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d.docs.live.net/7d8925a873508f8f/PROYECTO CENTRO/EVALUACION COMPONENTE PRESUPUESTAL/PRESUPUESTO VF/"/>
    </mc:Choice>
  </mc:AlternateContent>
  <xr:revisionPtr revIDLastSave="463" documentId="13_ncr:1_{D5B4DC94-271F-4B13-9609-395C046A5EF6}" xr6:coauthVersionLast="47" xr6:coauthVersionMax="47" xr10:uidLastSave="{5354ECDD-A6AE-418C-AAA9-ACEF1633F7AD}"/>
  <bookViews>
    <workbookView xWindow="-120" yWindow="-120" windowWidth="29040" windowHeight="15720" tabRatio="798" xr2:uid="{A6428DCA-AFCB-434E-B457-AF516A0BAB8E}"/>
  </bookViews>
  <sheets>
    <sheet name="PRESU OFICIAL" sheetId="136" r:id="rId1"/>
    <sheet name="MEMORIAS CENTRO" sheetId="140" r:id="rId2"/>
    <sheet name="PLUVIAL CENTRO" sheetId="162" r:id="rId3"/>
    <sheet name="ESTUDIO DE MERCADO" sheetId="190" r:id="rId4"/>
    <sheet name="FP" sheetId="188" r:id="rId5"/>
    <sheet name="10. POLIZA" sheetId="174" r:id="rId6"/>
    <sheet name="Factor Multiplicador 1" sheetId="145" r:id="rId7"/>
    <sheet name="PGIO" sheetId="202" r:id="rId8"/>
    <sheet name="AIU OBRA" sheetId="146" r:id="rId9"/>
    <sheet name="A suministros obra" sheetId="175" r:id="rId10"/>
    <sheet name="PPTO INTERV 1" sheetId="147" r:id="rId11"/>
    <sheet name="INTERVENTORIA DE SUMINISTRO" sheetId="176" r:id="rId12"/>
    <sheet name="CTO 3000" sheetId="105" r:id="rId13"/>
    <sheet name="CTO IMP 3000 PSI" sheetId="102" r:id="rId14"/>
    <sheet name="CTO IMP 4000 PSI" sheetId="104" r:id="rId15"/>
    <sheet name="LOC Y REP" sheetId="121" r:id="rId16"/>
    <sheet name="EXC. mec. comun" sheetId="179" r:id="rId17"/>
    <sheet name="EXC. mec. conglomerado" sheetId="45" r:id="rId18"/>
    <sheet name="EXC. manual comun" sheetId="180" r:id="rId19"/>
    <sheet name="EXC. manual conglomerado" sheetId="181" r:id="rId20"/>
    <sheet name="SUB BASE" sheetId="106" r:id="rId21"/>
    <sheet name="RELLE REC" sheetId="153" r:id="rId22"/>
    <sheet name="RELLE EXC." sheetId="47" r:id="rId23"/>
    <sheet name="RECOLECCION" sheetId="48" r:id="rId24"/>
    <sheet name="TRANSPORTE" sheetId="198" r:id="rId25"/>
    <sheet name="INS 6&quot;" sheetId="54" r:id="rId26"/>
    <sheet name="INST. 8&quot;" sheetId="123" r:id="rId27"/>
    <sheet name="INST. 10&quot;" sheetId="192" r:id="rId28"/>
    <sheet name="INST. 12&quot; " sheetId="169" r:id="rId29"/>
    <sheet name="INST 16&quot;" sheetId="112" r:id="rId30"/>
    <sheet name="INST 24&quot;" sheetId="194" r:id="rId31"/>
    <sheet name="ARENA" sheetId="183" r:id="rId32"/>
    <sheet name="POZO 1.20 A 2M" sheetId="108" r:id="rId33"/>
    <sheet name="POZO 1.20 A 4M" sheetId="52" r:id="rId34"/>
    <sheet name="POZO 1.50 A 2M " sheetId="191" r:id="rId35"/>
    <sheet name="POZO 1.50 A 4M" sheetId="197" r:id="rId36"/>
    <sheet name="SILLA YEE 8&quot;" sheetId="67" r:id="rId37"/>
    <sheet name="SILLA YEE 10&quot;" sheetId="195" r:id="rId38"/>
    <sheet name="SILLA YEE 12&quot;" sheetId="172" r:id="rId39"/>
    <sheet name="SILLA YEE 16&quot;" sheetId="173" r:id="rId40"/>
    <sheet name="SILLA YEE 16&quot;x10" sheetId="203" r:id="rId41"/>
    <sheet name="SILLA YEE 24&quot; x10" sheetId="204" r:id="rId42"/>
    <sheet name="CAJILLA .60" sheetId="56" r:id="rId43"/>
    <sheet name="CAJILLA 1.2" sheetId="166" r:id="rId44"/>
    <sheet name="union 6&quot;" sheetId="199" r:id="rId45"/>
    <sheet name="codo 45°" sheetId="200" r:id="rId46"/>
    <sheet name="ACERO" sheetId="201" r:id="rId47"/>
    <sheet name="REP. ANDEN" sheetId="154" r:id="rId48"/>
    <sheet name="CORTE PAVI. " sheetId="157" r:id="rId49"/>
    <sheet name="MR-40" sheetId="156" r:id="rId50"/>
    <sheet name="DEMOLICION DE CAJILLA" sheetId="168" r:id="rId51"/>
    <sheet name="DEMOLICION DE POZO" sheetId="167" r:id="rId52"/>
    <sheet name="CTO 4000 PARA ESTRUCTURAS" sheetId="148" r:id="rId53"/>
    <sheet name="CARCAMO 6.41x0,6" sheetId="163" r:id="rId54"/>
    <sheet name="SUMIDERO 2,2X.8" sheetId="132" r:id="rId55"/>
    <sheet name="SUM 6&quot;" sheetId="158" r:id="rId56"/>
    <sheet name="SUM 8&quot;" sheetId="159" r:id="rId57"/>
    <sheet name="SUM 10&quot;" sheetId="160" r:id="rId58"/>
    <sheet name="SUM 12&quot;" sheetId="170" r:id="rId59"/>
    <sheet name="SUM 16&quot; " sheetId="171" r:id="rId60"/>
    <sheet name="SUM 24&quot;" sheetId="161" r:id="rId61"/>
  </sheets>
  <definedNames>
    <definedName name="\a" localSheetId="5">#REF!</definedName>
    <definedName name="\a" localSheetId="31">#REF!</definedName>
    <definedName name="\a" localSheetId="43">#REF!</definedName>
    <definedName name="\a" localSheetId="53">#REF!</definedName>
    <definedName name="\a" localSheetId="52">#REF!</definedName>
    <definedName name="\a" localSheetId="50">#REF!</definedName>
    <definedName name="\a" localSheetId="3">#REF!</definedName>
    <definedName name="\a" localSheetId="2">#REF!</definedName>
    <definedName name="\a" localSheetId="55">#REF!</definedName>
    <definedName name="\a" localSheetId="56">#REF!</definedName>
    <definedName name="\a">#REF!</definedName>
    <definedName name="\b" localSheetId="5">#REF!</definedName>
    <definedName name="\b" localSheetId="31">#REF!</definedName>
    <definedName name="\b" localSheetId="43">#REF!</definedName>
    <definedName name="\b" localSheetId="53">#REF!</definedName>
    <definedName name="\b" localSheetId="52">#REF!</definedName>
    <definedName name="\b" localSheetId="50">#REF!</definedName>
    <definedName name="\b" localSheetId="3">#REF!</definedName>
    <definedName name="\b" localSheetId="2">#REF!</definedName>
    <definedName name="\b" localSheetId="55">#REF!</definedName>
    <definedName name="\b" localSheetId="56">#REF!</definedName>
    <definedName name="\b">#REF!</definedName>
    <definedName name="\eliminar" localSheetId="5">#REF!</definedName>
    <definedName name="\eliminar" localSheetId="31">#REF!</definedName>
    <definedName name="\eliminar" localSheetId="43">#REF!</definedName>
    <definedName name="\eliminar" localSheetId="53">#REF!</definedName>
    <definedName name="\eliminar" localSheetId="52">#REF!</definedName>
    <definedName name="\eliminar" localSheetId="50">#REF!</definedName>
    <definedName name="\eliminar" localSheetId="3">#REF!</definedName>
    <definedName name="\eliminar" localSheetId="2">#REF!</definedName>
    <definedName name="\eliminar" localSheetId="55">#REF!</definedName>
    <definedName name="\eliminar" localSheetId="56">#REF!</definedName>
    <definedName name="\eliminar">#REF!</definedName>
    <definedName name="\eliminar1" localSheetId="5">#REF!</definedName>
    <definedName name="\eliminar1" localSheetId="31">#REF!</definedName>
    <definedName name="\eliminar1" localSheetId="43">#REF!</definedName>
    <definedName name="\eliminar1" localSheetId="53">#REF!</definedName>
    <definedName name="\eliminar1" localSheetId="52">#REF!</definedName>
    <definedName name="\eliminar1" localSheetId="50">#REF!</definedName>
    <definedName name="\eliminar1" localSheetId="3">#REF!</definedName>
    <definedName name="\eliminar1" localSheetId="2">#REF!</definedName>
    <definedName name="\eliminar1" localSheetId="55">#REF!</definedName>
    <definedName name="\eliminar1" localSheetId="56">#REF!</definedName>
    <definedName name="\eliminar1">#REF!</definedName>
    <definedName name="\q" localSheetId="5">#REF!</definedName>
    <definedName name="\q" localSheetId="31">#REF!</definedName>
    <definedName name="\q" localSheetId="43">#REF!</definedName>
    <definedName name="\q" localSheetId="53">#REF!</definedName>
    <definedName name="\q" localSheetId="52">#REF!</definedName>
    <definedName name="\q" localSheetId="50">#REF!</definedName>
    <definedName name="\q" localSheetId="3">#REF!</definedName>
    <definedName name="\q" localSheetId="2">#REF!</definedName>
    <definedName name="\q" localSheetId="47">#REF!</definedName>
    <definedName name="\q" localSheetId="55">#REF!</definedName>
    <definedName name="\q" localSheetId="56">#REF!</definedName>
    <definedName name="\q">#REF!</definedName>
    <definedName name="_" localSheetId="31">#REF!</definedName>
    <definedName name="_" localSheetId="43">#REF!</definedName>
    <definedName name="_" localSheetId="53">#REF!</definedName>
    <definedName name="_" localSheetId="52">#REF!</definedName>
    <definedName name="_" localSheetId="50">#REF!</definedName>
    <definedName name="_" localSheetId="3">#REF!</definedName>
    <definedName name="_" localSheetId="2">#REF!</definedName>
    <definedName name="_" localSheetId="55">#REF!</definedName>
    <definedName name="_" localSheetId="56">#REF!</definedName>
    <definedName name="_">#REF!</definedName>
    <definedName name="_______________EST1" localSheetId="31">#REF!</definedName>
    <definedName name="_______________EST1" localSheetId="43">#REF!</definedName>
    <definedName name="_______________EST1" localSheetId="53">#REF!</definedName>
    <definedName name="_______________EST1" localSheetId="52">#REF!</definedName>
    <definedName name="_______________EST1" localSheetId="50">#REF!</definedName>
    <definedName name="_______________EST1" localSheetId="3">#REF!</definedName>
    <definedName name="_______________EST1" localSheetId="2">#REF!</definedName>
    <definedName name="_______________EST1" localSheetId="55">#REF!</definedName>
    <definedName name="_______________EST1" localSheetId="56">#REF!</definedName>
    <definedName name="_______________EST1">#REF!</definedName>
    <definedName name="_______________EST10" localSheetId="31">#REF!</definedName>
    <definedName name="_______________EST10" localSheetId="43">#REF!</definedName>
    <definedName name="_______________EST10" localSheetId="53">#REF!</definedName>
    <definedName name="_______________EST10" localSheetId="52">#REF!</definedName>
    <definedName name="_______________EST10" localSheetId="50">#REF!</definedName>
    <definedName name="_______________EST10" localSheetId="3">#REF!</definedName>
    <definedName name="_______________EST10" localSheetId="2">#REF!</definedName>
    <definedName name="_______________EST10" localSheetId="55">#REF!</definedName>
    <definedName name="_______________EST10" localSheetId="56">#REF!</definedName>
    <definedName name="_______________EST10">#REF!</definedName>
    <definedName name="_______________EST11" localSheetId="31">#REF!</definedName>
    <definedName name="_______________EST11" localSheetId="43">#REF!</definedName>
    <definedName name="_______________EST11" localSheetId="53">#REF!</definedName>
    <definedName name="_______________EST11" localSheetId="52">#REF!</definedName>
    <definedName name="_______________EST11" localSheetId="50">#REF!</definedName>
    <definedName name="_______________EST11" localSheetId="3">#REF!</definedName>
    <definedName name="_______________EST11" localSheetId="2">#REF!</definedName>
    <definedName name="_______________EST11" localSheetId="55">#REF!</definedName>
    <definedName name="_______________EST11" localSheetId="56">#REF!</definedName>
    <definedName name="_______________EST11">#REF!</definedName>
    <definedName name="_______________EST12" localSheetId="31">#REF!</definedName>
    <definedName name="_______________EST12" localSheetId="43">#REF!</definedName>
    <definedName name="_______________EST12" localSheetId="53">#REF!</definedName>
    <definedName name="_______________EST12" localSheetId="52">#REF!</definedName>
    <definedName name="_______________EST12" localSheetId="50">#REF!</definedName>
    <definedName name="_______________EST12" localSheetId="3">#REF!</definedName>
    <definedName name="_______________EST12" localSheetId="2">#REF!</definedName>
    <definedName name="_______________EST12" localSheetId="55">#REF!</definedName>
    <definedName name="_______________EST12" localSheetId="56">#REF!</definedName>
    <definedName name="_______________EST12">#REF!</definedName>
    <definedName name="_______________EST13" localSheetId="31">#REF!</definedName>
    <definedName name="_______________EST13" localSheetId="43">#REF!</definedName>
    <definedName name="_______________EST13" localSheetId="53">#REF!</definedName>
    <definedName name="_______________EST13" localSheetId="52">#REF!</definedName>
    <definedName name="_______________EST13" localSheetId="50">#REF!</definedName>
    <definedName name="_______________EST13" localSheetId="3">#REF!</definedName>
    <definedName name="_______________EST13" localSheetId="2">#REF!</definedName>
    <definedName name="_______________EST13" localSheetId="55">#REF!</definedName>
    <definedName name="_______________EST13" localSheetId="56">#REF!</definedName>
    <definedName name="_______________EST13">#REF!</definedName>
    <definedName name="_______________EST14" localSheetId="31">#REF!</definedName>
    <definedName name="_______________EST14" localSheetId="43">#REF!</definedName>
    <definedName name="_______________EST14" localSheetId="53">#REF!</definedName>
    <definedName name="_______________EST14" localSheetId="52">#REF!</definedName>
    <definedName name="_______________EST14" localSheetId="50">#REF!</definedName>
    <definedName name="_______________EST14" localSheetId="3">#REF!</definedName>
    <definedName name="_______________EST14" localSheetId="2">#REF!</definedName>
    <definedName name="_______________EST14" localSheetId="55">#REF!</definedName>
    <definedName name="_______________EST14" localSheetId="56">#REF!</definedName>
    <definedName name="_______________EST14">#REF!</definedName>
    <definedName name="_______________EST15" localSheetId="31">#REF!</definedName>
    <definedName name="_______________EST15" localSheetId="43">#REF!</definedName>
    <definedName name="_______________EST15" localSheetId="53">#REF!</definedName>
    <definedName name="_______________EST15" localSheetId="52">#REF!</definedName>
    <definedName name="_______________EST15" localSheetId="50">#REF!</definedName>
    <definedName name="_______________EST15" localSheetId="3">#REF!</definedName>
    <definedName name="_______________EST15" localSheetId="2">#REF!</definedName>
    <definedName name="_______________EST15" localSheetId="55">#REF!</definedName>
    <definedName name="_______________EST15" localSheetId="56">#REF!</definedName>
    <definedName name="_______________EST15">#REF!</definedName>
    <definedName name="_______________EST16" localSheetId="31">#REF!</definedName>
    <definedName name="_______________EST16" localSheetId="43">#REF!</definedName>
    <definedName name="_______________EST16" localSheetId="53">#REF!</definedName>
    <definedName name="_______________EST16" localSheetId="52">#REF!</definedName>
    <definedName name="_______________EST16" localSheetId="50">#REF!</definedName>
    <definedName name="_______________EST16" localSheetId="3">#REF!</definedName>
    <definedName name="_______________EST16" localSheetId="2">#REF!</definedName>
    <definedName name="_______________EST16" localSheetId="55">#REF!</definedName>
    <definedName name="_______________EST16" localSheetId="56">#REF!</definedName>
    <definedName name="_______________EST16">#REF!</definedName>
    <definedName name="_______________EST17" localSheetId="31">#REF!</definedName>
    <definedName name="_______________EST17" localSheetId="43">#REF!</definedName>
    <definedName name="_______________EST17" localSheetId="53">#REF!</definedName>
    <definedName name="_______________EST17" localSheetId="52">#REF!</definedName>
    <definedName name="_______________EST17" localSheetId="50">#REF!</definedName>
    <definedName name="_______________EST17" localSheetId="3">#REF!</definedName>
    <definedName name="_______________EST17" localSheetId="2">#REF!</definedName>
    <definedName name="_______________EST17" localSheetId="55">#REF!</definedName>
    <definedName name="_______________EST17" localSheetId="56">#REF!</definedName>
    <definedName name="_______________EST17">#REF!</definedName>
    <definedName name="_______________EST18" localSheetId="31">#REF!</definedName>
    <definedName name="_______________EST18" localSheetId="43">#REF!</definedName>
    <definedName name="_______________EST18" localSheetId="53">#REF!</definedName>
    <definedName name="_______________EST18" localSheetId="52">#REF!</definedName>
    <definedName name="_______________EST18" localSheetId="50">#REF!</definedName>
    <definedName name="_______________EST18" localSheetId="3">#REF!</definedName>
    <definedName name="_______________EST18" localSheetId="2">#REF!</definedName>
    <definedName name="_______________EST18" localSheetId="55">#REF!</definedName>
    <definedName name="_______________EST18" localSheetId="56">#REF!</definedName>
    <definedName name="_______________EST18">#REF!</definedName>
    <definedName name="_______________EST19" localSheetId="31">#REF!</definedName>
    <definedName name="_______________EST19" localSheetId="43">#REF!</definedName>
    <definedName name="_______________EST19" localSheetId="53">#REF!</definedName>
    <definedName name="_______________EST19" localSheetId="52">#REF!</definedName>
    <definedName name="_______________EST19" localSheetId="50">#REF!</definedName>
    <definedName name="_______________EST19" localSheetId="3">#REF!</definedName>
    <definedName name="_______________EST19" localSheetId="2">#REF!</definedName>
    <definedName name="_______________EST19" localSheetId="55">#REF!</definedName>
    <definedName name="_______________EST19" localSheetId="56">#REF!</definedName>
    <definedName name="_______________EST19">#REF!</definedName>
    <definedName name="_______________EST2" localSheetId="31">#REF!</definedName>
    <definedName name="_______________EST2" localSheetId="43">#REF!</definedName>
    <definedName name="_______________EST2" localSheetId="53">#REF!</definedName>
    <definedName name="_______________EST2" localSheetId="52">#REF!</definedName>
    <definedName name="_______________EST2" localSheetId="50">#REF!</definedName>
    <definedName name="_______________EST2" localSheetId="3">#REF!</definedName>
    <definedName name="_______________EST2" localSheetId="2">#REF!</definedName>
    <definedName name="_______________EST2" localSheetId="55">#REF!</definedName>
    <definedName name="_______________EST2" localSheetId="56">#REF!</definedName>
    <definedName name="_______________EST2">#REF!</definedName>
    <definedName name="_______________EST3" localSheetId="31">#REF!</definedName>
    <definedName name="_______________EST3" localSheetId="43">#REF!</definedName>
    <definedName name="_______________EST3" localSheetId="53">#REF!</definedName>
    <definedName name="_______________EST3" localSheetId="52">#REF!</definedName>
    <definedName name="_______________EST3" localSheetId="50">#REF!</definedName>
    <definedName name="_______________EST3" localSheetId="3">#REF!</definedName>
    <definedName name="_______________EST3" localSheetId="2">#REF!</definedName>
    <definedName name="_______________EST3" localSheetId="55">#REF!</definedName>
    <definedName name="_______________EST3" localSheetId="56">#REF!</definedName>
    <definedName name="_______________EST3">#REF!</definedName>
    <definedName name="_______________EST4" localSheetId="31">#REF!</definedName>
    <definedName name="_______________EST4" localSheetId="43">#REF!</definedName>
    <definedName name="_______________EST4" localSheetId="53">#REF!</definedName>
    <definedName name="_______________EST4" localSheetId="52">#REF!</definedName>
    <definedName name="_______________EST4" localSheetId="50">#REF!</definedName>
    <definedName name="_______________EST4" localSheetId="3">#REF!</definedName>
    <definedName name="_______________EST4" localSheetId="2">#REF!</definedName>
    <definedName name="_______________EST4" localSheetId="55">#REF!</definedName>
    <definedName name="_______________EST4" localSheetId="56">#REF!</definedName>
    <definedName name="_______________EST4">#REF!</definedName>
    <definedName name="_______________EST5" localSheetId="31">#REF!</definedName>
    <definedName name="_______________EST5" localSheetId="43">#REF!</definedName>
    <definedName name="_______________EST5" localSheetId="53">#REF!</definedName>
    <definedName name="_______________EST5" localSheetId="52">#REF!</definedName>
    <definedName name="_______________EST5" localSheetId="50">#REF!</definedName>
    <definedName name="_______________EST5" localSheetId="3">#REF!</definedName>
    <definedName name="_______________EST5" localSheetId="2">#REF!</definedName>
    <definedName name="_______________EST5" localSheetId="55">#REF!</definedName>
    <definedName name="_______________EST5" localSheetId="56">#REF!</definedName>
    <definedName name="_______________EST5">#REF!</definedName>
    <definedName name="_______________EST6" localSheetId="31">#REF!</definedName>
    <definedName name="_______________EST6" localSheetId="43">#REF!</definedName>
    <definedName name="_______________EST6" localSheetId="53">#REF!</definedName>
    <definedName name="_______________EST6" localSheetId="52">#REF!</definedName>
    <definedName name="_______________EST6" localSheetId="50">#REF!</definedName>
    <definedName name="_______________EST6" localSheetId="3">#REF!</definedName>
    <definedName name="_______________EST6" localSheetId="2">#REF!</definedName>
    <definedName name="_______________EST6" localSheetId="55">#REF!</definedName>
    <definedName name="_______________EST6" localSheetId="56">#REF!</definedName>
    <definedName name="_______________EST6">#REF!</definedName>
    <definedName name="_______________EST7" localSheetId="31">#REF!</definedName>
    <definedName name="_______________EST7" localSheetId="43">#REF!</definedName>
    <definedName name="_______________EST7" localSheetId="53">#REF!</definedName>
    <definedName name="_______________EST7" localSheetId="52">#REF!</definedName>
    <definedName name="_______________EST7" localSheetId="50">#REF!</definedName>
    <definedName name="_______________EST7" localSheetId="3">#REF!</definedName>
    <definedName name="_______________EST7" localSheetId="2">#REF!</definedName>
    <definedName name="_______________EST7" localSheetId="55">#REF!</definedName>
    <definedName name="_______________EST7" localSheetId="56">#REF!</definedName>
    <definedName name="_______________EST7">#REF!</definedName>
    <definedName name="_______________EST8" localSheetId="31">#REF!</definedName>
    <definedName name="_______________EST8" localSheetId="43">#REF!</definedName>
    <definedName name="_______________EST8" localSheetId="53">#REF!</definedName>
    <definedName name="_______________EST8" localSheetId="52">#REF!</definedName>
    <definedName name="_______________EST8" localSheetId="50">#REF!</definedName>
    <definedName name="_______________EST8" localSheetId="3">#REF!</definedName>
    <definedName name="_______________EST8" localSheetId="2">#REF!</definedName>
    <definedName name="_______________EST8" localSheetId="55">#REF!</definedName>
    <definedName name="_______________EST8" localSheetId="56">#REF!</definedName>
    <definedName name="_______________EST8">#REF!</definedName>
    <definedName name="_______________EST9" localSheetId="31">#REF!</definedName>
    <definedName name="_______________EST9" localSheetId="43">#REF!</definedName>
    <definedName name="_______________EST9" localSheetId="53">#REF!</definedName>
    <definedName name="_______________EST9" localSheetId="52">#REF!</definedName>
    <definedName name="_______________EST9" localSheetId="50">#REF!</definedName>
    <definedName name="_______________EST9" localSheetId="3">#REF!</definedName>
    <definedName name="_______________EST9" localSheetId="2">#REF!</definedName>
    <definedName name="_______________EST9" localSheetId="55">#REF!</definedName>
    <definedName name="_______________EST9" localSheetId="56">#REF!</definedName>
    <definedName name="_______________EST9">#REF!</definedName>
    <definedName name="_______________EXC1" localSheetId="31">#REF!</definedName>
    <definedName name="_______________EXC1" localSheetId="43">#REF!</definedName>
    <definedName name="_______________EXC1" localSheetId="53">#REF!</definedName>
    <definedName name="_______________EXC1" localSheetId="52">#REF!</definedName>
    <definedName name="_______________EXC1" localSheetId="50">#REF!</definedName>
    <definedName name="_______________EXC1" localSheetId="3">#REF!</definedName>
    <definedName name="_______________EXC1" localSheetId="2">#REF!</definedName>
    <definedName name="_______________EXC1" localSheetId="55">#REF!</definedName>
    <definedName name="_______________EXC1" localSheetId="56">#REF!</definedName>
    <definedName name="_______________EXC1">#REF!</definedName>
    <definedName name="_______________EXC10" localSheetId="31">#REF!</definedName>
    <definedName name="_______________EXC10" localSheetId="43">#REF!</definedName>
    <definedName name="_______________EXC10" localSheetId="53">#REF!</definedName>
    <definedName name="_______________EXC10" localSheetId="52">#REF!</definedName>
    <definedName name="_______________EXC10" localSheetId="50">#REF!</definedName>
    <definedName name="_______________EXC10" localSheetId="3">#REF!</definedName>
    <definedName name="_______________EXC10" localSheetId="2">#REF!</definedName>
    <definedName name="_______________EXC10" localSheetId="55">#REF!</definedName>
    <definedName name="_______________EXC10" localSheetId="56">#REF!</definedName>
    <definedName name="_______________EXC10">#REF!</definedName>
    <definedName name="_______________EXC11" localSheetId="31">#REF!</definedName>
    <definedName name="_______________EXC11" localSheetId="43">#REF!</definedName>
    <definedName name="_______________EXC11" localSheetId="53">#REF!</definedName>
    <definedName name="_______________EXC11" localSheetId="52">#REF!</definedName>
    <definedName name="_______________EXC11" localSheetId="50">#REF!</definedName>
    <definedName name="_______________EXC11" localSheetId="3">#REF!</definedName>
    <definedName name="_______________EXC11" localSheetId="2">#REF!</definedName>
    <definedName name="_______________EXC11" localSheetId="55">#REF!</definedName>
    <definedName name="_______________EXC11" localSheetId="56">#REF!</definedName>
    <definedName name="_______________EXC11">#REF!</definedName>
    <definedName name="_______________EXC12" localSheetId="31">#REF!</definedName>
    <definedName name="_______________EXC12" localSheetId="43">#REF!</definedName>
    <definedName name="_______________EXC12" localSheetId="53">#REF!</definedName>
    <definedName name="_______________EXC12" localSheetId="52">#REF!</definedName>
    <definedName name="_______________EXC12" localSheetId="50">#REF!</definedName>
    <definedName name="_______________EXC12" localSheetId="3">#REF!</definedName>
    <definedName name="_______________EXC12" localSheetId="2">#REF!</definedName>
    <definedName name="_______________EXC12" localSheetId="55">#REF!</definedName>
    <definedName name="_______________EXC12" localSheetId="56">#REF!</definedName>
    <definedName name="_______________EXC12">#REF!</definedName>
    <definedName name="_______________EXC2" localSheetId="31">#REF!</definedName>
    <definedName name="_______________EXC2" localSheetId="43">#REF!</definedName>
    <definedName name="_______________EXC2" localSheetId="53">#REF!</definedName>
    <definedName name="_______________EXC2" localSheetId="52">#REF!</definedName>
    <definedName name="_______________EXC2" localSheetId="50">#REF!</definedName>
    <definedName name="_______________EXC2" localSheetId="3">#REF!</definedName>
    <definedName name="_______________EXC2" localSheetId="2">#REF!</definedName>
    <definedName name="_______________EXC2" localSheetId="55">#REF!</definedName>
    <definedName name="_______________EXC2" localSheetId="56">#REF!</definedName>
    <definedName name="_______________EXC2">#REF!</definedName>
    <definedName name="_______________EXC3" localSheetId="31">#REF!</definedName>
    <definedName name="_______________EXC3" localSheetId="43">#REF!</definedName>
    <definedName name="_______________EXC3" localSheetId="53">#REF!</definedName>
    <definedName name="_______________EXC3" localSheetId="52">#REF!</definedName>
    <definedName name="_______________EXC3" localSheetId="50">#REF!</definedName>
    <definedName name="_______________EXC3" localSheetId="3">#REF!</definedName>
    <definedName name="_______________EXC3" localSheetId="2">#REF!</definedName>
    <definedName name="_______________EXC3" localSheetId="55">#REF!</definedName>
    <definedName name="_______________EXC3" localSheetId="56">#REF!</definedName>
    <definedName name="_______________EXC3">#REF!</definedName>
    <definedName name="_______________EXC4" localSheetId="31">#REF!</definedName>
    <definedName name="_______________EXC4" localSheetId="43">#REF!</definedName>
    <definedName name="_______________EXC4" localSheetId="53">#REF!</definedName>
    <definedName name="_______________EXC4" localSheetId="52">#REF!</definedName>
    <definedName name="_______________EXC4" localSheetId="50">#REF!</definedName>
    <definedName name="_______________EXC4" localSheetId="3">#REF!</definedName>
    <definedName name="_______________EXC4" localSheetId="2">#REF!</definedName>
    <definedName name="_______________EXC4" localSheetId="55">#REF!</definedName>
    <definedName name="_______________EXC4" localSheetId="56">#REF!</definedName>
    <definedName name="_______________EXC4">#REF!</definedName>
    <definedName name="_______________EXC5" localSheetId="31">#REF!</definedName>
    <definedName name="_______________EXC5" localSheetId="43">#REF!</definedName>
    <definedName name="_______________EXC5" localSheetId="53">#REF!</definedName>
    <definedName name="_______________EXC5" localSheetId="52">#REF!</definedName>
    <definedName name="_______________EXC5" localSheetId="50">#REF!</definedName>
    <definedName name="_______________EXC5" localSheetId="3">#REF!</definedName>
    <definedName name="_______________EXC5" localSheetId="2">#REF!</definedName>
    <definedName name="_______________EXC5" localSheetId="55">#REF!</definedName>
    <definedName name="_______________EXC5" localSheetId="56">#REF!</definedName>
    <definedName name="_______________EXC5">#REF!</definedName>
    <definedName name="_______________EXC6" localSheetId="31">#REF!</definedName>
    <definedName name="_______________EXC6" localSheetId="43">#REF!</definedName>
    <definedName name="_______________EXC6" localSheetId="53">#REF!</definedName>
    <definedName name="_______________EXC6" localSheetId="52">#REF!</definedName>
    <definedName name="_______________EXC6" localSheetId="50">#REF!</definedName>
    <definedName name="_______________EXC6" localSheetId="3">#REF!</definedName>
    <definedName name="_______________EXC6" localSheetId="2">#REF!</definedName>
    <definedName name="_______________EXC6" localSheetId="55">#REF!</definedName>
    <definedName name="_______________EXC6" localSheetId="56">#REF!</definedName>
    <definedName name="_______________EXC6">#REF!</definedName>
    <definedName name="_______________EXC7" localSheetId="31">#REF!</definedName>
    <definedName name="_______________EXC7" localSheetId="43">#REF!</definedName>
    <definedName name="_______________EXC7" localSheetId="53">#REF!</definedName>
    <definedName name="_______________EXC7" localSheetId="52">#REF!</definedName>
    <definedName name="_______________EXC7" localSheetId="50">#REF!</definedName>
    <definedName name="_______________EXC7" localSheetId="3">#REF!</definedName>
    <definedName name="_______________EXC7" localSheetId="2">#REF!</definedName>
    <definedName name="_______________EXC7" localSheetId="55">#REF!</definedName>
    <definedName name="_______________EXC7" localSheetId="56">#REF!</definedName>
    <definedName name="_______________EXC7">#REF!</definedName>
    <definedName name="_______________EXC8" localSheetId="31">#REF!</definedName>
    <definedName name="_______________EXC8" localSheetId="43">#REF!</definedName>
    <definedName name="_______________EXC8" localSheetId="53">#REF!</definedName>
    <definedName name="_______________EXC8" localSheetId="52">#REF!</definedName>
    <definedName name="_______________EXC8" localSheetId="50">#REF!</definedName>
    <definedName name="_______________EXC8" localSheetId="3">#REF!</definedName>
    <definedName name="_______________EXC8" localSheetId="2">#REF!</definedName>
    <definedName name="_______________EXC8" localSheetId="55">#REF!</definedName>
    <definedName name="_______________EXC8" localSheetId="56">#REF!</definedName>
    <definedName name="_______________EXC8">#REF!</definedName>
    <definedName name="_______________EXC9" localSheetId="31">#REF!</definedName>
    <definedName name="_______________EXC9" localSheetId="43">#REF!</definedName>
    <definedName name="_______________EXC9" localSheetId="53">#REF!</definedName>
    <definedName name="_______________EXC9" localSheetId="52">#REF!</definedName>
    <definedName name="_______________EXC9" localSheetId="50">#REF!</definedName>
    <definedName name="_______________EXC9" localSheetId="3">#REF!</definedName>
    <definedName name="_______________EXC9" localSheetId="2">#REF!</definedName>
    <definedName name="_______________EXC9" localSheetId="55">#REF!</definedName>
    <definedName name="_______________EXC9" localSheetId="56">#REF!</definedName>
    <definedName name="_______________EXC9">#REF!</definedName>
    <definedName name="_____________EST1" localSheetId="31">#REF!</definedName>
    <definedName name="_____________EST1" localSheetId="43">#REF!</definedName>
    <definedName name="_____________EST1" localSheetId="53">#REF!</definedName>
    <definedName name="_____________EST1" localSheetId="52">#REF!</definedName>
    <definedName name="_____________EST1" localSheetId="50">#REF!</definedName>
    <definedName name="_____________EST1" localSheetId="3">#REF!</definedName>
    <definedName name="_____________EST1" localSheetId="2">#REF!</definedName>
    <definedName name="_____________EST1" localSheetId="55">#REF!</definedName>
    <definedName name="_____________EST1" localSheetId="56">#REF!</definedName>
    <definedName name="_____________EST1">#REF!</definedName>
    <definedName name="_____________EST10" localSheetId="31">#REF!</definedName>
    <definedName name="_____________EST10" localSheetId="43">#REF!</definedName>
    <definedName name="_____________EST10" localSheetId="53">#REF!</definedName>
    <definedName name="_____________EST10" localSheetId="52">#REF!</definedName>
    <definedName name="_____________EST10" localSheetId="50">#REF!</definedName>
    <definedName name="_____________EST10" localSheetId="3">#REF!</definedName>
    <definedName name="_____________EST10" localSheetId="2">#REF!</definedName>
    <definedName name="_____________EST10" localSheetId="55">#REF!</definedName>
    <definedName name="_____________EST10" localSheetId="56">#REF!</definedName>
    <definedName name="_____________EST10">#REF!</definedName>
    <definedName name="_____________EST11" localSheetId="31">#REF!</definedName>
    <definedName name="_____________EST11" localSheetId="43">#REF!</definedName>
    <definedName name="_____________EST11" localSheetId="53">#REF!</definedName>
    <definedName name="_____________EST11" localSheetId="52">#REF!</definedName>
    <definedName name="_____________EST11" localSheetId="50">#REF!</definedName>
    <definedName name="_____________EST11" localSheetId="3">#REF!</definedName>
    <definedName name="_____________EST11" localSheetId="2">#REF!</definedName>
    <definedName name="_____________EST11" localSheetId="55">#REF!</definedName>
    <definedName name="_____________EST11" localSheetId="56">#REF!</definedName>
    <definedName name="_____________EST11">#REF!</definedName>
    <definedName name="_____________EST12" localSheetId="31">#REF!</definedName>
    <definedName name="_____________EST12" localSheetId="43">#REF!</definedName>
    <definedName name="_____________EST12" localSheetId="53">#REF!</definedName>
    <definedName name="_____________EST12" localSheetId="52">#REF!</definedName>
    <definedName name="_____________EST12" localSheetId="50">#REF!</definedName>
    <definedName name="_____________EST12" localSheetId="3">#REF!</definedName>
    <definedName name="_____________EST12" localSheetId="2">#REF!</definedName>
    <definedName name="_____________EST12" localSheetId="55">#REF!</definedName>
    <definedName name="_____________EST12" localSheetId="56">#REF!</definedName>
    <definedName name="_____________EST12">#REF!</definedName>
    <definedName name="_____________EST13" localSheetId="31">#REF!</definedName>
    <definedName name="_____________EST13" localSheetId="43">#REF!</definedName>
    <definedName name="_____________EST13" localSheetId="53">#REF!</definedName>
    <definedName name="_____________EST13" localSheetId="52">#REF!</definedName>
    <definedName name="_____________EST13" localSheetId="50">#REF!</definedName>
    <definedName name="_____________EST13" localSheetId="3">#REF!</definedName>
    <definedName name="_____________EST13" localSheetId="2">#REF!</definedName>
    <definedName name="_____________EST13" localSheetId="55">#REF!</definedName>
    <definedName name="_____________EST13" localSheetId="56">#REF!</definedName>
    <definedName name="_____________EST13">#REF!</definedName>
    <definedName name="_____________EST14" localSheetId="31">#REF!</definedName>
    <definedName name="_____________EST14" localSheetId="43">#REF!</definedName>
    <definedName name="_____________EST14" localSheetId="53">#REF!</definedName>
    <definedName name="_____________EST14" localSheetId="52">#REF!</definedName>
    <definedName name="_____________EST14" localSheetId="50">#REF!</definedName>
    <definedName name="_____________EST14" localSheetId="3">#REF!</definedName>
    <definedName name="_____________EST14" localSheetId="2">#REF!</definedName>
    <definedName name="_____________EST14" localSheetId="55">#REF!</definedName>
    <definedName name="_____________EST14" localSheetId="56">#REF!</definedName>
    <definedName name="_____________EST14">#REF!</definedName>
    <definedName name="_____________EST15" localSheetId="31">#REF!</definedName>
    <definedName name="_____________EST15" localSheetId="43">#REF!</definedName>
    <definedName name="_____________EST15" localSheetId="53">#REF!</definedName>
    <definedName name="_____________EST15" localSheetId="52">#REF!</definedName>
    <definedName name="_____________EST15" localSheetId="50">#REF!</definedName>
    <definedName name="_____________EST15" localSheetId="3">#REF!</definedName>
    <definedName name="_____________EST15" localSheetId="2">#REF!</definedName>
    <definedName name="_____________EST15" localSheetId="55">#REF!</definedName>
    <definedName name="_____________EST15" localSheetId="56">#REF!</definedName>
    <definedName name="_____________EST15">#REF!</definedName>
    <definedName name="_____________EST16" localSheetId="31">#REF!</definedName>
    <definedName name="_____________EST16" localSheetId="43">#REF!</definedName>
    <definedName name="_____________EST16" localSheetId="53">#REF!</definedName>
    <definedName name="_____________EST16" localSheetId="52">#REF!</definedName>
    <definedName name="_____________EST16" localSheetId="50">#REF!</definedName>
    <definedName name="_____________EST16" localSheetId="3">#REF!</definedName>
    <definedName name="_____________EST16" localSheetId="2">#REF!</definedName>
    <definedName name="_____________EST16" localSheetId="55">#REF!</definedName>
    <definedName name="_____________EST16" localSheetId="56">#REF!</definedName>
    <definedName name="_____________EST16">#REF!</definedName>
    <definedName name="_____________EST17" localSheetId="31">#REF!</definedName>
    <definedName name="_____________EST17" localSheetId="43">#REF!</definedName>
    <definedName name="_____________EST17" localSheetId="53">#REF!</definedName>
    <definedName name="_____________EST17" localSheetId="52">#REF!</definedName>
    <definedName name="_____________EST17" localSheetId="50">#REF!</definedName>
    <definedName name="_____________EST17" localSheetId="3">#REF!</definedName>
    <definedName name="_____________EST17" localSheetId="2">#REF!</definedName>
    <definedName name="_____________EST17" localSheetId="55">#REF!</definedName>
    <definedName name="_____________EST17" localSheetId="56">#REF!</definedName>
    <definedName name="_____________EST17">#REF!</definedName>
    <definedName name="_____________EST18" localSheetId="31">#REF!</definedName>
    <definedName name="_____________EST18" localSheetId="43">#REF!</definedName>
    <definedName name="_____________EST18" localSheetId="53">#REF!</definedName>
    <definedName name="_____________EST18" localSheetId="52">#REF!</definedName>
    <definedName name="_____________EST18" localSheetId="50">#REF!</definedName>
    <definedName name="_____________EST18" localSheetId="3">#REF!</definedName>
    <definedName name="_____________EST18" localSheetId="2">#REF!</definedName>
    <definedName name="_____________EST18" localSheetId="55">#REF!</definedName>
    <definedName name="_____________EST18" localSheetId="56">#REF!</definedName>
    <definedName name="_____________EST18">#REF!</definedName>
    <definedName name="_____________EST19" localSheetId="31">#REF!</definedName>
    <definedName name="_____________EST19" localSheetId="43">#REF!</definedName>
    <definedName name="_____________EST19" localSheetId="53">#REF!</definedName>
    <definedName name="_____________EST19" localSheetId="52">#REF!</definedName>
    <definedName name="_____________EST19" localSheetId="50">#REF!</definedName>
    <definedName name="_____________EST19" localSheetId="3">#REF!</definedName>
    <definedName name="_____________EST19" localSheetId="2">#REF!</definedName>
    <definedName name="_____________EST19" localSheetId="55">#REF!</definedName>
    <definedName name="_____________EST19" localSheetId="56">#REF!</definedName>
    <definedName name="_____________EST19">#REF!</definedName>
    <definedName name="_____________EST2" localSheetId="31">#REF!</definedName>
    <definedName name="_____________EST2" localSheetId="43">#REF!</definedName>
    <definedName name="_____________EST2" localSheetId="53">#REF!</definedName>
    <definedName name="_____________EST2" localSheetId="52">#REF!</definedName>
    <definedName name="_____________EST2" localSheetId="50">#REF!</definedName>
    <definedName name="_____________EST2" localSheetId="3">#REF!</definedName>
    <definedName name="_____________EST2" localSheetId="2">#REF!</definedName>
    <definedName name="_____________EST2" localSheetId="55">#REF!</definedName>
    <definedName name="_____________EST2" localSheetId="56">#REF!</definedName>
    <definedName name="_____________EST2">#REF!</definedName>
    <definedName name="_____________EST3" localSheetId="31">#REF!</definedName>
    <definedName name="_____________EST3" localSheetId="43">#REF!</definedName>
    <definedName name="_____________EST3" localSheetId="53">#REF!</definedName>
    <definedName name="_____________EST3" localSheetId="52">#REF!</definedName>
    <definedName name="_____________EST3" localSheetId="50">#REF!</definedName>
    <definedName name="_____________EST3" localSheetId="3">#REF!</definedName>
    <definedName name="_____________EST3" localSheetId="2">#REF!</definedName>
    <definedName name="_____________EST3" localSheetId="55">#REF!</definedName>
    <definedName name="_____________EST3" localSheetId="56">#REF!</definedName>
    <definedName name="_____________EST3">#REF!</definedName>
    <definedName name="_____________EST4" localSheetId="31">#REF!</definedName>
    <definedName name="_____________EST4" localSheetId="43">#REF!</definedName>
    <definedName name="_____________EST4" localSheetId="53">#REF!</definedName>
    <definedName name="_____________EST4" localSheetId="52">#REF!</definedName>
    <definedName name="_____________EST4" localSheetId="50">#REF!</definedName>
    <definedName name="_____________EST4" localSheetId="3">#REF!</definedName>
    <definedName name="_____________EST4" localSheetId="2">#REF!</definedName>
    <definedName name="_____________EST4" localSheetId="55">#REF!</definedName>
    <definedName name="_____________EST4" localSheetId="56">#REF!</definedName>
    <definedName name="_____________EST4">#REF!</definedName>
    <definedName name="_____________EST5" localSheetId="31">#REF!</definedName>
    <definedName name="_____________EST5" localSheetId="43">#REF!</definedName>
    <definedName name="_____________EST5" localSheetId="53">#REF!</definedName>
    <definedName name="_____________EST5" localSheetId="52">#REF!</definedName>
    <definedName name="_____________EST5" localSheetId="50">#REF!</definedName>
    <definedName name="_____________EST5" localSheetId="3">#REF!</definedName>
    <definedName name="_____________EST5" localSheetId="2">#REF!</definedName>
    <definedName name="_____________EST5" localSheetId="55">#REF!</definedName>
    <definedName name="_____________EST5" localSheetId="56">#REF!</definedName>
    <definedName name="_____________EST5">#REF!</definedName>
    <definedName name="_____________EST6" localSheetId="31">#REF!</definedName>
    <definedName name="_____________EST6" localSheetId="43">#REF!</definedName>
    <definedName name="_____________EST6" localSheetId="53">#REF!</definedName>
    <definedName name="_____________EST6" localSheetId="52">#REF!</definedName>
    <definedName name="_____________EST6" localSheetId="50">#REF!</definedName>
    <definedName name="_____________EST6" localSheetId="3">#REF!</definedName>
    <definedName name="_____________EST6" localSheetId="2">#REF!</definedName>
    <definedName name="_____________EST6" localSheetId="55">#REF!</definedName>
    <definedName name="_____________EST6" localSheetId="56">#REF!</definedName>
    <definedName name="_____________EST6">#REF!</definedName>
    <definedName name="_____________EST7" localSheetId="31">#REF!</definedName>
    <definedName name="_____________EST7" localSheetId="43">#REF!</definedName>
    <definedName name="_____________EST7" localSheetId="53">#REF!</definedName>
    <definedName name="_____________EST7" localSheetId="52">#REF!</definedName>
    <definedName name="_____________EST7" localSheetId="50">#REF!</definedName>
    <definedName name="_____________EST7" localSheetId="3">#REF!</definedName>
    <definedName name="_____________EST7" localSheetId="2">#REF!</definedName>
    <definedName name="_____________EST7" localSheetId="55">#REF!</definedName>
    <definedName name="_____________EST7" localSheetId="56">#REF!</definedName>
    <definedName name="_____________EST7">#REF!</definedName>
    <definedName name="_____________EST8" localSheetId="31">#REF!</definedName>
    <definedName name="_____________EST8" localSheetId="43">#REF!</definedName>
    <definedName name="_____________EST8" localSheetId="53">#REF!</definedName>
    <definedName name="_____________EST8" localSheetId="52">#REF!</definedName>
    <definedName name="_____________EST8" localSheetId="50">#REF!</definedName>
    <definedName name="_____________EST8" localSheetId="3">#REF!</definedName>
    <definedName name="_____________EST8" localSheetId="2">#REF!</definedName>
    <definedName name="_____________EST8" localSheetId="55">#REF!</definedName>
    <definedName name="_____________EST8" localSheetId="56">#REF!</definedName>
    <definedName name="_____________EST8">#REF!</definedName>
    <definedName name="_____________EST9" localSheetId="31">#REF!</definedName>
    <definedName name="_____________EST9" localSheetId="43">#REF!</definedName>
    <definedName name="_____________EST9" localSheetId="53">#REF!</definedName>
    <definedName name="_____________EST9" localSheetId="52">#REF!</definedName>
    <definedName name="_____________EST9" localSheetId="50">#REF!</definedName>
    <definedName name="_____________EST9" localSheetId="3">#REF!</definedName>
    <definedName name="_____________EST9" localSheetId="2">#REF!</definedName>
    <definedName name="_____________EST9" localSheetId="55">#REF!</definedName>
    <definedName name="_____________EST9" localSheetId="56">#REF!</definedName>
    <definedName name="_____________EST9">#REF!</definedName>
    <definedName name="_____________EXC1" localSheetId="31">#REF!</definedName>
    <definedName name="_____________EXC1" localSheetId="43">#REF!</definedName>
    <definedName name="_____________EXC1" localSheetId="53">#REF!</definedName>
    <definedName name="_____________EXC1" localSheetId="52">#REF!</definedName>
    <definedName name="_____________EXC1" localSheetId="50">#REF!</definedName>
    <definedName name="_____________EXC1" localSheetId="3">#REF!</definedName>
    <definedName name="_____________EXC1" localSheetId="2">#REF!</definedName>
    <definedName name="_____________EXC1" localSheetId="55">#REF!</definedName>
    <definedName name="_____________EXC1" localSheetId="56">#REF!</definedName>
    <definedName name="_____________EXC1">#REF!</definedName>
    <definedName name="_____________EXC10" localSheetId="31">#REF!</definedName>
    <definedName name="_____________EXC10" localSheetId="43">#REF!</definedName>
    <definedName name="_____________EXC10" localSheetId="53">#REF!</definedName>
    <definedName name="_____________EXC10" localSheetId="52">#REF!</definedName>
    <definedName name="_____________EXC10" localSheetId="50">#REF!</definedName>
    <definedName name="_____________EXC10" localSheetId="3">#REF!</definedName>
    <definedName name="_____________EXC10" localSheetId="2">#REF!</definedName>
    <definedName name="_____________EXC10" localSheetId="55">#REF!</definedName>
    <definedName name="_____________EXC10" localSheetId="56">#REF!</definedName>
    <definedName name="_____________EXC10">#REF!</definedName>
    <definedName name="_____________EXC11" localSheetId="31">#REF!</definedName>
    <definedName name="_____________EXC11" localSheetId="43">#REF!</definedName>
    <definedName name="_____________EXC11" localSheetId="53">#REF!</definedName>
    <definedName name="_____________EXC11" localSheetId="52">#REF!</definedName>
    <definedName name="_____________EXC11" localSheetId="50">#REF!</definedName>
    <definedName name="_____________EXC11" localSheetId="3">#REF!</definedName>
    <definedName name="_____________EXC11" localSheetId="2">#REF!</definedName>
    <definedName name="_____________EXC11" localSheetId="55">#REF!</definedName>
    <definedName name="_____________EXC11" localSheetId="56">#REF!</definedName>
    <definedName name="_____________EXC11">#REF!</definedName>
    <definedName name="_____________EXC12" localSheetId="31">#REF!</definedName>
    <definedName name="_____________EXC12" localSheetId="43">#REF!</definedName>
    <definedName name="_____________EXC12" localSheetId="53">#REF!</definedName>
    <definedName name="_____________EXC12" localSheetId="52">#REF!</definedName>
    <definedName name="_____________EXC12" localSheetId="50">#REF!</definedName>
    <definedName name="_____________EXC12" localSheetId="3">#REF!</definedName>
    <definedName name="_____________EXC12" localSheetId="2">#REF!</definedName>
    <definedName name="_____________EXC12" localSheetId="55">#REF!</definedName>
    <definedName name="_____________EXC12" localSheetId="56">#REF!</definedName>
    <definedName name="_____________EXC12">#REF!</definedName>
    <definedName name="_____________EXC2" localSheetId="31">#REF!</definedName>
    <definedName name="_____________EXC2" localSheetId="43">#REF!</definedName>
    <definedName name="_____________EXC2" localSheetId="53">#REF!</definedName>
    <definedName name="_____________EXC2" localSheetId="52">#REF!</definedName>
    <definedName name="_____________EXC2" localSheetId="50">#REF!</definedName>
    <definedName name="_____________EXC2" localSheetId="3">#REF!</definedName>
    <definedName name="_____________EXC2" localSheetId="2">#REF!</definedName>
    <definedName name="_____________EXC2" localSheetId="55">#REF!</definedName>
    <definedName name="_____________EXC2" localSheetId="56">#REF!</definedName>
    <definedName name="_____________EXC2">#REF!</definedName>
    <definedName name="_____________EXC3" localSheetId="31">#REF!</definedName>
    <definedName name="_____________EXC3" localSheetId="43">#REF!</definedName>
    <definedName name="_____________EXC3" localSheetId="53">#REF!</definedName>
    <definedName name="_____________EXC3" localSheetId="52">#REF!</definedName>
    <definedName name="_____________EXC3" localSheetId="50">#REF!</definedName>
    <definedName name="_____________EXC3" localSheetId="3">#REF!</definedName>
    <definedName name="_____________EXC3" localSheetId="2">#REF!</definedName>
    <definedName name="_____________EXC3" localSheetId="55">#REF!</definedName>
    <definedName name="_____________EXC3" localSheetId="56">#REF!</definedName>
    <definedName name="_____________EXC3">#REF!</definedName>
    <definedName name="_____________EXC4" localSheetId="31">#REF!</definedName>
    <definedName name="_____________EXC4" localSheetId="43">#REF!</definedName>
    <definedName name="_____________EXC4" localSheetId="53">#REF!</definedName>
    <definedName name="_____________EXC4" localSheetId="52">#REF!</definedName>
    <definedName name="_____________EXC4" localSheetId="50">#REF!</definedName>
    <definedName name="_____________EXC4" localSheetId="3">#REF!</definedName>
    <definedName name="_____________EXC4" localSheetId="2">#REF!</definedName>
    <definedName name="_____________EXC4" localSheetId="55">#REF!</definedName>
    <definedName name="_____________EXC4" localSheetId="56">#REF!</definedName>
    <definedName name="_____________EXC4">#REF!</definedName>
    <definedName name="_____________EXC5" localSheetId="31">#REF!</definedName>
    <definedName name="_____________EXC5" localSheetId="43">#REF!</definedName>
    <definedName name="_____________EXC5" localSheetId="53">#REF!</definedName>
    <definedName name="_____________EXC5" localSheetId="52">#REF!</definedName>
    <definedName name="_____________EXC5" localSheetId="50">#REF!</definedName>
    <definedName name="_____________EXC5" localSheetId="3">#REF!</definedName>
    <definedName name="_____________EXC5" localSheetId="2">#REF!</definedName>
    <definedName name="_____________EXC5" localSheetId="55">#REF!</definedName>
    <definedName name="_____________EXC5" localSheetId="56">#REF!</definedName>
    <definedName name="_____________EXC5">#REF!</definedName>
    <definedName name="_____________EXC8" localSheetId="31">#REF!</definedName>
    <definedName name="_____________EXC8" localSheetId="43">#REF!</definedName>
    <definedName name="_____________EXC8" localSheetId="53">#REF!</definedName>
    <definedName name="_____________EXC8" localSheetId="52">#REF!</definedName>
    <definedName name="_____________EXC8" localSheetId="50">#REF!</definedName>
    <definedName name="_____________EXC8" localSheetId="3">#REF!</definedName>
    <definedName name="_____________EXC8" localSheetId="2">#REF!</definedName>
    <definedName name="_____________EXC8" localSheetId="55">#REF!</definedName>
    <definedName name="_____________EXC8" localSheetId="56">#REF!</definedName>
    <definedName name="_____________EXC8">#REF!</definedName>
    <definedName name="_____________EXC9" localSheetId="31">#REF!</definedName>
    <definedName name="_____________EXC9" localSheetId="43">#REF!</definedName>
    <definedName name="_____________EXC9" localSheetId="53">#REF!</definedName>
    <definedName name="_____________EXC9" localSheetId="52">#REF!</definedName>
    <definedName name="_____________EXC9" localSheetId="50">#REF!</definedName>
    <definedName name="_____________EXC9" localSheetId="3">#REF!</definedName>
    <definedName name="_____________EXC9" localSheetId="2">#REF!</definedName>
    <definedName name="_____________EXC9" localSheetId="55">#REF!</definedName>
    <definedName name="_____________EXC9" localSheetId="56">#REF!</definedName>
    <definedName name="_____________EXC9">#REF!</definedName>
    <definedName name="_____________ORO10" localSheetId="31">#REF!</definedName>
    <definedName name="_____________ORO10" localSheetId="43">#REF!</definedName>
    <definedName name="_____________ORO10" localSheetId="53">#REF!</definedName>
    <definedName name="_____________ORO10" localSheetId="52">#REF!</definedName>
    <definedName name="_____________ORO10" localSheetId="50">#REF!</definedName>
    <definedName name="_____________ORO10" localSheetId="3">#REF!</definedName>
    <definedName name="_____________ORO10" localSheetId="2">#REF!</definedName>
    <definedName name="_____________ORO10" localSheetId="55">#REF!</definedName>
    <definedName name="_____________ORO10" localSheetId="56">#REF!</definedName>
    <definedName name="_____________ORO10">#REF!</definedName>
    <definedName name="_____________ORO11" localSheetId="31">#REF!</definedName>
    <definedName name="_____________ORO11" localSheetId="43">#REF!</definedName>
    <definedName name="_____________ORO11" localSheetId="53">#REF!</definedName>
    <definedName name="_____________ORO11" localSheetId="52">#REF!</definedName>
    <definedName name="_____________ORO11" localSheetId="50">#REF!</definedName>
    <definedName name="_____________ORO11" localSheetId="3">#REF!</definedName>
    <definedName name="_____________ORO11" localSheetId="2">#REF!</definedName>
    <definedName name="_____________ORO11" localSheetId="55">#REF!</definedName>
    <definedName name="_____________ORO11" localSheetId="56">#REF!</definedName>
    <definedName name="_____________ORO11">#REF!</definedName>
    <definedName name="_____________ORO12" localSheetId="31">#REF!</definedName>
    <definedName name="_____________ORO12" localSheetId="43">#REF!</definedName>
    <definedName name="_____________ORO12" localSheetId="53">#REF!</definedName>
    <definedName name="_____________ORO12" localSheetId="52">#REF!</definedName>
    <definedName name="_____________ORO12" localSheetId="50">#REF!</definedName>
    <definedName name="_____________ORO12" localSheetId="3">#REF!</definedName>
    <definedName name="_____________ORO12" localSheetId="2">#REF!</definedName>
    <definedName name="_____________ORO12" localSheetId="55">#REF!</definedName>
    <definedName name="_____________ORO12" localSheetId="56">#REF!</definedName>
    <definedName name="_____________ORO12">#REF!</definedName>
    <definedName name="_____________ORO13" localSheetId="31">#REF!</definedName>
    <definedName name="_____________ORO13" localSheetId="43">#REF!</definedName>
    <definedName name="_____________ORO13" localSheetId="53">#REF!</definedName>
    <definedName name="_____________ORO13" localSheetId="52">#REF!</definedName>
    <definedName name="_____________ORO13" localSheetId="50">#REF!</definedName>
    <definedName name="_____________ORO13" localSheetId="3">#REF!</definedName>
    <definedName name="_____________ORO13" localSheetId="2">#REF!</definedName>
    <definedName name="_____________ORO13" localSheetId="55">#REF!</definedName>
    <definedName name="_____________ORO13" localSheetId="56">#REF!</definedName>
    <definedName name="_____________ORO13">#REF!</definedName>
    <definedName name="_____________ORO14" localSheetId="31">#REF!</definedName>
    <definedName name="_____________ORO14" localSheetId="43">#REF!</definedName>
    <definedName name="_____________ORO14" localSheetId="53">#REF!</definedName>
    <definedName name="_____________ORO14" localSheetId="52">#REF!</definedName>
    <definedName name="_____________ORO14" localSheetId="50">#REF!</definedName>
    <definedName name="_____________ORO14" localSheetId="3">#REF!</definedName>
    <definedName name="_____________ORO14" localSheetId="2">#REF!</definedName>
    <definedName name="_____________ORO14" localSheetId="55">#REF!</definedName>
    <definedName name="_____________ORO14" localSheetId="56">#REF!</definedName>
    <definedName name="_____________ORO14">#REF!</definedName>
    <definedName name="_____________ORO15" localSheetId="31">#REF!</definedName>
    <definedName name="_____________ORO15" localSheetId="43">#REF!</definedName>
    <definedName name="_____________ORO15" localSheetId="53">#REF!</definedName>
    <definedName name="_____________ORO15" localSheetId="52">#REF!</definedName>
    <definedName name="_____________ORO15" localSheetId="50">#REF!</definedName>
    <definedName name="_____________ORO15" localSheetId="3">#REF!</definedName>
    <definedName name="_____________ORO15" localSheetId="2">#REF!</definedName>
    <definedName name="_____________ORO15" localSheetId="55">#REF!</definedName>
    <definedName name="_____________ORO15" localSheetId="56">#REF!</definedName>
    <definedName name="_____________ORO15">#REF!</definedName>
    <definedName name="_____________ORO16" localSheetId="31">#REF!</definedName>
    <definedName name="_____________ORO16" localSheetId="43">#REF!</definedName>
    <definedName name="_____________ORO16" localSheetId="53">#REF!</definedName>
    <definedName name="_____________ORO16" localSheetId="52">#REF!</definedName>
    <definedName name="_____________ORO16" localSheetId="50">#REF!</definedName>
    <definedName name="_____________ORO16" localSheetId="3">#REF!</definedName>
    <definedName name="_____________ORO16" localSheetId="2">#REF!</definedName>
    <definedName name="_____________ORO16" localSheetId="55">#REF!</definedName>
    <definedName name="_____________ORO16" localSheetId="56">#REF!</definedName>
    <definedName name="_____________ORO16">#REF!</definedName>
    <definedName name="_____________ORO17" localSheetId="31">#REF!</definedName>
    <definedName name="_____________ORO17" localSheetId="43">#REF!</definedName>
    <definedName name="_____________ORO17" localSheetId="53">#REF!</definedName>
    <definedName name="_____________ORO17" localSheetId="52">#REF!</definedName>
    <definedName name="_____________ORO17" localSheetId="50">#REF!</definedName>
    <definedName name="_____________ORO17" localSheetId="3">#REF!</definedName>
    <definedName name="_____________ORO17" localSheetId="2">#REF!</definedName>
    <definedName name="_____________ORO17" localSheetId="55">#REF!</definedName>
    <definedName name="_____________ORO17" localSheetId="56">#REF!</definedName>
    <definedName name="_____________ORO17">#REF!</definedName>
    <definedName name="_____________ORO18" localSheetId="31">#REF!</definedName>
    <definedName name="_____________ORO18" localSheetId="43">#REF!</definedName>
    <definedName name="_____________ORO18" localSheetId="53">#REF!</definedName>
    <definedName name="_____________ORO18" localSheetId="52">#REF!</definedName>
    <definedName name="_____________ORO18" localSheetId="50">#REF!</definedName>
    <definedName name="_____________ORO18" localSheetId="3">#REF!</definedName>
    <definedName name="_____________ORO18" localSheetId="2">#REF!</definedName>
    <definedName name="_____________ORO18" localSheetId="55">#REF!</definedName>
    <definedName name="_____________ORO18" localSheetId="56">#REF!</definedName>
    <definedName name="_____________ORO18">#REF!</definedName>
    <definedName name="_____________ORO19" localSheetId="31">#REF!</definedName>
    <definedName name="_____________ORO19" localSheetId="43">#REF!</definedName>
    <definedName name="_____________ORO19" localSheetId="53">#REF!</definedName>
    <definedName name="_____________ORO19" localSheetId="52">#REF!</definedName>
    <definedName name="_____________ORO19" localSheetId="50">#REF!</definedName>
    <definedName name="_____________ORO19" localSheetId="3">#REF!</definedName>
    <definedName name="_____________ORO19" localSheetId="2">#REF!</definedName>
    <definedName name="_____________ORO19" localSheetId="55">#REF!</definedName>
    <definedName name="_____________ORO19" localSheetId="56">#REF!</definedName>
    <definedName name="_____________ORO19">#REF!</definedName>
    <definedName name="____________EXC6" localSheetId="31">#REF!</definedName>
    <definedName name="____________EXC6" localSheetId="43">#REF!</definedName>
    <definedName name="____________EXC6" localSheetId="53">#REF!</definedName>
    <definedName name="____________EXC6" localSheetId="52">#REF!</definedName>
    <definedName name="____________EXC6" localSheetId="50">#REF!</definedName>
    <definedName name="____________EXC6" localSheetId="3">#REF!</definedName>
    <definedName name="____________EXC6" localSheetId="2">#REF!</definedName>
    <definedName name="____________EXC6" localSheetId="55">#REF!</definedName>
    <definedName name="____________EXC6" localSheetId="56">#REF!</definedName>
    <definedName name="____________EXC6">#REF!</definedName>
    <definedName name="____________EXC7" localSheetId="31">#REF!</definedName>
    <definedName name="____________EXC7" localSheetId="43">#REF!</definedName>
    <definedName name="____________EXC7" localSheetId="53">#REF!</definedName>
    <definedName name="____________EXC7" localSheetId="52">#REF!</definedName>
    <definedName name="____________EXC7" localSheetId="50">#REF!</definedName>
    <definedName name="____________EXC7" localSheetId="3">#REF!</definedName>
    <definedName name="____________EXC7" localSheetId="2">#REF!</definedName>
    <definedName name="____________EXC7" localSheetId="55">#REF!</definedName>
    <definedName name="____________EXC7" localSheetId="56">#REF!</definedName>
    <definedName name="____________EXC7">#REF!</definedName>
    <definedName name="___________tab1" localSheetId="31">#REF!</definedName>
    <definedName name="___________tab1" localSheetId="43">#REF!</definedName>
    <definedName name="___________tab1" localSheetId="53">#REF!</definedName>
    <definedName name="___________tab1" localSheetId="52">#REF!</definedName>
    <definedName name="___________tab1" localSheetId="50">#REF!</definedName>
    <definedName name="___________tab1" localSheetId="3">#REF!</definedName>
    <definedName name="___________tab1" localSheetId="2">#REF!</definedName>
    <definedName name="___________tab1" localSheetId="55">#REF!</definedName>
    <definedName name="___________tab1" localSheetId="56">#REF!</definedName>
    <definedName name="___________tab1">#REF!</definedName>
    <definedName name="___________tab2" localSheetId="31">#REF!</definedName>
    <definedName name="___________tab2" localSheetId="43">#REF!</definedName>
    <definedName name="___________tab2" localSheetId="53">#REF!</definedName>
    <definedName name="___________tab2" localSheetId="52">#REF!</definedName>
    <definedName name="___________tab2" localSheetId="50">#REF!</definedName>
    <definedName name="___________tab2" localSheetId="3">#REF!</definedName>
    <definedName name="___________tab2" localSheetId="2">#REF!</definedName>
    <definedName name="___________tab2" localSheetId="55">#REF!</definedName>
    <definedName name="___________tab2" localSheetId="56">#REF!</definedName>
    <definedName name="___________tab2">#REF!</definedName>
    <definedName name="___________tab3" localSheetId="31">#REF!</definedName>
    <definedName name="___________tab3" localSheetId="43">#REF!</definedName>
    <definedName name="___________tab3" localSheetId="53">#REF!</definedName>
    <definedName name="___________tab3" localSheetId="52">#REF!</definedName>
    <definedName name="___________tab3" localSheetId="50">#REF!</definedName>
    <definedName name="___________tab3" localSheetId="3">#REF!</definedName>
    <definedName name="___________tab3" localSheetId="2">#REF!</definedName>
    <definedName name="___________tab3" localSheetId="55">#REF!</definedName>
    <definedName name="___________tab3" localSheetId="56">#REF!</definedName>
    <definedName name="___________tab3">#REF!</definedName>
    <definedName name="___________TAB4" localSheetId="31">#REF!</definedName>
    <definedName name="___________TAB4" localSheetId="43">#REF!</definedName>
    <definedName name="___________TAB4" localSheetId="53">#REF!</definedName>
    <definedName name="___________TAB4" localSheetId="52">#REF!</definedName>
    <definedName name="___________TAB4" localSheetId="50">#REF!</definedName>
    <definedName name="___________TAB4" localSheetId="3">#REF!</definedName>
    <definedName name="___________TAB4" localSheetId="2">#REF!</definedName>
    <definedName name="___________TAB4" localSheetId="55">#REF!</definedName>
    <definedName name="___________TAB4" localSheetId="56">#REF!</definedName>
    <definedName name="___________TAB4">#REF!</definedName>
    <definedName name="__________CHD1045" localSheetId="5">#REF!</definedName>
    <definedName name="__________CHD1045" localSheetId="31">#REF!</definedName>
    <definedName name="__________CHD1045" localSheetId="43">#REF!</definedName>
    <definedName name="__________CHD1045" localSheetId="53">#REF!</definedName>
    <definedName name="__________CHD1045" localSheetId="52">#REF!</definedName>
    <definedName name="__________CHD1045" localSheetId="50">#REF!</definedName>
    <definedName name="__________CHD1045" localSheetId="3">#REF!</definedName>
    <definedName name="__________CHD1045" localSheetId="6">#REF!</definedName>
    <definedName name="__________CHD1045" localSheetId="2">#REF!</definedName>
    <definedName name="__________CHD1045" localSheetId="55">#REF!</definedName>
    <definedName name="__________CHD1045" localSheetId="56">#REF!</definedName>
    <definedName name="__________CHD1045">#REF!</definedName>
    <definedName name="__________CHD1090" localSheetId="5">#REF!</definedName>
    <definedName name="__________CHD1090" localSheetId="31">#REF!</definedName>
    <definedName name="__________CHD1090" localSheetId="43">#REF!</definedName>
    <definedName name="__________CHD1090" localSheetId="53">#REF!</definedName>
    <definedName name="__________CHD1090" localSheetId="52">#REF!</definedName>
    <definedName name="__________CHD1090" localSheetId="50">#REF!</definedName>
    <definedName name="__________CHD1090" localSheetId="3">#REF!</definedName>
    <definedName name="__________CHD1090" localSheetId="6">#REF!</definedName>
    <definedName name="__________CHD1090" localSheetId="2">#REF!</definedName>
    <definedName name="__________CHD1090" localSheetId="55">#REF!</definedName>
    <definedName name="__________CHD1090" localSheetId="56">#REF!</definedName>
    <definedName name="__________CHD1090">#REF!</definedName>
    <definedName name="__________CHD1245" localSheetId="5">#REF!</definedName>
    <definedName name="__________CHD1245" localSheetId="31">#REF!</definedName>
    <definedName name="__________CHD1245" localSheetId="43">#REF!</definedName>
    <definedName name="__________CHD1245" localSheetId="53">#REF!</definedName>
    <definedName name="__________CHD1245" localSheetId="52">#REF!</definedName>
    <definedName name="__________CHD1245" localSheetId="50">#REF!</definedName>
    <definedName name="__________CHD1245" localSheetId="6">#REF!</definedName>
    <definedName name="__________CHD1245" localSheetId="2">#REF!</definedName>
    <definedName name="__________CHD1245" localSheetId="55">#REF!</definedName>
    <definedName name="__________CHD1245" localSheetId="56">#REF!</definedName>
    <definedName name="__________CHD1245">#REF!</definedName>
    <definedName name="__________CHD1290" localSheetId="5">#REF!</definedName>
    <definedName name="__________CHD1290" localSheetId="31">#REF!</definedName>
    <definedName name="__________CHD1290" localSheetId="43">#REF!</definedName>
    <definedName name="__________CHD1290" localSheetId="53">#REF!</definedName>
    <definedName name="__________CHD1290" localSheetId="52">#REF!</definedName>
    <definedName name="__________CHD1290" localSheetId="50">#REF!</definedName>
    <definedName name="__________CHD1290" localSheetId="6">#REF!</definedName>
    <definedName name="__________CHD1290" localSheetId="2">#REF!</definedName>
    <definedName name="__________CHD1290" localSheetId="55">#REF!</definedName>
    <definedName name="__________CHD1290" localSheetId="56">#REF!</definedName>
    <definedName name="__________CHD1290">#REF!</definedName>
    <definedName name="__________CHD445" localSheetId="5">#REF!</definedName>
    <definedName name="__________CHD445" localSheetId="31">#REF!</definedName>
    <definedName name="__________CHD445" localSheetId="43">#REF!</definedName>
    <definedName name="__________CHD445" localSheetId="53">#REF!</definedName>
    <definedName name="__________CHD445" localSheetId="52">#REF!</definedName>
    <definedName name="__________CHD445" localSheetId="50">#REF!</definedName>
    <definedName name="__________CHD445" localSheetId="6">#REF!</definedName>
    <definedName name="__________CHD445" localSheetId="2">#REF!</definedName>
    <definedName name="__________CHD445" localSheetId="55">#REF!</definedName>
    <definedName name="__________CHD445" localSheetId="56">#REF!</definedName>
    <definedName name="__________CHD445">#REF!</definedName>
    <definedName name="__________CHD490" localSheetId="5">#REF!</definedName>
    <definedName name="__________CHD490" localSheetId="31">#REF!</definedName>
    <definedName name="__________CHD490" localSheetId="43">#REF!</definedName>
    <definedName name="__________CHD490" localSheetId="53">#REF!</definedName>
    <definedName name="__________CHD490" localSheetId="52">#REF!</definedName>
    <definedName name="__________CHD490" localSheetId="50">#REF!</definedName>
    <definedName name="__________CHD490" localSheetId="6">#REF!</definedName>
    <definedName name="__________CHD490" localSheetId="2">#REF!</definedName>
    <definedName name="__________CHD490" localSheetId="55">#REF!</definedName>
    <definedName name="__________CHD490" localSheetId="56">#REF!</definedName>
    <definedName name="__________CHD490">#REF!</definedName>
    <definedName name="__________CHD645" localSheetId="5">#REF!</definedName>
    <definedName name="__________CHD645" localSheetId="31">#REF!</definedName>
    <definedName name="__________CHD645" localSheetId="43">#REF!</definedName>
    <definedName name="__________CHD645" localSheetId="53">#REF!</definedName>
    <definedName name="__________CHD645" localSheetId="52">#REF!</definedName>
    <definedName name="__________CHD645" localSheetId="50">#REF!</definedName>
    <definedName name="__________CHD645" localSheetId="6">#REF!</definedName>
    <definedName name="__________CHD645" localSheetId="2">#REF!</definedName>
    <definedName name="__________CHD645" localSheetId="55">#REF!</definedName>
    <definedName name="__________CHD645" localSheetId="56">#REF!</definedName>
    <definedName name="__________CHD645">#REF!</definedName>
    <definedName name="__________CHD690" localSheetId="5">#REF!</definedName>
    <definedName name="__________CHD690" localSheetId="31">#REF!</definedName>
    <definedName name="__________CHD690" localSheetId="43">#REF!</definedName>
    <definedName name="__________CHD690" localSheetId="53">#REF!</definedName>
    <definedName name="__________CHD690" localSheetId="52">#REF!</definedName>
    <definedName name="__________CHD690" localSheetId="50">#REF!</definedName>
    <definedName name="__________CHD690" localSheetId="6">#REF!</definedName>
    <definedName name="__________CHD690" localSheetId="2">#REF!</definedName>
    <definedName name="__________CHD690" localSheetId="55">#REF!</definedName>
    <definedName name="__________CHD690" localSheetId="56">#REF!</definedName>
    <definedName name="__________CHD690">#REF!</definedName>
    <definedName name="__________CHD845" localSheetId="5">#REF!</definedName>
    <definedName name="__________CHD845" localSheetId="31">#REF!</definedName>
    <definedName name="__________CHD845" localSheetId="43">#REF!</definedName>
    <definedName name="__________CHD845" localSheetId="53">#REF!</definedName>
    <definedName name="__________CHD845" localSheetId="52">#REF!</definedName>
    <definedName name="__________CHD845" localSheetId="50">#REF!</definedName>
    <definedName name="__________CHD845" localSheetId="6">#REF!</definedName>
    <definedName name="__________CHD845" localSheetId="2">#REF!</definedName>
    <definedName name="__________CHD845" localSheetId="55">#REF!</definedName>
    <definedName name="__________CHD845" localSheetId="56">#REF!</definedName>
    <definedName name="__________CHD845">#REF!</definedName>
    <definedName name="__________CHD890" localSheetId="5">#REF!</definedName>
    <definedName name="__________CHD890" localSheetId="31">#REF!</definedName>
    <definedName name="__________CHD890" localSheetId="43">#REF!</definedName>
    <definedName name="__________CHD890" localSheetId="53">#REF!</definedName>
    <definedName name="__________CHD890" localSheetId="52">#REF!</definedName>
    <definedName name="__________CHD890" localSheetId="50">#REF!</definedName>
    <definedName name="__________CHD890" localSheetId="6">#REF!</definedName>
    <definedName name="__________CHD890" localSheetId="2">#REF!</definedName>
    <definedName name="__________CHD890" localSheetId="55">#REF!</definedName>
    <definedName name="__________CHD890" localSheetId="56">#REF!</definedName>
    <definedName name="__________CHD890">#REF!</definedName>
    <definedName name="__________ORO10" localSheetId="5">#REF!</definedName>
    <definedName name="__________ORO10" localSheetId="31">#REF!</definedName>
    <definedName name="__________ORO10" localSheetId="43">#REF!</definedName>
    <definedName name="__________ORO10" localSheetId="53">#REF!</definedName>
    <definedName name="__________ORO10" localSheetId="52">#REF!</definedName>
    <definedName name="__________ORO10" localSheetId="50">#REF!</definedName>
    <definedName name="__________ORO10" localSheetId="3">#REF!</definedName>
    <definedName name="__________ORO10" localSheetId="2">#REF!</definedName>
    <definedName name="__________ORO10" localSheetId="47">#REF!</definedName>
    <definedName name="__________ORO10" localSheetId="55">#REF!</definedName>
    <definedName name="__________ORO10" localSheetId="56">#REF!</definedName>
    <definedName name="__________ORO10">#REF!</definedName>
    <definedName name="__________ORO11" localSheetId="31">#REF!</definedName>
    <definedName name="__________ORO11" localSheetId="43">#REF!</definedName>
    <definedName name="__________ORO11" localSheetId="53">#REF!</definedName>
    <definedName name="__________ORO11" localSheetId="52">#REF!</definedName>
    <definedName name="__________ORO11" localSheetId="50">#REF!</definedName>
    <definedName name="__________ORO11" localSheetId="3">#REF!</definedName>
    <definedName name="__________ORO11" localSheetId="2">#REF!</definedName>
    <definedName name="__________ORO11" localSheetId="55">#REF!</definedName>
    <definedName name="__________ORO11" localSheetId="56">#REF!</definedName>
    <definedName name="__________ORO11">#REF!</definedName>
    <definedName name="__________ORO12" localSheetId="31">#REF!</definedName>
    <definedName name="__________ORO12" localSheetId="43">#REF!</definedName>
    <definedName name="__________ORO12" localSheetId="53">#REF!</definedName>
    <definedName name="__________ORO12" localSheetId="52">#REF!</definedName>
    <definedName name="__________ORO12" localSheetId="50">#REF!</definedName>
    <definedName name="__________ORO12" localSheetId="3">#REF!</definedName>
    <definedName name="__________ORO12" localSheetId="2">#REF!</definedName>
    <definedName name="__________ORO12" localSheetId="55">#REF!</definedName>
    <definedName name="__________ORO12" localSheetId="56">#REF!</definedName>
    <definedName name="__________ORO12">#REF!</definedName>
    <definedName name="__________ORO13" localSheetId="31">#REF!</definedName>
    <definedName name="__________ORO13" localSheetId="43">#REF!</definedName>
    <definedName name="__________ORO13" localSheetId="53">#REF!</definedName>
    <definedName name="__________ORO13" localSheetId="52">#REF!</definedName>
    <definedName name="__________ORO13" localSheetId="50">#REF!</definedName>
    <definedName name="__________ORO13" localSheetId="3">#REF!</definedName>
    <definedName name="__________ORO13" localSheetId="2">#REF!</definedName>
    <definedName name="__________ORO13" localSheetId="55">#REF!</definedName>
    <definedName name="__________ORO13" localSheetId="56">#REF!</definedName>
    <definedName name="__________ORO13">#REF!</definedName>
    <definedName name="__________ORO14" localSheetId="31">#REF!</definedName>
    <definedName name="__________ORO14" localSheetId="43">#REF!</definedName>
    <definedName name="__________ORO14" localSheetId="53">#REF!</definedName>
    <definedName name="__________ORO14" localSheetId="52">#REF!</definedName>
    <definedName name="__________ORO14" localSheetId="50">#REF!</definedName>
    <definedName name="__________ORO14" localSheetId="3">#REF!</definedName>
    <definedName name="__________ORO14" localSheetId="2">#REF!</definedName>
    <definedName name="__________ORO14" localSheetId="55">#REF!</definedName>
    <definedName name="__________ORO14" localSheetId="56">#REF!</definedName>
    <definedName name="__________ORO14">#REF!</definedName>
    <definedName name="__________ORO15" localSheetId="31">#REF!</definedName>
    <definedName name="__________ORO15" localSheetId="43">#REF!</definedName>
    <definedName name="__________ORO15" localSheetId="53">#REF!</definedName>
    <definedName name="__________ORO15" localSheetId="52">#REF!</definedName>
    <definedName name="__________ORO15" localSheetId="50">#REF!</definedName>
    <definedName name="__________ORO15" localSheetId="3">#REF!</definedName>
    <definedName name="__________ORO15" localSheetId="2">#REF!</definedName>
    <definedName name="__________ORO15" localSheetId="55">#REF!</definedName>
    <definedName name="__________ORO15" localSheetId="56">#REF!</definedName>
    <definedName name="__________ORO15">#REF!</definedName>
    <definedName name="__________ORO16" localSheetId="31">#REF!</definedName>
    <definedName name="__________ORO16" localSheetId="43">#REF!</definedName>
    <definedName name="__________ORO16" localSheetId="53">#REF!</definedName>
    <definedName name="__________ORO16" localSheetId="52">#REF!</definedName>
    <definedName name="__________ORO16" localSheetId="50">#REF!</definedName>
    <definedName name="__________ORO16" localSheetId="3">#REF!</definedName>
    <definedName name="__________ORO16" localSheetId="2">#REF!</definedName>
    <definedName name="__________ORO16" localSheetId="55">#REF!</definedName>
    <definedName name="__________ORO16" localSheetId="56">#REF!</definedName>
    <definedName name="__________ORO16">#REF!</definedName>
    <definedName name="__________ORO17" localSheetId="31">#REF!</definedName>
    <definedName name="__________ORO17" localSheetId="43">#REF!</definedName>
    <definedName name="__________ORO17" localSheetId="53">#REF!</definedName>
    <definedName name="__________ORO17" localSheetId="52">#REF!</definedName>
    <definedName name="__________ORO17" localSheetId="50">#REF!</definedName>
    <definedName name="__________ORO17" localSheetId="3">#REF!</definedName>
    <definedName name="__________ORO17" localSheetId="2">#REF!</definedName>
    <definedName name="__________ORO17" localSheetId="55">#REF!</definedName>
    <definedName name="__________ORO17" localSheetId="56">#REF!</definedName>
    <definedName name="__________ORO17">#REF!</definedName>
    <definedName name="__________ORO18" localSheetId="31">#REF!</definedName>
    <definedName name="__________ORO18" localSheetId="43">#REF!</definedName>
    <definedName name="__________ORO18" localSheetId="53">#REF!</definedName>
    <definedName name="__________ORO18" localSheetId="52">#REF!</definedName>
    <definedName name="__________ORO18" localSheetId="50">#REF!</definedName>
    <definedName name="__________ORO18" localSheetId="3">#REF!</definedName>
    <definedName name="__________ORO18" localSheetId="2">#REF!</definedName>
    <definedName name="__________ORO18" localSheetId="55">#REF!</definedName>
    <definedName name="__________ORO18" localSheetId="56">#REF!</definedName>
    <definedName name="__________ORO18">#REF!</definedName>
    <definedName name="__________ORO19" localSheetId="31">#REF!</definedName>
    <definedName name="__________ORO19" localSheetId="43">#REF!</definedName>
    <definedName name="__________ORO19" localSheetId="53">#REF!</definedName>
    <definedName name="__________ORO19" localSheetId="52">#REF!</definedName>
    <definedName name="__________ORO19" localSheetId="50">#REF!</definedName>
    <definedName name="__________ORO19" localSheetId="3">#REF!</definedName>
    <definedName name="__________ORO19" localSheetId="2">#REF!</definedName>
    <definedName name="__________ORO19" localSheetId="55">#REF!</definedName>
    <definedName name="__________ORO19" localSheetId="56">#REF!</definedName>
    <definedName name="__________ORO19">#REF!</definedName>
    <definedName name="__________PZ15" localSheetId="5">#REF!</definedName>
    <definedName name="__________PZ15" localSheetId="31">#REF!</definedName>
    <definedName name="__________PZ15" localSheetId="43">#REF!</definedName>
    <definedName name="__________PZ15" localSheetId="53">#REF!</definedName>
    <definedName name="__________PZ15" localSheetId="52">#REF!</definedName>
    <definedName name="__________PZ15" localSheetId="50">#REF!</definedName>
    <definedName name="__________PZ15" localSheetId="3">#REF!</definedName>
    <definedName name="__________PZ15" localSheetId="6">#REF!</definedName>
    <definedName name="__________PZ15" localSheetId="2">#REF!</definedName>
    <definedName name="__________PZ15" localSheetId="55">#REF!</definedName>
    <definedName name="__________PZ15" localSheetId="56">#REF!</definedName>
    <definedName name="__________PZ15">#REF!</definedName>
    <definedName name="__________PZ20">#REF!</definedName>
    <definedName name="__________RD43" localSheetId="5">#REF!</definedName>
    <definedName name="__________RD43" localSheetId="31">#REF!</definedName>
    <definedName name="__________RD43" localSheetId="43">#REF!</definedName>
    <definedName name="__________RD43" localSheetId="53">#REF!</definedName>
    <definedName name="__________RD43" localSheetId="52">#REF!</definedName>
    <definedName name="__________RD43" localSheetId="50">#REF!</definedName>
    <definedName name="__________RD43" localSheetId="3">#REF!</definedName>
    <definedName name="__________RD43" localSheetId="6">#REF!</definedName>
    <definedName name="__________RD43" localSheetId="2">#REF!</definedName>
    <definedName name="__________RD43" localSheetId="47">#REF!</definedName>
    <definedName name="__________RD43" localSheetId="55">#REF!</definedName>
    <definedName name="__________RD43" localSheetId="56">#REF!</definedName>
    <definedName name="__________RD43">#REF!</definedName>
    <definedName name="__________RD63" localSheetId="31">#REF!</definedName>
    <definedName name="__________RD63" localSheetId="43">#REF!</definedName>
    <definedName name="__________RD63" localSheetId="53">#REF!</definedName>
    <definedName name="__________RD63" localSheetId="52">#REF!</definedName>
    <definedName name="__________RD63" localSheetId="50">#REF!</definedName>
    <definedName name="__________RD63" localSheetId="6">#REF!</definedName>
    <definedName name="__________RD63" localSheetId="2">#REF!</definedName>
    <definedName name="__________RD63" localSheetId="55">#REF!</definedName>
    <definedName name="__________RD63" localSheetId="56">#REF!</definedName>
    <definedName name="__________RD63">#REF!</definedName>
    <definedName name="__________RD64" localSheetId="31">#REF!</definedName>
    <definedName name="__________RD64" localSheetId="43">#REF!</definedName>
    <definedName name="__________RD64" localSheetId="53">#REF!</definedName>
    <definedName name="__________RD64" localSheetId="52">#REF!</definedName>
    <definedName name="__________RD64" localSheetId="50">#REF!</definedName>
    <definedName name="__________RD64" localSheetId="6">#REF!</definedName>
    <definedName name="__________RD64" localSheetId="2">#REF!</definedName>
    <definedName name="__________RD64" localSheetId="55">#REF!</definedName>
    <definedName name="__________RD64" localSheetId="56">#REF!</definedName>
    <definedName name="__________RD64">#REF!</definedName>
    <definedName name="__________RD83" localSheetId="31">#REF!</definedName>
    <definedName name="__________RD83" localSheetId="43">#REF!</definedName>
    <definedName name="__________RD83" localSheetId="53">#REF!</definedName>
    <definedName name="__________RD83" localSheetId="52">#REF!</definedName>
    <definedName name="__________RD83" localSheetId="50">#REF!</definedName>
    <definedName name="__________RD83" localSheetId="6">#REF!</definedName>
    <definedName name="__________RD83" localSheetId="2">#REF!</definedName>
    <definedName name="__________RD83" localSheetId="55">#REF!</definedName>
    <definedName name="__________RD83" localSheetId="56">#REF!</definedName>
    <definedName name="__________RD83">#REF!</definedName>
    <definedName name="__________RD84" localSheetId="31">#REF!</definedName>
    <definedName name="__________RD84" localSheetId="43">#REF!</definedName>
    <definedName name="__________RD84" localSheetId="53">#REF!</definedName>
    <definedName name="__________RD84" localSheetId="52">#REF!</definedName>
    <definedName name="__________RD84" localSheetId="50">#REF!</definedName>
    <definedName name="__________RD84" localSheetId="6">#REF!</definedName>
    <definedName name="__________RD84" localSheetId="2">#REF!</definedName>
    <definedName name="__________RD84" localSheetId="55">#REF!</definedName>
    <definedName name="__________RD84" localSheetId="56">#REF!</definedName>
    <definedName name="__________RD84">#REF!</definedName>
    <definedName name="__________RD86" localSheetId="31">#REF!</definedName>
    <definedName name="__________RD86" localSheetId="43">#REF!</definedName>
    <definedName name="__________RD86" localSheetId="53">#REF!</definedName>
    <definedName name="__________RD86" localSheetId="52">#REF!</definedName>
    <definedName name="__________RD86" localSheetId="50">#REF!</definedName>
    <definedName name="__________RD86" localSheetId="6">#REF!</definedName>
    <definedName name="__________RD86" localSheetId="2">#REF!</definedName>
    <definedName name="__________RD86" localSheetId="55">#REF!</definedName>
    <definedName name="__________RD86" localSheetId="56">#REF!</definedName>
    <definedName name="__________RD86">#REF!</definedName>
    <definedName name="__________TA3" localSheetId="31">#REF!</definedName>
    <definedName name="__________TA3" localSheetId="43">#REF!</definedName>
    <definedName name="__________TA3" localSheetId="53">#REF!</definedName>
    <definedName name="__________TA3" localSheetId="52">#REF!</definedName>
    <definedName name="__________TA3" localSheetId="50">#REF!</definedName>
    <definedName name="__________TA3" localSheetId="6">#REF!</definedName>
    <definedName name="__________TA3" localSheetId="2">#REF!</definedName>
    <definedName name="__________TA3" localSheetId="55">#REF!</definedName>
    <definedName name="__________TA3" localSheetId="56">#REF!</definedName>
    <definedName name="__________TA3">#REF!</definedName>
    <definedName name="__________TA4" localSheetId="31">#REF!</definedName>
    <definedName name="__________TA4" localSheetId="43">#REF!</definedName>
    <definedName name="__________TA4" localSheetId="53">#REF!</definedName>
    <definedName name="__________TA4" localSheetId="52">#REF!</definedName>
    <definedName name="__________TA4" localSheetId="50">#REF!</definedName>
    <definedName name="__________TA4" localSheetId="6">#REF!</definedName>
    <definedName name="__________TA4" localSheetId="2">#REF!</definedName>
    <definedName name="__________TA4" localSheetId="55">#REF!</definedName>
    <definedName name="__________TA4" localSheetId="56">#REF!</definedName>
    <definedName name="__________TA4">#REF!</definedName>
    <definedName name="__________tab1" localSheetId="5">#REF!</definedName>
    <definedName name="__________tab1" localSheetId="31">#REF!</definedName>
    <definedName name="__________tab1" localSheetId="43">#REF!</definedName>
    <definedName name="__________tab1" localSheetId="53">#REF!</definedName>
    <definedName name="__________tab1" localSheetId="52">#REF!</definedName>
    <definedName name="__________tab1" localSheetId="50">#REF!</definedName>
    <definedName name="__________tab1" localSheetId="3">#REF!</definedName>
    <definedName name="__________tab1" localSheetId="2">#REF!</definedName>
    <definedName name="__________tab1" localSheetId="47">#REF!</definedName>
    <definedName name="__________tab1" localSheetId="55">#REF!</definedName>
    <definedName name="__________tab1" localSheetId="56">#REF!</definedName>
    <definedName name="__________tab1">#REF!</definedName>
    <definedName name="__________tab2" localSheetId="31">#REF!</definedName>
    <definedName name="__________tab2" localSheetId="43">#REF!</definedName>
    <definedName name="__________tab2" localSheetId="53">#REF!</definedName>
    <definedName name="__________tab2" localSheetId="52">#REF!</definedName>
    <definedName name="__________tab2" localSheetId="50">#REF!</definedName>
    <definedName name="__________tab2" localSheetId="3">#REF!</definedName>
    <definedName name="__________tab2" localSheetId="2">#REF!</definedName>
    <definedName name="__________tab2" localSheetId="55">#REF!</definedName>
    <definedName name="__________tab2" localSheetId="56">#REF!</definedName>
    <definedName name="__________tab2">#REF!</definedName>
    <definedName name="__________tab3" localSheetId="31">#REF!</definedName>
    <definedName name="__________tab3" localSheetId="43">#REF!</definedName>
    <definedName name="__________tab3" localSheetId="53">#REF!</definedName>
    <definedName name="__________tab3" localSheetId="52">#REF!</definedName>
    <definedName name="__________tab3" localSheetId="50">#REF!</definedName>
    <definedName name="__________tab3" localSheetId="3">#REF!</definedName>
    <definedName name="__________tab3" localSheetId="2">#REF!</definedName>
    <definedName name="__________tab3" localSheetId="55">#REF!</definedName>
    <definedName name="__________tab3" localSheetId="56">#REF!</definedName>
    <definedName name="__________tab3">#REF!</definedName>
    <definedName name="__________TAB4" localSheetId="31">#REF!</definedName>
    <definedName name="__________TAB4" localSheetId="43">#REF!</definedName>
    <definedName name="__________TAB4" localSheetId="53">#REF!</definedName>
    <definedName name="__________TAB4" localSheetId="52">#REF!</definedName>
    <definedName name="__________TAB4" localSheetId="50">#REF!</definedName>
    <definedName name="__________TAB4" localSheetId="3">#REF!</definedName>
    <definedName name="__________TAB4" localSheetId="2">#REF!</definedName>
    <definedName name="__________TAB4" localSheetId="55">#REF!</definedName>
    <definedName name="__________TAB4" localSheetId="56">#REF!</definedName>
    <definedName name="__________TAB4">#REF!</definedName>
    <definedName name="__________TE10" localSheetId="31">#REF!</definedName>
    <definedName name="__________TE10" localSheetId="43">#REF!</definedName>
    <definedName name="__________TE10" localSheetId="53">#REF!</definedName>
    <definedName name="__________TE10" localSheetId="52">#REF!</definedName>
    <definedName name="__________TE10" localSheetId="50">#REF!</definedName>
    <definedName name="__________TE10" localSheetId="3">#REF!</definedName>
    <definedName name="__________TE10" localSheetId="6">#REF!</definedName>
    <definedName name="__________TE10" localSheetId="2">#REF!</definedName>
    <definedName name="__________TE10" localSheetId="55">#REF!</definedName>
    <definedName name="__________TE10" localSheetId="56">#REF!</definedName>
    <definedName name="__________TE10">#REF!</definedName>
    <definedName name="__________TE103" localSheetId="31">#REF!</definedName>
    <definedName name="__________TE103" localSheetId="43">#REF!</definedName>
    <definedName name="__________TE103" localSheetId="53">#REF!</definedName>
    <definedName name="__________TE103" localSheetId="52">#REF!</definedName>
    <definedName name="__________TE103" localSheetId="50">#REF!</definedName>
    <definedName name="__________TE103" localSheetId="3">#REF!</definedName>
    <definedName name="__________TE103" localSheetId="6">#REF!</definedName>
    <definedName name="__________TE103" localSheetId="2">#REF!</definedName>
    <definedName name="__________TE103" localSheetId="55">#REF!</definedName>
    <definedName name="__________TE103" localSheetId="56">#REF!</definedName>
    <definedName name="__________TE103">#REF!</definedName>
    <definedName name="__________TE104" localSheetId="31">#REF!</definedName>
    <definedName name="__________TE104" localSheetId="43">#REF!</definedName>
    <definedName name="__________TE104" localSheetId="53">#REF!</definedName>
    <definedName name="__________TE104" localSheetId="52">#REF!</definedName>
    <definedName name="__________TE104" localSheetId="50">#REF!</definedName>
    <definedName name="__________TE104" localSheetId="6">#REF!</definedName>
    <definedName name="__________TE104" localSheetId="2">#REF!</definedName>
    <definedName name="__________TE104" localSheetId="55">#REF!</definedName>
    <definedName name="__________TE104" localSheetId="56">#REF!</definedName>
    <definedName name="__________TE104">#REF!</definedName>
    <definedName name="__________TE106" localSheetId="31">#REF!</definedName>
    <definedName name="__________TE106" localSheetId="43">#REF!</definedName>
    <definedName name="__________TE106" localSheetId="53">#REF!</definedName>
    <definedName name="__________TE106" localSheetId="52">#REF!</definedName>
    <definedName name="__________TE106" localSheetId="50">#REF!</definedName>
    <definedName name="__________TE106" localSheetId="6">#REF!</definedName>
    <definedName name="__________TE106" localSheetId="2">#REF!</definedName>
    <definedName name="__________TE106" localSheetId="55">#REF!</definedName>
    <definedName name="__________TE106" localSheetId="56">#REF!</definedName>
    <definedName name="__________TE106">#REF!</definedName>
    <definedName name="__________TE108" localSheetId="31">#REF!</definedName>
    <definedName name="__________TE108" localSheetId="43">#REF!</definedName>
    <definedName name="__________TE108" localSheetId="53">#REF!</definedName>
    <definedName name="__________TE108" localSheetId="52">#REF!</definedName>
    <definedName name="__________TE108" localSheetId="50">#REF!</definedName>
    <definedName name="__________TE108" localSheetId="6">#REF!</definedName>
    <definedName name="__________TE108" localSheetId="2">#REF!</definedName>
    <definedName name="__________TE108" localSheetId="55">#REF!</definedName>
    <definedName name="__________TE108" localSheetId="56">#REF!</definedName>
    <definedName name="__________TE108">#REF!</definedName>
    <definedName name="__________TE12" localSheetId="31">#REF!</definedName>
    <definedName name="__________TE12" localSheetId="43">#REF!</definedName>
    <definedName name="__________TE12" localSheetId="53">#REF!</definedName>
    <definedName name="__________TE12" localSheetId="52">#REF!</definedName>
    <definedName name="__________TE12" localSheetId="50">#REF!</definedName>
    <definedName name="__________TE12" localSheetId="6">#REF!</definedName>
    <definedName name="__________TE12" localSheetId="2">#REF!</definedName>
    <definedName name="__________TE12" localSheetId="55">#REF!</definedName>
    <definedName name="__________TE12" localSheetId="56">#REF!</definedName>
    <definedName name="__________TE12">#REF!</definedName>
    <definedName name="__________TE1210" localSheetId="31">#REF!</definedName>
    <definedName name="__________TE1210" localSheetId="43">#REF!</definedName>
    <definedName name="__________TE1210" localSheetId="53">#REF!</definedName>
    <definedName name="__________TE1210" localSheetId="52">#REF!</definedName>
    <definedName name="__________TE1210" localSheetId="50">#REF!</definedName>
    <definedName name="__________TE1210" localSheetId="6">#REF!</definedName>
    <definedName name="__________TE1210" localSheetId="2">#REF!</definedName>
    <definedName name="__________TE1210" localSheetId="55">#REF!</definedName>
    <definedName name="__________TE1210" localSheetId="56">#REF!</definedName>
    <definedName name="__________TE1210">#REF!</definedName>
    <definedName name="__________TE123" localSheetId="31">#REF!</definedName>
    <definedName name="__________TE123" localSheetId="43">#REF!</definedName>
    <definedName name="__________TE123" localSheetId="53">#REF!</definedName>
    <definedName name="__________TE123" localSheetId="52">#REF!</definedName>
    <definedName name="__________TE123" localSheetId="50">#REF!</definedName>
    <definedName name="__________TE123" localSheetId="6">#REF!</definedName>
    <definedName name="__________TE123" localSheetId="2">#REF!</definedName>
    <definedName name="__________TE123" localSheetId="55">#REF!</definedName>
    <definedName name="__________TE123" localSheetId="56">#REF!</definedName>
    <definedName name="__________TE123">#REF!</definedName>
    <definedName name="__________TE124" localSheetId="31">#REF!</definedName>
    <definedName name="__________TE124" localSheetId="43">#REF!</definedName>
    <definedName name="__________TE124" localSheetId="53">#REF!</definedName>
    <definedName name="__________TE124" localSheetId="52">#REF!</definedName>
    <definedName name="__________TE124" localSheetId="50">#REF!</definedName>
    <definedName name="__________TE124" localSheetId="6">#REF!</definedName>
    <definedName name="__________TE124" localSheetId="2">#REF!</definedName>
    <definedName name="__________TE124" localSheetId="55">#REF!</definedName>
    <definedName name="__________TE124" localSheetId="56">#REF!</definedName>
    <definedName name="__________TE124">#REF!</definedName>
    <definedName name="__________TE126" localSheetId="31">#REF!</definedName>
    <definedName name="__________TE126" localSheetId="43">#REF!</definedName>
    <definedName name="__________TE126" localSheetId="53">#REF!</definedName>
    <definedName name="__________TE126" localSheetId="52">#REF!</definedName>
    <definedName name="__________TE126" localSheetId="50">#REF!</definedName>
    <definedName name="__________TE126" localSheetId="6">#REF!</definedName>
    <definedName name="__________TE126" localSheetId="2">#REF!</definedName>
    <definedName name="__________TE126" localSheetId="55">#REF!</definedName>
    <definedName name="__________TE126" localSheetId="56">#REF!</definedName>
    <definedName name="__________TE126">#REF!</definedName>
    <definedName name="__________TE128" localSheetId="31">#REF!</definedName>
    <definedName name="__________TE128" localSheetId="43">#REF!</definedName>
    <definedName name="__________TE128" localSheetId="53">#REF!</definedName>
    <definedName name="__________TE128" localSheetId="52">#REF!</definedName>
    <definedName name="__________TE128" localSheetId="50">#REF!</definedName>
    <definedName name="__________TE128" localSheetId="6">#REF!</definedName>
    <definedName name="__________TE128" localSheetId="2">#REF!</definedName>
    <definedName name="__________TE128" localSheetId="55">#REF!</definedName>
    <definedName name="__________TE128" localSheetId="56">#REF!</definedName>
    <definedName name="__________TE128">#REF!</definedName>
    <definedName name="__________TE3" localSheetId="31">#REF!</definedName>
    <definedName name="__________TE3" localSheetId="43">#REF!</definedName>
    <definedName name="__________TE3" localSheetId="53">#REF!</definedName>
    <definedName name="__________TE3" localSheetId="52">#REF!</definedName>
    <definedName name="__________TE3" localSheetId="50">#REF!</definedName>
    <definedName name="__________TE3" localSheetId="6">#REF!</definedName>
    <definedName name="__________TE3" localSheetId="2">#REF!</definedName>
    <definedName name="__________TE3" localSheetId="55">#REF!</definedName>
    <definedName name="__________TE3" localSheetId="56">#REF!</definedName>
    <definedName name="__________TE3">#REF!</definedName>
    <definedName name="__________TE4" localSheetId="31">#REF!</definedName>
    <definedName name="__________TE4" localSheetId="43">#REF!</definedName>
    <definedName name="__________TE4" localSheetId="53">#REF!</definedName>
    <definedName name="__________TE4" localSheetId="52">#REF!</definedName>
    <definedName name="__________TE4" localSheetId="50">#REF!</definedName>
    <definedName name="__________TE4" localSheetId="6">#REF!</definedName>
    <definedName name="__________TE4" localSheetId="2">#REF!</definedName>
    <definedName name="__________TE4" localSheetId="55">#REF!</definedName>
    <definedName name="__________TE4" localSheetId="56">#REF!</definedName>
    <definedName name="__________TE4">#REF!</definedName>
    <definedName name="__________TE43" localSheetId="31">#REF!</definedName>
    <definedName name="__________TE43" localSheetId="43">#REF!</definedName>
    <definedName name="__________TE43" localSheetId="53">#REF!</definedName>
    <definedName name="__________TE43" localSheetId="52">#REF!</definedName>
    <definedName name="__________TE43" localSheetId="50">#REF!</definedName>
    <definedName name="__________TE43" localSheetId="6">#REF!</definedName>
    <definedName name="__________TE43" localSheetId="2">#REF!</definedName>
    <definedName name="__________TE43" localSheetId="55">#REF!</definedName>
    <definedName name="__________TE43" localSheetId="56">#REF!</definedName>
    <definedName name="__________TE43">#REF!</definedName>
    <definedName name="__________TE6" localSheetId="31">#REF!</definedName>
    <definedName name="__________TE6" localSheetId="43">#REF!</definedName>
    <definedName name="__________TE6" localSheetId="53">#REF!</definedName>
    <definedName name="__________TE6" localSheetId="52">#REF!</definedName>
    <definedName name="__________TE6" localSheetId="50">#REF!</definedName>
    <definedName name="__________TE6" localSheetId="6">#REF!</definedName>
    <definedName name="__________TE6" localSheetId="2">#REF!</definedName>
    <definedName name="__________TE6" localSheetId="55">#REF!</definedName>
    <definedName name="__________TE6" localSheetId="56">#REF!</definedName>
    <definedName name="__________TE6">#REF!</definedName>
    <definedName name="__________TE63" localSheetId="31">#REF!</definedName>
    <definedName name="__________TE63" localSheetId="43">#REF!</definedName>
    <definedName name="__________TE63" localSheetId="53">#REF!</definedName>
    <definedName name="__________TE63" localSheetId="52">#REF!</definedName>
    <definedName name="__________TE63" localSheetId="50">#REF!</definedName>
    <definedName name="__________TE63" localSheetId="6">#REF!</definedName>
    <definedName name="__________TE63" localSheetId="2">#REF!</definedName>
    <definedName name="__________TE63" localSheetId="55">#REF!</definedName>
    <definedName name="__________TE63" localSheetId="56">#REF!</definedName>
    <definedName name="__________TE63">#REF!</definedName>
    <definedName name="__________TE64" localSheetId="31">#REF!</definedName>
    <definedName name="__________TE64" localSheetId="43">#REF!</definedName>
    <definedName name="__________TE64" localSheetId="53">#REF!</definedName>
    <definedName name="__________TE64" localSheetId="52">#REF!</definedName>
    <definedName name="__________TE64" localSheetId="50">#REF!</definedName>
    <definedName name="__________TE64" localSheetId="6">#REF!</definedName>
    <definedName name="__________TE64" localSheetId="2">#REF!</definedName>
    <definedName name="__________TE64" localSheetId="55">#REF!</definedName>
    <definedName name="__________TE64" localSheetId="56">#REF!</definedName>
    <definedName name="__________TE64">#REF!</definedName>
    <definedName name="__________TE8" localSheetId="31">#REF!</definedName>
    <definedName name="__________TE8" localSheetId="43">#REF!</definedName>
    <definedName name="__________TE8" localSheetId="53">#REF!</definedName>
    <definedName name="__________TE8" localSheetId="52">#REF!</definedName>
    <definedName name="__________TE8" localSheetId="50">#REF!</definedName>
    <definedName name="__________TE8" localSheetId="6">#REF!</definedName>
    <definedName name="__________TE8" localSheetId="2">#REF!</definedName>
    <definedName name="__________TE8" localSheetId="55">#REF!</definedName>
    <definedName name="__________TE8" localSheetId="56">#REF!</definedName>
    <definedName name="__________TE8">#REF!</definedName>
    <definedName name="__________TE83" localSheetId="31">#REF!</definedName>
    <definedName name="__________TE83" localSheetId="43">#REF!</definedName>
    <definedName name="__________TE83" localSheetId="53">#REF!</definedName>
    <definedName name="__________TE83" localSheetId="52">#REF!</definedName>
    <definedName name="__________TE83" localSheetId="50">#REF!</definedName>
    <definedName name="__________TE83" localSheetId="6">#REF!</definedName>
    <definedName name="__________TE83" localSheetId="2">#REF!</definedName>
    <definedName name="__________TE83" localSheetId="55">#REF!</definedName>
    <definedName name="__________TE83" localSheetId="56">#REF!</definedName>
    <definedName name="__________TE83">#REF!</definedName>
    <definedName name="__________TE84" localSheetId="31">#REF!</definedName>
    <definedName name="__________TE84" localSheetId="43">#REF!</definedName>
    <definedName name="__________TE84" localSheetId="53">#REF!</definedName>
    <definedName name="__________TE84" localSheetId="52">#REF!</definedName>
    <definedName name="__________TE84" localSheetId="50">#REF!</definedName>
    <definedName name="__________TE84" localSheetId="6">#REF!</definedName>
    <definedName name="__________TE84" localSheetId="2">#REF!</definedName>
    <definedName name="__________TE84" localSheetId="55">#REF!</definedName>
    <definedName name="__________TE84" localSheetId="56">#REF!</definedName>
    <definedName name="__________TE84">#REF!</definedName>
    <definedName name="__________TE86" localSheetId="31">#REF!</definedName>
    <definedName name="__________TE86" localSheetId="43">#REF!</definedName>
    <definedName name="__________TE86" localSheetId="53">#REF!</definedName>
    <definedName name="__________TE86" localSheetId="52">#REF!</definedName>
    <definedName name="__________TE86" localSheetId="50">#REF!</definedName>
    <definedName name="__________TE86" localSheetId="6">#REF!</definedName>
    <definedName name="__________TE86" localSheetId="2">#REF!</definedName>
    <definedName name="__________TE86" localSheetId="55">#REF!</definedName>
    <definedName name="__________TE86" localSheetId="56">#REF!</definedName>
    <definedName name="__________TE86">#REF!</definedName>
    <definedName name="__________TP10" localSheetId="31">#REF!</definedName>
    <definedName name="__________TP10" localSheetId="43">#REF!</definedName>
    <definedName name="__________TP10" localSheetId="53">#REF!</definedName>
    <definedName name="__________TP10" localSheetId="52">#REF!</definedName>
    <definedName name="__________TP10" localSheetId="50">#REF!</definedName>
    <definedName name="__________TP10" localSheetId="6">#REF!</definedName>
    <definedName name="__________TP10" localSheetId="2">#REF!</definedName>
    <definedName name="__________TP10" localSheetId="55">#REF!</definedName>
    <definedName name="__________TP10" localSheetId="56">#REF!</definedName>
    <definedName name="__________TP10">#REF!</definedName>
    <definedName name="__________TP12" localSheetId="31">#REF!</definedName>
    <definedName name="__________TP12" localSheetId="43">#REF!</definedName>
    <definedName name="__________TP12" localSheetId="53">#REF!</definedName>
    <definedName name="__________TP12" localSheetId="52">#REF!</definedName>
    <definedName name="__________TP12" localSheetId="50">#REF!</definedName>
    <definedName name="__________TP12" localSheetId="6">#REF!</definedName>
    <definedName name="__________TP12" localSheetId="2">#REF!</definedName>
    <definedName name="__________TP12" localSheetId="55">#REF!</definedName>
    <definedName name="__________TP12" localSheetId="56">#REF!</definedName>
    <definedName name="__________TP12">#REF!</definedName>
    <definedName name="__________TP3" localSheetId="31">#REF!</definedName>
    <definedName name="__________TP3" localSheetId="43">#REF!</definedName>
    <definedName name="__________TP3" localSheetId="53">#REF!</definedName>
    <definedName name="__________TP3" localSheetId="52">#REF!</definedName>
    <definedName name="__________TP3" localSheetId="50">#REF!</definedName>
    <definedName name="__________TP3" localSheetId="6">#REF!</definedName>
    <definedName name="__________TP3" localSheetId="2">#REF!</definedName>
    <definedName name="__________TP3" localSheetId="55">#REF!</definedName>
    <definedName name="__________TP3" localSheetId="56">#REF!</definedName>
    <definedName name="__________TP3">#REF!</definedName>
    <definedName name="__________TP4" localSheetId="31">#REF!</definedName>
    <definedName name="__________TP4" localSheetId="43">#REF!</definedName>
    <definedName name="__________TP4" localSheetId="53">#REF!</definedName>
    <definedName name="__________TP4" localSheetId="52">#REF!</definedName>
    <definedName name="__________TP4" localSheetId="50">#REF!</definedName>
    <definedName name="__________TP4" localSheetId="6">#REF!</definedName>
    <definedName name="__________TP4" localSheetId="2">#REF!</definedName>
    <definedName name="__________TP4" localSheetId="55">#REF!</definedName>
    <definedName name="__________TP4" localSheetId="56">#REF!</definedName>
    <definedName name="__________TP4">#REF!</definedName>
    <definedName name="__________TP6" localSheetId="31">#REF!</definedName>
    <definedName name="__________TP6" localSheetId="43">#REF!</definedName>
    <definedName name="__________TP6" localSheetId="53">#REF!</definedName>
    <definedName name="__________TP6" localSheetId="52">#REF!</definedName>
    <definedName name="__________TP6" localSheetId="50">#REF!</definedName>
    <definedName name="__________TP6" localSheetId="6">#REF!</definedName>
    <definedName name="__________TP6" localSheetId="2">#REF!</definedName>
    <definedName name="__________TP6" localSheetId="55">#REF!</definedName>
    <definedName name="__________TP6" localSheetId="56">#REF!</definedName>
    <definedName name="__________TP6">#REF!</definedName>
    <definedName name="__________TP8" localSheetId="31">#REF!</definedName>
    <definedName name="__________TP8" localSheetId="43">#REF!</definedName>
    <definedName name="__________TP8" localSheetId="53">#REF!</definedName>
    <definedName name="__________TP8" localSheetId="52">#REF!</definedName>
    <definedName name="__________TP8" localSheetId="50">#REF!</definedName>
    <definedName name="__________TP8" localSheetId="6">#REF!</definedName>
    <definedName name="__________TP8" localSheetId="2">#REF!</definedName>
    <definedName name="__________TP8" localSheetId="55">#REF!</definedName>
    <definedName name="__________TP8" localSheetId="56">#REF!</definedName>
    <definedName name="__________TP8">#REF!</definedName>
    <definedName name="__________TS12">#REF!</definedName>
    <definedName name="__________TS6">#REF!</definedName>
    <definedName name="__________URA10" localSheetId="5">#REF!</definedName>
    <definedName name="__________URA10" localSheetId="31">#REF!</definedName>
    <definedName name="__________URA10" localSheetId="43">#REF!</definedName>
    <definedName name="__________URA10" localSheetId="53">#REF!</definedName>
    <definedName name="__________URA10" localSheetId="52">#REF!</definedName>
    <definedName name="__________URA10" localSheetId="50">#REF!</definedName>
    <definedName name="__________URA10" localSheetId="3">#REF!</definedName>
    <definedName name="__________URA10" localSheetId="6">#REF!</definedName>
    <definedName name="__________URA10" localSheetId="2">#REF!</definedName>
    <definedName name="__________URA10" localSheetId="47">#REF!</definedName>
    <definedName name="__________URA10" localSheetId="55">#REF!</definedName>
    <definedName name="__________URA10" localSheetId="56">#REF!</definedName>
    <definedName name="__________URA10">#REF!</definedName>
    <definedName name="__________URA12" localSheetId="31">#REF!</definedName>
    <definedName name="__________URA12" localSheetId="43">#REF!</definedName>
    <definedName name="__________URA12" localSheetId="53">#REF!</definedName>
    <definedName name="__________URA12" localSheetId="52">#REF!</definedName>
    <definedName name="__________URA12" localSheetId="50">#REF!</definedName>
    <definedName name="__________URA12" localSheetId="6">#REF!</definedName>
    <definedName name="__________URA12" localSheetId="2">#REF!</definedName>
    <definedName name="__________URA12" localSheetId="55">#REF!</definedName>
    <definedName name="__________URA12" localSheetId="56">#REF!</definedName>
    <definedName name="__________URA12">#REF!</definedName>
    <definedName name="__________URA3" localSheetId="31">#REF!</definedName>
    <definedName name="__________URA3" localSheetId="43">#REF!</definedName>
    <definedName name="__________URA3" localSheetId="53">#REF!</definedName>
    <definedName name="__________URA3" localSheetId="52">#REF!</definedName>
    <definedName name="__________URA3" localSheetId="50">#REF!</definedName>
    <definedName name="__________URA3" localSheetId="6">#REF!</definedName>
    <definedName name="__________URA3" localSheetId="2">#REF!</definedName>
    <definedName name="__________URA3" localSheetId="55">#REF!</definedName>
    <definedName name="__________URA3" localSheetId="56">#REF!</definedName>
    <definedName name="__________URA3">#REF!</definedName>
    <definedName name="__________URA4" localSheetId="31">#REF!</definedName>
    <definedName name="__________URA4" localSheetId="43">#REF!</definedName>
    <definedName name="__________URA4" localSheetId="53">#REF!</definedName>
    <definedName name="__________URA4" localSheetId="52">#REF!</definedName>
    <definedName name="__________URA4" localSheetId="50">#REF!</definedName>
    <definedName name="__________URA4" localSheetId="6">#REF!</definedName>
    <definedName name="__________URA4" localSheetId="2">#REF!</definedName>
    <definedName name="__________URA4" localSheetId="55">#REF!</definedName>
    <definedName name="__________URA4" localSheetId="56">#REF!</definedName>
    <definedName name="__________URA4">#REF!</definedName>
    <definedName name="__________URA6" localSheetId="31">#REF!</definedName>
    <definedName name="__________URA6" localSheetId="43">#REF!</definedName>
    <definedName name="__________URA6" localSheetId="53">#REF!</definedName>
    <definedName name="__________URA6" localSheetId="52">#REF!</definedName>
    <definedName name="__________URA6" localSheetId="50">#REF!</definedName>
    <definedName name="__________URA6" localSheetId="6">#REF!</definedName>
    <definedName name="__________URA6" localSheetId="2">#REF!</definedName>
    <definedName name="__________URA6" localSheetId="55">#REF!</definedName>
    <definedName name="__________URA6" localSheetId="56">#REF!</definedName>
    <definedName name="__________URA6">#REF!</definedName>
    <definedName name="__________URA8" localSheetId="31">#REF!</definedName>
    <definedName name="__________URA8" localSheetId="43">#REF!</definedName>
    <definedName name="__________URA8" localSheetId="53">#REF!</definedName>
    <definedName name="__________URA8" localSheetId="52">#REF!</definedName>
    <definedName name="__________URA8" localSheetId="50">#REF!</definedName>
    <definedName name="__________URA8" localSheetId="6">#REF!</definedName>
    <definedName name="__________URA8" localSheetId="2">#REF!</definedName>
    <definedName name="__________URA8" localSheetId="55">#REF!</definedName>
    <definedName name="__________URA8" localSheetId="56">#REF!</definedName>
    <definedName name="__________URA8">#REF!</definedName>
    <definedName name="__________URE10" localSheetId="31">#REF!</definedName>
    <definedName name="__________URE10" localSheetId="43">#REF!</definedName>
    <definedName name="__________URE10" localSheetId="53">#REF!</definedName>
    <definedName name="__________URE10" localSheetId="52">#REF!</definedName>
    <definedName name="__________URE10" localSheetId="50">#REF!</definedName>
    <definedName name="__________URE10" localSheetId="6">#REF!</definedName>
    <definedName name="__________URE10" localSheetId="2">#REF!</definedName>
    <definedName name="__________URE10" localSheetId="55">#REF!</definedName>
    <definedName name="__________URE10" localSheetId="56">#REF!</definedName>
    <definedName name="__________URE10">#REF!</definedName>
    <definedName name="__________URE12" localSheetId="31">#REF!</definedName>
    <definedName name="__________URE12" localSheetId="43">#REF!</definedName>
    <definedName name="__________URE12" localSheetId="53">#REF!</definedName>
    <definedName name="__________URE12" localSheetId="52">#REF!</definedName>
    <definedName name="__________URE12" localSheetId="50">#REF!</definedName>
    <definedName name="__________URE12" localSheetId="6">#REF!</definedName>
    <definedName name="__________URE12" localSheetId="2">#REF!</definedName>
    <definedName name="__________URE12" localSheetId="55">#REF!</definedName>
    <definedName name="__________URE12" localSheetId="56">#REF!</definedName>
    <definedName name="__________URE12">#REF!</definedName>
    <definedName name="__________URE3" localSheetId="31">#REF!</definedName>
    <definedName name="__________URE3" localSheetId="43">#REF!</definedName>
    <definedName name="__________URE3" localSheetId="53">#REF!</definedName>
    <definedName name="__________URE3" localSheetId="52">#REF!</definedName>
    <definedName name="__________URE3" localSheetId="50">#REF!</definedName>
    <definedName name="__________URE3" localSheetId="6">#REF!</definedName>
    <definedName name="__________URE3" localSheetId="2">#REF!</definedName>
    <definedName name="__________URE3" localSheetId="55">#REF!</definedName>
    <definedName name="__________URE3" localSheetId="56">#REF!</definedName>
    <definedName name="__________URE3">#REF!</definedName>
    <definedName name="__________URE4" localSheetId="31">#REF!</definedName>
    <definedName name="__________URE4" localSheetId="43">#REF!</definedName>
    <definedName name="__________URE4" localSheetId="53">#REF!</definedName>
    <definedName name="__________URE4" localSheetId="52">#REF!</definedName>
    <definedName name="__________URE4" localSheetId="50">#REF!</definedName>
    <definedName name="__________URE4" localSheetId="6">#REF!</definedName>
    <definedName name="__________URE4" localSheetId="2">#REF!</definedName>
    <definedName name="__________URE4" localSheetId="55">#REF!</definedName>
    <definedName name="__________URE4" localSheetId="56">#REF!</definedName>
    <definedName name="__________URE4">#REF!</definedName>
    <definedName name="__________URE6" localSheetId="31">#REF!</definedName>
    <definedName name="__________URE6" localSheetId="43">#REF!</definedName>
    <definedName name="__________URE6" localSheetId="53">#REF!</definedName>
    <definedName name="__________URE6" localSheetId="52">#REF!</definedName>
    <definedName name="__________URE6" localSheetId="50">#REF!</definedName>
    <definedName name="__________URE6" localSheetId="6">#REF!</definedName>
    <definedName name="__________URE6" localSheetId="2">#REF!</definedName>
    <definedName name="__________URE6" localSheetId="55">#REF!</definedName>
    <definedName name="__________URE6" localSheetId="56">#REF!</definedName>
    <definedName name="__________URE6">#REF!</definedName>
    <definedName name="__________URE8" localSheetId="31">#REF!</definedName>
    <definedName name="__________URE8" localSheetId="43">#REF!</definedName>
    <definedName name="__________URE8" localSheetId="53">#REF!</definedName>
    <definedName name="__________URE8" localSheetId="52">#REF!</definedName>
    <definedName name="__________URE8" localSheetId="50">#REF!</definedName>
    <definedName name="__________URE8" localSheetId="6">#REF!</definedName>
    <definedName name="__________URE8" localSheetId="2">#REF!</definedName>
    <definedName name="__________URE8" localSheetId="55">#REF!</definedName>
    <definedName name="__________URE8" localSheetId="56">#REF!</definedName>
    <definedName name="__________URE8">#REF!</definedName>
    <definedName name="__________us24" localSheetId="31">#REF!</definedName>
    <definedName name="__________us24" localSheetId="43">#REF!</definedName>
    <definedName name="__________us24" localSheetId="53">#REF!</definedName>
    <definedName name="__________us24" localSheetId="52">#REF!</definedName>
    <definedName name="__________us24" localSheetId="50">#REF!</definedName>
    <definedName name="__________us24" localSheetId="6">#REF!</definedName>
    <definedName name="__________us24" localSheetId="2">#REF!</definedName>
    <definedName name="__________us24" localSheetId="55">#REF!</definedName>
    <definedName name="__________us24" localSheetId="56">#REF!</definedName>
    <definedName name="__________us24">#REF!</definedName>
    <definedName name="__________US27" localSheetId="31">#REF!</definedName>
    <definedName name="__________US27" localSheetId="43">#REF!</definedName>
    <definedName name="__________US27" localSheetId="53">#REF!</definedName>
    <definedName name="__________US27" localSheetId="52">#REF!</definedName>
    <definedName name="__________US27" localSheetId="50">#REF!</definedName>
    <definedName name="__________US27" localSheetId="6">#REF!</definedName>
    <definedName name="__________US27" localSheetId="2">#REF!</definedName>
    <definedName name="__________US27" localSheetId="55">#REF!</definedName>
    <definedName name="__________US27" localSheetId="56">#REF!</definedName>
    <definedName name="__________US27">#REF!</definedName>
    <definedName name="__________US30" localSheetId="31">#REF!</definedName>
    <definedName name="__________US30" localSheetId="43">#REF!</definedName>
    <definedName name="__________US30" localSheetId="53">#REF!</definedName>
    <definedName name="__________US30" localSheetId="52">#REF!</definedName>
    <definedName name="__________US30" localSheetId="50">#REF!</definedName>
    <definedName name="__________US30" localSheetId="6">#REF!</definedName>
    <definedName name="__________US30" localSheetId="2">#REF!</definedName>
    <definedName name="__________US30" localSheetId="55">#REF!</definedName>
    <definedName name="__________US30" localSheetId="56">#REF!</definedName>
    <definedName name="__________US30">#REF!</definedName>
    <definedName name="__________US33" localSheetId="31">#REF!</definedName>
    <definedName name="__________US33" localSheetId="43">#REF!</definedName>
    <definedName name="__________US33" localSheetId="53">#REF!</definedName>
    <definedName name="__________US33" localSheetId="52">#REF!</definedName>
    <definedName name="__________US33" localSheetId="50">#REF!</definedName>
    <definedName name="__________US33" localSheetId="6">#REF!</definedName>
    <definedName name="__________US33" localSheetId="2">#REF!</definedName>
    <definedName name="__________US33" localSheetId="55">#REF!</definedName>
    <definedName name="__________US33" localSheetId="56">#REF!</definedName>
    <definedName name="__________US33">#REF!</definedName>
    <definedName name="__________US36" localSheetId="31">#REF!</definedName>
    <definedName name="__________US36" localSheetId="43">#REF!</definedName>
    <definedName name="__________US36" localSheetId="53">#REF!</definedName>
    <definedName name="__________US36" localSheetId="52">#REF!</definedName>
    <definedName name="__________US36" localSheetId="50">#REF!</definedName>
    <definedName name="__________US36" localSheetId="6">#REF!</definedName>
    <definedName name="__________US36" localSheetId="2">#REF!</definedName>
    <definedName name="__________US36" localSheetId="55">#REF!</definedName>
    <definedName name="__________US36" localSheetId="56">#REF!</definedName>
    <definedName name="__________US36">#REF!</definedName>
    <definedName name="__________US39" localSheetId="31">#REF!</definedName>
    <definedName name="__________US39" localSheetId="43">#REF!</definedName>
    <definedName name="__________US39" localSheetId="53">#REF!</definedName>
    <definedName name="__________US39" localSheetId="52">#REF!</definedName>
    <definedName name="__________US39" localSheetId="50">#REF!</definedName>
    <definedName name="__________US39" localSheetId="6">#REF!</definedName>
    <definedName name="__________US39" localSheetId="2">#REF!</definedName>
    <definedName name="__________US39" localSheetId="55">#REF!</definedName>
    <definedName name="__________US39" localSheetId="56">#REF!</definedName>
    <definedName name="__________US39">#REF!</definedName>
    <definedName name="__________US42" localSheetId="31">#REF!</definedName>
    <definedName name="__________US42" localSheetId="43">#REF!</definedName>
    <definedName name="__________US42" localSheetId="53">#REF!</definedName>
    <definedName name="__________US42" localSheetId="52">#REF!</definedName>
    <definedName name="__________US42" localSheetId="50">#REF!</definedName>
    <definedName name="__________US42" localSheetId="6">#REF!</definedName>
    <definedName name="__________US42" localSheetId="2">#REF!</definedName>
    <definedName name="__________US42" localSheetId="55">#REF!</definedName>
    <definedName name="__________US42" localSheetId="56">#REF!</definedName>
    <definedName name="__________US42">#REF!</definedName>
    <definedName name="__________US45" localSheetId="31">#REF!</definedName>
    <definedName name="__________US45" localSheetId="43">#REF!</definedName>
    <definedName name="__________US45" localSheetId="53">#REF!</definedName>
    <definedName name="__________US45" localSheetId="52">#REF!</definedName>
    <definedName name="__________US45" localSheetId="50">#REF!</definedName>
    <definedName name="__________US45" localSheetId="6">#REF!</definedName>
    <definedName name="__________US45" localSheetId="2">#REF!</definedName>
    <definedName name="__________US45" localSheetId="55">#REF!</definedName>
    <definedName name="__________US45" localSheetId="56">#REF!</definedName>
    <definedName name="__________US45">#REF!</definedName>
    <definedName name="__________VCE10" localSheetId="31">#REF!</definedName>
    <definedName name="__________VCE10" localSheetId="43">#REF!</definedName>
    <definedName name="__________VCE10" localSheetId="53">#REF!</definedName>
    <definedName name="__________VCE10" localSheetId="52">#REF!</definedName>
    <definedName name="__________VCE10" localSheetId="50">#REF!</definedName>
    <definedName name="__________VCE10" localSheetId="6">#REF!</definedName>
    <definedName name="__________VCE10" localSheetId="2">#REF!</definedName>
    <definedName name="__________VCE10" localSheetId="55">#REF!</definedName>
    <definedName name="__________VCE10" localSheetId="56">#REF!</definedName>
    <definedName name="__________VCE10">#REF!</definedName>
    <definedName name="__________VCE3" localSheetId="31">#REF!</definedName>
    <definedName name="__________VCE3" localSheetId="43">#REF!</definedName>
    <definedName name="__________VCE3" localSheetId="53">#REF!</definedName>
    <definedName name="__________VCE3" localSheetId="52">#REF!</definedName>
    <definedName name="__________VCE3" localSheetId="50">#REF!</definedName>
    <definedName name="__________VCE3" localSheetId="6">#REF!</definedName>
    <definedName name="__________VCE3" localSheetId="2">#REF!</definedName>
    <definedName name="__________VCE3" localSheetId="55">#REF!</definedName>
    <definedName name="__________VCE3" localSheetId="56">#REF!</definedName>
    <definedName name="__________VCE3">#REF!</definedName>
    <definedName name="__________VCE4" localSheetId="31">#REF!</definedName>
    <definedName name="__________VCE4" localSheetId="43">#REF!</definedName>
    <definedName name="__________VCE4" localSheetId="53">#REF!</definedName>
    <definedName name="__________VCE4" localSheetId="52">#REF!</definedName>
    <definedName name="__________VCE4" localSheetId="50">#REF!</definedName>
    <definedName name="__________VCE4" localSheetId="6">#REF!</definedName>
    <definedName name="__________VCE4" localSheetId="2">#REF!</definedName>
    <definedName name="__________VCE4" localSheetId="55">#REF!</definedName>
    <definedName name="__________VCE4" localSheetId="56">#REF!</definedName>
    <definedName name="__________VCE4">#REF!</definedName>
    <definedName name="__________VCE6" localSheetId="31">#REF!</definedName>
    <definedName name="__________VCE6" localSheetId="43">#REF!</definedName>
    <definedName name="__________VCE6" localSheetId="53">#REF!</definedName>
    <definedName name="__________VCE6" localSheetId="52">#REF!</definedName>
    <definedName name="__________VCE6" localSheetId="50">#REF!</definedName>
    <definedName name="__________VCE6" localSheetId="6">#REF!</definedName>
    <definedName name="__________VCE6" localSheetId="2">#REF!</definedName>
    <definedName name="__________VCE6" localSheetId="55">#REF!</definedName>
    <definedName name="__________VCE6" localSheetId="56">#REF!</definedName>
    <definedName name="__________VCE6">#REF!</definedName>
    <definedName name="__________VCE8" localSheetId="31">#REF!</definedName>
    <definedName name="__________VCE8" localSheetId="43">#REF!</definedName>
    <definedName name="__________VCE8" localSheetId="53">#REF!</definedName>
    <definedName name="__________VCE8" localSheetId="52">#REF!</definedName>
    <definedName name="__________VCE8" localSheetId="50">#REF!</definedName>
    <definedName name="__________VCE8" localSheetId="6">#REF!</definedName>
    <definedName name="__________VCE8" localSheetId="2">#REF!</definedName>
    <definedName name="__________VCE8" localSheetId="55">#REF!</definedName>
    <definedName name="__________VCE8" localSheetId="56">#REF!</definedName>
    <definedName name="__________VCE8">#REF!</definedName>
    <definedName name="_________EMC4">#REF!</definedName>
    <definedName name="_________PJ50" localSheetId="5">#REF!</definedName>
    <definedName name="_________PJ50" localSheetId="31">#REF!</definedName>
    <definedName name="_________PJ50" localSheetId="43">#REF!</definedName>
    <definedName name="_________PJ50" localSheetId="53">#REF!</definedName>
    <definedName name="_________PJ50" localSheetId="52">#REF!</definedName>
    <definedName name="_________PJ50" localSheetId="50">#REF!</definedName>
    <definedName name="_________PJ50" localSheetId="3">#REF!</definedName>
    <definedName name="_________PJ50" localSheetId="2">#REF!</definedName>
    <definedName name="_________PJ50" localSheetId="47">#REF!</definedName>
    <definedName name="_________PJ50" localSheetId="55">#REF!</definedName>
    <definedName name="_________PJ50" localSheetId="56">#REF!</definedName>
    <definedName name="_________PJ50">#REF!</definedName>
    <definedName name="_________PMT5671" localSheetId="5">#REF!</definedName>
    <definedName name="_________PMT5671" localSheetId="31">#REF!</definedName>
    <definedName name="_________PMT5671" localSheetId="43">#REF!</definedName>
    <definedName name="_________PMT5671" localSheetId="53">#REF!</definedName>
    <definedName name="_________PMT5671" localSheetId="52">#REF!</definedName>
    <definedName name="_________PMT5671" localSheetId="50">#REF!</definedName>
    <definedName name="_________PMT5671" localSheetId="3">#REF!</definedName>
    <definedName name="_________PMT5671" localSheetId="2">#REF!</definedName>
    <definedName name="_________PMT5671" localSheetId="47">#REF!</definedName>
    <definedName name="_________PMT5671" localSheetId="55">#REF!</definedName>
    <definedName name="_________PMT5671" localSheetId="56">#REF!</definedName>
    <definedName name="_________PMT5671">#REF!</definedName>
    <definedName name="_________PMT5805" localSheetId="5">#REF!</definedName>
    <definedName name="_________PMT5805" localSheetId="31">#REF!</definedName>
    <definedName name="_________PMT5805" localSheetId="43">#REF!</definedName>
    <definedName name="_________PMT5805" localSheetId="53">#REF!</definedName>
    <definedName name="_________PMT5805" localSheetId="52">#REF!</definedName>
    <definedName name="_________PMT5805" localSheetId="50">#REF!</definedName>
    <definedName name="_________PMT5805" localSheetId="3">#REF!</definedName>
    <definedName name="_________PMT5805" localSheetId="2">#REF!</definedName>
    <definedName name="_________PMT5805" localSheetId="47">#REF!</definedName>
    <definedName name="_________PMT5805" localSheetId="55">#REF!</definedName>
    <definedName name="_________PMT5805" localSheetId="56">#REF!</definedName>
    <definedName name="_________PMT5805">#REF!</definedName>
    <definedName name="_________PMT5806" localSheetId="31">#REF!</definedName>
    <definedName name="_________PMT5806" localSheetId="43">#REF!</definedName>
    <definedName name="_________PMT5806" localSheetId="53">#REF!</definedName>
    <definedName name="_________PMT5806" localSheetId="52">#REF!</definedName>
    <definedName name="_________PMT5806" localSheetId="50">#REF!</definedName>
    <definedName name="_________PMT5806" localSheetId="2">#REF!</definedName>
    <definedName name="_________PMT5806" localSheetId="55">#REF!</definedName>
    <definedName name="_________PMT5806" localSheetId="56">#REF!</definedName>
    <definedName name="_________PMT5806">#REF!</definedName>
    <definedName name="_________PMT5815" localSheetId="31">#REF!</definedName>
    <definedName name="_________PMT5815" localSheetId="43">#REF!</definedName>
    <definedName name="_________PMT5815" localSheetId="53">#REF!</definedName>
    <definedName name="_________PMT5815" localSheetId="52">#REF!</definedName>
    <definedName name="_________PMT5815" localSheetId="50">#REF!</definedName>
    <definedName name="_________PMT5815" localSheetId="2">#REF!</definedName>
    <definedName name="_________PMT5815" localSheetId="55">#REF!</definedName>
    <definedName name="_________PMT5815" localSheetId="56">#REF!</definedName>
    <definedName name="_________PMT5815">#REF!</definedName>
    <definedName name="_________PMT5820" localSheetId="31">#REF!</definedName>
    <definedName name="_________PMT5820" localSheetId="43">#REF!</definedName>
    <definedName name="_________PMT5820" localSheetId="53">#REF!</definedName>
    <definedName name="_________PMT5820" localSheetId="52">#REF!</definedName>
    <definedName name="_________PMT5820" localSheetId="50">#REF!</definedName>
    <definedName name="_________PMT5820" localSheetId="2">#REF!</definedName>
    <definedName name="_________PMT5820" localSheetId="55">#REF!</definedName>
    <definedName name="_________PMT5820" localSheetId="56">#REF!</definedName>
    <definedName name="_________PMT5820">#REF!</definedName>
    <definedName name="_________PZ30">#REF!</definedName>
    <definedName name="_________PZ40">#REF!</definedName>
    <definedName name="_________PZ50">#REF!</definedName>
    <definedName name="_________SY106">#REF!</definedName>
    <definedName name="_________TS10">#REF!</definedName>
    <definedName name="_________TS20">#REF!</definedName>
    <definedName name="_________TS24">#REF!</definedName>
    <definedName name="_________TS27">#REF!</definedName>
    <definedName name="_________TS30">#REF!</definedName>
    <definedName name="________aiu2">#REF!</definedName>
    <definedName name="________CHD1045" localSheetId="5">#REF!</definedName>
    <definedName name="________CHD1045" localSheetId="31">#REF!</definedName>
    <definedName name="________CHD1045" localSheetId="43">#REF!</definedName>
    <definedName name="________CHD1045" localSheetId="53">#REF!</definedName>
    <definedName name="________CHD1045" localSheetId="52">#REF!</definedName>
    <definedName name="________CHD1045" localSheetId="50">#REF!</definedName>
    <definedName name="________CHD1045" localSheetId="3">#REF!</definedName>
    <definedName name="________CHD1045" localSheetId="6">#REF!</definedName>
    <definedName name="________CHD1045" localSheetId="2">#REF!</definedName>
    <definedName name="________CHD1045" localSheetId="47">#REF!</definedName>
    <definedName name="________CHD1045" localSheetId="55">#REF!</definedName>
    <definedName name="________CHD1045" localSheetId="56">#REF!</definedName>
    <definedName name="________CHD1045">#REF!</definedName>
    <definedName name="________CHD1090" localSheetId="31">#REF!</definedName>
    <definedName name="________CHD1090" localSheetId="43">#REF!</definedName>
    <definedName name="________CHD1090" localSheetId="53">#REF!</definedName>
    <definedName name="________CHD1090" localSheetId="52">#REF!</definedName>
    <definedName name="________CHD1090" localSheetId="50">#REF!</definedName>
    <definedName name="________CHD1090" localSheetId="6">#REF!</definedName>
    <definedName name="________CHD1090" localSheetId="2">#REF!</definedName>
    <definedName name="________CHD1090" localSheetId="55">#REF!</definedName>
    <definedName name="________CHD1090" localSheetId="56">#REF!</definedName>
    <definedName name="________CHD1090">#REF!</definedName>
    <definedName name="________CHD1245" localSheetId="31">#REF!</definedName>
    <definedName name="________CHD1245" localSheetId="43">#REF!</definedName>
    <definedName name="________CHD1245" localSheetId="53">#REF!</definedName>
    <definedName name="________CHD1245" localSheetId="52">#REF!</definedName>
    <definedName name="________CHD1245" localSheetId="50">#REF!</definedName>
    <definedName name="________CHD1245" localSheetId="6">#REF!</definedName>
    <definedName name="________CHD1245" localSheetId="2">#REF!</definedName>
    <definedName name="________CHD1245" localSheetId="55">#REF!</definedName>
    <definedName name="________CHD1245" localSheetId="56">#REF!</definedName>
    <definedName name="________CHD1245">#REF!</definedName>
    <definedName name="________CHD1290" localSheetId="31">#REF!</definedName>
    <definedName name="________CHD1290" localSheetId="43">#REF!</definedName>
    <definedName name="________CHD1290" localSheetId="53">#REF!</definedName>
    <definedName name="________CHD1290" localSheetId="52">#REF!</definedName>
    <definedName name="________CHD1290" localSheetId="50">#REF!</definedName>
    <definedName name="________CHD1290" localSheetId="6">#REF!</definedName>
    <definedName name="________CHD1290" localSheetId="2">#REF!</definedName>
    <definedName name="________CHD1290" localSheetId="55">#REF!</definedName>
    <definedName name="________CHD1290" localSheetId="56">#REF!</definedName>
    <definedName name="________CHD1290">#REF!</definedName>
    <definedName name="________CHD445" localSheetId="31">#REF!</definedName>
    <definedName name="________CHD445" localSheetId="43">#REF!</definedName>
    <definedName name="________CHD445" localSheetId="53">#REF!</definedName>
    <definedName name="________CHD445" localSheetId="52">#REF!</definedName>
    <definedName name="________CHD445" localSheetId="50">#REF!</definedName>
    <definedName name="________CHD445" localSheetId="6">#REF!</definedName>
    <definedName name="________CHD445" localSheetId="2">#REF!</definedName>
    <definedName name="________CHD445" localSheetId="55">#REF!</definedName>
    <definedName name="________CHD445" localSheetId="56">#REF!</definedName>
    <definedName name="________CHD445">#REF!</definedName>
    <definedName name="________CHD490" localSheetId="31">#REF!</definedName>
    <definedName name="________CHD490" localSheetId="43">#REF!</definedName>
    <definedName name="________CHD490" localSheetId="53">#REF!</definedName>
    <definedName name="________CHD490" localSheetId="52">#REF!</definedName>
    <definedName name="________CHD490" localSheetId="50">#REF!</definedName>
    <definedName name="________CHD490" localSheetId="6">#REF!</definedName>
    <definedName name="________CHD490" localSheetId="2">#REF!</definedName>
    <definedName name="________CHD490" localSheetId="55">#REF!</definedName>
    <definedName name="________CHD490" localSheetId="56">#REF!</definedName>
    <definedName name="________CHD490">#REF!</definedName>
    <definedName name="________CHD645" localSheetId="31">#REF!</definedName>
    <definedName name="________CHD645" localSheetId="43">#REF!</definedName>
    <definedName name="________CHD645" localSheetId="53">#REF!</definedName>
    <definedName name="________CHD645" localSheetId="52">#REF!</definedName>
    <definedName name="________CHD645" localSheetId="50">#REF!</definedName>
    <definedName name="________CHD645" localSheetId="6">#REF!</definedName>
    <definedName name="________CHD645" localSheetId="2">#REF!</definedName>
    <definedName name="________CHD645" localSheetId="55">#REF!</definedName>
    <definedName name="________CHD645" localSheetId="56">#REF!</definedName>
    <definedName name="________CHD645">#REF!</definedName>
    <definedName name="________CHD690" localSheetId="31">#REF!</definedName>
    <definedName name="________CHD690" localSheetId="43">#REF!</definedName>
    <definedName name="________CHD690" localSheetId="53">#REF!</definedName>
    <definedName name="________CHD690" localSheetId="52">#REF!</definedName>
    <definedName name="________CHD690" localSheetId="50">#REF!</definedName>
    <definedName name="________CHD690" localSheetId="6">#REF!</definedName>
    <definedName name="________CHD690" localSheetId="2">#REF!</definedName>
    <definedName name="________CHD690" localSheetId="55">#REF!</definedName>
    <definedName name="________CHD690" localSheetId="56">#REF!</definedName>
    <definedName name="________CHD690">#REF!</definedName>
    <definedName name="________CHD845" localSheetId="31">#REF!</definedName>
    <definedName name="________CHD845" localSheetId="43">#REF!</definedName>
    <definedName name="________CHD845" localSheetId="53">#REF!</definedName>
    <definedName name="________CHD845" localSheetId="52">#REF!</definedName>
    <definedName name="________CHD845" localSheetId="50">#REF!</definedName>
    <definedName name="________CHD845" localSheetId="6">#REF!</definedName>
    <definedName name="________CHD845" localSheetId="2">#REF!</definedName>
    <definedName name="________CHD845" localSheetId="55">#REF!</definedName>
    <definedName name="________CHD845" localSheetId="56">#REF!</definedName>
    <definedName name="________CHD845">#REF!</definedName>
    <definedName name="________CHD890" localSheetId="31">#REF!</definedName>
    <definedName name="________CHD890" localSheetId="43">#REF!</definedName>
    <definedName name="________CHD890" localSheetId="53">#REF!</definedName>
    <definedName name="________CHD890" localSheetId="52">#REF!</definedName>
    <definedName name="________CHD890" localSheetId="50">#REF!</definedName>
    <definedName name="________CHD890" localSheetId="6">#REF!</definedName>
    <definedName name="________CHD890" localSheetId="2">#REF!</definedName>
    <definedName name="________CHD890" localSheetId="55">#REF!</definedName>
    <definedName name="________CHD890" localSheetId="56">#REF!</definedName>
    <definedName name="________CHD890">#REF!</definedName>
    <definedName name="________EST10" localSheetId="5">#REF!</definedName>
    <definedName name="________EST10" localSheetId="31">#REF!</definedName>
    <definedName name="________EST10" localSheetId="43">#REF!</definedName>
    <definedName name="________EST10" localSheetId="53">#REF!</definedName>
    <definedName name="________EST10" localSheetId="52">#REF!</definedName>
    <definedName name="________EST10" localSheetId="50">#REF!</definedName>
    <definedName name="________EST10" localSheetId="3">#REF!</definedName>
    <definedName name="________EST10" localSheetId="2">#REF!</definedName>
    <definedName name="________EST10" localSheetId="47">#REF!</definedName>
    <definedName name="________EST10" localSheetId="55">#REF!</definedName>
    <definedName name="________EST10" localSheetId="56">#REF!</definedName>
    <definedName name="________EST10">#REF!</definedName>
    <definedName name="________EST11" localSheetId="31">#REF!</definedName>
    <definedName name="________EST11" localSheetId="43">#REF!</definedName>
    <definedName name="________EST11" localSheetId="53">#REF!</definedName>
    <definedName name="________EST11" localSheetId="52">#REF!</definedName>
    <definedName name="________EST11" localSheetId="50">#REF!</definedName>
    <definedName name="________EST11" localSheetId="3">#REF!</definedName>
    <definedName name="________EST11" localSheetId="2">#REF!</definedName>
    <definedName name="________EST11" localSheetId="55">#REF!</definedName>
    <definedName name="________EST11" localSheetId="56">#REF!</definedName>
    <definedName name="________EST11">#REF!</definedName>
    <definedName name="________EST12" localSheetId="31">#REF!</definedName>
    <definedName name="________EST12" localSheetId="43">#REF!</definedName>
    <definedName name="________EST12" localSheetId="53">#REF!</definedName>
    <definedName name="________EST12" localSheetId="52">#REF!</definedName>
    <definedName name="________EST12" localSheetId="50">#REF!</definedName>
    <definedName name="________EST12" localSheetId="3">#REF!</definedName>
    <definedName name="________EST12" localSheetId="2">#REF!</definedName>
    <definedName name="________EST12" localSheetId="55">#REF!</definedName>
    <definedName name="________EST12" localSheetId="56">#REF!</definedName>
    <definedName name="________EST12">#REF!</definedName>
    <definedName name="________EST13" localSheetId="31">#REF!</definedName>
    <definedName name="________EST13" localSheetId="43">#REF!</definedName>
    <definedName name="________EST13" localSheetId="53">#REF!</definedName>
    <definedName name="________EST13" localSheetId="52">#REF!</definedName>
    <definedName name="________EST13" localSheetId="50">#REF!</definedName>
    <definedName name="________EST13" localSheetId="3">#REF!</definedName>
    <definedName name="________EST13" localSheetId="2">#REF!</definedName>
    <definedName name="________EST13" localSheetId="55">#REF!</definedName>
    <definedName name="________EST13" localSheetId="56">#REF!</definedName>
    <definedName name="________EST13">#REF!</definedName>
    <definedName name="________EST14" localSheetId="31">#REF!</definedName>
    <definedName name="________EST14" localSheetId="43">#REF!</definedName>
    <definedName name="________EST14" localSheetId="53">#REF!</definedName>
    <definedName name="________EST14" localSheetId="52">#REF!</definedName>
    <definedName name="________EST14" localSheetId="50">#REF!</definedName>
    <definedName name="________EST14" localSheetId="3">#REF!</definedName>
    <definedName name="________EST14" localSheetId="2">#REF!</definedName>
    <definedName name="________EST14" localSheetId="55">#REF!</definedName>
    <definedName name="________EST14" localSheetId="56">#REF!</definedName>
    <definedName name="________EST14">#REF!</definedName>
    <definedName name="________EST16" localSheetId="31">#REF!</definedName>
    <definedName name="________EST16" localSheetId="43">#REF!</definedName>
    <definedName name="________EST16" localSheetId="53">#REF!</definedName>
    <definedName name="________EST16" localSheetId="52">#REF!</definedName>
    <definedName name="________EST16" localSheetId="50">#REF!</definedName>
    <definedName name="________EST16" localSheetId="3">#REF!</definedName>
    <definedName name="________EST16" localSheetId="2">#REF!</definedName>
    <definedName name="________EST16" localSheetId="55">#REF!</definedName>
    <definedName name="________EST16" localSheetId="56">#REF!</definedName>
    <definedName name="________EST16">#REF!</definedName>
    <definedName name="________EST17" localSheetId="31">#REF!</definedName>
    <definedName name="________EST17" localSheetId="43">#REF!</definedName>
    <definedName name="________EST17" localSheetId="53">#REF!</definedName>
    <definedName name="________EST17" localSheetId="52">#REF!</definedName>
    <definedName name="________EST17" localSheetId="50">#REF!</definedName>
    <definedName name="________EST17" localSheetId="3">#REF!</definedName>
    <definedName name="________EST17" localSheetId="2">#REF!</definedName>
    <definedName name="________EST17" localSheetId="55">#REF!</definedName>
    <definedName name="________EST17" localSheetId="56">#REF!</definedName>
    <definedName name="________EST17">#REF!</definedName>
    <definedName name="________EST18" localSheetId="31">#REF!</definedName>
    <definedName name="________EST18" localSheetId="43">#REF!</definedName>
    <definedName name="________EST18" localSheetId="53">#REF!</definedName>
    <definedName name="________EST18" localSheetId="52">#REF!</definedName>
    <definedName name="________EST18" localSheetId="50">#REF!</definedName>
    <definedName name="________EST18" localSheetId="3">#REF!</definedName>
    <definedName name="________EST18" localSheetId="2">#REF!</definedName>
    <definedName name="________EST18" localSheetId="55">#REF!</definedName>
    <definedName name="________EST18" localSheetId="56">#REF!</definedName>
    <definedName name="________EST18">#REF!</definedName>
    <definedName name="________EST19" localSheetId="31">#REF!</definedName>
    <definedName name="________EST19" localSheetId="43">#REF!</definedName>
    <definedName name="________EST19" localSheetId="53">#REF!</definedName>
    <definedName name="________EST19" localSheetId="52">#REF!</definedName>
    <definedName name="________EST19" localSheetId="50">#REF!</definedName>
    <definedName name="________EST19" localSheetId="3">#REF!</definedName>
    <definedName name="________EST19" localSheetId="2">#REF!</definedName>
    <definedName name="________EST19" localSheetId="55">#REF!</definedName>
    <definedName name="________EST19" localSheetId="56">#REF!</definedName>
    <definedName name="________EST19">#REF!</definedName>
    <definedName name="________EST2" localSheetId="31">#REF!</definedName>
    <definedName name="________EST2" localSheetId="43">#REF!</definedName>
    <definedName name="________EST2" localSheetId="53">#REF!</definedName>
    <definedName name="________EST2" localSheetId="52">#REF!</definedName>
    <definedName name="________EST2" localSheetId="50">#REF!</definedName>
    <definedName name="________EST2" localSheetId="3">#REF!</definedName>
    <definedName name="________EST2" localSheetId="2">#REF!</definedName>
    <definedName name="________EST2" localSheetId="55">#REF!</definedName>
    <definedName name="________EST2" localSheetId="56">#REF!</definedName>
    <definedName name="________EST2">#REF!</definedName>
    <definedName name="________EST3" localSheetId="31">#REF!</definedName>
    <definedName name="________EST3" localSheetId="43">#REF!</definedName>
    <definedName name="________EST3" localSheetId="53">#REF!</definedName>
    <definedName name="________EST3" localSheetId="52">#REF!</definedName>
    <definedName name="________EST3" localSheetId="50">#REF!</definedName>
    <definedName name="________EST3" localSheetId="3">#REF!</definedName>
    <definedName name="________EST3" localSheetId="2">#REF!</definedName>
    <definedName name="________EST3" localSheetId="55">#REF!</definedName>
    <definedName name="________EST3" localSheetId="56">#REF!</definedName>
    <definedName name="________EST3">#REF!</definedName>
    <definedName name="________EST4" localSheetId="31">#REF!</definedName>
    <definedName name="________EST4" localSheetId="43">#REF!</definedName>
    <definedName name="________EST4" localSheetId="53">#REF!</definedName>
    <definedName name="________EST4" localSheetId="52">#REF!</definedName>
    <definedName name="________EST4" localSheetId="50">#REF!</definedName>
    <definedName name="________EST4" localSheetId="3">#REF!</definedName>
    <definedName name="________EST4" localSheetId="2">#REF!</definedName>
    <definedName name="________EST4" localSheetId="55">#REF!</definedName>
    <definedName name="________EST4" localSheetId="56">#REF!</definedName>
    <definedName name="________EST4">#REF!</definedName>
    <definedName name="________EST5" localSheetId="31">#REF!</definedName>
    <definedName name="________EST5" localSheetId="43">#REF!</definedName>
    <definedName name="________EST5" localSheetId="53">#REF!</definedName>
    <definedName name="________EST5" localSheetId="52">#REF!</definedName>
    <definedName name="________EST5" localSheetId="50">#REF!</definedName>
    <definedName name="________EST5" localSheetId="3">#REF!</definedName>
    <definedName name="________EST5" localSheetId="2">#REF!</definedName>
    <definedName name="________EST5" localSheetId="55">#REF!</definedName>
    <definedName name="________EST5" localSheetId="56">#REF!</definedName>
    <definedName name="________EST5">#REF!</definedName>
    <definedName name="________EST6" localSheetId="31">#REF!</definedName>
    <definedName name="________EST6" localSheetId="43">#REF!</definedName>
    <definedName name="________EST6" localSheetId="53">#REF!</definedName>
    <definedName name="________EST6" localSheetId="52">#REF!</definedName>
    <definedName name="________EST6" localSheetId="50">#REF!</definedName>
    <definedName name="________EST6" localSheetId="3">#REF!</definedName>
    <definedName name="________EST6" localSheetId="2">#REF!</definedName>
    <definedName name="________EST6" localSheetId="55">#REF!</definedName>
    <definedName name="________EST6" localSheetId="56">#REF!</definedName>
    <definedName name="________EST6">#REF!</definedName>
    <definedName name="________EST7" localSheetId="31">#REF!</definedName>
    <definedName name="________EST7" localSheetId="43">#REF!</definedName>
    <definedName name="________EST7" localSheetId="53">#REF!</definedName>
    <definedName name="________EST7" localSheetId="52">#REF!</definedName>
    <definedName name="________EST7" localSheetId="50">#REF!</definedName>
    <definedName name="________EST7" localSheetId="3">#REF!</definedName>
    <definedName name="________EST7" localSheetId="2">#REF!</definedName>
    <definedName name="________EST7" localSheetId="55">#REF!</definedName>
    <definedName name="________EST7" localSheetId="56">#REF!</definedName>
    <definedName name="________EST7">#REF!</definedName>
    <definedName name="________EST8" localSheetId="31">#REF!</definedName>
    <definedName name="________EST8" localSheetId="43">#REF!</definedName>
    <definedName name="________EST8" localSheetId="53">#REF!</definedName>
    <definedName name="________EST8" localSheetId="52">#REF!</definedName>
    <definedName name="________EST8" localSheetId="50">#REF!</definedName>
    <definedName name="________EST8" localSheetId="3">#REF!</definedName>
    <definedName name="________EST8" localSheetId="2">#REF!</definedName>
    <definedName name="________EST8" localSheetId="55">#REF!</definedName>
    <definedName name="________EST8" localSheetId="56">#REF!</definedName>
    <definedName name="________EST8">#REF!</definedName>
    <definedName name="________EST9" localSheetId="31">#REF!</definedName>
    <definedName name="________EST9" localSheetId="43">#REF!</definedName>
    <definedName name="________EST9" localSheetId="53">#REF!</definedName>
    <definedName name="________EST9" localSheetId="52">#REF!</definedName>
    <definedName name="________EST9" localSheetId="50">#REF!</definedName>
    <definedName name="________EST9" localSheetId="3">#REF!</definedName>
    <definedName name="________EST9" localSheetId="2">#REF!</definedName>
    <definedName name="________EST9" localSheetId="55">#REF!</definedName>
    <definedName name="________EST9" localSheetId="56">#REF!</definedName>
    <definedName name="________EST9">#REF!</definedName>
    <definedName name="________EXC1" localSheetId="31">#REF!</definedName>
    <definedName name="________EXC1" localSheetId="43">#REF!</definedName>
    <definedName name="________EXC1" localSheetId="53">#REF!</definedName>
    <definedName name="________EXC1" localSheetId="52">#REF!</definedName>
    <definedName name="________EXC1" localSheetId="50">#REF!</definedName>
    <definedName name="________EXC1" localSheetId="3">#REF!</definedName>
    <definedName name="________EXC1" localSheetId="2">#REF!</definedName>
    <definedName name="________EXC1" localSheetId="55">#REF!</definedName>
    <definedName name="________EXC1" localSheetId="56">#REF!</definedName>
    <definedName name="________EXC1">#REF!</definedName>
    <definedName name="________EXC10" localSheetId="31">#REF!</definedName>
    <definedName name="________EXC10" localSheetId="43">#REF!</definedName>
    <definedName name="________EXC10" localSheetId="53">#REF!</definedName>
    <definedName name="________EXC10" localSheetId="52">#REF!</definedName>
    <definedName name="________EXC10" localSheetId="50">#REF!</definedName>
    <definedName name="________EXC10" localSheetId="3">#REF!</definedName>
    <definedName name="________EXC10" localSheetId="2">#REF!</definedName>
    <definedName name="________EXC10" localSheetId="55">#REF!</definedName>
    <definedName name="________EXC10" localSheetId="56">#REF!</definedName>
    <definedName name="________EXC10">#REF!</definedName>
    <definedName name="________EXC11" localSheetId="31">#REF!</definedName>
    <definedName name="________EXC11" localSheetId="43">#REF!</definedName>
    <definedName name="________EXC11" localSheetId="53">#REF!</definedName>
    <definedName name="________EXC11" localSheetId="52">#REF!</definedName>
    <definedName name="________EXC11" localSheetId="50">#REF!</definedName>
    <definedName name="________EXC11" localSheetId="3">#REF!</definedName>
    <definedName name="________EXC11" localSheetId="2">#REF!</definedName>
    <definedName name="________EXC11" localSheetId="55">#REF!</definedName>
    <definedName name="________EXC11" localSheetId="56">#REF!</definedName>
    <definedName name="________EXC11">#REF!</definedName>
    <definedName name="________EXC12" localSheetId="31">#REF!</definedName>
    <definedName name="________EXC12" localSheetId="43">#REF!</definedName>
    <definedName name="________EXC12" localSheetId="53">#REF!</definedName>
    <definedName name="________EXC12" localSheetId="52">#REF!</definedName>
    <definedName name="________EXC12" localSheetId="50">#REF!</definedName>
    <definedName name="________EXC12" localSheetId="3">#REF!</definedName>
    <definedName name="________EXC12" localSheetId="2">#REF!</definedName>
    <definedName name="________EXC12" localSheetId="55">#REF!</definedName>
    <definedName name="________EXC12" localSheetId="56">#REF!</definedName>
    <definedName name="________EXC12">#REF!</definedName>
    <definedName name="________EXC2" localSheetId="31">#REF!</definedName>
    <definedName name="________EXC2" localSheetId="43">#REF!</definedName>
    <definedName name="________EXC2" localSheetId="53">#REF!</definedName>
    <definedName name="________EXC2" localSheetId="52">#REF!</definedName>
    <definedName name="________EXC2" localSheetId="50">#REF!</definedName>
    <definedName name="________EXC2" localSheetId="3">#REF!</definedName>
    <definedName name="________EXC2" localSheetId="2">#REF!</definedName>
    <definedName name="________EXC2" localSheetId="55">#REF!</definedName>
    <definedName name="________EXC2" localSheetId="56">#REF!</definedName>
    <definedName name="________EXC2">#REF!</definedName>
    <definedName name="________EXC3" localSheetId="31">#REF!</definedName>
    <definedName name="________EXC3" localSheetId="43">#REF!</definedName>
    <definedName name="________EXC3" localSheetId="53">#REF!</definedName>
    <definedName name="________EXC3" localSheetId="52">#REF!</definedName>
    <definedName name="________EXC3" localSheetId="50">#REF!</definedName>
    <definedName name="________EXC3" localSheetId="3">#REF!</definedName>
    <definedName name="________EXC3" localSheetId="2">#REF!</definedName>
    <definedName name="________EXC3" localSheetId="55">#REF!</definedName>
    <definedName name="________EXC3" localSheetId="56">#REF!</definedName>
    <definedName name="________EXC3">#REF!</definedName>
    <definedName name="________EXC4" localSheetId="31">#REF!</definedName>
    <definedName name="________EXC4" localSheetId="43">#REF!</definedName>
    <definedName name="________EXC4" localSheetId="53">#REF!</definedName>
    <definedName name="________EXC4" localSheetId="52">#REF!</definedName>
    <definedName name="________EXC4" localSheetId="50">#REF!</definedName>
    <definedName name="________EXC4" localSheetId="3">#REF!</definedName>
    <definedName name="________EXC4" localSheetId="2">#REF!</definedName>
    <definedName name="________EXC4" localSheetId="55">#REF!</definedName>
    <definedName name="________EXC4" localSheetId="56">#REF!</definedName>
    <definedName name="________EXC4">#REF!</definedName>
    <definedName name="________EXC5" localSheetId="31">#REF!</definedName>
    <definedName name="________EXC5" localSheetId="43">#REF!</definedName>
    <definedName name="________EXC5" localSheetId="53">#REF!</definedName>
    <definedName name="________EXC5" localSheetId="52">#REF!</definedName>
    <definedName name="________EXC5" localSheetId="50">#REF!</definedName>
    <definedName name="________EXC5" localSheetId="3">#REF!</definedName>
    <definedName name="________EXC5" localSheetId="2">#REF!</definedName>
    <definedName name="________EXC5" localSheetId="55">#REF!</definedName>
    <definedName name="________EXC5" localSheetId="56">#REF!</definedName>
    <definedName name="________EXC5">#REF!</definedName>
    <definedName name="________EXC8" localSheetId="31">#REF!</definedName>
    <definedName name="________EXC8" localSheetId="43">#REF!</definedName>
    <definedName name="________EXC8" localSheetId="53">#REF!</definedName>
    <definedName name="________EXC8" localSheetId="52">#REF!</definedName>
    <definedName name="________EXC8" localSheetId="50">#REF!</definedName>
    <definedName name="________EXC8" localSheetId="3">#REF!</definedName>
    <definedName name="________EXC8" localSheetId="2">#REF!</definedName>
    <definedName name="________EXC8" localSheetId="55">#REF!</definedName>
    <definedName name="________EXC8" localSheetId="56">#REF!</definedName>
    <definedName name="________EXC8">#REF!</definedName>
    <definedName name="________EXC9" localSheetId="31">#REF!</definedName>
    <definedName name="________EXC9" localSheetId="43">#REF!</definedName>
    <definedName name="________EXC9" localSheetId="53">#REF!</definedName>
    <definedName name="________EXC9" localSheetId="52">#REF!</definedName>
    <definedName name="________EXC9" localSheetId="50">#REF!</definedName>
    <definedName name="________EXC9" localSheetId="3">#REF!</definedName>
    <definedName name="________EXC9" localSheetId="2">#REF!</definedName>
    <definedName name="________EXC9" localSheetId="55">#REF!</definedName>
    <definedName name="________EXC9" localSheetId="56">#REF!</definedName>
    <definedName name="________EXC9">#REF!</definedName>
    <definedName name="________PJ50" localSheetId="31">#REF!</definedName>
    <definedName name="________PJ50" localSheetId="43">#REF!</definedName>
    <definedName name="________PJ50" localSheetId="53">#REF!</definedName>
    <definedName name="________PJ50" localSheetId="52">#REF!</definedName>
    <definedName name="________PJ50" localSheetId="50">#REF!</definedName>
    <definedName name="________PJ50" localSheetId="3">#REF!</definedName>
    <definedName name="________PJ50" localSheetId="2">#REF!</definedName>
    <definedName name="________PJ50" localSheetId="55">#REF!</definedName>
    <definedName name="________PJ50" localSheetId="56">#REF!</definedName>
    <definedName name="________PJ50">#REF!</definedName>
    <definedName name="________PZ15" localSheetId="31">#REF!</definedName>
    <definedName name="________PZ15" localSheetId="43">#REF!</definedName>
    <definedName name="________PZ15" localSheetId="53">#REF!</definedName>
    <definedName name="________PZ15" localSheetId="52">#REF!</definedName>
    <definedName name="________PZ15" localSheetId="50">#REF!</definedName>
    <definedName name="________PZ15" localSheetId="3">#REF!</definedName>
    <definedName name="________PZ15" localSheetId="6">#REF!</definedName>
    <definedName name="________PZ15" localSheetId="2">#REF!</definedName>
    <definedName name="________PZ15" localSheetId="55">#REF!</definedName>
    <definedName name="________PZ15" localSheetId="56">#REF!</definedName>
    <definedName name="________PZ15">#REF!</definedName>
    <definedName name="________PZ20">#REF!</definedName>
    <definedName name="________RD43" localSheetId="5">#REF!</definedName>
    <definedName name="________RD43" localSheetId="31">#REF!</definedName>
    <definedName name="________RD43" localSheetId="43">#REF!</definedName>
    <definedName name="________RD43" localSheetId="53">#REF!</definedName>
    <definedName name="________RD43" localSheetId="52">#REF!</definedName>
    <definedName name="________RD43" localSheetId="50">#REF!</definedName>
    <definedName name="________RD43" localSheetId="3">#REF!</definedName>
    <definedName name="________RD43" localSheetId="6">#REF!</definedName>
    <definedName name="________RD43" localSheetId="2">#REF!</definedName>
    <definedName name="________RD43" localSheetId="47">#REF!</definedName>
    <definedName name="________RD43" localSheetId="55">#REF!</definedName>
    <definedName name="________RD43" localSheetId="56">#REF!</definedName>
    <definedName name="________RD43">#REF!</definedName>
    <definedName name="________RD63" localSheetId="31">#REF!</definedName>
    <definedName name="________RD63" localSheetId="43">#REF!</definedName>
    <definedName name="________RD63" localSheetId="53">#REF!</definedName>
    <definedName name="________RD63" localSheetId="52">#REF!</definedName>
    <definedName name="________RD63" localSheetId="50">#REF!</definedName>
    <definedName name="________RD63" localSheetId="6">#REF!</definedName>
    <definedName name="________RD63" localSheetId="2">#REF!</definedName>
    <definedName name="________RD63" localSheetId="55">#REF!</definedName>
    <definedName name="________RD63" localSheetId="56">#REF!</definedName>
    <definedName name="________RD63">#REF!</definedName>
    <definedName name="________RD64" localSheetId="31">#REF!</definedName>
    <definedName name="________RD64" localSheetId="43">#REF!</definedName>
    <definedName name="________RD64" localSheetId="53">#REF!</definedName>
    <definedName name="________RD64" localSheetId="52">#REF!</definedName>
    <definedName name="________RD64" localSheetId="50">#REF!</definedName>
    <definedName name="________RD64" localSheetId="6">#REF!</definedName>
    <definedName name="________RD64" localSheetId="2">#REF!</definedName>
    <definedName name="________RD64" localSheetId="55">#REF!</definedName>
    <definedName name="________RD64" localSheetId="56">#REF!</definedName>
    <definedName name="________RD64">#REF!</definedName>
    <definedName name="________RD83" localSheetId="31">#REF!</definedName>
    <definedName name="________RD83" localSheetId="43">#REF!</definedName>
    <definedName name="________RD83" localSheetId="53">#REF!</definedName>
    <definedName name="________RD83" localSheetId="52">#REF!</definedName>
    <definedName name="________RD83" localSheetId="50">#REF!</definedName>
    <definedName name="________RD83" localSheetId="6">#REF!</definedName>
    <definedName name="________RD83" localSheetId="2">#REF!</definedName>
    <definedName name="________RD83" localSheetId="55">#REF!</definedName>
    <definedName name="________RD83" localSheetId="56">#REF!</definedName>
    <definedName name="________RD83">#REF!</definedName>
    <definedName name="________RD84" localSheetId="31">#REF!</definedName>
    <definedName name="________RD84" localSheetId="43">#REF!</definedName>
    <definedName name="________RD84" localSheetId="53">#REF!</definedName>
    <definedName name="________RD84" localSheetId="52">#REF!</definedName>
    <definedName name="________RD84" localSheetId="50">#REF!</definedName>
    <definedName name="________RD84" localSheetId="6">#REF!</definedName>
    <definedName name="________RD84" localSheetId="2">#REF!</definedName>
    <definedName name="________RD84" localSheetId="55">#REF!</definedName>
    <definedName name="________RD84" localSheetId="56">#REF!</definedName>
    <definedName name="________RD84">#REF!</definedName>
    <definedName name="________RD86" localSheetId="31">#REF!</definedName>
    <definedName name="________RD86" localSheetId="43">#REF!</definedName>
    <definedName name="________RD86" localSheetId="53">#REF!</definedName>
    <definedName name="________RD86" localSheetId="52">#REF!</definedName>
    <definedName name="________RD86" localSheetId="50">#REF!</definedName>
    <definedName name="________RD86" localSheetId="6">#REF!</definedName>
    <definedName name="________RD86" localSheetId="2">#REF!</definedName>
    <definedName name="________RD86" localSheetId="55">#REF!</definedName>
    <definedName name="________RD86" localSheetId="56">#REF!</definedName>
    <definedName name="________RD86">#REF!</definedName>
    <definedName name="________TA3" localSheetId="31">#REF!</definedName>
    <definedName name="________TA3" localSheetId="43">#REF!</definedName>
    <definedName name="________TA3" localSheetId="53">#REF!</definedName>
    <definedName name="________TA3" localSheetId="52">#REF!</definedName>
    <definedName name="________TA3" localSheetId="50">#REF!</definedName>
    <definedName name="________TA3" localSheetId="6">#REF!</definedName>
    <definedName name="________TA3" localSheetId="2">#REF!</definedName>
    <definedName name="________TA3" localSheetId="55">#REF!</definedName>
    <definedName name="________TA3" localSheetId="56">#REF!</definedName>
    <definedName name="________TA3">#REF!</definedName>
    <definedName name="________TA4" localSheetId="31">#REF!</definedName>
    <definedName name="________TA4" localSheetId="43">#REF!</definedName>
    <definedName name="________TA4" localSheetId="53">#REF!</definedName>
    <definedName name="________TA4" localSheetId="52">#REF!</definedName>
    <definedName name="________TA4" localSheetId="50">#REF!</definedName>
    <definedName name="________TA4" localSheetId="6">#REF!</definedName>
    <definedName name="________TA4" localSheetId="2">#REF!</definedName>
    <definedName name="________TA4" localSheetId="55">#REF!</definedName>
    <definedName name="________TA4" localSheetId="56">#REF!</definedName>
    <definedName name="________TA4">#REF!</definedName>
    <definedName name="________TE10" localSheetId="31">#REF!</definedName>
    <definedName name="________TE10" localSheetId="43">#REF!</definedName>
    <definedName name="________TE10" localSheetId="53">#REF!</definedName>
    <definedName name="________TE10" localSheetId="52">#REF!</definedName>
    <definedName name="________TE10" localSheetId="50">#REF!</definedName>
    <definedName name="________TE10" localSheetId="6">#REF!</definedName>
    <definedName name="________TE10" localSheetId="2">#REF!</definedName>
    <definedName name="________TE10" localSheetId="55">#REF!</definedName>
    <definedName name="________TE10" localSheetId="56">#REF!</definedName>
    <definedName name="________TE10">#REF!</definedName>
    <definedName name="________TE103" localSheetId="31">#REF!</definedName>
    <definedName name="________TE103" localSheetId="43">#REF!</definedName>
    <definedName name="________TE103" localSheetId="53">#REF!</definedName>
    <definedName name="________TE103" localSheetId="52">#REF!</definedName>
    <definedName name="________TE103" localSheetId="50">#REF!</definedName>
    <definedName name="________TE103" localSheetId="6">#REF!</definedName>
    <definedName name="________TE103" localSheetId="2">#REF!</definedName>
    <definedName name="________TE103" localSheetId="55">#REF!</definedName>
    <definedName name="________TE103" localSheetId="56">#REF!</definedName>
    <definedName name="________TE103">#REF!</definedName>
    <definedName name="________TE104" localSheetId="31">#REF!</definedName>
    <definedName name="________TE104" localSheetId="43">#REF!</definedName>
    <definedName name="________TE104" localSheetId="53">#REF!</definedName>
    <definedName name="________TE104" localSheetId="52">#REF!</definedName>
    <definedName name="________TE104" localSheetId="50">#REF!</definedName>
    <definedName name="________TE104" localSheetId="6">#REF!</definedName>
    <definedName name="________TE104" localSheetId="2">#REF!</definedName>
    <definedName name="________TE104" localSheetId="55">#REF!</definedName>
    <definedName name="________TE104" localSheetId="56">#REF!</definedName>
    <definedName name="________TE104">#REF!</definedName>
    <definedName name="________TE106" localSheetId="31">#REF!</definedName>
    <definedName name="________TE106" localSheetId="43">#REF!</definedName>
    <definedName name="________TE106" localSheetId="53">#REF!</definedName>
    <definedName name="________TE106" localSheetId="52">#REF!</definedName>
    <definedName name="________TE106" localSheetId="50">#REF!</definedName>
    <definedName name="________TE106" localSheetId="6">#REF!</definedName>
    <definedName name="________TE106" localSheetId="2">#REF!</definedName>
    <definedName name="________TE106" localSheetId="55">#REF!</definedName>
    <definedName name="________TE106" localSheetId="56">#REF!</definedName>
    <definedName name="________TE106">#REF!</definedName>
    <definedName name="________TE108" localSheetId="31">#REF!</definedName>
    <definedName name="________TE108" localSheetId="43">#REF!</definedName>
    <definedName name="________TE108" localSheetId="53">#REF!</definedName>
    <definedName name="________TE108" localSheetId="52">#REF!</definedName>
    <definedName name="________TE108" localSheetId="50">#REF!</definedName>
    <definedName name="________TE108" localSheetId="6">#REF!</definedName>
    <definedName name="________TE108" localSheetId="2">#REF!</definedName>
    <definedName name="________TE108" localSheetId="55">#REF!</definedName>
    <definedName name="________TE108" localSheetId="56">#REF!</definedName>
    <definedName name="________TE108">#REF!</definedName>
    <definedName name="________TE12" localSheetId="31">#REF!</definedName>
    <definedName name="________TE12" localSheetId="43">#REF!</definedName>
    <definedName name="________TE12" localSheetId="53">#REF!</definedName>
    <definedName name="________TE12" localSheetId="52">#REF!</definedName>
    <definedName name="________TE12" localSheetId="50">#REF!</definedName>
    <definedName name="________TE12" localSheetId="6">#REF!</definedName>
    <definedName name="________TE12" localSheetId="2">#REF!</definedName>
    <definedName name="________TE12" localSheetId="55">#REF!</definedName>
    <definedName name="________TE12" localSheetId="56">#REF!</definedName>
    <definedName name="________TE12">#REF!</definedName>
    <definedName name="________TE1210" localSheetId="31">#REF!</definedName>
    <definedName name="________TE1210" localSheetId="43">#REF!</definedName>
    <definedName name="________TE1210" localSheetId="53">#REF!</definedName>
    <definedName name="________TE1210" localSheetId="52">#REF!</definedName>
    <definedName name="________TE1210" localSheetId="50">#REF!</definedName>
    <definedName name="________TE1210" localSheetId="6">#REF!</definedName>
    <definedName name="________TE1210" localSheetId="2">#REF!</definedName>
    <definedName name="________TE1210" localSheetId="55">#REF!</definedName>
    <definedName name="________TE1210" localSheetId="56">#REF!</definedName>
    <definedName name="________TE1210">#REF!</definedName>
    <definedName name="________TE123" localSheetId="31">#REF!</definedName>
    <definedName name="________TE123" localSheetId="43">#REF!</definedName>
    <definedName name="________TE123" localSheetId="53">#REF!</definedName>
    <definedName name="________TE123" localSheetId="52">#REF!</definedName>
    <definedName name="________TE123" localSheetId="50">#REF!</definedName>
    <definedName name="________TE123" localSheetId="6">#REF!</definedName>
    <definedName name="________TE123" localSheetId="2">#REF!</definedName>
    <definedName name="________TE123" localSheetId="55">#REF!</definedName>
    <definedName name="________TE123" localSheetId="56">#REF!</definedName>
    <definedName name="________TE123">#REF!</definedName>
    <definedName name="________TE124" localSheetId="31">#REF!</definedName>
    <definedName name="________TE124" localSheetId="43">#REF!</definedName>
    <definedName name="________TE124" localSheetId="53">#REF!</definedName>
    <definedName name="________TE124" localSheetId="52">#REF!</definedName>
    <definedName name="________TE124" localSheetId="50">#REF!</definedName>
    <definedName name="________TE124" localSheetId="6">#REF!</definedName>
    <definedName name="________TE124" localSheetId="2">#REF!</definedName>
    <definedName name="________TE124" localSheetId="55">#REF!</definedName>
    <definedName name="________TE124" localSheetId="56">#REF!</definedName>
    <definedName name="________TE124">#REF!</definedName>
    <definedName name="________TE126" localSheetId="31">#REF!</definedName>
    <definedName name="________TE126" localSheetId="43">#REF!</definedName>
    <definedName name="________TE126" localSheetId="53">#REF!</definedName>
    <definedName name="________TE126" localSheetId="52">#REF!</definedName>
    <definedName name="________TE126" localSheetId="50">#REF!</definedName>
    <definedName name="________TE126" localSheetId="6">#REF!</definedName>
    <definedName name="________TE126" localSheetId="2">#REF!</definedName>
    <definedName name="________TE126" localSheetId="55">#REF!</definedName>
    <definedName name="________TE126" localSheetId="56">#REF!</definedName>
    <definedName name="________TE126">#REF!</definedName>
    <definedName name="________TE128" localSheetId="31">#REF!</definedName>
    <definedName name="________TE128" localSheetId="43">#REF!</definedName>
    <definedName name="________TE128" localSheetId="53">#REF!</definedName>
    <definedName name="________TE128" localSheetId="52">#REF!</definedName>
    <definedName name="________TE128" localSheetId="50">#REF!</definedName>
    <definedName name="________TE128" localSheetId="6">#REF!</definedName>
    <definedName name="________TE128" localSheetId="2">#REF!</definedName>
    <definedName name="________TE128" localSheetId="55">#REF!</definedName>
    <definedName name="________TE128" localSheetId="56">#REF!</definedName>
    <definedName name="________TE128">#REF!</definedName>
    <definedName name="________TE3" localSheetId="31">#REF!</definedName>
    <definedName name="________TE3" localSheetId="43">#REF!</definedName>
    <definedName name="________TE3" localSheetId="53">#REF!</definedName>
    <definedName name="________TE3" localSheetId="52">#REF!</definedName>
    <definedName name="________TE3" localSheetId="50">#REF!</definedName>
    <definedName name="________TE3" localSheetId="6">#REF!</definedName>
    <definedName name="________TE3" localSheetId="2">#REF!</definedName>
    <definedName name="________TE3" localSheetId="55">#REF!</definedName>
    <definedName name="________TE3" localSheetId="56">#REF!</definedName>
    <definedName name="________TE3">#REF!</definedName>
    <definedName name="________TE4" localSheetId="31">#REF!</definedName>
    <definedName name="________TE4" localSheetId="43">#REF!</definedName>
    <definedName name="________TE4" localSheetId="53">#REF!</definedName>
    <definedName name="________TE4" localSheetId="52">#REF!</definedName>
    <definedName name="________TE4" localSheetId="50">#REF!</definedName>
    <definedName name="________TE4" localSheetId="6">#REF!</definedName>
    <definedName name="________TE4" localSheetId="2">#REF!</definedName>
    <definedName name="________TE4" localSheetId="55">#REF!</definedName>
    <definedName name="________TE4" localSheetId="56">#REF!</definedName>
    <definedName name="________TE4">#REF!</definedName>
    <definedName name="________TE43" localSheetId="31">#REF!</definedName>
    <definedName name="________TE43" localSheetId="43">#REF!</definedName>
    <definedName name="________TE43" localSheetId="53">#REF!</definedName>
    <definedName name="________TE43" localSheetId="52">#REF!</definedName>
    <definedName name="________TE43" localSheetId="50">#REF!</definedName>
    <definedName name="________TE43" localSheetId="6">#REF!</definedName>
    <definedName name="________TE43" localSheetId="2">#REF!</definedName>
    <definedName name="________TE43" localSheetId="55">#REF!</definedName>
    <definedName name="________TE43" localSheetId="56">#REF!</definedName>
    <definedName name="________TE43">#REF!</definedName>
    <definedName name="________TE6" localSheetId="31">#REF!</definedName>
    <definedName name="________TE6" localSheetId="43">#REF!</definedName>
    <definedName name="________TE6" localSheetId="53">#REF!</definedName>
    <definedName name="________TE6" localSheetId="52">#REF!</definedName>
    <definedName name="________TE6" localSheetId="50">#REF!</definedName>
    <definedName name="________TE6" localSheetId="6">#REF!</definedName>
    <definedName name="________TE6" localSheetId="2">#REF!</definedName>
    <definedName name="________TE6" localSheetId="55">#REF!</definedName>
    <definedName name="________TE6" localSheetId="56">#REF!</definedName>
    <definedName name="________TE6">#REF!</definedName>
    <definedName name="________TE63" localSheetId="31">#REF!</definedName>
    <definedName name="________TE63" localSheetId="43">#REF!</definedName>
    <definedName name="________TE63" localSheetId="53">#REF!</definedName>
    <definedName name="________TE63" localSheetId="52">#REF!</definedName>
    <definedName name="________TE63" localSheetId="50">#REF!</definedName>
    <definedName name="________TE63" localSheetId="6">#REF!</definedName>
    <definedName name="________TE63" localSheetId="2">#REF!</definedName>
    <definedName name="________TE63" localSheetId="55">#REF!</definedName>
    <definedName name="________TE63" localSheetId="56">#REF!</definedName>
    <definedName name="________TE63">#REF!</definedName>
    <definedName name="________TE64" localSheetId="31">#REF!</definedName>
    <definedName name="________TE64" localSheetId="43">#REF!</definedName>
    <definedName name="________TE64" localSheetId="53">#REF!</definedName>
    <definedName name="________TE64" localSheetId="52">#REF!</definedName>
    <definedName name="________TE64" localSheetId="50">#REF!</definedName>
    <definedName name="________TE64" localSheetId="6">#REF!</definedName>
    <definedName name="________TE64" localSheetId="2">#REF!</definedName>
    <definedName name="________TE64" localSheetId="55">#REF!</definedName>
    <definedName name="________TE64" localSheetId="56">#REF!</definedName>
    <definedName name="________TE64">#REF!</definedName>
    <definedName name="________TE8" localSheetId="31">#REF!</definedName>
    <definedName name="________TE8" localSheetId="43">#REF!</definedName>
    <definedName name="________TE8" localSheetId="53">#REF!</definedName>
    <definedName name="________TE8" localSheetId="52">#REF!</definedName>
    <definedName name="________TE8" localSheetId="50">#REF!</definedName>
    <definedName name="________TE8" localSheetId="6">#REF!</definedName>
    <definedName name="________TE8" localSheetId="2">#REF!</definedName>
    <definedName name="________TE8" localSheetId="55">#REF!</definedName>
    <definedName name="________TE8" localSheetId="56">#REF!</definedName>
    <definedName name="________TE8">#REF!</definedName>
    <definedName name="________TE83" localSheetId="31">#REF!</definedName>
    <definedName name="________TE83" localSheetId="43">#REF!</definedName>
    <definedName name="________TE83" localSheetId="53">#REF!</definedName>
    <definedName name="________TE83" localSheetId="52">#REF!</definedName>
    <definedName name="________TE83" localSheetId="50">#REF!</definedName>
    <definedName name="________TE83" localSheetId="6">#REF!</definedName>
    <definedName name="________TE83" localSheetId="2">#REF!</definedName>
    <definedName name="________TE83" localSheetId="55">#REF!</definedName>
    <definedName name="________TE83" localSheetId="56">#REF!</definedName>
    <definedName name="________TE83">#REF!</definedName>
    <definedName name="________TE84" localSheetId="31">#REF!</definedName>
    <definedName name="________TE84" localSheetId="43">#REF!</definedName>
    <definedName name="________TE84" localSheetId="53">#REF!</definedName>
    <definedName name="________TE84" localSheetId="52">#REF!</definedName>
    <definedName name="________TE84" localSheetId="50">#REF!</definedName>
    <definedName name="________TE84" localSheetId="6">#REF!</definedName>
    <definedName name="________TE84" localSheetId="2">#REF!</definedName>
    <definedName name="________TE84" localSheetId="55">#REF!</definedName>
    <definedName name="________TE84" localSheetId="56">#REF!</definedName>
    <definedName name="________TE84">#REF!</definedName>
    <definedName name="________TE86" localSheetId="31">#REF!</definedName>
    <definedName name="________TE86" localSheetId="43">#REF!</definedName>
    <definedName name="________TE86" localSheetId="53">#REF!</definedName>
    <definedName name="________TE86" localSheetId="52">#REF!</definedName>
    <definedName name="________TE86" localSheetId="50">#REF!</definedName>
    <definedName name="________TE86" localSheetId="6">#REF!</definedName>
    <definedName name="________TE86" localSheetId="2">#REF!</definedName>
    <definedName name="________TE86" localSheetId="55">#REF!</definedName>
    <definedName name="________TE86" localSheetId="56">#REF!</definedName>
    <definedName name="________TE86">#REF!</definedName>
    <definedName name="________TP10" localSheetId="31">#REF!</definedName>
    <definedName name="________TP10" localSheetId="43">#REF!</definedName>
    <definedName name="________TP10" localSheetId="53">#REF!</definedName>
    <definedName name="________TP10" localSheetId="52">#REF!</definedName>
    <definedName name="________TP10" localSheetId="50">#REF!</definedName>
    <definedName name="________TP10" localSheetId="6">#REF!</definedName>
    <definedName name="________TP10" localSheetId="2">#REF!</definedName>
    <definedName name="________TP10" localSheetId="55">#REF!</definedName>
    <definedName name="________TP10" localSheetId="56">#REF!</definedName>
    <definedName name="________TP10">#REF!</definedName>
    <definedName name="________TP12" localSheetId="31">#REF!</definedName>
    <definedName name="________TP12" localSheetId="43">#REF!</definedName>
    <definedName name="________TP12" localSheetId="53">#REF!</definedName>
    <definedName name="________TP12" localSheetId="52">#REF!</definedName>
    <definedName name="________TP12" localSheetId="50">#REF!</definedName>
    <definedName name="________TP12" localSheetId="6">#REF!</definedName>
    <definedName name="________TP12" localSheetId="2">#REF!</definedName>
    <definedName name="________TP12" localSheetId="55">#REF!</definedName>
    <definedName name="________TP12" localSheetId="56">#REF!</definedName>
    <definedName name="________TP12">#REF!</definedName>
    <definedName name="________TP3" localSheetId="31">#REF!</definedName>
    <definedName name="________TP3" localSheetId="43">#REF!</definedName>
    <definedName name="________TP3" localSheetId="53">#REF!</definedName>
    <definedName name="________TP3" localSheetId="52">#REF!</definedName>
    <definedName name="________TP3" localSheetId="50">#REF!</definedName>
    <definedName name="________TP3" localSheetId="6">#REF!</definedName>
    <definedName name="________TP3" localSheetId="2">#REF!</definedName>
    <definedName name="________TP3" localSheetId="55">#REF!</definedName>
    <definedName name="________TP3" localSheetId="56">#REF!</definedName>
    <definedName name="________TP3">#REF!</definedName>
    <definedName name="________TP4" localSheetId="31">#REF!</definedName>
    <definedName name="________TP4" localSheetId="43">#REF!</definedName>
    <definedName name="________TP4" localSheetId="53">#REF!</definedName>
    <definedName name="________TP4" localSheetId="52">#REF!</definedName>
    <definedName name="________TP4" localSheetId="50">#REF!</definedName>
    <definedName name="________TP4" localSheetId="6">#REF!</definedName>
    <definedName name="________TP4" localSheetId="2">#REF!</definedName>
    <definedName name="________TP4" localSheetId="55">#REF!</definedName>
    <definedName name="________TP4" localSheetId="56">#REF!</definedName>
    <definedName name="________TP4">#REF!</definedName>
    <definedName name="________TP6" localSheetId="31">#REF!</definedName>
    <definedName name="________TP6" localSheetId="43">#REF!</definedName>
    <definedName name="________TP6" localSheetId="53">#REF!</definedName>
    <definedName name="________TP6" localSheetId="52">#REF!</definedName>
    <definedName name="________TP6" localSheetId="50">#REF!</definedName>
    <definedName name="________TP6" localSheetId="6">#REF!</definedName>
    <definedName name="________TP6" localSheetId="2">#REF!</definedName>
    <definedName name="________TP6" localSheetId="55">#REF!</definedName>
    <definedName name="________TP6" localSheetId="56">#REF!</definedName>
    <definedName name="________TP6">#REF!</definedName>
    <definedName name="________TP8" localSheetId="31">#REF!</definedName>
    <definedName name="________TP8" localSheetId="43">#REF!</definedName>
    <definedName name="________TP8" localSheetId="53">#REF!</definedName>
    <definedName name="________TP8" localSheetId="52">#REF!</definedName>
    <definedName name="________TP8" localSheetId="50">#REF!</definedName>
    <definedName name="________TP8" localSheetId="6">#REF!</definedName>
    <definedName name="________TP8" localSheetId="2">#REF!</definedName>
    <definedName name="________TP8" localSheetId="55">#REF!</definedName>
    <definedName name="________TP8" localSheetId="56">#REF!</definedName>
    <definedName name="________TP8">#REF!</definedName>
    <definedName name="________TS12">#REF!</definedName>
    <definedName name="________TS20">#REF!</definedName>
    <definedName name="________TS24">#REF!</definedName>
    <definedName name="________TS27">#REF!</definedName>
    <definedName name="________TS30">#REF!</definedName>
    <definedName name="________TS6">#REF!</definedName>
    <definedName name="________URA10" localSheetId="5">#REF!</definedName>
    <definedName name="________URA10" localSheetId="31">#REF!</definedName>
    <definedName name="________URA10" localSheetId="43">#REF!</definedName>
    <definedName name="________URA10" localSheetId="53">#REF!</definedName>
    <definedName name="________URA10" localSheetId="52">#REF!</definedName>
    <definedName name="________URA10" localSheetId="50">#REF!</definedName>
    <definedName name="________URA10" localSheetId="3">#REF!</definedName>
    <definedName name="________URA10" localSheetId="6">#REF!</definedName>
    <definedName name="________URA10" localSheetId="2">#REF!</definedName>
    <definedName name="________URA10" localSheetId="47">#REF!</definedName>
    <definedName name="________URA10" localSheetId="55">#REF!</definedName>
    <definedName name="________URA10" localSheetId="56">#REF!</definedName>
    <definedName name="________URA10">#REF!</definedName>
    <definedName name="________URA12" localSheetId="31">#REF!</definedName>
    <definedName name="________URA12" localSheetId="43">#REF!</definedName>
    <definedName name="________URA12" localSheetId="53">#REF!</definedName>
    <definedName name="________URA12" localSheetId="52">#REF!</definedName>
    <definedName name="________URA12" localSheetId="50">#REF!</definedName>
    <definedName name="________URA12" localSheetId="6">#REF!</definedName>
    <definedName name="________URA12" localSheetId="2">#REF!</definedName>
    <definedName name="________URA12" localSheetId="55">#REF!</definedName>
    <definedName name="________URA12" localSheetId="56">#REF!</definedName>
    <definedName name="________URA12">#REF!</definedName>
    <definedName name="________URA3" localSheetId="31">#REF!</definedName>
    <definedName name="________URA3" localSheetId="43">#REF!</definedName>
    <definedName name="________URA3" localSheetId="53">#REF!</definedName>
    <definedName name="________URA3" localSheetId="52">#REF!</definedName>
    <definedName name="________URA3" localSheetId="50">#REF!</definedName>
    <definedName name="________URA3" localSheetId="6">#REF!</definedName>
    <definedName name="________URA3" localSheetId="2">#REF!</definedName>
    <definedName name="________URA3" localSheetId="55">#REF!</definedName>
    <definedName name="________URA3" localSheetId="56">#REF!</definedName>
    <definedName name="________URA3">#REF!</definedName>
    <definedName name="________URA4" localSheetId="31">#REF!</definedName>
    <definedName name="________URA4" localSheetId="43">#REF!</definedName>
    <definedName name="________URA4" localSheetId="53">#REF!</definedName>
    <definedName name="________URA4" localSheetId="52">#REF!</definedName>
    <definedName name="________URA4" localSheetId="50">#REF!</definedName>
    <definedName name="________URA4" localSheetId="6">#REF!</definedName>
    <definedName name="________URA4" localSheetId="2">#REF!</definedName>
    <definedName name="________URA4" localSheetId="55">#REF!</definedName>
    <definedName name="________URA4" localSheetId="56">#REF!</definedName>
    <definedName name="________URA4">#REF!</definedName>
    <definedName name="________URA6" localSheetId="31">#REF!</definedName>
    <definedName name="________URA6" localSheetId="43">#REF!</definedName>
    <definedName name="________URA6" localSheetId="53">#REF!</definedName>
    <definedName name="________URA6" localSheetId="52">#REF!</definedName>
    <definedName name="________URA6" localSheetId="50">#REF!</definedName>
    <definedName name="________URA6" localSheetId="6">#REF!</definedName>
    <definedName name="________URA6" localSheetId="2">#REF!</definedName>
    <definedName name="________URA6" localSheetId="55">#REF!</definedName>
    <definedName name="________URA6" localSheetId="56">#REF!</definedName>
    <definedName name="________URA6">#REF!</definedName>
    <definedName name="________URA8" localSheetId="31">#REF!</definedName>
    <definedName name="________URA8" localSheetId="43">#REF!</definedName>
    <definedName name="________URA8" localSheetId="53">#REF!</definedName>
    <definedName name="________URA8" localSheetId="52">#REF!</definedName>
    <definedName name="________URA8" localSheetId="50">#REF!</definedName>
    <definedName name="________URA8" localSheetId="6">#REF!</definedName>
    <definedName name="________URA8" localSheetId="2">#REF!</definedName>
    <definedName name="________URA8" localSheetId="55">#REF!</definedName>
    <definedName name="________URA8" localSheetId="56">#REF!</definedName>
    <definedName name="________URA8">#REF!</definedName>
    <definedName name="________URE10" localSheetId="31">#REF!</definedName>
    <definedName name="________URE10" localSheetId="43">#REF!</definedName>
    <definedName name="________URE10" localSheetId="53">#REF!</definedName>
    <definedName name="________URE10" localSheetId="52">#REF!</definedName>
    <definedName name="________URE10" localSheetId="50">#REF!</definedName>
    <definedName name="________URE10" localSheetId="6">#REF!</definedName>
    <definedName name="________URE10" localSheetId="2">#REF!</definedName>
    <definedName name="________URE10" localSheetId="55">#REF!</definedName>
    <definedName name="________URE10" localSheetId="56">#REF!</definedName>
    <definedName name="________URE10">#REF!</definedName>
    <definedName name="________URE12" localSheetId="31">#REF!</definedName>
    <definedName name="________URE12" localSheetId="43">#REF!</definedName>
    <definedName name="________URE12" localSheetId="53">#REF!</definedName>
    <definedName name="________URE12" localSheetId="52">#REF!</definedName>
    <definedName name="________URE12" localSheetId="50">#REF!</definedName>
    <definedName name="________URE12" localSheetId="6">#REF!</definedName>
    <definedName name="________URE12" localSheetId="2">#REF!</definedName>
    <definedName name="________URE12" localSheetId="55">#REF!</definedName>
    <definedName name="________URE12" localSheetId="56">#REF!</definedName>
    <definedName name="________URE12">#REF!</definedName>
    <definedName name="________URE3" localSheetId="31">#REF!</definedName>
    <definedName name="________URE3" localSheetId="43">#REF!</definedName>
    <definedName name="________URE3" localSheetId="53">#REF!</definedName>
    <definedName name="________URE3" localSheetId="52">#REF!</definedName>
    <definedName name="________URE3" localSheetId="50">#REF!</definedName>
    <definedName name="________URE3" localSheetId="6">#REF!</definedName>
    <definedName name="________URE3" localSheetId="2">#REF!</definedName>
    <definedName name="________URE3" localSheetId="55">#REF!</definedName>
    <definedName name="________URE3" localSheetId="56">#REF!</definedName>
    <definedName name="________URE3">#REF!</definedName>
    <definedName name="________URE4" localSheetId="31">#REF!</definedName>
    <definedName name="________URE4" localSheetId="43">#REF!</definedName>
    <definedName name="________URE4" localSheetId="53">#REF!</definedName>
    <definedName name="________URE4" localSheetId="52">#REF!</definedName>
    <definedName name="________URE4" localSheetId="50">#REF!</definedName>
    <definedName name="________URE4" localSheetId="6">#REF!</definedName>
    <definedName name="________URE4" localSheetId="2">#REF!</definedName>
    <definedName name="________URE4" localSheetId="55">#REF!</definedName>
    <definedName name="________URE4" localSheetId="56">#REF!</definedName>
    <definedName name="________URE4">#REF!</definedName>
    <definedName name="________URE6" localSheetId="31">#REF!</definedName>
    <definedName name="________URE6" localSheetId="43">#REF!</definedName>
    <definedName name="________URE6" localSheetId="53">#REF!</definedName>
    <definedName name="________URE6" localSheetId="52">#REF!</definedName>
    <definedName name="________URE6" localSheetId="50">#REF!</definedName>
    <definedName name="________URE6" localSheetId="6">#REF!</definedName>
    <definedName name="________URE6" localSheetId="2">#REF!</definedName>
    <definedName name="________URE6" localSheetId="55">#REF!</definedName>
    <definedName name="________URE6" localSheetId="56">#REF!</definedName>
    <definedName name="________URE6">#REF!</definedName>
    <definedName name="________URE8" localSheetId="31">#REF!</definedName>
    <definedName name="________URE8" localSheetId="43">#REF!</definedName>
    <definedName name="________URE8" localSheetId="53">#REF!</definedName>
    <definedName name="________URE8" localSheetId="52">#REF!</definedName>
    <definedName name="________URE8" localSheetId="50">#REF!</definedName>
    <definedName name="________URE8" localSheetId="6">#REF!</definedName>
    <definedName name="________URE8" localSheetId="2">#REF!</definedName>
    <definedName name="________URE8" localSheetId="55">#REF!</definedName>
    <definedName name="________URE8" localSheetId="56">#REF!</definedName>
    <definedName name="________URE8">#REF!</definedName>
    <definedName name="________us24" localSheetId="31">#REF!</definedName>
    <definedName name="________us24" localSheetId="43">#REF!</definedName>
    <definedName name="________us24" localSheetId="53">#REF!</definedName>
    <definedName name="________us24" localSheetId="52">#REF!</definedName>
    <definedName name="________us24" localSheetId="50">#REF!</definedName>
    <definedName name="________us24" localSheetId="6">#REF!</definedName>
    <definedName name="________us24" localSheetId="2">#REF!</definedName>
    <definedName name="________us24" localSheetId="55">#REF!</definedName>
    <definedName name="________us24" localSheetId="56">#REF!</definedName>
    <definedName name="________us24">#REF!</definedName>
    <definedName name="________US27" localSheetId="31">#REF!</definedName>
    <definedName name="________US27" localSheetId="43">#REF!</definedName>
    <definedName name="________US27" localSheetId="53">#REF!</definedName>
    <definedName name="________US27" localSheetId="52">#REF!</definedName>
    <definedName name="________US27" localSheetId="50">#REF!</definedName>
    <definedName name="________US27" localSheetId="6">#REF!</definedName>
    <definedName name="________US27" localSheetId="2">#REF!</definedName>
    <definedName name="________US27" localSheetId="55">#REF!</definedName>
    <definedName name="________US27" localSheetId="56">#REF!</definedName>
    <definedName name="________US27">#REF!</definedName>
    <definedName name="________US30" localSheetId="31">#REF!</definedName>
    <definedName name="________US30" localSheetId="43">#REF!</definedName>
    <definedName name="________US30" localSheetId="53">#REF!</definedName>
    <definedName name="________US30" localSheetId="52">#REF!</definedName>
    <definedName name="________US30" localSheetId="50">#REF!</definedName>
    <definedName name="________US30" localSheetId="6">#REF!</definedName>
    <definedName name="________US30" localSheetId="2">#REF!</definedName>
    <definedName name="________US30" localSheetId="55">#REF!</definedName>
    <definedName name="________US30" localSheetId="56">#REF!</definedName>
    <definedName name="________US30">#REF!</definedName>
    <definedName name="________US33" localSheetId="31">#REF!</definedName>
    <definedName name="________US33" localSheetId="43">#REF!</definedName>
    <definedName name="________US33" localSheetId="53">#REF!</definedName>
    <definedName name="________US33" localSheetId="52">#REF!</definedName>
    <definedName name="________US33" localSheetId="50">#REF!</definedName>
    <definedName name="________US33" localSheetId="6">#REF!</definedName>
    <definedName name="________US33" localSheetId="2">#REF!</definedName>
    <definedName name="________US33" localSheetId="55">#REF!</definedName>
    <definedName name="________US33" localSheetId="56">#REF!</definedName>
    <definedName name="________US33">#REF!</definedName>
    <definedName name="________US36" localSheetId="31">#REF!</definedName>
    <definedName name="________US36" localSheetId="43">#REF!</definedName>
    <definedName name="________US36" localSheetId="53">#REF!</definedName>
    <definedName name="________US36" localSheetId="52">#REF!</definedName>
    <definedName name="________US36" localSheetId="50">#REF!</definedName>
    <definedName name="________US36" localSheetId="6">#REF!</definedName>
    <definedName name="________US36" localSheetId="2">#REF!</definedName>
    <definedName name="________US36" localSheetId="55">#REF!</definedName>
    <definedName name="________US36" localSheetId="56">#REF!</definedName>
    <definedName name="________US36">#REF!</definedName>
    <definedName name="________US39" localSheetId="31">#REF!</definedName>
    <definedName name="________US39" localSheetId="43">#REF!</definedName>
    <definedName name="________US39" localSheetId="53">#REF!</definedName>
    <definedName name="________US39" localSheetId="52">#REF!</definedName>
    <definedName name="________US39" localSheetId="50">#REF!</definedName>
    <definedName name="________US39" localSheetId="6">#REF!</definedName>
    <definedName name="________US39" localSheetId="2">#REF!</definedName>
    <definedName name="________US39" localSheetId="55">#REF!</definedName>
    <definedName name="________US39" localSheetId="56">#REF!</definedName>
    <definedName name="________US39">#REF!</definedName>
    <definedName name="________US42" localSheetId="31">#REF!</definedName>
    <definedName name="________US42" localSheetId="43">#REF!</definedName>
    <definedName name="________US42" localSheetId="53">#REF!</definedName>
    <definedName name="________US42" localSheetId="52">#REF!</definedName>
    <definedName name="________US42" localSheetId="50">#REF!</definedName>
    <definedName name="________US42" localSheetId="6">#REF!</definedName>
    <definedName name="________US42" localSheetId="2">#REF!</definedName>
    <definedName name="________US42" localSheetId="55">#REF!</definedName>
    <definedName name="________US42" localSheetId="56">#REF!</definedName>
    <definedName name="________US42">#REF!</definedName>
    <definedName name="________US45" localSheetId="31">#REF!</definedName>
    <definedName name="________US45" localSheetId="43">#REF!</definedName>
    <definedName name="________US45" localSheetId="53">#REF!</definedName>
    <definedName name="________US45" localSheetId="52">#REF!</definedName>
    <definedName name="________US45" localSheetId="50">#REF!</definedName>
    <definedName name="________US45" localSheetId="6">#REF!</definedName>
    <definedName name="________US45" localSheetId="2">#REF!</definedName>
    <definedName name="________US45" localSheetId="55">#REF!</definedName>
    <definedName name="________US45" localSheetId="56">#REF!</definedName>
    <definedName name="________US45">#REF!</definedName>
    <definedName name="________VCE10" localSheetId="31">#REF!</definedName>
    <definedName name="________VCE10" localSheetId="43">#REF!</definedName>
    <definedName name="________VCE10" localSheetId="53">#REF!</definedName>
    <definedName name="________VCE10" localSheetId="52">#REF!</definedName>
    <definedName name="________VCE10" localSheetId="50">#REF!</definedName>
    <definedName name="________VCE10" localSheetId="6">#REF!</definedName>
    <definedName name="________VCE10" localSheetId="2">#REF!</definedName>
    <definedName name="________VCE10" localSheetId="55">#REF!</definedName>
    <definedName name="________VCE10" localSheetId="56">#REF!</definedName>
    <definedName name="________VCE10">#REF!</definedName>
    <definedName name="________VCE3" localSheetId="31">#REF!</definedName>
    <definedName name="________VCE3" localSheetId="43">#REF!</definedName>
    <definedName name="________VCE3" localSheetId="53">#REF!</definedName>
    <definedName name="________VCE3" localSheetId="52">#REF!</definedName>
    <definedName name="________VCE3" localSheetId="50">#REF!</definedName>
    <definedName name="________VCE3" localSheetId="6">#REF!</definedName>
    <definedName name="________VCE3" localSheetId="2">#REF!</definedName>
    <definedName name="________VCE3" localSheetId="55">#REF!</definedName>
    <definedName name="________VCE3" localSheetId="56">#REF!</definedName>
    <definedName name="________VCE3">#REF!</definedName>
    <definedName name="________VCE4" localSheetId="31">#REF!</definedName>
    <definedName name="________VCE4" localSheetId="43">#REF!</definedName>
    <definedName name="________VCE4" localSheetId="53">#REF!</definedName>
    <definedName name="________VCE4" localSheetId="52">#REF!</definedName>
    <definedName name="________VCE4" localSheetId="50">#REF!</definedName>
    <definedName name="________VCE4" localSheetId="6">#REF!</definedName>
    <definedName name="________VCE4" localSheetId="2">#REF!</definedName>
    <definedName name="________VCE4" localSheetId="55">#REF!</definedName>
    <definedName name="________VCE4" localSheetId="56">#REF!</definedName>
    <definedName name="________VCE4">#REF!</definedName>
    <definedName name="________VCE6" localSheetId="31">#REF!</definedName>
    <definedName name="________VCE6" localSheetId="43">#REF!</definedName>
    <definedName name="________VCE6" localSheetId="53">#REF!</definedName>
    <definedName name="________VCE6" localSheetId="52">#REF!</definedName>
    <definedName name="________VCE6" localSheetId="50">#REF!</definedName>
    <definedName name="________VCE6" localSheetId="6">#REF!</definedName>
    <definedName name="________VCE6" localSheetId="2">#REF!</definedName>
    <definedName name="________VCE6" localSheetId="55">#REF!</definedName>
    <definedName name="________VCE6" localSheetId="56">#REF!</definedName>
    <definedName name="________VCE6">#REF!</definedName>
    <definedName name="________VCE8" localSheetId="31">#REF!</definedName>
    <definedName name="________VCE8" localSheetId="43">#REF!</definedName>
    <definedName name="________VCE8" localSheetId="53">#REF!</definedName>
    <definedName name="________VCE8" localSheetId="52">#REF!</definedName>
    <definedName name="________VCE8" localSheetId="50">#REF!</definedName>
    <definedName name="________VCE8" localSheetId="6">#REF!</definedName>
    <definedName name="________VCE8" localSheetId="2">#REF!</definedName>
    <definedName name="________VCE8" localSheetId="55">#REF!</definedName>
    <definedName name="________VCE8" localSheetId="56">#REF!</definedName>
    <definedName name="________VCE8">#REF!</definedName>
    <definedName name="_______EMC4">#REF!</definedName>
    <definedName name="_______EST1" localSheetId="5">#REF!</definedName>
    <definedName name="_______EST1" localSheetId="31">#REF!</definedName>
    <definedName name="_______EST1" localSheetId="43">#REF!</definedName>
    <definedName name="_______EST1" localSheetId="53">#REF!</definedName>
    <definedName name="_______EST1" localSheetId="52">#REF!</definedName>
    <definedName name="_______EST1" localSheetId="50">#REF!</definedName>
    <definedName name="_______EST1" localSheetId="3">#REF!</definedName>
    <definedName name="_______EST1" localSheetId="2">#REF!</definedName>
    <definedName name="_______EST1" localSheetId="47">#REF!</definedName>
    <definedName name="_______EST1" localSheetId="55">#REF!</definedName>
    <definedName name="_______EST1" localSheetId="56">#REF!</definedName>
    <definedName name="_______EST1">#REF!</definedName>
    <definedName name="_______EST10" localSheetId="31">#REF!</definedName>
    <definedName name="_______EST10" localSheetId="43">#REF!</definedName>
    <definedName name="_______EST10" localSheetId="53">#REF!</definedName>
    <definedName name="_______EST10" localSheetId="52">#REF!</definedName>
    <definedName name="_______EST10" localSheetId="50">#REF!</definedName>
    <definedName name="_______EST10" localSheetId="3">#REF!</definedName>
    <definedName name="_______EST10" localSheetId="2">#REF!</definedName>
    <definedName name="_______EST10" localSheetId="55">#REF!</definedName>
    <definedName name="_______EST10" localSheetId="56">#REF!</definedName>
    <definedName name="_______EST10">#REF!</definedName>
    <definedName name="_______EST11" localSheetId="31">#REF!</definedName>
    <definedName name="_______EST11" localSheetId="43">#REF!</definedName>
    <definedName name="_______EST11" localSheetId="53">#REF!</definedName>
    <definedName name="_______EST11" localSheetId="52">#REF!</definedName>
    <definedName name="_______EST11" localSheetId="50">#REF!</definedName>
    <definedName name="_______EST11" localSheetId="3">#REF!</definedName>
    <definedName name="_______EST11" localSheetId="2">#REF!</definedName>
    <definedName name="_______EST11" localSheetId="55">#REF!</definedName>
    <definedName name="_______EST11" localSheetId="56">#REF!</definedName>
    <definedName name="_______EST11">#REF!</definedName>
    <definedName name="_______EST12" localSheetId="31">#REF!</definedName>
    <definedName name="_______EST12" localSheetId="43">#REF!</definedName>
    <definedName name="_______EST12" localSheetId="53">#REF!</definedName>
    <definedName name="_______EST12" localSheetId="52">#REF!</definedName>
    <definedName name="_______EST12" localSheetId="50">#REF!</definedName>
    <definedName name="_______EST12" localSheetId="3">#REF!</definedName>
    <definedName name="_______EST12" localSheetId="2">#REF!</definedName>
    <definedName name="_______EST12" localSheetId="55">#REF!</definedName>
    <definedName name="_______EST12" localSheetId="56">#REF!</definedName>
    <definedName name="_______EST12">#REF!</definedName>
    <definedName name="_______EST13" localSheetId="31">#REF!</definedName>
    <definedName name="_______EST13" localSheetId="43">#REF!</definedName>
    <definedName name="_______EST13" localSheetId="53">#REF!</definedName>
    <definedName name="_______EST13" localSheetId="52">#REF!</definedName>
    <definedName name="_______EST13" localSheetId="50">#REF!</definedName>
    <definedName name="_______EST13" localSheetId="3">#REF!</definedName>
    <definedName name="_______EST13" localSheetId="2">#REF!</definedName>
    <definedName name="_______EST13" localSheetId="55">#REF!</definedName>
    <definedName name="_______EST13" localSheetId="56">#REF!</definedName>
    <definedName name="_______EST13">#REF!</definedName>
    <definedName name="_______EST14" localSheetId="31">#REF!</definedName>
    <definedName name="_______EST14" localSheetId="43">#REF!</definedName>
    <definedName name="_______EST14" localSheetId="53">#REF!</definedName>
    <definedName name="_______EST14" localSheetId="52">#REF!</definedName>
    <definedName name="_______EST14" localSheetId="50">#REF!</definedName>
    <definedName name="_______EST14" localSheetId="3">#REF!</definedName>
    <definedName name="_______EST14" localSheetId="2">#REF!</definedName>
    <definedName name="_______EST14" localSheetId="55">#REF!</definedName>
    <definedName name="_______EST14" localSheetId="56">#REF!</definedName>
    <definedName name="_______EST14">#REF!</definedName>
    <definedName name="_______EST15" localSheetId="31">#REF!</definedName>
    <definedName name="_______EST15" localSheetId="43">#REF!</definedName>
    <definedName name="_______EST15" localSheetId="53">#REF!</definedName>
    <definedName name="_______EST15" localSheetId="52">#REF!</definedName>
    <definedName name="_______EST15" localSheetId="50">#REF!</definedName>
    <definedName name="_______EST15" localSheetId="3">#REF!</definedName>
    <definedName name="_______EST15" localSheetId="2">#REF!</definedName>
    <definedName name="_______EST15" localSheetId="55">#REF!</definedName>
    <definedName name="_______EST15" localSheetId="56">#REF!</definedName>
    <definedName name="_______EST15">#REF!</definedName>
    <definedName name="_______EST16" localSheetId="31">#REF!</definedName>
    <definedName name="_______EST16" localSheetId="43">#REF!</definedName>
    <definedName name="_______EST16" localSheetId="53">#REF!</definedName>
    <definedName name="_______EST16" localSheetId="52">#REF!</definedName>
    <definedName name="_______EST16" localSheetId="50">#REF!</definedName>
    <definedName name="_______EST16" localSheetId="3">#REF!</definedName>
    <definedName name="_______EST16" localSheetId="2">#REF!</definedName>
    <definedName name="_______EST16" localSheetId="55">#REF!</definedName>
    <definedName name="_______EST16" localSheetId="56">#REF!</definedName>
    <definedName name="_______EST16">#REF!</definedName>
    <definedName name="_______EST17" localSheetId="31">#REF!</definedName>
    <definedName name="_______EST17" localSheetId="43">#REF!</definedName>
    <definedName name="_______EST17" localSheetId="53">#REF!</definedName>
    <definedName name="_______EST17" localSheetId="52">#REF!</definedName>
    <definedName name="_______EST17" localSheetId="50">#REF!</definedName>
    <definedName name="_______EST17" localSheetId="3">#REF!</definedName>
    <definedName name="_______EST17" localSheetId="2">#REF!</definedName>
    <definedName name="_______EST17" localSheetId="55">#REF!</definedName>
    <definedName name="_______EST17" localSheetId="56">#REF!</definedName>
    <definedName name="_______EST17">#REF!</definedName>
    <definedName name="_______EST18" localSheetId="31">#REF!</definedName>
    <definedName name="_______EST18" localSheetId="43">#REF!</definedName>
    <definedName name="_______EST18" localSheetId="53">#REF!</definedName>
    <definedName name="_______EST18" localSheetId="52">#REF!</definedName>
    <definedName name="_______EST18" localSheetId="50">#REF!</definedName>
    <definedName name="_______EST18" localSheetId="3">#REF!</definedName>
    <definedName name="_______EST18" localSheetId="2">#REF!</definedName>
    <definedName name="_______EST18" localSheetId="55">#REF!</definedName>
    <definedName name="_______EST18" localSheetId="56">#REF!</definedName>
    <definedName name="_______EST18">#REF!</definedName>
    <definedName name="_______EST19" localSheetId="31">#REF!</definedName>
    <definedName name="_______EST19" localSheetId="43">#REF!</definedName>
    <definedName name="_______EST19" localSheetId="53">#REF!</definedName>
    <definedName name="_______EST19" localSheetId="52">#REF!</definedName>
    <definedName name="_______EST19" localSheetId="50">#REF!</definedName>
    <definedName name="_______EST19" localSheetId="3">#REF!</definedName>
    <definedName name="_______EST19" localSheetId="2">#REF!</definedName>
    <definedName name="_______EST19" localSheetId="55">#REF!</definedName>
    <definedName name="_______EST19" localSheetId="56">#REF!</definedName>
    <definedName name="_______EST19">#REF!</definedName>
    <definedName name="_______EST2" localSheetId="31">#REF!</definedName>
    <definedName name="_______EST2" localSheetId="43">#REF!</definedName>
    <definedName name="_______EST2" localSheetId="53">#REF!</definedName>
    <definedName name="_______EST2" localSheetId="52">#REF!</definedName>
    <definedName name="_______EST2" localSheetId="50">#REF!</definedName>
    <definedName name="_______EST2" localSheetId="3">#REF!</definedName>
    <definedName name="_______EST2" localSheetId="2">#REF!</definedName>
    <definedName name="_______EST2" localSheetId="55">#REF!</definedName>
    <definedName name="_______EST2" localSheetId="56">#REF!</definedName>
    <definedName name="_______EST2">#REF!</definedName>
    <definedName name="_______EST3" localSheetId="31">#REF!</definedName>
    <definedName name="_______EST3" localSheetId="43">#REF!</definedName>
    <definedName name="_______EST3" localSheetId="53">#REF!</definedName>
    <definedName name="_______EST3" localSheetId="52">#REF!</definedName>
    <definedName name="_______EST3" localSheetId="50">#REF!</definedName>
    <definedName name="_______EST3" localSheetId="3">#REF!</definedName>
    <definedName name="_______EST3" localSheetId="2">#REF!</definedName>
    <definedName name="_______EST3" localSheetId="55">#REF!</definedName>
    <definedName name="_______EST3" localSheetId="56">#REF!</definedName>
    <definedName name="_______EST3">#REF!</definedName>
    <definedName name="_______EST4" localSheetId="31">#REF!</definedName>
    <definedName name="_______EST4" localSheetId="43">#REF!</definedName>
    <definedName name="_______EST4" localSheetId="53">#REF!</definedName>
    <definedName name="_______EST4" localSheetId="52">#REF!</definedName>
    <definedName name="_______EST4" localSheetId="50">#REF!</definedName>
    <definedName name="_______EST4" localSheetId="3">#REF!</definedName>
    <definedName name="_______EST4" localSheetId="2">#REF!</definedName>
    <definedName name="_______EST4" localSheetId="55">#REF!</definedName>
    <definedName name="_______EST4" localSheetId="56">#REF!</definedName>
    <definedName name="_______EST4">#REF!</definedName>
    <definedName name="_______EST5" localSheetId="31">#REF!</definedName>
    <definedName name="_______EST5" localSheetId="43">#REF!</definedName>
    <definedName name="_______EST5" localSheetId="53">#REF!</definedName>
    <definedName name="_______EST5" localSheetId="52">#REF!</definedName>
    <definedName name="_______EST5" localSheetId="50">#REF!</definedName>
    <definedName name="_______EST5" localSheetId="3">#REF!</definedName>
    <definedName name="_______EST5" localSheetId="2">#REF!</definedName>
    <definedName name="_______EST5" localSheetId="55">#REF!</definedName>
    <definedName name="_______EST5" localSheetId="56">#REF!</definedName>
    <definedName name="_______EST5">#REF!</definedName>
    <definedName name="_______EST6" localSheetId="31">#REF!</definedName>
    <definedName name="_______EST6" localSheetId="43">#REF!</definedName>
    <definedName name="_______EST6" localSheetId="53">#REF!</definedName>
    <definedName name="_______EST6" localSheetId="52">#REF!</definedName>
    <definedName name="_______EST6" localSheetId="50">#REF!</definedName>
    <definedName name="_______EST6" localSheetId="3">#REF!</definedName>
    <definedName name="_______EST6" localSheetId="2">#REF!</definedName>
    <definedName name="_______EST6" localSheetId="55">#REF!</definedName>
    <definedName name="_______EST6" localSheetId="56">#REF!</definedName>
    <definedName name="_______EST6">#REF!</definedName>
    <definedName name="_______EST7" localSheetId="31">#REF!</definedName>
    <definedName name="_______EST7" localSheetId="43">#REF!</definedName>
    <definedName name="_______EST7" localSheetId="53">#REF!</definedName>
    <definedName name="_______EST7" localSheetId="52">#REF!</definedName>
    <definedName name="_______EST7" localSheetId="50">#REF!</definedName>
    <definedName name="_______EST7" localSheetId="3">#REF!</definedName>
    <definedName name="_______EST7" localSheetId="2">#REF!</definedName>
    <definedName name="_______EST7" localSheetId="55">#REF!</definedName>
    <definedName name="_______EST7" localSheetId="56">#REF!</definedName>
    <definedName name="_______EST7">#REF!</definedName>
    <definedName name="_______EST8" localSheetId="31">#REF!</definedName>
    <definedName name="_______EST8" localSheetId="43">#REF!</definedName>
    <definedName name="_______EST8" localSheetId="53">#REF!</definedName>
    <definedName name="_______EST8" localSheetId="52">#REF!</definedName>
    <definedName name="_______EST8" localSheetId="50">#REF!</definedName>
    <definedName name="_______EST8" localSheetId="3">#REF!</definedName>
    <definedName name="_______EST8" localSheetId="2">#REF!</definedName>
    <definedName name="_______EST8" localSheetId="55">#REF!</definedName>
    <definedName name="_______EST8" localSheetId="56">#REF!</definedName>
    <definedName name="_______EST8">#REF!</definedName>
    <definedName name="_______EST9" localSheetId="31">#REF!</definedName>
    <definedName name="_______EST9" localSheetId="43">#REF!</definedName>
    <definedName name="_______EST9" localSheetId="53">#REF!</definedName>
    <definedName name="_______EST9" localSheetId="52">#REF!</definedName>
    <definedName name="_______EST9" localSheetId="50">#REF!</definedName>
    <definedName name="_______EST9" localSheetId="3">#REF!</definedName>
    <definedName name="_______EST9" localSheetId="2">#REF!</definedName>
    <definedName name="_______EST9" localSheetId="55">#REF!</definedName>
    <definedName name="_______EST9" localSheetId="56">#REF!</definedName>
    <definedName name="_______EST9">#REF!</definedName>
    <definedName name="_______EXC1" localSheetId="31">#REF!</definedName>
    <definedName name="_______EXC1" localSheetId="43">#REF!</definedName>
    <definedName name="_______EXC1" localSheetId="53">#REF!</definedName>
    <definedName name="_______EXC1" localSheetId="52">#REF!</definedName>
    <definedName name="_______EXC1" localSheetId="50">#REF!</definedName>
    <definedName name="_______EXC1" localSheetId="3">#REF!</definedName>
    <definedName name="_______EXC1" localSheetId="2">#REF!</definedName>
    <definedName name="_______EXC1" localSheetId="55">#REF!</definedName>
    <definedName name="_______EXC1" localSheetId="56">#REF!</definedName>
    <definedName name="_______EXC1">#REF!</definedName>
    <definedName name="_______EXC10" localSheetId="31">#REF!</definedName>
    <definedName name="_______EXC10" localSheetId="43">#REF!</definedName>
    <definedName name="_______EXC10" localSheetId="53">#REF!</definedName>
    <definedName name="_______EXC10" localSheetId="52">#REF!</definedName>
    <definedName name="_______EXC10" localSheetId="50">#REF!</definedName>
    <definedName name="_______EXC10" localSheetId="3">#REF!</definedName>
    <definedName name="_______EXC10" localSheetId="2">#REF!</definedName>
    <definedName name="_______EXC10" localSheetId="55">#REF!</definedName>
    <definedName name="_______EXC10" localSheetId="56">#REF!</definedName>
    <definedName name="_______EXC10">#REF!</definedName>
    <definedName name="_______EXC11" localSheetId="31">#REF!</definedName>
    <definedName name="_______EXC11" localSheetId="43">#REF!</definedName>
    <definedName name="_______EXC11" localSheetId="53">#REF!</definedName>
    <definedName name="_______EXC11" localSheetId="52">#REF!</definedName>
    <definedName name="_______EXC11" localSheetId="50">#REF!</definedName>
    <definedName name="_______EXC11" localSheetId="3">#REF!</definedName>
    <definedName name="_______EXC11" localSheetId="2">#REF!</definedName>
    <definedName name="_______EXC11" localSheetId="55">#REF!</definedName>
    <definedName name="_______EXC11" localSheetId="56">#REF!</definedName>
    <definedName name="_______EXC11">#REF!</definedName>
    <definedName name="_______EXC12" localSheetId="31">#REF!</definedName>
    <definedName name="_______EXC12" localSheetId="43">#REF!</definedName>
    <definedName name="_______EXC12" localSheetId="53">#REF!</definedName>
    <definedName name="_______EXC12" localSheetId="52">#REF!</definedName>
    <definedName name="_______EXC12" localSheetId="50">#REF!</definedName>
    <definedName name="_______EXC12" localSheetId="3">#REF!</definedName>
    <definedName name="_______EXC12" localSheetId="2">#REF!</definedName>
    <definedName name="_______EXC12" localSheetId="55">#REF!</definedName>
    <definedName name="_______EXC12" localSheetId="56">#REF!</definedName>
    <definedName name="_______EXC12">#REF!</definedName>
    <definedName name="_______EXC2" localSheetId="31">#REF!</definedName>
    <definedName name="_______EXC2" localSheetId="43">#REF!</definedName>
    <definedName name="_______EXC2" localSheetId="53">#REF!</definedName>
    <definedName name="_______EXC2" localSheetId="52">#REF!</definedName>
    <definedName name="_______EXC2" localSheetId="50">#REF!</definedName>
    <definedName name="_______EXC2" localSheetId="3">#REF!</definedName>
    <definedName name="_______EXC2" localSheetId="2">#REF!</definedName>
    <definedName name="_______EXC2" localSheetId="55">#REF!</definedName>
    <definedName name="_______EXC2" localSheetId="56">#REF!</definedName>
    <definedName name="_______EXC2">#REF!</definedName>
    <definedName name="_______EXC3" localSheetId="31">#REF!</definedName>
    <definedName name="_______EXC3" localSheetId="43">#REF!</definedName>
    <definedName name="_______EXC3" localSheetId="53">#REF!</definedName>
    <definedName name="_______EXC3" localSheetId="52">#REF!</definedName>
    <definedName name="_______EXC3" localSheetId="50">#REF!</definedName>
    <definedName name="_______EXC3" localSheetId="3">#REF!</definedName>
    <definedName name="_______EXC3" localSheetId="2">#REF!</definedName>
    <definedName name="_______EXC3" localSheetId="55">#REF!</definedName>
    <definedName name="_______EXC3" localSheetId="56">#REF!</definedName>
    <definedName name="_______EXC3">#REF!</definedName>
    <definedName name="_______EXC4" localSheetId="31">#REF!</definedName>
    <definedName name="_______EXC4" localSheetId="43">#REF!</definedName>
    <definedName name="_______EXC4" localSheetId="53">#REF!</definedName>
    <definedName name="_______EXC4" localSheetId="52">#REF!</definedName>
    <definedName name="_______EXC4" localSheetId="50">#REF!</definedName>
    <definedName name="_______EXC4" localSheetId="3">#REF!</definedName>
    <definedName name="_______EXC4" localSheetId="2">#REF!</definedName>
    <definedName name="_______EXC4" localSheetId="55">#REF!</definedName>
    <definedName name="_______EXC4" localSheetId="56">#REF!</definedName>
    <definedName name="_______EXC4">#REF!</definedName>
    <definedName name="_______EXC5" localSheetId="31">#REF!</definedName>
    <definedName name="_______EXC5" localSheetId="43">#REF!</definedName>
    <definedName name="_______EXC5" localSheetId="53">#REF!</definedName>
    <definedName name="_______EXC5" localSheetId="52">#REF!</definedName>
    <definedName name="_______EXC5" localSheetId="50">#REF!</definedName>
    <definedName name="_______EXC5" localSheetId="3">#REF!</definedName>
    <definedName name="_______EXC5" localSheetId="2">#REF!</definedName>
    <definedName name="_______EXC5" localSheetId="55">#REF!</definedName>
    <definedName name="_______EXC5" localSheetId="56">#REF!</definedName>
    <definedName name="_______EXC5">#REF!</definedName>
    <definedName name="_______EXC6" localSheetId="31">#REF!</definedName>
    <definedName name="_______EXC6" localSheetId="43">#REF!</definedName>
    <definedName name="_______EXC6" localSheetId="53">#REF!</definedName>
    <definedName name="_______EXC6" localSheetId="52">#REF!</definedName>
    <definedName name="_______EXC6" localSheetId="50">#REF!</definedName>
    <definedName name="_______EXC6" localSheetId="3">#REF!</definedName>
    <definedName name="_______EXC6" localSheetId="2">#REF!</definedName>
    <definedName name="_______EXC6" localSheetId="55">#REF!</definedName>
    <definedName name="_______EXC6" localSheetId="56">#REF!</definedName>
    <definedName name="_______EXC6">#REF!</definedName>
    <definedName name="_______EXC7" localSheetId="31">#REF!</definedName>
    <definedName name="_______EXC7" localSheetId="43">#REF!</definedName>
    <definedName name="_______EXC7" localSheetId="53">#REF!</definedName>
    <definedName name="_______EXC7" localSheetId="52">#REF!</definedName>
    <definedName name="_______EXC7" localSheetId="50">#REF!</definedName>
    <definedName name="_______EXC7" localSheetId="3">#REF!</definedName>
    <definedName name="_______EXC7" localSheetId="2">#REF!</definedName>
    <definedName name="_______EXC7" localSheetId="55">#REF!</definedName>
    <definedName name="_______EXC7" localSheetId="56">#REF!</definedName>
    <definedName name="_______EXC7">#REF!</definedName>
    <definedName name="_______EXC8" localSheetId="31">#REF!</definedName>
    <definedName name="_______EXC8" localSheetId="43">#REF!</definedName>
    <definedName name="_______EXC8" localSheetId="53">#REF!</definedName>
    <definedName name="_______EXC8" localSheetId="52">#REF!</definedName>
    <definedName name="_______EXC8" localSheetId="50">#REF!</definedName>
    <definedName name="_______EXC8" localSheetId="3">#REF!</definedName>
    <definedName name="_______EXC8" localSheetId="2">#REF!</definedName>
    <definedName name="_______EXC8" localSheetId="55">#REF!</definedName>
    <definedName name="_______EXC8" localSheetId="56">#REF!</definedName>
    <definedName name="_______EXC8">#REF!</definedName>
    <definedName name="_______EXC9" localSheetId="31">#REF!</definedName>
    <definedName name="_______EXC9" localSheetId="43">#REF!</definedName>
    <definedName name="_______EXC9" localSheetId="53">#REF!</definedName>
    <definedName name="_______EXC9" localSheetId="52">#REF!</definedName>
    <definedName name="_______EXC9" localSheetId="50">#REF!</definedName>
    <definedName name="_______EXC9" localSheetId="3">#REF!</definedName>
    <definedName name="_______EXC9" localSheetId="2">#REF!</definedName>
    <definedName name="_______EXC9" localSheetId="55">#REF!</definedName>
    <definedName name="_______EXC9" localSheetId="56">#REF!</definedName>
    <definedName name="_______EXC9">#REF!</definedName>
    <definedName name="_______PJ50" localSheetId="31">#REF!</definedName>
    <definedName name="_______PJ50" localSheetId="43">#REF!</definedName>
    <definedName name="_______PJ50" localSheetId="53">#REF!</definedName>
    <definedName name="_______PJ50" localSheetId="52">#REF!</definedName>
    <definedName name="_______PJ50" localSheetId="50">#REF!</definedName>
    <definedName name="_______PJ50" localSheetId="3">#REF!</definedName>
    <definedName name="_______PJ50" localSheetId="2">#REF!</definedName>
    <definedName name="_______PJ50" localSheetId="55">#REF!</definedName>
    <definedName name="_______PJ50" localSheetId="56">#REF!</definedName>
    <definedName name="_______PJ50">#REF!</definedName>
    <definedName name="_______PZ30">#REF!</definedName>
    <definedName name="_______PZ40">#REF!</definedName>
    <definedName name="_______PZ50">#REF!</definedName>
    <definedName name="_______SY106">#REF!</definedName>
    <definedName name="_______TS10">#REF!</definedName>
    <definedName name="_______TS20">#REF!</definedName>
    <definedName name="_______TS24">#REF!</definedName>
    <definedName name="_______TS27">#REF!</definedName>
    <definedName name="_______TS30">#REF!</definedName>
    <definedName name="______CHD1045" localSheetId="5">#REF!</definedName>
    <definedName name="______CHD1045" localSheetId="31">#REF!</definedName>
    <definedName name="______CHD1045" localSheetId="43">#REF!</definedName>
    <definedName name="______CHD1045" localSheetId="53">#REF!</definedName>
    <definedName name="______CHD1045" localSheetId="52">#REF!</definedName>
    <definedName name="______CHD1045" localSheetId="50">#REF!</definedName>
    <definedName name="______CHD1045" localSheetId="3">#REF!</definedName>
    <definedName name="______CHD1045" localSheetId="6">#REF!</definedName>
    <definedName name="______CHD1045" localSheetId="2">#REF!</definedName>
    <definedName name="______CHD1045" localSheetId="47">#REF!</definedName>
    <definedName name="______CHD1045" localSheetId="55">#REF!</definedName>
    <definedName name="______CHD1045" localSheetId="56">#REF!</definedName>
    <definedName name="______CHD1045">#REF!</definedName>
    <definedName name="______CHD1090" localSheetId="31">#REF!</definedName>
    <definedName name="______CHD1090" localSheetId="43">#REF!</definedName>
    <definedName name="______CHD1090" localSheetId="53">#REF!</definedName>
    <definedName name="______CHD1090" localSheetId="52">#REF!</definedName>
    <definedName name="______CHD1090" localSheetId="50">#REF!</definedName>
    <definedName name="______CHD1090" localSheetId="6">#REF!</definedName>
    <definedName name="______CHD1090" localSheetId="2">#REF!</definedName>
    <definedName name="______CHD1090" localSheetId="55">#REF!</definedName>
    <definedName name="______CHD1090" localSheetId="56">#REF!</definedName>
    <definedName name="______CHD1090">#REF!</definedName>
    <definedName name="______CHD1245" localSheetId="31">#REF!</definedName>
    <definedName name="______CHD1245" localSheetId="43">#REF!</definedName>
    <definedName name="______CHD1245" localSheetId="53">#REF!</definedName>
    <definedName name="______CHD1245" localSheetId="52">#REF!</definedName>
    <definedName name="______CHD1245" localSheetId="50">#REF!</definedName>
    <definedName name="______CHD1245" localSheetId="6">#REF!</definedName>
    <definedName name="______CHD1245" localSheetId="2">#REF!</definedName>
    <definedName name="______CHD1245" localSheetId="55">#REF!</definedName>
    <definedName name="______CHD1245" localSheetId="56">#REF!</definedName>
    <definedName name="______CHD1245">#REF!</definedName>
    <definedName name="______CHD1290" localSheetId="31">#REF!</definedName>
    <definedName name="______CHD1290" localSheetId="43">#REF!</definedName>
    <definedName name="______CHD1290" localSheetId="53">#REF!</definedName>
    <definedName name="______CHD1290" localSheetId="52">#REF!</definedName>
    <definedName name="______CHD1290" localSheetId="50">#REF!</definedName>
    <definedName name="______CHD1290" localSheetId="6">#REF!</definedName>
    <definedName name="______CHD1290" localSheetId="2">#REF!</definedName>
    <definedName name="______CHD1290" localSheetId="55">#REF!</definedName>
    <definedName name="______CHD1290" localSheetId="56">#REF!</definedName>
    <definedName name="______CHD1290">#REF!</definedName>
    <definedName name="______CHD445" localSheetId="31">#REF!</definedName>
    <definedName name="______CHD445" localSheetId="43">#REF!</definedName>
    <definedName name="______CHD445" localSheetId="53">#REF!</definedName>
    <definedName name="______CHD445" localSheetId="52">#REF!</definedName>
    <definedName name="______CHD445" localSheetId="50">#REF!</definedName>
    <definedName name="______CHD445" localSheetId="6">#REF!</definedName>
    <definedName name="______CHD445" localSheetId="2">#REF!</definedName>
    <definedName name="______CHD445" localSheetId="55">#REF!</definedName>
    <definedName name="______CHD445" localSheetId="56">#REF!</definedName>
    <definedName name="______CHD445">#REF!</definedName>
    <definedName name="______CHD490" localSheetId="31">#REF!</definedName>
    <definedName name="______CHD490" localSheetId="43">#REF!</definedName>
    <definedName name="______CHD490" localSheetId="53">#REF!</definedName>
    <definedName name="______CHD490" localSheetId="52">#REF!</definedName>
    <definedName name="______CHD490" localSheetId="50">#REF!</definedName>
    <definedName name="______CHD490" localSheetId="6">#REF!</definedName>
    <definedName name="______CHD490" localSheetId="2">#REF!</definedName>
    <definedName name="______CHD490" localSheetId="55">#REF!</definedName>
    <definedName name="______CHD490" localSheetId="56">#REF!</definedName>
    <definedName name="______CHD490">#REF!</definedName>
    <definedName name="______CHD645" localSheetId="31">#REF!</definedName>
    <definedName name="______CHD645" localSheetId="43">#REF!</definedName>
    <definedName name="______CHD645" localSheetId="53">#REF!</definedName>
    <definedName name="______CHD645" localSheetId="52">#REF!</definedName>
    <definedName name="______CHD645" localSheetId="50">#REF!</definedName>
    <definedName name="______CHD645" localSheetId="6">#REF!</definedName>
    <definedName name="______CHD645" localSheetId="2">#REF!</definedName>
    <definedName name="______CHD645" localSheetId="55">#REF!</definedName>
    <definedName name="______CHD645" localSheetId="56">#REF!</definedName>
    <definedName name="______CHD645">#REF!</definedName>
    <definedName name="______CHD690" localSheetId="31">#REF!</definedName>
    <definedName name="______CHD690" localSheetId="43">#REF!</definedName>
    <definedName name="______CHD690" localSheetId="53">#REF!</definedName>
    <definedName name="______CHD690" localSheetId="52">#REF!</definedName>
    <definedName name="______CHD690" localSheetId="50">#REF!</definedName>
    <definedName name="______CHD690" localSheetId="6">#REF!</definedName>
    <definedName name="______CHD690" localSheetId="2">#REF!</definedName>
    <definedName name="______CHD690" localSheetId="55">#REF!</definedName>
    <definedName name="______CHD690" localSheetId="56">#REF!</definedName>
    <definedName name="______CHD690">#REF!</definedName>
    <definedName name="______CHD845" localSheetId="31">#REF!</definedName>
    <definedName name="______CHD845" localSheetId="43">#REF!</definedName>
    <definedName name="______CHD845" localSheetId="53">#REF!</definedName>
    <definedName name="______CHD845" localSheetId="52">#REF!</definedName>
    <definedName name="______CHD845" localSheetId="50">#REF!</definedName>
    <definedName name="______CHD845" localSheetId="6">#REF!</definedName>
    <definedName name="______CHD845" localSheetId="2">#REF!</definedName>
    <definedName name="______CHD845" localSheetId="55">#REF!</definedName>
    <definedName name="______CHD845" localSheetId="56">#REF!</definedName>
    <definedName name="______CHD845">#REF!</definedName>
    <definedName name="______CHD890" localSheetId="31">#REF!</definedName>
    <definedName name="______CHD890" localSheetId="43">#REF!</definedName>
    <definedName name="______CHD890" localSheetId="53">#REF!</definedName>
    <definedName name="______CHD890" localSheetId="52">#REF!</definedName>
    <definedName name="______CHD890" localSheetId="50">#REF!</definedName>
    <definedName name="______CHD890" localSheetId="6">#REF!</definedName>
    <definedName name="______CHD890" localSheetId="2">#REF!</definedName>
    <definedName name="______CHD890" localSheetId="55">#REF!</definedName>
    <definedName name="______CHD890" localSheetId="56">#REF!</definedName>
    <definedName name="______CHD890">#REF!</definedName>
    <definedName name="______EST1" localSheetId="5">#REF!</definedName>
    <definedName name="______EST1" localSheetId="31">#REF!</definedName>
    <definedName name="______EST1" localSheetId="43">#REF!</definedName>
    <definedName name="______EST1" localSheetId="53">#REF!</definedName>
    <definedName name="______EST1" localSheetId="52">#REF!</definedName>
    <definedName name="______EST1" localSheetId="50">#REF!</definedName>
    <definedName name="______EST1" localSheetId="3">#REF!</definedName>
    <definedName name="______EST1" localSheetId="2">#REF!</definedName>
    <definedName name="______EST1" localSheetId="47">#REF!</definedName>
    <definedName name="______EST1" localSheetId="55">#REF!</definedName>
    <definedName name="______EST1" localSheetId="56">#REF!</definedName>
    <definedName name="______EST1">#REF!</definedName>
    <definedName name="______EST10" localSheetId="31">#REF!</definedName>
    <definedName name="______EST10" localSheetId="43">#REF!</definedName>
    <definedName name="______EST10" localSheetId="53">#REF!</definedName>
    <definedName name="______EST10" localSheetId="52">#REF!</definedName>
    <definedName name="______EST10" localSheetId="50">#REF!</definedName>
    <definedName name="______EST10" localSheetId="3">#REF!</definedName>
    <definedName name="______EST10" localSheetId="2">#REF!</definedName>
    <definedName name="______EST10" localSheetId="55">#REF!</definedName>
    <definedName name="______EST10" localSheetId="56">#REF!</definedName>
    <definedName name="______EST10">#REF!</definedName>
    <definedName name="______EST11" localSheetId="31">#REF!</definedName>
    <definedName name="______EST11" localSheetId="43">#REF!</definedName>
    <definedName name="______EST11" localSheetId="53">#REF!</definedName>
    <definedName name="______EST11" localSheetId="52">#REF!</definedName>
    <definedName name="______EST11" localSheetId="50">#REF!</definedName>
    <definedName name="______EST11" localSheetId="3">#REF!</definedName>
    <definedName name="______EST11" localSheetId="2">#REF!</definedName>
    <definedName name="______EST11" localSheetId="55">#REF!</definedName>
    <definedName name="______EST11" localSheetId="56">#REF!</definedName>
    <definedName name="______EST11">#REF!</definedName>
    <definedName name="______EST12" localSheetId="31">#REF!</definedName>
    <definedName name="______EST12" localSheetId="43">#REF!</definedName>
    <definedName name="______EST12" localSheetId="53">#REF!</definedName>
    <definedName name="______EST12" localSheetId="52">#REF!</definedName>
    <definedName name="______EST12" localSheetId="50">#REF!</definedName>
    <definedName name="______EST12" localSheetId="3">#REF!</definedName>
    <definedName name="______EST12" localSheetId="2">#REF!</definedName>
    <definedName name="______EST12" localSheetId="55">#REF!</definedName>
    <definedName name="______EST12" localSheetId="56">#REF!</definedName>
    <definedName name="______EST12">#REF!</definedName>
    <definedName name="______EST13" localSheetId="31">#REF!</definedName>
    <definedName name="______EST13" localSheetId="43">#REF!</definedName>
    <definedName name="______EST13" localSheetId="53">#REF!</definedName>
    <definedName name="______EST13" localSheetId="52">#REF!</definedName>
    <definedName name="______EST13" localSheetId="50">#REF!</definedName>
    <definedName name="______EST13" localSheetId="3">#REF!</definedName>
    <definedName name="______EST13" localSheetId="2">#REF!</definedName>
    <definedName name="______EST13" localSheetId="55">#REF!</definedName>
    <definedName name="______EST13" localSheetId="56">#REF!</definedName>
    <definedName name="______EST13">#REF!</definedName>
    <definedName name="______EST14" localSheetId="31">#REF!</definedName>
    <definedName name="______EST14" localSheetId="43">#REF!</definedName>
    <definedName name="______EST14" localSheetId="53">#REF!</definedName>
    <definedName name="______EST14" localSheetId="52">#REF!</definedName>
    <definedName name="______EST14" localSheetId="50">#REF!</definedName>
    <definedName name="______EST14" localSheetId="3">#REF!</definedName>
    <definedName name="______EST14" localSheetId="2">#REF!</definedName>
    <definedName name="______EST14" localSheetId="55">#REF!</definedName>
    <definedName name="______EST14" localSheetId="56">#REF!</definedName>
    <definedName name="______EST14">#REF!</definedName>
    <definedName name="______EST15" localSheetId="31">#REF!</definedName>
    <definedName name="______EST15" localSheetId="43">#REF!</definedName>
    <definedName name="______EST15" localSheetId="53">#REF!</definedName>
    <definedName name="______EST15" localSheetId="52">#REF!</definedName>
    <definedName name="______EST15" localSheetId="50">#REF!</definedName>
    <definedName name="______EST15" localSheetId="3">#REF!</definedName>
    <definedName name="______EST15" localSheetId="2">#REF!</definedName>
    <definedName name="______EST15" localSheetId="55">#REF!</definedName>
    <definedName name="______EST15" localSheetId="56">#REF!</definedName>
    <definedName name="______EST15">#REF!</definedName>
    <definedName name="______EST16" localSheetId="31">#REF!</definedName>
    <definedName name="______EST16" localSheetId="43">#REF!</definedName>
    <definedName name="______EST16" localSheetId="53">#REF!</definedName>
    <definedName name="______EST16" localSheetId="52">#REF!</definedName>
    <definedName name="______EST16" localSheetId="50">#REF!</definedName>
    <definedName name="______EST16" localSheetId="3">#REF!</definedName>
    <definedName name="______EST16" localSheetId="2">#REF!</definedName>
    <definedName name="______EST16" localSheetId="55">#REF!</definedName>
    <definedName name="______EST16" localSheetId="56">#REF!</definedName>
    <definedName name="______EST16">#REF!</definedName>
    <definedName name="______EST17" localSheetId="31">#REF!</definedName>
    <definedName name="______EST17" localSheetId="43">#REF!</definedName>
    <definedName name="______EST17" localSheetId="53">#REF!</definedName>
    <definedName name="______EST17" localSheetId="52">#REF!</definedName>
    <definedName name="______EST17" localSheetId="50">#REF!</definedName>
    <definedName name="______EST17" localSheetId="3">#REF!</definedName>
    <definedName name="______EST17" localSheetId="2">#REF!</definedName>
    <definedName name="______EST17" localSheetId="55">#REF!</definedName>
    <definedName name="______EST17" localSheetId="56">#REF!</definedName>
    <definedName name="______EST17">#REF!</definedName>
    <definedName name="______EST18" localSheetId="31">#REF!</definedName>
    <definedName name="______EST18" localSheetId="43">#REF!</definedName>
    <definedName name="______EST18" localSheetId="53">#REF!</definedName>
    <definedName name="______EST18" localSheetId="52">#REF!</definedName>
    <definedName name="______EST18" localSheetId="50">#REF!</definedName>
    <definedName name="______EST18" localSheetId="3">#REF!</definedName>
    <definedName name="______EST18" localSheetId="2">#REF!</definedName>
    <definedName name="______EST18" localSheetId="55">#REF!</definedName>
    <definedName name="______EST18" localSheetId="56">#REF!</definedName>
    <definedName name="______EST18">#REF!</definedName>
    <definedName name="______EST19" localSheetId="31">#REF!</definedName>
    <definedName name="______EST19" localSheetId="43">#REF!</definedName>
    <definedName name="______EST19" localSheetId="53">#REF!</definedName>
    <definedName name="______EST19" localSheetId="52">#REF!</definedName>
    <definedName name="______EST19" localSheetId="50">#REF!</definedName>
    <definedName name="______EST19" localSheetId="3">#REF!</definedName>
    <definedName name="______EST19" localSheetId="2">#REF!</definedName>
    <definedName name="______EST19" localSheetId="55">#REF!</definedName>
    <definedName name="______EST19" localSheetId="56">#REF!</definedName>
    <definedName name="______EST19">#REF!</definedName>
    <definedName name="______EST2" localSheetId="31">#REF!</definedName>
    <definedName name="______EST2" localSheetId="43">#REF!</definedName>
    <definedName name="______EST2" localSheetId="53">#REF!</definedName>
    <definedName name="______EST2" localSheetId="52">#REF!</definedName>
    <definedName name="______EST2" localSheetId="50">#REF!</definedName>
    <definedName name="______EST2" localSheetId="3">#REF!</definedName>
    <definedName name="______EST2" localSheetId="2">#REF!</definedName>
    <definedName name="______EST2" localSheetId="55">#REF!</definedName>
    <definedName name="______EST2" localSheetId="56">#REF!</definedName>
    <definedName name="______EST2">#REF!</definedName>
    <definedName name="______EST3" localSheetId="31">#REF!</definedName>
    <definedName name="______EST3" localSheetId="43">#REF!</definedName>
    <definedName name="______EST3" localSheetId="53">#REF!</definedName>
    <definedName name="______EST3" localSheetId="52">#REF!</definedName>
    <definedName name="______EST3" localSheetId="50">#REF!</definedName>
    <definedName name="______EST3" localSheetId="3">#REF!</definedName>
    <definedName name="______EST3" localSheetId="2">#REF!</definedName>
    <definedName name="______EST3" localSheetId="55">#REF!</definedName>
    <definedName name="______EST3" localSheetId="56">#REF!</definedName>
    <definedName name="______EST3">#REF!</definedName>
    <definedName name="______EST4" localSheetId="31">#REF!</definedName>
    <definedName name="______EST4" localSheetId="43">#REF!</definedName>
    <definedName name="______EST4" localSheetId="53">#REF!</definedName>
    <definedName name="______EST4" localSheetId="52">#REF!</definedName>
    <definedName name="______EST4" localSheetId="50">#REF!</definedName>
    <definedName name="______EST4" localSheetId="3">#REF!</definedName>
    <definedName name="______EST4" localSheetId="2">#REF!</definedName>
    <definedName name="______EST4" localSheetId="55">#REF!</definedName>
    <definedName name="______EST4" localSheetId="56">#REF!</definedName>
    <definedName name="______EST4">#REF!</definedName>
    <definedName name="______EST5" localSheetId="31">#REF!</definedName>
    <definedName name="______EST5" localSheetId="43">#REF!</definedName>
    <definedName name="______EST5" localSheetId="53">#REF!</definedName>
    <definedName name="______EST5" localSheetId="52">#REF!</definedName>
    <definedName name="______EST5" localSheetId="50">#REF!</definedName>
    <definedName name="______EST5" localSheetId="3">#REF!</definedName>
    <definedName name="______EST5" localSheetId="2">#REF!</definedName>
    <definedName name="______EST5" localSheetId="55">#REF!</definedName>
    <definedName name="______EST5" localSheetId="56">#REF!</definedName>
    <definedName name="______EST5">#REF!</definedName>
    <definedName name="______EST6" localSheetId="31">#REF!</definedName>
    <definedName name="______EST6" localSheetId="43">#REF!</definedName>
    <definedName name="______EST6" localSheetId="53">#REF!</definedName>
    <definedName name="______EST6" localSheetId="52">#REF!</definedName>
    <definedName name="______EST6" localSheetId="50">#REF!</definedName>
    <definedName name="______EST6" localSheetId="3">#REF!</definedName>
    <definedName name="______EST6" localSheetId="2">#REF!</definedName>
    <definedName name="______EST6" localSheetId="55">#REF!</definedName>
    <definedName name="______EST6" localSheetId="56">#REF!</definedName>
    <definedName name="______EST6">#REF!</definedName>
    <definedName name="______EST7" localSheetId="31">#REF!</definedName>
    <definedName name="______EST7" localSheetId="43">#REF!</definedName>
    <definedName name="______EST7" localSheetId="53">#REF!</definedName>
    <definedName name="______EST7" localSheetId="52">#REF!</definedName>
    <definedName name="______EST7" localSheetId="50">#REF!</definedName>
    <definedName name="______EST7" localSheetId="3">#REF!</definedName>
    <definedName name="______EST7" localSheetId="2">#REF!</definedName>
    <definedName name="______EST7" localSheetId="55">#REF!</definedName>
    <definedName name="______EST7" localSheetId="56">#REF!</definedName>
    <definedName name="______EST7">#REF!</definedName>
    <definedName name="______EST8" localSheetId="31">#REF!</definedName>
    <definedName name="______EST8" localSheetId="43">#REF!</definedName>
    <definedName name="______EST8" localSheetId="53">#REF!</definedName>
    <definedName name="______EST8" localSheetId="52">#REF!</definedName>
    <definedName name="______EST8" localSheetId="50">#REF!</definedName>
    <definedName name="______EST8" localSheetId="3">#REF!</definedName>
    <definedName name="______EST8" localSheetId="2">#REF!</definedName>
    <definedName name="______EST8" localSheetId="55">#REF!</definedName>
    <definedName name="______EST8" localSheetId="56">#REF!</definedName>
    <definedName name="______EST8">#REF!</definedName>
    <definedName name="______EST9" localSheetId="31">#REF!</definedName>
    <definedName name="______EST9" localSheetId="43">#REF!</definedName>
    <definedName name="______EST9" localSheetId="53">#REF!</definedName>
    <definedName name="______EST9" localSheetId="52">#REF!</definedName>
    <definedName name="______EST9" localSheetId="50">#REF!</definedName>
    <definedName name="______EST9" localSheetId="3">#REF!</definedName>
    <definedName name="______EST9" localSheetId="2">#REF!</definedName>
    <definedName name="______EST9" localSheetId="55">#REF!</definedName>
    <definedName name="______EST9" localSheetId="56">#REF!</definedName>
    <definedName name="______EST9">#REF!</definedName>
    <definedName name="______EXC1" localSheetId="31">#REF!</definedName>
    <definedName name="______EXC1" localSheetId="43">#REF!</definedName>
    <definedName name="______EXC1" localSheetId="53">#REF!</definedName>
    <definedName name="______EXC1" localSheetId="52">#REF!</definedName>
    <definedName name="______EXC1" localSheetId="50">#REF!</definedName>
    <definedName name="______EXC1" localSheetId="3">#REF!</definedName>
    <definedName name="______EXC1" localSheetId="2">#REF!</definedName>
    <definedName name="______EXC1" localSheetId="55">#REF!</definedName>
    <definedName name="______EXC1" localSheetId="56">#REF!</definedName>
    <definedName name="______EXC1">#REF!</definedName>
    <definedName name="______EXC10" localSheetId="31">#REF!</definedName>
    <definedName name="______EXC10" localSheetId="43">#REF!</definedName>
    <definedName name="______EXC10" localSheetId="53">#REF!</definedName>
    <definedName name="______EXC10" localSheetId="52">#REF!</definedName>
    <definedName name="______EXC10" localSheetId="50">#REF!</definedName>
    <definedName name="______EXC10" localSheetId="3">#REF!</definedName>
    <definedName name="______EXC10" localSheetId="2">#REF!</definedName>
    <definedName name="______EXC10" localSheetId="55">#REF!</definedName>
    <definedName name="______EXC10" localSheetId="56">#REF!</definedName>
    <definedName name="______EXC10">#REF!</definedName>
    <definedName name="______EXC11" localSheetId="31">#REF!</definedName>
    <definedName name="______EXC11" localSheetId="43">#REF!</definedName>
    <definedName name="______EXC11" localSheetId="53">#REF!</definedName>
    <definedName name="______EXC11" localSheetId="52">#REF!</definedName>
    <definedName name="______EXC11" localSheetId="50">#REF!</definedName>
    <definedName name="______EXC11" localSheetId="3">#REF!</definedName>
    <definedName name="______EXC11" localSheetId="2">#REF!</definedName>
    <definedName name="______EXC11" localSheetId="55">#REF!</definedName>
    <definedName name="______EXC11" localSheetId="56">#REF!</definedName>
    <definedName name="______EXC11">#REF!</definedName>
    <definedName name="______EXC12" localSheetId="31">#REF!</definedName>
    <definedName name="______EXC12" localSheetId="43">#REF!</definedName>
    <definedName name="______EXC12" localSheetId="53">#REF!</definedName>
    <definedName name="______EXC12" localSheetId="52">#REF!</definedName>
    <definedName name="______EXC12" localSheetId="50">#REF!</definedName>
    <definedName name="______EXC12" localSheetId="3">#REF!</definedName>
    <definedName name="______EXC12" localSheetId="2">#REF!</definedName>
    <definedName name="______EXC12" localSheetId="55">#REF!</definedName>
    <definedName name="______EXC12" localSheetId="56">#REF!</definedName>
    <definedName name="______EXC12">#REF!</definedName>
    <definedName name="______EXC2" localSheetId="31">#REF!</definedName>
    <definedName name="______EXC2" localSheetId="43">#REF!</definedName>
    <definedName name="______EXC2" localSheetId="53">#REF!</definedName>
    <definedName name="______EXC2" localSheetId="52">#REF!</definedName>
    <definedName name="______EXC2" localSheetId="50">#REF!</definedName>
    <definedName name="______EXC2" localSheetId="3">#REF!</definedName>
    <definedName name="______EXC2" localSheetId="2">#REF!</definedName>
    <definedName name="______EXC2" localSheetId="55">#REF!</definedName>
    <definedName name="______EXC2" localSheetId="56">#REF!</definedName>
    <definedName name="______EXC2">#REF!</definedName>
    <definedName name="______EXC3" localSheetId="31">#REF!</definedName>
    <definedName name="______EXC3" localSheetId="43">#REF!</definedName>
    <definedName name="______EXC3" localSheetId="53">#REF!</definedName>
    <definedName name="______EXC3" localSheetId="52">#REF!</definedName>
    <definedName name="______EXC3" localSheetId="50">#REF!</definedName>
    <definedName name="______EXC3" localSheetId="3">#REF!</definedName>
    <definedName name="______EXC3" localSheetId="2">#REF!</definedName>
    <definedName name="______EXC3" localSheetId="55">#REF!</definedName>
    <definedName name="______EXC3" localSheetId="56">#REF!</definedName>
    <definedName name="______EXC3">#REF!</definedName>
    <definedName name="______EXC4" localSheetId="31">#REF!</definedName>
    <definedName name="______EXC4" localSheetId="43">#REF!</definedName>
    <definedName name="______EXC4" localSheetId="53">#REF!</definedName>
    <definedName name="______EXC4" localSheetId="52">#REF!</definedName>
    <definedName name="______EXC4" localSheetId="50">#REF!</definedName>
    <definedName name="______EXC4" localSheetId="3">#REF!</definedName>
    <definedName name="______EXC4" localSheetId="2">#REF!</definedName>
    <definedName name="______EXC4" localSheetId="55">#REF!</definedName>
    <definedName name="______EXC4" localSheetId="56">#REF!</definedName>
    <definedName name="______EXC4">#REF!</definedName>
    <definedName name="______EXC5" localSheetId="31">#REF!</definedName>
    <definedName name="______EXC5" localSheetId="43">#REF!</definedName>
    <definedName name="______EXC5" localSheetId="53">#REF!</definedName>
    <definedName name="______EXC5" localSheetId="52">#REF!</definedName>
    <definedName name="______EXC5" localSheetId="50">#REF!</definedName>
    <definedName name="______EXC5" localSheetId="3">#REF!</definedName>
    <definedName name="______EXC5" localSheetId="2">#REF!</definedName>
    <definedName name="______EXC5" localSheetId="55">#REF!</definedName>
    <definedName name="______EXC5" localSheetId="56">#REF!</definedName>
    <definedName name="______EXC5">#REF!</definedName>
    <definedName name="______EXC6" localSheetId="31">#REF!</definedName>
    <definedName name="______EXC6" localSheetId="43">#REF!</definedName>
    <definedName name="______EXC6" localSheetId="53">#REF!</definedName>
    <definedName name="______EXC6" localSheetId="52">#REF!</definedName>
    <definedName name="______EXC6" localSheetId="50">#REF!</definedName>
    <definedName name="______EXC6" localSheetId="3">#REF!</definedName>
    <definedName name="______EXC6" localSheetId="2">#REF!</definedName>
    <definedName name="______EXC6" localSheetId="55">#REF!</definedName>
    <definedName name="______EXC6" localSheetId="56">#REF!</definedName>
    <definedName name="______EXC6">#REF!</definedName>
    <definedName name="______EXC7" localSheetId="31">#REF!</definedName>
    <definedName name="______EXC7" localSheetId="43">#REF!</definedName>
    <definedName name="______EXC7" localSheetId="53">#REF!</definedName>
    <definedName name="______EXC7" localSheetId="52">#REF!</definedName>
    <definedName name="______EXC7" localSheetId="50">#REF!</definedName>
    <definedName name="______EXC7" localSheetId="3">#REF!</definedName>
    <definedName name="______EXC7" localSheetId="2">#REF!</definedName>
    <definedName name="______EXC7" localSheetId="55">#REF!</definedName>
    <definedName name="______EXC7" localSheetId="56">#REF!</definedName>
    <definedName name="______EXC7">#REF!</definedName>
    <definedName name="______EXC8" localSheetId="31">#REF!</definedName>
    <definedName name="______EXC8" localSheetId="43">#REF!</definedName>
    <definedName name="______EXC8" localSheetId="53">#REF!</definedName>
    <definedName name="______EXC8" localSheetId="52">#REF!</definedName>
    <definedName name="______EXC8" localSheetId="50">#REF!</definedName>
    <definedName name="______EXC8" localSheetId="3">#REF!</definedName>
    <definedName name="______EXC8" localSheetId="2">#REF!</definedName>
    <definedName name="______EXC8" localSheetId="55">#REF!</definedName>
    <definedName name="______EXC8" localSheetId="56">#REF!</definedName>
    <definedName name="______EXC8">#REF!</definedName>
    <definedName name="______EXC9" localSheetId="31">#REF!</definedName>
    <definedName name="______EXC9" localSheetId="43">#REF!</definedName>
    <definedName name="______EXC9" localSheetId="53">#REF!</definedName>
    <definedName name="______EXC9" localSheetId="52">#REF!</definedName>
    <definedName name="______EXC9" localSheetId="50">#REF!</definedName>
    <definedName name="______EXC9" localSheetId="3">#REF!</definedName>
    <definedName name="______EXC9" localSheetId="2">#REF!</definedName>
    <definedName name="______EXC9" localSheetId="55">#REF!</definedName>
    <definedName name="______EXC9" localSheetId="56">#REF!</definedName>
    <definedName name="______EXC9">#REF!</definedName>
    <definedName name="______PJ50" localSheetId="31">#REF!</definedName>
    <definedName name="______PJ50" localSheetId="43">#REF!</definedName>
    <definedName name="______PJ50" localSheetId="53">#REF!</definedName>
    <definedName name="______PJ50" localSheetId="52">#REF!</definedName>
    <definedName name="______PJ50" localSheetId="50">#REF!</definedName>
    <definedName name="______PJ50" localSheetId="3">#REF!</definedName>
    <definedName name="______PJ50" localSheetId="2">#REF!</definedName>
    <definedName name="______PJ50" localSheetId="55">#REF!</definedName>
    <definedName name="______PJ50" localSheetId="56">#REF!</definedName>
    <definedName name="______PJ50">#REF!</definedName>
    <definedName name="______PZ15" localSheetId="31">#REF!</definedName>
    <definedName name="______PZ15" localSheetId="43">#REF!</definedName>
    <definedName name="______PZ15" localSheetId="53">#REF!</definedName>
    <definedName name="______PZ15" localSheetId="52">#REF!</definedName>
    <definedName name="______PZ15" localSheetId="50">#REF!</definedName>
    <definedName name="______PZ15" localSheetId="3">#REF!</definedName>
    <definedName name="______PZ15" localSheetId="6">#REF!</definedName>
    <definedName name="______PZ15" localSheetId="2">#REF!</definedName>
    <definedName name="______PZ15" localSheetId="55">#REF!</definedName>
    <definedName name="______PZ15" localSheetId="56">#REF!</definedName>
    <definedName name="______PZ15">#REF!</definedName>
    <definedName name="______PZ20">#REF!</definedName>
    <definedName name="______RD43" localSheetId="5">#REF!</definedName>
    <definedName name="______RD43" localSheetId="31">#REF!</definedName>
    <definedName name="______RD43" localSheetId="43">#REF!</definedName>
    <definedName name="______RD43" localSheetId="53">#REF!</definedName>
    <definedName name="______RD43" localSheetId="52">#REF!</definedName>
    <definedName name="______RD43" localSheetId="50">#REF!</definedName>
    <definedName name="______RD43" localSheetId="3">#REF!</definedName>
    <definedName name="______RD43" localSheetId="6">#REF!</definedName>
    <definedName name="______RD43" localSheetId="2">#REF!</definedName>
    <definedName name="______RD43" localSheetId="47">#REF!</definedName>
    <definedName name="______RD43" localSheetId="55">#REF!</definedName>
    <definedName name="______RD43" localSheetId="56">#REF!</definedName>
    <definedName name="______RD43">#REF!</definedName>
    <definedName name="______RD63" localSheetId="31">#REF!</definedName>
    <definedName name="______RD63" localSheetId="43">#REF!</definedName>
    <definedName name="______RD63" localSheetId="53">#REF!</definedName>
    <definedName name="______RD63" localSheetId="52">#REF!</definedName>
    <definedName name="______RD63" localSheetId="50">#REF!</definedName>
    <definedName name="______RD63" localSheetId="6">#REF!</definedName>
    <definedName name="______RD63" localSheetId="2">#REF!</definedName>
    <definedName name="______RD63" localSheetId="55">#REF!</definedName>
    <definedName name="______RD63" localSheetId="56">#REF!</definedName>
    <definedName name="______RD63">#REF!</definedName>
    <definedName name="______RD64" localSheetId="31">#REF!</definedName>
    <definedName name="______RD64" localSheetId="43">#REF!</definedName>
    <definedName name="______RD64" localSheetId="53">#REF!</definedName>
    <definedName name="______RD64" localSheetId="52">#REF!</definedName>
    <definedName name="______RD64" localSheetId="50">#REF!</definedName>
    <definedName name="______RD64" localSheetId="6">#REF!</definedName>
    <definedName name="______RD64" localSheetId="2">#REF!</definedName>
    <definedName name="______RD64" localSheetId="55">#REF!</definedName>
    <definedName name="______RD64" localSheetId="56">#REF!</definedName>
    <definedName name="______RD64">#REF!</definedName>
    <definedName name="______RD83" localSheetId="31">#REF!</definedName>
    <definedName name="______RD83" localSheetId="43">#REF!</definedName>
    <definedName name="______RD83" localSheetId="53">#REF!</definedName>
    <definedName name="______RD83" localSheetId="52">#REF!</definedName>
    <definedName name="______RD83" localSheetId="50">#REF!</definedName>
    <definedName name="______RD83" localSheetId="6">#REF!</definedName>
    <definedName name="______RD83" localSheetId="2">#REF!</definedName>
    <definedName name="______RD83" localSheetId="55">#REF!</definedName>
    <definedName name="______RD83" localSheetId="56">#REF!</definedName>
    <definedName name="______RD83">#REF!</definedName>
    <definedName name="______RD84" localSheetId="31">#REF!</definedName>
    <definedName name="______RD84" localSheetId="43">#REF!</definedName>
    <definedName name="______RD84" localSheetId="53">#REF!</definedName>
    <definedName name="______RD84" localSheetId="52">#REF!</definedName>
    <definedName name="______RD84" localSheetId="50">#REF!</definedName>
    <definedName name="______RD84" localSheetId="6">#REF!</definedName>
    <definedName name="______RD84" localSheetId="2">#REF!</definedName>
    <definedName name="______RD84" localSheetId="55">#REF!</definedName>
    <definedName name="______RD84" localSheetId="56">#REF!</definedName>
    <definedName name="______RD84">#REF!</definedName>
    <definedName name="______RD86" localSheetId="31">#REF!</definedName>
    <definedName name="______RD86" localSheetId="43">#REF!</definedName>
    <definedName name="______RD86" localSheetId="53">#REF!</definedName>
    <definedName name="______RD86" localSheetId="52">#REF!</definedName>
    <definedName name="______RD86" localSheetId="50">#REF!</definedName>
    <definedName name="______RD86" localSheetId="6">#REF!</definedName>
    <definedName name="______RD86" localSheetId="2">#REF!</definedName>
    <definedName name="______RD86" localSheetId="55">#REF!</definedName>
    <definedName name="______RD86" localSheetId="56">#REF!</definedName>
    <definedName name="______RD86">#REF!</definedName>
    <definedName name="______TA3" localSheetId="31">#REF!</definedName>
    <definedName name="______TA3" localSheetId="43">#REF!</definedName>
    <definedName name="______TA3" localSheetId="53">#REF!</definedName>
    <definedName name="______TA3" localSheetId="52">#REF!</definedName>
    <definedName name="______TA3" localSheetId="50">#REF!</definedName>
    <definedName name="______TA3" localSheetId="6">#REF!</definedName>
    <definedName name="______TA3" localSheetId="2">#REF!</definedName>
    <definedName name="______TA3" localSheetId="55">#REF!</definedName>
    <definedName name="______TA3" localSheetId="56">#REF!</definedName>
    <definedName name="______TA3">#REF!</definedName>
    <definedName name="______TA4" localSheetId="31">#REF!</definedName>
    <definedName name="______TA4" localSheetId="43">#REF!</definedName>
    <definedName name="______TA4" localSheetId="53">#REF!</definedName>
    <definedName name="______TA4" localSheetId="52">#REF!</definedName>
    <definedName name="______TA4" localSheetId="50">#REF!</definedName>
    <definedName name="______TA4" localSheetId="6">#REF!</definedName>
    <definedName name="______TA4" localSheetId="2">#REF!</definedName>
    <definedName name="______TA4" localSheetId="55">#REF!</definedName>
    <definedName name="______TA4" localSheetId="56">#REF!</definedName>
    <definedName name="______TA4">#REF!</definedName>
    <definedName name="______TE10" localSheetId="31">#REF!</definedName>
    <definedName name="______TE10" localSheetId="43">#REF!</definedName>
    <definedName name="______TE10" localSheetId="53">#REF!</definedName>
    <definedName name="______TE10" localSheetId="52">#REF!</definedName>
    <definedName name="______TE10" localSheetId="50">#REF!</definedName>
    <definedName name="______TE10" localSheetId="6">#REF!</definedName>
    <definedName name="______TE10" localSheetId="2">#REF!</definedName>
    <definedName name="______TE10" localSheetId="55">#REF!</definedName>
    <definedName name="______TE10" localSheetId="56">#REF!</definedName>
    <definedName name="______TE10">#REF!</definedName>
    <definedName name="______TE103" localSheetId="31">#REF!</definedName>
    <definedName name="______TE103" localSheetId="43">#REF!</definedName>
    <definedName name="______TE103" localSheetId="53">#REF!</definedName>
    <definedName name="______TE103" localSheetId="52">#REF!</definedName>
    <definedName name="______TE103" localSheetId="50">#REF!</definedName>
    <definedName name="______TE103" localSheetId="6">#REF!</definedName>
    <definedName name="______TE103" localSheetId="2">#REF!</definedName>
    <definedName name="______TE103" localSheetId="55">#REF!</definedName>
    <definedName name="______TE103" localSheetId="56">#REF!</definedName>
    <definedName name="______TE103">#REF!</definedName>
    <definedName name="______TE104" localSheetId="31">#REF!</definedName>
    <definedName name="______TE104" localSheetId="43">#REF!</definedName>
    <definedName name="______TE104" localSheetId="53">#REF!</definedName>
    <definedName name="______TE104" localSheetId="52">#REF!</definedName>
    <definedName name="______TE104" localSheetId="50">#REF!</definedName>
    <definedName name="______TE104" localSheetId="6">#REF!</definedName>
    <definedName name="______TE104" localSheetId="2">#REF!</definedName>
    <definedName name="______TE104" localSheetId="55">#REF!</definedName>
    <definedName name="______TE104" localSheetId="56">#REF!</definedName>
    <definedName name="______TE104">#REF!</definedName>
    <definedName name="______TE106" localSheetId="31">#REF!</definedName>
    <definedName name="______TE106" localSheetId="43">#REF!</definedName>
    <definedName name="______TE106" localSheetId="53">#REF!</definedName>
    <definedName name="______TE106" localSheetId="52">#REF!</definedName>
    <definedName name="______TE106" localSheetId="50">#REF!</definedName>
    <definedName name="______TE106" localSheetId="6">#REF!</definedName>
    <definedName name="______TE106" localSheetId="2">#REF!</definedName>
    <definedName name="______TE106" localSheetId="55">#REF!</definedName>
    <definedName name="______TE106" localSheetId="56">#REF!</definedName>
    <definedName name="______TE106">#REF!</definedName>
    <definedName name="______TE108" localSheetId="31">#REF!</definedName>
    <definedName name="______TE108" localSheetId="43">#REF!</definedName>
    <definedName name="______TE108" localSheetId="53">#REF!</definedName>
    <definedName name="______TE108" localSheetId="52">#REF!</definedName>
    <definedName name="______TE108" localSheetId="50">#REF!</definedName>
    <definedName name="______TE108" localSheetId="6">#REF!</definedName>
    <definedName name="______TE108" localSheetId="2">#REF!</definedName>
    <definedName name="______TE108" localSheetId="55">#REF!</definedName>
    <definedName name="______TE108" localSheetId="56">#REF!</definedName>
    <definedName name="______TE108">#REF!</definedName>
    <definedName name="______TE12" localSheetId="31">#REF!</definedName>
    <definedName name="______TE12" localSheetId="43">#REF!</definedName>
    <definedName name="______TE12" localSheetId="53">#REF!</definedName>
    <definedName name="______TE12" localSheetId="52">#REF!</definedName>
    <definedName name="______TE12" localSheetId="50">#REF!</definedName>
    <definedName name="______TE12" localSheetId="6">#REF!</definedName>
    <definedName name="______TE12" localSheetId="2">#REF!</definedName>
    <definedName name="______TE12" localSheetId="55">#REF!</definedName>
    <definedName name="______TE12" localSheetId="56">#REF!</definedName>
    <definedName name="______TE12">#REF!</definedName>
    <definedName name="______TE1210" localSheetId="31">#REF!</definedName>
    <definedName name="______TE1210" localSheetId="43">#REF!</definedName>
    <definedName name="______TE1210" localSheetId="53">#REF!</definedName>
    <definedName name="______TE1210" localSheetId="52">#REF!</definedName>
    <definedName name="______TE1210" localSheetId="50">#REF!</definedName>
    <definedName name="______TE1210" localSheetId="6">#REF!</definedName>
    <definedName name="______TE1210" localSheetId="2">#REF!</definedName>
    <definedName name="______TE1210" localSheetId="55">#REF!</definedName>
    <definedName name="______TE1210" localSheetId="56">#REF!</definedName>
    <definedName name="______TE1210">#REF!</definedName>
    <definedName name="______TE123" localSheetId="31">#REF!</definedName>
    <definedName name="______TE123" localSheetId="43">#REF!</definedName>
    <definedName name="______TE123" localSheetId="53">#REF!</definedName>
    <definedName name="______TE123" localSheetId="52">#REF!</definedName>
    <definedName name="______TE123" localSheetId="50">#REF!</definedName>
    <definedName name="______TE123" localSheetId="6">#REF!</definedName>
    <definedName name="______TE123" localSheetId="2">#REF!</definedName>
    <definedName name="______TE123" localSheetId="55">#REF!</definedName>
    <definedName name="______TE123" localSheetId="56">#REF!</definedName>
    <definedName name="______TE123">#REF!</definedName>
    <definedName name="______TE124" localSheetId="31">#REF!</definedName>
    <definedName name="______TE124" localSheetId="43">#REF!</definedName>
    <definedName name="______TE124" localSheetId="53">#REF!</definedName>
    <definedName name="______TE124" localSheetId="52">#REF!</definedName>
    <definedName name="______TE124" localSheetId="50">#REF!</definedName>
    <definedName name="______TE124" localSheetId="6">#REF!</definedName>
    <definedName name="______TE124" localSheetId="2">#REF!</definedName>
    <definedName name="______TE124" localSheetId="55">#REF!</definedName>
    <definedName name="______TE124" localSheetId="56">#REF!</definedName>
    <definedName name="______TE124">#REF!</definedName>
    <definedName name="______TE126" localSheetId="31">#REF!</definedName>
    <definedName name="______TE126" localSheetId="43">#REF!</definedName>
    <definedName name="______TE126" localSheetId="53">#REF!</definedName>
    <definedName name="______TE126" localSheetId="52">#REF!</definedName>
    <definedName name="______TE126" localSheetId="50">#REF!</definedName>
    <definedName name="______TE126" localSheetId="6">#REF!</definedName>
    <definedName name="______TE126" localSheetId="2">#REF!</definedName>
    <definedName name="______TE126" localSheetId="55">#REF!</definedName>
    <definedName name="______TE126" localSheetId="56">#REF!</definedName>
    <definedName name="______TE126">#REF!</definedName>
    <definedName name="______TE128" localSheetId="31">#REF!</definedName>
    <definedName name="______TE128" localSheetId="43">#REF!</definedName>
    <definedName name="______TE128" localSheetId="53">#REF!</definedName>
    <definedName name="______TE128" localSheetId="52">#REF!</definedName>
    <definedName name="______TE128" localSheetId="50">#REF!</definedName>
    <definedName name="______TE128" localSheetId="6">#REF!</definedName>
    <definedName name="______TE128" localSheetId="2">#REF!</definedName>
    <definedName name="______TE128" localSheetId="55">#REF!</definedName>
    <definedName name="______TE128" localSheetId="56">#REF!</definedName>
    <definedName name="______TE128">#REF!</definedName>
    <definedName name="______TE3" localSheetId="31">#REF!</definedName>
    <definedName name="______TE3" localSheetId="43">#REF!</definedName>
    <definedName name="______TE3" localSheetId="53">#REF!</definedName>
    <definedName name="______TE3" localSheetId="52">#REF!</definedName>
    <definedName name="______TE3" localSheetId="50">#REF!</definedName>
    <definedName name="______TE3" localSheetId="6">#REF!</definedName>
    <definedName name="______TE3" localSheetId="2">#REF!</definedName>
    <definedName name="______TE3" localSheetId="55">#REF!</definedName>
    <definedName name="______TE3" localSheetId="56">#REF!</definedName>
    <definedName name="______TE3">#REF!</definedName>
    <definedName name="______TE4" localSheetId="31">#REF!</definedName>
    <definedName name="______TE4" localSheetId="43">#REF!</definedName>
    <definedName name="______TE4" localSheetId="53">#REF!</definedName>
    <definedName name="______TE4" localSheetId="52">#REF!</definedName>
    <definedName name="______TE4" localSheetId="50">#REF!</definedName>
    <definedName name="______TE4" localSheetId="6">#REF!</definedName>
    <definedName name="______TE4" localSheetId="2">#REF!</definedName>
    <definedName name="______TE4" localSheetId="55">#REF!</definedName>
    <definedName name="______TE4" localSheetId="56">#REF!</definedName>
    <definedName name="______TE4">#REF!</definedName>
    <definedName name="______TE43" localSheetId="31">#REF!</definedName>
    <definedName name="______TE43" localSheetId="43">#REF!</definedName>
    <definedName name="______TE43" localSheetId="53">#REF!</definedName>
    <definedName name="______TE43" localSheetId="52">#REF!</definedName>
    <definedName name="______TE43" localSheetId="50">#REF!</definedName>
    <definedName name="______TE43" localSheetId="6">#REF!</definedName>
    <definedName name="______TE43" localSheetId="2">#REF!</definedName>
    <definedName name="______TE43" localSheetId="55">#REF!</definedName>
    <definedName name="______TE43" localSheetId="56">#REF!</definedName>
    <definedName name="______TE43">#REF!</definedName>
    <definedName name="______TE6" localSheetId="31">#REF!</definedName>
    <definedName name="______TE6" localSheetId="43">#REF!</definedName>
    <definedName name="______TE6" localSheetId="53">#REF!</definedName>
    <definedName name="______TE6" localSheetId="52">#REF!</definedName>
    <definedName name="______TE6" localSheetId="50">#REF!</definedName>
    <definedName name="______TE6" localSheetId="6">#REF!</definedName>
    <definedName name="______TE6" localSheetId="2">#REF!</definedName>
    <definedName name="______TE6" localSheetId="55">#REF!</definedName>
    <definedName name="______TE6" localSheetId="56">#REF!</definedName>
    <definedName name="______TE6">#REF!</definedName>
    <definedName name="______TE63" localSheetId="31">#REF!</definedName>
    <definedName name="______TE63" localSheetId="43">#REF!</definedName>
    <definedName name="______TE63" localSheetId="53">#REF!</definedName>
    <definedName name="______TE63" localSheetId="52">#REF!</definedName>
    <definedName name="______TE63" localSheetId="50">#REF!</definedName>
    <definedName name="______TE63" localSheetId="6">#REF!</definedName>
    <definedName name="______TE63" localSheetId="2">#REF!</definedName>
    <definedName name="______TE63" localSheetId="55">#REF!</definedName>
    <definedName name="______TE63" localSheetId="56">#REF!</definedName>
    <definedName name="______TE63">#REF!</definedName>
    <definedName name="______TE64" localSheetId="31">#REF!</definedName>
    <definedName name="______TE64" localSheetId="43">#REF!</definedName>
    <definedName name="______TE64" localSheetId="53">#REF!</definedName>
    <definedName name="______TE64" localSheetId="52">#REF!</definedName>
    <definedName name="______TE64" localSheetId="50">#REF!</definedName>
    <definedName name="______TE64" localSheetId="6">#REF!</definedName>
    <definedName name="______TE64" localSheetId="2">#REF!</definedName>
    <definedName name="______TE64" localSheetId="55">#REF!</definedName>
    <definedName name="______TE64" localSheetId="56">#REF!</definedName>
    <definedName name="______TE64">#REF!</definedName>
    <definedName name="______TE8" localSheetId="31">#REF!</definedName>
    <definedName name="______TE8" localSheetId="43">#REF!</definedName>
    <definedName name="______TE8" localSheetId="53">#REF!</definedName>
    <definedName name="______TE8" localSheetId="52">#REF!</definedName>
    <definedName name="______TE8" localSheetId="50">#REF!</definedName>
    <definedName name="______TE8" localSheetId="6">#REF!</definedName>
    <definedName name="______TE8" localSheetId="2">#REF!</definedName>
    <definedName name="______TE8" localSheetId="55">#REF!</definedName>
    <definedName name="______TE8" localSheetId="56">#REF!</definedName>
    <definedName name="______TE8">#REF!</definedName>
    <definedName name="______TE83" localSheetId="31">#REF!</definedName>
    <definedName name="______TE83" localSheetId="43">#REF!</definedName>
    <definedName name="______TE83" localSheetId="53">#REF!</definedName>
    <definedName name="______TE83" localSheetId="52">#REF!</definedName>
    <definedName name="______TE83" localSheetId="50">#REF!</definedName>
    <definedName name="______TE83" localSheetId="6">#REF!</definedName>
    <definedName name="______TE83" localSheetId="2">#REF!</definedName>
    <definedName name="______TE83" localSheetId="55">#REF!</definedName>
    <definedName name="______TE83" localSheetId="56">#REF!</definedName>
    <definedName name="______TE83">#REF!</definedName>
    <definedName name="______TE84" localSheetId="31">#REF!</definedName>
    <definedName name="______TE84" localSheetId="43">#REF!</definedName>
    <definedName name="______TE84" localSheetId="53">#REF!</definedName>
    <definedName name="______TE84" localSheetId="52">#REF!</definedName>
    <definedName name="______TE84" localSheetId="50">#REF!</definedName>
    <definedName name="______TE84" localSheetId="6">#REF!</definedName>
    <definedName name="______TE84" localSheetId="2">#REF!</definedName>
    <definedName name="______TE84" localSheetId="55">#REF!</definedName>
    <definedName name="______TE84" localSheetId="56">#REF!</definedName>
    <definedName name="______TE84">#REF!</definedName>
    <definedName name="______TE86" localSheetId="31">#REF!</definedName>
    <definedName name="______TE86" localSheetId="43">#REF!</definedName>
    <definedName name="______TE86" localSheetId="53">#REF!</definedName>
    <definedName name="______TE86" localSheetId="52">#REF!</definedName>
    <definedName name="______TE86" localSheetId="50">#REF!</definedName>
    <definedName name="______TE86" localSheetId="6">#REF!</definedName>
    <definedName name="______TE86" localSheetId="2">#REF!</definedName>
    <definedName name="______TE86" localSheetId="55">#REF!</definedName>
    <definedName name="______TE86" localSheetId="56">#REF!</definedName>
    <definedName name="______TE86">#REF!</definedName>
    <definedName name="______TP10" localSheetId="31">#REF!</definedName>
    <definedName name="______TP10" localSheetId="43">#REF!</definedName>
    <definedName name="______TP10" localSheetId="53">#REF!</definedName>
    <definedName name="______TP10" localSheetId="52">#REF!</definedName>
    <definedName name="______TP10" localSheetId="50">#REF!</definedName>
    <definedName name="______TP10" localSheetId="6">#REF!</definedName>
    <definedName name="______TP10" localSheetId="2">#REF!</definedName>
    <definedName name="______TP10" localSheetId="55">#REF!</definedName>
    <definedName name="______TP10" localSheetId="56">#REF!</definedName>
    <definedName name="______TP10">#REF!</definedName>
    <definedName name="______TP12" localSheetId="31">#REF!</definedName>
    <definedName name="______TP12" localSheetId="43">#REF!</definedName>
    <definedName name="______TP12" localSheetId="53">#REF!</definedName>
    <definedName name="______TP12" localSheetId="52">#REF!</definedName>
    <definedName name="______TP12" localSheetId="50">#REF!</definedName>
    <definedName name="______TP12" localSheetId="6">#REF!</definedName>
    <definedName name="______TP12" localSheetId="2">#REF!</definedName>
    <definedName name="______TP12" localSheetId="55">#REF!</definedName>
    <definedName name="______TP12" localSheetId="56">#REF!</definedName>
    <definedName name="______TP12">#REF!</definedName>
    <definedName name="______TP3" localSheetId="31">#REF!</definedName>
    <definedName name="______TP3" localSheetId="43">#REF!</definedName>
    <definedName name="______TP3" localSheetId="53">#REF!</definedName>
    <definedName name="______TP3" localSheetId="52">#REF!</definedName>
    <definedName name="______TP3" localSheetId="50">#REF!</definedName>
    <definedName name="______TP3" localSheetId="6">#REF!</definedName>
    <definedName name="______TP3" localSheetId="2">#REF!</definedName>
    <definedName name="______TP3" localSheetId="55">#REF!</definedName>
    <definedName name="______TP3" localSheetId="56">#REF!</definedName>
    <definedName name="______TP3">#REF!</definedName>
    <definedName name="______TP4" localSheetId="31">#REF!</definedName>
    <definedName name="______TP4" localSheetId="43">#REF!</definedName>
    <definedName name="______TP4" localSheetId="53">#REF!</definedName>
    <definedName name="______TP4" localSheetId="52">#REF!</definedName>
    <definedName name="______TP4" localSheetId="50">#REF!</definedName>
    <definedName name="______TP4" localSheetId="6">#REF!</definedName>
    <definedName name="______TP4" localSheetId="2">#REF!</definedName>
    <definedName name="______TP4" localSheetId="55">#REF!</definedName>
    <definedName name="______TP4" localSheetId="56">#REF!</definedName>
    <definedName name="______TP4">#REF!</definedName>
    <definedName name="______TP6" localSheetId="31">#REF!</definedName>
    <definedName name="______TP6" localSheetId="43">#REF!</definedName>
    <definedName name="______TP6" localSheetId="53">#REF!</definedName>
    <definedName name="______TP6" localSheetId="52">#REF!</definedName>
    <definedName name="______TP6" localSheetId="50">#REF!</definedName>
    <definedName name="______TP6" localSheetId="6">#REF!</definedName>
    <definedName name="______TP6" localSheetId="2">#REF!</definedName>
    <definedName name="______TP6" localSheetId="55">#REF!</definedName>
    <definedName name="______TP6" localSheetId="56">#REF!</definedName>
    <definedName name="______TP6">#REF!</definedName>
    <definedName name="______TP8" localSheetId="31">#REF!</definedName>
    <definedName name="______TP8" localSheetId="43">#REF!</definedName>
    <definedName name="______TP8" localSheetId="53">#REF!</definedName>
    <definedName name="______TP8" localSheetId="52">#REF!</definedName>
    <definedName name="______TP8" localSheetId="50">#REF!</definedName>
    <definedName name="______TP8" localSheetId="6">#REF!</definedName>
    <definedName name="______TP8" localSheetId="2">#REF!</definedName>
    <definedName name="______TP8" localSheetId="55">#REF!</definedName>
    <definedName name="______TP8" localSheetId="56">#REF!</definedName>
    <definedName name="______TP8">#REF!</definedName>
    <definedName name="______TS12">#REF!</definedName>
    <definedName name="______TS20">#REF!</definedName>
    <definedName name="______TS24">#REF!</definedName>
    <definedName name="______TS27">#REF!</definedName>
    <definedName name="______TS30">#REF!</definedName>
    <definedName name="______TS6">#REF!</definedName>
    <definedName name="______URA10" localSheetId="5">#REF!</definedName>
    <definedName name="______URA10" localSheetId="31">#REF!</definedName>
    <definedName name="______URA10" localSheetId="43">#REF!</definedName>
    <definedName name="______URA10" localSheetId="53">#REF!</definedName>
    <definedName name="______URA10" localSheetId="52">#REF!</definedName>
    <definedName name="______URA10" localSheetId="50">#REF!</definedName>
    <definedName name="______URA10" localSheetId="3">#REF!</definedName>
    <definedName name="______URA10" localSheetId="6">#REF!</definedName>
    <definedName name="______URA10" localSheetId="2">#REF!</definedName>
    <definedName name="______URA10" localSheetId="47">#REF!</definedName>
    <definedName name="______URA10" localSheetId="55">#REF!</definedName>
    <definedName name="______URA10" localSheetId="56">#REF!</definedName>
    <definedName name="______URA10">#REF!</definedName>
    <definedName name="______URA12" localSheetId="31">#REF!</definedName>
    <definedName name="______URA12" localSheetId="43">#REF!</definedName>
    <definedName name="______URA12" localSheetId="53">#REF!</definedName>
    <definedName name="______URA12" localSheetId="52">#REF!</definedName>
    <definedName name="______URA12" localSheetId="50">#REF!</definedName>
    <definedName name="______URA12" localSheetId="6">#REF!</definedName>
    <definedName name="______URA12" localSheetId="2">#REF!</definedName>
    <definedName name="______URA12" localSheetId="55">#REF!</definedName>
    <definedName name="______URA12" localSheetId="56">#REF!</definedName>
    <definedName name="______URA12">#REF!</definedName>
    <definedName name="______URA3" localSheetId="31">#REF!</definedName>
    <definedName name="______URA3" localSheetId="43">#REF!</definedName>
    <definedName name="______URA3" localSheetId="53">#REF!</definedName>
    <definedName name="______URA3" localSheetId="52">#REF!</definedName>
    <definedName name="______URA3" localSheetId="50">#REF!</definedName>
    <definedName name="______URA3" localSheetId="6">#REF!</definedName>
    <definedName name="______URA3" localSheetId="2">#REF!</definedName>
    <definedName name="______URA3" localSheetId="55">#REF!</definedName>
    <definedName name="______URA3" localSheetId="56">#REF!</definedName>
    <definedName name="______URA3">#REF!</definedName>
    <definedName name="______URA4" localSheetId="31">#REF!</definedName>
    <definedName name="______URA4" localSheetId="43">#REF!</definedName>
    <definedName name="______URA4" localSheetId="53">#REF!</definedName>
    <definedName name="______URA4" localSheetId="52">#REF!</definedName>
    <definedName name="______URA4" localSheetId="50">#REF!</definedName>
    <definedName name="______URA4" localSheetId="6">#REF!</definedName>
    <definedName name="______URA4" localSheetId="2">#REF!</definedName>
    <definedName name="______URA4" localSheetId="55">#REF!</definedName>
    <definedName name="______URA4" localSheetId="56">#REF!</definedName>
    <definedName name="______URA4">#REF!</definedName>
    <definedName name="______URA6" localSheetId="31">#REF!</definedName>
    <definedName name="______URA6" localSheetId="43">#REF!</definedName>
    <definedName name="______URA6" localSheetId="53">#REF!</definedName>
    <definedName name="______URA6" localSheetId="52">#REF!</definedName>
    <definedName name="______URA6" localSheetId="50">#REF!</definedName>
    <definedName name="______URA6" localSheetId="6">#REF!</definedName>
    <definedName name="______URA6" localSheetId="2">#REF!</definedName>
    <definedName name="______URA6" localSheetId="55">#REF!</definedName>
    <definedName name="______URA6" localSheetId="56">#REF!</definedName>
    <definedName name="______URA6">#REF!</definedName>
    <definedName name="______URA8" localSheetId="31">#REF!</definedName>
    <definedName name="______URA8" localSheetId="43">#REF!</definedName>
    <definedName name="______URA8" localSheetId="53">#REF!</definedName>
    <definedName name="______URA8" localSheetId="52">#REF!</definedName>
    <definedName name="______URA8" localSheetId="50">#REF!</definedName>
    <definedName name="______URA8" localSheetId="6">#REF!</definedName>
    <definedName name="______URA8" localSheetId="2">#REF!</definedName>
    <definedName name="______URA8" localSheetId="55">#REF!</definedName>
    <definedName name="______URA8" localSheetId="56">#REF!</definedName>
    <definedName name="______URA8">#REF!</definedName>
    <definedName name="______URE10" localSheetId="31">#REF!</definedName>
    <definedName name="______URE10" localSheetId="43">#REF!</definedName>
    <definedName name="______URE10" localSheetId="53">#REF!</definedName>
    <definedName name="______URE10" localSheetId="52">#REF!</definedName>
    <definedName name="______URE10" localSheetId="50">#REF!</definedName>
    <definedName name="______URE10" localSheetId="6">#REF!</definedName>
    <definedName name="______URE10" localSheetId="2">#REF!</definedName>
    <definedName name="______URE10" localSheetId="55">#REF!</definedName>
    <definedName name="______URE10" localSheetId="56">#REF!</definedName>
    <definedName name="______URE10">#REF!</definedName>
    <definedName name="______URE12" localSheetId="31">#REF!</definedName>
    <definedName name="______URE12" localSheetId="43">#REF!</definedName>
    <definedName name="______URE12" localSheetId="53">#REF!</definedName>
    <definedName name="______URE12" localSheetId="52">#REF!</definedName>
    <definedName name="______URE12" localSheetId="50">#REF!</definedName>
    <definedName name="______URE12" localSheetId="6">#REF!</definedName>
    <definedName name="______URE12" localSheetId="2">#REF!</definedName>
    <definedName name="______URE12" localSheetId="55">#REF!</definedName>
    <definedName name="______URE12" localSheetId="56">#REF!</definedName>
    <definedName name="______URE12">#REF!</definedName>
    <definedName name="______URE3" localSheetId="31">#REF!</definedName>
    <definedName name="______URE3" localSheetId="43">#REF!</definedName>
    <definedName name="______URE3" localSheetId="53">#REF!</definedName>
    <definedName name="______URE3" localSheetId="52">#REF!</definedName>
    <definedName name="______URE3" localSheetId="50">#REF!</definedName>
    <definedName name="______URE3" localSheetId="6">#REF!</definedName>
    <definedName name="______URE3" localSheetId="2">#REF!</definedName>
    <definedName name="______URE3" localSheetId="55">#REF!</definedName>
    <definedName name="______URE3" localSheetId="56">#REF!</definedName>
    <definedName name="______URE3">#REF!</definedName>
    <definedName name="______URE4" localSheetId="31">#REF!</definedName>
    <definedName name="______URE4" localSheetId="43">#REF!</definedName>
    <definedName name="______URE4" localSheetId="53">#REF!</definedName>
    <definedName name="______URE4" localSheetId="52">#REF!</definedName>
    <definedName name="______URE4" localSheetId="50">#REF!</definedName>
    <definedName name="______URE4" localSheetId="6">#REF!</definedName>
    <definedName name="______URE4" localSheetId="2">#REF!</definedName>
    <definedName name="______URE4" localSheetId="55">#REF!</definedName>
    <definedName name="______URE4" localSheetId="56">#REF!</definedName>
    <definedName name="______URE4">#REF!</definedName>
    <definedName name="______URE6" localSheetId="31">#REF!</definedName>
    <definedName name="______URE6" localSheetId="43">#REF!</definedName>
    <definedName name="______URE6" localSheetId="53">#REF!</definedName>
    <definedName name="______URE6" localSheetId="52">#REF!</definedName>
    <definedName name="______URE6" localSheetId="50">#REF!</definedName>
    <definedName name="______URE6" localSheetId="6">#REF!</definedName>
    <definedName name="______URE6" localSheetId="2">#REF!</definedName>
    <definedName name="______URE6" localSheetId="55">#REF!</definedName>
    <definedName name="______URE6" localSheetId="56">#REF!</definedName>
    <definedName name="______URE6">#REF!</definedName>
    <definedName name="______URE8" localSheetId="31">#REF!</definedName>
    <definedName name="______URE8" localSheetId="43">#REF!</definedName>
    <definedName name="______URE8" localSheetId="53">#REF!</definedName>
    <definedName name="______URE8" localSheetId="52">#REF!</definedName>
    <definedName name="______URE8" localSheetId="50">#REF!</definedName>
    <definedName name="______URE8" localSheetId="6">#REF!</definedName>
    <definedName name="______URE8" localSheetId="2">#REF!</definedName>
    <definedName name="______URE8" localSheetId="55">#REF!</definedName>
    <definedName name="______URE8" localSheetId="56">#REF!</definedName>
    <definedName name="______URE8">#REF!</definedName>
    <definedName name="______us24" localSheetId="31">#REF!</definedName>
    <definedName name="______us24" localSheetId="43">#REF!</definedName>
    <definedName name="______us24" localSheetId="53">#REF!</definedName>
    <definedName name="______us24" localSheetId="52">#REF!</definedName>
    <definedName name="______us24" localSheetId="50">#REF!</definedName>
    <definedName name="______us24" localSheetId="6">#REF!</definedName>
    <definedName name="______us24" localSheetId="2">#REF!</definedName>
    <definedName name="______us24" localSheetId="55">#REF!</definedName>
    <definedName name="______us24" localSheetId="56">#REF!</definedName>
    <definedName name="______us24">#REF!</definedName>
    <definedName name="______US27" localSheetId="31">#REF!</definedName>
    <definedName name="______US27" localSheetId="43">#REF!</definedName>
    <definedName name="______US27" localSheetId="53">#REF!</definedName>
    <definedName name="______US27" localSheetId="52">#REF!</definedName>
    <definedName name="______US27" localSheetId="50">#REF!</definedName>
    <definedName name="______US27" localSheetId="6">#REF!</definedName>
    <definedName name="______US27" localSheetId="2">#REF!</definedName>
    <definedName name="______US27" localSheetId="55">#REF!</definedName>
    <definedName name="______US27" localSheetId="56">#REF!</definedName>
    <definedName name="______US27">#REF!</definedName>
    <definedName name="______US30" localSheetId="31">#REF!</definedName>
    <definedName name="______US30" localSheetId="43">#REF!</definedName>
    <definedName name="______US30" localSheetId="53">#REF!</definedName>
    <definedName name="______US30" localSheetId="52">#REF!</definedName>
    <definedName name="______US30" localSheetId="50">#REF!</definedName>
    <definedName name="______US30" localSheetId="6">#REF!</definedName>
    <definedName name="______US30" localSheetId="2">#REF!</definedName>
    <definedName name="______US30" localSheetId="55">#REF!</definedName>
    <definedName name="______US30" localSheetId="56">#REF!</definedName>
    <definedName name="______US30">#REF!</definedName>
    <definedName name="______US33" localSheetId="31">#REF!</definedName>
    <definedName name="______US33" localSheetId="43">#REF!</definedName>
    <definedName name="______US33" localSheetId="53">#REF!</definedName>
    <definedName name="______US33" localSheetId="52">#REF!</definedName>
    <definedName name="______US33" localSheetId="50">#REF!</definedName>
    <definedName name="______US33" localSheetId="6">#REF!</definedName>
    <definedName name="______US33" localSheetId="2">#REF!</definedName>
    <definedName name="______US33" localSheetId="55">#REF!</definedName>
    <definedName name="______US33" localSheetId="56">#REF!</definedName>
    <definedName name="______US33">#REF!</definedName>
    <definedName name="______US36" localSheetId="31">#REF!</definedName>
    <definedName name="______US36" localSheetId="43">#REF!</definedName>
    <definedName name="______US36" localSheetId="53">#REF!</definedName>
    <definedName name="______US36" localSheetId="52">#REF!</definedName>
    <definedName name="______US36" localSheetId="50">#REF!</definedName>
    <definedName name="______US36" localSheetId="6">#REF!</definedName>
    <definedName name="______US36" localSheetId="2">#REF!</definedName>
    <definedName name="______US36" localSheetId="55">#REF!</definedName>
    <definedName name="______US36" localSheetId="56">#REF!</definedName>
    <definedName name="______US36">#REF!</definedName>
    <definedName name="______US39" localSheetId="31">#REF!</definedName>
    <definedName name="______US39" localSheetId="43">#REF!</definedName>
    <definedName name="______US39" localSheetId="53">#REF!</definedName>
    <definedName name="______US39" localSheetId="52">#REF!</definedName>
    <definedName name="______US39" localSheetId="50">#REF!</definedName>
    <definedName name="______US39" localSheetId="6">#REF!</definedName>
    <definedName name="______US39" localSheetId="2">#REF!</definedName>
    <definedName name="______US39" localSheetId="55">#REF!</definedName>
    <definedName name="______US39" localSheetId="56">#REF!</definedName>
    <definedName name="______US39">#REF!</definedName>
    <definedName name="______US42" localSheetId="31">#REF!</definedName>
    <definedName name="______US42" localSheetId="43">#REF!</definedName>
    <definedName name="______US42" localSheetId="53">#REF!</definedName>
    <definedName name="______US42" localSheetId="52">#REF!</definedName>
    <definedName name="______US42" localSheetId="50">#REF!</definedName>
    <definedName name="______US42" localSheetId="6">#REF!</definedName>
    <definedName name="______US42" localSheetId="2">#REF!</definedName>
    <definedName name="______US42" localSheetId="55">#REF!</definedName>
    <definedName name="______US42" localSheetId="56">#REF!</definedName>
    <definedName name="______US42">#REF!</definedName>
    <definedName name="______US45" localSheetId="31">#REF!</definedName>
    <definedName name="______US45" localSheetId="43">#REF!</definedName>
    <definedName name="______US45" localSheetId="53">#REF!</definedName>
    <definedName name="______US45" localSheetId="52">#REF!</definedName>
    <definedName name="______US45" localSheetId="50">#REF!</definedName>
    <definedName name="______US45" localSheetId="6">#REF!</definedName>
    <definedName name="______US45" localSheetId="2">#REF!</definedName>
    <definedName name="______US45" localSheetId="55">#REF!</definedName>
    <definedName name="______US45" localSheetId="56">#REF!</definedName>
    <definedName name="______US45">#REF!</definedName>
    <definedName name="______VCE10" localSheetId="31">#REF!</definedName>
    <definedName name="______VCE10" localSheetId="43">#REF!</definedName>
    <definedName name="______VCE10" localSheetId="53">#REF!</definedName>
    <definedName name="______VCE10" localSheetId="52">#REF!</definedName>
    <definedName name="______VCE10" localSheetId="50">#REF!</definedName>
    <definedName name="______VCE10" localSheetId="6">#REF!</definedName>
    <definedName name="______VCE10" localSheetId="2">#REF!</definedName>
    <definedName name="______VCE10" localSheetId="55">#REF!</definedName>
    <definedName name="______VCE10" localSheetId="56">#REF!</definedName>
    <definedName name="______VCE10">#REF!</definedName>
    <definedName name="______VCE3" localSheetId="31">#REF!</definedName>
    <definedName name="______VCE3" localSheetId="43">#REF!</definedName>
    <definedName name="______VCE3" localSheetId="53">#REF!</definedName>
    <definedName name="______VCE3" localSheetId="52">#REF!</definedName>
    <definedName name="______VCE3" localSheetId="50">#REF!</definedName>
    <definedName name="______VCE3" localSheetId="6">#REF!</definedName>
    <definedName name="______VCE3" localSheetId="2">#REF!</definedName>
    <definedName name="______VCE3" localSheetId="55">#REF!</definedName>
    <definedName name="______VCE3" localSheetId="56">#REF!</definedName>
    <definedName name="______VCE3">#REF!</definedName>
    <definedName name="______VCE4" localSheetId="31">#REF!</definedName>
    <definedName name="______VCE4" localSheetId="43">#REF!</definedName>
    <definedName name="______VCE4" localSheetId="53">#REF!</definedName>
    <definedName name="______VCE4" localSheetId="52">#REF!</definedName>
    <definedName name="______VCE4" localSheetId="50">#REF!</definedName>
    <definedName name="______VCE4" localSheetId="6">#REF!</definedName>
    <definedName name="______VCE4" localSheetId="2">#REF!</definedName>
    <definedName name="______VCE4" localSheetId="55">#REF!</definedName>
    <definedName name="______VCE4" localSheetId="56">#REF!</definedName>
    <definedName name="______VCE4">#REF!</definedName>
    <definedName name="______VCE6" localSheetId="31">#REF!</definedName>
    <definedName name="______VCE6" localSheetId="43">#REF!</definedName>
    <definedName name="______VCE6" localSheetId="53">#REF!</definedName>
    <definedName name="______VCE6" localSheetId="52">#REF!</definedName>
    <definedName name="______VCE6" localSheetId="50">#REF!</definedName>
    <definedName name="______VCE6" localSheetId="6">#REF!</definedName>
    <definedName name="______VCE6" localSheetId="2">#REF!</definedName>
    <definedName name="______VCE6" localSheetId="55">#REF!</definedName>
    <definedName name="______VCE6" localSheetId="56">#REF!</definedName>
    <definedName name="______VCE6">#REF!</definedName>
    <definedName name="______VCE8" localSheetId="31">#REF!</definedName>
    <definedName name="______VCE8" localSheetId="43">#REF!</definedName>
    <definedName name="______VCE8" localSheetId="53">#REF!</definedName>
    <definedName name="______VCE8" localSheetId="52">#REF!</definedName>
    <definedName name="______VCE8" localSheetId="50">#REF!</definedName>
    <definedName name="______VCE8" localSheetId="6">#REF!</definedName>
    <definedName name="______VCE8" localSheetId="2">#REF!</definedName>
    <definedName name="______VCE8" localSheetId="55">#REF!</definedName>
    <definedName name="______VCE8" localSheetId="56">#REF!</definedName>
    <definedName name="______VCE8">#REF!</definedName>
    <definedName name="_____aiu2">#REF!</definedName>
    <definedName name="_____CHD1045" localSheetId="5">#REF!</definedName>
    <definedName name="_____CHD1045" localSheetId="31">#REF!</definedName>
    <definedName name="_____CHD1045" localSheetId="43">#REF!</definedName>
    <definedName name="_____CHD1045" localSheetId="53">#REF!</definedName>
    <definedName name="_____CHD1045" localSheetId="52">#REF!</definedName>
    <definedName name="_____CHD1045" localSheetId="50">#REF!</definedName>
    <definedName name="_____CHD1045" localSheetId="3">#REF!</definedName>
    <definedName name="_____CHD1045" localSheetId="6">#REF!</definedName>
    <definedName name="_____CHD1045" localSheetId="2">#REF!</definedName>
    <definedName name="_____CHD1045" localSheetId="55">#REF!</definedName>
    <definedName name="_____CHD1045" localSheetId="56">#REF!</definedName>
    <definedName name="_____CHD1045">#REF!</definedName>
    <definedName name="_____CHD1090" localSheetId="31">#REF!</definedName>
    <definedName name="_____CHD1090" localSheetId="43">#REF!</definedName>
    <definedName name="_____CHD1090" localSheetId="53">#REF!</definedName>
    <definedName name="_____CHD1090" localSheetId="52">#REF!</definedName>
    <definedName name="_____CHD1090" localSheetId="50">#REF!</definedName>
    <definedName name="_____CHD1090" localSheetId="3">#REF!</definedName>
    <definedName name="_____CHD1090" localSheetId="6">#REF!</definedName>
    <definedName name="_____CHD1090" localSheetId="2">#REF!</definedName>
    <definedName name="_____CHD1090" localSheetId="55">#REF!</definedName>
    <definedName name="_____CHD1090" localSheetId="56">#REF!</definedName>
    <definedName name="_____CHD1090">#REF!</definedName>
    <definedName name="_____CHD1245" localSheetId="31">#REF!</definedName>
    <definedName name="_____CHD1245" localSheetId="43">#REF!</definedName>
    <definedName name="_____CHD1245" localSheetId="53">#REF!</definedName>
    <definedName name="_____CHD1245" localSheetId="52">#REF!</definedName>
    <definedName name="_____CHD1245" localSheetId="50">#REF!</definedName>
    <definedName name="_____CHD1245" localSheetId="3">#REF!</definedName>
    <definedName name="_____CHD1245" localSheetId="6">#REF!</definedName>
    <definedName name="_____CHD1245" localSheetId="2">#REF!</definedName>
    <definedName name="_____CHD1245" localSheetId="55">#REF!</definedName>
    <definedName name="_____CHD1245" localSheetId="56">#REF!</definedName>
    <definedName name="_____CHD1245">#REF!</definedName>
    <definedName name="_____CHD1290" localSheetId="31">#REF!</definedName>
    <definedName name="_____CHD1290" localSheetId="43">#REF!</definedName>
    <definedName name="_____CHD1290" localSheetId="53">#REF!</definedName>
    <definedName name="_____CHD1290" localSheetId="52">#REF!</definedName>
    <definedName name="_____CHD1290" localSheetId="50">#REF!</definedName>
    <definedName name="_____CHD1290" localSheetId="3">#REF!</definedName>
    <definedName name="_____CHD1290" localSheetId="6">#REF!</definedName>
    <definedName name="_____CHD1290" localSheetId="2">#REF!</definedName>
    <definedName name="_____CHD1290" localSheetId="55">#REF!</definedName>
    <definedName name="_____CHD1290" localSheetId="56">#REF!</definedName>
    <definedName name="_____CHD1290">#REF!</definedName>
    <definedName name="_____CHD445" localSheetId="31">#REF!</definedName>
    <definedName name="_____CHD445" localSheetId="43">#REF!</definedName>
    <definedName name="_____CHD445" localSheetId="53">#REF!</definedName>
    <definedName name="_____CHD445" localSheetId="52">#REF!</definedName>
    <definedName name="_____CHD445" localSheetId="50">#REF!</definedName>
    <definedName name="_____CHD445" localSheetId="3">#REF!</definedName>
    <definedName name="_____CHD445" localSheetId="6">#REF!</definedName>
    <definedName name="_____CHD445" localSheetId="2">#REF!</definedName>
    <definedName name="_____CHD445" localSheetId="55">#REF!</definedName>
    <definedName name="_____CHD445" localSheetId="56">#REF!</definedName>
    <definedName name="_____CHD445">#REF!</definedName>
    <definedName name="_____CHD490" localSheetId="31">#REF!</definedName>
    <definedName name="_____CHD490" localSheetId="43">#REF!</definedName>
    <definedName name="_____CHD490" localSheetId="53">#REF!</definedName>
    <definedName name="_____CHD490" localSheetId="52">#REF!</definedName>
    <definedName name="_____CHD490" localSheetId="50">#REF!</definedName>
    <definedName name="_____CHD490" localSheetId="3">#REF!</definedName>
    <definedName name="_____CHD490" localSheetId="6">#REF!</definedName>
    <definedName name="_____CHD490" localSheetId="2">#REF!</definedName>
    <definedName name="_____CHD490" localSheetId="55">#REF!</definedName>
    <definedName name="_____CHD490" localSheetId="56">#REF!</definedName>
    <definedName name="_____CHD490">#REF!</definedName>
    <definedName name="_____CHD645" localSheetId="31">#REF!</definedName>
    <definedName name="_____CHD645" localSheetId="43">#REF!</definedName>
    <definedName name="_____CHD645" localSheetId="53">#REF!</definedName>
    <definedName name="_____CHD645" localSheetId="52">#REF!</definedName>
    <definedName name="_____CHD645" localSheetId="50">#REF!</definedName>
    <definedName name="_____CHD645" localSheetId="3">#REF!</definedName>
    <definedName name="_____CHD645" localSheetId="6">#REF!</definedName>
    <definedName name="_____CHD645" localSheetId="2">#REF!</definedName>
    <definedName name="_____CHD645" localSheetId="55">#REF!</definedName>
    <definedName name="_____CHD645" localSheetId="56">#REF!</definedName>
    <definedName name="_____CHD645">#REF!</definedName>
    <definedName name="_____CHD690" localSheetId="31">#REF!</definedName>
    <definedName name="_____CHD690" localSheetId="43">#REF!</definedName>
    <definedName name="_____CHD690" localSheetId="53">#REF!</definedName>
    <definedName name="_____CHD690" localSheetId="52">#REF!</definedName>
    <definedName name="_____CHD690" localSheetId="50">#REF!</definedName>
    <definedName name="_____CHD690" localSheetId="3">#REF!</definedName>
    <definedName name="_____CHD690" localSheetId="6">#REF!</definedName>
    <definedName name="_____CHD690" localSheetId="2">#REF!</definedName>
    <definedName name="_____CHD690" localSheetId="55">#REF!</definedName>
    <definedName name="_____CHD690" localSheetId="56">#REF!</definedName>
    <definedName name="_____CHD690">#REF!</definedName>
    <definedName name="_____CHD845" localSheetId="31">#REF!</definedName>
    <definedName name="_____CHD845" localSheetId="43">#REF!</definedName>
    <definedName name="_____CHD845" localSheetId="53">#REF!</definedName>
    <definedName name="_____CHD845" localSheetId="52">#REF!</definedName>
    <definedName name="_____CHD845" localSheetId="50">#REF!</definedName>
    <definedName name="_____CHD845" localSheetId="3">#REF!</definedName>
    <definedName name="_____CHD845" localSheetId="6">#REF!</definedName>
    <definedName name="_____CHD845" localSheetId="2">#REF!</definedName>
    <definedName name="_____CHD845" localSheetId="55">#REF!</definedName>
    <definedName name="_____CHD845" localSheetId="56">#REF!</definedName>
    <definedName name="_____CHD845">#REF!</definedName>
    <definedName name="_____CHD890" localSheetId="31">#REF!</definedName>
    <definedName name="_____CHD890" localSheetId="43">#REF!</definedName>
    <definedName name="_____CHD890" localSheetId="53">#REF!</definedName>
    <definedName name="_____CHD890" localSheetId="52">#REF!</definedName>
    <definedName name="_____CHD890" localSheetId="50">#REF!</definedName>
    <definedName name="_____CHD890" localSheetId="3">#REF!</definedName>
    <definedName name="_____CHD890" localSheetId="6">#REF!</definedName>
    <definedName name="_____CHD890" localSheetId="2">#REF!</definedName>
    <definedName name="_____CHD890" localSheetId="55">#REF!</definedName>
    <definedName name="_____CHD890" localSheetId="56">#REF!</definedName>
    <definedName name="_____CHD890">#REF!</definedName>
    <definedName name="_____EMC2" localSheetId="31">#REF!</definedName>
    <definedName name="_____EMC2" localSheetId="43">#REF!</definedName>
    <definedName name="_____EMC2" localSheetId="53">#REF!</definedName>
    <definedName name="_____EMC2" localSheetId="52">#REF!</definedName>
    <definedName name="_____EMC2" localSheetId="50">#REF!</definedName>
    <definedName name="_____EMC2" localSheetId="3">#REF!</definedName>
    <definedName name="_____EMC2" localSheetId="6">#REF!</definedName>
    <definedName name="_____EMC2" localSheetId="2">#REF!</definedName>
    <definedName name="_____EMC2" localSheetId="55">#REF!</definedName>
    <definedName name="_____EMC2" localSheetId="56">#REF!</definedName>
    <definedName name="_____EMC2">#REF!</definedName>
    <definedName name="_____EMC4" localSheetId="31">#REF!</definedName>
    <definedName name="_____EMC4" localSheetId="43">#REF!</definedName>
    <definedName name="_____EMC4" localSheetId="53">#REF!</definedName>
    <definedName name="_____EMC4" localSheetId="52">#REF!</definedName>
    <definedName name="_____EMC4" localSheetId="50">#REF!</definedName>
    <definedName name="_____EMC4" localSheetId="3">#REF!</definedName>
    <definedName name="_____EMC4" localSheetId="6">#REF!</definedName>
    <definedName name="_____EMC4" localSheetId="2">#REF!</definedName>
    <definedName name="_____EMC4" localSheetId="55">#REF!</definedName>
    <definedName name="_____EMC4" localSheetId="56">#REF!</definedName>
    <definedName name="_____EMC4">#REF!</definedName>
    <definedName name="_____EST1" localSheetId="31">#REF!</definedName>
    <definedName name="_____EST1" localSheetId="43">#REF!</definedName>
    <definedName name="_____EST1" localSheetId="53">#REF!</definedName>
    <definedName name="_____EST1" localSheetId="52">#REF!</definedName>
    <definedName name="_____EST1" localSheetId="50">#REF!</definedName>
    <definedName name="_____EST1" localSheetId="3">#REF!</definedName>
    <definedName name="_____EST1" localSheetId="2">#REF!</definedName>
    <definedName name="_____EST1" localSheetId="55">#REF!</definedName>
    <definedName name="_____EST1" localSheetId="56">#REF!</definedName>
    <definedName name="_____EST1">#REF!</definedName>
    <definedName name="_____EST10" localSheetId="31">#REF!</definedName>
    <definedName name="_____EST10" localSheetId="43">#REF!</definedName>
    <definedName name="_____EST10" localSheetId="53">#REF!</definedName>
    <definedName name="_____EST10" localSheetId="52">#REF!</definedName>
    <definedName name="_____EST10" localSheetId="50">#REF!</definedName>
    <definedName name="_____EST10" localSheetId="3">#REF!</definedName>
    <definedName name="_____EST10" localSheetId="2">#REF!</definedName>
    <definedName name="_____EST10" localSheetId="55">#REF!</definedName>
    <definedName name="_____EST10" localSheetId="56">#REF!</definedName>
    <definedName name="_____EST10">#REF!</definedName>
    <definedName name="_____EST11" localSheetId="31">#REF!</definedName>
    <definedName name="_____EST11" localSheetId="43">#REF!</definedName>
    <definedName name="_____EST11" localSheetId="53">#REF!</definedName>
    <definedName name="_____EST11" localSheetId="52">#REF!</definedName>
    <definedName name="_____EST11" localSheetId="50">#REF!</definedName>
    <definedName name="_____EST11" localSheetId="3">#REF!</definedName>
    <definedName name="_____EST11" localSheetId="2">#REF!</definedName>
    <definedName name="_____EST11" localSheetId="55">#REF!</definedName>
    <definedName name="_____EST11" localSheetId="56">#REF!</definedName>
    <definedName name="_____EST11">#REF!</definedName>
    <definedName name="_____EST12" localSheetId="31">#REF!</definedName>
    <definedName name="_____EST12" localSheetId="43">#REF!</definedName>
    <definedName name="_____EST12" localSheetId="53">#REF!</definedName>
    <definedName name="_____EST12" localSheetId="52">#REF!</definedName>
    <definedName name="_____EST12" localSheetId="50">#REF!</definedName>
    <definedName name="_____EST12" localSheetId="3">#REF!</definedName>
    <definedName name="_____EST12" localSheetId="2">#REF!</definedName>
    <definedName name="_____EST12" localSheetId="55">#REF!</definedName>
    <definedName name="_____EST12" localSheetId="56">#REF!</definedName>
    <definedName name="_____EST12">#REF!</definedName>
    <definedName name="_____EST13" localSheetId="31">#REF!</definedName>
    <definedName name="_____EST13" localSheetId="43">#REF!</definedName>
    <definedName name="_____EST13" localSheetId="53">#REF!</definedName>
    <definedName name="_____EST13" localSheetId="52">#REF!</definedName>
    <definedName name="_____EST13" localSheetId="50">#REF!</definedName>
    <definedName name="_____EST13" localSheetId="3">#REF!</definedName>
    <definedName name="_____EST13" localSheetId="2">#REF!</definedName>
    <definedName name="_____EST13" localSheetId="55">#REF!</definedName>
    <definedName name="_____EST13" localSheetId="56">#REF!</definedName>
    <definedName name="_____EST13">#REF!</definedName>
    <definedName name="_____EST14" localSheetId="31">#REF!</definedName>
    <definedName name="_____EST14" localSheetId="43">#REF!</definedName>
    <definedName name="_____EST14" localSheetId="53">#REF!</definedName>
    <definedName name="_____EST14" localSheetId="52">#REF!</definedName>
    <definedName name="_____EST14" localSheetId="50">#REF!</definedName>
    <definedName name="_____EST14" localSheetId="3">#REF!</definedName>
    <definedName name="_____EST14" localSheetId="2">#REF!</definedName>
    <definedName name="_____EST14" localSheetId="55">#REF!</definedName>
    <definedName name="_____EST14" localSheetId="56">#REF!</definedName>
    <definedName name="_____EST14">#REF!</definedName>
    <definedName name="_____EST15" localSheetId="31">#REF!</definedName>
    <definedName name="_____EST15" localSheetId="43">#REF!</definedName>
    <definedName name="_____EST15" localSheetId="53">#REF!</definedName>
    <definedName name="_____EST15" localSheetId="52">#REF!</definedName>
    <definedName name="_____EST15" localSheetId="50">#REF!</definedName>
    <definedName name="_____EST15" localSheetId="3">#REF!</definedName>
    <definedName name="_____EST15" localSheetId="2">#REF!</definedName>
    <definedName name="_____EST15" localSheetId="55">#REF!</definedName>
    <definedName name="_____EST15" localSheetId="56">#REF!</definedName>
    <definedName name="_____EST15">#REF!</definedName>
    <definedName name="_____EST16" localSheetId="31">#REF!</definedName>
    <definedName name="_____EST16" localSheetId="43">#REF!</definedName>
    <definedName name="_____EST16" localSheetId="53">#REF!</definedName>
    <definedName name="_____EST16" localSheetId="52">#REF!</definedName>
    <definedName name="_____EST16" localSheetId="50">#REF!</definedName>
    <definedName name="_____EST16" localSheetId="3">#REF!</definedName>
    <definedName name="_____EST16" localSheetId="2">#REF!</definedName>
    <definedName name="_____EST16" localSheetId="55">#REF!</definedName>
    <definedName name="_____EST16" localSheetId="56">#REF!</definedName>
    <definedName name="_____EST16">#REF!</definedName>
    <definedName name="_____EST17" localSheetId="31">#REF!</definedName>
    <definedName name="_____EST17" localSheetId="43">#REF!</definedName>
    <definedName name="_____EST17" localSheetId="53">#REF!</definedName>
    <definedName name="_____EST17" localSheetId="52">#REF!</definedName>
    <definedName name="_____EST17" localSheetId="50">#REF!</definedName>
    <definedName name="_____EST17" localSheetId="3">#REF!</definedName>
    <definedName name="_____EST17" localSheetId="2">#REF!</definedName>
    <definedName name="_____EST17" localSheetId="55">#REF!</definedName>
    <definedName name="_____EST17" localSheetId="56">#REF!</definedName>
    <definedName name="_____EST17">#REF!</definedName>
    <definedName name="_____EST18" localSheetId="31">#REF!</definedName>
    <definedName name="_____EST18" localSheetId="43">#REF!</definedName>
    <definedName name="_____EST18" localSheetId="53">#REF!</definedName>
    <definedName name="_____EST18" localSheetId="52">#REF!</definedName>
    <definedName name="_____EST18" localSheetId="50">#REF!</definedName>
    <definedName name="_____EST18" localSheetId="3">#REF!</definedName>
    <definedName name="_____EST18" localSheetId="2">#REF!</definedName>
    <definedName name="_____EST18" localSheetId="55">#REF!</definedName>
    <definedName name="_____EST18" localSheetId="56">#REF!</definedName>
    <definedName name="_____EST18">#REF!</definedName>
    <definedName name="_____EST19" localSheetId="31">#REF!</definedName>
    <definedName name="_____EST19" localSheetId="43">#REF!</definedName>
    <definedName name="_____EST19" localSheetId="53">#REF!</definedName>
    <definedName name="_____EST19" localSheetId="52">#REF!</definedName>
    <definedName name="_____EST19" localSheetId="50">#REF!</definedName>
    <definedName name="_____EST19" localSheetId="3">#REF!</definedName>
    <definedName name="_____EST19" localSheetId="2">#REF!</definedName>
    <definedName name="_____EST19" localSheetId="55">#REF!</definedName>
    <definedName name="_____EST19" localSheetId="56">#REF!</definedName>
    <definedName name="_____EST19">#REF!</definedName>
    <definedName name="_____EST2" localSheetId="31">#REF!</definedName>
    <definedName name="_____EST2" localSheetId="43">#REF!</definedName>
    <definedName name="_____EST2" localSheetId="53">#REF!</definedName>
    <definedName name="_____EST2" localSheetId="52">#REF!</definedName>
    <definedName name="_____EST2" localSheetId="50">#REF!</definedName>
    <definedName name="_____EST2" localSheetId="3">#REF!</definedName>
    <definedName name="_____EST2" localSheetId="2">#REF!</definedName>
    <definedName name="_____EST2" localSheetId="55">#REF!</definedName>
    <definedName name="_____EST2" localSheetId="56">#REF!</definedName>
    <definedName name="_____EST2">#REF!</definedName>
    <definedName name="_____EST3" localSheetId="31">#REF!</definedName>
    <definedName name="_____EST3" localSheetId="43">#REF!</definedName>
    <definedName name="_____EST3" localSheetId="53">#REF!</definedName>
    <definedName name="_____EST3" localSheetId="52">#REF!</definedName>
    <definedName name="_____EST3" localSheetId="50">#REF!</definedName>
    <definedName name="_____EST3" localSheetId="3">#REF!</definedName>
    <definedName name="_____EST3" localSheetId="2">#REF!</definedName>
    <definedName name="_____EST3" localSheetId="55">#REF!</definedName>
    <definedName name="_____EST3" localSheetId="56">#REF!</definedName>
    <definedName name="_____EST3">#REF!</definedName>
    <definedName name="_____EST4" localSheetId="31">#REF!</definedName>
    <definedName name="_____EST4" localSheetId="43">#REF!</definedName>
    <definedName name="_____EST4" localSheetId="53">#REF!</definedName>
    <definedName name="_____EST4" localSheetId="52">#REF!</definedName>
    <definedName name="_____EST4" localSheetId="50">#REF!</definedName>
    <definedName name="_____EST4" localSheetId="3">#REF!</definedName>
    <definedName name="_____EST4" localSheetId="2">#REF!</definedName>
    <definedName name="_____EST4" localSheetId="55">#REF!</definedName>
    <definedName name="_____EST4" localSheetId="56">#REF!</definedName>
    <definedName name="_____EST4">#REF!</definedName>
    <definedName name="_____EST5" localSheetId="31">#REF!</definedName>
    <definedName name="_____EST5" localSheetId="43">#REF!</definedName>
    <definedName name="_____EST5" localSheetId="53">#REF!</definedName>
    <definedName name="_____EST5" localSheetId="52">#REF!</definedName>
    <definedName name="_____EST5" localSheetId="50">#REF!</definedName>
    <definedName name="_____EST5" localSheetId="3">#REF!</definedName>
    <definedName name="_____EST5" localSheetId="2">#REF!</definedName>
    <definedName name="_____EST5" localSheetId="55">#REF!</definedName>
    <definedName name="_____EST5" localSheetId="56">#REF!</definedName>
    <definedName name="_____EST5">#REF!</definedName>
    <definedName name="_____EST6" localSheetId="31">#REF!</definedName>
    <definedName name="_____EST6" localSheetId="43">#REF!</definedName>
    <definedName name="_____EST6" localSheetId="53">#REF!</definedName>
    <definedName name="_____EST6" localSheetId="52">#REF!</definedName>
    <definedName name="_____EST6" localSheetId="50">#REF!</definedName>
    <definedName name="_____EST6" localSheetId="3">#REF!</definedName>
    <definedName name="_____EST6" localSheetId="2">#REF!</definedName>
    <definedName name="_____EST6" localSheetId="55">#REF!</definedName>
    <definedName name="_____EST6" localSheetId="56">#REF!</definedName>
    <definedName name="_____EST6">#REF!</definedName>
    <definedName name="_____EST7" localSheetId="31">#REF!</definedName>
    <definedName name="_____EST7" localSheetId="43">#REF!</definedName>
    <definedName name="_____EST7" localSheetId="53">#REF!</definedName>
    <definedName name="_____EST7" localSheetId="52">#REF!</definedName>
    <definedName name="_____EST7" localSheetId="50">#REF!</definedName>
    <definedName name="_____EST7" localSheetId="3">#REF!</definedName>
    <definedName name="_____EST7" localSheetId="2">#REF!</definedName>
    <definedName name="_____EST7" localSheetId="55">#REF!</definedName>
    <definedName name="_____EST7" localSheetId="56">#REF!</definedName>
    <definedName name="_____EST7">#REF!</definedName>
    <definedName name="_____EST8" localSheetId="31">#REF!</definedName>
    <definedName name="_____EST8" localSheetId="43">#REF!</definedName>
    <definedName name="_____EST8" localSheetId="53">#REF!</definedName>
    <definedName name="_____EST8" localSheetId="52">#REF!</definedName>
    <definedName name="_____EST8" localSheetId="50">#REF!</definedName>
    <definedName name="_____EST8" localSheetId="3">#REF!</definedName>
    <definedName name="_____EST8" localSheetId="2">#REF!</definedName>
    <definedName name="_____EST8" localSheetId="55">#REF!</definedName>
    <definedName name="_____EST8" localSheetId="56">#REF!</definedName>
    <definedName name="_____EST8">#REF!</definedName>
    <definedName name="_____EST9" localSheetId="31">#REF!</definedName>
    <definedName name="_____EST9" localSheetId="43">#REF!</definedName>
    <definedName name="_____EST9" localSheetId="53">#REF!</definedName>
    <definedName name="_____EST9" localSheetId="52">#REF!</definedName>
    <definedName name="_____EST9" localSheetId="50">#REF!</definedName>
    <definedName name="_____EST9" localSheetId="3">#REF!</definedName>
    <definedName name="_____EST9" localSheetId="2">#REF!</definedName>
    <definedName name="_____EST9" localSheetId="55">#REF!</definedName>
    <definedName name="_____EST9" localSheetId="56">#REF!</definedName>
    <definedName name="_____EST9">#REF!</definedName>
    <definedName name="_____EXC1" localSheetId="31">#REF!</definedName>
    <definedName name="_____EXC1" localSheetId="43">#REF!</definedName>
    <definedName name="_____EXC1" localSheetId="53">#REF!</definedName>
    <definedName name="_____EXC1" localSheetId="52">#REF!</definedName>
    <definedName name="_____EXC1" localSheetId="50">#REF!</definedName>
    <definedName name="_____EXC1" localSheetId="3">#REF!</definedName>
    <definedName name="_____EXC1" localSheetId="2">#REF!</definedName>
    <definedName name="_____EXC1" localSheetId="55">#REF!</definedName>
    <definedName name="_____EXC1" localSheetId="56">#REF!</definedName>
    <definedName name="_____EXC1">#REF!</definedName>
    <definedName name="_____EXC10" localSheetId="31">#REF!</definedName>
    <definedName name="_____EXC10" localSheetId="43">#REF!</definedName>
    <definedName name="_____EXC10" localSheetId="53">#REF!</definedName>
    <definedName name="_____EXC10" localSheetId="52">#REF!</definedName>
    <definedName name="_____EXC10" localSheetId="50">#REF!</definedName>
    <definedName name="_____EXC10" localSheetId="3">#REF!</definedName>
    <definedName name="_____EXC10" localSheetId="2">#REF!</definedName>
    <definedName name="_____EXC10" localSheetId="55">#REF!</definedName>
    <definedName name="_____EXC10" localSheetId="56">#REF!</definedName>
    <definedName name="_____EXC10">#REF!</definedName>
    <definedName name="_____EXC11" localSheetId="31">#REF!</definedName>
    <definedName name="_____EXC11" localSheetId="43">#REF!</definedName>
    <definedName name="_____EXC11" localSheetId="53">#REF!</definedName>
    <definedName name="_____EXC11" localSheetId="52">#REF!</definedName>
    <definedName name="_____EXC11" localSheetId="50">#REF!</definedName>
    <definedName name="_____EXC11" localSheetId="3">#REF!</definedName>
    <definedName name="_____EXC11" localSheetId="2">#REF!</definedName>
    <definedName name="_____EXC11" localSheetId="55">#REF!</definedName>
    <definedName name="_____EXC11" localSheetId="56">#REF!</definedName>
    <definedName name="_____EXC11">#REF!</definedName>
    <definedName name="_____EXC12" localSheetId="31">#REF!</definedName>
    <definedName name="_____EXC12" localSheetId="43">#REF!</definedName>
    <definedName name="_____EXC12" localSheetId="53">#REF!</definedName>
    <definedName name="_____EXC12" localSheetId="52">#REF!</definedName>
    <definedName name="_____EXC12" localSheetId="50">#REF!</definedName>
    <definedName name="_____EXC12" localSheetId="3">#REF!</definedName>
    <definedName name="_____EXC12" localSheetId="2">#REF!</definedName>
    <definedName name="_____EXC12" localSheetId="55">#REF!</definedName>
    <definedName name="_____EXC12" localSheetId="56">#REF!</definedName>
    <definedName name="_____EXC12">#REF!</definedName>
    <definedName name="_____EXC2" localSheetId="31">#REF!</definedName>
    <definedName name="_____EXC2" localSheetId="43">#REF!</definedName>
    <definedName name="_____EXC2" localSheetId="53">#REF!</definedName>
    <definedName name="_____EXC2" localSheetId="52">#REF!</definedName>
    <definedName name="_____EXC2" localSheetId="50">#REF!</definedName>
    <definedName name="_____EXC2" localSheetId="3">#REF!</definedName>
    <definedName name="_____EXC2" localSheetId="2">#REF!</definedName>
    <definedName name="_____EXC2" localSheetId="55">#REF!</definedName>
    <definedName name="_____EXC2" localSheetId="56">#REF!</definedName>
    <definedName name="_____EXC2">#REF!</definedName>
    <definedName name="_____EXC3" localSheetId="31">#REF!</definedName>
    <definedName name="_____EXC3" localSheetId="43">#REF!</definedName>
    <definedName name="_____EXC3" localSheetId="53">#REF!</definedName>
    <definedName name="_____EXC3" localSheetId="52">#REF!</definedName>
    <definedName name="_____EXC3" localSheetId="50">#REF!</definedName>
    <definedName name="_____EXC3" localSheetId="3">#REF!</definedName>
    <definedName name="_____EXC3" localSheetId="2">#REF!</definedName>
    <definedName name="_____EXC3" localSheetId="55">#REF!</definedName>
    <definedName name="_____EXC3" localSheetId="56">#REF!</definedName>
    <definedName name="_____EXC3">#REF!</definedName>
    <definedName name="_____EXC4" localSheetId="31">#REF!</definedName>
    <definedName name="_____EXC4" localSheetId="43">#REF!</definedName>
    <definedName name="_____EXC4" localSheetId="53">#REF!</definedName>
    <definedName name="_____EXC4" localSheetId="52">#REF!</definedName>
    <definedName name="_____EXC4" localSheetId="50">#REF!</definedName>
    <definedName name="_____EXC4" localSheetId="3">#REF!</definedName>
    <definedName name="_____EXC4" localSheetId="2">#REF!</definedName>
    <definedName name="_____EXC4" localSheetId="55">#REF!</definedName>
    <definedName name="_____EXC4" localSheetId="56">#REF!</definedName>
    <definedName name="_____EXC4">#REF!</definedName>
    <definedName name="_____EXC5" localSheetId="31">#REF!</definedName>
    <definedName name="_____EXC5" localSheetId="43">#REF!</definedName>
    <definedName name="_____EXC5" localSheetId="53">#REF!</definedName>
    <definedName name="_____EXC5" localSheetId="52">#REF!</definedName>
    <definedName name="_____EXC5" localSheetId="50">#REF!</definedName>
    <definedName name="_____EXC5" localSheetId="3">#REF!</definedName>
    <definedName name="_____EXC5" localSheetId="2">#REF!</definedName>
    <definedName name="_____EXC5" localSheetId="55">#REF!</definedName>
    <definedName name="_____EXC5" localSheetId="56">#REF!</definedName>
    <definedName name="_____EXC5">#REF!</definedName>
    <definedName name="_____EXC6" localSheetId="31">#REF!</definedName>
    <definedName name="_____EXC6" localSheetId="43">#REF!</definedName>
    <definedName name="_____EXC6" localSheetId="53">#REF!</definedName>
    <definedName name="_____EXC6" localSheetId="52">#REF!</definedName>
    <definedName name="_____EXC6" localSheetId="50">#REF!</definedName>
    <definedName name="_____EXC6" localSheetId="3">#REF!</definedName>
    <definedName name="_____EXC6" localSheetId="2">#REF!</definedName>
    <definedName name="_____EXC6" localSheetId="55">#REF!</definedName>
    <definedName name="_____EXC6" localSheetId="56">#REF!</definedName>
    <definedName name="_____EXC6">#REF!</definedName>
    <definedName name="_____EXC7" localSheetId="31">#REF!</definedName>
    <definedName name="_____EXC7" localSheetId="43">#REF!</definedName>
    <definedName name="_____EXC7" localSheetId="53">#REF!</definedName>
    <definedName name="_____EXC7" localSheetId="52">#REF!</definedName>
    <definedName name="_____EXC7" localSheetId="50">#REF!</definedName>
    <definedName name="_____EXC7" localSheetId="3">#REF!</definedName>
    <definedName name="_____EXC7" localSheetId="2">#REF!</definedName>
    <definedName name="_____EXC7" localSheetId="55">#REF!</definedName>
    <definedName name="_____EXC7" localSheetId="56">#REF!</definedName>
    <definedName name="_____EXC7">#REF!</definedName>
    <definedName name="_____EXC8" localSheetId="31">#REF!</definedName>
    <definedName name="_____EXC8" localSheetId="43">#REF!</definedName>
    <definedName name="_____EXC8" localSheetId="53">#REF!</definedName>
    <definedName name="_____EXC8" localSheetId="52">#REF!</definedName>
    <definedName name="_____EXC8" localSheetId="50">#REF!</definedName>
    <definedName name="_____EXC8" localSheetId="3">#REF!</definedName>
    <definedName name="_____EXC8" localSheetId="2">#REF!</definedName>
    <definedName name="_____EXC8" localSheetId="55">#REF!</definedName>
    <definedName name="_____EXC8" localSheetId="56">#REF!</definedName>
    <definedName name="_____EXC8">#REF!</definedName>
    <definedName name="_____EXC9" localSheetId="31">#REF!</definedName>
    <definedName name="_____EXC9" localSheetId="43">#REF!</definedName>
    <definedName name="_____EXC9" localSheetId="53">#REF!</definedName>
    <definedName name="_____EXC9" localSheetId="52">#REF!</definedName>
    <definedName name="_____EXC9" localSheetId="50">#REF!</definedName>
    <definedName name="_____EXC9" localSheetId="3">#REF!</definedName>
    <definedName name="_____EXC9" localSheetId="2">#REF!</definedName>
    <definedName name="_____EXC9" localSheetId="55">#REF!</definedName>
    <definedName name="_____EXC9" localSheetId="56">#REF!</definedName>
    <definedName name="_____EXC9">#REF!</definedName>
    <definedName name="_____ORO10" localSheetId="31">#REF!</definedName>
    <definedName name="_____ORO10" localSheetId="43">#REF!</definedName>
    <definedName name="_____ORO10" localSheetId="53">#REF!</definedName>
    <definedName name="_____ORO10" localSheetId="52">#REF!</definedName>
    <definedName name="_____ORO10" localSheetId="50">#REF!</definedName>
    <definedName name="_____ORO10" localSheetId="3">#REF!</definedName>
    <definedName name="_____ORO10" localSheetId="2">#REF!</definedName>
    <definedName name="_____ORO10" localSheetId="55">#REF!</definedName>
    <definedName name="_____ORO10" localSheetId="56">#REF!</definedName>
    <definedName name="_____ORO10">#REF!</definedName>
    <definedName name="_____ORO11" localSheetId="31">#REF!</definedName>
    <definedName name="_____ORO11" localSheetId="43">#REF!</definedName>
    <definedName name="_____ORO11" localSheetId="53">#REF!</definedName>
    <definedName name="_____ORO11" localSheetId="52">#REF!</definedName>
    <definedName name="_____ORO11" localSheetId="50">#REF!</definedName>
    <definedName name="_____ORO11" localSheetId="3">#REF!</definedName>
    <definedName name="_____ORO11" localSheetId="2">#REF!</definedName>
    <definedName name="_____ORO11" localSheetId="55">#REF!</definedName>
    <definedName name="_____ORO11" localSheetId="56">#REF!</definedName>
    <definedName name="_____ORO11">#REF!</definedName>
    <definedName name="_____ORO12" localSheetId="31">#REF!</definedName>
    <definedName name="_____ORO12" localSheetId="43">#REF!</definedName>
    <definedName name="_____ORO12" localSheetId="53">#REF!</definedName>
    <definedName name="_____ORO12" localSheetId="52">#REF!</definedName>
    <definedName name="_____ORO12" localSheetId="50">#REF!</definedName>
    <definedName name="_____ORO12" localSheetId="3">#REF!</definedName>
    <definedName name="_____ORO12" localSheetId="2">#REF!</definedName>
    <definedName name="_____ORO12" localSheetId="55">#REF!</definedName>
    <definedName name="_____ORO12" localSheetId="56">#REF!</definedName>
    <definedName name="_____ORO12">#REF!</definedName>
    <definedName name="_____ORO13" localSheetId="31">#REF!</definedName>
    <definedName name="_____ORO13" localSheetId="43">#REF!</definedName>
    <definedName name="_____ORO13" localSheetId="53">#REF!</definedName>
    <definedName name="_____ORO13" localSheetId="52">#REF!</definedName>
    <definedName name="_____ORO13" localSheetId="50">#REF!</definedName>
    <definedName name="_____ORO13" localSheetId="3">#REF!</definedName>
    <definedName name="_____ORO13" localSheetId="2">#REF!</definedName>
    <definedName name="_____ORO13" localSheetId="55">#REF!</definedName>
    <definedName name="_____ORO13" localSheetId="56">#REF!</definedName>
    <definedName name="_____ORO13">#REF!</definedName>
    <definedName name="_____ORO14" localSheetId="31">#REF!</definedName>
    <definedName name="_____ORO14" localSheetId="43">#REF!</definedName>
    <definedName name="_____ORO14" localSheetId="53">#REF!</definedName>
    <definedName name="_____ORO14" localSheetId="52">#REF!</definedName>
    <definedName name="_____ORO14" localSheetId="50">#REF!</definedName>
    <definedName name="_____ORO14" localSheetId="3">#REF!</definedName>
    <definedName name="_____ORO14" localSheetId="2">#REF!</definedName>
    <definedName name="_____ORO14" localSheetId="55">#REF!</definedName>
    <definedName name="_____ORO14" localSheetId="56">#REF!</definedName>
    <definedName name="_____ORO14">#REF!</definedName>
    <definedName name="_____ORO15" localSheetId="31">#REF!</definedName>
    <definedName name="_____ORO15" localSheetId="43">#REF!</definedName>
    <definedName name="_____ORO15" localSheetId="53">#REF!</definedName>
    <definedName name="_____ORO15" localSheetId="52">#REF!</definedName>
    <definedName name="_____ORO15" localSheetId="50">#REF!</definedName>
    <definedName name="_____ORO15" localSheetId="3">#REF!</definedName>
    <definedName name="_____ORO15" localSheetId="2">#REF!</definedName>
    <definedName name="_____ORO15" localSheetId="55">#REF!</definedName>
    <definedName name="_____ORO15" localSheetId="56">#REF!</definedName>
    <definedName name="_____ORO15">#REF!</definedName>
    <definedName name="_____ORO16" localSheetId="31">#REF!</definedName>
    <definedName name="_____ORO16" localSheetId="43">#REF!</definedName>
    <definedName name="_____ORO16" localSheetId="53">#REF!</definedName>
    <definedName name="_____ORO16" localSheetId="52">#REF!</definedName>
    <definedName name="_____ORO16" localSheetId="50">#REF!</definedName>
    <definedName name="_____ORO16" localSheetId="3">#REF!</definedName>
    <definedName name="_____ORO16" localSheetId="2">#REF!</definedName>
    <definedName name="_____ORO16" localSheetId="55">#REF!</definedName>
    <definedName name="_____ORO16" localSheetId="56">#REF!</definedName>
    <definedName name="_____ORO16">#REF!</definedName>
    <definedName name="_____ORO17" localSheetId="31">#REF!</definedName>
    <definedName name="_____ORO17" localSheetId="43">#REF!</definedName>
    <definedName name="_____ORO17" localSheetId="53">#REF!</definedName>
    <definedName name="_____ORO17" localSheetId="52">#REF!</definedName>
    <definedName name="_____ORO17" localSheetId="50">#REF!</definedName>
    <definedName name="_____ORO17" localSheetId="3">#REF!</definedName>
    <definedName name="_____ORO17" localSheetId="2">#REF!</definedName>
    <definedName name="_____ORO17" localSheetId="55">#REF!</definedName>
    <definedName name="_____ORO17" localSheetId="56">#REF!</definedName>
    <definedName name="_____ORO17">#REF!</definedName>
    <definedName name="_____ORO18" localSheetId="31">#REF!</definedName>
    <definedName name="_____ORO18" localSheetId="43">#REF!</definedName>
    <definedName name="_____ORO18" localSheetId="53">#REF!</definedName>
    <definedName name="_____ORO18" localSheetId="52">#REF!</definedName>
    <definedName name="_____ORO18" localSheetId="50">#REF!</definedName>
    <definedName name="_____ORO18" localSheetId="3">#REF!</definedName>
    <definedName name="_____ORO18" localSheetId="2">#REF!</definedName>
    <definedName name="_____ORO18" localSheetId="55">#REF!</definedName>
    <definedName name="_____ORO18" localSheetId="56">#REF!</definedName>
    <definedName name="_____ORO18">#REF!</definedName>
    <definedName name="_____ORO19" localSheetId="31">#REF!</definedName>
    <definedName name="_____ORO19" localSheetId="43">#REF!</definedName>
    <definedName name="_____ORO19" localSheetId="53">#REF!</definedName>
    <definedName name="_____ORO19" localSheetId="52">#REF!</definedName>
    <definedName name="_____ORO19" localSheetId="50">#REF!</definedName>
    <definedName name="_____ORO19" localSheetId="3">#REF!</definedName>
    <definedName name="_____ORO19" localSheetId="2">#REF!</definedName>
    <definedName name="_____ORO19" localSheetId="55">#REF!</definedName>
    <definedName name="_____ORO19" localSheetId="56">#REF!</definedName>
    <definedName name="_____ORO19">#REF!</definedName>
    <definedName name="_____PJ50" localSheetId="31">#REF!</definedName>
    <definedName name="_____PJ50" localSheetId="43">#REF!</definedName>
    <definedName name="_____PJ50" localSheetId="53">#REF!</definedName>
    <definedName name="_____PJ50" localSheetId="52">#REF!</definedName>
    <definedName name="_____PJ50" localSheetId="50">#REF!</definedName>
    <definedName name="_____PJ50" localSheetId="3">#REF!</definedName>
    <definedName name="_____PJ50" localSheetId="2">#REF!</definedName>
    <definedName name="_____PJ50" localSheetId="55">#REF!</definedName>
    <definedName name="_____PJ50" localSheetId="56">#REF!</definedName>
    <definedName name="_____PJ50">#REF!</definedName>
    <definedName name="_____pj51" localSheetId="31">#REF!</definedName>
    <definedName name="_____pj51" localSheetId="43">#REF!</definedName>
    <definedName name="_____pj51" localSheetId="53">#REF!</definedName>
    <definedName name="_____pj51" localSheetId="52">#REF!</definedName>
    <definedName name="_____pj51" localSheetId="50">#REF!</definedName>
    <definedName name="_____pj51" localSheetId="3">#REF!</definedName>
    <definedName name="_____pj51" localSheetId="2">#REF!</definedName>
    <definedName name="_____pj51" localSheetId="55">#REF!</definedName>
    <definedName name="_____pj51" localSheetId="56">#REF!</definedName>
    <definedName name="_____pj51">#REF!</definedName>
    <definedName name="_____PMT5671" localSheetId="31">#REF!</definedName>
    <definedName name="_____PMT5671" localSheetId="43">#REF!</definedName>
    <definedName name="_____PMT5671" localSheetId="53">#REF!</definedName>
    <definedName name="_____PMT5671" localSheetId="52">#REF!</definedName>
    <definedName name="_____PMT5671" localSheetId="50">#REF!</definedName>
    <definedName name="_____PMT5671" localSheetId="3">#REF!</definedName>
    <definedName name="_____PMT5671" localSheetId="2">#REF!</definedName>
    <definedName name="_____PMT5671" localSheetId="55">#REF!</definedName>
    <definedName name="_____PMT5671" localSheetId="56">#REF!</definedName>
    <definedName name="_____PMT5671">#REF!</definedName>
    <definedName name="_____PMT5805" localSheetId="31">#REF!</definedName>
    <definedName name="_____PMT5805" localSheetId="43">#REF!</definedName>
    <definedName name="_____PMT5805" localSheetId="53">#REF!</definedName>
    <definedName name="_____PMT5805" localSheetId="52">#REF!</definedName>
    <definedName name="_____PMT5805" localSheetId="50">#REF!</definedName>
    <definedName name="_____PMT5805" localSheetId="3">#REF!</definedName>
    <definedName name="_____PMT5805" localSheetId="2">#REF!</definedName>
    <definedName name="_____PMT5805" localSheetId="55">#REF!</definedName>
    <definedName name="_____PMT5805" localSheetId="56">#REF!</definedName>
    <definedName name="_____PMT5805">#REF!</definedName>
    <definedName name="_____PMT5806" localSheetId="31">#REF!</definedName>
    <definedName name="_____PMT5806" localSheetId="43">#REF!</definedName>
    <definedName name="_____PMT5806" localSheetId="53">#REF!</definedName>
    <definedName name="_____PMT5806" localSheetId="52">#REF!</definedName>
    <definedName name="_____PMT5806" localSheetId="50">#REF!</definedName>
    <definedName name="_____PMT5806" localSheetId="3">#REF!</definedName>
    <definedName name="_____PMT5806" localSheetId="2">#REF!</definedName>
    <definedName name="_____PMT5806" localSheetId="55">#REF!</definedName>
    <definedName name="_____PMT5806" localSheetId="56">#REF!</definedName>
    <definedName name="_____PMT5806">#REF!</definedName>
    <definedName name="_____PMT5815" localSheetId="31">#REF!</definedName>
    <definedName name="_____PMT5815" localSheetId="43">#REF!</definedName>
    <definedName name="_____PMT5815" localSheetId="53">#REF!</definedName>
    <definedName name="_____PMT5815" localSheetId="52">#REF!</definedName>
    <definedName name="_____PMT5815" localSheetId="50">#REF!</definedName>
    <definedName name="_____PMT5815" localSheetId="3">#REF!</definedName>
    <definedName name="_____PMT5815" localSheetId="2">#REF!</definedName>
    <definedName name="_____PMT5815" localSheetId="55">#REF!</definedName>
    <definedName name="_____PMT5815" localSheetId="56">#REF!</definedName>
    <definedName name="_____PMT5815">#REF!</definedName>
    <definedName name="_____PMT5820" localSheetId="31">#REF!</definedName>
    <definedName name="_____PMT5820" localSheetId="43">#REF!</definedName>
    <definedName name="_____PMT5820" localSheetId="53">#REF!</definedName>
    <definedName name="_____PMT5820" localSheetId="52">#REF!</definedName>
    <definedName name="_____PMT5820" localSheetId="50">#REF!</definedName>
    <definedName name="_____PMT5820" localSheetId="2">#REF!</definedName>
    <definedName name="_____PMT5820" localSheetId="55">#REF!</definedName>
    <definedName name="_____PMT5820" localSheetId="56">#REF!</definedName>
    <definedName name="_____PMT5820">#REF!</definedName>
    <definedName name="_____PR1" localSheetId="9">#REF!</definedName>
    <definedName name="_____PR1" localSheetId="8">#REF!</definedName>
    <definedName name="_____PR1">#REF!</definedName>
    <definedName name="_____PZ20" localSheetId="5">#REF!</definedName>
    <definedName name="_____PZ20" localSheetId="31">#REF!</definedName>
    <definedName name="_____PZ20" localSheetId="43">#REF!</definedName>
    <definedName name="_____PZ20" localSheetId="53">#REF!</definedName>
    <definedName name="_____PZ20" localSheetId="52">#REF!</definedName>
    <definedName name="_____PZ20" localSheetId="50">#REF!</definedName>
    <definedName name="_____PZ20" localSheetId="3">#REF!</definedName>
    <definedName name="_____PZ20" localSheetId="6">#REF!</definedName>
    <definedName name="_____PZ20" localSheetId="2">#REF!</definedName>
    <definedName name="_____PZ20" localSheetId="55">#REF!</definedName>
    <definedName name="_____PZ20" localSheetId="56">#REF!</definedName>
    <definedName name="_____PZ20">#REF!</definedName>
    <definedName name="_____PZ30">#REF!</definedName>
    <definedName name="_____PZ40">#REF!</definedName>
    <definedName name="_____PZ50">#REF!</definedName>
    <definedName name="_____r" localSheetId="5">#REF!</definedName>
    <definedName name="_____r" localSheetId="31">#REF!</definedName>
    <definedName name="_____r" localSheetId="43">#REF!</definedName>
    <definedName name="_____r" localSheetId="53">#REF!</definedName>
    <definedName name="_____r" localSheetId="52">#REF!</definedName>
    <definedName name="_____r" localSheetId="50">#REF!</definedName>
    <definedName name="_____r" localSheetId="3">#REF!</definedName>
    <definedName name="_____r" localSheetId="2">#REF!</definedName>
    <definedName name="_____r" localSheetId="47">#REF!</definedName>
    <definedName name="_____r" localSheetId="55">#REF!</definedName>
    <definedName name="_____r" localSheetId="56">#REF!</definedName>
    <definedName name="_____r">#REF!</definedName>
    <definedName name="_____RD43" localSheetId="31">#REF!</definedName>
    <definedName name="_____RD43" localSheetId="43">#REF!</definedName>
    <definedName name="_____RD43" localSheetId="53">#REF!</definedName>
    <definedName name="_____RD43" localSheetId="52">#REF!</definedName>
    <definedName name="_____RD43" localSheetId="50">#REF!</definedName>
    <definedName name="_____RD43" localSheetId="3">#REF!</definedName>
    <definedName name="_____RD43" localSheetId="6">#REF!</definedName>
    <definedName name="_____RD43" localSheetId="2">#REF!</definedName>
    <definedName name="_____RD43" localSheetId="55">#REF!</definedName>
    <definedName name="_____RD43" localSheetId="56">#REF!</definedName>
    <definedName name="_____RD43">#REF!</definedName>
    <definedName name="_____RD63" localSheetId="31">#REF!</definedName>
    <definedName name="_____RD63" localSheetId="43">#REF!</definedName>
    <definedName name="_____RD63" localSheetId="53">#REF!</definedName>
    <definedName name="_____RD63" localSheetId="52">#REF!</definedName>
    <definedName name="_____RD63" localSheetId="50">#REF!</definedName>
    <definedName name="_____RD63" localSheetId="3">#REF!</definedName>
    <definedName name="_____RD63" localSheetId="6">#REF!</definedName>
    <definedName name="_____RD63" localSheetId="2">#REF!</definedName>
    <definedName name="_____RD63" localSheetId="55">#REF!</definedName>
    <definedName name="_____RD63" localSheetId="56">#REF!</definedName>
    <definedName name="_____RD63">#REF!</definedName>
    <definedName name="_____RD64" localSheetId="31">#REF!</definedName>
    <definedName name="_____RD64" localSheetId="43">#REF!</definedName>
    <definedName name="_____RD64" localSheetId="53">#REF!</definedName>
    <definedName name="_____RD64" localSheetId="52">#REF!</definedName>
    <definedName name="_____RD64" localSheetId="50">#REF!</definedName>
    <definedName name="_____RD64" localSheetId="3">#REF!</definedName>
    <definedName name="_____RD64" localSheetId="6">#REF!</definedName>
    <definedName name="_____RD64" localSheetId="2">#REF!</definedName>
    <definedName name="_____RD64" localSheetId="55">#REF!</definedName>
    <definedName name="_____RD64" localSheetId="56">#REF!</definedName>
    <definedName name="_____RD64">#REF!</definedName>
    <definedName name="_____RD83" localSheetId="31">#REF!</definedName>
    <definedName name="_____RD83" localSheetId="43">#REF!</definedName>
    <definedName name="_____RD83" localSheetId="53">#REF!</definedName>
    <definedName name="_____RD83" localSheetId="52">#REF!</definedName>
    <definedName name="_____RD83" localSheetId="50">#REF!</definedName>
    <definedName name="_____RD83" localSheetId="3">#REF!</definedName>
    <definedName name="_____RD83" localSheetId="6">#REF!</definedName>
    <definedName name="_____RD83" localSheetId="2">#REF!</definedName>
    <definedName name="_____RD83" localSheetId="55">#REF!</definedName>
    <definedName name="_____RD83" localSheetId="56">#REF!</definedName>
    <definedName name="_____RD83">#REF!</definedName>
    <definedName name="_____RD84" localSheetId="31">#REF!</definedName>
    <definedName name="_____RD84" localSheetId="43">#REF!</definedName>
    <definedName name="_____RD84" localSheetId="53">#REF!</definedName>
    <definedName name="_____RD84" localSheetId="52">#REF!</definedName>
    <definedName name="_____RD84" localSheetId="50">#REF!</definedName>
    <definedName name="_____RD84" localSheetId="3">#REF!</definedName>
    <definedName name="_____RD84" localSheetId="6">#REF!</definedName>
    <definedName name="_____RD84" localSheetId="2">#REF!</definedName>
    <definedName name="_____RD84" localSheetId="55">#REF!</definedName>
    <definedName name="_____RD84" localSheetId="56">#REF!</definedName>
    <definedName name="_____RD84">#REF!</definedName>
    <definedName name="_____RD86" localSheetId="31">#REF!</definedName>
    <definedName name="_____RD86" localSheetId="43">#REF!</definedName>
    <definedName name="_____RD86" localSheetId="53">#REF!</definedName>
    <definedName name="_____RD86" localSheetId="52">#REF!</definedName>
    <definedName name="_____RD86" localSheetId="50">#REF!</definedName>
    <definedName name="_____RD86" localSheetId="3">#REF!</definedName>
    <definedName name="_____RD86" localSheetId="6">#REF!</definedName>
    <definedName name="_____RD86" localSheetId="2">#REF!</definedName>
    <definedName name="_____RD86" localSheetId="55">#REF!</definedName>
    <definedName name="_____RD86" localSheetId="56">#REF!</definedName>
    <definedName name="_____RD86">#REF!</definedName>
    <definedName name="_____SY106" localSheetId="31">#REF!</definedName>
    <definedName name="_____SY106" localSheetId="43">#REF!</definedName>
    <definedName name="_____SY106" localSheetId="53">#REF!</definedName>
    <definedName name="_____SY106" localSheetId="52">#REF!</definedName>
    <definedName name="_____SY106" localSheetId="50">#REF!</definedName>
    <definedName name="_____SY106" localSheetId="3">#REF!</definedName>
    <definedName name="_____SY106" localSheetId="6">#REF!</definedName>
    <definedName name="_____SY106" localSheetId="2">#REF!</definedName>
    <definedName name="_____SY106" localSheetId="55">#REF!</definedName>
    <definedName name="_____SY106" localSheetId="56">#REF!</definedName>
    <definedName name="_____SY106">#REF!</definedName>
    <definedName name="_____SY126" localSheetId="31">#REF!</definedName>
    <definedName name="_____SY126" localSheetId="43">#REF!</definedName>
    <definedName name="_____SY126" localSheetId="53">#REF!</definedName>
    <definedName name="_____SY126" localSheetId="52">#REF!</definedName>
    <definedName name="_____SY126" localSheetId="50">#REF!</definedName>
    <definedName name="_____SY126" localSheetId="3">#REF!</definedName>
    <definedName name="_____SY126" localSheetId="6">#REF!</definedName>
    <definedName name="_____SY126" localSheetId="2">#REF!</definedName>
    <definedName name="_____SY126" localSheetId="55">#REF!</definedName>
    <definedName name="_____SY126" localSheetId="56">#REF!</definedName>
    <definedName name="_____SY126">#REF!</definedName>
    <definedName name="_____SY166" localSheetId="31">#REF!</definedName>
    <definedName name="_____SY166" localSheetId="43">#REF!</definedName>
    <definedName name="_____SY166" localSheetId="53">#REF!</definedName>
    <definedName name="_____SY166" localSheetId="52">#REF!</definedName>
    <definedName name="_____SY166" localSheetId="50">#REF!</definedName>
    <definedName name="_____SY166" localSheetId="3">#REF!</definedName>
    <definedName name="_____SY166" localSheetId="6">#REF!</definedName>
    <definedName name="_____SY166" localSheetId="2">#REF!</definedName>
    <definedName name="_____SY166" localSheetId="55">#REF!</definedName>
    <definedName name="_____SY166" localSheetId="56">#REF!</definedName>
    <definedName name="_____SY166">#REF!</definedName>
    <definedName name="_____SY186" localSheetId="31">#REF!</definedName>
    <definedName name="_____SY186" localSheetId="43">#REF!</definedName>
    <definedName name="_____SY186" localSheetId="53">#REF!</definedName>
    <definedName name="_____SY186" localSheetId="52">#REF!</definedName>
    <definedName name="_____SY186" localSheetId="50">#REF!</definedName>
    <definedName name="_____SY186" localSheetId="3">#REF!</definedName>
    <definedName name="_____SY186" localSheetId="6">#REF!</definedName>
    <definedName name="_____SY186" localSheetId="2">#REF!</definedName>
    <definedName name="_____SY186" localSheetId="55">#REF!</definedName>
    <definedName name="_____SY186" localSheetId="56">#REF!</definedName>
    <definedName name="_____SY186">#REF!</definedName>
    <definedName name="_____SY86" localSheetId="31">#REF!</definedName>
    <definedName name="_____SY86" localSheetId="43">#REF!</definedName>
    <definedName name="_____SY86" localSheetId="53">#REF!</definedName>
    <definedName name="_____SY86" localSheetId="52">#REF!</definedName>
    <definedName name="_____SY86" localSheetId="50">#REF!</definedName>
    <definedName name="_____SY86" localSheetId="3">#REF!</definedName>
    <definedName name="_____SY86" localSheetId="6">#REF!</definedName>
    <definedName name="_____SY86" localSheetId="2">#REF!</definedName>
    <definedName name="_____SY86" localSheetId="55">#REF!</definedName>
    <definedName name="_____SY86" localSheetId="56">#REF!</definedName>
    <definedName name="_____SY86">#REF!</definedName>
    <definedName name="_____TA3" localSheetId="31">#REF!</definedName>
    <definedName name="_____TA3" localSheetId="43">#REF!</definedName>
    <definedName name="_____TA3" localSheetId="53">#REF!</definedName>
    <definedName name="_____TA3" localSheetId="52">#REF!</definedName>
    <definedName name="_____TA3" localSheetId="50">#REF!</definedName>
    <definedName name="_____TA3" localSheetId="3">#REF!</definedName>
    <definedName name="_____TA3" localSheetId="6">#REF!</definedName>
    <definedName name="_____TA3" localSheetId="2">#REF!</definedName>
    <definedName name="_____TA3" localSheetId="55">#REF!</definedName>
    <definedName name="_____TA3" localSheetId="56">#REF!</definedName>
    <definedName name="_____TA3">#REF!</definedName>
    <definedName name="_____TA4" localSheetId="31">#REF!</definedName>
    <definedName name="_____TA4" localSheetId="43">#REF!</definedName>
    <definedName name="_____TA4" localSheetId="53">#REF!</definedName>
    <definedName name="_____TA4" localSheetId="52">#REF!</definedName>
    <definedName name="_____TA4" localSheetId="50">#REF!</definedName>
    <definedName name="_____TA4" localSheetId="3">#REF!</definedName>
    <definedName name="_____TA4" localSheetId="6">#REF!</definedName>
    <definedName name="_____TA4" localSheetId="2">#REF!</definedName>
    <definedName name="_____TA4" localSheetId="55">#REF!</definedName>
    <definedName name="_____TA4" localSheetId="56">#REF!</definedName>
    <definedName name="_____TA4">#REF!</definedName>
    <definedName name="_____tab1" localSheetId="31">#REF!</definedName>
    <definedName name="_____tab1" localSheetId="43">#REF!</definedName>
    <definedName name="_____tab1" localSheetId="53">#REF!</definedName>
    <definedName name="_____tab1" localSheetId="52">#REF!</definedName>
    <definedName name="_____tab1" localSheetId="50">#REF!</definedName>
    <definedName name="_____tab1" localSheetId="3">#REF!</definedName>
    <definedName name="_____tab1" localSheetId="2">#REF!</definedName>
    <definedName name="_____tab1" localSheetId="55">#REF!</definedName>
    <definedName name="_____tab1" localSheetId="56">#REF!</definedName>
    <definedName name="_____tab1">#REF!</definedName>
    <definedName name="_____tab2" localSheetId="31">#REF!</definedName>
    <definedName name="_____tab2" localSheetId="43">#REF!</definedName>
    <definedName name="_____tab2" localSheetId="53">#REF!</definedName>
    <definedName name="_____tab2" localSheetId="52">#REF!</definedName>
    <definedName name="_____tab2" localSheetId="50">#REF!</definedName>
    <definedName name="_____tab2" localSheetId="3">#REF!</definedName>
    <definedName name="_____tab2" localSheetId="2">#REF!</definedName>
    <definedName name="_____tab2" localSheetId="55">#REF!</definedName>
    <definedName name="_____tab2" localSheetId="56">#REF!</definedName>
    <definedName name="_____tab2">#REF!</definedName>
    <definedName name="_____tab3" localSheetId="31">#REF!</definedName>
    <definedName name="_____tab3" localSheetId="43">#REF!</definedName>
    <definedName name="_____tab3" localSheetId="53">#REF!</definedName>
    <definedName name="_____tab3" localSheetId="52">#REF!</definedName>
    <definedName name="_____tab3" localSheetId="50">#REF!</definedName>
    <definedName name="_____tab3" localSheetId="3">#REF!</definedName>
    <definedName name="_____tab3" localSheetId="2">#REF!</definedName>
    <definedName name="_____tab3" localSheetId="55">#REF!</definedName>
    <definedName name="_____tab3" localSheetId="56">#REF!</definedName>
    <definedName name="_____tab3">#REF!</definedName>
    <definedName name="_____TAB4" localSheetId="31">#REF!</definedName>
    <definedName name="_____TAB4" localSheetId="43">#REF!</definedName>
    <definedName name="_____TAB4" localSheetId="53">#REF!</definedName>
    <definedName name="_____TAB4" localSheetId="52">#REF!</definedName>
    <definedName name="_____TAB4" localSheetId="50">#REF!</definedName>
    <definedName name="_____TAB4" localSheetId="3">#REF!</definedName>
    <definedName name="_____TAB4" localSheetId="2">#REF!</definedName>
    <definedName name="_____TAB4" localSheetId="55">#REF!</definedName>
    <definedName name="_____TAB4" localSheetId="56">#REF!</definedName>
    <definedName name="_____TAB4">#REF!</definedName>
    <definedName name="_____TE10" localSheetId="31">#REF!</definedName>
    <definedName name="_____TE10" localSheetId="43">#REF!</definedName>
    <definedName name="_____TE10" localSheetId="53">#REF!</definedName>
    <definedName name="_____TE10" localSheetId="52">#REF!</definedName>
    <definedName name="_____TE10" localSheetId="50">#REF!</definedName>
    <definedName name="_____TE10" localSheetId="3">#REF!</definedName>
    <definedName name="_____TE10" localSheetId="6">#REF!</definedName>
    <definedName name="_____TE10" localSheetId="2">#REF!</definedName>
    <definedName name="_____TE10" localSheetId="55">#REF!</definedName>
    <definedName name="_____TE10" localSheetId="56">#REF!</definedName>
    <definedName name="_____TE10">#REF!</definedName>
    <definedName name="_____TE103" localSheetId="31">#REF!</definedName>
    <definedName name="_____TE103" localSheetId="43">#REF!</definedName>
    <definedName name="_____TE103" localSheetId="53">#REF!</definedName>
    <definedName name="_____TE103" localSheetId="52">#REF!</definedName>
    <definedName name="_____TE103" localSheetId="50">#REF!</definedName>
    <definedName name="_____TE103" localSheetId="3">#REF!</definedName>
    <definedName name="_____TE103" localSheetId="6">#REF!</definedName>
    <definedName name="_____TE103" localSheetId="2">#REF!</definedName>
    <definedName name="_____TE103" localSheetId="55">#REF!</definedName>
    <definedName name="_____TE103" localSheetId="56">#REF!</definedName>
    <definedName name="_____TE103">#REF!</definedName>
    <definedName name="_____TE104" localSheetId="31">#REF!</definedName>
    <definedName name="_____TE104" localSheetId="43">#REF!</definedName>
    <definedName name="_____TE104" localSheetId="53">#REF!</definedName>
    <definedName name="_____TE104" localSheetId="52">#REF!</definedName>
    <definedName name="_____TE104" localSheetId="50">#REF!</definedName>
    <definedName name="_____TE104" localSheetId="3">#REF!</definedName>
    <definedName name="_____TE104" localSheetId="6">#REF!</definedName>
    <definedName name="_____TE104" localSheetId="2">#REF!</definedName>
    <definedName name="_____TE104" localSheetId="55">#REF!</definedName>
    <definedName name="_____TE104" localSheetId="56">#REF!</definedName>
    <definedName name="_____TE104">#REF!</definedName>
    <definedName name="_____TE106" localSheetId="31">#REF!</definedName>
    <definedName name="_____TE106" localSheetId="43">#REF!</definedName>
    <definedName name="_____TE106" localSheetId="53">#REF!</definedName>
    <definedName name="_____TE106" localSheetId="52">#REF!</definedName>
    <definedName name="_____TE106" localSheetId="50">#REF!</definedName>
    <definedName name="_____TE106" localSheetId="3">#REF!</definedName>
    <definedName name="_____TE106" localSheetId="6">#REF!</definedName>
    <definedName name="_____TE106" localSheetId="2">#REF!</definedName>
    <definedName name="_____TE106" localSheetId="55">#REF!</definedName>
    <definedName name="_____TE106" localSheetId="56">#REF!</definedName>
    <definedName name="_____TE106">#REF!</definedName>
    <definedName name="_____TE108" localSheetId="31">#REF!</definedName>
    <definedName name="_____TE108" localSheetId="43">#REF!</definedName>
    <definedName name="_____TE108" localSheetId="53">#REF!</definedName>
    <definedName name="_____TE108" localSheetId="52">#REF!</definedName>
    <definedName name="_____TE108" localSheetId="50">#REF!</definedName>
    <definedName name="_____TE108" localSheetId="3">#REF!</definedName>
    <definedName name="_____TE108" localSheetId="6">#REF!</definedName>
    <definedName name="_____TE108" localSheetId="2">#REF!</definedName>
    <definedName name="_____TE108" localSheetId="55">#REF!</definedName>
    <definedName name="_____TE108" localSheetId="56">#REF!</definedName>
    <definedName name="_____TE108">#REF!</definedName>
    <definedName name="_____TE12" localSheetId="31">#REF!</definedName>
    <definedName name="_____TE12" localSheetId="43">#REF!</definedName>
    <definedName name="_____TE12" localSheetId="53">#REF!</definedName>
    <definedName name="_____TE12" localSheetId="52">#REF!</definedName>
    <definedName name="_____TE12" localSheetId="50">#REF!</definedName>
    <definedName name="_____TE12" localSheetId="3">#REF!</definedName>
    <definedName name="_____TE12" localSheetId="6">#REF!</definedName>
    <definedName name="_____TE12" localSheetId="2">#REF!</definedName>
    <definedName name="_____TE12" localSheetId="55">#REF!</definedName>
    <definedName name="_____TE12" localSheetId="56">#REF!</definedName>
    <definedName name="_____TE12">#REF!</definedName>
    <definedName name="_____TE1210" localSheetId="31">#REF!</definedName>
    <definedName name="_____TE1210" localSheetId="43">#REF!</definedName>
    <definedName name="_____TE1210" localSheetId="53">#REF!</definedName>
    <definedName name="_____TE1210" localSheetId="52">#REF!</definedName>
    <definedName name="_____TE1210" localSheetId="50">#REF!</definedName>
    <definedName name="_____TE1210" localSheetId="3">#REF!</definedName>
    <definedName name="_____TE1210" localSheetId="6">#REF!</definedName>
    <definedName name="_____TE1210" localSheetId="2">#REF!</definedName>
    <definedName name="_____TE1210" localSheetId="55">#REF!</definedName>
    <definedName name="_____TE1210" localSheetId="56">#REF!</definedName>
    <definedName name="_____TE1210">#REF!</definedName>
    <definedName name="_____TE123" localSheetId="31">#REF!</definedName>
    <definedName name="_____TE123" localSheetId="43">#REF!</definedName>
    <definedName name="_____TE123" localSheetId="53">#REF!</definedName>
    <definedName name="_____TE123" localSheetId="52">#REF!</definedName>
    <definedName name="_____TE123" localSheetId="50">#REF!</definedName>
    <definedName name="_____TE123" localSheetId="3">#REF!</definedName>
    <definedName name="_____TE123" localSheetId="6">#REF!</definedName>
    <definedName name="_____TE123" localSheetId="2">#REF!</definedName>
    <definedName name="_____TE123" localSheetId="55">#REF!</definedName>
    <definedName name="_____TE123" localSheetId="56">#REF!</definedName>
    <definedName name="_____TE123">#REF!</definedName>
    <definedName name="_____TE124" localSheetId="31">#REF!</definedName>
    <definedName name="_____TE124" localSheetId="43">#REF!</definedName>
    <definedName name="_____TE124" localSheetId="53">#REF!</definedName>
    <definedName name="_____TE124" localSheetId="52">#REF!</definedName>
    <definedName name="_____TE124" localSheetId="50">#REF!</definedName>
    <definedName name="_____TE124" localSheetId="3">#REF!</definedName>
    <definedName name="_____TE124" localSheetId="6">#REF!</definedName>
    <definedName name="_____TE124" localSheetId="2">#REF!</definedName>
    <definedName name="_____TE124" localSheetId="55">#REF!</definedName>
    <definedName name="_____TE124" localSheetId="56">#REF!</definedName>
    <definedName name="_____TE124">#REF!</definedName>
    <definedName name="_____TE126" localSheetId="31">#REF!</definedName>
    <definedName name="_____TE126" localSheetId="43">#REF!</definedName>
    <definedName name="_____TE126" localSheetId="53">#REF!</definedName>
    <definedName name="_____TE126" localSheetId="52">#REF!</definedName>
    <definedName name="_____TE126" localSheetId="50">#REF!</definedName>
    <definedName name="_____TE126" localSheetId="3">#REF!</definedName>
    <definedName name="_____TE126" localSheetId="6">#REF!</definedName>
    <definedName name="_____TE126" localSheetId="2">#REF!</definedName>
    <definedName name="_____TE126" localSheetId="55">#REF!</definedName>
    <definedName name="_____TE126" localSheetId="56">#REF!</definedName>
    <definedName name="_____TE126">#REF!</definedName>
    <definedName name="_____TE128" localSheetId="31">#REF!</definedName>
    <definedName name="_____TE128" localSheetId="43">#REF!</definedName>
    <definedName name="_____TE128" localSheetId="53">#REF!</definedName>
    <definedName name="_____TE128" localSheetId="52">#REF!</definedName>
    <definedName name="_____TE128" localSheetId="50">#REF!</definedName>
    <definedName name="_____TE128" localSheetId="3">#REF!</definedName>
    <definedName name="_____TE128" localSheetId="6">#REF!</definedName>
    <definedName name="_____TE128" localSheetId="2">#REF!</definedName>
    <definedName name="_____TE128" localSheetId="55">#REF!</definedName>
    <definedName name="_____TE128" localSheetId="56">#REF!</definedName>
    <definedName name="_____TE128">#REF!</definedName>
    <definedName name="_____TE3" localSheetId="31">#REF!</definedName>
    <definedName name="_____TE3" localSheetId="43">#REF!</definedName>
    <definedName name="_____TE3" localSheetId="53">#REF!</definedName>
    <definedName name="_____TE3" localSheetId="52">#REF!</definedName>
    <definedName name="_____TE3" localSheetId="50">#REF!</definedName>
    <definedName name="_____TE3" localSheetId="3">#REF!</definedName>
    <definedName name="_____TE3" localSheetId="6">#REF!</definedName>
    <definedName name="_____TE3" localSheetId="2">#REF!</definedName>
    <definedName name="_____TE3" localSheetId="55">#REF!</definedName>
    <definedName name="_____TE3" localSheetId="56">#REF!</definedName>
    <definedName name="_____TE3">#REF!</definedName>
    <definedName name="_____TE4" localSheetId="31">#REF!</definedName>
    <definedName name="_____TE4" localSheetId="43">#REF!</definedName>
    <definedName name="_____TE4" localSheetId="53">#REF!</definedName>
    <definedName name="_____TE4" localSheetId="52">#REF!</definedName>
    <definedName name="_____TE4" localSheetId="50">#REF!</definedName>
    <definedName name="_____TE4" localSheetId="3">#REF!</definedName>
    <definedName name="_____TE4" localSheetId="6">#REF!</definedName>
    <definedName name="_____TE4" localSheetId="2">#REF!</definedName>
    <definedName name="_____TE4" localSheetId="55">#REF!</definedName>
    <definedName name="_____TE4" localSheetId="56">#REF!</definedName>
    <definedName name="_____TE4">#REF!</definedName>
    <definedName name="_____TE43" localSheetId="31">#REF!</definedName>
    <definedName name="_____TE43" localSheetId="43">#REF!</definedName>
    <definedName name="_____TE43" localSheetId="53">#REF!</definedName>
    <definedName name="_____TE43" localSheetId="52">#REF!</definedName>
    <definedName name="_____TE43" localSheetId="50">#REF!</definedName>
    <definedName name="_____TE43" localSheetId="3">#REF!</definedName>
    <definedName name="_____TE43" localSheetId="6">#REF!</definedName>
    <definedName name="_____TE43" localSheetId="2">#REF!</definedName>
    <definedName name="_____TE43" localSheetId="55">#REF!</definedName>
    <definedName name="_____TE43" localSheetId="56">#REF!</definedName>
    <definedName name="_____TE43">#REF!</definedName>
    <definedName name="_____TE6" localSheetId="31">#REF!</definedName>
    <definedName name="_____TE6" localSheetId="43">#REF!</definedName>
    <definedName name="_____TE6" localSheetId="53">#REF!</definedName>
    <definedName name="_____TE6" localSheetId="52">#REF!</definedName>
    <definedName name="_____TE6" localSheetId="50">#REF!</definedName>
    <definedName name="_____TE6" localSheetId="3">#REF!</definedName>
    <definedName name="_____TE6" localSheetId="6">#REF!</definedName>
    <definedName name="_____TE6" localSheetId="2">#REF!</definedName>
    <definedName name="_____TE6" localSheetId="55">#REF!</definedName>
    <definedName name="_____TE6" localSheetId="56">#REF!</definedName>
    <definedName name="_____TE6">#REF!</definedName>
    <definedName name="_____TE63" localSheetId="31">#REF!</definedName>
    <definedName name="_____TE63" localSheetId="43">#REF!</definedName>
    <definedName name="_____TE63" localSheetId="53">#REF!</definedName>
    <definedName name="_____TE63" localSheetId="52">#REF!</definedName>
    <definedName name="_____TE63" localSheetId="50">#REF!</definedName>
    <definedName name="_____TE63" localSheetId="3">#REF!</definedName>
    <definedName name="_____TE63" localSheetId="6">#REF!</definedName>
    <definedName name="_____TE63" localSheetId="2">#REF!</definedName>
    <definedName name="_____TE63" localSheetId="55">#REF!</definedName>
    <definedName name="_____TE63" localSheetId="56">#REF!</definedName>
    <definedName name="_____TE63">#REF!</definedName>
    <definedName name="_____TE64" localSheetId="31">#REF!</definedName>
    <definedName name="_____TE64" localSheetId="43">#REF!</definedName>
    <definedName name="_____TE64" localSheetId="53">#REF!</definedName>
    <definedName name="_____TE64" localSheetId="52">#REF!</definedName>
    <definedName name="_____TE64" localSheetId="50">#REF!</definedName>
    <definedName name="_____TE64" localSheetId="3">#REF!</definedName>
    <definedName name="_____TE64" localSheetId="6">#REF!</definedName>
    <definedName name="_____TE64" localSheetId="2">#REF!</definedName>
    <definedName name="_____TE64" localSheetId="55">#REF!</definedName>
    <definedName name="_____TE64" localSheetId="56">#REF!</definedName>
    <definedName name="_____TE64">#REF!</definedName>
    <definedName name="_____TE8" localSheetId="31">#REF!</definedName>
    <definedName name="_____TE8" localSheetId="43">#REF!</definedName>
    <definedName name="_____TE8" localSheetId="53">#REF!</definedName>
    <definedName name="_____TE8" localSheetId="52">#REF!</definedName>
    <definedName name="_____TE8" localSheetId="50">#REF!</definedName>
    <definedName name="_____TE8" localSheetId="3">#REF!</definedName>
    <definedName name="_____TE8" localSheetId="6">#REF!</definedName>
    <definedName name="_____TE8" localSheetId="2">#REF!</definedName>
    <definedName name="_____TE8" localSheetId="55">#REF!</definedName>
    <definedName name="_____TE8" localSheetId="56">#REF!</definedName>
    <definedName name="_____TE8">#REF!</definedName>
    <definedName name="_____TE83" localSheetId="31">#REF!</definedName>
    <definedName name="_____TE83" localSheetId="43">#REF!</definedName>
    <definedName name="_____TE83" localSheetId="53">#REF!</definedName>
    <definedName name="_____TE83" localSheetId="52">#REF!</definedName>
    <definedName name="_____TE83" localSheetId="50">#REF!</definedName>
    <definedName name="_____TE83" localSheetId="3">#REF!</definedName>
    <definedName name="_____TE83" localSheetId="6">#REF!</definedName>
    <definedName name="_____TE83" localSheetId="2">#REF!</definedName>
    <definedName name="_____TE83" localSheetId="55">#REF!</definedName>
    <definedName name="_____TE83" localSheetId="56">#REF!</definedName>
    <definedName name="_____TE83">#REF!</definedName>
    <definedName name="_____TE84" localSheetId="31">#REF!</definedName>
    <definedName name="_____TE84" localSheetId="43">#REF!</definedName>
    <definedName name="_____TE84" localSheetId="53">#REF!</definedName>
    <definedName name="_____TE84" localSheetId="52">#REF!</definedName>
    <definedName name="_____TE84" localSheetId="50">#REF!</definedName>
    <definedName name="_____TE84" localSheetId="3">#REF!</definedName>
    <definedName name="_____TE84" localSheetId="6">#REF!</definedName>
    <definedName name="_____TE84" localSheetId="2">#REF!</definedName>
    <definedName name="_____TE84" localSheetId="55">#REF!</definedName>
    <definedName name="_____TE84" localSheetId="56">#REF!</definedName>
    <definedName name="_____TE84">#REF!</definedName>
    <definedName name="_____TE86" localSheetId="31">#REF!</definedName>
    <definedName name="_____TE86" localSheetId="43">#REF!</definedName>
    <definedName name="_____TE86" localSheetId="53">#REF!</definedName>
    <definedName name="_____TE86" localSheetId="52">#REF!</definedName>
    <definedName name="_____TE86" localSheetId="50">#REF!</definedName>
    <definedName name="_____TE86" localSheetId="3">#REF!</definedName>
    <definedName name="_____TE86" localSheetId="6">#REF!</definedName>
    <definedName name="_____TE86" localSheetId="2">#REF!</definedName>
    <definedName name="_____TE86" localSheetId="55">#REF!</definedName>
    <definedName name="_____TE86" localSheetId="56">#REF!</definedName>
    <definedName name="_____TE86">#REF!</definedName>
    <definedName name="_____TP10" localSheetId="31">#REF!</definedName>
    <definedName name="_____TP10" localSheetId="43">#REF!</definedName>
    <definedName name="_____TP10" localSheetId="53">#REF!</definedName>
    <definedName name="_____TP10" localSheetId="52">#REF!</definedName>
    <definedName name="_____TP10" localSheetId="50">#REF!</definedName>
    <definedName name="_____TP10" localSheetId="3">#REF!</definedName>
    <definedName name="_____TP10" localSheetId="6">#REF!</definedName>
    <definedName name="_____TP10" localSheetId="2">#REF!</definedName>
    <definedName name="_____TP10" localSheetId="55">#REF!</definedName>
    <definedName name="_____TP10" localSheetId="56">#REF!</definedName>
    <definedName name="_____TP10">#REF!</definedName>
    <definedName name="_____TP12" localSheetId="31">#REF!</definedName>
    <definedName name="_____TP12" localSheetId="43">#REF!</definedName>
    <definedName name="_____TP12" localSheetId="53">#REF!</definedName>
    <definedName name="_____TP12" localSheetId="52">#REF!</definedName>
    <definedName name="_____TP12" localSheetId="50">#REF!</definedName>
    <definedName name="_____TP12" localSheetId="3">#REF!</definedName>
    <definedName name="_____TP12" localSheetId="6">#REF!</definedName>
    <definedName name="_____TP12" localSheetId="2">#REF!</definedName>
    <definedName name="_____TP12" localSheetId="55">#REF!</definedName>
    <definedName name="_____TP12" localSheetId="56">#REF!</definedName>
    <definedName name="_____TP12">#REF!</definedName>
    <definedName name="_____TP3" localSheetId="31">#REF!</definedName>
    <definedName name="_____TP3" localSheetId="43">#REF!</definedName>
    <definedName name="_____TP3" localSheetId="53">#REF!</definedName>
    <definedName name="_____TP3" localSheetId="52">#REF!</definedName>
    <definedName name="_____TP3" localSheetId="50">#REF!</definedName>
    <definedName name="_____TP3" localSheetId="3">#REF!</definedName>
    <definedName name="_____TP3" localSheetId="6">#REF!</definedName>
    <definedName name="_____TP3" localSheetId="2">#REF!</definedName>
    <definedName name="_____TP3" localSheetId="55">#REF!</definedName>
    <definedName name="_____TP3" localSheetId="56">#REF!</definedName>
    <definedName name="_____TP3">#REF!</definedName>
    <definedName name="_____TP4" localSheetId="31">#REF!</definedName>
    <definedName name="_____TP4" localSheetId="43">#REF!</definedName>
    <definedName name="_____TP4" localSheetId="53">#REF!</definedName>
    <definedName name="_____TP4" localSheetId="52">#REF!</definedName>
    <definedName name="_____TP4" localSheetId="50">#REF!</definedName>
    <definedName name="_____TP4" localSheetId="3">#REF!</definedName>
    <definedName name="_____TP4" localSheetId="6">#REF!</definedName>
    <definedName name="_____TP4" localSheetId="2">#REF!</definedName>
    <definedName name="_____TP4" localSheetId="55">#REF!</definedName>
    <definedName name="_____TP4" localSheetId="56">#REF!</definedName>
    <definedName name="_____TP4">#REF!</definedName>
    <definedName name="_____TP6" localSheetId="31">#REF!</definedName>
    <definedName name="_____TP6" localSheetId="43">#REF!</definedName>
    <definedName name="_____TP6" localSheetId="53">#REF!</definedName>
    <definedName name="_____TP6" localSheetId="52">#REF!</definedName>
    <definedName name="_____TP6" localSheetId="50">#REF!</definedName>
    <definedName name="_____TP6" localSheetId="3">#REF!</definedName>
    <definedName name="_____TP6" localSheetId="6">#REF!</definedName>
    <definedName name="_____TP6" localSheetId="2">#REF!</definedName>
    <definedName name="_____TP6" localSheetId="55">#REF!</definedName>
    <definedName name="_____TP6" localSheetId="56">#REF!</definedName>
    <definedName name="_____TP6">#REF!</definedName>
    <definedName name="_____TP8" localSheetId="31">#REF!</definedName>
    <definedName name="_____TP8" localSheetId="43">#REF!</definedName>
    <definedName name="_____TP8" localSheetId="53">#REF!</definedName>
    <definedName name="_____TP8" localSheetId="52">#REF!</definedName>
    <definedName name="_____TP8" localSheetId="50">#REF!</definedName>
    <definedName name="_____TP8" localSheetId="3">#REF!</definedName>
    <definedName name="_____TP8" localSheetId="6">#REF!</definedName>
    <definedName name="_____TP8" localSheetId="2">#REF!</definedName>
    <definedName name="_____TP8" localSheetId="55">#REF!</definedName>
    <definedName name="_____TP8" localSheetId="56">#REF!</definedName>
    <definedName name="_____TP8">#REF!</definedName>
    <definedName name="_____TS10" localSheetId="31">#REF!</definedName>
    <definedName name="_____TS10" localSheetId="43">#REF!</definedName>
    <definedName name="_____TS10" localSheetId="53">#REF!</definedName>
    <definedName name="_____TS10" localSheetId="52">#REF!</definedName>
    <definedName name="_____TS10" localSheetId="50">#REF!</definedName>
    <definedName name="_____TS10" localSheetId="3">#REF!</definedName>
    <definedName name="_____TS10" localSheetId="6">#REF!</definedName>
    <definedName name="_____TS10" localSheetId="2">#REF!</definedName>
    <definedName name="_____TS10" localSheetId="55">#REF!</definedName>
    <definedName name="_____TS10" localSheetId="56">#REF!</definedName>
    <definedName name="_____TS10">#REF!</definedName>
    <definedName name="_____TS12" localSheetId="31">#REF!</definedName>
    <definedName name="_____TS12" localSheetId="43">#REF!</definedName>
    <definedName name="_____TS12" localSheetId="53">#REF!</definedName>
    <definedName name="_____TS12" localSheetId="52">#REF!</definedName>
    <definedName name="_____TS12" localSheetId="50">#REF!</definedName>
    <definedName name="_____TS12" localSheetId="3">#REF!</definedName>
    <definedName name="_____TS12" localSheetId="6">#REF!</definedName>
    <definedName name="_____TS12" localSheetId="2">#REF!</definedName>
    <definedName name="_____TS12" localSheetId="55">#REF!</definedName>
    <definedName name="_____TS12" localSheetId="56">#REF!</definedName>
    <definedName name="_____TS12">#REF!</definedName>
    <definedName name="_____TS16" localSheetId="31">#REF!</definedName>
    <definedName name="_____TS16" localSheetId="43">#REF!</definedName>
    <definedName name="_____TS16" localSheetId="53">#REF!</definedName>
    <definedName name="_____TS16" localSheetId="52">#REF!</definedName>
    <definedName name="_____TS16" localSheetId="50">#REF!</definedName>
    <definedName name="_____TS16" localSheetId="3">#REF!</definedName>
    <definedName name="_____TS16" localSheetId="6">#REF!</definedName>
    <definedName name="_____TS16" localSheetId="2">#REF!</definedName>
    <definedName name="_____TS16" localSheetId="55">#REF!</definedName>
    <definedName name="_____TS16" localSheetId="56">#REF!</definedName>
    <definedName name="_____TS16">#REF!</definedName>
    <definedName name="_____TS18" localSheetId="31">#REF!</definedName>
    <definedName name="_____TS18" localSheetId="43">#REF!</definedName>
    <definedName name="_____TS18" localSheetId="53">#REF!</definedName>
    <definedName name="_____TS18" localSheetId="52">#REF!</definedName>
    <definedName name="_____TS18" localSheetId="50">#REF!</definedName>
    <definedName name="_____TS18" localSheetId="3">#REF!</definedName>
    <definedName name="_____TS18" localSheetId="6">#REF!</definedName>
    <definedName name="_____TS18" localSheetId="2">#REF!</definedName>
    <definedName name="_____TS18" localSheetId="55">#REF!</definedName>
    <definedName name="_____TS18" localSheetId="56">#REF!</definedName>
    <definedName name="_____TS18">#REF!</definedName>
    <definedName name="_____TS20">#REF!</definedName>
    <definedName name="_____TS24">#REF!</definedName>
    <definedName name="_____TS27" localSheetId="53">#REF!</definedName>
    <definedName name="_____TS27" localSheetId="48">#REF!</definedName>
    <definedName name="_____TS27" localSheetId="50">#REF!</definedName>
    <definedName name="_____TS27" localSheetId="51">#REF!</definedName>
    <definedName name="_____TS27" localSheetId="49">#REF!</definedName>
    <definedName name="_____TS27" localSheetId="47">#REF!</definedName>
    <definedName name="_____TS27">#REF!</definedName>
    <definedName name="_____TS30" localSheetId="5">#REF!</definedName>
    <definedName name="_____TS30" localSheetId="31">#REF!</definedName>
    <definedName name="_____TS30" localSheetId="43">#REF!</definedName>
    <definedName name="_____TS30" localSheetId="53">#REF!</definedName>
    <definedName name="_____TS30" localSheetId="52">#REF!</definedName>
    <definedName name="_____TS30" localSheetId="50">#REF!</definedName>
    <definedName name="_____TS30" localSheetId="3">#REF!</definedName>
    <definedName name="_____TS30" localSheetId="6">#REF!</definedName>
    <definedName name="_____TS30" localSheetId="2">#REF!</definedName>
    <definedName name="_____TS30" localSheetId="55">#REF!</definedName>
    <definedName name="_____TS30" localSheetId="56">#REF!</definedName>
    <definedName name="_____TS30">#REF!</definedName>
    <definedName name="_____TS33" localSheetId="31">#REF!</definedName>
    <definedName name="_____TS33" localSheetId="43">#REF!</definedName>
    <definedName name="_____TS33" localSheetId="53">#REF!</definedName>
    <definedName name="_____TS33" localSheetId="52">#REF!</definedName>
    <definedName name="_____TS33" localSheetId="50">#REF!</definedName>
    <definedName name="_____TS33" localSheetId="3">#REF!</definedName>
    <definedName name="_____TS33" localSheetId="6">#REF!</definedName>
    <definedName name="_____TS33" localSheetId="2">#REF!</definedName>
    <definedName name="_____TS33" localSheetId="55">#REF!</definedName>
    <definedName name="_____TS33" localSheetId="56">#REF!</definedName>
    <definedName name="_____TS33">#REF!</definedName>
    <definedName name="_____TS36" localSheetId="31">#REF!</definedName>
    <definedName name="_____TS36" localSheetId="43">#REF!</definedName>
    <definedName name="_____TS36" localSheetId="53">#REF!</definedName>
    <definedName name="_____TS36" localSheetId="52">#REF!</definedName>
    <definedName name="_____TS36" localSheetId="50">#REF!</definedName>
    <definedName name="_____TS36" localSheetId="3">#REF!</definedName>
    <definedName name="_____TS36" localSheetId="6">#REF!</definedName>
    <definedName name="_____TS36" localSheetId="2">#REF!</definedName>
    <definedName name="_____TS36" localSheetId="55">#REF!</definedName>
    <definedName name="_____TS36" localSheetId="56">#REF!</definedName>
    <definedName name="_____TS36">#REF!</definedName>
    <definedName name="_____TS39" localSheetId="31">#REF!</definedName>
    <definedName name="_____TS39" localSheetId="43">#REF!</definedName>
    <definedName name="_____TS39" localSheetId="53">#REF!</definedName>
    <definedName name="_____TS39" localSheetId="52">#REF!</definedName>
    <definedName name="_____TS39" localSheetId="50">#REF!</definedName>
    <definedName name="_____TS39" localSheetId="3">#REF!</definedName>
    <definedName name="_____TS39" localSheetId="6">#REF!</definedName>
    <definedName name="_____TS39" localSheetId="2">#REF!</definedName>
    <definedName name="_____TS39" localSheetId="55">#REF!</definedName>
    <definedName name="_____TS39" localSheetId="56">#REF!</definedName>
    <definedName name="_____TS39">#REF!</definedName>
    <definedName name="_____TS42" localSheetId="31">#REF!</definedName>
    <definedName name="_____TS42" localSheetId="43">#REF!</definedName>
    <definedName name="_____TS42" localSheetId="53">#REF!</definedName>
    <definedName name="_____TS42" localSheetId="52">#REF!</definedName>
    <definedName name="_____TS42" localSheetId="50">#REF!</definedName>
    <definedName name="_____TS42" localSheetId="3">#REF!</definedName>
    <definedName name="_____TS42" localSheetId="6">#REF!</definedName>
    <definedName name="_____TS42" localSheetId="2">#REF!</definedName>
    <definedName name="_____TS42" localSheetId="55">#REF!</definedName>
    <definedName name="_____TS42" localSheetId="56">#REF!</definedName>
    <definedName name="_____TS42">#REF!</definedName>
    <definedName name="_____TS45" localSheetId="31">#REF!</definedName>
    <definedName name="_____TS45" localSheetId="43">#REF!</definedName>
    <definedName name="_____TS45" localSheetId="53">#REF!</definedName>
    <definedName name="_____TS45" localSheetId="52">#REF!</definedName>
    <definedName name="_____TS45" localSheetId="50">#REF!</definedName>
    <definedName name="_____TS45" localSheetId="3">#REF!</definedName>
    <definedName name="_____TS45" localSheetId="6">#REF!</definedName>
    <definedName name="_____TS45" localSheetId="2">#REF!</definedName>
    <definedName name="_____TS45" localSheetId="55">#REF!</definedName>
    <definedName name="_____TS45" localSheetId="56">#REF!</definedName>
    <definedName name="_____TS45">#REF!</definedName>
    <definedName name="_____TS6" localSheetId="31">#REF!</definedName>
    <definedName name="_____TS6" localSheetId="43">#REF!</definedName>
    <definedName name="_____TS6" localSheetId="53">#REF!</definedName>
    <definedName name="_____TS6" localSheetId="52">#REF!</definedName>
    <definedName name="_____TS6" localSheetId="50">#REF!</definedName>
    <definedName name="_____TS6" localSheetId="3">#REF!</definedName>
    <definedName name="_____TS6" localSheetId="6">#REF!</definedName>
    <definedName name="_____TS6" localSheetId="2">#REF!</definedName>
    <definedName name="_____TS6" localSheetId="55">#REF!</definedName>
    <definedName name="_____TS6" localSheetId="56">#REF!</definedName>
    <definedName name="_____TS6">#REF!</definedName>
    <definedName name="_____URA10" localSheetId="31">#REF!</definedName>
    <definedName name="_____URA10" localSheetId="43">#REF!</definedName>
    <definedName name="_____URA10" localSheetId="53">#REF!</definedName>
    <definedName name="_____URA10" localSheetId="52">#REF!</definedName>
    <definedName name="_____URA10" localSheetId="50">#REF!</definedName>
    <definedName name="_____URA10" localSheetId="3">#REF!</definedName>
    <definedName name="_____URA10" localSheetId="6">#REF!</definedName>
    <definedName name="_____URA10" localSheetId="2">#REF!</definedName>
    <definedName name="_____URA10" localSheetId="55">#REF!</definedName>
    <definedName name="_____URA10" localSheetId="56">#REF!</definedName>
    <definedName name="_____URA10">#REF!</definedName>
    <definedName name="_____URA12" localSheetId="31">#REF!</definedName>
    <definedName name="_____URA12" localSheetId="43">#REF!</definedName>
    <definedName name="_____URA12" localSheetId="53">#REF!</definedName>
    <definedName name="_____URA12" localSheetId="52">#REF!</definedName>
    <definedName name="_____URA12" localSheetId="50">#REF!</definedName>
    <definedName name="_____URA12" localSheetId="3">#REF!</definedName>
    <definedName name="_____URA12" localSheetId="6">#REF!</definedName>
    <definedName name="_____URA12" localSheetId="2">#REF!</definedName>
    <definedName name="_____URA12" localSheetId="55">#REF!</definedName>
    <definedName name="_____URA12" localSheetId="56">#REF!</definedName>
    <definedName name="_____URA12">#REF!</definedName>
    <definedName name="_____URA3" localSheetId="31">#REF!</definedName>
    <definedName name="_____URA3" localSheetId="43">#REF!</definedName>
    <definedName name="_____URA3" localSheetId="53">#REF!</definedName>
    <definedName name="_____URA3" localSheetId="52">#REF!</definedName>
    <definedName name="_____URA3" localSheetId="50">#REF!</definedName>
    <definedName name="_____URA3" localSheetId="3">#REF!</definedName>
    <definedName name="_____URA3" localSheetId="6">#REF!</definedName>
    <definedName name="_____URA3" localSheetId="2">#REF!</definedName>
    <definedName name="_____URA3" localSheetId="55">#REF!</definedName>
    <definedName name="_____URA3" localSheetId="56">#REF!</definedName>
    <definedName name="_____URA3">#REF!</definedName>
    <definedName name="_____URA4" localSheetId="31">#REF!</definedName>
    <definedName name="_____URA4" localSheetId="43">#REF!</definedName>
    <definedName name="_____URA4" localSheetId="53">#REF!</definedName>
    <definedName name="_____URA4" localSheetId="52">#REF!</definedName>
    <definedName name="_____URA4" localSheetId="50">#REF!</definedName>
    <definedName name="_____URA4" localSheetId="3">#REF!</definedName>
    <definedName name="_____URA4" localSheetId="6">#REF!</definedName>
    <definedName name="_____URA4" localSheetId="2">#REF!</definedName>
    <definedName name="_____URA4" localSheetId="55">#REF!</definedName>
    <definedName name="_____URA4" localSheetId="56">#REF!</definedName>
    <definedName name="_____URA4">#REF!</definedName>
    <definedName name="_____URA6" localSheetId="31">#REF!</definedName>
    <definedName name="_____URA6" localSheetId="43">#REF!</definedName>
    <definedName name="_____URA6" localSheetId="53">#REF!</definedName>
    <definedName name="_____URA6" localSheetId="52">#REF!</definedName>
    <definedName name="_____URA6" localSheetId="50">#REF!</definedName>
    <definedName name="_____URA6" localSheetId="3">#REF!</definedName>
    <definedName name="_____URA6" localSheetId="6">#REF!</definedName>
    <definedName name="_____URA6" localSheetId="2">#REF!</definedName>
    <definedName name="_____URA6" localSheetId="55">#REF!</definedName>
    <definedName name="_____URA6" localSheetId="56">#REF!</definedName>
    <definedName name="_____URA6">#REF!</definedName>
    <definedName name="_____URA8" localSheetId="31">#REF!</definedName>
    <definedName name="_____URA8" localSheetId="43">#REF!</definedName>
    <definedName name="_____URA8" localSheetId="53">#REF!</definedName>
    <definedName name="_____URA8" localSheetId="52">#REF!</definedName>
    <definedName name="_____URA8" localSheetId="50">#REF!</definedName>
    <definedName name="_____URA8" localSheetId="3">#REF!</definedName>
    <definedName name="_____URA8" localSheetId="6">#REF!</definedName>
    <definedName name="_____URA8" localSheetId="2">#REF!</definedName>
    <definedName name="_____URA8" localSheetId="55">#REF!</definedName>
    <definedName name="_____URA8" localSheetId="56">#REF!</definedName>
    <definedName name="_____URA8">#REF!</definedName>
    <definedName name="_____URE10" localSheetId="31">#REF!</definedName>
    <definedName name="_____URE10" localSheetId="43">#REF!</definedName>
    <definedName name="_____URE10" localSheetId="53">#REF!</definedName>
    <definedName name="_____URE10" localSheetId="52">#REF!</definedName>
    <definedName name="_____URE10" localSheetId="50">#REF!</definedName>
    <definedName name="_____URE10" localSheetId="3">#REF!</definedName>
    <definedName name="_____URE10" localSheetId="6">#REF!</definedName>
    <definedName name="_____URE10" localSheetId="2">#REF!</definedName>
    <definedName name="_____URE10" localSheetId="55">#REF!</definedName>
    <definedName name="_____URE10" localSheetId="56">#REF!</definedName>
    <definedName name="_____URE10">#REF!</definedName>
    <definedName name="_____URE12" localSheetId="31">#REF!</definedName>
    <definedName name="_____URE12" localSheetId="43">#REF!</definedName>
    <definedName name="_____URE12" localSheetId="53">#REF!</definedName>
    <definedName name="_____URE12" localSheetId="52">#REF!</definedName>
    <definedName name="_____URE12" localSheetId="50">#REF!</definedName>
    <definedName name="_____URE12" localSheetId="3">#REF!</definedName>
    <definedName name="_____URE12" localSheetId="6">#REF!</definedName>
    <definedName name="_____URE12" localSheetId="2">#REF!</definedName>
    <definedName name="_____URE12" localSheetId="55">#REF!</definedName>
    <definedName name="_____URE12" localSheetId="56">#REF!</definedName>
    <definedName name="_____URE12">#REF!</definedName>
    <definedName name="_____URE3" localSheetId="31">#REF!</definedName>
    <definedName name="_____URE3" localSheetId="43">#REF!</definedName>
    <definedName name="_____URE3" localSheetId="53">#REF!</definedName>
    <definedName name="_____URE3" localSheetId="52">#REF!</definedName>
    <definedName name="_____URE3" localSheetId="50">#REF!</definedName>
    <definedName name="_____URE3" localSheetId="3">#REF!</definedName>
    <definedName name="_____URE3" localSheetId="6">#REF!</definedName>
    <definedName name="_____URE3" localSheetId="2">#REF!</definedName>
    <definedName name="_____URE3" localSheetId="55">#REF!</definedName>
    <definedName name="_____URE3" localSheetId="56">#REF!</definedName>
    <definedName name="_____URE3">#REF!</definedName>
    <definedName name="_____URE4" localSheetId="31">#REF!</definedName>
    <definedName name="_____URE4" localSheetId="43">#REF!</definedName>
    <definedName name="_____URE4" localSheetId="53">#REF!</definedName>
    <definedName name="_____URE4" localSheetId="52">#REF!</definedName>
    <definedName name="_____URE4" localSheetId="50">#REF!</definedName>
    <definedName name="_____URE4" localSheetId="3">#REF!</definedName>
    <definedName name="_____URE4" localSheetId="6">#REF!</definedName>
    <definedName name="_____URE4" localSheetId="2">#REF!</definedName>
    <definedName name="_____URE4" localSheetId="55">#REF!</definedName>
    <definedName name="_____URE4" localSheetId="56">#REF!</definedName>
    <definedName name="_____URE4">#REF!</definedName>
    <definedName name="_____URE6" localSheetId="31">#REF!</definedName>
    <definedName name="_____URE6" localSheetId="43">#REF!</definedName>
    <definedName name="_____URE6" localSheetId="53">#REF!</definedName>
    <definedName name="_____URE6" localSheetId="52">#REF!</definedName>
    <definedName name="_____URE6" localSheetId="50">#REF!</definedName>
    <definedName name="_____URE6" localSheetId="3">#REF!</definedName>
    <definedName name="_____URE6" localSheetId="6">#REF!</definedName>
    <definedName name="_____URE6" localSheetId="2">#REF!</definedName>
    <definedName name="_____URE6" localSheetId="55">#REF!</definedName>
    <definedName name="_____URE6" localSheetId="56">#REF!</definedName>
    <definedName name="_____URE6">#REF!</definedName>
    <definedName name="_____URE8" localSheetId="31">#REF!</definedName>
    <definedName name="_____URE8" localSheetId="43">#REF!</definedName>
    <definedName name="_____URE8" localSheetId="53">#REF!</definedName>
    <definedName name="_____URE8" localSheetId="52">#REF!</definedName>
    <definedName name="_____URE8" localSheetId="50">#REF!</definedName>
    <definedName name="_____URE8" localSheetId="3">#REF!</definedName>
    <definedName name="_____URE8" localSheetId="6">#REF!</definedName>
    <definedName name="_____URE8" localSheetId="2">#REF!</definedName>
    <definedName name="_____URE8" localSheetId="55">#REF!</definedName>
    <definedName name="_____URE8" localSheetId="56">#REF!</definedName>
    <definedName name="_____URE8">#REF!</definedName>
    <definedName name="_____VCE10" localSheetId="31">#REF!</definedName>
    <definedName name="_____VCE10" localSheetId="43">#REF!</definedName>
    <definedName name="_____VCE10" localSheetId="53">#REF!</definedName>
    <definedName name="_____VCE10" localSheetId="52">#REF!</definedName>
    <definedName name="_____VCE10" localSheetId="50">#REF!</definedName>
    <definedName name="_____VCE10" localSheetId="3">#REF!</definedName>
    <definedName name="_____VCE10" localSheetId="6">#REF!</definedName>
    <definedName name="_____VCE10" localSheetId="2">#REF!</definedName>
    <definedName name="_____VCE10" localSheetId="55">#REF!</definedName>
    <definedName name="_____VCE10" localSheetId="56">#REF!</definedName>
    <definedName name="_____VCE10">#REF!</definedName>
    <definedName name="_____VCE3" localSheetId="31">#REF!</definedName>
    <definedName name="_____VCE3" localSheetId="43">#REF!</definedName>
    <definedName name="_____VCE3" localSheetId="53">#REF!</definedName>
    <definedName name="_____VCE3" localSheetId="52">#REF!</definedName>
    <definedName name="_____VCE3" localSheetId="50">#REF!</definedName>
    <definedName name="_____VCE3" localSheetId="3">#REF!</definedName>
    <definedName name="_____VCE3" localSheetId="6">#REF!</definedName>
    <definedName name="_____VCE3" localSheetId="2">#REF!</definedName>
    <definedName name="_____VCE3" localSheetId="55">#REF!</definedName>
    <definedName name="_____VCE3" localSheetId="56">#REF!</definedName>
    <definedName name="_____VCE3">#REF!</definedName>
    <definedName name="_____VCE4" localSheetId="31">#REF!</definedName>
    <definedName name="_____VCE4" localSheetId="43">#REF!</definedName>
    <definedName name="_____VCE4" localSheetId="53">#REF!</definedName>
    <definedName name="_____VCE4" localSheetId="52">#REF!</definedName>
    <definedName name="_____VCE4" localSheetId="50">#REF!</definedName>
    <definedName name="_____VCE4" localSheetId="3">#REF!</definedName>
    <definedName name="_____VCE4" localSheetId="6">#REF!</definedName>
    <definedName name="_____VCE4" localSheetId="2">#REF!</definedName>
    <definedName name="_____VCE4" localSheetId="55">#REF!</definedName>
    <definedName name="_____VCE4" localSheetId="56">#REF!</definedName>
    <definedName name="_____VCE4">#REF!</definedName>
    <definedName name="_____VCE6" localSheetId="31">#REF!</definedName>
    <definedName name="_____VCE6" localSheetId="43">#REF!</definedName>
    <definedName name="_____VCE6" localSheetId="53">#REF!</definedName>
    <definedName name="_____VCE6" localSheetId="52">#REF!</definedName>
    <definedName name="_____VCE6" localSheetId="50">#REF!</definedName>
    <definedName name="_____VCE6" localSheetId="3">#REF!</definedName>
    <definedName name="_____VCE6" localSheetId="6">#REF!</definedName>
    <definedName name="_____VCE6" localSheetId="2">#REF!</definedName>
    <definedName name="_____VCE6" localSheetId="55">#REF!</definedName>
    <definedName name="_____VCE6" localSheetId="56">#REF!</definedName>
    <definedName name="_____VCE6">#REF!</definedName>
    <definedName name="_____VCE8" localSheetId="31">#REF!</definedName>
    <definedName name="_____VCE8" localSheetId="43">#REF!</definedName>
    <definedName name="_____VCE8" localSheetId="53">#REF!</definedName>
    <definedName name="_____VCE8" localSheetId="52">#REF!</definedName>
    <definedName name="_____VCE8" localSheetId="50">#REF!</definedName>
    <definedName name="_____VCE8" localSheetId="3">#REF!</definedName>
    <definedName name="_____VCE8" localSheetId="6">#REF!</definedName>
    <definedName name="_____VCE8" localSheetId="2">#REF!</definedName>
    <definedName name="_____VCE8" localSheetId="55">#REF!</definedName>
    <definedName name="_____VCE8" localSheetId="56">#REF!</definedName>
    <definedName name="_____VCE8">#REF!</definedName>
    <definedName name="_____Vol1">#REF!</definedName>
    <definedName name="____aiu2">#REF!</definedName>
    <definedName name="____CHD1045" localSheetId="5">#REF!</definedName>
    <definedName name="____CHD1045" localSheetId="31">#REF!</definedName>
    <definedName name="____CHD1045" localSheetId="43">#REF!</definedName>
    <definedName name="____CHD1045" localSheetId="53">#REF!</definedName>
    <definedName name="____CHD1045" localSheetId="52">#REF!</definedName>
    <definedName name="____CHD1045" localSheetId="50">#REF!</definedName>
    <definedName name="____CHD1045" localSheetId="51">#REF!</definedName>
    <definedName name="____CHD1045" localSheetId="3">#REF!</definedName>
    <definedName name="____CHD1045" localSheetId="49">#REF!</definedName>
    <definedName name="____CHD1045" localSheetId="2">#REF!</definedName>
    <definedName name="____CHD1045" localSheetId="47">#REF!</definedName>
    <definedName name="____CHD1045" localSheetId="55">#REF!</definedName>
    <definedName name="____CHD1045" localSheetId="56">#REF!</definedName>
    <definedName name="____CHD1045">#REF!</definedName>
    <definedName name="____CHD1090" localSheetId="5">#REF!</definedName>
    <definedName name="____CHD1090" localSheetId="31">#REF!</definedName>
    <definedName name="____CHD1090" localSheetId="43">#REF!</definedName>
    <definedName name="____CHD1090" localSheetId="53">#REF!</definedName>
    <definedName name="____CHD1090" localSheetId="52">#REF!</definedName>
    <definedName name="____CHD1090" localSheetId="50">#REF!</definedName>
    <definedName name="____CHD1090" localSheetId="3">#REF!</definedName>
    <definedName name="____CHD1090" localSheetId="2">#REF!</definedName>
    <definedName name="____CHD1090" localSheetId="47">#REF!</definedName>
    <definedName name="____CHD1090" localSheetId="55">#REF!</definedName>
    <definedName name="____CHD1090" localSheetId="56">#REF!</definedName>
    <definedName name="____CHD1090">#REF!</definedName>
    <definedName name="____CHD1245" localSheetId="31">#REF!</definedName>
    <definedName name="____CHD1245" localSheetId="43">#REF!</definedName>
    <definedName name="____CHD1245" localSheetId="53">#REF!</definedName>
    <definedName name="____CHD1245" localSheetId="52">#REF!</definedName>
    <definedName name="____CHD1245" localSheetId="50">#REF!</definedName>
    <definedName name="____CHD1245" localSheetId="2">#REF!</definedName>
    <definedName name="____CHD1245" localSheetId="55">#REF!</definedName>
    <definedName name="____CHD1245" localSheetId="56">#REF!</definedName>
    <definedName name="____CHD1245">#REF!</definedName>
    <definedName name="____CHD1290" localSheetId="31">#REF!</definedName>
    <definedName name="____CHD1290" localSheetId="43">#REF!</definedName>
    <definedName name="____CHD1290" localSheetId="53">#REF!</definedName>
    <definedName name="____CHD1290" localSheetId="52">#REF!</definedName>
    <definedName name="____CHD1290" localSheetId="50">#REF!</definedName>
    <definedName name="____CHD1290" localSheetId="2">#REF!</definedName>
    <definedName name="____CHD1290" localSheetId="55">#REF!</definedName>
    <definedName name="____CHD1290" localSheetId="56">#REF!</definedName>
    <definedName name="____CHD1290">#REF!</definedName>
    <definedName name="____CHD445" localSheetId="31">#REF!</definedName>
    <definedName name="____CHD445" localSheetId="43">#REF!</definedName>
    <definedName name="____CHD445" localSheetId="53">#REF!</definedName>
    <definedName name="____CHD445" localSheetId="52">#REF!</definedName>
    <definedName name="____CHD445" localSheetId="50">#REF!</definedName>
    <definedName name="____CHD445" localSheetId="2">#REF!</definedName>
    <definedName name="____CHD445" localSheetId="55">#REF!</definedName>
    <definedName name="____CHD445" localSheetId="56">#REF!</definedName>
    <definedName name="____CHD445">#REF!</definedName>
    <definedName name="____CHD490" localSheetId="31">#REF!</definedName>
    <definedName name="____CHD490" localSheetId="43">#REF!</definedName>
    <definedName name="____CHD490" localSheetId="53">#REF!</definedName>
    <definedName name="____CHD490" localSheetId="52">#REF!</definedName>
    <definedName name="____CHD490" localSheetId="50">#REF!</definedName>
    <definedName name="____CHD490" localSheetId="2">#REF!</definedName>
    <definedName name="____CHD490" localSheetId="55">#REF!</definedName>
    <definedName name="____CHD490" localSheetId="56">#REF!</definedName>
    <definedName name="____CHD490">#REF!</definedName>
    <definedName name="____CHD645" localSheetId="31">#REF!</definedName>
    <definedName name="____CHD645" localSheetId="43">#REF!</definedName>
    <definedName name="____CHD645" localSheetId="53">#REF!</definedName>
    <definedName name="____CHD645" localSheetId="52">#REF!</definedName>
    <definedName name="____CHD645" localSheetId="50">#REF!</definedName>
    <definedName name="____CHD645" localSheetId="2">#REF!</definedName>
    <definedName name="____CHD645" localSheetId="55">#REF!</definedName>
    <definedName name="____CHD645" localSheetId="56">#REF!</definedName>
    <definedName name="____CHD645">#REF!</definedName>
    <definedName name="____CHD690" localSheetId="31">#REF!</definedName>
    <definedName name="____CHD690" localSheetId="43">#REF!</definedName>
    <definedName name="____CHD690" localSheetId="53">#REF!</definedName>
    <definedName name="____CHD690" localSheetId="52">#REF!</definedName>
    <definedName name="____CHD690" localSheetId="50">#REF!</definedName>
    <definedName name="____CHD690" localSheetId="2">#REF!</definedName>
    <definedName name="____CHD690" localSheetId="55">#REF!</definedName>
    <definedName name="____CHD690" localSheetId="56">#REF!</definedName>
    <definedName name="____CHD690">#REF!</definedName>
    <definedName name="____CHD845" localSheetId="31">#REF!</definedName>
    <definedName name="____CHD845" localSheetId="43">#REF!</definedName>
    <definedName name="____CHD845" localSheetId="53">#REF!</definedName>
    <definedName name="____CHD845" localSheetId="52">#REF!</definedName>
    <definedName name="____CHD845" localSheetId="50">#REF!</definedName>
    <definedName name="____CHD845" localSheetId="2">#REF!</definedName>
    <definedName name="____CHD845" localSheetId="55">#REF!</definedName>
    <definedName name="____CHD845" localSheetId="56">#REF!</definedName>
    <definedName name="____CHD845">#REF!</definedName>
    <definedName name="____CHD890" localSheetId="31">#REF!</definedName>
    <definedName name="____CHD890" localSheetId="43">#REF!</definedName>
    <definedName name="____CHD890" localSheetId="53">#REF!</definedName>
    <definedName name="____CHD890" localSheetId="52">#REF!</definedName>
    <definedName name="____CHD890" localSheetId="50">#REF!</definedName>
    <definedName name="____CHD890" localSheetId="2">#REF!</definedName>
    <definedName name="____CHD890" localSheetId="55">#REF!</definedName>
    <definedName name="____CHD890" localSheetId="56">#REF!</definedName>
    <definedName name="____CHD890">#REF!</definedName>
    <definedName name="____EMC4">#REF!</definedName>
    <definedName name="____EST1" localSheetId="5">#REF!</definedName>
    <definedName name="____EST1" localSheetId="31">#REF!</definedName>
    <definedName name="____EST1" localSheetId="43">#REF!</definedName>
    <definedName name="____EST1" localSheetId="53">#REF!</definedName>
    <definedName name="____EST1" localSheetId="52">#REF!</definedName>
    <definedName name="____EST1" localSheetId="50">#REF!</definedName>
    <definedName name="____EST1" localSheetId="3">#REF!</definedName>
    <definedName name="____EST1" localSheetId="2">#REF!</definedName>
    <definedName name="____EST1" localSheetId="47">#REF!</definedName>
    <definedName name="____EST1" localSheetId="55">#REF!</definedName>
    <definedName name="____EST1" localSheetId="56">#REF!</definedName>
    <definedName name="____EST1">#REF!</definedName>
    <definedName name="____EST10" localSheetId="31">#REF!</definedName>
    <definedName name="____EST10" localSheetId="43">#REF!</definedName>
    <definedName name="____EST10" localSheetId="53">#REF!</definedName>
    <definedName name="____EST10" localSheetId="52">#REF!</definedName>
    <definedName name="____EST10" localSheetId="50">#REF!</definedName>
    <definedName name="____EST10" localSheetId="3">#REF!</definedName>
    <definedName name="____EST10" localSheetId="2">#REF!</definedName>
    <definedName name="____EST10" localSheetId="55">#REF!</definedName>
    <definedName name="____EST10" localSheetId="56">#REF!</definedName>
    <definedName name="____EST10">#REF!</definedName>
    <definedName name="____EST11" localSheetId="31">#REF!</definedName>
    <definedName name="____EST11" localSheetId="43">#REF!</definedName>
    <definedName name="____EST11" localSheetId="53">#REF!</definedName>
    <definedName name="____EST11" localSheetId="52">#REF!</definedName>
    <definedName name="____EST11" localSheetId="50">#REF!</definedName>
    <definedName name="____EST11" localSheetId="3">#REF!</definedName>
    <definedName name="____EST11" localSheetId="2">#REF!</definedName>
    <definedName name="____EST11" localSheetId="55">#REF!</definedName>
    <definedName name="____EST11" localSheetId="56">#REF!</definedName>
    <definedName name="____EST11">#REF!</definedName>
    <definedName name="____EST12" localSheetId="31">#REF!</definedName>
    <definedName name="____EST12" localSheetId="43">#REF!</definedName>
    <definedName name="____EST12" localSheetId="53">#REF!</definedName>
    <definedName name="____EST12" localSheetId="52">#REF!</definedName>
    <definedName name="____EST12" localSheetId="50">#REF!</definedName>
    <definedName name="____EST12" localSheetId="3">#REF!</definedName>
    <definedName name="____EST12" localSheetId="2">#REF!</definedName>
    <definedName name="____EST12" localSheetId="55">#REF!</definedName>
    <definedName name="____EST12" localSheetId="56">#REF!</definedName>
    <definedName name="____EST12">#REF!</definedName>
    <definedName name="____EST13" localSheetId="31">#REF!</definedName>
    <definedName name="____EST13" localSheetId="43">#REF!</definedName>
    <definedName name="____EST13" localSheetId="53">#REF!</definedName>
    <definedName name="____EST13" localSheetId="52">#REF!</definedName>
    <definedName name="____EST13" localSheetId="50">#REF!</definedName>
    <definedName name="____EST13" localSheetId="3">#REF!</definedName>
    <definedName name="____EST13" localSheetId="2">#REF!</definedName>
    <definedName name="____EST13" localSheetId="55">#REF!</definedName>
    <definedName name="____EST13" localSheetId="56">#REF!</definedName>
    <definedName name="____EST13">#REF!</definedName>
    <definedName name="____EST14" localSheetId="31">#REF!</definedName>
    <definedName name="____EST14" localSheetId="43">#REF!</definedName>
    <definedName name="____EST14" localSheetId="53">#REF!</definedName>
    <definedName name="____EST14" localSheetId="52">#REF!</definedName>
    <definedName name="____EST14" localSheetId="50">#REF!</definedName>
    <definedName name="____EST14" localSheetId="3">#REF!</definedName>
    <definedName name="____EST14" localSheetId="2">#REF!</definedName>
    <definedName name="____EST14" localSheetId="55">#REF!</definedName>
    <definedName name="____EST14" localSheetId="56">#REF!</definedName>
    <definedName name="____EST14">#REF!</definedName>
    <definedName name="____EST15" localSheetId="31">#REF!</definedName>
    <definedName name="____EST15" localSheetId="43">#REF!</definedName>
    <definedName name="____EST15" localSheetId="53">#REF!</definedName>
    <definedName name="____EST15" localSheetId="52">#REF!</definedName>
    <definedName name="____EST15" localSheetId="50">#REF!</definedName>
    <definedName name="____EST15" localSheetId="3">#REF!</definedName>
    <definedName name="____EST15" localSheetId="2">#REF!</definedName>
    <definedName name="____EST15" localSheetId="55">#REF!</definedName>
    <definedName name="____EST15" localSheetId="56">#REF!</definedName>
    <definedName name="____EST15">#REF!</definedName>
    <definedName name="____EST16" localSheetId="31">#REF!</definedName>
    <definedName name="____EST16" localSheetId="43">#REF!</definedName>
    <definedName name="____EST16" localSheetId="53">#REF!</definedName>
    <definedName name="____EST16" localSheetId="52">#REF!</definedName>
    <definedName name="____EST16" localSheetId="50">#REF!</definedName>
    <definedName name="____EST16" localSheetId="3">#REF!</definedName>
    <definedName name="____EST16" localSheetId="2">#REF!</definedName>
    <definedName name="____EST16" localSheetId="55">#REF!</definedName>
    <definedName name="____EST16" localSheetId="56">#REF!</definedName>
    <definedName name="____EST16">#REF!</definedName>
    <definedName name="____EST17" localSheetId="31">#REF!</definedName>
    <definedName name="____EST17" localSheetId="43">#REF!</definedName>
    <definedName name="____EST17" localSheetId="53">#REF!</definedName>
    <definedName name="____EST17" localSheetId="52">#REF!</definedName>
    <definedName name="____EST17" localSheetId="50">#REF!</definedName>
    <definedName name="____EST17" localSheetId="3">#REF!</definedName>
    <definedName name="____EST17" localSheetId="2">#REF!</definedName>
    <definedName name="____EST17" localSheetId="55">#REF!</definedName>
    <definedName name="____EST17" localSheetId="56">#REF!</definedName>
    <definedName name="____EST17">#REF!</definedName>
    <definedName name="____EST18" localSheetId="31">#REF!</definedName>
    <definedName name="____EST18" localSheetId="43">#REF!</definedName>
    <definedName name="____EST18" localSheetId="53">#REF!</definedName>
    <definedName name="____EST18" localSheetId="52">#REF!</definedName>
    <definedName name="____EST18" localSheetId="50">#REF!</definedName>
    <definedName name="____EST18" localSheetId="3">#REF!</definedName>
    <definedName name="____EST18" localSheetId="2">#REF!</definedName>
    <definedName name="____EST18" localSheetId="55">#REF!</definedName>
    <definedName name="____EST18" localSheetId="56">#REF!</definedName>
    <definedName name="____EST18">#REF!</definedName>
    <definedName name="____EST19" localSheetId="31">#REF!</definedName>
    <definedName name="____EST19" localSheetId="43">#REF!</definedName>
    <definedName name="____EST19" localSheetId="53">#REF!</definedName>
    <definedName name="____EST19" localSheetId="52">#REF!</definedName>
    <definedName name="____EST19" localSheetId="50">#REF!</definedName>
    <definedName name="____EST19" localSheetId="3">#REF!</definedName>
    <definedName name="____EST19" localSheetId="2">#REF!</definedName>
    <definedName name="____EST19" localSheetId="55">#REF!</definedName>
    <definedName name="____EST19" localSheetId="56">#REF!</definedName>
    <definedName name="____EST19">#REF!</definedName>
    <definedName name="____EST2" localSheetId="31">#REF!</definedName>
    <definedName name="____EST2" localSheetId="43">#REF!</definedName>
    <definedName name="____EST2" localSheetId="53">#REF!</definedName>
    <definedName name="____EST2" localSheetId="52">#REF!</definedName>
    <definedName name="____EST2" localSheetId="50">#REF!</definedName>
    <definedName name="____EST2" localSheetId="3">#REF!</definedName>
    <definedName name="____EST2" localSheetId="2">#REF!</definedName>
    <definedName name="____EST2" localSheetId="55">#REF!</definedName>
    <definedName name="____EST2" localSheetId="56">#REF!</definedName>
    <definedName name="____EST2">#REF!</definedName>
    <definedName name="____EST3" localSheetId="31">#REF!</definedName>
    <definedName name="____EST3" localSheetId="43">#REF!</definedName>
    <definedName name="____EST3" localSheetId="53">#REF!</definedName>
    <definedName name="____EST3" localSheetId="52">#REF!</definedName>
    <definedName name="____EST3" localSheetId="50">#REF!</definedName>
    <definedName name="____EST3" localSheetId="3">#REF!</definedName>
    <definedName name="____EST3" localSheetId="2">#REF!</definedName>
    <definedName name="____EST3" localSheetId="55">#REF!</definedName>
    <definedName name="____EST3" localSheetId="56">#REF!</definedName>
    <definedName name="____EST3">#REF!</definedName>
    <definedName name="____EST4" localSheetId="31">#REF!</definedName>
    <definedName name="____EST4" localSheetId="43">#REF!</definedName>
    <definedName name="____EST4" localSheetId="53">#REF!</definedName>
    <definedName name="____EST4" localSheetId="52">#REF!</definedName>
    <definedName name="____EST4" localSheetId="50">#REF!</definedName>
    <definedName name="____EST4" localSheetId="3">#REF!</definedName>
    <definedName name="____EST4" localSheetId="2">#REF!</definedName>
    <definedName name="____EST4" localSheetId="55">#REF!</definedName>
    <definedName name="____EST4" localSheetId="56">#REF!</definedName>
    <definedName name="____EST4">#REF!</definedName>
    <definedName name="____EST5" localSheetId="31">#REF!</definedName>
    <definedName name="____EST5" localSheetId="43">#REF!</definedName>
    <definedName name="____EST5" localSheetId="53">#REF!</definedName>
    <definedName name="____EST5" localSheetId="52">#REF!</definedName>
    <definedName name="____EST5" localSheetId="50">#REF!</definedName>
    <definedName name="____EST5" localSheetId="3">#REF!</definedName>
    <definedName name="____EST5" localSheetId="2">#REF!</definedName>
    <definedName name="____EST5" localSheetId="55">#REF!</definedName>
    <definedName name="____EST5" localSheetId="56">#REF!</definedName>
    <definedName name="____EST5">#REF!</definedName>
    <definedName name="____EST6" localSheetId="31">#REF!</definedName>
    <definedName name="____EST6" localSheetId="43">#REF!</definedName>
    <definedName name="____EST6" localSheetId="53">#REF!</definedName>
    <definedName name="____EST6" localSheetId="52">#REF!</definedName>
    <definedName name="____EST6" localSheetId="50">#REF!</definedName>
    <definedName name="____EST6" localSheetId="3">#REF!</definedName>
    <definedName name="____EST6" localSheetId="2">#REF!</definedName>
    <definedName name="____EST6" localSheetId="55">#REF!</definedName>
    <definedName name="____EST6" localSheetId="56">#REF!</definedName>
    <definedName name="____EST6">#REF!</definedName>
    <definedName name="____EST7" localSheetId="31">#REF!</definedName>
    <definedName name="____EST7" localSheetId="43">#REF!</definedName>
    <definedName name="____EST7" localSheetId="53">#REF!</definedName>
    <definedName name="____EST7" localSheetId="52">#REF!</definedName>
    <definedName name="____EST7" localSheetId="50">#REF!</definedName>
    <definedName name="____EST7" localSheetId="3">#REF!</definedName>
    <definedName name="____EST7" localSheetId="2">#REF!</definedName>
    <definedName name="____EST7" localSheetId="55">#REF!</definedName>
    <definedName name="____EST7" localSheetId="56">#REF!</definedName>
    <definedName name="____EST7">#REF!</definedName>
    <definedName name="____EST8" localSheetId="31">#REF!</definedName>
    <definedName name="____EST8" localSheetId="43">#REF!</definedName>
    <definedName name="____EST8" localSheetId="53">#REF!</definedName>
    <definedName name="____EST8" localSheetId="52">#REF!</definedName>
    <definedName name="____EST8" localSheetId="50">#REF!</definedName>
    <definedName name="____EST8" localSheetId="3">#REF!</definedName>
    <definedName name="____EST8" localSheetId="2">#REF!</definedName>
    <definedName name="____EST8" localSheetId="55">#REF!</definedName>
    <definedName name="____EST8" localSheetId="56">#REF!</definedName>
    <definedName name="____EST8">#REF!</definedName>
    <definedName name="____EST9" localSheetId="31">#REF!</definedName>
    <definedName name="____EST9" localSheetId="43">#REF!</definedName>
    <definedName name="____EST9" localSheetId="53">#REF!</definedName>
    <definedName name="____EST9" localSheetId="52">#REF!</definedName>
    <definedName name="____EST9" localSheetId="50">#REF!</definedName>
    <definedName name="____EST9" localSheetId="3">#REF!</definedName>
    <definedName name="____EST9" localSheetId="2">#REF!</definedName>
    <definedName name="____EST9" localSheetId="55">#REF!</definedName>
    <definedName name="____EST9" localSheetId="56">#REF!</definedName>
    <definedName name="____EST9">#REF!</definedName>
    <definedName name="____EXC1" localSheetId="31">#REF!</definedName>
    <definedName name="____EXC1" localSheetId="43">#REF!</definedName>
    <definedName name="____EXC1" localSheetId="53">#REF!</definedName>
    <definedName name="____EXC1" localSheetId="52">#REF!</definedName>
    <definedName name="____EXC1" localSheetId="50">#REF!</definedName>
    <definedName name="____EXC1" localSheetId="3">#REF!</definedName>
    <definedName name="____EXC1" localSheetId="2">#REF!</definedName>
    <definedName name="____EXC1" localSheetId="55">#REF!</definedName>
    <definedName name="____EXC1" localSheetId="56">#REF!</definedName>
    <definedName name="____EXC1">#REF!</definedName>
    <definedName name="____EXC10" localSheetId="31">#REF!</definedName>
    <definedName name="____EXC10" localSheetId="43">#REF!</definedName>
    <definedName name="____EXC10" localSheetId="53">#REF!</definedName>
    <definedName name="____EXC10" localSheetId="52">#REF!</definedName>
    <definedName name="____EXC10" localSheetId="50">#REF!</definedName>
    <definedName name="____EXC10" localSheetId="3">#REF!</definedName>
    <definedName name="____EXC10" localSheetId="2">#REF!</definedName>
    <definedName name="____EXC10" localSheetId="55">#REF!</definedName>
    <definedName name="____EXC10" localSheetId="56">#REF!</definedName>
    <definedName name="____EXC10">#REF!</definedName>
    <definedName name="____EXC11" localSheetId="31">#REF!</definedName>
    <definedName name="____EXC11" localSheetId="43">#REF!</definedName>
    <definedName name="____EXC11" localSheetId="53">#REF!</definedName>
    <definedName name="____EXC11" localSheetId="52">#REF!</definedName>
    <definedName name="____EXC11" localSheetId="50">#REF!</definedName>
    <definedName name="____EXC11" localSheetId="3">#REF!</definedName>
    <definedName name="____EXC11" localSheetId="2">#REF!</definedName>
    <definedName name="____EXC11" localSheetId="55">#REF!</definedName>
    <definedName name="____EXC11" localSheetId="56">#REF!</definedName>
    <definedName name="____EXC11">#REF!</definedName>
    <definedName name="____EXC12" localSheetId="31">#REF!</definedName>
    <definedName name="____EXC12" localSheetId="43">#REF!</definedName>
    <definedName name="____EXC12" localSheetId="53">#REF!</definedName>
    <definedName name="____EXC12" localSheetId="52">#REF!</definedName>
    <definedName name="____EXC12" localSheetId="50">#REF!</definedName>
    <definedName name="____EXC12" localSheetId="3">#REF!</definedName>
    <definedName name="____EXC12" localSheetId="2">#REF!</definedName>
    <definedName name="____EXC12" localSheetId="55">#REF!</definedName>
    <definedName name="____EXC12" localSheetId="56">#REF!</definedName>
    <definedName name="____EXC12">#REF!</definedName>
    <definedName name="____EXC2" localSheetId="31">#REF!</definedName>
    <definedName name="____EXC2" localSheetId="43">#REF!</definedName>
    <definedName name="____EXC2" localSheetId="53">#REF!</definedName>
    <definedName name="____EXC2" localSheetId="52">#REF!</definedName>
    <definedName name="____EXC2" localSheetId="50">#REF!</definedName>
    <definedName name="____EXC2" localSheetId="3">#REF!</definedName>
    <definedName name="____EXC2" localSheetId="2">#REF!</definedName>
    <definedName name="____EXC2" localSheetId="55">#REF!</definedName>
    <definedName name="____EXC2" localSheetId="56">#REF!</definedName>
    <definedName name="____EXC2">#REF!</definedName>
    <definedName name="____EXC3" localSheetId="31">#REF!</definedName>
    <definedName name="____EXC3" localSheetId="43">#REF!</definedName>
    <definedName name="____EXC3" localSheetId="53">#REF!</definedName>
    <definedName name="____EXC3" localSheetId="52">#REF!</definedName>
    <definedName name="____EXC3" localSheetId="50">#REF!</definedName>
    <definedName name="____EXC3" localSheetId="3">#REF!</definedName>
    <definedName name="____EXC3" localSheetId="2">#REF!</definedName>
    <definedName name="____EXC3" localSheetId="55">#REF!</definedName>
    <definedName name="____EXC3" localSheetId="56">#REF!</definedName>
    <definedName name="____EXC3">#REF!</definedName>
    <definedName name="____EXC4" localSheetId="31">#REF!</definedName>
    <definedName name="____EXC4" localSheetId="43">#REF!</definedName>
    <definedName name="____EXC4" localSheetId="53">#REF!</definedName>
    <definedName name="____EXC4" localSheetId="52">#REF!</definedName>
    <definedName name="____EXC4" localSheetId="50">#REF!</definedName>
    <definedName name="____EXC4" localSheetId="3">#REF!</definedName>
    <definedName name="____EXC4" localSheetId="2">#REF!</definedName>
    <definedName name="____EXC4" localSheetId="55">#REF!</definedName>
    <definedName name="____EXC4" localSheetId="56">#REF!</definedName>
    <definedName name="____EXC4">#REF!</definedName>
    <definedName name="____EXC5" localSheetId="31">#REF!</definedName>
    <definedName name="____EXC5" localSheetId="43">#REF!</definedName>
    <definedName name="____EXC5" localSheetId="53">#REF!</definedName>
    <definedName name="____EXC5" localSheetId="52">#REF!</definedName>
    <definedName name="____EXC5" localSheetId="50">#REF!</definedName>
    <definedName name="____EXC5" localSheetId="3">#REF!</definedName>
    <definedName name="____EXC5" localSheetId="2">#REF!</definedName>
    <definedName name="____EXC5" localSheetId="55">#REF!</definedName>
    <definedName name="____EXC5" localSheetId="56">#REF!</definedName>
    <definedName name="____EXC5">#REF!</definedName>
    <definedName name="____EXC6" localSheetId="31">#REF!</definedName>
    <definedName name="____EXC6" localSheetId="43">#REF!</definedName>
    <definedName name="____EXC6" localSheetId="53">#REF!</definedName>
    <definedName name="____EXC6" localSheetId="52">#REF!</definedName>
    <definedName name="____EXC6" localSheetId="50">#REF!</definedName>
    <definedName name="____EXC6" localSheetId="3">#REF!</definedName>
    <definedName name="____EXC6" localSheetId="2">#REF!</definedName>
    <definedName name="____EXC6" localSheetId="55">#REF!</definedName>
    <definedName name="____EXC6" localSheetId="56">#REF!</definedName>
    <definedName name="____EXC6">#REF!</definedName>
    <definedName name="____EXC7" localSheetId="31">#REF!</definedName>
    <definedName name="____EXC7" localSheetId="43">#REF!</definedName>
    <definedName name="____EXC7" localSheetId="53">#REF!</definedName>
    <definedName name="____EXC7" localSheetId="52">#REF!</definedName>
    <definedName name="____EXC7" localSheetId="50">#REF!</definedName>
    <definedName name="____EXC7" localSheetId="3">#REF!</definedName>
    <definedName name="____EXC7" localSheetId="2">#REF!</definedName>
    <definedName name="____EXC7" localSheetId="55">#REF!</definedName>
    <definedName name="____EXC7" localSheetId="56">#REF!</definedName>
    <definedName name="____EXC7">#REF!</definedName>
    <definedName name="____EXC8" localSheetId="31">#REF!</definedName>
    <definedName name="____EXC8" localSheetId="43">#REF!</definedName>
    <definedName name="____EXC8" localSheetId="53">#REF!</definedName>
    <definedName name="____EXC8" localSheetId="52">#REF!</definedName>
    <definedName name="____EXC8" localSheetId="50">#REF!</definedName>
    <definedName name="____EXC8" localSheetId="3">#REF!</definedName>
    <definedName name="____EXC8" localSheetId="2">#REF!</definedName>
    <definedName name="____EXC8" localSheetId="55">#REF!</definedName>
    <definedName name="____EXC8" localSheetId="56">#REF!</definedName>
    <definedName name="____EXC8">#REF!</definedName>
    <definedName name="____EXC9" localSheetId="31">#REF!</definedName>
    <definedName name="____EXC9" localSheetId="43">#REF!</definedName>
    <definedName name="____EXC9" localSheetId="53">#REF!</definedName>
    <definedName name="____EXC9" localSheetId="52">#REF!</definedName>
    <definedName name="____EXC9" localSheetId="50">#REF!</definedName>
    <definedName name="____EXC9" localSheetId="3">#REF!</definedName>
    <definedName name="____EXC9" localSheetId="2">#REF!</definedName>
    <definedName name="____EXC9" localSheetId="55">#REF!</definedName>
    <definedName name="____EXC9" localSheetId="56">#REF!</definedName>
    <definedName name="____EXC9">#REF!</definedName>
    <definedName name="____F" localSheetId="31">#REF!</definedName>
    <definedName name="____F" localSheetId="43">#REF!</definedName>
    <definedName name="____F" localSheetId="53">#REF!</definedName>
    <definedName name="____F" localSheetId="52">#REF!</definedName>
    <definedName name="____F" localSheetId="50">#REF!</definedName>
    <definedName name="____F" localSheetId="3">#REF!</definedName>
    <definedName name="____F" localSheetId="2">#REF!</definedName>
    <definedName name="____F" localSheetId="55">#REF!</definedName>
    <definedName name="____F" localSheetId="56">#REF!</definedName>
    <definedName name="____F">#REF!</definedName>
    <definedName name="____ORO10" localSheetId="31">#REF!</definedName>
    <definedName name="____ORO10" localSheetId="43">#REF!</definedName>
    <definedName name="____ORO10" localSheetId="53">#REF!</definedName>
    <definedName name="____ORO10" localSheetId="52">#REF!</definedName>
    <definedName name="____ORO10" localSheetId="50">#REF!</definedName>
    <definedName name="____ORO10" localSheetId="3">#REF!</definedName>
    <definedName name="____ORO10" localSheetId="2">#REF!</definedName>
    <definedName name="____ORO10" localSheetId="55">#REF!</definedName>
    <definedName name="____ORO10" localSheetId="56">#REF!</definedName>
    <definedName name="____ORO10">#REF!</definedName>
    <definedName name="____ORO11" localSheetId="31">#REF!</definedName>
    <definedName name="____ORO11" localSheetId="43">#REF!</definedName>
    <definedName name="____ORO11" localSheetId="53">#REF!</definedName>
    <definedName name="____ORO11" localSheetId="52">#REF!</definedName>
    <definedName name="____ORO11" localSheetId="50">#REF!</definedName>
    <definedName name="____ORO11" localSheetId="3">#REF!</definedName>
    <definedName name="____ORO11" localSheetId="2">#REF!</definedName>
    <definedName name="____ORO11" localSheetId="55">#REF!</definedName>
    <definedName name="____ORO11" localSheetId="56">#REF!</definedName>
    <definedName name="____ORO11">#REF!</definedName>
    <definedName name="____ORO12" localSheetId="31">#REF!</definedName>
    <definedName name="____ORO12" localSheetId="43">#REF!</definedName>
    <definedName name="____ORO12" localSheetId="53">#REF!</definedName>
    <definedName name="____ORO12" localSheetId="52">#REF!</definedName>
    <definedName name="____ORO12" localSheetId="50">#REF!</definedName>
    <definedName name="____ORO12" localSheetId="3">#REF!</definedName>
    <definedName name="____ORO12" localSheetId="2">#REF!</definedName>
    <definedName name="____ORO12" localSheetId="55">#REF!</definedName>
    <definedName name="____ORO12" localSheetId="56">#REF!</definedName>
    <definedName name="____ORO12">#REF!</definedName>
    <definedName name="____ORO13" localSheetId="31">#REF!</definedName>
    <definedName name="____ORO13" localSheetId="43">#REF!</definedName>
    <definedName name="____ORO13" localSheetId="53">#REF!</definedName>
    <definedName name="____ORO13" localSheetId="52">#REF!</definedName>
    <definedName name="____ORO13" localSheetId="50">#REF!</definedName>
    <definedName name="____ORO13" localSheetId="3">#REF!</definedName>
    <definedName name="____ORO13" localSheetId="2">#REF!</definedName>
    <definedName name="____ORO13" localSheetId="55">#REF!</definedName>
    <definedName name="____ORO13" localSheetId="56">#REF!</definedName>
    <definedName name="____ORO13">#REF!</definedName>
    <definedName name="____ORO14" localSheetId="31">#REF!</definedName>
    <definedName name="____ORO14" localSheetId="43">#REF!</definedName>
    <definedName name="____ORO14" localSheetId="53">#REF!</definedName>
    <definedName name="____ORO14" localSheetId="52">#REF!</definedName>
    <definedName name="____ORO14" localSheetId="50">#REF!</definedName>
    <definedName name="____ORO14" localSheetId="3">#REF!</definedName>
    <definedName name="____ORO14" localSheetId="2">#REF!</definedName>
    <definedName name="____ORO14" localSheetId="55">#REF!</definedName>
    <definedName name="____ORO14" localSheetId="56">#REF!</definedName>
    <definedName name="____ORO14">#REF!</definedName>
    <definedName name="____ORO15" localSheetId="31">#REF!</definedName>
    <definedName name="____ORO15" localSheetId="43">#REF!</definedName>
    <definedName name="____ORO15" localSheetId="53">#REF!</definedName>
    <definedName name="____ORO15" localSheetId="52">#REF!</definedName>
    <definedName name="____ORO15" localSheetId="50">#REF!</definedName>
    <definedName name="____ORO15" localSheetId="3">#REF!</definedName>
    <definedName name="____ORO15" localSheetId="2">#REF!</definedName>
    <definedName name="____ORO15" localSheetId="55">#REF!</definedName>
    <definedName name="____ORO15" localSheetId="56">#REF!</definedName>
    <definedName name="____ORO15">#REF!</definedName>
    <definedName name="____ORO16" localSheetId="31">#REF!</definedName>
    <definedName name="____ORO16" localSheetId="43">#REF!</definedName>
    <definedName name="____ORO16" localSheetId="53">#REF!</definedName>
    <definedName name="____ORO16" localSheetId="52">#REF!</definedName>
    <definedName name="____ORO16" localSheetId="50">#REF!</definedName>
    <definedName name="____ORO16" localSheetId="3">#REF!</definedName>
    <definedName name="____ORO16" localSheetId="2">#REF!</definedName>
    <definedName name="____ORO16" localSheetId="55">#REF!</definedName>
    <definedName name="____ORO16" localSheetId="56">#REF!</definedName>
    <definedName name="____ORO16">#REF!</definedName>
    <definedName name="____ORO17" localSheetId="31">#REF!</definedName>
    <definedName name="____ORO17" localSheetId="43">#REF!</definedName>
    <definedName name="____ORO17" localSheetId="53">#REF!</definedName>
    <definedName name="____ORO17" localSheetId="52">#REF!</definedName>
    <definedName name="____ORO17" localSheetId="50">#REF!</definedName>
    <definedName name="____ORO17" localSheetId="3">#REF!</definedName>
    <definedName name="____ORO17" localSheetId="2">#REF!</definedName>
    <definedName name="____ORO17" localSheetId="55">#REF!</definedName>
    <definedName name="____ORO17" localSheetId="56">#REF!</definedName>
    <definedName name="____ORO17">#REF!</definedName>
    <definedName name="____ORO18" localSheetId="31">#REF!</definedName>
    <definedName name="____ORO18" localSheetId="43">#REF!</definedName>
    <definedName name="____ORO18" localSheetId="53">#REF!</definedName>
    <definedName name="____ORO18" localSheetId="52">#REF!</definedName>
    <definedName name="____ORO18" localSheetId="50">#REF!</definedName>
    <definedName name="____ORO18" localSheetId="3">#REF!</definedName>
    <definedName name="____ORO18" localSheetId="2">#REF!</definedName>
    <definedName name="____ORO18" localSheetId="55">#REF!</definedName>
    <definedName name="____ORO18" localSheetId="56">#REF!</definedName>
    <definedName name="____ORO18">#REF!</definedName>
    <definedName name="____ORO19" localSheetId="31">#REF!</definedName>
    <definedName name="____ORO19" localSheetId="43">#REF!</definedName>
    <definedName name="____ORO19" localSheetId="53">#REF!</definedName>
    <definedName name="____ORO19" localSheetId="52">#REF!</definedName>
    <definedName name="____ORO19" localSheetId="50">#REF!</definedName>
    <definedName name="____ORO19" localSheetId="3">#REF!</definedName>
    <definedName name="____ORO19" localSheetId="2">#REF!</definedName>
    <definedName name="____ORO19" localSheetId="55">#REF!</definedName>
    <definedName name="____ORO19" localSheetId="56">#REF!</definedName>
    <definedName name="____ORO19">#REF!</definedName>
    <definedName name="____PJ50" localSheetId="31">#REF!</definedName>
    <definedName name="____PJ50" localSheetId="43">#REF!</definedName>
    <definedName name="____PJ50" localSheetId="53">#REF!</definedName>
    <definedName name="____PJ50" localSheetId="52">#REF!</definedName>
    <definedName name="____PJ50" localSheetId="50">#REF!</definedName>
    <definedName name="____PJ50" localSheetId="3">#REF!</definedName>
    <definedName name="____PJ50" localSheetId="2">#REF!</definedName>
    <definedName name="____PJ50" localSheetId="55">#REF!</definedName>
    <definedName name="____PJ50" localSheetId="56">#REF!</definedName>
    <definedName name="____PJ50">#REF!</definedName>
    <definedName name="____pj51" localSheetId="31">#REF!</definedName>
    <definedName name="____pj51" localSheetId="43">#REF!</definedName>
    <definedName name="____pj51" localSheetId="53">#REF!</definedName>
    <definedName name="____pj51" localSheetId="52">#REF!</definedName>
    <definedName name="____pj51" localSheetId="50">#REF!</definedName>
    <definedName name="____pj51" localSheetId="3">#REF!</definedName>
    <definedName name="____pj51" localSheetId="2">#REF!</definedName>
    <definedName name="____pj51" localSheetId="55">#REF!</definedName>
    <definedName name="____pj51" localSheetId="56">#REF!</definedName>
    <definedName name="____pj51">#REF!</definedName>
    <definedName name="____PMT5671" localSheetId="31">#REF!</definedName>
    <definedName name="____PMT5671" localSheetId="43">#REF!</definedName>
    <definedName name="____PMT5671" localSheetId="53">#REF!</definedName>
    <definedName name="____PMT5671" localSheetId="52">#REF!</definedName>
    <definedName name="____PMT5671" localSheetId="50">#REF!</definedName>
    <definedName name="____PMT5671" localSheetId="3">#REF!</definedName>
    <definedName name="____PMT5671" localSheetId="2">#REF!</definedName>
    <definedName name="____PMT5671" localSheetId="55">#REF!</definedName>
    <definedName name="____PMT5671" localSheetId="56">#REF!</definedName>
    <definedName name="____PMT5671">#REF!</definedName>
    <definedName name="____PMT5805" localSheetId="31">#REF!</definedName>
    <definedName name="____PMT5805" localSheetId="43">#REF!</definedName>
    <definedName name="____PMT5805" localSheetId="53">#REF!</definedName>
    <definedName name="____PMT5805" localSheetId="52">#REF!</definedName>
    <definedName name="____PMT5805" localSheetId="50">#REF!</definedName>
    <definedName name="____PMT5805" localSheetId="3">#REF!</definedName>
    <definedName name="____PMT5805" localSheetId="2">#REF!</definedName>
    <definedName name="____PMT5805" localSheetId="55">#REF!</definedName>
    <definedName name="____PMT5805" localSheetId="56">#REF!</definedName>
    <definedName name="____PMT5805">#REF!</definedName>
    <definedName name="____PMT5806" localSheetId="31">#REF!</definedName>
    <definedName name="____PMT5806" localSheetId="43">#REF!</definedName>
    <definedName name="____PMT5806" localSheetId="53">#REF!</definedName>
    <definedName name="____PMT5806" localSheetId="52">#REF!</definedName>
    <definedName name="____PMT5806" localSheetId="50">#REF!</definedName>
    <definedName name="____PMT5806" localSheetId="3">#REF!</definedName>
    <definedName name="____PMT5806" localSheetId="2">#REF!</definedName>
    <definedName name="____PMT5806" localSheetId="55">#REF!</definedName>
    <definedName name="____PMT5806" localSheetId="56">#REF!</definedName>
    <definedName name="____PMT5806">#REF!</definedName>
    <definedName name="____PMT5815" localSheetId="31">#REF!</definedName>
    <definedName name="____PMT5815" localSheetId="43">#REF!</definedName>
    <definedName name="____PMT5815" localSheetId="53">#REF!</definedName>
    <definedName name="____PMT5815" localSheetId="52">#REF!</definedName>
    <definedName name="____PMT5815" localSheetId="50">#REF!</definedName>
    <definedName name="____PMT5815" localSheetId="3">#REF!</definedName>
    <definedName name="____PMT5815" localSheetId="2">#REF!</definedName>
    <definedName name="____PMT5815" localSheetId="55">#REF!</definedName>
    <definedName name="____PMT5815" localSheetId="56">#REF!</definedName>
    <definedName name="____PMT5815">#REF!</definedName>
    <definedName name="____PMT5820" localSheetId="31">#REF!</definedName>
    <definedName name="____PMT5820" localSheetId="43">#REF!</definedName>
    <definedName name="____PMT5820" localSheetId="53">#REF!</definedName>
    <definedName name="____PMT5820" localSheetId="52">#REF!</definedName>
    <definedName name="____PMT5820" localSheetId="50">#REF!</definedName>
    <definedName name="____PMT5820" localSheetId="2">#REF!</definedName>
    <definedName name="____PMT5820" localSheetId="55">#REF!</definedName>
    <definedName name="____PMT5820" localSheetId="56">#REF!</definedName>
    <definedName name="____PMT5820">#REF!</definedName>
    <definedName name="____PR1" localSheetId="9">#REF!</definedName>
    <definedName name="____PR1" localSheetId="8">#REF!</definedName>
    <definedName name="____PR1">#REF!</definedName>
    <definedName name="____PZ15" localSheetId="5">#REF!</definedName>
    <definedName name="____PZ15" localSheetId="31">#REF!</definedName>
    <definedName name="____PZ15" localSheetId="43">#REF!</definedName>
    <definedName name="____PZ15" localSheetId="53">#REF!</definedName>
    <definedName name="____PZ15" localSheetId="52">#REF!</definedName>
    <definedName name="____PZ15" localSheetId="50">#REF!</definedName>
    <definedName name="____PZ15" localSheetId="3">#REF!</definedName>
    <definedName name="____PZ15" localSheetId="6">#REF!</definedName>
    <definedName name="____PZ15" localSheetId="2">#REF!</definedName>
    <definedName name="____PZ15" localSheetId="55">#REF!</definedName>
    <definedName name="____PZ15" localSheetId="56">#REF!</definedName>
    <definedName name="____PZ15">#REF!</definedName>
    <definedName name="____PZ20">#REF!</definedName>
    <definedName name="____PZ30" localSheetId="5">#REF!</definedName>
    <definedName name="____PZ30" localSheetId="31">#REF!</definedName>
    <definedName name="____PZ30" localSheetId="43">#REF!</definedName>
    <definedName name="____PZ30" localSheetId="53">#REF!</definedName>
    <definedName name="____PZ30" localSheetId="52">#REF!</definedName>
    <definedName name="____PZ30" localSheetId="50">#REF!</definedName>
    <definedName name="____PZ30" localSheetId="3">#REF!</definedName>
    <definedName name="____PZ30" localSheetId="6">#REF!</definedName>
    <definedName name="____PZ30" localSheetId="2">#REF!</definedName>
    <definedName name="____PZ30" localSheetId="55">#REF!</definedName>
    <definedName name="____PZ30" localSheetId="56">#REF!</definedName>
    <definedName name="____PZ30">#REF!</definedName>
    <definedName name="____PZ40" localSheetId="31">#REF!</definedName>
    <definedName name="____PZ40" localSheetId="43">#REF!</definedName>
    <definedName name="____PZ40" localSheetId="53">#REF!</definedName>
    <definedName name="____PZ40" localSheetId="52">#REF!</definedName>
    <definedName name="____PZ40" localSheetId="50">#REF!</definedName>
    <definedName name="____PZ40" localSheetId="3">#REF!</definedName>
    <definedName name="____PZ40" localSheetId="6">#REF!</definedName>
    <definedName name="____PZ40" localSheetId="2">#REF!</definedName>
    <definedName name="____PZ40" localSheetId="55">#REF!</definedName>
    <definedName name="____PZ40" localSheetId="56">#REF!</definedName>
    <definedName name="____PZ40">#REF!</definedName>
    <definedName name="____PZ50" localSheetId="31">#REF!</definedName>
    <definedName name="____PZ50" localSheetId="43">#REF!</definedName>
    <definedName name="____PZ50" localSheetId="53">#REF!</definedName>
    <definedName name="____PZ50" localSheetId="52">#REF!</definedName>
    <definedName name="____PZ50" localSheetId="50">#REF!</definedName>
    <definedName name="____PZ50" localSheetId="3">#REF!</definedName>
    <definedName name="____PZ50" localSheetId="6">#REF!</definedName>
    <definedName name="____PZ50" localSheetId="2">#REF!</definedName>
    <definedName name="____PZ50" localSheetId="55">#REF!</definedName>
    <definedName name="____PZ50" localSheetId="56">#REF!</definedName>
    <definedName name="____PZ50">#REF!</definedName>
    <definedName name="____r" localSheetId="31">#REF!</definedName>
    <definedName name="____r" localSheetId="43">#REF!</definedName>
    <definedName name="____r" localSheetId="53">#REF!</definedName>
    <definedName name="____r" localSheetId="52">#REF!</definedName>
    <definedName name="____r" localSheetId="50">#REF!</definedName>
    <definedName name="____r" localSheetId="3">#REF!</definedName>
    <definedName name="____r" localSheetId="2">#REF!</definedName>
    <definedName name="____r" localSheetId="55">#REF!</definedName>
    <definedName name="____r" localSheetId="56">#REF!</definedName>
    <definedName name="____r">#REF!</definedName>
    <definedName name="____RD43" localSheetId="31">#REF!</definedName>
    <definedName name="____RD43" localSheetId="43">#REF!</definedName>
    <definedName name="____RD43" localSheetId="53">#REF!</definedName>
    <definedName name="____RD43" localSheetId="52">#REF!</definedName>
    <definedName name="____RD43" localSheetId="50">#REF!</definedName>
    <definedName name="____RD43" localSheetId="3">#REF!</definedName>
    <definedName name="____RD43" localSheetId="2">#REF!</definedName>
    <definedName name="____RD43" localSheetId="55">#REF!</definedName>
    <definedName name="____RD43" localSheetId="56">#REF!</definedName>
    <definedName name="____RD43">#REF!</definedName>
    <definedName name="____RD63" localSheetId="31">#REF!</definedName>
    <definedName name="____RD63" localSheetId="43">#REF!</definedName>
    <definedName name="____RD63" localSheetId="53">#REF!</definedName>
    <definedName name="____RD63" localSheetId="52">#REF!</definedName>
    <definedName name="____RD63" localSheetId="50">#REF!</definedName>
    <definedName name="____RD63" localSheetId="3">#REF!</definedName>
    <definedName name="____RD63" localSheetId="2">#REF!</definedName>
    <definedName name="____RD63" localSheetId="55">#REF!</definedName>
    <definedName name="____RD63" localSheetId="56">#REF!</definedName>
    <definedName name="____RD63">#REF!</definedName>
    <definedName name="____RD64" localSheetId="31">#REF!</definedName>
    <definedName name="____RD64" localSheetId="43">#REF!</definedName>
    <definedName name="____RD64" localSheetId="53">#REF!</definedName>
    <definedName name="____RD64" localSheetId="52">#REF!</definedName>
    <definedName name="____RD64" localSheetId="50">#REF!</definedName>
    <definedName name="____RD64" localSheetId="3">#REF!</definedName>
    <definedName name="____RD64" localSheetId="2">#REF!</definedName>
    <definedName name="____RD64" localSheetId="55">#REF!</definedName>
    <definedName name="____RD64" localSheetId="56">#REF!</definedName>
    <definedName name="____RD64">#REF!</definedName>
    <definedName name="____RD83" localSheetId="31">#REF!</definedName>
    <definedName name="____RD83" localSheetId="43">#REF!</definedName>
    <definedName name="____RD83" localSheetId="53">#REF!</definedName>
    <definedName name="____RD83" localSheetId="52">#REF!</definedName>
    <definedName name="____RD83" localSheetId="50">#REF!</definedName>
    <definedName name="____RD83" localSheetId="3">#REF!</definedName>
    <definedName name="____RD83" localSheetId="2">#REF!</definedName>
    <definedName name="____RD83" localSheetId="55">#REF!</definedName>
    <definedName name="____RD83" localSheetId="56">#REF!</definedName>
    <definedName name="____RD83">#REF!</definedName>
    <definedName name="____RD84" localSheetId="31">#REF!</definedName>
    <definedName name="____RD84" localSheetId="43">#REF!</definedName>
    <definedName name="____RD84" localSheetId="53">#REF!</definedName>
    <definedName name="____RD84" localSheetId="52">#REF!</definedName>
    <definedName name="____RD84" localSheetId="50">#REF!</definedName>
    <definedName name="____RD84" localSheetId="2">#REF!</definedName>
    <definedName name="____RD84" localSheetId="55">#REF!</definedName>
    <definedName name="____RD84" localSheetId="56">#REF!</definedName>
    <definedName name="____RD84">#REF!</definedName>
    <definedName name="____RD86" localSheetId="31">#REF!</definedName>
    <definedName name="____RD86" localSheetId="43">#REF!</definedName>
    <definedName name="____RD86" localSheetId="53">#REF!</definedName>
    <definedName name="____RD86" localSheetId="52">#REF!</definedName>
    <definedName name="____RD86" localSheetId="50">#REF!</definedName>
    <definedName name="____RD86" localSheetId="2">#REF!</definedName>
    <definedName name="____RD86" localSheetId="55">#REF!</definedName>
    <definedName name="____RD86" localSheetId="56">#REF!</definedName>
    <definedName name="____RD86">#REF!</definedName>
    <definedName name="____SAL1" localSheetId="5">#REF!</definedName>
    <definedName name="____SAL1" localSheetId="31">#REF!</definedName>
    <definedName name="____SAL1" localSheetId="43">#REF!</definedName>
    <definedName name="____SAL1" localSheetId="53">#REF!</definedName>
    <definedName name="____SAL1" localSheetId="52">#REF!</definedName>
    <definedName name="____SAL1" localSheetId="50">#REF!</definedName>
    <definedName name="____SAL1" localSheetId="3">#REF!</definedName>
    <definedName name="____SAL1" localSheetId="2">#REF!</definedName>
    <definedName name="____SAL1" localSheetId="47">#REF!</definedName>
    <definedName name="____SAL1" localSheetId="55">#REF!</definedName>
    <definedName name="____SAL1" localSheetId="56">#REF!</definedName>
    <definedName name="____SAL1">#REF!</definedName>
    <definedName name="____SY106">#REF!</definedName>
    <definedName name="____SY206" localSheetId="5">#REF!</definedName>
    <definedName name="____SY206" localSheetId="31">#REF!</definedName>
    <definedName name="____SY206" localSheetId="43">#REF!</definedName>
    <definedName name="____SY206" localSheetId="53">#REF!</definedName>
    <definedName name="____SY206" localSheetId="52">#REF!</definedName>
    <definedName name="____SY206" localSheetId="50">#REF!</definedName>
    <definedName name="____SY206" localSheetId="3">#REF!</definedName>
    <definedName name="____SY206" localSheetId="6">#REF!</definedName>
    <definedName name="____SY206" localSheetId="2">#REF!</definedName>
    <definedName name="____SY206" localSheetId="55">#REF!</definedName>
    <definedName name="____SY206" localSheetId="56">#REF!</definedName>
    <definedName name="____SY206">#REF!</definedName>
    <definedName name="____TA3" localSheetId="5">#REF!</definedName>
    <definedName name="____TA3" localSheetId="31">#REF!</definedName>
    <definedName name="____TA3" localSheetId="43">#REF!</definedName>
    <definedName name="____TA3" localSheetId="53">#REF!</definedName>
    <definedName name="____TA3" localSheetId="52">#REF!</definedName>
    <definedName name="____TA3" localSheetId="50">#REF!</definedName>
    <definedName name="____TA3" localSheetId="3">#REF!</definedName>
    <definedName name="____TA3" localSheetId="2">#REF!</definedName>
    <definedName name="____TA3" localSheetId="55">#REF!</definedName>
    <definedName name="____TA3" localSheetId="56">#REF!</definedName>
    <definedName name="____TA3">#REF!</definedName>
    <definedName name="____TA4" localSheetId="5">#REF!</definedName>
    <definedName name="____TA4" localSheetId="31">#REF!</definedName>
    <definedName name="____TA4" localSheetId="43">#REF!</definedName>
    <definedName name="____TA4" localSheetId="53">#REF!</definedName>
    <definedName name="____TA4" localSheetId="52">#REF!</definedName>
    <definedName name="____TA4" localSheetId="50">#REF!</definedName>
    <definedName name="____TA4" localSheetId="3">#REF!</definedName>
    <definedName name="____TA4" localSheetId="2">#REF!</definedName>
    <definedName name="____TA4" localSheetId="55">#REF!</definedName>
    <definedName name="____TA4" localSheetId="56">#REF!</definedName>
    <definedName name="____TA4">#REF!</definedName>
    <definedName name="____tab1" localSheetId="5">#REF!</definedName>
    <definedName name="____tab1" localSheetId="31">#REF!</definedName>
    <definedName name="____tab1" localSheetId="43">#REF!</definedName>
    <definedName name="____tab1" localSheetId="53">#REF!</definedName>
    <definedName name="____tab1" localSheetId="52">#REF!</definedName>
    <definedName name="____tab1" localSheetId="50">#REF!</definedName>
    <definedName name="____tab1" localSheetId="3">#REF!</definedName>
    <definedName name="____tab1" localSheetId="2">#REF!</definedName>
    <definedName name="____tab1" localSheetId="47">#REF!</definedName>
    <definedName name="____tab1" localSheetId="55">#REF!</definedName>
    <definedName name="____tab1" localSheetId="56">#REF!</definedName>
    <definedName name="____tab1">#REF!</definedName>
    <definedName name="____tab2" localSheetId="31">#REF!</definedName>
    <definedName name="____tab2" localSheetId="43">#REF!</definedName>
    <definedName name="____tab2" localSheetId="53">#REF!</definedName>
    <definedName name="____tab2" localSheetId="52">#REF!</definedName>
    <definedName name="____tab2" localSheetId="50">#REF!</definedName>
    <definedName name="____tab2" localSheetId="3">#REF!</definedName>
    <definedName name="____tab2" localSheetId="2">#REF!</definedName>
    <definedName name="____tab2" localSheetId="55">#REF!</definedName>
    <definedName name="____tab2" localSheetId="56">#REF!</definedName>
    <definedName name="____tab2">#REF!</definedName>
    <definedName name="____tab3" localSheetId="31">#REF!</definedName>
    <definedName name="____tab3" localSheetId="43">#REF!</definedName>
    <definedName name="____tab3" localSheetId="53">#REF!</definedName>
    <definedName name="____tab3" localSheetId="52">#REF!</definedName>
    <definedName name="____tab3" localSheetId="50">#REF!</definedName>
    <definedName name="____tab3" localSheetId="3">#REF!</definedName>
    <definedName name="____tab3" localSheetId="2">#REF!</definedName>
    <definedName name="____tab3" localSheetId="55">#REF!</definedName>
    <definedName name="____tab3" localSheetId="56">#REF!</definedName>
    <definedName name="____tab3">#REF!</definedName>
    <definedName name="____TAB4" localSheetId="31">#REF!</definedName>
    <definedName name="____TAB4" localSheetId="43">#REF!</definedName>
    <definedName name="____TAB4" localSheetId="53">#REF!</definedName>
    <definedName name="____TAB4" localSheetId="52">#REF!</definedName>
    <definedName name="____TAB4" localSheetId="50">#REF!</definedName>
    <definedName name="____TAB4" localSheetId="3">#REF!</definedName>
    <definedName name="____TAB4" localSheetId="2">#REF!</definedName>
    <definedName name="____TAB4" localSheetId="55">#REF!</definedName>
    <definedName name="____TAB4" localSheetId="56">#REF!</definedName>
    <definedName name="____TAB4">#REF!</definedName>
    <definedName name="____TE10" localSheetId="31">#REF!</definedName>
    <definedName name="____TE10" localSheetId="43">#REF!</definedName>
    <definedName name="____TE10" localSheetId="53">#REF!</definedName>
    <definedName name="____TE10" localSheetId="52">#REF!</definedName>
    <definedName name="____TE10" localSheetId="50">#REF!</definedName>
    <definedName name="____TE10" localSheetId="3">#REF!</definedName>
    <definedName name="____TE10" localSheetId="2">#REF!</definedName>
    <definedName name="____TE10" localSheetId="55">#REF!</definedName>
    <definedName name="____TE10" localSheetId="56">#REF!</definedName>
    <definedName name="____TE10">#REF!</definedName>
    <definedName name="____TE103" localSheetId="31">#REF!</definedName>
    <definedName name="____TE103" localSheetId="43">#REF!</definedName>
    <definedName name="____TE103" localSheetId="53">#REF!</definedName>
    <definedName name="____TE103" localSheetId="52">#REF!</definedName>
    <definedName name="____TE103" localSheetId="50">#REF!</definedName>
    <definedName name="____TE103" localSheetId="3">#REF!</definedName>
    <definedName name="____TE103" localSheetId="2">#REF!</definedName>
    <definedName name="____TE103" localSheetId="55">#REF!</definedName>
    <definedName name="____TE103" localSheetId="56">#REF!</definedName>
    <definedName name="____TE103">#REF!</definedName>
    <definedName name="____TE104" localSheetId="31">#REF!</definedName>
    <definedName name="____TE104" localSheetId="43">#REF!</definedName>
    <definedName name="____TE104" localSheetId="53">#REF!</definedName>
    <definedName name="____TE104" localSheetId="52">#REF!</definedName>
    <definedName name="____TE104" localSheetId="50">#REF!</definedName>
    <definedName name="____TE104" localSheetId="3">#REF!</definedName>
    <definedName name="____TE104" localSheetId="2">#REF!</definedName>
    <definedName name="____TE104" localSheetId="55">#REF!</definedName>
    <definedName name="____TE104" localSheetId="56">#REF!</definedName>
    <definedName name="____TE104">#REF!</definedName>
    <definedName name="____TE106" localSheetId="31">#REF!</definedName>
    <definedName name="____TE106" localSheetId="43">#REF!</definedName>
    <definedName name="____TE106" localSheetId="53">#REF!</definedName>
    <definedName name="____TE106" localSheetId="52">#REF!</definedName>
    <definedName name="____TE106" localSheetId="50">#REF!</definedName>
    <definedName name="____TE106" localSheetId="3">#REF!</definedName>
    <definedName name="____TE106" localSheetId="2">#REF!</definedName>
    <definedName name="____TE106" localSheetId="55">#REF!</definedName>
    <definedName name="____TE106" localSheetId="56">#REF!</definedName>
    <definedName name="____TE106">#REF!</definedName>
    <definedName name="____TE108" localSheetId="31">#REF!</definedName>
    <definedName name="____TE108" localSheetId="43">#REF!</definedName>
    <definedName name="____TE108" localSheetId="53">#REF!</definedName>
    <definedName name="____TE108" localSheetId="52">#REF!</definedName>
    <definedName name="____TE108" localSheetId="50">#REF!</definedName>
    <definedName name="____TE108" localSheetId="2">#REF!</definedName>
    <definedName name="____TE108" localSheetId="55">#REF!</definedName>
    <definedName name="____TE108" localSheetId="56">#REF!</definedName>
    <definedName name="____TE108">#REF!</definedName>
    <definedName name="____TE12" localSheetId="31">#REF!</definedName>
    <definedName name="____TE12" localSheetId="43">#REF!</definedName>
    <definedName name="____TE12" localSheetId="53">#REF!</definedName>
    <definedName name="____TE12" localSheetId="52">#REF!</definedName>
    <definedName name="____TE12" localSheetId="50">#REF!</definedName>
    <definedName name="____TE12" localSheetId="2">#REF!</definedName>
    <definedName name="____TE12" localSheetId="55">#REF!</definedName>
    <definedName name="____TE12" localSheetId="56">#REF!</definedName>
    <definedName name="____TE12">#REF!</definedName>
    <definedName name="____TE1210" localSheetId="31">#REF!</definedName>
    <definedName name="____TE1210" localSheetId="43">#REF!</definedName>
    <definedName name="____TE1210" localSheetId="53">#REF!</definedName>
    <definedName name="____TE1210" localSheetId="52">#REF!</definedName>
    <definedName name="____TE1210" localSheetId="50">#REF!</definedName>
    <definedName name="____TE1210" localSheetId="2">#REF!</definedName>
    <definedName name="____TE1210" localSheetId="55">#REF!</definedName>
    <definedName name="____TE1210" localSheetId="56">#REF!</definedName>
    <definedName name="____TE1210">#REF!</definedName>
    <definedName name="____TE123" localSheetId="31">#REF!</definedName>
    <definedName name="____TE123" localSheetId="43">#REF!</definedName>
    <definedName name="____TE123" localSheetId="53">#REF!</definedName>
    <definedName name="____TE123" localSheetId="52">#REF!</definedName>
    <definedName name="____TE123" localSheetId="50">#REF!</definedName>
    <definedName name="____TE123" localSheetId="2">#REF!</definedName>
    <definedName name="____TE123" localSheetId="55">#REF!</definedName>
    <definedName name="____TE123" localSheetId="56">#REF!</definedName>
    <definedName name="____TE123">#REF!</definedName>
    <definedName name="____TE124" localSheetId="31">#REF!</definedName>
    <definedName name="____TE124" localSheetId="43">#REF!</definedName>
    <definedName name="____TE124" localSheetId="53">#REF!</definedName>
    <definedName name="____TE124" localSheetId="52">#REF!</definedName>
    <definedName name="____TE124" localSheetId="50">#REF!</definedName>
    <definedName name="____TE124" localSheetId="2">#REF!</definedName>
    <definedName name="____TE124" localSheetId="55">#REF!</definedName>
    <definedName name="____TE124" localSheetId="56">#REF!</definedName>
    <definedName name="____TE124">#REF!</definedName>
    <definedName name="____TE126" localSheetId="31">#REF!</definedName>
    <definedName name="____TE126" localSheetId="43">#REF!</definedName>
    <definedName name="____TE126" localSheetId="53">#REF!</definedName>
    <definedName name="____TE126" localSheetId="52">#REF!</definedName>
    <definedName name="____TE126" localSheetId="50">#REF!</definedName>
    <definedName name="____TE126" localSheetId="2">#REF!</definedName>
    <definedName name="____TE126" localSheetId="55">#REF!</definedName>
    <definedName name="____TE126" localSheetId="56">#REF!</definedName>
    <definedName name="____TE126">#REF!</definedName>
    <definedName name="____TE128" localSheetId="31">#REF!</definedName>
    <definedName name="____TE128" localSheetId="43">#REF!</definedName>
    <definedName name="____TE128" localSheetId="53">#REF!</definedName>
    <definedName name="____TE128" localSheetId="52">#REF!</definedName>
    <definedName name="____TE128" localSheetId="50">#REF!</definedName>
    <definedName name="____TE128" localSheetId="2">#REF!</definedName>
    <definedName name="____TE128" localSheetId="55">#REF!</definedName>
    <definedName name="____TE128" localSheetId="56">#REF!</definedName>
    <definedName name="____TE128">#REF!</definedName>
    <definedName name="____TE3" localSheetId="31">#REF!</definedName>
    <definedName name="____TE3" localSheetId="43">#REF!</definedName>
    <definedName name="____TE3" localSheetId="53">#REF!</definedName>
    <definedName name="____TE3" localSheetId="52">#REF!</definedName>
    <definedName name="____TE3" localSheetId="50">#REF!</definedName>
    <definedName name="____TE3" localSheetId="2">#REF!</definedName>
    <definedName name="____TE3" localSheetId="55">#REF!</definedName>
    <definedName name="____TE3" localSheetId="56">#REF!</definedName>
    <definedName name="____TE3">#REF!</definedName>
    <definedName name="____TE4" localSheetId="31">#REF!</definedName>
    <definedName name="____TE4" localSheetId="43">#REF!</definedName>
    <definedName name="____TE4" localSheetId="53">#REF!</definedName>
    <definedName name="____TE4" localSheetId="52">#REF!</definedName>
    <definedName name="____TE4" localSheetId="50">#REF!</definedName>
    <definedName name="____TE4" localSheetId="2">#REF!</definedName>
    <definedName name="____TE4" localSheetId="55">#REF!</definedName>
    <definedName name="____TE4" localSheetId="56">#REF!</definedName>
    <definedName name="____TE4">#REF!</definedName>
    <definedName name="____TE43" localSheetId="31">#REF!</definedName>
    <definedName name="____TE43" localSheetId="43">#REF!</definedName>
    <definedName name="____TE43" localSheetId="53">#REF!</definedName>
    <definedName name="____TE43" localSheetId="52">#REF!</definedName>
    <definedName name="____TE43" localSheetId="50">#REF!</definedName>
    <definedName name="____TE43" localSheetId="2">#REF!</definedName>
    <definedName name="____TE43" localSheetId="55">#REF!</definedName>
    <definedName name="____TE43" localSheetId="56">#REF!</definedName>
    <definedName name="____TE43">#REF!</definedName>
    <definedName name="____TE6" localSheetId="31">#REF!</definedName>
    <definedName name="____TE6" localSheetId="43">#REF!</definedName>
    <definedName name="____TE6" localSheetId="53">#REF!</definedName>
    <definedName name="____TE6" localSheetId="52">#REF!</definedName>
    <definedName name="____TE6" localSheetId="50">#REF!</definedName>
    <definedName name="____TE6" localSheetId="2">#REF!</definedName>
    <definedName name="____TE6" localSheetId="55">#REF!</definedName>
    <definedName name="____TE6" localSheetId="56">#REF!</definedName>
    <definedName name="____TE6">#REF!</definedName>
    <definedName name="____TE63" localSheetId="31">#REF!</definedName>
    <definedName name="____TE63" localSheetId="43">#REF!</definedName>
    <definedName name="____TE63" localSheetId="53">#REF!</definedName>
    <definedName name="____TE63" localSheetId="52">#REF!</definedName>
    <definedName name="____TE63" localSheetId="50">#REF!</definedName>
    <definedName name="____TE63" localSheetId="2">#REF!</definedName>
    <definedName name="____TE63" localSheetId="55">#REF!</definedName>
    <definedName name="____TE63" localSheetId="56">#REF!</definedName>
    <definedName name="____TE63">#REF!</definedName>
    <definedName name="____TE64" localSheetId="31">#REF!</definedName>
    <definedName name="____TE64" localSheetId="43">#REF!</definedName>
    <definedName name="____TE64" localSheetId="53">#REF!</definedName>
    <definedName name="____TE64" localSheetId="52">#REF!</definedName>
    <definedName name="____TE64" localSheetId="50">#REF!</definedName>
    <definedName name="____TE64" localSheetId="2">#REF!</definedName>
    <definedName name="____TE64" localSheetId="55">#REF!</definedName>
    <definedName name="____TE64" localSheetId="56">#REF!</definedName>
    <definedName name="____TE64">#REF!</definedName>
    <definedName name="____TE8" localSheetId="31">#REF!</definedName>
    <definedName name="____TE8" localSheetId="43">#REF!</definedName>
    <definedName name="____TE8" localSheetId="53">#REF!</definedName>
    <definedName name="____TE8" localSheetId="52">#REF!</definedName>
    <definedName name="____TE8" localSheetId="50">#REF!</definedName>
    <definedName name="____TE8" localSheetId="2">#REF!</definedName>
    <definedName name="____TE8" localSheetId="55">#REF!</definedName>
    <definedName name="____TE8" localSheetId="56">#REF!</definedName>
    <definedName name="____TE8">#REF!</definedName>
    <definedName name="____TE83" localSheetId="31">#REF!</definedName>
    <definedName name="____TE83" localSheetId="43">#REF!</definedName>
    <definedName name="____TE83" localSheetId="53">#REF!</definedName>
    <definedName name="____TE83" localSheetId="52">#REF!</definedName>
    <definedName name="____TE83" localSheetId="50">#REF!</definedName>
    <definedName name="____TE83" localSheetId="2">#REF!</definedName>
    <definedName name="____TE83" localSheetId="55">#REF!</definedName>
    <definedName name="____TE83" localSheetId="56">#REF!</definedName>
    <definedName name="____TE83">#REF!</definedName>
    <definedName name="____TE84" localSheetId="31">#REF!</definedName>
    <definedName name="____TE84" localSheetId="43">#REF!</definedName>
    <definedName name="____TE84" localSheetId="53">#REF!</definedName>
    <definedName name="____TE84" localSheetId="52">#REF!</definedName>
    <definedName name="____TE84" localSheetId="50">#REF!</definedName>
    <definedName name="____TE84" localSheetId="2">#REF!</definedName>
    <definedName name="____TE84" localSheetId="55">#REF!</definedName>
    <definedName name="____TE84" localSheetId="56">#REF!</definedName>
    <definedName name="____TE84">#REF!</definedName>
    <definedName name="____TE86" localSheetId="31">#REF!</definedName>
    <definedName name="____TE86" localSheetId="43">#REF!</definedName>
    <definedName name="____TE86" localSheetId="53">#REF!</definedName>
    <definedName name="____TE86" localSheetId="52">#REF!</definedName>
    <definedName name="____TE86" localSheetId="50">#REF!</definedName>
    <definedName name="____TE86" localSheetId="2">#REF!</definedName>
    <definedName name="____TE86" localSheetId="55">#REF!</definedName>
    <definedName name="____TE86" localSheetId="56">#REF!</definedName>
    <definedName name="____TE86">#REF!</definedName>
    <definedName name="____TP10" localSheetId="31">#REF!</definedName>
    <definedName name="____TP10" localSheetId="43">#REF!</definedName>
    <definedName name="____TP10" localSheetId="53">#REF!</definedName>
    <definedName name="____TP10" localSheetId="52">#REF!</definedName>
    <definedName name="____TP10" localSheetId="50">#REF!</definedName>
    <definedName name="____TP10" localSheetId="2">#REF!</definedName>
    <definedName name="____TP10" localSheetId="55">#REF!</definedName>
    <definedName name="____TP10" localSheetId="56">#REF!</definedName>
    <definedName name="____TP10">#REF!</definedName>
    <definedName name="____TP12" localSheetId="31">#REF!</definedName>
    <definedName name="____TP12" localSheetId="43">#REF!</definedName>
    <definedName name="____TP12" localSheetId="53">#REF!</definedName>
    <definedName name="____TP12" localSheetId="52">#REF!</definedName>
    <definedName name="____TP12" localSheetId="50">#REF!</definedName>
    <definedName name="____TP12" localSheetId="2">#REF!</definedName>
    <definedName name="____TP12" localSheetId="55">#REF!</definedName>
    <definedName name="____TP12" localSheetId="56">#REF!</definedName>
    <definedName name="____TP12">#REF!</definedName>
    <definedName name="____TP3" localSheetId="31">#REF!</definedName>
    <definedName name="____TP3" localSheetId="43">#REF!</definedName>
    <definedName name="____TP3" localSheetId="53">#REF!</definedName>
    <definedName name="____TP3" localSheetId="52">#REF!</definedName>
    <definedName name="____TP3" localSheetId="50">#REF!</definedName>
    <definedName name="____TP3" localSheetId="2">#REF!</definedName>
    <definedName name="____TP3" localSheetId="55">#REF!</definedName>
    <definedName name="____TP3" localSheetId="56">#REF!</definedName>
    <definedName name="____TP3">#REF!</definedName>
    <definedName name="____TP4" localSheetId="31">#REF!</definedName>
    <definedName name="____TP4" localSheetId="43">#REF!</definedName>
    <definedName name="____TP4" localSheetId="53">#REF!</definedName>
    <definedName name="____TP4" localSheetId="52">#REF!</definedName>
    <definedName name="____TP4" localSheetId="50">#REF!</definedName>
    <definedName name="____TP4" localSheetId="2">#REF!</definedName>
    <definedName name="____TP4" localSheetId="55">#REF!</definedName>
    <definedName name="____TP4" localSheetId="56">#REF!</definedName>
    <definedName name="____TP4">#REF!</definedName>
    <definedName name="____TP6" localSheetId="31">#REF!</definedName>
    <definedName name="____TP6" localSheetId="43">#REF!</definedName>
    <definedName name="____TP6" localSheetId="53">#REF!</definedName>
    <definedName name="____TP6" localSheetId="52">#REF!</definedName>
    <definedName name="____TP6" localSheetId="50">#REF!</definedName>
    <definedName name="____TP6" localSheetId="2">#REF!</definedName>
    <definedName name="____TP6" localSheetId="55">#REF!</definedName>
    <definedName name="____TP6" localSheetId="56">#REF!</definedName>
    <definedName name="____TP6">#REF!</definedName>
    <definedName name="____TP8" localSheetId="31">#REF!</definedName>
    <definedName name="____TP8" localSheetId="43">#REF!</definedName>
    <definedName name="____TP8" localSheetId="53">#REF!</definedName>
    <definedName name="____TP8" localSheetId="52">#REF!</definedName>
    <definedName name="____TP8" localSheetId="50">#REF!</definedName>
    <definedName name="____TP8" localSheetId="2">#REF!</definedName>
    <definedName name="____TP8" localSheetId="55">#REF!</definedName>
    <definedName name="____TP8" localSheetId="56">#REF!</definedName>
    <definedName name="____TP8">#REF!</definedName>
    <definedName name="____TS10">#REF!</definedName>
    <definedName name="____TS12">#REF!</definedName>
    <definedName name="____TS20" localSheetId="5">#REF!</definedName>
    <definedName name="____TS20" localSheetId="31">#REF!</definedName>
    <definedName name="____TS20" localSheetId="43">#REF!</definedName>
    <definedName name="____TS20" localSheetId="53">#REF!</definedName>
    <definedName name="____TS20" localSheetId="52">#REF!</definedName>
    <definedName name="____TS20" localSheetId="50">#REF!</definedName>
    <definedName name="____TS20" localSheetId="3">#REF!</definedName>
    <definedName name="____TS20" localSheetId="6">#REF!</definedName>
    <definedName name="____TS20" localSheetId="2">#REF!</definedName>
    <definedName name="____TS20" localSheetId="55">#REF!</definedName>
    <definedName name="____TS20" localSheetId="56">#REF!</definedName>
    <definedName name="____TS20">#REF!</definedName>
    <definedName name="____TS24" localSheetId="31">#REF!</definedName>
    <definedName name="____TS24" localSheetId="43">#REF!</definedName>
    <definedName name="____TS24" localSheetId="53">#REF!</definedName>
    <definedName name="____TS24" localSheetId="52">#REF!</definedName>
    <definedName name="____TS24" localSheetId="50">#REF!</definedName>
    <definedName name="____TS24" localSheetId="3">#REF!</definedName>
    <definedName name="____TS24" localSheetId="6">#REF!</definedName>
    <definedName name="____TS24" localSheetId="2">#REF!</definedName>
    <definedName name="____TS24" localSheetId="55">#REF!</definedName>
    <definedName name="____TS24" localSheetId="56">#REF!</definedName>
    <definedName name="____TS24">#REF!</definedName>
    <definedName name="____TS27" localSheetId="31">#REF!</definedName>
    <definedName name="____TS27" localSheetId="43">#REF!</definedName>
    <definedName name="____TS27" localSheetId="53">#REF!</definedName>
    <definedName name="____TS27" localSheetId="52">#REF!</definedName>
    <definedName name="____TS27" localSheetId="50">#REF!</definedName>
    <definedName name="____TS27" localSheetId="3">#REF!</definedName>
    <definedName name="____TS27" localSheetId="6">#REF!</definedName>
    <definedName name="____TS27" localSheetId="2">#REF!</definedName>
    <definedName name="____TS27" localSheetId="55">#REF!</definedName>
    <definedName name="____TS27" localSheetId="56">#REF!</definedName>
    <definedName name="____TS27">#REF!</definedName>
    <definedName name="____TS30" localSheetId="53">#REF!</definedName>
    <definedName name="____TS30" localSheetId="48">#REF!</definedName>
    <definedName name="____TS30" localSheetId="50">#REF!</definedName>
    <definedName name="____TS30" localSheetId="51">#REF!</definedName>
    <definedName name="____TS30" localSheetId="49">#REF!</definedName>
    <definedName name="____TS30" localSheetId="47">#REF!</definedName>
    <definedName name="____TS30">#REF!</definedName>
    <definedName name="____TS6">#REF!</definedName>
    <definedName name="____TS8" localSheetId="5">#REF!</definedName>
    <definedName name="____TS8" localSheetId="31">#REF!</definedName>
    <definedName name="____TS8" localSheetId="43">#REF!</definedName>
    <definedName name="____TS8" localSheetId="53">#REF!</definedName>
    <definedName name="____TS8" localSheetId="52">#REF!</definedName>
    <definedName name="____TS8" localSheetId="50">#REF!</definedName>
    <definedName name="____TS8" localSheetId="3">#REF!</definedName>
    <definedName name="____TS8" localSheetId="6">#REF!</definedName>
    <definedName name="____TS8" localSheetId="2">#REF!</definedName>
    <definedName name="____TS8" localSheetId="55">#REF!</definedName>
    <definedName name="____TS8" localSheetId="56">#REF!</definedName>
    <definedName name="____TS8">#REF!</definedName>
    <definedName name="____URA10" localSheetId="5">#REF!</definedName>
    <definedName name="____URA10" localSheetId="31">#REF!</definedName>
    <definedName name="____URA10" localSheetId="43">#REF!</definedName>
    <definedName name="____URA10" localSheetId="53">#REF!</definedName>
    <definedName name="____URA10" localSheetId="52">#REF!</definedName>
    <definedName name="____URA10" localSheetId="50">#REF!</definedName>
    <definedName name="____URA10" localSheetId="3">#REF!</definedName>
    <definedName name="____URA10" localSheetId="2">#REF!</definedName>
    <definedName name="____URA10" localSheetId="55">#REF!</definedName>
    <definedName name="____URA10" localSheetId="56">#REF!</definedName>
    <definedName name="____URA10">#REF!</definedName>
    <definedName name="____URA12" localSheetId="5">#REF!</definedName>
    <definedName name="____URA12" localSheetId="31">#REF!</definedName>
    <definedName name="____URA12" localSheetId="43">#REF!</definedName>
    <definedName name="____URA12" localSheetId="53">#REF!</definedName>
    <definedName name="____URA12" localSheetId="52">#REF!</definedName>
    <definedName name="____URA12" localSheetId="50">#REF!</definedName>
    <definedName name="____URA12" localSheetId="3">#REF!</definedName>
    <definedName name="____URA12" localSheetId="2">#REF!</definedName>
    <definedName name="____URA12" localSheetId="55">#REF!</definedName>
    <definedName name="____URA12" localSheetId="56">#REF!</definedName>
    <definedName name="____URA12">#REF!</definedName>
    <definedName name="____URA3" localSheetId="31">#REF!</definedName>
    <definedName name="____URA3" localSheetId="43">#REF!</definedName>
    <definedName name="____URA3" localSheetId="53">#REF!</definedName>
    <definedName name="____URA3" localSheetId="52">#REF!</definedName>
    <definedName name="____URA3" localSheetId="50">#REF!</definedName>
    <definedName name="____URA3" localSheetId="2">#REF!</definedName>
    <definedName name="____URA3" localSheetId="55">#REF!</definedName>
    <definedName name="____URA3" localSheetId="56">#REF!</definedName>
    <definedName name="____URA3">#REF!</definedName>
    <definedName name="____URA4" localSheetId="31">#REF!</definedName>
    <definedName name="____URA4" localSheetId="43">#REF!</definedName>
    <definedName name="____URA4" localSheetId="53">#REF!</definedName>
    <definedName name="____URA4" localSheetId="52">#REF!</definedName>
    <definedName name="____URA4" localSheetId="50">#REF!</definedName>
    <definedName name="____URA4" localSheetId="2">#REF!</definedName>
    <definedName name="____URA4" localSheetId="55">#REF!</definedName>
    <definedName name="____URA4" localSheetId="56">#REF!</definedName>
    <definedName name="____URA4">#REF!</definedName>
    <definedName name="____URA6" localSheetId="31">#REF!</definedName>
    <definedName name="____URA6" localSheetId="43">#REF!</definedName>
    <definedName name="____URA6" localSheetId="53">#REF!</definedName>
    <definedName name="____URA6" localSheetId="52">#REF!</definedName>
    <definedName name="____URA6" localSheetId="50">#REF!</definedName>
    <definedName name="____URA6" localSheetId="2">#REF!</definedName>
    <definedName name="____URA6" localSheetId="55">#REF!</definedName>
    <definedName name="____URA6" localSheetId="56">#REF!</definedName>
    <definedName name="____URA6">#REF!</definedName>
    <definedName name="____URA8" localSheetId="31">#REF!</definedName>
    <definedName name="____URA8" localSheetId="43">#REF!</definedName>
    <definedName name="____URA8" localSheetId="53">#REF!</definedName>
    <definedName name="____URA8" localSheetId="52">#REF!</definedName>
    <definedName name="____URA8" localSheetId="50">#REF!</definedName>
    <definedName name="____URA8" localSheetId="2">#REF!</definedName>
    <definedName name="____URA8" localSheetId="55">#REF!</definedName>
    <definedName name="____URA8" localSheetId="56">#REF!</definedName>
    <definedName name="____URA8">#REF!</definedName>
    <definedName name="____URE10" localSheetId="31">#REF!</definedName>
    <definedName name="____URE10" localSheetId="43">#REF!</definedName>
    <definedName name="____URE10" localSheetId="53">#REF!</definedName>
    <definedName name="____URE10" localSheetId="52">#REF!</definedName>
    <definedName name="____URE10" localSheetId="50">#REF!</definedName>
    <definedName name="____URE10" localSheetId="2">#REF!</definedName>
    <definedName name="____URE10" localSheetId="55">#REF!</definedName>
    <definedName name="____URE10" localSheetId="56">#REF!</definedName>
    <definedName name="____URE10">#REF!</definedName>
    <definedName name="____URE12" localSheetId="31">#REF!</definedName>
    <definedName name="____URE12" localSheetId="43">#REF!</definedName>
    <definedName name="____URE12" localSheetId="53">#REF!</definedName>
    <definedName name="____URE12" localSheetId="52">#REF!</definedName>
    <definedName name="____URE12" localSheetId="50">#REF!</definedName>
    <definedName name="____URE12" localSheetId="2">#REF!</definedName>
    <definedName name="____URE12" localSheetId="55">#REF!</definedName>
    <definedName name="____URE12" localSheetId="56">#REF!</definedName>
    <definedName name="____URE12">#REF!</definedName>
    <definedName name="____URE3" localSheetId="31">#REF!</definedName>
    <definedName name="____URE3" localSheetId="43">#REF!</definedName>
    <definedName name="____URE3" localSheetId="53">#REF!</definedName>
    <definedName name="____URE3" localSheetId="52">#REF!</definedName>
    <definedName name="____URE3" localSheetId="50">#REF!</definedName>
    <definedName name="____URE3" localSheetId="2">#REF!</definedName>
    <definedName name="____URE3" localSheetId="55">#REF!</definedName>
    <definedName name="____URE3" localSheetId="56">#REF!</definedName>
    <definedName name="____URE3">#REF!</definedName>
    <definedName name="____URE4" localSheetId="31">#REF!</definedName>
    <definedName name="____URE4" localSheetId="43">#REF!</definedName>
    <definedName name="____URE4" localSheetId="53">#REF!</definedName>
    <definedName name="____URE4" localSheetId="52">#REF!</definedName>
    <definedName name="____URE4" localSheetId="50">#REF!</definedName>
    <definedName name="____URE4" localSheetId="2">#REF!</definedName>
    <definedName name="____URE4" localSheetId="55">#REF!</definedName>
    <definedName name="____URE4" localSheetId="56">#REF!</definedName>
    <definedName name="____URE4">#REF!</definedName>
    <definedName name="____URE6" localSheetId="31">#REF!</definedName>
    <definedName name="____URE6" localSheetId="43">#REF!</definedName>
    <definedName name="____URE6" localSheetId="53">#REF!</definedName>
    <definedName name="____URE6" localSheetId="52">#REF!</definedName>
    <definedName name="____URE6" localSheetId="50">#REF!</definedName>
    <definedName name="____URE6" localSheetId="2">#REF!</definedName>
    <definedName name="____URE6" localSheetId="55">#REF!</definedName>
    <definedName name="____URE6" localSheetId="56">#REF!</definedName>
    <definedName name="____URE6">#REF!</definedName>
    <definedName name="____URE8" localSheetId="31">#REF!</definedName>
    <definedName name="____URE8" localSheetId="43">#REF!</definedName>
    <definedName name="____URE8" localSheetId="53">#REF!</definedName>
    <definedName name="____URE8" localSheetId="52">#REF!</definedName>
    <definedName name="____URE8" localSheetId="50">#REF!</definedName>
    <definedName name="____URE8" localSheetId="2">#REF!</definedName>
    <definedName name="____URE8" localSheetId="55">#REF!</definedName>
    <definedName name="____URE8" localSheetId="56">#REF!</definedName>
    <definedName name="____URE8">#REF!</definedName>
    <definedName name="____us24" localSheetId="5">#REF!</definedName>
    <definedName name="____us24" localSheetId="31">#REF!</definedName>
    <definedName name="____us24" localSheetId="43">#REF!</definedName>
    <definedName name="____us24" localSheetId="53">#REF!</definedName>
    <definedName name="____us24" localSheetId="52">#REF!</definedName>
    <definedName name="____us24" localSheetId="50">#REF!</definedName>
    <definedName name="____us24" localSheetId="3">#REF!</definedName>
    <definedName name="____us24" localSheetId="6">#REF!</definedName>
    <definedName name="____us24" localSheetId="2">#REF!</definedName>
    <definedName name="____us24" localSheetId="55">#REF!</definedName>
    <definedName name="____us24" localSheetId="56">#REF!</definedName>
    <definedName name="____us24">#REF!</definedName>
    <definedName name="____US27" localSheetId="31">#REF!</definedName>
    <definedName name="____US27" localSheetId="43">#REF!</definedName>
    <definedName name="____US27" localSheetId="53">#REF!</definedName>
    <definedName name="____US27" localSheetId="52">#REF!</definedName>
    <definedName name="____US27" localSheetId="50">#REF!</definedName>
    <definedName name="____US27" localSheetId="3">#REF!</definedName>
    <definedName name="____US27" localSheetId="6">#REF!</definedName>
    <definedName name="____US27" localSheetId="2">#REF!</definedName>
    <definedName name="____US27" localSheetId="55">#REF!</definedName>
    <definedName name="____US27" localSheetId="56">#REF!</definedName>
    <definedName name="____US27">#REF!</definedName>
    <definedName name="____US30" localSheetId="31">#REF!</definedName>
    <definedName name="____US30" localSheetId="43">#REF!</definedName>
    <definedName name="____US30" localSheetId="53">#REF!</definedName>
    <definedName name="____US30" localSheetId="52">#REF!</definedName>
    <definedName name="____US30" localSheetId="50">#REF!</definedName>
    <definedName name="____US30" localSheetId="3">#REF!</definedName>
    <definedName name="____US30" localSheetId="6">#REF!</definedName>
    <definedName name="____US30" localSheetId="2">#REF!</definedName>
    <definedName name="____US30" localSheetId="55">#REF!</definedName>
    <definedName name="____US30" localSheetId="56">#REF!</definedName>
    <definedName name="____US30">#REF!</definedName>
    <definedName name="____US33" localSheetId="31">#REF!</definedName>
    <definedName name="____US33" localSheetId="43">#REF!</definedName>
    <definedName name="____US33" localSheetId="53">#REF!</definedName>
    <definedName name="____US33" localSheetId="52">#REF!</definedName>
    <definedName name="____US33" localSheetId="50">#REF!</definedName>
    <definedName name="____US33" localSheetId="3">#REF!</definedName>
    <definedName name="____US33" localSheetId="6">#REF!</definedName>
    <definedName name="____US33" localSheetId="2">#REF!</definedName>
    <definedName name="____US33" localSheetId="55">#REF!</definedName>
    <definedName name="____US33" localSheetId="56">#REF!</definedName>
    <definedName name="____US33">#REF!</definedName>
    <definedName name="____US36" localSheetId="31">#REF!</definedName>
    <definedName name="____US36" localSheetId="43">#REF!</definedName>
    <definedName name="____US36" localSheetId="53">#REF!</definedName>
    <definedName name="____US36" localSheetId="52">#REF!</definedName>
    <definedName name="____US36" localSheetId="50">#REF!</definedName>
    <definedName name="____US36" localSheetId="3">#REF!</definedName>
    <definedName name="____US36" localSheetId="6">#REF!</definedName>
    <definedName name="____US36" localSheetId="2">#REF!</definedName>
    <definedName name="____US36" localSheetId="55">#REF!</definedName>
    <definedName name="____US36" localSheetId="56">#REF!</definedName>
    <definedName name="____US36">#REF!</definedName>
    <definedName name="____US39" localSheetId="31">#REF!</definedName>
    <definedName name="____US39" localSheetId="43">#REF!</definedName>
    <definedName name="____US39" localSheetId="53">#REF!</definedName>
    <definedName name="____US39" localSheetId="52">#REF!</definedName>
    <definedName name="____US39" localSheetId="50">#REF!</definedName>
    <definedName name="____US39" localSheetId="3">#REF!</definedName>
    <definedName name="____US39" localSheetId="6">#REF!</definedName>
    <definedName name="____US39" localSheetId="2">#REF!</definedName>
    <definedName name="____US39" localSheetId="55">#REF!</definedName>
    <definedName name="____US39" localSheetId="56">#REF!</definedName>
    <definedName name="____US39">#REF!</definedName>
    <definedName name="____US42" localSheetId="31">#REF!</definedName>
    <definedName name="____US42" localSheetId="43">#REF!</definedName>
    <definedName name="____US42" localSheetId="53">#REF!</definedName>
    <definedName name="____US42" localSheetId="52">#REF!</definedName>
    <definedName name="____US42" localSheetId="50">#REF!</definedName>
    <definedName name="____US42" localSheetId="3">#REF!</definedName>
    <definedName name="____US42" localSheetId="6">#REF!</definedName>
    <definedName name="____US42" localSheetId="2">#REF!</definedName>
    <definedName name="____US42" localSheetId="55">#REF!</definedName>
    <definedName name="____US42" localSheetId="56">#REF!</definedName>
    <definedName name="____US42">#REF!</definedName>
    <definedName name="____US45" localSheetId="31">#REF!</definedName>
    <definedName name="____US45" localSheetId="43">#REF!</definedName>
    <definedName name="____US45" localSheetId="53">#REF!</definedName>
    <definedName name="____US45" localSheetId="52">#REF!</definedName>
    <definedName name="____US45" localSheetId="50">#REF!</definedName>
    <definedName name="____US45" localSheetId="3">#REF!</definedName>
    <definedName name="____US45" localSheetId="6">#REF!</definedName>
    <definedName name="____US45" localSheetId="2">#REF!</definedName>
    <definedName name="____US45" localSheetId="55">#REF!</definedName>
    <definedName name="____US45" localSheetId="56">#REF!</definedName>
    <definedName name="____US45">#REF!</definedName>
    <definedName name="____VCE10" localSheetId="31">#REF!</definedName>
    <definedName name="____VCE10" localSheetId="43">#REF!</definedName>
    <definedName name="____VCE10" localSheetId="53">#REF!</definedName>
    <definedName name="____VCE10" localSheetId="52">#REF!</definedName>
    <definedName name="____VCE10" localSheetId="50">#REF!</definedName>
    <definedName name="____VCE10" localSheetId="3">#REF!</definedName>
    <definedName name="____VCE10" localSheetId="2">#REF!</definedName>
    <definedName name="____VCE10" localSheetId="55">#REF!</definedName>
    <definedName name="____VCE10" localSheetId="56">#REF!</definedName>
    <definedName name="____VCE10">#REF!</definedName>
    <definedName name="____VCE3" localSheetId="31">#REF!</definedName>
    <definedName name="____VCE3" localSheetId="43">#REF!</definedName>
    <definedName name="____VCE3" localSheetId="53">#REF!</definedName>
    <definedName name="____VCE3" localSheetId="52">#REF!</definedName>
    <definedName name="____VCE3" localSheetId="50">#REF!</definedName>
    <definedName name="____VCE3" localSheetId="3">#REF!</definedName>
    <definedName name="____VCE3" localSheetId="2">#REF!</definedName>
    <definedName name="____VCE3" localSheetId="55">#REF!</definedName>
    <definedName name="____VCE3" localSheetId="56">#REF!</definedName>
    <definedName name="____VCE3">#REF!</definedName>
    <definedName name="____VCE4" localSheetId="31">#REF!</definedName>
    <definedName name="____VCE4" localSheetId="43">#REF!</definedName>
    <definedName name="____VCE4" localSheetId="53">#REF!</definedName>
    <definedName name="____VCE4" localSheetId="52">#REF!</definedName>
    <definedName name="____VCE4" localSheetId="50">#REF!</definedName>
    <definedName name="____VCE4" localSheetId="3">#REF!</definedName>
    <definedName name="____VCE4" localSheetId="2">#REF!</definedName>
    <definedName name="____VCE4" localSheetId="55">#REF!</definedName>
    <definedName name="____VCE4" localSheetId="56">#REF!</definedName>
    <definedName name="____VCE4">#REF!</definedName>
    <definedName name="____VCE6" localSheetId="31">#REF!</definedName>
    <definedName name="____VCE6" localSheetId="43">#REF!</definedName>
    <definedName name="____VCE6" localSheetId="53">#REF!</definedName>
    <definedName name="____VCE6" localSheetId="52">#REF!</definedName>
    <definedName name="____VCE6" localSheetId="50">#REF!</definedName>
    <definedName name="____VCE6" localSheetId="3">#REF!</definedName>
    <definedName name="____VCE6" localSheetId="2">#REF!</definedName>
    <definedName name="____VCE6" localSheetId="55">#REF!</definedName>
    <definedName name="____VCE6" localSheetId="56">#REF!</definedName>
    <definedName name="____VCE6">#REF!</definedName>
    <definedName name="____VCE8" localSheetId="31">#REF!</definedName>
    <definedName name="____VCE8" localSheetId="43">#REF!</definedName>
    <definedName name="____VCE8" localSheetId="53">#REF!</definedName>
    <definedName name="____VCE8" localSheetId="52">#REF!</definedName>
    <definedName name="____VCE8" localSheetId="50">#REF!</definedName>
    <definedName name="____VCE8" localSheetId="2">#REF!</definedName>
    <definedName name="____VCE8" localSheetId="55">#REF!</definedName>
    <definedName name="____VCE8" localSheetId="56">#REF!</definedName>
    <definedName name="____VCE8">#REF!</definedName>
    <definedName name="____Vol1">#REF!</definedName>
    <definedName name="___Adi2" localSheetId="5">#REF!</definedName>
    <definedName name="___Adi2" localSheetId="31">#REF!</definedName>
    <definedName name="___Adi2" localSheetId="43">#REF!</definedName>
    <definedName name="___Adi2" localSheetId="53">#REF!</definedName>
    <definedName name="___Adi2" localSheetId="52">#REF!</definedName>
    <definedName name="___Adi2" localSheetId="50">#REF!</definedName>
    <definedName name="___Adi2" localSheetId="51">#REF!</definedName>
    <definedName name="___Adi2" localSheetId="3">#REF!</definedName>
    <definedName name="___Adi2" localSheetId="49">#REF!</definedName>
    <definedName name="___Adi2" localSheetId="2">#REF!</definedName>
    <definedName name="___Adi2" localSheetId="47">#REF!</definedName>
    <definedName name="___Adi2" localSheetId="55">#REF!</definedName>
    <definedName name="___Adi2" localSheetId="56">#REF!</definedName>
    <definedName name="___Adi2">#REF!</definedName>
    <definedName name="___Adi3" localSheetId="5">#REF!</definedName>
    <definedName name="___Adi3" localSheetId="31">#REF!</definedName>
    <definedName name="___Adi3" localSheetId="43">#REF!</definedName>
    <definedName name="___Adi3" localSheetId="53">#REF!</definedName>
    <definedName name="___Adi3" localSheetId="52">#REF!</definedName>
    <definedName name="___Adi3" localSheetId="50">#REF!</definedName>
    <definedName name="___Adi3" localSheetId="3">#REF!</definedName>
    <definedName name="___Adi3" localSheetId="2">#REF!</definedName>
    <definedName name="___Adi3" localSheetId="47">#REF!</definedName>
    <definedName name="___Adi3" localSheetId="55">#REF!</definedName>
    <definedName name="___Adi3" localSheetId="56">#REF!</definedName>
    <definedName name="___Adi3">#REF!</definedName>
    <definedName name="___Ady1" localSheetId="31">#REF!</definedName>
    <definedName name="___Ady1" localSheetId="43">#REF!</definedName>
    <definedName name="___Ady1" localSheetId="53">#REF!</definedName>
    <definedName name="___Ady1" localSheetId="52">#REF!</definedName>
    <definedName name="___Ady1" localSheetId="50">#REF!</definedName>
    <definedName name="___Ady1" localSheetId="2">#REF!</definedName>
    <definedName name="___Ady1" localSheetId="55">#REF!</definedName>
    <definedName name="___Ady1" localSheetId="56">#REF!</definedName>
    <definedName name="___Ady1">#REF!</definedName>
    <definedName name="___Ady2" localSheetId="31">#REF!</definedName>
    <definedName name="___Ady2" localSheetId="43">#REF!</definedName>
    <definedName name="___Ady2" localSheetId="53">#REF!</definedName>
    <definedName name="___Ady2" localSheetId="52">#REF!</definedName>
    <definedName name="___Ady2" localSheetId="50">#REF!</definedName>
    <definedName name="___Ady2" localSheetId="2">#REF!</definedName>
    <definedName name="___Ady2" localSheetId="55">#REF!</definedName>
    <definedName name="___Ady2" localSheetId="56">#REF!</definedName>
    <definedName name="___Ady2">#REF!</definedName>
    <definedName name="___Ady3" localSheetId="31">#REF!</definedName>
    <definedName name="___Ady3" localSheetId="43">#REF!</definedName>
    <definedName name="___Ady3" localSheetId="53">#REF!</definedName>
    <definedName name="___Ady3" localSheetId="52">#REF!</definedName>
    <definedName name="___Ady3" localSheetId="50">#REF!</definedName>
    <definedName name="___Ady3" localSheetId="2">#REF!</definedName>
    <definedName name="___Ady3" localSheetId="55">#REF!</definedName>
    <definedName name="___Ady3" localSheetId="56">#REF!</definedName>
    <definedName name="___Ady3">#REF!</definedName>
    <definedName name="___aiu2">#REF!</definedName>
    <definedName name="___Alt2" localSheetId="5">#REF!</definedName>
    <definedName name="___Alt2" localSheetId="31">#REF!</definedName>
    <definedName name="___Alt2" localSheetId="43">#REF!</definedName>
    <definedName name="___Alt2" localSheetId="53">#REF!</definedName>
    <definedName name="___Alt2" localSheetId="52">#REF!</definedName>
    <definedName name="___Alt2" localSheetId="50">#REF!</definedName>
    <definedName name="___Alt2" localSheetId="51">#REF!</definedName>
    <definedName name="___Alt2" localSheetId="3">#REF!</definedName>
    <definedName name="___Alt2" localSheetId="49">#REF!</definedName>
    <definedName name="___Alt2" localSheetId="2">#REF!</definedName>
    <definedName name="___Alt2" localSheetId="47">#REF!</definedName>
    <definedName name="___Alt2" localSheetId="55">#REF!</definedName>
    <definedName name="___Alt2" localSheetId="56">#REF!</definedName>
    <definedName name="___Alt2">#REF!</definedName>
    <definedName name="___Alt3" localSheetId="5">#REF!</definedName>
    <definedName name="___Alt3" localSheetId="31">#REF!</definedName>
    <definedName name="___Alt3" localSheetId="43">#REF!</definedName>
    <definedName name="___Alt3" localSheetId="53">#REF!</definedName>
    <definedName name="___Alt3" localSheetId="52">#REF!</definedName>
    <definedName name="___Alt3" localSheetId="50">#REF!</definedName>
    <definedName name="___Alt3" localSheetId="3">#REF!</definedName>
    <definedName name="___Alt3" localSheetId="2">#REF!</definedName>
    <definedName name="___Alt3" localSheetId="47">#REF!</definedName>
    <definedName name="___Alt3" localSheetId="55">#REF!</definedName>
    <definedName name="___Alt3" localSheetId="56">#REF!</definedName>
    <definedName name="___Alt3">#REF!</definedName>
    <definedName name="___And1" localSheetId="31">#REF!</definedName>
    <definedName name="___And1" localSheetId="43">#REF!</definedName>
    <definedName name="___And1" localSheetId="53">#REF!</definedName>
    <definedName name="___And1" localSheetId="52">#REF!</definedName>
    <definedName name="___And1" localSheetId="50">#REF!</definedName>
    <definedName name="___And1" localSheetId="2">#REF!</definedName>
    <definedName name="___And1" localSheetId="55">#REF!</definedName>
    <definedName name="___And1" localSheetId="56">#REF!</definedName>
    <definedName name="___And1">#REF!</definedName>
    <definedName name="___And2" localSheetId="31">#REF!</definedName>
    <definedName name="___And2" localSheetId="43">#REF!</definedName>
    <definedName name="___And2" localSheetId="53">#REF!</definedName>
    <definedName name="___And2" localSheetId="52">#REF!</definedName>
    <definedName name="___And2" localSheetId="50">#REF!</definedName>
    <definedName name="___And2" localSheetId="2">#REF!</definedName>
    <definedName name="___And2" localSheetId="55">#REF!</definedName>
    <definedName name="___And2" localSheetId="56">#REF!</definedName>
    <definedName name="___And2">#REF!</definedName>
    <definedName name="___And3" localSheetId="31">#REF!</definedName>
    <definedName name="___And3" localSheetId="43">#REF!</definedName>
    <definedName name="___And3" localSheetId="53">#REF!</definedName>
    <definedName name="___And3" localSheetId="52">#REF!</definedName>
    <definedName name="___And3" localSheetId="50">#REF!</definedName>
    <definedName name="___And3" localSheetId="2">#REF!</definedName>
    <definedName name="___And3" localSheetId="55">#REF!</definedName>
    <definedName name="___And3" localSheetId="56">#REF!</definedName>
    <definedName name="___And3">#REF!</definedName>
    <definedName name="___Ant2" localSheetId="31">#REF!</definedName>
    <definedName name="___Ant2" localSheetId="43">#REF!</definedName>
    <definedName name="___Ant2" localSheetId="53">#REF!</definedName>
    <definedName name="___Ant2" localSheetId="52">#REF!</definedName>
    <definedName name="___Ant2" localSheetId="50">#REF!</definedName>
    <definedName name="___Ant2" localSheetId="2">#REF!</definedName>
    <definedName name="___Ant2" localSheetId="55">#REF!</definedName>
    <definedName name="___Ant2" localSheetId="56">#REF!</definedName>
    <definedName name="___Ant2">#REF!</definedName>
    <definedName name="___Ant3" localSheetId="31">#REF!</definedName>
    <definedName name="___Ant3" localSheetId="43">#REF!</definedName>
    <definedName name="___Ant3" localSheetId="53">#REF!</definedName>
    <definedName name="___Ant3" localSheetId="52">#REF!</definedName>
    <definedName name="___Ant3" localSheetId="50">#REF!</definedName>
    <definedName name="___Ant3" localSheetId="2">#REF!</definedName>
    <definedName name="___Ant3" localSheetId="55">#REF!</definedName>
    <definedName name="___Ant3" localSheetId="56">#REF!</definedName>
    <definedName name="___Ant3">#REF!</definedName>
    <definedName name="___CHD1045" localSheetId="5">#REF!</definedName>
    <definedName name="___CHD1045" localSheetId="31">#REF!</definedName>
    <definedName name="___CHD1045" localSheetId="43">#REF!</definedName>
    <definedName name="___CHD1045" localSheetId="53">#REF!</definedName>
    <definedName name="___CHD1045" localSheetId="52">#REF!</definedName>
    <definedName name="___CHD1045" localSheetId="50">#REF!</definedName>
    <definedName name="___CHD1045" localSheetId="3">#REF!</definedName>
    <definedName name="___CHD1045" localSheetId="6">#REF!</definedName>
    <definedName name="___CHD1045" localSheetId="2">#REF!</definedName>
    <definedName name="___CHD1045" localSheetId="55">#REF!</definedName>
    <definedName name="___CHD1045" localSheetId="56">#REF!</definedName>
    <definedName name="___CHD1045">#REF!</definedName>
    <definedName name="___CHD1090" localSheetId="31">#REF!</definedName>
    <definedName name="___CHD1090" localSheetId="43">#REF!</definedName>
    <definedName name="___CHD1090" localSheetId="53">#REF!</definedName>
    <definedName name="___CHD1090" localSheetId="52">#REF!</definedName>
    <definedName name="___CHD1090" localSheetId="50">#REF!</definedName>
    <definedName name="___CHD1090" localSheetId="3">#REF!</definedName>
    <definedName name="___CHD1090" localSheetId="6">#REF!</definedName>
    <definedName name="___CHD1090" localSheetId="2">#REF!</definedName>
    <definedName name="___CHD1090" localSheetId="55">#REF!</definedName>
    <definedName name="___CHD1090" localSheetId="56">#REF!</definedName>
    <definedName name="___CHD1090">#REF!</definedName>
    <definedName name="___CHD1245" localSheetId="31">#REF!</definedName>
    <definedName name="___CHD1245" localSheetId="43">#REF!</definedName>
    <definedName name="___CHD1245" localSheetId="53">#REF!</definedName>
    <definedName name="___CHD1245" localSheetId="52">#REF!</definedName>
    <definedName name="___CHD1245" localSheetId="50">#REF!</definedName>
    <definedName name="___CHD1245" localSheetId="3">#REF!</definedName>
    <definedName name="___CHD1245" localSheetId="6">#REF!</definedName>
    <definedName name="___CHD1245" localSheetId="2">#REF!</definedName>
    <definedName name="___CHD1245" localSheetId="55">#REF!</definedName>
    <definedName name="___CHD1245" localSheetId="56">#REF!</definedName>
    <definedName name="___CHD1245">#REF!</definedName>
    <definedName name="___CHD1290" localSheetId="31">#REF!</definedName>
    <definedName name="___CHD1290" localSheetId="43">#REF!</definedName>
    <definedName name="___CHD1290" localSheetId="53">#REF!</definedName>
    <definedName name="___CHD1290" localSheetId="52">#REF!</definedName>
    <definedName name="___CHD1290" localSheetId="50">#REF!</definedName>
    <definedName name="___CHD1290" localSheetId="3">#REF!</definedName>
    <definedName name="___CHD1290" localSheetId="6">#REF!</definedName>
    <definedName name="___CHD1290" localSheetId="2">#REF!</definedName>
    <definedName name="___CHD1290" localSheetId="55">#REF!</definedName>
    <definedName name="___CHD1290" localSheetId="56">#REF!</definedName>
    <definedName name="___CHD1290">#REF!</definedName>
    <definedName name="___CHD445" localSheetId="31">#REF!</definedName>
    <definedName name="___CHD445" localSheetId="43">#REF!</definedName>
    <definedName name="___CHD445" localSheetId="53">#REF!</definedName>
    <definedName name="___CHD445" localSheetId="52">#REF!</definedName>
    <definedName name="___CHD445" localSheetId="50">#REF!</definedName>
    <definedName name="___CHD445" localSheetId="3">#REF!</definedName>
    <definedName name="___CHD445" localSheetId="6">#REF!</definedName>
    <definedName name="___CHD445" localSheetId="2">#REF!</definedName>
    <definedName name="___CHD445" localSheetId="55">#REF!</definedName>
    <definedName name="___CHD445" localSheetId="56">#REF!</definedName>
    <definedName name="___CHD445">#REF!</definedName>
    <definedName name="___CHD490" localSheetId="31">#REF!</definedName>
    <definedName name="___CHD490" localSheetId="43">#REF!</definedName>
    <definedName name="___CHD490" localSheetId="53">#REF!</definedName>
    <definedName name="___CHD490" localSheetId="52">#REF!</definedName>
    <definedName name="___CHD490" localSheetId="50">#REF!</definedName>
    <definedName name="___CHD490" localSheetId="3">#REF!</definedName>
    <definedName name="___CHD490" localSheetId="6">#REF!</definedName>
    <definedName name="___CHD490" localSheetId="2">#REF!</definedName>
    <definedName name="___CHD490" localSheetId="55">#REF!</definedName>
    <definedName name="___CHD490" localSheetId="56">#REF!</definedName>
    <definedName name="___CHD490">#REF!</definedName>
    <definedName name="___CHD645" localSheetId="31">#REF!</definedName>
    <definedName name="___CHD645" localSheetId="43">#REF!</definedName>
    <definedName name="___CHD645" localSheetId="53">#REF!</definedName>
    <definedName name="___CHD645" localSheetId="52">#REF!</definedName>
    <definedName name="___CHD645" localSheetId="50">#REF!</definedName>
    <definedName name="___CHD645" localSheetId="3">#REF!</definedName>
    <definedName name="___CHD645" localSheetId="6">#REF!</definedName>
    <definedName name="___CHD645" localSheetId="2">#REF!</definedName>
    <definedName name="___CHD645" localSheetId="55">#REF!</definedName>
    <definedName name="___CHD645" localSheetId="56">#REF!</definedName>
    <definedName name="___CHD645">#REF!</definedName>
    <definedName name="___CHD690" localSheetId="31">#REF!</definedName>
    <definedName name="___CHD690" localSheetId="43">#REF!</definedName>
    <definedName name="___CHD690" localSheetId="53">#REF!</definedName>
    <definedName name="___CHD690" localSheetId="52">#REF!</definedName>
    <definedName name="___CHD690" localSheetId="50">#REF!</definedName>
    <definedName name="___CHD690" localSheetId="3">#REF!</definedName>
    <definedName name="___CHD690" localSheetId="6">#REF!</definedName>
    <definedName name="___CHD690" localSheetId="2">#REF!</definedName>
    <definedName name="___CHD690" localSheetId="55">#REF!</definedName>
    <definedName name="___CHD690" localSheetId="56">#REF!</definedName>
    <definedName name="___CHD690">#REF!</definedName>
    <definedName name="___CHD845" localSheetId="31">#REF!</definedName>
    <definedName name="___CHD845" localSheetId="43">#REF!</definedName>
    <definedName name="___CHD845" localSheetId="53">#REF!</definedName>
    <definedName name="___CHD845" localSheetId="52">#REF!</definedName>
    <definedName name="___CHD845" localSheetId="50">#REF!</definedName>
    <definedName name="___CHD845" localSheetId="3">#REF!</definedName>
    <definedName name="___CHD845" localSheetId="6">#REF!</definedName>
    <definedName name="___CHD845" localSheetId="2">#REF!</definedName>
    <definedName name="___CHD845" localSheetId="55">#REF!</definedName>
    <definedName name="___CHD845" localSheetId="56">#REF!</definedName>
    <definedName name="___CHD845">#REF!</definedName>
    <definedName name="___CHD890" localSheetId="31">#REF!</definedName>
    <definedName name="___CHD890" localSheetId="43">#REF!</definedName>
    <definedName name="___CHD890" localSheetId="53">#REF!</definedName>
    <definedName name="___CHD890" localSheetId="52">#REF!</definedName>
    <definedName name="___CHD890" localSheetId="50">#REF!</definedName>
    <definedName name="___CHD890" localSheetId="3">#REF!</definedName>
    <definedName name="___CHD890" localSheetId="6">#REF!</definedName>
    <definedName name="___CHD890" localSheetId="2">#REF!</definedName>
    <definedName name="___CHD890" localSheetId="55">#REF!</definedName>
    <definedName name="___CHD890" localSheetId="56">#REF!</definedName>
    <definedName name="___CHD890">#REF!</definedName>
    <definedName name="___Con1" localSheetId="31">#REF!</definedName>
    <definedName name="___Con1" localSheetId="43">#REF!</definedName>
    <definedName name="___Con1" localSheetId="53">#REF!</definedName>
    <definedName name="___Con1" localSheetId="52">#REF!</definedName>
    <definedName name="___Con1" localSheetId="50">#REF!</definedName>
    <definedName name="___Con1" localSheetId="3">#REF!</definedName>
    <definedName name="___Con1" localSheetId="2">#REF!</definedName>
    <definedName name="___Con1" localSheetId="55">#REF!</definedName>
    <definedName name="___Con1" localSheetId="56">#REF!</definedName>
    <definedName name="___Con1">#REF!</definedName>
    <definedName name="___Con2" localSheetId="31">#REF!</definedName>
    <definedName name="___Con2" localSheetId="43">#REF!</definedName>
    <definedName name="___Con2" localSheetId="53">#REF!</definedName>
    <definedName name="___Con2" localSheetId="52">#REF!</definedName>
    <definedName name="___Con2" localSheetId="50">#REF!</definedName>
    <definedName name="___Con2" localSheetId="3">#REF!</definedName>
    <definedName name="___Con2" localSheetId="2">#REF!</definedName>
    <definedName name="___Con2" localSheetId="55">#REF!</definedName>
    <definedName name="___Con2" localSheetId="56">#REF!</definedName>
    <definedName name="___Con2">#REF!</definedName>
    <definedName name="___Con3" localSheetId="31">#REF!</definedName>
    <definedName name="___Con3" localSheetId="43">#REF!</definedName>
    <definedName name="___Con3" localSheetId="53">#REF!</definedName>
    <definedName name="___Con3" localSheetId="52">#REF!</definedName>
    <definedName name="___Con3" localSheetId="50">#REF!</definedName>
    <definedName name="___Con3" localSheetId="3">#REF!</definedName>
    <definedName name="___Con3" localSheetId="2">#REF!</definedName>
    <definedName name="___Con3" localSheetId="55">#REF!</definedName>
    <definedName name="___Con3" localSheetId="56">#REF!</definedName>
    <definedName name="___Con3">#REF!</definedName>
    <definedName name="___Ega2" localSheetId="31">#REF!</definedName>
    <definedName name="___Ega2" localSheetId="43">#REF!</definedName>
    <definedName name="___Ega2" localSheetId="53">#REF!</definedName>
    <definedName name="___Ega2" localSheetId="52">#REF!</definedName>
    <definedName name="___Ega2" localSheetId="50">#REF!</definedName>
    <definedName name="___Ega2" localSheetId="3">#REF!</definedName>
    <definedName name="___Ega2" localSheetId="2">#REF!</definedName>
    <definedName name="___Ega2" localSheetId="55">#REF!</definedName>
    <definedName name="___Ega2" localSheetId="56">#REF!</definedName>
    <definedName name="___Ega2">#REF!</definedName>
    <definedName name="___Ega3" localSheetId="31">#REF!</definedName>
    <definedName name="___Ega3" localSheetId="43">#REF!</definedName>
    <definedName name="___Ega3" localSheetId="53">#REF!</definedName>
    <definedName name="___Ega3" localSheetId="52">#REF!</definedName>
    <definedName name="___Ega3" localSheetId="50">#REF!</definedName>
    <definedName name="___Ega3" localSheetId="2">#REF!</definedName>
    <definedName name="___Ega3" localSheetId="55">#REF!</definedName>
    <definedName name="___Ega3" localSheetId="56">#REF!</definedName>
    <definedName name="___Ega3">#REF!</definedName>
    <definedName name="___Ele2" localSheetId="31">#REF!</definedName>
    <definedName name="___Ele2" localSheetId="43">#REF!</definedName>
    <definedName name="___Ele2" localSheetId="53">#REF!</definedName>
    <definedName name="___Ele2" localSheetId="52">#REF!</definedName>
    <definedName name="___Ele2" localSheetId="50">#REF!</definedName>
    <definedName name="___Ele2" localSheetId="2">#REF!</definedName>
    <definedName name="___Ele2" localSheetId="55">#REF!</definedName>
    <definedName name="___Ele2" localSheetId="56">#REF!</definedName>
    <definedName name="___Ele2">#REF!</definedName>
    <definedName name="___Ele3" localSheetId="31">#REF!</definedName>
    <definedName name="___Ele3" localSheetId="43">#REF!</definedName>
    <definedName name="___Ele3" localSheetId="53">#REF!</definedName>
    <definedName name="___Ele3" localSheetId="52">#REF!</definedName>
    <definedName name="___Ele3" localSheetId="50">#REF!</definedName>
    <definedName name="___Ele3" localSheetId="2">#REF!</definedName>
    <definedName name="___Ele3" localSheetId="55">#REF!</definedName>
    <definedName name="___Ele3" localSheetId="56">#REF!</definedName>
    <definedName name="___Ele3">#REF!</definedName>
    <definedName name="___EMC2" localSheetId="5">#REF!</definedName>
    <definedName name="___EMC2" localSheetId="31">#REF!</definedName>
    <definedName name="___EMC2" localSheetId="43">#REF!</definedName>
    <definedName name="___EMC2" localSheetId="53">#REF!</definedName>
    <definedName name="___EMC2" localSheetId="52">#REF!</definedName>
    <definedName name="___EMC2" localSheetId="50">#REF!</definedName>
    <definedName name="___EMC2" localSheetId="3">#REF!</definedName>
    <definedName name="___EMC2" localSheetId="6">#REF!</definedName>
    <definedName name="___EMC2" localSheetId="2">#REF!</definedName>
    <definedName name="___EMC2" localSheetId="55">#REF!</definedName>
    <definedName name="___EMC2" localSheetId="56">#REF!</definedName>
    <definedName name="___EMC2">#REF!</definedName>
    <definedName name="___EMC4" localSheetId="31">#REF!</definedName>
    <definedName name="___EMC4" localSheetId="43">#REF!</definedName>
    <definedName name="___EMC4" localSheetId="53">#REF!</definedName>
    <definedName name="___EMC4" localSheetId="52">#REF!</definedName>
    <definedName name="___EMC4" localSheetId="50">#REF!</definedName>
    <definedName name="___EMC4" localSheetId="3">#REF!</definedName>
    <definedName name="___EMC4" localSheetId="6">#REF!</definedName>
    <definedName name="___EMC4" localSheetId="2">#REF!</definedName>
    <definedName name="___EMC4" localSheetId="55">#REF!</definedName>
    <definedName name="___EMC4" localSheetId="56">#REF!</definedName>
    <definedName name="___EMC4">#REF!</definedName>
    <definedName name="___Epm2" localSheetId="31">#REF!</definedName>
    <definedName name="___Epm2" localSheetId="43">#REF!</definedName>
    <definedName name="___Epm2" localSheetId="53">#REF!</definedName>
    <definedName name="___Epm2" localSheetId="52">#REF!</definedName>
    <definedName name="___Epm2" localSheetId="50">#REF!</definedName>
    <definedName name="___Epm2" localSheetId="3">#REF!</definedName>
    <definedName name="___Epm2" localSheetId="2">#REF!</definedName>
    <definedName name="___Epm2" localSheetId="55">#REF!</definedName>
    <definedName name="___Epm2" localSheetId="56">#REF!</definedName>
    <definedName name="___Epm2">#REF!</definedName>
    <definedName name="___Epm3" localSheetId="31">#REF!</definedName>
    <definedName name="___Epm3" localSheetId="43">#REF!</definedName>
    <definedName name="___Epm3" localSheetId="53">#REF!</definedName>
    <definedName name="___Epm3" localSheetId="52">#REF!</definedName>
    <definedName name="___Epm3" localSheetId="50">#REF!</definedName>
    <definedName name="___Epm3" localSheetId="3">#REF!</definedName>
    <definedName name="___Epm3" localSheetId="2">#REF!</definedName>
    <definedName name="___Epm3" localSheetId="55">#REF!</definedName>
    <definedName name="___Epm3" localSheetId="56">#REF!</definedName>
    <definedName name="___Epm3">#REF!</definedName>
    <definedName name="___EST1" localSheetId="5">#REF!</definedName>
    <definedName name="___EST1" localSheetId="31">#REF!</definedName>
    <definedName name="___EST1" localSheetId="43">#REF!</definedName>
    <definedName name="___EST1" localSheetId="53">#REF!</definedName>
    <definedName name="___EST1" localSheetId="52">#REF!</definedName>
    <definedName name="___EST1" localSheetId="50">#REF!</definedName>
    <definedName name="___EST1" localSheetId="3">#REF!</definedName>
    <definedName name="___EST1" localSheetId="2">#REF!</definedName>
    <definedName name="___EST1" localSheetId="47">#REF!</definedName>
    <definedName name="___EST1" localSheetId="55">#REF!</definedName>
    <definedName name="___EST1" localSheetId="56">#REF!</definedName>
    <definedName name="___EST1">#REF!</definedName>
    <definedName name="___EST10" localSheetId="31">#REF!</definedName>
    <definedName name="___EST10" localSheetId="43">#REF!</definedName>
    <definedName name="___EST10" localSheetId="53">#REF!</definedName>
    <definedName name="___EST10" localSheetId="52">#REF!</definedName>
    <definedName name="___EST10" localSheetId="50">#REF!</definedName>
    <definedName name="___EST10" localSheetId="3">#REF!</definedName>
    <definedName name="___EST10" localSheetId="2">#REF!</definedName>
    <definedName name="___EST10" localSheetId="55">#REF!</definedName>
    <definedName name="___EST10" localSheetId="56">#REF!</definedName>
    <definedName name="___EST10">#REF!</definedName>
    <definedName name="___EST11" localSheetId="31">#REF!</definedName>
    <definedName name="___EST11" localSheetId="43">#REF!</definedName>
    <definedName name="___EST11" localSheetId="53">#REF!</definedName>
    <definedName name="___EST11" localSheetId="52">#REF!</definedName>
    <definedName name="___EST11" localSheetId="50">#REF!</definedName>
    <definedName name="___EST11" localSheetId="3">#REF!</definedName>
    <definedName name="___EST11" localSheetId="2">#REF!</definedName>
    <definedName name="___EST11" localSheetId="55">#REF!</definedName>
    <definedName name="___EST11" localSheetId="56">#REF!</definedName>
    <definedName name="___EST11">#REF!</definedName>
    <definedName name="___EST12" localSheetId="31">#REF!</definedName>
    <definedName name="___EST12" localSheetId="43">#REF!</definedName>
    <definedName name="___EST12" localSheetId="53">#REF!</definedName>
    <definedName name="___EST12" localSheetId="52">#REF!</definedName>
    <definedName name="___EST12" localSheetId="50">#REF!</definedName>
    <definedName name="___EST12" localSheetId="3">#REF!</definedName>
    <definedName name="___EST12" localSheetId="2">#REF!</definedName>
    <definedName name="___EST12" localSheetId="55">#REF!</definedName>
    <definedName name="___EST12" localSheetId="56">#REF!</definedName>
    <definedName name="___EST12">#REF!</definedName>
    <definedName name="___EST13" localSheetId="31">#REF!</definedName>
    <definedName name="___EST13" localSheetId="43">#REF!</definedName>
    <definedName name="___EST13" localSheetId="53">#REF!</definedName>
    <definedName name="___EST13" localSheetId="52">#REF!</definedName>
    <definedName name="___EST13" localSheetId="50">#REF!</definedName>
    <definedName name="___EST13" localSheetId="3">#REF!</definedName>
    <definedName name="___EST13" localSheetId="2">#REF!</definedName>
    <definedName name="___EST13" localSheetId="55">#REF!</definedName>
    <definedName name="___EST13" localSheetId="56">#REF!</definedName>
    <definedName name="___EST13">#REF!</definedName>
    <definedName name="___EST14" localSheetId="31">#REF!</definedName>
    <definedName name="___EST14" localSheetId="43">#REF!</definedName>
    <definedName name="___EST14" localSheetId="53">#REF!</definedName>
    <definedName name="___EST14" localSheetId="52">#REF!</definedName>
    <definedName name="___EST14" localSheetId="50">#REF!</definedName>
    <definedName name="___EST14" localSheetId="3">#REF!</definedName>
    <definedName name="___EST14" localSheetId="2">#REF!</definedName>
    <definedName name="___EST14" localSheetId="55">#REF!</definedName>
    <definedName name="___EST14" localSheetId="56">#REF!</definedName>
    <definedName name="___EST14">#REF!</definedName>
    <definedName name="___EST15" localSheetId="31">#REF!</definedName>
    <definedName name="___EST15" localSheetId="43">#REF!</definedName>
    <definedName name="___EST15" localSheetId="53">#REF!</definedName>
    <definedName name="___EST15" localSheetId="52">#REF!</definedName>
    <definedName name="___EST15" localSheetId="50">#REF!</definedName>
    <definedName name="___EST15" localSheetId="3">#REF!</definedName>
    <definedName name="___EST15" localSheetId="2">#REF!</definedName>
    <definedName name="___EST15" localSheetId="55">#REF!</definedName>
    <definedName name="___EST15" localSheetId="56">#REF!</definedName>
    <definedName name="___EST15">#REF!</definedName>
    <definedName name="___EST16" localSheetId="31">#REF!</definedName>
    <definedName name="___EST16" localSheetId="43">#REF!</definedName>
    <definedName name="___EST16" localSheetId="53">#REF!</definedName>
    <definedName name="___EST16" localSheetId="52">#REF!</definedName>
    <definedName name="___EST16" localSheetId="50">#REF!</definedName>
    <definedName name="___EST16" localSheetId="3">#REF!</definedName>
    <definedName name="___EST16" localSheetId="2">#REF!</definedName>
    <definedName name="___EST16" localSheetId="55">#REF!</definedName>
    <definedName name="___EST16" localSheetId="56">#REF!</definedName>
    <definedName name="___EST16">#REF!</definedName>
    <definedName name="___EST17" localSheetId="31">#REF!</definedName>
    <definedName name="___EST17" localSheetId="43">#REF!</definedName>
    <definedName name="___EST17" localSheetId="53">#REF!</definedName>
    <definedName name="___EST17" localSheetId="52">#REF!</definedName>
    <definedName name="___EST17" localSheetId="50">#REF!</definedName>
    <definedName name="___EST17" localSheetId="3">#REF!</definedName>
    <definedName name="___EST17" localSheetId="2">#REF!</definedName>
    <definedName name="___EST17" localSheetId="55">#REF!</definedName>
    <definedName name="___EST17" localSheetId="56">#REF!</definedName>
    <definedName name="___EST17">#REF!</definedName>
    <definedName name="___EST18" localSheetId="31">#REF!</definedName>
    <definedName name="___EST18" localSheetId="43">#REF!</definedName>
    <definedName name="___EST18" localSheetId="53">#REF!</definedName>
    <definedName name="___EST18" localSheetId="52">#REF!</definedName>
    <definedName name="___EST18" localSheetId="50">#REF!</definedName>
    <definedName name="___EST18" localSheetId="3">#REF!</definedName>
    <definedName name="___EST18" localSheetId="2">#REF!</definedName>
    <definedName name="___EST18" localSheetId="55">#REF!</definedName>
    <definedName name="___EST18" localSheetId="56">#REF!</definedName>
    <definedName name="___EST18">#REF!</definedName>
    <definedName name="___EST19" localSheetId="31">#REF!</definedName>
    <definedName name="___EST19" localSheetId="43">#REF!</definedName>
    <definedName name="___EST19" localSheetId="53">#REF!</definedName>
    <definedName name="___EST19" localSheetId="52">#REF!</definedName>
    <definedName name="___EST19" localSheetId="50">#REF!</definedName>
    <definedName name="___EST19" localSheetId="3">#REF!</definedName>
    <definedName name="___EST19" localSheetId="2">#REF!</definedName>
    <definedName name="___EST19" localSheetId="55">#REF!</definedName>
    <definedName name="___EST19" localSheetId="56">#REF!</definedName>
    <definedName name="___EST19">#REF!</definedName>
    <definedName name="___EST2" localSheetId="31">#REF!</definedName>
    <definedName name="___EST2" localSheetId="43">#REF!</definedName>
    <definedName name="___EST2" localSheetId="53">#REF!</definedName>
    <definedName name="___EST2" localSheetId="52">#REF!</definedName>
    <definedName name="___EST2" localSheetId="50">#REF!</definedName>
    <definedName name="___EST2" localSheetId="3">#REF!</definedName>
    <definedName name="___EST2" localSheetId="2">#REF!</definedName>
    <definedName name="___EST2" localSheetId="55">#REF!</definedName>
    <definedName name="___EST2" localSheetId="56">#REF!</definedName>
    <definedName name="___EST2">#REF!</definedName>
    <definedName name="___EST3" localSheetId="31">#REF!</definedName>
    <definedName name="___EST3" localSheetId="43">#REF!</definedName>
    <definedName name="___EST3" localSheetId="53">#REF!</definedName>
    <definedName name="___EST3" localSheetId="52">#REF!</definedName>
    <definedName name="___EST3" localSheetId="50">#REF!</definedName>
    <definedName name="___EST3" localSheetId="3">#REF!</definedName>
    <definedName name="___EST3" localSheetId="2">#REF!</definedName>
    <definedName name="___EST3" localSheetId="55">#REF!</definedName>
    <definedName name="___EST3" localSheetId="56">#REF!</definedName>
    <definedName name="___EST3">#REF!</definedName>
    <definedName name="___EST4" localSheetId="31">#REF!</definedName>
    <definedName name="___EST4" localSheetId="43">#REF!</definedName>
    <definedName name="___EST4" localSheetId="53">#REF!</definedName>
    <definedName name="___EST4" localSheetId="52">#REF!</definedName>
    <definedName name="___EST4" localSheetId="50">#REF!</definedName>
    <definedName name="___EST4" localSheetId="3">#REF!</definedName>
    <definedName name="___EST4" localSheetId="2">#REF!</definedName>
    <definedName name="___EST4" localSheetId="55">#REF!</definedName>
    <definedName name="___EST4" localSheetId="56">#REF!</definedName>
    <definedName name="___EST4">#REF!</definedName>
    <definedName name="___EST5" localSheetId="31">#REF!</definedName>
    <definedName name="___EST5" localSheetId="43">#REF!</definedName>
    <definedName name="___EST5" localSheetId="53">#REF!</definedName>
    <definedName name="___EST5" localSheetId="52">#REF!</definedName>
    <definedName name="___EST5" localSheetId="50">#REF!</definedName>
    <definedName name="___EST5" localSheetId="3">#REF!</definedName>
    <definedName name="___EST5" localSheetId="2">#REF!</definedName>
    <definedName name="___EST5" localSheetId="55">#REF!</definedName>
    <definedName name="___EST5" localSheetId="56">#REF!</definedName>
    <definedName name="___EST5">#REF!</definedName>
    <definedName name="___EST6" localSheetId="31">#REF!</definedName>
    <definedName name="___EST6" localSheetId="43">#REF!</definedName>
    <definedName name="___EST6" localSheetId="53">#REF!</definedName>
    <definedName name="___EST6" localSheetId="52">#REF!</definedName>
    <definedName name="___EST6" localSheetId="50">#REF!</definedName>
    <definedName name="___EST6" localSheetId="3">#REF!</definedName>
    <definedName name="___EST6" localSheetId="2">#REF!</definedName>
    <definedName name="___EST6" localSheetId="55">#REF!</definedName>
    <definedName name="___EST6" localSheetId="56">#REF!</definedName>
    <definedName name="___EST6">#REF!</definedName>
    <definedName name="___EST7" localSheetId="31">#REF!</definedName>
    <definedName name="___EST7" localSheetId="43">#REF!</definedName>
    <definedName name="___EST7" localSheetId="53">#REF!</definedName>
    <definedName name="___EST7" localSheetId="52">#REF!</definedName>
    <definedName name="___EST7" localSheetId="50">#REF!</definedName>
    <definedName name="___EST7" localSheetId="3">#REF!</definedName>
    <definedName name="___EST7" localSheetId="2">#REF!</definedName>
    <definedName name="___EST7" localSheetId="55">#REF!</definedName>
    <definedName name="___EST7" localSheetId="56">#REF!</definedName>
    <definedName name="___EST7">#REF!</definedName>
    <definedName name="___EST8" localSheetId="31">#REF!</definedName>
    <definedName name="___EST8" localSheetId="43">#REF!</definedName>
    <definedName name="___EST8" localSheetId="53">#REF!</definedName>
    <definedName name="___EST8" localSheetId="52">#REF!</definedName>
    <definedName name="___EST8" localSheetId="50">#REF!</definedName>
    <definedName name="___EST8" localSheetId="3">#REF!</definedName>
    <definedName name="___EST8" localSheetId="2">#REF!</definedName>
    <definedName name="___EST8" localSheetId="55">#REF!</definedName>
    <definedName name="___EST8" localSheetId="56">#REF!</definedName>
    <definedName name="___EST8">#REF!</definedName>
    <definedName name="___EST9" localSheetId="31">#REF!</definedName>
    <definedName name="___EST9" localSheetId="43">#REF!</definedName>
    <definedName name="___EST9" localSheetId="53">#REF!</definedName>
    <definedName name="___EST9" localSheetId="52">#REF!</definedName>
    <definedName name="___EST9" localSheetId="50">#REF!</definedName>
    <definedName name="___EST9" localSheetId="3">#REF!</definedName>
    <definedName name="___EST9" localSheetId="2">#REF!</definedName>
    <definedName name="___EST9" localSheetId="55">#REF!</definedName>
    <definedName name="___EST9" localSheetId="56">#REF!</definedName>
    <definedName name="___EST9">#REF!</definedName>
    <definedName name="___ETR13" localSheetId="31">#REF!</definedName>
    <definedName name="___ETR13" localSheetId="43">#REF!</definedName>
    <definedName name="___ETR13" localSheetId="53">#REF!</definedName>
    <definedName name="___ETR13" localSheetId="52">#REF!</definedName>
    <definedName name="___ETR13" localSheetId="50">#REF!</definedName>
    <definedName name="___ETR13" localSheetId="3">#REF!</definedName>
    <definedName name="___ETR13" localSheetId="2">#REF!</definedName>
    <definedName name="___ETR13" localSheetId="55">#REF!</definedName>
    <definedName name="___ETR13" localSheetId="56">#REF!</definedName>
    <definedName name="___ETR13">#REF!</definedName>
    <definedName name="___Exc1" localSheetId="31">#REF!</definedName>
    <definedName name="___Exc1" localSheetId="43">#REF!</definedName>
    <definedName name="___Exc1" localSheetId="53">#REF!</definedName>
    <definedName name="___Exc1" localSheetId="52">#REF!</definedName>
    <definedName name="___Exc1" localSheetId="50">#REF!</definedName>
    <definedName name="___Exc1" localSheetId="3">#REF!</definedName>
    <definedName name="___Exc1" localSheetId="2">#REF!</definedName>
    <definedName name="___Exc1" localSheetId="55">#REF!</definedName>
    <definedName name="___Exc1" localSheetId="56">#REF!</definedName>
    <definedName name="___Exc1">#REF!</definedName>
    <definedName name="___EXC10" localSheetId="5">#REF!</definedName>
    <definedName name="___EXC10" localSheetId="31">#REF!</definedName>
    <definedName name="___EXC10" localSheetId="43">#REF!</definedName>
    <definedName name="___EXC10" localSheetId="53">#REF!</definedName>
    <definedName name="___EXC10" localSheetId="52">#REF!</definedName>
    <definedName name="___EXC10" localSheetId="50">#REF!</definedName>
    <definedName name="___EXC10" localSheetId="3">#REF!</definedName>
    <definedName name="___EXC10" localSheetId="2">#REF!</definedName>
    <definedName name="___EXC10" localSheetId="47">#REF!</definedName>
    <definedName name="___EXC10" localSheetId="55">#REF!</definedName>
    <definedName name="___EXC10" localSheetId="56">#REF!</definedName>
    <definedName name="___EXC10">#REF!</definedName>
    <definedName name="___EXC11" localSheetId="31">#REF!</definedName>
    <definedName name="___EXC11" localSheetId="43">#REF!</definedName>
    <definedName name="___EXC11" localSheetId="53">#REF!</definedName>
    <definedName name="___EXC11" localSheetId="52">#REF!</definedName>
    <definedName name="___EXC11" localSheetId="50">#REF!</definedName>
    <definedName name="___EXC11" localSheetId="3">#REF!</definedName>
    <definedName name="___EXC11" localSheetId="2">#REF!</definedName>
    <definedName name="___EXC11" localSheetId="55">#REF!</definedName>
    <definedName name="___EXC11" localSheetId="56">#REF!</definedName>
    <definedName name="___EXC11">#REF!</definedName>
    <definedName name="___EXC12" localSheetId="31">#REF!</definedName>
    <definedName name="___EXC12" localSheetId="43">#REF!</definedName>
    <definedName name="___EXC12" localSheetId="53">#REF!</definedName>
    <definedName name="___EXC12" localSheetId="52">#REF!</definedName>
    <definedName name="___EXC12" localSheetId="50">#REF!</definedName>
    <definedName name="___EXC12" localSheetId="3">#REF!</definedName>
    <definedName name="___EXC12" localSheetId="2">#REF!</definedName>
    <definedName name="___EXC12" localSheetId="55">#REF!</definedName>
    <definedName name="___EXC12" localSheetId="56">#REF!</definedName>
    <definedName name="___EXC12">#REF!</definedName>
    <definedName name="___Exc2" localSheetId="31">#REF!</definedName>
    <definedName name="___Exc2" localSheetId="43">#REF!</definedName>
    <definedName name="___Exc2" localSheetId="53">#REF!</definedName>
    <definedName name="___Exc2" localSheetId="52">#REF!</definedName>
    <definedName name="___Exc2" localSheetId="50">#REF!</definedName>
    <definedName name="___Exc2" localSheetId="3">#REF!</definedName>
    <definedName name="___Exc2" localSheetId="2">#REF!</definedName>
    <definedName name="___Exc2" localSheetId="55">#REF!</definedName>
    <definedName name="___Exc2" localSheetId="56">#REF!</definedName>
    <definedName name="___Exc2">#REF!</definedName>
    <definedName name="___Exc3" localSheetId="31">#REF!</definedName>
    <definedName name="___Exc3" localSheetId="43">#REF!</definedName>
    <definedName name="___Exc3" localSheetId="53">#REF!</definedName>
    <definedName name="___Exc3" localSheetId="52">#REF!</definedName>
    <definedName name="___Exc3" localSheetId="50">#REF!</definedName>
    <definedName name="___Exc3" localSheetId="3">#REF!</definedName>
    <definedName name="___Exc3" localSheetId="2">#REF!</definedName>
    <definedName name="___Exc3" localSheetId="55">#REF!</definedName>
    <definedName name="___Exc3" localSheetId="56">#REF!</definedName>
    <definedName name="___Exc3">#REF!</definedName>
    <definedName name="___EXC4" localSheetId="5">#REF!</definedName>
    <definedName name="___EXC4" localSheetId="31">#REF!</definedName>
    <definedName name="___EXC4" localSheetId="43">#REF!</definedName>
    <definedName name="___EXC4" localSheetId="53">#REF!</definedName>
    <definedName name="___EXC4" localSheetId="52">#REF!</definedName>
    <definedName name="___EXC4" localSheetId="50">#REF!</definedName>
    <definedName name="___EXC4" localSheetId="3">#REF!</definedName>
    <definedName name="___EXC4" localSheetId="2">#REF!</definedName>
    <definedName name="___EXC4" localSheetId="47">#REF!</definedName>
    <definedName name="___EXC4" localSheetId="55">#REF!</definedName>
    <definedName name="___EXC4" localSheetId="56">#REF!</definedName>
    <definedName name="___EXC4">#REF!</definedName>
    <definedName name="___EXC5" localSheetId="31">#REF!</definedName>
    <definedName name="___EXC5" localSheetId="43">#REF!</definedName>
    <definedName name="___EXC5" localSheetId="53">#REF!</definedName>
    <definedName name="___EXC5" localSheetId="52">#REF!</definedName>
    <definedName name="___EXC5" localSheetId="50">#REF!</definedName>
    <definedName name="___EXC5" localSheetId="3">#REF!</definedName>
    <definedName name="___EXC5" localSheetId="2">#REF!</definedName>
    <definedName name="___EXC5" localSheetId="55">#REF!</definedName>
    <definedName name="___EXC5" localSheetId="56">#REF!</definedName>
    <definedName name="___EXC5">#REF!</definedName>
    <definedName name="___EXC6" localSheetId="31">#REF!</definedName>
    <definedName name="___EXC6" localSheetId="43">#REF!</definedName>
    <definedName name="___EXC6" localSheetId="53">#REF!</definedName>
    <definedName name="___EXC6" localSheetId="52">#REF!</definedName>
    <definedName name="___EXC6" localSheetId="50">#REF!</definedName>
    <definedName name="___EXC6" localSheetId="3">#REF!</definedName>
    <definedName name="___EXC6" localSheetId="2">#REF!</definedName>
    <definedName name="___EXC6" localSheetId="55">#REF!</definedName>
    <definedName name="___EXC6" localSheetId="56">#REF!</definedName>
    <definedName name="___EXC6">#REF!</definedName>
    <definedName name="___EXC7" localSheetId="31">#REF!</definedName>
    <definedName name="___EXC7" localSheetId="43">#REF!</definedName>
    <definedName name="___EXC7" localSheetId="53">#REF!</definedName>
    <definedName name="___EXC7" localSheetId="52">#REF!</definedName>
    <definedName name="___EXC7" localSheetId="50">#REF!</definedName>
    <definedName name="___EXC7" localSheetId="3">#REF!</definedName>
    <definedName name="___EXC7" localSheetId="2">#REF!</definedName>
    <definedName name="___EXC7" localSheetId="55">#REF!</definedName>
    <definedName name="___EXC7" localSheetId="56">#REF!</definedName>
    <definedName name="___EXC7">#REF!</definedName>
    <definedName name="___EXC8" localSheetId="31">#REF!</definedName>
    <definedName name="___EXC8" localSheetId="43">#REF!</definedName>
    <definedName name="___EXC8" localSheetId="53">#REF!</definedName>
    <definedName name="___EXC8" localSheetId="52">#REF!</definedName>
    <definedName name="___EXC8" localSheetId="50">#REF!</definedName>
    <definedName name="___EXC8" localSheetId="3">#REF!</definedName>
    <definedName name="___EXC8" localSheetId="2">#REF!</definedName>
    <definedName name="___EXC8" localSheetId="55">#REF!</definedName>
    <definedName name="___EXC8" localSheetId="56">#REF!</definedName>
    <definedName name="___EXC8">#REF!</definedName>
    <definedName name="___EXC9" localSheetId="31">#REF!</definedName>
    <definedName name="___EXC9" localSheetId="43">#REF!</definedName>
    <definedName name="___EXC9" localSheetId="53">#REF!</definedName>
    <definedName name="___EXC9" localSheetId="52">#REF!</definedName>
    <definedName name="___EXC9" localSheetId="50">#REF!</definedName>
    <definedName name="___EXC9" localSheetId="3">#REF!</definedName>
    <definedName name="___EXC9" localSheetId="2">#REF!</definedName>
    <definedName name="___EXC9" localSheetId="55">#REF!</definedName>
    <definedName name="___EXC9" localSheetId="56">#REF!</definedName>
    <definedName name="___EXC9">#REF!</definedName>
    <definedName name="___F" localSheetId="31">#REF!</definedName>
    <definedName name="___F" localSheetId="43">#REF!</definedName>
    <definedName name="___F" localSheetId="53">#REF!</definedName>
    <definedName name="___F" localSheetId="52">#REF!</definedName>
    <definedName name="___F" localSheetId="50">#REF!</definedName>
    <definedName name="___F" localSheetId="3">#REF!</definedName>
    <definedName name="___F" localSheetId="2">#REF!</definedName>
    <definedName name="___F" localSheetId="55">#REF!</definedName>
    <definedName name="___F" localSheetId="56">#REF!</definedName>
    <definedName name="___F">#REF!</definedName>
    <definedName name="___Inc1" localSheetId="31">#REF!</definedName>
    <definedName name="___Inc1" localSheetId="43">#REF!</definedName>
    <definedName name="___Inc1" localSheetId="53">#REF!</definedName>
    <definedName name="___Inc1" localSheetId="52">#REF!</definedName>
    <definedName name="___Inc1" localSheetId="50">#REF!</definedName>
    <definedName name="___Inc1" localSheetId="3">#REF!</definedName>
    <definedName name="___Inc1" localSheetId="2">#REF!</definedName>
    <definedName name="___Inc1" localSheetId="55">#REF!</definedName>
    <definedName name="___Inc1" localSheetId="56">#REF!</definedName>
    <definedName name="___Inc1">#REF!</definedName>
    <definedName name="___Inc2" localSheetId="31">#REF!</definedName>
    <definedName name="___Inc2" localSheetId="43">#REF!</definedName>
    <definedName name="___Inc2" localSheetId="53">#REF!</definedName>
    <definedName name="___Inc2" localSheetId="52">#REF!</definedName>
    <definedName name="___Inc2" localSheetId="50">#REF!</definedName>
    <definedName name="___Inc2" localSheetId="3">#REF!</definedName>
    <definedName name="___Inc2" localSheetId="2">#REF!</definedName>
    <definedName name="___Inc2" localSheetId="55">#REF!</definedName>
    <definedName name="___Inc2" localSheetId="56">#REF!</definedName>
    <definedName name="___Inc2">#REF!</definedName>
    <definedName name="___Inc3" localSheetId="31">#REF!</definedName>
    <definedName name="___Inc3" localSheetId="43">#REF!</definedName>
    <definedName name="___Inc3" localSheetId="53">#REF!</definedName>
    <definedName name="___Inc3" localSheetId="52">#REF!</definedName>
    <definedName name="___Inc3" localSheetId="50">#REF!</definedName>
    <definedName name="___Inc3" localSheetId="3">#REF!</definedName>
    <definedName name="___Inc3" localSheetId="2">#REF!</definedName>
    <definedName name="___Inc3" localSheetId="55">#REF!</definedName>
    <definedName name="___Inc3" localSheetId="56">#REF!</definedName>
    <definedName name="___Inc3">#REF!</definedName>
    <definedName name="___Ing1" localSheetId="31">#REF!</definedName>
    <definedName name="___Ing1" localSheetId="43">#REF!</definedName>
    <definedName name="___Ing1" localSheetId="53">#REF!</definedName>
    <definedName name="___Ing1" localSheetId="52">#REF!</definedName>
    <definedName name="___Ing1" localSheetId="50">#REF!</definedName>
    <definedName name="___Ing1" localSheetId="3">#REF!</definedName>
    <definedName name="___Ing1" localSheetId="2">#REF!</definedName>
    <definedName name="___Ing1" localSheetId="55">#REF!</definedName>
    <definedName name="___Ing1" localSheetId="56">#REF!</definedName>
    <definedName name="___Ing1">#REF!</definedName>
    <definedName name="___Ing2" localSheetId="31">#REF!</definedName>
    <definedName name="___Ing2" localSheetId="43">#REF!</definedName>
    <definedName name="___Ing2" localSheetId="53">#REF!</definedName>
    <definedName name="___Ing2" localSheetId="52">#REF!</definedName>
    <definedName name="___Ing2" localSheetId="50">#REF!</definedName>
    <definedName name="___Ing2" localSheetId="2">#REF!</definedName>
    <definedName name="___Ing2" localSheetId="55">#REF!</definedName>
    <definedName name="___Ing2" localSheetId="56">#REF!</definedName>
    <definedName name="___Ing2">#REF!</definedName>
    <definedName name="___Ing3" localSheetId="31">#REF!</definedName>
    <definedName name="___Ing3" localSheetId="43">#REF!</definedName>
    <definedName name="___Ing3" localSheetId="53">#REF!</definedName>
    <definedName name="___Ing3" localSheetId="52">#REF!</definedName>
    <definedName name="___Ing3" localSheetId="50">#REF!</definedName>
    <definedName name="___Ing3" localSheetId="2">#REF!</definedName>
    <definedName name="___Ing3" localSheetId="55">#REF!</definedName>
    <definedName name="___Ing3" localSheetId="56">#REF!</definedName>
    <definedName name="___Ing3">#REF!</definedName>
    <definedName name="___Jai1" localSheetId="31">#REF!</definedName>
    <definedName name="___Jai1" localSheetId="43">#REF!</definedName>
    <definedName name="___Jai1" localSheetId="53">#REF!</definedName>
    <definedName name="___Jai1" localSheetId="52">#REF!</definedName>
    <definedName name="___Jai1" localSheetId="50">#REF!</definedName>
    <definedName name="___Jai1" localSheetId="2">#REF!</definedName>
    <definedName name="___Jai1" localSheetId="55">#REF!</definedName>
    <definedName name="___Jai1" localSheetId="56">#REF!</definedName>
    <definedName name="___Jai1">#REF!</definedName>
    <definedName name="___Jai2" localSheetId="31">#REF!</definedName>
    <definedName name="___Jai2" localSheetId="43">#REF!</definedName>
    <definedName name="___Jai2" localSheetId="53">#REF!</definedName>
    <definedName name="___Jai2" localSheetId="52">#REF!</definedName>
    <definedName name="___Jai2" localSheetId="50">#REF!</definedName>
    <definedName name="___Jai2" localSheetId="2">#REF!</definedName>
    <definedName name="___Jai2" localSheetId="55">#REF!</definedName>
    <definedName name="___Jai2" localSheetId="56">#REF!</definedName>
    <definedName name="___Jai2">#REF!</definedName>
    <definedName name="___Jai3" localSheetId="31">#REF!</definedName>
    <definedName name="___Jai3" localSheetId="43">#REF!</definedName>
    <definedName name="___Jai3" localSheetId="53">#REF!</definedName>
    <definedName name="___Jai3" localSheetId="52">#REF!</definedName>
    <definedName name="___Jai3" localSheetId="50">#REF!</definedName>
    <definedName name="___Jai3" localSheetId="2">#REF!</definedName>
    <definedName name="___Jai3" localSheetId="55">#REF!</definedName>
    <definedName name="___Jai3" localSheetId="56">#REF!</definedName>
    <definedName name="___Jai3">#REF!</definedName>
    <definedName name="___MB1" localSheetId="31">#REF!</definedName>
    <definedName name="___MB1" localSheetId="43">#REF!</definedName>
    <definedName name="___MB1" localSheetId="53">#REF!</definedName>
    <definedName name="___MB1" localSheetId="52">#REF!</definedName>
    <definedName name="___MB1" localSheetId="50">#REF!</definedName>
    <definedName name="___MB1" localSheetId="2">#REF!</definedName>
    <definedName name="___MB1" localSheetId="55">#REF!</definedName>
    <definedName name="___MB1" localSheetId="56">#REF!</definedName>
    <definedName name="___MB1">#REF!</definedName>
    <definedName name="___MB2" localSheetId="31">#REF!</definedName>
    <definedName name="___MB2" localSheetId="43">#REF!</definedName>
    <definedName name="___MB2" localSheetId="53">#REF!</definedName>
    <definedName name="___MB2" localSheetId="52">#REF!</definedName>
    <definedName name="___MB2" localSheetId="50">#REF!</definedName>
    <definedName name="___MB2" localSheetId="2">#REF!</definedName>
    <definedName name="___MB2" localSheetId="55">#REF!</definedName>
    <definedName name="___MB2" localSheetId="56">#REF!</definedName>
    <definedName name="___MB2">#REF!</definedName>
    <definedName name="___MB3" localSheetId="31">#REF!</definedName>
    <definedName name="___MB3" localSheetId="43">#REF!</definedName>
    <definedName name="___MB3" localSheetId="53">#REF!</definedName>
    <definedName name="___MB3" localSheetId="52">#REF!</definedName>
    <definedName name="___MB3" localSheetId="50">#REF!</definedName>
    <definedName name="___MB3" localSheetId="2">#REF!</definedName>
    <definedName name="___MB3" localSheetId="55">#REF!</definedName>
    <definedName name="___MB3" localSheetId="56">#REF!</definedName>
    <definedName name="___MB3">#REF!</definedName>
    <definedName name="___Ope1" localSheetId="31">#REF!</definedName>
    <definedName name="___Ope1" localSheetId="43">#REF!</definedName>
    <definedName name="___Ope1" localSheetId="53">#REF!</definedName>
    <definedName name="___Ope1" localSheetId="52">#REF!</definedName>
    <definedName name="___Ope1" localSheetId="50">#REF!</definedName>
    <definedName name="___Ope1" localSheetId="2">#REF!</definedName>
    <definedName name="___Ope1" localSheetId="55">#REF!</definedName>
    <definedName name="___Ope1" localSheetId="56">#REF!</definedName>
    <definedName name="___Ope1">#REF!</definedName>
    <definedName name="___Ope2" localSheetId="31">#REF!</definedName>
    <definedName name="___Ope2" localSheetId="43">#REF!</definedName>
    <definedName name="___Ope2" localSheetId="53">#REF!</definedName>
    <definedName name="___Ope2" localSheetId="52">#REF!</definedName>
    <definedName name="___Ope2" localSheetId="50">#REF!</definedName>
    <definedName name="___Ope2" localSheetId="2">#REF!</definedName>
    <definedName name="___Ope2" localSheetId="55">#REF!</definedName>
    <definedName name="___Ope2" localSheetId="56">#REF!</definedName>
    <definedName name="___Ope2">#REF!</definedName>
    <definedName name="___Ope3" localSheetId="31">#REF!</definedName>
    <definedName name="___Ope3" localSheetId="43">#REF!</definedName>
    <definedName name="___Ope3" localSheetId="53">#REF!</definedName>
    <definedName name="___Ope3" localSheetId="52">#REF!</definedName>
    <definedName name="___Ope3" localSheetId="50">#REF!</definedName>
    <definedName name="___Ope3" localSheetId="2">#REF!</definedName>
    <definedName name="___Ope3" localSheetId="55">#REF!</definedName>
    <definedName name="___Ope3" localSheetId="56">#REF!</definedName>
    <definedName name="___Ope3">#REF!</definedName>
    <definedName name="___ORO10" localSheetId="5">#REF!</definedName>
    <definedName name="___ORO10" localSheetId="31">#REF!</definedName>
    <definedName name="___ORO10" localSheetId="43">#REF!</definedName>
    <definedName name="___ORO10" localSheetId="53">#REF!</definedName>
    <definedName name="___ORO10" localSheetId="52">#REF!</definedName>
    <definedName name="___ORO10" localSheetId="50">#REF!</definedName>
    <definedName name="___ORO10" localSheetId="3">#REF!</definedName>
    <definedName name="___ORO10" localSheetId="2">#REF!</definedName>
    <definedName name="___ORO10" localSheetId="47">#REF!</definedName>
    <definedName name="___ORO10" localSheetId="55">#REF!</definedName>
    <definedName name="___ORO10" localSheetId="56">#REF!</definedName>
    <definedName name="___ORO10">#REF!</definedName>
    <definedName name="___ORO11" localSheetId="31">#REF!</definedName>
    <definedName name="___ORO11" localSheetId="43">#REF!</definedName>
    <definedName name="___ORO11" localSheetId="53">#REF!</definedName>
    <definedName name="___ORO11" localSheetId="52">#REF!</definedName>
    <definedName name="___ORO11" localSheetId="50">#REF!</definedName>
    <definedName name="___ORO11" localSheetId="3">#REF!</definedName>
    <definedName name="___ORO11" localSheetId="2">#REF!</definedName>
    <definedName name="___ORO11" localSheetId="55">#REF!</definedName>
    <definedName name="___ORO11" localSheetId="56">#REF!</definedName>
    <definedName name="___ORO11">#REF!</definedName>
    <definedName name="___ORO12" localSheetId="31">#REF!</definedName>
    <definedName name="___ORO12" localSheetId="43">#REF!</definedName>
    <definedName name="___ORO12" localSheetId="53">#REF!</definedName>
    <definedName name="___ORO12" localSheetId="52">#REF!</definedName>
    <definedName name="___ORO12" localSheetId="50">#REF!</definedName>
    <definedName name="___ORO12" localSheetId="3">#REF!</definedName>
    <definedName name="___ORO12" localSheetId="2">#REF!</definedName>
    <definedName name="___ORO12" localSheetId="55">#REF!</definedName>
    <definedName name="___ORO12" localSheetId="56">#REF!</definedName>
    <definedName name="___ORO12">#REF!</definedName>
    <definedName name="___ORO13" localSheetId="31">#REF!</definedName>
    <definedName name="___ORO13" localSheetId="43">#REF!</definedName>
    <definedName name="___ORO13" localSheetId="53">#REF!</definedName>
    <definedName name="___ORO13" localSheetId="52">#REF!</definedName>
    <definedName name="___ORO13" localSheetId="50">#REF!</definedName>
    <definedName name="___ORO13" localSheetId="3">#REF!</definedName>
    <definedName name="___ORO13" localSheetId="2">#REF!</definedName>
    <definedName name="___ORO13" localSheetId="55">#REF!</definedName>
    <definedName name="___ORO13" localSheetId="56">#REF!</definedName>
    <definedName name="___ORO13">#REF!</definedName>
    <definedName name="___ORO14" localSheetId="31">#REF!</definedName>
    <definedName name="___ORO14" localSheetId="43">#REF!</definedName>
    <definedName name="___ORO14" localSheetId="53">#REF!</definedName>
    <definedName name="___ORO14" localSheetId="52">#REF!</definedName>
    <definedName name="___ORO14" localSheetId="50">#REF!</definedName>
    <definedName name="___ORO14" localSheetId="3">#REF!</definedName>
    <definedName name="___ORO14" localSheetId="2">#REF!</definedName>
    <definedName name="___ORO14" localSheetId="55">#REF!</definedName>
    <definedName name="___ORO14" localSheetId="56">#REF!</definedName>
    <definedName name="___ORO14">#REF!</definedName>
    <definedName name="___ORO15" localSheetId="31">#REF!</definedName>
    <definedName name="___ORO15" localSheetId="43">#REF!</definedName>
    <definedName name="___ORO15" localSheetId="53">#REF!</definedName>
    <definedName name="___ORO15" localSheetId="52">#REF!</definedName>
    <definedName name="___ORO15" localSheetId="50">#REF!</definedName>
    <definedName name="___ORO15" localSheetId="3">#REF!</definedName>
    <definedName name="___ORO15" localSheetId="2">#REF!</definedName>
    <definedName name="___ORO15" localSheetId="55">#REF!</definedName>
    <definedName name="___ORO15" localSheetId="56">#REF!</definedName>
    <definedName name="___ORO15">#REF!</definedName>
    <definedName name="___ORO16" localSheetId="31">#REF!</definedName>
    <definedName name="___ORO16" localSheetId="43">#REF!</definedName>
    <definedName name="___ORO16" localSheetId="53">#REF!</definedName>
    <definedName name="___ORO16" localSheetId="52">#REF!</definedName>
    <definedName name="___ORO16" localSheetId="50">#REF!</definedName>
    <definedName name="___ORO16" localSheetId="3">#REF!</definedName>
    <definedName name="___ORO16" localSheetId="2">#REF!</definedName>
    <definedName name="___ORO16" localSheetId="55">#REF!</definedName>
    <definedName name="___ORO16" localSheetId="56">#REF!</definedName>
    <definedName name="___ORO16">#REF!</definedName>
    <definedName name="___ORO17" localSheetId="31">#REF!</definedName>
    <definedName name="___ORO17" localSheetId="43">#REF!</definedName>
    <definedName name="___ORO17" localSheetId="53">#REF!</definedName>
    <definedName name="___ORO17" localSheetId="52">#REF!</definedName>
    <definedName name="___ORO17" localSheetId="50">#REF!</definedName>
    <definedName name="___ORO17" localSheetId="3">#REF!</definedName>
    <definedName name="___ORO17" localSheetId="2">#REF!</definedName>
    <definedName name="___ORO17" localSheetId="55">#REF!</definedName>
    <definedName name="___ORO17" localSheetId="56">#REF!</definedName>
    <definedName name="___ORO17">#REF!</definedName>
    <definedName name="___ORO18" localSheetId="31">#REF!</definedName>
    <definedName name="___ORO18" localSheetId="43">#REF!</definedName>
    <definedName name="___ORO18" localSheetId="53">#REF!</definedName>
    <definedName name="___ORO18" localSheetId="52">#REF!</definedName>
    <definedName name="___ORO18" localSheetId="50">#REF!</definedName>
    <definedName name="___ORO18" localSheetId="3">#REF!</definedName>
    <definedName name="___ORO18" localSheetId="2">#REF!</definedName>
    <definedName name="___ORO18" localSheetId="55">#REF!</definedName>
    <definedName name="___ORO18" localSheetId="56">#REF!</definedName>
    <definedName name="___ORO18">#REF!</definedName>
    <definedName name="___ORO19" localSheetId="31">#REF!</definedName>
    <definedName name="___ORO19" localSheetId="43">#REF!</definedName>
    <definedName name="___ORO19" localSheetId="53">#REF!</definedName>
    <definedName name="___ORO19" localSheetId="52">#REF!</definedName>
    <definedName name="___ORO19" localSheetId="50">#REF!</definedName>
    <definedName name="___ORO19" localSheetId="3">#REF!</definedName>
    <definedName name="___ORO19" localSheetId="2">#REF!</definedName>
    <definedName name="___ORO19" localSheetId="55">#REF!</definedName>
    <definedName name="___ORO19" localSheetId="56">#REF!</definedName>
    <definedName name="___ORO19">#REF!</definedName>
    <definedName name="___Pae1" localSheetId="31">#REF!</definedName>
    <definedName name="___Pae1" localSheetId="43">#REF!</definedName>
    <definedName name="___Pae1" localSheetId="53">#REF!</definedName>
    <definedName name="___Pae1" localSheetId="52">#REF!</definedName>
    <definedName name="___Pae1" localSheetId="50">#REF!</definedName>
    <definedName name="___Pae1" localSheetId="3">#REF!</definedName>
    <definedName name="___Pae1" localSheetId="2">#REF!</definedName>
    <definedName name="___Pae1" localSheetId="55">#REF!</definedName>
    <definedName name="___Pae1" localSheetId="56">#REF!</definedName>
    <definedName name="___Pae1">#REF!</definedName>
    <definedName name="___Pae2" localSheetId="31">#REF!</definedName>
    <definedName name="___Pae2" localSheetId="43">#REF!</definedName>
    <definedName name="___Pae2" localSheetId="53">#REF!</definedName>
    <definedName name="___Pae2" localSheetId="52">#REF!</definedName>
    <definedName name="___Pae2" localSheetId="50">#REF!</definedName>
    <definedName name="___Pae2" localSheetId="3">#REF!</definedName>
    <definedName name="___Pae2" localSheetId="2">#REF!</definedName>
    <definedName name="___Pae2" localSheetId="55">#REF!</definedName>
    <definedName name="___Pae2" localSheetId="56">#REF!</definedName>
    <definedName name="___Pae2">#REF!</definedName>
    <definedName name="___Pae3" localSheetId="31">#REF!</definedName>
    <definedName name="___Pae3" localSheetId="43">#REF!</definedName>
    <definedName name="___Pae3" localSheetId="53">#REF!</definedName>
    <definedName name="___Pae3" localSheetId="52">#REF!</definedName>
    <definedName name="___Pae3" localSheetId="50">#REF!</definedName>
    <definedName name="___Pae3" localSheetId="3">#REF!</definedName>
    <definedName name="___Pae3" localSheetId="2">#REF!</definedName>
    <definedName name="___Pae3" localSheetId="55">#REF!</definedName>
    <definedName name="___Pae3" localSheetId="56">#REF!</definedName>
    <definedName name="___Pae3">#REF!</definedName>
    <definedName name="___PJ50" localSheetId="5">#REF!</definedName>
    <definedName name="___PJ50" localSheetId="31">#REF!</definedName>
    <definedName name="___PJ50" localSheetId="43">#REF!</definedName>
    <definedName name="___PJ50" localSheetId="53">#REF!</definedName>
    <definedName name="___PJ50" localSheetId="52">#REF!</definedName>
    <definedName name="___PJ50" localSheetId="50">#REF!</definedName>
    <definedName name="___PJ50" localSheetId="3">#REF!</definedName>
    <definedName name="___PJ50" localSheetId="2">#REF!</definedName>
    <definedName name="___PJ50" localSheetId="47">#REF!</definedName>
    <definedName name="___PJ50" localSheetId="55">#REF!</definedName>
    <definedName name="___PJ50" localSheetId="56">#REF!</definedName>
    <definedName name="___PJ50">#REF!</definedName>
    <definedName name="___pj51" localSheetId="31">#REF!</definedName>
    <definedName name="___pj51" localSheetId="43">#REF!</definedName>
    <definedName name="___pj51" localSheetId="53">#REF!</definedName>
    <definedName name="___pj51" localSheetId="52">#REF!</definedName>
    <definedName name="___pj51" localSheetId="50">#REF!</definedName>
    <definedName name="___pj51" localSheetId="3">#REF!</definedName>
    <definedName name="___pj51" localSheetId="2">#REF!</definedName>
    <definedName name="___pj51" localSheetId="55">#REF!</definedName>
    <definedName name="___pj51" localSheetId="56">#REF!</definedName>
    <definedName name="___pj51">#REF!</definedName>
    <definedName name="___PMT5671" localSheetId="31">#REF!</definedName>
    <definedName name="___PMT5671" localSheetId="43">#REF!</definedName>
    <definedName name="___PMT5671" localSheetId="53">#REF!</definedName>
    <definedName name="___PMT5671" localSheetId="52">#REF!</definedName>
    <definedName name="___PMT5671" localSheetId="50">#REF!</definedName>
    <definedName name="___PMT5671" localSheetId="3">#REF!</definedName>
    <definedName name="___PMT5671" localSheetId="2">#REF!</definedName>
    <definedName name="___PMT5671" localSheetId="55">#REF!</definedName>
    <definedName name="___PMT5671" localSheetId="56">#REF!</definedName>
    <definedName name="___PMT5671">#REF!</definedName>
    <definedName name="___PMT5805" localSheetId="31">#REF!</definedName>
    <definedName name="___PMT5805" localSheetId="43">#REF!</definedName>
    <definedName name="___PMT5805" localSheetId="53">#REF!</definedName>
    <definedName name="___PMT5805" localSheetId="52">#REF!</definedName>
    <definedName name="___PMT5805" localSheetId="50">#REF!</definedName>
    <definedName name="___PMT5805" localSheetId="3">#REF!</definedName>
    <definedName name="___PMT5805" localSheetId="2">#REF!</definedName>
    <definedName name="___PMT5805" localSheetId="55">#REF!</definedName>
    <definedName name="___PMT5805" localSheetId="56">#REF!</definedName>
    <definedName name="___PMT5805">#REF!</definedName>
    <definedName name="___PMT5806" localSheetId="31">#REF!</definedName>
    <definedName name="___PMT5806" localSheetId="43">#REF!</definedName>
    <definedName name="___PMT5806" localSheetId="53">#REF!</definedName>
    <definedName name="___PMT5806" localSheetId="52">#REF!</definedName>
    <definedName name="___PMT5806" localSheetId="50">#REF!</definedName>
    <definedName name="___PMT5806" localSheetId="2">#REF!</definedName>
    <definedName name="___PMT5806" localSheetId="55">#REF!</definedName>
    <definedName name="___PMT5806" localSheetId="56">#REF!</definedName>
    <definedName name="___PMT5806">#REF!</definedName>
    <definedName name="___PMT5815" localSheetId="31">#REF!</definedName>
    <definedName name="___PMT5815" localSheetId="43">#REF!</definedName>
    <definedName name="___PMT5815" localSheetId="53">#REF!</definedName>
    <definedName name="___PMT5815" localSheetId="52">#REF!</definedName>
    <definedName name="___PMT5815" localSheetId="50">#REF!</definedName>
    <definedName name="___PMT5815" localSheetId="2">#REF!</definedName>
    <definedName name="___PMT5815" localSheetId="55">#REF!</definedName>
    <definedName name="___PMT5815" localSheetId="56">#REF!</definedName>
    <definedName name="___PMT5815">#REF!</definedName>
    <definedName name="___PMT5820" localSheetId="31">#REF!</definedName>
    <definedName name="___PMT5820" localSheetId="43">#REF!</definedName>
    <definedName name="___PMT5820" localSheetId="53">#REF!</definedName>
    <definedName name="___PMT5820" localSheetId="52">#REF!</definedName>
    <definedName name="___PMT5820" localSheetId="50">#REF!</definedName>
    <definedName name="___PMT5820" localSheetId="2">#REF!</definedName>
    <definedName name="___PMT5820" localSheetId="55">#REF!</definedName>
    <definedName name="___PMT5820" localSheetId="56">#REF!</definedName>
    <definedName name="___PMT5820">#REF!</definedName>
    <definedName name="___PR1" localSheetId="9">#REF!</definedName>
    <definedName name="___PR1" localSheetId="8">#REF!</definedName>
    <definedName name="___PR1">#REF!</definedName>
    <definedName name="___PZ15" localSheetId="5">#REF!</definedName>
    <definedName name="___PZ15" localSheetId="31">#REF!</definedName>
    <definedName name="___PZ15" localSheetId="43">#REF!</definedName>
    <definedName name="___PZ15" localSheetId="53">#REF!</definedName>
    <definedName name="___PZ15" localSheetId="52">#REF!</definedName>
    <definedName name="___PZ15" localSheetId="50">#REF!</definedName>
    <definedName name="___PZ15" localSheetId="3">#REF!</definedName>
    <definedName name="___PZ15" localSheetId="6">#REF!</definedName>
    <definedName name="___PZ15" localSheetId="2">#REF!</definedName>
    <definedName name="___PZ15" localSheetId="47">#REF!</definedName>
    <definedName name="___PZ15" localSheetId="55">#REF!</definedName>
    <definedName name="___PZ15" localSheetId="56">#REF!</definedName>
    <definedName name="___PZ15">#REF!</definedName>
    <definedName name="___PZ20" localSheetId="5">#REF!</definedName>
    <definedName name="___PZ20" localSheetId="31">#REF!</definedName>
    <definedName name="___PZ20" localSheetId="43">#REF!</definedName>
    <definedName name="___PZ20" localSheetId="53">#REF!</definedName>
    <definedName name="___PZ20" localSheetId="52">#REF!</definedName>
    <definedName name="___PZ20" localSheetId="50">#REF!</definedName>
    <definedName name="___PZ20" localSheetId="3">#REF!</definedName>
    <definedName name="___PZ20" localSheetId="6">#REF!</definedName>
    <definedName name="___PZ20" localSheetId="2">#REF!</definedName>
    <definedName name="___PZ20" localSheetId="55">#REF!</definedName>
    <definedName name="___PZ20" localSheetId="56">#REF!</definedName>
    <definedName name="___PZ20">#REF!</definedName>
    <definedName name="___PZ30">#REF!</definedName>
    <definedName name="___PZ40">#REF!</definedName>
    <definedName name="___PZ50">#REF!</definedName>
    <definedName name="___r" localSheetId="5">#REF!</definedName>
    <definedName name="___r" localSheetId="31">#REF!</definedName>
    <definedName name="___r" localSheetId="43">#REF!</definedName>
    <definedName name="___r" localSheetId="53">#REF!</definedName>
    <definedName name="___r" localSheetId="52">#REF!</definedName>
    <definedName name="___r" localSheetId="50">#REF!</definedName>
    <definedName name="___r" localSheetId="3">#REF!</definedName>
    <definedName name="___r" localSheetId="2">#REF!</definedName>
    <definedName name="___r" localSheetId="47">#REF!</definedName>
    <definedName name="___r" localSheetId="55">#REF!</definedName>
    <definedName name="___r" localSheetId="56">#REF!</definedName>
    <definedName name="___r">#REF!</definedName>
    <definedName name="___rc" localSheetId="31">#REF!</definedName>
    <definedName name="___rc" localSheetId="43">#REF!</definedName>
    <definedName name="___rc" localSheetId="53">#REF!</definedName>
    <definedName name="___rc" localSheetId="52">#REF!</definedName>
    <definedName name="___rc" localSheetId="50">#REF!</definedName>
    <definedName name="___rc" localSheetId="3">#REF!</definedName>
    <definedName name="___rc" localSheetId="2">#REF!</definedName>
    <definedName name="___rc" localSheetId="55">#REF!</definedName>
    <definedName name="___rc" localSheetId="56">#REF!</definedName>
    <definedName name="___rc">#REF!</definedName>
    <definedName name="___RD43" localSheetId="31">#REF!</definedName>
    <definedName name="___RD43" localSheetId="43">#REF!</definedName>
    <definedName name="___RD43" localSheetId="53">#REF!</definedName>
    <definedName name="___RD43" localSheetId="52">#REF!</definedName>
    <definedName name="___RD43" localSheetId="50">#REF!</definedName>
    <definedName name="___RD43" localSheetId="3">#REF!</definedName>
    <definedName name="___RD43" localSheetId="6">#REF!</definedName>
    <definedName name="___RD43" localSheetId="2">#REF!</definedName>
    <definedName name="___RD43" localSheetId="55">#REF!</definedName>
    <definedName name="___RD43" localSheetId="56">#REF!</definedName>
    <definedName name="___RD43">#REF!</definedName>
    <definedName name="___RD63" localSheetId="31">#REF!</definedName>
    <definedName name="___RD63" localSheetId="43">#REF!</definedName>
    <definedName name="___RD63" localSheetId="53">#REF!</definedName>
    <definedName name="___RD63" localSheetId="52">#REF!</definedName>
    <definedName name="___RD63" localSheetId="50">#REF!</definedName>
    <definedName name="___RD63" localSheetId="3">#REF!</definedName>
    <definedName name="___RD63" localSheetId="6">#REF!</definedName>
    <definedName name="___RD63" localSheetId="2">#REF!</definedName>
    <definedName name="___RD63" localSheetId="55">#REF!</definedName>
    <definedName name="___RD63" localSheetId="56">#REF!</definedName>
    <definedName name="___RD63">#REF!</definedName>
    <definedName name="___RD64" localSheetId="31">#REF!</definedName>
    <definedName name="___RD64" localSheetId="43">#REF!</definedName>
    <definedName name="___RD64" localSheetId="53">#REF!</definedName>
    <definedName name="___RD64" localSheetId="52">#REF!</definedName>
    <definedName name="___RD64" localSheetId="50">#REF!</definedName>
    <definedName name="___RD64" localSheetId="3">#REF!</definedName>
    <definedName name="___RD64" localSheetId="6">#REF!</definedName>
    <definedName name="___RD64" localSheetId="2">#REF!</definedName>
    <definedName name="___RD64" localSheetId="55">#REF!</definedName>
    <definedName name="___RD64" localSheetId="56">#REF!</definedName>
    <definedName name="___RD64">#REF!</definedName>
    <definedName name="___RD83" localSheetId="31">#REF!</definedName>
    <definedName name="___RD83" localSheetId="43">#REF!</definedName>
    <definedName name="___RD83" localSheetId="53">#REF!</definedName>
    <definedName name="___RD83" localSheetId="52">#REF!</definedName>
    <definedName name="___RD83" localSheetId="50">#REF!</definedName>
    <definedName name="___RD83" localSheetId="3">#REF!</definedName>
    <definedName name="___RD83" localSheetId="6">#REF!</definedName>
    <definedName name="___RD83" localSheetId="2">#REF!</definedName>
    <definedName name="___RD83" localSheetId="55">#REF!</definedName>
    <definedName name="___RD83" localSheetId="56">#REF!</definedName>
    <definedName name="___RD83">#REF!</definedName>
    <definedName name="___RD84" localSheetId="31">#REF!</definedName>
    <definedName name="___RD84" localSheetId="43">#REF!</definedName>
    <definedName name="___RD84" localSheetId="53">#REF!</definedName>
    <definedName name="___RD84" localSheetId="52">#REF!</definedName>
    <definedName name="___RD84" localSheetId="50">#REF!</definedName>
    <definedName name="___RD84" localSheetId="3">#REF!</definedName>
    <definedName name="___RD84" localSheetId="6">#REF!</definedName>
    <definedName name="___RD84" localSheetId="2">#REF!</definedName>
    <definedName name="___RD84" localSheetId="55">#REF!</definedName>
    <definedName name="___RD84" localSheetId="56">#REF!</definedName>
    <definedName name="___RD84">#REF!</definedName>
    <definedName name="___RD86" localSheetId="31">#REF!</definedName>
    <definedName name="___RD86" localSheetId="43">#REF!</definedName>
    <definedName name="___RD86" localSheetId="53">#REF!</definedName>
    <definedName name="___RD86" localSheetId="52">#REF!</definedName>
    <definedName name="___RD86" localSheetId="50">#REF!</definedName>
    <definedName name="___RD86" localSheetId="3">#REF!</definedName>
    <definedName name="___RD86" localSheetId="6">#REF!</definedName>
    <definedName name="___RD86" localSheetId="2">#REF!</definedName>
    <definedName name="___RD86" localSheetId="55">#REF!</definedName>
    <definedName name="___RD86" localSheetId="56">#REF!</definedName>
    <definedName name="___RD86">#REF!</definedName>
    <definedName name="___Red1" localSheetId="31">#REF!</definedName>
    <definedName name="___Red1" localSheetId="43">#REF!</definedName>
    <definedName name="___Red1" localSheetId="53">#REF!</definedName>
    <definedName name="___Red1" localSheetId="52">#REF!</definedName>
    <definedName name="___Red1" localSheetId="50">#REF!</definedName>
    <definedName name="___Red1" localSheetId="3">#REF!</definedName>
    <definedName name="___Red1" localSheetId="2">#REF!</definedName>
    <definedName name="___Red1" localSheetId="55">#REF!</definedName>
    <definedName name="___Red1" localSheetId="56">#REF!</definedName>
    <definedName name="___Red1">#REF!</definedName>
    <definedName name="___Red2" localSheetId="31">#REF!</definedName>
    <definedName name="___Red2" localSheetId="43">#REF!</definedName>
    <definedName name="___Red2" localSheetId="53">#REF!</definedName>
    <definedName name="___Red2" localSheetId="52">#REF!</definedName>
    <definedName name="___Red2" localSheetId="50">#REF!</definedName>
    <definedName name="___Red2" localSheetId="3">#REF!</definedName>
    <definedName name="___Red2" localSheetId="2">#REF!</definedName>
    <definedName name="___Red2" localSheetId="55">#REF!</definedName>
    <definedName name="___Red2" localSheetId="56">#REF!</definedName>
    <definedName name="___Red2">#REF!</definedName>
    <definedName name="___Red3" localSheetId="31">#REF!</definedName>
    <definedName name="___Red3" localSheetId="43">#REF!</definedName>
    <definedName name="___Red3" localSheetId="53">#REF!</definedName>
    <definedName name="___Red3" localSheetId="52">#REF!</definedName>
    <definedName name="___Red3" localSheetId="50">#REF!</definedName>
    <definedName name="___Red3" localSheetId="3">#REF!</definedName>
    <definedName name="___Red3" localSheetId="2">#REF!</definedName>
    <definedName name="___Red3" localSheetId="55">#REF!</definedName>
    <definedName name="___Red3" localSheetId="56">#REF!</definedName>
    <definedName name="___Red3">#REF!</definedName>
    <definedName name="___Sum3" localSheetId="31">#REF!</definedName>
    <definedName name="___Sum3" localSheetId="43">#REF!</definedName>
    <definedName name="___Sum3" localSheetId="53">#REF!</definedName>
    <definedName name="___Sum3" localSheetId="52">#REF!</definedName>
    <definedName name="___Sum3" localSheetId="50">#REF!</definedName>
    <definedName name="___Sum3" localSheetId="3">#REF!</definedName>
    <definedName name="___Sum3" localSheetId="2">#REF!</definedName>
    <definedName name="___Sum3" localSheetId="55">#REF!</definedName>
    <definedName name="___Sum3" localSheetId="56">#REF!</definedName>
    <definedName name="___Sum3">#REF!</definedName>
    <definedName name="___SY106" localSheetId="5">#REF!</definedName>
    <definedName name="___SY106" localSheetId="31">#REF!</definedName>
    <definedName name="___SY106" localSheetId="43">#REF!</definedName>
    <definedName name="___SY106" localSheetId="53">#REF!</definedName>
    <definedName name="___SY106" localSheetId="52">#REF!</definedName>
    <definedName name="___SY106" localSheetId="50">#REF!</definedName>
    <definedName name="___SY106" localSheetId="3">#REF!</definedName>
    <definedName name="___SY106" localSheetId="6">#REF!</definedName>
    <definedName name="___SY106" localSheetId="2">#REF!</definedName>
    <definedName name="___SY106" localSheetId="55">#REF!</definedName>
    <definedName name="___SY106" localSheetId="56">#REF!</definedName>
    <definedName name="___SY106">#REF!</definedName>
    <definedName name="___SY126" localSheetId="31">#REF!</definedName>
    <definedName name="___SY126" localSheetId="43">#REF!</definedName>
    <definedName name="___SY126" localSheetId="53">#REF!</definedName>
    <definedName name="___SY126" localSheetId="52">#REF!</definedName>
    <definedName name="___SY126" localSheetId="50">#REF!</definedName>
    <definedName name="___SY126" localSheetId="3">#REF!</definedName>
    <definedName name="___SY126" localSheetId="6">#REF!</definedName>
    <definedName name="___SY126" localSheetId="2">#REF!</definedName>
    <definedName name="___SY126" localSheetId="55">#REF!</definedName>
    <definedName name="___SY126" localSheetId="56">#REF!</definedName>
    <definedName name="___SY126">#REF!</definedName>
    <definedName name="___SY166" localSheetId="31">#REF!</definedName>
    <definedName name="___SY166" localSheetId="43">#REF!</definedName>
    <definedName name="___SY166" localSheetId="53">#REF!</definedName>
    <definedName name="___SY166" localSheetId="52">#REF!</definedName>
    <definedName name="___SY166" localSheetId="50">#REF!</definedName>
    <definedName name="___SY166" localSheetId="3">#REF!</definedName>
    <definedName name="___SY166" localSheetId="6">#REF!</definedName>
    <definedName name="___SY166" localSheetId="2">#REF!</definedName>
    <definedName name="___SY166" localSheetId="55">#REF!</definedName>
    <definedName name="___SY166" localSheetId="56">#REF!</definedName>
    <definedName name="___SY166">#REF!</definedName>
    <definedName name="___SY186" localSheetId="31">#REF!</definedName>
    <definedName name="___SY186" localSheetId="43">#REF!</definedName>
    <definedName name="___SY186" localSheetId="53">#REF!</definedName>
    <definedName name="___SY186" localSheetId="52">#REF!</definedName>
    <definedName name="___SY186" localSheetId="50">#REF!</definedName>
    <definedName name="___SY186" localSheetId="3">#REF!</definedName>
    <definedName name="___SY186" localSheetId="6">#REF!</definedName>
    <definedName name="___SY186" localSheetId="2">#REF!</definedName>
    <definedName name="___SY186" localSheetId="55">#REF!</definedName>
    <definedName name="___SY186" localSheetId="56">#REF!</definedName>
    <definedName name="___SY186">#REF!</definedName>
    <definedName name="___SY86" localSheetId="31">#REF!</definedName>
    <definedName name="___SY86" localSheetId="43">#REF!</definedName>
    <definedName name="___SY86" localSheetId="53">#REF!</definedName>
    <definedName name="___SY86" localSheetId="52">#REF!</definedName>
    <definedName name="___SY86" localSheetId="50">#REF!</definedName>
    <definedName name="___SY86" localSheetId="3">#REF!</definedName>
    <definedName name="___SY86" localSheetId="6">#REF!</definedName>
    <definedName name="___SY86" localSheetId="2">#REF!</definedName>
    <definedName name="___SY86" localSheetId="55">#REF!</definedName>
    <definedName name="___SY86" localSheetId="56">#REF!</definedName>
    <definedName name="___SY86">#REF!</definedName>
    <definedName name="___TA3" localSheetId="31">#REF!</definedName>
    <definedName name="___TA3" localSheetId="43">#REF!</definedName>
    <definedName name="___TA3" localSheetId="53">#REF!</definedName>
    <definedName name="___TA3" localSheetId="52">#REF!</definedName>
    <definedName name="___TA3" localSheetId="50">#REF!</definedName>
    <definedName name="___TA3" localSheetId="3">#REF!</definedName>
    <definedName name="___TA3" localSheetId="6">#REF!</definedName>
    <definedName name="___TA3" localSheetId="2">#REF!</definedName>
    <definedName name="___TA3" localSheetId="55">#REF!</definedName>
    <definedName name="___TA3" localSheetId="56">#REF!</definedName>
    <definedName name="___TA3">#REF!</definedName>
    <definedName name="___TA4" localSheetId="31">#REF!</definedName>
    <definedName name="___TA4" localSheetId="43">#REF!</definedName>
    <definedName name="___TA4" localSheetId="53">#REF!</definedName>
    <definedName name="___TA4" localSheetId="52">#REF!</definedName>
    <definedName name="___TA4" localSheetId="50">#REF!</definedName>
    <definedName name="___TA4" localSheetId="3">#REF!</definedName>
    <definedName name="___TA4" localSheetId="6">#REF!</definedName>
    <definedName name="___TA4" localSheetId="2">#REF!</definedName>
    <definedName name="___TA4" localSheetId="55">#REF!</definedName>
    <definedName name="___TA4" localSheetId="56">#REF!</definedName>
    <definedName name="___TA4">#REF!</definedName>
    <definedName name="___tab1" localSheetId="31">#REF!</definedName>
    <definedName name="___tab1" localSheetId="43">#REF!</definedName>
    <definedName name="___tab1" localSheetId="53">#REF!</definedName>
    <definedName name="___tab1" localSheetId="52">#REF!</definedName>
    <definedName name="___tab1" localSheetId="50">#REF!</definedName>
    <definedName name="___tab1" localSheetId="3">#REF!</definedName>
    <definedName name="___tab1" localSheetId="2">#REF!</definedName>
    <definedName name="___tab1" localSheetId="55">#REF!</definedName>
    <definedName name="___tab1" localSheetId="56">#REF!</definedName>
    <definedName name="___tab1">#REF!</definedName>
    <definedName name="___tab2" localSheetId="31">#REF!</definedName>
    <definedName name="___tab2" localSheetId="43">#REF!</definedName>
    <definedName name="___tab2" localSheetId="53">#REF!</definedName>
    <definedName name="___tab2" localSheetId="52">#REF!</definedName>
    <definedName name="___tab2" localSheetId="50">#REF!</definedName>
    <definedName name="___tab2" localSheetId="3">#REF!</definedName>
    <definedName name="___tab2" localSheetId="2">#REF!</definedName>
    <definedName name="___tab2" localSheetId="55">#REF!</definedName>
    <definedName name="___tab2" localSheetId="56">#REF!</definedName>
    <definedName name="___tab2">#REF!</definedName>
    <definedName name="___tab3" localSheetId="31">#REF!</definedName>
    <definedName name="___tab3" localSheetId="43">#REF!</definedName>
    <definedName name="___tab3" localSheetId="53">#REF!</definedName>
    <definedName name="___tab3" localSheetId="52">#REF!</definedName>
    <definedName name="___tab3" localSheetId="50">#REF!</definedName>
    <definedName name="___tab3" localSheetId="3">#REF!</definedName>
    <definedName name="___tab3" localSheetId="2">#REF!</definedName>
    <definedName name="___tab3" localSheetId="55">#REF!</definedName>
    <definedName name="___tab3" localSheetId="56">#REF!</definedName>
    <definedName name="___tab3">#REF!</definedName>
    <definedName name="___TAB4" localSheetId="31">#REF!</definedName>
    <definedName name="___TAB4" localSheetId="43">#REF!</definedName>
    <definedName name="___TAB4" localSheetId="53">#REF!</definedName>
    <definedName name="___TAB4" localSheetId="52">#REF!</definedName>
    <definedName name="___TAB4" localSheetId="50">#REF!</definedName>
    <definedName name="___TAB4" localSheetId="3">#REF!</definedName>
    <definedName name="___TAB4" localSheetId="2">#REF!</definedName>
    <definedName name="___TAB4" localSheetId="55">#REF!</definedName>
    <definedName name="___TAB4" localSheetId="56">#REF!</definedName>
    <definedName name="___TAB4">#REF!</definedName>
    <definedName name="___TE10" localSheetId="31">#REF!</definedName>
    <definedName name="___TE10" localSheetId="43">#REF!</definedName>
    <definedName name="___TE10" localSheetId="53">#REF!</definedName>
    <definedName name="___TE10" localSheetId="52">#REF!</definedName>
    <definedName name="___TE10" localSheetId="50">#REF!</definedName>
    <definedName name="___TE10" localSheetId="3">#REF!</definedName>
    <definedName name="___TE10" localSheetId="6">#REF!</definedName>
    <definedName name="___TE10" localSheetId="2">#REF!</definedName>
    <definedName name="___TE10" localSheetId="55">#REF!</definedName>
    <definedName name="___TE10" localSheetId="56">#REF!</definedName>
    <definedName name="___TE10">#REF!</definedName>
    <definedName name="___TE103" localSheetId="31">#REF!</definedName>
    <definedName name="___TE103" localSheetId="43">#REF!</definedName>
    <definedName name="___TE103" localSheetId="53">#REF!</definedName>
    <definedName name="___TE103" localSheetId="52">#REF!</definedName>
    <definedName name="___TE103" localSheetId="50">#REF!</definedName>
    <definedName name="___TE103" localSheetId="3">#REF!</definedName>
    <definedName name="___TE103" localSheetId="6">#REF!</definedName>
    <definedName name="___TE103" localSheetId="2">#REF!</definedName>
    <definedName name="___TE103" localSheetId="55">#REF!</definedName>
    <definedName name="___TE103" localSheetId="56">#REF!</definedName>
    <definedName name="___TE103">#REF!</definedName>
    <definedName name="___TE104" localSheetId="31">#REF!</definedName>
    <definedName name="___TE104" localSheetId="43">#REF!</definedName>
    <definedName name="___TE104" localSheetId="53">#REF!</definedName>
    <definedName name="___TE104" localSheetId="52">#REF!</definedName>
    <definedName name="___TE104" localSheetId="50">#REF!</definedName>
    <definedName name="___TE104" localSheetId="3">#REF!</definedName>
    <definedName name="___TE104" localSheetId="6">#REF!</definedName>
    <definedName name="___TE104" localSheetId="2">#REF!</definedName>
    <definedName name="___TE104" localSheetId="55">#REF!</definedName>
    <definedName name="___TE104" localSheetId="56">#REF!</definedName>
    <definedName name="___TE104">#REF!</definedName>
    <definedName name="___TE106" localSheetId="31">#REF!</definedName>
    <definedName name="___TE106" localSheetId="43">#REF!</definedName>
    <definedName name="___TE106" localSheetId="53">#REF!</definedName>
    <definedName name="___TE106" localSheetId="52">#REF!</definedName>
    <definedName name="___TE106" localSheetId="50">#REF!</definedName>
    <definedName name="___TE106" localSheetId="3">#REF!</definedName>
    <definedName name="___TE106" localSheetId="6">#REF!</definedName>
    <definedName name="___TE106" localSheetId="2">#REF!</definedName>
    <definedName name="___TE106" localSheetId="55">#REF!</definedName>
    <definedName name="___TE106" localSheetId="56">#REF!</definedName>
    <definedName name="___TE106">#REF!</definedName>
    <definedName name="___TE108" localSheetId="31">#REF!</definedName>
    <definedName name="___TE108" localSheetId="43">#REF!</definedName>
    <definedName name="___TE108" localSheetId="53">#REF!</definedName>
    <definedName name="___TE108" localSheetId="52">#REF!</definedName>
    <definedName name="___TE108" localSheetId="50">#REF!</definedName>
    <definedName name="___TE108" localSheetId="3">#REF!</definedName>
    <definedName name="___TE108" localSheetId="6">#REF!</definedName>
    <definedName name="___TE108" localSheetId="2">#REF!</definedName>
    <definedName name="___TE108" localSheetId="55">#REF!</definedName>
    <definedName name="___TE108" localSheetId="56">#REF!</definedName>
    <definedName name="___TE108">#REF!</definedName>
    <definedName name="___TE12" localSheetId="31">#REF!</definedName>
    <definedName name="___TE12" localSheetId="43">#REF!</definedName>
    <definedName name="___TE12" localSheetId="53">#REF!</definedName>
    <definedName name="___TE12" localSheetId="52">#REF!</definedName>
    <definedName name="___TE12" localSheetId="50">#REF!</definedName>
    <definedName name="___TE12" localSheetId="3">#REF!</definedName>
    <definedName name="___TE12" localSheetId="6">#REF!</definedName>
    <definedName name="___TE12" localSheetId="2">#REF!</definedName>
    <definedName name="___TE12" localSheetId="55">#REF!</definedName>
    <definedName name="___TE12" localSheetId="56">#REF!</definedName>
    <definedName name="___TE12">#REF!</definedName>
    <definedName name="___TE1210" localSheetId="31">#REF!</definedName>
    <definedName name="___TE1210" localSheetId="43">#REF!</definedName>
    <definedName name="___TE1210" localSheetId="53">#REF!</definedName>
    <definedName name="___TE1210" localSheetId="52">#REF!</definedName>
    <definedName name="___TE1210" localSheetId="50">#REF!</definedName>
    <definedName name="___TE1210" localSheetId="3">#REF!</definedName>
    <definedName name="___TE1210" localSheetId="6">#REF!</definedName>
    <definedName name="___TE1210" localSheetId="2">#REF!</definedName>
    <definedName name="___TE1210" localSheetId="55">#REF!</definedName>
    <definedName name="___TE1210" localSheetId="56">#REF!</definedName>
    <definedName name="___TE1210">#REF!</definedName>
    <definedName name="___TE123" localSheetId="31">#REF!</definedName>
    <definedName name="___TE123" localSheetId="43">#REF!</definedName>
    <definedName name="___TE123" localSheetId="53">#REF!</definedName>
    <definedName name="___TE123" localSheetId="52">#REF!</definedName>
    <definedName name="___TE123" localSheetId="50">#REF!</definedName>
    <definedName name="___TE123" localSheetId="3">#REF!</definedName>
    <definedName name="___TE123" localSheetId="6">#REF!</definedName>
    <definedName name="___TE123" localSheetId="2">#REF!</definedName>
    <definedName name="___TE123" localSheetId="55">#REF!</definedName>
    <definedName name="___TE123" localSheetId="56">#REF!</definedName>
    <definedName name="___TE123">#REF!</definedName>
    <definedName name="___TE124" localSheetId="31">#REF!</definedName>
    <definedName name="___TE124" localSheetId="43">#REF!</definedName>
    <definedName name="___TE124" localSheetId="53">#REF!</definedName>
    <definedName name="___TE124" localSheetId="52">#REF!</definedName>
    <definedName name="___TE124" localSheetId="50">#REF!</definedName>
    <definedName name="___TE124" localSheetId="3">#REF!</definedName>
    <definedName name="___TE124" localSheetId="6">#REF!</definedName>
    <definedName name="___TE124" localSheetId="2">#REF!</definedName>
    <definedName name="___TE124" localSheetId="55">#REF!</definedName>
    <definedName name="___TE124" localSheetId="56">#REF!</definedName>
    <definedName name="___TE124">#REF!</definedName>
    <definedName name="___TE126" localSheetId="31">#REF!</definedName>
    <definedName name="___TE126" localSheetId="43">#REF!</definedName>
    <definedName name="___TE126" localSheetId="53">#REF!</definedName>
    <definedName name="___TE126" localSheetId="52">#REF!</definedName>
    <definedName name="___TE126" localSheetId="50">#REF!</definedName>
    <definedName name="___TE126" localSheetId="3">#REF!</definedName>
    <definedName name="___TE126" localSheetId="6">#REF!</definedName>
    <definedName name="___TE126" localSheetId="2">#REF!</definedName>
    <definedName name="___TE126" localSheetId="55">#REF!</definedName>
    <definedName name="___TE126" localSheetId="56">#REF!</definedName>
    <definedName name="___TE126">#REF!</definedName>
    <definedName name="___TE128" localSheetId="31">#REF!</definedName>
    <definedName name="___TE128" localSheetId="43">#REF!</definedName>
    <definedName name="___TE128" localSheetId="53">#REF!</definedName>
    <definedName name="___TE128" localSheetId="52">#REF!</definedName>
    <definedName name="___TE128" localSheetId="50">#REF!</definedName>
    <definedName name="___TE128" localSheetId="3">#REF!</definedName>
    <definedName name="___TE128" localSheetId="6">#REF!</definedName>
    <definedName name="___TE128" localSheetId="2">#REF!</definedName>
    <definedName name="___TE128" localSheetId="55">#REF!</definedName>
    <definedName name="___TE128" localSheetId="56">#REF!</definedName>
    <definedName name="___TE128">#REF!</definedName>
    <definedName name="___TE3" localSheetId="31">#REF!</definedName>
    <definedName name="___TE3" localSheetId="43">#REF!</definedName>
    <definedName name="___TE3" localSheetId="53">#REF!</definedName>
    <definedName name="___TE3" localSheetId="52">#REF!</definedName>
    <definedName name="___TE3" localSheetId="50">#REF!</definedName>
    <definedName name="___TE3" localSheetId="3">#REF!</definedName>
    <definedName name="___TE3" localSheetId="6">#REF!</definedName>
    <definedName name="___TE3" localSheetId="2">#REF!</definedName>
    <definedName name="___TE3" localSheetId="55">#REF!</definedName>
    <definedName name="___TE3" localSheetId="56">#REF!</definedName>
    <definedName name="___TE3">#REF!</definedName>
    <definedName name="___TE4" localSheetId="31">#REF!</definedName>
    <definedName name="___TE4" localSheetId="43">#REF!</definedName>
    <definedName name="___TE4" localSheetId="53">#REF!</definedName>
    <definedName name="___TE4" localSheetId="52">#REF!</definedName>
    <definedName name="___TE4" localSheetId="50">#REF!</definedName>
    <definedName name="___TE4" localSheetId="3">#REF!</definedName>
    <definedName name="___TE4" localSheetId="6">#REF!</definedName>
    <definedName name="___TE4" localSheetId="2">#REF!</definedName>
    <definedName name="___TE4" localSheetId="55">#REF!</definedName>
    <definedName name="___TE4" localSheetId="56">#REF!</definedName>
    <definedName name="___TE4">#REF!</definedName>
    <definedName name="___TE43" localSheetId="31">#REF!</definedName>
    <definedName name="___TE43" localSheetId="43">#REF!</definedName>
    <definedName name="___TE43" localSheetId="53">#REF!</definedName>
    <definedName name="___TE43" localSheetId="52">#REF!</definedName>
    <definedName name="___TE43" localSheetId="50">#REF!</definedName>
    <definedName name="___TE43" localSheetId="3">#REF!</definedName>
    <definedName name="___TE43" localSheetId="6">#REF!</definedName>
    <definedName name="___TE43" localSheetId="2">#REF!</definedName>
    <definedName name="___TE43" localSheetId="55">#REF!</definedName>
    <definedName name="___TE43" localSheetId="56">#REF!</definedName>
    <definedName name="___TE43">#REF!</definedName>
    <definedName name="___TE6" localSheetId="31">#REF!</definedName>
    <definedName name="___TE6" localSheetId="43">#REF!</definedName>
    <definedName name="___TE6" localSheetId="53">#REF!</definedName>
    <definedName name="___TE6" localSheetId="52">#REF!</definedName>
    <definedName name="___TE6" localSheetId="50">#REF!</definedName>
    <definedName name="___TE6" localSheetId="3">#REF!</definedName>
    <definedName name="___TE6" localSheetId="6">#REF!</definedName>
    <definedName name="___TE6" localSheetId="2">#REF!</definedName>
    <definedName name="___TE6" localSheetId="55">#REF!</definedName>
    <definedName name="___TE6" localSheetId="56">#REF!</definedName>
    <definedName name="___TE6">#REF!</definedName>
    <definedName name="___TE63" localSheetId="31">#REF!</definedName>
    <definedName name="___TE63" localSheetId="43">#REF!</definedName>
    <definedName name="___TE63" localSheetId="53">#REF!</definedName>
    <definedName name="___TE63" localSheetId="52">#REF!</definedName>
    <definedName name="___TE63" localSheetId="50">#REF!</definedName>
    <definedName name="___TE63" localSheetId="3">#REF!</definedName>
    <definedName name="___TE63" localSheetId="6">#REF!</definedName>
    <definedName name="___TE63" localSheetId="2">#REF!</definedName>
    <definedName name="___TE63" localSheetId="55">#REF!</definedName>
    <definedName name="___TE63" localSheetId="56">#REF!</definedName>
    <definedName name="___TE63">#REF!</definedName>
    <definedName name="___TE64" localSheetId="31">#REF!</definedName>
    <definedName name="___TE64" localSheetId="43">#REF!</definedName>
    <definedName name="___TE64" localSheetId="53">#REF!</definedName>
    <definedName name="___TE64" localSheetId="52">#REF!</definedName>
    <definedName name="___TE64" localSheetId="50">#REF!</definedName>
    <definedName name="___TE64" localSheetId="3">#REF!</definedName>
    <definedName name="___TE64" localSheetId="6">#REF!</definedName>
    <definedName name="___TE64" localSheetId="2">#REF!</definedName>
    <definedName name="___TE64" localSheetId="55">#REF!</definedName>
    <definedName name="___TE64" localSheetId="56">#REF!</definedName>
    <definedName name="___TE64">#REF!</definedName>
    <definedName name="___TE8" localSheetId="31">#REF!</definedName>
    <definedName name="___TE8" localSheetId="43">#REF!</definedName>
    <definedName name="___TE8" localSheetId="53">#REF!</definedName>
    <definedName name="___TE8" localSheetId="52">#REF!</definedName>
    <definedName name="___TE8" localSheetId="50">#REF!</definedName>
    <definedName name="___TE8" localSheetId="3">#REF!</definedName>
    <definedName name="___TE8" localSheetId="6">#REF!</definedName>
    <definedName name="___TE8" localSheetId="2">#REF!</definedName>
    <definedName name="___TE8" localSheetId="55">#REF!</definedName>
    <definedName name="___TE8" localSheetId="56">#REF!</definedName>
    <definedName name="___TE8">#REF!</definedName>
    <definedName name="___TE83" localSheetId="31">#REF!</definedName>
    <definedName name="___TE83" localSheetId="43">#REF!</definedName>
    <definedName name="___TE83" localSheetId="53">#REF!</definedName>
    <definedName name="___TE83" localSheetId="52">#REF!</definedName>
    <definedName name="___TE83" localSheetId="50">#REF!</definedName>
    <definedName name="___TE83" localSheetId="3">#REF!</definedName>
    <definedName name="___TE83" localSheetId="6">#REF!</definedName>
    <definedName name="___TE83" localSheetId="2">#REF!</definedName>
    <definedName name="___TE83" localSheetId="55">#REF!</definedName>
    <definedName name="___TE83" localSheetId="56">#REF!</definedName>
    <definedName name="___TE83">#REF!</definedName>
    <definedName name="___TE84" localSheetId="31">#REF!</definedName>
    <definedName name="___TE84" localSheetId="43">#REF!</definedName>
    <definedName name="___TE84" localSheetId="53">#REF!</definedName>
    <definedName name="___TE84" localSheetId="52">#REF!</definedName>
    <definedName name="___TE84" localSheetId="50">#REF!</definedName>
    <definedName name="___TE84" localSheetId="3">#REF!</definedName>
    <definedName name="___TE84" localSheetId="6">#REF!</definedName>
    <definedName name="___TE84" localSheetId="2">#REF!</definedName>
    <definedName name="___TE84" localSheetId="55">#REF!</definedName>
    <definedName name="___TE84" localSheetId="56">#REF!</definedName>
    <definedName name="___TE84">#REF!</definedName>
    <definedName name="___TE86" localSheetId="31">#REF!</definedName>
    <definedName name="___TE86" localSheetId="43">#REF!</definedName>
    <definedName name="___TE86" localSheetId="53">#REF!</definedName>
    <definedName name="___TE86" localSheetId="52">#REF!</definedName>
    <definedName name="___TE86" localSheetId="50">#REF!</definedName>
    <definedName name="___TE86" localSheetId="3">#REF!</definedName>
    <definedName name="___TE86" localSheetId="6">#REF!</definedName>
    <definedName name="___TE86" localSheetId="2">#REF!</definedName>
    <definedName name="___TE86" localSheetId="55">#REF!</definedName>
    <definedName name="___TE86" localSheetId="56">#REF!</definedName>
    <definedName name="___TE86">#REF!</definedName>
    <definedName name="___TP10" localSheetId="31">#REF!</definedName>
    <definedName name="___TP10" localSheetId="43">#REF!</definedName>
    <definedName name="___TP10" localSheetId="53">#REF!</definedName>
    <definedName name="___TP10" localSheetId="52">#REF!</definedName>
    <definedName name="___TP10" localSheetId="50">#REF!</definedName>
    <definedName name="___TP10" localSheetId="3">#REF!</definedName>
    <definedName name="___TP10" localSheetId="6">#REF!</definedName>
    <definedName name="___TP10" localSheetId="2">#REF!</definedName>
    <definedName name="___TP10" localSheetId="55">#REF!</definedName>
    <definedName name="___TP10" localSheetId="56">#REF!</definedName>
    <definedName name="___TP10">#REF!</definedName>
    <definedName name="___TP12" localSheetId="31">#REF!</definedName>
    <definedName name="___TP12" localSheetId="43">#REF!</definedName>
    <definedName name="___TP12" localSheetId="53">#REF!</definedName>
    <definedName name="___TP12" localSheetId="52">#REF!</definedName>
    <definedName name="___TP12" localSheetId="50">#REF!</definedName>
    <definedName name="___TP12" localSheetId="3">#REF!</definedName>
    <definedName name="___TP12" localSheetId="6">#REF!</definedName>
    <definedName name="___TP12" localSheetId="2">#REF!</definedName>
    <definedName name="___TP12" localSheetId="55">#REF!</definedName>
    <definedName name="___TP12" localSheetId="56">#REF!</definedName>
    <definedName name="___TP12">#REF!</definedName>
    <definedName name="___TP3" localSheetId="31">#REF!</definedName>
    <definedName name="___TP3" localSheetId="43">#REF!</definedName>
    <definedName name="___TP3" localSheetId="53">#REF!</definedName>
    <definedName name="___TP3" localSheetId="52">#REF!</definedName>
    <definedName name="___TP3" localSheetId="50">#REF!</definedName>
    <definedName name="___TP3" localSheetId="3">#REF!</definedName>
    <definedName name="___TP3" localSheetId="6">#REF!</definedName>
    <definedName name="___TP3" localSheetId="2">#REF!</definedName>
    <definedName name="___TP3" localSheetId="55">#REF!</definedName>
    <definedName name="___TP3" localSheetId="56">#REF!</definedName>
    <definedName name="___TP3">#REF!</definedName>
    <definedName name="___TP4" localSheetId="31">#REF!</definedName>
    <definedName name="___TP4" localSheetId="43">#REF!</definedName>
    <definedName name="___TP4" localSheetId="53">#REF!</definedName>
    <definedName name="___TP4" localSheetId="52">#REF!</definedName>
    <definedName name="___TP4" localSheetId="50">#REF!</definedName>
    <definedName name="___TP4" localSheetId="3">#REF!</definedName>
    <definedName name="___TP4" localSheetId="6">#REF!</definedName>
    <definedName name="___TP4" localSheetId="2">#REF!</definedName>
    <definedName name="___TP4" localSheetId="55">#REF!</definedName>
    <definedName name="___TP4" localSheetId="56">#REF!</definedName>
    <definedName name="___TP4">#REF!</definedName>
    <definedName name="___TP6" localSheetId="31">#REF!</definedName>
    <definedName name="___TP6" localSheetId="43">#REF!</definedName>
    <definedName name="___TP6" localSheetId="53">#REF!</definedName>
    <definedName name="___TP6" localSheetId="52">#REF!</definedName>
    <definedName name="___TP6" localSheetId="50">#REF!</definedName>
    <definedName name="___TP6" localSheetId="3">#REF!</definedName>
    <definedName name="___TP6" localSheetId="6">#REF!</definedName>
    <definedName name="___TP6" localSheetId="2">#REF!</definedName>
    <definedName name="___TP6" localSheetId="55">#REF!</definedName>
    <definedName name="___TP6" localSheetId="56">#REF!</definedName>
    <definedName name="___TP6">#REF!</definedName>
    <definedName name="___TP8" localSheetId="31">#REF!</definedName>
    <definedName name="___TP8" localSheetId="43">#REF!</definedName>
    <definedName name="___TP8" localSheetId="53">#REF!</definedName>
    <definedName name="___TP8" localSheetId="52">#REF!</definedName>
    <definedName name="___TP8" localSheetId="50">#REF!</definedName>
    <definedName name="___TP8" localSheetId="3">#REF!</definedName>
    <definedName name="___TP8" localSheetId="6">#REF!</definedName>
    <definedName name="___TP8" localSheetId="2">#REF!</definedName>
    <definedName name="___TP8" localSheetId="55">#REF!</definedName>
    <definedName name="___TP8" localSheetId="56">#REF!</definedName>
    <definedName name="___TP8">#REF!</definedName>
    <definedName name="___Tra1" localSheetId="31">#REF!</definedName>
    <definedName name="___Tra1" localSheetId="43">#REF!</definedName>
    <definedName name="___Tra1" localSheetId="53">#REF!</definedName>
    <definedName name="___Tra1" localSheetId="52">#REF!</definedName>
    <definedName name="___Tra1" localSheetId="50">#REF!</definedName>
    <definedName name="___Tra1" localSheetId="3">#REF!</definedName>
    <definedName name="___Tra1" localSheetId="2">#REF!</definedName>
    <definedName name="___Tra1" localSheetId="55">#REF!</definedName>
    <definedName name="___Tra1" localSheetId="56">#REF!</definedName>
    <definedName name="___Tra1">#REF!</definedName>
    <definedName name="___Tra2" localSheetId="31">#REF!</definedName>
    <definedName name="___Tra2" localSheetId="43">#REF!</definedName>
    <definedName name="___Tra2" localSheetId="53">#REF!</definedName>
    <definedName name="___Tra2" localSheetId="52">#REF!</definedName>
    <definedName name="___Tra2" localSheetId="50">#REF!</definedName>
    <definedName name="___Tra2" localSheetId="3">#REF!</definedName>
    <definedName name="___Tra2" localSheetId="2">#REF!</definedName>
    <definedName name="___Tra2" localSheetId="55">#REF!</definedName>
    <definedName name="___Tra2" localSheetId="56">#REF!</definedName>
    <definedName name="___Tra2">#REF!</definedName>
    <definedName name="___Tra3" localSheetId="31">#REF!</definedName>
    <definedName name="___Tra3" localSheetId="43">#REF!</definedName>
    <definedName name="___Tra3" localSheetId="53">#REF!</definedName>
    <definedName name="___Tra3" localSheetId="52">#REF!</definedName>
    <definedName name="___Tra3" localSheetId="50">#REF!</definedName>
    <definedName name="___Tra3" localSheetId="3">#REF!</definedName>
    <definedName name="___Tra3" localSheetId="2">#REF!</definedName>
    <definedName name="___Tra3" localSheetId="55">#REF!</definedName>
    <definedName name="___Tra3" localSheetId="56">#REF!</definedName>
    <definedName name="___Tra3">#REF!</definedName>
    <definedName name="___TS10" localSheetId="5">#REF!</definedName>
    <definedName name="___TS10" localSheetId="31">#REF!</definedName>
    <definedName name="___TS10" localSheetId="43">#REF!</definedName>
    <definedName name="___TS10" localSheetId="53">#REF!</definedName>
    <definedName name="___TS10" localSheetId="52">#REF!</definedName>
    <definedName name="___TS10" localSheetId="50">#REF!</definedName>
    <definedName name="___TS10" localSheetId="3">#REF!</definedName>
    <definedName name="___TS10" localSheetId="6">#REF!</definedName>
    <definedName name="___TS10" localSheetId="2">#REF!</definedName>
    <definedName name="___TS10" localSheetId="55">#REF!</definedName>
    <definedName name="___TS10" localSheetId="56">#REF!</definedName>
    <definedName name="___TS10">#REF!</definedName>
    <definedName name="___TS12" localSheetId="31">#REF!</definedName>
    <definedName name="___TS12" localSheetId="43">#REF!</definedName>
    <definedName name="___TS12" localSheetId="53">#REF!</definedName>
    <definedName name="___TS12" localSheetId="52">#REF!</definedName>
    <definedName name="___TS12" localSheetId="50">#REF!</definedName>
    <definedName name="___TS12" localSheetId="3">#REF!</definedName>
    <definedName name="___TS12" localSheetId="6">#REF!</definedName>
    <definedName name="___TS12" localSheetId="2">#REF!</definedName>
    <definedName name="___TS12" localSheetId="55">#REF!</definedName>
    <definedName name="___TS12" localSheetId="56">#REF!</definedName>
    <definedName name="___TS12">#REF!</definedName>
    <definedName name="___TS16" localSheetId="31">#REF!</definedName>
    <definedName name="___TS16" localSheetId="43">#REF!</definedName>
    <definedName name="___TS16" localSheetId="53">#REF!</definedName>
    <definedName name="___TS16" localSheetId="52">#REF!</definedName>
    <definedName name="___TS16" localSheetId="50">#REF!</definedName>
    <definedName name="___TS16" localSheetId="3">#REF!</definedName>
    <definedName name="___TS16" localSheetId="6">#REF!</definedName>
    <definedName name="___TS16" localSheetId="2">#REF!</definedName>
    <definedName name="___TS16" localSheetId="55">#REF!</definedName>
    <definedName name="___TS16" localSheetId="56">#REF!</definedName>
    <definedName name="___TS16">#REF!</definedName>
    <definedName name="___TS18" localSheetId="31">#REF!</definedName>
    <definedName name="___TS18" localSheetId="43">#REF!</definedName>
    <definedName name="___TS18" localSheetId="53">#REF!</definedName>
    <definedName name="___TS18" localSheetId="52">#REF!</definedName>
    <definedName name="___TS18" localSheetId="50">#REF!</definedName>
    <definedName name="___TS18" localSheetId="3">#REF!</definedName>
    <definedName name="___TS18" localSheetId="6">#REF!</definedName>
    <definedName name="___TS18" localSheetId="2">#REF!</definedName>
    <definedName name="___TS18" localSheetId="55">#REF!</definedName>
    <definedName name="___TS18" localSheetId="56">#REF!</definedName>
    <definedName name="___TS18">#REF!</definedName>
    <definedName name="___TS20">#REF!</definedName>
    <definedName name="___TS24">#REF!</definedName>
    <definedName name="___TS27" localSheetId="53">#REF!</definedName>
    <definedName name="___TS27" localSheetId="48">#REF!</definedName>
    <definedName name="___TS27" localSheetId="50">#REF!</definedName>
    <definedName name="___TS27" localSheetId="51">#REF!</definedName>
    <definedName name="___TS27" localSheetId="49">#REF!</definedName>
    <definedName name="___TS27" localSheetId="47">#REF!</definedName>
    <definedName name="___TS27">#REF!</definedName>
    <definedName name="___TS30" localSheetId="5">#REF!</definedName>
    <definedName name="___TS30" localSheetId="31">#REF!</definedName>
    <definedName name="___TS30" localSheetId="43">#REF!</definedName>
    <definedName name="___TS30" localSheetId="53">#REF!</definedName>
    <definedName name="___TS30" localSheetId="52">#REF!</definedName>
    <definedName name="___TS30" localSheetId="50">#REF!</definedName>
    <definedName name="___TS30" localSheetId="3">#REF!</definedName>
    <definedName name="___TS30" localSheetId="6">#REF!</definedName>
    <definedName name="___TS30" localSheetId="2">#REF!</definedName>
    <definedName name="___TS30" localSheetId="55">#REF!</definedName>
    <definedName name="___TS30" localSheetId="56">#REF!</definedName>
    <definedName name="___TS30">#REF!</definedName>
    <definedName name="___TS33" localSheetId="31">#REF!</definedName>
    <definedName name="___TS33" localSheetId="43">#REF!</definedName>
    <definedName name="___TS33" localSheetId="53">#REF!</definedName>
    <definedName name="___TS33" localSheetId="52">#REF!</definedName>
    <definedName name="___TS33" localSheetId="50">#REF!</definedName>
    <definedName name="___TS33" localSheetId="3">#REF!</definedName>
    <definedName name="___TS33" localSheetId="6">#REF!</definedName>
    <definedName name="___TS33" localSheetId="2">#REF!</definedName>
    <definedName name="___TS33" localSheetId="55">#REF!</definedName>
    <definedName name="___TS33" localSheetId="56">#REF!</definedName>
    <definedName name="___TS33">#REF!</definedName>
    <definedName name="___TS36" localSheetId="31">#REF!</definedName>
    <definedName name="___TS36" localSheetId="43">#REF!</definedName>
    <definedName name="___TS36" localSheetId="53">#REF!</definedName>
    <definedName name="___TS36" localSheetId="52">#REF!</definedName>
    <definedName name="___TS36" localSheetId="50">#REF!</definedName>
    <definedName name="___TS36" localSheetId="3">#REF!</definedName>
    <definedName name="___TS36" localSheetId="6">#REF!</definedName>
    <definedName name="___TS36" localSheetId="2">#REF!</definedName>
    <definedName name="___TS36" localSheetId="55">#REF!</definedName>
    <definedName name="___TS36" localSheetId="56">#REF!</definedName>
    <definedName name="___TS36">#REF!</definedName>
    <definedName name="___TS39" localSheetId="31">#REF!</definedName>
    <definedName name="___TS39" localSheetId="43">#REF!</definedName>
    <definedName name="___TS39" localSheetId="53">#REF!</definedName>
    <definedName name="___TS39" localSheetId="52">#REF!</definedName>
    <definedName name="___TS39" localSheetId="50">#REF!</definedName>
    <definedName name="___TS39" localSheetId="3">#REF!</definedName>
    <definedName name="___TS39" localSheetId="6">#REF!</definedName>
    <definedName name="___TS39" localSheetId="2">#REF!</definedName>
    <definedName name="___TS39" localSheetId="55">#REF!</definedName>
    <definedName name="___TS39" localSheetId="56">#REF!</definedName>
    <definedName name="___TS39">#REF!</definedName>
    <definedName name="___TS42" localSheetId="31">#REF!</definedName>
    <definedName name="___TS42" localSheetId="43">#REF!</definedName>
    <definedName name="___TS42" localSheetId="53">#REF!</definedName>
    <definedName name="___TS42" localSheetId="52">#REF!</definedName>
    <definedName name="___TS42" localSheetId="50">#REF!</definedName>
    <definedName name="___TS42" localSheetId="3">#REF!</definedName>
    <definedName name="___TS42" localSheetId="6">#REF!</definedName>
    <definedName name="___TS42" localSheetId="2">#REF!</definedName>
    <definedName name="___TS42" localSheetId="55">#REF!</definedName>
    <definedName name="___TS42" localSheetId="56">#REF!</definedName>
    <definedName name="___TS42">#REF!</definedName>
    <definedName name="___TS45" localSheetId="31">#REF!</definedName>
    <definedName name="___TS45" localSheetId="43">#REF!</definedName>
    <definedName name="___TS45" localSheetId="53">#REF!</definedName>
    <definedName name="___TS45" localSheetId="52">#REF!</definedName>
    <definedName name="___TS45" localSheetId="50">#REF!</definedName>
    <definedName name="___TS45" localSheetId="3">#REF!</definedName>
    <definedName name="___TS45" localSheetId="6">#REF!</definedName>
    <definedName name="___TS45" localSheetId="2">#REF!</definedName>
    <definedName name="___TS45" localSheetId="55">#REF!</definedName>
    <definedName name="___TS45" localSheetId="56">#REF!</definedName>
    <definedName name="___TS45">#REF!</definedName>
    <definedName name="___TS6" localSheetId="31">#REF!</definedName>
    <definedName name="___TS6" localSheetId="43">#REF!</definedName>
    <definedName name="___TS6" localSheetId="53">#REF!</definedName>
    <definedName name="___TS6" localSheetId="52">#REF!</definedName>
    <definedName name="___TS6" localSheetId="50">#REF!</definedName>
    <definedName name="___TS6" localSheetId="3">#REF!</definedName>
    <definedName name="___TS6" localSheetId="6">#REF!</definedName>
    <definedName name="___TS6" localSheetId="2">#REF!</definedName>
    <definedName name="___TS6" localSheetId="55">#REF!</definedName>
    <definedName name="___TS6" localSheetId="56">#REF!</definedName>
    <definedName name="___TS6">#REF!</definedName>
    <definedName name="___URA10" localSheetId="31">#REF!</definedName>
    <definedName name="___URA10" localSheetId="43">#REF!</definedName>
    <definedName name="___URA10" localSheetId="53">#REF!</definedName>
    <definedName name="___URA10" localSheetId="52">#REF!</definedName>
    <definedName name="___URA10" localSheetId="50">#REF!</definedName>
    <definedName name="___URA10" localSheetId="3">#REF!</definedName>
    <definedName name="___URA10" localSheetId="6">#REF!</definedName>
    <definedName name="___URA10" localSheetId="2">#REF!</definedName>
    <definedName name="___URA10" localSheetId="55">#REF!</definedName>
    <definedName name="___URA10" localSheetId="56">#REF!</definedName>
    <definedName name="___URA10">#REF!</definedName>
    <definedName name="___URA12" localSheetId="31">#REF!</definedName>
    <definedName name="___URA12" localSheetId="43">#REF!</definedName>
    <definedName name="___URA12" localSheetId="53">#REF!</definedName>
    <definedName name="___URA12" localSheetId="52">#REF!</definedName>
    <definedName name="___URA12" localSheetId="50">#REF!</definedName>
    <definedName name="___URA12" localSheetId="3">#REF!</definedName>
    <definedName name="___URA12" localSheetId="6">#REF!</definedName>
    <definedName name="___URA12" localSheetId="2">#REF!</definedName>
    <definedName name="___URA12" localSheetId="55">#REF!</definedName>
    <definedName name="___URA12" localSheetId="56">#REF!</definedName>
    <definedName name="___URA12">#REF!</definedName>
    <definedName name="___URA3" localSheetId="31">#REF!</definedName>
    <definedName name="___URA3" localSheetId="43">#REF!</definedName>
    <definedName name="___URA3" localSheetId="53">#REF!</definedName>
    <definedName name="___URA3" localSheetId="52">#REF!</definedName>
    <definedName name="___URA3" localSheetId="50">#REF!</definedName>
    <definedName name="___URA3" localSheetId="3">#REF!</definedName>
    <definedName name="___URA3" localSheetId="6">#REF!</definedName>
    <definedName name="___URA3" localSheetId="2">#REF!</definedName>
    <definedName name="___URA3" localSheetId="55">#REF!</definedName>
    <definedName name="___URA3" localSheetId="56">#REF!</definedName>
    <definedName name="___URA3">#REF!</definedName>
    <definedName name="___URA4" localSheetId="31">#REF!</definedName>
    <definedName name="___URA4" localSheetId="43">#REF!</definedName>
    <definedName name="___URA4" localSheetId="53">#REF!</definedName>
    <definedName name="___URA4" localSheetId="52">#REF!</definedName>
    <definedName name="___URA4" localSheetId="50">#REF!</definedName>
    <definedName name="___URA4" localSheetId="3">#REF!</definedName>
    <definedName name="___URA4" localSheetId="6">#REF!</definedName>
    <definedName name="___URA4" localSheetId="2">#REF!</definedName>
    <definedName name="___URA4" localSheetId="55">#REF!</definedName>
    <definedName name="___URA4" localSheetId="56">#REF!</definedName>
    <definedName name="___URA4">#REF!</definedName>
    <definedName name="___URA6" localSheetId="31">#REF!</definedName>
    <definedName name="___URA6" localSheetId="43">#REF!</definedName>
    <definedName name="___URA6" localSheetId="53">#REF!</definedName>
    <definedName name="___URA6" localSheetId="52">#REF!</definedName>
    <definedName name="___URA6" localSheetId="50">#REF!</definedName>
    <definedName name="___URA6" localSheetId="3">#REF!</definedName>
    <definedName name="___URA6" localSheetId="6">#REF!</definedName>
    <definedName name="___URA6" localSheetId="2">#REF!</definedName>
    <definedName name="___URA6" localSheetId="55">#REF!</definedName>
    <definedName name="___URA6" localSheetId="56">#REF!</definedName>
    <definedName name="___URA6">#REF!</definedName>
    <definedName name="___URA8" localSheetId="31">#REF!</definedName>
    <definedName name="___URA8" localSheetId="43">#REF!</definedName>
    <definedName name="___URA8" localSheetId="53">#REF!</definedName>
    <definedName name="___URA8" localSheetId="52">#REF!</definedName>
    <definedName name="___URA8" localSheetId="50">#REF!</definedName>
    <definedName name="___URA8" localSheetId="3">#REF!</definedName>
    <definedName name="___URA8" localSheetId="6">#REF!</definedName>
    <definedName name="___URA8" localSheetId="2">#REF!</definedName>
    <definedName name="___URA8" localSheetId="55">#REF!</definedName>
    <definedName name="___URA8" localSheetId="56">#REF!</definedName>
    <definedName name="___URA8">#REF!</definedName>
    <definedName name="___URE10" localSheetId="31">#REF!</definedName>
    <definedName name="___URE10" localSheetId="43">#REF!</definedName>
    <definedName name="___URE10" localSheetId="53">#REF!</definedName>
    <definedName name="___URE10" localSheetId="52">#REF!</definedName>
    <definedName name="___URE10" localSheetId="50">#REF!</definedName>
    <definedName name="___URE10" localSheetId="3">#REF!</definedName>
    <definedName name="___URE10" localSheetId="6">#REF!</definedName>
    <definedName name="___URE10" localSheetId="2">#REF!</definedName>
    <definedName name="___URE10" localSheetId="55">#REF!</definedName>
    <definedName name="___URE10" localSheetId="56">#REF!</definedName>
    <definedName name="___URE10">#REF!</definedName>
    <definedName name="___URE12" localSheetId="31">#REF!</definedName>
    <definedName name="___URE12" localSheetId="43">#REF!</definedName>
    <definedName name="___URE12" localSheetId="53">#REF!</definedName>
    <definedName name="___URE12" localSheetId="52">#REF!</definedName>
    <definedName name="___URE12" localSheetId="50">#REF!</definedName>
    <definedName name="___URE12" localSheetId="3">#REF!</definedName>
    <definedName name="___URE12" localSheetId="6">#REF!</definedName>
    <definedName name="___URE12" localSheetId="2">#REF!</definedName>
    <definedName name="___URE12" localSheetId="55">#REF!</definedName>
    <definedName name="___URE12" localSheetId="56">#REF!</definedName>
    <definedName name="___URE12">#REF!</definedName>
    <definedName name="___URE3" localSheetId="31">#REF!</definedName>
    <definedName name="___URE3" localSheetId="43">#REF!</definedName>
    <definedName name="___URE3" localSheetId="53">#REF!</definedName>
    <definedName name="___URE3" localSheetId="52">#REF!</definedName>
    <definedName name="___URE3" localSheetId="50">#REF!</definedName>
    <definedName name="___URE3" localSheetId="3">#REF!</definedName>
    <definedName name="___URE3" localSheetId="6">#REF!</definedName>
    <definedName name="___URE3" localSheetId="2">#REF!</definedName>
    <definedName name="___URE3" localSheetId="55">#REF!</definedName>
    <definedName name="___URE3" localSheetId="56">#REF!</definedName>
    <definedName name="___URE3">#REF!</definedName>
    <definedName name="___URE4" localSheetId="31">#REF!</definedName>
    <definedName name="___URE4" localSheetId="43">#REF!</definedName>
    <definedName name="___URE4" localSheetId="53">#REF!</definedName>
    <definedName name="___URE4" localSheetId="52">#REF!</definedName>
    <definedName name="___URE4" localSheetId="50">#REF!</definedName>
    <definedName name="___URE4" localSheetId="3">#REF!</definedName>
    <definedName name="___URE4" localSheetId="6">#REF!</definedName>
    <definedName name="___URE4" localSheetId="2">#REF!</definedName>
    <definedName name="___URE4" localSheetId="55">#REF!</definedName>
    <definedName name="___URE4" localSheetId="56">#REF!</definedName>
    <definedName name="___URE4">#REF!</definedName>
    <definedName name="___URE6" localSheetId="31">#REF!</definedName>
    <definedName name="___URE6" localSheetId="43">#REF!</definedName>
    <definedName name="___URE6" localSheetId="53">#REF!</definedName>
    <definedName name="___URE6" localSheetId="52">#REF!</definedName>
    <definedName name="___URE6" localSheetId="50">#REF!</definedName>
    <definedName name="___URE6" localSheetId="3">#REF!</definedName>
    <definedName name="___URE6" localSheetId="6">#REF!</definedName>
    <definedName name="___URE6" localSheetId="2">#REF!</definedName>
    <definedName name="___URE6" localSheetId="55">#REF!</definedName>
    <definedName name="___URE6" localSheetId="56">#REF!</definedName>
    <definedName name="___URE6">#REF!</definedName>
    <definedName name="___URE8" localSheetId="31">#REF!</definedName>
    <definedName name="___URE8" localSheetId="43">#REF!</definedName>
    <definedName name="___URE8" localSheetId="53">#REF!</definedName>
    <definedName name="___URE8" localSheetId="52">#REF!</definedName>
    <definedName name="___URE8" localSheetId="50">#REF!</definedName>
    <definedName name="___URE8" localSheetId="3">#REF!</definedName>
    <definedName name="___URE8" localSheetId="6">#REF!</definedName>
    <definedName name="___URE8" localSheetId="2">#REF!</definedName>
    <definedName name="___URE8" localSheetId="55">#REF!</definedName>
    <definedName name="___URE8" localSheetId="56">#REF!</definedName>
    <definedName name="___URE8">#REF!</definedName>
    <definedName name="___us24" localSheetId="31">#REF!</definedName>
    <definedName name="___us24" localSheetId="43">#REF!</definedName>
    <definedName name="___us24" localSheetId="53">#REF!</definedName>
    <definedName name="___us24" localSheetId="52">#REF!</definedName>
    <definedName name="___us24" localSheetId="50">#REF!</definedName>
    <definedName name="___us24" localSheetId="3">#REF!</definedName>
    <definedName name="___us24" localSheetId="6">#REF!</definedName>
    <definedName name="___us24" localSheetId="2">#REF!</definedName>
    <definedName name="___us24" localSheetId="55">#REF!</definedName>
    <definedName name="___us24" localSheetId="56">#REF!</definedName>
    <definedName name="___us24">#REF!</definedName>
    <definedName name="___US27" localSheetId="31">#REF!</definedName>
    <definedName name="___US27" localSheetId="43">#REF!</definedName>
    <definedName name="___US27" localSheetId="53">#REF!</definedName>
    <definedName name="___US27" localSheetId="52">#REF!</definedName>
    <definedName name="___US27" localSheetId="50">#REF!</definedName>
    <definedName name="___US27" localSheetId="3">#REF!</definedName>
    <definedName name="___US27" localSheetId="6">#REF!</definedName>
    <definedName name="___US27" localSheetId="2">#REF!</definedName>
    <definedName name="___US27" localSheetId="55">#REF!</definedName>
    <definedName name="___US27" localSheetId="56">#REF!</definedName>
    <definedName name="___US27">#REF!</definedName>
    <definedName name="___US30" localSheetId="31">#REF!</definedName>
    <definedName name="___US30" localSheetId="43">#REF!</definedName>
    <definedName name="___US30" localSheetId="53">#REF!</definedName>
    <definedName name="___US30" localSheetId="52">#REF!</definedName>
    <definedName name="___US30" localSheetId="50">#REF!</definedName>
    <definedName name="___US30" localSheetId="6">#REF!</definedName>
    <definedName name="___US30" localSheetId="2">#REF!</definedName>
    <definedName name="___US30" localSheetId="55">#REF!</definedName>
    <definedName name="___US30" localSheetId="56">#REF!</definedName>
    <definedName name="___US30">#REF!</definedName>
    <definedName name="___US33" localSheetId="31">#REF!</definedName>
    <definedName name="___US33" localSheetId="43">#REF!</definedName>
    <definedName name="___US33" localSheetId="53">#REF!</definedName>
    <definedName name="___US33" localSheetId="52">#REF!</definedName>
    <definedName name="___US33" localSheetId="50">#REF!</definedName>
    <definedName name="___US33" localSheetId="6">#REF!</definedName>
    <definedName name="___US33" localSheetId="2">#REF!</definedName>
    <definedName name="___US33" localSheetId="55">#REF!</definedName>
    <definedName name="___US33" localSheetId="56">#REF!</definedName>
    <definedName name="___US33">#REF!</definedName>
    <definedName name="___US36" localSheetId="31">#REF!</definedName>
    <definedName name="___US36" localSheetId="43">#REF!</definedName>
    <definedName name="___US36" localSheetId="53">#REF!</definedName>
    <definedName name="___US36" localSheetId="52">#REF!</definedName>
    <definedName name="___US36" localSheetId="50">#REF!</definedName>
    <definedName name="___US36" localSheetId="6">#REF!</definedName>
    <definedName name="___US36" localSheetId="2">#REF!</definedName>
    <definedName name="___US36" localSheetId="55">#REF!</definedName>
    <definedName name="___US36" localSheetId="56">#REF!</definedName>
    <definedName name="___US36">#REF!</definedName>
    <definedName name="___US39" localSheetId="31">#REF!</definedName>
    <definedName name="___US39" localSheetId="43">#REF!</definedName>
    <definedName name="___US39" localSheetId="53">#REF!</definedName>
    <definedName name="___US39" localSheetId="52">#REF!</definedName>
    <definedName name="___US39" localSheetId="50">#REF!</definedName>
    <definedName name="___US39" localSheetId="6">#REF!</definedName>
    <definedName name="___US39" localSheetId="2">#REF!</definedName>
    <definedName name="___US39" localSheetId="55">#REF!</definedName>
    <definedName name="___US39" localSheetId="56">#REF!</definedName>
    <definedName name="___US39">#REF!</definedName>
    <definedName name="___US42" localSheetId="31">#REF!</definedName>
    <definedName name="___US42" localSheetId="43">#REF!</definedName>
    <definedName name="___US42" localSheetId="53">#REF!</definedName>
    <definedName name="___US42" localSheetId="52">#REF!</definedName>
    <definedName name="___US42" localSheetId="50">#REF!</definedName>
    <definedName name="___US42" localSheetId="6">#REF!</definedName>
    <definedName name="___US42" localSheetId="2">#REF!</definedName>
    <definedName name="___US42" localSheetId="55">#REF!</definedName>
    <definedName name="___US42" localSheetId="56">#REF!</definedName>
    <definedName name="___US42">#REF!</definedName>
    <definedName name="___US45" localSheetId="31">#REF!</definedName>
    <definedName name="___US45" localSheetId="43">#REF!</definedName>
    <definedName name="___US45" localSheetId="53">#REF!</definedName>
    <definedName name="___US45" localSheetId="52">#REF!</definedName>
    <definedName name="___US45" localSheetId="50">#REF!</definedName>
    <definedName name="___US45" localSheetId="6">#REF!</definedName>
    <definedName name="___US45" localSheetId="2">#REF!</definedName>
    <definedName name="___US45" localSheetId="55">#REF!</definedName>
    <definedName name="___US45" localSheetId="56">#REF!</definedName>
    <definedName name="___US45">#REF!</definedName>
    <definedName name="___VCE10" localSheetId="5">#REF!</definedName>
    <definedName name="___VCE10" localSheetId="31">#REF!</definedName>
    <definedName name="___VCE10" localSheetId="43">#REF!</definedName>
    <definedName name="___VCE10" localSheetId="53">#REF!</definedName>
    <definedName name="___VCE10" localSheetId="52">#REF!</definedName>
    <definedName name="___VCE10" localSheetId="50">#REF!</definedName>
    <definedName name="___VCE10" localSheetId="3">#REF!</definedName>
    <definedName name="___VCE10" localSheetId="6">#REF!</definedName>
    <definedName name="___VCE10" localSheetId="2">#REF!</definedName>
    <definedName name="___VCE10" localSheetId="55">#REF!</definedName>
    <definedName name="___VCE10" localSheetId="56">#REF!</definedName>
    <definedName name="___VCE10">#REF!</definedName>
    <definedName name="___VCE3" localSheetId="31">#REF!</definedName>
    <definedName name="___VCE3" localSheetId="43">#REF!</definedName>
    <definedName name="___VCE3" localSheetId="53">#REF!</definedName>
    <definedName name="___VCE3" localSheetId="52">#REF!</definedName>
    <definedName name="___VCE3" localSheetId="50">#REF!</definedName>
    <definedName name="___VCE3" localSheetId="3">#REF!</definedName>
    <definedName name="___VCE3" localSheetId="6">#REF!</definedName>
    <definedName name="___VCE3" localSheetId="2">#REF!</definedName>
    <definedName name="___VCE3" localSheetId="55">#REF!</definedName>
    <definedName name="___VCE3" localSheetId="56">#REF!</definedName>
    <definedName name="___VCE3">#REF!</definedName>
    <definedName name="___VCE4" localSheetId="31">#REF!</definedName>
    <definedName name="___VCE4" localSheetId="43">#REF!</definedName>
    <definedName name="___VCE4" localSheetId="53">#REF!</definedName>
    <definedName name="___VCE4" localSheetId="52">#REF!</definedName>
    <definedName name="___VCE4" localSheetId="50">#REF!</definedName>
    <definedName name="___VCE4" localSheetId="3">#REF!</definedName>
    <definedName name="___VCE4" localSheetId="6">#REF!</definedName>
    <definedName name="___VCE4" localSheetId="2">#REF!</definedName>
    <definedName name="___VCE4" localSheetId="55">#REF!</definedName>
    <definedName name="___VCE4" localSheetId="56">#REF!</definedName>
    <definedName name="___VCE4">#REF!</definedName>
    <definedName name="___VCE6" localSheetId="31">#REF!</definedName>
    <definedName name="___VCE6" localSheetId="43">#REF!</definedName>
    <definedName name="___VCE6" localSheetId="53">#REF!</definedName>
    <definedName name="___VCE6" localSheetId="52">#REF!</definedName>
    <definedName name="___VCE6" localSheetId="50">#REF!</definedName>
    <definedName name="___VCE6" localSheetId="3">#REF!</definedName>
    <definedName name="___VCE6" localSheetId="6">#REF!</definedName>
    <definedName name="___VCE6" localSheetId="2">#REF!</definedName>
    <definedName name="___VCE6" localSheetId="55">#REF!</definedName>
    <definedName name="___VCE6" localSheetId="56">#REF!</definedName>
    <definedName name="___VCE6">#REF!</definedName>
    <definedName name="___VCE8" localSheetId="31">#REF!</definedName>
    <definedName name="___VCE8" localSheetId="43">#REF!</definedName>
    <definedName name="___VCE8" localSheetId="53">#REF!</definedName>
    <definedName name="___VCE8" localSheetId="52">#REF!</definedName>
    <definedName name="___VCE8" localSheetId="50">#REF!</definedName>
    <definedName name="___VCE8" localSheetId="3">#REF!</definedName>
    <definedName name="___VCE8" localSheetId="6">#REF!</definedName>
    <definedName name="___VCE8" localSheetId="2">#REF!</definedName>
    <definedName name="___VCE8" localSheetId="55">#REF!</definedName>
    <definedName name="___VCE8" localSheetId="56">#REF!</definedName>
    <definedName name="___VCE8">#REF!</definedName>
    <definedName name="___Vol1">#REF!</definedName>
    <definedName name="__123Graph_AMAIN" localSheetId="31" hidden="1">#REF!</definedName>
    <definedName name="__123Graph_AMAIN" localSheetId="4" hidden="1">#REF!</definedName>
    <definedName name="__123Graph_AMAIN" hidden="1">#REF!</definedName>
    <definedName name="__123Graph_BMAIN" localSheetId="31" hidden="1">#REF!</definedName>
    <definedName name="__123Graph_BMAIN" localSheetId="4" hidden="1">#REF!</definedName>
    <definedName name="__123Graph_BMAIN" hidden="1">#REF!</definedName>
    <definedName name="__123Graph_XMAIN" localSheetId="31" hidden="1">#REF!</definedName>
    <definedName name="__123Graph_XMAIN" localSheetId="4" hidden="1">#REF!</definedName>
    <definedName name="__123Graph_XMAIN" hidden="1">#REF!</definedName>
    <definedName name="__1Excel_BuiltIn_Print_Area_1_1_1" localSheetId="5">#REF!</definedName>
    <definedName name="__1Excel_BuiltIn_Print_Area_1_1_1" localSheetId="31">#REF!</definedName>
    <definedName name="__1Excel_BuiltIn_Print_Area_1_1_1" localSheetId="43">#REF!</definedName>
    <definedName name="__1Excel_BuiltIn_Print_Area_1_1_1" localSheetId="53">#REF!</definedName>
    <definedName name="__1Excel_BuiltIn_Print_Area_1_1_1" localSheetId="52">#REF!</definedName>
    <definedName name="__1Excel_BuiltIn_Print_Area_1_1_1" localSheetId="50">#REF!</definedName>
    <definedName name="__1Excel_BuiltIn_Print_Area_1_1_1" localSheetId="3">#REF!</definedName>
    <definedName name="__1Excel_BuiltIn_Print_Area_1_1_1" localSheetId="2">#REF!</definedName>
    <definedName name="__1Excel_BuiltIn_Print_Area_1_1_1" localSheetId="47">#REF!</definedName>
    <definedName name="__1Excel_BuiltIn_Print_Area_1_1_1" localSheetId="55">#REF!</definedName>
    <definedName name="__1Excel_BuiltIn_Print_Area_1_1_1" localSheetId="56">#REF!</definedName>
    <definedName name="__1Excel_BuiltIn_Print_Area_1_1_1">#REF!</definedName>
    <definedName name="__1Sin_nombre">#REF!</definedName>
    <definedName name="__2Excel_BuiltIn_Print_Titles_1_1_1_1" localSheetId="5">#REF!</definedName>
    <definedName name="__2Excel_BuiltIn_Print_Titles_1_1_1_1" localSheetId="31">#REF!</definedName>
    <definedName name="__2Excel_BuiltIn_Print_Titles_1_1_1_1" localSheetId="43">#REF!</definedName>
    <definedName name="__2Excel_BuiltIn_Print_Titles_1_1_1_1" localSheetId="53">#REF!</definedName>
    <definedName name="__2Excel_BuiltIn_Print_Titles_1_1_1_1" localSheetId="52">#REF!</definedName>
    <definedName name="__2Excel_BuiltIn_Print_Titles_1_1_1_1" localSheetId="50">#REF!</definedName>
    <definedName name="__2Excel_BuiltIn_Print_Titles_1_1_1_1" localSheetId="3">#REF!</definedName>
    <definedName name="__2Excel_BuiltIn_Print_Titles_1_1_1_1" localSheetId="2">#REF!</definedName>
    <definedName name="__2Excel_BuiltIn_Print_Titles_1_1_1_1" localSheetId="47">#REF!</definedName>
    <definedName name="__2Excel_BuiltIn_Print_Titles_1_1_1_1" localSheetId="55">#REF!</definedName>
    <definedName name="__2Excel_BuiltIn_Print_Titles_1_1_1_1" localSheetId="56">#REF!</definedName>
    <definedName name="__2Excel_BuiltIn_Print_Titles_1_1_1_1">#REF!</definedName>
    <definedName name="__AFC1">#REF!</definedName>
    <definedName name="__AFC3">#REF!</definedName>
    <definedName name="__AFC5">#REF!</definedName>
    <definedName name="__aiu2">#REF!</definedName>
    <definedName name="__BGC1">#REF!</definedName>
    <definedName name="__BGC3">#REF!</definedName>
    <definedName name="__BGC5">#REF!</definedName>
    <definedName name="__CAC1">#REF!</definedName>
    <definedName name="__CAC3">#REF!</definedName>
    <definedName name="__CAC5">#REF!</definedName>
    <definedName name="__CHD1045" localSheetId="5">#REF!</definedName>
    <definedName name="__CHD1045" localSheetId="31">#REF!</definedName>
    <definedName name="__CHD1045" localSheetId="43">#REF!</definedName>
    <definedName name="__CHD1045" localSheetId="53">#REF!</definedName>
    <definedName name="__CHD1045" localSheetId="52">#REF!</definedName>
    <definedName name="__CHD1045" localSheetId="50">#REF!</definedName>
    <definedName name="__CHD1045" localSheetId="3">#REF!</definedName>
    <definedName name="__CHD1045" localSheetId="6">#REF!</definedName>
    <definedName name="__CHD1045" localSheetId="2">#REF!</definedName>
    <definedName name="__CHD1045" localSheetId="47">#REF!</definedName>
    <definedName name="__CHD1045" localSheetId="55">#REF!</definedName>
    <definedName name="__CHD1045" localSheetId="56">#REF!</definedName>
    <definedName name="__CHD1045">#REF!</definedName>
    <definedName name="__CHD1090" localSheetId="31">#REF!</definedName>
    <definedName name="__CHD1090" localSheetId="43">#REF!</definedName>
    <definedName name="__CHD1090" localSheetId="53">#REF!</definedName>
    <definedName name="__CHD1090" localSheetId="52">#REF!</definedName>
    <definedName name="__CHD1090" localSheetId="50">#REF!</definedName>
    <definedName name="__CHD1090" localSheetId="6">#REF!</definedName>
    <definedName name="__CHD1090" localSheetId="2">#REF!</definedName>
    <definedName name="__CHD1090" localSheetId="55">#REF!</definedName>
    <definedName name="__CHD1090" localSheetId="56">#REF!</definedName>
    <definedName name="__CHD1090">#REF!</definedName>
    <definedName name="__CHD1245" localSheetId="31">#REF!</definedName>
    <definedName name="__CHD1245" localSheetId="43">#REF!</definedName>
    <definedName name="__CHD1245" localSheetId="53">#REF!</definedName>
    <definedName name="__CHD1245" localSheetId="52">#REF!</definedName>
    <definedName name="__CHD1245" localSheetId="50">#REF!</definedName>
    <definedName name="__CHD1245" localSheetId="6">#REF!</definedName>
    <definedName name="__CHD1245" localSheetId="2">#REF!</definedName>
    <definedName name="__CHD1245" localSheetId="55">#REF!</definedName>
    <definedName name="__CHD1245" localSheetId="56">#REF!</definedName>
    <definedName name="__CHD1245">#REF!</definedName>
    <definedName name="__CHD1290" localSheetId="31">#REF!</definedName>
    <definedName name="__CHD1290" localSheetId="43">#REF!</definedName>
    <definedName name="__CHD1290" localSheetId="53">#REF!</definedName>
    <definedName name="__CHD1290" localSheetId="52">#REF!</definedName>
    <definedName name="__CHD1290" localSheetId="50">#REF!</definedName>
    <definedName name="__CHD1290" localSheetId="6">#REF!</definedName>
    <definedName name="__CHD1290" localSheetId="2">#REF!</definedName>
    <definedName name="__CHD1290" localSheetId="55">#REF!</definedName>
    <definedName name="__CHD1290" localSheetId="56">#REF!</definedName>
    <definedName name="__CHD1290">#REF!</definedName>
    <definedName name="__CHD445" localSheetId="31">#REF!</definedName>
    <definedName name="__CHD445" localSheetId="43">#REF!</definedName>
    <definedName name="__CHD445" localSheetId="53">#REF!</definedName>
    <definedName name="__CHD445" localSheetId="52">#REF!</definedName>
    <definedName name="__CHD445" localSheetId="50">#REF!</definedName>
    <definedName name="__CHD445" localSheetId="6">#REF!</definedName>
    <definedName name="__CHD445" localSheetId="2">#REF!</definedName>
    <definedName name="__CHD445" localSheetId="55">#REF!</definedName>
    <definedName name="__CHD445" localSheetId="56">#REF!</definedName>
    <definedName name="__CHD445">#REF!</definedName>
    <definedName name="__CHD490" localSheetId="31">#REF!</definedName>
    <definedName name="__CHD490" localSheetId="43">#REF!</definedName>
    <definedName name="__CHD490" localSheetId="53">#REF!</definedName>
    <definedName name="__CHD490" localSheetId="52">#REF!</definedName>
    <definedName name="__CHD490" localSheetId="50">#REF!</definedName>
    <definedName name="__CHD490" localSheetId="6">#REF!</definedName>
    <definedName name="__CHD490" localSheetId="2">#REF!</definedName>
    <definedName name="__CHD490" localSheetId="55">#REF!</definedName>
    <definedName name="__CHD490" localSheetId="56">#REF!</definedName>
    <definedName name="__CHD490">#REF!</definedName>
    <definedName name="__CHD645" localSheetId="31">#REF!</definedName>
    <definedName name="__CHD645" localSheetId="43">#REF!</definedName>
    <definedName name="__CHD645" localSheetId="53">#REF!</definedName>
    <definedName name="__CHD645" localSheetId="52">#REF!</definedName>
    <definedName name="__CHD645" localSheetId="50">#REF!</definedName>
    <definedName name="__CHD645" localSheetId="6">#REF!</definedName>
    <definedName name="__CHD645" localSheetId="2">#REF!</definedName>
    <definedName name="__CHD645" localSheetId="55">#REF!</definedName>
    <definedName name="__CHD645" localSheetId="56">#REF!</definedName>
    <definedName name="__CHD645">#REF!</definedName>
    <definedName name="__CHD690" localSheetId="31">#REF!</definedName>
    <definedName name="__CHD690" localSheetId="43">#REF!</definedName>
    <definedName name="__CHD690" localSheetId="53">#REF!</definedName>
    <definedName name="__CHD690" localSheetId="52">#REF!</definedName>
    <definedName name="__CHD690" localSheetId="50">#REF!</definedName>
    <definedName name="__CHD690" localSheetId="6">#REF!</definedName>
    <definedName name="__CHD690" localSheetId="2">#REF!</definedName>
    <definedName name="__CHD690" localSheetId="55">#REF!</definedName>
    <definedName name="__CHD690" localSheetId="56">#REF!</definedName>
    <definedName name="__CHD690">#REF!</definedName>
    <definedName name="__CHD845" localSheetId="31">#REF!</definedName>
    <definedName name="__CHD845" localSheetId="43">#REF!</definedName>
    <definedName name="__CHD845" localSheetId="53">#REF!</definedName>
    <definedName name="__CHD845" localSheetId="52">#REF!</definedName>
    <definedName name="__CHD845" localSheetId="50">#REF!</definedName>
    <definedName name="__CHD845" localSheetId="6">#REF!</definedName>
    <definedName name="__CHD845" localSheetId="2">#REF!</definedName>
    <definedName name="__CHD845" localSheetId="55">#REF!</definedName>
    <definedName name="__CHD845" localSheetId="56">#REF!</definedName>
    <definedName name="__CHD845">#REF!</definedName>
    <definedName name="__CHD890" localSheetId="31">#REF!</definedName>
    <definedName name="__CHD890" localSheetId="43">#REF!</definedName>
    <definedName name="__CHD890" localSheetId="53">#REF!</definedName>
    <definedName name="__CHD890" localSheetId="52">#REF!</definedName>
    <definedName name="__CHD890" localSheetId="50">#REF!</definedName>
    <definedName name="__CHD890" localSheetId="6">#REF!</definedName>
    <definedName name="__CHD890" localSheetId="2">#REF!</definedName>
    <definedName name="__CHD890" localSheetId="55">#REF!</definedName>
    <definedName name="__CHD890" localSheetId="56">#REF!</definedName>
    <definedName name="__CHD890">#REF!</definedName>
    <definedName name="__CMU005" localSheetId="31" hidden="1">#REF!</definedName>
    <definedName name="__CMU005" localSheetId="3" hidden="1">#REF!</definedName>
    <definedName name="__CMU005" localSheetId="4" hidden="1">#REF!</definedName>
    <definedName name="__CMU005" hidden="1">#REF!</definedName>
    <definedName name="__DEC1">#REF!</definedName>
    <definedName name="__DEC12">#REF!</definedName>
    <definedName name="__EMC2" localSheetId="5">#REF!</definedName>
    <definedName name="__EMC2" localSheetId="31">#REF!</definedName>
    <definedName name="__EMC2" localSheetId="43">#REF!</definedName>
    <definedName name="__EMC2" localSheetId="53">#REF!</definedName>
    <definedName name="__EMC2" localSheetId="52">#REF!</definedName>
    <definedName name="__EMC2" localSheetId="50">#REF!</definedName>
    <definedName name="__EMC2" localSheetId="3">#REF!</definedName>
    <definedName name="__EMC2" localSheetId="2">#REF!</definedName>
    <definedName name="__EMC2" localSheetId="47">#REF!</definedName>
    <definedName name="__EMC2" localSheetId="55">#REF!</definedName>
    <definedName name="__EMC2" localSheetId="56">#REF!</definedName>
    <definedName name="__EMC2">#REF!</definedName>
    <definedName name="__EMC4">#REF!</definedName>
    <definedName name="__EST1" localSheetId="5">#REF!</definedName>
    <definedName name="__EST1" localSheetId="31">#REF!</definedName>
    <definedName name="__EST1" localSheetId="43">#REF!</definedName>
    <definedName name="__EST1" localSheetId="53">#REF!</definedName>
    <definedName name="__EST1" localSheetId="52">#REF!</definedName>
    <definedName name="__EST1" localSheetId="50">#REF!</definedName>
    <definedName name="__EST1" localSheetId="3">#REF!</definedName>
    <definedName name="__EST1" localSheetId="2">#REF!</definedName>
    <definedName name="__EST1" localSheetId="47">#REF!</definedName>
    <definedName name="__EST1" localSheetId="55">#REF!</definedName>
    <definedName name="__EST1" localSheetId="56">#REF!</definedName>
    <definedName name="__EST1">#REF!</definedName>
    <definedName name="__EST10" localSheetId="31">#REF!</definedName>
    <definedName name="__EST10" localSheetId="43">#REF!</definedName>
    <definedName name="__EST10" localSheetId="53">#REF!</definedName>
    <definedName name="__EST10" localSheetId="52">#REF!</definedName>
    <definedName name="__EST10" localSheetId="50">#REF!</definedName>
    <definedName name="__EST10" localSheetId="3">#REF!</definedName>
    <definedName name="__EST10" localSheetId="2">#REF!</definedName>
    <definedName name="__EST10" localSheetId="55">#REF!</definedName>
    <definedName name="__EST10" localSheetId="56">#REF!</definedName>
    <definedName name="__EST10">#REF!</definedName>
    <definedName name="__EST11" localSheetId="31">#REF!</definedName>
    <definedName name="__EST11" localSheetId="43">#REF!</definedName>
    <definedName name="__EST11" localSheetId="53">#REF!</definedName>
    <definedName name="__EST11" localSheetId="52">#REF!</definedName>
    <definedName name="__EST11" localSheetId="50">#REF!</definedName>
    <definedName name="__EST11" localSheetId="3">#REF!</definedName>
    <definedName name="__EST11" localSheetId="2">#REF!</definedName>
    <definedName name="__EST11" localSheetId="55">#REF!</definedName>
    <definedName name="__EST11" localSheetId="56">#REF!</definedName>
    <definedName name="__EST11">#REF!</definedName>
    <definedName name="__EST12" localSheetId="31">#REF!</definedName>
    <definedName name="__EST12" localSheetId="43">#REF!</definedName>
    <definedName name="__EST12" localSheetId="53">#REF!</definedName>
    <definedName name="__EST12" localSheetId="52">#REF!</definedName>
    <definedName name="__EST12" localSheetId="50">#REF!</definedName>
    <definedName name="__EST12" localSheetId="3">#REF!</definedName>
    <definedName name="__EST12" localSheetId="2">#REF!</definedName>
    <definedName name="__EST12" localSheetId="55">#REF!</definedName>
    <definedName name="__EST12" localSheetId="56">#REF!</definedName>
    <definedName name="__EST12">#REF!</definedName>
    <definedName name="__EST13" localSheetId="31">#REF!</definedName>
    <definedName name="__EST13" localSheetId="43">#REF!</definedName>
    <definedName name="__EST13" localSheetId="53">#REF!</definedName>
    <definedName name="__EST13" localSheetId="52">#REF!</definedName>
    <definedName name="__EST13" localSheetId="50">#REF!</definedName>
    <definedName name="__EST13" localSheetId="3">#REF!</definedName>
    <definedName name="__EST13" localSheetId="2">#REF!</definedName>
    <definedName name="__EST13" localSheetId="55">#REF!</definedName>
    <definedName name="__EST13" localSheetId="56">#REF!</definedName>
    <definedName name="__EST13">#REF!</definedName>
    <definedName name="__EST14" localSheetId="31">#REF!</definedName>
    <definedName name="__EST14" localSheetId="43">#REF!</definedName>
    <definedName name="__EST14" localSheetId="53">#REF!</definedName>
    <definedName name="__EST14" localSheetId="52">#REF!</definedName>
    <definedName name="__EST14" localSheetId="50">#REF!</definedName>
    <definedName name="__EST14" localSheetId="3">#REF!</definedName>
    <definedName name="__EST14" localSheetId="2">#REF!</definedName>
    <definedName name="__EST14" localSheetId="55">#REF!</definedName>
    <definedName name="__EST14" localSheetId="56">#REF!</definedName>
    <definedName name="__EST14">#REF!</definedName>
    <definedName name="__EST15" localSheetId="31">#REF!</definedName>
    <definedName name="__EST15" localSheetId="43">#REF!</definedName>
    <definedName name="__EST15" localSheetId="53">#REF!</definedName>
    <definedName name="__EST15" localSheetId="52">#REF!</definedName>
    <definedName name="__EST15" localSheetId="50">#REF!</definedName>
    <definedName name="__EST15" localSheetId="3">#REF!</definedName>
    <definedName name="__EST15" localSheetId="2">#REF!</definedName>
    <definedName name="__EST15" localSheetId="55">#REF!</definedName>
    <definedName name="__EST15" localSheetId="56">#REF!</definedName>
    <definedName name="__EST15">#REF!</definedName>
    <definedName name="__EST16" localSheetId="31">#REF!</definedName>
    <definedName name="__EST16" localSheetId="43">#REF!</definedName>
    <definedName name="__EST16" localSheetId="53">#REF!</definedName>
    <definedName name="__EST16" localSheetId="52">#REF!</definedName>
    <definedName name="__EST16" localSheetId="50">#REF!</definedName>
    <definedName name="__EST16" localSheetId="3">#REF!</definedName>
    <definedName name="__EST16" localSheetId="2">#REF!</definedName>
    <definedName name="__EST16" localSheetId="55">#REF!</definedName>
    <definedName name="__EST16" localSheetId="56">#REF!</definedName>
    <definedName name="__EST16">#REF!</definedName>
    <definedName name="__EST17" localSheetId="31">#REF!</definedName>
    <definedName name="__EST17" localSheetId="43">#REF!</definedName>
    <definedName name="__EST17" localSheetId="53">#REF!</definedName>
    <definedName name="__EST17" localSheetId="52">#REF!</definedName>
    <definedName name="__EST17" localSheetId="50">#REF!</definedName>
    <definedName name="__EST17" localSheetId="3">#REF!</definedName>
    <definedName name="__EST17" localSheetId="2">#REF!</definedName>
    <definedName name="__EST17" localSheetId="55">#REF!</definedName>
    <definedName name="__EST17" localSheetId="56">#REF!</definedName>
    <definedName name="__EST17">#REF!</definedName>
    <definedName name="__EST18" localSheetId="31">#REF!</definedName>
    <definedName name="__EST18" localSheetId="43">#REF!</definedName>
    <definedName name="__EST18" localSheetId="53">#REF!</definedName>
    <definedName name="__EST18" localSheetId="52">#REF!</definedName>
    <definedName name="__EST18" localSheetId="50">#REF!</definedName>
    <definedName name="__EST18" localSheetId="3">#REF!</definedName>
    <definedName name="__EST18" localSheetId="2">#REF!</definedName>
    <definedName name="__EST18" localSheetId="55">#REF!</definedName>
    <definedName name="__EST18" localSheetId="56">#REF!</definedName>
    <definedName name="__EST18">#REF!</definedName>
    <definedName name="__EST19" localSheetId="31">#REF!</definedName>
    <definedName name="__EST19" localSheetId="43">#REF!</definedName>
    <definedName name="__EST19" localSheetId="53">#REF!</definedName>
    <definedName name="__EST19" localSheetId="52">#REF!</definedName>
    <definedName name="__EST19" localSheetId="50">#REF!</definedName>
    <definedName name="__EST19" localSheetId="3">#REF!</definedName>
    <definedName name="__EST19" localSheetId="2">#REF!</definedName>
    <definedName name="__EST19" localSheetId="55">#REF!</definedName>
    <definedName name="__EST19" localSheetId="56">#REF!</definedName>
    <definedName name="__EST19">#REF!</definedName>
    <definedName name="__EST2" localSheetId="31">#REF!</definedName>
    <definedName name="__EST2" localSheetId="43">#REF!</definedName>
    <definedName name="__EST2" localSheetId="53">#REF!</definedName>
    <definedName name="__EST2" localSheetId="52">#REF!</definedName>
    <definedName name="__EST2" localSheetId="50">#REF!</definedName>
    <definedName name="__EST2" localSheetId="3">#REF!</definedName>
    <definedName name="__EST2" localSheetId="2">#REF!</definedName>
    <definedName name="__EST2" localSheetId="55">#REF!</definedName>
    <definedName name="__EST2" localSheetId="56">#REF!</definedName>
    <definedName name="__EST2">#REF!</definedName>
    <definedName name="__EST23" localSheetId="31">#REF!</definedName>
    <definedName name="__EST23" localSheetId="43">#REF!</definedName>
    <definedName name="__EST23" localSheetId="53">#REF!</definedName>
    <definedName name="__EST23" localSheetId="52">#REF!</definedName>
    <definedName name="__EST23" localSheetId="50">#REF!</definedName>
    <definedName name="__EST23" localSheetId="3">#REF!</definedName>
    <definedName name="__EST23" localSheetId="2">#REF!</definedName>
    <definedName name="__EST23" localSheetId="55">#REF!</definedName>
    <definedName name="__EST23" localSheetId="56">#REF!</definedName>
    <definedName name="__EST23">#REF!</definedName>
    <definedName name="__EST3" localSheetId="31">#REF!</definedName>
    <definedName name="__EST3" localSheetId="43">#REF!</definedName>
    <definedName name="__EST3" localSheetId="53">#REF!</definedName>
    <definedName name="__EST3" localSheetId="52">#REF!</definedName>
    <definedName name="__EST3" localSheetId="50">#REF!</definedName>
    <definedName name="__EST3" localSheetId="3">#REF!</definedName>
    <definedName name="__EST3" localSheetId="2">#REF!</definedName>
    <definedName name="__EST3" localSheetId="55">#REF!</definedName>
    <definedName name="__EST3" localSheetId="56">#REF!</definedName>
    <definedName name="__EST3">#REF!</definedName>
    <definedName name="__EST4" localSheetId="31">#REF!</definedName>
    <definedName name="__EST4" localSheetId="43">#REF!</definedName>
    <definedName name="__EST4" localSheetId="53">#REF!</definedName>
    <definedName name="__EST4" localSheetId="52">#REF!</definedName>
    <definedName name="__EST4" localSheetId="50">#REF!</definedName>
    <definedName name="__EST4" localSheetId="3">#REF!</definedName>
    <definedName name="__EST4" localSheetId="2">#REF!</definedName>
    <definedName name="__EST4" localSheetId="55">#REF!</definedName>
    <definedName name="__EST4" localSheetId="56">#REF!</definedName>
    <definedName name="__EST4">#REF!</definedName>
    <definedName name="__EST5" localSheetId="31">#REF!</definedName>
    <definedName name="__EST5" localSheetId="43">#REF!</definedName>
    <definedName name="__EST5" localSheetId="53">#REF!</definedName>
    <definedName name="__EST5" localSheetId="52">#REF!</definedName>
    <definedName name="__EST5" localSheetId="50">#REF!</definedName>
    <definedName name="__EST5" localSheetId="3">#REF!</definedName>
    <definedName name="__EST5" localSheetId="2">#REF!</definedName>
    <definedName name="__EST5" localSheetId="55">#REF!</definedName>
    <definedName name="__EST5" localSheetId="56">#REF!</definedName>
    <definedName name="__EST5">#REF!</definedName>
    <definedName name="__EST6" localSheetId="31">#REF!</definedName>
    <definedName name="__EST6" localSheetId="43">#REF!</definedName>
    <definedName name="__EST6" localSheetId="53">#REF!</definedName>
    <definedName name="__EST6" localSheetId="52">#REF!</definedName>
    <definedName name="__EST6" localSheetId="50">#REF!</definedName>
    <definedName name="__EST6" localSheetId="3">#REF!</definedName>
    <definedName name="__EST6" localSheetId="2">#REF!</definedName>
    <definedName name="__EST6" localSheetId="55">#REF!</definedName>
    <definedName name="__EST6" localSheetId="56">#REF!</definedName>
    <definedName name="__EST6">#REF!</definedName>
    <definedName name="__EST7" localSheetId="31">#REF!</definedName>
    <definedName name="__EST7" localSheetId="43">#REF!</definedName>
    <definedName name="__EST7" localSheetId="53">#REF!</definedName>
    <definedName name="__EST7" localSheetId="52">#REF!</definedName>
    <definedName name="__EST7" localSheetId="50">#REF!</definedName>
    <definedName name="__EST7" localSheetId="3">#REF!</definedName>
    <definedName name="__EST7" localSheetId="2">#REF!</definedName>
    <definedName name="__EST7" localSheetId="55">#REF!</definedName>
    <definedName name="__EST7" localSheetId="56">#REF!</definedName>
    <definedName name="__EST7">#REF!</definedName>
    <definedName name="__EST8" localSheetId="31">#REF!</definedName>
    <definedName name="__EST8" localSheetId="43">#REF!</definedName>
    <definedName name="__EST8" localSheetId="53">#REF!</definedName>
    <definedName name="__EST8" localSheetId="52">#REF!</definedName>
    <definedName name="__EST8" localSheetId="50">#REF!</definedName>
    <definedName name="__EST8" localSheetId="3">#REF!</definedName>
    <definedName name="__EST8" localSheetId="2">#REF!</definedName>
    <definedName name="__EST8" localSheetId="55">#REF!</definedName>
    <definedName name="__EST8" localSheetId="56">#REF!</definedName>
    <definedName name="__EST8">#REF!</definedName>
    <definedName name="__EST9" localSheetId="31">#REF!</definedName>
    <definedName name="__EST9" localSheetId="43">#REF!</definedName>
    <definedName name="__EST9" localSheetId="53">#REF!</definedName>
    <definedName name="__EST9" localSheetId="52">#REF!</definedName>
    <definedName name="__EST9" localSheetId="50">#REF!</definedName>
    <definedName name="__EST9" localSheetId="3">#REF!</definedName>
    <definedName name="__EST9" localSheetId="2">#REF!</definedName>
    <definedName name="__EST9" localSheetId="55">#REF!</definedName>
    <definedName name="__EST9" localSheetId="56">#REF!</definedName>
    <definedName name="__EST9">#REF!</definedName>
    <definedName name="__ETR13" localSheetId="31">#REF!</definedName>
    <definedName name="__ETR13" localSheetId="43">#REF!</definedName>
    <definedName name="__ETR13" localSheetId="53">#REF!</definedName>
    <definedName name="__ETR13" localSheetId="52">#REF!</definedName>
    <definedName name="__ETR13" localSheetId="50">#REF!</definedName>
    <definedName name="__ETR13" localSheetId="3">#REF!</definedName>
    <definedName name="__ETR13" localSheetId="2">#REF!</definedName>
    <definedName name="__ETR13" localSheetId="55">#REF!</definedName>
    <definedName name="__ETR13" localSheetId="56">#REF!</definedName>
    <definedName name="__ETR13">#REF!</definedName>
    <definedName name="__EXC1" localSheetId="31">#REF!</definedName>
    <definedName name="__EXC1" localSheetId="43">#REF!</definedName>
    <definedName name="__EXC1" localSheetId="53">#REF!</definedName>
    <definedName name="__EXC1" localSheetId="52">#REF!</definedName>
    <definedName name="__EXC1" localSheetId="50">#REF!</definedName>
    <definedName name="__EXC1" localSheetId="3">#REF!</definedName>
    <definedName name="__EXC1" localSheetId="2">#REF!</definedName>
    <definedName name="__EXC1" localSheetId="55">#REF!</definedName>
    <definedName name="__EXC1" localSheetId="56">#REF!</definedName>
    <definedName name="__EXC1">#REF!</definedName>
    <definedName name="__EXC10" localSheetId="31">#REF!</definedName>
    <definedName name="__EXC10" localSheetId="43">#REF!</definedName>
    <definedName name="__EXC10" localSheetId="53">#REF!</definedName>
    <definedName name="__EXC10" localSheetId="52">#REF!</definedName>
    <definedName name="__EXC10" localSheetId="50">#REF!</definedName>
    <definedName name="__EXC10" localSheetId="3">#REF!</definedName>
    <definedName name="__EXC10" localSheetId="2">#REF!</definedName>
    <definedName name="__EXC10" localSheetId="55">#REF!</definedName>
    <definedName name="__EXC10" localSheetId="56">#REF!</definedName>
    <definedName name="__EXC10">#REF!</definedName>
    <definedName name="__EXC11" localSheetId="31">#REF!</definedName>
    <definedName name="__EXC11" localSheetId="43">#REF!</definedName>
    <definedName name="__EXC11" localSheetId="53">#REF!</definedName>
    <definedName name="__EXC11" localSheetId="52">#REF!</definedName>
    <definedName name="__EXC11" localSheetId="50">#REF!</definedName>
    <definedName name="__EXC11" localSheetId="3">#REF!</definedName>
    <definedName name="__EXC11" localSheetId="2">#REF!</definedName>
    <definedName name="__EXC11" localSheetId="55">#REF!</definedName>
    <definedName name="__EXC11" localSheetId="56">#REF!</definedName>
    <definedName name="__EXC11">#REF!</definedName>
    <definedName name="__EXC12" localSheetId="31">#REF!</definedName>
    <definedName name="__EXC12" localSheetId="43">#REF!</definedName>
    <definedName name="__EXC12" localSheetId="53">#REF!</definedName>
    <definedName name="__EXC12" localSheetId="52">#REF!</definedName>
    <definedName name="__EXC12" localSheetId="50">#REF!</definedName>
    <definedName name="__EXC12" localSheetId="3">#REF!</definedName>
    <definedName name="__EXC12" localSheetId="2">#REF!</definedName>
    <definedName name="__EXC12" localSheetId="55">#REF!</definedName>
    <definedName name="__EXC12" localSheetId="56">#REF!</definedName>
    <definedName name="__EXC12">#REF!</definedName>
    <definedName name="__EXC2" localSheetId="31">#REF!</definedName>
    <definedName name="__EXC2" localSheetId="43">#REF!</definedName>
    <definedName name="__EXC2" localSheetId="53">#REF!</definedName>
    <definedName name="__EXC2" localSheetId="52">#REF!</definedName>
    <definedName name="__EXC2" localSheetId="50">#REF!</definedName>
    <definedName name="__EXC2" localSheetId="3">#REF!</definedName>
    <definedName name="__EXC2" localSheetId="2">#REF!</definedName>
    <definedName name="__EXC2" localSheetId="55">#REF!</definedName>
    <definedName name="__EXC2" localSheetId="56">#REF!</definedName>
    <definedName name="__EXC2">#REF!</definedName>
    <definedName name="__EXC3" localSheetId="31">#REF!</definedName>
    <definedName name="__EXC3" localSheetId="43">#REF!</definedName>
    <definedName name="__EXC3" localSheetId="53">#REF!</definedName>
    <definedName name="__EXC3" localSheetId="52">#REF!</definedName>
    <definedName name="__EXC3" localSheetId="50">#REF!</definedName>
    <definedName name="__EXC3" localSheetId="3">#REF!</definedName>
    <definedName name="__EXC3" localSheetId="2">#REF!</definedName>
    <definedName name="__EXC3" localSheetId="55">#REF!</definedName>
    <definedName name="__EXC3" localSheetId="56">#REF!</definedName>
    <definedName name="__EXC3">#REF!</definedName>
    <definedName name="__EXC4" localSheetId="31">#REF!</definedName>
    <definedName name="__EXC4" localSheetId="43">#REF!</definedName>
    <definedName name="__EXC4" localSheetId="53">#REF!</definedName>
    <definedName name="__EXC4" localSheetId="52">#REF!</definedName>
    <definedName name="__EXC4" localSheetId="50">#REF!</definedName>
    <definedName name="__EXC4" localSheetId="3">#REF!</definedName>
    <definedName name="__EXC4" localSheetId="2">#REF!</definedName>
    <definedName name="__EXC4" localSheetId="55">#REF!</definedName>
    <definedName name="__EXC4" localSheetId="56">#REF!</definedName>
    <definedName name="__EXC4">#REF!</definedName>
    <definedName name="__EXC5" localSheetId="31">#REF!</definedName>
    <definedName name="__EXC5" localSheetId="43">#REF!</definedName>
    <definedName name="__EXC5" localSheetId="53">#REF!</definedName>
    <definedName name="__EXC5" localSheetId="52">#REF!</definedName>
    <definedName name="__EXC5" localSheetId="50">#REF!</definedName>
    <definedName name="__EXC5" localSheetId="3">#REF!</definedName>
    <definedName name="__EXC5" localSheetId="2">#REF!</definedName>
    <definedName name="__EXC5" localSheetId="55">#REF!</definedName>
    <definedName name="__EXC5" localSheetId="56">#REF!</definedName>
    <definedName name="__EXC5">#REF!</definedName>
    <definedName name="__EXC6" localSheetId="31">#REF!</definedName>
    <definedName name="__EXC6" localSheetId="43">#REF!</definedName>
    <definedName name="__EXC6" localSheetId="53">#REF!</definedName>
    <definedName name="__EXC6" localSheetId="52">#REF!</definedName>
    <definedName name="__EXC6" localSheetId="50">#REF!</definedName>
    <definedName name="__EXC6" localSheetId="3">#REF!</definedName>
    <definedName name="__EXC6" localSheetId="2">#REF!</definedName>
    <definedName name="__EXC6" localSheetId="55">#REF!</definedName>
    <definedName name="__EXC6" localSheetId="56">#REF!</definedName>
    <definedName name="__EXC6">#REF!</definedName>
    <definedName name="__EXC7" localSheetId="31">#REF!</definedName>
    <definedName name="__EXC7" localSheetId="43">#REF!</definedName>
    <definedName name="__EXC7" localSheetId="53">#REF!</definedName>
    <definedName name="__EXC7" localSheetId="52">#REF!</definedName>
    <definedName name="__EXC7" localSheetId="50">#REF!</definedName>
    <definedName name="__EXC7" localSheetId="3">#REF!</definedName>
    <definedName name="__EXC7" localSheetId="2">#REF!</definedName>
    <definedName name="__EXC7" localSheetId="55">#REF!</definedName>
    <definedName name="__EXC7" localSheetId="56">#REF!</definedName>
    <definedName name="__EXC7">#REF!</definedName>
    <definedName name="__EXC8" localSheetId="31">#REF!</definedName>
    <definedName name="__EXC8" localSheetId="43">#REF!</definedName>
    <definedName name="__EXC8" localSheetId="53">#REF!</definedName>
    <definedName name="__EXC8" localSheetId="52">#REF!</definedName>
    <definedName name="__EXC8" localSheetId="50">#REF!</definedName>
    <definedName name="__EXC8" localSheetId="3">#REF!</definedName>
    <definedName name="__EXC8" localSheetId="2">#REF!</definedName>
    <definedName name="__EXC8" localSheetId="55">#REF!</definedName>
    <definedName name="__EXC8" localSheetId="56">#REF!</definedName>
    <definedName name="__EXC8">#REF!</definedName>
    <definedName name="__EXC9" localSheetId="31">#REF!</definedName>
    <definedName name="__EXC9" localSheetId="43">#REF!</definedName>
    <definedName name="__EXC9" localSheetId="53">#REF!</definedName>
    <definedName name="__EXC9" localSheetId="52">#REF!</definedName>
    <definedName name="__EXC9" localSheetId="50">#REF!</definedName>
    <definedName name="__EXC9" localSheetId="3">#REF!</definedName>
    <definedName name="__EXC9" localSheetId="2">#REF!</definedName>
    <definedName name="__EXC9" localSheetId="55">#REF!</definedName>
    <definedName name="__EXC9" localSheetId="56">#REF!</definedName>
    <definedName name="__EXC9">#REF!</definedName>
    <definedName name="__ORO10" localSheetId="31">#REF!</definedName>
    <definedName name="__ORO10" localSheetId="43">#REF!</definedName>
    <definedName name="__ORO10" localSheetId="53">#REF!</definedName>
    <definedName name="__ORO10" localSheetId="52">#REF!</definedName>
    <definedName name="__ORO10" localSheetId="50">#REF!</definedName>
    <definedName name="__ORO10" localSheetId="3">#REF!</definedName>
    <definedName name="__ORO10" localSheetId="2">#REF!</definedName>
    <definedName name="__ORO10" localSheetId="55">#REF!</definedName>
    <definedName name="__ORO10" localSheetId="56">#REF!</definedName>
    <definedName name="__ORO10">#REF!</definedName>
    <definedName name="__ORO11" localSheetId="31">#REF!</definedName>
    <definedName name="__ORO11" localSheetId="43">#REF!</definedName>
    <definedName name="__ORO11" localSheetId="53">#REF!</definedName>
    <definedName name="__ORO11" localSheetId="52">#REF!</definedName>
    <definedName name="__ORO11" localSheetId="50">#REF!</definedName>
    <definedName name="__ORO11" localSheetId="3">#REF!</definedName>
    <definedName name="__ORO11" localSheetId="2">#REF!</definedName>
    <definedName name="__ORO11" localSheetId="55">#REF!</definedName>
    <definedName name="__ORO11" localSheetId="56">#REF!</definedName>
    <definedName name="__ORO11">#REF!</definedName>
    <definedName name="__ORO12" localSheetId="31">#REF!</definedName>
    <definedName name="__ORO12" localSheetId="43">#REF!</definedName>
    <definedName name="__ORO12" localSheetId="53">#REF!</definedName>
    <definedName name="__ORO12" localSheetId="52">#REF!</definedName>
    <definedName name="__ORO12" localSheetId="50">#REF!</definedName>
    <definedName name="__ORO12" localSheetId="3">#REF!</definedName>
    <definedName name="__ORO12" localSheetId="2">#REF!</definedName>
    <definedName name="__ORO12" localSheetId="55">#REF!</definedName>
    <definedName name="__ORO12" localSheetId="56">#REF!</definedName>
    <definedName name="__ORO12">#REF!</definedName>
    <definedName name="__ORO13" localSheetId="31">#REF!</definedName>
    <definedName name="__ORO13" localSheetId="43">#REF!</definedName>
    <definedName name="__ORO13" localSheetId="53">#REF!</definedName>
    <definedName name="__ORO13" localSheetId="52">#REF!</definedName>
    <definedName name="__ORO13" localSheetId="50">#REF!</definedName>
    <definedName name="__ORO13" localSheetId="3">#REF!</definedName>
    <definedName name="__ORO13" localSheetId="2">#REF!</definedName>
    <definedName name="__ORO13" localSheetId="55">#REF!</definedName>
    <definedName name="__ORO13" localSheetId="56">#REF!</definedName>
    <definedName name="__ORO13">#REF!</definedName>
    <definedName name="__ORO14" localSheetId="31">#REF!</definedName>
    <definedName name="__ORO14" localSheetId="43">#REF!</definedName>
    <definedName name="__ORO14" localSheetId="53">#REF!</definedName>
    <definedName name="__ORO14" localSheetId="52">#REF!</definedName>
    <definedName name="__ORO14" localSheetId="50">#REF!</definedName>
    <definedName name="__ORO14" localSheetId="3">#REF!</definedName>
    <definedName name="__ORO14" localSheetId="2">#REF!</definedName>
    <definedName name="__ORO14" localSheetId="55">#REF!</definedName>
    <definedName name="__ORO14" localSheetId="56">#REF!</definedName>
    <definedName name="__ORO14">#REF!</definedName>
    <definedName name="__ORO15" localSheetId="31">#REF!</definedName>
    <definedName name="__ORO15" localSheetId="43">#REF!</definedName>
    <definedName name="__ORO15" localSheetId="53">#REF!</definedName>
    <definedName name="__ORO15" localSheetId="52">#REF!</definedName>
    <definedName name="__ORO15" localSheetId="50">#REF!</definedName>
    <definedName name="__ORO15" localSheetId="3">#REF!</definedName>
    <definedName name="__ORO15" localSheetId="2">#REF!</definedName>
    <definedName name="__ORO15" localSheetId="55">#REF!</definedName>
    <definedName name="__ORO15" localSheetId="56">#REF!</definedName>
    <definedName name="__ORO15">#REF!</definedName>
    <definedName name="__ORO16" localSheetId="31">#REF!</definedName>
    <definedName name="__ORO16" localSheetId="43">#REF!</definedName>
    <definedName name="__ORO16" localSheetId="53">#REF!</definedName>
    <definedName name="__ORO16" localSheetId="52">#REF!</definedName>
    <definedName name="__ORO16" localSheetId="50">#REF!</definedName>
    <definedName name="__ORO16" localSheetId="3">#REF!</definedName>
    <definedName name="__ORO16" localSheetId="2">#REF!</definedName>
    <definedName name="__ORO16" localSheetId="55">#REF!</definedName>
    <definedName name="__ORO16" localSheetId="56">#REF!</definedName>
    <definedName name="__ORO16">#REF!</definedName>
    <definedName name="__ORO17" localSheetId="31">#REF!</definedName>
    <definedName name="__ORO17" localSheetId="43">#REF!</definedName>
    <definedName name="__ORO17" localSheetId="53">#REF!</definedName>
    <definedName name="__ORO17" localSheetId="52">#REF!</definedName>
    <definedName name="__ORO17" localSheetId="50">#REF!</definedName>
    <definedName name="__ORO17" localSheetId="3">#REF!</definedName>
    <definedName name="__ORO17" localSheetId="2">#REF!</definedName>
    <definedName name="__ORO17" localSheetId="55">#REF!</definedName>
    <definedName name="__ORO17" localSheetId="56">#REF!</definedName>
    <definedName name="__ORO17">#REF!</definedName>
    <definedName name="__ORO18" localSheetId="31">#REF!</definedName>
    <definedName name="__ORO18" localSheetId="43">#REF!</definedName>
    <definedName name="__ORO18" localSheetId="53">#REF!</definedName>
    <definedName name="__ORO18" localSheetId="52">#REF!</definedName>
    <definedName name="__ORO18" localSheetId="50">#REF!</definedName>
    <definedName name="__ORO18" localSheetId="3">#REF!</definedName>
    <definedName name="__ORO18" localSheetId="2">#REF!</definedName>
    <definedName name="__ORO18" localSheetId="55">#REF!</definedName>
    <definedName name="__ORO18" localSheetId="56">#REF!</definedName>
    <definedName name="__ORO18">#REF!</definedName>
    <definedName name="__ORO19" localSheetId="31">#REF!</definedName>
    <definedName name="__ORO19" localSheetId="43">#REF!</definedName>
    <definedName name="__ORO19" localSheetId="53">#REF!</definedName>
    <definedName name="__ORO19" localSheetId="52">#REF!</definedName>
    <definedName name="__ORO19" localSheetId="50">#REF!</definedName>
    <definedName name="__ORO19" localSheetId="3">#REF!</definedName>
    <definedName name="__ORO19" localSheetId="2">#REF!</definedName>
    <definedName name="__ORO19" localSheetId="55">#REF!</definedName>
    <definedName name="__ORO19" localSheetId="56">#REF!</definedName>
    <definedName name="__ORO19">#REF!</definedName>
    <definedName name="__PJ50" localSheetId="31">#REF!</definedName>
    <definedName name="__PJ50" localSheetId="43">#REF!</definedName>
    <definedName name="__PJ50" localSheetId="53">#REF!</definedName>
    <definedName name="__PJ50" localSheetId="52">#REF!</definedName>
    <definedName name="__PJ50" localSheetId="50">#REF!</definedName>
    <definedName name="__PJ50" localSheetId="3">#REF!</definedName>
    <definedName name="__PJ50" localSheetId="2">#REF!</definedName>
    <definedName name="__PJ50" localSheetId="55">#REF!</definedName>
    <definedName name="__PJ50" localSheetId="56">#REF!</definedName>
    <definedName name="__PJ50">#REF!</definedName>
    <definedName name="__pj51" localSheetId="31">#REF!</definedName>
    <definedName name="__pj51" localSheetId="43">#REF!</definedName>
    <definedName name="__pj51" localSheetId="53">#REF!</definedName>
    <definedName name="__pj51" localSheetId="52">#REF!</definedName>
    <definedName name="__pj51" localSheetId="50">#REF!</definedName>
    <definedName name="__pj51" localSheetId="3">#REF!</definedName>
    <definedName name="__pj51" localSheetId="2">#REF!</definedName>
    <definedName name="__pj51" localSheetId="55">#REF!</definedName>
    <definedName name="__pj51" localSheetId="56">#REF!</definedName>
    <definedName name="__pj51">#REF!</definedName>
    <definedName name="__PMT5671" localSheetId="31">#REF!</definedName>
    <definedName name="__PMT5671" localSheetId="43">#REF!</definedName>
    <definedName name="__PMT5671" localSheetId="53">#REF!</definedName>
    <definedName name="__PMT5671" localSheetId="52">#REF!</definedName>
    <definedName name="__PMT5671" localSheetId="50">#REF!</definedName>
    <definedName name="__PMT5671" localSheetId="3">#REF!</definedName>
    <definedName name="__PMT5671" localSheetId="2">#REF!</definedName>
    <definedName name="__PMT5671" localSheetId="55">#REF!</definedName>
    <definedName name="__PMT5671" localSheetId="56">#REF!</definedName>
    <definedName name="__PMT5671">#REF!</definedName>
    <definedName name="__PMT5805" localSheetId="31">#REF!</definedName>
    <definedName name="__PMT5805" localSheetId="43">#REF!</definedName>
    <definedName name="__PMT5805" localSheetId="53">#REF!</definedName>
    <definedName name="__PMT5805" localSheetId="52">#REF!</definedName>
    <definedName name="__PMT5805" localSheetId="50">#REF!</definedName>
    <definedName name="__PMT5805" localSheetId="3">#REF!</definedName>
    <definedName name="__PMT5805" localSheetId="2">#REF!</definedName>
    <definedName name="__PMT5805" localSheetId="55">#REF!</definedName>
    <definedName name="__PMT5805" localSheetId="56">#REF!</definedName>
    <definedName name="__PMT5805">#REF!</definedName>
    <definedName name="__PMT5806" localSheetId="31">#REF!</definedName>
    <definedName name="__PMT5806" localSheetId="43">#REF!</definedName>
    <definedName name="__PMT5806" localSheetId="53">#REF!</definedName>
    <definedName name="__PMT5806" localSheetId="52">#REF!</definedName>
    <definedName name="__PMT5806" localSheetId="50">#REF!</definedName>
    <definedName name="__PMT5806" localSheetId="3">#REF!</definedName>
    <definedName name="__PMT5806" localSheetId="2">#REF!</definedName>
    <definedName name="__PMT5806" localSheetId="55">#REF!</definedName>
    <definedName name="__PMT5806" localSheetId="56">#REF!</definedName>
    <definedName name="__PMT5806">#REF!</definedName>
    <definedName name="__PMT5815" localSheetId="31">#REF!</definedName>
    <definedName name="__PMT5815" localSheetId="43">#REF!</definedName>
    <definedName name="__PMT5815" localSheetId="53">#REF!</definedName>
    <definedName name="__PMT5815" localSheetId="52">#REF!</definedName>
    <definedName name="__PMT5815" localSheetId="50">#REF!</definedName>
    <definedName name="__PMT5815" localSheetId="3">#REF!</definedName>
    <definedName name="__PMT5815" localSheetId="2">#REF!</definedName>
    <definedName name="__PMT5815" localSheetId="55">#REF!</definedName>
    <definedName name="__PMT5815" localSheetId="56">#REF!</definedName>
    <definedName name="__PMT5815">#REF!</definedName>
    <definedName name="__PMT5820" localSheetId="31">#REF!</definedName>
    <definedName name="__PMT5820" localSheetId="43">#REF!</definedName>
    <definedName name="__PMT5820" localSheetId="53">#REF!</definedName>
    <definedName name="__PMT5820" localSheetId="52">#REF!</definedName>
    <definedName name="__PMT5820" localSheetId="50">#REF!</definedName>
    <definedName name="__PMT5820" localSheetId="2">#REF!</definedName>
    <definedName name="__PMT5820" localSheetId="55">#REF!</definedName>
    <definedName name="__PMT5820" localSheetId="56">#REF!</definedName>
    <definedName name="__PMT5820">#REF!</definedName>
    <definedName name="__PR1" localSheetId="9">#REF!</definedName>
    <definedName name="__PR1" localSheetId="8">#REF!</definedName>
    <definedName name="__PR1">#REF!</definedName>
    <definedName name="__PZ15" localSheetId="5">#REF!</definedName>
    <definedName name="__PZ15" localSheetId="31">#REF!</definedName>
    <definedName name="__PZ15" localSheetId="43">#REF!</definedName>
    <definedName name="__PZ15" localSheetId="53">#REF!</definedName>
    <definedName name="__PZ15" localSheetId="52">#REF!</definedName>
    <definedName name="__PZ15" localSheetId="50">#REF!</definedName>
    <definedName name="__PZ15" localSheetId="3">#REF!</definedName>
    <definedName name="__PZ15" localSheetId="6">#REF!</definedName>
    <definedName name="__PZ15" localSheetId="2">#REF!</definedName>
    <definedName name="__PZ15" localSheetId="55">#REF!</definedName>
    <definedName name="__PZ15" localSheetId="56">#REF!</definedName>
    <definedName name="__PZ15">#REF!</definedName>
    <definedName name="__PZ20" localSheetId="31">#REF!</definedName>
    <definedName name="__PZ20" localSheetId="43">#REF!</definedName>
    <definedName name="__PZ20" localSheetId="53">#REF!</definedName>
    <definedName name="__PZ20" localSheetId="52">#REF!</definedName>
    <definedName name="__PZ20" localSheetId="50">#REF!</definedName>
    <definedName name="__PZ20" localSheetId="3">#REF!</definedName>
    <definedName name="__PZ20" localSheetId="6">#REF!</definedName>
    <definedName name="__PZ20" localSheetId="2">#REF!</definedName>
    <definedName name="__PZ20" localSheetId="55">#REF!</definedName>
    <definedName name="__PZ20" localSheetId="56">#REF!</definedName>
    <definedName name="__PZ20">#REF!</definedName>
    <definedName name="__PZ30" localSheetId="31">#REF!</definedName>
    <definedName name="__PZ30" localSheetId="43">#REF!</definedName>
    <definedName name="__PZ30" localSheetId="53">#REF!</definedName>
    <definedName name="__PZ30" localSheetId="52">#REF!</definedName>
    <definedName name="__PZ30" localSheetId="50">#REF!</definedName>
    <definedName name="__PZ30" localSheetId="3">#REF!</definedName>
    <definedName name="__PZ30" localSheetId="6">#REF!</definedName>
    <definedName name="__PZ30" localSheetId="2">#REF!</definedName>
    <definedName name="__PZ30" localSheetId="55">#REF!</definedName>
    <definedName name="__PZ30" localSheetId="56">#REF!</definedName>
    <definedName name="__PZ30">#REF!</definedName>
    <definedName name="__PZ40" localSheetId="31">#REF!</definedName>
    <definedName name="__PZ40" localSheetId="43">#REF!</definedName>
    <definedName name="__PZ40" localSheetId="53">#REF!</definedName>
    <definedName name="__PZ40" localSheetId="52">#REF!</definedName>
    <definedName name="__PZ40" localSheetId="50">#REF!</definedName>
    <definedName name="__PZ40" localSheetId="3">#REF!</definedName>
    <definedName name="__PZ40" localSheetId="6">#REF!</definedName>
    <definedName name="__PZ40" localSheetId="2">#REF!</definedName>
    <definedName name="__PZ40" localSheetId="55">#REF!</definedName>
    <definedName name="__PZ40" localSheetId="56">#REF!</definedName>
    <definedName name="__PZ40">#REF!</definedName>
    <definedName name="__PZ50" localSheetId="31">#REF!</definedName>
    <definedName name="__PZ50" localSheetId="43">#REF!</definedName>
    <definedName name="__PZ50" localSheetId="53">#REF!</definedName>
    <definedName name="__PZ50" localSheetId="52">#REF!</definedName>
    <definedName name="__PZ50" localSheetId="50">#REF!</definedName>
    <definedName name="__PZ50" localSheetId="3">#REF!</definedName>
    <definedName name="__PZ50" localSheetId="6">#REF!</definedName>
    <definedName name="__PZ50" localSheetId="2">#REF!</definedName>
    <definedName name="__PZ50" localSheetId="55">#REF!</definedName>
    <definedName name="__PZ50" localSheetId="56">#REF!</definedName>
    <definedName name="__PZ50">#REF!</definedName>
    <definedName name="__r">#REF!</definedName>
    <definedName name="__rc" localSheetId="5">#REF!</definedName>
    <definedName name="__rc" localSheetId="31">#REF!</definedName>
    <definedName name="__rc" localSheetId="43">#REF!</definedName>
    <definedName name="__rc" localSheetId="53">#REF!</definedName>
    <definedName name="__rc" localSheetId="52">#REF!</definedName>
    <definedName name="__rc" localSheetId="50">#REF!</definedName>
    <definedName name="__rc" localSheetId="3">#REF!</definedName>
    <definedName name="__rc" localSheetId="2">#REF!</definedName>
    <definedName name="__rc" localSheetId="47">#REF!</definedName>
    <definedName name="__rc" localSheetId="55">#REF!</definedName>
    <definedName name="__rc" localSheetId="56">#REF!</definedName>
    <definedName name="__rc">#REF!</definedName>
    <definedName name="__RD43" localSheetId="5">#REF!</definedName>
    <definedName name="__RD43" localSheetId="31">#REF!</definedName>
    <definedName name="__RD43" localSheetId="43">#REF!</definedName>
    <definedName name="__RD43" localSheetId="53">#REF!</definedName>
    <definedName name="__RD43" localSheetId="52">#REF!</definedName>
    <definedName name="__RD43" localSheetId="50">#REF!</definedName>
    <definedName name="__RD43" localSheetId="3">#REF!</definedName>
    <definedName name="__RD43" localSheetId="6">#REF!</definedName>
    <definedName name="__RD43" localSheetId="2">#REF!</definedName>
    <definedName name="__RD43" localSheetId="47">#REF!</definedName>
    <definedName name="__RD43" localSheetId="55">#REF!</definedName>
    <definedName name="__RD43" localSheetId="56">#REF!</definedName>
    <definedName name="__RD43">#REF!</definedName>
    <definedName name="__RD63" localSheetId="31">#REF!</definedName>
    <definedName name="__RD63" localSheetId="43">#REF!</definedName>
    <definedName name="__RD63" localSheetId="53">#REF!</definedName>
    <definedName name="__RD63" localSheetId="52">#REF!</definedName>
    <definedName name="__RD63" localSheetId="50">#REF!</definedName>
    <definedName name="__RD63" localSheetId="6">#REF!</definedName>
    <definedName name="__RD63" localSheetId="2">#REF!</definedName>
    <definedName name="__RD63" localSheetId="55">#REF!</definedName>
    <definedName name="__RD63" localSheetId="56">#REF!</definedName>
    <definedName name="__RD63">#REF!</definedName>
    <definedName name="__RD64" localSheetId="31">#REF!</definedName>
    <definedName name="__RD64" localSheetId="43">#REF!</definedName>
    <definedName name="__RD64" localSheetId="53">#REF!</definedName>
    <definedName name="__RD64" localSheetId="52">#REF!</definedName>
    <definedName name="__RD64" localSheetId="50">#REF!</definedName>
    <definedName name="__RD64" localSheetId="6">#REF!</definedName>
    <definedName name="__RD64" localSheetId="2">#REF!</definedName>
    <definedName name="__RD64" localSheetId="55">#REF!</definedName>
    <definedName name="__RD64" localSheetId="56">#REF!</definedName>
    <definedName name="__RD64">#REF!</definedName>
    <definedName name="__RD83" localSheetId="31">#REF!</definedName>
    <definedName name="__RD83" localSheetId="43">#REF!</definedName>
    <definedName name="__RD83" localSheetId="53">#REF!</definedName>
    <definedName name="__RD83" localSheetId="52">#REF!</definedName>
    <definedName name="__RD83" localSheetId="50">#REF!</definedName>
    <definedName name="__RD83" localSheetId="6">#REF!</definedName>
    <definedName name="__RD83" localSheetId="2">#REF!</definedName>
    <definedName name="__RD83" localSheetId="55">#REF!</definedName>
    <definedName name="__RD83" localSheetId="56">#REF!</definedName>
    <definedName name="__RD83">#REF!</definedName>
    <definedName name="__RD84" localSheetId="31">#REF!</definedName>
    <definedName name="__RD84" localSheetId="43">#REF!</definedName>
    <definedName name="__RD84" localSheetId="53">#REF!</definedName>
    <definedName name="__RD84" localSheetId="52">#REF!</definedName>
    <definedName name="__RD84" localSheetId="50">#REF!</definedName>
    <definedName name="__RD84" localSheetId="6">#REF!</definedName>
    <definedName name="__RD84" localSheetId="2">#REF!</definedName>
    <definedName name="__RD84" localSheetId="55">#REF!</definedName>
    <definedName name="__RD84" localSheetId="56">#REF!</definedName>
    <definedName name="__RD84">#REF!</definedName>
    <definedName name="__RD86" localSheetId="31">#REF!</definedName>
    <definedName name="__RD86" localSheetId="43">#REF!</definedName>
    <definedName name="__RD86" localSheetId="53">#REF!</definedName>
    <definedName name="__RD86" localSheetId="52">#REF!</definedName>
    <definedName name="__RD86" localSheetId="50">#REF!</definedName>
    <definedName name="__RD86" localSheetId="6">#REF!</definedName>
    <definedName name="__RD86" localSheetId="2">#REF!</definedName>
    <definedName name="__RD86" localSheetId="55">#REF!</definedName>
    <definedName name="__RD86" localSheetId="56">#REF!</definedName>
    <definedName name="__RD86">#REF!</definedName>
    <definedName name="__SBC1">#REF!</definedName>
    <definedName name="__SBC3">#REF!</definedName>
    <definedName name="__SBC5">#REF!</definedName>
    <definedName name="__SY106">#REF!</definedName>
    <definedName name="__SY126" localSheetId="5">#REF!</definedName>
    <definedName name="__SY126" localSheetId="31">#REF!</definedName>
    <definedName name="__SY126" localSheetId="43">#REF!</definedName>
    <definedName name="__SY126" localSheetId="53">#REF!</definedName>
    <definedName name="__SY126" localSheetId="52">#REF!</definedName>
    <definedName name="__SY126" localSheetId="50">#REF!</definedName>
    <definedName name="__SY126" localSheetId="3">#REF!</definedName>
    <definedName name="__SY126" localSheetId="6">#REF!</definedName>
    <definedName name="__SY126" localSheetId="2">#REF!</definedName>
    <definedName name="__SY126" localSheetId="55">#REF!</definedName>
    <definedName name="__SY126" localSheetId="56">#REF!</definedName>
    <definedName name="__SY126">#REF!</definedName>
    <definedName name="__SY166" localSheetId="31">#REF!</definedName>
    <definedName name="__SY166" localSheetId="43">#REF!</definedName>
    <definedName name="__SY166" localSheetId="53">#REF!</definedName>
    <definedName name="__SY166" localSheetId="52">#REF!</definedName>
    <definedName name="__SY166" localSheetId="50">#REF!</definedName>
    <definedName name="__SY166" localSheetId="3">#REF!</definedName>
    <definedName name="__SY166" localSheetId="2">#REF!</definedName>
    <definedName name="__SY166" localSheetId="55">#REF!</definedName>
    <definedName name="__SY166" localSheetId="56">#REF!</definedName>
    <definedName name="__SY166">#REF!</definedName>
    <definedName name="__SY186" localSheetId="31">#REF!</definedName>
    <definedName name="__SY186" localSheetId="43">#REF!</definedName>
    <definedName name="__SY186" localSheetId="53">#REF!</definedName>
    <definedName name="__SY186" localSheetId="52">#REF!</definedName>
    <definedName name="__SY186" localSheetId="50">#REF!</definedName>
    <definedName name="__SY186" localSheetId="3">#REF!</definedName>
    <definedName name="__SY186" localSheetId="2">#REF!</definedName>
    <definedName name="__SY186" localSheetId="55">#REF!</definedName>
    <definedName name="__SY186" localSheetId="56">#REF!</definedName>
    <definedName name="__SY186">#REF!</definedName>
    <definedName name="__SY206" localSheetId="31">#REF!</definedName>
    <definedName name="__SY206" localSheetId="43">#REF!</definedName>
    <definedName name="__SY206" localSheetId="53">#REF!</definedName>
    <definedName name="__SY206" localSheetId="52">#REF!</definedName>
    <definedName name="__SY206" localSheetId="50">#REF!</definedName>
    <definedName name="__SY206" localSheetId="3">#REF!</definedName>
    <definedName name="__SY206" localSheetId="6">#REF!</definedName>
    <definedName name="__SY206" localSheetId="2">#REF!</definedName>
    <definedName name="__SY206" localSheetId="55">#REF!</definedName>
    <definedName name="__SY206" localSheetId="56">#REF!</definedName>
    <definedName name="__SY206">#REF!</definedName>
    <definedName name="__SY86" localSheetId="31">#REF!</definedName>
    <definedName name="__SY86" localSheetId="43">#REF!</definedName>
    <definedName name="__SY86" localSheetId="53">#REF!</definedName>
    <definedName name="__SY86" localSheetId="52">#REF!</definedName>
    <definedName name="__SY86" localSheetId="50">#REF!</definedName>
    <definedName name="__SY86" localSheetId="3">#REF!</definedName>
    <definedName name="__SY86" localSheetId="2">#REF!</definedName>
    <definedName name="__SY86" localSheetId="55">#REF!</definedName>
    <definedName name="__SY86" localSheetId="56">#REF!</definedName>
    <definedName name="__SY86">#REF!</definedName>
    <definedName name="__TA3" localSheetId="31">#REF!</definedName>
    <definedName name="__TA3" localSheetId="43">#REF!</definedName>
    <definedName name="__TA3" localSheetId="53">#REF!</definedName>
    <definedName name="__TA3" localSheetId="52">#REF!</definedName>
    <definedName name="__TA3" localSheetId="50">#REF!</definedName>
    <definedName name="__TA3" localSheetId="3">#REF!</definedName>
    <definedName name="__TA3" localSheetId="6">#REF!</definedName>
    <definedName name="__TA3" localSheetId="2">#REF!</definedName>
    <definedName name="__TA3" localSheetId="55">#REF!</definedName>
    <definedName name="__TA3" localSheetId="56">#REF!</definedName>
    <definedName name="__TA3">#REF!</definedName>
    <definedName name="__TA4" localSheetId="31">#REF!</definedName>
    <definedName name="__TA4" localSheetId="43">#REF!</definedName>
    <definedName name="__TA4" localSheetId="53">#REF!</definedName>
    <definedName name="__TA4" localSheetId="52">#REF!</definedName>
    <definedName name="__TA4" localSheetId="50">#REF!</definedName>
    <definedName name="__TA4" localSheetId="3">#REF!</definedName>
    <definedName name="__TA4" localSheetId="6">#REF!</definedName>
    <definedName name="__TA4" localSheetId="2">#REF!</definedName>
    <definedName name="__TA4" localSheetId="55">#REF!</definedName>
    <definedName name="__TA4" localSheetId="56">#REF!</definedName>
    <definedName name="__TA4">#REF!</definedName>
    <definedName name="__tab1" localSheetId="5">#REF!</definedName>
    <definedName name="__tab1" localSheetId="31">#REF!</definedName>
    <definedName name="__tab1" localSheetId="43">#REF!</definedName>
    <definedName name="__tab1" localSheetId="53">#REF!</definedName>
    <definedName name="__tab1" localSheetId="52">#REF!</definedName>
    <definedName name="__tab1" localSheetId="50">#REF!</definedName>
    <definedName name="__tab1" localSheetId="3">#REF!</definedName>
    <definedName name="__tab1" localSheetId="2">#REF!</definedName>
    <definedName name="__tab1" localSheetId="47">#REF!</definedName>
    <definedName name="__tab1" localSheetId="55">#REF!</definedName>
    <definedName name="__tab1" localSheetId="56">#REF!</definedName>
    <definedName name="__tab1">#REF!</definedName>
    <definedName name="__tab2" localSheetId="31">#REF!</definedName>
    <definedName name="__tab2" localSheetId="43">#REF!</definedName>
    <definedName name="__tab2" localSheetId="53">#REF!</definedName>
    <definedName name="__tab2" localSheetId="52">#REF!</definedName>
    <definedName name="__tab2" localSheetId="50">#REF!</definedName>
    <definedName name="__tab2" localSheetId="3">#REF!</definedName>
    <definedName name="__tab2" localSheetId="2">#REF!</definedName>
    <definedName name="__tab2" localSheetId="55">#REF!</definedName>
    <definedName name="__tab2" localSheetId="56">#REF!</definedName>
    <definedName name="__tab2">#REF!</definedName>
    <definedName name="__tab3" localSheetId="31">#REF!</definedName>
    <definedName name="__tab3" localSheetId="43">#REF!</definedName>
    <definedName name="__tab3" localSheetId="53">#REF!</definedName>
    <definedName name="__tab3" localSheetId="52">#REF!</definedName>
    <definedName name="__tab3" localSheetId="50">#REF!</definedName>
    <definedName name="__tab3" localSheetId="3">#REF!</definedName>
    <definedName name="__tab3" localSheetId="2">#REF!</definedName>
    <definedName name="__tab3" localSheetId="55">#REF!</definedName>
    <definedName name="__tab3" localSheetId="56">#REF!</definedName>
    <definedName name="__tab3">#REF!</definedName>
    <definedName name="__TAB4" localSheetId="31">#REF!</definedName>
    <definedName name="__TAB4" localSheetId="43">#REF!</definedName>
    <definedName name="__TAB4" localSheetId="53">#REF!</definedName>
    <definedName name="__TAB4" localSheetId="52">#REF!</definedName>
    <definedName name="__TAB4" localSheetId="50">#REF!</definedName>
    <definedName name="__TAB4" localSheetId="3">#REF!</definedName>
    <definedName name="__TAB4" localSheetId="2">#REF!</definedName>
    <definedName name="__TAB4" localSheetId="55">#REF!</definedName>
    <definedName name="__TAB4" localSheetId="56">#REF!</definedName>
    <definedName name="__TAB4">#REF!</definedName>
    <definedName name="__TE10" localSheetId="31">#REF!</definedName>
    <definedName name="__TE10" localSheetId="43">#REF!</definedName>
    <definedName name="__TE10" localSheetId="53">#REF!</definedName>
    <definedName name="__TE10" localSheetId="52">#REF!</definedName>
    <definedName name="__TE10" localSheetId="50">#REF!</definedName>
    <definedName name="__TE10" localSheetId="3">#REF!</definedName>
    <definedName name="__TE10" localSheetId="6">#REF!</definedName>
    <definedName name="__TE10" localSheetId="2">#REF!</definedName>
    <definedName name="__TE10" localSheetId="55">#REF!</definedName>
    <definedName name="__TE10" localSheetId="56">#REF!</definedName>
    <definedName name="__TE10">#REF!</definedName>
    <definedName name="__TE103" localSheetId="31">#REF!</definedName>
    <definedName name="__TE103" localSheetId="43">#REF!</definedName>
    <definedName name="__TE103" localSheetId="53">#REF!</definedName>
    <definedName name="__TE103" localSheetId="52">#REF!</definedName>
    <definedName name="__TE103" localSheetId="50">#REF!</definedName>
    <definedName name="__TE103" localSheetId="3">#REF!</definedName>
    <definedName name="__TE103" localSheetId="6">#REF!</definedName>
    <definedName name="__TE103" localSheetId="2">#REF!</definedName>
    <definedName name="__TE103" localSheetId="55">#REF!</definedName>
    <definedName name="__TE103" localSheetId="56">#REF!</definedName>
    <definedName name="__TE103">#REF!</definedName>
    <definedName name="__TE104" localSheetId="31">#REF!</definedName>
    <definedName name="__TE104" localSheetId="43">#REF!</definedName>
    <definedName name="__TE104" localSheetId="53">#REF!</definedName>
    <definedName name="__TE104" localSheetId="52">#REF!</definedName>
    <definedName name="__TE104" localSheetId="50">#REF!</definedName>
    <definedName name="__TE104" localSheetId="6">#REF!</definedName>
    <definedName name="__TE104" localSheetId="2">#REF!</definedName>
    <definedName name="__TE104" localSheetId="55">#REF!</definedName>
    <definedName name="__TE104" localSheetId="56">#REF!</definedName>
    <definedName name="__TE104">#REF!</definedName>
    <definedName name="__TE106" localSheetId="31">#REF!</definedName>
    <definedName name="__TE106" localSheetId="43">#REF!</definedName>
    <definedName name="__TE106" localSheetId="53">#REF!</definedName>
    <definedName name="__TE106" localSheetId="52">#REF!</definedName>
    <definedName name="__TE106" localSheetId="50">#REF!</definedName>
    <definedName name="__TE106" localSheetId="6">#REF!</definedName>
    <definedName name="__TE106" localSheetId="2">#REF!</definedName>
    <definedName name="__TE106" localSheetId="55">#REF!</definedName>
    <definedName name="__TE106" localSheetId="56">#REF!</definedName>
    <definedName name="__TE106">#REF!</definedName>
    <definedName name="__TE108" localSheetId="31">#REF!</definedName>
    <definedName name="__TE108" localSheetId="43">#REF!</definedName>
    <definedName name="__TE108" localSheetId="53">#REF!</definedName>
    <definedName name="__TE108" localSheetId="52">#REF!</definedName>
    <definedName name="__TE108" localSheetId="50">#REF!</definedName>
    <definedName name="__TE108" localSheetId="6">#REF!</definedName>
    <definedName name="__TE108" localSheetId="2">#REF!</definedName>
    <definedName name="__TE108" localSheetId="55">#REF!</definedName>
    <definedName name="__TE108" localSheetId="56">#REF!</definedName>
    <definedName name="__TE108">#REF!</definedName>
    <definedName name="__TE12" localSheetId="31">#REF!</definedName>
    <definedName name="__TE12" localSheetId="43">#REF!</definedName>
    <definedName name="__TE12" localSheetId="53">#REF!</definedName>
    <definedName name="__TE12" localSheetId="52">#REF!</definedName>
    <definedName name="__TE12" localSheetId="50">#REF!</definedName>
    <definedName name="__TE12" localSheetId="6">#REF!</definedName>
    <definedName name="__TE12" localSheetId="2">#REF!</definedName>
    <definedName name="__TE12" localSheetId="55">#REF!</definedName>
    <definedName name="__TE12" localSheetId="56">#REF!</definedName>
    <definedName name="__TE12">#REF!</definedName>
    <definedName name="__TE1210" localSheetId="31">#REF!</definedName>
    <definedName name="__TE1210" localSheetId="43">#REF!</definedName>
    <definedName name="__TE1210" localSheetId="53">#REF!</definedName>
    <definedName name="__TE1210" localSheetId="52">#REF!</definedName>
    <definedName name="__TE1210" localSheetId="50">#REF!</definedName>
    <definedName name="__TE1210" localSheetId="6">#REF!</definedName>
    <definedName name="__TE1210" localSheetId="2">#REF!</definedName>
    <definedName name="__TE1210" localSheetId="55">#REF!</definedName>
    <definedName name="__TE1210" localSheetId="56">#REF!</definedName>
    <definedName name="__TE1210">#REF!</definedName>
    <definedName name="__TE123" localSheetId="31">#REF!</definedName>
    <definedName name="__TE123" localSheetId="43">#REF!</definedName>
    <definedName name="__TE123" localSheetId="53">#REF!</definedName>
    <definedName name="__TE123" localSheetId="52">#REF!</definedName>
    <definedName name="__TE123" localSheetId="50">#REF!</definedName>
    <definedName name="__TE123" localSheetId="6">#REF!</definedName>
    <definedName name="__TE123" localSheetId="2">#REF!</definedName>
    <definedName name="__TE123" localSheetId="55">#REF!</definedName>
    <definedName name="__TE123" localSheetId="56">#REF!</definedName>
    <definedName name="__TE123">#REF!</definedName>
    <definedName name="__TE124" localSheetId="31">#REF!</definedName>
    <definedName name="__TE124" localSheetId="43">#REF!</definedName>
    <definedName name="__TE124" localSheetId="53">#REF!</definedName>
    <definedName name="__TE124" localSheetId="52">#REF!</definedName>
    <definedName name="__TE124" localSheetId="50">#REF!</definedName>
    <definedName name="__TE124" localSheetId="6">#REF!</definedName>
    <definedName name="__TE124" localSheetId="2">#REF!</definedName>
    <definedName name="__TE124" localSheetId="55">#REF!</definedName>
    <definedName name="__TE124" localSheetId="56">#REF!</definedName>
    <definedName name="__TE124">#REF!</definedName>
    <definedName name="__TE126" localSheetId="31">#REF!</definedName>
    <definedName name="__TE126" localSheetId="43">#REF!</definedName>
    <definedName name="__TE126" localSheetId="53">#REF!</definedName>
    <definedName name="__TE126" localSheetId="52">#REF!</definedName>
    <definedName name="__TE126" localSheetId="50">#REF!</definedName>
    <definedName name="__TE126" localSheetId="6">#REF!</definedName>
    <definedName name="__TE126" localSheetId="2">#REF!</definedName>
    <definedName name="__TE126" localSheetId="55">#REF!</definedName>
    <definedName name="__TE126" localSheetId="56">#REF!</definedName>
    <definedName name="__TE126">#REF!</definedName>
    <definedName name="__TE128" localSheetId="31">#REF!</definedName>
    <definedName name="__TE128" localSheetId="43">#REF!</definedName>
    <definedName name="__TE128" localSheetId="53">#REF!</definedName>
    <definedName name="__TE128" localSheetId="52">#REF!</definedName>
    <definedName name="__TE128" localSheetId="50">#REF!</definedName>
    <definedName name="__TE128" localSheetId="6">#REF!</definedName>
    <definedName name="__TE128" localSheetId="2">#REF!</definedName>
    <definedName name="__TE128" localSheetId="55">#REF!</definedName>
    <definedName name="__TE128" localSheetId="56">#REF!</definedName>
    <definedName name="__TE128">#REF!</definedName>
    <definedName name="__TE3" localSheetId="31">#REF!</definedName>
    <definedName name="__TE3" localSheetId="43">#REF!</definedName>
    <definedName name="__TE3" localSheetId="53">#REF!</definedName>
    <definedName name="__TE3" localSheetId="52">#REF!</definedName>
    <definedName name="__TE3" localSheetId="50">#REF!</definedName>
    <definedName name="__TE3" localSheetId="6">#REF!</definedName>
    <definedName name="__TE3" localSheetId="2">#REF!</definedName>
    <definedName name="__TE3" localSheetId="55">#REF!</definedName>
    <definedName name="__TE3" localSheetId="56">#REF!</definedName>
    <definedName name="__TE3">#REF!</definedName>
    <definedName name="__TE4" localSheetId="31">#REF!</definedName>
    <definedName name="__TE4" localSheetId="43">#REF!</definedName>
    <definedName name="__TE4" localSheetId="53">#REF!</definedName>
    <definedName name="__TE4" localSheetId="52">#REF!</definedName>
    <definedName name="__TE4" localSheetId="50">#REF!</definedName>
    <definedName name="__TE4" localSheetId="6">#REF!</definedName>
    <definedName name="__TE4" localSheetId="2">#REF!</definedName>
    <definedName name="__TE4" localSheetId="55">#REF!</definedName>
    <definedName name="__TE4" localSheetId="56">#REF!</definedName>
    <definedName name="__TE4">#REF!</definedName>
    <definedName name="__TE43" localSheetId="31">#REF!</definedName>
    <definedName name="__TE43" localSheetId="43">#REF!</definedName>
    <definedName name="__TE43" localSheetId="53">#REF!</definedName>
    <definedName name="__TE43" localSheetId="52">#REF!</definedName>
    <definedName name="__TE43" localSheetId="50">#REF!</definedName>
    <definedName name="__TE43" localSheetId="6">#REF!</definedName>
    <definedName name="__TE43" localSheetId="2">#REF!</definedName>
    <definedName name="__TE43" localSheetId="55">#REF!</definedName>
    <definedName name="__TE43" localSheetId="56">#REF!</definedName>
    <definedName name="__TE43">#REF!</definedName>
    <definedName name="__TE6" localSheetId="31">#REF!</definedName>
    <definedName name="__TE6" localSheetId="43">#REF!</definedName>
    <definedName name="__TE6" localSheetId="53">#REF!</definedName>
    <definedName name="__TE6" localSheetId="52">#REF!</definedName>
    <definedName name="__TE6" localSheetId="50">#REF!</definedName>
    <definedName name="__TE6" localSheetId="6">#REF!</definedName>
    <definedName name="__TE6" localSheetId="2">#REF!</definedName>
    <definedName name="__TE6" localSheetId="55">#REF!</definedName>
    <definedName name="__TE6" localSheetId="56">#REF!</definedName>
    <definedName name="__TE6">#REF!</definedName>
    <definedName name="__TE63" localSheetId="31">#REF!</definedName>
    <definedName name="__TE63" localSheetId="43">#REF!</definedName>
    <definedName name="__TE63" localSheetId="53">#REF!</definedName>
    <definedName name="__TE63" localSheetId="52">#REF!</definedName>
    <definedName name="__TE63" localSheetId="50">#REF!</definedName>
    <definedName name="__TE63" localSheetId="6">#REF!</definedName>
    <definedName name="__TE63" localSheetId="2">#REF!</definedName>
    <definedName name="__TE63" localSheetId="55">#REF!</definedName>
    <definedName name="__TE63" localSheetId="56">#REF!</definedName>
    <definedName name="__TE63">#REF!</definedName>
    <definedName name="__TE64" localSheetId="31">#REF!</definedName>
    <definedName name="__TE64" localSheetId="43">#REF!</definedName>
    <definedName name="__TE64" localSheetId="53">#REF!</definedName>
    <definedName name="__TE64" localSheetId="52">#REF!</definedName>
    <definedName name="__TE64" localSheetId="50">#REF!</definedName>
    <definedName name="__TE64" localSheetId="6">#REF!</definedName>
    <definedName name="__TE64" localSheetId="2">#REF!</definedName>
    <definedName name="__TE64" localSheetId="55">#REF!</definedName>
    <definedName name="__TE64" localSheetId="56">#REF!</definedName>
    <definedName name="__TE64">#REF!</definedName>
    <definedName name="__TE8" localSheetId="31">#REF!</definedName>
    <definedName name="__TE8" localSheetId="43">#REF!</definedName>
    <definedName name="__TE8" localSheetId="53">#REF!</definedName>
    <definedName name="__TE8" localSheetId="52">#REF!</definedName>
    <definedName name="__TE8" localSheetId="50">#REF!</definedName>
    <definedName name="__TE8" localSheetId="6">#REF!</definedName>
    <definedName name="__TE8" localSheetId="2">#REF!</definedName>
    <definedName name="__TE8" localSheetId="55">#REF!</definedName>
    <definedName name="__TE8" localSheetId="56">#REF!</definedName>
    <definedName name="__TE8">#REF!</definedName>
    <definedName name="__TE83" localSheetId="31">#REF!</definedName>
    <definedName name="__TE83" localSheetId="43">#REF!</definedName>
    <definedName name="__TE83" localSheetId="53">#REF!</definedName>
    <definedName name="__TE83" localSheetId="52">#REF!</definedName>
    <definedName name="__TE83" localSheetId="50">#REF!</definedName>
    <definedName name="__TE83" localSheetId="6">#REF!</definedName>
    <definedName name="__TE83" localSheetId="2">#REF!</definedName>
    <definedName name="__TE83" localSheetId="55">#REF!</definedName>
    <definedName name="__TE83" localSheetId="56">#REF!</definedName>
    <definedName name="__TE83">#REF!</definedName>
    <definedName name="__TE84" localSheetId="31">#REF!</definedName>
    <definedName name="__TE84" localSheetId="43">#REF!</definedName>
    <definedName name="__TE84" localSheetId="53">#REF!</definedName>
    <definedName name="__TE84" localSheetId="52">#REF!</definedName>
    <definedName name="__TE84" localSheetId="50">#REF!</definedName>
    <definedName name="__TE84" localSheetId="6">#REF!</definedName>
    <definedName name="__TE84" localSheetId="2">#REF!</definedName>
    <definedName name="__TE84" localSheetId="55">#REF!</definedName>
    <definedName name="__TE84" localSheetId="56">#REF!</definedName>
    <definedName name="__TE84">#REF!</definedName>
    <definedName name="__TE86" localSheetId="31">#REF!</definedName>
    <definedName name="__TE86" localSheetId="43">#REF!</definedName>
    <definedName name="__TE86" localSheetId="53">#REF!</definedName>
    <definedName name="__TE86" localSheetId="52">#REF!</definedName>
    <definedName name="__TE86" localSheetId="50">#REF!</definedName>
    <definedName name="__TE86" localSheetId="6">#REF!</definedName>
    <definedName name="__TE86" localSheetId="2">#REF!</definedName>
    <definedName name="__TE86" localSheetId="55">#REF!</definedName>
    <definedName name="__TE86" localSheetId="56">#REF!</definedName>
    <definedName name="__TE86">#REF!</definedName>
    <definedName name="__TP10" localSheetId="31">#REF!</definedName>
    <definedName name="__TP10" localSheetId="43">#REF!</definedName>
    <definedName name="__TP10" localSheetId="53">#REF!</definedName>
    <definedName name="__TP10" localSheetId="52">#REF!</definedName>
    <definedName name="__TP10" localSheetId="50">#REF!</definedName>
    <definedName name="__TP10" localSheetId="6">#REF!</definedName>
    <definedName name="__TP10" localSheetId="2">#REF!</definedName>
    <definedName name="__TP10" localSheetId="55">#REF!</definedName>
    <definedName name="__TP10" localSheetId="56">#REF!</definedName>
    <definedName name="__TP10">#REF!</definedName>
    <definedName name="__TP12" localSheetId="31">#REF!</definedName>
    <definedName name="__TP12" localSheetId="43">#REF!</definedName>
    <definedName name="__TP12" localSheetId="53">#REF!</definedName>
    <definedName name="__TP12" localSheetId="52">#REF!</definedName>
    <definedName name="__TP12" localSheetId="50">#REF!</definedName>
    <definedName name="__TP12" localSheetId="6">#REF!</definedName>
    <definedName name="__TP12" localSheetId="2">#REF!</definedName>
    <definedName name="__TP12" localSheetId="55">#REF!</definedName>
    <definedName name="__TP12" localSheetId="56">#REF!</definedName>
    <definedName name="__TP12">#REF!</definedName>
    <definedName name="__TP3" localSheetId="31">#REF!</definedName>
    <definedName name="__TP3" localSheetId="43">#REF!</definedName>
    <definedName name="__TP3" localSheetId="53">#REF!</definedName>
    <definedName name="__TP3" localSheetId="52">#REF!</definedName>
    <definedName name="__TP3" localSheetId="50">#REF!</definedName>
    <definedName name="__TP3" localSheetId="6">#REF!</definedName>
    <definedName name="__TP3" localSheetId="2">#REF!</definedName>
    <definedName name="__TP3" localSheetId="55">#REF!</definedName>
    <definedName name="__TP3" localSheetId="56">#REF!</definedName>
    <definedName name="__TP3">#REF!</definedName>
    <definedName name="__TP4" localSheetId="31">#REF!</definedName>
    <definedName name="__TP4" localSheetId="43">#REF!</definedName>
    <definedName name="__TP4" localSheetId="53">#REF!</definedName>
    <definedName name="__TP4" localSheetId="52">#REF!</definedName>
    <definedName name="__TP4" localSheetId="50">#REF!</definedName>
    <definedName name="__TP4" localSheetId="6">#REF!</definedName>
    <definedName name="__TP4" localSheetId="2">#REF!</definedName>
    <definedName name="__TP4" localSheetId="55">#REF!</definedName>
    <definedName name="__TP4" localSheetId="56">#REF!</definedName>
    <definedName name="__TP4">#REF!</definedName>
    <definedName name="__TP6" localSheetId="31">#REF!</definedName>
    <definedName name="__TP6" localSheetId="43">#REF!</definedName>
    <definedName name="__TP6" localSheetId="53">#REF!</definedName>
    <definedName name="__TP6" localSheetId="52">#REF!</definedName>
    <definedName name="__TP6" localSheetId="50">#REF!</definedName>
    <definedName name="__TP6" localSheetId="6">#REF!</definedName>
    <definedName name="__TP6" localSheetId="2">#REF!</definedName>
    <definedName name="__TP6" localSheetId="55">#REF!</definedName>
    <definedName name="__TP6" localSheetId="56">#REF!</definedName>
    <definedName name="__TP6">#REF!</definedName>
    <definedName name="__TP8" localSheetId="31">#REF!</definedName>
    <definedName name="__TP8" localSheetId="43">#REF!</definedName>
    <definedName name="__TP8" localSheetId="53">#REF!</definedName>
    <definedName name="__TP8" localSheetId="52">#REF!</definedName>
    <definedName name="__TP8" localSheetId="50">#REF!</definedName>
    <definedName name="__TP8" localSheetId="6">#REF!</definedName>
    <definedName name="__TP8" localSheetId="2">#REF!</definedName>
    <definedName name="__TP8" localSheetId="55">#REF!</definedName>
    <definedName name="__TP8" localSheetId="56">#REF!</definedName>
    <definedName name="__TP8">#REF!</definedName>
    <definedName name="__TS10">#REF!</definedName>
    <definedName name="__TS12" localSheetId="5">#REF!</definedName>
    <definedName name="__TS12" localSheetId="31">#REF!</definedName>
    <definedName name="__TS12" localSheetId="43">#REF!</definedName>
    <definedName name="__TS12" localSheetId="53">#REF!</definedName>
    <definedName name="__TS12" localSheetId="52">#REF!</definedName>
    <definedName name="__TS12" localSheetId="50">#REF!</definedName>
    <definedName name="__TS12" localSheetId="3">#REF!</definedName>
    <definedName name="__TS12" localSheetId="6">#REF!</definedName>
    <definedName name="__TS12" localSheetId="2">#REF!</definedName>
    <definedName name="__TS12" localSheetId="55">#REF!</definedName>
    <definedName name="__TS12" localSheetId="56">#REF!</definedName>
    <definedName name="__TS12">#REF!</definedName>
    <definedName name="__TS16" localSheetId="31">#REF!</definedName>
    <definedName name="__TS16" localSheetId="43">#REF!</definedName>
    <definedName name="__TS16" localSheetId="53">#REF!</definedName>
    <definedName name="__TS16" localSheetId="52">#REF!</definedName>
    <definedName name="__TS16" localSheetId="50">#REF!</definedName>
    <definedName name="__TS16" localSheetId="3">#REF!</definedName>
    <definedName name="__TS16" localSheetId="2">#REF!</definedName>
    <definedName name="__TS16" localSheetId="55">#REF!</definedName>
    <definedName name="__TS16" localSheetId="56">#REF!</definedName>
    <definedName name="__TS16">#REF!</definedName>
    <definedName name="__TS18" localSheetId="31">#REF!</definedName>
    <definedName name="__TS18" localSheetId="43">#REF!</definedName>
    <definedName name="__TS18" localSheetId="53">#REF!</definedName>
    <definedName name="__TS18" localSheetId="52">#REF!</definedName>
    <definedName name="__TS18" localSheetId="50">#REF!</definedName>
    <definedName name="__TS18" localSheetId="3">#REF!</definedName>
    <definedName name="__TS18" localSheetId="2">#REF!</definedName>
    <definedName name="__TS18" localSheetId="55">#REF!</definedName>
    <definedName name="__TS18" localSheetId="56">#REF!</definedName>
    <definedName name="__TS18">#REF!</definedName>
    <definedName name="__TS20" localSheetId="31">#REF!</definedName>
    <definedName name="__TS20" localSheetId="43">#REF!</definedName>
    <definedName name="__TS20" localSheetId="53">#REF!</definedName>
    <definedName name="__TS20" localSheetId="52">#REF!</definedName>
    <definedName name="__TS20" localSheetId="50">#REF!</definedName>
    <definedName name="__TS20" localSheetId="3">#REF!</definedName>
    <definedName name="__TS20" localSheetId="6">#REF!</definedName>
    <definedName name="__TS20" localSheetId="2">#REF!</definedName>
    <definedName name="__TS20" localSheetId="55">#REF!</definedName>
    <definedName name="__TS20" localSheetId="56">#REF!</definedName>
    <definedName name="__TS20">#REF!</definedName>
    <definedName name="__TS24" localSheetId="31">#REF!</definedName>
    <definedName name="__TS24" localSheetId="43">#REF!</definedName>
    <definedName name="__TS24" localSheetId="53">#REF!</definedName>
    <definedName name="__TS24" localSheetId="52">#REF!</definedName>
    <definedName name="__TS24" localSheetId="50">#REF!</definedName>
    <definedName name="__TS24" localSheetId="3">#REF!</definedName>
    <definedName name="__TS24" localSheetId="6">#REF!</definedName>
    <definedName name="__TS24" localSheetId="2">#REF!</definedName>
    <definedName name="__TS24" localSheetId="55">#REF!</definedName>
    <definedName name="__TS24" localSheetId="56">#REF!</definedName>
    <definedName name="__TS24">#REF!</definedName>
    <definedName name="__TS27" localSheetId="31">#REF!</definedName>
    <definedName name="__TS27" localSheetId="43">#REF!</definedName>
    <definedName name="__TS27" localSheetId="53">#REF!</definedName>
    <definedName name="__TS27" localSheetId="52">#REF!</definedName>
    <definedName name="__TS27" localSheetId="50">#REF!</definedName>
    <definedName name="__TS27" localSheetId="3">#REF!</definedName>
    <definedName name="__TS27" localSheetId="6">#REF!</definedName>
    <definedName name="__TS27" localSheetId="2">#REF!</definedName>
    <definedName name="__TS27" localSheetId="55">#REF!</definedName>
    <definedName name="__TS27" localSheetId="56">#REF!</definedName>
    <definedName name="__TS27">#REF!</definedName>
    <definedName name="__TS30" localSheetId="53">#REF!</definedName>
    <definedName name="__TS30" localSheetId="48">#REF!</definedName>
    <definedName name="__TS30" localSheetId="50">#REF!</definedName>
    <definedName name="__TS30" localSheetId="51">#REF!</definedName>
    <definedName name="__TS30" localSheetId="49">#REF!</definedName>
    <definedName name="__TS30" localSheetId="47">#REF!</definedName>
    <definedName name="__TS30">#REF!</definedName>
    <definedName name="__TS33" localSheetId="5">#REF!</definedName>
    <definedName name="__TS33" localSheetId="31">#REF!</definedName>
    <definedName name="__TS33" localSheetId="43">#REF!</definedName>
    <definedName name="__TS33" localSheetId="53">#REF!</definedName>
    <definedName name="__TS33" localSheetId="52">#REF!</definedName>
    <definedName name="__TS33" localSheetId="50">#REF!</definedName>
    <definedName name="__TS33" localSheetId="3">#REF!</definedName>
    <definedName name="__TS33" localSheetId="2">#REF!</definedName>
    <definedName name="__TS33" localSheetId="47">#REF!</definedName>
    <definedName name="__TS33" localSheetId="55">#REF!</definedName>
    <definedName name="__TS33" localSheetId="56">#REF!</definedName>
    <definedName name="__TS33">#REF!</definedName>
    <definedName name="__TS36" localSheetId="31">#REF!</definedName>
    <definedName name="__TS36" localSheetId="43">#REF!</definedName>
    <definedName name="__TS36" localSheetId="53">#REF!</definedName>
    <definedName name="__TS36" localSheetId="52">#REF!</definedName>
    <definedName name="__TS36" localSheetId="50">#REF!</definedName>
    <definedName name="__TS36" localSheetId="3">#REF!</definedName>
    <definedName name="__TS36" localSheetId="2">#REF!</definedName>
    <definedName name="__TS36" localSheetId="55">#REF!</definedName>
    <definedName name="__TS36" localSheetId="56">#REF!</definedName>
    <definedName name="__TS36">#REF!</definedName>
    <definedName name="__TS39" localSheetId="31">#REF!</definedName>
    <definedName name="__TS39" localSheetId="43">#REF!</definedName>
    <definedName name="__TS39" localSheetId="53">#REF!</definedName>
    <definedName name="__TS39" localSheetId="52">#REF!</definedName>
    <definedName name="__TS39" localSheetId="50">#REF!</definedName>
    <definedName name="__TS39" localSheetId="3">#REF!</definedName>
    <definedName name="__TS39" localSheetId="2">#REF!</definedName>
    <definedName name="__TS39" localSheetId="55">#REF!</definedName>
    <definedName name="__TS39" localSheetId="56">#REF!</definedName>
    <definedName name="__TS39">#REF!</definedName>
    <definedName name="__TS42" localSheetId="31">#REF!</definedName>
    <definedName name="__TS42" localSheetId="43">#REF!</definedName>
    <definedName name="__TS42" localSheetId="53">#REF!</definedName>
    <definedName name="__TS42" localSheetId="52">#REF!</definedName>
    <definedName name="__TS42" localSheetId="50">#REF!</definedName>
    <definedName name="__TS42" localSheetId="3">#REF!</definedName>
    <definedName name="__TS42" localSheetId="2">#REF!</definedName>
    <definedName name="__TS42" localSheetId="55">#REF!</definedName>
    <definedName name="__TS42" localSheetId="56">#REF!</definedName>
    <definedName name="__TS42">#REF!</definedName>
    <definedName name="__TS45" localSheetId="31">#REF!</definedName>
    <definedName name="__TS45" localSheetId="43">#REF!</definedName>
    <definedName name="__TS45" localSheetId="53">#REF!</definedName>
    <definedName name="__TS45" localSheetId="52">#REF!</definedName>
    <definedName name="__TS45" localSheetId="50">#REF!</definedName>
    <definedName name="__TS45" localSheetId="3">#REF!</definedName>
    <definedName name="__TS45" localSheetId="2">#REF!</definedName>
    <definedName name="__TS45" localSheetId="55">#REF!</definedName>
    <definedName name="__TS45" localSheetId="56">#REF!</definedName>
    <definedName name="__TS45">#REF!</definedName>
    <definedName name="__TS6" localSheetId="31">#REF!</definedName>
    <definedName name="__TS6" localSheetId="43">#REF!</definedName>
    <definedName name="__TS6" localSheetId="53">#REF!</definedName>
    <definedName name="__TS6" localSheetId="52">#REF!</definedName>
    <definedName name="__TS6" localSheetId="50">#REF!</definedName>
    <definedName name="__TS6" localSheetId="3">#REF!</definedName>
    <definedName name="__TS6" localSheetId="6">#REF!</definedName>
    <definedName name="__TS6" localSheetId="2">#REF!</definedName>
    <definedName name="__TS6" localSheetId="55">#REF!</definedName>
    <definedName name="__TS6" localSheetId="56">#REF!</definedName>
    <definedName name="__TS6">#REF!</definedName>
    <definedName name="__TS8" localSheetId="31">#REF!</definedName>
    <definedName name="__TS8" localSheetId="43">#REF!</definedName>
    <definedName name="__TS8" localSheetId="53">#REF!</definedName>
    <definedName name="__TS8" localSheetId="52">#REF!</definedName>
    <definedName name="__TS8" localSheetId="50">#REF!</definedName>
    <definedName name="__TS8" localSheetId="3">#REF!</definedName>
    <definedName name="__TS8" localSheetId="6">#REF!</definedName>
    <definedName name="__TS8" localSheetId="2">#REF!</definedName>
    <definedName name="__TS8" localSheetId="55">#REF!</definedName>
    <definedName name="__TS8" localSheetId="56">#REF!</definedName>
    <definedName name="__TS8">#REF!</definedName>
    <definedName name="__URA10" localSheetId="31">#REF!</definedName>
    <definedName name="__URA10" localSheetId="43">#REF!</definedName>
    <definedName name="__URA10" localSheetId="53">#REF!</definedName>
    <definedName name="__URA10" localSheetId="52">#REF!</definedName>
    <definedName name="__URA10" localSheetId="50">#REF!</definedName>
    <definedName name="__URA10" localSheetId="3">#REF!</definedName>
    <definedName name="__URA10" localSheetId="6">#REF!</definedName>
    <definedName name="__URA10" localSheetId="2">#REF!</definedName>
    <definedName name="__URA10" localSheetId="55">#REF!</definedName>
    <definedName name="__URA10" localSheetId="56">#REF!</definedName>
    <definedName name="__URA10">#REF!</definedName>
    <definedName name="__URA12" localSheetId="31">#REF!</definedName>
    <definedName name="__URA12" localSheetId="43">#REF!</definedName>
    <definedName name="__URA12" localSheetId="53">#REF!</definedName>
    <definedName name="__URA12" localSheetId="52">#REF!</definedName>
    <definedName name="__URA12" localSheetId="50">#REF!</definedName>
    <definedName name="__URA12" localSheetId="3">#REF!</definedName>
    <definedName name="__URA12" localSheetId="6">#REF!</definedName>
    <definedName name="__URA12" localSheetId="2">#REF!</definedName>
    <definedName name="__URA12" localSheetId="55">#REF!</definedName>
    <definedName name="__URA12" localSheetId="56">#REF!</definedName>
    <definedName name="__URA12">#REF!</definedName>
    <definedName name="__URA3" localSheetId="31">#REF!</definedName>
    <definedName name="__URA3" localSheetId="43">#REF!</definedName>
    <definedName name="__URA3" localSheetId="53">#REF!</definedName>
    <definedName name="__URA3" localSheetId="52">#REF!</definedName>
    <definedName name="__URA3" localSheetId="50">#REF!</definedName>
    <definedName name="__URA3" localSheetId="6">#REF!</definedName>
    <definedName name="__URA3" localSheetId="2">#REF!</definedName>
    <definedName name="__URA3" localSheetId="55">#REF!</definedName>
    <definedName name="__URA3" localSheetId="56">#REF!</definedName>
    <definedName name="__URA3">#REF!</definedName>
    <definedName name="__URA4" localSheetId="31">#REF!</definedName>
    <definedName name="__URA4" localSheetId="43">#REF!</definedName>
    <definedName name="__URA4" localSheetId="53">#REF!</definedName>
    <definedName name="__URA4" localSheetId="52">#REF!</definedName>
    <definedName name="__URA4" localSheetId="50">#REF!</definedName>
    <definedName name="__URA4" localSheetId="6">#REF!</definedName>
    <definedName name="__URA4" localSheetId="2">#REF!</definedName>
    <definedName name="__URA4" localSheetId="55">#REF!</definedName>
    <definedName name="__URA4" localSheetId="56">#REF!</definedName>
    <definedName name="__URA4">#REF!</definedName>
    <definedName name="__URA6" localSheetId="31">#REF!</definedName>
    <definedName name="__URA6" localSheetId="43">#REF!</definedName>
    <definedName name="__URA6" localSheetId="53">#REF!</definedName>
    <definedName name="__URA6" localSheetId="52">#REF!</definedName>
    <definedName name="__URA6" localSheetId="50">#REF!</definedName>
    <definedName name="__URA6" localSheetId="6">#REF!</definedName>
    <definedName name="__URA6" localSheetId="2">#REF!</definedName>
    <definedName name="__URA6" localSheetId="55">#REF!</definedName>
    <definedName name="__URA6" localSheetId="56">#REF!</definedName>
    <definedName name="__URA6">#REF!</definedName>
    <definedName name="__URA8" localSheetId="31">#REF!</definedName>
    <definedName name="__URA8" localSheetId="43">#REF!</definedName>
    <definedName name="__URA8" localSheetId="53">#REF!</definedName>
    <definedName name="__URA8" localSheetId="52">#REF!</definedName>
    <definedName name="__URA8" localSheetId="50">#REF!</definedName>
    <definedName name="__URA8" localSheetId="6">#REF!</definedName>
    <definedName name="__URA8" localSheetId="2">#REF!</definedName>
    <definedName name="__URA8" localSheetId="55">#REF!</definedName>
    <definedName name="__URA8" localSheetId="56">#REF!</definedName>
    <definedName name="__URA8">#REF!</definedName>
    <definedName name="__URE10" localSheetId="31">#REF!</definedName>
    <definedName name="__URE10" localSheetId="43">#REF!</definedName>
    <definedName name="__URE10" localSheetId="53">#REF!</definedName>
    <definedName name="__URE10" localSheetId="52">#REF!</definedName>
    <definedName name="__URE10" localSheetId="50">#REF!</definedName>
    <definedName name="__URE10" localSheetId="6">#REF!</definedName>
    <definedName name="__URE10" localSheetId="2">#REF!</definedName>
    <definedName name="__URE10" localSheetId="55">#REF!</definedName>
    <definedName name="__URE10" localSheetId="56">#REF!</definedName>
    <definedName name="__URE10">#REF!</definedName>
    <definedName name="__URE12" localSheetId="31">#REF!</definedName>
    <definedName name="__URE12" localSheetId="43">#REF!</definedName>
    <definedName name="__URE12" localSheetId="53">#REF!</definedName>
    <definedName name="__URE12" localSheetId="52">#REF!</definedName>
    <definedName name="__URE12" localSheetId="50">#REF!</definedName>
    <definedName name="__URE12" localSheetId="6">#REF!</definedName>
    <definedName name="__URE12" localSheetId="2">#REF!</definedName>
    <definedName name="__URE12" localSheetId="55">#REF!</definedName>
    <definedName name="__URE12" localSheetId="56">#REF!</definedName>
    <definedName name="__URE12">#REF!</definedName>
    <definedName name="__URE3" localSheetId="31">#REF!</definedName>
    <definedName name="__URE3" localSheetId="43">#REF!</definedName>
    <definedName name="__URE3" localSheetId="53">#REF!</definedName>
    <definedName name="__URE3" localSheetId="52">#REF!</definedName>
    <definedName name="__URE3" localSheetId="50">#REF!</definedName>
    <definedName name="__URE3" localSheetId="6">#REF!</definedName>
    <definedName name="__URE3" localSheetId="2">#REF!</definedName>
    <definedName name="__URE3" localSheetId="55">#REF!</definedName>
    <definedName name="__URE3" localSheetId="56">#REF!</definedName>
    <definedName name="__URE3">#REF!</definedName>
    <definedName name="__URE4" localSheetId="31">#REF!</definedName>
    <definedName name="__URE4" localSheetId="43">#REF!</definedName>
    <definedName name="__URE4" localSheetId="53">#REF!</definedName>
    <definedName name="__URE4" localSheetId="52">#REF!</definedName>
    <definedName name="__URE4" localSheetId="50">#REF!</definedName>
    <definedName name="__URE4" localSheetId="6">#REF!</definedName>
    <definedName name="__URE4" localSheetId="2">#REF!</definedName>
    <definedName name="__URE4" localSheetId="55">#REF!</definedName>
    <definedName name="__URE4" localSheetId="56">#REF!</definedName>
    <definedName name="__URE4">#REF!</definedName>
    <definedName name="__URE6" localSheetId="31">#REF!</definedName>
    <definedName name="__URE6" localSheetId="43">#REF!</definedName>
    <definedName name="__URE6" localSheetId="53">#REF!</definedName>
    <definedName name="__URE6" localSheetId="52">#REF!</definedName>
    <definedName name="__URE6" localSheetId="50">#REF!</definedName>
    <definedName name="__URE6" localSheetId="6">#REF!</definedName>
    <definedName name="__URE6" localSheetId="2">#REF!</definedName>
    <definedName name="__URE6" localSheetId="55">#REF!</definedName>
    <definedName name="__URE6" localSheetId="56">#REF!</definedName>
    <definedName name="__URE6">#REF!</definedName>
    <definedName name="__URE8" localSheetId="31">#REF!</definedName>
    <definedName name="__URE8" localSheetId="43">#REF!</definedName>
    <definedName name="__URE8" localSheetId="53">#REF!</definedName>
    <definedName name="__URE8" localSheetId="52">#REF!</definedName>
    <definedName name="__URE8" localSheetId="50">#REF!</definedName>
    <definedName name="__URE8" localSheetId="6">#REF!</definedName>
    <definedName name="__URE8" localSheetId="2">#REF!</definedName>
    <definedName name="__URE8" localSheetId="55">#REF!</definedName>
    <definedName name="__URE8" localSheetId="56">#REF!</definedName>
    <definedName name="__URE8">#REF!</definedName>
    <definedName name="__us24" localSheetId="5">#REF!</definedName>
    <definedName name="__us24" localSheetId="31">#REF!</definedName>
    <definedName name="__us24" localSheetId="43">#REF!</definedName>
    <definedName name="__us24" localSheetId="53">#REF!</definedName>
    <definedName name="__us24" localSheetId="52">#REF!</definedName>
    <definedName name="__us24" localSheetId="50">#REF!</definedName>
    <definedName name="__us24" localSheetId="3">#REF!</definedName>
    <definedName name="__us24" localSheetId="6">#REF!</definedName>
    <definedName name="__us24" localSheetId="2">#REF!</definedName>
    <definedName name="__us24" localSheetId="55">#REF!</definedName>
    <definedName name="__us24" localSheetId="56">#REF!</definedName>
    <definedName name="__us24">#REF!</definedName>
    <definedName name="__US27" localSheetId="31">#REF!</definedName>
    <definedName name="__US27" localSheetId="43">#REF!</definedName>
    <definedName name="__US27" localSheetId="53">#REF!</definedName>
    <definedName name="__US27" localSheetId="52">#REF!</definedName>
    <definedName name="__US27" localSheetId="50">#REF!</definedName>
    <definedName name="__US27" localSheetId="3">#REF!</definedName>
    <definedName name="__US27" localSheetId="6">#REF!</definedName>
    <definedName name="__US27" localSheetId="2">#REF!</definedName>
    <definedName name="__US27" localSheetId="55">#REF!</definedName>
    <definedName name="__US27" localSheetId="56">#REF!</definedName>
    <definedName name="__US27">#REF!</definedName>
    <definedName name="__US30" localSheetId="31">#REF!</definedName>
    <definedName name="__US30" localSheetId="43">#REF!</definedName>
    <definedName name="__US30" localSheetId="53">#REF!</definedName>
    <definedName name="__US30" localSheetId="52">#REF!</definedName>
    <definedName name="__US30" localSheetId="50">#REF!</definedName>
    <definedName name="__US30" localSheetId="3">#REF!</definedName>
    <definedName name="__US30" localSheetId="6">#REF!</definedName>
    <definedName name="__US30" localSheetId="2">#REF!</definedName>
    <definedName name="__US30" localSheetId="55">#REF!</definedName>
    <definedName name="__US30" localSheetId="56">#REF!</definedName>
    <definedName name="__US30">#REF!</definedName>
    <definedName name="__US33" localSheetId="31">#REF!</definedName>
    <definedName name="__US33" localSheetId="43">#REF!</definedName>
    <definedName name="__US33" localSheetId="53">#REF!</definedName>
    <definedName name="__US33" localSheetId="52">#REF!</definedName>
    <definedName name="__US33" localSheetId="50">#REF!</definedName>
    <definedName name="__US33" localSheetId="3">#REF!</definedName>
    <definedName name="__US33" localSheetId="6">#REF!</definedName>
    <definedName name="__US33" localSheetId="2">#REF!</definedName>
    <definedName name="__US33" localSheetId="55">#REF!</definedName>
    <definedName name="__US33" localSheetId="56">#REF!</definedName>
    <definedName name="__US33">#REF!</definedName>
    <definedName name="__US36" localSheetId="31">#REF!</definedName>
    <definedName name="__US36" localSheetId="43">#REF!</definedName>
    <definedName name="__US36" localSheetId="53">#REF!</definedName>
    <definedName name="__US36" localSheetId="52">#REF!</definedName>
    <definedName name="__US36" localSheetId="50">#REF!</definedName>
    <definedName name="__US36" localSheetId="3">#REF!</definedName>
    <definedName name="__US36" localSheetId="6">#REF!</definedName>
    <definedName name="__US36" localSheetId="2">#REF!</definedName>
    <definedName name="__US36" localSheetId="55">#REF!</definedName>
    <definedName name="__US36" localSheetId="56">#REF!</definedName>
    <definedName name="__US36">#REF!</definedName>
    <definedName name="__US39" localSheetId="31">#REF!</definedName>
    <definedName name="__US39" localSheetId="43">#REF!</definedName>
    <definedName name="__US39" localSheetId="53">#REF!</definedName>
    <definedName name="__US39" localSheetId="52">#REF!</definedName>
    <definedName name="__US39" localSheetId="50">#REF!</definedName>
    <definedName name="__US39" localSheetId="3">#REF!</definedName>
    <definedName name="__US39" localSheetId="6">#REF!</definedName>
    <definedName name="__US39" localSheetId="2">#REF!</definedName>
    <definedName name="__US39" localSheetId="55">#REF!</definedName>
    <definedName name="__US39" localSheetId="56">#REF!</definedName>
    <definedName name="__US39">#REF!</definedName>
    <definedName name="__US42" localSheetId="31">#REF!</definedName>
    <definedName name="__US42" localSheetId="43">#REF!</definedName>
    <definedName name="__US42" localSheetId="53">#REF!</definedName>
    <definedName name="__US42" localSheetId="52">#REF!</definedName>
    <definedName name="__US42" localSheetId="50">#REF!</definedName>
    <definedName name="__US42" localSheetId="3">#REF!</definedName>
    <definedName name="__US42" localSheetId="6">#REF!</definedName>
    <definedName name="__US42" localSheetId="2">#REF!</definedName>
    <definedName name="__US42" localSheetId="55">#REF!</definedName>
    <definedName name="__US42" localSheetId="56">#REF!</definedName>
    <definedName name="__US42">#REF!</definedName>
    <definedName name="__US45" localSheetId="31">#REF!</definedName>
    <definedName name="__US45" localSheetId="43">#REF!</definedName>
    <definedName name="__US45" localSheetId="53">#REF!</definedName>
    <definedName name="__US45" localSheetId="52">#REF!</definedName>
    <definedName name="__US45" localSheetId="50">#REF!</definedName>
    <definedName name="__US45" localSheetId="3">#REF!</definedName>
    <definedName name="__US45" localSheetId="6">#REF!</definedName>
    <definedName name="__US45" localSheetId="2">#REF!</definedName>
    <definedName name="__US45" localSheetId="55">#REF!</definedName>
    <definedName name="__US45" localSheetId="56">#REF!</definedName>
    <definedName name="__US45">#REF!</definedName>
    <definedName name="__VCE10" localSheetId="31">#REF!</definedName>
    <definedName name="__VCE10" localSheetId="43">#REF!</definedName>
    <definedName name="__VCE10" localSheetId="53">#REF!</definedName>
    <definedName name="__VCE10" localSheetId="52">#REF!</definedName>
    <definedName name="__VCE10" localSheetId="50">#REF!</definedName>
    <definedName name="__VCE10" localSheetId="3">#REF!</definedName>
    <definedName name="__VCE10" localSheetId="6">#REF!</definedName>
    <definedName name="__VCE10" localSheetId="2">#REF!</definedName>
    <definedName name="__VCE10" localSheetId="55">#REF!</definedName>
    <definedName name="__VCE10" localSheetId="56">#REF!</definedName>
    <definedName name="__VCE10">#REF!</definedName>
    <definedName name="__VCE3" localSheetId="31">#REF!</definedName>
    <definedName name="__VCE3" localSheetId="43">#REF!</definedName>
    <definedName name="__VCE3" localSheetId="53">#REF!</definedName>
    <definedName name="__VCE3" localSheetId="52">#REF!</definedName>
    <definedName name="__VCE3" localSheetId="50">#REF!</definedName>
    <definedName name="__VCE3" localSheetId="3">#REF!</definedName>
    <definedName name="__VCE3" localSheetId="6">#REF!</definedName>
    <definedName name="__VCE3" localSheetId="2">#REF!</definedName>
    <definedName name="__VCE3" localSheetId="55">#REF!</definedName>
    <definedName name="__VCE3" localSheetId="56">#REF!</definedName>
    <definedName name="__VCE3">#REF!</definedName>
    <definedName name="__VCE4" localSheetId="31">#REF!</definedName>
    <definedName name="__VCE4" localSheetId="43">#REF!</definedName>
    <definedName name="__VCE4" localSheetId="53">#REF!</definedName>
    <definedName name="__VCE4" localSheetId="52">#REF!</definedName>
    <definedName name="__VCE4" localSheetId="50">#REF!</definedName>
    <definedName name="__VCE4" localSheetId="6">#REF!</definedName>
    <definedName name="__VCE4" localSheetId="2">#REF!</definedName>
    <definedName name="__VCE4" localSheetId="55">#REF!</definedName>
    <definedName name="__VCE4" localSheetId="56">#REF!</definedName>
    <definedName name="__VCE4">#REF!</definedName>
    <definedName name="__VCE6" localSheetId="31">#REF!</definedName>
    <definedName name="__VCE6" localSheetId="43">#REF!</definedName>
    <definedName name="__VCE6" localSheetId="53">#REF!</definedName>
    <definedName name="__VCE6" localSheetId="52">#REF!</definedName>
    <definedName name="__VCE6" localSheetId="50">#REF!</definedName>
    <definedName name="__VCE6" localSheetId="6">#REF!</definedName>
    <definedName name="__VCE6" localSheetId="2">#REF!</definedName>
    <definedName name="__VCE6" localSheetId="55">#REF!</definedName>
    <definedName name="__VCE6" localSheetId="56">#REF!</definedName>
    <definedName name="__VCE6">#REF!</definedName>
    <definedName name="__VCE8" localSheetId="31">#REF!</definedName>
    <definedName name="__VCE8" localSheetId="43">#REF!</definedName>
    <definedName name="__VCE8" localSheetId="53">#REF!</definedName>
    <definedName name="__VCE8" localSheetId="52">#REF!</definedName>
    <definedName name="__VCE8" localSheetId="50">#REF!</definedName>
    <definedName name="__VCE8" localSheetId="6">#REF!</definedName>
    <definedName name="__VCE8" localSheetId="2">#REF!</definedName>
    <definedName name="__VCE8" localSheetId="55">#REF!</definedName>
    <definedName name="__VCE8" localSheetId="56">#REF!</definedName>
    <definedName name="__VCE8">#REF!</definedName>
    <definedName name="__Vol1">#REF!</definedName>
    <definedName name="__xlfn.BAHTTEXT" hidden="1">#NAME?</definedName>
    <definedName name="__xlnm.Print_Area_1" localSheetId="5">#REF!</definedName>
    <definedName name="__xlnm.Print_Area_1" localSheetId="31">#REF!</definedName>
    <definedName name="__xlnm.Print_Area_1" localSheetId="43">#REF!</definedName>
    <definedName name="__xlnm.Print_Area_1" localSheetId="53">#REF!</definedName>
    <definedName name="__xlnm.Print_Area_1" localSheetId="52">#REF!</definedName>
    <definedName name="__xlnm.Print_Area_1" localSheetId="50">#REF!</definedName>
    <definedName name="__xlnm.Print_Area_1" localSheetId="3">#REF!</definedName>
    <definedName name="__xlnm.Print_Area_1" localSheetId="2">#REF!</definedName>
    <definedName name="__xlnm.Print_Area_1" localSheetId="47">#REF!</definedName>
    <definedName name="__xlnm.Print_Area_1" localSheetId="55">#REF!</definedName>
    <definedName name="__xlnm.Print_Area_1" localSheetId="56">#REF!</definedName>
    <definedName name="__xlnm.Print_Area_1">#REF!</definedName>
    <definedName name="__xlnm.Print_Area_2" localSheetId="31">#REF!</definedName>
    <definedName name="__xlnm.Print_Area_2" localSheetId="43">#REF!</definedName>
    <definedName name="__xlnm.Print_Area_2" localSheetId="53">#REF!</definedName>
    <definedName name="__xlnm.Print_Area_2" localSheetId="52">#REF!</definedName>
    <definedName name="__xlnm.Print_Area_2" localSheetId="50">#REF!</definedName>
    <definedName name="__xlnm.Print_Area_2" localSheetId="3">#REF!</definedName>
    <definedName name="__xlnm.Print_Area_2" localSheetId="2">#REF!</definedName>
    <definedName name="__xlnm.Print_Area_2" localSheetId="55">#REF!</definedName>
    <definedName name="__xlnm.Print_Area_2" localSheetId="56">#REF!</definedName>
    <definedName name="__xlnm.Print_Area_2">#REF!</definedName>
    <definedName name="__xlnm.Print_Titles_1" localSheetId="31">#REF!</definedName>
    <definedName name="__xlnm.Print_Titles_1" localSheetId="43">#REF!</definedName>
    <definedName name="__xlnm.Print_Titles_1" localSheetId="53">#REF!</definedName>
    <definedName name="__xlnm.Print_Titles_1" localSheetId="52">#REF!</definedName>
    <definedName name="__xlnm.Print_Titles_1" localSheetId="50">#REF!</definedName>
    <definedName name="__xlnm.Print_Titles_1" localSheetId="3">#REF!</definedName>
    <definedName name="__xlnm.Print_Titles_1" localSheetId="2">#REF!</definedName>
    <definedName name="__xlnm.Print_Titles_1" localSheetId="55">#REF!</definedName>
    <definedName name="__xlnm.Print_Titles_1" localSheetId="56">#REF!</definedName>
    <definedName name="__xlnm.Print_Titles_1">#REF!</definedName>
    <definedName name="_1_1__APU" localSheetId="31">#REF!</definedName>
    <definedName name="_1_1__APU" localSheetId="43">#REF!</definedName>
    <definedName name="_1_1__APU" localSheetId="53">#REF!</definedName>
    <definedName name="_1_1__APU" localSheetId="52">#REF!</definedName>
    <definedName name="_1_1__APU" localSheetId="50">#REF!</definedName>
    <definedName name="_1_1__APU" localSheetId="3">#REF!</definedName>
    <definedName name="_1_1__APU" localSheetId="2">#REF!</definedName>
    <definedName name="_1_1__APU" localSheetId="55">#REF!</definedName>
    <definedName name="_1_1__APU" localSheetId="56">#REF!</definedName>
    <definedName name="_1_1__APU">#REF!</definedName>
    <definedName name="_19Excel_BuiltIn_Print_Area_1_1_1" localSheetId="31">#REF!</definedName>
    <definedName name="_19Excel_BuiltIn_Print_Area_1_1_1" localSheetId="43">#REF!</definedName>
    <definedName name="_19Excel_BuiltIn_Print_Area_1_1_1" localSheetId="53">#REF!</definedName>
    <definedName name="_19Excel_BuiltIn_Print_Area_1_1_1" localSheetId="52">#REF!</definedName>
    <definedName name="_19Excel_BuiltIn_Print_Area_1_1_1" localSheetId="50">#REF!</definedName>
    <definedName name="_19Excel_BuiltIn_Print_Area_1_1_1" localSheetId="3">#REF!</definedName>
    <definedName name="_19Excel_BuiltIn_Print_Area_1_1_1" localSheetId="2">#REF!</definedName>
    <definedName name="_19Excel_BuiltIn_Print_Area_1_1_1" localSheetId="55">#REF!</definedName>
    <definedName name="_19Excel_BuiltIn_Print_Area_1_1_1" localSheetId="56">#REF!</definedName>
    <definedName name="_19Excel_BuiltIn_Print_Area_1_1_1">#REF!</definedName>
    <definedName name="_1Excel_BuiltIn_Print_Area_1_1" localSheetId="31">#REF!</definedName>
    <definedName name="_1Excel_BuiltIn_Print_Area_1_1" localSheetId="43">#REF!</definedName>
    <definedName name="_1Excel_BuiltIn_Print_Area_1_1" localSheetId="53">#REF!</definedName>
    <definedName name="_1Excel_BuiltIn_Print_Area_1_1" localSheetId="52">#REF!</definedName>
    <definedName name="_1Excel_BuiltIn_Print_Area_1_1" localSheetId="50">#REF!</definedName>
    <definedName name="_1Excel_BuiltIn_Print_Area_1_1" localSheetId="3">#REF!</definedName>
    <definedName name="_1Excel_BuiltIn_Print_Area_1_1" localSheetId="2">#REF!</definedName>
    <definedName name="_1Excel_BuiltIn_Print_Area_1_1" localSheetId="55">#REF!</definedName>
    <definedName name="_1Excel_BuiltIn_Print_Area_1_1" localSheetId="56">#REF!</definedName>
    <definedName name="_1Excel_BuiltIn_Print_Area_1_1">#REF!</definedName>
    <definedName name="_1Excel_BuiltIn_Print_Area_1_1_1" localSheetId="31">#REF!</definedName>
    <definedName name="_1Excel_BuiltIn_Print_Area_1_1_1" localSheetId="43">#REF!</definedName>
    <definedName name="_1Excel_BuiltIn_Print_Area_1_1_1" localSheetId="53">#REF!</definedName>
    <definedName name="_1Excel_BuiltIn_Print_Area_1_1_1" localSheetId="52">#REF!</definedName>
    <definedName name="_1Excel_BuiltIn_Print_Area_1_1_1" localSheetId="50">#REF!</definedName>
    <definedName name="_1Excel_BuiltIn_Print_Area_1_1_1" localSheetId="3">#REF!</definedName>
    <definedName name="_1Excel_BuiltIn_Print_Area_1_1_1" localSheetId="2">#REF!</definedName>
    <definedName name="_1Excel_BuiltIn_Print_Area_1_1_1" localSheetId="55">#REF!</definedName>
    <definedName name="_1Excel_BuiltIn_Print_Area_1_1_1" localSheetId="56">#REF!</definedName>
    <definedName name="_1Excel_BuiltIn_Print_Area_1_1_1">#REF!</definedName>
    <definedName name="_1Sin_nombre" localSheetId="31">#REF!</definedName>
    <definedName name="_1Sin_nombre" localSheetId="43">#REF!</definedName>
    <definedName name="_1Sin_nombre" localSheetId="53">#REF!</definedName>
    <definedName name="_1Sin_nombre" localSheetId="52">#REF!</definedName>
    <definedName name="_1Sin_nombre" localSheetId="50">#REF!</definedName>
    <definedName name="_1Sin_nombre" localSheetId="3">#REF!</definedName>
    <definedName name="_1Sin_nombre" localSheetId="2">#REF!</definedName>
    <definedName name="_1Sin_nombre" localSheetId="55">#REF!</definedName>
    <definedName name="_1Sin_nombre" localSheetId="56">#REF!</definedName>
    <definedName name="_1Sin_nombre">#REF!</definedName>
    <definedName name="_25Excel_BuiltIn_Print_Titles_1_1_1_1" localSheetId="31">#REF!</definedName>
    <definedName name="_25Excel_BuiltIn_Print_Titles_1_1_1_1" localSheetId="43">#REF!</definedName>
    <definedName name="_25Excel_BuiltIn_Print_Titles_1_1_1_1" localSheetId="53">#REF!</definedName>
    <definedName name="_25Excel_BuiltIn_Print_Titles_1_1_1_1" localSheetId="52">#REF!</definedName>
    <definedName name="_25Excel_BuiltIn_Print_Titles_1_1_1_1" localSheetId="50">#REF!</definedName>
    <definedName name="_25Excel_BuiltIn_Print_Titles_1_1_1_1" localSheetId="3">#REF!</definedName>
    <definedName name="_25Excel_BuiltIn_Print_Titles_1_1_1_1" localSheetId="2">#REF!</definedName>
    <definedName name="_25Excel_BuiltIn_Print_Titles_1_1_1_1" localSheetId="55">#REF!</definedName>
    <definedName name="_25Excel_BuiltIn_Print_Titles_1_1_1_1" localSheetId="56">#REF!</definedName>
    <definedName name="_25Excel_BuiltIn_Print_Titles_1_1_1_1">#REF!</definedName>
    <definedName name="_2Excel_BuiltIn_Print_Titles_1_1_1_1" localSheetId="31">#REF!</definedName>
    <definedName name="_2Excel_BuiltIn_Print_Titles_1_1_1_1" localSheetId="43">#REF!</definedName>
    <definedName name="_2Excel_BuiltIn_Print_Titles_1_1_1_1" localSheetId="53">#REF!</definedName>
    <definedName name="_2Excel_BuiltIn_Print_Titles_1_1_1_1" localSheetId="52">#REF!</definedName>
    <definedName name="_2Excel_BuiltIn_Print_Titles_1_1_1_1" localSheetId="50">#REF!</definedName>
    <definedName name="_2Excel_BuiltIn_Print_Titles_1_1_1_1" localSheetId="3">#REF!</definedName>
    <definedName name="_2Excel_BuiltIn_Print_Titles_1_1_1_1" localSheetId="2">#REF!</definedName>
    <definedName name="_2Excel_BuiltIn_Print_Titles_1_1_1_1" localSheetId="55">#REF!</definedName>
    <definedName name="_2Excel_BuiltIn_Print_Titles_1_1_1_1" localSheetId="56">#REF!</definedName>
    <definedName name="_2Excel_BuiltIn_Print_Titles_1_1_1_1">#REF!</definedName>
    <definedName name="_A">#REF!</definedName>
    <definedName name="_Adi2" localSheetId="5">#REF!</definedName>
    <definedName name="_Adi2" localSheetId="31">#REF!</definedName>
    <definedName name="_Adi2" localSheetId="43">#REF!</definedName>
    <definedName name="_Adi2" localSheetId="53">#REF!</definedName>
    <definedName name="_Adi2" localSheetId="52">#REF!</definedName>
    <definedName name="_Adi2" localSheetId="50">#REF!</definedName>
    <definedName name="_Adi2" localSheetId="51">#REF!</definedName>
    <definedName name="_Adi2" localSheetId="3">#REF!</definedName>
    <definedName name="_Adi2" localSheetId="49">#REF!</definedName>
    <definedName name="_Adi2" localSheetId="2">#REF!</definedName>
    <definedName name="_Adi2" localSheetId="47">#REF!</definedName>
    <definedName name="_Adi2" localSheetId="55">#REF!</definedName>
    <definedName name="_Adi2" localSheetId="56">#REF!</definedName>
    <definedName name="_Adi2">#REF!</definedName>
    <definedName name="_Adi3" localSheetId="5">#REF!</definedName>
    <definedName name="_Adi3" localSheetId="31">#REF!</definedName>
    <definedName name="_Adi3" localSheetId="43">#REF!</definedName>
    <definedName name="_Adi3" localSheetId="53">#REF!</definedName>
    <definedName name="_Adi3" localSheetId="52">#REF!</definedName>
    <definedName name="_Adi3" localSheetId="50">#REF!</definedName>
    <definedName name="_Adi3" localSheetId="3">#REF!</definedName>
    <definedName name="_Adi3" localSheetId="2">#REF!</definedName>
    <definedName name="_Adi3" localSheetId="47">#REF!</definedName>
    <definedName name="_Adi3" localSheetId="55">#REF!</definedName>
    <definedName name="_Adi3" localSheetId="56">#REF!</definedName>
    <definedName name="_Adi3">#REF!</definedName>
    <definedName name="_Ady1" localSheetId="31">#REF!</definedName>
    <definedName name="_Ady1" localSheetId="43">#REF!</definedName>
    <definedName name="_Ady1" localSheetId="53">#REF!</definedName>
    <definedName name="_Ady1" localSheetId="52">#REF!</definedName>
    <definedName name="_Ady1" localSheetId="50">#REF!</definedName>
    <definedName name="_Ady1" localSheetId="2">#REF!</definedName>
    <definedName name="_Ady1" localSheetId="55">#REF!</definedName>
    <definedName name="_Ady1" localSheetId="56">#REF!</definedName>
    <definedName name="_Ady1">#REF!</definedName>
    <definedName name="_Ady2" localSheetId="31">#REF!</definedName>
    <definedName name="_Ady2" localSheetId="43">#REF!</definedName>
    <definedName name="_Ady2" localSheetId="53">#REF!</definedName>
    <definedName name="_Ady2" localSheetId="52">#REF!</definedName>
    <definedName name="_Ady2" localSheetId="50">#REF!</definedName>
    <definedName name="_Ady2" localSheetId="2">#REF!</definedName>
    <definedName name="_Ady2" localSheetId="55">#REF!</definedName>
    <definedName name="_Ady2" localSheetId="56">#REF!</definedName>
    <definedName name="_Ady2">#REF!</definedName>
    <definedName name="_Ady3" localSheetId="31">#REF!</definedName>
    <definedName name="_Ady3" localSheetId="43">#REF!</definedName>
    <definedName name="_Ady3" localSheetId="53">#REF!</definedName>
    <definedName name="_Ady3" localSheetId="52">#REF!</definedName>
    <definedName name="_Ady3" localSheetId="50">#REF!</definedName>
    <definedName name="_Ady3" localSheetId="2">#REF!</definedName>
    <definedName name="_Ady3" localSheetId="55">#REF!</definedName>
    <definedName name="_Ady3" localSheetId="56">#REF!</definedName>
    <definedName name="_Ady3">#REF!</definedName>
    <definedName name="_AFC1">#REF!</definedName>
    <definedName name="_AFC3">#REF!</definedName>
    <definedName name="_AFC5">#REF!</definedName>
    <definedName name="_aiu2">#REF!</definedName>
    <definedName name="_Alt2" localSheetId="5">#REF!</definedName>
    <definedName name="_Alt2" localSheetId="31">#REF!</definedName>
    <definedName name="_Alt2" localSheetId="43">#REF!</definedName>
    <definedName name="_Alt2" localSheetId="53">#REF!</definedName>
    <definedName name="_Alt2" localSheetId="52">#REF!</definedName>
    <definedName name="_Alt2" localSheetId="50">#REF!</definedName>
    <definedName name="_Alt2" localSheetId="51">#REF!</definedName>
    <definedName name="_Alt2" localSheetId="3">#REF!</definedName>
    <definedName name="_Alt2" localSheetId="49">#REF!</definedName>
    <definedName name="_Alt2" localSheetId="2">#REF!</definedName>
    <definedName name="_Alt2" localSheetId="47">#REF!</definedName>
    <definedName name="_Alt2" localSheetId="55">#REF!</definedName>
    <definedName name="_Alt2" localSheetId="56">#REF!</definedName>
    <definedName name="_Alt2">#REF!</definedName>
    <definedName name="_Alt3" localSheetId="5">#REF!</definedName>
    <definedName name="_Alt3" localSheetId="31">#REF!</definedName>
    <definedName name="_Alt3" localSheetId="43">#REF!</definedName>
    <definedName name="_Alt3" localSheetId="53">#REF!</definedName>
    <definedName name="_Alt3" localSheetId="52">#REF!</definedName>
    <definedName name="_Alt3" localSheetId="50">#REF!</definedName>
    <definedName name="_Alt3" localSheetId="3">#REF!</definedName>
    <definedName name="_Alt3" localSheetId="2">#REF!</definedName>
    <definedName name="_Alt3" localSheetId="47">#REF!</definedName>
    <definedName name="_Alt3" localSheetId="55">#REF!</definedName>
    <definedName name="_Alt3" localSheetId="56">#REF!</definedName>
    <definedName name="_Alt3">#REF!</definedName>
    <definedName name="_And1" localSheetId="31">#REF!</definedName>
    <definedName name="_And1" localSheetId="43">#REF!</definedName>
    <definedName name="_And1" localSheetId="53">#REF!</definedName>
    <definedName name="_And1" localSheetId="52">#REF!</definedName>
    <definedName name="_And1" localSheetId="50">#REF!</definedName>
    <definedName name="_And1" localSheetId="2">#REF!</definedName>
    <definedName name="_And1" localSheetId="55">#REF!</definedName>
    <definedName name="_And1" localSheetId="56">#REF!</definedName>
    <definedName name="_And1">#REF!</definedName>
    <definedName name="_And2" localSheetId="31">#REF!</definedName>
    <definedName name="_And2" localSheetId="43">#REF!</definedName>
    <definedName name="_And2" localSheetId="53">#REF!</definedName>
    <definedName name="_And2" localSheetId="52">#REF!</definedName>
    <definedName name="_And2" localSheetId="50">#REF!</definedName>
    <definedName name="_And2" localSheetId="2">#REF!</definedName>
    <definedName name="_And2" localSheetId="55">#REF!</definedName>
    <definedName name="_And2" localSheetId="56">#REF!</definedName>
    <definedName name="_And2">#REF!</definedName>
    <definedName name="_And3" localSheetId="31">#REF!</definedName>
    <definedName name="_And3" localSheetId="43">#REF!</definedName>
    <definedName name="_And3" localSheetId="53">#REF!</definedName>
    <definedName name="_And3" localSheetId="52">#REF!</definedName>
    <definedName name="_And3" localSheetId="50">#REF!</definedName>
    <definedName name="_And3" localSheetId="2">#REF!</definedName>
    <definedName name="_And3" localSheetId="55">#REF!</definedName>
    <definedName name="_And3" localSheetId="56">#REF!</definedName>
    <definedName name="_And3">#REF!</definedName>
    <definedName name="_Ant2" localSheetId="31">#REF!</definedName>
    <definedName name="_Ant2" localSheetId="43">#REF!</definedName>
    <definedName name="_Ant2" localSheetId="53">#REF!</definedName>
    <definedName name="_Ant2" localSheetId="52">#REF!</definedName>
    <definedName name="_Ant2" localSheetId="50">#REF!</definedName>
    <definedName name="_Ant2" localSheetId="2">#REF!</definedName>
    <definedName name="_Ant2" localSheetId="55">#REF!</definedName>
    <definedName name="_Ant2" localSheetId="56">#REF!</definedName>
    <definedName name="_Ant2">#REF!</definedName>
    <definedName name="_Ant3" localSheetId="31">#REF!</definedName>
    <definedName name="_Ant3" localSheetId="43">#REF!</definedName>
    <definedName name="_Ant3" localSheetId="53">#REF!</definedName>
    <definedName name="_Ant3" localSheetId="52">#REF!</definedName>
    <definedName name="_Ant3" localSheetId="50">#REF!</definedName>
    <definedName name="_Ant3" localSheetId="2">#REF!</definedName>
    <definedName name="_Ant3" localSheetId="55">#REF!</definedName>
    <definedName name="_Ant3" localSheetId="56">#REF!</definedName>
    <definedName name="_Ant3">#REF!</definedName>
    <definedName name="_APU221" localSheetId="5">#REF!</definedName>
    <definedName name="_APU221" localSheetId="31">#REF!</definedName>
    <definedName name="_APU221" localSheetId="43">#REF!</definedName>
    <definedName name="_APU221" localSheetId="53">#REF!</definedName>
    <definedName name="_APU221" localSheetId="52">#REF!</definedName>
    <definedName name="_APU221" localSheetId="50">#REF!</definedName>
    <definedName name="_APU221" localSheetId="3">#REF!</definedName>
    <definedName name="_APU221" localSheetId="2">#REF!</definedName>
    <definedName name="_APU221" localSheetId="47">#REF!</definedName>
    <definedName name="_APU221" localSheetId="55">#REF!</definedName>
    <definedName name="_APU221" localSheetId="56">#REF!</definedName>
    <definedName name="_APU221">#REF!</definedName>
    <definedName name="_APU465" localSheetId="9">#REF!</definedName>
    <definedName name="_APU465" localSheetId="46">#REF!</definedName>
    <definedName name="_APU465" localSheetId="31">#REF!</definedName>
    <definedName name="_APU465" localSheetId="43">#REF!</definedName>
    <definedName name="_APU465" localSheetId="45">#REF!</definedName>
    <definedName name="_APU465" localSheetId="52">#REF!</definedName>
    <definedName name="_APU465" localSheetId="50">#REF!</definedName>
    <definedName name="_APU465" localSheetId="51">#REF!</definedName>
    <definedName name="_APU465" localSheetId="18">#REF!</definedName>
    <definedName name="_APU465" localSheetId="19">#REF!</definedName>
    <definedName name="_APU465" localSheetId="16">#REF!</definedName>
    <definedName name="_APU465" localSheetId="30">#REF!</definedName>
    <definedName name="_APU465" localSheetId="27">#REF!</definedName>
    <definedName name="_APU465" localSheetId="28">#REF!</definedName>
    <definedName name="_APU465" localSheetId="11">#REF!</definedName>
    <definedName name="_APU465" localSheetId="7">#REF!</definedName>
    <definedName name="_APU465" localSheetId="2">#REF!</definedName>
    <definedName name="_APU465" localSheetId="34">#REF!</definedName>
    <definedName name="_APU465" localSheetId="35">#REF!</definedName>
    <definedName name="_APU465" localSheetId="21">#REF!</definedName>
    <definedName name="_APU465" localSheetId="37">#REF!</definedName>
    <definedName name="_APU465" localSheetId="38">#REF!</definedName>
    <definedName name="_APU465" localSheetId="39">#REF!</definedName>
    <definedName name="_APU465" localSheetId="40">#REF!</definedName>
    <definedName name="_APU465" localSheetId="41">#REF!</definedName>
    <definedName name="_APU465" localSheetId="58">#REF!</definedName>
    <definedName name="_APU465" localSheetId="59">#REF!</definedName>
    <definedName name="_APU465" localSheetId="55">#REF!</definedName>
    <definedName name="_APU465" localSheetId="56">#REF!</definedName>
    <definedName name="_APU465" localSheetId="24">#REF!</definedName>
    <definedName name="_APU465" localSheetId="44">#REF!</definedName>
    <definedName name="_APU465">#REF!</definedName>
    <definedName name="_b" localSheetId="5">#REF!</definedName>
    <definedName name="_b" localSheetId="31">#REF!</definedName>
    <definedName name="_b" localSheetId="43">#REF!</definedName>
    <definedName name="_b" localSheetId="53">#REF!</definedName>
    <definedName name="_b" localSheetId="52">#REF!</definedName>
    <definedName name="_b" localSheetId="50">#REF!</definedName>
    <definedName name="_b" localSheetId="3">#REF!</definedName>
    <definedName name="_b" localSheetId="2">#REF!</definedName>
    <definedName name="_b" localSheetId="47">#REF!</definedName>
    <definedName name="_b" localSheetId="55">#REF!</definedName>
    <definedName name="_b" localSheetId="56">#REF!</definedName>
    <definedName name="_b">#REF!</definedName>
    <definedName name="_BGC1">#REF!</definedName>
    <definedName name="_BGC3">#REF!</definedName>
    <definedName name="_BGC5">#REF!</definedName>
    <definedName name="_c" localSheetId="5">#REF!</definedName>
    <definedName name="_c" localSheetId="31">#REF!</definedName>
    <definedName name="_c" localSheetId="43">#REF!</definedName>
    <definedName name="_c" localSheetId="53">#REF!</definedName>
    <definedName name="_c" localSheetId="52">#REF!</definedName>
    <definedName name="_c" localSheetId="50">#REF!</definedName>
    <definedName name="_c" localSheetId="3">#REF!</definedName>
    <definedName name="_c" localSheetId="2">#REF!</definedName>
    <definedName name="_c" localSheetId="47">#REF!</definedName>
    <definedName name="_c" localSheetId="55">#REF!</definedName>
    <definedName name="_c" localSheetId="56">#REF!</definedName>
    <definedName name="_c">#REF!</definedName>
    <definedName name="_CAC1">#REF!</definedName>
    <definedName name="_CAC3">#REF!</definedName>
    <definedName name="_CAC5">#REF!</definedName>
    <definedName name="_cdh491" localSheetId="5">#REF!</definedName>
    <definedName name="_cdh491" localSheetId="31">#REF!</definedName>
    <definedName name="_cdh491" localSheetId="43">#REF!</definedName>
    <definedName name="_cdh491" localSheetId="53">#REF!</definedName>
    <definedName name="_cdh491" localSheetId="52">#REF!</definedName>
    <definedName name="_cdh491" localSheetId="50">#REF!</definedName>
    <definedName name="_cdh491" localSheetId="3">#REF!</definedName>
    <definedName name="_cdh491" localSheetId="2">#REF!</definedName>
    <definedName name="_cdh491" localSheetId="47">#REF!</definedName>
    <definedName name="_cdh491" localSheetId="55">#REF!</definedName>
    <definedName name="_cdh491" localSheetId="56">#REF!</definedName>
    <definedName name="_cdh491">#REF!</definedName>
    <definedName name="_CHD1045" localSheetId="46">#REF!</definedName>
    <definedName name="_CHD1045" localSheetId="31">#REF!</definedName>
    <definedName name="_CHD1045" localSheetId="42">#REF!</definedName>
    <definedName name="_CHD1045" localSheetId="43">#REF!</definedName>
    <definedName name="_CHD1045" localSheetId="53">#REF!</definedName>
    <definedName name="_CHD1045" localSheetId="45">#REF!</definedName>
    <definedName name="_CHD1045" localSheetId="48">#REF!</definedName>
    <definedName name="_CHD1045" localSheetId="12">#REF!</definedName>
    <definedName name="_CHD1045" localSheetId="52">#REF!</definedName>
    <definedName name="_CHD1045" localSheetId="13">#REF!</definedName>
    <definedName name="_CHD1045" localSheetId="14">#REF!</definedName>
    <definedName name="_CHD1045" localSheetId="50">#REF!</definedName>
    <definedName name="_CHD1045" localSheetId="3">#REF!</definedName>
    <definedName name="_CHD1045" localSheetId="18">#REF!</definedName>
    <definedName name="_CHD1045" localSheetId="19">#REF!</definedName>
    <definedName name="_CHD1045" localSheetId="16">#REF!</definedName>
    <definedName name="_CHD1045" localSheetId="17">#REF!</definedName>
    <definedName name="_CHD1045" localSheetId="25">#REF!</definedName>
    <definedName name="_CHD1045" localSheetId="29">#REF!</definedName>
    <definedName name="_CHD1045" localSheetId="30">#REF!</definedName>
    <definedName name="_CHD1045" localSheetId="27">#REF!</definedName>
    <definedName name="_CHD1045" localSheetId="28">#REF!</definedName>
    <definedName name="_CHD1045" localSheetId="26">#REF!</definedName>
    <definedName name="_CHD1045" localSheetId="15">#REF!</definedName>
    <definedName name="_CHD1045" localSheetId="1">#REF!</definedName>
    <definedName name="_CHD1045" localSheetId="2">#REF!</definedName>
    <definedName name="_CHD1045" localSheetId="32">#REF!</definedName>
    <definedName name="_CHD1045" localSheetId="33">#REF!</definedName>
    <definedName name="_CHD1045" localSheetId="34">#REF!</definedName>
    <definedName name="_CHD1045" localSheetId="35">#REF!</definedName>
    <definedName name="_CHD1045" localSheetId="0">#REF!</definedName>
    <definedName name="_CHD1045" localSheetId="23">#REF!</definedName>
    <definedName name="_CHD1045" localSheetId="22">#REF!</definedName>
    <definedName name="_CHD1045" localSheetId="21">#REF!</definedName>
    <definedName name="_CHD1045" localSheetId="47">#REF!</definedName>
    <definedName name="_CHD1045" localSheetId="37">#REF!</definedName>
    <definedName name="_CHD1045" localSheetId="38">#REF!</definedName>
    <definedName name="_CHD1045" localSheetId="39">#REF!</definedName>
    <definedName name="_CHD1045" localSheetId="40">#REF!</definedName>
    <definedName name="_CHD1045" localSheetId="41">#REF!</definedName>
    <definedName name="_CHD1045" localSheetId="36">#REF!</definedName>
    <definedName name="_CHD1045" localSheetId="20">#REF!</definedName>
    <definedName name="_CHD1045" localSheetId="55">#REF!</definedName>
    <definedName name="_CHD1045" localSheetId="56">#REF!</definedName>
    <definedName name="_CHD1045" localSheetId="54">#REF!</definedName>
    <definedName name="_CHD1045" localSheetId="24">#REF!</definedName>
    <definedName name="_CHD1045" localSheetId="44">#REF!</definedName>
    <definedName name="_CHD1045">#REF!</definedName>
    <definedName name="_CHD1090" localSheetId="46">#REF!</definedName>
    <definedName name="_CHD1090" localSheetId="31">#REF!</definedName>
    <definedName name="_CHD1090" localSheetId="42">#REF!</definedName>
    <definedName name="_CHD1090" localSheetId="43">#REF!</definedName>
    <definedName name="_CHD1090" localSheetId="53">#REF!</definedName>
    <definedName name="_CHD1090" localSheetId="45">#REF!</definedName>
    <definedName name="_CHD1090" localSheetId="48">#REF!</definedName>
    <definedName name="_CHD1090" localSheetId="12">#REF!</definedName>
    <definedName name="_CHD1090" localSheetId="52">#REF!</definedName>
    <definedName name="_CHD1090" localSheetId="13">#REF!</definedName>
    <definedName name="_CHD1090" localSheetId="14">#REF!</definedName>
    <definedName name="_CHD1090" localSheetId="50">#REF!</definedName>
    <definedName name="_CHD1090" localSheetId="3">#REF!</definedName>
    <definedName name="_CHD1090" localSheetId="18">#REF!</definedName>
    <definedName name="_CHD1090" localSheetId="19">#REF!</definedName>
    <definedName name="_CHD1090" localSheetId="16">#REF!</definedName>
    <definedName name="_CHD1090" localSheetId="17">#REF!</definedName>
    <definedName name="_CHD1090" localSheetId="25">#REF!</definedName>
    <definedName name="_CHD1090" localSheetId="29">#REF!</definedName>
    <definedName name="_CHD1090" localSheetId="30">#REF!</definedName>
    <definedName name="_CHD1090" localSheetId="27">#REF!</definedName>
    <definedName name="_CHD1090" localSheetId="28">#REF!</definedName>
    <definedName name="_CHD1090" localSheetId="26">#REF!</definedName>
    <definedName name="_CHD1090" localSheetId="15">#REF!</definedName>
    <definedName name="_CHD1090" localSheetId="1">#REF!</definedName>
    <definedName name="_CHD1090" localSheetId="2">#REF!</definedName>
    <definedName name="_CHD1090" localSheetId="32">#REF!</definedName>
    <definedName name="_CHD1090" localSheetId="33">#REF!</definedName>
    <definedName name="_CHD1090" localSheetId="34">#REF!</definedName>
    <definedName name="_CHD1090" localSheetId="35">#REF!</definedName>
    <definedName name="_CHD1090" localSheetId="0">#REF!</definedName>
    <definedName name="_CHD1090" localSheetId="23">#REF!</definedName>
    <definedName name="_CHD1090" localSheetId="22">#REF!</definedName>
    <definedName name="_CHD1090" localSheetId="21">#REF!</definedName>
    <definedName name="_CHD1090" localSheetId="47">#REF!</definedName>
    <definedName name="_CHD1090" localSheetId="37">#REF!</definedName>
    <definedName name="_CHD1090" localSheetId="38">#REF!</definedName>
    <definedName name="_CHD1090" localSheetId="39">#REF!</definedName>
    <definedName name="_CHD1090" localSheetId="40">#REF!</definedName>
    <definedName name="_CHD1090" localSheetId="41">#REF!</definedName>
    <definedName name="_CHD1090" localSheetId="36">#REF!</definedName>
    <definedName name="_CHD1090" localSheetId="20">#REF!</definedName>
    <definedName name="_CHD1090" localSheetId="55">#REF!</definedName>
    <definedName name="_CHD1090" localSheetId="56">#REF!</definedName>
    <definedName name="_CHD1090" localSheetId="54">#REF!</definedName>
    <definedName name="_CHD1090" localSheetId="24">#REF!</definedName>
    <definedName name="_CHD1090" localSheetId="44">#REF!</definedName>
    <definedName name="_CHD1090">#REF!</definedName>
    <definedName name="_CHD1245" localSheetId="46">#REF!</definedName>
    <definedName name="_CHD1245" localSheetId="31">#REF!</definedName>
    <definedName name="_CHD1245" localSheetId="42">#REF!</definedName>
    <definedName name="_CHD1245" localSheetId="43">#REF!</definedName>
    <definedName name="_CHD1245" localSheetId="53">#REF!</definedName>
    <definedName name="_CHD1245" localSheetId="45">#REF!</definedName>
    <definedName name="_CHD1245" localSheetId="48">#REF!</definedName>
    <definedName name="_CHD1245" localSheetId="12">#REF!</definedName>
    <definedName name="_CHD1245" localSheetId="52">#REF!</definedName>
    <definedName name="_CHD1245" localSheetId="13">#REF!</definedName>
    <definedName name="_CHD1245" localSheetId="14">#REF!</definedName>
    <definedName name="_CHD1245" localSheetId="50">#REF!</definedName>
    <definedName name="_CHD1245" localSheetId="3">#REF!</definedName>
    <definedName name="_CHD1245" localSheetId="18">#REF!</definedName>
    <definedName name="_CHD1245" localSheetId="19">#REF!</definedName>
    <definedName name="_CHD1245" localSheetId="16">#REF!</definedName>
    <definedName name="_CHD1245" localSheetId="17">#REF!</definedName>
    <definedName name="_CHD1245" localSheetId="25">#REF!</definedName>
    <definedName name="_CHD1245" localSheetId="29">#REF!</definedName>
    <definedName name="_CHD1245" localSheetId="30">#REF!</definedName>
    <definedName name="_CHD1245" localSheetId="27">#REF!</definedName>
    <definedName name="_CHD1245" localSheetId="28">#REF!</definedName>
    <definedName name="_CHD1245" localSheetId="26">#REF!</definedName>
    <definedName name="_CHD1245" localSheetId="15">#REF!</definedName>
    <definedName name="_CHD1245" localSheetId="1">#REF!</definedName>
    <definedName name="_CHD1245" localSheetId="2">#REF!</definedName>
    <definedName name="_CHD1245" localSheetId="32">#REF!</definedName>
    <definedName name="_CHD1245" localSheetId="33">#REF!</definedName>
    <definedName name="_CHD1245" localSheetId="34">#REF!</definedName>
    <definedName name="_CHD1245" localSheetId="35">#REF!</definedName>
    <definedName name="_CHD1245" localSheetId="0">#REF!</definedName>
    <definedName name="_CHD1245" localSheetId="23">#REF!</definedName>
    <definedName name="_CHD1245" localSheetId="22">#REF!</definedName>
    <definedName name="_CHD1245" localSheetId="21">#REF!</definedName>
    <definedName name="_CHD1245" localSheetId="47">#REF!</definedName>
    <definedName name="_CHD1245" localSheetId="37">#REF!</definedName>
    <definedName name="_CHD1245" localSheetId="38">#REF!</definedName>
    <definedName name="_CHD1245" localSheetId="39">#REF!</definedName>
    <definedName name="_CHD1245" localSheetId="40">#REF!</definedName>
    <definedName name="_CHD1245" localSheetId="41">#REF!</definedName>
    <definedName name="_CHD1245" localSheetId="36">#REF!</definedName>
    <definedName name="_CHD1245" localSheetId="20">#REF!</definedName>
    <definedName name="_CHD1245" localSheetId="55">#REF!</definedName>
    <definedName name="_CHD1245" localSheetId="56">#REF!</definedName>
    <definedName name="_CHD1245" localSheetId="54">#REF!</definedName>
    <definedName name="_CHD1245" localSheetId="24">#REF!</definedName>
    <definedName name="_CHD1245" localSheetId="44">#REF!</definedName>
    <definedName name="_CHD1245">#REF!</definedName>
    <definedName name="_CHD1290" localSheetId="46">#REF!</definedName>
    <definedName name="_CHD1290" localSheetId="31">#REF!</definedName>
    <definedName name="_CHD1290" localSheetId="43">#REF!</definedName>
    <definedName name="_CHD1290" localSheetId="53">#REF!</definedName>
    <definedName name="_CHD1290" localSheetId="45">#REF!</definedName>
    <definedName name="_CHD1290" localSheetId="52">#REF!</definedName>
    <definedName name="_CHD1290" localSheetId="50">#REF!</definedName>
    <definedName name="_CHD1290" localSheetId="3">#REF!</definedName>
    <definedName name="_CHD1290" localSheetId="18">#REF!</definedName>
    <definedName name="_CHD1290" localSheetId="19">#REF!</definedName>
    <definedName name="_CHD1290" localSheetId="16">#REF!</definedName>
    <definedName name="_CHD1290" localSheetId="17">#REF!</definedName>
    <definedName name="_CHD1290" localSheetId="25">#REF!</definedName>
    <definedName name="_CHD1290" localSheetId="29">#REF!</definedName>
    <definedName name="_CHD1290" localSheetId="30">#REF!</definedName>
    <definedName name="_CHD1290" localSheetId="27">#REF!</definedName>
    <definedName name="_CHD1290" localSheetId="28">#REF!</definedName>
    <definedName name="_CHD1290" localSheetId="26">#REF!</definedName>
    <definedName name="_CHD1290" localSheetId="1">#REF!</definedName>
    <definedName name="_CHD1290" localSheetId="2">#REF!</definedName>
    <definedName name="_CHD1290" localSheetId="33">#REF!</definedName>
    <definedName name="_CHD1290" localSheetId="0">#REF!</definedName>
    <definedName name="_CHD1290" localSheetId="47">#REF!</definedName>
    <definedName name="_CHD1290" localSheetId="37">#REF!</definedName>
    <definedName name="_CHD1290" localSheetId="38">#REF!</definedName>
    <definedName name="_CHD1290" localSheetId="39">#REF!</definedName>
    <definedName name="_CHD1290" localSheetId="40">#REF!</definedName>
    <definedName name="_CHD1290" localSheetId="41">#REF!</definedName>
    <definedName name="_CHD1290" localSheetId="36">#REF!</definedName>
    <definedName name="_CHD1290" localSheetId="55">#REF!</definedName>
    <definedName name="_CHD1290" localSheetId="56">#REF!</definedName>
    <definedName name="_CHD1290" localSheetId="54">#REF!</definedName>
    <definedName name="_CHD1290" localSheetId="44">#REF!</definedName>
    <definedName name="_CHD1290">#REF!</definedName>
    <definedName name="_CHD445" localSheetId="46">#REF!</definedName>
    <definedName name="_CHD445" localSheetId="31">#REF!</definedName>
    <definedName name="_CHD445" localSheetId="43">#REF!</definedName>
    <definedName name="_CHD445" localSheetId="53">#REF!</definedName>
    <definedName name="_CHD445" localSheetId="45">#REF!</definedName>
    <definedName name="_CHD445" localSheetId="52">#REF!</definedName>
    <definedName name="_CHD445" localSheetId="50">#REF!</definedName>
    <definedName name="_CHD445" localSheetId="3">#REF!</definedName>
    <definedName name="_CHD445" localSheetId="18">#REF!</definedName>
    <definedName name="_CHD445" localSheetId="19">#REF!</definedName>
    <definedName name="_CHD445" localSheetId="16">#REF!</definedName>
    <definedName name="_CHD445" localSheetId="17">#REF!</definedName>
    <definedName name="_CHD445" localSheetId="25">#REF!</definedName>
    <definedName name="_CHD445" localSheetId="29">#REF!</definedName>
    <definedName name="_CHD445" localSheetId="30">#REF!</definedName>
    <definedName name="_CHD445" localSheetId="27">#REF!</definedName>
    <definedName name="_CHD445" localSheetId="28">#REF!</definedName>
    <definedName name="_CHD445" localSheetId="26">#REF!</definedName>
    <definedName name="_CHD445" localSheetId="1">#REF!</definedName>
    <definedName name="_CHD445" localSheetId="2">#REF!</definedName>
    <definedName name="_CHD445" localSheetId="33">#REF!</definedName>
    <definedName name="_CHD445" localSheetId="0">#REF!</definedName>
    <definedName name="_CHD445" localSheetId="47">#REF!</definedName>
    <definedName name="_CHD445" localSheetId="37">#REF!</definedName>
    <definedName name="_CHD445" localSheetId="38">#REF!</definedName>
    <definedName name="_CHD445" localSheetId="39">#REF!</definedName>
    <definedName name="_CHD445" localSheetId="40">#REF!</definedName>
    <definedName name="_CHD445" localSheetId="41">#REF!</definedName>
    <definedName name="_CHD445" localSheetId="36">#REF!</definedName>
    <definedName name="_CHD445" localSheetId="55">#REF!</definedName>
    <definedName name="_CHD445" localSheetId="56">#REF!</definedName>
    <definedName name="_CHD445" localSheetId="54">#REF!</definedName>
    <definedName name="_CHD445" localSheetId="44">#REF!</definedName>
    <definedName name="_CHD445">#REF!</definedName>
    <definedName name="_CHD490" localSheetId="46">#REF!</definedName>
    <definedName name="_CHD490" localSheetId="31">#REF!</definedName>
    <definedName name="_CHD490" localSheetId="43">#REF!</definedName>
    <definedName name="_CHD490" localSheetId="53">#REF!</definedName>
    <definedName name="_CHD490" localSheetId="45">#REF!</definedName>
    <definedName name="_CHD490" localSheetId="52">#REF!</definedName>
    <definedName name="_CHD490" localSheetId="50">#REF!</definedName>
    <definedName name="_CHD490" localSheetId="3">#REF!</definedName>
    <definedName name="_CHD490" localSheetId="18">#REF!</definedName>
    <definedName name="_CHD490" localSheetId="19">#REF!</definedName>
    <definedName name="_CHD490" localSheetId="16">#REF!</definedName>
    <definedName name="_CHD490" localSheetId="17">#REF!</definedName>
    <definedName name="_CHD490" localSheetId="25">#REF!</definedName>
    <definedName name="_CHD490" localSheetId="29">#REF!</definedName>
    <definedName name="_CHD490" localSheetId="30">#REF!</definedName>
    <definedName name="_CHD490" localSheetId="27">#REF!</definedName>
    <definedName name="_CHD490" localSheetId="28">#REF!</definedName>
    <definedName name="_CHD490" localSheetId="26">#REF!</definedName>
    <definedName name="_CHD490" localSheetId="1">#REF!</definedName>
    <definedName name="_CHD490" localSheetId="2">#REF!</definedName>
    <definedName name="_CHD490" localSheetId="33">#REF!</definedName>
    <definedName name="_CHD490" localSheetId="0">#REF!</definedName>
    <definedName name="_CHD490" localSheetId="47">#REF!</definedName>
    <definedName name="_CHD490" localSheetId="37">#REF!</definedName>
    <definedName name="_CHD490" localSheetId="38">#REF!</definedName>
    <definedName name="_CHD490" localSheetId="39">#REF!</definedName>
    <definedName name="_CHD490" localSheetId="40">#REF!</definedName>
    <definedName name="_CHD490" localSheetId="41">#REF!</definedName>
    <definedName name="_CHD490" localSheetId="36">#REF!</definedName>
    <definedName name="_CHD490" localSheetId="55">#REF!</definedName>
    <definedName name="_CHD490" localSheetId="56">#REF!</definedName>
    <definedName name="_CHD490" localSheetId="54">#REF!</definedName>
    <definedName name="_CHD490" localSheetId="44">#REF!</definedName>
    <definedName name="_CHD490">#REF!</definedName>
    <definedName name="_CHD645" localSheetId="46">#REF!</definedName>
    <definedName name="_CHD645" localSheetId="31">#REF!</definedName>
    <definedName name="_CHD645" localSheetId="43">#REF!</definedName>
    <definedName name="_CHD645" localSheetId="53">#REF!</definedName>
    <definedName name="_CHD645" localSheetId="45">#REF!</definedName>
    <definedName name="_CHD645" localSheetId="52">#REF!</definedName>
    <definedName name="_CHD645" localSheetId="50">#REF!</definedName>
    <definedName name="_CHD645" localSheetId="3">#REF!</definedName>
    <definedName name="_CHD645" localSheetId="18">#REF!</definedName>
    <definedName name="_CHD645" localSheetId="19">#REF!</definedName>
    <definedName name="_CHD645" localSheetId="16">#REF!</definedName>
    <definedName name="_CHD645" localSheetId="17">#REF!</definedName>
    <definedName name="_CHD645" localSheetId="25">#REF!</definedName>
    <definedName name="_CHD645" localSheetId="29">#REF!</definedName>
    <definedName name="_CHD645" localSheetId="30">#REF!</definedName>
    <definedName name="_CHD645" localSheetId="27">#REF!</definedName>
    <definedName name="_CHD645" localSheetId="28">#REF!</definedName>
    <definedName name="_CHD645" localSheetId="26">#REF!</definedName>
    <definedName name="_CHD645" localSheetId="1">#REF!</definedName>
    <definedName name="_CHD645" localSheetId="2">#REF!</definedName>
    <definedName name="_CHD645" localSheetId="33">#REF!</definedName>
    <definedName name="_CHD645" localSheetId="0">#REF!</definedName>
    <definedName name="_CHD645" localSheetId="47">#REF!</definedName>
    <definedName name="_CHD645" localSheetId="37">#REF!</definedName>
    <definedName name="_CHD645" localSheetId="38">#REF!</definedName>
    <definedName name="_CHD645" localSheetId="39">#REF!</definedName>
    <definedName name="_CHD645" localSheetId="40">#REF!</definedName>
    <definedName name="_CHD645" localSheetId="41">#REF!</definedName>
    <definedName name="_CHD645" localSheetId="36">#REF!</definedName>
    <definedName name="_CHD645" localSheetId="55">#REF!</definedName>
    <definedName name="_CHD645" localSheetId="56">#REF!</definedName>
    <definedName name="_CHD645" localSheetId="54">#REF!</definedName>
    <definedName name="_CHD645" localSheetId="44">#REF!</definedName>
    <definedName name="_CHD645">#REF!</definedName>
    <definedName name="_CHD690" localSheetId="46">#REF!</definedName>
    <definedName name="_CHD690" localSheetId="31">#REF!</definedName>
    <definedName name="_CHD690" localSheetId="43">#REF!</definedName>
    <definedName name="_CHD690" localSheetId="53">#REF!</definedName>
    <definedName name="_CHD690" localSheetId="45">#REF!</definedName>
    <definedName name="_CHD690" localSheetId="52">#REF!</definedName>
    <definedName name="_CHD690" localSheetId="50">#REF!</definedName>
    <definedName name="_CHD690" localSheetId="3">#REF!</definedName>
    <definedName name="_CHD690" localSheetId="18">#REF!</definedName>
    <definedName name="_CHD690" localSheetId="19">#REF!</definedName>
    <definedName name="_CHD690" localSheetId="16">#REF!</definedName>
    <definedName name="_CHD690" localSheetId="17">#REF!</definedName>
    <definedName name="_CHD690" localSheetId="25">#REF!</definedName>
    <definedName name="_CHD690" localSheetId="29">#REF!</definedName>
    <definedName name="_CHD690" localSheetId="30">#REF!</definedName>
    <definedName name="_CHD690" localSheetId="27">#REF!</definedName>
    <definedName name="_CHD690" localSheetId="28">#REF!</definedName>
    <definedName name="_CHD690" localSheetId="26">#REF!</definedName>
    <definedName name="_CHD690" localSheetId="1">#REF!</definedName>
    <definedName name="_CHD690" localSheetId="2">#REF!</definedName>
    <definedName name="_CHD690" localSheetId="33">#REF!</definedName>
    <definedName name="_CHD690" localSheetId="0">#REF!</definedName>
    <definedName name="_CHD690" localSheetId="47">#REF!</definedName>
    <definedName name="_CHD690" localSheetId="37">#REF!</definedName>
    <definedName name="_CHD690" localSheetId="38">#REF!</definedName>
    <definedName name="_CHD690" localSheetId="39">#REF!</definedName>
    <definedName name="_CHD690" localSheetId="40">#REF!</definedName>
    <definedName name="_CHD690" localSheetId="41">#REF!</definedName>
    <definedName name="_CHD690" localSheetId="36">#REF!</definedName>
    <definedName name="_CHD690" localSheetId="55">#REF!</definedName>
    <definedName name="_CHD690" localSheetId="56">#REF!</definedName>
    <definedName name="_CHD690" localSheetId="54">#REF!</definedName>
    <definedName name="_CHD690" localSheetId="44">#REF!</definedName>
    <definedName name="_CHD690">#REF!</definedName>
    <definedName name="_CHD845" localSheetId="46">#REF!</definedName>
    <definedName name="_CHD845" localSheetId="31">#REF!</definedName>
    <definedName name="_CHD845" localSheetId="43">#REF!</definedName>
    <definedName name="_CHD845" localSheetId="53">#REF!</definedName>
    <definedName name="_CHD845" localSheetId="45">#REF!</definedName>
    <definedName name="_CHD845" localSheetId="52">#REF!</definedName>
    <definedName name="_CHD845" localSheetId="50">#REF!</definedName>
    <definedName name="_CHD845" localSheetId="3">#REF!</definedName>
    <definedName name="_CHD845" localSheetId="18">#REF!</definedName>
    <definedName name="_CHD845" localSheetId="19">#REF!</definedName>
    <definedName name="_CHD845" localSheetId="16">#REF!</definedName>
    <definedName name="_CHD845" localSheetId="17">#REF!</definedName>
    <definedName name="_CHD845" localSheetId="25">#REF!</definedName>
    <definedName name="_CHD845" localSheetId="29">#REF!</definedName>
    <definedName name="_CHD845" localSheetId="30">#REF!</definedName>
    <definedName name="_CHD845" localSheetId="27">#REF!</definedName>
    <definedName name="_CHD845" localSheetId="28">#REF!</definedName>
    <definedName name="_CHD845" localSheetId="26">#REF!</definedName>
    <definedName name="_CHD845" localSheetId="1">#REF!</definedName>
    <definedName name="_CHD845" localSheetId="2">#REF!</definedName>
    <definedName name="_CHD845" localSheetId="33">#REF!</definedName>
    <definedName name="_CHD845" localSheetId="0">#REF!</definedName>
    <definedName name="_CHD845" localSheetId="47">#REF!</definedName>
    <definedName name="_CHD845" localSheetId="37">#REF!</definedName>
    <definedName name="_CHD845" localSheetId="38">#REF!</definedName>
    <definedName name="_CHD845" localSheetId="39">#REF!</definedName>
    <definedName name="_CHD845" localSheetId="40">#REF!</definedName>
    <definedName name="_CHD845" localSheetId="41">#REF!</definedName>
    <definedName name="_CHD845" localSheetId="36">#REF!</definedName>
    <definedName name="_CHD845" localSheetId="55">#REF!</definedName>
    <definedName name="_CHD845" localSheetId="56">#REF!</definedName>
    <definedName name="_CHD845" localSheetId="54">#REF!</definedName>
    <definedName name="_CHD845" localSheetId="44">#REF!</definedName>
    <definedName name="_CHD845">#REF!</definedName>
    <definedName name="_CHD890" localSheetId="46">#REF!</definedName>
    <definedName name="_CHD890" localSheetId="31">#REF!</definedName>
    <definedName name="_CHD890" localSheetId="43">#REF!</definedName>
    <definedName name="_CHD890" localSheetId="53">#REF!</definedName>
    <definedName name="_CHD890" localSheetId="45">#REF!</definedName>
    <definedName name="_CHD890" localSheetId="52">#REF!</definedName>
    <definedName name="_CHD890" localSheetId="50">#REF!</definedName>
    <definedName name="_CHD890" localSheetId="3">#REF!</definedName>
    <definedName name="_CHD890" localSheetId="18">#REF!</definedName>
    <definedName name="_CHD890" localSheetId="19">#REF!</definedName>
    <definedName name="_CHD890" localSheetId="16">#REF!</definedName>
    <definedName name="_CHD890" localSheetId="17">#REF!</definedName>
    <definedName name="_CHD890" localSheetId="25">#REF!</definedName>
    <definedName name="_CHD890" localSheetId="29">#REF!</definedName>
    <definedName name="_CHD890" localSheetId="30">#REF!</definedName>
    <definedName name="_CHD890" localSheetId="27">#REF!</definedName>
    <definedName name="_CHD890" localSheetId="28">#REF!</definedName>
    <definedName name="_CHD890" localSheetId="26">#REF!</definedName>
    <definedName name="_CHD890" localSheetId="1">#REF!</definedName>
    <definedName name="_CHD890" localSheetId="2">#REF!</definedName>
    <definedName name="_CHD890" localSheetId="33">#REF!</definedName>
    <definedName name="_CHD890" localSheetId="0">#REF!</definedName>
    <definedName name="_CHD890" localSheetId="47">#REF!</definedName>
    <definedName name="_CHD890" localSheetId="37">#REF!</definedName>
    <definedName name="_CHD890" localSheetId="38">#REF!</definedName>
    <definedName name="_CHD890" localSheetId="39">#REF!</definedName>
    <definedName name="_CHD890" localSheetId="40">#REF!</definedName>
    <definedName name="_CHD890" localSheetId="41">#REF!</definedName>
    <definedName name="_CHD890" localSheetId="36">#REF!</definedName>
    <definedName name="_CHD890" localSheetId="55">#REF!</definedName>
    <definedName name="_CHD890" localSheetId="56">#REF!</definedName>
    <definedName name="_CHD890" localSheetId="54">#REF!</definedName>
    <definedName name="_CHD890" localSheetId="44">#REF!</definedName>
    <definedName name="_CHD890">#REF!</definedName>
    <definedName name="_CMU005" localSheetId="31" hidden="1">#REF!</definedName>
    <definedName name="_CMU005" localSheetId="3" hidden="1">#REF!</definedName>
    <definedName name="_CMU005" localSheetId="4" hidden="1">#REF!</definedName>
    <definedName name="_CMU005" hidden="1">#REF!</definedName>
    <definedName name="_Con1" localSheetId="31">#REF!</definedName>
    <definedName name="_Con1" localSheetId="43">#REF!</definedName>
    <definedName name="_Con1" localSheetId="53">#REF!</definedName>
    <definedName name="_Con1" localSheetId="52">#REF!</definedName>
    <definedName name="_Con1" localSheetId="50">#REF!</definedName>
    <definedName name="_Con1" localSheetId="3">#REF!</definedName>
    <definedName name="_Con1" localSheetId="2">#REF!</definedName>
    <definedName name="_Con1" localSheetId="55">#REF!</definedName>
    <definedName name="_Con1" localSheetId="56">#REF!</definedName>
    <definedName name="_Con1">#REF!</definedName>
    <definedName name="_Con2" localSheetId="31">#REF!</definedName>
    <definedName name="_Con2" localSheetId="43">#REF!</definedName>
    <definedName name="_Con2" localSheetId="53">#REF!</definedName>
    <definedName name="_Con2" localSheetId="52">#REF!</definedName>
    <definedName name="_Con2" localSheetId="50">#REF!</definedName>
    <definedName name="_Con2" localSheetId="3">#REF!</definedName>
    <definedName name="_Con2" localSheetId="2">#REF!</definedName>
    <definedName name="_Con2" localSheetId="55">#REF!</definedName>
    <definedName name="_Con2" localSheetId="56">#REF!</definedName>
    <definedName name="_Con2">#REF!</definedName>
    <definedName name="_Con3" localSheetId="31">#REF!</definedName>
    <definedName name="_Con3" localSheetId="43">#REF!</definedName>
    <definedName name="_Con3" localSheetId="53">#REF!</definedName>
    <definedName name="_Con3" localSheetId="52">#REF!</definedName>
    <definedName name="_Con3" localSheetId="50">#REF!</definedName>
    <definedName name="_Con3" localSheetId="3">#REF!</definedName>
    <definedName name="_Con3" localSheetId="2">#REF!</definedName>
    <definedName name="_Con3" localSheetId="55">#REF!</definedName>
    <definedName name="_Con3" localSheetId="56">#REF!</definedName>
    <definedName name="_Con3">#REF!</definedName>
    <definedName name="_DEC1">#REF!</definedName>
    <definedName name="_DEC12">#REF!</definedName>
    <definedName name="_e" localSheetId="5">#REF!</definedName>
    <definedName name="_e" localSheetId="31">#REF!</definedName>
    <definedName name="_e" localSheetId="43">#REF!</definedName>
    <definedName name="_e" localSheetId="53">#REF!</definedName>
    <definedName name="_e" localSheetId="52">#REF!</definedName>
    <definedName name="_e" localSheetId="50">#REF!</definedName>
    <definedName name="_e" localSheetId="3">#REF!</definedName>
    <definedName name="_e" localSheetId="2">#REF!</definedName>
    <definedName name="_e" localSheetId="47">#REF!</definedName>
    <definedName name="_e" localSheetId="55">#REF!</definedName>
    <definedName name="_e" localSheetId="56">#REF!</definedName>
    <definedName name="_e">#REF!</definedName>
    <definedName name="_Ega2" localSheetId="5">#REF!</definedName>
    <definedName name="_Ega2" localSheetId="31">#REF!</definedName>
    <definedName name="_Ega2" localSheetId="43">#REF!</definedName>
    <definedName name="_Ega2" localSheetId="53">#REF!</definedName>
    <definedName name="_Ega2" localSheetId="52">#REF!</definedName>
    <definedName name="_Ega2" localSheetId="50">#REF!</definedName>
    <definedName name="_Ega2" localSheetId="3">#REF!</definedName>
    <definedName name="_Ega2" localSheetId="2">#REF!</definedName>
    <definedName name="_Ega2" localSheetId="47">#REF!</definedName>
    <definedName name="_Ega2" localSheetId="55">#REF!</definedName>
    <definedName name="_Ega2" localSheetId="56">#REF!</definedName>
    <definedName name="_Ega2">#REF!</definedName>
    <definedName name="_Ega3" localSheetId="5">#REF!</definedName>
    <definedName name="_Ega3" localSheetId="31">#REF!</definedName>
    <definedName name="_Ega3" localSheetId="43">#REF!</definedName>
    <definedName name="_Ega3" localSheetId="53">#REF!</definedName>
    <definedName name="_Ega3" localSheetId="52">#REF!</definedName>
    <definedName name="_Ega3" localSheetId="50">#REF!</definedName>
    <definedName name="_Ega3" localSheetId="3">#REF!</definedName>
    <definedName name="_Ega3" localSheetId="2">#REF!</definedName>
    <definedName name="_Ega3" localSheetId="47">#REF!</definedName>
    <definedName name="_Ega3" localSheetId="55">#REF!</definedName>
    <definedName name="_Ega3" localSheetId="56">#REF!</definedName>
    <definedName name="_Ega3">#REF!</definedName>
    <definedName name="_Ele2" localSheetId="31">#REF!</definedName>
    <definedName name="_Ele2" localSheetId="43">#REF!</definedName>
    <definedName name="_Ele2" localSheetId="53">#REF!</definedName>
    <definedName name="_Ele2" localSheetId="52">#REF!</definedName>
    <definedName name="_Ele2" localSheetId="50">#REF!</definedName>
    <definedName name="_Ele2" localSheetId="2">#REF!</definedName>
    <definedName name="_Ele2" localSheetId="55">#REF!</definedName>
    <definedName name="_Ele2" localSheetId="56">#REF!</definedName>
    <definedName name="_Ele2">#REF!</definedName>
    <definedName name="_Ele3" localSheetId="31">#REF!</definedName>
    <definedName name="_Ele3" localSheetId="43">#REF!</definedName>
    <definedName name="_Ele3" localSheetId="53">#REF!</definedName>
    <definedName name="_Ele3" localSheetId="52">#REF!</definedName>
    <definedName name="_Ele3" localSheetId="50">#REF!</definedName>
    <definedName name="_Ele3" localSheetId="2">#REF!</definedName>
    <definedName name="_Ele3" localSheetId="55">#REF!</definedName>
    <definedName name="_Ele3" localSheetId="56">#REF!</definedName>
    <definedName name="_Ele3">#REF!</definedName>
    <definedName name="_EMC2" localSheetId="5">#REF!</definedName>
    <definedName name="_EMC2" localSheetId="9">#REF!</definedName>
    <definedName name="_EMC2" localSheetId="46">#REF!</definedName>
    <definedName name="_EMC2" localSheetId="8">#REF!</definedName>
    <definedName name="_EMC2" localSheetId="31">#REF!</definedName>
    <definedName name="_EMC2" localSheetId="43">#REF!</definedName>
    <definedName name="_EMC2" localSheetId="53">#REF!</definedName>
    <definedName name="_EMC2" localSheetId="45">#REF!</definedName>
    <definedName name="_EMC2" localSheetId="52">#REF!</definedName>
    <definedName name="_EMC2" localSheetId="50">#REF!</definedName>
    <definedName name="_EMC2" localSheetId="3">#REF!</definedName>
    <definedName name="_EMC2" localSheetId="18">#REF!</definedName>
    <definedName name="_EMC2" localSheetId="19">#REF!</definedName>
    <definedName name="_EMC2" localSheetId="16">#REF!</definedName>
    <definedName name="_EMC2" localSheetId="17">#REF!</definedName>
    <definedName name="_EMC2" localSheetId="6">#REF!</definedName>
    <definedName name="_EMC2" localSheetId="25">#REF!</definedName>
    <definedName name="_EMC2" localSheetId="29">#REF!</definedName>
    <definedName name="_EMC2" localSheetId="30">#REF!</definedName>
    <definedName name="_EMC2" localSheetId="27">#REF!</definedName>
    <definedName name="_EMC2" localSheetId="28">#REF!</definedName>
    <definedName name="_EMC2" localSheetId="26">#REF!</definedName>
    <definedName name="_EMC2" localSheetId="1">#REF!</definedName>
    <definedName name="_EMC2" localSheetId="2">#REF!</definedName>
    <definedName name="_EMC2" localSheetId="33">#REF!</definedName>
    <definedName name="_EMC2" localSheetId="0">#REF!</definedName>
    <definedName name="_EMC2" localSheetId="47">#REF!</definedName>
    <definedName name="_EMC2" localSheetId="37">#REF!</definedName>
    <definedName name="_EMC2" localSheetId="38">#REF!</definedName>
    <definedName name="_EMC2" localSheetId="39">#REF!</definedName>
    <definedName name="_EMC2" localSheetId="40">#REF!</definedName>
    <definedName name="_EMC2" localSheetId="41">#REF!</definedName>
    <definedName name="_EMC2" localSheetId="36">#REF!</definedName>
    <definedName name="_EMC2" localSheetId="55">#REF!</definedName>
    <definedName name="_EMC2" localSheetId="56">#REF!</definedName>
    <definedName name="_EMC2" localSheetId="54">#REF!</definedName>
    <definedName name="_EMC2" localSheetId="44">#REF!</definedName>
    <definedName name="_EMC2">#REF!</definedName>
    <definedName name="_EMC4" localSheetId="9">#REF!</definedName>
    <definedName name="_EMC4" localSheetId="46">#REF!</definedName>
    <definedName name="_EMC4" localSheetId="8">#REF!</definedName>
    <definedName name="_EMC4" localSheetId="31">#REF!</definedName>
    <definedName name="_EMC4" localSheetId="43">#REF!</definedName>
    <definedName name="_EMC4" localSheetId="53">#REF!</definedName>
    <definedName name="_EMC4" localSheetId="45">#REF!</definedName>
    <definedName name="_EMC4" localSheetId="52">#REF!</definedName>
    <definedName name="_EMC4" localSheetId="50">#REF!</definedName>
    <definedName name="_EMC4" localSheetId="3">#REF!</definedName>
    <definedName name="_EMC4" localSheetId="18">#REF!</definedName>
    <definedName name="_EMC4" localSheetId="19">#REF!</definedName>
    <definedName name="_EMC4" localSheetId="16">#REF!</definedName>
    <definedName name="_EMC4" localSheetId="17">#REF!</definedName>
    <definedName name="_EMC4" localSheetId="6">#REF!</definedName>
    <definedName name="_EMC4" localSheetId="25">#REF!</definedName>
    <definedName name="_EMC4" localSheetId="29">#REF!</definedName>
    <definedName name="_EMC4" localSheetId="30">#REF!</definedName>
    <definedName name="_EMC4" localSheetId="27">#REF!</definedName>
    <definedName name="_EMC4" localSheetId="28">#REF!</definedName>
    <definedName name="_EMC4" localSheetId="26">#REF!</definedName>
    <definedName name="_EMC4" localSheetId="1">#REF!</definedName>
    <definedName name="_EMC4" localSheetId="2">#REF!</definedName>
    <definedName name="_EMC4" localSheetId="33">#REF!</definedName>
    <definedName name="_EMC4" localSheetId="0">#REF!</definedName>
    <definedName name="_EMC4" localSheetId="47">#REF!</definedName>
    <definedName name="_EMC4" localSheetId="37">#REF!</definedName>
    <definedName name="_EMC4" localSheetId="38">#REF!</definedName>
    <definedName name="_EMC4" localSheetId="39">#REF!</definedName>
    <definedName name="_EMC4" localSheetId="40">#REF!</definedName>
    <definedName name="_EMC4" localSheetId="41">#REF!</definedName>
    <definedName name="_EMC4" localSheetId="36">#REF!</definedName>
    <definedName name="_EMC4" localSheetId="55">#REF!</definedName>
    <definedName name="_EMC4" localSheetId="56">#REF!</definedName>
    <definedName name="_EMC4" localSheetId="54">#REF!</definedName>
    <definedName name="_EMC4" localSheetId="44">#REF!</definedName>
    <definedName name="_EMC4">#REF!</definedName>
    <definedName name="_EMR2" localSheetId="31">#REF!</definedName>
    <definedName name="_EMR2" localSheetId="43">#REF!</definedName>
    <definedName name="_EMR2" localSheetId="53">#REF!</definedName>
    <definedName name="_EMR2" localSheetId="52">#REF!</definedName>
    <definedName name="_EMR2" localSheetId="50">#REF!</definedName>
    <definedName name="_EMR2" localSheetId="3">#REF!</definedName>
    <definedName name="_EMR2" localSheetId="2">#REF!</definedName>
    <definedName name="_EMR2" localSheetId="55">#REF!</definedName>
    <definedName name="_EMR2" localSheetId="56">#REF!</definedName>
    <definedName name="_EMR2">#REF!</definedName>
    <definedName name="_Epm2" localSheetId="31">#REF!</definedName>
    <definedName name="_Epm2" localSheetId="43">#REF!</definedName>
    <definedName name="_Epm2" localSheetId="53">#REF!</definedName>
    <definedName name="_Epm2" localSheetId="52">#REF!</definedName>
    <definedName name="_Epm2" localSheetId="50">#REF!</definedName>
    <definedName name="_Epm2" localSheetId="3">#REF!</definedName>
    <definedName name="_Epm2" localSheetId="2">#REF!</definedName>
    <definedName name="_Epm2" localSheetId="55">#REF!</definedName>
    <definedName name="_Epm2" localSheetId="56">#REF!</definedName>
    <definedName name="_Epm2">#REF!</definedName>
    <definedName name="_Epm3" localSheetId="31">#REF!</definedName>
    <definedName name="_Epm3" localSheetId="43">#REF!</definedName>
    <definedName name="_Epm3" localSheetId="53">#REF!</definedName>
    <definedName name="_Epm3" localSheetId="52">#REF!</definedName>
    <definedName name="_Epm3" localSheetId="50">#REF!</definedName>
    <definedName name="_Epm3" localSheetId="3">#REF!</definedName>
    <definedName name="_Epm3" localSheetId="2">#REF!</definedName>
    <definedName name="_Epm3" localSheetId="55">#REF!</definedName>
    <definedName name="_Epm3" localSheetId="56">#REF!</definedName>
    <definedName name="_Epm3">#REF!</definedName>
    <definedName name="_EST1" localSheetId="5">#REF!</definedName>
    <definedName name="_EST1" localSheetId="31">#REF!</definedName>
    <definedName name="_EST1" localSheetId="43">#REF!</definedName>
    <definedName name="_EST1" localSheetId="53">#REF!</definedName>
    <definedName name="_EST1" localSheetId="52">#REF!</definedName>
    <definedName name="_EST1" localSheetId="50">#REF!</definedName>
    <definedName name="_EST1" localSheetId="3">#REF!</definedName>
    <definedName name="_EST1" localSheetId="2">#REF!</definedName>
    <definedName name="_EST1" localSheetId="47">#REF!</definedName>
    <definedName name="_EST1" localSheetId="55">#REF!</definedName>
    <definedName name="_EST1" localSheetId="56">#REF!</definedName>
    <definedName name="_EST1">#REF!</definedName>
    <definedName name="_EST10" localSheetId="31">#REF!</definedName>
    <definedName name="_EST10" localSheetId="43">#REF!</definedName>
    <definedName name="_EST10" localSheetId="53">#REF!</definedName>
    <definedName name="_EST10" localSheetId="52">#REF!</definedName>
    <definedName name="_EST10" localSheetId="50">#REF!</definedName>
    <definedName name="_EST10" localSheetId="3">#REF!</definedName>
    <definedName name="_EST10" localSheetId="2">#REF!</definedName>
    <definedName name="_EST10" localSheetId="55">#REF!</definedName>
    <definedName name="_EST10" localSheetId="56">#REF!</definedName>
    <definedName name="_EST10">#REF!</definedName>
    <definedName name="_EST11" localSheetId="31">#REF!</definedName>
    <definedName name="_EST11" localSheetId="43">#REF!</definedName>
    <definedName name="_EST11" localSheetId="53">#REF!</definedName>
    <definedName name="_EST11" localSheetId="52">#REF!</definedName>
    <definedName name="_EST11" localSheetId="50">#REF!</definedName>
    <definedName name="_EST11" localSheetId="3">#REF!</definedName>
    <definedName name="_EST11" localSheetId="2">#REF!</definedName>
    <definedName name="_EST11" localSheetId="55">#REF!</definedName>
    <definedName name="_EST11" localSheetId="56">#REF!</definedName>
    <definedName name="_EST11">#REF!</definedName>
    <definedName name="_EST12" localSheetId="31">#REF!</definedName>
    <definedName name="_EST12" localSheetId="43">#REF!</definedName>
    <definedName name="_EST12" localSheetId="53">#REF!</definedName>
    <definedName name="_EST12" localSheetId="52">#REF!</definedName>
    <definedName name="_EST12" localSheetId="50">#REF!</definedName>
    <definedName name="_EST12" localSheetId="3">#REF!</definedName>
    <definedName name="_EST12" localSheetId="2">#REF!</definedName>
    <definedName name="_EST12" localSheetId="55">#REF!</definedName>
    <definedName name="_EST12" localSheetId="56">#REF!</definedName>
    <definedName name="_EST12">#REF!</definedName>
    <definedName name="_EST13" localSheetId="31">#REF!</definedName>
    <definedName name="_EST13" localSheetId="43">#REF!</definedName>
    <definedName name="_EST13" localSheetId="53">#REF!</definedName>
    <definedName name="_EST13" localSheetId="52">#REF!</definedName>
    <definedName name="_EST13" localSheetId="50">#REF!</definedName>
    <definedName name="_EST13" localSheetId="3">#REF!</definedName>
    <definedName name="_EST13" localSheetId="2">#REF!</definedName>
    <definedName name="_EST13" localSheetId="55">#REF!</definedName>
    <definedName name="_EST13" localSheetId="56">#REF!</definedName>
    <definedName name="_EST13">#REF!</definedName>
    <definedName name="_EST14" localSheetId="31">#REF!</definedName>
    <definedName name="_EST14" localSheetId="43">#REF!</definedName>
    <definedName name="_EST14" localSheetId="53">#REF!</definedName>
    <definedName name="_EST14" localSheetId="52">#REF!</definedName>
    <definedName name="_EST14" localSheetId="50">#REF!</definedName>
    <definedName name="_EST14" localSheetId="3">#REF!</definedName>
    <definedName name="_EST14" localSheetId="2">#REF!</definedName>
    <definedName name="_EST14" localSheetId="55">#REF!</definedName>
    <definedName name="_EST14" localSheetId="56">#REF!</definedName>
    <definedName name="_EST14">#REF!</definedName>
    <definedName name="_EST15" localSheetId="31">#REF!</definedName>
    <definedName name="_EST15" localSheetId="43">#REF!</definedName>
    <definedName name="_EST15" localSheetId="53">#REF!</definedName>
    <definedName name="_EST15" localSheetId="52">#REF!</definedName>
    <definedName name="_EST15" localSheetId="50">#REF!</definedName>
    <definedName name="_EST15" localSheetId="3">#REF!</definedName>
    <definedName name="_EST15" localSheetId="2">#REF!</definedName>
    <definedName name="_EST15" localSheetId="55">#REF!</definedName>
    <definedName name="_EST15" localSheetId="56">#REF!</definedName>
    <definedName name="_EST15">#REF!</definedName>
    <definedName name="_EST16" localSheetId="31">#REF!</definedName>
    <definedName name="_EST16" localSheetId="43">#REF!</definedName>
    <definedName name="_EST16" localSheetId="53">#REF!</definedName>
    <definedName name="_EST16" localSheetId="52">#REF!</definedName>
    <definedName name="_EST16" localSheetId="50">#REF!</definedName>
    <definedName name="_EST16" localSheetId="3">#REF!</definedName>
    <definedName name="_EST16" localSheetId="2">#REF!</definedName>
    <definedName name="_EST16" localSheetId="55">#REF!</definedName>
    <definedName name="_EST16" localSheetId="56">#REF!</definedName>
    <definedName name="_EST16">#REF!</definedName>
    <definedName name="_EST17" localSheetId="31">#REF!</definedName>
    <definedName name="_EST17" localSheetId="43">#REF!</definedName>
    <definedName name="_EST17" localSheetId="53">#REF!</definedName>
    <definedName name="_EST17" localSheetId="52">#REF!</definedName>
    <definedName name="_EST17" localSheetId="50">#REF!</definedName>
    <definedName name="_EST17" localSheetId="3">#REF!</definedName>
    <definedName name="_EST17" localSheetId="2">#REF!</definedName>
    <definedName name="_EST17" localSheetId="55">#REF!</definedName>
    <definedName name="_EST17" localSheetId="56">#REF!</definedName>
    <definedName name="_EST17">#REF!</definedName>
    <definedName name="_EST18" localSheetId="31">#REF!</definedName>
    <definedName name="_EST18" localSheetId="43">#REF!</definedName>
    <definedName name="_EST18" localSheetId="53">#REF!</definedName>
    <definedName name="_EST18" localSheetId="52">#REF!</definedName>
    <definedName name="_EST18" localSheetId="50">#REF!</definedName>
    <definedName name="_EST18" localSheetId="3">#REF!</definedName>
    <definedName name="_EST18" localSheetId="2">#REF!</definedName>
    <definedName name="_EST18" localSheetId="55">#REF!</definedName>
    <definedName name="_EST18" localSheetId="56">#REF!</definedName>
    <definedName name="_EST18">#REF!</definedName>
    <definedName name="_EST19" localSheetId="31">#REF!</definedName>
    <definedName name="_EST19" localSheetId="43">#REF!</definedName>
    <definedName name="_EST19" localSheetId="53">#REF!</definedName>
    <definedName name="_EST19" localSheetId="52">#REF!</definedName>
    <definedName name="_EST19" localSheetId="50">#REF!</definedName>
    <definedName name="_EST19" localSheetId="3">#REF!</definedName>
    <definedName name="_EST19" localSheetId="2">#REF!</definedName>
    <definedName name="_EST19" localSheetId="55">#REF!</definedName>
    <definedName name="_EST19" localSheetId="56">#REF!</definedName>
    <definedName name="_EST19">#REF!</definedName>
    <definedName name="_EST2" localSheetId="31">#REF!</definedName>
    <definedName name="_EST2" localSheetId="43">#REF!</definedName>
    <definedName name="_EST2" localSheetId="53">#REF!</definedName>
    <definedName name="_EST2" localSheetId="52">#REF!</definedName>
    <definedName name="_EST2" localSheetId="50">#REF!</definedName>
    <definedName name="_EST2" localSheetId="3">#REF!</definedName>
    <definedName name="_EST2" localSheetId="2">#REF!</definedName>
    <definedName name="_EST2" localSheetId="55">#REF!</definedName>
    <definedName name="_EST2" localSheetId="56">#REF!</definedName>
    <definedName name="_EST2">#REF!</definedName>
    <definedName name="_EST23" localSheetId="31">#REF!</definedName>
    <definedName name="_EST23" localSheetId="43">#REF!</definedName>
    <definedName name="_EST23" localSheetId="53">#REF!</definedName>
    <definedName name="_EST23" localSheetId="52">#REF!</definedName>
    <definedName name="_EST23" localSheetId="50">#REF!</definedName>
    <definedName name="_EST23" localSheetId="3">#REF!</definedName>
    <definedName name="_EST23" localSheetId="2">#REF!</definedName>
    <definedName name="_EST23" localSheetId="55">#REF!</definedName>
    <definedName name="_EST23" localSheetId="56">#REF!</definedName>
    <definedName name="_EST23">#REF!</definedName>
    <definedName name="_EST3" localSheetId="31">#REF!</definedName>
    <definedName name="_EST3" localSheetId="43">#REF!</definedName>
    <definedName name="_EST3" localSheetId="53">#REF!</definedName>
    <definedName name="_EST3" localSheetId="52">#REF!</definedName>
    <definedName name="_EST3" localSheetId="50">#REF!</definedName>
    <definedName name="_EST3" localSheetId="3">#REF!</definedName>
    <definedName name="_EST3" localSheetId="2">#REF!</definedName>
    <definedName name="_EST3" localSheetId="55">#REF!</definedName>
    <definedName name="_EST3" localSheetId="56">#REF!</definedName>
    <definedName name="_EST3">#REF!</definedName>
    <definedName name="_EST4" localSheetId="31">#REF!</definedName>
    <definedName name="_EST4" localSheetId="43">#REF!</definedName>
    <definedName name="_EST4" localSheetId="53">#REF!</definedName>
    <definedName name="_EST4" localSheetId="52">#REF!</definedName>
    <definedName name="_EST4" localSheetId="50">#REF!</definedName>
    <definedName name="_EST4" localSheetId="3">#REF!</definedName>
    <definedName name="_EST4" localSheetId="2">#REF!</definedName>
    <definedName name="_EST4" localSheetId="55">#REF!</definedName>
    <definedName name="_EST4" localSheetId="56">#REF!</definedName>
    <definedName name="_EST4">#REF!</definedName>
    <definedName name="_EST5" localSheetId="31">#REF!</definedName>
    <definedName name="_EST5" localSheetId="43">#REF!</definedName>
    <definedName name="_EST5" localSheetId="53">#REF!</definedName>
    <definedName name="_EST5" localSheetId="52">#REF!</definedName>
    <definedName name="_EST5" localSheetId="50">#REF!</definedName>
    <definedName name="_EST5" localSheetId="3">#REF!</definedName>
    <definedName name="_EST5" localSheetId="2">#REF!</definedName>
    <definedName name="_EST5" localSheetId="55">#REF!</definedName>
    <definedName name="_EST5" localSheetId="56">#REF!</definedName>
    <definedName name="_EST5">#REF!</definedName>
    <definedName name="_EST6" localSheetId="31">#REF!</definedName>
    <definedName name="_EST6" localSheetId="43">#REF!</definedName>
    <definedName name="_EST6" localSheetId="53">#REF!</definedName>
    <definedName name="_EST6" localSheetId="52">#REF!</definedName>
    <definedName name="_EST6" localSheetId="50">#REF!</definedName>
    <definedName name="_EST6" localSheetId="3">#REF!</definedName>
    <definedName name="_EST6" localSheetId="2">#REF!</definedName>
    <definedName name="_EST6" localSheetId="55">#REF!</definedName>
    <definedName name="_EST6" localSheetId="56">#REF!</definedName>
    <definedName name="_EST6">#REF!</definedName>
    <definedName name="_EST7" localSheetId="31">#REF!</definedName>
    <definedName name="_EST7" localSheetId="43">#REF!</definedName>
    <definedName name="_EST7" localSheetId="53">#REF!</definedName>
    <definedName name="_EST7" localSheetId="52">#REF!</definedName>
    <definedName name="_EST7" localSheetId="50">#REF!</definedName>
    <definedName name="_EST7" localSheetId="3">#REF!</definedName>
    <definedName name="_EST7" localSheetId="2">#REF!</definedName>
    <definedName name="_EST7" localSheetId="55">#REF!</definedName>
    <definedName name="_EST7" localSheetId="56">#REF!</definedName>
    <definedName name="_EST7">#REF!</definedName>
    <definedName name="_EST8" localSheetId="31">#REF!</definedName>
    <definedName name="_EST8" localSheetId="43">#REF!</definedName>
    <definedName name="_EST8" localSheetId="53">#REF!</definedName>
    <definedName name="_EST8" localSheetId="52">#REF!</definedName>
    <definedName name="_EST8" localSheetId="50">#REF!</definedName>
    <definedName name="_EST8" localSheetId="3">#REF!</definedName>
    <definedName name="_EST8" localSheetId="2">#REF!</definedName>
    <definedName name="_EST8" localSheetId="55">#REF!</definedName>
    <definedName name="_EST8" localSheetId="56">#REF!</definedName>
    <definedName name="_EST8">#REF!</definedName>
    <definedName name="_EST9" localSheetId="31">#REF!</definedName>
    <definedName name="_EST9" localSheetId="43">#REF!</definedName>
    <definedName name="_EST9" localSheetId="53">#REF!</definedName>
    <definedName name="_EST9" localSheetId="52">#REF!</definedName>
    <definedName name="_EST9" localSheetId="50">#REF!</definedName>
    <definedName name="_EST9" localSheetId="3">#REF!</definedName>
    <definedName name="_EST9" localSheetId="2">#REF!</definedName>
    <definedName name="_EST9" localSheetId="55">#REF!</definedName>
    <definedName name="_EST9" localSheetId="56">#REF!</definedName>
    <definedName name="_EST9">#REF!</definedName>
    <definedName name="_ETR13" localSheetId="31">#REF!</definedName>
    <definedName name="_ETR13" localSheetId="43">#REF!</definedName>
    <definedName name="_ETR13" localSheetId="53">#REF!</definedName>
    <definedName name="_ETR13" localSheetId="52">#REF!</definedName>
    <definedName name="_ETR13" localSheetId="50">#REF!</definedName>
    <definedName name="_ETR13" localSheetId="3">#REF!</definedName>
    <definedName name="_ETR13" localSheetId="2">#REF!</definedName>
    <definedName name="_ETR13" localSheetId="55">#REF!</definedName>
    <definedName name="_ETR13" localSheetId="56">#REF!</definedName>
    <definedName name="_ETR13">#REF!</definedName>
    <definedName name="_EXC1" localSheetId="31">#REF!</definedName>
    <definedName name="_EXC1" localSheetId="43">#REF!</definedName>
    <definedName name="_EXC1" localSheetId="53">#REF!</definedName>
    <definedName name="_EXC1" localSheetId="52">#REF!</definedName>
    <definedName name="_EXC1" localSheetId="50">#REF!</definedName>
    <definedName name="_EXC1" localSheetId="3">#REF!</definedName>
    <definedName name="_EXC1" localSheetId="2">#REF!</definedName>
    <definedName name="_EXC1" localSheetId="55">#REF!</definedName>
    <definedName name="_EXC1" localSheetId="56">#REF!</definedName>
    <definedName name="_EXC1">#REF!</definedName>
    <definedName name="_EXC10" localSheetId="31">#REF!</definedName>
    <definedName name="_EXC10" localSheetId="43">#REF!</definedName>
    <definedName name="_EXC10" localSheetId="53">#REF!</definedName>
    <definedName name="_EXC10" localSheetId="52">#REF!</definedName>
    <definedName name="_EXC10" localSheetId="50">#REF!</definedName>
    <definedName name="_EXC10" localSheetId="3">#REF!</definedName>
    <definedName name="_EXC10" localSheetId="2">#REF!</definedName>
    <definedName name="_EXC10" localSheetId="55">#REF!</definedName>
    <definedName name="_EXC10" localSheetId="56">#REF!</definedName>
    <definedName name="_EXC10">#REF!</definedName>
    <definedName name="_EXC11" localSheetId="31">#REF!</definedName>
    <definedName name="_EXC11" localSheetId="43">#REF!</definedName>
    <definedName name="_EXC11" localSheetId="53">#REF!</definedName>
    <definedName name="_EXC11" localSheetId="52">#REF!</definedName>
    <definedName name="_EXC11" localSheetId="50">#REF!</definedName>
    <definedName name="_EXC11" localSheetId="3">#REF!</definedName>
    <definedName name="_EXC11" localSheetId="2">#REF!</definedName>
    <definedName name="_EXC11" localSheetId="55">#REF!</definedName>
    <definedName name="_EXC11" localSheetId="56">#REF!</definedName>
    <definedName name="_EXC11">#REF!</definedName>
    <definedName name="_EXC12" localSheetId="31">#REF!</definedName>
    <definedName name="_EXC12" localSheetId="43">#REF!</definedName>
    <definedName name="_EXC12" localSheetId="53">#REF!</definedName>
    <definedName name="_EXC12" localSheetId="52">#REF!</definedName>
    <definedName name="_EXC12" localSheetId="50">#REF!</definedName>
    <definedName name="_EXC12" localSheetId="3">#REF!</definedName>
    <definedName name="_EXC12" localSheetId="2">#REF!</definedName>
    <definedName name="_EXC12" localSheetId="55">#REF!</definedName>
    <definedName name="_EXC12" localSheetId="56">#REF!</definedName>
    <definedName name="_EXC12">#REF!</definedName>
    <definedName name="_EXC2" localSheetId="31">#REF!</definedName>
    <definedName name="_EXC2" localSheetId="43">#REF!</definedName>
    <definedName name="_EXC2" localSheetId="53">#REF!</definedName>
    <definedName name="_EXC2" localSheetId="52">#REF!</definedName>
    <definedName name="_EXC2" localSheetId="50">#REF!</definedName>
    <definedName name="_EXC2" localSheetId="3">#REF!</definedName>
    <definedName name="_EXC2" localSheetId="2">#REF!</definedName>
    <definedName name="_EXC2" localSheetId="55">#REF!</definedName>
    <definedName name="_EXC2" localSheetId="56">#REF!</definedName>
    <definedName name="_EXC2">#REF!</definedName>
    <definedName name="_EXC3" localSheetId="31">#REF!</definedName>
    <definedName name="_EXC3" localSheetId="43">#REF!</definedName>
    <definedName name="_EXC3" localSheetId="53">#REF!</definedName>
    <definedName name="_EXC3" localSheetId="52">#REF!</definedName>
    <definedName name="_EXC3" localSheetId="50">#REF!</definedName>
    <definedName name="_EXC3" localSheetId="3">#REF!</definedName>
    <definedName name="_EXC3" localSheetId="2">#REF!</definedName>
    <definedName name="_EXC3" localSheetId="55">#REF!</definedName>
    <definedName name="_EXC3" localSheetId="56">#REF!</definedName>
    <definedName name="_EXC3">#REF!</definedName>
    <definedName name="_EXC4" localSheetId="31">#REF!</definedName>
    <definedName name="_EXC4" localSheetId="43">#REF!</definedName>
    <definedName name="_EXC4" localSheetId="53">#REF!</definedName>
    <definedName name="_EXC4" localSheetId="52">#REF!</definedName>
    <definedName name="_EXC4" localSheetId="50">#REF!</definedName>
    <definedName name="_EXC4" localSheetId="3">#REF!</definedName>
    <definedName name="_EXC4" localSheetId="2">#REF!</definedName>
    <definedName name="_EXC4" localSheetId="55">#REF!</definedName>
    <definedName name="_EXC4" localSheetId="56">#REF!</definedName>
    <definedName name="_EXC4">#REF!</definedName>
    <definedName name="_EXC5" localSheetId="31">#REF!</definedName>
    <definedName name="_EXC5" localSheetId="43">#REF!</definedName>
    <definedName name="_EXC5" localSheetId="53">#REF!</definedName>
    <definedName name="_EXC5" localSheetId="52">#REF!</definedName>
    <definedName name="_EXC5" localSheetId="50">#REF!</definedName>
    <definedName name="_EXC5" localSheetId="3">#REF!</definedName>
    <definedName name="_EXC5" localSheetId="2">#REF!</definedName>
    <definedName name="_EXC5" localSheetId="55">#REF!</definedName>
    <definedName name="_EXC5" localSheetId="56">#REF!</definedName>
    <definedName name="_EXC5">#REF!</definedName>
    <definedName name="_EXC6" localSheetId="31">#REF!</definedName>
    <definedName name="_EXC6" localSheetId="43">#REF!</definedName>
    <definedName name="_EXC6" localSheetId="53">#REF!</definedName>
    <definedName name="_EXC6" localSheetId="52">#REF!</definedName>
    <definedName name="_EXC6" localSheetId="50">#REF!</definedName>
    <definedName name="_EXC6" localSheetId="3">#REF!</definedName>
    <definedName name="_EXC6" localSheetId="2">#REF!</definedName>
    <definedName name="_EXC6" localSheetId="55">#REF!</definedName>
    <definedName name="_EXC6" localSheetId="56">#REF!</definedName>
    <definedName name="_EXC6">#REF!</definedName>
    <definedName name="_EXC7" localSheetId="31">#REF!</definedName>
    <definedName name="_EXC7" localSheetId="43">#REF!</definedName>
    <definedName name="_EXC7" localSheetId="53">#REF!</definedName>
    <definedName name="_EXC7" localSheetId="52">#REF!</definedName>
    <definedName name="_EXC7" localSheetId="50">#REF!</definedName>
    <definedName name="_EXC7" localSheetId="3">#REF!</definedName>
    <definedName name="_EXC7" localSheetId="2">#REF!</definedName>
    <definedName name="_EXC7" localSheetId="55">#REF!</definedName>
    <definedName name="_EXC7" localSheetId="56">#REF!</definedName>
    <definedName name="_EXC7">#REF!</definedName>
    <definedName name="_EXC8" localSheetId="31">#REF!</definedName>
    <definedName name="_EXC8" localSheetId="43">#REF!</definedName>
    <definedName name="_EXC8" localSheetId="53">#REF!</definedName>
    <definedName name="_EXC8" localSheetId="52">#REF!</definedName>
    <definedName name="_EXC8" localSheetId="50">#REF!</definedName>
    <definedName name="_EXC8" localSheetId="3">#REF!</definedName>
    <definedName name="_EXC8" localSheetId="2">#REF!</definedName>
    <definedName name="_EXC8" localSheetId="55">#REF!</definedName>
    <definedName name="_EXC8" localSheetId="56">#REF!</definedName>
    <definedName name="_EXC8">#REF!</definedName>
    <definedName name="_EXC9" localSheetId="31">#REF!</definedName>
    <definedName name="_EXC9" localSheetId="43">#REF!</definedName>
    <definedName name="_EXC9" localSheetId="53">#REF!</definedName>
    <definedName name="_EXC9" localSheetId="52">#REF!</definedName>
    <definedName name="_EXC9" localSheetId="50">#REF!</definedName>
    <definedName name="_EXC9" localSheetId="3">#REF!</definedName>
    <definedName name="_EXC9" localSheetId="2">#REF!</definedName>
    <definedName name="_EXC9" localSheetId="55">#REF!</definedName>
    <definedName name="_EXC9" localSheetId="56">#REF!</definedName>
    <definedName name="_EXC9">#REF!</definedName>
    <definedName name="_F" localSheetId="5" hidden="1">#REF!</definedName>
    <definedName name="_F" localSheetId="3" hidden="1">#REF!</definedName>
    <definedName name="_F" localSheetId="4" hidden="1">#REF!</definedName>
    <definedName name="_f">#REF!</definedName>
    <definedName name="_Fill" localSheetId="5" hidden="1">#REF!</definedName>
    <definedName name="_Fill" localSheetId="31" hidden="1">#REF!</definedName>
    <definedName name="_Fill" localSheetId="43" hidden="1">#REF!</definedName>
    <definedName name="_Fill" localSheetId="53" hidden="1">#REF!</definedName>
    <definedName name="_Fill" localSheetId="52" hidden="1">#REF!</definedName>
    <definedName name="_Fill" localSheetId="50" hidden="1">#REF!</definedName>
    <definedName name="_Fill" localSheetId="3" hidden="1">#REF!</definedName>
    <definedName name="_Fill" localSheetId="4" hidden="1">#REF!</definedName>
    <definedName name="_Fill" localSheetId="2" hidden="1">#REF!</definedName>
    <definedName name="_Fill" localSheetId="47" hidden="1">#REF!</definedName>
    <definedName name="_Fill" localSheetId="55" hidden="1">#REF!</definedName>
    <definedName name="_Fill" localSheetId="56" hidden="1">#REF!</definedName>
    <definedName name="_Fill" hidden="1">#REF!</definedName>
    <definedName name="_xlnm._FilterDatabase" localSheetId="46" hidden="1">ACERO!$F$49:$H$49</definedName>
    <definedName name="_xlnm._FilterDatabase" localSheetId="53" hidden="1">'CARCAMO 6.41x0,6'!$F$48:$H$48</definedName>
    <definedName name="_xlnm._FilterDatabase" localSheetId="18" hidden="1">'EXC. manual comun'!$F$49:$H$49</definedName>
    <definedName name="_xlnm._FilterDatabase" localSheetId="19" hidden="1">'EXC. manual conglomerado'!$F$49:$H$49</definedName>
    <definedName name="_xlnm._FilterDatabase" localSheetId="16" hidden="1">'EXC. mec. comun'!$F$49:$H$49</definedName>
    <definedName name="_xlnm._FilterDatabase" localSheetId="17" hidden="1">'EXC. mec. conglomerado'!$F$49:$H$49</definedName>
    <definedName name="_xlnm._FilterDatabase" localSheetId="1" hidden="1">'MEMORIAS CENTRO'!$A$6:$J$8261</definedName>
    <definedName name="_xlnm._FilterDatabase" localSheetId="2" hidden="1">'PLUVIAL CENTRO'!$A$5:$J$437</definedName>
    <definedName name="_xlnm._FilterDatabase" localSheetId="54" hidden="1">'SUMIDERO 2,2X.8'!$F$49:$H$49</definedName>
    <definedName name="_xlnm._FilterDatabase" hidden="1">#REF!</definedName>
    <definedName name="_i" localSheetId="5">#REF!</definedName>
    <definedName name="_i" localSheetId="31">#REF!</definedName>
    <definedName name="_i" localSheetId="43">#REF!</definedName>
    <definedName name="_i" localSheetId="53">#REF!</definedName>
    <definedName name="_i" localSheetId="52">#REF!</definedName>
    <definedName name="_i" localSheetId="50">#REF!</definedName>
    <definedName name="_i" localSheetId="3">#REF!</definedName>
    <definedName name="_i" localSheetId="2">#REF!</definedName>
    <definedName name="_i" localSheetId="47">#REF!</definedName>
    <definedName name="_i" localSheetId="55">#REF!</definedName>
    <definedName name="_i" localSheetId="56">#REF!</definedName>
    <definedName name="_i">#REF!</definedName>
    <definedName name="_Inc1" localSheetId="5">#REF!</definedName>
    <definedName name="_Inc1" localSheetId="31">#REF!</definedName>
    <definedName name="_Inc1" localSheetId="43">#REF!</definedName>
    <definedName name="_Inc1" localSheetId="53">#REF!</definedName>
    <definedName name="_Inc1" localSheetId="52">#REF!</definedName>
    <definedName name="_Inc1" localSheetId="50">#REF!</definedName>
    <definedName name="_Inc1" localSheetId="3">#REF!</definedName>
    <definedName name="_Inc1" localSheetId="2">#REF!</definedName>
    <definedName name="_Inc1" localSheetId="47">#REF!</definedName>
    <definedName name="_Inc1" localSheetId="55">#REF!</definedName>
    <definedName name="_Inc1" localSheetId="56">#REF!</definedName>
    <definedName name="_Inc1">#REF!</definedName>
    <definedName name="_Inc2" localSheetId="5">#REF!</definedName>
    <definedName name="_Inc2" localSheetId="31">#REF!</definedName>
    <definedName name="_Inc2" localSheetId="43">#REF!</definedName>
    <definedName name="_Inc2" localSheetId="53">#REF!</definedName>
    <definedName name="_Inc2" localSheetId="52">#REF!</definedName>
    <definedName name="_Inc2" localSheetId="50">#REF!</definedName>
    <definedName name="_Inc2" localSheetId="3">#REF!</definedName>
    <definedName name="_Inc2" localSheetId="2">#REF!</definedName>
    <definedName name="_Inc2" localSheetId="47">#REF!</definedName>
    <definedName name="_Inc2" localSheetId="55">#REF!</definedName>
    <definedName name="_Inc2" localSheetId="56">#REF!</definedName>
    <definedName name="_Inc2">#REF!</definedName>
    <definedName name="_Inc3" localSheetId="31">#REF!</definedName>
    <definedName name="_Inc3" localSheetId="43">#REF!</definedName>
    <definedName name="_Inc3" localSheetId="53">#REF!</definedName>
    <definedName name="_Inc3" localSheetId="52">#REF!</definedName>
    <definedName name="_Inc3" localSheetId="50">#REF!</definedName>
    <definedName name="_Inc3" localSheetId="2">#REF!</definedName>
    <definedName name="_Inc3" localSheetId="55">#REF!</definedName>
    <definedName name="_Inc3" localSheetId="56">#REF!</definedName>
    <definedName name="_Inc3">#REF!</definedName>
    <definedName name="_INF1" localSheetId="5">#REF!</definedName>
    <definedName name="_INF1" localSheetId="31">#REF!</definedName>
    <definedName name="_INF1" localSheetId="43">#REF!</definedName>
    <definedName name="_INF1" localSheetId="53">#REF!</definedName>
    <definedName name="_INF1" localSheetId="52">#REF!</definedName>
    <definedName name="_INF1" localSheetId="50">#REF!</definedName>
    <definedName name="_INF1" localSheetId="3">#REF!</definedName>
    <definedName name="_INF1" localSheetId="2">#REF!</definedName>
    <definedName name="_INF1" localSheetId="47">#REF!</definedName>
    <definedName name="_INF1" localSheetId="55">#REF!</definedName>
    <definedName name="_INF1" localSheetId="56">#REF!</definedName>
    <definedName name="_INF1">#REF!</definedName>
    <definedName name="_Ing1" localSheetId="5">#REF!</definedName>
    <definedName name="_Ing1" localSheetId="31">#REF!</definedName>
    <definedName name="_Ing1" localSheetId="43">#REF!</definedName>
    <definedName name="_Ing1" localSheetId="53">#REF!</definedName>
    <definedName name="_Ing1" localSheetId="52">#REF!</definedName>
    <definedName name="_Ing1" localSheetId="50">#REF!</definedName>
    <definedName name="_Ing1" localSheetId="3">#REF!</definedName>
    <definedName name="_Ing1" localSheetId="2">#REF!</definedName>
    <definedName name="_Ing1" localSheetId="47">#REF!</definedName>
    <definedName name="_Ing1" localSheetId="55">#REF!</definedName>
    <definedName name="_Ing1" localSheetId="56">#REF!</definedName>
    <definedName name="_Ing1">#REF!</definedName>
    <definedName name="_Ing2" localSheetId="5">#REF!</definedName>
    <definedName name="_Ing2" localSheetId="31">#REF!</definedName>
    <definedName name="_Ing2" localSheetId="43">#REF!</definedName>
    <definedName name="_Ing2" localSheetId="53">#REF!</definedName>
    <definedName name="_Ing2" localSheetId="52">#REF!</definedName>
    <definedName name="_Ing2" localSheetId="50">#REF!</definedName>
    <definedName name="_Ing2" localSheetId="3">#REF!</definedName>
    <definedName name="_Ing2" localSheetId="2">#REF!</definedName>
    <definedName name="_Ing2" localSheetId="55">#REF!</definedName>
    <definedName name="_Ing2" localSheetId="56">#REF!</definedName>
    <definedName name="_Ing2">#REF!</definedName>
    <definedName name="_Ing3" localSheetId="31">#REF!</definedName>
    <definedName name="_Ing3" localSheetId="43">#REF!</definedName>
    <definedName name="_Ing3" localSheetId="53">#REF!</definedName>
    <definedName name="_Ing3" localSheetId="52">#REF!</definedName>
    <definedName name="_Ing3" localSheetId="50">#REF!</definedName>
    <definedName name="_Ing3" localSheetId="2">#REF!</definedName>
    <definedName name="_Ing3" localSheetId="55">#REF!</definedName>
    <definedName name="_Ing3" localSheetId="56">#REF!</definedName>
    <definedName name="_Ing3">#REF!</definedName>
    <definedName name="_IPC2002" localSheetId="5">#REF!</definedName>
    <definedName name="_IPC2002" localSheetId="31">#REF!</definedName>
    <definedName name="_IPC2002" localSheetId="43">#REF!</definedName>
    <definedName name="_IPC2002" localSheetId="53">#REF!</definedName>
    <definedName name="_IPC2002" localSheetId="52">#REF!</definedName>
    <definedName name="_IPC2002" localSheetId="50">#REF!</definedName>
    <definedName name="_IPC2002" localSheetId="3">#REF!</definedName>
    <definedName name="_IPC2002" localSheetId="2">#REF!</definedName>
    <definedName name="_IPC2002" localSheetId="47">#REF!</definedName>
    <definedName name="_IPC2002" localSheetId="55">#REF!</definedName>
    <definedName name="_IPC2002" localSheetId="56">#REF!</definedName>
    <definedName name="_IPC2002">#REF!</definedName>
    <definedName name="_Jai1" localSheetId="5">#REF!</definedName>
    <definedName name="_Jai1" localSheetId="31">#REF!</definedName>
    <definedName name="_Jai1" localSheetId="43">#REF!</definedName>
    <definedName name="_Jai1" localSheetId="53">#REF!</definedName>
    <definedName name="_Jai1" localSheetId="52">#REF!</definedName>
    <definedName name="_Jai1" localSheetId="50">#REF!</definedName>
    <definedName name="_Jai1" localSheetId="3">#REF!</definedName>
    <definedName name="_Jai1" localSheetId="2">#REF!</definedName>
    <definedName name="_Jai1" localSheetId="47">#REF!</definedName>
    <definedName name="_Jai1" localSheetId="55">#REF!</definedName>
    <definedName name="_Jai1" localSheetId="56">#REF!</definedName>
    <definedName name="_Jai1">#REF!</definedName>
    <definedName name="_Jai2" localSheetId="5">#REF!</definedName>
    <definedName name="_Jai2" localSheetId="31">#REF!</definedName>
    <definedName name="_Jai2" localSheetId="43">#REF!</definedName>
    <definedName name="_Jai2" localSheetId="53">#REF!</definedName>
    <definedName name="_Jai2" localSheetId="52">#REF!</definedName>
    <definedName name="_Jai2" localSheetId="50">#REF!</definedName>
    <definedName name="_Jai2" localSheetId="3">#REF!</definedName>
    <definedName name="_Jai2" localSheetId="2">#REF!</definedName>
    <definedName name="_Jai2" localSheetId="55">#REF!</definedName>
    <definedName name="_Jai2" localSheetId="56">#REF!</definedName>
    <definedName name="_Jai2">#REF!</definedName>
    <definedName name="_Jai3" localSheetId="31">#REF!</definedName>
    <definedName name="_Jai3" localSheetId="43">#REF!</definedName>
    <definedName name="_Jai3" localSheetId="53">#REF!</definedName>
    <definedName name="_Jai3" localSheetId="52">#REF!</definedName>
    <definedName name="_Jai3" localSheetId="50">#REF!</definedName>
    <definedName name="_Jai3" localSheetId="2">#REF!</definedName>
    <definedName name="_Jai3" localSheetId="55">#REF!</definedName>
    <definedName name="_Jai3" localSheetId="56">#REF!</definedName>
    <definedName name="_Jai3">#REF!</definedName>
    <definedName name="_Key1" localSheetId="31" hidden="1">#REF!</definedName>
    <definedName name="_Key1" localSheetId="3" hidden="1">#REF!</definedName>
    <definedName name="_Key1" localSheetId="4" hidden="1">#REF!</definedName>
    <definedName name="_Key1" hidden="1">#REF!</definedName>
    <definedName name="_Key2" localSheetId="31" hidden="1">#REF!</definedName>
    <definedName name="_Key2" localSheetId="3" hidden="1">#REF!</definedName>
    <definedName name="_Key2" localSheetId="4" hidden="1">#REF!</definedName>
    <definedName name="_Key2" hidden="1">#REF!</definedName>
    <definedName name="_m" localSheetId="31">#REF!</definedName>
    <definedName name="_m" localSheetId="43">#REF!</definedName>
    <definedName name="_m" localSheetId="53">#REF!</definedName>
    <definedName name="_m" localSheetId="52">#REF!</definedName>
    <definedName name="_m" localSheetId="50">#REF!</definedName>
    <definedName name="_m" localSheetId="3">#REF!</definedName>
    <definedName name="_m" localSheetId="2">#REF!</definedName>
    <definedName name="_m" localSheetId="47">#REF!</definedName>
    <definedName name="_m" localSheetId="55">#REF!</definedName>
    <definedName name="_m" localSheetId="56">#REF!</definedName>
    <definedName name="_m">#REF!</definedName>
    <definedName name="_MB1" localSheetId="31">#REF!</definedName>
    <definedName name="_MB1" localSheetId="43">#REF!</definedName>
    <definedName name="_MB1" localSheetId="53">#REF!</definedName>
    <definedName name="_MB1" localSheetId="52">#REF!</definedName>
    <definedName name="_MB1" localSheetId="50">#REF!</definedName>
    <definedName name="_MB1" localSheetId="3">#REF!</definedName>
    <definedName name="_MB1" localSheetId="2">#REF!</definedName>
    <definedName name="_MB1" localSheetId="47">#REF!</definedName>
    <definedName name="_MB1" localSheetId="55">#REF!</definedName>
    <definedName name="_MB1" localSheetId="56">#REF!</definedName>
    <definedName name="_MB1">#REF!</definedName>
    <definedName name="_MB2" localSheetId="31">#REF!</definedName>
    <definedName name="_MB2" localSheetId="43">#REF!</definedName>
    <definedName name="_MB2" localSheetId="53">#REF!</definedName>
    <definedName name="_MB2" localSheetId="52">#REF!</definedName>
    <definedName name="_MB2" localSheetId="50">#REF!</definedName>
    <definedName name="_MB2" localSheetId="3">#REF!</definedName>
    <definedName name="_MB2" localSheetId="2">#REF!</definedName>
    <definedName name="_MB2" localSheetId="55">#REF!</definedName>
    <definedName name="_MB2" localSheetId="56">#REF!</definedName>
    <definedName name="_MB2">#REF!</definedName>
    <definedName name="_MB3" localSheetId="31">#REF!</definedName>
    <definedName name="_MB3" localSheetId="43">#REF!</definedName>
    <definedName name="_MB3" localSheetId="53">#REF!</definedName>
    <definedName name="_MB3" localSheetId="52">#REF!</definedName>
    <definedName name="_MB3" localSheetId="50">#REF!</definedName>
    <definedName name="_MB3" localSheetId="3">#REF!</definedName>
    <definedName name="_MB3" localSheetId="2">#REF!</definedName>
    <definedName name="_MB3" localSheetId="55">#REF!</definedName>
    <definedName name="_MB3" localSheetId="56">#REF!</definedName>
    <definedName name="_MB3">#REF!</definedName>
    <definedName name="_N">#REF!</definedName>
    <definedName name="_Ope1" localSheetId="5">#REF!</definedName>
    <definedName name="_Ope1" localSheetId="31">#REF!</definedName>
    <definedName name="_Ope1" localSheetId="43">#REF!</definedName>
    <definedName name="_Ope1" localSheetId="53">#REF!</definedName>
    <definedName name="_Ope1" localSheetId="52">#REF!</definedName>
    <definedName name="_Ope1" localSheetId="50">#REF!</definedName>
    <definedName name="_Ope1" localSheetId="51">#REF!</definedName>
    <definedName name="_Ope1" localSheetId="3">#REF!</definedName>
    <definedName name="_Ope1" localSheetId="49">#REF!</definedName>
    <definedName name="_Ope1" localSheetId="2">#REF!</definedName>
    <definedName name="_Ope1" localSheetId="47">#REF!</definedName>
    <definedName name="_Ope1" localSheetId="55">#REF!</definedName>
    <definedName name="_Ope1" localSheetId="56">#REF!</definedName>
    <definedName name="_Ope1">#REF!</definedName>
    <definedName name="_Ope2" localSheetId="5">#REF!</definedName>
    <definedName name="_Ope2" localSheetId="31">#REF!</definedName>
    <definedName name="_Ope2" localSheetId="43">#REF!</definedName>
    <definedName name="_Ope2" localSheetId="53">#REF!</definedName>
    <definedName name="_Ope2" localSheetId="52">#REF!</definedName>
    <definedName name="_Ope2" localSheetId="50">#REF!</definedName>
    <definedName name="_Ope2" localSheetId="3">#REF!</definedName>
    <definedName name="_Ope2" localSheetId="2">#REF!</definedName>
    <definedName name="_Ope2" localSheetId="47">#REF!</definedName>
    <definedName name="_Ope2" localSheetId="55">#REF!</definedName>
    <definedName name="_Ope2" localSheetId="56">#REF!</definedName>
    <definedName name="_Ope2">#REF!</definedName>
    <definedName name="_Ope3" localSheetId="31">#REF!</definedName>
    <definedName name="_Ope3" localSheetId="43">#REF!</definedName>
    <definedName name="_Ope3" localSheetId="53">#REF!</definedName>
    <definedName name="_Ope3" localSheetId="52">#REF!</definedName>
    <definedName name="_Ope3" localSheetId="50">#REF!</definedName>
    <definedName name="_Ope3" localSheetId="2">#REF!</definedName>
    <definedName name="_Ope3" localSheetId="55">#REF!</definedName>
    <definedName name="_Ope3" localSheetId="56">#REF!</definedName>
    <definedName name="_Ope3">#REF!</definedName>
    <definedName name="_Order1" localSheetId="5" hidden="1">255</definedName>
    <definedName name="_Order1" localSheetId="3" hidden="1">255</definedName>
    <definedName name="_Order1" localSheetId="4" hidden="1">255</definedName>
    <definedName name="_Order1" hidden="1">0</definedName>
    <definedName name="_Order2" localSheetId="5" hidden="1">255</definedName>
    <definedName name="_Order2" localSheetId="3" hidden="1">255</definedName>
    <definedName name="_Order2" localSheetId="4" hidden="1">255</definedName>
    <definedName name="_Order2" hidden="1">0</definedName>
    <definedName name="_ORO10" localSheetId="5">#REF!</definedName>
    <definedName name="_ORO10" localSheetId="31">#REF!</definedName>
    <definedName name="_ORO10" localSheetId="43">#REF!</definedName>
    <definedName name="_ORO10" localSheetId="53">#REF!</definedName>
    <definedName name="_ORO10" localSheetId="52">#REF!</definedName>
    <definedName name="_ORO10" localSheetId="50">#REF!</definedName>
    <definedName name="_ORO10" localSheetId="3">#REF!</definedName>
    <definedName name="_ORO10" localSheetId="2">#REF!</definedName>
    <definedName name="_ORO10" localSheetId="55">#REF!</definedName>
    <definedName name="_ORO10" localSheetId="56">#REF!</definedName>
    <definedName name="_ORO10">#REF!</definedName>
    <definedName name="_ORO11" localSheetId="31">#REF!</definedName>
    <definedName name="_ORO11" localSheetId="43">#REF!</definedName>
    <definedName name="_ORO11" localSheetId="53">#REF!</definedName>
    <definedName name="_ORO11" localSheetId="52">#REF!</definedName>
    <definedName name="_ORO11" localSheetId="50">#REF!</definedName>
    <definedName name="_ORO11" localSheetId="3">#REF!</definedName>
    <definedName name="_ORO11" localSheetId="2">#REF!</definedName>
    <definedName name="_ORO11" localSheetId="55">#REF!</definedName>
    <definedName name="_ORO11" localSheetId="56">#REF!</definedName>
    <definedName name="_ORO11">#REF!</definedName>
    <definedName name="_ORO12" localSheetId="31">#REF!</definedName>
    <definedName name="_ORO12" localSheetId="43">#REF!</definedName>
    <definedName name="_ORO12" localSheetId="53">#REF!</definedName>
    <definedName name="_ORO12" localSheetId="52">#REF!</definedName>
    <definedName name="_ORO12" localSheetId="50">#REF!</definedName>
    <definedName name="_ORO12" localSheetId="3">#REF!</definedName>
    <definedName name="_ORO12" localSheetId="2">#REF!</definedName>
    <definedName name="_ORO12" localSheetId="55">#REF!</definedName>
    <definedName name="_ORO12" localSheetId="56">#REF!</definedName>
    <definedName name="_ORO12">#REF!</definedName>
    <definedName name="_ORO13" localSheetId="31">#REF!</definedName>
    <definedName name="_ORO13" localSheetId="43">#REF!</definedName>
    <definedName name="_ORO13" localSheetId="53">#REF!</definedName>
    <definedName name="_ORO13" localSheetId="52">#REF!</definedName>
    <definedName name="_ORO13" localSheetId="50">#REF!</definedName>
    <definedName name="_ORO13" localSheetId="3">#REF!</definedName>
    <definedName name="_ORO13" localSheetId="2">#REF!</definedName>
    <definedName name="_ORO13" localSheetId="55">#REF!</definedName>
    <definedName name="_ORO13" localSheetId="56">#REF!</definedName>
    <definedName name="_ORO13">#REF!</definedName>
    <definedName name="_ORO14" localSheetId="31">#REF!</definedName>
    <definedName name="_ORO14" localSheetId="43">#REF!</definedName>
    <definedName name="_ORO14" localSheetId="53">#REF!</definedName>
    <definedName name="_ORO14" localSheetId="52">#REF!</definedName>
    <definedName name="_ORO14" localSheetId="50">#REF!</definedName>
    <definedName name="_ORO14" localSheetId="3">#REF!</definedName>
    <definedName name="_ORO14" localSheetId="2">#REF!</definedName>
    <definedName name="_ORO14" localSheetId="55">#REF!</definedName>
    <definedName name="_ORO14" localSheetId="56">#REF!</definedName>
    <definedName name="_ORO14">#REF!</definedName>
    <definedName name="_ORO15" localSheetId="31">#REF!</definedName>
    <definedName name="_ORO15" localSheetId="43">#REF!</definedName>
    <definedName name="_ORO15" localSheetId="53">#REF!</definedName>
    <definedName name="_ORO15" localSheetId="52">#REF!</definedName>
    <definedName name="_ORO15" localSheetId="50">#REF!</definedName>
    <definedName name="_ORO15" localSheetId="3">#REF!</definedName>
    <definedName name="_ORO15" localSheetId="2">#REF!</definedName>
    <definedName name="_ORO15" localSheetId="55">#REF!</definedName>
    <definedName name="_ORO15" localSheetId="56">#REF!</definedName>
    <definedName name="_ORO15">#REF!</definedName>
    <definedName name="_ORO16" localSheetId="31">#REF!</definedName>
    <definedName name="_ORO16" localSheetId="43">#REF!</definedName>
    <definedName name="_ORO16" localSheetId="53">#REF!</definedName>
    <definedName name="_ORO16" localSheetId="52">#REF!</definedName>
    <definedName name="_ORO16" localSheetId="50">#REF!</definedName>
    <definedName name="_ORO16" localSheetId="3">#REF!</definedName>
    <definedName name="_ORO16" localSheetId="2">#REF!</definedName>
    <definedName name="_ORO16" localSheetId="55">#REF!</definedName>
    <definedName name="_ORO16" localSheetId="56">#REF!</definedName>
    <definedName name="_ORO16">#REF!</definedName>
    <definedName name="_ORO17" localSheetId="31">#REF!</definedName>
    <definedName name="_ORO17" localSheetId="43">#REF!</definedName>
    <definedName name="_ORO17" localSheetId="53">#REF!</definedName>
    <definedName name="_ORO17" localSheetId="52">#REF!</definedName>
    <definedName name="_ORO17" localSheetId="50">#REF!</definedName>
    <definedName name="_ORO17" localSheetId="3">#REF!</definedName>
    <definedName name="_ORO17" localSheetId="2">#REF!</definedName>
    <definedName name="_ORO17" localSheetId="55">#REF!</definedName>
    <definedName name="_ORO17" localSheetId="56">#REF!</definedName>
    <definedName name="_ORO17">#REF!</definedName>
    <definedName name="_ORO18" localSheetId="31">#REF!</definedName>
    <definedName name="_ORO18" localSheetId="43">#REF!</definedName>
    <definedName name="_ORO18" localSheetId="53">#REF!</definedName>
    <definedName name="_ORO18" localSheetId="52">#REF!</definedName>
    <definedName name="_ORO18" localSheetId="50">#REF!</definedName>
    <definedName name="_ORO18" localSheetId="3">#REF!</definedName>
    <definedName name="_ORO18" localSheetId="2">#REF!</definedName>
    <definedName name="_ORO18" localSheetId="55">#REF!</definedName>
    <definedName name="_ORO18" localSheetId="56">#REF!</definedName>
    <definedName name="_ORO18">#REF!</definedName>
    <definedName name="_ORO19" localSheetId="31">#REF!</definedName>
    <definedName name="_ORO19" localSheetId="43">#REF!</definedName>
    <definedName name="_ORO19" localSheetId="53">#REF!</definedName>
    <definedName name="_ORO19" localSheetId="52">#REF!</definedName>
    <definedName name="_ORO19" localSheetId="50">#REF!</definedName>
    <definedName name="_ORO19" localSheetId="3">#REF!</definedName>
    <definedName name="_ORO19" localSheetId="2">#REF!</definedName>
    <definedName name="_ORO19" localSheetId="55">#REF!</definedName>
    <definedName name="_ORO19" localSheetId="56">#REF!</definedName>
    <definedName name="_ORO19">#REF!</definedName>
    <definedName name="_Pae1" localSheetId="31">#REF!</definedName>
    <definedName name="_Pae1" localSheetId="43">#REF!</definedName>
    <definedName name="_Pae1" localSheetId="53">#REF!</definedName>
    <definedName name="_Pae1" localSheetId="52">#REF!</definedName>
    <definedName name="_Pae1" localSheetId="50">#REF!</definedName>
    <definedName name="_Pae1" localSheetId="3">#REF!</definedName>
    <definedName name="_Pae1" localSheetId="2">#REF!</definedName>
    <definedName name="_Pae1" localSheetId="55">#REF!</definedName>
    <definedName name="_Pae1" localSheetId="56">#REF!</definedName>
    <definedName name="_Pae1">#REF!</definedName>
    <definedName name="_Pae2" localSheetId="31">#REF!</definedName>
    <definedName name="_Pae2" localSheetId="43">#REF!</definedName>
    <definedName name="_Pae2" localSheetId="53">#REF!</definedName>
    <definedName name="_Pae2" localSheetId="52">#REF!</definedName>
    <definedName name="_Pae2" localSheetId="50">#REF!</definedName>
    <definedName name="_Pae2" localSheetId="3">#REF!</definedName>
    <definedName name="_Pae2" localSheetId="2">#REF!</definedName>
    <definedName name="_Pae2" localSheetId="55">#REF!</definedName>
    <definedName name="_Pae2" localSheetId="56">#REF!</definedName>
    <definedName name="_Pae2">#REF!</definedName>
    <definedName name="_Pae3" localSheetId="31">#REF!</definedName>
    <definedName name="_Pae3" localSheetId="43">#REF!</definedName>
    <definedName name="_Pae3" localSheetId="53">#REF!</definedName>
    <definedName name="_Pae3" localSheetId="52">#REF!</definedName>
    <definedName name="_Pae3" localSheetId="50">#REF!</definedName>
    <definedName name="_Pae3" localSheetId="3">#REF!</definedName>
    <definedName name="_Pae3" localSheetId="2">#REF!</definedName>
    <definedName name="_Pae3" localSheetId="55">#REF!</definedName>
    <definedName name="_Pae3" localSheetId="56">#REF!</definedName>
    <definedName name="_Pae3">#REF!</definedName>
    <definedName name="_PJ50" localSheetId="5">#REF!</definedName>
    <definedName name="_PJ50" localSheetId="31">#REF!</definedName>
    <definedName name="_PJ50" localSheetId="43">#REF!</definedName>
    <definedName name="_PJ50" localSheetId="53">#REF!</definedName>
    <definedName name="_PJ50" localSheetId="52">#REF!</definedName>
    <definedName name="_PJ50" localSheetId="50">#REF!</definedName>
    <definedName name="_PJ50" localSheetId="3">#REF!</definedName>
    <definedName name="_PJ50" localSheetId="2">#REF!</definedName>
    <definedName name="_PJ50" localSheetId="47">#REF!</definedName>
    <definedName name="_PJ50" localSheetId="55">#REF!</definedName>
    <definedName name="_PJ50" localSheetId="56">#REF!</definedName>
    <definedName name="_PJ50">#REF!</definedName>
    <definedName name="_pj51" localSheetId="31">#REF!</definedName>
    <definedName name="_pj51" localSheetId="43">#REF!</definedName>
    <definedName name="_pj51" localSheetId="53">#REF!</definedName>
    <definedName name="_pj51" localSheetId="52">#REF!</definedName>
    <definedName name="_pj51" localSheetId="50">#REF!</definedName>
    <definedName name="_pj51" localSheetId="3">#REF!</definedName>
    <definedName name="_pj51" localSheetId="2">#REF!</definedName>
    <definedName name="_pj51" localSheetId="55">#REF!</definedName>
    <definedName name="_pj51" localSheetId="56">#REF!</definedName>
    <definedName name="_pj51">#REF!</definedName>
    <definedName name="_PMT5671" localSheetId="31">#REF!</definedName>
    <definedName name="_PMT5671" localSheetId="43">#REF!</definedName>
    <definedName name="_PMT5671" localSheetId="53">#REF!</definedName>
    <definedName name="_PMT5671" localSheetId="52">#REF!</definedName>
    <definedName name="_PMT5671" localSheetId="50">#REF!</definedName>
    <definedName name="_PMT5671" localSheetId="3">#REF!</definedName>
    <definedName name="_PMT5671" localSheetId="2">#REF!</definedName>
    <definedName name="_PMT5671" localSheetId="55">#REF!</definedName>
    <definedName name="_PMT5671" localSheetId="56">#REF!</definedName>
    <definedName name="_PMT5671">#REF!</definedName>
    <definedName name="_PMT5805" localSheetId="31">#REF!</definedName>
    <definedName name="_PMT5805" localSheetId="43">#REF!</definedName>
    <definedName name="_PMT5805" localSheetId="53">#REF!</definedName>
    <definedName name="_PMT5805" localSheetId="52">#REF!</definedName>
    <definedName name="_PMT5805" localSheetId="50">#REF!</definedName>
    <definedName name="_PMT5805" localSheetId="3">#REF!</definedName>
    <definedName name="_PMT5805" localSheetId="2">#REF!</definedName>
    <definedName name="_PMT5805" localSheetId="55">#REF!</definedName>
    <definedName name="_PMT5805" localSheetId="56">#REF!</definedName>
    <definedName name="_PMT5805">#REF!</definedName>
    <definedName name="_PMT5806" localSheetId="31">#REF!</definedName>
    <definedName name="_PMT5806" localSheetId="43">#REF!</definedName>
    <definedName name="_PMT5806" localSheetId="53">#REF!</definedName>
    <definedName name="_PMT5806" localSheetId="52">#REF!</definedName>
    <definedName name="_PMT5806" localSheetId="50">#REF!</definedName>
    <definedName name="_PMT5806" localSheetId="2">#REF!</definedName>
    <definedName name="_PMT5806" localSheetId="55">#REF!</definedName>
    <definedName name="_PMT5806" localSheetId="56">#REF!</definedName>
    <definedName name="_PMT5806">#REF!</definedName>
    <definedName name="_PMT5815" localSheetId="31">#REF!</definedName>
    <definedName name="_PMT5815" localSheetId="43">#REF!</definedName>
    <definedName name="_PMT5815" localSheetId="53">#REF!</definedName>
    <definedName name="_PMT5815" localSheetId="52">#REF!</definedName>
    <definedName name="_PMT5815" localSheetId="50">#REF!</definedName>
    <definedName name="_PMT5815" localSheetId="2">#REF!</definedName>
    <definedName name="_PMT5815" localSheetId="55">#REF!</definedName>
    <definedName name="_PMT5815" localSheetId="56">#REF!</definedName>
    <definedName name="_PMT5815">#REF!</definedName>
    <definedName name="_PMT5820" localSheetId="31">#REF!</definedName>
    <definedName name="_PMT5820" localSheetId="43">#REF!</definedName>
    <definedName name="_PMT5820" localSheetId="53">#REF!</definedName>
    <definedName name="_PMT5820" localSheetId="52">#REF!</definedName>
    <definedName name="_PMT5820" localSheetId="50">#REF!</definedName>
    <definedName name="_PMT5820" localSheetId="2">#REF!</definedName>
    <definedName name="_PMT5820" localSheetId="55">#REF!</definedName>
    <definedName name="_PMT5820" localSheetId="56">#REF!</definedName>
    <definedName name="_PMT5820">#REF!</definedName>
    <definedName name="_PR1" localSheetId="9">#REF!</definedName>
    <definedName name="_PR1" localSheetId="8">#REF!</definedName>
    <definedName name="_PR1">#REF!</definedName>
    <definedName name="_PZ15" localSheetId="5">#REF!</definedName>
    <definedName name="_PZ15" localSheetId="9">#REF!</definedName>
    <definedName name="_PZ15" localSheetId="46">#REF!</definedName>
    <definedName name="_PZ15" localSheetId="8">#REF!</definedName>
    <definedName name="_PZ15" localSheetId="31">#REF!</definedName>
    <definedName name="_PZ15" localSheetId="42">#REF!</definedName>
    <definedName name="_PZ15" localSheetId="43">#REF!</definedName>
    <definedName name="_PZ15" localSheetId="53">#REF!</definedName>
    <definedName name="_PZ15" localSheetId="45">#REF!</definedName>
    <definedName name="_PZ15" localSheetId="48">#REF!</definedName>
    <definedName name="_PZ15" localSheetId="12">#REF!</definedName>
    <definedName name="_PZ15" localSheetId="52">#REF!</definedName>
    <definedName name="_PZ15" localSheetId="13">#REF!</definedName>
    <definedName name="_PZ15" localSheetId="14">#REF!</definedName>
    <definedName name="_PZ15" localSheetId="50">#REF!</definedName>
    <definedName name="_PZ15" localSheetId="3">#REF!</definedName>
    <definedName name="_PZ15" localSheetId="18">#REF!</definedName>
    <definedName name="_PZ15" localSheetId="19">#REF!</definedName>
    <definedName name="_PZ15" localSheetId="16">#REF!</definedName>
    <definedName name="_PZ15" localSheetId="17">#REF!</definedName>
    <definedName name="_PZ15" localSheetId="6">#REF!</definedName>
    <definedName name="_PZ15" localSheetId="25">#REF!</definedName>
    <definedName name="_PZ15" localSheetId="29">#REF!</definedName>
    <definedName name="_PZ15" localSheetId="30">#REF!</definedName>
    <definedName name="_PZ15" localSheetId="27">#REF!</definedName>
    <definedName name="_PZ15" localSheetId="28">#REF!</definedName>
    <definedName name="_PZ15" localSheetId="26">#REF!</definedName>
    <definedName name="_PZ15" localSheetId="15">#REF!</definedName>
    <definedName name="_PZ15" localSheetId="1">#REF!</definedName>
    <definedName name="_PZ15" localSheetId="2">#REF!</definedName>
    <definedName name="_PZ15" localSheetId="32">#REF!</definedName>
    <definedName name="_PZ15" localSheetId="33">#REF!</definedName>
    <definedName name="_PZ15" localSheetId="34">#REF!</definedName>
    <definedName name="_PZ15" localSheetId="35">#REF!</definedName>
    <definedName name="_PZ15" localSheetId="0">#REF!</definedName>
    <definedName name="_PZ15" localSheetId="23">#REF!</definedName>
    <definedName name="_PZ15" localSheetId="22">#REF!</definedName>
    <definedName name="_PZ15" localSheetId="21">#REF!</definedName>
    <definedName name="_PZ15" localSheetId="47">#REF!</definedName>
    <definedName name="_PZ15" localSheetId="37">#REF!</definedName>
    <definedName name="_PZ15" localSheetId="38">#REF!</definedName>
    <definedName name="_PZ15" localSheetId="39">#REF!</definedName>
    <definedName name="_PZ15" localSheetId="40">#REF!</definedName>
    <definedName name="_PZ15" localSheetId="41">#REF!</definedName>
    <definedName name="_PZ15" localSheetId="36">#REF!</definedName>
    <definedName name="_PZ15" localSheetId="20">#REF!</definedName>
    <definedName name="_PZ15" localSheetId="55">#REF!</definedName>
    <definedName name="_PZ15" localSheetId="56">#REF!</definedName>
    <definedName name="_PZ15" localSheetId="54">#REF!</definedName>
    <definedName name="_PZ15" localSheetId="24">#REF!</definedName>
    <definedName name="_PZ15" localSheetId="44">#REF!</definedName>
    <definedName name="_PZ15">#REF!</definedName>
    <definedName name="_PZ20" localSheetId="9">#REF!</definedName>
    <definedName name="_PZ20" localSheetId="46">#REF!</definedName>
    <definedName name="_PZ20" localSheetId="8">#REF!</definedName>
    <definedName name="_PZ20" localSheetId="31">#REF!</definedName>
    <definedName name="_PZ20" localSheetId="42">#REF!</definedName>
    <definedName name="_PZ20" localSheetId="43">#REF!</definedName>
    <definedName name="_PZ20" localSheetId="53">#REF!</definedName>
    <definedName name="_PZ20" localSheetId="45">#REF!</definedName>
    <definedName name="_PZ20" localSheetId="48">#REF!</definedName>
    <definedName name="_PZ20" localSheetId="12">#REF!</definedName>
    <definedName name="_PZ20" localSheetId="52">#REF!</definedName>
    <definedName name="_PZ20" localSheetId="13">#REF!</definedName>
    <definedName name="_PZ20" localSheetId="14">#REF!</definedName>
    <definedName name="_PZ20" localSheetId="50">#REF!</definedName>
    <definedName name="_PZ20" localSheetId="3">#REF!</definedName>
    <definedName name="_PZ20" localSheetId="18">#REF!</definedName>
    <definedName name="_PZ20" localSheetId="19">#REF!</definedName>
    <definedName name="_PZ20" localSheetId="16">#REF!</definedName>
    <definedName name="_PZ20" localSheetId="17">#REF!</definedName>
    <definedName name="_PZ20" localSheetId="6">#REF!</definedName>
    <definedName name="_PZ20" localSheetId="25">#REF!</definedName>
    <definedName name="_PZ20" localSheetId="29">#REF!</definedName>
    <definedName name="_PZ20" localSheetId="30">#REF!</definedName>
    <definedName name="_PZ20" localSheetId="27">#REF!</definedName>
    <definedName name="_PZ20" localSheetId="28">#REF!</definedName>
    <definedName name="_PZ20" localSheetId="26">#REF!</definedName>
    <definedName name="_PZ20" localSheetId="15">#REF!</definedName>
    <definedName name="_PZ20" localSheetId="1">#REF!</definedName>
    <definedName name="_PZ20" localSheetId="2">#REF!</definedName>
    <definedName name="_PZ20" localSheetId="32">#REF!</definedName>
    <definedName name="_PZ20" localSheetId="33">#REF!</definedName>
    <definedName name="_PZ20" localSheetId="34">#REF!</definedName>
    <definedName name="_PZ20" localSheetId="35">#REF!</definedName>
    <definedName name="_PZ20" localSheetId="0">#REF!</definedName>
    <definedName name="_PZ20" localSheetId="23">#REF!</definedName>
    <definedName name="_PZ20" localSheetId="22">#REF!</definedName>
    <definedName name="_PZ20" localSheetId="21">#REF!</definedName>
    <definedName name="_PZ20" localSheetId="47">#REF!</definedName>
    <definedName name="_PZ20" localSheetId="37">#REF!</definedName>
    <definedName name="_PZ20" localSheetId="38">#REF!</definedName>
    <definedName name="_PZ20" localSheetId="39">#REF!</definedName>
    <definedName name="_PZ20" localSheetId="40">#REF!</definedName>
    <definedName name="_PZ20" localSheetId="41">#REF!</definedName>
    <definedName name="_PZ20" localSheetId="36">#REF!</definedName>
    <definedName name="_PZ20" localSheetId="20">#REF!</definedName>
    <definedName name="_PZ20" localSheetId="55">#REF!</definedName>
    <definedName name="_PZ20" localSheetId="56">#REF!</definedName>
    <definedName name="_PZ20" localSheetId="54">#REF!</definedName>
    <definedName name="_PZ20" localSheetId="24">#REF!</definedName>
    <definedName name="_PZ20" localSheetId="44">#REF!</definedName>
    <definedName name="_PZ20">#REF!</definedName>
    <definedName name="_PZ30" localSheetId="9">#REF!</definedName>
    <definedName name="_PZ30" localSheetId="46">#REF!</definedName>
    <definedName name="_PZ30" localSheetId="8">#REF!</definedName>
    <definedName name="_PZ30" localSheetId="31">#REF!</definedName>
    <definedName name="_PZ30" localSheetId="42">#REF!</definedName>
    <definedName name="_PZ30" localSheetId="43">#REF!</definedName>
    <definedName name="_PZ30" localSheetId="53">#REF!</definedName>
    <definedName name="_PZ30" localSheetId="45">#REF!</definedName>
    <definedName name="_PZ30" localSheetId="48">#REF!</definedName>
    <definedName name="_PZ30" localSheetId="12">#REF!</definedName>
    <definedName name="_PZ30" localSheetId="52">#REF!</definedName>
    <definedName name="_PZ30" localSheetId="13">#REF!</definedName>
    <definedName name="_PZ30" localSheetId="14">#REF!</definedName>
    <definedName name="_PZ30" localSheetId="50">#REF!</definedName>
    <definedName name="_PZ30" localSheetId="3">#REF!</definedName>
    <definedName name="_PZ30" localSheetId="18">#REF!</definedName>
    <definedName name="_PZ30" localSheetId="19">#REF!</definedName>
    <definedName name="_PZ30" localSheetId="16">#REF!</definedName>
    <definedName name="_PZ30" localSheetId="17">#REF!</definedName>
    <definedName name="_PZ30" localSheetId="6">#REF!</definedName>
    <definedName name="_PZ30" localSheetId="25">#REF!</definedName>
    <definedName name="_PZ30" localSheetId="29">#REF!</definedName>
    <definedName name="_PZ30" localSheetId="30">#REF!</definedName>
    <definedName name="_PZ30" localSheetId="27">#REF!</definedName>
    <definedName name="_PZ30" localSheetId="28">#REF!</definedName>
    <definedName name="_PZ30" localSheetId="26">#REF!</definedName>
    <definedName name="_PZ30" localSheetId="15">#REF!</definedName>
    <definedName name="_PZ30" localSheetId="1">#REF!</definedName>
    <definedName name="_PZ30" localSheetId="2">#REF!</definedName>
    <definedName name="_PZ30" localSheetId="32">#REF!</definedName>
    <definedName name="_PZ30" localSheetId="33">#REF!</definedName>
    <definedName name="_PZ30" localSheetId="34">#REF!</definedName>
    <definedName name="_PZ30" localSheetId="35">#REF!</definedName>
    <definedName name="_PZ30" localSheetId="0">#REF!</definedName>
    <definedName name="_PZ30" localSheetId="23">#REF!</definedName>
    <definedName name="_PZ30" localSheetId="22">#REF!</definedName>
    <definedName name="_PZ30" localSheetId="21">#REF!</definedName>
    <definedName name="_PZ30" localSheetId="47">#REF!</definedName>
    <definedName name="_PZ30" localSheetId="37">#REF!</definedName>
    <definedName name="_PZ30" localSheetId="38">#REF!</definedName>
    <definedName name="_PZ30" localSheetId="39">#REF!</definedName>
    <definedName name="_PZ30" localSheetId="40">#REF!</definedName>
    <definedName name="_PZ30" localSheetId="41">#REF!</definedName>
    <definedName name="_PZ30" localSheetId="36">#REF!</definedName>
    <definedName name="_PZ30" localSheetId="20">#REF!</definedName>
    <definedName name="_PZ30" localSheetId="55">#REF!</definedName>
    <definedName name="_PZ30" localSheetId="56">#REF!</definedName>
    <definedName name="_PZ30" localSheetId="54">#REF!</definedName>
    <definedName name="_PZ30" localSheetId="24">#REF!</definedName>
    <definedName name="_PZ30" localSheetId="44">#REF!</definedName>
    <definedName name="_PZ30">#REF!</definedName>
    <definedName name="_PZ40" localSheetId="9">#REF!</definedName>
    <definedName name="_PZ40" localSheetId="46">#REF!</definedName>
    <definedName name="_PZ40" localSheetId="8">#REF!</definedName>
    <definedName name="_PZ40" localSheetId="31">#REF!</definedName>
    <definedName name="_PZ40" localSheetId="43">#REF!</definedName>
    <definedName name="_PZ40" localSheetId="53">#REF!</definedName>
    <definedName name="_PZ40" localSheetId="45">#REF!</definedName>
    <definedName name="_PZ40" localSheetId="52">#REF!</definedName>
    <definedName name="_PZ40" localSheetId="50">#REF!</definedName>
    <definedName name="_PZ40" localSheetId="3">#REF!</definedName>
    <definedName name="_PZ40" localSheetId="18">#REF!</definedName>
    <definedName name="_PZ40" localSheetId="19">#REF!</definedName>
    <definedName name="_PZ40" localSheetId="16">#REF!</definedName>
    <definedName name="_PZ40" localSheetId="17">#REF!</definedName>
    <definedName name="_PZ40" localSheetId="25">#REF!</definedName>
    <definedName name="_PZ40" localSheetId="29">#REF!</definedName>
    <definedName name="_PZ40" localSheetId="30">#REF!</definedName>
    <definedName name="_PZ40" localSheetId="27">#REF!</definedName>
    <definedName name="_PZ40" localSheetId="28">#REF!</definedName>
    <definedName name="_PZ40" localSheetId="26">#REF!</definedName>
    <definedName name="_PZ40" localSheetId="1">#REF!</definedName>
    <definedName name="_PZ40" localSheetId="2">#REF!</definedName>
    <definedName name="_PZ40" localSheetId="33">#REF!</definedName>
    <definedName name="_PZ40" localSheetId="0">#REF!</definedName>
    <definedName name="_PZ40" localSheetId="47">#REF!</definedName>
    <definedName name="_PZ40" localSheetId="37">#REF!</definedName>
    <definedName name="_PZ40" localSheetId="38">#REF!</definedName>
    <definedName name="_PZ40" localSheetId="39">#REF!</definedName>
    <definedName name="_PZ40" localSheetId="40">#REF!</definedName>
    <definedName name="_PZ40" localSheetId="41">#REF!</definedName>
    <definedName name="_PZ40" localSheetId="36">#REF!</definedName>
    <definedName name="_PZ40" localSheetId="55">#REF!</definedName>
    <definedName name="_PZ40" localSheetId="56">#REF!</definedName>
    <definedName name="_PZ40" localSheetId="54">#REF!</definedName>
    <definedName name="_PZ40" localSheetId="44">#REF!</definedName>
    <definedName name="_PZ40">#REF!</definedName>
    <definedName name="_PZ50" localSheetId="9">#REF!</definedName>
    <definedName name="_PZ50" localSheetId="46">#REF!</definedName>
    <definedName name="_PZ50" localSheetId="8">#REF!</definedName>
    <definedName name="_PZ50" localSheetId="31">#REF!</definedName>
    <definedName name="_PZ50" localSheetId="43">#REF!</definedName>
    <definedName name="_PZ50" localSheetId="53">#REF!</definedName>
    <definedName name="_PZ50" localSheetId="45">#REF!</definedName>
    <definedName name="_PZ50" localSheetId="52">#REF!</definedName>
    <definedName name="_PZ50" localSheetId="50">#REF!</definedName>
    <definedName name="_PZ50" localSheetId="3">#REF!</definedName>
    <definedName name="_PZ50" localSheetId="18">#REF!</definedName>
    <definedName name="_PZ50" localSheetId="19">#REF!</definedName>
    <definedName name="_PZ50" localSheetId="16">#REF!</definedName>
    <definedName name="_PZ50" localSheetId="17">#REF!</definedName>
    <definedName name="_PZ50" localSheetId="6">#REF!</definedName>
    <definedName name="_PZ50" localSheetId="25">#REF!</definedName>
    <definedName name="_PZ50" localSheetId="29">#REF!</definedName>
    <definedName name="_PZ50" localSheetId="30">#REF!</definedName>
    <definedName name="_PZ50" localSheetId="27">#REF!</definedName>
    <definedName name="_PZ50" localSheetId="28">#REF!</definedName>
    <definedName name="_PZ50" localSheetId="26">#REF!</definedName>
    <definedName name="_PZ50" localSheetId="1">#REF!</definedName>
    <definedName name="_PZ50" localSheetId="2">#REF!</definedName>
    <definedName name="_PZ50" localSheetId="33">#REF!</definedName>
    <definedName name="_PZ50" localSheetId="0">#REF!</definedName>
    <definedName name="_PZ50" localSheetId="47">#REF!</definedName>
    <definedName name="_PZ50" localSheetId="37">#REF!</definedName>
    <definedName name="_PZ50" localSheetId="38">#REF!</definedName>
    <definedName name="_PZ50" localSheetId="39">#REF!</definedName>
    <definedName name="_PZ50" localSheetId="40">#REF!</definedName>
    <definedName name="_PZ50" localSheetId="41">#REF!</definedName>
    <definedName name="_PZ50" localSheetId="36">#REF!</definedName>
    <definedName name="_PZ50" localSheetId="55">#REF!</definedName>
    <definedName name="_PZ50" localSheetId="56">#REF!</definedName>
    <definedName name="_PZ50" localSheetId="54">#REF!</definedName>
    <definedName name="_PZ50" localSheetId="44">#REF!</definedName>
    <definedName name="_PZ50">#REF!</definedName>
    <definedName name="_r" localSheetId="5">#REF!</definedName>
    <definedName name="_r" localSheetId="31">#REF!</definedName>
    <definedName name="_r" localSheetId="43">#REF!</definedName>
    <definedName name="_r" localSheetId="53">#REF!</definedName>
    <definedName name="_r" localSheetId="48">#REF!</definedName>
    <definedName name="_r" localSheetId="52">#REF!</definedName>
    <definedName name="_r" localSheetId="50">#REF!</definedName>
    <definedName name="_r" localSheetId="51">#REF!</definedName>
    <definedName name="_r" localSheetId="3">#REF!</definedName>
    <definedName name="_r" localSheetId="49">#REF!</definedName>
    <definedName name="_r" localSheetId="2">#REF!</definedName>
    <definedName name="_r" localSheetId="47">#REF!</definedName>
    <definedName name="_r" localSheetId="55">#REF!</definedName>
    <definedName name="_r" localSheetId="56">#REF!</definedName>
    <definedName name="_r">#REF!</definedName>
    <definedName name="_rc" localSheetId="31">#REF!</definedName>
    <definedName name="_rc" localSheetId="43">#REF!</definedName>
    <definedName name="_rc" localSheetId="53">#REF!</definedName>
    <definedName name="_rc" localSheetId="52">#REF!</definedName>
    <definedName name="_rc" localSheetId="50">#REF!</definedName>
    <definedName name="_rc" localSheetId="3">#REF!</definedName>
    <definedName name="_rc" localSheetId="2">#REF!</definedName>
    <definedName name="_rc" localSheetId="55">#REF!</definedName>
    <definedName name="_rc" localSheetId="56">#REF!</definedName>
    <definedName name="_rc">#REF!</definedName>
    <definedName name="_RD43" localSheetId="46">#REF!</definedName>
    <definedName name="_RD43" localSheetId="31">#REF!</definedName>
    <definedName name="_RD43" localSheetId="43">#REF!</definedName>
    <definedName name="_RD43" localSheetId="53">#REF!</definedName>
    <definedName name="_RD43" localSheetId="45">#REF!</definedName>
    <definedName name="_RD43" localSheetId="52">#REF!</definedName>
    <definedName name="_RD43" localSheetId="50">#REF!</definedName>
    <definedName name="_RD43" localSheetId="3">#REF!</definedName>
    <definedName name="_RD43" localSheetId="18">#REF!</definedName>
    <definedName name="_RD43" localSheetId="19">#REF!</definedName>
    <definedName name="_RD43" localSheetId="16">#REF!</definedName>
    <definedName name="_RD43" localSheetId="17">#REF!</definedName>
    <definedName name="_RD43" localSheetId="25">#REF!</definedName>
    <definedName name="_RD43" localSheetId="29">#REF!</definedName>
    <definedName name="_RD43" localSheetId="30">#REF!</definedName>
    <definedName name="_RD43" localSheetId="27">#REF!</definedName>
    <definedName name="_RD43" localSheetId="28">#REF!</definedName>
    <definedName name="_RD43" localSheetId="26">#REF!</definedName>
    <definedName name="_RD43" localSheetId="1">#REF!</definedName>
    <definedName name="_RD43" localSheetId="2">#REF!</definedName>
    <definedName name="_RD43" localSheetId="33">#REF!</definedName>
    <definedName name="_RD43" localSheetId="0">#REF!</definedName>
    <definedName name="_RD43" localSheetId="47">#REF!</definedName>
    <definedName name="_RD43" localSheetId="37">#REF!</definedName>
    <definedName name="_RD43" localSheetId="38">#REF!</definedName>
    <definedName name="_RD43" localSheetId="39">#REF!</definedName>
    <definedName name="_RD43" localSheetId="40">#REF!</definedName>
    <definedName name="_RD43" localSheetId="41">#REF!</definedName>
    <definedName name="_RD43" localSheetId="36">#REF!</definedName>
    <definedName name="_RD43" localSheetId="55">#REF!</definedName>
    <definedName name="_RD43" localSheetId="56">#REF!</definedName>
    <definedName name="_RD43" localSheetId="54">#REF!</definedName>
    <definedName name="_RD43" localSheetId="44">#REF!</definedName>
    <definedName name="_RD43">#REF!</definedName>
    <definedName name="_RD63" localSheetId="46">#REF!</definedName>
    <definedName name="_RD63" localSheetId="31">#REF!</definedName>
    <definedName name="_RD63" localSheetId="43">#REF!</definedName>
    <definedName name="_RD63" localSheetId="53">#REF!</definedName>
    <definedName name="_RD63" localSheetId="45">#REF!</definedName>
    <definedName name="_RD63" localSheetId="52">#REF!</definedName>
    <definedName name="_RD63" localSheetId="50">#REF!</definedName>
    <definedName name="_RD63" localSheetId="3">#REF!</definedName>
    <definedName name="_RD63" localSheetId="18">#REF!</definedName>
    <definedName name="_RD63" localSheetId="19">#REF!</definedName>
    <definedName name="_RD63" localSheetId="16">#REF!</definedName>
    <definedName name="_RD63" localSheetId="17">#REF!</definedName>
    <definedName name="_RD63" localSheetId="25">#REF!</definedName>
    <definedName name="_RD63" localSheetId="29">#REF!</definedName>
    <definedName name="_RD63" localSheetId="30">#REF!</definedName>
    <definedName name="_RD63" localSheetId="27">#REF!</definedName>
    <definedName name="_RD63" localSheetId="28">#REF!</definedName>
    <definedName name="_RD63" localSheetId="26">#REF!</definedName>
    <definedName name="_RD63" localSheetId="1">#REF!</definedName>
    <definedName name="_RD63" localSheetId="2">#REF!</definedName>
    <definedName name="_RD63" localSheetId="33">#REF!</definedName>
    <definedName name="_RD63" localSheetId="0">#REF!</definedName>
    <definedName name="_RD63" localSheetId="47">#REF!</definedName>
    <definedName name="_RD63" localSheetId="37">#REF!</definedName>
    <definedName name="_RD63" localSheetId="38">#REF!</definedName>
    <definedName name="_RD63" localSheetId="39">#REF!</definedName>
    <definedName name="_RD63" localSheetId="40">#REF!</definedName>
    <definedName name="_RD63" localSheetId="41">#REF!</definedName>
    <definedName name="_RD63" localSheetId="36">#REF!</definedName>
    <definedName name="_RD63" localSheetId="55">#REF!</definedName>
    <definedName name="_RD63" localSheetId="56">#REF!</definedName>
    <definedName name="_RD63" localSheetId="54">#REF!</definedName>
    <definedName name="_RD63" localSheetId="44">#REF!</definedName>
    <definedName name="_RD63">#REF!</definedName>
    <definedName name="_RD64" localSheetId="46">#REF!</definedName>
    <definedName name="_RD64" localSheetId="31">#REF!</definedName>
    <definedName name="_RD64" localSheetId="43">#REF!</definedName>
    <definedName name="_RD64" localSheetId="53">#REF!</definedName>
    <definedName name="_RD64" localSheetId="45">#REF!</definedName>
    <definedName name="_RD64" localSheetId="52">#REF!</definedName>
    <definedName name="_RD64" localSheetId="50">#REF!</definedName>
    <definedName name="_RD64" localSheetId="3">#REF!</definedName>
    <definedName name="_RD64" localSheetId="18">#REF!</definedName>
    <definedName name="_RD64" localSheetId="19">#REF!</definedName>
    <definedName name="_RD64" localSheetId="16">#REF!</definedName>
    <definedName name="_RD64" localSheetId="17">#REF!</definedName>
    <definedName name="_RD64" localSheetId="25">#REF!</definedName>
    <definedName name="_RD64" localSheetId="29">#REF!</definedName>
    <definedName name="_RD64" localSheetId="30">#REF!</definedName>
    <definedName name="_RD64" localSheetId="27">#REF!</definedName>
    <definedName name="_RD64" localSheetId="28">#REF!</definedName>
    <definedName name="_RD64" localSheetId="26">#REF!</definedName>
    <definedName name="_RD64" localSheetId="1">#REF!</definedName>
    <definedName name="_RD64" localSheetId="2">#REF!</definedName>
    <definedName name="_RD64" localSheetId="33">#REF!</definedName>
    <definedName name="_RD64" localSheetId="0">#REF!</definedName>
    <definedName name="_RD64" localSheetId="47">#REF!</definedName>
    <definedName name="_RD64" localSheetId="37">#REF!</definedName>
    <definedName name="_RD64" localSheetId="38">#REF!</definedName>
    <definedName name="_RD64" localSheetId="39">#REF!</definedName>
    <definedName name="_RD64" localSheetId="40">#REF!</definedName>
    <definedName name="_RD64" localSheetId="41">#REF!</definedName>
    <definedName name="_RD64" localSheetId="36">#REF!</definedName>
    <definedName name="_RD64" localSheetId="55">#REF!</definedName>
    <definedName name="_RD64" localSheetId="56">#REF!</definedName>
    <definedName name="_RD64" localSheetId="54">#REF!</definedName>
    <definedName name="_RD64" localSheetId="44">#REF!</definedName>
    <definedName name="_RD64">#REF!</definedName>
    <definedName name="_RD83" localSheetId="46">#REF!</definedName>
    <definedName name="_RD83" localSheetId="31">#REF!</definedName>
    <definedName name="_RD83" localSheetId="43">#REF!</definedName>
    <definedName name="_RD83" localSheetId="53">#REF!</definedName>
    <definedName name="_RD83" localSheetId="45">#REF!</definedName>
    <definedName name="_RD83" localSheetId="52">#REF!</definedName>
    <definedName name="_RD83" localSheetId="50">#REF!</definedName>
    <definedName name="_RD83" localSheetId="3">#REF!</definedName>
    <definedName name="_RD83" localSheetId="18">#REF!</definedName>
    <definedName name="_RD83" localSheetId="19">#REF!</definedName>
    <definedName name="_RD83" localSheetId="16">#REF!</definedName>
    <definedName name="_RD83" localSheetId="17">#REF!</definedName>
    <definedName name="_RD83" localSheetId="25">#REF!</definedName>
    <definedName name="_RD83" localSheetId="29">#REF!</definedName>
    <definedName name="_RD83" localSheetId="30">#REF!</definedName>
    <definedName name="_RD83" localSheetId="27">#REF!</definedName>
    <definedName name="_RD83" localSheetId="28">#REF!</definedName>
    <definedName name="_RD83" localSheetId="26">#REF!</definedName>
    <definedName name="_RD83" localSheetId="1">#REF!</definedName>
    <definedName name="_RD83" localSheetId="2">#REF!</definedName>
    <definedName name="_RD83" localSheetId="33">#REF!</definedName>
    <definedName name="_RD83" localSheetId="0">#REF!</definedName>
    <definedName name="_RD83" localSheetId="47">#REF!</definedName>
    <definedName name="_RD83" localSheetId="37">#REF!</definedName>
    <definedName name="_RD83" localSheetId="38">#REF!</definedName>
    <definedName name="_RD83" localSheetId="39">#REF!</definedName>
    <definedName name="_RD83" localSheetId="40">#REF!</definedName>
    <definedName name="_RD83" localSheetId="41">#REF!</definedName>
    <definedName name="_RD83" localSheetId="36">#REF!</definedName>
    <definedName name="_RD83" localSheetId="55">#REF!</definedName>
    <definedName name="_RD83" localSheetId="56">#REF!</definedName>
    <definedName name="_RD83" localSheetId="54">#REF!</definedName>
    <definedName name="_RD83" localSheetId="44">#REF!</definedName>
    <definedName name="_RD83">#REF!</definedName>
    <definedName name="_RD84" localSheetId="46">#REF!</definedName>
    <definedName name="_RD84" localSheetId="31">#REF!</definedName>
    <definedName name="_RD84" localSheetId="43">#REF!</definedName>
    <definedName name="_RD84" localSheetId="53">#REF!</definedName>
    <definedName name="_RD84" localSheetId="45">#REF!</definedName>
    <definedName name="_RD84" localSheetId="52">#REF!</definedName>
    <definedName name="_RD84" localSheetId="50">#REF!</definedName>
    <definedName name="_RD84" localSheetId="3">#REF!</definedName>
    <definedName name="_RD84" localSheetId="18">#REF!</definedName>
    <definedName name="_RD84" localSheetId="19">#REF!</definedName>
    <definedName name="_RD84" localSheetId="16">#REF!</definedName>
    <definedName name="_RD84" localSheetId="17">#REF!</definedName>
    <definedName name="_RD84" localSheetId="25">#REF!</definedName>
    <definedName name="_RD84" localSheetId="29">#REF!</definedName>
    <definedName name="_RD84" localSheetId="30">#REF!</definedName>
    <definedName name="_RD84" localSheetId="27">#REF!</definedName>
    <definedName name="_RD84" localSheetId="28">#REF!</definedName>
    <definedName name="_RD84" localSheetId="26">#REF!</definedName>
    <definedName name="_RD84" localSheetId="1">#REF!</definedName>
    <definedName name="_RD84" localSheetId="2">#REF!</definedName>
    <definedName name="_RD84" localSheetId="33">#REF!</definedName>
    <definedName name="_RD84" localSheetId="0">#REF!</definedName>
    <definedName name="_RD84" localSheetId="47">#REF!</definedName>
    <definedName name="_RD84" localSheetId="37">#REF!</definedName>
    <definedName name="_RD84" localSheetId="38">#REF!</definedName>
    <definedName name="_RD84" localSheetId="39">#REF!</definedName>
    <definedName name="_RD84" localSheetId="40">#REF!</definedName>
    <definedName name="_RD84" localSheetId="41">#REF!</definedName>
    <definedName name="_RD84" localSheetId="36">#REF!</definedName>
    <definedName name="_RD84" localSheetId="55">#REF!</definedName>
    <definedName name="_RD84" localSheetId="56">#REF!</definedName>
    <definedName name="_RD84" localSheetId="54">#REF!</definedName>
    <definedName name="_RD84" localSheetId="44">#REF!</definedName>
    <definedName name="_RD84">#REF!</definedName>
    <definedName name="_RD86" localSheetId="46">#REF!</definedName>
    <definedName name="_RD86" localSheetId="31">#REF!</definedName>
    <definedName name="_RD86" localSheetId="43">#REF!</definedName>
    <definedName name="_RD86" localSheetId="53">#REF!</definedName>
    <definedName name="_RD86" localSheetId="45">#REF!</definedName>
    <definedName name="_RD86" localSheetId="52">#REF!</definedName>
    <definedName name="_RD86" localSheetId="50">#REF!</definedName>
    <definedName name="_RD86" localSheetId="3">#REF!</definedName>
    <definedName name="_RD86" localSheetId="18">#REF!</definedName>
    <definedName name="_RD86" localSheetId="19">#REF!</definedName>
    <definedName name="_RD86" localSheetId="16">#REF!</definedName>
    <definedName name="_RD86" localSheetId="17">#REF!</definedName>
    <definedName name="_RD86" localSheetId="25">#REF!</definedName>
    <definedName name="_RD86" localSheetId="29">#REF!</definedName>
    <definedName name="_RD86" localSheetId="30">#REF!</definedName>
    <definedName name="_RD86" localSheetId="27">#REF!</definedName>
    <definedName name="_RD86" localSheetId="28">#REF!</definedName>
    <definedName name="_RD86" localSheetId="26">#REF!</definedName>
    <definedName name="_RD86" localSheetId="1">#REF!</definedName>
    <definedName name="_RD86" localSheetId="2">#REF!</definedName>
    <definedName name="_RD86" localSheetId="33">#REF!</definedName>
    <definedName name="_RD86" localSheetId="0">#REF!</definedName>
    <definedName name="_RD86" localSheetId="47">#REF!</definedName>
    <definedName name="_RD86" localSheetId="37">#REF!</definedName>
    <definedName name="_RD86" localSheetId="38">#REF!</definedName>
    <definedName name="_RD86" localSheetId="39">#REF!</definedName>
    <definedName name="_RD86" localSheetId="40">#REF!</definedName>
    <definedName name="_RD86" localSheetId="41">#REF!</definedName>
    <definedName name="_RD86" localSheetId="36">#REF!</definedName>
    <definedName name="_RD86" localSheetId="55">#REF!</definedName>
    <definedName name="_RD86" localSheetId="56">#REF!</definedName>
    <definedName name="_RD86" localSheetId="54">#REF!</definedName>
    <definedName name="_RD86" localSheetId="44">#REF!</definedName>
    <definedName name="_RD86">#REF!</definedName>
    <definedName name="_Red1" localSheetId="31">#REF!</definedName>
    <definedName name="_Red1" localSheetId="43">#REF!</definedName>
    <definedName name="_Red1" localSheetId="53">#REF!</definedName>
    <definedName name="_Red1" localSheetId="52">#REF!</definedName>
    <definedName name="_Red1" localSheetId="50">#REF!</definedName>
    <definedName name="_Red1" localSheetId="3">#REF!</definedName>
    <definedName name="_Red1" localSheetId="2">#REF!</definedName>
    <definedName name="_Red1" localSheetId="55">#REF!</definedName>
    <definedName name="_Red1" localSheetId="56">#REF!</definedName>
    <definedName name="_Red1">#REF!</definedName>
    <definedName name="_Red2" localSheetId="31">#REF!</definedName>
    <definedName name="_Red2" localSheetId="43">#REF!</definedName>
    <definedName name="_Red2" localSheetId="53">#REF!</definedName>
    <definedName name="_Red2" localSheetId="52">#REF!</definedName>
    <definedName name="_Red2" localSheetId="50">#REF!</definedName>
    <definedName name="_Red2" localSheetId="3">#REF!</definedName>
    <definedName name="_Red2" localSheetId="2">#REF!</definedName>
    <definedName name="_Red2" localSheetId="55">#REF!</definedName>
    <definedName name="_Red2" localSheetId="56">#REF!</definedName>
    <definedName name="_Red2">#REF!</definedName>
    <definedName name="_Red3" localSheetId="31">#REF!</definedName>
    <definedName name="_Red3" localSheetId="43">#REF!</definedName>
    <definedName name="_Red3" localSheetId="53">#REF!</definedName>
    <definedName name="_Red3" localSheetId="52">#REF!</definedName>
    <definedName name="_Red3" localSheetId="50">#REF!</definedName>
    <definedName name="_Red3" localSheetId="3">#REF!</definedName>
    <definedName name="_Red3" localSheetId="2">#REF!</definedName>
    <definedName name="_Red3" localSheetId="55">#REF!</definedName>
    <definedName name="_Red3" localSheetId="56">#REF!</definedName>
    <definedName name="_Red3">#REF!</definedName>
    <definedName name="_Regression_Out" localSheetId="31" hidden="1">#REF!</definedName>
    <definedName name="_Regression_Out" localSheetId="3" hidden="1">#REF!</definedName>
    <definedName name="_Regression_Out" localSheetId="4" hidden="1">#REF!</definedName>
    <definedName name="_Regression_Out" hidden="1">#REF!</definedName>
    <definedName name="_Regression_X" localSheetId="31" hidden="1">#REF!</definedName>
    <definedName name="_Regression_X" localSheetId="3" hidden="1">#REF!</definedName>
    <definedName name="_Regression_X" localSheetId="4" hidden="1">#REF!</definedName>
    <definedName name="_Regression_X" hidden="1">#REF!</definedName>
    <definedName name="_Regression_Y" localSheetId="31" hidden="1">#REF!</definedName>
    <definedName name="_Regression_Y" localSheetId="3" hidden="1">#REF!</definedName>
    <definedName name="_Regression_Y" localSheetId="4" hidden="1">#REF!</definedName>
    <definedName name="_Regression_Y" hidden="1">#REF!</definedName>
    <definedName name="_SAL1" localSheetId="31">#REF!</definedName>
    <definedName name="_SAL1" localSheetId="43">#REF!</definedName>
    <definedName name="_SAL1" localSheetId="53">#REF!</definedName>
    <definedName name="_SAL1" localSheetId="52">#REF!</definedName>
    <definedName name="_SAL1" localSheetId="50">#REF!</definedName>
    <definedName name="_SAL1" localSheetId="3">#REF!</definedName>
    <definedName name="_SAL1" localSheetId="2">#REF!</definedName>
    <definedName name="_SAL1" localSheetId="47">#REF!</definedName>
    <definedName name="_SAL1" localSheetId="55">#REF!</definedName>
    <definedName name="_SAL1" localSheetId="56">#REF!</definedName>
    <definedName name="_SAL1">#REF!</definedName>
    <definedName name="_SBC1">#REF!</definedName>
    <definedName name="_SBC3">#REF!</definedName>
    <definedName name="_SBC5">#REF!</definedName>
    <definedName name="_Sort" localSheetId="31" hidden="1">#REF!</definedName>
    <definedName name="_Sort" localSheetId="3" hidden="1">#REF!</definedName>
    <definedName name="_Sort" localSheetId="4" hidden="1">#REF!</definedName>
    <definedName name="_Sort" hidden="1">#REF!</definedName>
    <definedName name="_Sum3" localSheetId="5">#REF!</definedName>
    <definedName name="_Sum3" localSheetId="31">#REF!</definedName>
    <definedName name="_Sum3" localSheetId="43">#REF!</definedName>
    <definedName name="_Sum3" localSheetId="53">#REF!</definedName>
    <definedName name="_Sum3" localSheetId="52">#REF!</definedName>
    <definedName name="_Sum3" localSheetId="50">#REF!</definedName>
    <definedName name="_Sum3" localSheetId="51">#REF!</definedName>
    <definedName name="_Sum3" localSheetId="3">#REF!</definedName>
    <definedName name="_Sum3" localSheetId="49">#REF!</definedName>
    <definedName name="_Sum3" localSheetId="2">#REF!</definedName>
    <definedName name="_Sum3" localSheetId="47">#REF!</definedName>
    <definedName name="_Sum3" localSheetId="55">#REF!</definedName>
    <definedName name="_Sum3" localSheetId="56">#REF!</definedName>
    <definedName name="_Sum3">#REF!</definedName>
    <definedName name="_SY106" localSheetId="5">#REF!</definedName>
    <definedName name="_SY106" localSheetId="9">#REF!</definedName>
    <definedName name="_SY106" localSheetId="46">#REF!</definedName>
    <definedName name="_SY106" localSheetId="8">#REF!</definedName>
    <definedName name="_SY106" localSheetId="31">#REF!</definedName>
    <definedName name="_SY106" localSheetId="43">#REF!</definedName>
    <definedName name="_SY106" localSheetId="53">#REF!</definedName>
    <definedName name="_SY106" localSheetId="45">#REF!</definedName>
    <definedName name="_SY106" localSheetId="52">#REF!</definedName>
    <definedName name="_SY106" localSheetId="50">#REF!</definedName>
    <definedName name="_SY106" localSheetId="3">#REF!</definedName>
    <definedName name="_SY106" localSheetId="18">#REF!</definedName>
    <definedName name="_SY106" localSheetId="19">#REF!</definedName>
    <definedName name="_SY106" localSheetId="16">#REF!</definedName>
    <definedName name="_SY106" localSheetId="17">#REF!</definedName>
    <definedName name="_SY106" localSheetId="6">#REF!</definedName>
    <definedName name="_SY106" localSheetId="25">#REF!</definedName>
    <definedName name="_SY106" localSheetId="29">#REF!</definedName>
    <definedName name="_SY106" localSheetId="30">#REF!</definedName>
    <definedName name="_SY106" localSheetId="27">#REF!</definedName>
    <definedName name="_SY106" localSheetId="28">#REF!</definedName>
    <definedName name="_SY106" localSheetId="26">#REF!</definedName>
    <definedName name="_SY106" localSheetId="1">#REF!</definedName>
    <definedName name="_SY106" localSheetId="2">#REF!</definedName>
    <definedName name="_SY106" localSheetId="33">#REF!</definedName>
    <definedName name="_SY106" localSheetId="0">#REF!</definedName>
    <definedName name="_SY106" localSheetId="47">#REF!</definedName>
    <definedName name="_SY106" localSheetId="37">#REF!</definedName>
    <definedName name="_SY106" localSheetId="38">#REF!</definedName>
    <definedName name="_SY106" localSheetId="39">#REF!</definedName>
    <definedName name="_SY106" localSheetId="40">#REF!</definedName>
    <definedName name="_SY106" localSheetId="41">#REF!</definedName>
    <definedName name="_SY106" localSheetId="36">#REF!</definedName>
    <definedName name="_SY106" localSheetId="55">#REF!</definedName>
    <definedName name="_SY106" localSheetId="56">#REF!</definedName>
    <definedName name="_SY106" localSheetId="54">#REF!</definedName>
    <definedName name="_SY106" localSheetId="44">#REF!</definedName>
    <definedName name="_SY106">#REF!</definedName>
    <definedName name="_SY126" localSheetId="9">#REF!</definedName>
    <definedName name="_SY126" localSheetId="46">#REF!</definedName>
    <definedName name="_SY126" localSheetId="8">#REF!</definedName>
    <definedName name="_SY126" localSheetId="31">#REF!</definedName>
    <definedName name="_SY126" localSheetId="43">#REF!</definedName>
    <definedName name="_SY126" localSheetId="53">#REF!</definedName>
    <definedName name="_SY126" localSheetId="45">#REF!</definedName>
    <definedName name="_SY126" localSheetId="52">#REF!</definedName>
    <definedName name="_SY126" localSheetId="50">#REF!</definedName>
    <definedName name="_SY126" localSheetId="3">#REF!</definedName>
    <definedName name="_SY126" localSheetId="18">#REF!</definedName>
    <definedName name="_SY126" localSheetId="19">#REF!</definedName>
    <definedName name="_SY126" localSheetId="16">#REF!</definedName>
    <definedName name="_SY126" localSheetId="17">#REF!</definedName>
    <definedName name="_SY126" localSheetId="6">#REF!</definedName>
    <definedName name="_SY126" localSheetId="25">#REF!</definedName>
    <definedName name="_SY126" localSheetId="29">#REF!</definedName>
    <definedName name="_SY126" localSheetId="30">#REF!</definedName>
    <definedName name="_SY126" localSheetId="27">#REF!</definedName>
    <definedName name="_SY126" localSheetId="28">#REF!</definedName>
    <definedName name="_SY126" localSheetId="26">#REF!</definedName>
    <definedName name="_SY126" localSheetId="1">#REF!</definedName>
    <definedName name="_SY126" localSheetId="2">#REF!</definedName>
    <definedName name="_SY126" localSheetId="33">#REF!</definedName>
    <definedName name="_SY126" localSheetId="0">#REF!</definedName>
    <definedName name="_SY126" localSheetId="47">#REF!</definedName>
    <definedName name="_SY126" localSheetId="37">#REF!</definedName>
    <definedName name="_SY126" localSheetId="38">#REF!</definedName>
    <definedName name="_SY126" localSheetId="39">#REF!</definedName>
    <definedName name="_SY126" localSheetId="40">#REF!</definedName>
    <definedName name="_SY126" localSheetId="41">#REF!</definedName>
    <definedName name="_SY126" localSheetId="36">#REF!</definedName>
    <definedName name="_SY126" localSheetId="55">#REF!</definedName>
    <definedName name="_SY126" localSheetId="56">#REF!</definedName>
    <definedName name="_SY126" localSheetId="54">#REF!</definedName>
    <definedName name="_SY126" localSheetId="44">#REF!</definedName>
    <definedName name="_SY126">#REF!</definedName>
    <definedName name="_SY166" localSheetId="9">#REF!</definedName>
    <definedName name="_SY166" localSheetId="46">#REF!</definedName>
    <definedName name="_SY166" localSheetId="8">#REF!</definedName>
    <definedName name="_SY166" localSheetId="31">#REF!</definedName>
    <definedName name="_SY166" localSheetId="43">#REF!</definedName>
    <definedName name="_SY166" localSheetId="53">#REF!</definedName>
    <definedName name="_SY166" localSheetId="45">#REF!</definedName>
    <definedName name="_SY166" localSheetId="52">#REF!</definedName>
    <definedName name="_SY166" localSheetId="50">#REF!</definedName>
    <definedName name="_SY166" localSheetId="3">#REF!</definedName>
    <definedName name="_SY166" localSheetId="18">#REF!</definedName>
    <definedName name="_SY166" localSheetId="19">#REF!</definedName>
    <definedName name="_SY166" localSheetId="16">#REF!</definedName>
    <definedName name="_SY166" localSheetId="17">#REF!</definedName>
    <definedName name="_SY166" localSheetId="6">#REF!</definedName>
    <definedName name="_SY166" localSheetId="25">#REF!</definedName>
    <definedName name="_SY166" localSheetId="29">#REF!</definedName>
    <definedName name="_SY166" localSheetId="30">#REF!</definedName>
    <definedName name="_SY166" localSheetId="27">#REF!</definedName>
    <definedName name="_SY166" localSheetId="28">#REF!</definedName>
    <definedName name="_SY166" localSheetId="26">#REF!</definedName>
    <definedName name="_SY166" localSheetId="1">#REF!</definedName>
    <definedName name="_SY166" localSheetId="2">#REF!</definedName>
    <definedName name="_SY166" localSheetId="33">#REF!</definedName>
    <definedName name="_SY166" localSheetId="0">#REF!</definedName>
    <definedName name="_SY166" localSheetId="47">#REF!</definedName>
    <definedName name="_SY166" localSheetId="37">#REF!</definedName>
    <definedName name="_SY166" localSheetId="38">#REF!</definedName>
    <definedName name="_SY166" localSheetId="39">#REF!</definedName>
    <definedName name="_SY166" localSheetId="40">#REF!</definedName>
    <definedName name="_SY166" localSheetId="41">#REF!</definedName>
    <definedName name="_SY166" localSheetId="36">#REF!</definedName>
    <definedName name="_SY166" localSheetId="55">#REF!</definedName>
    <definedName name="_SY166" localSheetId="56">#REF!</definedName>
    <definedName name="_SY166" localSheetId="54">#REF!</definedName>
    <definedName name="_SY166" localSheetId="44">#REF!</definedName>
    <definedName name="_SY166">#REF!</definedName>
    <definedName name="_SY186" localSheetId="9">#REF!</definedName>
    <definedName name="_SY186" localSheetId="46">#REF!</definedName>
    <definedName name="_SY186" localSheetId="8">#REF!</definedName>
    <definedName name="_SY186" localSheetId="31">#REF!</definedName>
    <definedName name="_SY186" localSheetId="43">#REF!</definedName>
    <definedName name="_SY186" localSheetId="53">#REF!</definedName>
    <definedName name="_SY186" localSheetId="45">#REF!</definedName>
    <definedName name="_SY186" localSheetId="52">#REF!</definedName>
    <definedName name="_SY186" localSheetId="50">#REF!</definedName>
    <definedName name="_SY186" localSheetId="3">#REF!</definedName>
    <definedName name="_SY186" localSheetId="18">#REF!</definedName>
    <definedName name="_SY186" localSheetId="19">#REF!</definedName>
    <definedName name="_SY186" localSheetId="16">#REF!</definedName>
    <definedName name="_SY186" localSheetId="17">#REF!</definedName>
    <definedName name="_SY186" localSheetId="6">#REF!</definedName>
    <definedName name="_SY186" localSheetId="25">#REF!</definedName>
    <definedName name="_SY186" localSheetId="29">#REF!</definedName>
    <definedName name="_SY186" localSheetId="30">#REF!</definedName>
    <definedName name="_SY186" localSheetId="27">#REF!</definedName>
    <definedName name="_SY186" localSheetId="28">#REF!</definedName>
    <definedName name="_SY186" localSheetId="26">#REF!</definedName>
    <definedName name="_SY186" localSheetId="1">#REF!</definedName>
    <definedName name="_SY186" localSheetId="2">#REF!</definedName>
    <definedName name="_SY186" localSheetId="33">#REF!</definedName>
    <definedName name="_SY186" localSheetId="0">#REF!</definedName>
    <definedName name="_SY186" localSheetId="47">#REF!</definedName>
    <definedName name="_SY186" localSheetId="37">#REF!</definedName>
    <definedName name="_SY186" localSheetId="38">#REF!</definedName>
    <definedName name="_SY186" localSheetId="39">#REF!</definedName>
    <definedName name="_SY186" localSheetId="40">#REF!</definedName>
    <definedName name="_SY186" localSheetId="41">#REF!</definedName>
    <definedName name="_SY186" localSheetId="36">#REF!</definedName>
    <definedName name="_SY186" localSheetId="55">#REF!</definedName>
    <definedName name="_SY186" localSheetId="56">#REF!</definedName>
    <definedName name="_SY186" localSheetId="54">#REF!</definedName>
    <definedName name="_SY186" localSheetId="44">#REF!</definedName>
    <definedName name="_SY186">#REF!</definedName>
    <definedName name="_SY206" localSheetId="9">#REF!</definedName>
    <definedName name="_SY206" localSheetId="46">#REF!</definedName>
    <definedName name="_SY206" localSheetId="8">#REF!</definedName>
    <definedName name="_SY206" localSheetId="31">#REF!</definedName>
    <definedName name="_SY206" localSheetId="43">#REF!</definedName>
    <definedName name="_SY206" localSheetId="53">#REF!</definedName>
    <definedName name="_SY206" localSheetId="45">#REF!</definedName>
    <definedName name="_SY206" localSheetId="52">#REF!</definedName>
    <definedName name="_SY206" localSheetId="50">#REF!</definedName>
    <definedName name="_SY206" localSheetId="3">#REF!</definedName>
    <definedName name="_SY206" localSheetId="18">#REF!</definedName>
    <definedName name="_SY206" localSheetId="19">#REF!</definedName>
    <definedName name="_SY206" localSheetId="16">#REF!</definedName>
    <definedName name="_SY206" localSheetId="17">#REF!</definedName>
    <definedName name="_SY206" localSheetId="6">#REF!</definedName>
    <definedName name="_SY206" localSheetId="25">#REF!</definedName>
    <definedName name="_SY206" localSheetId="29">#REF!</definedName>
    <definedName name="_SY206" localSheetId="30">#REF!</definedName>
    <definedName name="_SY206" localSheetId="27">#REF!</definedName>
    <definedName name="_SY206" localSheetId="28">#REF!</definedName>
    <definedName name="_SY206" localSheetId="26">#REF!</definedName>
    <definedName name="_SY206" localSheetId="1">#REF!</definedName>
    <definedName name="_SY206" localSheetId="2">#REF!</definedName>
    <definedName name="_SY206" localSheetId="33">#REF!</definedName>
    <definedName name="_SY206" localSheetId="0">#REF!</definedName>
    <definedName name="_SY206" localSheetId="47">#REF!</definedName>
    <definedName name="_SY206" localSheetId="37">#REF!</definedName>
    <definedName name="_SY206" localSheetId="38">#REF!</definedName>
    <definedName name="_SY206" localSheetId="39">#REF!</definedName>
    <definedName name="_SY206" localSheetId="40">#REF!</definedName>
    <definedName name="_SY206" localSheetId="41">#REF!</definedName>
    <definedName name="_SY206" localSheetId="36">#REF!</definedName>
    <definedName name="_SY206" localSheetId="55">#REF!</definedName>
    <definedName name="_SY206" localSheetId="56">#REF!</definedName>
    <definedName name="_SY206" localSheetId="54">#REF!</definedName>
    <definedName name="_SY206" localSheetId="44">#REF!</definedName>
    <definedName name="_SY206">#REF!</definedName>
    <definedName name="_SY86" localSheetId="9">#REF!</definedName>
    <definedName name="_SY86" localSheetId="46">#REF!</definedName>
    <definedName name="_SY86" localSheetId="8">#REF!</definedName>
    <definedName name="_SY86" localSheetId="31">#REF!</definedName>
    <definedName name="_SY86" localSheetId="43">#REF!</definedName>
    <definedName name="_SY86" localSheetId="53">#REF!</definedName>
    <definedName name="_SY86" localSheetId="45">#REF!</definedName>
    <definedName name="_SY86" localSheetId="52">#REF!</definedName>
    <definedName name="_SY86" localSheetId="50">#REF!</definedName>
    <definedName name="_SY86" localSheetId="3">#REF!</definedName>
    <definedName name="_SY86" localSheetId="18">#REF!</definedName>
    <definedName name="_SY86" localSheetId="19">#REF!</definedName>
    <definedName name="_SY86" localSheetId="16">#REF!</definedName>
    <definedName name="_SY86" localSheetId="17">#REF!</definedName>
    <definedName name="_SY86" localSheetId="6">#REF!</definedName>
    <definedName name="_SY86" localSheetId="25">#REF!</definedName>
    <definedName name="_SY86" localSheetId="29">#REF!</definedName>
    <definedName name="_SY86" localSheetId="30">#REF!</definedName>
    <definedName name="_SY86" localSheetId="27">#REF!</definedName>
    <definedName name="_SY86" localSheetId="28">#REF!</definedName>
    <definedName name="_SY86" localSheetId="26">#REF!</definedName>
    <definedName name="_SY86" localSheetId="1">#REF!</definedName>
    <definedName name="_SY86" localSheetId="2">#REF!</definedName>
    <definedName name="_SY86" localSheetId="33">#REF!</definedName>
    <definedName name="_SY86" localSheetId="0">#REF!</definedName>
    <definedName name="_SY86" localSheetId="47">#REF!</definedName>
    <definedName name="_SY86" localSheetId="37">#REF!</definedName>
    <definedName name="_SY86" localSheetId="38">#REF!</definedName>
    <definedName name="_SY86" localSheetId="39">#REF!</definedName>
    <definedName name="_SY86" localSheetId="40">#REF!</definedName>
    <definedName name="_SY86" localSheetId="41">#REF!</definedName>
    <definedName name="_SY86" localSheetId="36">#REF!</definedName>
    <definedName name="_SY86" localSheetId="55">#REF!</definedName>
    <definedName name="_SY86" localSheetId="56">#REF!</definedName>
    <definedName name="_SY86" localSheetId="54">#REF!</definedName>
    <definedName name="_SY86" localSheetId="44">#REF!</definedName>
    <definedName name="_SY86">#REF!</definedName>
    <definedName name="_t" localSheetId="31">#REF!</definedName>
    <definedName name="_t" localSheetId="43">#REF!</definedName>
    <definedName name="_t" localSheetId="53">#REF!</definedName>
    <definedName name="_t" localSheetId="52">#REF!</definedName>
    <definedName name="_t" localSheetId="50">#REF!</definedName>
    <definedName name="_t" localSheetId="3">#REF!</definedName>
    <definedName name="_t" localSheetId="2">#REF!</definedName>
    <definedName name="_t" localSheetId="55">#REF!</definedName>
    <definedName name="_t" localSheetId="56">#REF!</definedName>
    <definedName name="_t">#REF!</definedName>
    <definedName name="_TA3" localSheetId="46">#REF!</definedName>
    <definedName name="_TA3" localSheetId="31">#REF!</definedName>
    <definedName name="_TA3" localSheetId="43">#REF!</definedName>
    <definedName name="_TA3" localSheetId="53">#REF!</definedName>
    <definedName name="_TA3" localSheetId="45">#REF!</definedName>
    <definedName name="_TA3" localSheetId="52">#REF!</definedName>
    <definedName name="_TA3" localSheetId="50">#REF!</definedName>
    <definedName name="_TA3" localSheetId="3">#REF!</definedName>
    <definedName name="_TA3" localSheetId="18">#REF!</definedName>
    <definedName name="_TA3" localSheetId="19">#REF!</definedName>
    <definedName name="_TA3" localSheetId="16">#REF!</definedName>
    <definedName name="_TA3" localSheetId="17">#REF!</definedName>
    <definedName name="_TA3" localSheetId="25">#REF!</definedName>
    <definedName name="_TA3" localSheetId="29">#REF!</definedName>
    <definedName name="_TA3" localSheetId="30">#REF!</definedName>
    <definedName name="_TA3" localSheetId="27">#REF!</definedName>
    <definedName name="_TA3" localSheetId="28">#REF!</definedName>
    <definedName name="_TA3" localSheetId="26">#REF!</definedName>
    <definedName name="_TA3" localSheetId="1">#REF!</definedName>
    <definedName name="_TA3" localSheetId="2">#REF!</definedName>
    <definedName name="_TA3" localSheetId="33">#REF!</definedName>
    <definedName name="_TA3" localSheetId="0">#REF!</definedName>
    <definedName name="_TA3" localSheetId="47">#REF!</definedName>
    <definedName name="_TA3" localSheetId="37">#REF!</definedName>
    <definedName name="_TA3" localSheetId="38">#REF!</definedName>
    <definedName name="_TA3" localSheetId="39">#REF!</definedName>
    <definedName name="_TA3" localSheetId="40">#REF!</definedName>
    <definedName name="_TA3" localSheetId="41">#REF!</definedName>
    <definedName name="_TA3" localSheetId="36">#REF!</definedName>
    <definedName name="_TA3" localSheetId="55">#REF!</definedName>
    <definedName name="_TA3" localSheetId="56">#REF!</definedName>
    <definedName name="_TA3" localSheetId="54">#REF!</definedName>
    <definedName name="_TA3" localSheetId="44">#REF!</definedName>
    <definedName name="_TA3">#REF!</definedName>
    <definedName name="_TA4" localSheetId="46">#REF!</definedName>
    <definedName name="_TA4" localSheetId="31">#REF!</definedName>
    <definedName name="_TA4" localSheetId="43">#REF!</definedName>
    <definedName name="_TA4" localSheetId="53">#REF!</definedName>
    <definedName name="_TA4" localSheetId="45">#REF!</definedName>
    <definedName name="_TA4" localSheetId="52">#REF!</definedName>
    <definedName name="_TA4" localSheetId="50">#REF!</definedName>
    <definedName name="_TA4" localSheetId="3">#REF!</definedName>
    <definedName name="_TA4" localSheetId="18">#REF!</definedName>
    <definedName name="_TA4" localSheetId="19">#REF!</definedName>
    <definedName name="_TA4" localSheetId="16">#REF!</definedName>
    <definedName name="_TA4" localSheetId="17">#REF!</definedName>
    <definedName name="_TA4" localSheetId="25">#REF!</definedName>
    <definedName name="_TA4" localSheetId="29">#REF!</definedName>
    <definedName name="_TA4" localSheetId="30">#REF!</definedName>
    <definedName name="_TA4" localSheetId="27">#REF!</definedName>
    <definedName name="_TA4" localSheetId="28">#REF!</definedName>
    <definedName name="_TA4" localSheetId="26">#REF!</definedName>
    <definedName name="_TA4" localSheetId="1">#REF!</definedName>
    <definedName name="_TA4" localSheetId="2">#REF!</definedName>
    <definedName name="_TA4" localSheetId="33">#REF!</definedName>
    <definedName name="_TA4" localSheetId="0">#REF!</definedName>
    <definedName name="_TA4" localSheetId="47">#REF!</definedName>
    <definedName name="_TA4" localSheetId="37">#REF!</definedName>
    <definedName name="_TA4" localSheetId="38">#REF!</definedName>
    <definedName name="_TA4" localSheetId="39">#REF!</definedName>
    <definedName name="_TA4" localSheetId="40">#REF!</definedName>
    <definedName name="_TA4" localSheetId="41">#REF!</definedName>
    <definedName name="_TA4" localSheetId="36">#REF!</definedName>
    <definedName name="_TA4" localSheetId="55">#REF!</definedName>
    <definedName name="_TA4" localSheetId="56">#REF!</definedName>
    <definedName name="_TA4" localSheetId="54">#REF!</definedName>
    <definedName name="_TA4" localSheetId="44">#REF!</definedName>
    <definedName name="_TA4">#REF!</definedName>
    <definedName name="_tab1" localSheetId="31">#REF!</definedName>
    <definedName name="_tab1" localSheetId="43">#REF!</definedName>
    <definedName name="_tab1" localSheetId="53">#REF!</definedName>
    <definedName name="_tab1" localSheetId="52">#REF!</definedName>
    <definedName name="_tab1" localSheetId="50">#REF!</definedName>
    <definedName name="_tab1" localSheetId="3">#REF!</definedName>
    <definedName name="_tab1" localSheetId="2">#REF!</definedName>
    <definedName name="_tab1" localSheetId="55">#REF!</definedName>
    <definedName name="_tab1" localSheetId="56">#REF!</definedName>
    <definedName name="_tab1">#REF!</definedName>
    <definedName name="_tab2" localSheetId="31">#REF!</definedName>
    <definedName name="_tab2" localSheetId="43">#REF!</definedName>
    <definedName name="_tab2" localSheetId="53">#REF!</definedName>
    <definedName name="_tab2" localSheetId="52">#REF!</definedName>
    <definedName name="_tab2" localSheetId="50">#REF!</definedName>
    <definedName name="_tab2" localSheetId="3">#REF!</definedName>
    <definedName name="_tab2" localSheetId="2">#REF!</definedName>
    <definedName name="_tab2" localSheetId="55">#REF!</definedName>
    <definedName name="_tab2" localSheetId="56">#REF!</definedName>
    <definedName name="_tab2">#REF!</definedName>
    <definedName name="_tab3" localSheetId="31">#REF!</definedName>
    <definedName name="_tab3" localSheetId="43">#REF!</definedName>
    <definedName name="_tab3" localSheetId="53">#REF!</definedName>
    <definedName name="_tab3" localSheetId="52">#REF!</definedName>
    <definedName name="_tab3" localSheetId="50">#REF!</definedName>
    <definedName name="_tab3" localSheetId="3">#REF!</definedName>
    <definedName name="_tab3" localSheetId="2">#REF!</definedName>
    <definedName name="_tab3" localSheetId="55">#REF!</definedName>
    <definedName name="_tab3" localSheetId="56">#REF!</definedName>
    <definedName name="_tab3">#REF!</definedName>
    <definedName name="_TAB4" localSheetId="31">#REF!</definedName>
    <definedName name="_TAB4" localSheetId="43">#REF!</definedName>
    <definedName name="_TAB4" localSheetId="53">#REF!</definedName>
    <definedName name="_TAB4" localSheetId="52">#REF!</definedName>
    <definedName name="_TAB4" localSheetId="50">#REF!</definedName>
    <definedName name="_TAB4" localSheetId="3">#REF!</definedName>
    <definedName name="_TAB4" localSheetId="2">#REF!</definedName>
    <definedName name="_TAB4" localSheetId="55">#REF!</definedName>
    <definedName name="_TAB4" localSheetId="56">#REF!</definedName>
    <definedName name="_TAB4">#REF!</definedName>
    <definedName name="_Table2_Out" localSheetId="31" hidden="1">#REF!</definedName>
    <definedName name="_Table2_Out" localSheetId="3" hidden="1">#REF!</definedName>
    <definedName name="_Table2_Out" localSheetId="4" hidden="1">#REF!</definedName>
    <definedName name="_Table2_Out" hidden="1">#REF!</definedName>
    <definedName name="_TE10" localSheetId="46">#REF!</definedName>
    <definedName name="_TE10" localSheetId="31">#REF!</definedName>
    <definedName name="_TE10" localSheetId="43">#REF!</definedName>
    <definedName name="_TE10" localSheetId="53">#REF!</definedName>
    <definedName name="_TE10" localSheetId="45">#REF!</definedName>
    <definedName name="_TE10" localSheetId="52">#REF!</definedName>
    <definedName name="_TE10" localSheetId="50">#REF!</definedName>
    <definedName name="_TE10" localSheetId="3">#REF!</definedName>
    <definedName name="_TE10" localSheetId="18">#REF!</definedName>
    <definedName name="_TE10" localSheetId="19">#REF!</definedName>
    <definedName name="_TE10" localSheetId="16">#REF!</definedName>
    <definedName name="_TE10" localSheetId="17">#REF!</definedName>
    <definedName name="_TE10" localSheetId="25">#REF!</definedName>
    <definedName name="_TE10" localSheetId="29">#REF!</definedName>
    <definedName name="_TE10" localSheetId="30">#REF!</definedName>
    <definedName name="_TE10" localSheetId="27">#REF!</definedName>
    <definedName name="_TE10" localSheetId="28">#REF!</definedName>
    <definedName name="_TE10" localSheetId="26">#REF!</definedName>
    <definedName name="_TE10" localSheetId="1">#REF!</definedName>
    <definedName name="_TE10" localSheetId="2">#REF!</definedName>
    <definedName name="_TE10" localSheetId="33">#REF!</definedName>
    <definedName name="_TE10" localSheetId="0">#REF!</definedName>
    <definedName name="_TE10" localSheetId="47">#REF!</definedName>
    <definedName name="_TE10" localSheetId="37">#REF!</definedName>
    <definedName name="_TE10" localSheetId="38">#REF!</definedName>
    <definedName name="_TE10" localSheetId="39">#REF!</definedName>
    <definedName name="_TE10" localSheetId="40">#REF!</definedName>
    <definedName name="_TE10" localSheetId="41">#REF!</definedName>
    <definedName name="_TE10" localSheetId="36">#REF!</definedName>
    <definedName name="_TE10" localSheetId="55">#REF!</definedName>
    <definedName name="_TE10" localSheetId="56">#REF!</definedName>
    <definedName name="_TE10" localSheetId="54">#REF!</definedName>
    <definedName name="_TE10" localSheetId="44">#REF!</definedName>
    <definedName name="_TE10">#REF!</definedName>
    <definedName name="_TE103" localSheetId="46">#REF!</definedName>
    <definedName name="_TE103" localSheetId="31">#REF!</definedName>
    <definedName name="_TE103" localSheetId="43">#REF!</definedName>
    <definedName name="_TE103" localSheetId="53">#REF!</definedName>
    <definedName name="_TE103" localSheetId="45">#REF!</definedName>
    <definedName name="_TE103" localSheetId="52">#REF!</definedName>
    <definedName name="_TE103" localSheetId="50">#REF!</definedName>
    <definedName name="_TE103" localSheetId="3">#REF!</definedName>
    <definedName name="_TE103" localSheetId="18">#REF!</definedName>
    <definedName name="_TE103" localSheetId="19">#REF!</definedName>
    <definedName name="_TE103" localSheetId="16">#REF!</definedName>
    <definedName name="_TE103" localSheetId="17">#REF!</definedName>
    <definedName name="_TE103" localSheetId="25">#REF!</definedName>
    <definedName name="_TE103" localSheetId="29">#REF!</definedName>
    <definedName name="_TE103" localSheetId="30">#REF!</definedName>
    <definedName name="_TE103" localSheetId="27">#REF!</definedName>
    <definedName name="_TE103" localSheetId="28">#REF!</definedName>
    <definedName name="_TE103" localSheetId="26">#REF!</definedName>
    <definedName name="_TE103" localSheetId="1">#REF!</definedName>
    <definedName name="_TE103" localSheetId="2">#REF!</definedName>
    <definedName name="_TE103" localSheetId="33">#REF!</definedName>
    <definedName name="_TE103" localSheetId="0">#REF!</definedName>
    <definedName name="_TE103" localSheetId="47">#REF!</definedName>
    <definedName name="_TE103" localSheetId="37">#REF!</definedName>
    <definedName name="_TE103" localSheetId="38">#REF!</definedName>
    <definedName name="_TE103" localSheetId="39">#REF!</definedName>
    <definedName name="_TE103" localSheetId="40">#REF!</definedName>
    <definedName name="_TE103" localSheetId="41">#REF!</definedName>
    <definedName name="_TE103" localSheetId="36">#REF!</definedName>
    <definedName name="_TE103" localSheetId="55">#REF!</definedName>
    <definedName name="_TE103" localSheetId="56">#REF!</definedName>
    <definedName name="_TE103" localSheetId="54">#REF!</definedName>
    <definedName name="_TE103" localSheetId="44">#REF!</definedName>
    <definedName name="_TE103">#REF!</definedName>
    <definedName name="_TE104" localSheetId="46">#REF!</definedName>
    <definedName name="_TE104" localSheetId="31">#REF!</definedName>
    <definedName name="_TE104" localSheetId="43">#REF!</definedName>
    <definedName name="_TE104" localSheetId="53">#REF!</definedName>
    <definedName name="_TE104" localSheetId="45">#REF!</definedName>
    <definedName name="_TE104" localSheetId="52">#REF!</definedName>
    <definedName name="_TE104" localSheetId="50">#REF!</definedName>
    <definedName name="_TE104" localSheetId="3">#REF!</definedName>
    <definedName name="_TE104" localSheetId="18">#REF!</definedName>
    <definedName name="_TE104" localSheetId="19">#REF!</definedName>
    <definedName name="_TE104" localSheetId="16">#REF!</definedName>
    <definedName name="_TE104" localSheetId="17">#REF!</definedName>
    <definedName name="_TE104" localSheetId="25">#REF!</definedName>
    <definedName name="_TE104" localSheetId="29">#REF!</definedName>
    <definedName name="_TE104" localSheetId="30">#REF!</definedName>
    <definedName name="_TE104" localSheetId="27">#REF!</definedName>
    <definedName name="_TE104" localSheetId="28">#REF!</definedName>
    <definedName name="_TE104" localSheetId="26">#REF!</definedName>
    <definedName name="_TE104" localSheetId="1">#REF!</definedName>
    <definedName name="_TE104" localSheetId="2">#REF!</definedName>
    <definedName name="_TE104" localSheetId="33">#REF!</definedName>
    <definedName name="_TE104" localSheetId="0">#REF!</definedName>
    <definedName name="_TE104" localSheetId="47">#REF!</definedName>
    <definedName name="_TE104" localSheetId="37">#REF!</definedName>
    <definedName name="_TE104" localSheetId="38">#REF!</definedName>
    <definedName name="_TE104" localSheetId="39">#REF!</definedName>
    <definedName name="_TE104" localSheetId="40">#REF!</definedName>
    <definedName name="_TE104" localSheetId="41">#REF!</definedName>
    <definedName name="_TE104" localSheetId="36">#REF!</definedName>
    <definedName name="_TE104" localSheetId="55">#REF!</definedName>
    <definedName name="_TE104" localSheetId="56">#REF!</definedName>
    <definedName name="_TE104" localSheetId="54">#REF!</definedName>
    <definedName name="_TE104" localSheetId="44">#REF!</definedName>
    <definedName name="_TE104">#REF!</definedName>
    <definedName name="_TE106" localSheetId="46">#REF!</definedName>
    <definedName name="_TE106" localSheetId="31">#REF!</definedName>
    <definedName name="_TE106" localSheetId="43">#REF!</definedName>
    <definedName name="_TE106" localSheetId="53">#REF!</definedName>
    <definedName name="_TE106" localSheetId="45">#REF!</definedName>
    <definedName name="_TE106" localSheetId="52">#REF!</definedName>
    <definedName name="_TE106" localSheetId="50">#REF!</definedName>
    <definedName name="_TE106" localSheetId="3">#REF!</definedName>
    <definedName name="_TE106" localSheetId="18">#REF!</definedName>
    <definedName name="_TE106" localSheetId="19">#REF!</definedName>
    <definedName name="_TE106" localSheetId="16">#REF!</definedName>
    <definedName name="_TE106" localSheetId="17">#REF!</definedName>
    <definedName name="_TE106" localSheetId="25">#REF!</definedName>
    <definedName name="_TE106" localSheetId="29">#REF!</definedName>
    <definedName name="_TE106" localSheetId="30">#REF!</definedName>
    <definedName name="_TE106" localSheetId="27">#REF!</definedName>
    <definedName name="_TE106" localSheetId="28">#REF!</definedName>
    <definedName name="_TE106" localSheetId="26">#REF!</definedName>
    <definedName name="_TE106" localSheetId="1">#REF!</definedName>
    <definedName name="_TE106" localSheetId="2">#REF!</definedName>
    <definedName name="_TE106" localSheetId="33">#REF!</definedName>
    <definedName name="_TE106" localSheetId="0">#REF!</definedName>
    <definedName name="_TE106" localSheetId="47">#REF!</definedName>
    <definedName name="_TE106" localSheetId="37">#REF!</definedName>
    <definedName name="_TE106" localSheetId="38">#REF!</definedName>
    <definedName name="_TE106" localSheetId="39">#REF!</definedName>
    <definedName name="_TE106" localSheetId="40">#REF!</definedName>
    <definedName name="_TE106" localSheetId="41">#REF!</definedName>
    <definedName name="_TE106" localSheetId="36">#REF!</definedName>
    <definedName name="_TE106" localSheetId="55">#REF!</definedName>
    <definedName name="_TE106" localSheetId="56">#REF!</definedName>
    <definedName name="_TE106" localSheetId="54">#REF!</definedName>
    <definedName name="_TE106" localSheetId="44">#REF!</definedName>
    <definedName name="_TE106">#REF!</definedName>
    <definedName name="_TE108" localSheetId="46">#REF!</definedName>
    <definedName name="_TE108" localSheetId="31">#REF!</definedName>
    <definedName name="_TE108" localSheetId="43">#REF!</definedName>
    <definedName name="_TE108" localSheetId="53">#REF!</definedName>
    <definedName name="_TE108" localSheetId="45">#REF!</definedName>
    <definedName name="_TE108" localSheetId="52">#REF!</definedName>
    <definedName name="_TE108" localSheetId="50">#REF!</definedName>
    <definedName name="_TE108" localSheetId="3">#REF!</definedName>
    <definedName name="_TE108" localSheetId="18">#REF!</definedName>
    <definedName name="_TE108" localSheetId="19">#REF!</definedName>
    <definedName name="_TE108" localSheetId="16">#REF!</definedName>
    <definedName name="_TE108" localSheetId="17">#REF!</definedName>
    <definedName name="_TE108" localSheetId="25">#REF!</definedName>
    <definedName name="_TE108" localSheetId="29">#REF!</definedName>
    <definedName name="_TE108" localSheetId="30">#REF!</definedName>
    <definedName name="_TE108" localSheetId="27">#REF!</definedName>
    <definedName name="_TE108" localSheetId="28">#REF!</definedName>
    <definedName name="_TE108" localSheetId="26">#REF!</definedName>
    <definedName name="_TE108" localSheetId="1">#REF!</definedName>
    <definedName name="_TE108" localSheetId="2">#REF!</definedName>
    <definedName name="_TE108" localSheetId="33">#REF!</definedName>
    <definedName name="_TE108" localSheetId="0">#REF!</definedName>
    <definedName name="_TE108" localSheetId="47">#REF!</definedName>
    <definedName name="_TE108" localSheetId="37">#REF!</definedName>
    <definedName name="_TE108" localSheetId="38">#REF!</definedName>
    <definedName name="_TE108" localSheetId="39">#REF!</definedName>
    <definedName name="_TE108" localSheetId="40">#REF!</definedName>
    <definedName name="_TE108" localSheetId="41">#REF!</definedName>
    <definedName name="_TE108" localSheetId="36">#REF!</definedName>
    <definedName name="_TE108" localSheetId="55">#REF!</definedName>
    <definedName name="_TE108" localSheetId="56">#REF!</definedName>
    <definedName name="_TE108" localSheetId="54">#REF!</definedName>
    <definedName name="_TE108" localSheetId="44">#REF!</definedName>
    <definedName name="_TE108">#REF!</definedName>
    <definedName name="_TE12" localSheetId="46">#REF!</definedName>
    <definedName name="_TE12" localSheetId="31">#REF!</definedName>
    <definedName name="_TE12" localSheetId="43">#REF!</definedName>
    <definedName name="_TE12" localSheetId="53">#REF!</definedName>
    <definedName name="_TE12" localSheetId="45">#REF!</definedName>
    <definedName name="_TE12" localSheetId="52">#REF!</definedName>
    <definedName name="_TE12" localSheetId="50">#REF!</definedName>
    <definedName name="_TE12" localSheetId="3">#REF!</definedName>
    <definedName name="_TE12" localSheetId="18">#REF!</definedName>
    <definedName name="_TE12" localSheetId="19">#REF!</definedName>
    <definedName name="_TE12" localSheetId="16">#REF!</definedName>
    <definedName name="_TE12" localSheetId="17">#REF!</definedName>
    <definedName name="_TE12" localSheetId="25">#REF!</definedName>
    <definedName name="_TE12" localSheetId="29">#REF!</definedName>
    <definedName name="_TE12" localSheetId="30">#REF!</definedName>
    <definedName name="_TE12" localSheetId="27">#REF!</definedName>
    <definedName name="_TE12" localSheetId="28">#REF!</definedName>
    <definedName name="_TE12" localSheetId="26">#REF!</definedName>
    <definedName name="_TE12" localSheetId="1">#REF!</definedName>
    <definedName name="_TE12" localSheetId="2">#REF!</definedName>
    <definedName name="_TE12" localSheetId="33">#REF!</definedName>
    <definedName name="_TE12" localSheetId="0">#REF!</definedName>
    <definedName name="_TE12" localSheetId="47">#REF!</definedName>
    <definedName name="_TE12" localSheetId="37">#REF!</definedName>
    <definedName name="_TE12" localSheetId="38">#REF!</definedName>
    <definedName name="_TE12" localSheetId="39">#REF!</definedName>
    <definedName name="_TE12" localSheetId="40">#REF!</definedName>
    <definedName name="_TE12" localSheetId="41">#REF!</definedName>
    <definedName name="_TE12" localSheetId="36">#REF!</definedName>
    <definedName name="_TE12" localSheetId="55">#REF!</definedName>
    <definedName name="_TE12" localSheetId="56">#REF!</definedName>
    <definedName name="_TE12" localSheetId="54">#REF!</definedName>
    <definedName name="_TE12" localSheetId="44">#REF!</definedName>
    <definedName name="_TE12">#REF!</definedName>
    <definedName name="_TE1210" localSheetId="46">#REF!</definedName>
    <definedName name="_TE1210" localSheetId="31">#REF!</definedName>
    <definedName name="_TE1210" localSheetId="43">#REF!</definedName>
    <definedName name="_TE1210" localSheetId="53">#REF!</definedName>
    <definedName name="_TE1210" localSheetId="45">#REF!</definedName>
    <definedName name="_TE1210" localSheetId="52">#REF!</definedName>
    <definedName name="_TE1210" localSheetId="50">#REF!</definedName>
    <definedName name="_TE1210" localSheetId="3">#REF!</definedName>
    <definedName name="_TE1210" localSheetId="18">#REF!</definedName>
    <definedName name="_TE1210" localSheetId="19">#REF!</definedName>
    <definedName name="_TE1210" localSheetId="16">#REF!</definedName>
    <definedName name="_TE1210" localSheetId="17">#REF!</definedName>
    <definedName name="_TE1210" localSheetId="25">#REF!</definedName>
    <definedName name="_TE1210" localSheetId="29">#REF!</definedName>
    <definedName name="_TE1210" localSheetId="30">#REF!</definedName>
    <definedName name="_TE1210" localSheetId="27">#REF!</definedName>
    <definedName name="_TE1210" localSheetId="28">#REF!</definedName>
    <definedName name="_TE1210" localSheetId="26">#REF!</definedName>
    <definedName name="_TE1210" localSheetId="1">#REF!</definedName>
    <definedName name="_TE1210" localSheetId="2">#REF!</definedName>
    <definedName name="_TE1210" localSheetId="33">#REF!</definedName>
    <definedName name="_TE1210" localSheetId="0">#REF!</definedName>
    <definedName name="_TE1210" localSheetId="47">#REF!</definedName>
    <definedName name="_TE1210" localSheetId="37">#REF!</definedName>
    <definedName name="_TE1210" localSheetId="38">#REF!</definedName>
    <definedName name="_TE1210" localSheetId="39">#REF!</definedName>
    <definedName name="_TE1210" localSheetId="40">#REF!</definedName>
    <definedName name="_TE1210" localSheetId="41">#REF!</definedName>
    <definedName name="_TE1210" localSheetId="36">#REF!</definedName>
    <definedName name="_TE1210" localSheetId="55">#REF!</definedName>
    <definedName name="_TE1210" localSheetId="56">#REF!</definedName>
    <definedName name="_TE1210" localSheetId="54">#REF!</definedName>
    <definedName name="_TE1210" localSheetId="44">#REF!</definedName>
    <definedName name="_TE1210">#REF!</definedName>
    <definedName name="_TE123" localSheetId="46">#REF!</definedName>
    <definedName name="_TE123" localSheetId="31">#REF!</definedName>
    <definedName name="_TE123" localSheetId="43">#REF!</definedName>
    <definedName name="_TE123" localSheetId="53">#REF!</definedName>
    <definedName name="_TE123" localSheetId="45">#REF!</definedName>
    <definedName name="_TE123" localSheetId="52">#REF!</definedName>
    <definedName name="_TE123" localSheetId="50">#REF!</definedName>
    <definedName name="_TE123" localSheetId="3">#REF!</definedName>
    <definedName name="_TE123" localSheetId="18">#REF!</definedName>
    <definedName name="_TE123" localSheetId="19">#REF!</definedName>
    <definedName name="_TE123" localSheetId="16">#REF!</definedName>
    <definedName name="_TE123" localSheetId="17">#REF!</definedName>
    <definedName name="_TE123" localSheetId="25">#REF!</definedName>
    <definedName name="_TE123" localSheetId="29">#REF!</definedName>
    <definedName name="_TE123" localSheetId="30">#REF!</definedName>
    <definedName name="_TE123" localSheetId="27">#REF!</definedName>
    <definedName name="_TE123" localSheetId="28">#REF!</definedName>
    <definedName name="_TE123" localSheetId="26">#REF!</definedName>
    <definedName name="_TE123" localSheetId="1">#REF!</definedName>
    <definedName name="_TE123" localSheetId="2">#REF!</definedName>
    <definedName name="_TE123" localSheetId="33">#REF!</definedName>
    <definedName name="_TE123" localSheetId="0">#REF!</definedName>
    <definedName name="_TE123" localSheetId="47">#REF!</definedName>
    <definedName name="_TE123" localSheetId="37">#REF!</definedName>
    <definedName name="_TE123" localSheetId="38">#REF!</definedName>
    <definedName name="_TE123" localSheetId="39">#REF!</definedName>
    <definedName name="_TE123" localSheetId="40">#REF!</definedName>
    <definedName name="_TE123" localSheetId="41">#REF!</definedName>
    <definedName name="_TE123" localSheetId="36">#REF!</definedName>
    <definedName name="_TE123" localSheetId="55">#REF!</definedName>
    <definedName name="_TE123" localSheetId="56">#REF!</definedName>
    <definedName name="_TE123" localSheetId="54">#REF!</definedName>
    <definedName name="_TE123" localSheetId="44">#REF!</definedName>
    <definedName name="_TE123">#REF!</definedName>
    <definedName name="_TE124" localSheetId="46">#REF!</definedName>
    <definedName name="_TE124" localSheetId="31">#REF!</definedName>
    <definedName name="_TE124" localSheetId="43">#REF!</definedName>
    <definedName name="_TE124" localSheetId="53">#REF!</definedName>
    <definedName name="_TE124" localSheetId="45">#REF!</definedName>
    <definedName name="_TE124" localSheetId="52">#REF!</definedName>
    <definedName name="_TE124" localSheetId="50">#REF!</definedName>
    <definedName name="_TE124" localSheetId="3">#REF!</definedName>
    <definedName name="_TE124" localSheetId="18">#REF!</definedName>
    <definedName name="_TE124" localSheetId="19">#REF!</definedName>
    <definedName name="_TE124" localSheetId="16">#REF!</definedName>
    <definedName name="_TE124" localSheetId="17">#REF!</definedName>
    <definedName name="_TE124" localSheetId="25">#REF!</definedName>
    <definedName name="_TE124" localSheetId="29">#REF!</definedName>
    <definedName name="_TE124" localSheetId="30">#REF!</definedName>
    <definedName name="_TE124" localSheetId="27">#REF!</definedName>
    <definedName name="_TE124" localSheetId="28">#REF!</definedName>
    <definedName name="_TE124" localSheetId="26">#REF!</definedName>
    <definedName name="_TE124" localSheetId="1">#REF!</definedName>
    <definedName name="_TE124" localSheetId="2">#REF!</definedName>
    <definedName name="_TE124" localSheetId="33">#REF!</definedName>
    <definedName name="_TE124" localSheetId="0">#REF!</definedName>
    <definedName name="_TE124" localSheetId="47">#REF!</definedName>
    <definedName name="_TE124" localSheetId="37">#REF!</definedName>
    <definedName name="_TE124" localSheetId="38">#REF!</definedName>
    <definedName name="_TE124" localSheetId="39">#REF!</definedName>
    <definedName name="_TE124" localSheetId="40">#REF!</definedName>
    <definedName name="_TE124" localSheetId="41">#REF!</definedName>
    <definedName name="_TE124" localSheetId="36">#REF!</definedName>
    <definedName name="_TE124" localSheetId="55">#REF!</definedName>
    <definedName name="_TE124" localSheetId="56">#REF!</definedName>
    <definedName name="_TE124" localSheetId="54">#REF!</definedName>
    <definedName name="_TE124" localSheetId="44">#REF!</definedName>
    <definedName name="_TE124">#REF!</definedName>
    <definedName name="_TE126" localSheetId="46">#REF!</definedName>
    <definedName name="_TE126" localSheetId="31">#REF!</definedName>
    <definedName name="_TE126" localSheetId="43">#REF!</definedName>
    <definedName name="_TE126" localSheetId="53">#REF!</definedName>
    <definedName name="_TE126" localSheetId="45">#REF!</definedName>
    <definedName name="_TE126" localSheetId="52">#REF!</definedName>
    <definedName name="_TE126" localSheetId="50">#REF!</definedName>
    <definedName name="_TE126" localSheetId="3">#REF!</definedName>
    <definedName name="_TE126" localSheetId="18">#REF!</definedName>
    <definedName name="_TE126" localSheetId="19">#REF!</definedName>
    <definedName name="_TE126" localSheetId="16">#REF!</definedName>
    <definedName name="_TE126" localSheetId="17">#REF!</definedName>
    <definedName name="_TE126" localSheetId="25">#REF!</definedName>
    <definedName name="_TE126" localSheetId="29">#REF!</definedName>
    <definedName name="_TE126" localSheetId="30">#REF!</definedName>
    <definedName name="_TE126" localSheetId="27">#REF!</definedName>
    <definedName name="_TE126" localSheetId="28">#REF!</definedName>
    <definedName name="_TE126" localSheetId="26">#REF!</definedName>
    <definedName name="_TE126" localSheetId="1">#REF!</definedName>
    <definedName name="_TE126" localSheetId="2">#REF!</definedName>
    <definedName name="_TE126" localSheetId="33">#REF!</definedName>
    <definedName name="_TE126" localSheetId="0">#REF!</definedName>
    <definedName name="_TE126" localSheetId="47">#REF!</definedName>
    <definedName name="_TE126" localSheetId="37">#REF!</definedName>
    <definedName name="_TE126" localSheetId="38">#REF!</definedName>
    <definedName name="_TE126" localSheetId="39">#REF!</definedName>
    <definedName name="_TE126" localSheetId="40">#REF!</definedName>
    <definedName name="_TE126" localSheetId="41">#REF!</definedName>
    <definedName name="_TE126" localSheetId="36">#REF!</definedName>
    <definedName name="_TE126" localSheetId="55">#REF!</definedName>
    <definedName name="_TE126" localSheetId="56">#REF!</definedName>
    <definedName name="_TE126" localSheetId="54">#REF!</definedName>
    <definedName name="_TE126" localSheetId="44">#REF!</definedName>
    <definedName name="_TE126">#REF!</definedName>
    <definedName name="_TE128" localSheetId="46">#REF!</definedName>
    <definedName name="_TE128" localSheetId="31">#REF!</definedName>
    <definedName name="_TE128" localSheetId="43">#REF!</definedName>
    <definedName name="_TE128" localSheetId="53">#REF!</definedName>
    <definedName name="_TE128" localSheetId="45">#REF!</definedName>
    <definedName name="_TE128" localSheetId="52">#REF!</definedName>
    <definedName name="_TE128" localSheetId="50">#REF!</definedName>
    <definedName name="_TE128" localSheetId="3">#REF!</definedName>
    <definedName name="_TE128" localSheetId="18">#REF!</definedName>
    <definedName name="_TE128" localSheetId="19">#REF!</definedName>
    <definedName name="_TE128" localSheetId="16">#REF!</definedName>
    <definedName name="_TE128" localSheetId="17">#REF!</definedName>
    <definedName name="_TE128" localSheetId="25">#REF!</definedName>
    <definedName name="_TE128" localSheetId="29">#REF!</definedName>
    <definedName name="_TE128" localSheetId="30">#REF!</definedName>
    <definedName name="_TE128" localSheetId="27">#REF!</definedName>
    <definedName name="_TE128" localSheetId="28">#REF!</definedName>
    <definedName name="_TE128" localSheetId="26">#REF!</definedName>
    <definedName name="_TE128" localSheetId="1">#REF!</definedName>
    <definedName name="_TE128" localSheetId="2">#REF!</definedName>
    <definedName name="_TE128" localSheetId="33">#REF!</definedName>
    <definedName name="_TE128" localSheetId="0">#REF!</definedName>
    <definedName name="_TE128" localSheetId="47">#REF!</definedName>
    <definedName name="_TE128" localSheetId="37">#REF!</definedName>
    <definedName name="_TE128" localSheetId="38">#REF!</definedName>
    <definedName name="_TE128" localSheetId="39">#REF!</definedName>
    <definedName name="_TE128" localSheetId="40">#REF!</definedName>
    <definedName name="_TE128" localSheetId="41">#REF!</definedName>
    <definedName name="_TE128" localSheetId="36">#REF!</definedName>
    <definedName name="_TE128" localSheetId="55">#REF!</definedName>
    <definedName name="_TE128" localSheetId="56">#REF!</definedName>
    <definedName name="_TE128" localSheetId="54">#REF!</definedName>
    <definedName name="_TE128" localSheetId="44">#REF!</definedName>
    <definedName name="_TE128">#REF!</definedName>
    <definedName name="_TE3" localSheetId="46">#REF!</definedName>
    <definedName name="_TE3" localSheetId="31">#REF!</definedName>
    <definedName name="_TE3" localSheetId="43">#REF!</definedName>
    <definedName name="_TE3" localSheetId="53">#REF!</definedName>
    <definedName name="_TE3" localSheetId="45">#REF!</definedName>
    <definedName name="_TE3" localSheetId="52">#REF!</definedName>
    <definedName name="_TE3" localSheetId="50">#REF!</definedName>
    <definedName name="_TE3" localSheetId="3">#REF!</definedName>
    <definedName name="_TE3" localSheetId="18">#REF!</definedName>
    <definedName name="_TE3" localSheetId="19">#REF!</definedName>
    <definedName name="_TE3" localSheetId="16">#REF!</definedName>
    <definedName name="_TE3" localSheetId="17">#REF!</definedName>
    <definedName name="_TE3" localSheetId="25">#REF!</definedName>
    <definedName name="_TE3" localSheetId="29">#REF!</definedName>
    <definedName name="_TE3" localSheetId="30">#REF!</definedName>
    <definedName name="_TE3" localSheetId="27">#REF!</definedName>
    <definedName name="_TE3" localSheetId="28">#REF!</definedName>
    <definedName name="_TE3" localSheetId="26">#REF!</definedName>
    <definedName name="_TE3" localSheetId="1">#REF!</definedName>
    <definedName name="_TE3" localSheetId="2">#REF!</definedName>
    <definedName name="_TE3" localSheetId="33">#REF!</definedName>
    <definedName name="_TE3" localSheetId="0">#REF!</definedName>
    <definedName name="_TE3" localSheetId="47">#REF!</definedName>
    <definedName name="_TE3" localSheetId="37">#REF!</definedName>
    <definedName name="_TE3" localSheetId="38">#REF!</definedName>
    <definedName name="_TE3" localSheetId="39">#REF!</definedName>
    <definedName name="_TE3" localSheetId="40">#REF!</definedName>
    <definedName name="_TE3" localSheetId="41">#REF!</definedName>
    <definedName name="_TE3" localSheetId="36">#REF!</definedName>
    <definedName name="_TE3" localSheetId="55">#REF!</definedName>
    <definedName name="_TE3" localSheetId="56">#REF!</definedName>
    <definedName name="_TE3" localSheetId="54">#REF!</definedName>
    <definedName name="_TE3" localSheetId="44">#REF!</definedName>
    <definedName name="_TE3">#REF!</definedName>
    <definedName name="_TE4" localSheetId="46">#REF!</definedName>
    <definedName name="_TE4" localSheetId="31">#REF!</definedName>
    <definedName name="_TE4" localSheetId="43">#REF!</definedName>
    <definedName name="_TE4" localSheetId="53">#REF!</definedName>
    <definedName name="_TE4" localSheetId="45">#REF!</definedName>
    <definedName name="_TE4" localSheetId="52">#REF!</definedName>
    <definedName name="_TE4" localSheetId="50">#REF!</definedName>
    <definedName name="_TE4" localSheetId="3">#REF!</definedName>
    <definedName name="_TE4" localSheetId="18">#REF!</definedName>
    <definedName name="_TE4" localSheetId="19">#REF!</definedName>
    <definedName name="_TE4" localSheetId="16">#REF!</definedName>
    <definedName name="_TE4" localSheetId="17">#REF!</definedName>
    <definedName name="_TE4" localSheetId="25">#REF!</definedName>
    <definedName name="_TE4" localSheetId="29">#REF!</definedName>
    <definedName name="_TE4" localSheetId="30">#REF!</definedName>
    <definedName name="_TE4" localSheetId="27">#REF!</definedName>
    <definedName name="_TE4" localSheetId="28">#REF!</definedName>
    <definedName name="_TE4" localSheetId="26">#REF!</definedName>
    <definedName name="_TE4" localSheetId="1">#REF!</definedName>
    <definedName name="_TE4" localSheetId="2">#REF!</definedName>
    <definedName name="_TE4" localSheetId="33">#REF!</definedName>
    <definedName name="_TE4" localSheetId="0">#REF!</definedName>
    <definedName name="_TE4" localSheetId="47">#REF!</definedName>
    <definedName name="_TE4" localSheetId="37">#REF!</definedName>
    <definedName name="_TE4" localSheetId="38">#REF!</definedName>
    <definedName name="_TE4" localSheetId="39">#REF!</definedName>
    <definedName name="_TE4" localSheetId="40">#REF!</definedName>
    <definedName name="_TE4" localSheetId="41">#REF!</definedName>
    <definedName name="_TE4" localSheetId="36">#REF!</definedName>
    <definedName name="_TE4" localSheetId="55">#REF!</definedName>
    <definedName name="_TE4" localSheetId="56">#REF!</definedName>
    <definedName name="_TE4" localSheetId="54">#REF!</definedName>
    <definedName name="_TE4" localSheetId="44">#REF!</definedName>
    <definedName name="_TE4">#REF!</definedName>
    <definedName name="_TE43" localSheetId="46">#REF!</definedName>
    <definedName name="_TE43" localSheetId="31">#REF!</definedName>
    <definedName name="_TE43" localSheetId="43">#REF!</definedName>
    <definedName name="_TE43" localSheetId="53">#REF!</definedName>
    <definedName name="_TE43" localSheetId="45">#REF!</definedName>
    <definedName name="_TE43" localSheetId="52">#REF!</definedName>
    <definedName name="_TE43" localSheetId="50">#REF!</definedName>
    <definedName name="_TE43" localSheetId="3">#REF!</definedName>
    <definedName name="_TE43" localSheetId="18">#REF!</definedName>
    <definedName name="_TE43" localSheetId="19">#REF!</definedName>
    <definedName name="_TE43" localSheetId="16">#REF!</definedName>
    <definedName name="_TE43" localSheetId="17">#REF!</definedName>
    <definedName name="_TE43" localSheetId="25">#REF!</definedName>
    <definedName name="_TE43" localSheetId="29">#REF!</definedName>
    <definedName name="_TE43" localSheetId="30">#REF!</definedName>
    <definedName name="_TE43" localSheetId="27">#REF!</definedName>
    <definedName name="_TE43" localSheetId="28">#REF!</definedName>
    <definedName name="_TE43" localSheetId="26">#REF!</definedName>
    <definedName name="_TE43" localSheetId="1">#REF!</definedName>
    <definedName name="_TE43" localSheetId="2">#REF!</definedName>
    <definedName name="_TE43" localSheetId="33">#REF!</definedName>
    <definedName name="_TE43" localSheetId="0">#REF!</definedName>
    <definedName name="_TE43" localSheetId="47">#REF!</definedName>
    <definedName name="_TE43" localSheetId="37">#REF!</definedName>
    <definedName name="_TE43" localSheetId="38">#REF!</definedName>
    <definedName name="_TE43" localSheetId="39">#REF!</definedName>
    <definedName name="_TE43" localSheetId="40">#REF!</definedName>
    <definedName name="_TE43" localSheetId="41">#REF!</definedName>
    <definedName name="_TE43" localSheetId="36">#REF!</definedName>
    <definedName name="_TE43" localSheetId="55">#REF!</definedName>
    <definedName name="_TE43" localSheetId="56">#REF!</definedName>
    <definedName name="_TE43" localSheetId="54">#REF!</definedName>
    <definedName name="_TE43" localSheetId="44">#REF!</definedName>
    <definedName name="_TE43">#REF!</definedName>
    <definedName name="_TE6" localSheetId="46">#REF!</definedName>
    <definedName name="_TE6" localSheetId="31">#REF!</definedName>
    <definedName name="_TE6" localSheetId="43">#REF!</definedName>
    <definedName name="_TE6" localSheetId="53">#REF!</definedName>
    <definedName name="_TE6" localSheetId="45">#REF!</definedName>
    <definedName name="_TE6" localSheetId="52">#REF!</definedName>
    <definedName name="_TE6" localSheetId="50">#REF!</definedName>
    <definedName name="_TE6" localSheetId="3">#REF!</definedName>
    <definedName name="_TE6" localSheetId="18">#REF!</definedName>
    <definedName name="_TE6" localSheetId="19">#REF!</definedName>
    <definedName name="_TE6" localSheetId="16">#REF!</definedName>
    <definedName name="_TE6" localSheetId="17">#REF!</definedName>
    <definedName name="_TE6" localSheetId="25">#REF!</definedName>
    <definedName name="_TE6" localSheetId="29">#REF!</definedName>
    <definedName name="_TE6" localSheetId="30">#REF!</definedName>
    <definedName name="_TE6" localSheetId="27">#REF!</definedName>
    <definedName name="_TE6" localSheetId="28">#REF!</definedName>
    <definedName name="_TE6" localSheetId="26">#REF!</definedName>
    <definedName name="_TE6" localSheetId="1">#REF!</definedName>
    <definedName name="_TE6" localSheetId="2">#REF!</definedName>
    <definedName name="_TE6" localSheetId="33">#REF!</definedName>
    <definedName name="_TE6" localSheetId="0">#REF!</definedName>
    <definedName name="_TE6" localSheetId="47">#REF!</definedName>
    <definedName name="_TE6" localSheetId="37">#REF!</definedName>
    <definedName name="_TE6" localSheetId="38">#REF!</definedName>
    <definedName name="_TE6" localSheetId="39">#REF!</definedName>
    <definedName name="_TE6" localSheetId="40">#REF!</definedName>
    <definedName name="_TE6" localSheetId="41">#REF!</definedName>
    <definedName name="_TE6" localSheetId="36">#REF!</definedName>
    <definedName name="_TE6" localSheetId="55">#REF!</definedName>
    <definedName name="_TE6" localSheetId="56">#REF!</definedName>
    <definedName name="_TE6" localSheetId="54">#REF!</definedName>
    <definedName name="_TE6" localSheetId="44">#REF!</definedName>
    <definedName name="_TE6">#REF!</definedName>
    <definedName name="_TE63" localSheetId="46">#REF!</definedName>
    <definedName name="_TE63" localSheetId="31">#REF!</definedName>
    <definedName name="_TE63" localSheetId="43">#REF!</definedName>
    <definedName name="_TE63" localSheetId="53">#REF!</definedName>
    <definedName name="_TE63" localSheetId="45">#REF!</definedName>
    <definedName name="_TE63" localSheetId="52">#REF!</definedName>
    <definedName name="_TE63" localSheetId="50">#REF!</definedName>
    <definedName name="_TE63" localSheetId="3">#REF!</definedName>
    <definedName name="_TE63" localSheetId="18">#REF!</definedName>
    <definedName name="_TE63" localSheetId="19">#REF!</definedName>
    <definedName name="_TE63" localSheetId="16">#REF!</definedName>
    <definedName name="_TE63" localSheetId="17">#REF!</definedName>
    <definedName name="_TE63" localSheetId="25">#REF!</definedName>
    <definedName name="_TE63" localSheetId="29">#REF!</definedName>
    <definedName name="_TE63" localSheetId="30">#REF!</definedName>
    <definedName name="_TE63" localSheetId="27">#REF!</definedName>
    <definedName name="_TE63" localSheetId="28">#REF!</definedName>
    <definedName name="_TE63" localSheetId="26">#REF!</definedName>
    <definedName name="_TE63" localSheetId="1">#REF!</definedName>
    <definedName name="_TE63" localSheetId="2">#REF!</definedName>
    <definedName name="_TE63" localSheetId="33">#REF!</definedName>
    <definedName name="_TE63" localSheetId="0">#REF!</definedName>
    <definedName name="_TE63" localSheetId="47">#REF!</definedName>
    <definedName name="_TE63" localSheetId="37">#REF!</definedName>
    <definedName name="_TE63" localSheetId="38">#REF!</definedName>
    <definedName name="_TE63" localSheetId="39">#REF!</definedName>
    <definedName name="_TE63" localSheetId="40">#REF!</definedName>
    <definedName name="_TE63" localSheetId="41">#REF!</definedName>
    <definedName name="_TE63" localSheetId="36">#REF!</definedName>
    <definedName name="_TE63" localSheetId="55">#REF!</definedName>
    <definedName name="_TE63" localSheetId="56">#REF!</definedName>
    <definedName name="_TE63" localSheetId="54">#REF!</definedName>
    <definedName name="_TE63" localSheetId="44">#REF!</definedName>
    <definedName name="_TE63">#REF!</definedName>
    <definedName name="_TE64" localSheetId="46">#REF!</definedName>
    <definedName name="_TE64" localSheetId="31">#REF!</definedName>
    <definedName name="_TE64" localSheetId="43">#REF!</definedName>
    <definedName name="_TE64" localSheetId="53">#REF!</definedName>
    <definedName name="_TE64" localSheetId="45">#REF!</definedName>
    <definedName name="_TE64" localSheetId="52">#REF!</definedName>
    <definedName name="_TE64" localSheetId="50">#REF!</definedName>
    <definedName name="_TE64" localSheetId="3">#REF!</definedName>
    <definedName name="_TE64" localSheetId="18">#REF!</definedName>
    <definedName name="_TE64" localSheetId="19">#REF!</definedName>
    <definedName name="_TE64" localSheetId="16">#REF!</definedName>
    <definedName name="_TE64" localSheetId="17">#REF!</definedName>
    <definedName name="_TE64" localSheetId="25">#REF!</definedName>
    <definedName name="_TE64" localSheetId="29">#REF!</definedName>
    <definedName name="_TE64" localSheetId="30">#REF!</definedName>
    <definedName name="_TE64" localSheetId="27">#REF!</definedName>
    <definedName name="_TE64" localSheetId="28">#REF!</definedName>
    <definedName name="_TE64" localSheetId="26">#REF!</definedName>
    <definedName name="_TE64" localSheetId="1">#REF!</definedName>
    <definedName name="_TE64" localSheetId="2">#REF!</definedName>
    <definedName name="_TE64" localSheetId="33">#REF!</definedName>
    <definedName name="_TE64" localSheetId="0">#REF!</definedName>
    <definedName name="_TE64" localSheetId="47">#REF!</definedName>
    <definedName name="_TE64" localSheetId="37">#REF!</definedName>
    <definedName name="_TE64" localSheetId="38">#REF!</definedName>
    <definedName name="_TE64" localSheetId="39">#REF!</definedName>
    <definedName name="_TE64" localSheetId="40">#REF!</definedName>
    <definedName name="_TE64" localSheetId="41">#REF!</definedName>
    <definedName name="_TE64" localSheetId="36">#REF!</definedName>
    <definedName name="_TE64" localSheetId="55">#REF!</definedName>
    <definedName name="_TE64" localSheetId="56">#REF!</definedName>
    <definedName name="_TE64" localSheetId="54">#REF!</definedName>
    <definedName name="_TE64" localSheetId="44">#REF!</definedName>
    <definedName name="_TE64">#REF!</definedName>
    <definedName name="_TE8" localSheetId="46">#REF!</definedName>
    <definedName name="_TE8" localSheetId="31">#REF!</definedName>
    <definedName name="_TE8" localSheetId="43">#REF!</definedName>
    <definedName name="_TE8" localSheetId="53">#REF!</definedName>
    <definedName name="_TE8" localSheetId="45">#REF!</definedName>
    <definedName name="_TE8" localSheetId="52">#REF!</definedName>
    <definedName name="_TE8" localSheetId="50">#REF!</definedName>
    <definedName name="_TE8" localSheetId="3">#REF!</definedName>
    <definedName name="_TE8" localSheetId="18">#REF!</definedName>
    <definedName name="_TE8" localSheetId="19">#REF!</definedName>
    <definedName name="_TE8" localSheetId="16">#REF!</definedName>
    <definedName name="_TE8" localSheetId="17">#REF!</definedName>
    <definedName name="_TE8" localSheetId="25">#REF!</definedName>
    <definedName name="_TE8" localSheetId="29">#REF!</definedName>
    <definedName name="_TE8" localSheetId="30">#REF!</definedName>
    <definedName name="_TE8" localSheetId="27">#REF!</definedName>
    <definedName name="_TE8" localSheetId="28">#REF!</definedName>
    <definedName name="_TE8" localSheetId="26">#REF!</definedName>
    <definedName name="_TE8" localSheetId="1">#REF!</definedName>
    <definedName name="_TE8" localSheetId="2">#REF!</definedName>
    <definedName name="_TE8" localSheetId="33">#REF!</definedName>
    <definedName name="_TE8" localSheetId="0">#REF!</definedName>
    <definedName name="_TE8" localSheetId="47">#REF!</definedName>
    <definedName name="_TE8" localSheetId="37">#REF!</definedName>
    <definedName name="_TE8" localSheetId="38">#REF!</definedName>
    <definedName name="_TE8" localSheetId="39">#REF!</definedName>
    <definedName name="_TE8" localSheetId="40">#REF!</definedName>
    <definedName name="_TE8" localSheetId="41">#REF!</definedName>
    <definedName name="_TE8" localSheetId="36">#REF!</definedName>
    <definedName name="_TE8" localSheetId="55">#REF!</definedName>
    <definedName name="_TE8" localSheetId="56">#REF!</definedName>
    <definedName name="_TE8" localSheetId="54">#REF!</definedName>
    <definedName name="_TE8" localSheetId="44">#REF!</definedName>
    <definedName name="_TE8">#REF!</definedName>
    <definedName name="_TE83" localSheetId="46">#REF!</definedName>
    <definedName name="_TE83" localSheetId="31">#REF!</definedName>
    <definedName name="_TE83" localSheetId="43">#REF!</definedName>
    <definedName name="_TE83" localSheetId="53">#REF!</definedName>
    <definedName name="_TE83" localSheetId="45">#REF!</definedName>
    <definedName name="_TE83" localSheetId="52">#REF!</definedName>
    <definedName name="_TE83" localSheetId="50">#REF!</definedName>
    <definedName name="_TE83" localSheetId="3">#REF!</definedName>
    <definedName name="_TE83" localSheetId="18">#REF!</definedName>
    <definedName name="_TE83" localSheetId="19">#REF!</definedName>
    <definedName name="_TE83" localSheetId="16">#REF!</definedName>
    <definedName name="_TE83" localSheetId="17">#REF!</definedName>
    <definedName name="_TE83" localSheetId="25">#REF!</definedName>
    <definedName name="_TE83" localSheetId="29">#REF!</definedName>
    <definedName name="_TE83" localSheetId="30">#REF!</definedName>
    <definedName name="_TE83" localSheetId="27">#REF!</definedName>
    <definedName name="_TE83" localSheetId="28">#REF!</definedName>
    <definedName name="_TE83" localSheetId="26">#REF!</definedName>
    <definedName name="_TE83" localSheetId="1">#REF!</definedName>
    <definedName name="_TE83" localSheetId="2">#REF!</definedName>
    <definedName name="_TE83" localSheetId="33">#REF!</definedName>
    <definedName name="_TE83" localSheetId="0">#REF!</definedName>
    <definedName name="_TE83" localSheetId="47">#REF!</definedName>
    <definedName name="_TE83" localSheetId="37">#REF!</definedName>
    <definedName name="_TE83" localSheetId="38">#REF!</definedName>
    <definedName name="_TE83" localSheetId="39">#REF!</definedName>
    <definedName name="_TE83" localSheetId="40">#REF!</definedName>
    <definedName name="_TE83" localSheetId="41">#REF!</definedName>
    <definedName name="_TE83" localSheetId="36">#REF!</definedName>
    <definedName name="_TE83" localSheetId="55">#REF!</definedName>
    <definedName name="_TE83" localSheetId="56">#REF!</definedName>
    <definedName name="_TE83" localSheetId="54">#REF!</definedName>
    <definedName name="_TE83" localSheetId="44">#REF!</definedName>
    <definedName name="_TE83">#REF!</definedName>
    <definedName name="_TE84" localSheetId="46">#REF!</definedName>
    <definedName name="_TE84" localSheetId="31">#REF!</definedName>
    <definedName name="_TE84" localSheetId="43">#REF!</definedName>
    <definedName name="_TE84" localSheetId="53">#REF!</definedName>
    <definedName name="_TE84" localSheetId="45">#REF!</definedName>
    <definedName name="_TE84" localSheetId="52">#REF!</definedName>
    <definedName name="_TE84" localSheetId="50">#REF!</definedName>
    <definedName name="_TE84" localSheetId="3">#REF!</definedName>
    <definedName name="_TE84" localSheetId="18">#REF!</definedName>
    <definedName name="_TE84" localSheetId="19">#REF!</definedName>
    <definedName name="_TE84" localSheetId="16">#REF!</definedName>
    <definedName name="_TE84" localSheetId="17">#REF!</definedName>
    <definedName name="_TE84" localSheetId="25">#REF!</definedName>
    <definedName name="_TE84" localSheetId="29">#REF!</definedName>
    <definedName name="_TE84" localSheetId="30">#REF!</definedName>
    <definedName name="_TE84" localSheetId="27">#REF!</definedName>
    <definedName name="_TE84" localSheetId="28">#REF!</definedName>
    <definedName name="_TE84" localSheetId="26">#REF!</definedName>
    <definedName name="_TE84" localSheetId="1">#REF!</definedName>
    <definedName name="_TE84" localSheetId="2">#REF!</definedName>
    <definedName name="_TE84" localSheetId="33">#REF!</definedName>
    <definedName name="_TE84" localSheetId="0">#REF!</definedName>
    <definedName name="_TE84" localSheetId="47">#REF!</definedName>
    <definedName name="_TE84" localSheetId="37">#REF!</definedName>
    <definedName name="_TE84" localSheetId="38">#REF!</definedName>
    <definedName name="_TE84" localSheetId="39">#REF!</definedName>
    <definedName name="_TE84" localSheetId="40">#REF!</definedName>
    <definedName name="_TE84" localSheetId="41">#REF!</definedName>
    <definedName name="_TE84" localSheetId="36">#REF!</definedName>
    <definedName name="_TE84" localSheetId="55">#REF!</definedName>
    <definedName name="_TE84" localSheetId="56">#REF!</definedName>
    <definedName name="_TE84" localSheetId="54">#REF!</definedName>
    <definedName name="_TE84" localSheetId="44">#REF!</definedName>
    <definedName name="_TE84">#REF!</definedName>
    <definedName name="_TE86" localSheetId="46">#REF!</definedName>
    <definedName name="_TE86" localSheetId="31">#REF!</definedName>
    <definedName name="_TE86" localSheetId="43">#REF!</definedName>
    <definedName name="_TE86" localSheetId="53">#REF!</definedName>
    <definedName name="_TE86" localSheetId="45">#REF!</definedName>
    <definedName name="_TE86" localSheetId="52">#REF!</definedName>
    <definedName name="_TE86" localSheetId="50">#REF!</definedName>
    <definedName name="_TE86" localSheetId="3">#REF!</definedName>
    <definedName name="_TE86" localSheetId="18">#REF!</definedName>
    <definedName name="_TE86" localSheetId="19">#REF!</definedName>
    <definedName name="_TE86" localSheetId="16">#REF!</definedName>
    <definedName name="_TE86" localSheetId="17">#REF!</definedName>
    <definedName name="_TE86" localSheetId="25">#REF!</definedName>
    <definedName name="_TE86" localSheetId="29">#REF!</definedName>
    <definedName name="_TE86" localSheetId="30">#REF!</definedName>
    <definedName name="_TE86" localSheetId="27">#REF!</definedName>
    <definedName name="_TE86" localSheetId="28">#REF!</definedName>
    <definedName name="_TE86" localSheetId="26">#REF!</definedName>
    <definedName name="_TE86" localSheetId="1">#REF!</definedName>
    <definedName name="_TE86" localSheetId="2">#REF!</definedName>
    <definedName name="_TE86" localSheetId="33">#REF!</definedName>
    <definedName name="_TE86" localSheetId="0">#REF!</definedName>
    <definedName name="_TE86" localSheetId="47">#REF!</definedName>
    <definedName name="_TE86" localSheetId="37">#REF!</definedName>
    <definedName name="_TE86" localSheetId="38">#REF!</definedName>
    <definedName name="_TE86" localSheetId="39">#REF!</definedName>
    <definedName name="_TE86" localSheetId="40">#REF!</definedName>
    <definedName name="_TE86" localSheetId="41">#REF!</definedName>
    <definedName name="_TE86" localSheetId="36">#REF!</definedName>
    <definedName name="_TE86" localSheetId="55">#REF!</definedName>
    <definedName name="_TE86" localSheetId="56">#REF!</definedName>
    <definedName name="_TE86" localSheetId="54">#REF!</definedName>
    <definedName name="_TE86" localSheetId="44">#REF!</definedName>
    <definedName name="_TE86">#REF!</definedName>
    <definedName name="_TP10" localSheetId="46">#REF!</definedName>
    <definedName name="_TP10" localSheetId="31">#REF!</definedName>
    <definedName name="_TP10" localSheetId="43">#REF!</definedName>
    <definedName name="_TP10" localSheetId="53">#REF!</definedName>
    <definedName name="_TP10" localSheetId="45">#REF!</definedName>
    <definedName name="_TP10" localSheetId="52">#REF!</definedName>
    <definedName name="_TP10" localSheetId="50">#REF!</definedName>
    <definedName name="_TP10" localSheetId="3">#REF!</definedName>
    <definedName name="_TP10" localSheetId="18">#REF!</definedName>
    <definedName name="_TP10" localSheetId="19">#REF!</definedName>
    <definedName name="_TP10" localSheetId="16">#REF!</definedName>
    <definedName name="_TP10" localSheetId="17">#REF!</definedName>
    <definedName name="_TP10" localSheetId="25">#REF!</definedName>
    <definedName name="_TP10" localSheetId="29">#REF!</definedName>
    <definedName name="_TP10" localSheetId="30">#REF!</definedName>
    <definedName name="_TP10" localSheetId="27">#REF!</definedName>
    <definedName name="_TP10" localSheetId="28">#REF!</definedName>
    <definedName name="_TP10" localSheetId="26">#REF!</definedName>
    <definedName name="_TP10" localSheetId="1">#REF!</definedName>
    <definedName name="_TP10" localSheetId="2">#REF!</definedName>
    <definedName name="_TP10" localSheetId="33">#REF!</definedName>
    <definedName name="_TP10" localSheetId="0">#REF!</definedName>
    <definedName name="_TP10" localSheetId="47">#REF!</definedName>
    <definedName name="_TP10" localSheetId="37">#REF!</definedName>
    <definedName name="_TP10" localSheetId="38">#REF!</definedName>
    <definedName name="_TP10" localSheetId="39">#REF!</definedName>
    <definedName name="_TP10" localSheetId="40">#REF!</definedName>
    <definedName name="_TP10" localSheetId="41">#REF!</definedName>
    <definedName name="_TP10" localSheetId="36">#REF!</definedName>
    <definedName name="_TP10" localSheetId="55">#REF!</definedName>
    <definedName name="_TP10" localSheetId="56">#REF!</definedName>
    <definedName name="_TP10" localSheetId="54">#REF!</definedName>
    <definedName name="_TP10" localSheetId="44">#REF!</definedName>
    <definedName name="_TP10">#REF!</definedName>
    <definedName name="_TP12" localSheetId="46">#REF!</definedName>
    <definedName name="_TP12" localSheetId="31">#REF!</definedName>
    <definedName name="_TP12" localSheetId="43">#REF!</definedName>
    <definedName name="_TP12" localSheetId="53">#REF!</definedName>
    <definedName name="_TP12" localSheetId="45">#REF!</definedName>
    <definedName name="_TP12" localSheetId="52">#REF!</definedName>
    <definedName name="_TP12" localSheetId="50">#REF!</definedName>
    <definedName name="_TP12" localSheetId="3">#REF!</definedName>
    <definedName name="_TP12" localSheetId="18">#REF!</definedName>
    <definedName name="_TP12" localSheetId="19">#REF!</definedName>
    <definedName name="_TP12" localSheetId="16">#REF!</definedName>
    <definedName name="_TP12" localSheetId="17">#REF!</definedName>
    <definedName name="_TP12" localSheetId="25">#REF!</definedName>
    <definedName name="_TP12" localSheetId="29">#REF!</definedName>
    <definedName name="_TP12" localSheetId="30">#REF!</definedName>
    <definedName name="_TP12" localSheetId="27">#REF!</definedName>
    <definedName name="_TP12" localSheetId="28">#REF!</definedName>
    <definedName name="_TP12" localSheetId="26">#REF!</definedName>
    <definedName name="_TP12" localSheetId="1">#REF!</definedName>
    <definedName name="_TP12" localSheetId="2">#REF!</definedName>
    <definedName name="_TP12" localSheetId="33">#REF!</definedName>
    <definedName name="_TP12" localSheetId="0">#REF!</definedName>
    <definedName name="_TP12" localSheetId="47">#REF!</definedName>
    <definedName name="_TP12" localSheetId="37">#REF!</definedName>
    <definedName name="_TP12" localSheetId="38">#REF!</definedName>
    <definedName name="_TP12" localSheetId="39">#REF!</definedName>
    <definedName name="_TP12" localSheetId="40">#REF!</definedName>
    <definedName name="_TP12" localSheetId="41">#REF!</definedName>
    <definedName name="_TP12" localSheetId="36">#REF!</definedName>
    <definedName name="_TP12" localSheetId="55">#REF!</definedName>
    <definedName name="_TP12" localSheetId="56">#REF!</definedName>
    <definedName name="_TP12" localSheetId="54">#REF!</definedName>
    <definedName name="_TP12" localSheetId="44">#REF!</definedName>
    <definedName name="_TP12">#REF!</definedName>
    <definedName name="_TP3" localSheetId="46">#REF!</definedName>
    <definedName name="_TP3" localSheetId="31">#REF!</definedName>
    <definedName name="_TP3" localSheetId="43">#REF!</definedName>
    <definedName name="_TP3" localSheetId="53">#REF!</definedName>
    <definedName name="_TP3" localSheetId="45">#REF!</definedName>
    <definedName name="_TP3" localSheetId="52">#REF!</definedName>
    <definedName name="_TP3" localSheetId="50">#REF!</definedName>
    <definedName name="_TP3" localSheetId="3">#REF!</definedName>
    <definedName name="_TP3" localSheetId="18">#REF!</definedName>
    <definedName name="_TP3" localSheetId="19">#REF!</definedName>
    <definedName name="_TP3" localSheetId="16">#REF!</definedName>
    <definedName name="_TP3" localSheetId="17">#REF!</definedName>
    <definedName name="_TP3" localSheetId="25">#REF!</definedName>
    <definedName name="_TP3" localSheetId="29">#REF!</definedName>
    <definedName name="_TP3" localSheetId="30">#REF!</definedName>
    <definedName name="_TP3" localSheetId="27">#REF!</definedName>
    <definedName name="_TP3" localSheetId="28">#REF!</definedName>
    <definedName name="_TP3" localSheetId="26">#REF!</definedName>
    <definedName name="_TP3" localSheetId="1">#REF!</definedName>
    <definedName name="_TP3" localSheetId="2">#REF!</definedName>
    <definedName name="_TP3" localSheetId="33">#REF!</definedName>
    <definedName name="_TP3" localSheetId="0">#REF!</definedName>
    <definedName name="_TP3" localSheetId="47">#REF!</definedName>
    <definedName name="_TP3" localSheetId="37">#REF!</definedName>
    <definedName name="_TP3" localSheetId="38">#REF!</definedName>
    <definedName name="_TP3" localSheetId="39">#REF!</definedName>
    <definedName name="_TP3" localSheetId="40">#REF!</definedName>
    <definedName name="_TP3" localSheetId="41">#REF!</definedName>
    <definedName name="_TP3" localSheetId="36">#REF!</definedName>
    <definedName name="_TP3" localSheetId="55">#REF!</definedName>
    <definedName name="_TP3" localSheetId="56">#REF!</definedName>
    <definedName name="_TP3" localSheetId="54">#REF!</definedName>
    <definedName name="_TP3" localSheetId="44">#REF!</definedName>
    <definedName name="_TP3">#REF!</definedName>
    <definedName name="_TP4" localSheetId="46">#REF!</definedName>
    <definedName name="_TP4" localSheetId="31">#REF!</definedName>
    <definedName name="_TP4" localSheetId="43">#REF!</definedName>
    <definedName name="_TP4" localSheetId="53">#REF!</definedName>
    <definedName name="_TP4" localSheetId="45">#REF!</definedName>
    <definedName name="_TP4" localSheetId="52">#REF!</definedName>
    <definedName name="_TP4" localSheetId="50">#REF!</definedName>
    <definedName name="_TP4" localSheetId="3">#REF!</definedName>
    <definedName name="_TP4" localSheetId="18">#REF!</definedName>
    <definedName name="_TP4" localSheetId="19">#REF!</definedName>
    <definedName name="_TP4" localSheetId="16">#REF!</definedName>
    <definedName name="_TP4" localSheetId="17">#REF!</definedName>
    <definedName name="_TP4" localSheetId="25">#REF!</definedName>
    <definedName name="_TP4" localSheetId="29">#REF!</definedName>
    <definedName name="_TP4" localSheetId="30">#REF!</definedName>
    <definedName name="_TP4" localSheetId="27">#REF!</definedName>
    <definedName name="_TP4" localSheetId="28">#REF!</definedName>
    <definedName name="_TP4" localSheetId="26">#REF!</definedName>
    <definedName name="_TP4" localSheetId="1">#REF!</definedName>
    <definedName name="_TP4" localSheetId="2">#REF!</definedName>
    <definedName name="_TP4" localSheetId="33">#REF!</definedName>
    <definedName name="_TP4" localSheetId="0">#REF!</definedName>
    <definedName name="_TP4" localSheetId="47">#REF!</definedName>
    <definedName name="_TP4" localSheetId="37">#REF!</definedName>
    <definedName name="_TP4" localSheetId="38">#REF!</definedName>
    <definedName name="_TP4" localSheetId="39">#REF!</definedName>
    <definedName name="_TP4" localSheetId="40">#REF!</definedName>
    <definedName name="_TP4" localSheetId="41">#REF!</definedName>
    <definedName name="_TP4" localSheetId="36">#REF!</definedName>
    <definedName name="_TP4" localSheetId="55">#REF!</definedName>
    <definedName name="_TP4" localSheetId="56">#REF!</definedName>
    <definedName name="_TP4" localSheetId="54">#REF!</definedName>
    <definedName name="_TP4" localSheetId="44">#REF!</definedName>
    <definedName name="_TP4">#REF!</definedName>
    <definedName name="_TP6" localSheetId="46">#REF!</definedName>
    <definedName name="_TP6" localSheetId="31">#REF!</definedName>
    <definedName name="_TP6" localSheetId="43">#REF!</definedName>
    <definedName name="_TP6" localSheetId="53">#REF!</definedName>
    <definedName name="_TP6" localSheetId="45">#REF!</definedName>
    <definedName name="_TP6" localSheetId="52">#REF!</definedName>
    <definedName name="_TP6" localSheetId="50">#REF!</definedName>
    <definedName name="_TP6" localSheetId="3">#REF!</definedName>
    <definedName name="_TP6" localSheetId="18">#REF!</definedName>
    <definedName name="_TP6" localSheetId="19">#REF!</definedName>
    <definedName name="_TP6" localSheetId="16">#REF!</definedName>
    <definedName name="_TP6" localSheetId="17">#REF!</definedName>
    <definedName name="_TP6" localSheetId="25">#REF!</definedName>
    <definedName name="_TP6" localSheetId="29">#REF!</definedName>
    <definedName name="_TP6" localSheetId="30">#REF!</definedName>
    <definedName name="_TP6" localSheetId="27">#REF!</definedName>
    <definedName name="_TP6" localSheetId="28">#REF!</definedName>
    <definedName name="_TP6" localSheetId="26">#REF!</definedName>
    <definedName name="_TP6" localSheetId="1">#REF!</definedName>
    <definedName name="_TP6" localSheetId="2">#REF!</definedName>
    <definedName name="_TP6" localSheetId="33">#REF!</definedName>
    <definedName name="_TP6" localSheetId="0">#REF!</definedName>
    <definedName name="_TP6" localSheetId="47">#REF!</definedName>
    <definedName name="_TP6" localSheetId="37">#REF!</definedName>
    <definedName name="_TP6" localSheetId="38">#REF!</definedName>
    <definedName name="_TP6" localSheetId="39">#REF!</definedName>
    <definedName name="_TP6" localSheetId="40">#REF!</definedName>
    <definedName name="_TP6" localSheetId="41">#REF!</definedName>
    <definedName name="_TP6" localSheetId="36">#REF!</definedName>
    <definedName name="_TP6" localSheetId="55">#REF!</definedName>
    <definedName name="_TP6" localSheetId="56">#REF!</definedName>
    <definedName name="_TP6" localSheetId="54">#REF!</definedName>
    <definedName name="_TP6" localSheetId="44">#REF!</definedName>
    <definedName name="_TP6">#REF!</definedName>
    <definedName name="_TP8" localSheetId="46">#REF!</definedName>
    <definedName name="_TP8" localSheetId="31">#REF!</definedName>
    <definedName name="_TP8" localSheetId="43">#REF!</definedName>
    <definedName name="_TP8" localSheetId="53">#REF!</definedName>
    <definedName name="_TP8" localSheetId="45">#REF!</definedName>
    <definedName name="_TP8" localSheetId="52">#REF!</definedName>
    <definedName name="_TP8" localSheetId="50">#REF!</definedName>
    <definedName name="_TP8" localSheetId="3">#REF!</definedName>
    <definedName name="_TP8" localSheetId="18">#REF!</definedName>
    <definedName name="_TP8" localSheetId="19">#REF!</definedName>
    <definedName name="_TP8" localSheetId="16">#REF!</definedName>
    <definedName name="_TP8" localSheetId="17">#REF!</definedName>
    <definedName name="_TP8" localSheetId="25">#REF!</definedName>
    <definedName name="_TP8" localSheetId="29">#REF!</definedName>
    <definedName name="_TP8" localSheetId="30">#REF!</definedName>
    <definedName name="_TP8" localSheetId="27">#REF!</definedName>
    <definedName name="_TP8" localSheetId="28">#REF!</definedName>
    <definedName name="_TP8" localSheetId="26">#REF!</definedName>
    <definedName name="_TP8" localSheetId="1">#REF!</definedName>
    <definedName name="_TP8" localSheetId="2">#REF!</definedName>
    <definedName name="_TP8" localSheetId="33">#REF!</definedName>
    <definedName name="_TP8" localSheetId="0">#REF!</definedName>
    <definedName name="_TP8" localSheetId="47">#REF!</definedName>
    <definedName name="_TP8" localSheetId="37">#REF!</definedName>
    <definedName name="_TP8" localSheetId="38">#REF!</definedName>
    <definedName name="_TP8" localSheetId="39">#REF!</definedName>
    <definedName name="_TP8" localSheetId="40">#REF!</definedName>
    <definedName name="_TP8" localSheetId="41">#REF!</definedName>
    <definedName name="_TP8" localSheetId="36">#REF!</definedName>
    <definedName name="_TP8" localSheetId="55">#REF!</definedName>
    <definedName name="_TP8" localSheetId="56">#REF!</definedName>
    <definedName name="_TP8" localSheetId="54">#REF!</definedName>
    <definedName name="_TP8" localSheetId="44">#REF!</definedName>
    <definedName name="_TP8">#REF!</definedName>
    <definedName name="_Tra1" localSheetId="31">#REF!</definedName>
    <definedName name="_Tra1" localSheetId="43">#REF!</definedName>
    <definedName name="_Tra1" localSheetId="53">#REF!</definedName>
    <definedName name="_Tra1" localSheetId="52">#REF!</definedName>
    <definedName name="_Tra1" localSheetId="50">#REF!</definedName>
    <definedName name="_Tra1" localSheetId="3">#REF!</definedName>
    <definedName name="_Tra1" localSheetId="2">#REF!</definedName>
    <definedName name="_Tra1" localSheetId="55">#REF!</definedName>
    <definedName name="_Tra1" localSheetId="56">#REF!</definedName>
    <definedName name="_Tra1">#REF!</definedName>
    <definedName name="_Tra2" localSheetId="31">#REF!</definedName>
    <definedName name="_Tra2" localSheetId="43">#REF!</definedName>
    <definedName name="_Tra2" localSheetId="53">#REF!</definedName>
    <definedName name="_Tra2" localSheetId="52">#REF!</definedName>
    <definedName name="_Tra2" localSheetId="50">#REF!</definedName>
    <definedName name="_Tra2" localSheetId="3">#REF!</definedName>
    <definedName name="_Tra2" localSheetId="2">#REF!</definedName>
    <definedName name="_Tra2" localSheetId="55">#REF!</definedName>
    <definedName name="_Tra2" localSheetId="56">#REF!</definedName>
    <definedName name="_Tra2">#REF!</definedName>
    <definedName name="_Tra3" localSheetId="31">#REF!</definedName>
    <definedName name="_Tra3" localSheetId="43">#REF!</definedName>
    <definedName name="_Tra3" localSheetId="53">#REF!</definedName>
    <definedName name="_Tra3" localSheetId="52">#REF!</definedName>
    <definedName name="_Tra3" localSheetId="50">#REF!</definedName>
    <definedName name="_Tra3" localSheetId="3">#REF!</definedName>
    <definedName name="_Tra3" localSheetId="2">#REF!</definedName>
    <definedName name="_Tra3" localSheetId="55">#REF!</definedName>
    <definedName name="_Tra3" localSheetId="56">#REF!</definedName>
    <definedName name="_Tra3">#REF!</definedName>
    <definedName name="_TS10" localSheetId="5">#REF!</definedName>
    <definedName name="_TS10" localSheetId="9">#REF!</definedName>
    <definedName name="_TS10" localSheetId="46">#REF!</definedName>
    <definedName name="_TS10" localSheetId="8">#REF!</definedName>
    <definedName name="_TS10" localSheetId="31">#REF!</definedName>
    <definedName name="_TS10" localSheetId="43">#REF!</definedName>
    <definedName name="_TS10" localSheetId="53">#REF!</definedName>
    <definedName name="_TS10" localSheetId="45">#REF!</definedName>
    <definedName name="_TS10" localSheetId="52">#REF!</definedName>
    <definedName name="_TS10" localSheetId="50">#REF!</definedName>
    <definedName name="_TS10" localSheetId="3">#REF!</definedName>
    <definedName name="_TS10" localSheetId="18">#REF!</definedName>
    <definedName name="_TS10" localSheetId="19">#REF!</definedName>
    <definedName name="_TS10" localSheetId="16">#REF!</definedName>
    <definedName name="_TS10" localSheetId="17">#REF!</definedName>
    <definedName name="_TS10" localSheetId="6">#REF!</definedName>
    <definedName name="_TS10" localSheetId="25">#REF!</definedName>
    <definedName name="_TS10" localSheetId="29">#REF!</definedName>
    <definedName name="_TS10" localSheetId="30">#REF!</definedName>
    <definedName name="_TS10" localSheetId="27">#REF!</definedName>
    <definedName name="_TS10" localSheetId="28">#REF!</definedName>
    <definedName name="_TS10" localSheetId="26">#REF!</definedName>
    <definedName name="_TS10" localSheetId="1">#REF!</definedName>
    <definedName name="_TS10" localSheetId="2">#REF!</definedName>
    <definedName name="_TS10" localSheetId="33">#REF!</definedName>
    <definedName name="_TS10" localSheetId="0">#REF!</definedName>
    <definedName name="_TS10" localSheetId="47">#REF!</definedName>
    <definedName name="_TS10" localSheetId="37">#REF!</definedName>
    <definedName name="_TS10" localSheetId="38">#REF!</definedName>
    <definedName name="_TS10" localSheetId="39">#REF!</definedName>
    <definedName name="_TS10" localSheetId="40">#REF!</definedName>
    <definedName name="_TS10" localSheetId="41">#REF!</definedName>
    <definedName name="_TS10" localSheetId="36">#REF!</definedName>
    <definedName name="_TS10" localSheetId="55">#REF!</definedName>
    <definedName name="_TS10" localSheetId="56">#REF!</definedName>
    <definedName name="_TS10" localSheetId="54">#REF!</definedName>
    <definedName name="_TS10" localSheetId="44">#REF!</definedName>
    <definedName name="_TS10">#REF!</definedName>
    <definedName name="_TS12" localSheetId="9">#REF!</definedName>
    <definedName name="_TS12" localSheetId="46">#REF!</definedName>
    <definedName name="_TS12" localSheetId="8">#REF!</definedName>
    <definedName name="_TS12" localSheetId="31">#REF!</definedName>
    <definedName name="_TS12" localSheetId="43">#REF!</definedName>
    <definedName name="_TS12" localSheetId="53">#REF!</definedName>
    <definedName name="_TS12" localSheetId="45">#REF!</definedName>
    <definedName name="_TS12" localSheetId="52">#REF!</definedName>
    <definedName name="_TS12" localSheetId="50">#REF!</definedName>
    <definedName name="_TS12" localSheetId="3">#REF!</definedName>
    <definedName name="_TS12" localSheetId="18">#REF!</definedName>
    <definedName name="_TS12" localSheetId="19">#REF!</definedName>
    <definedName name="_TS12" localSheetId="16">#REF!</definedName>
    <definedName name="_TS12" localSheetId="17">#REF!</definedName>
    <definedName name="_TS12" localSheetId="6">#REF!</definedName>
    <definedName name="_TS12" localSheetId="25">#REF!</definedName>
    <definedName name="_TS12" localSheetId="29">#REF!</definedName>
    <definedName name="_TS12" localSheetId="30">#REF!</definedName>
    <definedName name="_TS12" localSheetId="27">#REF!</definedName>
    <definedName name="_TS12" localSheetId="28">#REF!</definedName>
    <definedName name="_TS12" localSheetId="26">#REF!</definedName>
    <definedName name="_TS12" localSheetId="1">#REF!</definedName>
    <definedName name="_TS12" localSheetId="2">#REF!</definedName>
    <definedName name="_TS12" localSheetId="33">#REF!</definedName>
    <definedName name="_TS12" localSheetId="0">#REF!</definedName>
    <definedName name="_TS12" localSheetId="47">#REF!</definedName>
    <definedName name="_TS12" localSheetId="37">#REF!</definedName>
    <definedName name="_TS12" localSheetId="38">#REF!</definedName>
    <definedName name="_TS12" localSheetId="39">#REF!</definedName>
    <definedName name="_TS12" localSheetId="40">#REF!</definedName>
    <definedName name="_TS12" localSheetId="41">#REF!</definedName>
    <definedName name="_TS12" localSheetId="36">#REF!</definedName>
    <definedName name="_TS12" localSheetId="55">#REF!</definedName>
    <definedName name="_TS12" localSheetId="56">#REF!</definedName>
    <definedName name="_TS12" localSheetId="54">#REF!</definedName>
    <definedName name="_TS12" localSheetId="44">#REF!</definedName>
    <definedName name="_TS12">#REF!</definedName>
    <definedName name="_TS16" localSheetId="9">#REF!</definedName>
    <definedName name="_TS16" localSheetId="46">#REF!</definedName>
    <definedName name="_TS16" localSheetId="8">#REF!</definedName>
    <definedName name="_TS16" localSheetId="31">#REF!</definedName>
    <definedName name="_TS16" localSheetId="43">#REF!</definedName>
    <definedName name="_TS16" localSheetId="53">#REF!</definedName>
    <definedName name="_TS16" localSheetId="45">#REF!</definedName>
    <definedName name="_TS16" localSheetId="52">#REF!</definedName>
    <definedName name="_TS16" localSheetId="50">#REF!</definedName>
    <definedName name="_TS16" localSheetId="3">#REF!</definedName>
    <definedName name="_TS16" localSheetId="18">#REF!</definedName>
    <definedName name="_TS16" localSheetId="19">#REF!</definedName>
    <definedName name="_TS16" localSheetId="16">#REF!</definedName>
    <definedName name="_TS16" localSheetId="17">#REF!</definedName>
    <definedName name="_TS16" localSheetId="6">#REF!</definedName>
    <definedName name="_TS16" localSheetId="25">#REF!</definedName>
    <definedName name="_TS16" localSheetId="29">#REF!</definedName>
    <definedName name="_TS16" localSheetId="30">#REF!</definedName>
    <definedName name="_TS16" localSheetId="27">#REF!</definedName>
    <definedName name="_TS16" localSheetId="28">#REF!</definedName>
    <definedName name="_TS16" localSheetId="26">#REF!</definedName>
    <definedName name="_TS16" localSheetId="1">#REF!</definedName>
    <definedName name="_TS16" localSheetId="2">#REF!</definedName>
    <definedName name="_TS16" localSheetId="33">#REF!</definedName>
    <definedName name="_TS16" localSheetId="0">#REF!</definedName>
    <definedName name="_TS16" localSheetId="47">#REF!</definedName>
    <definedName name="_TS16" localSheetId="37">#REF!</definedName>
    <definedName name="_TS16" localSheetId="38">#REF!</definedName>
    <definedName name="_TS16" localSheetId="39">#REF!</definedName>
    <definedName name="_TS16" localSheetId="40">#REF!</definedName>
    <definedName name="_TS16" localSheetId="41">#REF!</definedName>
    <definedName name="_TS16" localSheetId="36">#REF!</definedName>
    <definedName name="_TS16" localSheetId="55">#REF!</definedName>
    <definedName name="_TS16" localSheetId="56">#REF!</definedName>
    <definedName name="_TS16" localSheetId="54">#REF!</definedName>
    <definedName name="_TS16" localSheetId="44">#REF!</definedName>
    <definedName name="_TS16">#REF!</definedName>
    <definedName name="_TS18" localSheetId="9">#REF!</definedName>
    <definedName name="_TS18" localSheetId="46">#REF!</definedName>
    <definedName name="_TS18" localSheetId="8">#REF!</definedName>
    <definedName name="_TS18" localSheetId="31">#REF!</definedName>
    <definedName name="_TS18" localSheetId="43">#REF!</definedName>
    <definedName name="_TS18" localSheetId="53">#REF!</definedName>
    <definedName name="_TS18" localSheetId="45">#REF!</definedName>
    <definedName name="_TS18" localSheetId="52">#REF!</definedName>
    <definedName name="_TS18" localSheetId="50">#REF!</definedName>
    <definedName name="_TS18" localSheetId="3">#REF!</definedName>
    <definedName name="_TS18" localSheetId="18">#REF!</definedName>
    <definedName name="_TS18" localSheetId="19">#REF!</definedName>
    <definedName name="_TS18" localSheetId="16">#REF!</definedName>
    <definedName name="_TS18" localSheetId="17">#REF!</definedName>
    <definedName name="_TS18" localSheetId="6">#REF!</definedName>
    <definedName name="_TS18" localSheetId="25">#REF!</definedName>
    <definedName name="_TS18" localSheetId="29">#REF!</definedName>
    <definedName name="_TS18" localSheetId="30">#REF!</definedName>
    <definedName name="_TS18" localSheetId="27">#REF!</definedName>
    <definedName name="_TS18" localSheetId="28">#REF!</definedName>
    <definedName name="_TS18" localSheetId="26">#REF!</definedName>
    <definedName name="_TS18" localSheetId="1">#REF!</definedName>
    <definedName name="_TS18" localSheetId="2">#REF!</definedName>
    <definedName name="_TS18" localSheetId="33">#REF!</definedName>
    <definedName name="_TS18" localSheetId="0">#REF!</definedName>
    <definedName name="_TS18" localSheetId="47">#REF!</definedName>
    <definedName name="_TS18" localSheetId="37">#REF!</definedName>
    <definedName name="_TS18" localSheetId="38">#REF!</definedName>
    <definedName name="_TS18" localSheetId="39">#REF!</definedName>
    <definedName name="_TS18" localSheetId="40">#REF!</definedName>
    <definedName name="_TS18" localSheetId="41">#REF!</definedName>
    <definedName name="_TS18" localSheetId="36">#REF!</definedName>
    <definedName name="_TS18" localSheetId="55">#REF!</definedName>
    <definedName name="_TS18" localSheetId="56">#REF!</definedName>
    <definedName name="_TS18" localSheetId="54">#REF!</definedName>
    <definedName name="_TS18" localSheetId="44">#REF!</definedName>
    <definedName name="_TS18">#REF!</definedName>
    <definedName name="_TS20" localSheetId="9">#REF!</definedName>
    <definedName name="_TS20" localSheetId="46">#REF!</definedName>
    <definedName name="_TS20" localSheetId="8">#REF!</definedName>
    <definedName name="_TS20" localSheetId="31">#REF!</definedName>
    <definedName name="_TS20" localSheetId="43">#REF!</definedName>
    <definedName name="_TS20" localSheetId="53">#REF!</definedName>
    <definedName name="_TS20" localSheetId="45">#REF!</definedName>
    <definedName name="_TS20" localSheetId="52">#REF!</definedName>
    <definedName name="_TS20" localSheetId="50">#REF!</definedName>
    <definedName name="_TS20" localSheetId="3">#REF!</definedName>
    <definedName name="_TS20" localSheetId="18">#REF!</definedName>
    <definedName name="_TS20" localSheetId="19">#REF!</definedName>
    <definedName name="_TS20" localSheetId="16">#REF!</definedName>
    <definedName name="_TS20" localSheetId="17">#REF!</definedName>
    <definedName name="_TS20" localSheetId="6">#REF!</definedName>
    <definedName name="_TS20" localSheetId="25">#REF!</definedName>
    <definedName name="_TS20" localSheetId="29">#REF!</definedName>
    <definedName name="_TS20" localSheetId="30">#REF!</definedName>
    <definedName name="_TS20" localSheetId="27">#REF!</definedName>
    <definedName name="_TS20" localSheetId="28">#REF!</definedName>
    <definedName name="_TS20" localSheetId="26">#REF!</definedName>
    <definedName name="_TS20" localSheetId="1">#REF!</definedName>
    <definedName name="_TS20" localSheetId="2">#REF!</definedName>
    <definedName name="_TS20" localSheetId="33">#REF!</definedName>
    <definedName name="_TS20" localSheetId="0">#REF!</definedName>
    <definedName name="_TS20" localSheetId="47">#REF!</definedName>
    <definedName name="_TS20" localSheetId="37">#REF!</definedName>
    <definedName name="_TS20" localSheetId="38">#REF!</definedName>
    <definedName name="_TS20" localSheetId="39">#REF!</definedName>
    <definedName name="_TS20" localSheetId="40">#REF!</definedName>
    <definedName name="_TS20" localSheetId="41">#REF!</definedName>
    <definedName name="_TS20" localSheetId="36">#REF!</definedName>
    <definedName name="_TS20" localSheetId="55">#REF!</definedName>
    <definedName name="_TS20" localSheetId="56">#REF!</definedName>
    <definedName name="_TS20" localSheetId="54">#REF!</definedName>
    <definedName name="_TS20" localSheetId="44">#REF!</definedName>
    <definedName name="_TS20">#REF!</definedName>
    <definedName name="_TS24" localSheetId="9">#REF!</definedName>
    <definedName name="_TS24" localSheetId="46">#REF!</definedName>
    <definedName name="_TS24" localSheetId="8">#REF!</definedName>
    <definedName name="_TS24" localSheetId="31">#REF!</definedName>
    <definedName name="_TS24" localSheetId="43">#REF!</definedName>
    <definedName name="_TS24" localSheetId="53">#REF!</definedName>
    <definedName name="_TS24" localSheetId="45">#REF!</definedName>
    <definedName name="_TS24" localSheetId="52">#REF!</definedName>
    <definedName name="_TS24" localSheetId="50">#REF!</definedName>
    <definedName name="_TS24" localSheetId="3">#REF!</definedName>
    <definedName name="_TS24" localSheetId="18">#REF!</definedName>
    <definedName name="_TS24" localSheetId="19">#REF!</definedName>
    <definedName name="_TS24" localSheetId="16">#REF!</definedName>
    <definedName name="_TS24" localSheetId="17">#REF!</definedName>
    <definedName name="_TS24" localSheetId="25">#REF!</definedName>
    <definedName name="_TS24" localSheetId="29">#REF!</definedName>
    <definedName name="_TS24" localSheetId="30">#REF!</definedName>
    <definedName name="_TS24" localSheetId="27">#REF!</definedName>
    <definedName name="_TS24" localSheetId="28">#REF!</definedName>
    <definedName name="_TS24" localSheetId="26">#REF!</definedName>
    <definedName name="_TS24" localSheetId="1">#REF!</definedName>
    <definedName name="_TS24" localSheetId="2">#REF!</definedName>
    <definedName name="_TS24" localSheetId="33">#REF!</definedName>
    <definedName name="_TS24" localSheetId="0">#REF!</definedName>
    <definedName name="_TS24" localSheetId="47">#REF!</definedName>
    <definedName name="_TS24" localSheetId="37">#REF!</definedName>
    <definedName name="_TS24" localSheetId="38">#REF!</definedName>
    <definedName name="_TS24" localSheetId="39">#REF!</definedName>
    <definedName name="_TS24" localSheetId="40">#REF!</definedName>
    <definedName name="_TS24" localSheetId="41">#REF!</definedName>
    <definedName name="_TS24" localSheetId="36">#REF!</definedName>
    <definedName name="_TS24" localSheetId="55">#REF!</definedName>
    <definedName name="_TS24" localSheetId="56">#REF!</definedName>
    <definedName name="_TS24" localSheetId="54">#REF!</definedName>
    <definedName name="_TS24" localSheetId="44">#REF!</definedName>
    <definedName name="_TS24">#REF!</definedName>
    <definedName name="_TS27" localSheetId="9">#REF!</definedName>
    <definedName name="_TS27" localSheetId="46">#REF!</definedName>
    <definedName name="_TS27" localSheetId="8">#REF!</definedName>
    <definedName name="_TS27" localSheetId="31">#REF!</definedName>
    <definedName name="_TS27" localSheetId="43">#REF!</definedName>
    <definedName name="_TS27" localSheetId="53">#REF!</definedName>
    <definedName name="_TS27" localSheetId="45">#REF!</definedName>
    <definedName name="_TS27" localSheetId="52">#REF!</definedName>
    <definedName name="_TS27" localSheetId="50">#REF!</definedName>
    <definedName name="_TS27" localSheetId="3">#REF!</definedName>
    <definedName name="_TS27" localSheetId="18">#REF!</definedName>
    <definedName name="_TS27" localSheetId="19">#REF!</definedName>
    <definedName name="_TS27" localSheetId="16">#REF!</definedName>
    <definedName name="_TS27" localSheetId="17">#REF!</definedName>
    <definedName name="_TS27" localSheetId="6">#REF!</definedName>
    <definedName name="_TS27" localSheetId="25">#REF!</definedName>
    <definedName name="_TS27" localSheetId="29">#REF!</definedName>
    <definedName name="_TS27" localSheetId="30">#REF!</definedName>
    <definedName name="_TS27" localSheetId="27">#REF!</definedName>
    <definedName name="_TS27" localSheetId="28">#REF!</definedName>
    <definedName name="_TS27" localSheetId="26">#REF!</definedName>
    <definedName name="_TS27" localSheetId="1">#REF!</definedName>
    <definedName name="_TS27" localSheetId="2">#REF!</definedName>
    <definedName name="_TS27" localSheetId="33">#REF!</definedName>
    <definedName name="_TS27" localSheetId="0">#REF!</definedName>
    <definedName name="_TS27" localSheetId="47">#REF!</definedName>
    <definedName name="_TS27" localSheetId="37">#REF!</definedName>
    <definedName name="_TS27" localSheetId="38">#REF!</definedName>
    <definedName name="_TS27" localSheetId="39">#REF!</definedName>
    <definedName name="_TS27" localSheetId="40">#REF!</definedName>
    <definedName name="_TS27" localSheetId="41">#REF!</definedName>
    <definedName name="_TS27" localSheetId="36">#REF!</definedName>
    <definedName name="_TS27" localSheetId="55">#REF!</definedName>
    <definedName name="_TS27" localSheetId="56">#REF!</definedName>
    <definedName name="_TS27" localSheetId="54">#REF!</definedName>
    <definedName name="_TS27" localSheetId="44">#REF!</definedName>
    <definedName name="_TS27">#REF!</definedName>
    <definedName name="_TS30" localSheetId="9">#REF!</definedName>
    <definedName name="_TS30" localSheetId="46">#REF!</definedName>
    <definedName name="_TS30" localSheetId="8">#REF!</definedName>
    <definedName name="_TS30" localSheetId="31">#REF!</definedName>
    <definedName name="_TS30" localSheetId="43">#REF!</definedName>
    <definedName name="_TS30" localSheetId="53">#REF!</definedName>
    <definedName name="_TS30" localSheetId="45">#REF!</definedName>
    <definedName name="_TS30" localSheetId="52">#REF!</definedName>
    <definedName name="_TS30" localSheetId="50">#REF!</definedName>
    <definedName name="_TS30" localSheetId="3">#REF!</definedName>
    <definedName name="_TS30" localSheetId="18">#REF!</definedName>
    <definedName name="_TS30" localSheetId="19">#REF!</definedName>
    <definedName name="_TS30" localSheetId="16">#REF!</definedName>
    <definedName name="_TS30" localSheetId="17">#REF!</definedName>
    <definedName name="_TS30" localSheetId="6">#REF!</definedName>
    <definedName name="_TS30" localSheetId="25">#REF!</definedName>
    <definedName name="_TS30" localSheetId="29">#REF!</definedName>
    <definedName name="_TS30" localSheetId="30">#REF!</definedName>
    <definedName name="_TS30" localSheetId="27">#REF!</definedName>
    <definedName name="_TS30" localSheetId="28">#REF!</definedName>
    <definedName name="_TS30" localSheetId="26">#REF!</definedName>
    <definedName name="_TS30" localSheetId="1">#REF!</definedName>
    <definedName name="_TS30" localSheetId="2">#REF!</definedName>
    <definedName name="_TS30" localSheetId="33">#REF!</definedName>
    <definedName name="_TS30" localSheetId="0">#REF!</definedName>
    <definedName name="_TS30" localSheetId="47">#REF!</definedName>
    <definedName name="_TS30" localSheetId="37">#REF!</definedName>
    <definedName name="_TS30" localSheetId="38">#REF!</definedName>
    <definedName name="_TS30" localSheetId="39">#REF!</definedName>
    <definedName name="_TS30" localSheetId="40">#REF!</definedName>
    <definedName name="_TS30" localSheetId="41">#REF!</definedName>
    <definedName name="_TS30" localSheetId="36">#REF!</definedName>
    <definedName name="_TS30" localSheetId="55">#REF!</definedName>
    <definedName name="_TS30" localSheetId="56">#REF!</definedName>
    <definedName name="_TS30" localSheetId="54">#REF!</definedName>
    <definedName name="_TS30" localSheetId="44">#REF!</definedName>
    <definedName name="_TS30">#REF!</definedName>
    <definedName name="_TS33" localSheetId="9">#REF!</definedName>
    <definedName name="_TS33" localSheetId="46">#REF!</definedName>
    <definedName name="_TS33" localSheetId="8">#REF!</definedName>
    <definedName name="_TS33" localSheetId="31">#REF!</definedName>
    <definedName name="_TS33" localSheetId="43">#REF!</definedName>
    <definedName name="_TS33" localSheetId="53">#REF!</definedName>
    <definedName name="_TS33" localSheetId="45">#REF!</definedName>
    <definedName name="_TS33" localSheetId="52">#REF!</definedName>
    <definedName name="_TS33" localSheetId="50">#REF!</definedName>
    <definedName name="_TS33" localSheetId="3">#REF!</definedName>
    <definedName name="_TS33" localSheetId="18">#REF!</definedName>
    <definedName name="_TS33" localSheetId="19">#REF!</definedName>
    <definedName name="_TS33" localSheetId="16">#REF!</definedName>
    <definedName name="_TS33" localSheetId="17">#REF!</definedName>
    <definedName name="_TS33" localSheetId="6">#REF!</definedName>
    <definedName name="_TS33" localSheetId="25">#REF!</definedName>
    <definedName name="_TS33" localSheetId="29">#REF!</definedName>
    <definedName name="_TS33" localSheetId="30">#REF!</definedName>
    <definedName name="_TS33" localSheetId="27">#REF!</definedName>
    <definedName name="_TS33" localSheetId="28">#REF!</definedName>
    <definedName name="_TS33" localSheetId="26">#REF!</definedName>
    <definedName name="_TS33" localSheetId="1">#REF!</definedName>
    <definedName name="_TS33" localSheetId="2">#REF!</definedName>
    <definedName name="_TS33" localSheetId="33">#REF!</definedName>
    <definedName name="_TS33" localSheetId="0">#REF!</definedName>
    <definedName name="_TS33" localSheetId="47">#REF!</definedName>
    <definedName name="_TS33" localSheetId="37">#REF!</definedName>
    <definedName name="_TS33" localSheetId="38">#REF!</definedName>
    <definedName name="_TS33" localSheetId="39">#REF!</definedName>
    <definedName name="_TS33" localSheetId="40">#REF!</definedName>
    <definedName name="_TS33" localSheetId="41">#REF!</definedName>
    <definedName name="_TS33" localSheetId="36">#REF!</definedName>
    <definedName name="_TS33" localSheetId="55">#REF!</definedName>
    <definedName name="_TS33" localSheetId="56">#REF!</definedName>
    <definedName name="_TS33" localSheetId="54">#REF!</definedName>
    <definedName name="_TS33" localSheetId="44">#REF!</definedName>
    <definedName name="_TS33">#REF!</definedName>
    <definedName name="_TS36" localSheetId="9">#REF!</definedName>
    <definedName name="_TS36" localSheetId="46">#REF!</definedName>
    <definedName name="_TS36" localSheetId="8">#REF!</definedName>
    <definedName name="_TS36" localSheetId="31">#REF!</definedName>
    <definedName name="_TS36" localSheetId="43">#REF!</definedName>
    <definedName name="_TS36" localSheetId="53">#REF!</definedName>
    <definedName name="_TS36" localSheetId="45">#REF!</definedName>
    <definedName name="_TS36" localSheetId="52">#REF!</definedName>
    <definedName name="_TS36" localSheetId="50">#REF!</definedName>
    <definedName name="_TS36" localSheetId="3">#REF!</definedName>
    <definedName name="_TS36" localSheetId="18">#REF!</definedName>
    <definedName name="_TS36" localSheetId="19">#REF!</definedName>
    <definedName name="_TS36" localSheetId="16">#REF!</definedName>
    <definedName name="_TS36" localSheetId="17">#REF!</definedName>
    <definedName name="_TS36" localSheetId="6">#REF!</definedName>
    <definedName name="_TS36" localSheetId="25">#REF!</definedName>
    <definedName name="_TS36" localSheetId="29">#REF!</definedName>
    <definedName name="_TS36" localSheetId="30">#REF!</definedName>
    <definedName name="_TS36" localSheetId="27">#REF!</definedName>
    <definedName name="_TS36" localSheetId="28">#REF!</definedName>
    <definedName name="_TS36" localSheetId="26">#REF!</definedName>
    <definedName name="_TS36" localSheetId="1">#REF!</definedName>
    <definedName name="_TS36" localSheetId="2">#REF!</definedName>
    <definedName name="_TS36" localSheetId="33">#REF!</definedName>
    <definedName name="_TS36" localSheetId="0">#REF!</definedName>
    <definedName name="_TS36" localSheetId="47">#REF!</definedName>
    <definedName name="_TS36" localSheetId="37">#REF!</definedName>
    <definedName name="_TS36" localSheetId="38">#REF!</definedName>
    <definedName name="_TS36" localSheetId="39">#REF!</definedName>
    <definedName name="_TS36" localSheetId="40">#REF!</definedName>
    <definedName name="_TS36" localSheetId="41">#REF!</definedName>
    <definedName name="_TS36" localSheetId="36">#REF!</definedName>
    <definedName name="_TS36" localSheetId="55">#REF!</definedName>
    <definedName name="_TS36" localSheetId="56">#REF!</definedName>
    <definedName name="_TS36" localSheetId="54">#REF!</definedName>
    <definedName name="_TS36" localSheetId="44">#REF!</definedName>
    <definedName name="_TS36">#REF!</definedName>
    <definedName name="_TS39" localSheetId="9">#REF!</definedName>
    <definedName name="_TS39" localSheetId="46">#REF!</definedName>
    <definedName name="_TS39" localSheetId="8">#REF!</definedName>
    <definedName name="_TS39" localSheetId="31">#REF!</definedName>
    <definedName name="_TS39" localSheetId="43">#REF!</definedName>
    <definedName name="_TS39" localSheetId="53">#REF!</definedName>
    <definedName name="_TS39" localSheetId="45">#REF!</definedName>
    <definedName name="_TS39" localSheetId="52">#REF!</definedName>
    <definedName name="_TS39" localSheetId="50">#REF!</definedName>
    <definedName name="_TS39" localSheetId="3">#REF!</definedName>
    <definedName name="_TS39" localSheetId="18">#REF!</definedName>
    <definedName name="_TS39" localSheetId="19">#REF!</definedName>
    <definedName name="_TS39" localSheetId="16">#REF!</definedName>
    <definedName name="_TS39" localSheetId="17">#REF!</definedName>
    <definedName name="_TS39" localSheetId="6">#REF!</definedName>
    <definedName name="_TS39" localSheetId="25">#REF!</definedName>
    <definedName name="_TS39" localSheetId="29">#REF!</definedName>
    <definedName name="_TS39" localSheetId="30">#REF!</definedName>
    <definedName name="_TS39" localSheetId="27">#REF!</definedName>
    <definedName name="_TS39" localSheetId="28">#REF!</definedName>
    <definedName name="_TS39" localSheetId="26">#REF!</definedName>
    <definedName name="_TS39" localSheetId="1">#REF!</definedName>
    <definedName name="_TS39" localSheetId="2">#REF!</definedName>
    <definedName name="_TS39" localSheetId="33">#REF!</definedName>
    <definedName name="_TS39" localSheetId="0">#REF!</definedName>
    <definedName name="_TS39" localSheetId="47">#REF!</definedName>
    <definedName name="_TS39" localSheetId="37">#REF!</definedName>
    <definedName name="_TS39" localSheetId="38">#REF!</definedName>
    <definedName name="_TS39" localSheetId="39">#REF!</definedName>
    <definedName name="_TS39" localSheetId="40">#REF!</definedName>
    <definedName name="_TS39" localSheetId="41">#REF!</definedName>
    <definedName name="_TS39" localSheetId="36">#REF!</definedName>
    <definedName name="_TS39" localSheetId="55">#REF!</definedName>
    <definedName name="_TS39" localSheetId="56">#REF!</definedName>
    <definedName name="_TS39" localSheetId="54">#REF!</definedName>
    <definedName name="_TS39" localSheetId="44">#REF!</definedName>
    <definedName name="_TS39">#REF!</definedName>
    <definedName name="_TS42" localSheetId="9">#REF!</definedName>
    <definedName name="_TS42" localSheetId="46">#REF!</definedName>
    <definedName name="_TS42" localSheetId="8">#REF!</definedName>
    <definedName name="_TS42" localSheetId="31">#REF!</definedName>
    <definedName name="_TS42" localSheetId="43">#REF!</definedName>
    <definedName name="_TS42" localSheetId="53">#REF!</definedName>
    <definedName name="_TS42" localSheetId="45">#REF!</definedName>
    <definedName name="_TS42" localSheetId="52">#REF!</definedName>
    <definedName name="_TS42" localSheetId="50">#REF!</definedName>
    <definedName name="_TS42" localSheetId="3">#REF!</definedName>
    <definedName name="_TS42" localSheetId="18">#REF!</definedName>
    <definedName name="_TS42" localSheetId="19">#REF!</definedName>
    <definedName name="_TS42" localSheetId="16">#REF!</definedName>
    <definedName name="_TS42" localSheetId="17">#REF!</definedName>
    <definedName name="_TS42" localSheetId="6">#REF!</definedName>
    <definedName name="_TS42" localSheetId="25">#REF!</definedName>
    <definedName name="_TS42" localSheetId="29">#REF!</definedName>
    <definedName name="_TS42" localSheetId="30">#REF!</definedName>
    <definedName name="_TS42" localSheetId="27">#REF!</definedName>
    <definedName name="_TS42" localSheetId="28">#REF!</definedName>
    <definedName name="_TS42" localSheetId="26">#REF!</definedName>
    <definedName name="_TS42" localSheetId="1">#REF!</definedName>
    <definedName name="_TS42" localSheetId="2">#REF!</definedName>
    <definedName name="_TS42" localSheetId="33">#REF!</definedName>
    <definedName name="_TS42" localSheetId="0">#REF!</definedName>
    <definedName name="_TS42" localSheetId="47">#REF!</definedName>
    <definedName name="_TS42" localSheetId="37">#REF!</definedName>
    <definedName name="_TS42" localSheetId="38">#REF!</definedName>
    <definedName name="_TS42" localSheetId="39">#REF!</definedName>
    <definedName name="_TS42" localSheetId="40">#REF!</definedName>
    <definedName name="_TS42" localSheetId="41">#REF!</definedName>
    <definedName name="_TS42" localSheetId="36">#REF!</definedName>
    <definedName name="_TS42" localSheetId="55">#REF!</definedName>
    <definedName name="_TS42" localSheetId="56">#REF!</definedName>
    <definedName name="_TS42" localSheetId="54">#REF!</definedName>
    <definedName name="_TS42" localSheetId="44">#REF!</definedName>
    <definedName name="_TS42">#REF!</definedName>
    <definedName name="_TS45" localSheetId="9">#REF!</definedName>
    <definedName name="_TS45" localSheetId="46">#REF!</definedName>
    <definedName name="_TS45" localSheetId="8">#REF!</definedName>
    <definedName name="_TS45" localSheetId="31">#REF!</definedName>
    <definedName name="_TS45" localSheetId="43">#REF!</definedName>
    <definedName name="_TS45" localSheetId="53">#REF!</definedName>
    <definedName name="_TS45" localSheetId="45">#REF!</definedName>
    <definedName name="_TS45" localSheetId="52">#REF!</definedName>
    <definedName name="_TS45" localSheetId="50">#REF!</definedName>
    <definedName name="_TS45" localSheetId="3">#REF!</definedName>
    <definedName name="_TS45" localSheetId="18">#REF!</definedName>
    <definedName name="_TS45" localSheetId="19">#REF!</definedName>
    <definedName name="_TS45" localSheetId="16">#REF!</definedName>
    <definedName name="_TS45" localSheetId="17">#REF!</definedName>
    <definedName name="_TS45" localSheetId="6">#REF!</definedName>
    <definedName name="_TS45" localSheetId="25">#REF!</definedName>
    <definedName name="_TS45" localSheetId="29">#REF!</definedName>
    <definedName name="_TS45" localSheetId="30">#REF!</definedName>
    <definedName name="_TS45" localSheetId="27">#REF!</definedName>
    <definedName name="_TS45" localSheetId="28">#REF!</definedName>
    <definedName name="_TS45" localSheetId="26">#REF!</definedName>
    <definedName name="_TS45" localSheetId="1">#REF!</definedName>
    <definedName name="_TS45" localSheetId="2">#REF!</definedName>
    <definedName name="_TS45" localSheetId="33">#REF!</definedName>
    <definedName name="_TS45" localSheetId="0">#REF!</definedName>
    <definedName name="_TS45" localSheetId="47">#REF!</definedName>
    <definedName name="_TS45" localSheetId="37">#REF!</definedName>
    <definedName name="_TS45" localSheetId="38">#REF!</definedName>
    <definedName name="_TS45" localSheetId="39">#REF!</definedName>
    <definedName name="_TS45" localSheetId="40">#REF!</definedName>
    <definedName name="_TS45" localSheetId="41">#REF!</definedName>
    <definedName name="_TS45" localSheetId="36">#REF!</definedName>
    <definedName name="_TS45" localSheetId="55">#REF!</definedName>
    <definedName name="_TS45" localSheetId="56">#REF!</definedName>
    <definedName name="_TS45" localSheetId="54">#REF!</definedName>
    <definedName name="_TS45" localSheetId="44">#REF!</definedName>
    <definedName name="_TS45">#REF!</definedName>
    <definedName name="_TS6" localSheetId="9">#REF!</definedName>
    <definedName name="_TS6" localSheetId="46">#REF!</definedName>
    <definedName name="_TS6" localSheetId="8">#REF!</definedName>
    <definedName name="_TS6" localSheetId="31">#REF!</definedName>
    <definedName name="_TS6" localSheetId="43">#REF!</definedName>
    <definedName name="_TS6" localSheetId="53">#REF!</definedName>
    <definedName name="_TS6" localSheetId="45">#REF!</definedName>
    <definedName name="_TS6" localSheetId="52">#REF!</definedName>
    <definedName name="_TS6" localSheetId="50">#REF!</definedName>
    <definedName name="_TS6" localSheetId="3">#REF!</definedName>
    <definedName name="_TS6" localSheetId="18">#REF!</definedName>
    <definedName name="_TS6" localSheetId="19">#REF!</definedName>
    <definedName name="_TS6" localSheetId="16">#REF!</definedName>
    <definedName name="_TS6" localSheetId="17">#REF!</definedName>
    <definedName name="_TS6" localSheetId="25">#REF!</definedName>
    <definedName name="_TS6" localSheetId="29">#REF!</definedName>
    <definedName name="_TS6" localSheetId="30">#REF!</definedName>
    <definedName name="_TS6" localSheetId="27">#REF!</definedName>
    <definedName name="_TS6" localSheetId="28">#REF!</definedName>
    <definedName name="_TS6" localSheetId="26">#REF!</definedName>
    <definedName name="_TS6" localSheetId="1">#REF!</definedName>
    <definedName name="_TS6" localSheetId="2">#REF!</definedName>
    <definedName name="_TS6" localSheetId="33">#REF!</definedName>
    <definedName name="_TS6" localSheetId="0">#REF!</definedName>
    <definedName name="_TS6" localSheetId="47">#REF!</definedName>
    <definedName name="_TS6" localSheetId="37">#REF!</definedName>
    <definedName name="_TS6" localSheetId="38">#REF!</definedName>
    <definedName name="_TS6" localSheetId="39">#REF!</definedName>
    <definedName name="_TS6" localSheetId="40">#REF!</definedName>
    <definedName name="_TS6" localSheetId="41">#REF!</definedName>
    <definedName name="_TS6" localSheetId="36">#REF!</definedName>
    <definedName name="_TS6" localSheetId="55">#REF!</definedName>
    <definedName name="_TS6" localSheetId="56">#REF!</definedName>
    <definedName name="_TS6" localSheetId="54">#REF!</definedName>
    <definedName name="_TS6" localSheetId="44">#REF!</definedName>
    <definedName name="_TS6">#REF!</definedName>
    <definedName name="_TS8" localSheetId="9">#REF!</definedName>
    <definedName name="_TS8" localSheetId="46">#REF!</definedName>
    <definedName name="_TS8" localSheetId="8">#REF!</definedName>
    <definedName name="_TS8" localSheetId="31">#REF!</definedName>
    <definedName name="_TS8" localSheetId="43">#REF!</definedName>
    <definedName name="_TS8" localSheetId="53">#REF!</definedName>
    <definedName name="_TS8" localSheetId="45">#REF!</definedName>
    <definedName name="_TS8" localSheetId="52">#REF!</definedName>
    <definedName name="_TS8" localSheetId="50">#REF!</definedName>
    <definedName name="_TS8" localSheetId="3">#REF!</definedName>
    <definedName name="_TS8" localSheetId="18">#REF!</definedName>
    <definedName name="_TS8" localSheetId="19">#REF!</definedName>
    <definedName name="_TS8" localSheetId="16">#REF!</definedName>
    <definedName name="_TS8" localSheetId="17">#REF!</definedName>
    <definedName name="_TS8" localSheetId="6">#REF!</definedName>
    <definedName name="_TS8" localSheetId="25">#REF!</definedName>
    <definedName name="_TS8" localSheetId="29">#REF!</definedName>
    <definedName name="_TS8" localSheetId="30">#REF!</definedName>
    <definedName name="_TS8" localSheetId="27">#REF!</definedName>
    <definedName name="_TS8" localSheetId="28">#REF!</definedName>
    <definedName name="_TS8" localSheetId="26">#REF!</definedName>
    <definedName name="_TS8" localSheetId="1">#REF!</definedName>
    <definedName name="_TS8" localSheetId="2">#REF!</definedName>
    <definedName name="_TS8" localSheetId="33">#REF!</definedName>
    <definedName name="_TS8" localSheetId="0">#REF!</definedName>
    <definedName name="_TS8" localSheetId="47">#REF!</definedName>
    <definedName name="_TS8" localSheetId="37">#REF!</definedName>
    <definedName name="_TS8" localSheetId="38">#REF!</definedName>
    <definedName name="_TS8" localSheetId="39">#REF!</definedName>
    <definedName name="_TS8" localSheetId="40">#REF!</definedName>
    <definedName name="_TS8" localSheetId="41">#REF!</definedName>
    <definedName name="_TS8" localSheetId="36">#REF!</definedName>
    <definedName name="_TS8" localSheetId="55">#REF!</definedName>
    <definedName name="_TS8" localSheetId="56">#REF!</definedName>
    <definedName name="_TS8" localSheetId="54">#REF!</definedName>
    <definedName name="_TS8" localSheetId="44">#REF!</definedName>
    <definedName name="_TS8">#REF!</definedName>
    <definedName name="_URA10" localSheetId="46">#REF!</definedName>
    <definedName name="_URA10" localSheetId="31">#REF!</definedName>
    <definedName name="_URA10" localSheetId="43">#REF!</definedName>
    <definedName name="_URA10" localSheetId="53">#REF!</definedName>
    <definedName name="_URA10" localSheetId="45">#REF!</definedName>
    <definedName name="_URA10" localSheetId="52">#REF!</definedName>
    <definedName name="_URA10" localSheetId="50">#REF!</definedName>
    <definedName name="_URA10" localSheetId="3">#REF!</definedName>
    <definedName name="_URA10" localSheetId="18">#REF!</definedName>
    <definedName name="_URA10" localSheetId="19">#REF!</definedName>
    <definedName name="_URA10" localSheetId="16">#REF!</definedName>
    <definedName name="_URA10" localSheetId="17">#REF!</definedName>
    <definedName name="_URA10" localSheetId="25">#REF!</definedName>
    <definedName name="_URA10" localSheetId="29">#REF!</definedName>
    <definedName name="_URA10" localSheetId="30">#REF!</definedName>
    <definedName name="_URA10" localSheetId="27">#REF!</definedName>
    <definedName name="_URA10" localSheetId="28">#REF!</definedName>
    <definedName name="_URA10" localSheetId="26">#REF!</definedName>
    <definedName name="_URA10" localSheetId="1">#REF!</definedName>
    <definedName name="_URA10" localSheetId="2">#REF!</definedName>
    <definedName name="_URA10" localSheetId="33">#REF!</definedName>
    <definedName name="_URA10" localSheetId="0">#REF!</definedName>
    <definedName name="_URA10" localSheetId="47">#REF!</definedName>
    <definedName name="_URA10" localSheetId="37">#REF!</definedName>
    <definedName name="_URA10" localSheetId="38">#REF!</definedName>
    <definedName name="_URA10" localSheetId="39">#REF!</definedName>
    <definedName name="_URA10" localSheetId="40">#REF!</definedName>
    <definedName name="_URA10" localSheetId="41">#REF!</definedName>
    <definedName name="_URA10" localSheetId="36">#REF!</definedName>
    <definedName name="_URA10" localSheetId="55">#REF!</definedName>
    <definedName name="_URA10" localSheetId="56">#REF!</definedName>
    <definedName name="_URA10" localSheetId="54">#REF!</definedName>
    <definedName name="_URA10" localSheetId="44">#REF!</definedName>
    <definedName name="_URA10">#REF!</definedName>
    <definedName name="_URA12" localSheetId="46">#REF!</definedName>
    <definedName name="_URA12" localSheetId="31">#REF!</definedName>
    <definedName name="_URA12" localSheetId="43">#REF!</definedName>
    <definedName name="_URA12" localSheetId="53">#REF!</definedName>
    <definedName name="_URA12" localSheetId="45">#REF!</definedName>
    <definedName name="_URA12" localSheetId="52">#REF!</definedName>
    <definedName name="_URA12" localSheetId="50">#REF!</definedName>
    <definedName name="_URA12" localSheetId="3">#REF!</definedName>
    <definedName name="_URA12" localSheetId="18">#REF!</definedName>
    <definedName name="_URA12" localSheetId="19">#REF!</definedName>
    <definedName name="_URA12" localSheetId="16">#REF!</definedName>
    <definedName name="_URA12" localSheetId="17">#REF!</definedName>
    <definedName name="_URA12" localSheetId="25">#REF!</definedName>
    <definedName name="_URA12" localSheetId="29">#REF!</definedName>
    <definedName name="_URA12" localSheetId="30">#REF!</definedName>
    <definedName name="_URA12" localSheetId="27">#REF!</definedName>
    <definedName name="_URA12" localSheetId="28">#REF!</definedName>
    <definedName name="_URA12" localSheetId="26">#REF!</definedName>
    <definedName name="_URA12" localSheetId="1">#REF!</definedName>
    <definedName name="_URA12" localSheetId="2">#REF!</definedName>
    <definedName name="_URA12" localSheetId="33">#REF!</definedName>
    <definedName name="_URA12" localSheetId="0">#REF!</definedName>
    <definedName name="_URA12" localSheetId="47">#REF!</definedName>
    <definedName name="_URA12" localSheetId="37">#REF!</definedName>
    <definedName name="_URA12" localSheetId="38">#REF!</definedName>
    <definedName name="_URA12" localSheetId="39">#REF!</definedName>
    <definedName name="_URA12" localSheetId="40">#REF!</definedName>
    <definedName name="_URA12" localSheetId="41">#REF!</definedName>
    <definedName name="_URA12" localSheetId="36">#REF!</definedName>
    <definedName name="_URA12" localSheetId="55">#REF!</definedName>
    <definedName name="_URA12" localSheetId="56">#REF!</definedName>
    <definedName name="_URA12" localSheetId="54">#REF!</definedName>
    <definedName name="_URA12" localSheetId="44">#REF!</definedName>
    <definedName name="_URA12">#REF!</definedName>
    <definedName name="_URA3" localSheetId="46">#REF!</definedName>
    <definedName name="_URA3" localSheetId="31">#REF!</definedName>
    <definedName name="_URA3" localSheetId="43">#REF!</definedName>
    <definedName name="_URA3" localSheetId="53">#REF!</definedName>
    <definedName name="_URA3" localSheetId="45">#REF!</definedName>
    <definedName name="_URA3" localSheetId="52">#REF!</definedName>
    <definedName name="_URA3" localSheetId="50">#REF!</definedName>
    <definedName name="_URA3" localSheetId="3">#REF!</definedName>
    <definedName name="_URA3" localSheetId="18">#REF!</definedName>
    <definedName name="_URA3" localSheetId="19">#REF!</definedName>
    <definedName name="_URA3" localSheetId="16">#REF!</definedName>
    <definedName name="_URA3" localSheetId="17">#REF!</definedName>
    <definedName name="_URA3" localSheetId="25">#REF!</definedName>
    <definedName name="_URA3" localSheetId="29">#REF!</definedName>
    <definedName name="_URA3" localSheetId="30">#REF!</definedName>
    <definedName name="_URA3" localSheetId="27">#REF!</definedName>
    <definedName name="_URA3" localSheetId="28">#REF!</definedName>
    <definedName name="_URA3" localSheetId="26">#REF!</definedName>
    <definedName name="_URA3" localSheetId="1">#REF!</definedName>
    <definedName name="_URA3" localSheetId="2">#REF!</definedName>
    <definedName name="_URA3" localSheetId="33">#REF!</definedName>
    <definedName name="_URA3" localSheetId="0">#REF!</definedName>
    <definedName name="_URA3" localSheetId="47">#REF!</definedName>
    <definedName name="_URA3" localSheetId="37">#REF!</definedName>
    <definedName name="_URA3" localSheetId="38">#REF!</definedName>
    <definedName name="_URA3" localSheetId="39">#REF!</definedName>
    <definedName name="_URA3" localSheetId="40">#REF!</definedName>
    <definedName name="_URA3" localSheetId="41">#REF!</definedName>
    <definedName name="_URA3" localSheetId="36">#REF!</definedName>
    <definedName name="_URA3" localSheetId="55">#REF!</definedName>
    <definedName name="_URA3" localSheetId="56">#REF!</definedName>
    <definedName name="_URA3" localSheetId="54">#REF!</definedName>
    <definedName name="_URA3" localSheetId="44">#REF!</definedName>
    <definedName name="_URA3">#REF!</definedName>
    <definedName name="_URA4" localSheetId="46">#REF!</definedName>
    <definedName name="_URA4" localSheetId="31">#REF!</definedName>
    <definedName name="_URA4" localSheetId="43">#REF!</definedName>
    <definedName name="_URA4" localSheetId="53">#REF!</definedName>
    <definedName name="_URA4" localSheetId="45">#REF!</definedName>
    <definedName name="_URA4" localSheetId="52">#REF!</definedName>
    <definedName name="_URA4" localSheetId="50">#REF!</definedName>
    <definedName name="_URA4" localSheetId="3">#REF!</definedName>
    <definedName name="_URA4" localSheetId="18">#REF!</definedName>
    <definedName name="_URA4" localSheetId="19">#REF!</definedName>
    <definedName name="_URA4" localSheetId="16">#REF!</definedName>
    <definedName name="_URA4" localSheetId="17">#REF!</definedName>
    <definedName name="_URA4" localSheetId="25">#REF!</definedName>
    <definedName name="_URA4" localSheetId="29">#REF!</definedName>
    <definedName name="_URA4" localSheetId="30">#REF!</definedName>
    <definedName name="_URA4" localSheetId="27">#REF!</definedName>
    <definedName name="_URA4" localSheetId="28">#REF!</definedName>
    <definedName name="_URA4" localSheetId="26">#REF!</definedName>
    <definedName name="_URA4" localSheetId="1">#REF!</definedName>
    <definedName name="_URA4" localSheetId="2">#REF!</definedName>
    <definedName name="_URA4" localSheetId="33">#REF!</definedName>
    <definedName name="_URA4" localSheetId="0">#REF!</definedName>
    <definedName name="_URA4" localSheetId="47">#REF!</definedName>
    <definedName name="_URA4" localSheetId="37">#REF!</definedName>
    <definedName name="_URA4" localSheetId="38">#REF!</definedName>
    <definedName name="_URA4" localSheetId="39">#REF!</definedName>
    <definedName name="_URA4" localSheetId="40">#REF!</definedName>
    <definedName name="_URA4" localSheetId="41">#REF!</definedName>
    <definedName name="_URA4" localSheetId="36">#REF!</definedName>
    <definedName name="_URA4" localSheetId="55">#REF!</definedName>
    <definedName name="_URA4" localSheetId="56">#REF!</definedName>
    <definedName name="_URA4" localSheetId="54">#REF!</definedName>
    <definedName name="_URA4" localSheetId="44">#REF!</definedName>
    <definedName name="_URA4">#REF!</definedName>
    <definedName name="_URA6" localSheetId="46">#REF!</definedName>
    <definedName name="_URA6" localSheetId="31">#REF!</definedName>
    <definedName name="_URA6" localSheetId="43">#REF!</definedName>
    <definedName name="_URA6" localSheetId="53">#REF!</definedName>
    <definedName name="_URA6" localSheetId="45">#REF!</definedName>
    <definedName name="_URA6" localSheetId="52">#REF!</definedName>
    <definedName name="_URA6" localSheetId="50">#REF!</definedName>
    <definedName name="_URA6" localSheetId="3">#REF!</definedName>
    <definedName name="_URA6" localSheetId="18">#REF!</definedName>
    <definedName name="_URA6" localSheetId="19">#REF!</definedName>
    <definedName name="_URA6" localSheetId="16">#REF!</definedName>
    <definedName name="_URA6" localSheetId="17">#REF!</definedName>
    <definedName name="_URA6" localSheetId="25">#REF!</definedName>
    <definedName name="_URA6" localSheetId="29">#REF!</definedName>
    <definedName name="_URA6" localSheetId="30">#REF!</definedName>
    <definedName name="_URA6" localSheetId="27">#REF!</definedName>
    <definedName name="_URA6" localSheetId="28">#REF!</definedName>
    <definedName name="_URA6" localSheetId="26">#REF!</definedName>
    <definedName name="_URA6" localSheetId="1">#REF!</definedName>
    <definedName name="_URA6" localSheetId="2">#REF!</definedName>
    <definedName name="_URA6" localSheetId="33">#REF!</definedName>
    <definedName name="_URA6" localSheetId="0">#REF!</definedName>
    <definedName name="_URA6" localSheetId="47">#REF!</definedName>
    <definedName name="_URA6" localSheetId="37">#REF!</definedName>
    <definedName name="_URA6" localSheetId="38">#REF!</definedName>
    <definedName name="_URA6" localSheetId="39">#REF!</definedName>
    <definedName name="_URA6" localSheetId="40">#REF!</definedName>
    <definedName name="_URA6" localSheetId="41">#REF!</definedName>
    <definedName name="_URA6" localSheetId="36">#REF!</definedName>
    <definedName name="_URA6" localSheetId="55">#REF!</definedName>
    <definedName name="_URA6" localSheetId="56">#REF!</definedName>
    <definedName name="_URA6" localSheetId="54">#REF!</definedName>
    <definedName name="_URA6" localSheetId="44">#REF!</definedName>
    <definedName name="_URA6">#REF!</definedName>
    <definedName name="_URA8" localSheetId="46">#REF!</definedName>
    <definedName name="_URA8" localSheetId="31">#REF!</definedName>
    <definedName name="_URA8" localSheetId="43">#REF!</definedName>
    <definedName name="_URA8" localSheetId="53">#REF!</definedName>
    <definedName name="_URA8" localSheetId="45">#REF!</definedName>
    <definedName name="_URA8" localSheetId="52">#REF!</definedName>
    <definedName name="_URA8" localSheetId="50">#REF!</definedName>
    <definedName name="_URA8" localSheetId="3">#REF!</definedName>
    <definedName name="_URA8" localSheetId="18">#REF!</definedName>
    <definedName name="_URA8" localSheetId="19">#REF!</definedName>
    <definedName name="_URA8" localSheetId="16">#REF!</definedName>
    <definedName name="_URA8" localSheetId="17">#REF!</definedName>
    <definedName name="_URA8" localSheetId="25">#REF!</definedName>
    <definedName name="_URA8" localSheetId="29">#REF!</definedName>
    <definedName name="_URA8" localSheetId="30">#REF!</definedName>
    <definedName name="_URA8" localSheetId="27">#REF!</definedName>
    <definedName name="_URA8" localSheetId="28">#REF!</definedName>
    <definedName name="_URA8" localSheetId="26">#REF!</definedName>
    <definedName name="_URA8" localSheetId="1">#REF!</definedName>
    <definedName name="_URA8" localSheetId="2">#REF!</definedName>
    <definedName name="_URA8" localSheetId="33">#REF!</definedName>
    <definedName name="_URA8" localSheetId="0">#REF!</definedName>
    <definedName name="_URA8" localSheetId="47">#REF!</definedName>
    <definedName name="_URA8" localSheetId="37">#REF!</definedName>
    <definedName name="_URA8" localSheetId="38">#REF!</definedName>
    <definedName name="_URA8" localSheetId="39">#REF!</definedName>
    <definedName name="_URA8" localSheetId="40">#REF!</definedName>
    <definedName name="_URA8" localSheetId="41">#REF!</definedName>
    <definedName name="_URA8" localSheetId="36">#REF!</definedName>
    <definedName name="_URA8" localSheetId="55">#REF!</definedName>
    <definedName name="_URA8" localSheetId="56">#REF!</definedName>
    <definedName name="_URA8" localSheetId="54">#REF!</definedName>
    <definedName name="_URA8" localSheetId="44">#REF!</definedName>
    <definedName name="_URA8">#REF!</definedName>
    <definedName name="_URE10" localSheetId="46">#REF!</definedName>
    <definedName name="_URE10" localSheetId="31">#REF!</definedName>
    <definedName name="_URE10" localSheetId="43">#REF!</definedName>
    <definedName name="_URE10" localSheetId="53">#REF!</definedName>
    <definedName name="_URE10" localSheetId="45">#REF!</definedName>
    <definedName name="_URE10" localSheetId="52">#REF!</definedName>
    <definedName name="_URE10" localSheetId="50">#REF!</definedName>
    <definedName name="_URE10" localSheetId="3">#REF!</definedName>
    <definedName name="_URE10" localSheetId="18">#REF!</definedName>
    <definedName name="_URE10" localSheetId="19">#REF!</definedName>
    <definedName name="_URE10" localSheetId="16">#REF!</definedName>
    <definedName name="_URE10" localSheetId="17">#REF!</definedName>
    <definedName name="_URE10" localSheetId="25">#REF!</definedName>
    <definedName name="_URE10" localSheetId="29">#REF!</definedName>
    <definedName name="_URE10" localSheetId="30">#REF!</definedName>
    <definedName name="_URE10" localSheetId="27">#REF!</definedName>
    <definedName name="_URE10" localSheetId="28">#REF!</definedName>
    <definedName name="_URE10" localSheetId="26">#REF!</definedName>
    <definedName name="_URE10" localSheetId="1">#REF!</definedName>
    <definedName name="_URE10" localSheetId="2">#REF!</definedName>
    <definedName name="_URE10" localSheetId="33">#REF!</definedName>
    <definedName name="_URE10" localSheetId="0">#REF!</definedName>
    <definedName name="_URE10" localSheetId="47">#REF!</definedName>
    <definedName name="_URE10" localSheetId="37">#REF!</definedName>
    <definedName name="_URE10" localSheetId="38">#REF!</definedName>
    <definedName name="_URE10" localSheetId="39">#REF!</definedName>
    <definedName name="_URE10" localSheetId="40">#REF!</definedName>
    <definedName name="_URE10" localSheetId="41">#REF!</definedName>
    <definedName name="_URE10" localSheetId="36">#REF!</definedName>
    <definedName name="_URE10" localSheetId="55">#REF!</definedName>
    <definedName name="_URE10" localSheetId="56">#REF!</definedName>
    <definedName name="_URE10" localSheetId="54">#REF!</definedName>
    <definedName name="_URE10" localSheetId="44">#REF!</definedName>
    <definedName name="_URE10">#REF!</definedName>
    <definedName name="_URE12" localSheetId="46">#REF!</definedName>
    <definedName name="_URE12" localSheetId="31">#REF!</definedName>
    <definedName name="_URE12" localSheetId="43">#REF!</definedName>
    <definedName name="_URE12" localSheetId="53">#REF!</definedName>
    <definedName name="_URE12" localSheetId="45">#REF!</definedName>
    <definedName name="_URE12" localSheetId="52">#REF!</definedName>
    <definedName name="_URE12" localSheetId="50">#REF!</definedName>
    <definedName name="_URE12" localSheetId="3">#REF!</definedName>
    <definedName name="_URE12" localSheetId="18">#REF!</definedName>
    <definedName name="_URE12" localSheetId="19">#REF!</definedName>
    <definedName name="_URE12" localSheetId="16">#REF!</definedName>
    <definedName name="_URE12" localSheetId="17">#REF!</definedName>
    <definedName name="_URE12" localSheetId="25">#REF!</definedName>
    <definedName name="_URE12" localSheetId="29">#REF!</definedName>
    <definedName name="_URE12" localSheetId="30">#REF!</definedName>
    <definedName name="_URE12" localSheetId="27">#REF!</definedName>
    <definedName name="_URE12" localSheetId="28">#REF!</definedName>
    <definedName name="_URE12" localSheetId="26">#REF!</definedName>
    <definedName name="_URE12" localSheetId="1">#REF!</definedName>
    <definedName name="_URE12" localSheetId="2">#REF!</definedName>
    <definedName name="_URE12" localSheetId="33">#REF!</definedName>
    <definedName name="_URE12" localSheetId="0">#REF!</definedName>
    <definedName name="_URE12" localSheetId="47">#REF!</definedName>
    <definedName name="_URE12" localSheetId="37">#REF!</definedName>
    <definedName name="_URE12" localSheetId="38">#REF!</definedName>
    <definedName name="_URE12" localSheetId="39">#REF!</definedName>
    <definedName name="_URE12" localSheetId="40">#REF!</definedName>
    <definedName name="_URE12" localSheetId="41">#REF!</definedName>
    <definedName name="_URE12" localSheetId="36">#REF!</definedName>
    <definedName name="_URE12" localSheetId="55">#REF!</definedName>
    <definedName name="_URE12" localSheetId="56">#REF!</definedName>
    <definedName name="_URE12" localSheetId="54">#REF!</definedName>
    <definedName name="_URE12" localSheetId="44">#REF!</definedName>
    <definedName name="_URE12">#REF!</definedName>
    <definedName name="_URE3" localSheetId="46">#REF!</definedName>
    <definedName name="_URE3" localSheetId="31">#REF!</definedName>
    <definedName name="_URE3" localSheetId="43">#REF!</definedName>
    <definedName name="_URE3" localSheetId="53">#REF!</definedName>
    <definedName name="_URE3" localSheetId="45">#REF!</definedName>
    <definedName name="_URE3" localSheetId="52">#REF!</definedName>
    <definedName name="_URE3" localSheetId="50">#REF!</definedName>
    <definedName name="_URE3" localSheetId="3">#REF!</definedName>
    <definedName name="_URE3" localSheetId="18">#REF!</definedName>
    <definedName name="_URE3" localSheetId="19">#REF!</definedName>
    <definedName name="_URE3" localSheetId="16">#REF!</definedName>
    <definedName name="_URE3" localSheetId="17">#REF!</definedName>
    <definedName name="_URE3" localSheetId="25">#REF!</definedName>
    <definedName name="_URE3" localSheetId="29">#REF!</definedName>
    <definedName name="_URE3" localSheetId="30">#REF!</definedName>
    <definedName name="_URE3" localSheetId="27">#REF!</definedName>
    <definedName name="_URE3" localSheetId="28">#REF!</definedName>
    <definedName name="_URE3" localSheetId="26">#REF!</definedName>
    <definedName name="_URE3" localSheetId="1">#REF!</definedName>
    <definedName name="_URE3" localSheetId="2">#REF!</definedName>
    <definedName name="_URE3" localSheetId="33">#REF!</definedName>
    <definedName name="_URE3" localSheetId="0">#REF!</definedName>
    <definedName name="_URE3" localSheetId="47">#REF!</definedName>
    <definedName name="_URE3" localSheetId="37">#REF!</definedName>
    <definedName name="_URE3" localSheetId="38">#REF!</definedName>
    <definedName name="_URE3" localSheetId="39">#REF!</definedName>
    <definedName name="_URE3" localSheetId="40">#REF!</definedName>
    <definedName name="_URE3" localSheetId="41">#REF!</definedName>
    <definedName name="_URE3" localSheetId="36">#REF!</definedName>
    <definedName name="_URE3" localSheetId="55">#REF!</definedName>
    <definedName name="_URE3" localSheetId="56">#REF!</definedName>
    <definedName name="_URE3" localSheetId="54">#REF!</definedName>
    <definedName name="_URE3" localSheetId="44">#REF!</definedName>
    <definedName name="_URE3">#REF!</definedName>
    <definedName name="_URE4" localSheetId="46">#REF!</definedName>
    <definedName name="_URE4" localSheetId="31">#REF!</definedName>
    <definedName name="_URE4" localSheetId="43">#REF!</definedName>
    <definedName name="_URE4" localSheetId="53">#REF!</definedName>
    <definedName name="_URE4" localSheetId="45">#REF!</definedName>
    <definedName name="_URE4" localSheetId="52">#REF!</definedName>
    <definedName name="_URE4" localSheetId="50">#REF!</definedName>
    <definedName name="_URE4" localSheetId="3">#REF!</definedName>
    <definedName name="_URE4" localSheetId="18">#REF!</definedName>
    <definedName name="_URE4" localSheetId="19">#REF!</definedName>
    <definedName name="_URE4" localSheetId="16">#REF!</definedName>
    <definedName name="_URE4" localSheetId="17">#REF!</definedName>
    <definedName name="_URE4" localSheetId="25">#REF!</definedName>
    <definedName name="_URE4" localSheetId="29">#REF!</definedName>
    <definedName name="_URE4" localSheetId="30">#REF!</definedName>
    <definedName name="_URE4" localSheetId="27">#REF!</definedName>
    <definedName name="_URE4" localSheetId="28">#REF!</definedName>
    <definedName name="_URE4" localSheetId="26">#REF!</definedName>
    <definedName name="_URE4" localSheetId="1">#REF!</definedName>
    <definedName name="_URE4" localSheetId="2">#REF!</definedName>
    <definedName name="_URE4" localSheetId="33">#REF!</definedName>
    <definedName name="_URE4" localSheetId="0">#REF!</definedName>
    <definedName name="_URE4" localSheetId="47">#REF!</definedName>
    <definedName name="_URE4" localSheetId="37">#REF!</definedName>
    <definedName name="_URE4" localSheetId="38">#REF!</definedName>
    <definedName name="_URE4" localSheetId="39">#REF!</definedName>
    <definedName name="_URE4" localSheetId="40">#REF!</definedName>
    <definedName name="_URE4" localSheetId="41">#REF!</definedName>
    <definedName name="_URE4" localSheetId="36">#REF!</definedName>
    <definedName name="_URE4" localSheetId="55">#REF!</definedName>
    <definedName name="_URE4" localSheetId="56">#REF!</definedName>
    <definedName name="_URE4" localSheetId="54">#REF!</definedName>
    <definedName name="_URE4" localSheetId="44">#REF!</definedName>
    <definedName name="_URE4">#REF!</definedName>
    <definedName name="_URE6" localSheetId="46">#REF!</definedName>
    <definedName name="_URE6" localSheetId="31">#REF!</definedName>
    <definedName name="_URE6" localSheetId="43">#REF!</definedName>
    <definedName name="_URE6" localSheetId="53">#REF!</definedName>
    <definedName name="_URE6" localSheetId="45">#REF!</definedName>
    <definedName name="_URE6" localSheetId="52">#REF!</definedName>
    <definedName name="_URE6" localSheetId="50">#REF!</definedName>
    <definedName name="_URE6" localSheetId="3">#REF!</definedName>
    <definedName name="_URE6" localSheetId="18">#REF!</definedName>
    <definedName name="_URE6" localSheetId="19">#REF!</definedName>
    <definedName name="_URE6" localSheetId="16">#REF!</definedName>
    <definedName name="_URE6" localSheetId="17">#REF!</definedName>
    <definedName name="_URE6" localSheetId="25">#REF!</definedName>
    <definedName name="_URE6" localSheetId="29">#REF!</definedName>
    <definedName name="_URE6" localSheetId="30">#REF!</definedName>
    <definedName name="_URE6" localSheetId="27">#REF!</definedName>
    <definedName name="_URE6" localSheetId="28">#REF!</definedName>
    <definedName name="_URE6" localSheetId="26">#REF!</definedName>
    <definedName name="_URE6" localSheetId="1">#REF!</definedName>
    <definedName name="_URE6" localSheetId="2">#REF!</definedName>
    <definedName name="_URE6" localSheetId="33">#REF!</definedName>
    <definedName name="_URE6" localSheetId="0">#REF!</definedName>
    <definedName name="_URE6" localSheetId="47">#REF!</definedName>
    <definedName name="_URE6" localSheetId="37">#REF!</definedName>
    <definedName name="_URE6" localSheetId="38">#REF!</definedName>
    <definedName name="_URE6" localSheetId="39">#REF!</definedName>
    <definedName name="_URE6" localSheetId="40">#REF!</definedName>
    <definedName name="_URE6" localSheetId="41">#REF!</definedName>
    <definedName name="_URE6" localSheetId="36">#REF!</definedName>
    <definedName name="_URE6" localSheetId="55">#REF!</definedName>
    <definedName name="_URE6" localSheetId="56">#REF!</definedName>
    <definedName name="_URE6" localSheetId="54">#REF!</definedName>
    <definedName name="_URE6" localSheetId="44">#REF!</definedName>
    <definedName name="_URE6">#REF!</definedName>
    <definedName name="_URE8" localSheetId="46">#REF!</definedName>
    <definedName name="_URE8" localSheetId="31">#REF!</definedName>
    <definedName name="_URE8" localSheetId="43">#REF!</definedName>
    <definedName name="_URE8" localSheetId="53">#REF!</definedName>
    <definedName name="_URE8" localSheetId="45">#REF!</definedName>
    <definedName name="_URE8" localSheetId="52">#REF!</definedName>
    <definedName name="_URE8" localSheetId="50">#REF!</definedName>
    <definedName name="_URE8" localSheetId="3">#REF!</definedName>
    <definedName name="_URE8" localSheetId="18">#REF!</definedName>
    <definedName name="_URE8" localSheetId="19">#REF!</definedName>
    <definedName name="_URE8" localSheetId="16">#REF!</definedName>
    <definedName name="_URE8" localSheetId="17">#REF!</definedName>
    <definedName name="_URE8" localSheetId="25">#REF!</definedName>
    <definedName name="_URE8" localSheetId="29">#REF!</definedName>
    <definedName name="_URE8" localSheetId="30">#REF!</definedName>
    <definedName name="_URE8" localSheetId="27">#REF!</definedName>
    <definedName name="_URE8" localSheetId="28">#REF!</definedName>
    <definedName name="_URE8" localSheetId="26">#REF!</definedName>
    <definedName name="_URE8" localSheetId="1">#REF!</definedName>
    <definedName name="_URE8" localSheetId="2">#REF!</definedName>
    <definedName name="_URE8" localSheetId="33">#REF!</definedName>
    <definedName name="_URE8" localSheetId="0">#REF!</definedName>
    <definedName name="_URE8" localSheetId="47">#REF!</definedName>
    <definedName name="_URE8" localSheetId="37">#REF!</definedName>
    <definedName name="_URE8" localSheetId="38">#REF!</definedName>
    <definedName name="_URE8" localSheetId="39">#REF!</definedName>
    <definedName name="_URE8" localSheetId="40">#REF!</definedName>
    <definedName name="_URE8" localSheetId="41">#REF!</definedName>
    <definedName name="_URE8" localSheetId="36">#REF!</definedName>
    <definedName name="_URE8" localSheetId="55">#REF!</definedName>
    <definedName name="_URE8" localSheetId="56">#REF!</definedName>
    <definedName name="_URE8" localSheetId="54">#REF!</definedName>
    <definedName name="_URE8" localSheetId="44">#REF!</definedName>
    <definedName name="_URE8">#REF!</definedName>
    <definedName name="_us24" localSheetId="9">#REF!</definedName>
    <definedName name="_us24" localSheetId="46">#REF!</definedName>
    <definedName name="_us24" localSheetId="8">#REF!</definedName>
    <definedName name="_us24" localSheetId="31">#REF!</definedName>
    <definedName name="_us24" localSheetId="43">#REF!</definedName>
    <definedName name="_us24" localSheetId="53">#REF!</definedName>
    <definedName name="_us24" localSheetId="45">#REF!</definedName>
    <definedName name="_us24" localSheetId="52">#REF!</definedName>
    <definedName name="_us24" localSheetId="50">#REF!</definedName>
    <definedName name="_us24" localSheetId="3">#REF!</definedName>
    <definedName name="_us24" localSheetId="18">#REF!</definedName>
    <definedName name="_us24" localSheetId="19">#REF!</definedName>
    <definedName name="_us24" localSheetId="16">#REF!</definedName>
    <definedName name="_us24" localSheetId="17">#REF!</definedName>
    <definedName name="_us24" localSheetId="6">#REF!</definedName>
    <definedName name="_us24" localSheetId="25">#REF!</definedName>
    <definedName name="_us24" localSheetId="29">#REF!</definedName>
    <definedName name="_us24" localSheetId="30">#REF!</definedName>
    <definedName name="_us24" localSheetId="27">#REF!</definedName>
    <definedName name="_us24" localSheetId="28">#REF!</definedName>
    <definedName name="_us24" localSheetId="26">#REF!</definedName>
    <definedName name="_us24" localSheetId="1">#REF!</definedName>
    <definedName name="_us24" localSheetId="2">#REF!</definedName>
    <definedName name="_us24" localSheetId="33">#REF!</definedName>
    <definedName name="_us24" localSheetId="0">#REF!</definedName>
    <definedName name="_us24" localSheetId="47">#REF!</definedName>
    <definedName name="_us24" localSheetId="37">#REF!</definedName>
    <definedName name="_us24" localSheetId="38">#REF!</definedName>
    <definedName name="_us24" localSheetId="39">#REF!</definedName>
    <definedName name="_us24" localSheetId="40">#REF!</definedName>
    <definedName name="_us24" localSheetId="41">#REF!</definedName>
    <definedName name="_us24" localSheetId="36">#REF!</definedName>
    <definedName name="_us24" localSheetId="55">#REF!</definedName>
    <definedName name="_us24" localSheetId="56">#REF!</definedName>
    <definedName name="_us24" localSheetId="54">#REF!</definedName>
    <definedName name="_us24" localSheetId="44">#REF!</definedName>
    <definedName name="_us24">#REF!</definedName>
    <definedName name="_US27" localSheetId="9">#REF!</definedName>
    <definedName name="_US27" localSheetId="46">#REF!</definedName>
    <definedName name="_US27" localSheetId="8">#REF!</definedName>
    <definedName name="_US27" localSheetId="31">#REF!</definedName>
    <definedName name="_US27" localSheetId="43">#REF!</definedName>
    <definedName name="_US27" localSheetId="53">#REF!</definedName>
    <definedName name="_US27" localSheetId="45">#REF!</definedName>
    <definedName name="_US27" localSheetId="52">#REF!</definedName>
    <definedName name="_US27" localSheetId="50">#REF!</definedName>
    <definedName name="_US27" localSheetId="3">#REF!</definedName>
    <definedName name="_US27" localSheetId="18">#REF!</definedName>
    <definedName name="_US27" localSheetId="19">#REF!</definedName>
    <definedName name="_US27" localSheetId="16">#REF!</definedName>
    <definedName name="_US27" localSheetId="17">#REF!</definedName>
    <definedName name="_US27" localSheetId="6">#REF!</definedName>
    <definedName name="_US27" localSheetId="25">#REF!</definedName>
    <definedName name="_US27" localSheetId="29">#REF!</definedName>
    <definedName name="_US27" localSheetId="30">#REF!</definedName>
    <definedName name="_US27" localSheetId="27">#REF!</definedName>
    <definedName name="_US27" localSheetId="28">#REF!</definedName>
    <definedName name="_US27" localSheetId="26">#REF!</definedName>
    <definedName name="_US27" localSheetId="1">#REF!</definedName>
    <definedName name="_US27" localSheetId="2">#REF!</definedName>
    <definedName name="_US27" localSheetId="33">#REF!</definedName>
    <definedName name="_US27" localSheetId="0">#REF!</definedName>
    <definedName name="_US27" localSheetId="47">#REF!</definedName>
    <definedName name="_US27" localSheetId="37">#REF!</definedName>
    <definedName name="_US27" localSheetId="38">#REF!</definedName>
    <definedName name="_US27" localSheetId="39">#REF!</definedName>
    <definedName name="_US27" localSheetId="40">#REF!</definedName>
    <definedName name="_US27" localSheetId="41">#REF!</definedName>
    <definedName name="_US27" localSheetId="36">#REF!</definedName>
    <definedName name="_US27" localSheetId="55">#REF!</definedName>
    <definedName name="_US27" localSheetId="56">#REF!</definedName>
    <definedName name="_US27" localSheetId="54">#REF!</definedName>
    <definedName name="_US27" localSheetId="44">#REF!</definedName>
    <definedName name="_US27">#REF!</definedName>
    <definedName name="_US30" localSheetId="9">#REF!</definedName>
    <definedName name="_US30" localSheetId="46">#REF!</definedName>
    <definedName name="_US30" localSheetId="8">#REF!</definedName>
    <definedName name="_US30" localSheetId="31">#REF!</definedName>
    <definedName name="_US30" localSheetId="43">#REF!</definedName>
    <definedName name="_US30" localSheetId="53">#REF!</definedName>
    <definedName name="_US30" localSheetId="45">#REF!</definedName>
    <definedName name="_US30" localSheetId="52">#REF!</definedName>
    <definedName name="_US30" localSheetId="50">#REF!</definedName>
    <definedName name="_US30" localSheetId="3">#REF!</definedName>
    <definedName name="_US30" localSheetId="18">#REF!</definedName>
    <definedName name="_US30" localSheetId="19">#REF!</definedName>
    <definedName name="_US30" localSheetId="16">#REF!</definedName>
    <definedName name="_US30" localSheetId="17">#REF!</definedName>
    <definedName name="_US30" localSheetId="6">#REF!</definedName>
    <definedName name="_US30" localSheetId="25">#REF!</definedName>
    <definedName name="_US30" localSheetId="29">#REF!</definedName>
    <definedName name="_US30" localSheetId="30">#REF!</definedName>
    <definedName name="_US30" localSheetId="27">#REF!</definedName>
    <definedName name="_US30" localSheetId="28">#REF!</definedName>
    <definedName name="_US30" localSheetId="26">#REF!</definedName>
    <definedName name="_US30" localSheetId="1">#REF!</definedName>
    <definedName name="_US30" localSheetId="2">#REF!</definedName>
    <definedName name="_US30" localSheetId="33">#REF!</definedName>
    <definedName name="_US30" localSheetId="0">#REF!</definedName>
    <definedName name="_US30" localSheetId="47">#REF!</definedName>
    <definedName name="_US30" localSheetId="37">#REF!</definedName>
    <definedName name="_US30" localSheetId="38">#REF!</definedName>
    <definedName name="_US30" localSheetId="39">#REF!</definedName>
    <definedName name="_US30" localSheetId="40">#REF!</definedName>
    <definedName name="_US30" localSheetId="41">#REF!</definedName>
    <definedName name="_US30" localSheetId="36">#REF!</definedName>
    <definedName name="_US30" localSheetId="55">#REF!</definedName>
    <definedName name="_US30" localSheetId="56">#REF!</definedName>
    <definedName name="_US30" localSheetId="54">#REF!</definedName>
    <definedName name="_US30" localSheetId="44">#REF!</definedName>
    <definedName name="_US30">#REF!</definedName>
    <definedName name="_US33" localSheetId="9">#REF!</definedName>
    <definedName name="_US33" localSheetId="46">#REF!</definedName>
    <definedName name="_US33" localSheetId="8">#REF!</definedName>
    <definedName name="_US33" localSheetId="31">#REF!</definedName>
    <definedName name="_US33" localSheetId="43">#REF!</definedName>
    <definedName name="_US33" localSheetId="53">#REF!</definedName>
    <definedName name="_US33" localSheetId="45">#REF!</definedName>
    <definedName name="_US33" localSheetId="52">#REF!</definedName>
    <definedName name="_US33" localSheetId="50">#REF!</definedName>
    <definedName name="_US33" localSheetId="3">#REF!</definedName>
    <definedName name="_US33" localSheetId="18">#REF!</definedName>
    <definedName name="_US33" localSheetId="19">#REF!</definedName>
    <definedName name="_US33" localSheetId="16">#REF!</definedName>
    <definedName name="_US33" localSheetId="17">#REF!</definedName>
    <definedName name="_US33" localSheetId="6">#REF!</definedName>
    <definedName name="_US33" localSheetId="25">#REF!</definedName>
    <definedName name="_US33" localSheetId="29">#REF!</definedName>
    <definedName name="_US33" localSheetId="30">#REF!</definedName>
    <definedName name="_US33" localSheetId="27">#REF!</definedName>
    <definedName name="_US33" localSheetId="28">#REF!</definedName>
    <definedName name="_US33" localSheetId="26">#REF!</definedName>
    <definedName name="_US33" localSheetId="1">#REF!</definedName>
    <definedName name="_US33" localSheetId="2">#REF!</definedName>
    <definedName name="_US33" localSheetId="33">#REF!</definedName>
    <definedName name="_US33" localSheetId="0">#REF!</definedName>
    <definedName name="_US33" localSheetId="47">#REF!</definedName>
    <definedName name="_US33" localSheetId="37">#REF!</definedName>
    <definedName name="_US33" localSheetId="38">#REF!</definedName>
    <definedName name="_US33" localSheetId="39">#REF!</definedName>
    <definedName name="_US33" localSheetId="40">#REF!</definedName>
    <definedName name="_US33" localSheetId="41">#REF!</definedName>
    <definedName name="_US33" localSheetId="36">#REF!</definedName>
    <definedName name="_US33" localSheetId="55">#REF!</definedName>
    <definedName name="_US33" localSheetId="56">#REF!</definedName>
    <definedName name="_US33" localSheetId="54">#REF!</definedName>
    <definedName name="_US33" localSheetId="44">#REF!</definedName>
    <definedName name="_US33">#REF!</definedName>
    <definedName name="_US36" localSheetId="9">#REF!</definedName>
    <definedName name="_US36" localSheetId="46">#REF!</definedName>
    <definedName name="_US36" localSheetId="8">#REF!</definedName>
    <definedName name="_US36" localSheetId="31">#REF!</definedName>
    <definedName name="_US36" localSheetId="43">#REF!</definedName>
    <definedName name="_US36" localSheetId="53">#REF!</definedName>
    <definedName name="_US36" localSheetId="45">#REF!</definedName>
    <definedName name="_US36" localSheetId="52">#REF!</definedName>
    <definedName name="_US36" localSheetId="50">#REF!</definedName>
    <definedName name="_US36" localSheetId="3">#REF!</definedName>
    <definedName name="_US36" localSheetId="18">#REF!</definedName>
    <definedName name="_US36" localSheetId="19">#REF!</definedName>
    <definedName name="_US36" localSheetId="16">#REF!</definedName>
    <definedName name="_US36" localSheetId="17">#REF!</definedName>
    <definedName name="_US36" localSheetId="6">#REF!</definedName>
    <definedName name="_US36" localSheetId="25">#REF!</definedName>
    <definedName name="_US36" localSheetId="29">#REF!</definedName>
    <definedName name="_US36" localSheetId="30">#REF!</definedName>
    <definedName name="_US36" localSheetId="27">#REF!</definedName>
    <definedName name="_US36" localSheetId="28">#REF!</definedName>
    <definedName name="_US36" localSheetId="26">#REF!</definedName>
    <definedName name="_US36" localSheetId="1">#REF!</definedName>
    <definedName name="_US36" localSheetId="2">#REF!</definedName>
    <definedName name="_US36" localSheetId="33">#REF!</definedName>
    <definedName name="_US36" localSheetId="0">#REF!</definedName>
    <definedName name="_US36" localSheetId="47">#REF!</definedName>
    <definedName name="_US36" localSheetId="37">#REF!</definedName>
    <definedName name="_US36" localSheetId="38">#REF!</definedName>
    <definedName name="_US36" localSheetId="39">#REF!</definedName>
    <definedName name="_US36" localSheetId="40">#REF!</definedName>
    <definedName name="_US36" localSheetId="41">#REF!</definedName>
    <definedName name="_US36" localSheetId="36">#REF!</definedName>
    <definedName name="_US36" localSheetId="55">#REF!</definedName>
    <definedName name="_US36" localSheetId="56">#REF!</definedName>
    <definedName name="_US36" localSheetId="54">#REF!</definedName>
    <definedName name="_US36" localSheetId="44">#REF!</definedName>
    <definedName name="_US36">#REF!</definedName>
    <definedName name="_US39" localSheetId="9">#REF!</definedName>
    <definedName name="_US39" localSheetId="46">#REF!</definedName>
    <definedName name="_US39" localSheetId="8">#REF!</definedName>
    <definedName name="_US39" localSheetId="31">#REF!</definedName>
    <definedName name="_US39" localSheetId="43">#REF!</definedName>
    <definedName name="_US39" localSheetId="53">#REF!</definedName>
    <definedName name="_US39" localSheetId="45">#REF!</definedName>
    <definedName name="_US39" localSheetId="52">#REF!</definedName>
    <definedName name="_US39" localSheetId="50">#REF!</definedName>
    <definedName name="_US39" localSheetId="3">#REF!</definedName>
    <definedName name="_US39" localSheetId="18">#REF!</definedName>
    <definedName name="_US39" localSheetId="19">#REF!</definedName>
    <definedName name="_US39" localSheetId="16">#REF!</definedName>
    <definedName name="_US39" localSheetId="17">#REF!</definedName>
    <definedName name="_US39" localSheetId="6">#REF!</definedName>
    <definedName name="_US39" localSheetId="25">#REF!</definedName>
    <definedName name="_US39" localSheetId="29">#REF!</definedName>
    <definedName name="_US39" localSheetId="30">#REF!</definedName>
    <definedName name="_US39" localSheetId="27">#REF!</definedName>
    <definedName name="_US39" localSheetId="28">#REF!</definedName>
    <definedName name="_US39" localSheetId="26">#REF!</definedName>
    <definedName name="_US39" localSheetId="1">#REF!</definedName>
    <definedName name="_US39" localSheetId="2">#REF!</definedName>
    <definedName name="_US39" localSheetId="33">#REF!</definedName>
    <definedName name="_US39" localSheetId="0">#REF!</definedName>
    <definedName name="_US39" localSheetId="47">#REF!</definedName>
    <definedName name="_US39" localSheetId="37">#REF!</definedName>
    <definedName name="_US39" localSheetId="38">#REF!</definedName>
    <definedName name="_US39" localSheetId="39">#REF!</definedName>
    <definedName name="_US39" localSheetId="40">#REF!</definedName>
    <definedName name="_US39" localSheetId="41">#REF!</definedName>
    <definedName name="_US39" localSheetId="36">#REF!</definedName>
    <definedName name="_US39" localSheetId="55">#REF!</definedName>
    <definedName name="_US39" localSheetId="56">#REF!</definedName>
    <definedName name="_US39" localSheetId="54">#REF!</definedName>
    <definedName name="_US39" localSheetId="44">#REF!</definedName>
    <definedName name="_US39">#REF!</definedName>
    <definedName name="_US42" localSheetId="9">#REF!</definedName>
    <definedName name="_US42" localSheetId="46">#REF!</definedName>
    <definedName name="_US42" localSheetId="8">#REF!</definedName>
    <definedName name="_US42" localSheetId="31">#REF!</definedName>
    <definedName name="_US42" localSheetId="43">#REF!</definedName>
    <definedName name="_US42" localSheetId="53">#REF!</definedName>
    <definedName name="_US42" localSheetId="45">#REF!</definedName>
    <definedName name="_US42" localSheetId="52">#REF!</definedName>
    <definedName name="_US42" localSheetId="50">#REF!</definedName>
    <definedName name="_US42" localSheetId="3">#REF!</definedName>
    <definedName name="_US42" localSheetId="18">#REF!</definedName>
    <definedName name="_US42" localSheetId="19">#REF!</definedName>
    <definedName name="_US42" localSheetId="16">#REF!</definedName>
    <definedName name="_US42" localSheetId="17">#REF!</definedName>
    <definedName name="_US42" localSheetId="6">#REF!</definedName>
    <definedName name="_US42" localSheetId="25">#REF!</definedName>
    <definedName name="_US42" localSheetId="29">#REF!</definedName>
    <definedName name="_US42" localSheetId="30">#REF!</definedName>
    <definedName name="_US42" localSheetId="27">#REF!</definedName>
    <definedName name="_US42" localSheetId="28">#REF!</definedName>
    <definedName name="_US42" localSheetId="26">#REF!</definedName>
    <definedName name="_US42" localSheetId="1">#REF!</definedName>
    <definedName name="_US42" localSheetId="2">#REF!</definedName>
    <definedName name="_US42" localSheetId="33">#REF!</definedName>
    <definedName name="_US42" localSheetId="0">#REF!</definedName>
    <definedName name="_US42" localSheetId="47">#REF!</definedName>
    <definedName name="_US42" localSheetId="37">#REF!</definedName>
    <definedName name="_US42" localSheetId="38">#REF!</definedName>
    <definedName name="_US42" localSheetId="39">#REF!</definedName>
    <definedName name="_US42" localSheetId="40">#REF!</definedName>
    <definedName name="_US42" localSheetId="41">#REF!</definedName>
    <definedName name="_US42" localSheetId="36">#REF!</definedName>
    <definedName name="_US42" localSheetId="55">#REF!</definedName>
    <definedName name="_US42" localSheetId="56">#REF!</definedName>
    <definedName name="_US42" localSheetId="54">#REF!</definedName>
    <definedName name="_US42" localSheetId="44">#REF!</definedName>
    <definedName name="_US42">#REF!</definedName>
    <definedName name="_US45" localSheetId="9">#REF!</definedName>
    <definedName name="_US45" localSheetId="46">#REF!</definedName>
    <definedName name="_US45" localSheetId="8">#REF!</definedName>
    <definedName name="_US45" localSheetId="31">#REF!</definedName>
    <definedName name="_US45" localSheetId="43">#REF!</definedName>
    <definedName name="_US45" localSheetId="53">#REF!</definedName>
    <definedName name="_US45" localSheetId="45">#REF!</definedName>
    <definedName name="_US45" localSheetId="52">#REF!</definedName>
    <definedName name="_US45" localSheetId="50">#REF!</definedName>
    <definedName name="_US45" localSheetId="3">#REF!</definedName>
    <definedName name="_US45" localSheetId="18">#REF!</definedName>
    <definedName name="_US45" localSheetId="19">#REF!</definedName>
    <definedName name="_US45" localSheetId="16">#REF!</definedName>
    <definedName name="_US45" localSheetId="17">#REF!</definedName>
    <definedName name="_US45" localSheetId="6">#REF!</definedName>
    <definedName name="_US45" localSheetId="25">#REF!</definedName>
    <definedName name="_US45" localSheetId="29">#REF!</definedName>
    <definedName name="_US45" localSheetId="30">#REF!</definedName>
    <definedName name="_US45" localSheetId="27">#REF!</definedName>
    <definedName name="_US45" localSheetId="28">#REF!</definedName>
    <definedName name="_US45" localSheetId="26">#REF!</definedName>
    <definedName name="_US45" localSheetId="1">#REF!</definedName>
    <definedName name="_US45" localSheetId="2">#REF!</definedName>
    <definedName name="_US45" localSheetId="33">#REF!</definedName>
    <definedName name="_US45" localSheetId="0">#REF!</definedName>
    <definedName name="_US45" localSheetId="47">#REF!</definedName>
    <definedName name="_US45" localSheetId="37">#REF!</definedName>
    <definedName name="_US45" localSheetId="38">#REF!</definedName>
    <definedName name="_US45" localSheetId="39">#REF!</definedName>
    <definedName name="_US45" localSheetId="40">#REF!</definedName>
    <definedName name="_US45" localSheetId="41">#REF!</definedName>
    <definedName name="_US45" localSheetId="36">#REF!</definedName>
    <definedName name="_US45" localSheetId="55">#REF!</definedName>
    <definedName name="_US45" localSheetId="56">#REF!</definedName>
    <definedName name="_US45" localSheetId="54">#REF!</definedName>
    <definedName name="_US45" localSheetId="44">#REF!</definedName>
    <definedName name="_US45">#REF!</definedName>
    <definedName name="_VCE10" localSheetId="46">#REF!</definedName>
    <definedName name="_VCE10" localSheetId="31">#REF!</definedName>
    <definedName name="_VCE10" localSheetId="43">#REF!</definedName>
    <definedName name="_VCE10" localSheetId="53">#REF!</definedName>
    <definedName name="_VCE10" localSheetId="45">#REF!</definedName>
    <definedName name="_VCE10" localSheetId="52">#REF!</definedName>
    <definedName name="_VCE10" localSheetId="50">#REF!</definedName>
    <definedName name="_VCE10" localSheetId="3">#REF!</definedName>
    <definedName name="_VCE10" localSheetId="18">#REF!</definedName>
    <definedName name="_VCE10" localSheetId="19">#REF!</definedName>
    <definedName name="_VCE10" localSheetId="16">#REF!</definedName>
    <definedName name="_VCE10" localSheetId="17">#REF!</definedName>
    <definedName name="_VCE10" localSheetId="25">#REF!</definedName>
    <definedName name="_VCE10" localSheetId="29">#REF!</definedName>
    <definedName name="_VCE10" localSheetId="30">#REF!</definedName>
    <definedName name="_VCE10" localSheetId="27">#REF!</definedName>
    <definedName name="_VCE10" localSheetId="28">#REF!</definedName>
    <definedName name="_VCE10" localSheetId="26">#REF!</definedName>
    <definedName name="_VCE10" localSheetId="1">#REF!</definedName>
    <definedName name="_VCE10" localSheetId="2">#REF!</definedName>
    <definedName name="_VCE10" localSheetId="33">#REF!</definedName>
    <definedName name="_VCE10" localSheetId="0">#REF!</definedName>
    <definedName name="_VCE10" localSheetId="47">#REF!</definedName>
    <definedName name="_VCE10" localSheetId="37">#REF!</definedName>
    <definedName name="_VCE10" localSheetId="38">#REF!</definedName>
    <definedName name="_VCE10" localSheetId="39">#REF!</definedName>
    <definedName name="_VCE10" localSheetId="40">#REF!</definedName>
    <definedName name="_VCE10" localSheetId="41">#REF!</definedName>
    <definedName name="_VCE10" localSheetId="36">#REF!</definedName>
    <definedName name="_VCE10" localSheetId="55">#REF!</definedName>
    <definedName name="_VCE10" localSheetId="56">#REF!</definedName>
    <definedName name="_VCE10" localSheetId="54">#REF!</definedName>
    <definedName name="_VCE10" localSheetId="44">#REF!</definedName>
    <definedName name="_VCE10">#REF!</definedName>
    <definedName name="_VCE3" localSheetId="46">#REF!</definedName>
    <definedName name="_VCE3" localSheetId="31">#REF!</definedName>
    <definedName name="_VCE3" localSheetId="43">#REF!</definedName>
    <definedName name="_VCE3" localSheetId="53">#REF!</definedName>
    <definedName name="_VCE3" localSheetId="45">#REF!</definedName>
    <definedName name="_VCE3" localSheetId="52">#REF!</definedName>
    <definedName name="_VCE3" localSheetId="50">#REF!</definedName>
    <definedName name="_VCE3" localSheetId="3">#REF!</definedName>
    <definedName name="_VCE3" localSheetId="18">#REF!</definedName>
    <definedName name="_VCE3" localSheetId="19">#REF!</definedName>
    <definedName name="_VCE3" localSheetId="16">#REF!</definedName>
    <definedName name="_VCE3" localSheetId="17">#REF!</definedName>
    <definedName name="_VCE3" localSheetId="25">#REF!</definedName>
    <definedName name="_VCE3" localSheetId="29">#REF!</definedName>
    <definedName name="_VCE3" localSheetId="30">#REF!</definedName>
    <definedName name="_VCE3" localSheetId="27">#REF!</definedName>
    <definedName name="_VCE3" localSheetId="28">#REF!</definedName>
    <definedName name="_VCE3" localSheetId="26">#REF!</definedName>
    <definedName name="_VCE3" localSheetId="1">#REF!</definedName>
    <definedName name="_VCE3" localSheetId="2">#REF!</definedName>
    <definedName name="_VCE3" localSheetId="33">#REF!</definedName>
    <definedName name="_VCE3" localSheetId="0">#REF!</definedName>
    <definedName name="_VCE3" localSheetId="47">#REF!</definedName>
    <definedName name="_VCE3" localSheetId="37">#REF!</definedName>
    <definedName name="_VCE3" localSheetId="38">#REF!</definedName>
    <definedName name="_VCE3" localSheetId="39">#REF!</definedName>
    <definedName name="_VCE3" localSheetId="40">#REF!</definedName>
    <definedName name="_VCE3" localSheetId="41">#REF!</definedName>
    <definedName name="_VCE3" localSheetId="36">#REF!</definedName>
    <definedName name="_VCE3" localSheetId="55">#REF!</definedName>
    <definedName name="_VCE3" localSheetId="56">#REF!</definedName>
    <definedName name="_VCE3" localSheetId="54">#REF!</definedName>
    <definedName name="_VCE3" localSheetId="44">#REF!</definedName>
    <definedName name="_VCE3">#REF!</definedName>
    <definedName name="_VCE4" localSheetId="46">#REF!</definedName>
    <definedName name="_VCE4" localSheetId="31">#REF!</definedName>
    <definedName name="_VCE4" localSheetId="43">#REF!</definedName>
    <definedName name="_VCE4" localSheetId="53">#REF!</definedName>
    <definedName name="_VCE4" localSheetId="45">#REF!</definedName>
    <definedName name="_VCE4" localSheetId="52">#REF!</definedName>
    <definedName name="_VCE4" localSheetId="50">#REF!</definedName>
    <definedName name="_VCE4" localSheetId="3">#REF!</definedName>
    <definedName name="_VCE4" localSheetId="18">#REF!</definedName>
    <definedName name="_VCE4" localSheetId="19">#REF!</definedName>
    <definedName name="_VCE4" localSheetId="16">#REF!</definedName>
    <definedName name="_VCE4" localSheetId="17">#REF!</definedName>
    <definedName name="_VCE4" localSheetId="25">#REF!</definedName>
    <definedName name="_VCE4" localSheetId="29">#REF!</definedName>
    <definedName name="_VCE4" localSheetId="30">#REF!</definedName>
    <definedName name="_VCE4" localSheetId="27">#REF!</definedName>
    <definedName name="_VCE4" localSheetId="28">#REF!</definedName>
    <definedName name="_VCE4" localSheetId="26">#REF!</definedName>
    <definedName name="_VCE4" localSheetId="1">#REF!</definedName>
    <definedName name="_VCE4" localSheetId="2">#REF!</definedName>
    <definedName name="_VCE4" localSheetId="33">#REF!</definedName>
    <definedName name="_VCE4" localSheetId="0">#REF!</definedName>
    <definedName name="_VCE4" localSheetId="47">#REF!</definedName>
    <definedName name="_VCE4" localSheetId="37">#REF!</definedName>
    <definedName name="_VCE4" localSheetId="38">#REF!</definedName>
    <definedName name="_VCE4" localSheetId="39">#REF!</definedName>
    <definedName name="_VCE4" localSheetId="40">#REF!</definedName>
    <definedName name="_VCE4" localSheetId="41">#REF!</definedName>
    <definedName name="_VCE4" localSheetId="36">#REF!</definedName>
    <definedName name="_VCE4" localSheetId="55">#REF!</definedName>
    <definedName name="_VCE4" localSheetId="56">#REF!</definedName>
    <definedName name="_VCE4" localSheetId="54">#REF!</definedName>
    <definedName name="_VCE4" localSheetId="44">#REF!</definedName>
    <definedName name="_VCE4">#REF!</definedName>
    <definedName name="_VCE6" localSheetId="46">#REF!</definedName>
    <definedName name="_VCE6" localSheetId="31">#REF!</definedName>
    <definedName name="_VCE6" localSheetId="43">#REF!</definedName>
    <definedName name="_VCE6" localSheetId="53">#REF!</definedName>
    <definedName name="_VCE6" localSheetId="45">#REF!</definedName>
    <definedName name="_VCE6" localSheetId="52">#REF!</definedName>
    <definedName name="_VCE6" localSheetId="50">#REF!</definedName>
    <definedName name="_VCE6" localSheetId="3">#REF!</definedName>
    <definedName name="_VCE6" localSheetId="18">#REF!</definedName>
    <definedName name="_VCE6" localSheetId="19">#REF!</definedName>
    <definedName name="_VCE6" localSheetId="16">#REF!</definedName>
    <definedName name="_VCE6" localSheetId="17">#REF!</definedName>
    <definedName name="_VCE6" localSheetId="25">#REF!</definedName>
    <definedName name="_VCE6" localSheetId="29">#REF!</definedName>
    <definedName name="_VCE6" localSheetId="30">#REF!</definedName>
    <definedName name="_VCE6" localSheetId="27">#REF!</definedName>
    <definedName name="_VCE6" localSheetId="28">#REF!</definedName>
    <definedName name="_VCE6" localSheetId="26">#REF!</definedName>
    <definedName name="_VCE6" localSheetId="1">#REF!</definedName>
    <definedName name="_VCE6" localSheetId="2">#REF!</definedName>
    <definedName name="_VCE6" localSheetId="33">#REF!</definedName>
    <definedName name="_VCE6" localSheetId="0">#REF!</definedName>
    <definedName name="_VCE6" localSheetId="47">#REF!</definedName>
    <definedName name="_VCE6" localSheetId="37">#REF!</definedName>
    <definedName name="_VCE6" localSheetId="38">#REF!</definedName>
    <definedName name="_VCE6" localSheetId="39">#REF!</definedName>
    <definedName name="_VCE6" localSheetId="40">#REF!</definedName>
    <definedName name="_VCE6" localSheetId="41">#REF!</definedName>
    <definedName name="_VCE6" localSheetId="36">#REF!</definedName>
    <definedName name="_VCE6" localSheetId="55">#REF!</definedName>
    <definedName name="_VCE6" localSheetId="56">#REF!</definedName>
    <definedName name="_VCE6" localSheetId="54">#REF!</definedName>
    <definedName name="_VCE6" localSheetId="44">#REF!</definedName>
    <definedName name="_VCE6">#REF!</definedName>
    <definedName name="_VCE8" localSheetId="46">#REF!</definedName>
    <definedName name="_VCE8" localSheetId="31">#REF!</definedName>
    <definedName name="_VCE8" localSheetId="43">#REF!</definedName>
    <definedName name="_VCE8" localSheetId="53">#REF!</definedName>
    <definedName name="_VCE8" localSheetId="45">#REF!</definedName>
    <definedName name="_VCE8" localSheetId="52">#REF!</definedName>
    <definedName name="_VCE8" localSheetId="50">#REF!</definedName>
    <definedName name="_VCE8" localSheetId="3">#REF!</definedName>
    <definedName name="_VCE8" localSheetId="18">#REF!</definedName>
    <definedName name="_VCE8" localSheetId="19">#REF!</definedName>
    <definedName name="_VCE8" localSheetId="16">#REF!</definedName>
    <definedName name="_VCE8" localSheetId="17">#REF!</definedName>
    <definedName name="_VCE8" localSheetId="25">#REF!</definedName>
    <definedName name="_VCE8" localSheetId="29">#REF!</definedName>
    <definedName name="_VCE8" localSheetId="30">#REF!</definedName>
    <definedName name="_VCE8" localSheetId="27">#REF!</definedName>
    <definedName name="_VCE8" localSheetId="28">#REF!</definedName>
    <definedName name="_VCE8" localSheetId="26">#REF!</definedName>
    <definedName name="_VCE8" localSheetId="1">#REF!</definedName>
    <definedName name="_VCE8" localSheetId="2">#REF!</definedName>
    <definedName name="_VCE8" localSheetId="33">#REF!</definedName>
    <definedName name="_VCE8" localSheetId="0">#REF!</definedName>
    <definedName name="_VCE8" localSheetId="47">#REF!</definedName>
    <definedName name="_VCE8" localSheetId="37">#REF!</definedName>
    <definedName name="_VCE8" localSheetId="38">#REF!</definedName>
    <definedName name="_VCE8" localSheetId="39">#REF!</definedName>
    <definedName name="_VCE8" localSheetId="40">#REF!</definedName>
    <definedName name="_VCE8" localSheetId="41">#REF!</definedName>
    <definedName name="_VCE8" localSheetId="36">#REF!</definedName>
    <definedName name="_VCE8" localSheetId="55">#REF!</definedName>
    <definedName name="_VCE8" localSheetId="56">#REF!</definedName>
    <definedName name="_VCE8" localSheetId="54">#REF!</definedName>
    <definedName name="_VCE8" localSheetId="44">#REF!</definedName>
    <definedName name="_VCE8">#REF!</definedName>
    <definedName name="_Vol1">#REF!</definedName>
    <definedName name="_x" localSheetId="5">#REF!</definedName>
    <definedName name="_x" localSheetId="31">#REF!</definedName>
    <definedName name="_x" localSheetId="43">#REF!</definedName>
    <definedName name="_x" localSheetId="53">#REF!</definedName>
    <definedName name="_x" localSheetId="52">#REF!</definedName>
    <definedName name="_x" localSheetId="50">#REF!</definedName>
    <definedName name="_x" localSheetId="3">#REF!</definedName>
    <definedName name="_x" localSheetId="2">#REF!</definedName>
    <definedName name="_x" localSheetId="47">#REF!</definedName>
    <definedName name="_x" localSheetId="55">#REF!</definedName>
    <definedName name="_x" localSheetId="56">#REF!</definedName>
    <definedName name="_x">#REF!</definedName>
    <definedName name="_z" localSheetId="31">#REF!</definedName>
    <definedName name="_z" localSheetId="43">#REF!</definedName>
    <definedName name="_z" localSheetId="53">#REF!</definedName>
    <definedName name="_z" localSheetId="52">#REF!</definedName>
    <definedName name="_z" localSheetId="50">#REF!</definedName>
    <definedName name="_z" localSheetId="3">#REF!</definedName>
    <definedName name="_z" localSheetId="2">#REF!</definedName>
    <definedName name="_z" localSheetId="55">#REF!</definedName>
    <definedName name="_z" localSheetId="56">#REF!</definedName>
    <definedName name="_z">#REF!</definedName>
    <definedName name="a" localSheetId="9">#REF!</definedName>
    <definedName name="A" localSheetId="46">#REF!</definedName>
    <definedName name="a" localSheetId="8">#REF!</definedName>
    <definedName name="A" localSheetId="31">#REF!</definedName>
    <definedName name="A" localSheetId="42">#REF!</definedName>
    <definedName name="A" localSheetId="43">#REF!</definedName>
    <definedName name="A" localSheetId="53">#REF!</definedName>
    <definedName name="A" localSheetId="45">#REF!</definedName>
    <definedName name="A" localSheetId="48">#REF!</definedName>
    <definedName name="A" localSheetId="12">#REF!</definedName>
    <definedName name="A" localSheetId="52">#REF!</definedName>
    <definedName name="A" localSheetId="13">#REF!</definedName>
    <definedName name="A" localSheetId="14">#REF!</definedName>
    <definedName name="A" localSheetId="18">#REF!</definedName>
    <definedName name="A" localSheetId="19">#REF!</definedName>
    <definedName name="A" localSheetId="16">#REF!</definedName>
    <definedName name="A" localSheetId="17">#REF!</definedName>
    <definedName name="A" localSheetId="25">#REF!</definedName>
    <definedName name="A" localSheetId="29">#REF!</definedName>
    <definedName name="A" localSheetId="30">#REF!</definedName>
    <definedName name="A" localSheetId="27">#REF!</definedName>
    <definedName name="A" localSheetId="28">#REF!</definedName>
    <definedName name="A" localSheetId="26">#REF!</definedName>
    <definedName name="A" localSheetId="15">#REF!</definedName>
    <definedName name="A" localSheetId="32">#REF!</definedName>
    <definedName name="A" localSheetId="33">#REF!</definedName>
    <definedName name="A" localSheetId="34">#REF!</definedName>
    <definedName name="A" localSheetId="35">#REF!</definedName>
    <definedName name="A" localSheetId="23">#REF!</definedName>
    <definedName name="A" localSheetId="22">#REF!</definedName>
    <definedName name="A" localSheetId="21">#REF!</definedName>
    <definedName name="A" localSheetId="47">#REF!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36">#REF!</definedName>
    <definedName name="A" localSheetId="20">#REF!</definedName>
    <definedName name="A" localSheetId="55">#REF!</definedName>
    <definedName name="A" localSheetId="56">#REF!</definedName>
    <definedName name="A" localSheetId="54">#REF!</definedName>
    <definedName name="A" localSheetId="24">#REF!</definedName>
    <definedName name="A" localSheetId="44">#REF!</definedName>
    <definedName name="A">#REF!</definedName>
    <definedName name="A_IMPRESIÓN_IM">#N/A</definedName>
    <definedName name="a1..056" localSheetId="5">#REF!</definedName>
    <definedName name="a1..056" localSheetId="31">#REF!</definedName>
    <definedName name="a1..056" localSheetId="43">#REF!</definedName>
    <definedName name="a1..056" localSheetId="53">#REF!</definedName>
    <definedName name="a1..056" localSheetId="52">#REF!</definedName>
    <definedName name="a1..056" localSheetId="50">#REF!</definedName>
    <definedName name="a1..056" localSheetId="3">#REF!</definedName>
    <definedName name="a1..056" localSheetId="2">#REF!</definedName>
    <definedName name="a1..056" localSheetId="47">#REF!</definedName>
    <definedName name="a1..056" localSheetId="55">#REF!</definedName>
    <definedName name="a1..056" localSheetId="56">#REF!</definedName>
    <definedName name="a1..056">#REF!</definedName>
    <definedName name="AA" localSheetId="5" hidden="1">{#N/A,#N/A,TRUE,"INGENIERIA";#N/A,#N/A,TRUE,"COMPRAS";#N/A,#N/A,TRUE,"DIRECCION";#N/A,#N/A,TRUE,"RESUMEN"}</definedName>
    <definedName name="aa" localSheetId="31">#REF!</definedName>
    <definedName name="aa" localSheetId="43">#REF!</definedName>
    <definedName name="aa" localSheetId="53">#REF!</definedName>
    <definedName name="aa" localSheetId="52">#REF!</definedName>
    <definedName name="aa" localSheetId="50">#REF!</definedName>
    <definedName name="AA" localSheetId="3" hidden="1">{#N/A,#N/A,TRUE,"INGENIERIA";#N/A,#N/A,TRUE,"COMPRAS";#N/A,#N/A,TRUE,"DIRECCION";#N/A,#N/A,TRUE,"RESUMEN"}</definedName>
    <definedName name="AA" localSheetId="4" hidden="1">{#N/A,#N/A,TRUE,"INGENIERIA";#N/A,#N/A,TRUE,"COMPRAS";#N/A,#N/A,TRUE,"DIRECCION";#N/A,#N/A,TRUE,"RESUMEN"}</definedName>
    <definedName name="aa" localSheetId="2">#REF!</definedName>
    <definedName name="aa" localSheetId="47">#REF!</definedName>
    <definedName name="aa" localSheetId="55">#REF!</definedName>
    <definedName name="aa" localSheetId="56">#REF!</definedName>
    <definedName name="aa">#REF!</definedName>
    <definedName name="AAA" localSheetId="31">#REF!</definedName>
    <definedName name="AAA" localSheetId="43">#REF!</definedName>
    <definedName name="AAA" localSheetId="53">#REF!</definedName>
    <definedName name="AAA" localSheetId="52">#REF!</definedName>
    <definedName name="AAA" localSheetId="50">#REF!</definedName>
    <definedName name="AAA" localSheetId="2">#REF!</definedName>
    <definedName name="AAA" localSheetId="55">#REF!</definedName>
    <definedName name="AAA" localSheetId="56">#REF!</definedName>
    <definedName name="AAA">#REF!</definedName>
    <definedName name="AAAA">#REF!</definedName>
    <definedName name="AAAAA">#REF!</definedName>
    <definedName name="AAAAAAAAAA" localSheetId="5">#REF!</definedName>
    <definedName name="AAAAAAAAAA" localSheetId="31">#REF!</definedName>
    <definedName name="AAAAAAAAAA" localSheetId="43">#REF!</definedName>
    <definedName name="AAAAAAAAAA" localSheetId="53">#REF!</definedName>
    <definedName name="AAAAAAAAAA" localSheetId="52">#REF!</definedName>
    <definedName name="AAAAAAAAAA" localSheetId="50">#REF!</definedName>
    <definedName name="AAAAAAAAAA" localSheetId="3">#REF!</definedName>
    <definedName name="AAAAAAAAAA" localSheetId="2">#REF!</definedName>
    <definedName name="AAAAAAAAAA" localSheetId="47">#REF!</definedName>
    <definedName name="AAAAAAAAAA" localSheetId="55">#REF!</definedName>
    <definedName name="AAAAAAAAAA" localSheetId="56">#REF!</definedName>
    <definedName name="AAAAAAAAAA">#REF!</definedName>
    <definedName name="AAAAAAAAAAAAAAAAAAAA" localSheetId="31">#REF!</definedName>
    <definedName name="AAAAAAAAAAAAAAAAAAAA" localSheetId="43">#REF!</definedName>
    <definedName name="AAAAAAAAAAAAAAAAAAAA" localSheetId="53">#REF!</definedName>
    <definedName name="AAAAAAAAAAAAAAAAAAAA" localSheetId="52">#REF!</definedName>
    <definedName name="AAAAAAAAAAAAAAAAAAAA" localSheetId="50">#REF!</definedName>
    <definedName name="AAAAAAAAAAAAAAAAAAAA" localSheetId="3">#REF!</definedName>
    <definedName name="AAAAAAAAAAAAAAAAAAAA" localSheetId="2">#REF!</definedName>
    <definedName name="AAAAAAAAAAAAAAAAAAAA" localSheetId="55">#REF!</definedName>
    <definedName name="AAAAAAAAAAAAAAAAAAAA" localSheetId="56">#REF!</definedName>
    <definedName name="AAAAAAAAAAAAAAAAAAAA">#REF!</definedName>
    <definedName name="AAC">#REF!</definedName>
    <definedName name="AADOQUINVEH" localSheetId="5">#REF!</definedName>
    <definedName name="AADOQUINVEH" localSheetId="31">#REF!</definedName>
    <definedName name="AADOQUINVEH" localSheetId="43">#REF!</definedName>
    <definedName name="AADOQUINVEH" localSheetId="53">#REF!</definedName>
    <definedName name="AADOQUINVEH" localSheetId="52">#REF!</definedName>
    <definedName name="AADOQUINVEH" localSheetId="50">#REF!</definedName>
    <definedName name="AADOQUINVEH" localSheetId="3">#REF!</definedName>
    <definedName name="AADOQUINVEH" localSheetId="2">#REF!</definedName>
    <definedName name="AADOQUINVEH" localSheetId="47">#REF!</definedName>
    <definedName name="AADOQUINVEH" localSheetId="55">#REF!</definedName>
    <definedName name="AADOQUINVEH" localSheetId="56">#REF!</definedName>
    <definedName name="AADOQUINVEH">#REF!</definedName>
    <definedName name="AANDENES" localSheetId="31">#REF!</definedName>
    <definedName name="AANDENES" localSheetId="43">#REF!</definedName>
    <definedName name="AANDENES" localSheetId="53">#REF!</definedName>
    <definedName name="AANDENES" localSheetId="52">#REF!</definedName>
    <definedName name="AANDENES" localSheetId="50">#REF!</definedName>
    <definedName name="AANDENES" localSheetId="3">#REF!</definedName>
    <definedName name="AANDENES" localSheetId="2">#REF!</definedName>
    <definedName name="AANDENES" localSheetId="55">#REF!</definedName>
    <definedName name="AANDENES" localSheetId="56">#REF!</definedName>
    <definedName name="AANDENES">#REF!</definedName>
    <definedName name="AB" localSheetId="31">#REF!</definedName>
    <definedName name="AB" localSheetId="43">#REF!</definedName>
    <definedName name="AB" localSheetId="53">#REF!</definedName>
    <definedName name="AB" localSheetId="52">#REF!</definedName>
    <definedName name="AB" localSheetId="50">#REF!</definedName>
    <definedName name="AB" localSheetId="3">#REF!</definedName>
    <definedName name="AB" localSheetId="2">#REF!</definedName>
    <definedName name="AB" localSheetId="55">#REF!</definedName>
    <definedName name="AB" localSheetId="56">#REF!</definedName>
    <definedName name="AB">#REF!</definedName>
    <definedName name="abc" localSheetId="5">#REF!</definedName>
    <definedName name="abc" localSheetId="31">#REF!</definedName>
    <definedName name="abc" localSheetId="43">#REF!</definedName>
    <definedName name="abc" localSheetId="53">#REF!</definedName>
    <definedName name="abc" localSheetId="52">#REF!</definedName>
    <definedName name="abc" localSheetId="50">#REF!</definedName>
    <definedName name="abc" localSheetId="3">#REF!</definedName>
    <definedName name="abc" localSheetId="2">#REF!</definedName>
    <definedName name="abc" localSheetId="47">#REF!</definedName>
    <definedName name="abc" localSheetId="55">#REF!</definedName>
    <definedName name="abc" localSheetId="56">#REF!</definedName>
    <definedName name="abc">#REF!</definedName>
    <definedName name="ABG">#REF!</definedName>
    <definedName name="ABR" localSheetId="5">#REF!</definedName>
    <definedName name="ABR" localSheetId="31">#REF!</definedName>
    <definedName name="ABR" localSheetId="43">#REF!</definedName>
    <definedName name="ABR" localSheetId="53">#REF!</definedName>
    <definedName name="ABR" localSheetId="52">#REF!</definedName>
    <definedName name="ABR" localSheetId="50">#REF!</definedName>
    <definedName name="ABR" localSheetId="3">#REF!</definedName>
    <definedName name="ABR" localSheetId="2">#REF!</definedName>
    <definedName name="ABR" localSheetId="47">#REF!</definedName>
    <definedName name="ABR" localSheetId="55">#REF!</definedName>
    <definedName name="ABR" localSheetId="56">#REF!</definedName>
    <definedName name="ABR">#REF!</definedName>
    <definedName name="absc">#N/A</definedName>
    <definedName name="AC" localSheetId="3" hidden="1">{#N/A,#N/A,TRUE,"INGENIERIA";#N/A,#N/A,TRUE,"COMPRAS";#N/A,#N/A,TRUE,"DIRECCION";#N/A,#N/A,TRUE,"RESUMEN"}</definedName>
    <definedName name="AC" localSheetId="4" hidden="1">{#N/A,#N/A,TRUE,"INGENIERIA";#N/A,#N/A,TRUE,"COMPRAS";#N/A,#N/A,TRUE,"DIRECCION";#N/A,#N/A,TRUE,"RESUMEN"}</definedName>
    <definedName name="AC" localSheetId="7" hidden="1">{#N/A,#N/A,TRUE,"INGENIERIA";#N/A,#N/A,TRUE,"COMPRAS";#N/A,#N/A,TRUE,"DIRECCION";#N/A,#N/A,TRUE,"RESUMEN"}</definedName>
    <definedName name="AC" hidden="1">{#N/A,#N/A,TRUE,"INGENIERIA";#N/A,#N/A,TRUE,"COMPRAS";#N/A,#N/A,TRUE,"DIRECCION";#N/A,#N/A,TRUE,"RESUMEN"}</definedName>
    <definedName name="ACALZADA" localSheetId="5">#REF!</definedName>
    <definedName name="ACALZADA" localSheetId="31">#REF!</definedName>
    <definedName name="ACALZADA" localSheetId="43">#REF!</definedName>
    <definedName name="ACALZADA" localSheetId="53">#REF!</definedName>
    <definedName name="ACALZADA" localSheetId="52">#REF!</definedName>
    <definedName name="ACALZADA" localSheetId="50">#REF!</definedName>
    <definedName name="ACALZADA" localSheetId="3">#REF!</definedName>
    <definedName name="ACALZADA" localSheetId="2">#REF!</definedName>
    <definedName name="ACALZADA" localSheetId="47">#REF!</definedName>
    <definedName name="ACALZADA" localSheetId="55">#REF!</definedName>
    <definedName name="ACALZADA" localSheetId="56">#REF!</definedName>
    <definedName name="ACALZADA">#REF!</definedName>
    <definedName name="Acarreo_Manual_peatonal" localSheetId="31">#REF!</definedName>
    <definedName name="Acarreo_Manual_peatonal" localSheetId="43">#REF!</definedName>
    <definedName name="Acarreo_Manual_peatonal" localSheetId="53">#REF!</definedName>
    <definedName name="Acarreo_Manual_peatonal" localSheetId="52">#REF!</definedName>
    <definedName name="Acarreo_Manual_peatonal" localSheetId="50">#REF!</definedName>
    <definedName name="Acarreo_Manual_peatonal" localSheetId="3">#REF!</definedName>
    <definedName name="Acarreo_Manual_peatonal" localSheetId="2">#REF!</definedName>
    <definedName name="Acarreo_Manual_peatonal" localSheetId="55">#REF!</definedName>
    <definedName name="Acarreo_Manual_peatonal" localSheetId="56">#REF!</definedName>
    <definedName name="Acarreo_Manual_peatonal">#REF!</definedName>
    <definedName name="accegres3">#REF!</definedName>
    <definedName name="accegres4">#REF!</definedName>
    <definedName name="AccessDatabase" localSheetId="5" hidden="1">"C:\C-314\VOLUMENES\volfin4.mdb"</definedName>
    <definedName name="AccessDatabase" localSheetId="3" hidden="1">"C:\C-314\VOLUMENES\volfin4.mdb"</definedName>
    <definedName name="AccessDatabase" localSheetId="4" hidden="1">"C:\C-314\VOLUMENES\volfin4.mdb"</definedName>
    <definedName name="AccessDatabase" hidden="1">"A:\SAIN.mdb"</definedName>
    <definedName name="acero">#REF!</definedName>
    <definedName name="ACERO_DE_REFUERZO_60000">#REF!</definedName>
    <definedName name="Actividades" localSheetId="5">#REF!</definedName>
    <definedName name="Actividades" localSheetId="31">#REF!</definedName>
    <definedName name="Actividades" localSheetId="43">#REF!</definedName>
    <definedName name="Actividades" localSheetId="53">#REF!</definedName>
    <definedName name="Actividades" localSheetId="52">#REF!</definedName>
    <definedName name="Actividades" localSheetId="50">#REF!</definedName>
    <definedName name="Actividades" localSheetId="3">#REF!</definedName>
    <definedName name="Actividades" localSheetId="2">#REF!</definedName>
    <definedName name="Actividades" localSheetId="47">#REF!</definedName>
    <definedName name="Actividades" localSheetId="55">#REF!</definedName>
    <definedName name="Actividades" localSheetId="56">#REF!</definedName>
    <definedName name="Actividades">#REF!</definedName>
    <definedName name="Actividades_Macro" localSheetId="31">#REF!</definedName>
    <definedName name="Actividades_Macro" localSheetId="43">#REF!</definedName>
    <definedName name="Actividades_Macro" localSheetId="53">#REF!</definedName>
    <definedName name="Actividades_Macro" localSheetId="52">#REF!</definedName>
    <definedName name="Actividades_Macro" localSheetId="50">#REF!</definedName>
    <definedName name="Actividades_Macro" localSheetId="3">#REF!</definedName>
    <definedName name="Actividades_Macro" localSheetId="2">#REF!</definedName>
    <definedName name="Actividades_Macro" localSheetId="55">#REF!</definedName>
    <definedName name="Actividades_Macro" localSheetId="56">#REF!</definedName>
    <definedName name="Actividades_Macro">#REF!</definedName>
    <definedName name="Actividaes_Final" localSheetId="31">#REF!</definedName>
    <definedName name="Actividaes_Final" localSheetId="43">#REF!</definedName>
    <definedName name="Actividaes_Final" localSheetId="53">#REF!</definedName>
    <definedName name="Actividaes_Final" localSheetId="52">#REF!</definedName>
    <definedName name="Actividaes_Final" localSheetId="50">#REF!</definedName>
    <definedName name="Actividaes_Final" localSheetId="3">#REF!</definedName>
    <definedName name="Actividaes_Final" localSheetId="2">#REF!</definedName>
    <definedName name="Actividaes_Final" localSheetId="55">#REF!</definedName>
    <definedName name="Actividaes_Final" localSheetId="56">#REF!</definedName>
    <definedName name="Actividaes_Final">#REF!</definedName>
    <definedName name="ACwvu.TAB1." localSheetId="31" hidden="1">#REF!</definedName>
    <definedName name="ACwvu.TAB1." localSheetId="43" hidden="1">#REF!</definedName>
    <definedName name="ACwvu.TAB1." localSheetId="53" hidden="1">#REF!</definedName>
    <definedName name="ACwvu.TAB1." localSheetId="52" hidden="1">#REF!</definedName>
    <definedName name="ACwvu.TAB1." localSheetId="50" hidden="1">#REF!</definedName>
    <definedName name="ACwvu.TAB1." localSheetId="3" hidden="1">#REF!</definedName>
    <definedName name="ACwvu.TAB1." localSheetId="2" hidden="1">#REF!</definedName>
    <definedName name="ACwvu.TAB1." localSheetId="55" hidden="1">#REF!</definedName>
    <definedName name="ACwvu.TAB1." localSheetId="56" hidden="1">#REF!</definedName>
    <definedName name="ACwvu.TAB1." hidden="1">#REF!</definedName>
    <definedName name="ACwvu.TAB2." localSheetId="31" hidden="1">#REF!</definedName>
    <definedName name="ACwvu.TAB2." localSheetId="43" hidden="1">#REF!</definedName>
    <definedName name="ACwvu.TAB2." localSheetId="53" hidden="1">#REF!</definedName>
    <definedName name="ACwvu.TAB2." localSheetId="52" hidden="1">#REF!</definedName>
    <definedName name="ACwvu.TAB2." localSheetId="50" hidden="1">#REF!</definedName>
    <definedName name="ACwvu.TAB2." localSheetId="3" hidden="1">#REF!</definedName>
    <definedName name="ACwvu.TAB2." localSheetId="2" hidden="1">#REF!</definedName>
    <definedName name="ACwvu.TAB2." localSheetId="55" hidden="1">#REF!</definedName>
    <definedName name="ACwvu.TAB2." localSheetId="56" hidden="1">#REF!</definedName>
    <definedName name="ACwvu.TAB2." hidden="1">#REF!</definedName>
    <definedName name="ACwvu.TAB3." localSheetId="31" hidden="1">#REF!</definedName>
    <definedName name="ACwvu.TAB3." localSheetId="43" hidden="1">#REF!</definedName>
    <definedName name="ACwvu.TAB3." localSheetId="53" hidden="1">#REF!</definedName>
    <definedName name="ACwvu.TAB3." localSheetId="52" hidden="1">#REF!</definedName>
    <definedName name="ACwvu.TAB3." localSheetId="50" hidden="1">#REF!</definedName>
    <definedName name="ACwvu.TAB3." localSheetId="2" hidden="1">#REF!</definedName>
    <definedName name="ACwvu.TAB3." localSheetId="55" hidden="1">#REF!</definedName>
    <definedName name="ACwvu.TAB3." localSheetId="56" hidden="1">#REF!</definedName>
    <definedName name="ACwvu.TAB3." hidden="1">#REF!</definedName>
    <definedName name="ACwvu.TAB4." localSheetId="31" hidden="1">#REF!</definedName>
    <definedName name="ACwvu.TAB4." localSheetId="43" hidden="1">#REF!</definedName>
    <definedName name="ACwvu.TAB4." localSheetId="53" hidden="1">#REF!</definedName>
    <definedName name="ACwvu.TAB4." localSheetId="52" hidden="1">#REF!</definedName>
    <definedName name="ACwvu.TAB4." localSheetId="50" hidden="1">#REF!</definedName>
    <definedName name="ACwvu.TAB4." localSheetId="2" hidden="1">#REF!</definedName>
    <definedName name="ACwvu.TAB4." localSheetId="55" hidden="1">#REF!</definedName>
    <definedName name="ACwvu.TAB4." localSheetId="56" hidden="1">#REF!</definedName>
    <definedName name="ACwvu.TAB4." hidden="1">#REF!</definedName>
    <definedName name="ACwvu.TAB5." localSheetId="31" hidden="1">#REF!</definedName>
    <definedName name="ACwvu.TAB5." localSheetId="43" hidden="1">#REF!</definedName>
    <definedName name="ACwvu.TAB5." localSheetId="53" hidden="1">#REF!</definedName>
    <definedName name="ACwvu.TAB5." localSheetId="52" hidden="1">#REF!</definedName>
    <definedName name="ACwvu.TAB5." localSheetId="50" hidden="1">#REF!</definedName>
    <definedName name="ACwvu.TAB5." localSheetId="2" hidden="1">#REF!</definedName>
    <definedName name="ACwvu.TAB5." localSheetId="55" hidden="1">#REF!</definedName>
    <definedName name="ACwvu.TAB5." localSheetId="56" hidden="1">#REF!</definedName>
    <definedName name="ACwvu.TAB5." hidden="1">#REF!</definedName>
    <definedName name="AD" localSheetId="5" hidden="1">{#N/A,#N/A,TRUE,"INGENIERIA";#N/A,#N/A,TRUE,"COMPRAS";#N/A,#N/A,TRUE,"DIRECCION";#N/A,#N/A,TRUE,"RESUMEN"}</definedName>
    <definedName name="ad" localSheetId="46">#REF!</definedName>
    <definedName name="ad" localSheetId="31">#REF!</definedName>
    <definedName name="ad" localSheetId="42">#REF!</definedName>
    <definedName name="ad" localSheetId="43">#REF!</definedName>
    <definedName name="ad" localSheetId="53">#REF!</definedName>
    <definedName name="ad" localSheetId="45">#REF!</definedName>
    <definedName name="ad" localSheetId="48">#REF!</definedName>
    <definedName name="ad" localSheetId="12">#REF!</definedName>
    <definedName name="ad" localSheetId="52">#REF!</definedName>
    <definedName name="ad" localSheetId="13">#REF!</definedName>
    <definedName name="ad" localSheetId="14">#REF!</definedName>
    <definedName name="AD" localSheetId="3" hidden="1">{#N/A,#N/A,TRUE,"INGENIERIA";#N/A,#N/A,TRUE,"COMPRAS";#N/A,#N/A,TRUE,"DIRECCION";#N/A,#N/A,TRUE,"RESUMEN"}</definedName>
    <definedName name="ad" localSheetId="18">#REF!</definedName>
    <definedName name="ad" localSheetId="19">#REF!</definedName>
    <definedName name="ad" localSheetId="16">#REF!</definedName>
    <definedName name="ad" localSheetId="17">#REF!</definedName>
    <definedName name="AD" localSheetId="4" hidden="1">{#N/A,#N/A,TRUE,"INGENIERIA";#N/A,#N/A,TRUE,"COMPRAS";#N/A,#N/A,TRUE,"DIRECCION";#N/A,#N/A,TRUE,"RESUMEN"}</definedName>
    <definedName name="ad" localSheetId="25">#REF!</definedName>
    <definedName name="ad" localSheetId="29">#REF!</definedName>
    <definedName name="ad" localSheetId="30">#REF!</definedName>
    <definedName name="ad" localSheetId="27">#REF!</definedName>
    <definedName name="ad" localSheetId="28">#REF!</definedName>
    <definedName name="ad" localSheetId="26">#REF!</definedName>
    <definedName name="ad" localSheetId="15">#REF!</definedName>
    <definedName name="ad" localSheetId="32">#REF!</definedName>
    <definedName name="ad" localSheetId="33">#REF!</definedName>
    <definedName name="ad" localSheetId="34">#REF!</definedName>
    <definedName name="ad" localSheetId="35">#REF!</definedName>
    <definedName name="ad" localSheetId="23">#REF!</definedName>
    <definedName name="ad" localSheetId="22">#REF!</definedName>
    <definedName name="ad" localSheetId="21">#REF!</definedName>
    <definedName name="ad" localSheetId="47">#REF!</definedName>
    <definedName name="ad" localSheetId="37">#REF!</definedName>
    <definedName name="ad" localSheetId="38">#REF!</definedName>
    <definedName name="ad" localSheetId="39">#REF!</definedName>
    <definedName name="ad" localSheetId="40">#REF!</definedName>
    <definedName name="ad" localSheetId="41">#REF!</definedName>
    <definedName name="ad" localSheetId="36">#REF!</definedName>
    <definedName name="ad" localSheetId="20">#REF!</definedName>
    <definedName name="ad" localSheetId="55">#REF!</definedName>
    <definedName name="ad" localSheetId="56">#REF!</definedName>
    <definedName name="ad" localSheetId="54">#REF!</definedName>
    <definedName name="ad" localSheetId="24">#REF!</definedName>
    <definedName name="ad" localSheetId="44">#REF!</definedName>
    <definedName name="ad">#REF!</definedName>
    <definedName name="admon" localSheetId="5">#REF!</definedName>
    <definedName name="admon" localSheetId="31">#REF!</definedName>
    <definedName name="admon" localSheetId="43">#REF!</definedName>
    <definedName name="admon" localSheetId="53">#REF!</definedName>
    <definedName name="admon" localSheetId="52">#REF!</definedName>
    <definedName name="admon" localSheetId="50">#REF!</definedName>
    <definedName name="admon" localSheetId="3">#REF!</definedName>
    <definedName name="admon" localSheetId="2">#REF!</definedName>
    <definedName name="admon" localSheetId="47">#REF!</definedName>
    <definedName name="admon" localSheetId="55">#REF!</definedName>
    <definedName name="admon" localSheetId="56">#REF!</definedName>
    <definedName name="admon">#REF!</definedName>
    <definedName name="adoq" localSheetId="9">#REF!</definedName>
    <definedName name="adoq" localSheetId="46">#REF!</definedName>
    <definedName name="adoq" localSheetId="31">#REF!</definedName>
    <definedName name="adoq" localSheetId="43">#REF!</definedName>
    <definedName name="adoq" localSheetId="45">#REF!</definedName>
    <definedName name="adoq" localSheetId="52">#REF!</definedName>
    <definedName name="adoq" localSheetId="50">#REF!</definedName>
    <definedName name="adoq" localSheetId="51">#REF!</definedName>
    <definedName name="adoq" localSheetId="18">#REF!</definedName>
    <definedName name="adoq" localSheetId="19">#REF!</definedName>
    <definedName name="adoq" localSheetId="16">#REF!</definedName>
    <definedName name="adoq" localSheetId="30">#REF!</definedName>
    <definedName name="adoq" localSheetId="27">#REF!</definedName>
    <definedName name="adoq" localSheetId="28">#REF!</definedName>
    <definedName name="adoq" localSheetId="11">#REF!</definedName>
    <definedName name="adoq" localSheetId="7">#REF!</definedName>
    <definedName name="adoq" localSheetId="2">#REF!</definedName>
    <definedName name="adoq" localSheetId="34">#REF!</definedName>
    <definedName name="adoq" localSheetId="35">#REF!</definedName>
    <definedName name="adoq" localSheetId="21">#REF!</definedName>
    <definedName name="adoq" localSheetId="37">#REF!</definedName>
    <definedName name="adoq" localSheetId="38">#REF!</definedName>
    <definedName name="adoq" localSheetId="39">#REF!</definedName>
    <definedName name="adoq" localSheetId="40">#REF!</definedName>
    <definedName name="adoq" localSheetId="41">#REF!</definedName>
    <definedName name="adoq" localSheetId="58">#REF!</definedName>
    <definedName name="adoq" localSheetId="59">#REF!</definedName>
    <definedName name="adoq" localSheetId="55">#REF!</definedName>
    <definedName name="adoq" localSheetId="56">#REF!</definedName>
    <definedName name="adoq" localSheetId="24">#REF!</definedName>
    <definedName name="adoq" localSheetId="44">#REF!</definedName>
    <definedName name="adoq">#REF!</definedName>
    <definedName name="AE" localSheetId="3" hidden="1">{#N/A,#N/A,TRUE,"INGENIERIA";#N/A,#N/A,TRUE,"COMPRAS";#N/A,#N/A,TRUE,"DIRECCION";#N/A,#N/A,TRUE,"RESUMEN"}</definedName>
    <definedName name="AE" localSheetId="4" hidden="1">{#N/A,#N/A,TRUE,"INGENIERIA";#N/A,#N/A,TRUE,"COMPRAS";#N/A,#N/A,TRUE,"DIRECCION";#N/A,#N/A,TRUE,"RESUMEN"}</definedName>
    <definedName name="AE" localSheetId="7" hidden="1">{#N/A,#N/A,TRUE,"INGENIERIA";#N/A,#N/A,TRUE,"COMPRAS";#N/A,#N/A,TRUE,"DIRECCION";#N/A,#N/A,TRUE,"RESUMEN"}</definedName>
    <definedName name="AE" hidden="1">{#N/A,#N/A,TRUE,"INGENIERIA";#N/A,#N/A,TRUE,"COMPRAS";#N/A,#N/A,TRUE,"DIRECCION";#N/A,#N/A,TRUE,"RESUMEN"}</definedName>
    <definedName name="AF" localSheetId="3" hidden="1">{#N/A,#N/A,TRUE,"INGENIERIA";#N/A,#N/A,TRUE,"COMPRAS";#N/A,#N/A,TRUE,"DIRECCION";#N/A,#N/A,TRUE,"RESUMEN"}</definedName>
    <definedName name="AF" localSheetId="4" hidden="1">{#N/A,#N/A,TRUE,"INGENIERIA";#N/A,#N/A,TRUE,"COMPRAS";#N/A,#N/A,TRUE,"DIRECCION";#N/A,#N/A,TRUE,"RESUMEN"}</definedName>
    <definedName name="AF" localSheetId="7" hidden="1">{#N/A,#N/A,TRUE,"INGENIERIA";#N/A,#N/A,TRUE,"COMPRAS";#N/A,#N/A,TRUE,"DIRECCION";#N/A,#N/A,TRUE,"RESUMEN"}</definedName>
    <definedName name="AF" hidden="1">{#N/A,#N/A,TRUE,"INGENIERIA";#N/A,#N/A,TRUE,"COMPRAS";#N/A,#N/A,TRUE,"DIRECCION";#N/A,#N/A,TRUE,"RESUMEN"}</definedName>
    <definedName name="AG"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localSheetId="7"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AGO" localSheetId="5">#REF!</definedName>
    <definedName name="AGO" localSheetId="31">#REF!</definedName>
    <definedName name="AGO" localSheetId="43">#REF!</definedName>
    <definedName name="AGO" localSheetId="53">#REF!</definedName>
    <definedName name="AGO" localSheetId="52">#REF!</definedName>
    <definedName name="AGO" localSheetId="50">#REF!</definedName>
    <definedName name="AGO" localSheetId="3">#REF!</definedName>
    <definedName name="AGO" localSheetId="2">#REF!</definedName>
    <definedName name="AGO" localSheetId="47">#REF!</definedName>
    <definedName name="AGO" localSheetId="55">#REF!</definedName>
    <definedName name="AGO" localSheetId="56">#REF!</definedName>
    <definedName name="AGO">#REF!</definedName>
    <definedName name="AH" localSheetId="5" hidden="1">{#N/A,#N/A,TRUE,"INGENIERIA";#N/A,#N/A,TRUE,"COMPRAS";#N/A,#N/A,TRUE,"DIRECCION";#N/A,#N/A,TRUE,"RESUMEN"}</definedName>
    <definedName name="ah" localSheetId="31">#REF!</definedName>
    <definedName name="ah" localSheetId="43">#REF!</definedName>
    <definedName name="ah" localSheetId="53">#REF!</definedName>
    <definedName name="ah" localSheetId="52">#REF!</definedName>
    <definedName name="ah" localSheetId="50">#REF!</definedName>
    <definedName name="AH" localSheetId="3" hidden="1">{#N/A,#N/A,TRUE,"INGENIERIA";#N/A,#N/A,TRUE,"COMPRAS";#N/A,#N/A,TRUE,"DIRECCION";#N/A,#N/A,TRUE,"RESUMEN"}</definedName>
    <definedName name="AH" localSheetId="4" hidden="1">{#N/A,#N/A,TRUE,"INGENIERIA";#N/A,#N/A,TRUE,"COMPRAS";#N/A,#N/A,TRUE,"DIRECCION";#N/A,#N/A,TRUE,"RESUMEN"}</definedName>
    <definedName name="ah" localSheetId="2">#REF!</definedName>
    <definedName name="ah" localSheetId="55">#REF!</definedName>
    <definedName name="ah" localSheetId="56">#REF!</definedName>
    <definedName name="ah">#REF!</definedName>
    <definedName name="ahe" localSheetId="5">#REF!</definedName>
    <definedName name="ahe" localSheetId="31">#REF!</definedName>
    <definedName name="ahe" localSheetId="43">#REF!</definedName>
    <definedName name="ahe" localSheetId="53">#REF!</definedName>
    <definedName name="ahe" localSheetId="52">#REF!</definedName>
    <definedName name="ahe" localSheetId="50">#REF!</definedName>
    <definedName name="ahe" localSheetId="3">#REF!</definedName>
    <definedName name="ahe" localSheetId="2">#REF!</definedName>
    <definedName name="ahe" localSheetId="55">#REF!</definedName>
    <definedName name="ahe" localSheetId="56">#REF!</definedName>
    <definedName name="ahe">#REF!</definedName>
    <definedName name="aiu" localSheetId="9">#REF!</definedName>
    <definedName name="aiu" localSheetId="8">#REF!</definedName>
    <definedName name="AIU">#REF!</definedName>
    <definedName name="AIU_ADMON">#REF!</definedName>
    <definedName name="AIU_IMP">#REF!</definedName>
    <definedName name="AIU_UTIL">#REF!</definedName>
    <definedName name="aj" localSheetId="5">#REF!</definedName>
    <definedName name="aj" localSheetId="31">#REF!</definedName>
    <definedName name="aj" localSheetId="43">#REF!</definedName>
    <definedName name="aj" localSheetId="53">#REF!</definedName>
    <definedName name="aj" localSheetId="52">#REF!</definedName>
    <definedName name="aj" localSheetId="50">#REF!</definedName>
    <definedName name="aj" localSheetId="3">#REF!</definedName>
    <definedName name="aj" localSheetId="2">#REF!</definedName>
    <definedName name="aj" localSheetId="47">#REF!</definedName>
    <definedName name="aj" localSheetId="55">#REF!</definedName>
    <definedName name="aj" localSheetId="56">#REF!</definedName>
    <definedName name="aj">#REF!</definedName>
    <definedName name="Ajuste">#REF!</definedName>
    <definedName name="ALAMBRE_NEGRO_No_18" localSheetId="5">#REF!</definedName>
    <definedName name="ALAMBRE_NEGRO_No_18" localSheetId="46">#REF!</definedName>
    <definedName name="ALAMBRE_NEGRO_No_18" localSheetId="31">#REF!</definedName>
    <definedName name="ALAMBRE_NEGRO_No_18" localSheetId="42">#REF!</definedName>
    <definedName name="ALAMBRE_NEGRO_No_18" localSheetId="43">#REF!</definedName>
    <definedName name="ALAMBRE_NEGRO_No_18" localSheetId="53">#REF!</definedName>
    <definedName name="ALAMBRE_NEGRO_No_18" localSheetId="45">#REF!</definedName>
    <definedName name="ALAMBRE_NEGRO_No_18" localSheetId="48">#REF!</definedName>
    <definedName name="ALAMBRE_NEGRO_No_18" localSheetId="12">#REF!</definedName>
    <definedName name="ALAMBRE_NEGRO_No_18" localSheetId="52">#REF!</definedName>
    <definedName name="ALAMBRE_NEGRO_No_18" localSheetId="13">#REF!</definedName>
    <definedName name="ALAMBRE_NEGRO_No_18" localSheetId="14">#REF!</definedName>
    <definedName name="ALAMBRE_NEGRO_No_18" localSheetId="50">#REF!</definedName>
    <definedName name="ALAMBRE_NEGRO_No_18" localSheetId="3">#REF!</definedName>
    <definedName name="ALAMBRE_NEGRO_No_18" localSheetId="18">#REF!</definedName>
    <definedName name="ALAMBRE_NEGRO_No_18" localSheetId="19">#REF!</definedName>
    <definedName name="ALAMBRE_NEGRO_No_18" localSheetId="16">#REF!</definedName>
    <definedName name="ALAMBRE_NEGRO_No_18" localSheetId="17">#REF!</definedName>
    <definedName name="ALAMBRE_NEGRO_No_18" localSheetId="25">#REF!</definedName>
    <definedName name="ALAMBRE_NEGRO_No_18" localSheetId="29">#REF!</definedName>
    <definedName name="ALAMBRE_NEGRO_No_18" localSheetId="30">#REF!</definedName>
    <definedName name="ALAMBRE_NEGRO_No_18" localSheetId="27">#REF!</definedName>
    <definedName name="ALAMBRE_NEGRO_No_18" localSheetId="28">#REF!</definedName>
    <definedName name="ALAMBRE_NEGRO_No_18" localSheetId="26">#REF!</definedName>
    <definedName name="ALAMBRE_NEGRO_No_18" localSheetId="15">#REF!</definedName>
    <definedName name="ALAMBRE_NEGRO_No_18" localSheetId="1">#REF!</definedName>
    <definedName name="ALAMBRE_NEGRO_No_18" localSheetId="2">#REF!</definedName>
    <definedName name="ALAMBRE_NEGRO_No_18" localSheetId="32">#REF!</definedName>
    <definedName name="ALAMBRE_NEGRO_No_18" localSheetId="33">#REF!</definedName>
    <definedName name="ALAMBRE_NEGRO_No_18" localSheetId="34">#REF!</definedName>
    <definedName name="ALAMBRE_NEGRO_No_18" localSheetId="35">#REF!</definedName>
    <definedName name="ALAMBRE_NEGRO_No_18" localSheetId="0">#REF!</definedName>
    <definedName name="ALAMBRE_NEGRO_No_18" localSheetId="23">#REF!</definedName>
    <definedName name="ALAMBRE_NEGRO_No_18" localSheetId="22">#REF!</definedName>
    <definedName name="ALAMBRE_NEGRO_No_18" localSheetId="21">#REF!</definedName>
    <definedName name="ALAMBRE_NEGRO_No_18" localSheetId="47">#REF!</definedName>
    <definedName name="ALAMBRE_NEGRO_No_18" localSheetId="37">#REF!</definedName>
    <definedName name="ALAMBRE_NEGRO_No_18" localSheetId="38">#REF!</definedName>
    <definedName name="ALAMBRE_NEGRO_No_18" localSheetId="39">#REF!</definedName>
    <definedName name="ALAMBRE_NEGRO_No_18" localSheetId="40">#REF!</definedName>
    <definedName name="ALAMBRE_NEGRO_No_18" localSheetId="41">#REF!</definedName>
    <definedName name="ALAMBRE_NEGRO_No_18" localSheetId="36">#REF!</definedName>
    <definedName name="ALAMBRE_NEGRO_No_18" localSheetId="20">#REF!</definedName>
    <definedName name="ALAMBRE_NEGRO_No_18" localSheetId="55">#REF!</definedName>
    <definedName name="ALAMBRE_NEGRO_No_18" localSheetId="56">#REF!</definedName>
    <definedName name="ALAMBRE_NEGRO_No_18" localSheetId="54">#REF!</definedName>
    <definedName name="ALAMBRE_NEGRO_No_18" localSheetId="24">#REF!</definedName>
    <definedName name="ALAMBRE_NEGRO_No_18" localSheetId="44">#REF!</definedName>
    <definedName name="ALAMBRE_NEGRO_No_18">#REF!</definedName>
    <definedName name="alc" localSheetId="9">#REF!</definedName>
    <definedName name="alc" localSheetId="46">#REF!</definedName>
    <definedName name="alc" localSheetId="31">#REF!</definedName>
    <definedName name="alc" localSheetId="43">#REF!</definedName>
    <definedName name="alc" localSheetId="45">#REF!</definedName>
    <definedName name="alc" localSheetId="52">#REF!</definedName>
    <definedName name="alc" localSheetId="50">#REF!</definedName>
    <definedName name="alc" localSheetId="51">#REF!</definedName>
    <definedName name="alc" localSheetId="18">#REF!</definedName>
    <definedName name="alc" localSheetId="19">#REF!</definedName>
    <definedName name="alc" localSheetId="16">#REF!</definedName>
    <definedName name="alc" localSheetId="30">#REF!</definedName>
    <definedName name="alc" localSheetId="27">#REF!</definedName>
    <definedName name="alc" localSheetId="28">#REF!</definedName>
    <definedName name="alc" localSheetId="11">#REF!</definedName>
    <definedName name="alc" localSheetId="7">#REF!</definedName>
    <definedName name="alc" localSheetId="2">#REF!</definedName>
    <definedName name="alc" localSheetId="34">#REF!</definedName>
    <definedName name="alc" localSheetId="35">#REF!</definedName>
    <definedName name="alc" localSheetId="21">#REF!</definedName>
    <definedName name="alc" localSheetId="37">#REF!</definedName>
    <definedName name="alc" localSheetId="38">#REF!</definedName>
    <definedName name="alc" localSheetId="39">#REF!</definedName>
    <definedName name="alc" localSheetId="40">#REF!</definedName>
    <definedName name="alc" localSheetId="41">#REF!</definedName>
    <definedName name="alc" localSheetId="58">#REF!</definedName>
    <definedName name="alc" localSheetId="59">#REF!</definedName>
    <definedName name="alc" localSheetId="55">#REF!</definedName>
    <definedName name="alc" localSheetId="56">#REF!</definedName>
    <definedName name="alc" localSheetId="24">#REF!</definedName>
    <definedName name="alc" localSheetId="44">#REF!</definedName>
    <definedName name="alc">#REF!</definedName>
    <definedName name="alfajia">#REF!</definedName>
    <definedName name="alistado.piso">#REF!</definedName>
    <definedName name="AMBIENTAL" localSheetId="5">#REF!</definedName>
    <definedName name="AMBIENTAL" localSheetId="31">#REF!</definedName>
    <definedName name="AMBIENTAL" localSheetId="43">#REF!</definedName>
    <definedName name="AMBIENTAL" localSheetId="53">#REF!</definedName>
    <definedName name="AMBIENTAL" localSheetId="52">#REF!</definedName>
    <definedName name="AMBIENTAL" localSheetId="50">#REF!</definedName>
    <definedName name="AMBIENTAL" localSheetId="3">#REF!</definedName>
    <definedName name="AMBIENTAL" localSheetId="2">#REF!</definedName>
    <definedName name="AMBIENTAL" localSheetId="47">#REF!</definedName>
    <definedName name="AMBIENTAL" localSheetId="55">#REF!</definedName>
    <definedName name="AMBIENTAL" localSheetId="56">#REF!</definedName>
    <definedName name="AMBIENTAL">#REF!</definedName>
    <definedName name="AME" localSheetId="46">#REF!</definedName>
    <definedName name="AME" localSheetId="31">#REF!</definedName>
    <definedName name="AME" localSheetId="42">#REF!</definedName>
    <definedName name="AME" localSheetId="43">#REF!</definedName>
    <definedName name="AME" localSheetId="53">#REF!</definedName>
    <definedName name="AME" localSheetId="45">#REF!</definedName>
    <definedName name="AME" localSheetId="48">#REF!</definedName>
    <definedName name="AME" localSheetId="12">#REF!</definedName>
    <definedName name="AME" localSheetId="52">#REF!</definedName>
    <definedName name="AME" localSheetId="13">#REF!</definedName>
    <definedName name="AME" localSheetId="14">#REF!</definedName>
    <definedName name="AME" localSheetId="50">#REF!</definedName>
    <definedName name="AME" localSheetId="3">#REF!</definedName>
    <definedName name="AME" localSheetId="18">#REF!</definedName>
    <definedName name="AME" localSheetId="19">#REF!</definedName>
    <definedName name="AME" localSheetId="16">#REF!</definedName>
    <definedName name="AME" localSheetId="17">#REF!</definedName>
    <definedName name="AME" localSheetId="25">#REF!</definedName>
    <definedName name="AME" localSheetId="29">#REF!</definedName>
    <definedName name="AME" localSheetId="30">#REF!</definedName>
    <definedName name="AME" localSheetId="27">#REF!</definedName>
    <definedName name="AME" localSheetId="28">#REF!</definedName>
    <definedName name="AME" localSheetId="26">#REF!</definedName>
    <definedName name="AME" localSheetId="15">#REF!</definedName>
    <definedName name="AME" localSheetId="1">#REF!</definedName>
    <definedName name="AME" localSheetId="2">#REF!</definedName>
    <definedName name="AME" localSheetId="32">#REF!</definedName>
    <definedName name="AME" localSheetId="33">#REF!</definedName>
    <definedName name="AME" localSheetId="34">#REF!</definedName>
    <definedName name="AME" localSheetId="35">#REF!</definedName>
    <definedName name="AME" localSheetId="0">#REF!</definedName>
    <definedName name="AME" localSheetId="23">#REF!</definedName>
    <definedName name="AME" localSheetId="22">#REF!</definedName>
    <definedName name="AME" localSheetId="21">#REF!</definedName>
    <definedName name="AME" localSheetId="47">#REF!</definedName>
    <definedName name="AME" localSheetId="37">#REF!</definedName>
    <definedName name="AME" localSheetId="38">#REF!</definedName>
    <definedName name="AME" localSheetId="39">#REF!</definedName>
    <definedName name="AME" localSheetId="40">#REF!</definedName>
    <definedName name="AME" localSheetId="41">#REF!</definedName>
    <definedName name="AME" localSheetId="36">#REF!</definedName>
    <definedName name="AME" localSheetId="20">#REF!</definedName>
    <definedName name="AME" localSheetId="55">#REF!</definedName>
    <definedName name="AME" localSheetId="56">#REF!</definedName>
    <definedName name="AME" localSheetId="54">#REF!</definedName>
    <definedName name="AME" localSheetId="24">#REF!</definedName>
    <definedName name="AME" localSheetId="44">#REF!</definedName>
    <definedName name="AME">#REF!</definedName>
    <definedName name="ana">#REF!</definedName>
    <definedName name="ANALISIS" localSheetId="5">#REF!</definedName>
    <definedName name="ANALISIS" localSheetId="31">#REF!</definedName>
    <definedName name="ANALISIS" localSheetId="43">#REF!</definedName>
    <definedName name="ANALISIS" localSheetId="53">#REF!</definedName>
    <definedName name="ANALISIS" localSheetId="52">#REF!</definedName>
    <definedName name="ANALISIS" localSheetId="50">#REF!</definedName>
    <definedName name="ANALISIS" localSheetId="3">#REF!</definedName>
    <definedName name="ANALISIS" localSheetId="2">#REF!</definedName>
    <definedName name="ANALISIS" localSheetId="47">#REF!</definedName>
    <definedName name="ANALISIS" localSheetId="55">#REF!</definedName>
    <definedName name="ANALISIS" localSheetId="56">#REF!</definedName>
    <definedName name="ANALISIS">#REF!</definedName>
    <definedName name="Analyst" localSheetId="31" hidden="1">#REF!</definedName>
    <definedName name="Analyst" localSheetId="3" hidden="1">#REF!</definedName>
    <definedName name="Analyst" localSheetId="4" hidden="1">#REF!</definedName>
    <definedName name="Analyst" hidden="1">#REF!</definedName>
    <definedName name="anden">#REF!</definedName>
    <definedName name="anscount" hidden="1">10</definedName>
    <definedName name="ANTIC" localSheetId="5">#REF!</definedName>
    <definedName name="ANTIC" localSheetId="31">#REF!</definedName>
    <definedName name="ANTIC" localSheetId="43">#REF!</definedName>
    <definedName name="ANTIC" localSheetId="53">#REF!</definedName>
    <definedName name="ANTIC" localSheetId="52">#REF!</definedName>
    <definedName name="ANTIC" localSheetId="50">#REF!</definedName>
    <definedName name="ANTIC" localSheetId="51">#REF!</definedName>
    <definedName name="ANTIC" localSheetId="3">#REF!</definedName>
    <definedName name="ANTIC" localSheetId="49">#REF!</definedName>
    <definedName name="ANTIC" localSheetId="2">#REF!</definedName>
    <definedName name="ANTIC" localSheetId="47">#REF!</definedName>
    <definedName name="ANTIC" localSheetId="55">#REF!</definedName>
    <definedName name="ANTIC" localSheetId="56">#REF!</definedName>
    <definedName name="ANTIC">#REF!</definedName>
    <definedName name="AÑOWUIE">#REF!</definedName>
    <definedName name="ao" localSheetId="5">#REF!</definedName>
    <definedName name="ao" localSheetId="31">#REF!</definedName>
    <definedName name="ao" localSheetId="43">#REF!</definedName>
    <definedName name="ao" localSheetId="53">#REF!</definedName>
    <definedName name="ao" localSheetId="52">#REF!</definedName>
    <definedName name="ao" localSheetId="50">#REF!</definedName>
    <definedName name="ao" localSheetId="3">#REF!</definedName>
    <definedName name="ao" localSheetId="2">#REF!</definedName>
    <definedName name="ao" localSheetId="47">#REF!</definedName>
    <definedName name="ao" localSheetId="55">#REF!</definedName>
    <definedName name="ao" localSheetId="56">#REF!</definedName>
    <definedName name="ao">#REF!</definedName>
    <definedName name="APB" localSheetId="9">#REF!</definedName>
    <definedName name="APB" localSheetId="46">#REF!</definedName>
    <definedName name="APB" localSheetId="8">#REF!</definedName>
    <definedName name="APB" localSheetId="31">#REF!</definedName>
    <definedName name="APB" localSheetId="42">#REF!</definedName>
    <definedName name="APB" localSheetId="43">#REF!</definedName>
    <definedName name="APB" localSheetId="53">#REF!</definedName>
    <definedName name="APB" localSheetId="45">#REF!</definedName>
    <definedName name="APB" localSheetId="48">#REF!</definedName>
    <definedName name="APB" localSheetId="12">#REF!</definedName>
    <definedName name="APB" localSheetId="52">#REF!</definedName>
    <definedName name="APB" localSheetId="13">#REF!</definedName>
    <definedName name="APB" localSheetId="14">#REF!</definedName>
    <definedName name="APB" localSheetId="18">#REF!</definedName>
    <definedName name="APB" localSheetId="19">#REF!</definedName>
    <definedName name="APB" localSheetId="16">#REF!</definedName>
    <definedName name="APB" localSheetId="17">#REF!</definedName>
    <definedName name="APB" localSheetId="25">#REF!</definedName>
    <definedName name="APB" localSheetId="29">#REF!</definedName>
    <definedName name="APB" localSheetId="30">#REF!</definedName>
    <definedName name="APB" localSheetId="27">#REF!</definedName>
    <definedName name="APB" localSheetId="28">#REF!</definedName>
    <definedName name="APB" localSheetId="26">#REF!</definedName>
    <definedName name="APB" localSheetId="15">#REF!</definedName>
    <definedName name="APB" localSheetId="32">#REF!</definedName>
    <definedName name="APB" localSheetId="33">#REF!</definedName>
    <definedName name="APB" localSheetId="34">#REF!</definedName>
    <definedName name="APB" localSheetId="35">#REF!</definedName>
    <definedName name="APB" localSheetId="23">#REF!</definedName>
    <definedName name="APB" localSheetId="22">#REF!</definedName>
    <definedName name="APB" localSheetId="21">#REF!</definedName>
    <definedName name="APB" localSheetId="47">#REF!</definedName>
    <definedName name="APB" localSheetId="37">#REF!</definedName>
    <definedName name="APB" localSheetId="38">#REF!</definedName>
    <definedName name="APB" localSheetId="39">#REF!</definedName>
    <definedName name="APB" localSheetId="40">#REF!</definedName>
    <definedName name="APB" localSheetId="41">#REF!</definedName>
    <definedName name="APB" localSheetId="36">#REF!</definedName>
    <definedName name="APB" localSheetId="20">#REF!</definedName>
    <definedName name="APB" localSheetId="55">#REF!</definedName>
    <definedName name="APB" localSheetId="56">#REF!</definedName>
    <definedName name="APB" localSheetId="54">#REF!</definedName>
    <definedName name="APB" localSheetId="24">#REF!</definedName>
    <definedName name="APB" localSheetId="44">#REF!</definedName>
    <definedName name="APB">#REF!</definedName>
    <definedName name="apozos" localSheetId="5">#REF!</definedName>
    <definedName name="apozos" localSheetId="31">#REF!</definedName>
    <definedName name="apozos" localSheetId="43">#REF!</definedName>
    <definedName name="apozos" localSheetId="53">#REF!</definedName>
    <definedName name="apozos" localSheetId="52">#REF!</definedName>
    <definedName name="apozos" localSheetId="50">#REF!</definedName>
    <definedName name="apozos" localSheetId="3">#REF!</definedName>
    <definedName name="apozos" localSheetId="2">#REF!</definedName>
    <definedName name="apozos" localSheetId="47">#REF!</definedName>
    <definedName name="apozos" localSheetId="55">#REF!</definedName>
    <definedName name="apozos" localSheetId="56">#REF!</definedName>
    <definedName name="apozos">#REF!</definedName>
    <definedName name="APU" localSheetId="9">#REF!</definedName>
    <definedName name="APU" localSheetId="46">#REF!</definedName>
    <definedName name="APU" localSheetId="31">#REF!</definedName>
    <definedName name="APU" localSheetId="43">#REF!</definedName>
    <definedName name="APU" localSheetId="45">#REF!</definedName>
    <definedName name="APU" localSheetId="52">#REF!</definedName>
    <definedName name="APU" localSheetId="50">#REF!</definedName>
    <definedName name="APU" localSheetId="51">#REF!</definedName>
    <definedName name="APU" localSheetId="18">#REF!</definedName>
    <definedName name="APU" localSheetId="19">#REF!</definedName>
    <definedName name="APU" localSheetId="16">#REF!</definedName>
    <definedName name="APU" localSheetId="30">#REF!</definedName>
    <definedName name="APU" localSheetId="27">#REF!</definedName>
    <definedName name="APU" localSheetId="28">#REF!</definedName>
    <definedName name="APU" localSheetId="11">#REF!</definedName>
    <definedName name="APU" localSheetId="7">#REF!</definedName>
    <definedName name="APU" localSheetId="2">#REF!</definedName>
    <definedName name="APU" localSheetId="34">#REF!</definedName>
    <definedName name="APU" localSheetId="35">#REF!</definedName>
    <definedName name="APU" localSheetId="21">#REF!</definedName>
    <definedName name="APU" localSheetId="37">#REF!</definedName>
    <definedName name="APU" localSheetId="38">#REF!</definedName>
    <definedName name="APU" localSheetId="39">#REF!</definedName>
    <definedName name="APU" localSheetId="40">#REF!</definedName>
    <definedName name="APU" localSheetId="41">#REF!</definedName>
    <definedName name="APU" localSheetId="58">#REF!</definedName>
    <definedName name="APU" localSheetId="59">#REF!</definedName>
    <definedName name="APU" localSheetId="55">#REF!</definedName>
    <definedName name="APU" localSheetId="56">#REF!</definedName>
    <definedName name="APU" localSheetId="24">#REF!</definedName>
    <definedName name="APU" localSheetId="44">#REF!</definedName>
    <definedName name="APU">#REF!</definedName>
    <definedName name="APU221.1" localSheetId="5">#REF!</definedName>
    <definedName name="APU221.1" localSheetId="31">#REF!</definedName>
    <definedName name="APU221.1" localSheetId="43">#REF!</definedName>
    <definedName name="APU221.1" localSheetId="53">#REF!</definedName>
    <definedName name="APU221.1" localSheetId="52">#REF!</definedName>
    <definedName name="APU221.1" localSheetId="50">#REF!</definedName>
    <definedName name="APU221.1" localSheetId="3">#REF!</definedName>
    <definedName name="APU221.1" localSheetId="2">#REF!</definedName>
    <definedName name="APU221.1" localSheetId="47">#REF!</definedName>
    <definedName name="APU221.1" localSheetId="55">#REF!</definedName>
    <definedName name="APU221.1" localSheetId="56">#REF!</definedName>
    <definedName name="APU221.1">#REF!</definedName>
    <definedName name="APU221.2" localSheetId="31">#REF!</definedName>
    <definedName name="APU221.2" localSheetId="43">#REF!</definedName>
    <definedName name="APU221.2" localSheetId="53">#REF!</definedName>
    <definedName name="APU221.2" localSheetId="52">#REF!</definedName>
    <definedName name="APU221.2" localSheetId="50">#REF!</definedName>
    <definedName name="APU221.2" localSheetId="3">#REF!</definedName>
    <definedName name="APU221.2" localSheetId="2">#REF!</definedName>
    <definedName name="APU221.2" localSheetId="55">#REF!</definedName>
    <definedName name="APU221.2" localSheetId="56">#REF!</definedName>
    <definedName name="APU221.2">#REF!</definedName>
    <definedName name="APUS">#REF!</definedName>
    <definedName name="AREA" localSheetId="5">#REF!</definedName>
    <definedName name="AREA" localSheetId="31">#REF!</definedName>
    <definedName name="AREA" localSheetId="43">#REF!</definedName>
    <definedName name="AREA" localSheetId="53">#REF!</definedName>
    <definedName name="AREA" localSheetId="52">#REF!</definedName>
    <definedName name="AREA" localSheetId="50">#REF!</definedName>
    <definedName name="AREA" localSheetId="3">#REF!</definedName>
    <definedName name="AREA" localSheetId="2">#REF!</definedName>
    <definedName name="AREA" localSheetId="47">#REF!</definedName>
    <definedName name="AREA" localSheetId="55">#REF!</definedName>
    <definedName name="AREA" localSheetId="56">#REF!</definedName>
    <definedName name="AREA">#REF!</definedName>
    <definedName name="_xlnm.Print_Area" localSheetId="9">'A suministros obra'!$A$1:$I$43</definedName>
    <definedName name="_xlnm.Print_Area" localSheetId="46">ACERO!$A$1:$H$55</definedName>
    <definedName name="_xlnm.Print_Area" localSheetId="8">'AIU OBRA'!$A$1:$I$49</definedName>
    <definedName name="_xlnm.Print_Area" localSheetId="31">ARENA!$A$1:$H$54</definedName>
    <definedName name="_xlnm.Print_Area" localSheetId="42">'CAJILLA .60'!$A$1:$H$52</definedName>
    <definedName name="_xlnm.Print_Area" localSheetId="43">'CAJILLA 1.2'!$A$1:$H$52</definedName>
    <definedName name="_xlnm.Print_Area" localSheetId="53">'CARCAMO 6.41x0,6'!$A$1:$H$54</definedName>
    <definedName name="_xlnm.Print_Area" localSheetId="45">'codo 45°'!$A$1:$H$53</definedName>
    <definedName name="_xlnm.Print_Area" localSheetId="48">'CORTE PAVI. '!$A$1:$H$55</definedName>
    <definedName name="_xlnm.Print_Area" localSheetId="12">'CTO 3000'!$A$1:$H$49</definedName>
    <definedName name="_xlnm.Print_Area" localSheetId="52">'CTO 4000 PARA ESTRUCTURAS'!$A$1:$H$50</definedName>
    <definedName name="_xlnm.Print_Area" localSheetId="13">'CTO IMP 3000 PSI'!$A$1:$H$46</definedName>
    <definedName name="_xlnm.Print_Area" localSheetId="14">'CTO IMP 4000 PSI'!$A$1:$H$46</definedName>
    <definedName name="_xlnm.Print_Area" localSheetId="50">'DEMOLICION DE CAJILLA'!$A$1:$H$50</definedName>
    <definedName name="_xlnm.Print_Area" localSheetId="51">'DEMOLICION DE POZO'!$A$1:$H$50</definedName>
    <definedName name="_xlnm.Print_Area" localSheetId="3">'ESTUDIO DE MERCADO'!$A$1:$G$115</definedName>
    <definedName name="_xlnm.Print_Area" localSheetId="18">'EXC. manual comun'!$A$1:$H$56</definedName>
    <definedName name="_xlnm.Print_Area" localSheetId="19">'EXC. manual conglomerado'!$A$1:$H$56</definedName>
    <definedName name="_xlnm.Print_Area" localSheetId="16">'EXC. mec. comun'!$A$1:$H$56</definedName>
    <definedName name="_xlnm.Print_Area" localSheetId="17">'EXC. mec. conglomerado'!$A$1:$H$56</definedName>
    <definedName name="_xlnm.Print_Area" localSheetId="6">'Factor Multiplicador 1'!$A$1:$I$62</definedName>
    <definedName name="_xlnm.Print_Area" localSheetId="25">'INS 6"'!$A$1:$H$54</definedName>
    <definedName name="_xlnm.Print_Area" localSheetId="29">'INST 16"'!$A$1:$H$54</definedName>
    <definedName name="_xlnm.Print_Area" localSheetId="30">'INST 24"'!$A$1:$H$55</definedName>
    <definedName name="_xlnm.Print_Area" localSheetId="27">'INST. 10"'!$A$1:$H$54</definedName>
    <definedName name="_xlnm.Print_Area" localSheetId="28">'INST. 12" '!$A$1:$H$54</definedName>
    <definedName name="_xlnm.Print_Area" localSheetId="26">'INST. 8"'!$A$1:$H$54</definedName>
    <definedName name="_xlnm.Print_Area" localSheetId="11">'INTERVENTORIA DE SUMINISTRO'!$A$1:$G$39</definedName>
    <definedName name="_xlnm.Print_Area" localSheetId="15">'LOC Y REP'!$A$1:$H$48</definedName>
    <definedName name="_xlnm.Print_Area" localSheetId="1">'MEMORIAS CENTRO'!$A$1:$J$10214</definedName>
    <definedName name="_xlnm.Print_Area" localSheetId="49">'MR-40'!$A$1:$H$52</definedName>
    <definedName name="_xlnm.Print_Area" localSheetId="7">PGIO!$A$1:$H$76</definedName>
    <definedName name="_xlnm.Print_Area" localSheetId="2">'PLUVIAL CENTRO'!$A$1:$J$581</definedName>
    <definedName name="_xlnm.Print_Area" localSheetId="32">'POZO 1.20 A 2M'!$A$1:$H$47</definedName>
    <definedName name="_xlnm.Print_Area" localSheetId="33">'POZO 1.20 A 4M'!$A$1:$H$50</definedName>
    <definedName name="_xlnm.Print_Area" localSheetId="34">'POZO 1.50 A 2M '!$A$1:$H$47</definedName>
    <definedName name="_xlnm.Print_Area" localSheetId="35">'POZO 1.50 A 4M'!$A$1:$H$47</definedName>
    <definedName name="_xlnm.Print_Area" localSheetId="10">'PPTO INTERV 1'!$A$1:$G$44</definedName>
    <definedName name="_xlnm.Print_Area" localSheetId="0">'PRESU OFICIAL'!$A$1:$F$127</definedName>
    <definedName name="_xlnm.Print_Area" localSheetId="23">RECOLECCION!$A$1:$H$54</definedName>
    <definedName name="_xlnm.Print_Area" localSheetId="22">'RELLE EXC.'!$A$1:$H$55</definedName>
    <definedName name="_xlnm.Print_Area" localSheetId="21">'RELLE REC'!$A$1:$H$55</definedName>
    <definedName name="_xlnm.Print_Area" localSheetId="47">'REP. ANDEN'!$A$1:$H$54</definedName>
    <definedName name="_xlnm.Print_Area" localSheetId="37">'SILLA YEE 10"'!$A$1:$H$53</definedName>
    <definedName name="_xlnm.Print_Area" localSheetId="38">'SILLA YEE 12"'!$A$1:$H$53</definedName>
    <definedName name="_xlnm.Print_Area" localSheetId="39">'SILLA YEE 16"'!$A$1:$H$53</definedName>
    <definedName name="_xlnm.Print_Area" localSheetId="40">'SILLA YEE 16"x10'!$A$1:$H$54</definedName>
    <definedName name="_xlnm.Print_Area" localSheetId="41">'SILLA YEE 24" x10'!$A$1:$H$53</definedName>
    <definedName name="_xlnm.Print_Area" localSheetId="36">'SILLA YEE 8"'!$A$1:$H$54</definedName>
    <definedName name="_xlnm.Print_Area" localSheetId="20">'SUB BASE'!$A$1:$H$54</definedName>
    <definedName name="_xlnm.Print_Area" localSheetId="57">'SUM 10"'!$A$1:$H$53</definedName>
    <definedName name="_xlnm.Print_Area" localSheetId="58">'SUM 12"'!$A$1:$H$53</definedName>
    <definedName name="_xlnm.Print_Area" localSheetId="59">'SUM 16" '!$A$1:$H$53</definedName>
    <definedName name="_xlnm.Print_Area" localSheetId="60">'SUM 24"'!$A$1:$H$53</definedName>
    <definedName name="_xlnm.Print_Area" localSheetId="55">'SUM 6"'!$A$1:$H$54</definedName>
    <definedName name="_xlnm.Print_Area" localSheetId="56">'SUM 8"'!$A$1:$H$54</definedName>
    <definedName name="_xlnm.Print_Area" localSheetId="54">'SUMIDERO 2,2X.8'!$A$1:$H$55</definedName>
    <definedName name="_xlnm.Print_Area" localSheetId="24">TRANSPORTE!$A$1:$H$54</definedName>
    <definedName name="_xlnm.Print_Area" localSheetId="44">'union 6"'!$A$1:$H$54</definedName>
    <definedName name="_xlnm.Print_Area">#REF!</definedName>
    <definedName name="AREA_DE_Impresion_sub_analisis" localSheetId="5">#REF!</definedName>
    <definedName name="AREA_DE_Impresion_sub_analisis" localSheetId="31">#REF!</definedName>
    <definedName name="AREA_DE_Impresion_sub_analisis" localSheetId="43">#REF!</definedName>
    <definedName name="AREA_DE_Impresion_sub_analisis" localSheetId="53">#REF!</definedName>
    <definedName name="AREA_DE_Impresion_sub_analisis" localSheetId="52">#REF!</definedName>
    <definedName name="AREA_DE_Impresion_sub_analisis" localSheetId="50">#REF!</definedName>
    <definedName name="AREA_DE_Impresion_sub_analisis" localSheetId="3">#REF!</definedName>
    <definedName name="AREA_DE_Impresion_sub_analisis" localSheetId="2">#REF!</definedName>
    <definedName name="AREA_DE_Impresion_sub_analisis" localSheetId="47">#REF!</definedName>
    <definedName name="AREA_DE_Impresion_sub_analisis" localSheetId="55">#REF!</definedName>
    <definedName name="AREA_DE_Impresion_sub_analisis" localSheetId="56">#REF!</definedName>
    <definedName name="AREA_DE_Impresion_sub_analisis">#REF!</definedName>
    <definedName name="Area_Impresión" localSheetId="31">#REF!</definedName>
    <definedName name="Area_Impresión" localSheetId="43">#REF!</definedName>
    <definedName name="Area_Impresión" localSheetId="53">#REF!</definedName>
    <definedName name="Area_Impresión" localSheetId="52">#REF!</definedName>
    <definedName name="Area_Impresión" localSheetId="50">#REF!</definedName>
    <definedName name="Area_Impresión" localSheetId="3">#REF!</definedName>
    <definedName name="Area_Impresión" localSheetId="2">#REF!</definedName>
    <definedName name="Area_Impresión" localSheetId="55">#REF!</definedName>
    <definedName name="Area_Impresión" localSheetId="56">#REF!</definedName>
    <definedName name="Area_Impresión">#REF!</definedName>
    <definedName name="AREA1" localSheetId="31">#REF!</definedName>
    <definedName name="AREA1" localSheetId="43">#REF!</definedName>
    <definedName name="AREA1" localSheetId="53">#REF!</definedName>
    <definedName name="AREA1" localSheetId="52">#REF!</definedName>
    <definedName name="AREA1" localSheetId="50">#REF!</definedName>
    <definedName name="AREA1" localSheetId="3">#REF!</definedName>
    <definedName name="AREA1" localSheetId="2">#REF!</definedName>
    <definedName name="AREA1" localSheetId="55">#REF!</definedName>
    <definedName name="AREA1" localSheetId="56">#REF!</definedName>
    <definedName name="AREA1">#REF!</definedName>
    <definedName name="AREA2" localSheetId="31">#REF!</definedName>
    <definedName name="AREA2" localSheetId="43">#REF!</definedName>
    <definedName name="AREA2" localSheetId="53">#REF!</definedName>
    <definedName name="AREA2" localSheetId="52">#REF!</definedName>
    <definedName name="AREA2" localSheetId="50">#REF!</definedName>
    <definedName name="AREA2" localSheetId="3">#REF!</definedName>
    <definedName name="AREA2" localSheetId="2">#REF!</definedName>
    <definedName name="AREA2" localSheetId="55">#REF!</definedName>
    <definedName name="AREA2" localSheetId="56">#REF!</definedName>
    <definedName name="AREA2">#REF!</definedName>
    <definedName name="arg" localSheetId="31" hidden="1">#REF!</definedName>
    <definedName name="arg" localSheetId="3" hidden="1">#REF!</definedName>
    <definedName name="arg" hidden="1">#REF!</definedName>
    <definedName name="Arial" localSheetId="5">#REF!</definedName>
    <definedName name="Arial" localSheetId="31">#REF!</definedName>
    <definedName name="Arial" localSheetId="43">#REF!</definedName>
    <definedName name="Arial" localSheetId="53">#REF!</definedName>
    <definedName name="Arial" localSheetId="52">#REF!</definedName>
    <definedName name="Arial" localSheetId="50">#REF!</definedName>
    <definedName name="Arial" localSheetId="3">#REF!</definedName>
    <definedName name="Arial" localSheetId="2">#REF!</definedName>
    <definedName name="Arial" localSheetId="55">#REF!</definedName>
    <definedName name="Arial" localSheetId="56">#REF!</definedName>
    <definedName name="Arial">#REF!</definedName>
    <definedName name="as" localSheetId="31">#REF!</definedName>
    <definedName name="as" localSheetId="43">#REF!</definedName>
    <definedName name="as" localSheetId="53">#REF!</definedName>
    <definedName name="as" localSheetId="52">#REF!</definedName>
    <definedName name="as" localSheetId="50">#REF!</definedName>
    <definedName name="as" localSheetId="3">#REF!</definedName>
    <definedName name="as" localSheetId="2">#REF!</definedName>
    <definedName name="as" localSheetId="55">#REF!</definedName>
    <definedName name="as" localSheetId="56">#REF!</definedName>
    <definedName name="as">#REF!</definedName>
    <definedName name="asa" localSheetId="31">#REF!</definedName>
    <definedName name="asa" localSheetId="43">#REF!</definedName>
    <definedName name="asa" localSheetId="53">#REF!</definedName>
    <definedName name="asa" localSheetId="52">#REF!</definedName>
    <definedName name="asa" localSheetId="50">#REF!</definedName>
    <definedName name="asa" localSheetId="3">#REF!</definedName>
    <definedName name="asa" localSheetId="2">#REF!</definedName>
    <definedName name="asa" localSheetId="55">#REF!</definedName>
    <definedName name="asa" localSheetId="56">#REF!</definedName>
    <definedName name="asa">#REF!</definedName>
    <definedName name="ASB">#REF!</definedName>
    <definedName name="asbhw" localSheetId="5">#REF!</definedName>
    <definedName name="asbhw" localSheetId="31">#REF!</definedName>
    <definedName name="asbhw" localSheetId="43">#REF!</definedName>
    <definedName name="asbhw" localSheetId="53">#REF!</definedName>
    <definedName name="asbhw" localSheetId="52">#REF!</definedName>
    <definedName name="asbhw" localSheetId="50">#REF!</definedName>
    <definedName name="asbhw" localSheetId="3">#REF!</definedName>
    <definedName name="asbhw" localSheetId="2">#REF!</definedName>
    <definedName name="asbhw" localSheetId="47">#REF!</definedName>
    <definedName name="asbhw" localSheetId="55">#REF!</definedName>
    <definedName name="asbhw" localSheetId="56">#REF!</definedName>
    <definedName name="asbhw">#REF!</definedName>
    <definedName name="ASD" localSheetId="46">#REF!</definedName>
    <definedName name="ASD" localSheetId="31">#REF!</definedName>
    <definedName name="ASD" localSheetId="42">#REF!</definedName>
    <definedName name="ASD" localSheetId="43">#REF!</definedName>
    <definedName name="ASD" localSheetId="53">#REF!</definedName>
    <definedName name="ASD" localSheetId="45">#REF!</definedName>
    <definedName name="ASD" localSheetId="48">#REF!</definedName>
    <definedName name="ASD" localSheetId="12">#REF!</definedName>
    <definedName name="ASD" localSheetId="52">#REF!</definedName>
    <definedName name="ASD" localSheetId="13">#REF!</definedName>
    <definedName name="ASD" localSheetId="14">#REF!</definedName>
    <definedName name="ASD" localSheetId="18">#REF!</definedName>
    <definedName name="ASD" localSheetId="19">#REF!</definedName>
    <definedName name="ASD" localSheetId="16">#REF!</definedName>
    <definedName name="ASD" localSheetId="17">#REF!</definedName>
    <definedName name="ASD" localSheetId="25">#REF!</definedName>
    <definedName name="ASD" localSheetId="29">#REF!</definedName>
    <definedName name="ASD" localSheetId="30">#REF!</definedName>
    <definedName name="ASD" localSheetId="27">#REF!</definedName>
    <definedName name="ASD" localSheetId="28">#REF!</definedName>
    <definedName name="ASD" localSheetId="26">#REF!</definedName>
    <definedName name="ASD" localSheetId="15">#REF!</definedName>
    <definedName name="ASD" localSheetId="32">#REF!</definedName>
    <definedName name="ASD" localSheetId="33">#REF!</definedName>
    <definedName name="ASD" localSheetId="34">#REF!</definedName>
    <definedName name="ASD" localSheetId="35">#REF!</definedName>
    <definedName name="ASD" localSheetId="23">#REF!</definedName>
    <definedName name="ASD" localSheetId="22">#REF!</definedName>
    <definedName name="ASD" localSheetId="21">#REF!</definedName>
    <definedName name="ASD" localSheetId="47">#REF!</definedName>
    <definedName name="ASD" localSheetId="37">#REF!</definedName>
    <definedName name="ASD" localSheetId="38">#REF!</definedName>
    <definedName name="ASD" localSheetId="39">#REF!</definedName>
    <definedName name="ASD" localSheetId="40">#REF!</definedName>
    <definedName name="ASD" localSheetId="41">#REF!</definedName>
    <definedName name="ASD" localSheetId="36">#REF!</definedName>
    <definedName name="ASD" localSheetId="20">#REF!</definedName>
    <definedName name="ASD" localSheetId="55">#REF!</definedName>
    <definedName name="ASD" localSheetId="56">#REF!</definedName>
    <definedName name="ASD" localSheetId="54">#REF!</definedName>
    <definedName name="ASD" localSheetId="24">#REF!</definedName>
    <definedName name="ASD" localSheetId="44">#REF!</definedName>
    <definedName name="ASD">#REF!</definedName>
    <definedName name="asdfñk" localSheetId="9">#REF!</definedName>
    <definedName name="asdfñk" localSheetId="46">#REF!</definedName>
    <definedName name="asdfñk" localSheetId="31">#REF!</definedName>
    <definedName name="asdfñk" localSheetId="43">#REF!</definedName>
    <definedName name="asdfñk" localSheetId="45">#REF!</definedName>
    <definedName name="asdfñk" localSheetId="52">#REF!</definedName>
    <definedName name="asdfñk" localSheetId="50">#REF!</definedName>
    <definedName name="asdfñk" localSheetId="51">#REF!</definedName>
    <definedName name="asdfñk" localSheetId="18">#REF!</definedName>
    <definedName name="asdfñk" localSheetId="19">#REF!</definedName>
    <definedName name="asdfñk" localSheetId="16">#REF!</definedName>
    <definedName name="asdfñk" localSheetId="30">#REF!</definedName>
    <definedName name="asdfñk" localSheetId="27">#REF!</definedName>
    <definedName name="asdfñk" localSheetId="28">#REF!</definedName>
    <definedName name="asdfñk" localSheetId="11">#REF!</definedName>
    <definedName name="asdfñk" localSheetId="7">#REF!</definedName>
    <definedName name="asdfñk" localSheetId="2">#REF!</definedName>
    <definedName name="asdfñk" localSheetId="34">#REF!</definedName>
    <definedName name="asdfñk" localSheetId="35">#REF!</definedName>
    <definedName name="asdfñk" localSheetId="21">#REF!</definedName>
    <definedName name="asdfñk" localSheetId="37">#REF!</definedName>
    <definedName name="asdfñk" localSheetId="38">#REF!</definedName>
    <definedName name="asdfñk" localSheetId="39">#REF!</definedName>
    <definedName name="asdfñk" localSheetId="40">#REF!</definedName>
    <definedName name="asdfñk" localSheetId="41">#REF!</definedName>
    <definedName name="asdfñk" localSheetId="58">#REF!</definedName>
    <definedName name="asdfñk" localSheetId="59">#REF!</definedName>
    <definedName name="asdfñk" localSheetId="55">#REF!</definedName>
    <definedName name="asdfñk" localSheetId="56">#REF!</definedName>
    <definedName name="asdfñk" localSheetId="24">#REF!</definedName>
    <definedName name="asdfñk" localSheetId="44">#REF!</definedName>
    <definedName name="asdfñk">#REF!</definedName>
    <definedName name="ASF" localSheetId="5">#REF!</definedName>
    <definedName name="ASF" localSheetId="31">#REF!</definedName>
    <definedName name="ASF" localSheetId="43">#REF!</definedName>
    <definedName name="ASF" localSheetId="53">#REF!</definedName>
    <definedName name="ASF" localSheetId="52">#REF!</definedName>
    <definedName name="ASF" localSheetId="50">#REF!</definedName>
    <definedName name="ASF" localSheetId="3">#REF!</definedName>
    <definedName name="ASF" localSheetId="2">#REF!</definedName>
    <definedName name="ASF" localSheetId="47">#REF!</definedName>
    <definedName name="ASF" localSheetId="55">#REF!</definedName>
    <definedName name="ASF" localSheetId="56">#REF!</definedName>
    <definedName name="ASF">#REF!</definedName>
    <definedName name="ASFASSF" localSheetId="31">#REF!</definedName>
    <definedName name="ASFASSF" localSheetId="43">#REF!</definedName>
    <definedName name="ASFASSF" localSheetId="53">#REF!</definedName>
    <definedName name="ASFASSF" localSheetId="52">#REF!</definedName>
    <definedName name="ASFASSF" localSheetId="50">#REF!</definedName>
    <definedName name="ASFASSF" localSheetId="3">#REF!</definedName>
    <definedName name="ASFASSF" localSheetId="2">#REF!</definedName>
    <definedName name="ASFASSF" localSheetId="55">#REF!</definedName>
    <definedName name="ASFASSF" localSheetId="56">#REF!</definedName>
    <definedName name="ASFASSF">#REF!</definedName>
    <definedName name="ASRGHDJ" localSheetId="31">#REF!</definedName>
    <definedName name="ASRGHDJ" localSheetId="43">#REF!</definedName>
    <definedName name="ASRGHDJ" localSheetId="53">#REF!</definedName>
    <definedName name="ASRGHDJ" localSheetId="52">#REF!</definedName>
    <definedName name="ASRGHDJ" localSheetId="50">#REF!</definedName>
    <definedName name="ASRGHDJ" localSheetId="3">#REF!</definedName>
    <definedName name="ASRGHDJ" localSheetId="2">#REF!</definedName>
    <definedName name="ASRGHDJ" localSheetId="55">#REF!</definedName>
    <definedName name="ASRGHDJ" localSheetId="56">#REF!</definedName>
    <definedName name="ASRGHDJ">#REF!</definedName>
    <definedName name="ass" localSheetId="31" hidden="1">#REF!</definedName>
    <definedName name="ass" localSheetId="43" hidden="1">#REF!</definedName>
    <definedName name="ass" localSheetId="53" hidden="1">#REF!</definedName>
    <definedName name="ass" localSheetId="52" hidden="1">#REF!</definedName>
    <definedName name="ass" localSheetId="50" hidden="1">#REF!</definedName>
    <definedName name="ass" localSheetId="3" hidden="1">#REF!</definedName>
    <definedName name="ass" localSheetId="2" hidden="1">#REF!</definedName>
    <definedName name="ass" localSheetId="55" hidden="1">#REF!</definedName>
    <definedName name="ass" localSheetId="56" hidden="1">#REF!</definedName>
    <definedName name="ass" hidden="1">#REF!</definedName>
    <definedName name="ATenerEnCuenta" localSheetId="9">#REF!</definedName>
    <definedName name="ATenerEnCuenta" localSheetId="8">#REF!</definedName>
    <definedName name="ATenerEnCuenta" localSheetId="31">#REF!</definedName>
    <definedName name="ATenerEnCuenta" localSheetId="43">#REF!</definedName>
    <definedName name="ATenerEnCuenta" localSheetId="53">#REF!</definedName>
    <definedName name="ATenerEnCuenta" localSheetId="52">#REF!</definedName>
    <definedName name="ATenerEnCuenta" localSheetId="50">#REF!</definedName>
    <definedName name="ATenerEnCuenta" localSheetId="3">#REF!</definedName>
    <definedName name="ATenerEnCuenta" localSheetId="2">#REF!</definedName>
    <definedName name="ATenerEnCuenta" localSheetId="55">#REF!</definedName>
    <definedName name="ATenerEnCuenta" localSheetId="56">#REF!</definedName>
    <definedName name="ATenerEnCuenta">#REF!</definedName>
    <definedName name="au" localSheetId="31">#REF!</definedName>
    <definedName name="au" localSheetId="43">#REF!</definedName>
    <definedName name="au" localSheetId="53">#REF!</definedName>
    <definedName name="au" localSheetId="52">#REF!</definedName>
    <definedName name="au" localSheetId="50">#REF!</definedName>
    <definedName name="au" localSheetId="3">#REF!</definedName>
    <definedName name="au" localSheetId="2">#REF!</definedName>
    <definedName name="au" localSheetId="55">#REF!</definedName>
    <definedName name="au" localSheetId="56">#REF!</definedName>
    <definedName name="au">#REF!</definedName>
    <definedName name="aur" localSheetId="31">#REF!</definedName>
    <definedName name="aur" localSheetId="43">#REF!</definedName>
    <definedName name="aur" localSheetId="53">#REF!</definedName>
    <definedName name="aur" localSheetId="52">#REF!</definedName>
    <definedName name="aur" localSheetId="50">#REF!</definedName>
    <definedName name="aur" localSheetId="3">#REF!</definedName>
    <definedName name="aur" localSheetId="2">#REF!</definedName>
    <definedName name="aur" localSheetId="55">#REF!</definedName>
    <definedName name="aur" localSheetId="56">#REF!</definedName>
    <definedName name="aur">#REF!</definedName>
    <definedName name="auto1" localSheetId="31">#REF!</definedName>
    <definedName name="auto1" localSheetId="43">#REF!</definedName>
    <definedName name="auto1" localSheetId="53">#REF!</definedName>
    <definedName name="auto1" localSheetId="52">#REF!</definedName>
    <definedName name="auto1" localSheetId="50">#REF!</definedName>
    <definedName name="auto1" localSheetId="3">#REF!</definedName>
    <definedName name="auto1" localSheetId="2">#REF!</definedName>
    <definedName name="auto1" localSheetId="55">#REF!</definedName>
    <definedName name="auto1" localSheetId="56">#REF!</definedName>
    <definedName name="auto1">#REF!</definedName>
    <definedName name="auto2" localSheetId="31">#REF!</definedName>
    <definedName name="auto2" localSheetId="43">#REF!</definedName>
    <definedName name="auto2" localSheetId="53">#REF!</definedName>
    <definedName name="auto2" localSheetId="52">#REF!</definedName>
    <definedName name="auto2" localSheetId="50">#REF!</definedName>
    <definedName name="auto2" localSheetId="3">#REF!</definedName>
    <definedName name="auto2" localSheetId="2">#REF!</definedName>
    <definedName name="auto2" localSheetId="55">#REF!</definedName>
    <definedName name="auto2" localSheetId="56">#REF!</definedName>
    <definedName name="auto2">#REF!</definedName>
    <definedName name="AUTOPISTA" localSheetId="31">#REF!</definedName>
    <definedName name="AUTOPISTA" localSheetId="43">#REF!</definedName>
    <definedName name="AUTOPISTA" localSheetId="53">#REF!</definedName>
    <definedName name="AUTOPISTA" localSheetId="52">#REF!</definedName>
    <definedName name="AUTOPISTA" localSheetId="50">#REF!</definedName>
    <definedName name="AUTOPISTA" localSheetId="3">#REF!</definedName>
    <definedName name="AUTOPISTA" localSheetId="2">#REF!</definedName>
    <definedName name="AUTOPISTA" localSheetId="55">#REF!</definedName>
    <definedName name="AUTOPISTA" localSheetId="56">#REF!</definedName>
    <definedName name="AUTOPISTA">#REF!</definedName>
    <definedName name="av" localSheetId="5">#REF!</definedName>
    <definedName name="av" localSheetId="31">#REF!</definedName>
    <definedName name="av" localSheetId="43">#REF!</definedName>
    <definedName name="av" localSheetId="53">#REF!</definedName>
    <definedName name="av" localSheetId="52">#REF!</definedName>
    <definedName name="av" localSheetId="50">#REF!</definedName>
    <definedName name="av" localSheetId="3">#REF!</definedName>
    <definedName name="av" localSheetId="2">#REF!</definedName>
    <definedName name="av" localSheetId="47">#REF!</definedName>
    <definedName name="av" localSheetId="55">#REF!</definedName>
    <definedName name="av" localSheetId="56">#REF!</definedName>
    <definedName name="av">#REF!</definedName>
    <definedName name="ax" localSheetId="31">#REF!</definedName>
    <definedName name="ax" localSheetId="43">#REF!</definedName>
    <definedName name="ax" localSheetId="53">#REF!</definedName>
    <definedName name="ax" localSheetId="52">#REF!</definedName>
    <definedName name="ax" localSheetId="50">#REF!</definedName>
    <definedName name="ax" localSheetId="3">#REF!</definedName>
    <definedName name="ax" localSheetId="2">#REF!</definedName>
    <definedName name="ax" localSheetId="55">#REF!</definedName>
    <definedName name="ax" localSheetId="56">#REF!</definedName>
    <definedName name="ax">#REF!</definedName>
    <definedName name="AY" localSheetId="9">#REF!</definedName>
    <definedName name="AY" localSheetId="46">#REF!</definedName>
    <definedName name="AY" localSheetId="8">#REF!</definedName>
    <definedName name="AY" localSheetId="31">#REF!</definedName>
    <definedName name="AY" localSheetId="42">#REF!</definedName>
    <definedName name="AY" localSheetId="43">#REF!</definedName>
    <definedName name="AY" localSheetId="53">#REF!</definedName>
    <definedName name="AY" localSheetId="45">#REF!</definedName>
    <definedName name="AY" localSheetId="48">#REF!</definedName>
    <definedName name="AY" localSheetId="12">#REF!</definedName>
    <definedName name="AY" localSheetId="52">#REF!</definedName>
    <definedName name="AY" localSheetId="13">#REF!</definedName>
    <definedName name="AY" localSheetId="14">#REF!</definedName>
    <definedName name="AY" localSheetId="18">#REF!</definedName>
    <definedName name="AY" localSheetId="19">#REF!</definedName>
    <definedName name="AY" localSheetId="16">#REF!</definedName>
    <definedName name="AY" localSheetId="17">#REF!</definedName>
    <definedName name="AY" localSheetId="25">#REF!</definedName>
    <definedName name="AY" localSheetId="29">#REF!</definedName>
    <definedName name="AY" localSheetId="30">#REF!</definedName>
    <definedName name="AY" localSheetId="27">#REF!</definedName>
    <definedName name="AY" localSheetId="28">#REF!</definedName>
    <definedName name="AY" localSheetId="26">#REF!</definedName>
    <definedName name="AY" localSheetId="15">#REF!</definedName>
    <definedName name="AY" localSheetId="32">#REF!</definedName>
    <definedName name="AY" localSheetId="33">#REF!</definedName>
    <definedName name="AY" localSheetId="34">#REF!</definedName>
    <definedName name="AY" localSheetId="35">#REF!</definedName>
    <definedName name="AY" localSheetId="23">#REF!</definedName>
    <definedName name="AY" localSheetId="22">#REF!</definedName>
    <definedName name="AY" localSheetId="21">#REF!</definedName>
    <definedName name="AY" localSheetId="47">#REF!</definedName>
    <definedName name="AY" localSheetId="37">#REF!</definedName>
    <definedName name="AY" localSheetId="38">#REF!</definedName>
    <definedName name="AY" localSheetId="39">#REF!</definedName>
    <definedName name="AY" localSheetId="40">#REF!</definedName>
    <definedName name="AY" localSheetId="41">#REF!</definedName>
    <definedName name="AY" localSheetId="36">#REF!</definedName>
    <definedName name="AY" localSheetId="20">#REF!</definedName>
    <definedName name="AY" localSheetId="55">#REF!</definedName>
    <definedName name="AY" localSheetId="56">#REF!</definedName>
    <definedName name="AY" localSheetId="54">#REF!</definedName>
    <definedName name="AY" localSheetId="24">#REF!</definedName>
    <definedName name="AY" localSheetId="44">#REF!</definedName>
    <definedName name="AY">#REF!</definedName>
    <definedName name="AYU" localSheetId="9">#REF!</definedName>
    <definedName name="AYU" localSheetId="46">#REF!</definedName>
    <definedName name="AYU" localSheetId="8">#REF!</definedName>
    <definedName name="AYU" localSheetId="31">#REF!</definedName>
    <definedName name="AYU" localSheetId="42">#REF!</definedName>
    <definedName name="AYU" localSheetId="43">#REF!</definedName>
    <definedName name="AYU" localSheetId="53">#REF!</definedName>
    <definedName name="AYU" localSheetId="45">#REF!</definedName>
    <definedName name="AYU" localSheetId="48">#REF!</definedName>
    <definedName name="AYU" localSheetId="12">#REF!</definedName>
    <definedName name="AYU" localSheetId="52">#REF!</definedName>
    <definedName name="AYU" localSheetId="13">#REF!</definedName>
    <definedName name="AYU" localSheetId="14">#REF!</definedName>
    <definedName name="AYU" localSheetId="18">#REF!</definedName>
    <definedName name="AYU" localSheetId="19">#REF!</definedName>
    <definedName name="AYU" localSheetId="16">#REF!</definedName>
    <definedName name="AYU" localSheetId="17">#REF!</definedName>
    <definedName name="AYU" localSheetId="25">#REF!</definedName>
    <definedName name="AYU" localSheetId="29">#REF!</definedName>
    <definedName name="AYU" localSheetId="30">#REF!</definedName>
    <definedName name="AYU" localSheetId="27">#REF!</definedName>
    <definedName name="AYU" localSheetId="28">#REF!</definedName>
    <definedName name="AYU" localSheetId="26">#REF!</definedName>
    <definedName name="AYU" localSheetId="15">#REF!</definedName>
    <definedName name="AYU" localSheetId="32">#REF!</definedName>
    <definedName name="AYU" localSheetId="33">#REF!</definedName>
    <definedName name="AYU" localSheetId="34">#REF!</definedName>
    <definedName name="AYU" localSheetId="35">#REF!</definedName>
    <definedName name="AYU" localSheetId="23">#REF!</definedName>
    <definedName name="AYU" localSheetId="22">#REF!</definedName>
    <definedName name="AYU" localSheetId="21">#REF!</definedName>
    <definedName name="AYU" localSheetId="47">#REF!</definedName>
    <definedName name="AYU" localSheetId="37">#REF!</definedName>
    <definedName name="AYU" localSheetId="38">#REF!</definedName>
    <definedName name="AYU" localSheetId="39">#REF!</definedName>
    <definedName name="AYU" localSheetId="40">#REF!</definedName>
    <definedName name="AYU" localSheetId="41">#REF!</definedName>
    <definedName name="AYU" localSheetId="36">#REF!</definedName>
    <definedName name="AYU" localSheetId="20">#REF!</definedName>
    <definedName name="AYU" localSheetId="55">#REF!</definedName>
    <definedName name="AYU" localSheetId="56">#REF!</definedName>
    <definedName name="AYU" localSheetId="54">#REF!</definedName>
    <definedName name="AYU" localSheetId="24">#REF!</definedName>
    <definedName name="AYU" localSheetId="44">#REF!</definedName>
    <definedName name="AYU">#REF!</definedName>
    <definedName name="AYUDANTE" localSheetId="5">#REF!</definedName>
    <definedName name="AYUDANTE" localSheetId="31">#REF!</definedName>
    <definedName name="AYUDANTE" localSheetId="43">#REF!</definedName>
    <definedName name="AYUDANTE" localSheetId="53">#REF!</definedName>
    <definedName name="AYUDANTE" localSheetId="52">#REF!</definedName>
    <definedName name="AYUDANTE" localSheetId="50">#REF!</definedName>
    <definedName name="AYUDANTE" localSheetId="3">#REF!</definedName>
    <definedName name="AYUDANTE" localSheetId="2">#REF!</definedName>
    <definedName name="AYUDANTE" localSheetId="47">#REF!</definedName>
    <definedName name="AYUDANTE" localSheetId="55">#REF!</definedName>
    <definedName name="AYUDANTE" localSheetId="56">#REF!</definedName>
    <definedName name="AYUDANTE">#REF!</definedName>
    <definedName name="AYUDATE" localSheetId="31">#REF!</definedName>
    <definedName name="AYUDATE" localSheetId="43">#REF!</definedName>
    <definedName name="AYUDATE" localSheetId="53">#REF!</definedName>
    <definedName name="AYUDATE" localSheetId="52">#REF!</definedName>
    <definedName name="AYUDATE" localSheetId="50">#REF!</definedName>
    <definedName name="AYUDATE" localSheetId="3">#REF!</definedName>
    <definedName name="AYUDATE" localSheetId="2">#REF!</definedName>
    <definedName name="AYUDATE" localSheetId="55">#REF!</definedName>
    <definedName name="AYUDATE" localSheetId="56">#REF!</definedName>
    <definedName name="AYUDATE">#REF!</definedName>
    <definedName name="b" localSheetId="53">#REF!</definedName>
    <definedName name="b" localSheetId="48">#REF!</definedName>
    <definedName name="b" localSheetId="50">#REF!</definedName>
    <definedName name="b" localSheetId="51">#REF!</definedName>
    <definedName name="b" localSheetId="49">#REF!</definedName>
    <definedName name="b" localSheetId="47">#REF!</definedName>
    <definedName name="B">#REF!</definedName>
    <definedName name="B_impresión_IM" localSheetId="5">#REF!</definedName>
    <definedName name="B_impresión_IM" localSheetId="31">#REF!</definedName>
    <definedName name="B_impresión_IM" localSheetId="43">#REF!</definedName>
    <definedName name="B_impresión_IM" localSheetId="53">#REF!</definedName>
    <definedName name="B_impresión_IM" localSheetId="52">#REF!</definedName>
    <definedName name="B_impresión_IM" localSheetId="50">#REF!</definedName>
    <definedName name="B_impresión_IM" localSheetId="3">#REF!</definedName>
    <definedName name="B_impresión_IM" localSheetId="2">#REF!</definedName>
    <definedName name="B_impresión_IM" localSheetId="47">#REF!</definedName>
    <definedName name="B_impresión_IM" localSheetId="55">#REF!</definedName>
    <definedName name="B_impresión_IM" localSheetId="56">#REF!</definedName>
    <definedName name="B_impresión_IM">#REF!</definedName>
    <definedName name="bal" localSheetId="31" hidden="1">#REF!</definedName>
    <definedName name="bal" localSheetId="43" hidden="1">#REF!</definedName>
    <definedName name="bal" localSheetId="53" hidden="1">#REF!</definedName>
    <definedName name="bal" localSheetId="52" hidden="1">#REF!</definedName>
    <definedName name="bal" localSheetId="50" hidden="1">#REF!</definedName>
    <definedName name="bal" localSheetId="3" hidden="1">#REF!</definedName>
    <definedName name="bal" localSheetId="2" hidden="1">#REF!</definedName>
    <definedName name="bal" localSheetId="55" hidden="1">#REF!</definedName>
    <definedName name="bal" localSheetId="56" hidden="1">#REF!</definedName>
    <definedName name="bal" hidden="1">#REF!</definedName>
    <definedName name="baldosin.blanco20">#REF!</definedName>
    <definedName name="BANCO" localSheetId="5">#REF!</definedName>
    <definedName name="BANCO" localSheetId="31">#REF!</definedName>
    <definedName name="BANCO" localSheetId="43">#REF!</definedName>
    <definedName name="BANCO" localSheetId="53">#REF!</definedName>
    <definedName name="BANCO" localSheetId="52">#REF!</definedName>
    <definedName name="BANCO" localSheetId="50">#REF!</definedName>
    <definedName name="BANCO" localSheetId="3">#REF!</definedName>
    <definedName name="BANCO" localSheetId="2">#REF!</definedName>
    <definedName name="BANCO" localSheetId="47">#REF!</definedName>
    <definedName name="BANCO" localSheetId="55">#REF!</definedName>
    <definedName name="BANCO" localSheetId="56">#REF!</definedName>
    <definedName name="BANCO">#REF!</definedName>
    <definedName name="bancos" localSheetId="31">#REF!</definedName>
    <definedName name="bancos" localSheetId="43">#REF!</definedName>
    <definedName name="bancos" localSheetId="53">#REF!</definedName>
    <definedName name="bancos" localSheetId="52">#REF!</definedName>
    <definedName name="bancos" localSheetId="50">#REF!</definedName>
    <definedName name="bancos" localSheetId="3">#REF!</definedName>
    <definedName name="bancos" localSheetId="2">#REF!</definedName>
    <definedName name="bancos" localSheetId="55">#REF!</definedName>
    <definedName name="bancos" localSheetId="56">#REF!</definedName>
    <definedName name="bancos">#REF!</definedName>
    <definedName name="bancos2" localSheetId="31">#REF!</definedName>
    <definedName name="bancos2" localSheetId="43">#REF!</definedName>
    <definedName name="bancos2" localSheetId="53">#REF!</definedName>
    <definedName name="bancos2" localSheetId="52">#REF!</definedName>
    <definedName name="bancos2" localSheetId="50">#REF!</definedName>
    <definedName name="bancos2" localSheetId="3">#REF!</definedName>
    <definedName name="bancos2" localSheetId="2">#REF!</definedName>
    <definedName name="bancos2" localSheetId="55">#REF!</definedName>
    <definedName name="bancos2" localSheetId="56">#REF!</definedName>
    <definedName name="bancos2">#REF!</definedName>
    <definedName name="BASE" localSheetId="31">#REF!</definedName>
    <definedName name="BASE" localSheetId="43">#REF!</definedName>
    <definedName name="BASE" localSheetId="53">#REF!</definedName>
    <definedName name="BASE" localSheetId="52">#REF!</definedName>
    <definedName name="BASE" localSheetId="50">#REF!</definedName>
    <definedName name="BASE" localSheetId="3">#REF!</definedName>
    <definedName name="BASE" localSheetId="2">#REF!</definedName>
    <definedName name="BASE" localSheetId="55">#REF!</definedName>
    <definedName name="BASE" localSheetId="56">#REF!</definedName>
    <definedName name="BASE">#REF!</definedName>
    <definedName name="Base_datos_IM" localSheetId="31">#REF!</definedName>
    <definedName name="Base_datos_IM" localSheetId="43">#REF!</definedName>
    <definedName name="Base_datos_IM" localSheetId="53">#REF!</definedName>
    <definedName name="Base_datos_IM" localSheetId="52">#REF!</definedName>
    <definedName name="Base_datos_IM" localSheetId="50">#REF!</definedName>
    <definedName name="Base_datos_IM" localSheetId="3">#REF!</definedName>
    <definedName name="Base_datos_IM" localSheetId="2">#REF!</definedName>
    <definedName name="Base_datos_IM" localSheetId="55">#REF!</definedName>
    <definedName name="Base_datos_IM" localSheetId="56">#REF!</definedName>
    <definedName name="Base_datos_IM">#REF!</definedName>
    <definedName name="BASE_DE_DATOS" localSheetId="31">#REF!</definedName>
    <definedName name="BASE_DE_DATOS" localSheetId="43">#REF!</definedName>
    <definedName name="BASE_DE_DATOS" localSheetId="53">#REF!</definedName>
    <definedName name="BASE_DE_DATOS" localSheetId="52">#REF!</definedName>
    <definedName name="BASE_DE_DATOS" localSheetId="50">#REF!</definedName>
    <definedName name="BASE_DE_DATOS" localSheetId="3">#REF!</definedName>
    <definedName name="BASE_DE_DATOS" localSheetId="2">#REF!</definedName>
    <definedName name="BASE_DE_DATOS" localSheetId="55">#REF!</definedName>
    <definedName name="BASE_DE_DATOS" localSheetId="56">#REF!</definedName>
    <definedName name="BASE_DE_DATOS">#REF!</definedName>
    <definedName name="BASE2" localSheetId="31">#REF!</definedName>
    <definedName name="BASE2" localSheetId="43">#REF!</definedName>
    <definedName name="BASE2" localSheetId="53">#REF!</definedName>
    <definedName name="BASE2" localSheetId="52">#REF!</definedName>
    <definedName name="BASE2" localSheetId="50">#REF!</definedName>
    <definedName name="BASE2" localSheetId="3">#REF!</definedName>
    <definedName name="BASE2" localSheetId="2">#REF!</definedName>
    <definedName name="BASE2" localSheetId="55">#REF!</definedName>
    <definedName name="BASE2" localSheetId="56">#REF!</definedName>
    <definedName name="BASE2">#REF!</definedName>
    <definedName name="_xlnm.Database" localSheetId="31">#REF!</definedName>
    <definedName name="_xlnm.Database" localSheetId="43">#REF!</definedName>
    <definedName name="_xlnm.Database" localSheetId="53">#REF!</definedName>
    <definedName name="_xlnm.Database" localSheetId="52">#REF!</definedName>
    <definedName name="_xlnm.Database" localSheetId="50">#REF!</definedName>
    <definedName name="_xlnm.Database" localSheetId="3">#REF!</definedName>
    <definedName name="_xlnm.Database" localSheetId="2">#REF!</definedName>
    <definedName name="_xlnm.Database" localSheetId="55">#REF!</definedName>
    <definedName name="_xlnm.Database" localSheetId="56">#REF!</definedName>
    <definedName name="_xlnm.Database">#REF!</definedName>
    <definedName name="basico" localSheetId="5" hidden="1">#REF!</definedName>
    <definedName name="basico" localSheetId="31" hidden="1">#REF!</definedName>
    <definedName name="basico" localSheetId="3" hidden="1">#REF!</definedName>
    <definedName name="basico" hidden="1">#REF!</definedName>
    <definedName name="BAT">#REF!</definedName>
    <definedName name="bb" localSheetId="5">#REF!</definedName>
    <definedName name="bb" localSheetId="31">#REF!</definedName>
    <definedName name="bb" localSheetId="43">#REF!</definedName>
    <definedName name="bb" localSheetId="53">#REF!</definedName>
    <definedName name="bb" localSheetId="52">#REF!</definedName>
    <definedName name="bb" localSheetId="50">#REF!</definedName>
    <definedName name="bb" localSheetId="3">#REF!</definedName>
    <definedName name="bb" localSheetId="2">#REF!</definedName>
    <definedName name="bb" localSheetId="47">#REF!</definedName>
    <definedName name="bb" localSheetId="55">#REF!</definedName>
    <definedName name="bb" localSheetId="56">#REF!</definedName>
    <definedName name="bb">#REF!</definedName>
    <definedName name="BDLICITACION" localSheetId="9">#REF!</definedName>
    <definedName name="BDLICITACION" localSheetId="8">#REF!</definedName>
    <definedName name="BDLICITACION">#REF!</definedName>
    <definedName name="berberberber" localSheetId="5">#REF!</definedName>
    <definedName name="berberberber" localSheetId="31">#REF!</definedName>
    <definedName name="berberberber" localSheetId="43">#REF!</definedName>
    <definedName name="berberberber" localSheetId="53">#REF!</definedName>
    <definedName name="berberberber" localSheetId="52">#REF!</definedName>
    <definedName name="berberberber" localSheetId="50">#REF!</definedName>
    <definedName name="berberberber" localSheetId="3">#REF!</definedName>
    <definedName name="berberberber" localSheetId="2">#REF!</definedName>
    <definedName name="berberberber" localSheetId="47">#REF!</definedName>
    <definedName name="berberberber" localSheetId="55">#REF!</definedName>
    <definedName name="berberberber" localSheetId="56">#REF!</definedName>
    <definedName name="berberberber">#REF!</definedName>
    <definedName name="bgh" localSheetId="31">#REF!</definedName>
    <definedName name="bgh" localSheetId="43">#REF!</definedName>
    <definedName name="bgh" localSheetId="53">#REF!</definedName>
    <definedName name="bgh" localSheetId="52">#REF!</definedName>
    <definedName name="bgh" localSheetId="50">#REF!</definedName>
    <definedName name="bgh" localSheetId="3">#REF!</definedName>
    <definedName name="bgh" localSheetId="2">#REF!</definedName>
    <definedName name="bgh" localSheetId="55">#REF!</definedName>
    <definedName name="bgh" localSheetId="56">#REF!</definedName>
    <definedName name="bgh">#REF!</definedName>
    <definedName name="BHT" localSheetId="31">#REF!</definedName>
    <definedName name="BHT" localSheetId="43">#REF!</definedName>
    <definedName name="BHT" localSheetId="53">#REF!</definedName>
    <definedName name="BHT" localSheetId="52">#REF!</definedName>
    <definedName name="BHT" localSheetId="50">#REF!</definedName>
    <definedName name="BHT" localSheetId="3">#REF!</definedName>
    <definedName name="BHT" localSheetId="2">#REF!</definedName>
    <definedName name="BHT" localSheetId="55">#REF!</definedName>
    <definedName name="BHT" localSheetId="56">#REF!</definedName>
    <definedName name="BHT">#REF!</definedName>
    <definedName name="bimestre">#REF!</definedName>
    <definedName name="bl" localSheetId="5">#REF!</definedName>
    <definedName name="bl" localSheetId="31">#REF!</definedName>
    <definedName name="bl" localSheetId="43">#REF!</definedName>
    <definedName name="bl" localSheetId="53">#REF!</definedName>
    <definedName name="bl" localSheetId="52">#REF!</definedName>
    <definedName name="bl" localSheetId="50">#REF!</definedName>
    <definedName name="bl" localSheetId="3">#REF!</definedName>
    <definedName name="bl" localSheetId="2">#REF!</definedName>
    <definedName name="bl" localSheetId="47">#REF!</definedName>
    <definedName name="bl" localSheetId="55">#REF!</definedName>
    <definedName name="bl" localSheetId="56">#REF!</definedName>
    <definedName name="bl">#REF!</definedName>
    <definedName name="BNGTRHY">#REF!</definedName>
    <definedName name="bnm" localSheetId="5">#REF!</definedName>
    <definedName name="bnm" localSheetId="31">#REF!</definedName>
    <definedName name="bnm" localSheetId="43">#REF!</definedName>
    <definedName name="bnm" localSheetId="53">#REF!</definedName>
    <definedName name="bnm" localSheetId="52">#REF!</definedName>
    <definedName name="bnm" localSheetId="50">#REF!</definedName>
    <definedName name="bnm" localSheetId="3">#REF!</definedName>
    <definedName name="bnm" localSheetId="2">#REF!</definedName>
    <definedName name="bnm" localSheetId="47">#REF!</definedName>
    <definedName name="bnm" localSheetId="55">#REF!</definedName>
    <definedName name="bnm" localSheetId="56">#REF!</definedName>
    <definedName name="bnm">#REF!</definedName>
    <definedName name="BO" localSheetId="5">#REF!</definedName>
    <definedName name="BO" localSheetId="31">#REF!</definedName>
    <definedName name="BO" localSheetId="43">#REF!</definedName>
    <definedName name="BO" localSheetId="53">#REF!</definedName>
    <definedName name="BO" localSheetId="52">#REF!</definedName>
    <definedName name="BO" localSheetId="50">#REF!</definedName>
    <definedName name="BO" localSheetId="3">#REF!</definedName>
    <definedName name="BO" localSheetId="2">#REF!</definedName>
    <definedName name="BO" localSheetId="47">#REF!</definedName>
    <definedName name="BO" localSheetId="55">#REF!</definedName>
    <definedName name="BO" localSheetId="56">#REF!</definedName>
    <definedName name="BO">#REF!</definedName>
    <definedName name="BORDE1" localSheetId="5">#REF!</definedName>
    <definedName name="BORDE1" localSheetId="31">#REF!</definedName>
    <definedName name="BORDE1" localSheetId="43">#REF!</definedName>
    <definedName name="BORDE1" localSheetId="53">#REF!</definedName>
    <definedName name="BORDE1" localSheetId="52">#REF!</definedName>
    <definedName name="BORDE1" localSheetId="50">#REF!</definedName>
    <definedName name="BORDE1" localSheetId="3">#REF!</definedName>
    <definedName name="BORDE1" localSheetId="2">#REF!</definedName>
    <definedName name="BORDE1" localSheetId="47">#REF!</definedName>
    <definedName name="BORDE1" localSheetId="55">#REF!</definedName>
    <definedName name="BORDE1" localSheetId="56">#REF!</definedName>
    <definedName name="BORDE1">#REF!</definedName>
    <definedName name="BORDE2" localSheetId="31">#REF!</definedName>
    <definedName name="BORDE2" localSheetId="43">#REF!</definedName>
    <definedName name="BORDE2" localSheetId="53">#REF!</definedName>
    <definedName name="BORDE2" localSheetId="52">#REF!</definedName>
    <definedName name="BORDE2" localSheetId="50">#REF!</definedName>
    <definedName name="BORDE2" localSheetId="3">#REF!</definedName>
    <definedName name="BORDE2" localSheetId="2">#REF!</definedName>
    <definedName name="BORDE2" localSheetId="55">#REF!</definedName>
    <definedName name="BORDE2" localSheetId="56">#REF!</definedName>
    <definedName name="BORDE2">#REF!</definedName>
    <definedName name="BORDE3" localSheetId="31">#REF!</definedName>
    <definedName name="BORDE3" localSheetId="43">#REF!</definedName>
    <definedName name="BORDE3" localSheetId="53">#REF!</definedName>
    <definedName name="BORDE3" localSheetId="52">#REF!</definedName>
    <definedName name="BORDE3" localSheetId="50">#REF!</definedName>
    <definedName name="BORDE3" localSheetId="3">#REF!</definedName>
    <definedName name="BORDE3" localSheetId="2">#REF!</definedName>
    <definedName name="BORDE3" localSheetId="55">#REF!</definedName>
    <definedName name="BORDE3" localSheetId="56">#REF!</definedName>
    <definedName name="BORDE3">#REF!</definedName>
    <definedName name="bos" localSheetId="31">#REF!</definedName>
    <definedName name="bos" localSheetId="43">#REF!</definedName>
    <definedName name="bos" localSheetId="53">#REF!</definedName>
    <definedName name="bos" localSheetId="52">#REF!</definedName>
    <definedName name="bos" localSheetId="50">#REF!</definedName>
    <definedName name="bos" localSheetId="3">#REF!</definedName>
    <definedName name="bos" localSheetId="2">#REF!</definedName>
    <definedName name="bos" localSheetId="55">#REF!</definedName>
    <definedName name="bos" localSheetId="56">#REF!</definedName>
    <definedName name="bos">#REF!</definedName>
    <definedName name="BS_Data_Col" localSheetId="31" hidden="1">#REF!</definedName>
    <definedName name="BS_Data_Col" localSheetId="3" hidden="1">#REF!</definedName>
    <definedName name="BS_Data_Col" localSheetId="4" hidden="1">#REF!</definedName>
    <definedName name="BS_Data_Col" hidden="1">#REF!</definedName>
    <definedName name="BSpb" localSheetId="31" hidden="1">#REF!</definedName>
    <definedName name="BSpb" localSheetId="3" hidden="1">#REF!</definedName>
    <definedName name="BSpb" localSheetId="4" hidden="1">#REF!</definedName>
    <definedName name="BSpb" hidden="1">#REF!</definedName>
    <definedName name="BuiltIn_Print_Area">"#REF!"</definedName>
    <definedName name="BuiltIn_Print_Area___0" localSheetId="5">#REF!</definedName>
    <definedName name="BuiltIn_Print_Area___0" localSheetId="31">#REF!</definedName>
    <definedName name="BuiltIn_Print_Area___0" localSheetId="43">#REF!</definedName>
    <definedName name="BuiltIn_Print_Area___0" localSheetId="53">#REF!</definedName>
    <definedName name="BuiltIn_Print_Area___0" localSheetId="52">#REF!</definedName>
    <definedName name="BuiltIn_Print_Area___0" localSheetId="50">#REF!</definedName>
    <definedName name="BuiltIn_Print_Area___0" localSheetId="3">#REF!</definedName>
    <definedName name="BuiltIn_Print_Area___0" localSheetId="2">#REF!</definedName>
    <definedName name="BuiltIn_Print_Area___0" localSheetId="47">#REF!</definedName>
    <definedName name="BuiltIn_Print_Area___0" localSheetId="55">#REF!</definedName>
    <definedName name="BuiltIn_Print_Area___0" localSheetId="56">#REF!</definedName>
    <definedName name="BuiltIn_Print_Area___0">#REF!</definedName>
    <definedName name="BuiltIn_Print_Area_2">"#REF!"</definedName>
    <definedName name="BuiltIn_Print_Area_3">"#REF!"</definedName>
    <definedName name="BuiltIn_Print_Titles">"#REF!"</definedName>
    <definedName name="BuiltIn_Print_Titles_2">"#REF!"</definedName>
    <definedName name="BuiltIn_Print_Titles_3">"#REF!"</definedName>
    <definedName name="bustos" localSheetId="9">#REF!</definedName>
    <definedName name="bustos" localSheetId="8">#REF!</definedName>
    <definedName name="bustos">#REF!</definedName>
    <definedName name="bw" localSheetId="5">#REF!</definedName>
    <definedName name="bw" localSheetId="31">#REF!</definedName>
    <definedName name="bw" localSheetId="43">#REF!</definedName>
    <definedName name="bw" localSheetId="53">#REF!</definedName>
    <definedName name="bw" localSheetId="52">#REF!</definedName>
    <definedName name="bw" localSheetId="50">#REF!</definedName>
    <definedName name="bw" localSheetId="3">#REF!</definedName>
    <definedName name="bw" localSheetId="2">#REF!</definedName>
    <definedName name="bw" localSheetId="47">#REF!</definedName>
    <definedName name="bw" localSheetId="55">#REF!</definedName>
    <definedName name="bw" localSheetId="56">#REF!</definedName>
    <definedName name="bw">#REF!</definedName>
    <definedName name="c.1041" localSheetId="5">#REF!</definedName>
    <definedName name="c.1041" localSheetId="31">#REF!</definedName>
    <definedName name="c.1041" localSheetId="43">#REF!</definedName>
    <definedName name="c.1041" localSheetId="53">#REF!</definedName>
    <definedName name="c.1041" localSheetId="52">#REF!</definedName>
    <definedName name="c.1041" localSheetId="50">#REF!</definedName>
    <definedName name="c.1041" localSheetId="3">#REF!</definedName>
    <definedName name="c.1041" localSheetId="2">#REF!</definedName>
    <definedName name="c.1041" localSheetId="47">#REF!</definedName>
    <definedName name="c.1041" localSheetId="55">#REF!</definedName>
    <definedName name="c.1041" localSheetId="56">#REF!</definedName>
    <definedName name="c.1041">#REF!</definedName>
    <definedName name="C.1045" localSheetId="5">#REF!</definedName>
    <definedName name="C.1045" localSheetId="9">#REF!</definedName>
    <definedName name="C.1045" localSheetId="46">#REF!</definedName>
    <definedName name="C.1045" localSheetId="8">#REF!</definedName>
    <definedName name="C.1045" localSheetId="31">#REF!</definedName>
    <definedName name="C.1045" localSheetId="42">#REF!</definedName>
    <definedName name="C.1045" localSheetId="43">#REF!</definedName>
    <definedName name="C.1045" localSheetId="53">#REF!</definedName>
    <definedName name="C.1045" localSheetId="45">#REF!</definedName>
    <definedName name="C.1045" localSheetId="48">#REF!</definedName>
    <definedName name="C.1045" localSheetId="12">#REF!</definedName>
    <definedName name="C.1045" localSheetId="52">#REF!</definedName>
    <definedName name="C.1045" localSheetId="13">#REF!</definedName>
    <definedName name="C.1045" localSheetId="14">#REF!</definedName>
    <definedName name="C.1045" localSheetId="50">#REF!</definedName>
    <definedName name="C.1045" localSheetId="3">#REF!</definedName>
    <definedName name="C.1045" localSheetId="18">#REF!</definedName>
    <definedName name="C.1045" localSheetId="19">#REF!</definedName>
    <definedName name="C.1045" localSheetId="16">#REF!</definedName>
    <definedName name="C.1045" localSheetId="17">#REF!</definedName>
    <definedName name="C.1045" localSheetId="6">#REF!</definedName>
    <definedName name="C.1045" localSheetId="25">#REF!</definedName>
    <definedName name="C.1045" localSheetId="29">#REF!</definedName>
    <definedName name="C.1045" localSheetId="30">#REF!</definedName>
    <definedName name="C.1045" localSheetId="27">#REF!</definedName>
    <definedName name="C.1045" localSheetId="28">#REF!</definedName>
    <definedName name="C.1045" localSheetId="26">#REF!</definedName>
    <definedName name="C.1045" localSheetId="15">#REF!</definedName>
    <definedName name="C.1045" localSheetId="1">#REF!</definedName>
    <definedName name="C.1045" localSheetId="2">#REF!</definedName>
    <definedName name="C.1045" localSheetId="32">#REF!</definedName>
    <definedName name="C.1045" localSheetId="33">#REF!</definedName>
    <definedName name="C.1045" localSheetId="34">#REF!</definedName>
    <definedName name="C.1045" localSheetId="35">#REF!</definedName>
    <definedName name="C.1045" localSheetId="0">#REF!</definedName>
    <definedName name="C.1045" localSheetId="23">#REF!</definedName>
    <definedName name="C.1045" localSheetId="22">#REF!</definedName>
    <definedName name="C.1045" localSheetId="21">#REF!</definedName>
    <definedName name="C.1045" localSheetId="47">#REF!</definedName>
    <definedName name="C.1045" localSheetId="37">#REF!</definedName>
    <definedName name="C.1045" localSheetId="38">#REF!</definedName>
    <definedName name="C.1045" localSheetId="39">#REF!</definedName>
    <definedName name="C.1045" localSheetId="40">#REF!</definedName>
    <definedName name="C.1045" localSheetId="41">#REF!</definedName>
    <definedName name="C.1045" localSheetId="36">#REF!</definedName>
    <definedName name="C.1045" localSheetId="20">#REF!</definedName>
    <definedName name="C.1045" localSheetId="55">#REF!</definedName>
    <definedName name="C.1045" localSheetId="56">#REF!</definedName>
    <definedName name="C.1045" localSheetId="54">#REF!</definedName>
    <definedName name="C.1045" localSheetId="24">#REF!</definedName>
    <definedName name="C.1045" localSheetId="44">#REF!</definedName>
    <definedName name="C.1045">#REF!</definedName>
    <definedName name="C.1090" localSheetId="5">#REF!</definedName>
    <definedName name="C.1090" localSheetId="9">#REF!</definedName>
    <definedName name="C.1090" localSheetId="46">#REF!</definedName>
    <definedName name="C.1090" localSheetId="8">#REF!</definedName>
    <definedName name="C.1090" localSheetId="31">#REF!</definedName>
    <definedName name="C.1090" localSheetId="42">#REF!</definedName>
    <definedName name="C.1090" localSheetId="43">#REF!</definedName>
    <definedName name="C.1090" localSheetId="53">#REF!</definedName>
    <definedName name="C.1090" localSheetId="45">#REF!</definedName>
    <definedName name="C.1090" localSheetId="48">#REF!</definedName>
    <definedName name="C.1090" localSheetId="12">#REF!</definedName>
    <definedName name="C.1090" localSheetId="52">#REF!</definedName>
    <definedName name="C.1090" localSheetId="13">#REF!</definedName>
    <definedName name="C.1090" localSheetId="14">#REF!</definedName>
    <definedName name="C.1090" localSheetId="50">#REF!</definedName>
    <definedName name="C.1090" localSheetId="3">#REF!</definedName>
    <definedName name="C.1090" localSheetId="18">#REF!</definedName>
    <definedName name="C.1090" localSheetId="19">#REF!</definedName>
    <definedName name="C.1090" localSheetId="16">#REF!</definedName>
    <definedName name="C.1090" localSheetId="17">#REF!</definedName>
    <definedName name="C.1090" localSheetId="6">#REF!</definedName>
    <definedName name="C.1090" localSheetId="25">#REF!</definedName>
    <definedName name="C.1090" localSheetId="29">#REF!</definedName>
    <definedName name="C.1090" localSheetId="30">#REF!</definedName>
    <definedName name="C.1090" localSheetId="27">#REF!</definedName>
    <definedName name="C.1090" localSheetId="28">#REF!</definedName>
    <definedName name="C.1090" localSheetId="26">#REF!</definedName>
    <definedName name="C.1090" localSheetId="15">#REF!</definedName>
    <definedName name="C.1090" localSheetId="1">#REF!</definedName>
    <definedName name="C.1090" localSheetId="2">#REF!</definedName>
    <definedName name="C.1090" localSheetId="32">#REF!</definedName>
    <definedName name="C.1090" localSheetId="33">#REF!</definedName>
    <definedName name="C.1090" localSheetId="34">#REF!</definedName>
    <definedName name="C.1090" localSheetId="35">#REF!</definedName>
    <definedName name="C.1090" localSheetId="0">#REF!</definedName>
    <definedName name="C.1090" localSheetId="23">#REF!</definedName>
    <definedName name="C.1090" localSheetId="22">#REF!</definedName>
    <definedName name="C.1090" localSheetId="21">#REF!</definedName>
    <definedName name="C.1090" localSheetId="47">#REF!</definedName>
    <definedName name="C.1090" localSheetId="37">#REF!</definedName>
    <definedName name="C.1090" localSheetId="38">#REF!</definedName>
    <definedName name="C.1090" localSheetId="39">#REF!</definedName>
    <definedName name="C.1090" localSheetId="40">#REF!</definedName>
    <definedName name="C.1090" localSheetId="41">#REF!</definedName>
    <definedName name="C.1090" localSheetId="36">#REF!</definedName>
    <definedName name="C.1090" localSheetId="20">#REF!</definedName>
    <definedName name="C.1090" localSheetId="55">#REF!</definedName>
    <definedName name="C.1090" localSheetId="56">#REF!</definedName>
    <definedName name="C.1090" localSheetId="54">#REF!</definedName>
    <definedName name="C.1090" localSheetId="24">#REF!</definedName>
    <definedName name="C.1090" localSheetId="44">#REF!</definedName>
    <definedName name="C.1090">#REF!</definedName>
    <definedName name="C.1245" localSheetId="5">#REF!</definedName>
    <definedName name="C.1245" localSheetId="9">#REF!</definedName>
    <definedName name="C.1245" localSheetId="46">#REF!</definedName>
    <definedName name="C.1245" localSheetId="8">#REF!</definedName>
    <definedName name="C.1245" localSheetId="31">#REF!</definedName>
    <definedName name="C.1245" localSheetId="42">#REF!</definedName>
    <definedName name="C.1245" localSheetId="43">#REF!</definedName>
    <definedName name="C.1245" localSheetId="53">#REF!</definedName>
    <definedName name="C.1245" localSheetId="45">#REF!</definedName>
    <definedName name="C.1245" localSheetId="48">#REF!</definedName>
    <definedName name="C.1245" localSheetId="12">#REF!</definedName>
    <definedName name="C.1245" localSheetId="52">#REF!</definedName>
    <definedName name="C.1245" localSheetId="13">#REF!</definedName>
    <definedName name="C.1245" localSheetId="14">#REF!</definedName>
    <definedName name="C.1245" localSheetId="50">#REF!</definedName>
    <definedName name="C.1245" localSheetId="3">#REF!</definedName>
    <definedName name="C.1245" localSheetId="18">#REF!</definedName>
    <definedName name="C.1245" localSheetId="19">#REF!</definedName>
    <definedName name="C.1245" localSheetId="16">#REF!</definedName>
    <definedName name="C.1245" localSheetId="17">#REF!</definedName>
    <definedName name="C.1245" localSheetId="6">#REF!</definedName>
    <definedName name="C.1245" localSheetId="25">#REF!</definedName>
    <definedName name="C.1245" localSheetId="29">#REF!</definedName>
    <definedName name="C.1245" localSheetId="30">#REF!</definedName>
    <definedName name="C.1245" localSheetId="27">#REF!</definedName>
    <definedName name="C.1245" localSheetId="28">#REF!</definedName>
    <definedName name="C.1245" localSheetId="26">#REF!</definedName>
    <definedName name="C.1245" localSheetId="15">#REF!</definedName>
    <definedName name="C.1245" localSheetId="1">#REF!</definedName>
    <definedName name="C.1245" localSheetId="2">#REF!</definedName>
    <definedName name="C.1245" localSheetId="32">#REF!</definedName>
    <definedName name="C.1245" localSheetId="33">#REF!</definedName>
    <definedName name="C.1245" localSheetId="34">#REF!</definedName>
    <definedName name="C.1245" localSheetId="35">#REF!</definedName>
    <definedName name="C.1245" localSheetId="0">#REF!</definedName>
    <definedName name="C.1245" localSheetId="23">#REF!</definedName>
    <definedName name="C.1245" localSheetId="22">#REF!</definedName>
    <definedName name="C.1245" localSheetId="21">#REF!</definedName>
    <definedName name="C.1245" localSheetId="47">#REF!</definedName>
    <definedName name="C.1245" localSheetId="37">#REF!</definedName>
    <definedName name="C.1245" localSheetId="38">#REF!</definedName>
    <definedName name="C.1245" localSheetId="39">#REF!</definedName>
    <definedName name="C.1245" localSheetId="40">#REF!</definedName>
    <definedName name="C.1245" localSheetId="41">#REF!</definedName>
    <definedName name="C.1245" localSheetId="36">#REF!</definedName>
    <definedName name="C.1245" localSheetId="20">#REF!</definedName>
    <definedName name="C.1245" localSheetId="55">#REF!</definedName>
    <definedName name="C.1245" localSheetId="56">#REF!</definedName>
    <definedName name="C.1245" localSheetId="54">#REF!</definedName>
    <definedName name="C.1245" localSheetId="24">#REF!</definedName>
    <definedName name="C.1245" localSheetId="44">#REF!</definedName>
    <definedName name="C.1245">#REF!</definedName>
    <definedName name="C.1290" localSheetId="5">#REF!</definedName>
    <definedName name="C.1290" localSheetId="9">#REF!</definedName>
    <definedName name="C.1290" localSheetId="46">#REF!</definedName>
    <definedName name="C.1290" localSheetId="8">#REF!</definedName>
    <definedName name="C.1290" localSheetId="31">#REF!</definedName>
    <definedName name="C.1290" localSheetId="43">#REF!</definedName>
    <definedName name="C.1290" localSheetId="53">#REF!</definedName>
    <definedName name="C.1290" localSheetId="45">#REF!</definedName>
    <definedName name="C.1290" localSheetId="52">#REF!</definedName>
    <definedName name="C.1290" localSheetId="50">#REF!</definedName>
    <definedName name="C.1290" localSheetId="3">#REF!</definedName>
    <definedName name="C.1290" localSheetId="18">#REF!</definedName>
    <definedName name="C.1290" localSheetId="19">#REF!</definedName>
    <definedName name="C.1290" localSheetId="16">#REF!</definedName>
    <definedName name="C.1290" localSheetId="17">#REF!</definedName>
    <definedName name="C.1290" localSheetId="6">#REF!</definedName>
    <definedName name="C.1290" localSheetId="25">#REF!</definedName>
    <definedName name="C.1290" localSheetId="29">#REF!</definedName>
    <definedName name="C.1290" localSheetId="30">#REF!</definedName>
    <definedName name="C.1290" localSheetId="27">#REF!</definedName>
    <definedName name="C.1290" localSheetId="28">#REF!</definedName>
    <definedName name="C.1290" localSheetId="26">#REF!</definedName>
    <definedName name="C.1290" localSheetId="1">#REF!</definedName>
    <definedName name="C.1290" localSheetId="2">#REF!</definedName>
    <definedName name="C.1290" localSheetId="33">#REF!</definedName>
    <definedName name="C.1290" localSheetId="0">#REF!</definedName>
    <definedName name="C.1290" localSheetId="47">#REF!</definedName>
    <definedName name="C.1290" localSheetId="37">#REF!</definedName>
    <definedName name="C.1290" localSheetId="38">#REF!</definedName>
    <definedName name="C.1290" localSheetId="39">#REF!</definedName>
    <definedName name="C.1290" localSheetId="40">#REF!</definedName>
    <definedName name="C.1290" localSheetId="41">#REF!</definedName>
    <definedName name="C.1290" localSheetId="36">#REF!</definedName>
    <definedName name="C.1290" localSheetId="55">#REF!</definedName>
    <definedName name="C.1290" localSheetId="56">#REF!</definedName>
    <definedName name="C.1290" localSheetId="54">#REF!</definedName>
    <definedName name="C.1290" localSheetId="44">#REF!</definedName>
    <definedName name="C.1290">#REF!</definedName>
    <definedName name="C.345" localSheetId="5">#REF!</definedName>
    <definedName name="C.345" localSheetId="9">#REF!</definedName>
    <definedName name="C.345" localSheetId="46">#REF!</definedName>
    <definedName name="C.345" localSheetId="8">#REF!</definedName>
    <definedName name="C.345" localSheetId="31">#REF!</definedName>
    <definedName name="C.345" localSheetId="43">#REF!</definedName>
    <definedName name="C.345" localSheetId="53">#REF!</definedName>
    <definedName name="C.345" localSheetId="45">#REF!</definedName>
    <definedName name="C.345" localSheetId="52">#REF!</definedName>
    <definedName name="C.345" localSheetId="50">#REF!</definedName>
    <definedName name="C.345" localSheetId="3">#REF!</definedName>
    <definedName name="C.345" localSheetId="18">#REF!</definedName>
    <definedName name="C.345" localSheetId="19">#REF!</definedName>
    <definedName name="C.345" localSheetId="16">#REF!</definedName>
    <definedName name="C.345" localSheetId="17">#REF!</definedName>
    <definedName name="C.345" localSheetId="6">#REF!</definedName>
    <definedName name="C.345" localSheetId="25">#REF!</definedName>
    <definedName name="C.345" localSheetId="29">#REF!</definedName>
    <definedName name="C.345" localSheetId="30">#REF!</definedName>
    <definedName name="C.345" localSheetId="27">#REF!</definedName>
    <definedName name="C.345" localSheetId="28">#REF!</definedName>
    <definedName name="C.345" localSheetId="26">#REF!</definedName>
    <definedName name="C.345" localSheetId="1">#REF!</definedName>
    <definedName name="C.345" localSheetId="2">#REF!</definedName>
    <definedName name="C.345" localSheetId="33">#REF!</definedName>
    <definedName name="C.345" localSheetId="0">#REF!</definedName>
    <definedName name="C.345" localSheetId="47">#REF!</definedName>
    <definedName name="C.345" localSheetId="37">#REF!</definedName>
    <definedName name="C.345" localSheetId="38">#REF!</definedName>
    <definedName name="C.345" localSheetId="39">#REF!</definedName>
    <definedName name="C.345" localSheetId="40">#REF!</definedName>
    <definedName name="C.345" localSheetId="41">#REF!</definedName>
    <definedName name="C.345" localSheetId="36">#REF!</definedName>
    <definedName name="C.345" localSheetId="55">#REF!</definedName>
    <definedName name="C.345" localSheetId="56">#REF!</definedName>
    <definedName name="C.345" localSheetId="54">#REF!</definedName>
    <definedName name="C.345" localSheetId="44">#REF!</definedName>
    <definedName name="C.345">#REF!</definedName>
    <definedName name="C.390" localSheetId="5">#REF!</definedName>
    <definedName name="C.390" localSheetId="9">#REF!</definedName>
    <definedName name="C.390" localSheetId="46">#REF!</definedName>
    <definedName name="C.390" localSheetId="8">#REF!</definedName>
    <definedName name="C.390" localSheetId="31">#REF!</definedName>
    <definedName name="C.390" localSheetId="43">#REF!</definedName>
    <definedName name="C.390" localSheetId="53">#REF!</definedName>
    <definedName name="C.390" localSheetId="45">#REF!</definedName>
    <definedName name="C.390" localSheetId="52">#REF!</definedName>
    <definedName name="C.390" localSheetId="50">#REF!</definedName>
    <definedName name="C.390" localSheetId="3">#REF!</definedName>
    <definedName name="C.390" localSheetId="18">#REF!</definedName>
    <definedName name="C.390" localSheetId="19">#REF!</definedName>
    <definedName name="C.390" localSheetId="16">#REF!</definedName>
    <definedName name="C.390" localSheetId="17">#REF!</definedName>
    <definedName name="C.390" localSheetId="6">#REF!</definedName>
    <definedName name="C.390" localSheetId="25">#REF!</definedName>
    <definedName name="C.390" localSheetId="29">#REF!</definedName>
    <definedName name="C.390" localSheetId="30">#REF!</definedName>
    <definedName name="C.390" localSheetId="27">#REF!</definedName>
    <definedName name="C.390" localSheetId="28">#REF!</definedName>
    <definedName name="C.390" localSheetId="26">#REF!</definedName>
    <definedName name="C.390" localSheetId="1">#REF!</definedName>
    <definedName name="C.390" localSheetId="2">#REF!</definedName>
    <definedName name="C.390" localSheetId="33">#REF!</definedName>
    <definedName name="C.390" localSheetId="0">#REF!</definedName>
    <definedName name="C.390" localSheetId="47">#REF!</definedName>
    <definedName name="C.390" localSheetId="37">#REF!</definedName>
    <definedName name="C.390" localSheetId="38">#REF!</definedName>
    <definedName name="C.390" localSheetId="39">#REF!</definedName>
    <definedName name="C.390" localSheetId="40">#REF!</definedName>
    <definedName name="C.390" localSheetId="41">#REF!</definedName>
    <definedName name="C.390" localSheetId="36">#REF!</definedName>
    <definedName name="C.390" localSheetId="55">#REF!</definedName>
    <definedName name="C.390" localSheetId="56">#REF!</definedName>
    <definedName name="C.390" localSheetId="54">#REF!</definedName>
    <definedName name="C.390" localSheetId="44">#REF!</definedName>
    <definedName name="C.390">#REF!</definedName>
    <definedName name="C.445" localSheetId="5">#REF!</definedName>
    <definedName name="C.445" localSheetId="9">#REF!</definedName>
    <definedName name="C.445" localSheetId="46">#REF!</definedName>
    <definedName name="C.445" localSheetId="8">#REF!</definedName>
    <definedName name="C.445" localSheetId="31">#REF!</definedName>
    <definedName name="C.445" localSheetId="43">#REF!</definedName>
    <definedName name="C.445" localSheetId="53">#REF!</definedName>
    <definedName name="C.445" localSheetId="45">#REF!</definedName>
    <definedName name="C.445" localSheetId="52">#REF!</definedName>
    <definedName name="C.445" localSheetId="50">#REF!</definedName>
    <definedName name="C.445" localSheetId="3">#REF!</definedName>
    <definedName name="C.445" localSheetId="18">#REF!</definedName>
    <definedName name="C.445" localSheetId="19">#REF!</definedName>
    <definedName name="C.445" localSheetId="16">#REF!</definedName>
    <definedName name="C.445" localSheetId="17">#REF!</definedName>
    <definedName name="C.445" localSheetId="6">#REF!</definedName>
    <definedName name="C.445" localSheetId="25">#REF!</definedName>
    <definedName name="C.445" localSheetId="29">#REF!</definedName>
    <definedName name="C.445" localSheetId="30">#REF!</definedName>
    <definedName name="C.445" localSheetId="27">#REF!</definedName>
    <definedName name="C.445" localSheetId="28">#REF!</definedName>
    <definedName name="C.445" localSheetId="26">#REF!</definedName>
    <definedName name="C.445" localSheetId="1">#REF!</definedName>
    <definedName name="C.445" localSheetId="2">#REF!</definedName>
    <definedName name="C.445" localSheetId="33">#REF!</definedName>
    <definedName name="C.445" localSheetId="0">#REF!</definedName>
    <definedName name="C.445" localSheetId="47">#REF!</definedName>
    <definedName name="C.445" localSheetId="37">#REF!</definedName>
    <definedName name="C.445" localSheetId="38">#REF!</definedName>
    <definedName name="C.445" localSheetId="39">#REF!</definedName>
    <definedName name="C.445" localSheetId="40">#REF!</definedName>
    <definedName name="C.445" localSheetId="41">#REF!</definedName>
    <definedName name="C.445" localSheetId="36">#REF!</definedName>
    <definedName name="C.445" localSheetId="55">#REF!</definedName>
    <definedName name="C.445" localSheetId="56">#REF!</definedName>
    <definedName name="C.445" localSheetId="54">#REF!</definedName>
    <definedName name="C.445" localSheetId="44">#REF!</definedName>
    <definedName name="C.445">#REF!</definedName>
    <definedName name="C.490" localSheetId="5">#REF!</definedName>
    <definedName name="C.490" localSheetId="9">#REF!</definedName>
    <definedName name="C.490" localSheetId="46">#REF!</definedName>
    <definedName name="C.490" localSheetId="8">#REF!</definedName>
    <definedName name="C.490" localSheetId="31">#REF!</definedName>
    <definedName name="C.490" localSheetId="43">#REF!</definedName>
    <definedName name="C.490" localSheetId="53">#REF!</definedName>
    <definedName name="C.490" localSheetId="45">#REF!</definedName>
    <definedName name="C.490" localSheetId="52">#REF!</definedName>
    <definedName name="C.490" localSheetId="50">#REF!</definedName>
    <definedName name="C.490" localSheetId="3">#REF!</definedName>
    <definedName name="C.490" localSheetId="18">#REF!</definedName>
    <definedName name="C.490" localSheetId="19">#REF!</definedName>
    <definedName name="C.490" localSheetId="16">#REF!</definedName>
    <definedName name="C.490" localSheetId="17">#REF!</definedName>
    <definedName name="C.490" localSheetId="6">#REF!</definedName>
    <definedName name="C.490" localSheetId="25">#REF!</definedName>
    <definedName name="C.490" localSheetId="29">#REF!</definedName>
    <definedName name="C.490" localSheetId="30">#REF!</definedName>
    <definedName name="C.490" localSheetId="27">#REF!</definedName>
    <definedName name="C.490" localSheetId="28">#REF!</definedName>
    <definedName name="C.490" localSheetId="26">#REF!</definedName>
    <definedName name="C.490" localSheetId="1">#REF!</definedName>
    <definedName name="C.490" localSheetId="2">#REF!</definedName>
    <definedName name="C.490" localSheetId="33">#REF!</definedName>
    <definedName name="C.490" localSheetId="0">#REF!</definedName>
    <definedName name="C.490" localSheetId="47">#REF!</definedName>
    <definedName name="C.490" localSheetId="37">#REF!</definedName>
    <definedName name="C.490" localSheetId="38">#REF!</definedName>
    <definedName name="C.490" localSheetId="39">#REF!</definedName>
    <definedName name="C.490" localSheetId="40">#REF!</definedName>
    <definedName name="C.490" localSheetId="41">#REF!</definedName>
    <definedName name="C.490" localSheetId="36">#REF!</definedName>
    <definedName name="C.490" localSheetId="55">#REF!</definedName>
    <definedName name="C.490" localSheetId="56">#REF!</definedName>
    <definedName name="C.490" localSheetId="54">#REF!</definedName>
    <definedName name="C.490" localSheetId="44">#REF!</definedName>
    <definedName name="C.490">#REF!</definedName>
    <definedName name="C.645" localSheetId="5">#REF!</definedName>
    <definedName name="C.645" localSheetId="9">#REF!</definedName>
    <definedName name="C.645" localSheetId="46">#REF!</definedName>
    <definedName name="C.645" localSheetId="8">#REF!</definedName>
    <definedName name="C.645" localSheetId="31">#REF!</definedName>
    <definedName name="C.645" localSheetId="43">#REF!</definedName>
    <definedName name="C.645" localSheetId="53">#REF!</definedName>
    <definedName name="C.645" localSheetId="45">#REF!</definedName>
    <definedName name="C.645" localSheetId="52">#REF!</definedName>
    <definedName name="C.645" localSheetId="50">#REF!</definedName>
    <definedName name="C.645" localSheetId="3">#REF!</definedName>
    <definedName name="C.645" localSheetId="18">#REF!</definedName>
    <definedName name="C.645" localSheetId="19">#REF!</definedName>
    <definedName name="C.645" localSheetId="16">#REF!</definedName>
    <definedName name="C.645" localSheetId="17">#REF!</definedName>
    <definedName name="C.645" localSheetId="6">#REF!</definedName>
    <definedName name="C.645" localSheetId="25">#REF!</definedName>
    <definedName name="C.645" localSheetId="29">#REF!</definedName>
    <definedName name="C.645" localSheetId="30">#REF!</definedName>
    <definedName name="C.645" localSheetId="27">#REF!</definedName>
    <definedName name="C.645" localSheetId="28">#REF!</definedName>
    <definedName name="C.645" localSheetId="26">#REF!</definedName>
    <definedName name="C.645" localSheetId="1">#REF!</definedName>
    <definedName name="C.645" localSheetId="2">#REF!</definedName>
    <definedName name="C.645" localSheetId="33">#REF!</definedName>
    <definedName name="C.645" localSheetId="0">#REF!</definedName>
    <definedName name="C.645" localSheetId="47">#REF!</definedName>
    <definedName name="C.645" localSheetId="37">#REF!</definedName>
    <definedName name="C.645" localSheetId="38">#REF!</definedName>
    <definedName name="C.645" localSheetId="39">#REF!</definedName>
    <definedName name="C.645" localSheetId="40">#REF!</definedName>
    <definedName name="C.645" localSheetId="41">#REF!</definedName>
    <definedName name="C.645" localSheetId="36">#REF!</definedName>
    <definedName name="C.645" localSheetId="55">#REF!</definedName>
    <definedName name="C.645" localSheetId="56">#REF!</definedName>
    <definedName name="C.645" localSheetId="54">#REF!</definedName>
    <definedName name="C.645" localSheetId="44">#REF!</definedName>
    <definedName name="C.645">#REF!</definedName>
    <definedName name="C.690" localSheetId="5">#REF!</definedName>
    <definedName name="C.690" localSheetId="9">#REF!</definedName>
    <definedName name="C.690" localSheetId="46">#REF!</definedName>
    <definedName name="C.690" localSheetId="8">#REF!</definedName>
    <definedName name="C.690" localSheetId="31">#REF!</definedName>
    <definedName name="C.690" localSheetId="43">#REF!</definedName>
    <definedName name="C.690" localSheetId="53">#REF!</definedName>
    <definedName name="C.690" localSheetId="45">#REF!</definedName>
    <definedName name="C.690" localSheetId="52">#REF!</definedName>
    <definedName name="C.690" localSheetId="50">#REF!</definedName>
    <definedName name="C.690" localSheetId="3">#REF!</definedName>
    <definedName name="C.690" localSheetId="18">#REF!</definedName>
    <definedName name="C.690" localSheetId="19">#REF!</definedName>
    <definedName name="C.690" localSheetId="16">#REF!</definedName>
    <definedName name="C.690" localSheetId="17">#REF!</definedName>
    <definedName name="C.690" localSheetId="6">#REF!</definedName>
    <definedName name="C.690" localSheetId="25">#REF!</definedName>
    <definedName name="C.690" localSheetId="29">#REF!</definedName>
    <definedName name="C.690" localSheetId="30">#REF!</definedName>
    <definedName name="C.690" localSheetId="27">#REF!</definedName>
    <definedName name="C.690" localSheetId="28">#REF!</definedName>
    <definedName name="C.690" localSheetId="26">#REF!</definedName>
    <definedName name="C.690" localSheetId="1">#REF!</definedName>
    <definedName name="C.690" localSheetId="2">#REF!</definedName>
    <definedName name="C.690" localSheetId="33">#REF!</definedName>
    <definedName name="C.690" localSheetId="0">#REF!</definedName>
    <definedName name="C.690" localSheetId="47">#REF!</definedName>
    <definedName name="C.690" localSheetId="37">#REF!</definedName>
    <definedName name="C.690" localSheetId="38">#REF!</definedName>
    <definedName name="C.690" localSheetId="39">#REF!</definedName>
    <definedName name="C.690" localSheetId="40">#REF!</definedName>
    <definedName name="C.690" localSheetId="41">#REF!</definedName>
    <definedName name="C.690" localSheetId="36">#REF!</definedName>
    <definedName name="C.690" localSheetId="55">#REF!</definedName>
    <definedName name="C.690" localSheetId="56">#REF!</definedName>
    <definedName name="C.690" localSheetId="54">#REF!</definedName>
    <definedName name="C.690" localSheetId="44">#REF!</definedName>
    <definedName name="C.690">#REF!</definedName>
    <definedName name="C.845" localSheetId="5">#REF!</definedName>
    <definedName name="C.845" localSheetId="9">#REF!</definedName>
    <definedName name="C.845" localSheetId="46">#REF!</definedName>
    <definedName name="C.845" localSheetId="8">#REF!</definedName>
    <definedName name="C.845" localSheetId="31">#REF!</definedName>
    <definedName name="C.845" localSheetId="43">#REF!</definedName>
    <definedName name="C.845" localSheetId="53">#REF!</definedName>
    <definedName name="C.845" localSheetId="45">#REF!</definedName>
    <definedName name="C.845" localSheetId="52">#REF!</definedName>
    <definedName name="C.845" localSheetId="50">#REF!</definedName>
    <definedName name="C.845" localSheetId="3">#REF!</definedName>
    <definedName name="C.845" localSheetId="18">#REF!</definedName>
    <definedName name="C.845" localSheetId="19">#REF!</definedName>
    <definedName name="C.845" localSheetId="16">#REF!</definedName>
    <definedName name="C.845" localSheetId="17">#REF!</definedName>
    <definedName name="C.845" localSheetId="6">#REF!</definedName>
    <definedName name="C.845" localSheetId="25">#REF!</definedName>
    <definedName name="C.845" localSheetId="29">#REF!</definedName>
    <definedName name="C.845" localSheetId="30">#REF!</definedName>
    <definedName name="C.845" localSheetId="27">#REF!</definedName>
    <definedName name="C.845" localSheetId="28">#REF!</definedName>
    <definedName name="C.845" localSheetId="26">#REF!</definedName>
    <definedName name="C.845" localSheetId="1">#REF!</definedName>
    <definedName name="C.845" localSheetId="2">#REF!</definedName>
    <definedName name="C.845" localSheetId="33">#REF!</definedName>
    <definedName name="C.845" localSheetId="0">#REF!</definedName>
    <definedName name="C.845" localSheetId="47">#REF!</definedName>
    <definedName name="C.845" localSheetId="37">#REF!</definedName>
    <definedName name="C.845" localSheetId="38">#REF!</definedName>
    <definedName name="C.845" localSheetId="39">#REF!</definedName>
    <definedName name="C.845" localSheetId="40">#REF!</definedName>
    <definedName name="C.845" localSheetId="41">#REF!</definedName>
    <definedName name="C.845" localSheetId="36">#REF!</definedName>
    <definedName name="C.845" localSheetId="55">#REF!</definedName>
    <definedName name="C.845" localSheetId="56">#REF!</definedName>
    <definedName name="C.845" localSheetId="54">#REF!</definedName>
    <definedName name="C.845" localSheetId="44">#REF!</definedName>
    <definedName name="C.845">#REF!</definedName>
    <definedName name="C.890" localSheetId="5">#REF!</definedName>
    <definedName name="C.890" localSheetId="9">#REF!</definedName>
    <definedName name="C.890" localSheetId="46">#REF!</definedName>
    <definedName name="C.890" localSheetId="8">#REF!</definedName>
    <definedName name="C.890" localSheetId="31">#REF!</definedName>
    <definedName name="C.890" localSheetId="43">#REF!</definedName>
    <definedName name="C.890" localSheetId="53">#REF!</definedName>
    <definedName name="C.890" localSheetId="45">#REF!</definedName>
    <definedName name="C.890" localSheetId="52">#REF!</definedName>
    <definedName name="C.890" localSheetId="50">#REF!</definedName>
    <definedName name="C.890" localSheetId="3">#REF!</definedName>
    <definedName name="C.890" localSheetId="18">#REF!</definedName>
    <definedName name="C.890" localSheetId="19">#REF!</definedName>
    <definedName name="C.890" localSheetId="16">#REF!</definedName>
    <definedName name="C.890" localSheetId="17">#REF!</definedName>
    <definedName name="C.890" localSheetId="6">#REF!</definedName>
    <definedName name="C.890" localSheetId="25">#REF!</definedName>
    <definedName name="C.890" localSheetId="29">#REF!</definedName>
    <definedName name="C.890" localSheetId="30">#REF!</definedName>
    <definedName name="C.890" localSheetId="27">#REF!</definedName>
    <definedName name="C.890" localSheetId="28">#REF!</definedName>
    <definedName name="C.890" localSheetId="26">#REF!</definedName>
    <definedName name="C.890" localSheetId="1">#REF!</definedName>
    <definedName name="C.890" localSheetId="2">#REF!</definedName>
    <definedName name="C.890" localSheetId="33">#REF!</definedName>
    <definedName name="C.890" localSheetId="0">#REF!</definedName>
    <definedName name="C.890" localSheetId="47">#REF!</definedName>
    <definedName name="C.890" localSheetId="37">#REF!</definedName>
    <definedName name="C.890" localSheetId="38">#REF!</definedName>
    <definedName name="C.890" localSheetId="39">#REF!</definedName>
    <definedName name="C.890" localSheetId="40">#REF!</definedName>
    <definedName name="C.890" localSheetId="41">#REF!</definedName>
    <definedName name="C.890" localSheetId="36">#REF!</definedName>
    <definedName name="C.890" localSheetId="55">#REF!</definedName>
    <definedName name="C.890" localSheetId="56">#REF!</definedName>
    <definedName name="C.890" localSheetId="54">#REF!</definedName>
    <definedName name="C.890" localSheetId="44">#REF!</definedName>
    <definedName name="C.890">#REF!</definedName>
    <definedName name="C_" localSheetId="31">#REF!</definedName>
    <definedName name="C_" localSheetId="43">#REF!</definedName>
    <definedName name="C_" localSheetId="53">#REF!</definedName>
    <definedName name="C_" localSheetId="52">#REF!</definedName>
    <definedName name="C_" localSheetId="50">#REF!</definedName>
    <definedName name="C_" localSheetId="3">#REF!</definedName>
    <definedName name="C_" localSheetId="2">#REF!</definedName>
    <definedName name="C_" localSheetId="55">#REF!</definedName>
    <definedName name="C_" localSheetId="56">#REF!</definedName>
    <definedName name="C_">#REF!</definedName>
    <definedName name="C_Apus" comment="Codigo Apus" localSheetId="9">#REF!</definedName>
    <definedName name="C_Apus" comment="Codigo Apus" localSheetId="8">#REF!</definedName>
    <definedName name="C_Apus" comment="Codigo Apus">#REF!</definedName>
    <definedName name="C2.500" localSheetId="5">#REF!</definedName>
    <definedName name="C2.500" localSheetId="9">#REF!</definedName>
    <definedName name="C2.500" localSheetId="46">#REF!</definedName>
    <definedName name="C2.500" localSheetId="8">#REF!</definedName>
    <definedName name="C2.500" localSheetId="31">#REF!</definedName>
    <definedName name="C2.500" localSheetId="43">#REF!</definedName>
    <definedName name="C2.500" localSheetId="53">#REF!</definedName>
    <definedName name="C2.500" localSheetId="45">#REF!</definedName>
    <definedName name="C2.500" localSheetId="52">#REF!</definedName>
    <definedName name="C2.500" localSheetId="50">#REF!</definedName>
    <definedName name="C2.500" localSheetId="3">#REF!</definedName>
    <definedName name="C2.500" localSheetId="18">#REF!</definedName>
    <definedName name="C2.500" localSheetId="19">#REF!</definedName>
    <definedName name="C2.500" localSheetId="16">#REF!</definedName>
    <definedName name="C2.500" localSheetId="17">#REF!</definedName>
    <definedName name="C2.500" localSheetId="25">#REF!</definedName>
    <definedName name="C2.500" localSheetId="29">#REF!</definedName>
    <definedName name="C2.500" localSheetId="30">#REF!</definedName>
    <definedName name="C2.500" localSheetId="27">#REF!</definedName>
    <definedName name="C2.500" localSheetId="28">#REF!</definedName>
    <definedName name="C2.500" localSheetId="26">#REF!</definedName>
    <definedName name="C2.500" localSheetId="1">#REF!</definedName>
    <definedName name="C2.500" localSheetId="2">#REF!</definedName>
    <definedName name="C2.500" localSheetId="33">#REF!</definedName>
    <definedName name="C2.500" localSheetId="0">#REF!</definedName>
    <definedName name="C2.500" localSheetId="47">#REF!</definedName>
    <definedName name="C2.500" localSheetId="37">#REF!</definedName>
    <definedName name="C2.500" localSheetId="38">#REF!</definedName>
    <definedName name="C2.500" localSheetId="39">#REF!</definedName>
    <definedName name="C2.500" localSheetId="40">#REF!</definedName>
    <definedName name="C2.500" localSheetId="41">#REF!</definedName>
    <definedName name="C2.500" localSheetId="36">#REF!</definedName>
    <definedName name="C2.500" localSheetId="55">#REF!</definedName>
    <definedName name="C2.500" localSheetId="56">#REF!</definedName>
    <definedName name="C2.500" localSheetId="54">#REF!</definedName>
    <definedName name="C2.500" localSheetId="44">#REF!</definedName>
    <definedName name="C2.500">#REF!</definedName>
    <definedName name="C3.000" localSheetId="9">#REF!</definedName>
    <definedName name="C3.000" localSheetId="46">#REF!</definedName>
    <definedName name="C3.000" localSheetId="8">#REF!</definedName>
    <definedName name="C3.000" localSheetId="31">#REF!</definedName>
    <definedName name="C3.000" localSheetId="43">#REF!</definedName>
    <definedName name="C3.000" localSheetId="53">#REF!</definedName>
    <definedName name="C3.000" localSheetId="45">#REF!</definedName>
    <definedName name="C3.000" localSheetId="52">#REF!</definedName>
    <definedName name="C3.000" localSheetId="50">#REF!</definedName>
    <definedName name="C3.000" localSheetId="3">#REF!</definedName>
    <definedName name="C3.000" localSheetId="18">#REF!</definedName>
    <definedName name="C3.000" localSheetId="19">#REF!</definedName>
    <definedName name="C3.000" localSheetId="16">#REF!</definedName>
    <definedName name="C3.000" localSheetId="17">#REF!</definedName>
    <definedName name="C3.000" localSheetId="25">#REF!</definedName>
    <definedName name="C3.000" localSheetId="29">#REF!</definedName>
    <definedName name="C3.000" localSheetId="30">#REF!</definedName>
    <definedName name="C3.000" localSheetId="27">#REF!</definedName>
    <definedName name="C3.000" localSheetId="28">#REF!</definedName>
    <definedName name="C3.000" localSheetId="26">#REF!</definedName>
    <definedName name="C3.000" localSheetId="1">#REF!</definedName>
    <definedName name="C3.000" localSheetId="2">#REF!</definedName>
    <definedName name="C3.000" localSheetId="33">#REF!</definedName>
    <definedName name="C3.000" localSheetId="0">#REF!</definedName>
    <definedName name="C3.000" localSheetId="47">#REF!</definedName>
    <definedName name="C3.000" localSheetId="37">#REF!</definedName>
    <definedName name="C3.000" localSheetId="38">#REF!</definedName>
    <definedName name="C3.000" localSheetId="39">#REF!</definedName>
    <definedName name="C3.000" localSheetId="40">#REF!</definedName>
    <definedName name="C3.000" localSheetId="41">#REF!</definedName>
    <definedName name="C3.000" localSheetId="36">#REF!</definedName>
    <definedName name="C3.000" localSheetId="55">#REF!</definedName>
    <definedName name="C3.000" localSheetId="56">#REF!</definedName>
    <definedName name="C3.000" localSheetId="54">#REF!</definedName>
    <definedName name="C3.000" localSheetId="44">#REF!</definedName>
    <definedName name="C3.000">#REF!</definedName>
    <definedName name="C4.000" localSheetId="46">#REF!</definedName>
    <definedName name="C4.000" localSheetId="31">#REF!</definedName>
    <definedName name="C4.000" localSheetId="43">#REF!</definedName>
    <definedName name="C4.000" localSheetId="53">#REF!</definedName>
    <definedName name="C4.000" localSheetId="45">#REF!</definedName>
    <definedName name="C4.000" localSheetId="52">#REF!</definedName>
    <definedName name="C4.000" localSheetId="50">#REF!</definedName>
    <definedName name="C4.000" localSheetId="3">#REF!</definedName>
    <definedName name="C4.000" localSheetId="18">#REF!</definedName>
    <definedName name="C4.000" localSheetId="19">#REF!</definedName>
    <definedName name="C4.000" localSheetId="16">#REF!</definedName>
    <definedName name="C4.000" localSheetId="17">#REF!</definedName>
    <definedName name="C4.000" localSheetId="25">#REF!</definedName>
    <definedName name="C4.000" localSheetId="29">#REF!</definedName>
    <definedName name="C4.000" localSheetId="30">#REF!</definedName>
    <definedName name="C4.000" localSheetId="27">#REF!</definedName>
    <definedName name="C4.000" localSheetId="28">#REF!</definedName>
    <definedName name="C4.000" localSheetId="26">#REF!</definedName>
    <definedName name="C4.000" localSheetId="1">#REF!</definedName>
    <definedName name="C4.000" localSheetId="2">#REF!</definedName>
    <definedName name="C4.000" localSheetId="33">#REF!</definedName>
    <definedName name="C4.000" localSheetId="0">#REF!</definedName>
    <definedName name="C4.000" localSheetId="47">#REF!</definedName>
    <definedName name="C4.000" localSheetId="37">#REF!</definedName>
    <definedName name="C4.000" localSheetId="38">#REF!</definedName>
    <definedName name="C4.000" localSheetId="39">#REF!</definedName>
    <definedName name="C4.000" localSheetId="40">#REF!</definedName>
    <definedName name="C4.000" localSheetId="41">#REF!</definedName>
    <definedName name="C4.000" localSheetId="36">#REF!</definedName>
    <definedName name="C4.000" localSheetId="55">#REF!</definedName>
    <definedName name="C4.000" localSheetId="56">#REF!</definedName>
    <definedName name="C4.000" localSheetId="54">#REF!</definedName>
    <definedName name="C4.000" localSheetId="44">#REF!</definedName>
    <definedName name="C4.000">#REF!</definedName>
    <definedName name="CA" localSheetId="9">#REF!</definedName>
    <definedName name="CA" localSheetId="8">#REF!</definedName>
    <definedName name="CA">#REF!</definedName>
    <definedName name="Cabezal__16_24" localSheetId="5">#REF!</definedName>
    <definedName name="Cabezal__16_24" localSheetId="31">#REF!</definedName>
    <definedName name="Cabezal__16_24" localSheetId="43">#REF!</definedName>
    <definedName name="Cabezal__16_24" localSheetId="53">#REF!</definedName>
    <definedName name="Cabezal__16_24" localSheetId="52">#REF!</definedName>
    <definedName name="Cabezal__16_24" localSheetId="50">#REF!</definedName>
    <definedName name="Cabezal__16_24" localSheetId="3">#REF!</definedName>
    <definedName name="Cabezal__16_24" localSheetId="2">#REF!</definedName>
    <definedName name="Cabezal__16_24" localSheetId="47">#REF!</definedName>
    <definedName name="Cabezal__16_24" localSheetId="55">#REF!</definedName>
    <definedName name="Cabezal__16_24" localSheetId="56">#REF!</definedName>
    <definedName name="Cabezal__16_24">#REF!</definedName>
    <definedName name="caja" localSheetId="9">#REF!</definedName>
    <definedName name="caja" localSheetId="46">#REF!</definedName>
    <definedName name="caja" localSheetId="8">#REF!</definedName>
    <definedName name="caja" localSheetId="31">#REF!</definedName>
    <definedName name="caja" localSheetId="43">#REF!</definedName>
    <definedName name="caja" localSheetId="53">#REF!</definedName>
    <definedName name="caja" localSheetId="45">#REF!</definedName>
    <definedName name="caja" localSheetId="52">#REF!</definedName>
    <definedName name="caja" localSheetId="50">#REF!</definedName>
    <definedName name="caja" localSheetId="3">#REF!</definedName>
    <definedName name="caja" localSheetId="18">#REF!</definedName>
    <definedName name="caja" localSheetId="19">#REF!</definedName>
    <definedName name="caja" localSheetId="16">#REF!</definedName>
    <definedName name="caja" localSheetId="17">#REF!</definedName>
    <definedName name="caja" localSheetId="25">#REF!</definedName>
    <definedName name="caja" localSheetId="29">#REF!</definedName>
    <definedName name="caja" localSheetId="30">#REF!</definedName>
    <definedName name="caja" localSheetId="27">#REF!</definedName>
    <definedName name="caja" localSheetId="28">#REF!</definedName>
    <definedName name="caja" localSheetId="26">#REF!</definedName>
    <definedName name="caja" localSheetId="1">#REF!</definedName>
    <definedName name="caja" localSheetId="2">#REF!</definedName>
    <definedName name="caja" localSheetId="33">#REF!</definedName>
    <definedName name="caja" localSheetId="0">#REF!</definedName>
    <definedName name="caja" localSheetId="47">#REF!</definedName>
    <definedName name="caja" localSheetId="37">#REF!</definedName>
    <definedName name="caja" localSheetId="38">#REF!</definedName>
    <definedName name="caja" localSheetId="39">#REF!</definedName>
    <definedName name="caja" localSheetId="40">#REF!</definedName>
    <definedName name="caja" localSheetId="41">#REF!</definedName>
    <definedName name="caja" localSheetId="36">#REF!</definedName>
    <definedName name="caja" localSheetId="55">#REF!</definedName>
    <definedName name="caja" localSheetId="56">#REF!</definedName>
    <definedName name="caja" localSheetId="54">#REF!</definedName>
    <definedName name="caja" localSheetId="44">#REF!</definedName>
    <definedName name="caja">#REF!</definedName>
    <definedName name="caja.insp50">#REF!</definedName>
    <definedName name="Caja_cuadrada_1_1_0.60" localSheetId="5">#REF!</definedName>
    <definedName name="Caja_cuadrada_1_1_0.60" localSheetId="31">#REF!</definedName>
    <definedName name="Caja_cuadrada_1_1_0.60" localSheetId="43">#REF!</definedName>
    <definedName name="Caja_cuadrada_1_1_0.60" localSheetId="53">#REF!</definedName>
    <definedName name="Caja_cuadrada_1_1_0.60" localSheetId="52">#REF!</definedName>
    <definedName name="Caja_cuadrada_1_1_0.60" localSheetId="50">#REF!</definedName>
    <definedName name="Caja_cuadrada_1_1_0.60" localSheetId="3">#REF!</definedName>
    <definedName name="Caja_cuadrada_1_1_0.60" localSheetId="2">#REF!</definedName>
    <definedName name="Caja_cuadrada_1_1_0.60" localSheetId="47">#REF!</definedName>
    <definedName name="Caja_cuadrada_1_1_0.60" localSheetId="55">#REF!</definedName>
    <definedName name="Caja_cuadrada_1_1_0.60" localSheetId="56">#REF!</definedName>
    <definedName name="Caja_cuadrada_1_1_0.60">#REF!</definedName>
    <definedName name="Caja_Inspeccion_2_2_1.60" localSheetId="31">#REF!</definedName>
    <definedName name="Caja_Inspeccion_2_2_1.60" localSheetId="43">#REF!</definedName>
    <definedName name="Caja_Inspeccion_2_2_1.60" localSheetId="53">#REF!</definedName>
    <definedName name="Caja_Inspeccion_2_2_1.60" localSheetId="52">#REF!</definedName>
    <definedName name="Caja_Inspeccion_2_2_1.60" localSheetId="50">#REF!</definedName>
    <definedName name="Caja_Inspeccion_2_2_1.60" localSheetId="3">#REF!</definedName>
    <definedName name="Caja_Inspeccion_2_2_1.60" localSheetId="2">#REF!</definedName>
    <definedName name="Caja_Inspeccion_2_2_1.60" localSheetId="55">#REF!</definedName>
    <definedName name="Caja_Inspeccion_2_2_1.60" localSheetId="56">#REF!</definedName>
    <definedName name="Caja_Inspeccion_2_2_1.60">#REF!</definedName>
    <definedName name="CAJERO" localSheetId="31">#REF!</definedName>
    <definedName name="CAJERO" localSheetId="43">#REF!</definedName>
    <definedName name="CAJERO" localSheetId="53">#REF!</definedName>
    <definedName name="CAJERO" localSheetId="52">#REF!</definedName>
    <definedName name="CAJERO" localSheetId="50">#REF!</definedName>
    <definedName name="CAJERO" localSheetId="3">#REF!</definedName>
    <definedName name="CAJERO" localSheetId="2">#REF!</definedName>
    <definedName name="CAJERO" localSheetId="55">#REF!</definedName>
    <definedName name="CAJERO" localSheetId="56">#REF!</definedName>
    <definedName name="CAJERO">#REF!</definedName>
    <definedName name="cajmenht" localSheetId="31">#REF!</definedName>
    <definedName name="cajmenht" localSheetId="43">#REF!</definedName>
    <definedName name="cajmenht" localSheetId="53">#REF!</definedName>
    <definedName name="cajmenht" localSheetId="52">#REF!</definedName>
    <definedName name="cajmenht" localSheetId="50">#REF!</definedName>
    <definedName name="cajmenht" localSheetId="3">#REF!</definedName>
    <definedName name="cajmenht" localSheetId="2">#REF!</definedName>
    <definedName name="cajmenht" localSheetId="55">#REF!</definedName>
    <definedName name="cajmenht" localSheetId="56">#REF!</definedName>
    <definedName name="cajmenht">#REF!</definedName>
    <definedName name="Calidad" localSheetId="9">#REF!</definedName>
    <definedName name="Calidad" localSheetId="8">#REF!</definedName>
    <definedName name="Calidad" localSheetId="31">#REF!</definedName>
    <definedName name="Calidad" localSheetId="43">#REF!</definedName>
    <definedName name="Calidad" localSheetId="53">#REF!</definedName>
    <definedName name="Calidad" localSheetId="52">#REF!</definedName>
    <definedName name="Calidad" localSheetId="50">#REF!</definedName>
    <definedName name="Calidad" localSheetId="3">#REF!</definedName>
    <definedName name="Calidad" localSheetId="2">#REF!</definedName>
    <definedName name="Calidad" localSheetId="55">#REF!</definedName>
    <definedName name="Calidad" localSheetId="56">#REF!</definedName>
    <definedName name="Calidad">#REF!</definedName>
    <definedName name="Campamento" localSheetId="9">#REF!</definedName>
    <definedName name="Campamento" localSheetId="8">#REF!</definedName>
    <definedName name="Campamento" localSheetId="31">#REF!</definedName>
    <definedName name="Campamento" localSheetId="43">#REF!</definedName>
    <definedName name="Campamento" localSheetId="53">#REF!</definedName>
    <definedName name="Campamento" localSheetId="52">#REF!</definedName>
    <definedName name="Campamento" localSheetId="50">#REF!</definedName>
    <definedName name="Campamento" localSheetId="3">#REF!</definedName>
    <definedName name="Campamento" localSheetId="2">#REF!</definedName>
    <definedName name="Campamento" localSheetId="55">#REF!</definedName>
    <definedName name="Campamento" localSheetId="56">#REF!</definedName>
    <definedName name="Campamento">#REF!</definedName>
    <definedName name="can" localSheetId="31">#REF!</definedName>
    <definedName name="can" localSheetId="43">#REF!</definedName>
    <definedName name="can" localSheetId="53">#REF!</definedName>
    <definedName name="can" localSheetId="52">#REF!</definedName>
    <definedName name="can" localSheetId="50">#REF!</definedName>
    <definedName name="can" localSheetId="3">#REF!</definedName>
    <definedName name="can" localSheetId="2">#REF!</definedName>
    <definedName name="can" localSheetId="55">#REF!</definedName>
    <definedName name="can" localSheetId="56">#REF!</definedName>
    <definedName name="can">#REF!</definedName>
    <definedName name="CANT" localSheetId="31">#REF!</definedName>
    <definedName name="CANT" localSheetId="43">#REF!</definedName>
    <definedName name="CANT" localSheetId="53">#REF!</definedName>
    <definedName name="CANT" localSheetId="52">#REF!</definedName>
    <definedName name="CANT" localSheetId="50">#REF!</definedName>
    <definedName name="CANT" localSheetId="3">#REF!</definedName>
    <definedName name="CANT" localSheetId="2">#REF!</definedName>
    <definedName name="CANT" localSheetId="55">#REF!</definedName>
    <definedName name="CANT" localSheetId="56">#REF!</definedName>
    <definedName name="CANT">#REF!</definedName>
    <definedName name="CANT1.1" localSheetId="31">#REF!</definedName>
    <definedName name="CANT1.1" localSheetId="43">#REF!</definedName>
    <definedName name="CANT1.1" localSheetId="53">#REF!</definedName>
    <definedName name="CANT1.1" localSheetId="52">#REF!</definedName>
    <definedName name="CANT1.1" localSheetId="50">#REF!</definedName>
    <definedName name="CANT1.1" localSheetId="3">#REF!</definedName>
    <definedName name="CANT1.1" localSheetId="2">#REF!</definedName>
    <definedName name="CANT1.1" localSheetId="55">#REF!</definedName>
    <definedName name="CANT1.1" localSheetId="56">#REF!</definedName>
    <definedName name="CANT1.1">#REF!</definedName>
    <definedName name="CANT1.2" localSheetId="31">#REF!</definedName>
    <definedName name="CANT1.2" localSheetId="43">#REF!</definedName>
    <definedName name="CANT1.2" localSheetId="53">#REF!</definedName>
    <definedName name="CANT1.2" localSheetId="52">#REF!</definedName>
    <definedName name="CANT1.2" localSheetId="50">#REF!</definedName>
    <definedName name="CANT1.2" localSheetId="3">#REF!</definedName>
    <definedName name="CANT1.2" localSheetId="2">#REF!</definedName>
    <definedName name="CANT1.2" localSheetId="55">#REF!</definedName>
    <definedName name="CANT1.2" localSheetId="56">#REF!</definedName>
    <definedName name="CANT1.2">#REF!</definedName>
    <definedName name="CANT1.3" localSheetId="31">#REF!</definedName>
    <definedName name="CANT1.3" localSheetId="43">#REF!</definedName>
    <definedName name="CANT1.3" localSheetId="53">#REF!</definedName>
    <definedName name="CANT1.3" localSheetId="52">#REF!</definedName>
    <definedName name="CANT1.3" localSheetId="50">#REF!</definedName>
    <definedName name="CANT1.3" localSheetId="3">#REF!</definedName>
    <definedName name="CANT1.3" localSheetId="2">#REF!</definedName>
    <definedName name="CANT1.3" localSheetId="55">#REF!</definedName>
    <definedName name="CANT1.3" localSheetId="56">#REF!</definedName>
    <definedName name="CANT1.3">#REF!</definedName>
    <definedName name="CANT1.5" localSheetId="31">#REF!</definedName>
    <definedName name="CANT1.5" localSheetId="43">#REF!</definedName>
    <definedName name="CANT1.5" localSheetId="53">#REF!</definedName>
    <definedName name="CANT1.5" localSheetId="52">#REF!</definedName>
    <definedName name="CANT1.5" localSheetId="50">#REF!</definedName>
    <definedName name="CANT1.5" localSheetId="3">#REF!</definedName>
    <definedName name="CANT1.5" localSheetId="2">#REF!</definedName>
    <definedName name="CANT1.5" localSheetId="55">#REF!</definedName>
    <definedName name="CANT1.5" localSheetId="56">#REF!</definedName>
    <definedName name="CANT1.5">#REF!</definedName>
    <definedName name="CANT1.6" localSheetId="31">#REF!</definedName>
    <definedName name="CANT1.6" localSheetId="43">#REF!</definedName>
    <definedName name="CANT1.6" localSheetId="53">#REF!</definedName>
    <definedName name="CANT1.6" localSheetId="52">#REF!</definedName>
    <definedName name="CANT1.6" localSheetId="50">#REF!</definedName>
    <definedName name="CANT1.6" localSheetId="3">#REF!</definedName>
    <definedName name="CANT1.6" localSheetId="2">#REF!</definedName>
    <definedName name="CANT1.6" localSheetId="55">#REF!</definedName>
    <definedName name="CANT1.6" localSheetId="56">#REF!</definedName>
    <definedName name="CANT1.6">#REF!</definedName>
    <definedName name="CANT1.7" localSheetId="31">#REF!</definedName>
    <definedName name="CANT1.7" localSheetId="43">#REF!</definedName>
    <definedName name="CANT1.7" localSheetId="53">#REF!</definedName>
    <definedName name="CANT1.7" localSheetId="52">#REF!</definedName>
    <definedName name="CANT1.7" localSheetId="50">#REF!</definedName>
    <definedName name="CANT1.7" localSheetId="3">#REF!</definedName>
    <definedName name="CANT1.7" localSheetId="2">#REF!</definedName>
    <definedName name="CANT1.7" localSheetId="55">#REF!</definedName>
    <definedName name="CANT1.7" localSheetId="56">#REF!</definedName>
    <definedName name="CANT1.7">#REF!</definedName>
    <definedName name="CANT1.9" localSheetId="31">#REF!</definedName>
    <definedName name="CANT1.9" localSheetId="43">#REF!</definedName>
    <definedName name="CANT1.9" localSheetId="53">#REF!</definedName>
    <definedName name="CANT1.9" localSheetId="52">#REF!</definedName>
    <definedName name="CANT1.9" localSheetId="50">#REF!</definedName>
    <definedName name="CANT1.9" localSheetId="3">#REF!</definedName>
    <definedName name="CANT1.9" localSheetId="2">#REF!</definedName>
    <definedName name="CANT1.9" localSheetId="55">#REF!</definedName>
    <definedName name="CANT1.9" localSheetId="56">#REF!</definedName>
    <definedName name="CANT1.9">#REF!</definedName>
    <definedName name="CANT2.11" localSheetId="31">#REF!</definedName>
    <definedName name="CANT2.11" localSheetId="43">#REF!</definedName>
    <definedName name="CANT2.11" localSheetId="53">#REF!</definedName>
    <definedName name="CANT2.11" localSheetId="52">#REF!</definedName>
    <definedName name="CANT2.11" localSheetId="50">#REF!</definedName>
    <definedName name="CANT2.11" localSheetId="3">#REF!</definedName>
    <definedName name="CANT2.11" localSheetId="2">#REF!</definedName>
    <definedName name="CANT2.11" localSheetId="55">#REF!</definedName>
    <definedName name="CANT2.11" localSheetId="56">#REF!</definedName>
    <definedName name="CANT2.11">#REF!</definedName>
    <definedName name="CANT2.12" localSheetId="31">#REF!</definedName>
    <definedName name="CANT2.12" localSheetId="43">#REF!</definedName>
    <definedName name="CANT2.12" localSheetId="53">#REF!</definedName>
    <definedName name="CANT2.12" localSheetId="52">#REF!</definedName>
    <definedName name="CANT2.12" localSheetId="50">#REF!</definedName>
    <definedName name="CANT2.12" localSheetId="3">#REF!</definedName>
    <definedName name="CANT2.12" localSheetId="2">#REF!</definedName>
    <definedName name="CANT2.12" localSheetId="55">#REF!</definedName>
    <definedName name="CANT2.12" localSheetId="56">#REF!</definedName>
    <definedName name="CANT2.12">#REF!</definedName>
    <definedName name="CANT2.2" localSheetId="31">#REF!</definedName>
    <definedName name="CANT2.2" localSheetId="43">#REF!</definedName>
    <definedName name="CANT2.2" localSheetId="53">#REF!</definedName>
    <definedName name="CANT2.2" localSheetId="52">#REF!</definedName>
    <definedName name="CANT2.2" localSheetId="50">#REF!</definedName>
    <definedName name="CANT2.2" localSheetId="3">#REF!</definedName>
    <definedName name="CANT2.2" localSheetId="2">#REF!</definedName>
    <definedName name="CANT2.2" localSheetId="55">#REF!</definedName>
    <definedName name="CANT2.2" localSheetId="56">#REF!</definedName>
    <definedName name="CANT2.2">#REF!</definedName>
    <definedName name="CANT2.3" localSheetId="31">#REF!</definedName>
    <definedName name="CANT2.3" localSheetId="43">#REF!</definedName>
    <definedName name="CANT2.3" localSheetId="53">#REF!</definedName>
    <definedName name="CANT2.3" localSheetId="52">#REF!</definedName>
    <definedName name="CANT2.3" localSheetId="50">#REF!</definedName>
    <definedName name="CANT2.3" localSheetId="3">#REF!</definedName>
    <definedName name="CANT2.3" localSheetId="2">#REF!</definedName>
    <definedName name="CANT2.3" localSheetId="55">#REF!</definedName>
    <definedName name="CANT2.3" localSheetId="56">#REF!</definedName>
    <definedName name="CANT2.3">#REF!</definedName>
    <definedName name="CANT2.4" localSheetId="31">#REF!</definedName>
    <definedName name="CANT2.4" localSheetId="43">#REF!</definedName>
    <definedName name="CANT2.4" localSheetId="53">#REF!</definedName>
    <definedName name="CANT2.4" localSheetId="52">#REF!</definedName>
    <definedName name="CANT2.4" localSheetId="50">#REF!</definedName>
    <definedName name="CANT2.4" localSheetId="3">#REF!</definedName>
    <definedName name="CANT2.4" localSheetId="2">#REF!</definedName>
    <definedName name="CANT2.4" localSheetId="55">#REF!</definedName>
    <definedName name="CANT2.4" localSheetId="56">#REF!</definedName>
    <definedName name="CANT2.4">#REF!</definedName>
    <definedName name="CANT8.1" localSheetId="31">#REF!</definedName>
    <definedName name="CANT8.1" localSheetId="43">#REF!</definedName>
    <definedName name="CANT8.1" localSheetId="53">#REF!</definedName>
    <definedName name="CANT8.1" localSheetId="52">#REF!</definedName>
    <definedName name="CANT8.1" localSheetId="50">#REF!</definedName>
    <definedName name="CANT8.1" localSheetId="3">#REF!</definedName>
    <definedName name="CANT8.1" localSheetId="2">#REF!</definedName>
    <definedName name="CANT8.1" localSheetId="55">#REF!</definedName>
    <definedName name="CANT8.1" localSheetId="56">#REF!</definedName>
    <definedName name="CANT8.1">#REF!</definedName>
    <definedName name="CANT8.2" localSheetId="31">#REF!</definedName>
    <definedName name="CANT8.2" localSheetId="43">#REF!</definedName>
    <definedName name="CANT8.2" localSheetId="53">#REF!</definedName>
    <definedName name="CANT8.2" localSheetId="52">#REF!</definedName>
    <definedName name="CANT8.2" localSheetId="50">#REF!</definedName>
    <definedName name="CANT8.2" localSheetId="3">#REF!</definedName>
    <definedName name="CANT8.2" localSheetId="2">#REF!</definedName>
    <definedName name="CANT8.2" localSheetId="55">#REF!</definedName>
    <definedName name="CANT8.2" localSheetId="56">#REF!</definedName>
    <definedName name="CANT8.2">#REF!</definedName>
    <definedName name="CANT8.3" localSheetId="31">#REF!</definedName>
    <definedName name="CANT8.3" localSheetId="43">#REF!</definedName>
    <definedName name="CANT8.3" localSheetId="53">#REF!</definedName>
    <definedName name="CANT8.3" localSheetId="52">#REF!</definedName>
    <definedName name="CANT8.3" localSheetId="50">#REF!</definedName>
    <definedName name="CANT8.3" localSheetId="3">#REF!</definedName>
    <definedName name="CANT8.3" localSheetId="2">#REF!</definedName>
    <definedName name="CANT8.3" localSheetId="55">#REF!</definedName>
    <definedName name="CANT8.3" localSheetId="56">#REF!</definedName>
    <definedName name="CANT8.3">#REF!</definedName>
    <definedName name="CANT8.4" localSheetId="31">#REF!</definedName>
    <definedName name="CANT8.4" localSheetId="43">#REF!</definedName>
    <definedName name="CANT8.4" localSheetId="53">#REF!</definedName>
    <definedName name="CANT8.4" localSheetId="52">#REF!</definedName>
    <definedName name="CANT8.4" localSheetId="50">#REF!</definedName>
    <definedName name="CANT8.4" localSheetId="3">#REF!</definedName>
    <definedName name="CANT8.4" localSheetId="2">#REF!</definedName>
    <definedName name="CANT8.4" localSheetId="55">#REF!</definedName>
    <definedName name="CANT8.4" localSheetId="56">#REF!</definedName>
    <definedName name="CANT8.4">#REF!</definedName>
    <definedName name="CANT8.5" localSheetId="31">#REF!</definedName>
    <definedName name="CANT8.5" localSheetId="43">#REF!</definedName>
    <definedName name="CANT8.5" localSheetId="53">#REF!</definedName>
    <definedName name="CANT8.5" localSheetId="52">#REF!</definedName>
    <definedName name="CANT8.5" localSheetId="50">#REF!</definedName>
    <definedName name="CANT8.5" localSheetId="3">#REF!</definedName>
    <definedName name="CANT8.5" localSheetId="2">#REF!</definedName>
    <definedName name="CANT8.5" localSheetId="55">#REF!</definedName>
    <definedName name="CANT8.5" localSheetId="56">#REF!</definedName>
    <definedName name="CANT8.5">#REF!</definedName>
    <definedName name="CANT8.6" localSheetId="31">#REF!</definedName>
    <definedName name="CANT8.6" localSheetId="43">#REF!</definedName>
    <definedName name="CANT8.6" localSheetId="53">#REF!</definedName>
    <definedName name="CANT8.6" localSheetId="52">#REF!</definedName>
    <definedName name="CANT8.6" localSheetId="50">#REF!</definedName>
    <definedName name="CANT8.6" localSheetId="3">#REF!</definedName>
    <definedName name="CANT8.6" localSheetId="2">#REF!</definedName>
    <definedName name="CANT8.6" localSheetId="55">#REF!</definedName>
    <definedName name="CANT8.6" localSheetId="56">#REF!</definedName>
    <definedName name="CANT8.6">#REF!</definedName>
    <definedName name="CANT8.7" localSheetId="31">#REF!</definedName>
    <definedName name="CANT8.7" localSheetId="43">#REF!</definedName>
    <definedName name="CANT8.7" localSheetId="53">#REF!</definedName>
    <definedName name="CANT8.7" localSheetId="52">#REF!</definedName>
    <definedName name="CANT8.7" localSheetId="50">#REF!</definedName>
    <definedName name="CANT8.7" localSheetId="3">#REF!</definedName>
    <definedName name="CANT8.7" localSheetId="2">#REF!</definedName>
    <definedName name="CANT8.7" localSheetId="55">#REF!</definedName>
    <definedName name="CANT8.7" localSheetId="56">#REF!</definedName>
    <definedName name="CANT8.7">#REF!</definedName>
    <definedName name="CANTIDADES" localSheetId="9">#REF!</definedName>
    <definedName name="CANTIDADES" localSheetId="8">#REF!</definedName>
    <definedName name="CANTIDADES">#REF!</definedName>
    <definedName name="Capitalpb" localSheetId="31" hidden="1">#REF!</definedName>
    <definedName name="Capitalpb" localSheetId="3" hidden="1">#REF!</definedName>
    <definedName name="Capitalpb" localSheetId="4" hidden="1">#REF!</definedName>
    <definedName name="Capitalpb" hidden="1">#REF!</definedName>
    <definedName name="CapitalStructure" localSheetId="31" hidden="1">#REF!</definedName>
    <definedName name="CapitalStructure" localSheetId="3" hidden="1">#REF!</definedName>
    <definedName name="CapitalStructure" localSheetId="4" hidden="1">#REF!</definedName>
    <definedName name="CapitalStructure" hidden="1">#REF!</definedName>
    <definedName name="CAPITULO1" localSheetId="9">#REF!</definedName>
    <definedName name="CAPITULO1" localSheetId="8">#REF!</definedName>
    <definedName name="CAPITULO1" localSheetId="31">#REF!</definedName>
    <definedName name="CAPITULO1" localSheetId="43">#REF!</definedName>
    <definedName name="CAPITULO1" localSheetId="53">#REF!</definedName>
    <definedName name="CAPITULO1" localSheetId="52">#REF!</definedName>
    <definedName name="CAPITULO1" localSheetId="50">#REF!</definedName>
    <definedName name="CAPITULO1" localSheetId="3">#REF!</definedName>
    <definedName name="CAPITULO1" localSheetId="2">#REF!</definedName>
    <definedName name="CAPITULO1" localSheetId="47">#REF!</definedName>
    <definedName name="CAPITULO1" localSheetId="55">#REF!</definedName>
    <definedName name="CAPITULO1" localSheetId="56">#REF!</definedName>
    <definedName name="CAPITULO1">#REF!</definedName>
    <definedName name="CAPITULO10" localSheetId="9">#REF!</definedName>
    <definedName name="CAPITULO10" localSheetId="8">#REF!</definedName>
    <definedName name="CAPITULO10" localSheetId="31">#REF!</definedName>
    <definedName name="CAPITULO10" localSheetId="43">#REF!</definedName>
    <definedName name="CAPITULO10" localSheetId="53">#REF!</definedName>
    <definedName name="CAPITULO10" localSheetId="52">#REF!</definedName>
    <definedName name="CAPITULO10" localSheetId="50">#REF!</definedName>
    <definedName name="CAPITULO10" localSheetId="3">#REF!</definedName>
    <definedName name="CAPITULO10" localSheetId="2">#REF!</definedName>
    <definedName name="CAPITULO10" localSheetId="55">#REF!</definedName>
    <definedName name="CAPITULO10" localSheetId="56">#REF!</definedName>
    <definedName name="CAPITULO10">#REF!</definedName>
    <definedName name="CAPITULO11" localSheetId="9">#REF!</definedName>
    <definedName name="CAPITULO11" localSheetId="8">#REF!</definedName>
    <definedName name="CAPITULO11" localSheetId="31">#REF!</definedName>
    <definedName name="CAPITULO11" localSheetId="43">#REF!</definedName>
    <definedName name="CAPITULO11" localSheetId="53">#REF!</definedName>
    <definedName name="CAPITULO11" localSheetId="52">#REF!</definedName>
    <definedName name="CAPITULO11" localSheetId="50">#REF!</definedName>
    <definedName name="CAPITULO11" localSheetId="3">#REF!</definedName>
    <definedName name="CAPITULO11" localSheetId="2">#REF!</definedName>
    <definedName name="CAPITULO11" localSheetId="55">#REF!</definedName>
    <definedName name="CAPITULO11" localSheetId="56">#REF!</definedName>
    <definedName name="CAPITULO11">#REF!</definedName>
    <definedName name="CAPITULO12" localSheetId="9">#REF!</definedName>
    <definedName name="CAPITULO12" localSheetId="8">#REF!</definedName>
    <definedName name="CAPITULO12" localSheetId="31">#REF!</definedName>
    <definedName name="CAPITULO12" localSheetId="43">#REF!</definedName>
    <definedName name="CAPITULO12" localSheetId="53">#REF!</definedName>
    <definedName name="CAPITULO12" localSheetId="52">#REF!</definedName>
    <definedName name="CAPITULO12" localSheetId="50">#REF!</definedName>
    <definedName name="CAPITULO12" localSheetId="3">#REF!</definedName>
    <definedName name="CAPITULO12" localSheetId="2">#REF!</definedName>
    <definedName name="CAPITULO12" localSheetId="55">#REF!</definedName>
    <definedName name="CAPITULO12" localSheetId="56">#REF!</definedName>
    <definedName name="CAPITULO12">#REF!</definedName>
    <definedName name="CAPITULO13" localSheetId="9">#REF!</definedName>
    <definedName name="CAPITULO13" localSheetId="8">#REF!</definedName>
    <definedName name="CAPITULO13" localSheetId="31">#REF!</definedName>
    <definedName name="CAPITULO13" localSheetId="43">#REF!</definedName>
    <definedName name="CAPITULO13" localSheetId="53">#REF!</definedName>
    <definedName name="CAPITULO13" localSheetId="52">#REF!</definedName>
    <definedName name="CAPITULO13" localSheetId="50">#REF!</definedName>
    <definedName name="CAPITULO13" localSheetId="3">#REF!</definedName>
    <definedName name="CAPITULO13" localSheetId="2">#REF!</definedName>
    <definedName name="CAPITULO13" localSheetId="55">#REF!</definedName>
    <definedName name="CAPITULO13" localSheetId="56">#REF!</definedName>
    <definedName name="CAPITULO13">#REF!</definedName>
    <definedName name="CAPITULO14" localSheetId="9">#REF!</definedName>
    <definedName name="CAPITULO14" localSheetId="8">#REF!</definedName>
    <definedName name="CAPITULO14" localSheetId="31">#REF!</definedName>
    <definedName name="CAPITULO14" localSheetId="43">#REF!</definedName>
    <definedName name="CAPITULO14" localSheetId="53">#REF!</definedName>
    <definedName name="CAPITULO14" localSheetId="52">#REF!</definedName>
    <definedName name="CAPITULO14" localSheetId="50">#REF!</definedName>
    <definedName name="CAPITULO14" localSheetId="3">#REF!</definedName>
    <definedName name="CAPITULO14" localSheetId="2">#REF!</definedName>
    <definedName name="CAPITULO14" localSheetId="55">#REF!</definedName>
    <definedName name="CAPITULO14" localSheetId="56">#REF!</definedName>
    <definedName name="CAPITULO14">#REF!</definedName>
    <definedName name="CAPITULO15" localSheetId="9">#REF!</definedName>
    <definedName name="CAPITULO15" localSheetId="8">#REF!</definedName>
    <definedName name="CAPITULO15" localSheetId="31">#REF!</definedName>
    <definedName name="CAPITULO15" localSheetId="43">#REF!</definedName>
    <definedName name="CAPITULO15" localSheetId="53">#REF!</definedName>
    <definedName name="CAPITULO15" localSheetId="52">#REF!</definedName>
    <definedName name="CAPITULO15" localSheetId="50">#REF!</definedName>
    <definedName name="CAPITULO15" localSheetId="3">#REF!</definedName>
    <definedName name="CAPITULO15" localSheetId="2">#REF!</definedName>
    <definedName name="CAPITULO15" localSheetId="55">#REF!</definedName>
    <definedName name="CAPITULO15" localSheetId="56">#REF!</definedName>
    <definedName name="CAPITULO15">#REF!</definedName>
    <definedName name="CAPITULO16" localSheetId="9">#REF!</definedName>
    <definedName name="CAPITULO16" localSheetId="8">#REF!</definedName>
    <definedName name="CAPITULO16" localSheetId="31">#REF!</definedName>
    <definedName name="CAPITULO16" localSheetId="43">#REF!</definedName>
    <definedName name="CAPITULO16" localSheetId="53">#REF!</definedName>
    <definedName name="CAPITULO16" localSheetId="52">#REF!</definedName>
    <definedName name="CAPITULO16" localSheetId="50">#REF!</definedName>
    <definedName name="CAPITULO16" localSheetId="3">#REF!</definedName>
    <definedName name="CAPITULO16" localSheetId="2">#REF!</definedName>
    <definedName name="CAPITULO16" localSheetId="55">#REF!</definedName>
    <definedName name="CAPITULO16" localSheetId="56">#REF!</definedName>
    <definedName name="CAPITULO16">#REF!</definedName>
    <definedName name="CAPITULO17" localSheetId="9">#REF!</definedName>
    <definedName name="CAPITULO17" localSheetId="8">#REF!</definedName>
    <definedName name="CAPITULO17" localSheetId="31">#REF!</definedName>
    <definedName name="CAPITULO17" localSheetId="43">#REF!</definedName>
    <definedName name="CAPITULO17" localSheetId="53">#REF!</definedName>
    <definedName name="CAPITULO17" localSheetId="52">#REF!</definedName>
    <definedName name="CAPITULO17" localSheetId="50">#REF!</definedName>
    <definedName name="CAPITULO17" localSheetId="3">#REF!</definedName>
    <definedName name="CAPITULO17" localSheetId="2">#REF!</definedName>
    <definedName name="CAPITULO17" localSheetId="55">#REF!</definedName>
    <definedName name="CAPITULO17" localSheetId="56">#REF!</definedName>
    <definedName name="CAPITULO17">#REF!</definedName>
    <definedName name="CAPITULO18" localSheetId="9">#REF!</definedName>
    <definedName name="CAPITULO18" localSheetId="8">#REF!</definedName>
    <definedName name="CAPITULO18" localSheetId="31">#REF!</definedName>
    <definedName name="CAPITULO18" localSheetId="43">#REF!</definedName>
    <definedName name="CAPITULO18" localSheetId="53">#REF!</definedName>
    <definedName name="CAPITULO18" localSheetId="52">#REF!</definedName>
    <definedName name="CAPITULO18" localSheetId="50">#REF!</definedName>
    <definedName name="CAPITULO18" localSheetId="3">#REF!</definedName>
    <definedName name="CAPITULO18" localSheetId="2">#REF!</definedName>
    <definedName name="CAPITULO18" localSheetId="55">#REF!</definedName>
    <definedName name="CAPITULO18" localSheetId="56">#REF!</definedName>
    <definedName name="CAPITULO18">#REF!</definedName>
    <definedName name="CAPITULO19" localSheetId="9">#REF!</definedName>
    <definedName name="CAPITULO19" localSheetId="8">#REF!</definedName>
    <definedName name="CAPITULO19" localSheetId="31">#REF!</definedName>
    <definedName name="CAPITULO19" localSheetId="43">#REF!</definedName>
    <definedName name="CAPITULO19" localSheetId="53">#REF!</definedName>
    <definedName name="CAPITULO19" localSheetId="52">#REF!</definedName>
    <definedName name="CAPITULO19" localSheetId="50">#REF!</definedName>
    <definedName name="CAPITULO19" localSheetId="3">#REF!</definedName>
    <definedName name="CAPITULO19" localSheetId="2">#REF!</definedName>
    <definedName name="CAPITULO19" localSheetId="55">#REF!</definedName>
    <definedName name="CAPITULO19" localSheetId="56">#REF!</definedName>
    <definedName name="CAPITULO19">#REF!</definedName>
    <definedName name="CAPITULO2" localSheetId="9">#REF!</definedName>
    <definedName name="CAPITULO2" localSheetId="8">#REF!</definedName>
    <definedName name="CAPITULO2" localSheetId="31">#REF!</definedName>
    <definedName name="CAPITULO2" localSheetId="43">#REF!</definedName>
    <definedName name="CAPITULO2" localSheetId="53">#REF!</definedName>
    <definedName name="CAPITULO2" localSheetId="52">#REF!</definedName>
    <definedName name="CAPITULO2" localSheetId="50">#REF!</definedName>
    <definedName name="CAPITULO2" localSheetId="3">#REF!</definedName>
    <definedName name="CAPITULO2" localSheetId="2">#REF!</definedName>
    <definedName name="CAPITULO2" localSheetId="55">#REF!</definedName>
    <definedName name="CAPITULO2" localSheetId="56">#REF!</definedName>
    <definedName name="CAPITULO2">#REF!</definedName>
    <definedName name="CAPITULO20" localSheetId="9">#REF!</definedName>
    <definedName name="CAPITULO20" localSheetId="8">#REF!</definedName>
    <definedName name="CAPITULO20" localSheetId="31">#REF!</definedName>
    <definedName name="CAPITULO20" localSheetId="43">#REF!</definedName>
    <definedName name="CAPITULO20" localSheetId="53">#REF!</definedName>
    <definedName name="CAPITULO20" localSheetId="52">#REF!</definedName>
    <definedName name="CAPITULO20" localSheetId="50">#REF!</definedName>
    <definedName name="CAPITULO20" localSheetId="3">#REF!</definedName>
    <definedName name="CAPITULO20" localSheetId="2">#REF!</definedName>
    <definedName name="CAPITULO20" localSheetId="55">#REF!</definedName>
    <definedName name="CAPITULO20" localSheetId="56">#REF!</definedName>
    <definedName name="CAPITULO20">#REF!</definedName>
    <definedName name="CAPITULO21" localSheetId="9">#REF!</definedName>
    <definedName name="CAPITULO21" localSheetId="8">#REF!</definedName>
    <definedName name="CAPITULO21" localSheetId="31">#REF!</definedName>
    <definedName name="CAPITULO21" localSheetId="43">#REF!</definedName>
    <definedName name="CAPITULO21" localSheetId="53">#REF!</definedName>
    <definedName name="CAPITULO21" localSheetId="52">#REF!</definedName>
    <definedName name="CAPITULO21" localSheetId="50">#REF!</definedName>
    <definedName name="CAPITULO21" localSheetId="3">#REF!</definedName>
    <definedName name="CAPITULO21" localSheetId="2">#REF!</definedName>
    <definedName name="CAPITULO21" localSheetId="55">#REF!</definedName>
    <definedName name="CAPITULO21" localSheetId="56">#REF!</definedName>
    <definedName name="CAPITULO21">#REF!</definedName>
    <definedName name="CAPITULO3" localSheetId="9">#REF!</definedName>
    <definedName name="CAPITULO3" localSheetId="8">#REF!</definedName>
    <definedName name="CAPITULO3" localSheetId="31">#REF!</definedName>
    <definedName name="CAPITULO3" localSheetId="43">#REF!</definedName>
    <definedName name="CAPITULO3" localSheetId="53">#REF!</definedName>
    <definedName name="CAPITULO3" localSheetId="52">#REF!</definedName>
    <definedName name="CAPITULO3" localSheetId="50">#REF!</definedName>
    <definedName name="CAPITULO3" localSheetId="3">#REF!</definedName>
    <definedName name="CAPITULO3" localSheetId="2">#REF!</definedName>
    <definedName name="CAPITULO3" localSheetId="55">#REF!</definedName>
    <definedName name="CAPITULO3" localSheetId="56">#REF!</definedName>
    <definedName name="CAPITULO3">#REF!</definedName>
    <definedName name="CAPITULO4" localSheetId="9">#REF!</definedName>
    <definedName name="CAPITULO4" localSheetId="8">#REF!</definedName>
    <definedName name="CAPITULO4" localSheetId="31">#REF!</definedName>
    <definedName name="CAPITULO4" localSheetId="43">#REF!</definedName>
    <definedName name="CAPITULO4" localSheetId="53">#REF!</definedName>
    <definedName name="CAPITULO4" localSheetId="52">#REF!</definedName>
    <definedName name="CAPITULO4" localSheetId="50">#REF!</definedName>
    <definedName name="CAPITULO4" localSheetId="3">#REF!</definedName>
    <definedName name="CAPITULO4" localSheetId="2">#REF!</definedName>
    <definedName name="CAPITULO4" localSheetId="55">#REF!</definedName>
    <definedName name="CAPITULO4" localSheetId="56">#REF!</definedName>
    <definedName name="CAPITULO4">#REF!</definedName>
    <definedName name="CAPITULO5" localSheetId="9">#REF!</definedName>
    <definedName name="CAPITULO5" localSheetId="8">#REF!</definedName>
    <definedName name="CAPITULO5" localSheetId="31">#REF!</definedName>
    <definedName name="CAPITULO5" localSheetId="43">#REF!</definedName>
    <definedName name="CAPITULO5" localSheetId="53">#REF!</definedName>
    <definedName name="CAPITULO5" localSheetId="52">#REF!</definedName>
    <definedName name="CAPITULO5" localSheetId="50">#REF!</definedName>
    <definedName name="CAPITULO5" localSheetId="3">#REF!</definedName>
    <definedName name="CAPITULO5" localSheetId="2">#REF!</definedName>
    <definedName name="CAPITULO5" localSheetId="55">#REF!</definedName>
    <definedName name="CAPITULO5" localSheetId="56">#REF!</definedName>
    <definedName name="CAPITULO5">#REF!</definedName>
    <definedName name="CAPITULO6" localSheetId="9">#REF!</definedName>
    <definedName name="CAPITULO6" localSheetId="8">#REF!</definedName>
    <definedName name="CAPITULO6" localSheetId="31">#REF!</definedName>
    <definedName name="CAPITULO6" localSheetId="43">#REF!</definedName>
    <definedName name="CAPITULO6" localSheetId="53">#REF!</definedName>
    <definedName name="CAPITULO6" localSheetId="52">#REF!</definedName>
    <definedName name="CAPITULO6" localSheetId="50">#REF!</definedName>
    <definedName name="CAPITULO6" localSheetId="3">#REF!</definedName>
    <definedName name="CAPITULO6" localSheetId="2">#REF!</definedName>
    <definedName name="CAPITULO6" localSheetId="55">#REF!</definedName>
    <definedName name="CAPITULO6" localSheetId="56">#REF!</definedName>
    <definedName name="CAPITULO6">#REF!</definedName>
    <definedName name="CAPITULO7" localSheetId="9">#REF!</definedName>
    <definedName name="CAPITULO7" localSheetId="8">#REF!</definedName>
    <definedName name="CAPITULO7" localSheetId="31">#REF!</definedName>
    <definedName name="CAPITULO7" localSheetId="43">#REF!</definedName>
    <definedName name="CAPITULO7" localSheetId="53">#REF!</definedName>
    <definedName name="CAPITULO7" localSheetId="52">#REF!</definedName>
    <definedName name="CAPITULO7" localSheetId="50">#REF!</definedName>
    <definedName name="CAPITULO7" localSheetId="3">#REF!</definedName>
    <definedName name="CAPITULO7" localSheetId="2">#REF!</definedName>
    <definedName name="CAPITULO7" localSheetId="55">#REF!</definedName>
    <definedName name="CAPITULO7" localSheetId="56">#REF!</definedName>
    <definedName name="CAPITULO7">#REF!</definedName>
    <definedName name="CAPITULO8" localSheetId="9">#REF!</definedName>
    <definedName name="CAPITULO8" localSheetId="8">#REF!</definedName>
    <definedName name="CAPITULO8" localSheetId="31">#REF!</definedName>
    <definedName name="CAPITULO8" localSheetId="43">#REF!</definedName>
    <definedName name="CAPITULO8" localSheetId="53">#REF!</definedName>
    <definedName name="CAPITULO8" localSheetId="52">#REF!</definedName>
    <definedName name="CAPITULO8" localSheetId="50">#REF!</definedName>
    <definedName name="CAPITULO8" localSheetId="3">#REF!</definedName>
    <definedName name="CAPITULO8" localSheetId="2">#REF!</definedName>
    <definedName name="CAPITULO8" localSheetId="55">#REF!</definedName>
    <definedName name="CAPITULO8" localSheetId="56">#REF!</definedName>
    <definedName name="CAPITULO8">#REF!</definedName>
    <definedName name="CAPITULO9" localSheetId="9">#REF!</definedName>
    <definedName name="CAPITULO9" localSheetId="8">#REF!</definedName>
    <definedName name="CAPITULO9" localSheetId="31">#REF!</definedName>
    <definedName name="CAPITULO9" localSheetId="43">#REF!</definedName>
    <definedName name="CAPITULO9" localSheetId="53">#REF!</definedName>
    <definedName name="CAPITULO9" localSheetId="52">#REF!</definedName>
    <definedName name="CAPITULO9" localSheetId="50">#REF!</definedName>
    <definedName name="CAPITULO9" localSheetId="3">#REF!</definedName>
    <definedName name="CAPITULO9" localSheetId="2">#REF!</definedName>
    <definedName name="CAPITULO9" localSheetId="55">#REF!</definedName>
    <definedName name="CAPITULO9" localSheetId="56">#REF!</definedName>
    <definedName name="CAPITULO9">#REF!</definedName>
    <definedName name="carburo.teja">#REF!</definedName>
    <definedName name="Cashpb" localSheetId="31" hidden="1">#REF!</definedName>
    <definedName name="Cashpb" localSheetId="3" hidden="1">#REF!</definedName>
    <definedName name="Cashpb" localSheetId="4" hidden="1">#REF!</definedName>
    <definedName name="Cashpb" hidden="1">#REF!</definedName>
    <definedName name="Cat">#REF!</definedName>
    <definedName name="causa" localSheetId="5">#REF!</definedName>
    <definedName name="causa" localSheetId="31">#REF!</definedName>
    <definedName name="causa" localSheetId="43">#REF!</definedName>
    <definedName name="causa" localSheetId="53">#REF!</definedName>
    <definedName name="causa" localSheetId="52">#REF!</definedName>
    <definedName name="causa" localSheetId="50">#REF!</definedName>
    <definedName name="causa" localSheetId="3">#REF!</definedName>
    <definedName name="causa" localSheetId="2">#REF!</definedName>
    <definedName name="causa" localSheetId="47">#REF!</definedName>
    <definedName name="causa" localSheetId="55">#REF!</definedName>
    <definedName name="causa" localSheetId="56">#REF!</definedName>
    <definedName name="causa">#REF!</definedName>
    <definedName name="CC" localSheetId="31">#REF!</definedName>
    <definedName name="CC" localSheetId="43">#REF!</definedName>
    <definedName name="CC" localSheetId="53">#REF!</definedName>
    <definedName name="CC" localSheetId="52">#REF!</definedName>
    <definedName name="CC" localSheetId="50">#REF!</definedName>
    <definedName name="CC" localSheetId="3">#REF!</definedName>
    <definedName name="CC" localSheetId="2">#REF!</definedName>
    <definedName name="CC" localSheetId="55">#REF!</definedName>
    <definedName name="CC" localSheetId="56">#REF!</definedName>
    <definedName name="CC">#REF!</definedName>
    <definedName name="CCCCCC" localSheetId="31">#REF!</definedName>
    <definedName name="CCCCCC" localSheetId="43">#REF!</definedName>
    <definedName name="CCCCCC" localSheetId="53">#REF!</definedName>
    <definedName name="CCCCCC" localSheetId="52">#REF!</definedName>
    <definedName name="CCCCCC" localSheetId="50">#REF!</definedName>
    <definedName name="CCCCCC" localSheetId="3">#REF!</definedName>
    <definedName name="CCCCCC" localSheetId="2">#REF!</definedName>
    <definedName name="CCCCCC" localSheetId="55">#REF!</definedName>
    <definedName name="CCCCCC" localSheetId="56">#REF!</definedName>
    <definedName name="CCCCCC">#REF!</definedName>
    <definedName name="ccto210" localSheetId="5">#REF!</definedName>
    <definedName name="ccto210" localSheetId="31">#REF!</definedName>
    <definedName name="ccto210" localSheetId="43">#REF!</definedName>
    <definedName name="ccto210" localSheetId="53">#REF!</definedName>
    <definedName name="ccto210" localSheetId="52">#REF!</definedName>
    <definedName name="ccto210" localSheetId="50">#REF!</definedName>
    <definedName name="ccto210" localSheetId="3">#REF!</definedName>
    <definedName name="ccto210" localSheetId="2">#REF!</definedName>
    <definedName name="ccto210" localSheetId="47">#REF!</definedName>
    <definedName name="ccto210" localSheetId="55">#REF!</definedName>
    <definedName name="ccto210" localSheetId="56">#REF!</definedName>
    <definedName name="ccto210">#REF!</definedName>
    <definedName name="cd" localSheetId="31">#REF!</definedName>
    <definedName name="cd" localSheetId="43">#REF!</definedName>
    <definedName name="cd" localSheetId="53">#REF!</definedName>
    <definedName name="cd" localSheetId="52">#REF!</definedName>
    <definedName name="cd" localSheetId="50">#REF!</definedName>
    <definedName name="cd" localSheetId="3">#REF!</definedName>
    <definedName name="cd" localSheetId="2">#REF!</definedName>
    <definedName name="cd" localSheetId="55">#REF!</definedName>
    <definedName name="cd" localSheetId="56">#REF!</definedName>
    <definedName name="cd">#REF!</definedName>
    <definedName name="CdadCalidad" localSheetId="9">#REF!</definedName>
    <definedName name="CdadCalidad" localSheetId="8">#REF!</definedName>
    <definedName name="CdadCalidad" localSheetId="31">#REF!</definedName>
    <definedName name="CdadCalidad" localSheetId="43">#REF!</definedName>
    <definedName name="CdadCalidad" localSheetId="53">#REF!</definedName>
    <definedName name="CdadCalidad" localSheetId="52">#REF!</definedName>
    <definedName name="CdadCalidad" localSheetId="50">#REF!</definedName>
    <definedName name="CdadCalidad" localSheetId="3">#REF!</definedName>
    <definedName name="CdadCalidad" localSheetId="2">#REF!</definedName>
    <definedName name="CdadCalidad" localSheetId="55">#REF!</definedName>
    <definedName name="CdadCalidad" localSheetId="56">#REF!</definedName>
    <definedName name="CdadCalidad">#REF!</definedName>
    <definedName name="CdadCalidades" localSheetId="9">#REF!</definedName>
    <definedName name="CdadCalidades" localSheetId="8">#REF!</definedName>
    <definedName name="CdadCalidades" localSheetId="31">#REF!</definedName>
    <definedName name="CdadCalidades" localSheetId="43">#REF!</definedName>
    <definedName name="CdadCalidades" localSheetId="53">#REF!</definedName>
    <definedName name="CdadCalidades" localSheetId="52">#REF!</definedName>
    <definedName name="CdadCalidades" localSheetId="50">#REF!</definedName>
    <definedName name="CdadCalidades" localSheetId="3">#REF!</definedName>
    <definedName name="CdadCalidades" localSheetId="2">#REF!</definedName>
    <definedName name="CdadCalidades" localSheetId="55">#REF!</definedName>
    <definedName name="CdadCalidades" localSheetId="56">#REF!</definedName>
    <definedName name="CdadCalidades">#REF!</definedName>
    <definedName name="CdadNoFactura" localSheetId="9">#REF!</definedName>
    <definedName name="CdadNoFactura" localSheetId="8">#REF!</definedName>
    <definedName name="CdadNoFactura" localSheetId="31">#REF!</definedName>
    <definedName name="CdadNoFactura" localSheetId="43">#REF!</definedName>
    <definedName name="CdadNoFactura" localSheetId="53">#REF!</definedName>
    <definedName name="CdadNoFactura" localSheetId="52">#REF!</definedName>
    <definedName name="CdadNoFactura" localSheetId="50">#REF!</definedName>
    <definedName name="CdadNoFactura" localSheetId="3">#REF!</definedName>
    <definedName name="CdadNoFactura" localSheetId="2">#REF!</definedName>
    <definedName name="CdadNoFactura" localSheetId="55">#REF!</definedName>
    <definedName name="CdadNoFactura" localSheetId="56">#REF!</definedName>
    <definedName name="CdadNoFactura">#REF!</definedName>
    <definedName name="CdadNoFacturables" localSheetId="9">#REF!</definedName>
    <definedName name="CdadNoFacturables" localSheetId="8">#REF!</definedName>
    <definedName name="CdadNoFacturables" localSheetId="31">#REF!</definedName>
    <definedName name="CdadNoFacturables" localSheetId="43">#REF!</definedName>
    <definedName name="CdadNoFacturables" localSheetId="53">#REF!</definedName>
    <definedName name="CdadNoFacturables" localSheetId="52">#REF!</definedName>
    <definedName name="CdadNoFacturables" localSheetId="50">#REF!</definedName>
    <definedName name="CdadNoFacturables" localSheetId="3">#REF!</definedName>
    <definedName name="CdadNoFacturables" localSheetId="2">#REF!</definedName>
    <definedName name="CdadNoFacturables" localSheetId="55">#REF!</definedName>
    <definedName name="CdadNoFacturables" localSheetId="56">#REF!</definedName>
    <definedName name="CdadNoFacturables">#REF!</definedName>
    <definedName name="CdadProfesional" localSheetId="9">#REF!</definedName>
    <definedName name="CdadProfesional" localSheetId="8">#REF!</definedName>
    <definedName name="CdadProfesional" localSheetId="31">#REF!</definedName>
    <definedName name="CdadProfesional" localSheetId="43">#REF!</definedName>
    <definedName name="CdadProfesional" localSheetId="53">#REF!</definedName>
    <definedName name="CdadProfesional" localSheetId="52">#REF!</definedName>
    <definedName name="CdadProfesional" localSheetId="50">#REF!</definedName>
    <definedName name="CdadProfesional" localSheetId="3">#REF!</definedName>
    <definedName name="CdadProfesional" localSheetId="2">#REF!</definedName>
    <definedName name="CdadProfesional" localSheetId="55">#REF!</definedName>
    <definedName name="CdadProfesional" localSheetId="56">#REF!</definedName>
    <definedName name="CdadProfesional">#REF!</definedName>
    <definedName name="CdadProfesionales" localSheetId="9">#REF!</definedName>
    <definedName name="CdadProfesionales" localSheetId="8">#REF!</definedName>
    <definedName name="CdadProfesionales" localSheetId="31">#REF!</definedName>
    <definedName name="CdadProfesionales" localSheetId="43">#REF!</definedName>
    <definedName name="CdadProfesionales" localSheetId="53">#REF!</definedName>
    <definedName name="CdadProfesionales" localSheetId="52">#REF!</definedName>
    <definedName name="CdadProfesionales" localSheetId="50">#REF!</definedName>
    <definedName name="CdadProfesionales" localSheetId="3">#REF!</definedName>
    <definedName name="CdadProfesionales" localSheetId="2">#REF!</definedName>
    <definedName name="CdadProfesionales" localSheetId="55">#REF!</definedName>
    <definedName name="CdadProfesionales" localSheetId="56">#REF!</definedName>
    <definedName name="CdadProfesionales">#REF!</definedName>
    <definedName name="CdadTecnico" localSheetId="9">#REF!</definedName>
    <definedName name="CdadTecnico" localSheetId="8">#REF!</definedName>
    <definedName name="CdadTecnico" localSheetId="31">#REF!</definedName>
    <definedName name="CdadTecnico" localSheetId="43">#REF!</definedName>
    <definedName name="CdadTecnico" localSheetId="53">#REF!</definedName>
    <definedName name="CdadTecnico" localSheetId="52">#REF!</definedName>
    <definedName name="CdadTecnico" localSheetId="50">#REF!</definedName>
    <definedName name="CdadTecnico" localSheetId="3">#REF!</definedName>
    <definedName name="CdadTecnico" localSheetId="2">#REF!</definedName>
    <definedName name="CdadTecnico" localSheetId="55">#REF!</definedName>
    <definedName name="CdadTecnico" localSheetId="56">#REF!</definedName>
    <definedName name="CdadTecnico">#REF!</definedName>
    <definedName name="CdadTecnicos" localSheetId="9">#REF!</definedName>
    <definedName name="CdadTecnicos" localSheetId="8">#REF!</definedName>
    <definedName name="CdadTecnicos" localSheetId="31">#REF!</definedName>
    <definedName name="CdadTecnicos" localSheetId="43">#REF!</definedName>
    <definedName name="CdadTecnicos" localSheetId="53">#REF!</definedName>
    <definedName name="CdadTecnicos" localSheetId="52">#REF!</definedName>
    <definedName name="CdadTecnicos" localSheetId="50">#REF!</definedName>
    <definedName name="CdadTecnicos" localSheetId="3">#REF!</definedName>
    <definedName name="CdadTecnicos" localSheetId="2">#REF!</definedName>
    <definedName name="CdadTecnicos" localSheetId="55">#REF!</definedName>
    <definedName name="CdadTecnicos" localSheetId="56">#REF!</definedName>
    <definedName name="CdadTecnicos">#REF!</definedName>
    <definedName name="cdir" localSheetId="31">#REF!</definedName>
    <definedName name="cdir" localSheetId="43">#REF!</definedName>
    <definedName name="cdir" localSheetId="53">#REF!</definedName>
    <definedName name="cdir" localSheetId="52">#REF!</definedName>
    <definedName name="cdir" localSheetId="50">#REF!</definedName>
    <definedName name="cdir" localSheetId="3">#REF!</definedName>
    <definedName name="cdir" localSheetId="2">#REF!</definedName>
    <definedName name="cdir" localSheetId="55">#REF!</definedName>
    <definedName name="cdir" localSheetId="56">#REF!</definedName>
    <definedName name="cdir">#REF!</definedName>
    <definedName name="CDS_V_INDICES_CIRCUITO_CAUSA" localSheetId="31">#REF!</definedName>
    <definedName name="CDS_V_INDICES_CIRCUITO_CAUSA" localSheetId="43">#REF!</definedName>
    <definedName name="CDS_V_INDICES_CIRCUITO_CAUSA" localSheetId="53">#REF!</definedName>
    <definedName name="CDS_V_INDICES_CIRCUITO_CAUSA" localSheetId="52">#REF!</definedName>
    <definedName name="CDS_V_INDICES_CIRCUITO_CAUSA" localSheetId="50">#REF!</definedName>
    <definedName name="CDS_V_INDICES_CIRCUITO_CAUSA" localSheetId="3">#REF!</definedName>
    <definedName name="CDS_V_INDICES_CIRCUITO_CAUSA" localSheetId="2">#REF!</definedName>
    <definedName name="CDS_V_INDICES_CIRCUITO_CAUSA" localSheetId="55">#REF!</definedName>
    <definedName name="CDS_V_INDICES_CIRCUITO_CAUSA" localSheetId="56">#REF!</definedName>
    <definedName name="CDS_V_INDICES_CIRCUITO_CAUSA">#REF!</definedName>
    <definedName name="CEL_A">#REF!,#REF!,#REF!,#REF!,#REF!,#REF!,#REF!,#REF!,#REF!,#REF!,#REF!,#REF!,#REF!,#REF!,#REF!,#REF!,#REF!,#REF!,#REF!,#REF!,#REF!,#REF!,#REF!,#REF!,#REF!,#REF!,#REF!,#REF!</definedName>
    <definedName name="CEMENTO">#REF!</definedName>
    <definedName name="cercha.met40">#REF!</definedName>
    <definedName name="cgfkglñ" localSheetId="5">#REF!</definedName>
    <definedName name="cgfkglñ" localSheetId="31">#REF!</definedName>
    <definedName name="cgfkglñ" localSheetId="43">#REF!</definedName>
    <definedName name="cgfkglñ" localSheetId="53">#REF!</definedName>
    <definedName name="cgfkglñ" localSheetId="52">#REF!</definedName>
    <definedName name="cgfkglñ" localSheetId="50">#REF!</definedName>
    <definedName name="cgfkglñ" localSheetId="3">#REF!</definedName>
    <definedName name="cgfkglñ" localSheetId="2">#REF!</definedName>
    <definedName name="cgfkglñ" localSheetId="47">#REF!</definedName>
    <definedName name="cgfkglñ" localSheetId="55">#REF!</definedName>
    <definedName name="cgfkglñ" localSheetId="56">#REF!</definedName>
    <definedName name="cgfkglñ">#REF!</definedName>
    <definedName name="cgjj" localSheetId="31">#REF!</definedName>
    <definedName name="cgjj" localSheetId="43">#REF!</definedName>
    <definedName name="cgjj" localSheetId="53">#REF!</definedName>
    <definedName name="cgjj" localSheetId="52">#REF!</definedName>
    <definedName name="cgjj" localSheetId="50">#REF!</definedName>
    <definedName name="cgjj" localSheetId="3">#REF!</definedName>
    <definedName name="cgjj" localSheetId="2">#REF!</definedName>
    <definedName name="cgjj" localSheetId="55">#REF!</definedName>
    <definedName name="cgjj" localSheetId="56">#REF!</definedName>
    <definedName name="cgjj">#REF!</definedName>
    <definedName name="CH" localSheetId="53">#REF!</definedName>
    <definedName name="CH" localSheetId="48">#REF!</definedName>
    <definedName name="CH" localSheetId="50">#REF!</definedName>
    <definedName name="CH" localSheetId="51">#REF!</definedName>
    <definedName name="CH" localSheetId="49">#REF!</definedName>
    <definedName name="CH" localSheetId="47">#REF!</definedName>
    <definedName name="CH">#REF!</definedName>
    <definedName name="Change_in_Cash" localSheetId="31" hidden="1">#REF!</definedName>
    <definedName name="Change_in_Cash" localSheetId="3" hidden="1">#REF!</definedName>
    <definedName name="Change_in_Cash" localSheetId="4" hidden="1">#REF!</definedName>
    <definedName name="Change_in_Cash" hidden="1">#REF!</definedName>
    <definedName name="Check_to_Cash" localSheetId="31" hidden="1">#REF!</definedName>
    <definedName name="Check_to_Cash" localSheetId="3" hidden="1">#REF!</definedName>
    <definedName name="Check_to_Cash" localSheetId="4" hidden="1">#REF!</definedName>
    <definedName name="Check_to_Cash" hidden="1">#REF!</definedName>
    <definedName name="ciclopeo">#REF!</definedName>
    <definedName name="cindir" localSheetId="5">#REF!</definedName>
    <definedName name="cindir" localSheetId="31">#REF!</definedName>
    <definedName name="cindir" localSheetId="43">#REF!</definedName>
    <definedName name="cindir" localSheetId="53">#REF!</definedName>
    <definedName name="cindir" localSheetId="52">#REF!</definedName>
    <definedName name="cindir" localSheetId="50">#REF!</definedName>
    <definedName name="cindir" localSheetId="3">#REF!</definedName>
    <definedName name="cindir" localSheetId="2">#REF!</definedName>
    <definedName name="cindir" localSheetId="47">#REF!</definedName>
    <definedName name="cindir" localSheetId="55">#REF!</definedName>
    <definedName name="cindir" localSheetId="56">#REF!</definedName>
    <definedName name="cindir">#REF!</definedName>
    <definedName name="CIRCUITOS">#REF!</definedName>
    <definedName name="CIRCUNVALAR" localSheetId="5">#REF!</definedName>
    <definedName name="CIRCUNVALAR" localSheetId="31">#REF!</definedName>
    <definedName name="CIRCUNVALAR" localSheetId="43">#REF!</definedName>
    <definedName name="CIRCUNVALAR" localSheetId="53">#REF!</definedName>
    <definedName name="CIRCUNVALAR" localSheetId="52">#REF!</definedName>
    <definedName name="CIRCUNVALAR" localSheetId="50">#REF!</definedName>
    <definedName name="CIRCUNVALAR" localSheetId="3">#REF!</definedName>
    <definedName name="CIRCUNVALAR" localSheetId="2">#REF!</definedName>
    <definedName name="CIRCUNVALAR" localSheetId="47">#REF!</definedName>
    <definedName name="CIRCUNVALAR" localSheetId="55">#REF!</definedName>
    <definedName name="CIRCUNVALAR" localSheetId="56">#REF!</definedName>
    <definedName name="CIRCUNVALAR">#REF!</definedName>
    <definedName name="Ciudad">#REF!</definedName>
    <definedName name="Ciudades" localSheetId="9">#REF!</definedName>
    <definedName name="Ciudades" localSheetId="8">#REF!</definedName>
    <definedName name="Ciudades">#REF!</definedName>
    <definedName name="cjcvj" localSheetId="5">#REF!</definedName>
    <definedName name="cjcvj" localSheetId="31">#REF!</definedName>
    <definedName name="cjcvj" localSheetId="43">#REF!</definedName>
    <definedName name="cjcvj" localSheetId="53">#REF!</definedName>
    <definedName name="cjcvj" localSheetId="52">#REF!</definedName>
    <definedName name="cjcvj" localSheetId="50">#REF!</definedName>
    <definedName name="cjcvj" localSheetId="3">#REF!</definedName>
    <definedName name="cjcvj" localSheetId="2">#REF!</definedName>
    <definedName name="cjcvj" localSheetId="47">#REF!</definedName>
    <definedName name="cjcvj" localSheetId="55">#REF!</definedName>
    <definedName name="cjcvj" localSheetId="56">#REF!</definedName>
    <definedName name="cjcvj">#REF!</definedName>
    <definedName name="CJPZ" localSheetId="9">#REF!</definedName>
    <definedName name="CJPZ" localSheetId="46">#REF!</definedName>
    <definedName name="CJPZ" localSheetId="8">#REF!</definedName>
    <definedName name="CJPZ" localSheetId="31">#REF!</definedName>
    <definedName name="CJPZ" localSheetId="43">#REF!</definedName>
    <definedName name="CJPZ" localSheetId="53">#REF!</definedName>
    <definedName name="CJPZ" localSheetId="45">#REF!</definedName>
    <definedName name="CJPZ" localSheetId="52">#REF!</definedName>
    <definedName name="CJPZ" localSheetId="50">#REF!</definedName>
    <definedName name="CJPZ" localSheetId="3">#REF!</definedName>
    <definedName name="CJPZ" localSheetId="18">#REF!</definedName>
    <definedName name="CJPZ" localSheetId="19">#REF!</definedName>
    <definedName name="CJPZ" localSheetId="16">#REF!</definedName>
    <definedName name="CJPZ" localSheetId="17">#REF!</definedName>
    <definedName name="CJPZ" localSheetId="6">#REF!</definedName>
    <definedName name="CJPZ" localSheetId="25">#REF!</definedName>
    <definedName name="CJPZ" localSheetId="29">#REF!</definedName>
    <definedName name="CJPZ" localSheetId="30">#REF!</definedName>
    <definedName name="CJPZ" localSheetId="27">#REF!</definedName>
    <definedName name="CJPZ" localSheetId="28">#REF!</definedName>
    <definedName name="CJPZ" localSheetId="26">#REF!</definedName>
    <definedName name="CJPZ" localSheetId="1">#REF!</definedName>
    <definedName name="CJPZ" localSheetId="2">#REF!</definedName>
    <definedName name="CJPZ" localSheetId="33">#REF!</definedName>
    <definedName name="CJPZ" localSheetId="0">#REF!</definedName>
    <definedName name="CJPZ" localSheetId="47">#REF!</definedName>
    <definedName name="CJPZ" localSheetId="37">#REF!</definedName>
    <definedName name="CJPZ" localSheetId="38">#REF!</definedName>
    <definedName name="CJPZ" localSheetId="39">#REF!</definedName>
    <definedName name="CJPZ" localSheetId="40">#REF!</definedName>
    <definedName name="CJPZ" localSheetId="41">#REF!</definedName>
    <definedName name="CJPZ" localSheetId="36">#REF!</definedName>
    <definedName name="CJPZ" localSheetId="55">#REF!</definedName>
    <definedName name="CJPZ" localSheetId="56">#REF!</definedName>
    <definedName name="CJPZ" localSheetId="54">#REF!</definedName>
    <definedName name="CJPZ" localSheetId="44">#REF!</definedName>
    <definedName name="CJPZ">#REF!</definedName>
    <definedName name="CL" localSheetId="31">#REF!</definedName>
    <definedName name="CL" localSheetId="43">#REF!</definedName>
    <definedName name="CL" localSheetId="53">#REF!</definedName>
    <definedName name="CL" localSheetId="52">#REF!</definedName>
    <definedName name="CL" localSheetId="50">#REF!</definedName>
    <definedName name="CL" localSheetId="3">#REF!</definedName>
    <definedName name="CL" localSheetId="2">#REF!</definedName>
    <definedName name="CL" localSheetId="55">#REF!</definedName>
    <definedName name="CL" localSheetId="56">#REF!</definedName>
    <definedName name="CL">#REF!</definedName>
    <definedName name="clase" localSheetId="5">#REF!</definedName>
    <definedName name="clase" localSheetId="31">#REF!</definedName>
    <definedName name="clase" localSheetId="43">#REF!</definedName>
    <definedName name="clase" localSheetId="53">#REF!</definedName>
    <definedName name="clase" localSheetId="52">#REF!</definedName>
    <definedName name="clase" localSheetId="50">#REF!</definedName>
    <definedName name="clase" localSheetId="3">#REF!</definedName>
    <definedName name="clase" localSheetId="2">#REF!</definedName>
    <definedName name="clase" localSheetId="47">#REF!</definedName>
    <definedName name="clase" localSheetId="55">#REF!</definedName>
    <definedName name="clase" localSheetId="56">#REF!</definedName>
    <definedName name="clase">#REF!</definedName>
    <definedName name="CO" localSheetId="9">#REF!</definedName>
    <definedName name="CO" localSheetId="8">#REF!</definedName>
    <definedName name="CO">#REF!</definedName>
    <definedName name="Codigo" comment="Codigo Insumo" localSheetId="9">#REF!</definedName>
    <definedName name="Codigo" comment="Codigo Insumo" localSheetId="8">#REF!</definedName>
    <definedName name="Codigo" comment="Codigo Insumo">#REF!</definedName>
    <definedName name="Codigo_M.Obra" comment="Mano de obra " localSheetId="9">#REF!</definedName>
    <definedName name="Codigo_M.Obra" comment="Mano de obra " localSheetId="8">#REF!</definedName>
    <definedName name="Codigo_M.Obra" comment="Mano de obra ">#REF!</definedName>
    <definedName name="codigos">#REF!</definedName>
    <definedName name="CODO" localSheetId="5">#REF!</definedName>
    <definedName name="CODO" localSheetId="31">#REF!</definedName>
    <definedName name="CODO" localSheetId="43">#REF!</definedName>
    <definedName name="CODO" localSheetId="53">#REF!</definedName>
    <definedName name="CODO" localSheetId="52">#REF!</definedName>
    <definedName name="CODO" localSheetId="50">#REF!</definedName>
    <definedName name="CODO" localSheetId="3">#REF!</definedName>
    <definedName name="CODO" localSheetId="2">#REF!</definedName>
    <definedName name="CODO" localSheetId="47">#REF!</definedName>
    <definedName name="CODO" localSheetId="55">#REF!</definedName>
    <definedName name="CODO" localSheetId="56">#REF!</definedName>
    <definedName name="CODO">#REF!</definedName>
    <definedName name="columnas3000">#REF!</definedName>
    <definedName name="Conc3" localSheetId="5">#REF!</definedName>
    <definedName name="Conc3" localSheetId="31">#REF!</definedName>
    <definedName name="Conc3" localSheetId="43">#REF!</definedName>
    <definedName name="Conc3" localSheetId="53">#REF!</definedName>
    <definedName name="Conc3" localSheetId="52">#REF!</definedName>
    <definedName name="Conc3" localSheetId="50">#REF!</definedName>
    <definedName name="Conc3" localSheetId="51">#REF!</definedName>
    <definedName name="Conc3" localSheetId="3">#REF!</definedName>
    <definedName name="Conc3" localSheetId="49">#REF!</definedName>
    <definedName name="Conc3" localSheetId="2">#REF!</definedName>
    <definedName name="Conc3" localSheetId="47">#REF!</definedName>
    <definedName name="Conc3" localSheetId="55">#REF!</definedName>
    <definedName name="Conc3" localSheetId="56">#REF!</definedName>
    <definedName name="Conc3">#REF!</definedName>
    <definedName name="CONCRETO_2000">#REF!</definedName>
    <definedName name="Concreto_2500" localSheetId="5">#REF!</definedName>
    <definedName name="Concreto_2500" localSheetId="31">#REF!</definedName>
    <definedName name="Concreto_2500" localSheetId="43">#REF!</definedName>
    <definedName name="Concreto_2500" localSheetId="53">#REF!</definedName>
    <definedName name="Concreto_2500" localSheetId="52">#REF!</definedName>
    <definedName name="Concreto_2500" localSheetId="50">#REF!</definedName>
    <definedName name="Concreto_2500" localSheetId="3">#REF!</definedName>
    <definedName name="Concreto_2500" localSheetId="2">#REF!</definedName>
    <definedName name="Concreto_2500" localSheetId="47">#REF!</definedName>
    <definedName name="Concreto_2500" localSheetId="55">#REF!</definedName>
    <definedName name="Concreto_2500" localSheetId="56">#REF!</definedName>
    <definedName name="Concreto_2500">#REF!</definedName>
    <definedName name="Concreto_3000" localSheetId="31">#REF!</definedName>
    <definedName name="Concreto_3000" localSheetId="43">#REF!</definedName>
    <definedName name="Concreto_3000" localSheetId="53">#REF!</definedName>
    <definedName name="Concreto_3000" localSheetId="52">#REF!</definedName>
    <definedName name="Concreto_3000" localSheetId="50">#REF!</definedName>
    <definedName name="Concreto_3000" localSheetId="3">#REF!</definedName>
    <definedName name="Concreto_3000" localSheetId="2">#REF!</definedName>
    <definedName name="Concreto_3000" localSheetId="55">#REF!</definedName>
    <definedName name="Concreto_3000" localSheetId="56">#REF!</definedName>
    <definedName name="Concreto_3000">#REF!</definedName>
    <definedName name="CONCRETO_3000_PSI" localSheetId="46">#REF!</definedName>
    <definedName name="CONCRETO_3000_PSI" localSheetId="31">#REF!</definedName>
    <definedName name="CONCRETO_3000_PSI" localSheetId="42">#REF!</definedName>
    <definedName name="CONCRETO_3000_PSI" localSheetId="43">#REF!</definedName>
    <definedName name="CONCRETO_3000_PSI" localSheetId="53">#REF!</definedName>
    <definedName name="CONCRETO_3000_PSI" localSheetId="45">#REF!</definedName>
    <definedName name="CONCRETO_3000_PSI" localSheetId="48">#REF!</definedName>
    <definedName name="CONCRETO_3000_PSI" localSheetId="12">#REF!</definedName>
    <definedName name="CONCRETO_3000_PSI" localSheetId="52">#REF!</definedName>
    <definedName name="CONCRETO_3000_PSI" localSheetId="13">#REF!</definedName>
    <definedName name="CONCRETO_3000_PSI" localSheetId="14">#REF!</definedName>
    <definedName name="CONCRETO_3000_PSI" localSheetId="50">#REF!</definedName>
    <definedName name="CONCRETO_3000_PSI" localSheetId="3">#REF!</definedName>
    <definedName name="CONCRETO_3000_PSI" localSheetId="18">#REF!</definedName>
    <definedName name="CONCRETO_3000_PSI" localSheetId="19">#REF!</definedName>
    <definedName name="CONCRETO_3000_PSI" localSheetId="16">#REF!</definedName>
    <definedName name="CONCRETO_3000_PSI" localSheetId="17">#REF!</definedName>
    <definedName name="CONCRETO_3000_PSI" localSheetId="25">#REF!</definedName>
    <definedName name="CONCRETO_3000_PSI" localSheetId="29">#REF!</definedName>
    <definedName name="CONCRETO_3000_PSI" localSheetId="30">#REF!</definedName>
    <definedName name="CONCRETO_3000_PSI" localSheetId="27">#REF!</definedName>
    <definedName name="CONCRETO_3000_PSI" localSheetId="28">#REF!</definedName>
    <definedName name="CONCRETO_3000_PSI" localSheetId="26">#REF!</definedName>
    <definedName name="CONCRETO_3000_PSI" localSheetId="15">#REF!</definedName>
    <definedName name="CONCRETO_3000_PSI" localSheetId="1">#REF!</definedName>
    <definedName name="CONCRETO_3000_PSI" localSheetId="2">#REF!</definedName>
    <definedName name="CONCRETO_3000_PSI" localSheetId="32">#REF!</definedName>
    <definedName name="CONCRETO_3000_PSI" localSheetId="33">#REF!</definedName>
    <definedName name="CONCRETO_3000_PSI" localSheetId="34">#REF!</definedName>
    <definedName name="CONCRETO_3000_PSI" localSheetId="35">#REF!</definedName>
    <definedName name="CONCRETO_3000_PSI" localSheetId="0">#REF!</definedName>
    <definedName name="CONCRETO_3000_PSI" localSheetId="47">#REF!</definedName>
    <definedName name="CONCRETO_3000_PSI" localSheetId="37">#REF!</definedName>
    <definedName name="CONCRETO_3000_PSI" localSheetId="38">#REF!</definedName>
    <definedName name="CONCRETO_3000_PSI" localSheetId="36">#REF!</definedName>
    <definedName name="CONCRETO_3000_PSI" localSheetId="20">#REF!</definedName>
    <definedName name="CONCRETO_3000_PSI" localSheetId="55">#REF!</definedName>
    <definedName name="CONCRETO_3000_PSI" localSheetId="56">#REF!</definedName>
    <definedName name="CONCRETO_3000_PSI" localSheetId="54">#REF!</definedName>
    <definedName name="CONCRETO_3000_PSI" localSheetId="44">#REF!</definedName>
    <definedName name="CONCRETO_3000_PSI">#REF!</definedName>
    <definedName name="Concreto_4000" localSheetId="31">#REF!</definedName>
    <definedName name="Concreto_4000" localSheetId="43">#REF!</definedName>
    <definedName name="Concreto_4000" localSheetId="53">#REF!</definedName>
    <definedName name="Concreto_4000" localSheetId="52">#REF!</definedName>
    <definedName name="Concreto_4000" localSheetId="50">#REF!</definedName>
    <definedName name="Concreto_4000" localSheetId="3">#REF!</definedName>
    <definedName name="Concreto_4000" localSheetId="2">#REF!</definedName>
    <definedName name="Concreto_4000" localSheetId="55">#REF!</definedName>
    <definedName name="Concreto_4000" localSheetId="56">#REF!</definedName>
    <definedName name="Concreto_4000">#REF!</definedName>
    <definedName name="CONDI1" localSheetId="31">#REF!</definedName>
    <definedName name="CONDI1" localSheetId="43">#REF!</definedName>
    <definedName name="CONDI1" localSheetId="53">#REF!</definedName>
    <definedName name="CONDI1" localSheetId="52">#REF!</definedName>
    <definedName name="CONDI1" localSheetId="50">#REF!</definedName>
    <definedName name="CONDI1" localSheetId="3">#REF!</definedName>
    <definedName name="CONDI1" localSheetId="2">#REF!</definedName>
    <definedName name="CONDI1" localSheetId="55">#REF!</definedName>
    <definedName name="CONDI1" localSheetId="56">#REF!</definedName>
    <definedName name="CONDI1">#REF!</definedName>
    <definedName name="CONSOLIDADO" localSheetId="31">#REF!</definedName>
    <definedName name="CONSOLIDADO" localSheetId="43">#REF!</definedName>
    <definedName name="CONSOLIDADO" localSheetId="53">#REF!</definedName>
    <definedName name="CONSOLIDADO" localSheetId="52">#REF!</definedName>
    <definedName name="CONSOLIDADO" localSheetId="50">#REF!</definedName>
    <definedName name="CONSOLIDADO" localSheetId="3">#REF!</definedName>
    <definedName name="CONSOLIDADO" localSheetId="2">#REF!</definedName>
    <definedName name="CONSOLIDADO" localSheetId="55">#REF!</definedName>
    <definedName name="CONSOLIDADO" localSheetId="56">#REF!</definedName>
    <definedName name="CONSOLIDADO">#REF!</definedName>
    <definedName name="Consultor">#REF!</definedName>
    <definedName name="contador" hidden="1">1</definedName>
    <definedName name="Contrato">#REF!</definedName>
    <definedName name="COOR" localSheetId="5">#REF!</definedName>
    <definedName name="COOR" localSheetId="31">#REF!</definedName>
    <definedName name="COOR" localSheetId="43">#REF!</definedName>
    <definedName name="COOR" localSheetId="53">#REF!</definedName>
    <definedName name="COOR" localSheetId="52">#REF!</definedName>
    <definedName name="COOR" localSheetId="50">#REF!</definedName>
    <definedName name="COOR" localSheetId="51">#REF!</definedName>
    <definedName name="COOR" localSheetId="3">#REF!</definedName>
    <definedName name="COOR" localSheetId="49">#REF!</definedName>
    <definedName name="COOR" localSheetId="2">#REF!</definedName>
    <definedName name="COOR" localSheetId="47">#REF!</definedName>
    <definedName name="COOR" localSheetId="55">#REF!</definedName>
    <definedName name="COOR" localSheetId="56">#REF!</definedName>
    <definedName name="COOR">#REF!</definedName>
    <definedName name="Coordinador">#REF!</definedName>
    <definedName name="correa.metalica20">#REF!</definedName>
    <definedName name="CosteoConsultoria" localSheetId="5">#REF!</definedName>
    <definedName name="CosteoConsultoria" localSheetId="9">#REF!</definedName>
    <definedName name="CosteoConsultoria" localSheetId="8">#REF!</definedName>
    <definedName name="CosteoConsultoria" localSheetId="31">#REF!</definedName>
    <definedName name="CosteoConsultoria" localSheetId="43">#REF!</definedName>
    <definedName name="CosteoConsultoria" localSheetId="53">#REF!</definedName>
    <definedName name="CosteoConsultoria" localSheetId="52">#REF!</definedName>
    <definedName name="CosteoConsultoria" localSheetId="50">#REF!</definedName>
    <definedName name="CosteoConsultoria" localSheetId="3">#REF!</definedName>
    <definedName name="CosteoConsultoria" localSheetId="2">#REF!</definedName>
    <definedName name="CosteoConsultoria" localSheetId="47">#REF!</definedName>
    <definedName name="CosteoConsultoria" localSheetId="55">#REF!</definedName>
    <definedName name="CosteoConsultoria" localSheetId="56">#REF!</definedName>
    <definedName name="CosteoConsultoria">#REF!</definedName>
    <definedName name="CostoDirecto" localSheetId="9">#REF!</definedName>
    <definedName name="CostoDirecto" localSheetId="8">#REF!</definedName>
    <definedName name="CostoDirecto" localSheetId="31">#REF!</definedName>
    <definedName name="CostoDirecto" localSheetId="43">#REF!</definedName>
    <definedName name="CostoDirecto" localSheetId="53">#REF!</definedName>
    <definedName name="CostoDirecto" localSheetId="52">#REF!</definedName>
    <definedName name="CostoDirecto" localSheetId="50">#REF!</definedName>
    <definedName name="CostoDirecto" localSheetId="3">#REF!</definedName>
    <definedName name="CostoDirecto" localSheetId="2">#REF!</definedName>
    <definedName name="CostoDirecto" localSheetId="55">#REF!</definedName>
    <definedName name="CostoDirecto" localSheetId="56">#REF!</definedName>
    <definedName name="CostoDirecto">#REF!</definedName>
    <definedName name="CostoDirectoObra">#REF!</definedName>
    <definedName name="Costopérdidas" localSheetId="5">#REF!</definedName>
    <definedName name="Costopérdidas" localSheetId="31">#REF!</definedName>
    <definedName name="Costopérdidas" localSheetId="43">#REF!</definedName>
    <definedName name="Costopérdidas" localSheetId="53">#REF!</definedName>
    <definedName name="Costopérdidas" localSheetId="52">#REF!</definedName>
    <definedName name="Costopérdidas" localSheetId="50">#REF!</definedName>
    <definedName name="Costopérdidas" localSheetId="51">#REF!</definedName>
    <definedName name="Costopérdidas" localSheetId="3">#REF!</definedName>
    <definedName name="Costopérdidas" localSheetId="49">#REF!</definedName>
    <definedName name="Costopérdidas" localSheetId="2">#REF!</definedName>
    <definedName name="Costopérdidas" localSheetId="47">#REF!</definedName>
    <definedName name="Costopérdidas" localSheetId="55">#REF!</definedName>
    <definedName name="Costopérdidas" localSheetId="56">#REF!</definedName>
    <definedName name="Costopérdidas">#REF!</definedName>
    <definedName name="CotizacionARP" localSheetId="5">#REF!</definedName>
    <definedName name="CotizacionARP" localSheetId="9">#REF!</definedName>
    <definedName name="CotizacionARP" localSheetId="8">#REF!</definedName>
    <definedName name="CotizacionARP" localSheetId="31">#REF!</definedName>
    <definedName name="CotizacionARP" localSheetId="43">#REF!</definedName>
    <definedName name="CotizacionARP" localSheetId="53">#REF!</definedName>
    <definedName name="CotizacionARP" localSheetId="52">#REF!</definedName>
    <definedName name="CotizacionARP" localSheetId="50">#REF!</definedName>
    <definedName name="CotizacionARP" localSheetId="3">#REF!</definedName>
    <definedName name="CotizacionARP" localSheetId="2">#REF!</definedName>
    <definedName name="CotizacionARP" localSheetId="47">#REF!</definedName>
    <definedName name="CotizacionARP" localSheetId="55">#REF!</definedName>
    <definedName name="CotizacionARP" localSheetId="56">#REF!</definedName>
    <definedName name="CotizacionARP">#REF!</definedName>
    <definedName name="cp" localSheetId="31">#REF!</definedName>
    <definedName name="cp" localSheetId="43">#REF!</definedName>
    <definedName name="cp" localSheetId="53">#REF!</definedName>
    <definedName name="cp" localSheetId="52">#REF!</definedName>
    <definedName name="cp" localSheetId="50">#REF!</definedName>
    <definedName name="cp" localSheetId="3">#REF!</definedName>
    <definedName name="cp" localSheetId="2">#REF!</definedName>
    <definedName name="cp" localSheetId="55">#REF!</definedName>
    <definedName name="cp" localSheetId="56">#REF!</definedName>
    <definedName name="cp">#REF!</definedName>
    <definedName name="CPF" localSheetId="9">#REF!</definedName>
    <definedName name="CPF" localSheetId="46">#REF!</definedName>
    <definedName name="CPF" localSheetId="8">#REF!</definedName>
    <definedName name="CPF" localSheetId="31">#REF!</definedName>
    <definedName name="CPF" localSheetId="43">#REF!</definedName>
    <definedName name="CPF" localSheetId="53">#REF!</definedName>
    <definedName name="CPF" localSheetId="45">#REF!</definedName>
    <definedName name="CPF" localSheetId="52">#REF!</definedName>
    <definedName name="CPF" localSheetId="50">#REF!</definedName>
    <definedName name="CPF" localSheetId="3">#REF!</definedName>
    <definedName name="CPF" localSheetId="18">#REF!</definedName>
    <definedName name="CPF" localSheetId="19">#REF!</definedName>
    <definedName name="CPF" localSheetId="16">#REF!</definedName>
    <definedName name="CPF" localSheetId="17">#REF!</definedName>
    <definedName name="CPF" localSheetId="25">#REF!</definedName>
    <definedName name="CPF" localSheetId="29">#REF!</definedName>
    <definedName name="CPF" localSheetId="30">#REF!</definedName>
    <definedName name="CPF" localSheetId="27">#REF!</definedName>
    <definedName name="CPF" localSheetId="28">#REF!</definedName>
    <definedName name="CPF" localSheetId="26">#REF!</definedName>
    <definedName name="CPF" localSheetId="1">#REF!</definedName>
    <definedName name="CPF" localSheetId="2">#REF!</definedName>
    <definedName name="CPF" localSheetId="33">#REF!</definedName>
    <definedName name="CPF" localSheetId="0">#REF!</definedName>
    <definedName name="CPF" localSheetId="47">#REF!</definedName>
    <definedName name="CPF" localSheetId="37">#REF!</definedName>
    <definedName name="CPF" localSheetId="38">#REF!</definedName>
    <definedName name="CPF" localSheetId="39">#REF!</definedName>
    <definedName name="CPF" localSheetId="40">#REF!</definedName>
    <definedName name="CPF" localSheetId="41">#REF!</definedName>
    <definedName name="CPF" localSheetId="36">#REF!</definedName>
    <definedName name="CPF" localSheetId="55">#REF!</definedName>
    <definedName name="CPF" localSheetId="56">#REF!</definedName>
    <definedName name="CPF" localSheetId="54">#REF!</definedName>
    <definedName name="CPF" localSheetId="44">#REF!</definedName>
    <definedName name="CPF">#REF!</definedName>
    <definedName name="CPoblado" hidden="1">""</definedName>
    <definedName name="CPR" localSheetId="46">#REF!</definedName>
    <definedName name="CPR" localSheetId="31">#REF!</definedName>
    <definedName name="CPR" localSheetId="43">#REF!</definedName>
    <definedName name="CPR" localSheetId="53">#REF!</definedName>
    <definedName name="CPR" localSheetId="45">#REF!</definedName>
    <definedName name="CPR" localSheetId="52">#REF!</definedName>
    <definedName name="CPR" localSheetId="50">#REF!</definedName>
    <definedName name="CPR" localSheetId="3">#REF!</definedName>
    <definedName name="CPR" localSheetId="18">#REF!</definedName>
    <definedName name="CPR" localSheetId="19">#REF!</definedName>
    <definedName name="CPR" localSheetId="16">#REF!</definedName>
    <definedName name="CPR" localSheetId="17">#REF!</definedName>
    <definedName name="CPR" localSheetId="25">#REF!</definedName>
    <definedName name="CPR" localSheetId="29">#REF!</definedName>
    <definedName name="CPR" localSheetId="30">#REF!</definedName>
    <definedName name="CPR" localSheetId="27">#REF!</definedName>
    <definedName name="CPR" localSheetId="28">#REF!</definedName>
    <definedName name="CPR" localSheetId="26">#REF!</definedName>
    <definedName name="CPR" localSheetId="1">#REF!</definedName>
    <definedName name="CPR" localSheetId="2">#REF!</definedName>
    <definedName name="CPR" localSheetId="33">#REF!</definedName>
    <definedName name="CPR" localSheetId="0">#REF!</definedName>
    <definedName name="CPR" localSheetId="47">#REF!</definedName>
    <definedName name="CPR" localSheetId="37">#REF!</definedName>
    <definedName name="CPR" localSheetId="38">#REF!</definedName>
    <definedName name="CPR" localSheetId="39">#REF!</definedName>
    <definedName name="CPR" localSheetId="40">#REF!</definedName>
    <definedName name="CPR" localSheetId="41">#REF!</definedName>
    <definedName name="CPR" localSheetId="36">#REF!</definedName>
    <definedName name="CPR" localSheetId="55">#REF!</definedName>
    <definedName name="CPR" localSheetId="56">#REF!</definedName>
    <definedName name="CPR" localSheetId="54">#REF!</definedName>
    <definedName name="CPR" localSheetId="44">#REF!</definedName>
    <definedName name="CPR">#REF!</definedName>
    <definedName name="CR">#REF!</definedName>
    <definedName name="CR.3" localSheetId="5">#REF!</definedName>
    <definedName name="CR.3" localSheetId="31">#REF!</definedName>
    <definedName name="CR.3" localSheetId="43">#REF!</definedName>
    <definedName name="CR.3" localSheetId="53">#REF!</definedName>
    <definedName name="CR.3" localSheetId="52">#REF!</definedName>
    <definedName name="CR.3" localSheetId="50">#REF!</definedName>
    <definedName name="CR.3" localSheetId="3">#REF!</definedName>
    <definedName name="CR.3" localSheetId="2">#REF!</definedName>
    <definedName name="CR.3" localSheetId="47">#REF!</definedName>
    <definedName name="CR.3" localSheetId="55">#REF!</definedName>
    <definedName name="CR.3" localSheetId="56">#REF!</definedName>
    <definedName name="CR.3">#REF!</definedName>
    <definedName name="CR.4" localSheetId="31">#REF!</definedName>
    <definedName name="CR.4" localSheetId="43">#REF!</definedName>
    <definedName name="CR.4" localSheetId="53">#REF!</definedName>
    <definedName name="CR.4" localSheetId="52">#REF!</definedName>
    <definedName name="CR.4" localSheetId="50">#REF!</definedName>
    <definedName name="CR.4" localSheetId="3">#REF!</definedName>
    <definedName name="CR.4" localSheetId="2">#REF!</definedName>
    <definedName name="CR.4" localSheetId="55">#REF!</definedName>
    <definedName name="CR.4" localSheetId="56">#REF!</definedName>
    <definedName name="CR.4">#REF!</definedName>
    <definedName name="cr.63" localSheetId="31">#REF!</definedName>
    <definedName name="cr.63" localSheetId="43">#REF!</definedName>
    <definedName name="cr.63" localSheetId="53">#REF!</definedName>
    <definedName name="cr.63" localSheetId="52">#REF!</definedName>
    <definedName name="cr.63" localSheetId="50">#REF!</definedName>
    <definedName name="cr.63" localSheetId="3">#REF!</definedName>
    <definedName name="cr.63" localSheetId="2">#REF!</definedName>
    <definedName name="cr.63" localSheetId="55">#REF!</definedName>
    <definedName name="cr.63" localSheetId="56">#REF!</definedName>
    <definedName name="cr.63">#REF!</definedName>
    <definedName name="Criterios_IM" localSheetId="31">#REF!</definedName>
    <definedName name="Criterios_IM" localSheetId="43">#REF!</definedName>
    <definedName name="Criterios_IM" localSheetId="53">#REF!</definedName>
    <definedName name="Criterios_IM" localSheetId="52">#REF!</definedName>
    <definedName name="Criterios_IM" localSheetId="50">#REF!</definedName>
    <definedName name="Criterios_IM" localSheetId="3">#REF!</definedName>
    <definedName name="Criterios_IM" localSheetId="2">#REF!</definedName>
    <definedName name="Criterios_IM" localSheetId="55">#REF!</definedName>
    <definedName name="Criterios_IM" localSheetId="56">#REF!</definedName>
    <definedName name="Criterios_IM">#REF!</definedName>
    <definedName name="CT" localSheetId="31">#REF!</definedName>
    <definedName name="CT" localSheetId="43">#REF!</definedName>
    <definedName name="CT" localSheetId="53">#REF!</definedName>
    <definedName name="CT" localSheetId="52">#REF!</definedName>
    <definedName name="CT" localSheetId="50">#REF!</definedName>
    <definedName name="CT" localSheetId="3">#REF!</definedName>
    <definedName name="CT" localSheetId="2">#REF!</definedName>
    <definedName name="CT" localSheetId="55">#REF!</definedName>
    <definedName name="CT" localSheetId="56">#REF!</definedName>
    <definedName name="CT">#REF!</definedName>
    <definedName name="CU" localSheetId="31">#REF!</definedName>
    <definedName name="CU" localSheetId="43">#REF!</definedName>
    <definedName name="CU" localSheetId="53">#REF!</definedName>
    <definedName name="CU" localSheetId="52">#REF!</definedName>
    <definedName name="CU" localSheetId="50">#REF!</definedName>
    <definedName name="CU" localSheetId="3">#REF!</definedName>
    <definedName name="CU" localSheetId="2">#REF!</definedName>
    <definedName name="CU" localSheetId="55">#REF!</definedName>
    <definedName name="CU" localSheetId="56">#REF!</definedName>
    <definedName name="CU">#REF!</definedName>
    <definedName name="CUA">#REF!</definedName>
    <definedName name="cuad1" localSheetId="5">#REF!</definedName>
    <definedName name="cuad1" localSheetId="31">#REF!</definedName>
    <definedName name="cuad1" localSheetId="43">#REF!</definedName>
    <definedName name="cuad1" localSheetId="53">#REF!</definedName>
    <definedName name="cuad1" localSheetId="52">#REF!</definedName>
    <definedName name="cuad1" localSheetId="50">#REF!</definedName>
    <definedName name="cuad1" localSheetId="3">#REF!</definedName>
    <definedName name="cuad1" localSheetId="2">#REF!</definedName>
    <definedName name="cuad1" localSheetId="47">#REF!</definedName>
    <definedName name="cuad1" localSheetId="55">#REF!</definedName>
    <definedName name="cuad1" localSheetId="56">#REF!</definedName>
    <definedName name="cuad1">#REF!</definedName>
    <definedName name="cuad2" localSheetId="31">#REF!</definedName>
    <definedName name="cuad2" localSheetId="43">#REF!</definedName>
    <definedName name="cuad2" localSheetId="53">#REF!</definedName>
    <definedName name="cuad2" localSheetId="52">#REF!</definedName>
    <definedName name="cuad2" localSheetId="50">#REF!</definedName>
    <definedName name="cuad2" localSheetId="3">#REF!</definedName>
    <definedName name="cuad2" localSheetId="2">#REF!</definedName>
    <definedName name="cuad2" localSheetId="55">#REF!</definedName>
    <definedName name="cuad2" localSheetId="56">#REF!</definedName>
    <definedName name="cuad2">#REF!</definedName>
    <definedName name="cuad3" localSheetId="31">#REF!</definedName>
    <definedName name="cuad3" localSheetId="43">#REF!</definedName>
    <definedName name="cuad3" localSheetId="53">#REF!</definedName>
    <definedName name="cuad3" localSheetId="52">#REF!</definedName>
    <definedName name="cuad3" localSheetId="50">#REF!</definedName>
    <definedName name="cuad3" localSheetId="3">#REF!</definedName>
    <definedName name="cuad3" localSheetId="2">#REF!</definedName>
    <definedName name="cuad3" localSheetId="55">#REF!</definedName>
    <definedName name="cuad3" localSheetId="56">#REF!</definedName>
    <definedName name="cuad3">#REF!</definedName>
    <definedName name="cuad4" localSheetId="31">#REF!</definedName>
    <definedName name="cuad4" localSheetId="43">#REF!</definedName>
    <definedName name="cuad4" localSheetId="53">#REF!</definedName>
    <definedName name="cuad4" localSheetId="52">#REF!</definedName>
    <definedName name="cuad4" localSheetId="50">#REF!</definedName>
    <definedName name="cuad4" localSheetId="3">#REF!</definedName>
    <definedName name="cuad4" localSheetId="2">#REF!</definedName>
    <definedName name="cuad4" localSheetId="55">#REF!</definedName>
    <definedName name="cuad4" localSheetId="56">#REF!</definedName>
    <definedName name="cuad4">#REF!</definedName>
    <definedName name="CUAD5" localSheetId="31">#REF!</definedName>
    <definedName name="CUAD5" localSheetId="43">#REF!</definedName>
    <definedName name="CUAD5" localSheetId="53">#REF!</definedName>
    <definedName name="CUAD5" localSheetId="52">#REF!</definedName>
    <definedName name="CUAD5" localSheetId="50">#REF!</definedName>
    <definedName name="CUAD5" localSheetId="3">#REF!</definedName>
    <definedName name="CUAD5" localSheetId="2">#REF!</definedName>
    <definedName name="CUAD5" localSheetId="55">#REF!</definedName>
    <definedName name="CUAD5" localSheetId="56">#REF!</definedName>
    <definedName name="CUAD5">#REF!</definedName>
    <definedName name="cuado" localSheetId="31">#REF!</definedName>
    <definedName name="cuado" localSheetId="43">#REF!</definedName>
    <definedName name="cuado" localSheetId="53">#REF!</definedName>
    <definedName name="cuado" localSheetId="52">#REF!</definedName>
    <definedName name="cuado" localSheetId="50">#REF!</definedName>
    <definedName name="cuado" localSheetId="3">#REF!</definedName>
    <definedName name="cuado" localSheetId="2">#REF!</definedName>
    <definedName name="cuado" localSheetId="55">#REF!</definedName>
    <definedName name="cuado" localSheetId="56">#REF!</definedName>
    <definedName name="cuado">#REF!</definedName>
    <definedName name="CUADRILLA" localSheetId="5">#REF!</definedName>
    <definedName name="CUADRILLA" localSheetId="31">#REF!</definedName>
    <definedName name="CUADRILLA" localSheetId="43">#REF!</definedName>
    <definedName name="cuadrilla" localSheetId="53">#REF!</definedName>
    <definedName name="cuadrilla" localSheetId="48">#REF!</definedName>
    <definedName name="CUADRILLA" localSheetId="52">#REF!</definedName>
    <definedName name="cuadrilla" localSheetId="50">#REF!</definedName>
    <definedName name="cuadrilla" localSheetId="51">#REF!</definedName>
    <definedName name="CUADRILLA" localSheetId="3">#REF!</definedName>
    <definedName name="cuadrilla" localSheetId="49">#REF!</definedName>
    <definedName name="CUADRILLA" localSheetId="2">#REF!</definedName>
    <definedName name="cuadrilla" localSheetId="47">#REF!</definedName>
    <definedName name="CUADRILLA" localSheetId="55">#REF!</definedName>
    <definedName name="CUADRILLA" localSheetId="56">#REF!</definedName>
    <definedName name="CUADRILLA">#REF!</definedName>
    <definedName name="cuadrilla1">#REF!</definedName>
    <definedName name="cuadrilla2">#REF!</definedName>
    <definedName name="cuadrilla3">#REF!</definedName>
    <definedName name="cuadrilla4">#REF!</definedName>
    <definedName name="cuadrilla5">#REF!</definedName>
    <definedName name="Cuadrillas" localSheetId="5">#REF!</definedName>
    <definedName name="Cuadrillas" localSheetId="9">#REF!</definedName>
    <definedName name="Cuadrillas" localSheetId="8">#REF!</definedName>
    <definedName name="Cuadrillas" localSheetId="31">#REF!</definedName>
    <definedName name="Cuadrillas" localSheetId="43">#REF!</definedName>
    <definedName name="Cuadrillas" localSheetId="53">#REF!</definedName>
    <definedName name="Cuadrillas" localSheetId="52">#REF!</definedName>
    <definedName name="Cuadrillas" localSheetId="50">#REF!</definedName>
    <definedName name="Cuadrillas" localSheetId="3">#REF!</definedName>
    <definedName name="Cuadrillas" localSheetId="2">#REF!</definedName>
    <definedName name="Cuadrillas" localSheetId="47">#REF!</definedName>
    <definedName name="Cuadrillas" localSheetId="55">#REF!</definedName>
    <definedName name="Cuadrillas" localSheetId="56">#REF!</definedName>
    <definedName name="Cuadrillas">#REF!</definedName>
    <definedName name="cuadrillas1">#REF!</definedName>
    <definedName name="cubierta.residencial">#REF!</definedName>
    <definedName name="cuneta">#REF!</definedName>
    <definedName name="CV" localSheetId="5">#REF!</definedName>
    <definedName name="CV" localSheetId="9">#REF!</definedName>
    <definedName name="CV" localSheetId="46">#REF!</definedName>
    <definedName name="CV" localSheetId="8">#REF!</definedName>
    <definedName name="CV" localSheetId="31">#REF!</definedName>
    <definedName name="CV" localSheetId="43">#REF!</definedName>
    <definedName name="CV" localSheetId="53">#REF!</definedName>
    <definedName name="CV" localSheetId="45">#REF!</definedName>
    <definedName name="CV" localSheetId="52">#REF!</definedName>
    <definedName name="CV" localSheetId="50">#REF!</definedName>
    <definedName name="CV" localSheetId="3">#REF!</definedName>
    <definedName name="CV" localSheetId="18">#REF!</definedName>
    <definedName name="CV" localSheetId="19">#REF!</definedName>
    <definedName name="CV" localSheetId="16">#REF!</definedName>
    <definedName name="CV" localSheetId="17">#REF!</definedName>
    <definedName name="CV" localSheetId="6">#REF!</definedName>
    <definedName name="CV" localSheetId="25">#REF!</definedName>
    <definedName name="CV" localSheetId="29">#REF!</definedName>
    <definedName name="CV" localSheetId="30">#REF!</definedName>
    <definedName name="CV" localSheetId="27">#REF!</definedName>
    <definedName name="CV" localSheetId="28">#REF!</definedName>
    <definedName name="CV" localSheetId="26">#REF!</definedName>
    <definedName name="CV" localSheetId="1">#REF!</definedName>
    <definedName name="CV" localSheetId="2">#REF!</definedName>
    <definedName name="CV" localSheetId="33">#REF!</definedName>
    <definedName name="CV" localSheetId="0">#REF!</definedName>
    <definedName name="CV" localSheetId="47">#REF!</definedName>
    <definedName name="CV" localSheetId="37">#REF!</definedName>
    <definedName name="CV" localSheetId="38">#REF!</definedName>
    <definedName name="CV" localSheetId="39">#REF!</definedName>
    <definedName name="CV" localSheetId="40">#REF!</definedName>
    <definedName name="CV" localSheetId="41">#REF!</definedName>
    <definedName name="CV" localSheetId="36">#REF!</definedName>
    <definedName name="CV" localSheetId="55">#REF!</definedName>
    <definedName name="CV" localSheetId="56">#REF!</definedName>
    <definedName name="CV" localSheetId="54">#REF!</definedName>
    <definedName name="CV" localSheetId="44">#REF!</definedName>
    <definedName name="CV">#REF!</definedName>
    <definedName name="cx" localSheetId="31">#REF!</definedName>
    <definedName name="cx" localSheetId="43">#REF!</definedName>
    <definedName name="cx" localSheetId="53">#REF!</definedName>
    <definedName name="cx" localSheetId="52">#REF!</definedName>
    <definedName name="cx" localSheetId="50">#REF!</definedName>
    <definedName name="cx" localSheetId="3">#REF!</definedName>
    <definedName name="cx" localSheetId="2">#REF!</definedName>
    <definedName name="cx" localSheetId="55">#REF!</definedName>
    <definedName name="cx" localSheetId="56">#REF!</definedName>
    <definedName name="cx">#REF!</definedName>
    <definedName name="czz" localSheetId="31" hidden="1">#REF!</definedName>
    <definedName name="czz" localSheetId="3" hidden="1">#REF!</definedName>
    <definedName name="czz" localSheetId="4" hidden="1">#REF!</definedName>
    <definedName name="czz" hidden="1">#REF!</definedName>
    <definedName name="D" localSheetId="31">#REF!</definedName>
    <definedName name="D" localSheetId="43">#REF!</definedName>
    <definedName name="D" localSheetId="53">#REF!</definedName>
    <definedName name="D" localSheetId="52">#REF!</definedName>
    <definedName name="D" localSheetId="50">#REF!</definedName>
    <definedName name="D" localSheetId="3">#REF!</definedName>
    <definedName name="D" localSheetId="2">#REF!</definedName>
    <definedName name="D" localSheetId="55">#REF!</definedName>
    <definedName name="D" localSheetId="56">#REF!</definedName>
    <definedName name="D">#REF!</definedName>
    <definedName name="D.31" localSheetId="5">#REF!</definedName>
    <definedName name="D.31" localSheetId="9">#REF!</definedName>
    <definedName name="D.31" localSheetId="46">#REF!</definedName>
    <definedName name="D.31" localSheetId="8">#REF!</definedName>
    <definedName name="D.31" localSheetId="31">#REF!</definedName>
    <definedName name="D.31" localSheetId="43">#REF!</definedName>
    <definedName name="D.31" localSheetId="53">#REF!</definedName>
    <definedName name="D.31" localSheetId="45">#REF!</definedName>
    <definedName name="D.31" localSheetId="52">#REF!</definedName>
    <definedName name="D.31" localSheetId="50">#REF!</definedName>
    <definedName name="D.31" localSheetId="3">#REF!</definedName>
    <definedName name="D.31" localSheetId="18">#REF!</definedName>
    <definedName name="D.31" localSheetId="19">#REF!</definedName>
    <definedName name="D.31" localSheetId="16">#REF!</definedName>
    <definedName name="D.31" localSheetId="17">#REF!</definedName>
    <definedName name="D.31" localSheetId="6">#REF!</definedName>
    <definedName name="D.31" localSheetId="25">#REF!</definedName>
    <definedName name="D.31" localSheetId="29">#REF!</definedName>
    <definedName name="D.31" localSheetId="30">#REF!</definedName>
    <definedName name="D.31" localSheetId="27">#REF!</definedName>
    <definedName name="D.31" localSheetId="28">#REF!</definedName>
    <definedName name="D.31" localSheetId="26">#REF!</definedName>
    <definedName name="D.31" localSheetId="1">#REF!</definedName>
    <definedName name="D.31" localSheetId="2">#REF!</definedName>
    <definedName name="D.31" localSheetId="33">#REF!</definedName>
    <definedName name="D.31" localSheetId="0">#REF!</definedName>
    <definedName name="D.31" localSheetId="47">#REF!</definedName>
    <definedName name="D.31" localSheetId="37">#REF!</definedName>
    <definedName name="D.31" localSheetId="38">#REF!</definedName>
    <definedName name="D.31" localSheetId="39">#REF!</definedName>
    <definedName name="D.31" localSheetId="40">#REF!</definedName>
    <definedName name="D.31" localSheetId="41">#REF!</definedName>
    <definedName name="D.31" localSheetId="36">#REF!</definedName>
    <definedName name="D.31" localSheetId="55">#REF!</definedName>
    <definedName name="D.31" localSheetId="56">#REF!</definedName>
    <definedName name="D.31" localSheetId="54">#REF!</definedName>
    <definedName name="D.31" localSheetId="44">#REF!</definedName>
    <definedName name="D.31">#REF!</definedName>
    <definedName name="D.32" localSheetId="5">#REF!</definedName>
    <definedName name="D.32" localSheetId="9">#REF!</definedName>
    <definedName name="D.32" localSheetId="46">#REF!</definedName>
    <definedName name="D.32" localSheetId="8">#REF!</definedName>
    <definedName name="D.32" localSheetId="31">#REF!</definedName>
    <definedName name="D.32" localSheetId="43">#REF!</definedName>
    <definedName name="D.32" localSheetId="53">#REF!</definedName>
    <definedName name="D.32" localSheetId="45">#REF!</definedName>
    <definedName name="D.32" localSheetId="52">#REF!</definedName>
    <definedName name="D.32" localSheetId="50">#REF!</definedName>
    <definedName name="D.32" localSheetId="3">#REF!</definedName>
    <definedName name="D.32" localSheetId="18">#REF!</definedName>
    <definedName name="D.32" localSheetId="19">#REF!</definedName>
    <definedName name="D.32" localSheetId="16">#REF!</definedName>
    <definedName name="D.32" localSheetId="17">#REF!</definedName>
    <definedName name="D.32" localSheetId="6">#REF!</definedName>
    <definedName name="D.32" localSheetId="25">#REF!</definedName>
    <definedName name="D.32" localSheetId="29">#REF!</definedName>
    <definedName name="D.32" localSheetId="30">#REF!</definedName>
    <definedName name="D.32" localSheetId="27">#REF!</definedName>
    <definedName name="D.32" localSheetId="28">#REF!</definedName>
    <definedName name="D.32" localSheetId="26">#REF!</definedName>
    <definedName name="D.32" localSheetId="1">#REF!</definedName>
    <definedName name="D.32" localSheetId="2">#REF!</definedName>
    <definedName name="D.32" localSheetId="33">#REF!</definedName>
    <definedName name="D.32" localSheetId="0">#REF!</definedName>
    <definedName name="D.32" localSheetId="47">#REF!</definedName>
    <definedName name="D.32" localSheetId="37">#REF!</definedName>
    <definedName name="D.32" localSheetId="38">#REF!</definedName>
    <definedName name="D.32" localSheetId="39">#REF!</definedName>
    <definedName name="D.32" localSheetId="40">#REF!</definedName>
    <definedName name="D.32" localSheetId="41">#REF!</definedName>
    <definedName name="D.32" localSheetId="36">#REF!</definedName>
    <definedName name="D.32" localSheetId="55">#REF!</definedName>
    <definedName name="D.32" localSheetId="56">#REF!</definedName>
    <definedName name="D.32" localSheetId="54">#REF!</definedName>
    <definedName name="D.32" localSheetId="44">#REF!</definedName>
    <definedName name="D.32">#REF!</definedName>
    <definedName name="D.41" localSheetId="5">#REF!</definedName>
    <definedName name="D.41" localSheetId="9">#REF!</definedName>
    <definedName name="D.41" localSheetId="46">#REF!</definedName>
    <definedName name="D.41" localSheetId="8">#REF!</definedName>
    <definedName name="D.41" localSheetId="31">#REF!</definedName>
    <definedName name="D.41" localSheetId="43">#REF!</definedName>
    <definedName name="D.41" localSheetId="53">#REF!</definedName>
    <definedName name="D.41" localSheetId="45">#REF!</definedName>
    <definedName name="D.41" localSheetId="52">#REF!</definedName>
    <definedName name="D.41" localSheetId="50">#REF!</definedName>
    <definedName name="D.41" localSheetId="3">#REF!</definedName>
    <definedName name="D.41" localSheetId="18">#REF!</definedName>
    <definedName name="D.41" localSheetId="19">#REF!</definedName>
    <definedName name="D.41" localSheetId="16">#REF!</definedName>
    <definedName name="D.41" localSheetId="17">#REF!</definedName>
    <definedName name="D.41" localSheetId="6">#REF!</definedName>
    <definedName name="D.41" localSheetId="25">#REF!</definedName>
    <definedName name="D.41" localSheetId="29">#REF!</definedName>
    <definedName name="D.41" localSheetId="30">#REF!</definedName>
    <definedName name="D.41" localSheetId="27">#REF!</definedName>
    <definedName name="D.41" localSheetId="28">#REF!</definedName>
    <definedName name="D.41" localSheetId="26">#REF!</definedName>
    <definedName name="D.41" localSheetId="1">#REF!</definedName>
    <definedName name="D.41" localSheetId="2">#REF!</definedName>
    <definedName name="D.41" localSheetId="33">#REF!</definedName>
    <definedName name="D.41" localSheetId="0">#REF!</definedName>
    <definedName name="D.41" localSheetId="47">#REF!</definedName>
    <definedName name="D.41" localSheetId="37">#REF!</definedName>
    <definedName name="D.41" localSheetId="38">#REF!</definedName>
    <definedName name="D.41" localSheetId="39">#REF!</definedName>
    <definedName name="D.41" localSheetId="40">#REF!</definedName>
    <definedName name="D.41" localSheetId="41">#REF!</definedName>
    <definedName name="D.41" localSheetId="36">#REF!</definedName>
    <definedName name="D.41" localSheetId="55">#REF!</definedName>
    <definedName name="D.41" localSheetId="56">#REF!</definedName>
    <definedName name="D.41" localSheetId="54">#REF!</definedName>
    <definedName name="D.41" localSheetId="44">#REF!</definedName>
    <definedName name="D.41">#REF!</definedName>
    <definedName name="D.42" localSheetId="5">#REF!</definedName>
    <definedName name="D.42" localSheetId="9">#REF!</definedName>
    <definedName name="D.42" localSheetId="46">#REF!</definedName>
    <definedName name="D.42" localSheetId="8">#REF!</definedName>
    <definedName name="D.42" localSheetId="31">#REF!</definedName>
    <definedName name="D.42" localSheetId="43">#REF!</definedName>
    <definedName name="D.42" localSheetId="53">#REF!</definedName>
    <definedName name="D.42" localSheetId="45">#REF!</definedName>
    <definedName name="D.42" localSheetId="52">#REF!</definedName>
    <definedName name="D.42" localSheetId="50">#REF!</definedName>
    <definedName name="D.42" localSheetId="3">#REF!</definedName>
    <definedName name="D.42" localSheetId="18">#REF!</definedName>
    <definedName name="D.42" localSheetId="19">#REF!</definedName>
    <definedName name="D.42" localSheetId="16">#REF!</definedName>
    <definedName name="D.42" localSheetId="17">#REF!</definedName>
    <definedName name="D.42" localSheetId="6">#REF!</definedName>
    <definedName name="D.42" localSheetId="25">#REF!</definedName>
    <definedName name="D.42" localSheetId="29">#REF!</definedName>
    <definedName name="D.42" localSheetId="30">#REF!</definedName>
    <definedName name="D.42" localSheetId="27">#REF!</definedName>
    <definedName name="D.42" localSheetId="28">#REF!</definedName>
    <definedName name="D.42" localSheetId="26">#REF!</definedName>
    <definedName name="D.42" localSheetId="1">#REF!</definedName>
    <definedName name="D.42" localSheetId="2">#REF!</definedName>
    <definedName name="D.42" localSheetId="33">#REF!</definedName>
    <definedName name="D.42" localSheetId="0">#REF!</definedName>
    <definedName name="D.42" localSheetId="47">#REF!</definedName>
    <definedName name="D.42" localSheetId="37">#REF!</definedName>
    <definedName name="D.42" localSheetId="38">#REF!</definedName>
    <definedName name="D.42" localSheetId="39">#REF!</definedName>
    <definedName name="D.42" localSheetId="40">#REF!</definedName>
    <definedName name="D.42" localSheetId="41">#REF!</definedName>
    <definedName name="D.42" localSheetId="36">#REF!</definedName>
    <definedName name="D.42" localSheetId="55">#REF!</definedName>
    <definedName name="D.42" localSheetId="56">#REF!</definedName>
    <definedName name="D.42" localSheetId="54">#REF!</definedName>
    <definedName name="D.42" localSheetId="44">#REF!</definedName>
    <definedName name="D.42">#REF!</definedName>
    <definedName name="D.61" localSheetId="5">#REF!</definedName>
    <definedName name="D.61" localSheetId="9">#REF!</definedName>
    <definedName name="D.61" localSheetId="46">#REF!</definedName>
    <definedName name="D.61" localSheetId="8">#REF!</definedName>
    <definedName name="D.61" localSheetId="31">#REF!</definedName>
    <definedName name="D.61" localSheetId="43">#REF!</definedName>
    <definedName name="D.61" localSheetId="53">#REF!</definedName>
    <definedName name="D.61" localSheetId="45">#REF!</definedName>
    <definedName name="D.61" localSheetId="52">#REF!</definedName>
    <definedName name="D.61" localSheetId="50">#REF!</definedName>
    <definedName name="D.61" localSheetId="3">#REF!</definedName>
    <definedName name="D.61" localSheetId="18">#REF!</definedName>
    <definedName name="D.61" localSheetId="19">#REF!</definedName>
    <definedName name="D.61" localSheetId="16">#REF!</definedName>
    <definedName name="D.61" localSheetId="17">#REF!</definedName>
    <definedName name="D.61" localSheetId="6">#REF!</definedName>
    <definedName name="D.61" localSheetId="25">#REF!</definedName>
    <definedName name="D.61" localSheetId="29">#REF!</definedName>
    <definedName name="D.61" localSheetId="30">#REF!</definedName>
    <definedName name="D.61" localSheetId="27">#REF!</definedName>
    <definedName name="D.61" localSheetId="28">#REF!</definedName>
    <definedName name="D.61" localSheetId="26">#REF!</definedName>
    <definedName name="D.61" localSheetId="1">#REF!</definedName>
    <definedName name="D.61" localSheetId="2">#REF!</definedName>
    <definedName name="D.61" localSheetId="33">#REF!</definedName>
    <definedName name="D.61" localSheetId="0">#REF!</definedName>
    <definedName name="D.61" localSheetId="47">#REF!</definedName>
    <definedName name="D.61" localSheetId="37">#REF!</definedName>
    <definedName name="D.61" localSheetId="38">#REF!</definedName>
    <definedName name="D.61" localSheetId="39">#REF!</definedName>
    <definedName name="D.61" localSheetId="40">#REF!</definedName>
    <definedName name="D.61" localSheetId="41">#REF!</definedName>
    <definedName name="D.61" localSheetId="36">#REF!</definedName>
    <definedName name="D.61" localSheetId="55">#REF!</definedName>
    <definedName name="D.61" localSheetId="56">#REF!</definedName>
    <definedName name="D.61" localSheetId="54">#REF!</definedName>
    <definedName name="D.61" localSheetId="44">#REF!</definedName>
    <definedName name="D.61">#REF!</definedName>
    <definedName name="D.62" localSheetId="5">#REF!</definedName>
    <definedName name="D.62" localSheetId="9">#REF!</definedName>
    <definedName name="D.62" localSheetId="46">#REF!</definedName>
    <definedName name="D.62" localSheetId="8">#REF!</definedName>
    <definedName name="D.62" localSheetId="31">#REF!</definedName>
    <definedName name="D.62" localSheetId="43">#REF!</definedName>
    <definedName name="D.62" localSheetId="53">#REF!</definedName>
    <definedName name="D.62" localSheetId="45">#REF!</definedName>
    <definedName name="D.62" localSheetId="52">#REF!</definedName>
    <definedName name="D.62" localSheetId="50">#REF!</definedName>
    <definedName name="D.62" localSheetId="3">#REF!</definedName>
    <definedName name="D.62" localSheetId="18">#REF!</definedName>
    <definedName name="D.62" localSheetId="19">#REF!</definedName>
    <definedName name="D.62" localSheetId="16">#REF!</definedName>
    <definedName name="D.62" localSheetId="17">#REF!</definedName>
    <definedName name="D.62" localSheetId="6">#REF!</definedName>
    <definedName name="D.62" localSheetId="25">#REF!</definedName>
    <definedName name="D.62" localSheetId="29">#REF!</definedName>
    <definedName name="D.62" localSheetId="30">#REF!</definedName>
    <definedName name="D.62" localSheetId="27">#REF!</definedName>
    <definedName name="D.62" localSheetId="28">#REF!</definedName>
    <definedName name="D.62" localSheetId="26">#REF!</definedName>
    <definedName name="D.62" localSheetId="1">#REF!</definedName>
    <definedName name="D.62" localSheetId="2">#REF!</definedName>
    <definedName name="D.62" localSheetId="33">#REF!</definedName>
    <definedName name="D.62" localSheetId="0">#REF!</definedName>
    <definedName name="D.62" localSheetId="47">#REF!</definedName>
    <definedName name="D.62" localSheetId="37">#REF!</definedName>
    <definedName name="D.62" localSheetId="38">#REF!</definedName>
    <definedName name="D.62" localSheetId="39">#REF!</definedName>
    <definedName name="D.62" localSheetId="40">#REF!</definedName>
    <definedName name="D.62" localSheetId="41">#REF!</definedName>
    <definedName name="D.62" localSheetId="36">#REF!</definedName>
    <definedName name="D.62" localSheetId="55">#REF!</definedName>
    <definedName name="D.62" localSheetId="56">#REF!</definedName>
    <definedName name="D.62" localSheetId="54">#REF!</definedName>
    <definedName name="D.62" localSheetId="44">#REF!</definedName>
    <definedName name="D.62">#REF!</definedName>
    <definedName name="DADADAD" localSheetId="5" hidden="1">{#N/A,#N/A,TRUE,"CODIGO DEPENDENCIA"}</definedName>
    <definedName name="DADADAD" localSheetId="9" hidden="1">{#N/A,#N/A,TRUE,"CODIGO DEPENDENCIA"}</definedName>
    <definedName name="DADADAD" localSheetId="8" hidden="1">{#N/A,#N/A,TRUE,"CODIGO DEPENDENCIA"}</definedName>
    <definedName name="DADADAD" localSheetId="53" hidden="1">{#N/A,#N/A,TRUE,"CODIGO DEPENDENCIA"}</definedName>
    <definedName name="DADADAD" localSheetId="48" hidden="1">{#N/A,#N/A,TRUE,"CODIGO DEPENDENCIA"}</definedName>
    <definedName name="DADADAD" localSheetId="50" hidden="1">{#N/A,#N/A,TRUE,"CODIGO DEPENDENCIA"}</definedName>
    <definedName name="DADADAD" localSheetId="51" hidden="1">{#N/A,#N/A,TRUE,"CODIGO DEPENDENCIA"}</definedName>
    <definedName name="DADADAD" localSheetId="3" hidden="1">{#N/A,#N/A,TRUE,"CODIGO DEPENDENCIA"}</definedName>
    <definedName name="DADADAD" localSheetId="49" hidden="1">{#N/A,#N/A,TRUE,"CODIGO DEPENDENCIA"}</definedName>
    <definedName name="DADADAD" localSheetId="7" hidden="1">{#N/A,#N/A,TRUE,"CODIGO DEPENDENCIA"}</definedName>
    <definedName name="DADADAD" localSheetId="47" hidden="1">{#N/A,#N/A,TRUE,"CODIGO DEPENDENCIA"}</definedName>
    <definedName name="DADADAD" hidden="1">{#N/A,#N/A,TRUE,"CODIGO DEPENDENCIA"}</definedName>
    <definedName name="daf" localSheetId="5">#REF!</definedName>
    <definedName name="daf" localSheetId="31">#REF!</definedName>
    <definedName name="daf" localSheetId="43">#REF!</definedName>
    <definedName name="daf" localSheetId="53">#REF!</definedName>
    <definedName name="daf" localSheetId="52">#REF!</definedName>
    <definedName name="daf" localSheetId="50">#REF!</definedName>
    <definedName name="daf" localSheetId="3">#REF!</definedName>
    <definedName name="daf" localSheetId="2">#REF!</definedName>
    <definedName name="daf" localSheetId="47">#REF!</definedName>
    <definedName name="daf" localSheetId="55">#REF!</definedName>
    <definedName name="daf" localSheetId="56">#REF!</definedName>
    <definedName name="daf">#REF!</definedName>
    <definedName name="DAFG" localSheetId="31">#REF!</definedName>
    <definedName name="DAFG" localSheetId="43">#REF!</definedName>
    <definedName name="DAFG" localSheetId="53">#REF!</definedName>
    <definedName name="DAFG" localSheetId="52">#REF!</definedName>
    <definedName name="DAFG" localSheetId="50">#REF!</definedName>
    <definedName name="DAFG" localSheetId="3">#REF!</definedName>
    <definedName name="DAFG" localSheetId="2">#REF!</definedName>
    <definedName name="DAFG" localSheetId="55">#REF!</definedName>
    <definedName name="DAFG" localSheetId="56">#REF!</definedName>
    <definedName name="DAFG">#REF!</definedName>
    <definedName name="das" localSheetId="31">#REF!</definedName>
    <definedName name="das" localSheetId="43">#REF!</definedName>
    <definedName name="das" localSheetId="53">#REF!</definedName>
    <definedName name="das" localSheetId="52">#REF!</definedName>
    <definedName name="das" localSheetId="50">#REF!</definedName>
    <definedName name="das" localSheetId="3">#REF!</definedName>
    <definedName name="das" localSheetId="2">#REF!</definedName>
    <definedName name="das" localSheetId="55">#REF!</definedName>
    <definedName name="das" localSheetId="56">#REF!</definedName>
    <definedName name="das">#REF!</definedName>
    <definedName name="DASD" localSheetId="31">#REF!</definedName>
    <definedName name="DASD" localSheetId="43">#REF!</definedName>
    <definedName name="DASD" localSheetId="53">#REF!</definedName>
    <definedName name="DASD" localSheetId="52">#REF!</definedName>
    <definedName name="DASD" localSheetId="50">#REF!</definedName>
    <definedName name="DASD" localSheetId="3">#REF!</definedName>
    <definedName name="DASD" localSheetId="2">#REF!</definedName>
    <definedName name="DASD" localSheetId="55">#REF!</definedName>
    <definedName name="DASD" localSheetId="56">#REF!</definedName>
    <definedName name="DASD">#REF!</definedName>
    <definedName name="Datos">#REF!</definedName>
    <definedName name="DATOS_1" localSheetId="5">#REF!</definedName>
    <definedName name="DATOS_1" localSheetId="31">#REF!</definedName>
    <definedName name="DATOS_1" localSheetId="43">#REF!</definedName>
    <definedName name="DATOS_1" localSheetId="53">#REF!</definedName>
    <definedName name="DATOS_1" localSheetId="52">#REF!</definedName>
    <definedName name="DATOS_1" localSheetId="50">#REF!</definedName>
    <definedName name="DATOS_1" localSheetId="3">#REF!</definedName>
    <definedName name="DATOS_1" localSheetId="2">#REF!</definedName>
    <definedName name="DATOS_1" localSheetId="47">#REF!</definedName>
    <definedName name="DATOS_1" localSheetId="55">#REF!</definedName>
    <definedName name="DATOS_1" localSheetId="56">#REF!</definedName>
    <definedName name="DATOS_1">#REF!</definedName>
    <definedName name="datosx" localSheetId="31">#REF!</definedName>
    <definedName name="datosx" localSheetId="43">#REF!</definedName>
    <definedName name="datosx" localSheetId="53">#REF!</definedName>
    <definedName name="datosx" localSheetId="52">#REF!</definedName>
    <definedName name="datosx" localSheetId="50">#REF!</definedName>
    <definedName name="datosx" localSheetId="3">#REF!</definedName>
    <definedName name="datosx" localSheetId="2">#REF!</definedName>
    <definedName name="datosx" localSheetId="55">#REF!</definedName>
    <definedName name="datosx" localSheetId="56">#REF!</definedName>
    <definedName name="datosx">#REF!</definedName>
    <definedName name="dc" localSheetId="31">#REF!</definedName>
    <definedName name="dc" localSheetId="43">#REF!</definedName>
    <definedName name="dc" localSheetId="53">#REF!</definedName>
    <definedName name="dc" localSheetId="52">#REF!</definedName>
    <definedName name="dc" localSheetId="50">#REF!</definedName>
    <definedName name="dc" localSheetId="3">#REF!</definedName>
    <definedName name="dc" localSheetId="2">#REF!</definedName>
    <definedName name="dc" localSheetId="55">#REF!</definedName>
    <definedName name="dc" localSheetId="56">#REF!</definedName>
    <definedName name="dc">#REF!</definedName>
    <definedName name="DCF" localSheetId="31">#REF!</definedName>
    <definedName name="DCF" localSheetId="43">#REF!</definedName>
    <definedName name="DCF" localSheetId="53">#REF!</definedName>
    <definedName name="DCF" localSheetId="52">#REF!</definedName>
    <definedName name="DCF" localSheetId="50">#REF!</definedName>
    <definedName name="DCF" localSheetId="3">#REF!</definedName>
    <definedName name="DCF" localSheetId="2">#REF!</definedName>
    <definedName name="DCF" localSheetId="55">#REF!</definedName>
    <definedName name="DCF" localSheetId="56">#REF!</definedName>
    <definedName name="DCF">#REF!</definedName>
    <definedName name="dd" localSheetId="31">#REF!</definedName>
    <definedName name="dd" localSheetId="43">#REF!</definedName>
    <definedName name="dd" localSheetId="53">#REF!</definedName>
    <definedName name="dd" localSheetId="52">#REF!</definedName>
    <definedName name="dd" localSheetId="50">#REF!</definedName>
    <definedName name="dd" localSheetId="3">#REF!</definedName>
    <definedName name="dd" localSheetId="2">#REF!</definedName>
    <definedName name="dd" localSheetId="55">#REF!</definedName>
    <definedName name="dd" localSheetId="56">#REF!</definedName>
    <definedName name="dd">#REF!</definedName>
    <definedName name="ddd" localSheetId="31">#REF!</definedName>
    <definedName name="ddd" localSheetId="43">#REF!</definedName>
    <definedName name="ddd" localSheetId="53">#REF!</definedName>
    <definedName name="ddd" localSheetId="52">#REF!</definedName>
    <definedName name="ddd" localSheetId="50">#REF!</definedName>
    <definedName name="ddd" localSheetId="3">#REF!</definedName>
    <definedName name="ddd" localSheetId="2">#REF!</definedName>
    <definedName name="ddd" localSheetId="55">#REF!</definedName>
    <definedName name="ddd" localSheetId="56">#REF!</definedName>
    <definedName name="ddd">#REF!</definedName>
    <definedName name="ddd_1">NA()</definedName>
    <definedName name="ddd_11">NA()</definedName>
    <definedName name="ddd_12">NA()</definedName>
    <definedName name="ddd_6">NA()</definedName>
    <definedName name="ddd_7">NA()</definedName>
    <definedName name="ddd_8">NA()</definedName>
    <definedName name="ddd_9">NA()</definedName>
    <definedName name="DDDD" localSheetId="31">#REF!</definedName>
    <definedName name="DDDD" localSheetId="43">#REF!</definedName>
    <definedName name="DDDD" localSheetId="53">#REF!</definedName>
    <definedName name="DDDD" localSheetId="52">#REF!</definedName>
    <definedName name="DDDD" localSheetId="50">#REF!</definedName>
    <definedName name="DDDD" localSheetId="3">#REF!</definedName>
    <definedName name="DDDD" localSheetId="2">#REF!</definedName>
    <definedName name="DDDD" localSheetId="55">#REF!</definedName>
    <definedName name="DDDD" localSheetId="56">#REF!</definedName>
    <definedName name="DDDD">#REF!</definedName>
    <definedName name="dds" localSheetId="5">#REF!</definedName>
    <definedName name="dds" localSheetId="31">#REF!</definedName>
    <definedName name="dds" localSheetId="43">#REF!</definedName>
    <definedName name="dds" localSheetId="53">#REF!</definedName>
    <definedName name="dds" localSheetId="52">#REF!</definedName>
    <definedName name="dds" localSheetId="50">#REF!</definedName>
    <definedName name="dds" localSheetId="3">#REF!</definedName>
    <definedName name="dds" localSheetId="2">#REF!</definedName>
    <definedName name="dds" localSheetId="47">#REF!</definedName>
    <definedName name="dds" localSheetId="55">#REF!</definedName>
    <definedName name="dds" localSheetId="56">#REF!</definedName>
    <definedName name="dds">#REF!</definedName>
    <definedName name="Dealpb" localSheetId="31" hidden="1">#REF!</definedName>
    <definedName name="Dealpb" localSheetId="3" hidden="1">#REF!</definedName>
    <definedName name="Dealpb" localSheetId="4" hidden="1">#REF!</definedName>
    <definedName name="Dealpb" hidden="1">#REF!</definedName>
    <definedName name="DEC">#REF!</definedName>
    <definedName name="Decision" localSheetId="5">#REF!</definedName>
    <definedName name="Decision" localSheetId="31">#REF!</definedName>
    <definedName name="Decision" localSheetId="43">#REF!</definedName>
    <definedName name="Decision" localSheetId="53">#REF!</definedName>
    <definedName name="Decision" localSheetId="52">#REF!</definedName>
    <definedName name="Decision" localSheetId="50">#REF!</definedName>
    <definedName name="Decision" localSheetId="3">#REF!</definedName>
    <definedName name="Decision" localSheetId="2">#REF!</definedName>
    <definedName name="Decision" localSheetId="47">#REF!</definedName>
    <definedName name="Decision" localSheetId="55">#REF!</definedName>
    <definedName name="Decision" localSheetId="56">#REF!</definedName>
    <definedName name="Decision">#REF!</definedName>
    <definedName name="decisión">#REF!</definedName>
    <definedName name="DECSAN">#REF!</definedName>
    <definedName name="DEF" localSheetId="5">#REF!</definedName>
    <definedName name="DEF" localSheetId="31">#REF!</definedName>
    <definedName name="DEF" localSheetId="43">#REF!</definedName>
    <definedName name="DEF" localSheetId="53">#REF!</definedName>
    <definedName name="DEF" localSheetId="52">#REF!</definedName>
    <definedName name="DEF" localSheetId="50">#REF!</definedName>
    <definedName name="DEF" localSheetId="3">#REF!</definedName>
    <definedName name="DEF" localSheetId="2">#REF!</definedName>
    <definedName name="DEF" localSheetId="47">#REF!</definedName>
    <definedName name="DEF" localSheetId="55">#REF!</definedName>
    <definedName name="DEF" localSheetId="56">#REF!</definedName>
    <definedName name="DEF">#REF!</definedName>
    <definedName name="demanto" localSheetId="31">#REF!</definedName>
    <definedName name="demanto" localSheetId="43">#REF!</definedName>
    <definedName name="demanto" localSheetId="53">#REF!</definedName>
    <definedName name="demanto" localSheetId="52">#REF!</definedName>
    <definedName name="demanto" localSheetId="50">#REF!</definedName>
    <definedName name="demanto" localSheetId="3">#REF!</definedName>
    <definedName name="demanto" localSheetId="2">#REF!</definedName>
    <definedName name="demanto" localSheetId="55">#REF!</definedName>
    <definedName name="demanto" localSheetId="56">#REF!</definedName>
    <definedName name="demanto">#REF!</definedName>
    <definedName name="Demolicion_PC_0_6_corte_con_martillo" localSheetId="31">#REF!</definedName>
    <definedName name="Demolicion_PC_0_6_corte_con_martillo" localSheetId="43">#REF!</definedName>
    <definedName name="Demolicion_PC_0_6_corte_con_martillo" localSheetId="53">#REF!</definedName>
    <definedName name="Demolicion_PC_0_6_corte_con_martillo" localSheetId="52">#REF!</definedName>
    <definedName name="Demolicion_PC_0_6_corte_con_martillo" localSheetId="50">#REF!</definedName>
    <definedName name="Demolicion_PC_0_6_corte_con_martillo" localSheetId="3">#REF!</definedName>
    <definedName name="Demolicion_PC_0_6_corte_con_martillo" localSheetId="2">#REF!</definedName>
    <definedName name="Demolicion_PC_0_6_corte_con_martillo" localSheetId="55">#REF!</definedName>
    <definedName name="Demolicion_PC_0_6_corte_con_martillo" localSheetId="56">#REF!</definedName>
    <definedName name="Demolicion_PC_0_6_corte_con_martillo">#REF!</definedName>
    <definedName name="Demolicion_PF_corte_con_martillo" localSheetId="31">#REF!</definedName>
    <definedName name="Demolicion_PF_corte_con_martillo" localSheetId="43">#REF!</definedName>
    <definedName name="Demolicion_PF_corte_con_martillo" localSheetId="53">#REF!</definedName>
    <definedName name="Demolicion_PF_corte_con_martillo" localSheetId="52">#REF!</definedName>
    <definedName name="Demolicion_PF_corte_con_martillo" localSheetId="50">#REF!</definedName>
    <definedName name="Demolicion_PF_corte_con_martillo" localSheetId="3">#REF!</definedName>
    <definedName name="Demolicion_PF_corte_con_martillo" localSheetId="2">#REF!</definedName>
    <definedName name="Demolicion_PF_corte_con_martillo" localSheetId="55">#REF!</definedName>
    <definedName name="Demolicion_PF_corte_con_martillo" localSheetId="56">#REF!</definedName>
    <definedName name="Demolicion_PF_corte_con_martillo">#REF!</definedName>
    <definedName name="Demolicion_PF_corte_disco_martillo" localSheetId="31">#REF!</definedName>
    <definedName name="Demolicion_PF_corte_disco_martillo" localSheetId="43">#REF!</definedName>
    <definedName name="Demolicion_PF_corte_disco_martillo" localSheetId="53">#REF!</definedName>
    <definedName name="Demolicion_PF_corte_disco_martillo" localSheetId="52">#REF!</definedName>
    <definedName name="Demolicion_PF_corte_disco_martillo" localSheetId="50">#REF!</definedName>
    <definedName name="Demolicion_PF_corte_disco_martillo" localSheetId="3">#REF!</definedName>
    <definedName name="Demolicion_PF_corte_disco_martillo" localSheetId="2">#REF!</definedName>
    <definedName name="Demolicion_PF_corte_disco_martillo" localSheetId="55">#REF!</definedName>
    <definedName name="Demolicion_PF_corte_disco_martillo" localSheetId="56">#REF!</definedName>
    <definedName name="Demolicion_PF_corte_disco_martillo">#REF!</definedName>
    <definedName name="Demolicion_PR_corte_con_martillo" localSheetId="31">#REF!</definedName>
    <definedName name="Demolicion_PR_corte_con_martillo" localSheetId="43">#REF!</definedName>
    <definedName name="Demolicion_PR_corte_con_martillo" localSheetId="53">#REF!</definedName>
    <definedName name="Demolicion_PR_corte_con_martillo" localSheetId="52">#REF!</definedName>
    <definedName name="Demolicion_PR_corte_con_martillo" localSheetId="50">#REF!</definedName>
    <definedName name="Demolicion_PR_corte_con_martillo" localSheetId="3">#REF!</definedName>
    <definedName name="Demolicion_PR_corte_con_martillo" localSheetId="2">#REF!</definedName>
    <definedName name="Demolicion_PR_corte_con_martillo" localSheetId="55">#REF!</definedName>
    <definedName name="Demolicion_PR_corte_con_martillo" localSheetId="56">#REF!</definedName>
    <definedName name="Demolicion_PR_corte_con_martillo">#REF!</definedName>
    <definedName name="Demolicion_PR_corte_martillo" localSheetId="31">#REF!</definedName>
    <definedName name="Demolicion_PR_corte_martillo" localSheetId="43">#REF!</definedName>
    <definedName name="Demolicion_PR_corte_martillo" localSheetId="53">#REF!</definedName>
    <definedName name="Demolicion_PR_corte_martillo" localSheetId="52">#REF!</definedName>
    <definedName name="Demolicion_PR_corte_martillo" localSheetId="50">#REF!</definedName>
    <definedName name="Demolicion_PR_corte_martillo" localSheetId="3">#REF!</definedName>
    <definedName name="Demolicion_PR_corte_martillo" localSheetId="2">#REF!</definedName>
    <definedName name="Demolicion_PR_corte_martillo" localSheetId="55">#REF!</definedName>
    <definedName name="Demolicion_PR_corte_martillo" localSheetId="56">#REF!</definedName>
    <definedName name="Demolicion_PR_corte_martillo">#REF!</definedName>
    <definedName name="DEMOLICION_Y_RESTITUCION_PAVIMENTO_FLEXIBLE" localSheetId="46">#REF!</definedName>
    <definedName name="DEMOLICION_Y_RESTITUCION_PAVIMENTO_FLEXIBLE" localSheetId="31">#REF!</definedName>
    <definedName name="DEMOLICION_Y_RESTITUCION_PAVIMENTO_FLEXIBLE" localSheetId="42">#REF!</definedName>
    <definedName name="DEMOLICION_Y_RESTITUCION_PAVIMENTO_FLEXIBLE" localSheetId="43">#REF!</definedName>
    <definedName name="DEMOLICION_Y_RESTITUCION_PAVIMENTO_FLEXIBLE" localSheetId="53">#REF!</definedName>
    <definedName name="DEMOLICION_Y_RESTITUCION_PAVIMENTO_FLEXIBLE" localSheetId="45">#REF!</definedName>
    <definedName name="DEMOLICION_Y_RESTITUCION_PAVIMENTO_FLEXIBLE" localSheetId="48">#REF!</definedName>
    <definedName name="DEMOLICION_Y_RESTITUCION_PAVIMENTO_FLEXIBLE" localSheetId="12">#REF!</definedName>
    <definedName name="DEMOLICION_Y_RESTITUCION_PAVIMENTO_FLEXIBLE" localSheetId="52">#REF!</definedName>
    <definedName name="DEMOLICION_Y_RESTITUCION_PAVIMENTO_FLEXIBLE" localSheetId="13">#REF!</definedName>
    <definedName name="DEMOLICION_Y_RESTITUCION_PAVIMENTO_FLEXIBLE" localSheetId="14">#REF!</definedName>
    <definedName name="DEMOLICION_Y_RESTITUCION_PAVIMENTO_FLEXIBLE" localSheetId="50">#REF!</definedName>
    <definedName name="DEMOLICION_Y_RESTITUCION_PAVIMENTO_FLEXIBLE" localSheetId="3">#REF!</definedName>
    <definedName name="DEMOLICION_Y_RESTITUCION_PAVIMENTO_FLEXIBLE" localSheetId="18">#REF!</definedName>
    <definedName name="DEMOLICION_Y_RESTITUCION_PAVIMENTO_FLEXIBLE" localSheetId="19">#REF!</definedName>
    <definedName name="DEMOLICION_Y_RESTITUCION_PAVIMENTO_FLEXIBLE" localSheetId="16">#REF!</definedName>
    <definedName name="DEMOLICION_Y_RESTITUCION_PAVIMENTO_FLEXIBLE" localSheetId="17">#REF!</definedName>
    <definedName name="DEMOLICION_Y_RESTITUCION_PAVIMENTO_FLEXIBLE" localSheetId="25">#REF!</definedName>
    <definedName name="DEMOLICION_Y_RESTITUCION_PAVIMENTO_FLEXIBLE" localSheetId="29">#REF!</definedName>
    <definedName name="DEMOLICION_Y_RESTITUCION_PAVIMENTO_FLEXIBLE" localSheetId="30">#REF!</definedName>
    <definedName name="DEMOLICION_Y_RESTITUCION_PAVIMENTO_FLEXIBLE" localSheetId="27">#REF!</definedName>
    <definedName name="DEMOLICION_Y_RESTITUCION_PAVIMENTO_FLEXIBLE" localSheetId="28">#REF!</definedName>
    <definedName name="DEMOLICION_Y_RESTITUCION_PAVIMENTO_FLEXIBLE" localSheetId="26">#REF!</definedName>
    <definedName name="DEMOLICION_Y_RESTITUCION_PAVIMENTO_FLEXIBLE" localSheetId="15">#REF!</definedName>
    <definedName name="DEMOLICION_Y_RESTITUCION_PAVIMENTO_FLEXIBLE" localSheetId="1">#REF!</definedName>
    <definedName name="DEMOLICION_Y_RESTITUCION_PAVIMENTO_FLEXIBLE" localSheetId="2">#REF!</definedName>
    <definedName name="DEMOLICION_Y_RESTITUCION_PAVIMENTO_FLEXIBLE" localSheetId="32">#REF!</definedName>
    <definedName name="DEMOLICION_Y_RESTITUCION_PAVIMENTO_FLEXIBLE" localSheetId="33">#REF!</definedName>
    <definedName name="DEMOLICION_Y_RESTITUCION_PAVIMENTO_FLEXIBLE" localSheetId="34">#REF!</definedName>
    <definedName name="DEMOLICION_Y_RESTITUCION_PAVIMENTO_FLEXIBLE" localSheetId="35">#REF!</definedName>
    <definedName name="DEMOLICION_Y_RESTITUCION_PAVIMENTO_FLEXIBLE" localSheetId="0">#REF!</definedName>
    <definedName name="DEMOLICION_Y_RESTITUCION_PAVIMENTO_FLEXIBLE" localSheetId="47">#REF!</definedName>
    <definedName name="DEMOLICION_Y_RESTITUCION_PAVIMENTO_FLEXIBLE" localSheetId="37">#REF!</definedName>
    <definedName name="DEMOLICION_Y_RESTITUCION_PAVIMENTO_FLEXIBLE" localSheetId="38">#REF!</definedName>
    <definedName name="DEMOLICION_Y_RESTITUCION_PAVIMENTO_FLEXIBLE" localSheetId="36">#REF!</definedName>
    <definedName name="DEMOLICION_Y_RESTITUCION_PAVIMENTO_FLEXIBLE" localSheetId="20">#REF!</definedName>
    <definedName name="DEMOLICION_Y_RESTITUCION_PAVIMENTO_FLEXIBLE" localSheetId="55">#REF!</definedName>
    <definedName name="DEMOLICION_Y_RESTITUCION_PAVIMENTO_FLEXIBLE" localSheetId="56">#REF!</definedName>
    <definedName name="DEMOLICION_Y_RESTITUCION_PAVIMENTO_FLEXIBLE" localSheetId="54">#REF!</definedName>
    <definedName name="DEMOLICION_Y_RESTITUCION_PAVIMENTO_FLEXIBLE" localSheetId="44">#REF!</definedName>
    <definedName name="DEMOLICION_Y_RESTITUCION_PAVIMENTO_FLEXIBLE">#REF!</definedName>
    <definedName name="DEMOLICIONES" localSheetId="31">#REF!</definedName>
    <definedName name="DEMOLICIONES" localSheetId="43">#REF!</definedName>
    <definedName name="DEMOLICIONES" localSheetId="53">#REF!</definedName>
    <definedName name="DEMOLICIONES" localSheetId="52">#REF!</definedName>
    <definedName name="DEMOLICIONES" localSheetId="50">#REF!</definedName>
    <definedName name="DEMOLICIONES" localSheetId="3">#REF!</definedName>
    <definedName name="DEMOLICIONES" localSheetId="2">#REF!</definedName>
    <definedName name="DEMOLICIONES" localSheetId="55">#REF!</definedName>
    <definedName name="DEMOLICIONES" localSheetId="56">#REF!</definedName>
    <definedName name="DEMOLICIONES">#REF!</definedName>
    <definedName name="Departamento" localSheetId="31">#REF!</definedName>
    <definedName name="Departamento" localSheetId="43">#REF!</definedName>
    <definedName name="Departamento" localSheetId="53">#REF!</definedName>
    <definedName name="Departamento" localSheetId="52">#REF!</definedName>
    <definedName name="Departamento" localSheetId="50">#REF!</definedName>
    <definedName name="Departamento" localSheetId="3">#REF!</definedName>
    <definedName name="Departamento" localSheetId="2">#REF!</definedName>
    <definedName name="Departamento" localSheetId="55">#REF!</definedName>
    <definedName name="Departamento" localSheetId="56">#REF!</definedName>
    <definedName name="Departamento">#REF!</definedName>
    <definedName name="DepreciationPB" localSheetId="31" hidden="1">#REF!</definedName>
    <definedName name="DepreciationPB" localSheetId="3" hidden="1">#REF!</definedName>
    <definedName name="DepreciationPB" localSheetId="4" hidden="1">#REF!</definedName>
    <definedName name="DepreciationPB" hidden="1">#REF!</definedName>
    <definedName name="DESC_APU">#N/A</definedName>
    <definedName name="DESC1">#REF!</definedName>
    <definedName name="DESC521">#REF!</definedName>
    <definedName name="DESCAPOTE" localSheetId="5">#REF!</definedName>
    <definedName name="DESCAPOTE" localSheetId="46">#REF!</definedName>
    <definedName name="DESCAPOTE" localSheetId="31">#REF!</definedName>
    <definedName name="DESCAPOTE" localSheetId="42">#REF!</definedName>
    <definedName name="DESCAPOTE" localSheetId="43">#REF!</definedName>
    <definedName name="DESCAPOTE" localSheetId="53">#REF!</definedName>
    <definedName name="DESCAPOTE" localSheetId="45">#REF!</definedName>
    <definedName name="DESCAPOTE" localSheetId="48">#REF!</definedName>
    <definedName name="DESCAPOTE" localSheetId="12">#REF!</definedName>
    <definedName name="DESCAPOTE" localSheetId="52">#REF!</definedName>
    <definedName name="DESCAPOTE" localSheetId="13">#REF!</definedName>
    <definedName name="DESCAPOTE" localSheetId="14">#REF!</definedName>
    <definedName name="DESCAPOTE" localSheetId="50">#REF!</definedName>
    <definedName name="DESCAPOTE" localSheetId="3">#REF!</definedName>
    <definedName name="DESCAPOTE" localSheetId="18">#REF!</definedName>
    <definedName name="DESCAPOTE" localSheetId="19">#REF!</definedName>
    <definedName name="DESCAPOTE" localSheetId="16">#REF!</definedName>
    <definedName name="DESCAPOTE" localSheetId="17">#REF!</definedName>
    <definedName name="DESCAPOTE" localSheetId="25">#REF!</definedName>
    <definedName name="DESCAPOTE" localSheetId="29">#REF!</definedName>
    <definedName name="DESCAPOTE" localSheetId="30">#REF!</definedName>
    <definedName name="DESCAPOTE" localSheetId="27">#REF!</definedName>
    <definedName name="DESCAPOTE" localSheetId="28">#REF!</definedName>
    <definedName name="DESCAPOTE" localSheetId="26">#REF!</definedName>
    <definedName name="DESCAPOTE" localSheetId="15">#REF!</definedName>
    <definedName name="DESCAPOTE" localSheetId="1">#REF!</definedName>
    <definedName name="DESCAPOTE" localSheetId="2">#REF!</definedName>
    <definedName name="DESCAPOTE" localSheetId="32">#REF!</definedName>
    <definedName name="DESCAPOTE" localSheetId="33">#REF!</definedName>
    <definedName name="DESCAPOTE" localSheetId="34">#REF!</definedName>
    <definedName name="DESCAPOTE" localSheetId="35">#REF!</definedName>
    <definedName name="DESCAPOTE" localSheetId="0">#REF!</definedName>
    <definedName name="DESCAPOTE" localSheetId="47">#REF!</definedName>
    <definedName name="DESCAPOTE" localSheetId="37">#REF!</definedName>
    <definedName name="DESCAPOTE" localSheetId="38">#REF!</definedName>
    <definedName name="DESCAPOTE" localSheetId="36">#REF!</definedName>
    <definedName name="DESCAPOTE" localSheetId="20">#REF!</definedName>
    <definedName name="DESCAPOTE" localSheetId="55">#REF!</definedName>
    <definedName name="DESCAPOTE" localSheetId="56">#REF!</definedName>
    <definedName name="DESCAPOTE" localSheetId="54">#REF!</definedName>
    <definedName name="DESCAPOTE" localSheetId="44">#REF!</definedName>
    <definedName name="DESCAPOTE">#REF!</definedName>
    <definedName name="Descrip_cuadrillas" localSheetId="9">#REF!</definedName>
    <definedName name="Descrip_cuadrillas" localSheetId="8">#REF!</definedName>
    <definedName name="Descrip_cuadrillas" localSheetId="31">#REF!</definedName>
    <definedName name="Descrip_cuadrillas" localSheetId="43">#REF!</definedName>
    <definedName name="Descrip_cuadrillas" localSheetId="53">#REF!</definedName>
    <definedName name="Descrip_cuadrillas" localSheetId="52">#REF!</definedName>
    <definedName name="Descrip_cuadrillas" localSheetId="50">#REF!</definedName>
    <definedName name="Descrip_cuadrillas" localSheetId="3">#REF!</definedName>
    <definedName name="Descrip_cuadrillas" localSheetId="2">#REF!</definedName>
    <definedName name="Descrip_cuadrillas" localSheetId="55">#REF!</definedName>
    <definedName name="Descrip_cuadrillas" localSheetId="56">#REF!</definedName>
    <definedName name="Descrip_cuadrillas">#REF!</definedName>
    <definedName name="Descrip_equipos" localSheetId="9">#REF!</definedName>
    <definedName name="Descrip_equipos" localSheetId="8">#REF!</definedName>
    <definedName name="Descrip_equipos" localSheetId="31">#REF!</definedName>
    <definedName name="Descrip_equipos" localSheetId="43">#REF!</definedName>
    <definedName name="Descrip_equipos" localSheetId="53">#REF!</definedName>
    <definedName name="Descrip_equipos" localSheetId="52">#REF!</definedName>
    <definedName name="Descrip_equipos" localSheetId="50">#REF!</definedName>
    <definedName name="Descrip_equipos" localSheetId="3">#REF!</definedName>
    <definedName name="Descrip_equipos" localSheetId="2">#REF!</definedName>
    <definedName name="Descrip_equipos" localSheetId="55">#REF!</definedName>
    <definedName name="Descrip_equipos" localSheetId="56">#REF!</definedName>
    <definedName name="Descrip_equipos">#REF!</definedName>
    <definedName name="Descrip_transporte" localSheetId="9">#REF!</definedName>
    <definedName name="Descrip_transporte" localSheetId="8">#REF!</definedName>
    <definedName name="Descrip_transporte" localSheetId="31">#REF!</definedName>
    <definedName name="Descrip_transporte" localSheetId="43">#REF!</definedName>
    <definedName name="Descrip_transporte" localSheetId="53">#REF!</definedName>
    <definedName name="Descrip_transporte" localSheetId="52">#REF!</definedName>
    <definedName name="Descrip_transporte" localSheetId="50">#REF!</definedName>
    <definedName name="Descrip_transporte" localSheetId="3">#REF!</definedName>
    <definedName name="Descrip_transporte" localSheetId="2">#REF!</definedName>
    <definedName name="Descrip_transporte" localSheetId="55">#REF!</definedName>
    <definedName name="Descrip_transporte" localSheetId="56">#REF!</definedName>
    <definedName name="Descrip_transporte">#REF!</definedName>
    <definedName name="Descripción" localSheetId="9">#REF!</definedName>
    <definedName name="Descripción" localSheetId="8">#REF!</definedName>
    <definedName name="Descripción" localSheetId="31">#REF!</definedName>
    <definedName name="Descripción" localSheetId="43">#REF!</definedName>
    <definedName name="Descripción" localSheetId="53">#REF!</definedName>
    <definedName name="Descripción" localSheetId="52">#REF!</definedName>
    <definedName name="Descripción" localSheetId="50">#REF!</definedName>
    <definedName name="Descripción" localSheetId="3">#REF!</definedName>
    <definedName name="Descripción" localSheetId="2">#REF!</definedName>
    <definedName name="Descripción" localSheetId="55">#REF!</definedName>
    <definedName name="Descripción" localSheetId="56">#REF!</definedName>
    <definedName name="Descripción">#REF!</definedName>
    <definedName name="DESCRIPCION_APU">#N/A</definedName>
    <definedName name="DESCRP1">#REF!</definedName>
    <definedName name="DESCRP2">#REF!</definedName>
    <definedName name="design">#REF!</definedName>
    <definedName name="design2">#REF!</definedName>
    <definedName name="DestinoConsultoria" localSheetId="5">#REF!</definedName>
    <definedName name="DestinoConsultoria" localSheetId="9">#REF!</definedName>
    <definedName name="DestinoConsultoria" localSheetId="8">#REF!</definedName>
    <definedName name="DestinoConsultoria" localSheetId="31">#REF!</definedName>
    <definedName name="DestinoConsultoria" localSheetId="43">#REF!</definedName>
    <definedName name="DestinoConsultoria" localSheetId="53">#REF!</definedName>
    <definedName name="DestinoConsultoria" localSheetId="52">#REF!</definedName>
    <definedName name="DestinoConsultoria" localSheetId="50">#REF!</definedName>
    <definedName name="DestinoConsultoria" localSheetId="3">#REF!</definedName>
    <definedName name="DestinoConsultoria" localSheetId="2">#REF!</definedName>
    <definedName name="DestinoConsultoria" localSheetId="47">#REF!</definedName>
    <definedName name="DestinoConsultoria" localSheetId="55">#REF!</definedName>
    <definedName name="DestinoConsultoria" localSheetId="56">#REF!</definedName>
    <definedName name="DestinoConsultoria">#REF!</definedName>
    <definedName name="DestinoObra" localSheetId="9">#REF!</definedName>
    <definedName name="DestinoObra" localSheetId="8">#REF!</definedName>
    <definedName name="DestinoObra" localSheetId="31">#REF!</definedName>
    <definedName name="DestinoObra" localSheetId="43">#REF!</definedName>
    <definedName name="DestinoObra" localSheetId="53">#REF!</definedName>
    <definedName name="DestinoObra" localSheetId="52">#REF!</definedName>
    <definedName name="DestinoObra" localSheetId="50">#REF!</definedName>
    <definedName name="DestinoObra" localSheetId="3">#REF!</definedName>
    <definedName name="DestinoObra" localSheetId="2">#REF!</definedName>
    <definedName name="DestinoObra" localSheetId="55">#REF!</definedName>
    <definedName name="DestinoObra" localSheetId="56">#REF!</definedName>
    <definedName name="DestinoObra">#REF!</definedName>
    <definedName name="dewd" localSheetId="31" hidden="1">#REF!</definedName>
    <definedName name="dewd" localSheetId="3" hidden="1">#REF!</definedName>
    <definedName name="dewd" hidden="1">#REF!</definedName>
    <definedName name="df" localSheetId="31">#REF!</definedName>
    <definedName name="df" localSheetId="43">#REF!</definedName>
    <definedName name="df" localSheetId="53">#REF!</definedName>
    <definedName name="df" localSheetId="52">#REF!</definedName>
    <definedName name="df" localSheetId="50">#REF!</definedName>
    <definedName name="df" localSheetId="3">#REF!</definedName>
    <definedName name="df" localSheetId="2">#REF!</definedName>
    <definedName name="df" localSheetId="55">#REF!</definedName>
    <definedName name="df" localSheetId="56">#REF!</definedName>
    <definedName name="df">#REF!</definedName>
    <definedName name="dfghjk" localSheetId="31">#REF!</definedName>
    <definedName name="dfghjk" localSheetId="43">#REF!</definedName>
    <definedName name="dfghjk" localSheetId="53">#REF!</definedName>
    <definedName name="dfghjk" localSheetId="52">#REF!</definedName>
    <definedName name="dfghjk" localSheetId="50">#REF!</definedName>
    <definedName name="dfghjk" localSheetId="3">#REF!</definedName>
    <definedName name="dfghjk" localSheetId="2">#REF!</definedName>
    <definedName name="dfghjk" localSheetId="55">#REF!</definedName>
    <definedName name="dfghjk" localSheetId="56">#REF!</definedName>
    <definedName name="dfghjk">#REF!</definedName>
    <definedName name="DGXDH" localSheetId="31">#REF!</definedName>
    <definedName name="DGXDH" localSheetId="43">#REF!</definedName>
    <definedName name="DGXDH" localSheetId="53">#REF!</definedName>
    <definedName name="DGXDH" localSheetId="52">#REF!</definedName>
    <definedName name="DGXDH" localSheetId="50">#REF!</definedName>
    <definedName name="DGXDH" localSheetId="3">#REF!</definedName>
    <definedName name="DGXDH" localSheetId="2">#REF!</definedName>
    <definedName name="DGXDH" localSheetId="55">#REF!</definedName>
    <definedName name="DGXDH" localSheetId="56">#REF!</definedName>
    <definedName name="DGXDH">#REF!</definedName>
    <definedName name="DHF" localSheetId="31">#REF!</definedName>
    <definedName name="DHF" localSheetId="43">#REF!</definedName>
    <definedName name="DHF" localSheetId="53">#REF!</definedName>
    <definedName name="DHF" localSheetId="52">#REF!</definedName>
    <definedName name="DHF" localSheetId="50">#REF!</definedName>
    <definedName name="DHF" localSheetId="3">#REF!</definedName>
    <definedName name="DHF" localSheetId="2">#REF!</definedName>
    <definedName name="DHF" localSheetId="55">#REF!</definedName>
    <definedName name="DHF" localSheetId="56">#REF!</definedName>
    <definedName name="DHF">#REF!</definedName>
    <definedName name="di" localSheetId="31">#REF!</definedName>
    <definedName name="di" localSheetId="43">#REF!</definedName>
    <definedName name="di" localSheetId="53">#REF!</definedName>
    <definedName name="di" localSheetId="52">#REF!</definedName>
    <definedName name="di" localSheetId="50">#REF!</definedName>
    <definedName name="di" localSheetId="3">#REF!</definedName>
    <definedName name="di" localSheetId="2">#REF!</definedName>
    <definedName name="di" localSheetId="55">#REF!</definedName>
    <definedName name="di" localSheetId="56">#REF!</definedName>
    <definedName name="di">#REF!</definedName>
    <definedName name="diametros">#REF!</definedName>
    <definedName name="diario" localSheetId="5">#REF!</definedName>
    <definedName name="diario" localSheetId="31">#REF!</definedName>
    <definedName name="diario" localSheetId="43">#REF!</definedName>
    <definedName name="diario" localSheetId="53">#REF!</definedName>
    <definedName name="diario" localSheetId="52">#REF!</definedName>
    <definedName name="diario" localSheetId="50">#REF!</definedName>
    <definedName name="diario" localSheetId="3">#REF!</definedName>
    <definedName name="diario" localSheetId="2">#REF!</definedName>
    <definedName name="diario" localSheetId="47">#REF!</definedName>
    <definedName name="diario" localSheetId="55">#REF!</definedName>
    <definedName name="diario" localSheetId="56">#REF!</definedName>
    <definedName name="diario">#REF!</definedName>
    <definedName name="DIC" localSheetId="31">#REF!</definedName>
    <definedName name="DIC" localSheetId="43">#REF!</definedName>
    <definedName name="DIC" localSheetId="53">#REF!</definedName>
    <definedName name="DIC" localSheetId="52">#REF!</definedName>
    <definedName name="DIC" localSheetId="50">#REF!</definedName>
    <definedName name="DIC" localSheetId="3">#REF!</definedName>
    <definedName name="DIC" localSheetId="2">#REF!</definedName>
    <definedName name="DIC" localSheetId="55">#REF!</definedName>
    <definedName name="DIC" localSheetId="56">#REF!</definedName>
    <definedName name="DIC">#REF!</definedName>
    <definedName name="diego" localSheetId="9">#REF!</definedName>
    <definedName name="diego" localSheetId="8">#REF!</definedName>
    <definedName name="diego">#REF!</definedName>
    <definedName name="diego1" localSheetId="5">#REF!</definedName>
    <definedName name="diego1" localSheetId="31">#REF!</definedName>
    <definedName name="diego1" localSheetId="43">#REF!</definedName>
    <definedName name="diego1" localSheetId="53">#REF!</definedName>
    <definedName name="diego1" localSheetId="52">#REF!</definedName>
    <definedName name="diego1" localSheetId="50">#REF!</definedName>
    <definedName name="diego1" localSheetId="3">#REF!</definedName>
    <definedName name="diego1" localSheetId="2">#REF!</definedName>
    <definedName name="diego1" localSheetId="47">#REF!</definedName>
    <definedName name="diego1" localSheetId="55">#REF!</definedName>
    <definedName name="diego1" localSheetId="56">#REF!</definedName>
    <definedName name="diego1">#REF!</definedName>
    <definedName name="DifConsultoriaFM" localSheetId="9">#REF!</definedName>
    <definedName name="DifConsultoriaFM" localSheetId="8">#REF!</definedName>
    <definedName name="DifConsultoriaFM" localSheetId="31">#REF!</definedName>
    <definedName name="DifConsultoriaFM" localSheetId="43">#REF!</definedName>
    <definedName name="DifConsultoriaFM" localSheetId="53">#REF!</definedName>
    <definedName name="DifConsultoriaFM" localSheetId="52">#REF!</definedName>
    <definedName name="DifConsultoriaFM" localSheetId="50">#REF!</definedName>
    <definedName name="DifConsultoriaFM" localSheetId="3">#REF!</definedName>
    <definedName name="DifConsultoriaFM" localSheetId="2">#REF!</definedName>
    <definedName name="DifConsultoriaFM" localSheetId="55">#REF!</definedName>
    <definedName name="DifConsultoriaFM" localSheetId="56">#REF!</definedName>
    <definedName name="DifConsultoriaFM">#REF!</definedName>
    <definedName name="DIRECCIÓN">#REF!</definedName>
    <definedName name="DIRECTO" localSheetId="5">"DIRECTO:  "&amp;TEXT(ROUNDUP(SUMIF(#REF!,#REF!,#REF!)/2,0),"#,##0")&amp;" / "&amp;VLOOKUP(#REF!,#REF!,3,FALSE)</definedName>
    <definedName name="DIRECTO" localSheetId="31">"DIRECTO:  "&amp;TEXT(ROUNDUP(SUMIF(#REF!,#REF!,#REF!)/2,0),"#,##0")&amp;" / "&amp;VLOOKUP(#REF!,#REF!,3,FALSE)</definedName>
    <definedName name="DIRECTO" localSheetId="43">"DIRECTO:  "&amp;TEXT(ROUNDUP(SUMIF(#REF!,#REF!,#REF!)/2,0),"#,##0")&amp;" / "&amp;VLOOKUP(#REF!,#REF!,3,FALSE)</definedName>
    <definedName name="DIRECTO" localSheetId="53">"DIRECTO:  "&amp;TEXT(ROUNDUP(SUMIF(#REF!,#REF!,#REF!)/2,0),"#,##0")&amp;" / "&amp;VLOOKUP(#REF!,#REF!,3,FALSE)</definedName>
    <definedName name="DIRECTO" localSheetId="48">"DIRECTO:  "&amp;TEXT(ROUNDUP(SUMIF(#REF!,#REF!,#REF!)/2,0),"#,##0")&amp;" / "&amp;VLOOKUP(#REF!,#REF!,3,FALSE)</definedName>
    <definedName name="DIRECTO" localSheetId="52">"DIRECTO:  "&amp;TEXT(ROUNDUP(SUMIF(#REF!,#REF!,#REF!)/2,0),"#,##0")&amp;" / "&amp;VLOOKUP(#REF!,#REF!,3,FALSE)</definedName>
    <definedName name="DIRECTO" localSheetId="50">"DIRECTO:  "&amp;TEXT(ROUNDUP(SUMIF(#REF!,#REF!,#REF!)/2,0),"#,##0")&amp;" / "&amp;VLOOKUP(#REF!,#REF!,3,FALSE)</definedName>
    <definedName name="DIRECTO" localSheetId="51">"DIRECTO:  "&amp;TEXT(ROUNDUP(SUMIF(#REF!,#REF!,#REF!)/2,0),"#,##0")&amp;" / "&amp;VLOOKUP(#REF!,#REF!,3,FALSE)</definedName>
    <definedName name="DIRECTO" localSheetId="3">"DIRECTO:  "&amp;TEXT(ROUNDUP(SUMIF(#REF!,#REF!,#REF!)/2,0),"#,##0")&amp;" / "&amp;VLOOKUP(#REF!,#REF!,3,FALSE)</definedName>
    <definedName name="DIRECTO" localSheetId="49">"DIRECTO:  "&amp;TEXT(ROUNDUP(SUMIF(#REF!,#REF!,#REF!)/2,0),"#,##0")&amp;" / "&amp;VLOOKUP(#REF!,#REF!,3,FALSE)</definedName>
    <definedName name="DIRECTO" localSheetId="2">"DIRECTO:  "&amp;TEXT(ROUNDUP(SUMIF(#REF!,#REF!,#REF!)/2,0),"#,##0")&amp;" / "&amp;VLOOKUP(#REF!,#REF!,3,FALSE)</definedName>
    <definedName name="DIRECTO" localSheetId="47">"DIRECTO:  "&amp;TEXT(ROUNDUP(SUMIF(#REF!,#REF!,#REF!)/2,0),"#,##0")&amp;" / "&amp;VLOOKUP(#REF!,#REF!,3,FALSE)</definedName>
    <definedName name="DIRECTO" localSheetId="55">"DIRECTO:  "&amp;TEXT(ROUNDUP(SUMIF(#REF!,#REF!,#REF!)/2,0),"#,##0")&amp;" / "&amp;VLOOKUP(#REF!,#REF!,3,FALSE)</definedName>
    <definedName name="DIRECTO" localSheetId="56">"DIRECTO:  "&amp;TEXT(ROUNDUP(SUMIF(#REF!,#REF!,#REF!)/2,0),"#,##0")&amp;" / "&amp;VLOOKUP(#REF!,#REF!,3,FALSE)</definedName>
    <definedName name="DIRECTO">"DIRECTO:  "&amp;TEXT(ROUNDUP(SUMIF(#REF!,#REF!,#REF!)/2,0),"#,##0")&amp;" / "&amp;VLOOKUP(#REF!,#REF!,3,FALSE)</definedName>
    <definedName name="DIRECTO1">#REF!</definedName>
    <definedName name="DIRECTO10">#REF!</definedName>
    <definedName name="DIRECTO100">#REF!</definedName>
    <definedName name="DIRECTO101">#REF!</definedName>
    <definedName name="DIRECTO102">#REF!</definedName>
    <definedName name="DIRECTO103">#REF!</definedName>
    <definedName name="DIRECTO104">#REF!</definedName>
    <definedName name="DIRECTO105">#REF!</definedName>
    <definedName name="DIRECTO11">#REF!</definedName>
    <definedName name="DIRECTO12">#REF!</definedName>
    <definedName name="DIRECTO124">#REF!</definedName>
    <definedName name="DIRECTO125">#REF!</definedName>
    <definedName name="DIRECTO126">#REF!</definedName>
    <definedName name="DIRECTO127">#REF!</definedName>
    <definedName name="DIRECTO128">#REF!</definedName>
    <definedName name="DIRECTO129">#REF!</definedName>
    <definedName name="DIRECTO13">#REF!</definedName>
    <definedName name="DIRECTO130">#REF!</definedName>
    <definedName name="DIRECTO131">#REF!</definedName>
    <definedName name="DIRECTO132">#REF!</definedName>
    <definedName name="DIRECTO133">#REF!</definedName>
    <definedName name="DIRECTO134">#REF!</definedName>
    <definedName name="DIRECTO14">#REF!</definedName>
    <definedName name="DIRECTO15">#REF!</definedName>
    <definedName name="DIRECTO16">#REF!</definedName>
    <definedName name="DIRECTO17">#REF!</definedName>
    <definedName name="DIRECTO18">#REF!</definedName>
    <definedName name="DIRECTO2">#REF!</definedName>
    <definedName name="DIRECTO2.10">#REF!</definedName>
    <definedName name="DIRECTO2.11">#REF!</definedName>
    <definedName name="DIRECTO2.12">#REF!</definedName>
    <definedName name="DIRECTO2.9">#REF!</definedName>
    <definedName name="DIRECTO21">#REF!</definedName>
    <definedName name="DIRECTO22">#REF!</definedName>
    <definedName name="DIRECTO23">#REF!</definedName>
    <definedName name="DIRECTO24">#REF!</definedName>
    <definedName name="DIRECTO25">#REF!</definedName>
    <definedName name="DIRECTO26">#REF!</definedName>
    <definedName name="DIRECTO27">#REF!</definedName>
    <definedName name="DIRECTO28">#REF!</definedName>
    <definedName name="DIRECTO29">#REF!</definedName>
    <definedName name="DIRECTO3">#REF!</definedName>
    <definedName name="DIRECTO3.15">#REF!</definedName>
    <definedName name="DIRECTO3.16">#REF!</definedName>
    <definedName name="DIRECTO3.17">#REF!</definedName>
    <definedName name="DIRECTO3.18">#REF!</definedName>
    <definedName name="DIRECTO3.19">#REF!</definedName>
    <definedName name="DIRECTO3.20">#REF!</definedName>
    <definedName name="DIRECTO3.21">#REF!</definedName>
    <definedName name="DIRECTO3.22">#REF!</definedName>
    <definedName name="DIRECTO3.23">#REF!</definedName>
    <definedName name="DIRECTO3.24">#REF!</definedName>
    <definedName name="DIRECTO3.25">#REF!</definedName>
    <definedName name="DIRECTO3.26">#REF!</definedName>
    <definedName name="DIRECTO3.27">#REF!</definedName>
    <definedName name="DIRECTO3.28">#REF!</definedName>
    <definedName name="DIRECTO30">#REF!</definedName>
    <definedName name="DIRECTO31">#REF!</definedName>
    <definedName name="DIRECTO32">#REF!</definedName>
    <definedName name="DIRECTO33">#REF!</definedName>
    <definedName name="DIRECTO34">#REF!</definedName>
    <definedName name="DIRECTO35">#REF!</definedName>
    <definedName name="DIRECTO36">#REF!</definedName>
    <definedName name="DIRECTO37">#REF!</definedName>
    <definedName name="DIRECTO38">#REF!</definedName>
    <definedName name="DIRECTO39">#REF!</definedName>
    <definedName name="DIRECTO4">#REF!</definedName>
    <definedName name="DIRECTO4.20">#REF!</definedName>
    <definedName name="DIRECTO4.21">#REF!</definedName>
    <definedName name="DIRECTO4.22">#REF!</definedName>
    <definedName name="DIRECTO4.23">#REF!</definedName>
    <definedName name="DIRECTO4.24">#REF!</definedName>
    <definedName name="DIRECTO4.25">#REF!</definedName>
    <definedName name="DIRECTO4.26">#REF!</definedName>
    <definedName name="DIRECTO4.27">#REF!</definedName>
    <definedName name="DIRECTO4.28">#REF!</definedName>
    <definedName name="DIRECTO4.29">#REF!</definedName>
    <definedName name="DIRECTO4.30">#REF!</definedName>
    <definedName name="DIRECTO4.31">#REF!</definedName>
    <definedName name="DIRECTO4.32">#REF!</definedName>
    <definedName name="DIRECTO4.33">#REF!</definedName>
    <definedName name="DIRECTO4.34">#REF!</definedName>
    <definedName name="DIRECTO4.35">#REF!</definedName>
    <definedName name="DIRECTO4.36">#REF!</definedName>
    <definedName name="DIRECTO4.37">#REF!</definedName>
    <definedName name="DIRECTO4.38">#REF!</definedName>
    <definedName name="DIRECTO4.39">#REF!</definedName>
    <definedName name="DIRECTO4.40">#REF!</definedName>
    <definedName name="DIRECTO4.41">#REF!</definedName>
    <definedName name="DIRECTO4.42">#REF!</definedName>
    <definedName name="DIRECTO4.43">#REF!</definedName>
    <definedName name="DIRECTO4.44">#REF!</definedName>
    <definedName name="DIRECTO4.45">#REF!</definedName>
    <definedName name="DIRECTO4.46">#REF!</definedName>
    <definedName name="DIRECTO4.47">#REF!</definedName>
    <definedName name="DIRECTO4.48">#REF!</definedName>
    <definedName name="DIRECTO4.49">#REF!</definedName>
    <definedName name="DIRECTO4.50">#REF!</definedName>
    <definedName name="DIRECTO4.51">#REF!</definedName>
    <definedName name="DIRECTO4.52">#REF!</definedName>
    <definedName name="DIRECTO40">#REF!</definedName>
    <definedName name="DIRECTO41">#REF!</definedName>
    <definedName name="DIRECTO42">#REF!</definedName>
    <definedName name="DIRECTO43">#REF!</definedName>
    <definedName name="DIRECTO44">#REF!</definedName>
    <definedName name="DIRECTO45">#REF!</definedName>
    <definedName name="DIRECTO46">#REF!</definedName>
    <definedName name="DIRECTO47">#REF!</definedName>
    <definedName name="DIRECTO48">#REF!</definedName>
    <definedName name="DIRECTO49">#REF!</definedName>
    <definedName name="DIRECTO5">#REF!</definedName>
    <definedName name="DIRECTO5.100">#REF!</definedName>
    <definedName name="DIRECTO5.101">#REF!</definedName>
    <definedName name="DIRECTO5.104">#REF!</definedName>
    <definedName name="DIRECTO5.105">#REF!</definedName>
    <definedName name="DIRECTO5.106">#REF!</definedName>
    <definedName name="DIRECTO5.107">#REF!</definedName>
    <definedName name="DIRECTO5.108">#REF!</definedName>
    <definedName name="DIRECTO5.109">#REF!</definedName>
    <definedName name="DIRECTO5.111">#REF!</definedName>
    <definedName name="DIRECTO5.112">#REF!</definedName>
    <definedName name="DIRECTO5.113">#REF!</definedName>
    <definedName name="DIRECTO5.114">#REF!</definedName>
    <definedName name="DIRECTO5.115">#REF!</definedName>
    <definedName name="DIRECTO5.53">#REF!</definedName>
    <definedName name="DIRECTO5.54">#REF!</definedName>
    <definedName name="DIRECTO5.55">#REF!</definedName>
    <definedName name="DIRECTO5.56">#REF!</definedName>
    <definedName name="DIRECTO5.57">#REF!</definedName>
    <definedName name="DIRECTO5.58">#REF!</definedName>
    <definedName name="DIRECTO5.59">#REF!</definedName>
    <definedName name="DIRECTO5.60">#REF!</definedName>
    <definedName name="DIRECTO5.61">#REF!</definedName>
    <definedName name="DIRECTO5.62">#REF!</definedName>
    <definedName name="DIRECTO5.63">#REF!</definedName>
    <definedName name="DIRECTO5.64">#REF!</definedName>
    <definedName name="DIRECTO5.65">#REF!</definedName>
    <definedName name="DIRECTO5.66">#REF!</definedName>
    <definedName name="DIRECTO5.67">#REF!</definedName>
    <definedName name="DIRECTO5.68">#REF!</definedName>
    <definedName name="DIRECTO5.69">#REF!</definedName>
    <definedName name="DIRECTO5.70">#REF!</definedName>
    <definedName name="DIRECTO5.71">#REF!</definedName>
    <definedName name="DIRECTO5.72">#REF!</definedName>
    <definedName name="DIRECTO5.73">#REF!</definedName>
    <definedName name="DIRECTO5.74">#REF!</definedName>
    <definedName name="DIRECTO5.77">#REF!</definedName>
    <definedName name="DIRECTO5.78">#REF!</definedName>
    <definedName name="DIRECTO5.79">#REF!</definedName>
    <definedName name="DIRECTO5.80">#REF!</definedName>
    <definedName name="DIRECTO5.82">#REF!</definedName>
    <definedName name="DIRECTO5.83">#REF!</definedName>
    <definedName name="DIRECTO5.84">#REF!</definedName>
    <definedName name="DIRECTO5.85">#REF!</definedName>
    <definedName name="DIRECTO5.86">#REF!</definedName>
    <definedName name="DIRECTO5.87">#REF!</definedName>
    <definedName name="DIRECTO5.88">#REF!</definedName>
    <definedName name="DIRECTO5.89">#REF!</definedName>
    <definedName name="DIRECTO5.90">#REF!</definedName>
    <definedName name="DIRECTO5.91">#REF!</definedName>
    <definedName name="DIRECTO5.92">#REF!</definedName>
    <definedName name="DIRECTO5.93">#REF!</definedName>
    <definedName name="DIRECTO5.94">#REF!</definedName>
    <definedName name="DIRECTO5.95">#REF!</definedName>
    <definedName name="DIRECTO5.96">#REF!</definedName>
    <definedName name="DIRECTO5.97">#REF!</definedName>
    <definedName name="DIRECTO5.98">#REF!</definedName>
    <definedName name="DIRECTO5.99">#REF!</definedName>
    <definedName name="DIRECTO50">#REF!</definedName>
    <definedName name="DIRECTO51">#REF!</definedName>
    <definedName name="DIRECTO52">#REF!</definedName>
    <definedName name="DIRECTO53">#REF!</definedName>
    <definedName name="DIRECTO54">#REF!</definedName>
    <definedName name="DIRECTO55">#REF!</definedName>
    <definedName name="DIRECTO56">#REF!</definedName>
    <definedName name="DIRECTO57">#REF!</definedName>
    <definedName name="DIRECTO58">#REF!</definedName>
    <definedName name="DIRECTO59">#REF!</definedName>
    <definedName name="DIRECTO6">#REF!</definedName>
    <definedName name="DIRECTO60">#REF!</definedName>
    <definedName name="DIRECTO61">#REF!</definedName>
    <definedName name="DIRECTO62">#REF!</definedName>
    <definedName name="DIRECTO63">#REF!</definedName>
    <definedName name="DIRECTO64">#REF!</definedName>
    <definedName name="DIRECTO65">#REF!</definedName>
    <definedName name="DIRECTO66">#REF!</definedName>
    <definedName name="DIRECTO67">#REF!</definedName>
    <definedName name="DIRECTO68">#REF!</definedName>
    <definedName name="DIRECTO69">#REF!</definedName>
    <definedName name="DIRECTO7">#REF!</definedName>
    <definedName name="DIRECTO7.12">#REF!</definedName>
    <definedName name="DIRECTO7.13">#REF!</definedName>
    <definedName name="DIRECTO7.14">#REF!</definedName>
    <definedName name="DIRECTO7.15">#REF!</definedName>
    <definedName name="DIRECTO7.16">#REF!</definedName>
    <definedName name="DIRECTO7.17">#REF!</definedName>
    <definedName name="DIRECTO7.18">#REF!</definedName>
    <definedName name="DIRECTO7.19">#REF!</definedName>
    <definedName name="DIRECTO7.20">#REF!</definedName>
    <definedName name="DIRECTO7.21">#REF!</definedName>
    <definedName name="DIRECTO7.22">#REF!</definedName>
    <definedName name="DIRECTO7.23">#REF!</definedName>
    <definedName name="DIRECTO7.24">#REF!</definedName>
    <definedName name="DIRECTO7.25">#REF!</definedName>
    <definedName name="DIRECTO7.26">#REF!</definedName>
    <definedName name="DIRECTO7.27">#REF!</definedName>
    <definedName name="DIRECTO7.28">#REF!</definedName>
    <definedName name="DIRECTO7.29">#REF!</definedName>
    <definedName name="DIRECTO7.30">#REF!</definedName>
    <definedName name="DIRECTO7.31">#REF!</definedName>
    <definedName name="DIRECTO7.32">#REF!</definedName>
    <definedName name="DIRECTO7.33">#REF!</definedName>
    <definedName name="DIRECTO7.34">#REF!</definedName>
    <definedName name="DIRECTO7.35">#REF!</definedName>
    <definedName name="DIRECTO7.36">#REF!</definedName>
    <definedName name="DIRECTO7.37">#REF!</definedName>
    <definedName name="DIRECTO7.38">#REF!</definedName>
    <definedName name="DIRECTO7.39">#REF!</definedName>
    <definedName name="DIRECTO7.40">#REF!</definedName>
    <definedName name="DIRECTO7.41">#REF!</definedName>
    <definedName name="DIRECTO7.42">#REF!</definedName>
    <definedName name="DIRECTO7.43">#REF!</definedName>
    <definedName name="DIRECTO7.44">#REF!</definedName>
    <definedName name="DIRECTO70">#REF!</definedName>
    <definedName name="DIRECTO71">#REF!</definedName>
    <definedName name="DIRECTO72">#REF!</definedName>
    <definedName name="DIRECTO73">#REF!</definedName>
    <definedName name="DIRECTO74">#REF!</definedName>
    <definedName name="DIRECTO75">#REF!</definedName>
    <definedName name="DIRECTO76">#REF!</definedName>
    <definedName name="DIRECTO77">#REF!</definedName>
    <definedName name="DIRECTO78">#REF!</definedName>
    <definedName name="DIRECTO79">#REF!</definedName>
    <definedName name="DIRECTO8">#REF!</definedName>
    <definedName name="DIRECTO80">#REF!</definedName>
    <definedName name="DIRECTO81">#REF!</definedName>
    <definedName name="DIRECTO82">#REF!</definedName>
    <definedName name="DIRECTO83">#REF!</definedName>
    <definedName name="DIRECTO84">#REF!</definedName>
    <definedName name="DIRECTO85">#REF!</definedName>
    <definedName name="DIRECTO86">#REF!</definedName>
    <definedName name="DIRECTO87">#REF!</definedName>
    <definedName name="DIRECTO88">#REF!</definedName>
    <definedName name="DIRECTO89">#REF!</definedName>
    <definedName name="DIRECTO9">#REF!</definedName>
    <definedName name="DIRECTO9.1">#REF!</definedName>
    <definedName name="DIRECTO9.2">#REF!</definedName>
    <definedName name="DIRECTO9.3">#REF!</definedName>
    <definedName name="DIRECTO9.4">#REF!</definedName>
    <definedName name="DIRECTO9.5">#REF!</definedName>
    <definedName name="DIRECTO90">#REF!</definedName>
    <definedName name="DIRECTO91">#REF!</definedName>
    <definedName name="DIRECTO92">#REF!</definedName>
    <definedName name="DIRECTO93">#REF!</definedName>
    <definedName name="DIRECTO94">#REF!</definedName>
    <definedName name="DIRECTO95">#REF!</definedName>
    <definedName name="DIRECTO96">#REF!</definedName>
    <definedName name="DIRECTO97">#REF!</definedName>
    <definedName name="DIRECTO98">#REF!</definedName>
    <definedName name="DIRECTO99">#REF!</definedName>
    <definedName name="dj" localSheetId="5">#REF!</definedName>
    <definedName name="dj" localSheetId="31">#REF!</definedName>
    <definedName name="dj" localSheetId="43">#REF!</definedName>
    <definedName name="dj" localSheetId="53">#REF!</definedName>
    <definedName name="dj" localSheetId="52">#REF!</definedName>
    <definedName name="dj" localSheetId="50">#REF!</definedName>
    <definedName name="dj" localSheetId="3">#REF!</definedName>
    <definedName name="dj" localSheetId="2">#REF!</definedName>
    <definedName name="dj" localSheetId="47">#REF!</definedName>
    <definedName name="dj" localSheetId="55">#REF!</definedName>
    <definedName name="dj" localSheetId="56">#REF!</definedName>
    <definedName name="dj">#REF!</definedName>
    <definedName name="dl" localSheetId="31">#REF!</definedName>
    <definedName name="dl" localSheetId="43">#REF!</definedName>
    <definedName name="dl" localSheetId="53">#REF!</definedName>
    <definedName name="dl" localSheetId="52">#REF!</definedName>
    <definedName name="dl" localSheetId="50">#REF!</definedName>
    <definedName name="dl" localSheetId="3">#REF!</definedName>
    <definedName name="dl" localSheetId="2">#REF!</definedName>
    <definedName name="dl" localSheetId="55">#REF!</definedName>
    <definedName name="dl" localSheetId="56">#REF!</definedName>
    <definedName name="dl">#REF!</definedName>
    <definedName name="dm" localSheetId="31">#REF!</definedName>
    <definedName name="dm" localSheetId="43">#REF!</definedName>
    <definedName name="dm" localSheetId="53">#REF!</definedName>
    <definedName name="dm" localSheetId="52">#REF!</definedName>
    <definedName name="dm" localSheetId="50">#REF!</definedName>
    <definedName name="dm" localSheetId="3">#REF!</definedName>
    <definedName name="dm" localSheetId="2">#REF!</definedName>
    <definedName name="dm" localSheetId="55">#REF!</definedName>
    <definedName name="dm" localSheetId="56">#REF!</definedName>
    <definedName name="dm">#REF!</definedName>
    <definedName name="do" localSheetId="31">#REF!</definedName>
    <definedName name="do" localSheetId="43">#REF!</definedName>
    <definedName name="do" localSheetId="53">#REF!</definedName>
    <definedName name="do" localSheetId="52">#REF!</definedName>
    <definedName name="do" localSheetId="50">#REF!</definedName>
    <definedName name="do" localSheetId="3">#REF!</definedName>
    <definedName name="do" localSheetId="2">#REF!</definedName>
    <definedName name="do" localSheetId="55">#REF!</definedName>
    <definedName name="do" localSheetId="56">#REF!</definedName>
    <definedName name="do">#REF!</definedName>
    <definedName name="DOR" localSheetId="31">#REF!</definedName>
    <definedName name="DOR" localSheetId="43">#REF!</definedName>
    <definedName name="DOR" localSheetId="53">#REF!</definedName>
    <definedName name="DOR" localSheetId="52">#REF!</definedName>
    <definedName name="DOR" localSheetId="50">#REF!</definedName>
    <definedName name="DOR" localSheetId="3">#REF!</definedName>
    <definedName name="DOR" localSheetId="2">#REF!</definedName>
    <definedName name="DOR" localSheetId="55">#REF!</definedName>
    <definedName name="DOR" localSheetId="56">#REF!</definedName>
    <definedName name="DOR">#REF!</definedName>
    <definedName name="DPF" localSheetId="46">#REF!</definedName>
    <definedName name="DPF" localSheetId="31">#REF!</definedName>
    <definedName name="DPF" localSheetId="43">#REF!</definedName>
    <definedName name="DPF" localSheetId="53">#REF!</definedName>
    <definedName name="DPF" localSheetId="45">#REF!</definedName>
    <definedName name="DPF" localSheetId="52">#REF!</definedName>
    <definedName name="DPF" localSheetId="50">#REF!</definedName>
    <definedName name="DPF" localSheetId="3">#REF!</definedName>
    <definedName name="DPF" localSheetId="18">#REF!</definedName>
    <definedName name="DPF" localSheetId="19">#REF!</definedName>
    <definedName name="DPF" localSheetId="16">#REF!</definedName>
    <definedName name="DPF" localSheetId="17">#REF!</definedName>
    <definedName name="DPF" localSheetId="25">#REF!</definedName>
    <definedName name="DPF" localSheetId="29">#REF!</definedName>
    <definedName name="DPF" localSheetId="30">#REF!</definedName>
    <definedName name="DPF" localSheetId="27">#REF!</definedName>
    <definedName name="DPF" localSheetId="28">#REF!</definedName>
    <definedName name="DPF" localSheetId="26">#REF!</definedName>
    <definedName name="DPF" localSheetId="1">#REF!</definedName>
    <definedName name="DPF" localSheetId="2">#REF!</definedName>
    <definedName name="DPF" localSheetId="33">#REF!</definedName>
    <definedName name="DPF" localSheetId="0">#REF!</definedName>
    <definedName name="DPF" localSheetId="47">#REF!</definedName>
    <definedName name="DPF" localSheetId="37">#REF!</definedName>
    <definedName name="DPF" localSheetId="38">#REF!</definedName>
    <definedName name="DPF" localSheetId="39">#REF!</definedName>
    <definedName name="DPF" localSheetId="40">#REF!</definedName>
    <definedName name="DPF" localSheetId="41">#REF!</definedName>
    <definedName name="DPF" localSheetId="36">#REF!</definedName>
    <definedName name="DPF" localSheetId="55">#REF!</definedName>
    <definedName name="DPF" localSheetId="56">#REF!</definedName>
    <definedName name="DPF" localSheetId="54">#REF!</definedName>
    <definedName name="DPF" localSheetId="44">#REF!</definedName>
    <definedName name="DPF">#REF!</definedName>
    <definedName name="DPR" localSheetId="46">#REF!</definedName>
    <definedName name="DPR" localSheetId="31">#REF!</definedName>
    <definedName name="DPR" localSheetId="43">#REF!</definedName>
    <definedName name="DPR" localSheetId="53">#REF!</definedName>
    <definedName name="DPR" localSheetId="45">#REF!</definedName>
    <definedName name="DPR" localSheetId="52">#REF!</definedName>
    <definedName name="DPR" localSheetId="50">#REF!</definedName>
    <definedName name="DPR" localSheetId="3">#REF!</definedName>
    <definedName name="DPR" localSheetId="18">#REF!</definedName>
    <definedName name="DPR" localSheetId="19">#REF!</definedName>
    <definedName name="DPR" localSheetId="16">#REF!</definedName>
    <definedName name="DPR" localSheetId="17">#REF!</definedName>
    <definedName name="DPR" localSheetId="25">#REF!</definedName>
    <definedName name="DPR" localSheetId="29">#REF!</definedName>
    <definedName name="DPR" localSheetId="30">#REF!</definedName>
    <definedName name="DPR" localSheetId="27">#REF!</definedName>
    <definedName name="DPR" localSheetId="28">#REF!</definedName>
    <definedName name="DPR" localSheetId="26">#REF!</definedName>
    <definedName name="DPR" localSheetId="1">#REF!</definedName>
    <definedName name="DPR" localSheetId="2">#REF!</definedName>
    <definedName name="DPR" localSheetId="33">#REF!</definedName>
    <definedName name="DPR" localSheetId="0">#REF!</definedName>
    <definedName name="DPR" localSheetId="47">#REF!</definedName>
    <definedName name="DPR" localSheetId="37">#REF!</definedName>
    <definedName name="DPR" localSheetId="38">#REF!</definedName>
    <definedName name="DPR" localSheetId="39">#REF!</definedName>
    <definedName name="DPR" localSheetId="40">#REF!</definedName>
    <definedName name="DPR" localSheetId="41">#REF!</definedName>
    <definedName name="DPR" localSheetId="36">#REF!</definedName>
    <definedName name="DPR" localSheetId="55">#REF!</definedName>
    <definedName name="DPR" localSheetId="56">#REF!</definedName>
    <definedName name="DPR" localSheetId="54">#REF!</definedName>
    <definedName name="DPR" localSheetId="44">#REF!</definedName>
    <definedName name="DPR">#REF!</definedName>
    <definedName name="DPR6.12" localSheetId="31">#REF!</definedName>
    <definedName name="DPR6.12" localSheetId="43">#REF!</definedName>
    <definedName name="DPR6.12" localSheetId="53">#REF!</definedName>
    <definedName name="DPR6.12" localSheetId="52">#REF!</definedName>
    <definedName name="DPR6.12" localSheetId="50">#REF!</definedName>
    <definedName name="DPR6.12" localSheetId="3">#REF!</definedName>
    <definedName name="DPR6.12" localSheetId="2">#REF!</definedName>
    <definedName name="DPR6.12" localSheetId="55">#REF!</definedName>
    <definedName name="DPR6.12" localSheetId="56">#REF!</definedName>
    <definedName name="DPR6.12">#REF!</definedName>
    <definedName name="drf" localSheetId="31">#REF!</definedName>
    <definedName name="drf" localSheetId="43">#REF!</definedName>
    <definedName name="drf" localSheetId="53">#REF!</definedName>
    <definedName name="drf" localSheetId="52">#REF!</definedName>
    <definedName name="drf" localSheetId="50">#REF!</definedName>
    <definedName name="drf" localSheetId="3">#REF!</definedName>
    <definedName name="drf" localSheetId="2">#REF!</definedName>
    <definedName name="drf" localSheetId="55">#REF!</definedName>
    <definedName name="drf" localSheetId="56">#REF!</definedName>
    <definedName name="drf">#REF!</definedName>
    <definedName name="ds" localSheetId="31">#REF!</definedName>
    <definedName name="ds" localSheetId="43">#REF!</definedName>
    <definedName name="ds" localSheetId="53">#REF!</definedName>
    <definedName name="ds" localSheetId="52">#REF!</definedName>
    <definedName name="ds" localSheetId="50">#REF!</definedName>
    <definedName name="ds" localSheetId="3">#REF!</definedName>
    <definedName name="ds" localSheetId="2">#REF!</definedName>
    <definedName name="ds" localSheetId="55">#REF!</definedName>
    <definedName name="ds" localSheetId="56">#REF!</definedName>
    <definedName name="ds">#REF!</definedName>
    <definedName name="DSA" localSheetId="31">#REF!</definedName>
    <definedName name="DSA" localSheetId="43">#REF!</definedName>
    <definedName name="DSA" localSheetId="53">#REF!</definedName>
    <definedName name="DSA" localSheetId="52">#REF!</definedName>
    <definedName name="DSA" localSheetId="50">#REF!</definedName>
    <definedName name="DSA" localSheetId="3">#REF!</definedName>
    <definedName name="DSA" localSheetId="2">#REF!</definedName>
    <definedName name="DSA" localSheetId="55">#REF!</definedName>
    <definedName name="DSA" localSheetId="56">#REF!</definedName>
    <definedName name="DSA">#REF!</definedName>
    <definedName name="dsadsd" localSheetId="31">#REF!</definedName>
    <definedName name="dsadsd" localSheetId="43">#REF!</definedName>
    <definedName name="dsadsd" localSheetId="53">#REF!</definedName>
    <definedName name="dsadsd" localSheetId="52">#REF!</definedName>
    <definedName name="dsadsd" localSheetId="50">#REF!</definedName>
    <definedName name="dsadsd" localSheetId="3">#REF!</definedName>
    <definedName name="dsadsd" localSheetId="2">#REF!</definedName>
    <definedName name="dsadsd" localSheetId="55">#REF!</definedName>
    <definedName name="dsadsd" localSheetId="56">#REF!</definedName>
    <definedName name="dsadsd">#REF!</definedName>
    <definedName name="DSAF" localSheetId="46">#REF!</definedName>
    <definedName name="DSAF" localSheetId="31">#REF!</definedName>
    <definedName name="DSAF" localSheetId="42">#REF!</definedName>
    <definedName name="DSAF" localSheetId="43">#REF!</definedName>
    <definedName name="DSAF" localSheetId="53">#REF!</definedName>
    <definedName name="DSAF" localSheetId="45">#REF!</definedName>
    <definedName name="DSAF" localSheetId="48">#REF!</definedName>
    <definedName name="DSAF" localSheetId="12">#REF!</definedName>
    <definedName name="DSAF" localSheetId="52">#REF!</definedName>
    <definedName name="DSAF" localSheetId="13">#REF!</definedName>
    <definedName name="DSAF" localSheetId="14">#REF!</definedName>
    <definedName name="DSAF" localSheetId="18">#REF!</definedName>
    <definedName name="DSAF" localSheetId="19">#REF!</definedName>
    <definedName name="DSAF" localSheetId="16">#REF!</definedName>
    <definedName name="DSAF" localSheetId="17">#REF!</definedName>
    <definedName name="DSAF" localSheetId="25">#REF!</definedName>
    <definedName name="DSAF" localSheetId="29">#REF!</definedName>
    <definedName name="DSAF" localSheetId="30">#REF!</definedName>
    <definedName name="DSAF" localSheetId="27">#REF!</definedName>
    <definedName name="DSAF" localSheetId="28">#REF!</definedName>
    <definedName name="DSAF" localSheetId="26">#REF!</definedName>
    <definedName name="DSAF" localSheetId="15">#REF!</definedName>
    <definedName name="DSAF" localSheetId="32">#REF!</definedName>
    <definedName name="DSAF" localSheetId="33">#REF!</definedName>
    <definedName name="DSAF" localSheetId="34">#REF!</definedName>
    <definedName name="DSAF" localSheetId="35">#REF!</definedName>
    <definedName name="DSAF" localSheetId="23">#REF!</definedName>
    <definedName name="DSAF" localSheetId="22">#REF!</definedName>
    <definedName name="DSAF" localSheetId="21">#REF!</definedName>
    <definedName name="DSAF" localSheetId="47">#REF!</definedName>
    <definedName name="DSAF" localSheetId="37">#REF!</definedName>
    <definedName name="DSAF" localSheetId="38">#REF!</definedName>
    <definedName name="DSAF" localSheetId="39">#REF!</definedName>
    <definedName name="DSAF" localSheetId="40">#REF!</definedName>
    <definedName name="DSAF" localSheetId="41">#REF!</definedName>
    <definedName name="DSAF" localSheetId="36">#REF!</definedName>
    <definedName name="DSAF" localSheetId="20">#REF!</definedName>
    <definedName name="DSAF" localSheetId="55">#REF!</definedName>
    <definedName name="DSAF" localSheetId="56">#REF!</definedName>
    <definedName name="DSAF" localSheetId="54">#REF!</definedName>
    <definedName name="DSAF" localSheetId="24">#REF!</definedName>
    <definedName name="DSAF" localSheetId="44">#REF!</definedName>
    <definedName name="DSAF">#REF!</definedName>
    <definedName name="DSAGASG" localSheetId="5">#REF!</definedName>
    <definedName name="DSAGASG" localSheetId="31">#REF!</definedName>
    <definedName name="DSAGASG" localSheetId="43">#REF!</definedName>
    <definedName name="DSAGASG" localSheetId="53">#REF!</definedName>
    <definedName name="DSAGASG" localSheetId="52">#REF!</definedName>
    <definedName name="DSAGASG" localSheetId="50">#REF!</definedName>
    <definedName name="DSAGASG" localSheetId="3">#REF!</definedName>
    <definedName name="DSAGASG" localSheetId="2">#REF!</definedName>
    <definedName name="DSAGASG" localSheetId="47">#REF!</definedName>
    <definedName name="DSAGASG" localSheetId="55">#REF!</definedName>
    <definedName name="DSAGASG" localSheetId="56">#REF!</definedName>
    <definedName name="DSAGASG">#REF!</definedName>
    <definedName name="dsasd" localSheetId="31">#REF!</definedName>
    <definedName name="dsasd" localSheetId="43">#REF!</definedName>
    <definedName name="dsasd" localSheetId="53">#REF!</definedName>
    <definedName name="dsasd" localSheetId="52">#REF!</definedName>
    <definedName name="dsasd" localSheetId="50">#REF!</definedName>
    <definedName name="dsasd" localSheetId="3">#REF!</definedName>
    <definedName name="dsasd" localSheetId="2">#REF!</definedName>
    <definedName name="dsasd" localSheetId="55">#REF!</definedName>
    <definedName name="dsasd" localSheetId="56">#REF!</definedName>
    <definedName name="dsasd">#REF!</definedName>
    <definedName name="dt" localSheetId="31">#REF!</definedName>
    <definedName name="dt" localSheetId="43">#REF!</definedName>
    <definedName name="dt" localSheetId="53">#REF!</definedName>
    <definedName name="dt" localSheetId="52">#REF!</definedName>
    <definedName name="dt" localSheetId="50">#REF!</definedName>
    <definedName name="dt" localSheetId="3">#REF!</definedName>
    <definedName name="dt" localSheetId="2">#REF!</definedName>
    <definedName name="dt" localSheetId="55">#REF!</definedName>
    <definedName name="dt" localSheetId="56">#REF!</definedName>
    <definedName name="dt">#REF!</definedName>
    <definedName name="DT_1">#REF!,#REF!,#REF!,#REF!,#REF!,#REF!,#REF!,#REF!,#REF!,#REF!,#REF!,#REF!,#REF!</definedName>
    <definedName name="DT_2">#REF!,#REF!,#REF!,#REF!,#REF!,#REF!,#REF!,#REF!,#REF!,#REF!,#REF!,#REF!,#REF!,#REF!,#REF!,#REF!,#REF!,#REF!,#REF!,#REF!</definedName>
    <definedName name="DT_4">#REF!,#REF!,#REF!,#REF!,#REF!,#REF!,#REF!,#REF!,#REF!,#REF!,#REF!,#REF!,#REF!,#REF!,#REF!,#REF!,#REF!,#REF!</definedName>
    <definedName name="DT_5">#REF!,#REF!,#REF!,#REF!,#REF!</definedName>
    <definedName name="DTS" localSheetId="5">#REF!</definedName>
    <definedName name="DTS" localSheetId="31">#REF!</definedName>
    <definedName name="DTS" localSheetId="43">#REF!</definedName>
    <definedName name="DTS" localSheetId="53">#REF!</definedName>
    <definedName name="DTS" localSheetId="52">#REF!</definedName>
    <definedName name="DTS" localSheetId="50">#REF!</definedName>
    <definedName name="DTS" localSheetId="3">#REF!</definedName>
    <definedName name="DTS" localSheetId="2">#REF!</definedName>
    <definedName name="DTS" localSheetId="47">#REF!</definedName>
    <definedName name="DTS" localSheetId="55">#REF!</definedName>
    <definedName name="DTS" localSheetId="56">#REF!</definedName>
    <definedName name="DTS">#REF!</definedName>
    <definedName name="DuracionMeses" localSheetId="9">#REF!</definedName>
    <definedName name="DuracionMeses" localSheetId="8">#REF!</definedName>
    <definedName name="DuracionMeses" localSheetId="31">#REF!</definedName>
    <definedName name="DuracionMeses" localSheetId="43">#REF!</definedName>
    <definedName name="DuracionMeses" localSheetId="53">#REF!</definedName>
    <definedName name="DuracionMeses" localSheetId="52">#REF!</definedName>
    <definedName name="DuracionMeses" localSheetId="50">#REF!</definedName>
    <definedName name="DuracionMeses" localSheetId="3">#REF!</definedName>
    <definedName name="DuracionMeses" localSheetId="2">#REF!</definedName>
    <definedName name="DuracionMeses" localSheetId="55">#REF!</definedName>
    <definedName name="DuracionMeses" localSheetId="56">#REF!</definedName>
    <definedName name="DuracionMeses">#REF!</definedName>
    <definedName name="DuracionSemanas" localSheetId="9">#REF!</definedName>
    <definedName name="DuracionSemanas" localSheetId="8">#REF!</definedName>
    <definedName name="DuracionSemanas" localSheetId="31">#REF!</definedName>
    <definedName name="DuracionSemanas" localSheetId="43">#REF!</definedName>
    <definedName name="DuracionSemanas" localSheetId="53">#REF!</definedName>
    <definedName name="DuracionSemanas" localSheetId="52">#REF!</definedName>
    <definedName name="DuracionSemanas" localSheetId="50">#REF!</definedName>
    <definedName name="DuracionSemanas" localSheetId="3">#REF!</definedName>
    <definedName name="DuracionSemanas" localSheetId="2">#REF!</definedName>
    <definedName name="DuracionSemanas" localSheetId="55">#REF!</definedName>
    <definedName name="DuracionSemanas" localSheetId="56">#REF!</definedName>
    <definedName name="DuracionSemanas">#REF!</definedName>
    <definedName name="DZ.Main" localSheetId="31" hidden="1">#REF!</definedName>
    <definedName name="DZ.Main" localSheetId="3" hidden="1">#REF!</definedName>
    <definedName name="DZ.Main" localSheetId="4" hidden="1">#REF!</definedName>
    <definedName name="DZ.Main" hidden="1">#REF!</definedName>
    <definedName name="e" localSheetId="31">#REF!</definedName>
    <definedName name="e" localSheetId="43">#REF!</definedName>
    <definedName name="e" localSheetId="53">#REF!</definedName>
    <definedName name="e" localSheetId="52">#REF!</definedName>
    <definedName name="e" localSheetId="50">#REF!</definedName>
    <definedName name="e" localSheetId="3">#REF!</definedName>
    <definedName name="e" localSheetId="2">#REF!</definedName>
    <definedName name="e" localSheetId="55">#REF!</definedName>
    <definedName name="e" localSheetId="56">#REF!</definedName>
    <definedName name="e">#REF!</definedName>
    <definedName name="E_6" localSheetId="31">#REF!</definedName>
    <definedName name="E_6" localSheetId="43">#REF!</definedName>
    <definedName name="E_6" localSheetId="53">#REF!</definedName>
    <definedName name="E_6" localSheetId="52">#REF!</definedName>
    <definedName name="E_6" localSheetId="50">#REF!</definedName>
    <definedName name="E_6" localSheetId="3">#REF!</definedName>
    <definedName name="E_6" localSheetId="2">#REF!</definedName>
    <definedName name="E_6" localSheetId="55">#REF!</definedName>
    <definedName name="E_6" localSheetId="56">#REF!</definedName>
    <definedName name="E_6">#REF!</definedName>
    <definedName name="ed" localSheetId="31">#REF!</definedName>
    <definedName name="ed" localSheetId="43">#REF!</definedName>
    <definedName name="ed" localSheetId="53">#REF!</definedName>
    <definedName name="ed" localSheetId="52">#REF!</definedName>
    <definedName name="ed" localSheetId="50">#REF!</definedName>
    <definedName name="ed" localSheetId="3">#REF!</definedName>
    <definedName name="ed" localSheetId="2">#REF!</definedName>
    <definedName name="ed" localSheetId="55">#REF!</definedName>
    <definedName name="ed" localSheetId="56">#REF!</definedName>
    <definedName name="ed">#REF!</definedName>
    <definedName name="ee" localSheetId="31">#REF!</definedName>
    <definedName name="ee" localSheetId="43">#REF!</definedName>
    <definedName name="ee" localSheetId="53">#REF!</definedName>
    <definedName name="ee" localSheetId="52">#REF!</definedName>
    <definedName name="ee" localSheetId="50">#REF!</definedName>
    <definedName name="ee" localSheetId="3">#REF!</definedName>
    <definedName name="ee" localSheetId="2">#REF!</definedName>
    <definedName name="ee" localSheetId="55">#REF!</definedName>
    <definedName name="ee" localSheetId="56">#REF!</definedName>
    <definedName name="ee">#REF!</definedName>
    <definedName name="ef" localSheetId="31">#REF!</definedName>
    <definedName name="ef" localSheetId="43">#REF!</definedName>
    <definedName name="ef" localSheetId="53">#REF!</definedName>
    <definedName name="ef" localSheetId="52">#REF!</definedName>
    <definedName name="ef" localSheetId="50">#REF!</definedName>
    <definedName name="ef" localSheetId="3">#REF!</definedName>
    <definedName name="ef" localSheetId="2">#REF!</definedName>
    <definedName name="ef" localSheetId="55">#REF!</definedName>
    <definedName name="ef" localSheetId="56">#REF!</definedName>
    <definedName name="ef">#REF!</definedName>
    <definedName name="efectcjq" localSheetId="31">#REF!</definedName>
    <definedName name="efectcjq" localSheetId="43">#REF!</definedName>
    <definedName name="efectcjq" localSheetId="53">#REF!</definedName>
    <definedName name="efectcjq" localSheetId="52">#REF!</definedName>
    <definedName name="efectcjq" localSheetId="50">#REF!</definedName>
    <definedName name="efectcjq" localSheetId="3">#REF!</definedName>
    <definedName name="efectcjq" localSheetId="2">#REF!</definedName>
    <definedName name="efectcjq" localSheetId="55">#REF!</definedName>
    <definedName name="efectcjq" localSheetId="56">#REF!</definedName>
    <definedName name="efectcjq">#REF!</definedName>
    <definedName name="efectcjq1" localSheetId="31">#REF!</definedName>
    <definedName name="efectcjq1" localSheetId="43">#REF!</definedName>
    <definedName name="efectcjq1" localSheetId="53">#REF!</definedName>
    <definedName name="efectcjq1" localSheetId="52">#REF!</definedName>
    <definedName name="efectcjq1" localSheetId="50">#REF!</definedName>
    <definedName name="efectcjq1" localSheetId="3">#REF!</definedName>
    <definedName name="efectcjq1" localSheetId="2">#REF!</definedName>
    <definedName name="efectcjq1" localSheetId="55">#REF!</definedName>
    <definedName name="efectcjq1" localSheetId="56">#REF!</definedName>
    <definedName name="efectcjq1">#REF!</definedName>
    <definedName name="efectcjq3" localSheetId="31">#REF!</definedName>
    <definedName name="efectcjq3" localSheetId="43">#REF!</definedName>
    <definedName name="efectcjq3" localSheetId="53">#REF!</definedName>
    <definedName name="efectcjq3" localSheetId="52">#REF!</definedName>
    <definedName name="efectcjq3" localSheetId="50">#REF!</definedName>
    <definedName name="efectcjq3" localSheetId="3">#REF!</definedName>
    <definedName name="efectcjq3" localSheetId="2">#REF!</definedName>
    <definedName name="efectcjq3" localSheetId="55">#REF!</definedName>
    <definedName name="efectcjq3" localSheetId="56">#REF!</definedName>
    <definedName name="efectcjq3">#REF!</definedName>
    <definedName name="el" localSheetId="31">#REF!</definedName>
    <definedName name="el" localSheetId="43">#REF!</definedName>
    <definedName name="el" localSheetId="53">#REF!</definedName>
    <definedName name="el" localSheetId="52">#REF!</definedName>
    <definedName name="el" localSheetId="50">#REF!</definedName>
    <definedName name="el" localSheetId="3">#REF!</definedName>
    <definedName name="el" localSheetId="2">#REF!</definedName>
    <definedName name="el" localSheetId="55">#REF!</definedName>
    <definedName name="el" localSheetId="56">#REF!</definedName>
    <definedName name="el">#REF!</definedName>
    <definedName name="ELEC_EQU">#REF!</definedName>
    <definedName name="ELEC_MAT">#REF!</definedName>
    <definedName name="Elec1" localSheetId="5">#REF!</definedName>
    <definedName name="Elec1" localSheetId="31">#REF!</definedName>
    <definedName name="Elec1" localSheetId="43">#REF!</definedName>
    <definedName name="Elec1" localSheetId="53">#REF!</definedName>
    <definedName name="Elec1" localSheetId="52">#REF!</definedName>
    <definedName name="Elec1" localSheetId="50">#REF!</definedName>
    <definedName name="Elec1" localSheetId="51">#REF!</definedName>
    <definedName name="Elec1" localSheetId="3">#REF!</definedName>
    <definedName name="Elec1" localSheetId="49">#REF!</definedName>
    <definedName name="Elec1" localSheetId="2">#REF!</definedName>
    <definedName name="Elec1" localSheetId="47">#REF!</definedName>
    <definedName name="Elec1" localSheetId="55">#REF!</definedName>
    <definedName name="Elec1" localSheetId="56">#REF!</definedName>
    <definedName name="Elec1">#REF!</definedName>
    <definedName name="Elec2" localSheetId="5">#REF!</definedName>
    <definedName name="Elec2" localSheetId="31">#REF!</definedName>
    <definedName name="Elec2" localSheetId="43">#REF!</definedName>
    <definedName name="Elec2" localSheetId="53">#REF!</definedName>
    <definedName name="Elec2" localSheetId="52">#REF!</definedName>
    <definedName name="Elec2" localSheetId="50">#REF!</definedName>
    <definedName name="Elec2" localSheetId="3">#REF!</definedName>
    <definedName name="Elec2" localSheetId="2">#REF!</definedName>
    <definedName name="Elec2" localSheetId="47">#REF!</definedName>
    <definedName name="Elec2" localSheetId="55">#REF!</definedName>
    <definedName name="Elec2" localSheetId="56">#REF!</definedName>
    <definedName name="Elec2">#REF!</definedName>
    <definedName name="Elec3" localSheetId="31">#REF!</definedName>
    <definedName name="Elec3" localSheetId="43">#REF!</definedName>
    <definedName name="Elec3" localSheetId="53">#REF!</definedName>
    <definedName name="Elec3" localSheetId="52">#REF!</definedName>
    <definedName name="Elec3" localSheetId="50">#REF!</definedName>
    <definedName name="Elec3" localSheetId="2">#REF!</definedName>
    <definedName name="Elec3" localSheetId="55">#REF!</definedName>
    <definedName name="Elec3" localSheetId="56">#REF!</definedName>
    <definedName name="Elec3">#REF!</definedName>
    <definedName name="EM" localSheetId="5">#REF!</definedName>
    <definedName name="EM" localSheetId="31">#REF!</definedName>
    <definedName name="EM" localSheetId="43">#REF!</definedName>
    <definedName name="EM" localSheetId="53">#REF!</definedName>
    <definedName name="EM" localSheetId="52">#REF!</definedName>
    <definedName name="EM" localSheetId="50">#REF!</definedName>
    <definedName name="EM" localSheetId="3">#REF!</definedName>
    <definedName name="EM" localSheetId="2">#REF!</definedName>
    <definedName name="EM" localSheetId="47">#REF!</definedName>
    <definedName name="EM" localSheetId="55">#REF!</definedName>
    <definedName name="EM" localSheetId="56">#REF!</definedName>
    <definedName name="EM">#REF!</definedName>
    <definedName name="EM.2" localSheetId="9">#REF!</definedName>
    <definedName name="EM.2" localSheetId="46">#REF!</definedName>
    <definedName name="EM.2" localSheetId="8">#REF!</definedName>
    <definedName name="EM.2" localSheetId="31">#REF!</definedName>
    <definedName name="EM.2" localSheetId="42">#REF!</definedName>
    <definedName name="EM.2" localSheetId="43">#REF!</definedName>
    <definedName name="EM.2" localSheetId="53">#REF!</definedName>
    <definedName name="EM.2" localSheetId="45">#REF!</definedName>
    <definedName name="EM.2" localSheetId="48">#REF!</definedName>
    <definedName name="EM.2" localSheetId="12">#REF!</definedName>
    <definedName name="EM.2" localSheetId="52">#REF!</definedName>
    <definedName name="EM.2" localSheetId="13">#REF!</definedName>
    <definedName name="EM.2" localSheetId="14">#REF!</definedName>
    <definedName name="EM.2" localSheetId="50">#REF!</definedName>
    <definedName name="EM.2" localSheetId="3">#REF!</definedName>
    <definedName name="EM.2" localSheetId="18">#REF!</definedName>
    <definedName name="EM.2" localSheetId="19">#REF!</definedName>
    <definedName name="EM.2" localSheetId="16">#REF!</definedName>
    <definedName name="EM.2" localSheetId="17">#REF!</definedName>
    <definedName name="EM.2" localSheetId="6">#REF!</definedName>
    <definedName name="EM.2" localSheetId="25">#REF!</definedName>
    <definedName name="EM.2" localSheetId="29">#REF!</definedName>
    <definedName name="EM.2" localSheetId="30">#REF!</definedName>
    <definedName name="EM.2" localSheetId="27">#REF!</definedName>
    <definedName name="EM.2" localSheetId="28">#REF!</definedName>
    <definedName name="EM.2" localSheetId="26">#REF!</definedName>
    <definedName name="EM.2" localSheetId="15">#REF!</definedName>
    <definedName name="EM.2" localSheetId="1">#REF!</definedName>
    <definedName name="EM.2" localSheetId="2">#REF!</definedName>
    <definedName name="EM.2" localSheetId="32">#REF!</definedName>
    <definedName name="EM.2" localSheetId="33">#REF!</definedName>
    <definedName name="EM.2" localSheetId="34">#REF!</definedName>
    <definedName name="EM.2" localSheetId="35">#REF!</definedName>
    <definedName name="EM.2" localSheetId="0">#REF!</definedName>
    <definedName name="EM.2" localSheetId="23">#REF!</definedName>
    <definedName name="EM.2" localSheetId="22">#REF!</definedName>
    <definedName name="EM.2" localSheetId="21">#REF!</definedName>
    <definedName name="EM.2" localSheetId="47">#REF!</definedName>
    <definedName name="EM.2" localSheetId="37">#REF!</definedName>
    <definedName name="EM.2" localSheetId="38">#REF!</definedName>
    <definedName name="EM.2" localSheetId="39">#REF!</definedName>
    <definedName name="EM.2" localSheetId="40">#REF!</definedName>
    <definedName name="EM.2" localSheetId="41">#REF!</definedName>
    <definedName name="EM.2" localSheetId="36">#REF!</definedName>
    <definedName name="EM.2" localSheetId="20">#REF!</definedName>
    <definedName name="EM.2" localSheetId="55">#REF!</definedName>
    <definedName name="EM.2" localSheetId="56">#REF!</definedName>
    <definedName name="EM.2" localSheetId="54">#REF!</definedName>
    <definedName name="EM.2" localSheetId="24">#REF!</definedName>
    <definedName name="EM.2" localSheetId="44">#REF!</definedName>
    <definedName name="EM.2">#REF!</definedName>
    <definedName name="EM.4" localSheetId="9">#REF!</definedName>
    <definedName name="EM.4" localSheetId="46">#REF!</definedName>
    <definedName name="EM.4" localSheetId="8">#REF!</definedName>
    <definedName name="EM.4" localSheetId="31">#REF!</definedName>
    <definedName name="EM.4" localSheetId="42">#REF!</definedName>
    <definedName name="EM.4" localSheetId="43">#REF!</definedName>
    <definedName name="EM.4" localSheetId="53">#REF!</definedName>
    <definedName name="EM.4" localSheetId="45">#REF!</definedName>
    <definedName name="EM.4" localSheetId="48">#REF!</definedName>
    <definedName name="EM.4" localSheetId="12">#REF!</definedName>
    <definedName name="EM.4" localSheetId="52">#REF!</definedName>
    <definedName name="EM.4" localSheetId="13">#REF!</definedName>
    <definedName name="EM.4" localSheetId="14">#REF!</definedName>
    <definedName name="EM.4" localSheetId="50">#REF!</definedName>
    <definedName name="EM.4" localSheetId="3">#REF!</definedName>
    <definedName name="EM.4" localSheetId="18">#REF!</definedName>
    <definedName name="EM.4" localSheetId="19">#REF!</definedName>
    <definedName name="EM.4" localSheetId="16">#REF!</definedName>
    <definedName name="EM.4" localSheetId="17">#REF!</definedName>
    <definedName name="EM.4" localSheetId="6">#REF!</definedName>
    <definedName name="EM.4" localSheetId="25">#REF!</definedName>
    <definedName name="EM.4" localSheetId="29">#REF!</definedName>
    <definedName name="EM.4" localSheetId="30">#REF!</definedName>
    <definedName name="EM.4" localSheetId="27">#REF!</definedName>
    <definedName name="EM.4" localSheetId="28">#REF!</definedName>
    <definedName name="EM.4" localSheetId="26">#REF!</definedName>
    <definedName name="EM.4" localSheetId="15">#REF!</definedName>
    <definedName name="EM.4" localSheetId="1">#REF!</definedName>
    <definedName name="EM.4" localSheetId="2">#REF!</definedName>
    <definedName name="EM.4" localSheetId="32">#REF!</definedName>
    <definedName name="EM.4" localSheetId="33">#REF!</definedName>
    <definedName name="EM.4" localSheetId="34">#REF!</definedName>
    <definedName name="EM.4" localSheetId="35">#REF!</definedName>
    <definedName name="EM.4" localSheetId="0">#REF!</definedName>
    <definedName name="EM.4" localSheetId="23">#REF!</definedName>
    <definedName name="EM.4" localSheetId="22">#REF!</definedName>
    <definedName name="EM.4" localSheetId="21">#REF!</definedName>
    <definedName name="EM.4" localSheetId="47">#REF!</definedName>
    <definedName name="EM.4" localSheetId="37">#REF!</definedName>
    <definedName name="EM.4" localSheetId="38">#REF!</definedName>
    <definedName name="EM.4" localSheetId="39">#REF!</definedName>
    <definedName name="EM.4" localSheetId="40">#REF!</definedName>
    <definedName name="EM.4" localSheetId="41">#REF!</definedName>
    <definedName name="EM.4" localSheetId="36">#REF!</definedName>
    <definedName name="EM.4" localSheetId="20">#REF!</definedName>
    <definedName name="EM.4" localSheetId="55">#REF!</definedName>
    <definedName name="EM.4" localSheetId="56">#REF!</definedName>
    <definedName name="EM.4" localSheetId="54">#REF!</definedName>
    <definedName name="EM.4" localSheetId="24">#REF!</definedName>
    <definedName name="EM.4" localSheetId="44">#REF!</definedName>
    <definedName name="EM.4">#REF!</definedName>
    <definedName name="EM.5" localSheetId="9">#REF!</definedName>
    <definedName name="EM.5" localSheetId="46">#REF!</definedName>
    <definedName name="EM.5" localSheetId="8">#REF!</definedName>
    <definedName name="EM.5" localSheetId="31">#REF!</definedName>
    <definedName name="EM.5" localSheetId="42">#REF!</definedName>
    <definedName name="EM.5" localSheetId="43">#REF!</definedName>
    <definedName name="EM.5" localSheetId="53">#REF!</definedName>
    <definedName name="EM.5" localSheetId="45">#REF!</definedName>
    <definedName name="EM.5" localSheetId="48">#REF!</definedName>
    <definedName name="EM.5" localSheetId="12">#REF!</definedName>
    <definedName name="EM.5" localSheetId="52">#REF!</definedName>
    <definedName name="EM.5" localSheetId="13">#REF!</definedName>
    <definedName name="EM.5" localSheetId="14">#REF!</definedName>
    <definedName name="EM.5" localSheetId="50">#REF!</definedName>
    <definedName name="EM.5" localSheetId="3">#REF!</definedName>
    <definedName name="EM.5" localSheetId="18">#REF!</definedName>
    <definedName name="EM.5" localSheetId="19">#REF!</definedName>
    <definedName name="EM.5" localSheetId="16">#REF!</definedName>
    <definedName name="EM.5" localSheetId="17">#REF!</definedName>
    <definedName name="EM.5" localSheetId="6">#REF!</definedName>
    <definedName name="EM.5" localSheetId="25">#REF!</definedName>
    <definedName name="EM.5" localSheetId="29">#REF!</definedName>
    <definedName name="EM.5" localSheetId="30">#REF!</definedName>
    <definedName name="EM.5" localSheetId="27">#REF!</definedName>
    <definedName name="EM.5" localSheetId="28">#REF!</definedName>
    <definedName name="EM.5" localSheetId="26">#REF!</definedName>
    <definedName name="EM.5" localSheetId="15">#REF!</definedName>
    <definedName name="EM.5" localSheetId="1">#REF!</definedName>
    <definedName name="EM.5" localSheetId="2">#REF!</definedName>
    <definedName name="EM.5" localSheetId="32">#REF!</definedName>
    <definedName name="EM.5" localSheetId="33">#REF!</definedName>
    <definedName name="EM.5" localSheetId="34">#REF!</definedName>
    <definedName name="EM.5" localSheetId="35">#REF!</definedName>
    <definedName name="EM.5" localSheetId="0">#REF!</definedName>
    <definedName name="EM.5" localSheetId="23">#REF!</definedName>
    <definedName name="EM.5" localSheetId="22">#REF!</definedName>
    <definedName name="EM.5" localSheetId="21">#REF!</definedName>
    <definedName name="EM.5" localSheetId="47">#REF!</definedName>
    <definedName name="EM.5" localSheetId="37">#REF!</definedName>
    <definedName name="EM.5" localSheetId="38">#REF!</definedName>
    <definedName name="EM.5" localSheetId="39">#REF!</definedName>
    <definedName name="EM.5" localSheetId="40">#REF!</definedName>
    <definedName name="EM.5" localSheetId="41">#REF!</definedName>
    <definedName name="EM.5" localSheetId="36">#REF!</definedName>
    <definedName name="EM.5" localSheetId="20">#REF!</definedName>
    <definedName name="EM.5" localSheetId="55">#REF!</definedName>
    <definedName name="EM.5" localSheetId="56">#REF!</definedName>
    <definedName name="EM.5" localSheetId="54">#REF!</definedName>
    <definedName name="EM.5" localSheetId="24">#REF!</definedName>
    <definedName name="EM.5" localSheetId="44">#REF!</definedName>
    <definedName name="EM.5">#REF!</definedName>
    <definedName name="EM_2" localSheetId="31">#REF!</definedName>
    <definedName name="EM_2" localSheetId="43">#REF!</definedName>
    <definedName name="EM_2" localSheetId="53">#REF!</definedName>
    <definedName name="EM_2" localSheetId="52">#REF!</definedName>
    <definedName name="EM_2" localSheetId="50">#REF!</definedName>
    <definedName name="EM_2" localSheetId="3">#REF!</definedName>
    <definedName name="EM_2" localSheetId="2">#REF!</definedName>
    <definedName name="EM_2" localSheetId="55">#REF!</definedName>
    <definedName name="EM_2" localSheetId="56">#REF!</definedName>
    <definedName name="EM_2">#REF!</definedName>
    <definedName name="emanto" localSheetId="31">#REF!</definedName>
    <definedName name="emanto" localSheetId="43">#REF!</definedName>
    <definedName name="emanto" localSheetId="53">#REF!</definedName>
    <definedName name="emanto" localSheetId="52">#REF!</definedName>
    <definedName name="emanto" localSheetId="50">#REF!</definedName>
    <definedName name="emanto" localSheetId="3">#REF!</definedName>
    <definedName name="emanto" localSheetId="2">#REF!</definedName>
    <definedName name="emanto" localSheetId="55">#REF!</definedName>
    <definedName name="emanto" localSheetId="56">#REF!</definedName>
    <definedName name="emanto">#REF!</definedName>
    <definedName name="EMC_5" localSheetId="31">#REF!</definedName>
    <definedName name="EMC_5" localSheetId="43">#REF!</definedName>
    <definedName name="EMC_5" localSheetId="53">#REF!</definedName>
    <definedName name="EMC_5" localSheetId="52">#REF!</definedName>
    <definedName name="EMC_5" localSheetId="50">#REF!</definedName>
    <definedName name="EMC_5" localSheetId="3">#REF!</definedName>
    <definedName name="EMC_5" localSheetId="2">#REF!</definedName>
    <definedName name="EMC_5" localSheetId="55">#REF!</definedName>
    <definedName name="EMC_5" localSheetId="56">#REF!</definedName>
    <definedName name="EMC_5">#REF!</definedName>
    <definedName name="EMC2_4" localSheetId="31">#REF!</definedName>
    <definedName name="EMC2_4" localSheetId="43">#REF!</definedName>
    <definedName name="EMC2_4" localSheetId="53">#REF!</definedName>
    <definedName name="EMC2_4" localSheetId="52">#REF!</definedName>
    <definedName name="EMC2_4" localSheetId="50">#REF!</definedName>
    <definedName name="EMC2_4" localSheetId="3">#REF!</definedName>
    <definedName name="EMC2_4" localSheetId="2">#REF!</definedName>
    <definedName name="EMC2_4" localSheetId="55">#REF!</definedName>
    <definedName name="EMC2_4" localSheetId="56">#REF!</definedName>
    <definedName name="EMC2_4">#REF!</definedName>
    <definedName name="EMEC2" localSheetId="31">#REF!</definedName>
    <definedName name="EMEC2" localSheetId="43">#REF!</definedName>
    <definedName name="EMEC2" localSheetId="53">#REF!</definedName>
    <definedName name="EMEC2" localSheetId="52">#REF!</definedName>
    <definedName name="EMEC2" localSheetId="50">#REF!</definedName>
    <definedName name="EMEC2" localSheetId="3">#REF!</definedName>
    <definedName name="EMEC2" localSheetId="2">#REF!</definedName>
    <definedName name="EMEC2" localSheetId="55">#REF!</definedName>
    <definedName name="EMEC2" localSheetId="56">#REF!</definedName>
    <definedName name="EMEC2">#REF!</definedName>
    <definedName name="EMR" localSheetId="46">#REF!</definedName>
    <definedName name="EMR" localSheetId="31">#REF!</definedName>
    <definedName name="EMR" localSheetId="43">#REF!</definedName>
    <definedName name="EMR" localSheetId="53">#REF!</definedName>
    <definedName name="EMR" localSheetId="45">#REF!</definedName>
    <definedName name="EMR" localSheetId="52">#REF!</definedName>
    <definedName name="EMR" localSheetId="50">#REF!</definedName>
    <definedName name="EMR" localSheetId="3">#REF!</definedName>
    <definedName name="EMR" localSheetId="18">#REF!</definedName>
    <definedName name="EMR" localSheetId="19">#REF!</definedName>
    <definedName name="EMR" localSheetId="16">#REF!</definedName>
    <definedName name="EMR" localSheetId="17">#REF!</definedName>
    <definedName name="EMR" localSheetId="25">#REF!</definedName>
    <definedName name="EMR" localSheetId="29">#REF!</definedName>
    <definedName name="EMR" localSheetId="30">#REF!</definedName>
    <definedName name="EMR" localSheetId="27">#REF!</definedName>
    <definedName name="EMR" localSheetId="28">#REF!</definedName>
    <definedName name="EMR" localSheetId="26">#REF!</definedName>
    <definedName name="EMR" localSheetId="1">#REF!</definedName>
    <definedName name="EMR" localSheetId="2">#REF!</definedName>
    <definedName name="EMR" localSheetId="33">#REF!</definedName>
    <definedName name="EMR" localSheetId="0">#REF!</definedName>
    <definedName name="EMR" localSheetId="47">#REF!</definedName>
    <definedName name="EMR" localSheetId="37">#REF!</definedName>
    <definedName name="EMR" localSheetId="38">#REF!</definedName>
    <definedName name="EMR" localSheetId="39">#REF!</definedName>
    <definedName name="EMR" localSheetId="40">#REF!</definedName>
    <definedName name="EMR" localSheetId="41">#REF!</definedName>
    <definedName name="EMR" localSheetId="36">#REF!</definedName>
    <definedName name="EMR" localSheetId="55">#REF!</definedName>
    <definedName name="EMR" localSheetId="56">#REF!</definedName>
    <definedName name="EMR" localSheetId="54">#REF!</definedName>
    <definedName name="EMR" localSheetId="44">#REF!</definedName>
    <definedName name="EMR">#REF!</definedName>
    <definedName name="EMRC" localSheetId="9">#REF!</definedName>
    <definedName name="EMRC" localSheetId="46">#REF!</definedName>
    <definedName name="EMRC" localSheetId="8">#REF!</definedName>
    <definedName name="EMRC" localSheetId="31">#REF!</definedName>
    <definedName name="EMRC" localSheetId="43">#REF!</definedName>
    <definedName name="EMRC" localSheetId="53">#REF!</definedName>
    <definedName name="EMRC" localSheetId="45">#REF!</definedName>
    <definedName name="EMRC" localSheetId="52">#REF!</definedName>
    <definedName name="EMRC" localSheetId="50">#REF!</definedName>
    <definedName name="EMRC" localSheetId="3">#REF!</definedName>
    <definedName name="EMRC" localSheetId="18">#REF!</definedName>
    <definedName name="EMRC" localSheetId="19">#REF!</definedName>
    <definedName name="EMRC" localSheetId="16">#REF!</definedName>
    <definedName name="EMRC" localSheetId="17">#REF!</definedName>
    <definedName name="EMRC" localSheetId="6">#REF!</definedName>
    <definedName name="EMRC" localSheetId="25">#REF!</definedName>
    <definedName name="EMRC" localSheetId="29">#REF!</definedName>
    <definedName name="EMRC" localSheetId="30">#REF!</definedName>
    <definedName name="EMRC" localSheetId="27">#REF!</definedName>
    <definedName name="EMRC" localSheetId="28">#REF!</definedName>
    <definedName name="EMRC" localSheetId="26">#REF!</definedName>
    <definedName name="EMRC" localSheetId="1">#REF!</definedName>
    <definedName name="EMRC" localSheetId="2">#REF!</definedName>
    <definedName name="EMRC" localSheetId="33">#REF!</definedName>
    <definedName name="EMRC" localSheetId="0">#REF!</definedName>
    <definedName name="EMRC" localSheetId="47">#REF!</definedName>
    <definedName name="EMRC" localSheetId="37">#REF!</definedName>
    <definedName name="EMRC" localSheetId="38">#REF!</definedName>
    <definedName name="EMRC" localSheetId="39">#REF!</definedName>
    <definedName name="EMRC" localSheetId="40">#REF!</definedName>
    <definedName name="EMRC" localSheetId="41">#REF!</definedName>
    <definedName name="EMRC" localSheetId="36">#REF!</definedName>
    <definedName name="EMRC" localSheetId="55">#REF!</definedName>
    <definedName name="EMRC" localSheetId="56">#REF!</definedName>
    <definedName name="EMRC" localSheetId="54">#REF!</definedName>
    <definedName name="EMRC" localSheetId="44">#REF!</definedName>
    <definedName name="EMRC">#REF!</definedName>
    <definedName name="encof" localSheetId="9">#REF!</definedName>
    <definedName name="encof" localSheetId="46">#REF!</definedName>
    <definedName name="encof" localSheetId="8">#REF!</definedName>
    <definedName name="encof" localSheetId="31">#REF!</definedName>
    <definedName name="encof" localSheetId="43">#REF!</definedName>
    <definedName name="encof" localSheetId="53">#REF!</definedName>
    <definedName name="encof" localSheetId="45">#REF!</definedName>
    <definedName name="encof" localSheetId="52">#REF!</definedName>
    <definedName name="encof" localSheetId="50">#REF!</definedName>
    <definedName name="encof" localSheetId="3">#REF!</definedName>
    <definedName name="encof" localSheetId="18">#REF!</definedName>
    <definedName name="encof" localSheetId="19">#REF!</definedName>
    <definedName name="encof" localSheetId="16">#REF!</definedName>
    <definedName name="encof" localSheetId="17">#REF!</definedName>
    <definedName name="encof" localSheetId="6">#REF!</definedName>
    <definedName name="encof" localSheetId="25">#REF!</definedName>
    <definedName name="encof" localSheetId="29">#REF!</definedName>
    <definedName name="encof" localSheetId="30">#REF!</definedName>
    <definedName name="encof" localSheetId="27">#REF!</definedName>
    <definedName name="encof" localSheetId="28">#REF!</definedName>
    <definedName name="encof" localSheetId="26">#REF!</definedName>
    <definedName name="encof" localSheetId="1">#REF!</definedName>
    <definedName name="encof" localSheetId="2">#REF!</definedName>
    <definedName name="encof" localSheetId="33">#REF!</definedName>
    <definedName name="encof" localSheetId="0">#REF!</definedName>
    <definedName name="encof" localSheetId="47">#REF!</definedName>
    <definedName name="encof" localSheetId="37">#REF!</definedName>
    <definedName name="encof" localSheetId="38">#REF!</definedName>
    <definedName name="encof" localSheetId="39">#REF!</definedName>
    <definedName name="encof" localSheetId="40">#REF!</definedName>
    <definedName name="encof" localSheetId="41">#REF!</definedName>
    <definedName name="encof" localSheetId="36">#REF!</definedName>
    <definedName name="encof" localSheetId="55">#REF!</definedName>
    <definedName name="encof" localSheetId="56">#REF!</definedName>
    <definedName name="encof" localSheetId="54">#REF!</definedName>
    <definedName name="encof" localSheetId="44">#REF!</definedName>
    <definedName name="encof">#REF!</definedName>
    <definedName name="ENE" localSheetId="31">#REF!</definedName>
    <definedName name="ENE" localSheetId="43">#REF!</definedName>
    <definedName name="ENE" localSheetId="53">#REF!</definedName>
    <definedName name="ENE" localSheetId="52">#REF!</definedName>
    <definedName name="ENE" localSheetId="50">#REF!</definedName>
    <definedName name="ENE" localSheetId="3">#REF!</definedName>
    <definedName name="ENE" localSheetId="2">#REF!</definedName>
    <definedName name="ENE" localSheetId="55">#REF!</definedName>
    <definedName name="ENE" localSheetId="56">#REF!</definedName>
    <definedName name="ENE">#REF!</definedName>
    <definedName name="Ensayos" localSheetId="9">#REF!</definedName>
    <definedName name="Ensayos" localSheetId="8">#REF!</definedName>
    <definedName name="Ensayos" localSheetId="31">#REF!</definedName>
    <definedName name="Ensayos" localSheetId="43">#REF!</definedName>
    <definedName name="Ensayos" localSheetId="53">#REF!</definedName>
    <definedName name="Ensayos" localSheetId="52">#REF!</definedName>
    <definedName name="Ensayos" localSheetId="50">#REF!</definedName>
    <definedName name="Ensayos" localSheetId="3">#REF!</definedName>
    <definedName name="Ensayos" localSheetId="2">#REF!</definedName>
    <definedName name="Ensayos" localSheetId="55">#REF!</definedName>
    <definedName name="Ensayos" localSheetId="56">#REF!</definedName>
    <definedName name="Ensayos">#REF!</definedName>
    <definedName name="ENT" localSheetId="9">#REF!</definedName>
    <definedName name="ENT" localSheetId="46">#REF!</definedName>
    <definedName name="ENT" localSheetId="8">#REF!</definedName>
    <definedName name="ENT" localSheetId="31">#REF!</definedName>
    <definedName name="ENT" localSheetId="43">#REF!</definedName>
    <definedName name="ENT" localSheetId="53">#REF!</definedName>
    <definedName name="ENT" localSheetId="45">#REF!</definedName>
    <definedName name="ENT" localSheetId="52">#REF!</definedName>
    <definedName name="ENT" localSheetId="50">#REF!</definedName>
    <definedName name="ENT" localSheetId="3">#REF!</definedName>
    <definedName name="ENT" localSheetId="18">#REF!</definedName>
    <definedName name="ENT" localSheetId="19">#REF!</definedName>
    <definedName name="ENT" localSheetId="16">#REF!</definedName>
    <definedName name="ENT" localSheetId="17">#REF!</definedName>
    <definedName name="ENT" localSheetId="6">#REF!</definedName>
    <definedName name="ENT" localSheetId="25">#REF!</definedName>
    <definedName name="ENT" localSheetId="29">#REF!</definedName>
    <definedName name="ENT" localSheetId="30">#REF!</definedName>
    <definedName name="ENT" localSheetId="27">#REF!</definedName>
    <definedName name="ENT" localSheetId="28">#REF!</definedName>
    <definedName name="ENT" localSheetId="26">#REF!</definedName>
    <definedName name="ENT" localSheetId="1">#REF!</definedName>
    <definedName name="ENT" localSheetId="2">#REF!</definedName>
    <definedName name="ENT" localSheetId="33">#REF!</definedName>
    <definedName name="ENT" localSheetId="0">#REF!</definedName>
    <definedName name="ENT" localSheetId="47">#REF!</definedName>
    <definedName name="ENT" localSheetId="37">#REF!</definedName>
    <definedName name="ENT" localSheetId="38">#REF!</definedName>
    <definedName name="ENT" localSheetId="39">#REF!</definedName>
    <definedName name="ENT" localSheetId="40">#REF!</definedName>
    <definedName name="ENT" localSheetId="41">#REF!</definedName>
    <definedName name="ENT" localSheetId="36">#REF!</definedName>
    <definedName name="ENT" localSheetId="55">#REF!</definedName>
    <definedName name="ENT" localSheetId="56">#REF!</definedName>
    <definedName name="ENT" localSheetId="54">#REF!</definedName>
    <definedName name="ENT" localSheetId="44">#REF!</definedName>
    <definedName name="ENT">#REF!</definedName>
    <definedName name="EQ">#REF!</definedName>
    <definedName name="EQUI">#REF!</definedName>
    <definedName name="EQUIPO" comment="EQUIPO Y TRANSPORTE" localSheetId="9">#REF!</definedName>
    <definedName name="EQUIPO" comment="EQUIPO Y TRANSPORTE" localSheetId="8">#REF!</definedName>
    <definedName name="equipo">#REF!</definedName>
    <definedName name="EQUIPO_1">#REF!</definedName>
    <definedName name="Equipos" localSheetId="31">#REF!</definedName>
    <definedName name="Equipos" localSheetId="43">#REF!</definedName>
    <definedName name="Equipos" localSheetId="53">#REF!</definedName>
    <definedName name="Equipos" localSheetId="52">#REF!</definedName>
    <definedName name="Equipos" localSheetId="50">#REF!</definedName>
    <definedName name="Equipos" localSheetId="2">#REF!</definedName>
    <definedName name="Equipos" localSheetId="47">#REF!</definedName>
    <definedName name="Equipos" localSheetId="55">#REF!</definedName>
    <definedName name="Equipos" localSheetId="56">#REF!</definedName>
    <definedName name="Equipos">#REF!</definedName>
    <definedName name="Equipos_Macro" localSheetId="5">#REF!</definedName>
    <definedName name="Equipos_Macro" localSheetId="31">#REF!</definedName>
    <definedName name="Equipos_Macro" localSheetId="43">#REF!</definedName>
    <definedName name="Equipos_Macro" localSheetId="53">#REF!</definedName>
    <definedName name="Equipos_Macro" localSheetId="52">#REF!</definedName>
    <definedName name="Equipos_Macro" localSheetId="50">#REF!</definedName>
    <definedName name="Equipos_Macro" localSheetId="3">#REF!</definedName>
    <definedName name="Equipos_Macro" localSheetId="2">#REF!</definedName>
    <definedName name="Equipos_Macro" localSheetId="55">#REF!</definedName>
    <definedName name="Equipos_Macro" localSheetId="56">#REF!</definedName>
    <definedName name="Equipos_Macro">#REF!</definedName>
    <definedName name="er" localSheetId="31">#REF!</definedName>
    <definedName name="er" localSheetId="43">#REF!</definedName>
    <definedName name="er" localSheetId="53">#REF!</definedName>
    <definedName name="er" localSheetId="52">#REF!</definedName>
    <definedName name="er" localSheetId="50">#REF!</definedName>
    <definedName name="er" localSheetId="3">#REF!</definedName>
    <definedName name="er" localSheetId="2">#REF!</definedName>
    <definedName name="er" localSheetId="55">#REF!</definedName>
    <definedName name="er" localSheetId="56">#REF!</definedName>
    <definedName name="er">#REF!</definedName>
    <definedName name="erberberbe" localSheetId="31">#REF!</definedName>
    <definedName name="erberberbe" localSheetId="43">#REF!</definedName>
    <definedName name="erberberbe" localSheetId="53">#REF!</definedName>
    <definedName name="erberberbe" localSheetId="52">#REF!</definedName>
    <definedName name="erberberbe" localSheetId="50">#REF!</definedName>
    <definedName name="erberberbe" localSheetId="3">#REF!</definedName>
    <definedName name="erberberbe" localSheetId="2">#REF!</definedName>
    <definedName name="erberberbe" localSheetId="55">#REF!</definedName>
    <definedName name="erberberbe" localSheetId="56">#REF!</definedName>
    <definedName name="erberberbe">#REF!</definedName>
    <definedName name="EREE" localSheetId="31">#REF!</definedName>
    <definedName name="EREE" localSheetId="43">#REF!</definedName>
    <definedName name="EREE" localSheetId="53">#REF!</definedName>
    <definedName name="EREE" localSheetId="52">#REF!</definedName>
    <definedName name="EREE" localSheetId="50">#REF!</definedName>
    <definedName name="EREE" localSheetId="3">#REF!</definedName>
    <definedName name="EREE" localSheetId="2">#REF!</definedName>
    <definedName name="EREE" localSheetId="55">#REF!</definedName>
    <definedName name="EREE" localSheetId="56">#REF!</definedName>
    <definedName name="EREE">#REF!</definedName>
    <definedName name="ERFVD" localSheetId="31">#REF!</definedName>
    <definedName name="ERFVD" localSheetId="43">#REF!</definedName>
    <definedName name="ERFVD" localSheetId="53">#REF!</definedName>
    <definedName name="ERFVD" localSheetId="52">#REF!</definedName>
    <definedName name="ERFVD" localSheetId="50">#REF!</definedName>
    <definedName name="ERFVD" localSheetId="3">#REF!</definedName>
    <definedName name="ERFVD" localSheetId="2">#REF!</definedName>
    <definedName name="ERFVD" localSheetId="55">#REF!</definedName>
    <definedName name="ERFVD" localSheetId="56">#REF!</definedName>
    <definedName name="ERFVD">#REF!</definedName>
    <definedName name="ERROR" localSheetId="31">#REF!</definedName>
    <definedName name="ERROR" localSheetId="43">#REF!</definedName>
    <definedName name="ERROR" localSheetId="53">#REF!</definedName>
    <definedName name="ERROR" localSheetId="52">#REF!</definedName>
    <definedName name="ERROR" localSheetId="50">#REF!</definedName>
    <definedName name="ERROR" localSheetId="3">#REF!</definedName>
    <definedName name="ERROR" localSheetId="2">#REF!</definedName>
    <definedName name="ERROR" localSheetId="55">#REF!</definedName>
    <definedName name="ERROR" localSheetId="56">#REF!</definedName>
    <definedName name="ERROR">#REF!</definedName>
    <definedName name="ES" localSheetId="31">#REF!</definedName>
    <definedName name="ES" localSheetId="43">#REF!</definedName>
    <definedName name="ES" localSheetId="53">#REF!</definedName>
    <definedName name="ES" localSheetId="52">#REF!</definedName>
    <definedName name="ES" localSheetId="50">#REF!</definedName>
    <definedName name="ES" localSheetId="3">#REF!</definedName>
    <definedName name="ES" localSheetId="2">#REF!</definedName>
    <definedName name="ES" localSheetId="55">#REF!</definedName>
    <definedName name="ES" localSheetId="56">#REF!</definedName>
    <definedName name="ES">#REF!</definedName>
    <definedName name="esmalte.cercha">#REF!</definedName>
    <definedName name="esmalte.correas">#REF!</definedName>
    <definedName name="esmalte.marcos">#REF!</definedName>
    <definedName name="esmalte.puertas">#REF!</definedName>
    <definedName name="esmalte.ventanas">#REF!</definedName>
    <definedName name="ESPECIFICACION" localSheetId="5">#REF!</definedName>
    <definedName name="ESPECIFICACION" localSheetId="31">#REF!</definedName>
    <definedName name="ESPECIFICACION" localSheetId="43">#REF!</definedName>
    <definedName name="ESPECIFICACION" localSheetId="53">#REF!</definedName>
    <definedName name="ESPECIFICACION" localSheetId="52">#REF!</definedName>
    <definedName name="ESPECIFICACION" localSheetId="50">#REF!</definedName>
    <definedName name="ESPECIFICACION" localSheetId="3">#REF!</definedName>
    <definedName name="ESPECIFICACION" localSheetId="2">#REF!</definedName>
    <definedName name="ESPECIFICACION" localSheetId="47">#REF!</definedName>
    <definedName name="ESPECIFICACION" localSheetId="55">#REF!</definedName>
    <definedName name="ESPECIFICACION" localSheetId="56">#REF!</definedName>
    <definedName name="ESPECIFICACION">#REF!</definedName>
    <definedName name="Especificación" localSheetId="31">#REF!</definedName>
    <definedName name="Especificación" localSheetId="43">#REF!</definedName>
    <definedName name="Especificación" localSheetId="53">#REF!</definedName>
    <definedName name="Especificación" localSheetId="52">#REF!</definedName>
    <definedName name="Especificación" localSheetId="50">#REF!</definedName>
    <definedName name="Especificación" localSheetId="3">#REF!</definedName>
    <definedName name="Especificación" localSheetId="2">#REF!</definedName>
    <definedName name="Especificación" localSheetId="55">#REF!</definedName>
    <definedName name="Especificación" localSheetId="56">#REF!</definedName>
    <definedName name="Especificación">#REF!</definedName>
    <definedName name="EST10A" localSheetId="31">#REF!</definedName>
    <definedName name="EST10A" localSheetId="43">#REF!</definedName>
    <definedName name="EST10A" localSheetId="53">#REF!</definedName>
    <definedName name="EST10A" localSheetId="52">#REF!</definedName>
    <definedName name="EST10A" localSheetId="50">#REF!</definedName>
    <definedName name="EST10A" localSheetId="3">#REF!</definedName>
    <definedName name="EST10A" localSheetId="2">#REF!</definedName>
    <definedName name="EST10A" localSheetId="55">#REF!</definedName>
    <definedName name="EST10A" localSheetId="56">#REF!</definedName>
    <definedName name="EST10A">#REF!</definedName>
    <definedName name="EST10V1" localSheetId="31">#REF!</definedName>
    <definedName name="EST10V1" localSheetId="43">#REF!</definedName>
    <definedName name="EST10V1" localSheetId="53">#REF!</definedName>
    <definedName name="EST10V1" localSheetId="52">#REF!</definedName>
    <definedName name="EST10V1" localSheetId="50">#REF!</definedName>
    <definedName name="EST10V1" localSheetId="3">#REF!</definedName>
    <definedName name="EST10V1" localSheetId="2">#REF!</definedName>
    <definedName name="EST10V1" localSheetId="55">#REF!</definedName>
    <definedName name="EST10V1" localSheetId="56">#REF!</definedName>
    <definedName name="EST10V1">#REF!</definedName>
    <definedName name="EST11A" localSheetId="31">#REF!</definedName>
    <definedName name="EST11A" localSheetId="43">#REF!</definedName>
    <definedName name="EST11A" localSheetId="53">#REF!</definedName>
    <definedName name="EST11A" localSheetId="52">#REF!</definedName>
    <definedName name="EST11A" localSheetId="50">#REF!</definedName>
    <definedName name="EST11A" localSheetId="3">#REF!</definedName>
    <definedName name="EST11A" localSheetId="2">#REF!</definedName>
    <definedName name="EST11A" localSheetId="55">#REF!</definedName>
    <definedName name="EST11A" localSheetId="56">#REF!</definedName>
    <definedName name="EST11A">#REF!</definedName>
    <definedName name="ESTRUCTURA" localSheetId="31">#REF!</definedName>
    <definedName name="ESTRUCTURA" localSheetId="43">#REF!</definedName>
    <definedName name="ESTRUCTURA" localSheetId="53">#REF!</definedName>
    <definedName name="ESTRUCTURA" localSheetId="52">#REF!</definedName>
    <definedName name="ESTRUCTURA" localSheetId="50">#REF!</definedName>
    <definedName name="ESTRUCTURA" localSheetId="3">#REF!</definedName>
    <definedName name="ESTRUCTURA" localSheetId="2">#REF!</definedName>
    <definedName name="ESTRUCTURA" localSheetId="55">#REF!</definedName>
    <definedName name="ESTRUCTURA" localSheetId="56">#REF!</definedName>
    <definedName name="ESTRUCTURA">#REF!</definedName>
    <definedName name="ETAPA1" localSheetId="31">#REF!</definedName>
    <definedName name="ETAPA1" localSheetId="43">#REF!</definedName>
    <definedName name="ETAPA1" localSheetId="53">#REF!</definedName>
    <definedName name="ETAPA1" localSheetId="52">#REF!</definedName>
    <definedName name="ETAPA1" localSheetId="50">#REF!</definedName>
    <definedName name="ETAPA1" localSheetId="3">#REF!</definedName>
    <definedName name="ETAPA1" localSheetId="2">#REF!</definedName>
    <definedName name="ETAPA1" localSheetId="55">#REF!</definedName>
    <definedName name="ETAPA1" localSheetId="56">#REF!</definedName>
    <definedName name="ETAPA1">#REF!</definedName>
    <definedName name="ETAPA2" localSheetId="31">#REF!</definedName>
    <definedName name="ETAPA2" localSheetId="43">#REF!</definedName>
    <definedName name="ETAPA2" localSheetId="53">#REF!</definedName>
    <definedName name="ETAPA2" localSheetId="52">#REF!</definedName>
    <definedName name="ETAPA2" localSheetId="50">#REF!</definedName>
    <definedName name="ETAPA2" localSheetId="3">#REF!</definedName>
    <definedName name="ETAPA2" localSheetId="2">#REF!</definedName>
    <definedName name="ETAPA2" localSheetId="55">#REF!</definedName>
    <definedName name="ETAPA2" localSheetId="56">#REF!</definedName>
    <definedName name="ETAPA2">#REF!</definedName>
    <definedName name="Etapa2a">#REF!</definedName>
    <definedName name="Etapa2b">#REF!</definedName>
    <definedName name="ETAPA3" localSheetId="5">#REF!</definedName>
    <definedName name="ETAPA3" localSheetId="31">#REF!</definedName>
    <definedName name="ETAPA3" localSheetId="43">#REF!</definedName>
    <definedName name="ETAPA3" localSheetId="53">#REF!</definedName>
    <definedName name="ETAPA3" localSheetId="52">#REF!</definedName>
    <definedName name="ETAPA3" localSheetId="50">#REF!</definedName>
    <definedName name="ETAPA3" localSheetId="3">#REF!</definedName>
    <definedName name="ETAPA3" localSheetId="2">#REF!</definedName>
    <definedName name="ETAPA3" localSheetId="47">#REF!</definedName>
    <definedName name="ETAPA3" localSheetId="55">#REF!</definedName>
    <definedName name="ETAPA3" localSheetId="56">#REF!</definedName>
    <definedName name="ETAPA3">#REF!</definedName>
    <definedName name="ETAPA4" localSheetId="31">#REF!</definedName>
    <definedName name="ETAPA4" localSheetId="43">#REF!</definedName>
    <definedName name="ETAPA4" localSheetId="53">#REF!</definedName>
    <definedName name="ETAPA4" localSheetId="52">#REF!</definedName>
    <definedName name="ETAPA4" localSheetId="50">#REF!</definedName>
    <definedName name="ETAPA4" localSheetId="3">#REF!</definedName>
    <definedName name="ETAPA4" localSheetId="2">#REF!</definedName>
    <definedName name="ETAPA4" localSheetId="55">#REF!</definedName>
    <definedName name="ETAPA4" localSheetId="56">#REF!</definedName>
    <definedName name="ETAPA4">#REF!</definedName>
    <definedName name="ETAPA5" localSheetId="31">#REF!</definedName>
    <definedName name="ETAPA5" localSheetId="43">#REF!</definedName>
    <definedName name="ETAPA5" localSheetId="53">#REF!</definedName>
    <definedName name="ETAPA5" localSheetId="52">#REF!</definedName>
    <definedName name="ETAPA5" localSheetId="50">#REF!</definedName>
    <definedName name="ETAPA5" localSheetId="3">#REF!</definedName>
    <definedName name="ETAPA5" localSheetId="2">#REF!</definedName>
    <definedName name="ETAPA5" localSheetId="55">#REF!</definedName>
    <definedName name="ETAPA5" localSheetId="56">#REF!</definedName>
    <definedName name="ETAPA5">#REF!</definedName>
    <definedName name="ev.Calculation" hidden="1">-4135</definedName>
    <definedName name="ev.Initialized" hidden="1">FALSE</definedName>
    <definedName name="ewdq3" localSheetId="31" hidden="1">#REF!</definedName>
    <definedName name="ewdq3" localSheetId="3" hidden="1">#REF!</definedName>
    <definedName name="ewdq3" hidden="1">#REF!</definedName>
    <definedName name="EXC">NA()</definedName>
    <definedName name="EXC_12">NA()</definedName>
    <definedName name="excavacion.manual">#REF!</definedName>
    <definedName name="EXCAVACION_A_MANO_CONGLOMERADO_H_2_4_MTS" localSheetId="5">#REF!</definedName>
    <definedName name="EXCAVACION_A_MANO_CONGLOMERADO_H_2_4_MTS" localSheetId="46">#REF!</definedName>
    <definedName name="EXCAVACION_A_MANO_CONGLOMERADO_H_2_4_MTS" localSheetId="31">#REF!</definedName>
    <definedName name="EXCAVACION_A_MANO_CONGLOMERADO_H_2_4_MTS" localSheetId="42">#REF!</definedName>
    <definedName name="EXCAVACION_A_MANO_CONGLOMERADO_H_2_4_MTS" localSheetId="43">#REF!</definedName>
    <definedName name="EXCAVACION_A_MANO_CONGLOMERADO_H_2_4_MTS" localSheetId="53">#REF!</definedName>
    <definedName name="EXCAVACION_A_MANO_CONGLOMERADO_H_2_4_MTS" localSheetId="45">#REF!</definedName>
    <definedName name="EXCAVACION_A_MANO_CONGLOMERADO_H_2_4_MTS" localSheetId="48">#REF!</definedName>
    <definedName name="EXCAVACION_A_MANO_CONGLOMERADO_H_2_4_MTS" localSheetId="12">#REF!</definedName>
    <definedName name="EXCAVACION_A_MANO_CONGLOMERADO_H_2_4_MTS" localSheetId="52">#REF!</definedName>
    <definedName name="EXCAVACION_A_MANO_CONGLOMERADO_H_2_4_MTS" localSheetId="13">#REF!</definedName>
    <definedName name="EXCAVACION_A_MANO_CONGLOMERADO_H_2_4_MTS" localSheetId="14">#REF!</definedName>
    <definedName name="EXCAVACION_A_MANO_CONGLOMERADO_H_2_4_MTS" localSheetId="50">#REF!</definedName>
    <definedName name="EXCAVACION_A_MANO_CONGLOMERADO_H_2_4_MTS" localSheetId="3">#REF!</definedName>
    <definedName name="EXCAVACION_A_MANO_CONGLOMERADO_H_2_4_MTS" localSheetId="18">#REF!</definedName>
    <definedName name="EXCAVACION_A_MANO_CONGLOMERADO_H_2_4_MTS" localSheetId="19">#REF!</definedName>
    <definedName name="EXCAVACION_A_MANO_CONGLOMERADO_H_2_4_MTS" localSheetId="16">#REF!</definedName>
    <definedName name="EXCAVACION_A_MANO_CONGLOMERADO_H_2_4_MTS" localSheetId="17">#REF!</definedName>
    <definedName name="EXCAVACION_A_MANO_CONGLOMERADO_H_2_4_MTS" localSheetId="25">#REF!</definedName>
    <definedName name="EXCAVACION_A_MANO_CONGLOMERADO_H_2_4_MTS" localSheetId="29">#REF!</definedName>
    <definedName name="EXCAVACION_A_MANO_CONGLOMERADO_H_2_4_MTS" localSheetId="30">#REF!</definedName>
    <definedName name="EXCAVACION_A_MANO_CONGLOMERADO_H_2_4_MTS" localSheetId="27">#REF!</definedName>
    <definedName name="EXCAVACION_A_MANO_CONGLOMERADO_H_2_4_MTS" localSheetId="28">#REF!</definedName>
    <definedName name="EXCAVACION_A_MANO_CONGLOMERADO_H_2_4_MTS" localSheetId="26">#REF!</definedName>
    <definedName name="EXCAVACION_A_MANO_CONGLOMERADO_H_2_4_MTS" localSheetId="15">#REF!</definedName>
    <definedName name="EXCAVACION_A_MANO_CONGLOMERADO_H_2_4_MTS" localSheetId="1">#REF!</definedName>
    <definedName name="EXCAVACION_A_MANO_CONGLOMERADO_H_2_4_MTS" localSheetId="2">#REF!</definedName>
    <definedName name="EXCAVACION_A_MANO_CONGLOMERADO_H_2_4_MTS" localSheetId="32">#REF!</definedName>
    <definedName name="EXCAVACION_A_MANO_CONGLOMERADO_H_2_4_MTS" localSheetId="33">#REF!</definedName>
    <definedName name="EXCAVACION_A_MANO_CONGLOMERADO_H_2_4_MTS" localSheetId="34">#REF!</definedName>
    <definedName name="EXCAVACION_A_MANO_CONGLOMERADO_H_2_4_MTS" localSheetId="35">#REF!</definedName>
    <definedName name="EXCAVACION_A_MANO_CONGLOMERADO_H_2_4_MTS" localSheetId="0">#REF!</definedName>
    <definedName name="EXCAVACION_A_MANO_CONGLOMERADO_H_2_4_MTS" localSheetId="47">#REF!</definedName>
    <definedName name="EXCAVACION_A_MANO_CONGLOMERADO_H_2_4_MTS" localSheetId="37">#REF!</definedName>
    <definedName name="EXCAVACION_A_MANO_CONGLOMERADO_H_2_4_MTS" localSheetId="38">#REF!</definedName>
    <definedName name="EXCAVACION_A_MANO_CONGLOMERADO_H_2_4_MTS" localSheetId="36">#REF!</definedName>
    <definedName name="EXCAVACION_A_MANO_CONGLOMERADO_H_2_4_MTS" localSheetId="20">#REF!</definedName>
    <definedName name="EXCAVACION_A_MANO_CONGLOMERADO_H_2_4_MTS" localSheetId="55">#REF!</definedName>
    <definedName name="EXCAVACION_A_MANO_CONGLOMERADO_H_2_4_MTS" localSheetId="56">#REF!</definedName>
    <definedName name="EXCAVACION_A_MANO_CONGLOMERADO_H_2_4_MTS" localSheetId="54">#REF!</definedName>
    <definedName name="EXCAVACION_A_MANO_CONGLOMERADO_H_2_4_MTS" localSheetId="44">#REF!</definedName>
    <definedName name="EXCAVACION_A_MANO_CONGLOMERADO_H_2_4_MTS">#REF!</definedName>
    <definedName name="EXCAVACION_A_MANO_INCLUYE_TODO_FACTOR" localSheetId="46">#REF!</definedName>
    <definedName name="EXCAVACION_A_MANO_INCLUYE_TODO_FACTOR" localSheetId="31">#REF!</definedName>
    <definedName name="EXCAVACION_A_MANO_INCLUYE_TODO_FACTOR" localSheetId="42">#REF!</definedName>
    <definedName name="EXCAVACION_A_MANO_INCLUYE_TODO_FACTOR" localSheetId="43">#REF!</definedName>
    <definedName name="EXCAVACION_A_MANO_INCLUYE_TODO_FACTOR" localSheetId="53">#REF!</definedName>
    <definedName name="EXCAVACION_A_MANO_INCLUYE_TODO_FACTOR" localSheetId="45">#REF!</definedName>
    <definedName name="EXCAVACION_A_MANO_INCLUYE_TODO_FACTOR" localSheetId="48">#REF!</definedName>
    <definedName name="EXCAVACION_A_MANO_INCLUYE_TODO_FACTOR" localSheetId="12">#REF!</definedName>
    <definedName name="EXCAVACION_A_MANO_INCLUYE_TODO_FACTOR" localSheetId="52">#REF!</definedName>
    <definedName name="EXCAVACION_A_MANO_INCLUYE_TODO_FACTOR" localSheetId="13">#REF!</definedName>
    <definedName name="EXCAVACION_A_MANO_INCLUYE_TODO_FACTOR" localSheetId="14">#REF!</definedName>
    <definedName name="EXCAVACION_A_MANO_INCLUYE_TODO_FACTOR" localSheetId="50">#REF!</definedName>
    <definedName name="EXCAVACION_A_MANO_INCLUYE_TODO_FACTOR" localSheetId="3">#REF!</definedName>
    <definedName name="EXCAVACION_A_MANO_INCLUYE_TODO_FACTOR" localSheetId="18">#REF!</definedName>
    <definedName name="EXCAVACION_A_MANO_INCLUYE_TODO_FACTOR" localSheetId="19">#REF!</definedName>
    <definedName name="EXCAVACION_A_MANO_INCLUYE_TODO_FACTOR" localSheetId="16">#REF!</definedName>
    <definedName name="EXCAVACION_A_MANO_INCLUYE_TODO_FACTOR" localSheetId="17">#REF!</definedName>
    <definedName name="EXCAVACION_A_MANO_INCLUYE_TODO_FACTOR" localSheetId="25">#REF!</definedName>
    <definedName name="EXCAVACION_A_MANO_INCLUYE_TODO_FACTOR" localSheetId="29">#REF!</definedName>
    <definedName name="EXCAVACION_A_MANO_INCLUYE_TODO_FACTOR" localSheetId="30">#REF!</definedName>
    <definedName name="EXCAVACION_A_MANO_INCLUYE_TODO_FACTOR" localSheetId="27">#REF!</definedName>
    <definedName name="EXCAVACION_A_MANO_INCLUYE_TODO_FACTOR" localSheetId="28">#REF!</definedName>
    <definedName name="EXCAVACION_A_MANO_INCLUYE_TODO_FACTOR" localSheetId="26">#REF!</definedName>
    <definedName name="EXCAVACION_A_MANO_INCLUYE_TODO_FACTOR" localSheetId="15">#REF!</definedName>
    <definedName name="EXCAVACION_A_MANO_INCLUYE_TODO_FACTOR" localSheetId="1">#REF!</definedName>
    <definedName name="EXCAVACION_A_MANO_INCLUYE_TODO_FACTOR" localSheetId="2">#REF!</definedName>
    <definedName name="EXCAVACION_A_MANO_INCLUYE_TODO_FACTOR" localSheetId="32">#REF!</definedName>
    <definedName name="EXCAVACION_A_MANO_INCLUYE_TODO_FACTOR" localSheetId="33">#REF!</definedName>
    <definedName name="EXCAVACION_A_MANO_INCLUYE_TODO_FACTOR" localSheetId="34">#REF!</definedName>
    <definedName name="EXCAVACION_A_MANO_INCLUYE_TODO_FACTOR" localSheetId="35">#REF!</definedName>
    <definedName name="EXCAVACION_A_MANO_INCLUYE_TODO_FACTOR" localSheetId="0">#REF!</definedName>
    <definedName name="EXCAVACION_A_MANO_INCLUYE_TODO_FACTOR" localSheetId="47">#REF!</definedName>
    <definedName name="EXCAVACION_A_MANO_INCLUYE_TODO_FACTOR" localSheetId="37">#REF!</definedName>
    <definedName name="EXCAVACION_A_MANO_INCLUYE_TODO_FACTOR" localSheetId="38">#REF!</definedName>
    <definedName name="EXCAVACION_A_MANO_INCLUYE_TODO_FACTOR" localSheetId="36">#REF!</definedName>
    <definedName name="EXCAVACION_A_MANO_INCLUYE_TODO_FACTOR" localSheetId="20">#REF!</definedName>
    <definedName name="EXCAVACION_A_MANO_INCLUYE_TODO_FACTOR" localSheetId="55">#REF!</definedName>
    <definedName name="EXCAVACION_A_MANO_INCLUYE_TODO_FACTOR" localSheetId="56">#REF!</definedName>
    <definedName name="EXCAVACION_A_MANO_INCLUYE_TODO_FACTOR" localSheetId="54">#REF!</definedName>
    <definedName name="EXCAVACION_A_MANO_INCLUYE_TODO_FACTOR" localSheetId="44">#REF!</definedName>
    <definedName name="EXCAVACION_A_MANO_INCLUYE_TODO_FACTOR">#REF!</definedName>
    <definedName name="EXCAVACION_A_MANO_MATERIAL_COMUN" localSheetId="46">#REF!</definedName>
    <definedName name="EXCAVACION_A_MANO_MATERIAL_COMUN" localSheetId="31">#REF!</definedName>
    <definedName name="EXCAVACION_A_MANO_MATERIAL_COMUN" localSheetId="42">#REF!</definedName>
    <definedName name="EXCAVACION_A_MANO_MATERIAL_COMUN" localSheetId="43">#REF!</definedName>
    <definedName name="EXCAVACION_A_MANO_MATERIAL_COMUN" localSheetId="53">#REF!</definedName>
    <definedName name="EXCAVACION_A_MANO_MATERIAL_COMUN" localSheetId="45">#REF!</definedName>
    <definedName name="EXCAVACION_A_MANO_MATERIAL_COMUN" localSheetId="48">#REF!</definedName>
    <definedName name="EXCAVACION_A_MANO_MATERIAL_COMUN" localSheetId="12">#REF!</definedName>
    <definedName name="EXCAVACION_A_MANO_MATERIAL_COMUN" localSheetId="52">#REF!</definedName>
    <definedName name="EXCAVACION_A_MANO_MATERIAL_COMUN" localSheetId="13">#REF!</definedName>
    <definedName name="EXCAVACION_A_MANO_MATERIAL_COMUN" localSheetId="14">#REF!</definedName>
    <definedName name="EXCAVACION_A_MANO_MATERIAL_COMUN" localSheetId="50">#REF!</definedName>
    <definedName name="EXCAVACION_A_MANO_MATERIAL_COMUN" localSheetId="3">#REF!</definedName>
    <definedName name="EXCAVACION_A_MANO_MATERIAL_COMUN" localSheetId="18">#REF!</definedName>
    <definedName name="EXCAVACION_A_MANO_MATERIAL_COMUN" localSheetId="19">#REF!</definedName>
    <definedName name="EXCAVACION_A_MANO_MATERIAL_COMUN" localSheetId="16">#REF!</definedName>
    <definedName name="EXCAVACION_A_MANO_MATERIAL_COMUN" localSheetId="17">#REF!</definedName>
    <definedName name="EXCAVACION_A_MANO_MATERIAL_COMUN" localSheetId="25">#REF!</definedName>
    <definedName name="EXCAVACION_A_MANO_MATERIAL_COMUN" localSheetId="29">#REF!</definedName>
    <definedName name="EXCAVACION_A_MANO_MATERIAL_COMUN" localSheetId="30">#REF!</definedName>
    <definedName name="EXCAVACION_A_MANO_MATERIAL_COMUN" localSheetId="27">#REF!</definedName>
    <definedName name="EXCAVACION_A_MANO_MATERIAL_COMUN" localSheetId="28">#REF!</definedName>
    <definedName name="EXCAVACION_A_MANO_MATERIAL_COMUN" localSheetId="26">#REF!</definedName>
    <definedName name="EXCAVACION_A_MANO_MATERIAL_COMUN" localSheetId="15">#REF!</definedName>
    <definedName name="EXCAVACION_A_MANO_MATERIAL_COMUN" localSheetId="1">#REF!</definedName>
    <definedName name="EXCAVACION_A_MANO_MATERIAL_COMUN" localSheetId="2">#REF!</definedName>
    <definedName name="EXCAVACION_A_MANO_MATERIAL_COMUN" localSheetId="32">#REF!</definedName>
    <definedName name="EXCAVACION_A_MANO_MATERIAL_COMUN" localSheetId="33">#REF!</definedName>
    <definedName name="EXCAVACION_A_MANO_MATERIAL_COMUN" localSheetId="34">#REF!</definedName>
    <definedName name="EXCAVACION_A_MANO_MATERIAL_COMUN" localSheetId="35">#REF!</definedName>
    <definedName name="EXCAVACION_A_MANO_MATERIAL_COMUN" localSheetId="0">#REF!</definedName>
    <definedName name="EXCAVACION_A_MANO_MATERIAL_COMUN" localSheetId="47">#REF!</definedName>
    <definedName name="EXCAVACION_A_MANO_MATERIAL_COMUN" localSheetId="37">#REF!</definedName>
    <definedName name="EXCAVACION_A_MANO_MATERIAL_COMUN" localSheetId="38">#REF!</definedName>
    <definedName name="EXCAVACION_A_MANO_MATERIAL_COMUN" localSheetId="36">#REF!</definedName>
    <definedName name="EXCAVACION_A_MANO_MATERIAL_COMUN" localSheetId="20">#REF!</definedName>
    <definedName name="EXCAVACION_A_MANO_MATERIAL_COMUN" localSheetId="55">#REF!</definedName>
    <definedName name="EXCAVACION_A_MANO_MATERIAL_COMUN" localSheetId="56">#REF!</definedName>
    <definedName name="EXCAVACION_A_MANO_MATERIAL_COMUN" localSheetId="54">#REF!</definedName>
    <definedName name="EXCAVACION_A_MANO_MATERIAL_COMUN" localSheetId="44">#REF!</definedName>
    <definedName name="EXCAVACION_A_MANO_MATERIAL_COMUN">#REF!</definedName>
    <definedName name="EXCAVACION_A_MANO_MATERIAL_COMUN_H_2_4_MTS" localSheetId="46">#REF!</definedName>
    <definedName name="EXCAVACION_A_MANO_MATERIAL_COMUN_H_2_4_MTS" localSheetId="31">#REF!</definedName>
    <definedName name="EXCAVACION_A_MANO_MATERIAL_COMUN_H_2_4_MTS" localSheetId="42">#REF!</definedName>
    <definedName name="EXCAVACION_A_MANO_MATERIAL_COMUN_H_2_4_MTS" localSheetId="43">#REF!</definedName>
    <definedName name="EXCAVACION_A_MANO_MATERIAL_COMUN_H_2_4_MTS" localSheetId="53">#REF!</definedName>
    <definedName name="EXCAVACION_A_MANO_MATERIAL_COMUN_H_2_4_MTS" localSheetId="45">#REF!</definedName>
    <definedName name="EXCAVACION_A_MANO_MATERIAL_COMUN_H_2_4_MTS" localSheetId="48">#REF!</definedName>
    <definedName name="EXCAVACION_A_MANO_MATERIAL_COMUN_H_2_4_MTS" localSheetId="12">#REF!</definedName>
    <definedName name="EXCAVACION_A_MANO_MATERIAL_COMUN_H_2_4_MTS" localSheetId="52">#REF!</definedName>
    <definedName name="EXCAVACION_A_MANO_MATERIAL_COMUN_H_2_4_MTS" localSheetId="13">#REF!</definedName>
    <definedName name="EXCAVACION_A_MANO_MATERIAL_COMUN_H_2_4_MTS" localSheetId="14">#REF!</definedName>
    <definedName name="EXCAVACION_A_MANO_MATERIAL_COMUN_H_2_4_MTS" localSheetId="50">#REF!</definedName>
    <definedName name="EXCAVACION_A_MANO_MATERIAL_COMUN_H_2_4_MTS" localSheetId="3">#REF!</definedName>
    <definedName name="EXCAVACION_A_MANO_MATERIAL_COMUN_H_2_4_MTS" localSheetId="18">#REF!</definedName>
    <definedName name="EXCAVACION_A_MANO_MATERIAL_COMUN_H_2_4_MTS" localSheetId="19">#REF!</definedName>
    <definedName name="EXCAVACION_A_MANO_MATERIAL_COMUN_H_2_4_MTS" localSheetId="16">#REF!</definedName>
    <definedName name="EXCAVACION_A_MANO_MATERIAL_COMUN_H_2_4_MTS" localSheetId="17">#REF!</definedName>
    <definedName name="EXCAVACION_A_MANO_MATERIAL_COMUN_H_2_4_MTS" localSheetId="25">#REF!</definedName>
    <definedName name="EXCAVACION_A_MANO_MATERIAL_COMUN_H_2_4_MTS" localSheetId="29">#REF!</definedName>
    <definedName name="EXCAVACION_A_MANO_MATERIAL_COMUN_H_2_4_MTS" localSheetId="30">#REF!</definedName>
    <definedName name="EXCAVACION_A_MANO_MATERIAL_COMUN_H_2_4_MTS" localSheetId="27">#REF!</definedName>
    <definedName name="EXCAVACION_A_MANO_MATERIAL_COMUN_H_2_4_MTS" localSheetId="28">#REF!</definedName>
    <definedName name="EXCAVACION_A_MANO_MATERIAL_COMUN_H_2_4_MTS" localSheetId="26">#REF!</definedName>
    <definedName name="EXCAVACION_A_MANO_MATERIAL_COMUN_H_2_4_MTS" localSheetId="15">#REF!</definedName>
    <definedName name="EXCAVACION_A_MANO_MATERIAL_COMUN_H_2_4_MTS" localSheetId="1">#REF!</definedName>
    <definedName name="EXCAVACION_A_MANO_MATERIAL_COMUN_H_2_4_MTS" localSheetId="2">#REF!</definedName>
    <definedName name="EXCAVACION_A_MANO_MATERIAL_COMUN_H_2_4_MTS" localSheetId="32">#REF!</definedName>
    <definedName name="EXCAVACION_A_MANO_MATERIAL_COMUN_H_2_4_MTS" localSheetId="33">#REF!</definedName>
    <definedName name="EXCAVACION_A_MANO_MATERIAL_COMUN_H_2_4_MTS" localSheetId="34">#REF!</definedName>
    <definedName name="EXCAVACION_A_MANO_MATERIAL_COMUN_H_2_4_MTS" localSheetId="35">#REF!</definedName>
    <definedName name="EXCAVACION_A_MANO_MATERIAL_COMUN_H_2_4_MTS" localSheetId="0">#REF!</definedName>
    <definedName name="EXCAVACION_A_MANO_MATERIAL_COMUN_H_2_4_MTS" localSheetId="47">#REF!</definedName>
    <definedName name="EXCAVACION_A_MANO_MATERIAL_COMUN_H_2_4_MTS" localSheetId="37">#REF!</definedName>
    <definedName name="EXCAVACION_A_MANO_MATERIAL_COMUN_H_2_4_MTS" localSheetId="38">#REF!</definedName>
    <definedName name="EXCAVACION_A_MANO_MATERIAL_COMUN_H_2_4_MTS" localSheetId="36">#REF!</definedName>
    <definedName name="EXCAVACION_A_MANO_MATERIAL_COMUN_H_2_4_MTS" localSheetId="20">#REF!</definedName>
    <definedName name="EXCAVACION_A_MANO_MATERIAL_COMUN_H_2_4_MTS" localSheetId="55">#REF!</definedName>
    <definedName name="EXCAVACION_A_MANO_MATERIAL_COMUN_H_2_4_MTS" localSheetId="56">#REF!</definedName>
    <definedName name="EXCAVACION_A_MANO_MATERIAL_COMUN_H_2_4_MTS" localSheetId="54">#REF!</definedName>
    <definedName name="EXCAVACION_A_MANO_MATERIAL_COMUN_H_2_4_MTS" localSheetId="44">#REF!</definedName>
    <definedName name="EXCAVACION_A_MANO_MATERIAL_COMUN_H_2_4_MTS">#REF!</definedName>
    <definedName name="exCEL" localSheetId="31">#REF!</definedName>
    <definedName name="exCEL" localSheetId="43">#REF!</definedName>
    <definedName name="exCEL" localSheetId="53">#REF!</definedName>
    <definedName name="exCEL" localSheetId="52">#REF!</definedName>
    <definedName name="exCEL" localSheetId="50">#REF!</definedName>
    <definedName name="exCEL" localSheetId="3">#REF!</definedName>
    <definedName name="exCEL" localSheetId="2">#REF!</definedName>
    <definedName name="exCEL" localSheetId="55">#REF!</definedName>
    <definedName name="exCEL" localSheetId="56">#REF!</definedName>
    <definedName name="exCEL">#REF!</definedName>
    <definedName name="Excel_BuiltIn__FilterDatabase_2">#REF!</definedName>
    <definedName name="Excel_BuiltIn_Database" localSheetId="5">#REF!</definedName>
    <definedName name="Excel_BuiltIn_Database" localSheetId="31">#REF!</definedName>
    <definedName name="Excel_BuiltIn_Database" localSheetId="43">#REF!</definedName>
    <definedName name="Excel_BuiltIn_Database" localSheetId="53">#REF!</definedName>
    <definedName name="Excel_BuiltIn_Database" localSheetId="52">#REF!</definedName>
    <definedName name="Excel_BuiltIn_Database" localSheetId="50">#REF!</definedName>
    <definedName name="Excel_BuiltIn_Database" localSheetId="3">#REF!</definedName>
    <definedName name="Excel_BuiltIn_Database" localSheetId="2">#REF!</definedName>
    <definedName name="Excel_BuiltIn_Database" localSheetId="47">#REF!</definedName>
    <definedName name="Excel_BuiltIn_Database" localSheetId="55">#REF!</definedName>
    <definedName name="Excel_BuiltIn_Database" localSheetId="56">#REF!</definedName>
    <definedName name="Excel_BuiltIn_Database">#REF!</definedName>
    <definedName name="Excel_BuiltIn_Print_Area" localSheetId="31">#REF!</definedName>
    <definedName name="Excel_BuiltIn_Print_Area" localSheetId="43">#REF!</definedName>
    <definedName name="Excel_BuiltIn_Print_Area" localSheetId="53">#REF!</definedName>
    <definedName name="Excel_BuiltIn_Print_Area" localSheetId="52">#REF!</definedName>
    <definedName name="Excel_BuiltIn_Print_Area" localSheetId="50">#REF!</definedName>
    <definedName name="Excel_BuiltIn_Print_Area" localSheetId="3">#REF!</definedName>
    <definedName name="Excel_BuiltIn_Print_Area" localSheetId="2">#REF!</definedName>
    <definedName name="Excel_BuiltIn_Print_Area" localSheetId="55">#REF!</definedName>
    <definedName name="Excel_BuiltIn_Print_Area" localSheetId="56">#REF!</definedName>
    <definedName name="Excel_BuiltIn_Print_Area">#REF!</definedName>
    <definedName name="Excel_BuiltIn_Print_Area_1" localSheetId="31">#REF!</definedName>
    <definedName name="Excel_BuiltIn_Print_Area_1" localSheetId="43">#REF!</definedName>
    <definedName name="Excel_BuiltIn_Print_Area_1" localSheetId="53">#REF!</definedName>
    <definedName name="Excel_BuiltIn_Print_Area_1" localSheetId="52">#REF!</definedName>
    <definedName name="Excel_BuiltIn_Print_Area_1" localSheetId="50">#REF!</definedName>
    <definedName name="Excel_BuiltIn_Print_Area_1" localSheetId="3">#REF!</definedName>
    <definedName name="Excel_BuiltIn_Print_Area_1" localSheetId="2">#REF!</definedName>
    <definedName name="Excel_BuiltIn_Print_Area_1" localSheetId="55">#REF!</definedName>
    <definedName name="Excel_BuiltIn_Print_Area_1" localSheetId="56">#REF!</definedName>
    <definedName name="Excel_BuiltIn_Print_Area_1">#REF!</definedName>
    <definedName name="Excel_BuiltIn_Print_Area_1_1" localSheetId="31">#REF!</definedName>
    <definedName name="Excel_BuiltIn_Print_Area_1_1" localSheetId="43">#REF!</definedName>
    <definedName name="Excel_BuiltIn_Print_Area_1_1" localSheetId="53">#REF!</definedName>
    <definedName name="Excel_BuiltIn_Print_Area_1_1" localSheetId="52">#REF!</definedName>
    <definedName name="Excel_BuiltIn_Print_Area_1_1" localSheetId="50">#REF!</definedName>
    <definedName name="Excel_BuiltIn_Print_Area_1_1" localSheetId="3">#REF!</definedName>
    <definedName name="Excel_BuiltIn_Print_Area_1_1" localSheetId="2">#REF!</definedName>
    <definedName name="Excel_BuiltIn_Print_Area_1_1" localSheetId="55">#REF!</definedName>
    <definedName name="Excel_BuiltIn_Print_Area_1_1" localSheetId="56">#REF!</definedName>
    <definedName name="Excel_BuiltIn_Print_Area_1_1">#REF!</definedName>
    <definedName name="Excel_BuiltIn_Print_Area_1_1_1" localSheetId="31">#REF!</definedName>
    <definedName name="Excel_BuiltIn_Print_Area_1_1_1" localSheetId="43">#REF!</definedName>
    <definedName name="Excel_BuiltIn_Print_Area_1_1_1" localSheetId="53">#REF!</definedName>
    <definedName name="Excel_BuiltIn_Print_Area_1_1_1" localSheetId="52">#REF!</definedName>
    <definedName name="Excel_BuiltIn_Print_Area_1_1_1" localSheetId="50">#REF!</definedName>
    <definedName name="Excel_BuiltIn_Print_Area_1_1_1" localSheetId="3">#REF!</definedName>
    <definedName name="Excel_BuiltIn_Print_Area_1_1_1" localSheetId="2">#REF!</definedName>
    <definedName name="Excel_BuiltIn_Print_Area_1_1_1" localSheetId="55">#REF!</definedName>
    <definedName name="Excel_BuiltIn_Print_Area_1_1_1" localSheetId="56">#REF!</definedName>
    <definedName name="Excel_BuiltIn_Print_Area_1_1_1">#REF!</definedName>
    <definedName name="Excel_BuiltIn_Print_Area_1_1_1_1" localSheetId="31">#REF!</definedName>
    <definedName name="Excel_BuiltIn_Print_Area_1_1_1_1" localSheetId="43">#REF!</definedName>
    <definedName name="Excel_BuiltIn_Print_Area_1_1_1_1" localSheetId="53">#REF!</definedName>
    <definedName name="Excel_BuiltIn_Print_Area_1_1_1_1" localSheetId="52">#REF!</definedName>
    <definedName name="Excel_BuiltIn_Print_Area_1_1_1_1" localSheetId="50">#REF!</definedName>
    <definedName name="Excel_BuiltIn_Print_Area_1_1_1_1" localSheetId="3">#REF!</definedName>
    <definedName name="Excel_BuiltIn_Print_Area_1_1_1_1" localSheetId="2">#REF!</definedName>
    <definedName name="Excel_BuiltIn_Print_Area_1_1_1_1" localSheetId="55">#REF!</definedName>
    <definedName name="Excel_BuiltIn_Print_Area_1_1_1_1" localSheetId="56">#REF!</definedName>
    <definedName name="Excel_BuiltIn_Print_Area_1_1_1_1">#REF!</definedName>
    <definedName name="Excel_BuiltIn_Print_Area_1_1_1_1_1" localSheetId="31">#REF!</definedName>
    <definedName name="Excel_BuiltIn_Print_Area_1_1_1_1_1" localSheetId="43">#REF!</definedName>
    <definedName name="Excel_BuiltIn_Print_Area_1_1_1_1_1" localSheetId="53">#REF!</definedName>
    <definedName name="Excel_BuiltIn_Print_Area_1_1_1_1_1" localSheetId="52">#REF!</definedName>
    <definedName name="Excel_BuiltIn_Print_Area_1_1_1_1_1" localSheetId="50">#REF!</definedName>
    <definedName name="Excel_BuiltIn_Print_Area_1_1_1_1_1" localSheetId="3">#REF!</definedName>
    <definedName name="Excel_BuiltIn_Print_Area_1_1_1_1_1" localSheetId="2">#REF!</definedName>
    <definedName name="Excel_BuiltIn_Print_Area_1_1_1_1_1" localSheetId="55">#REF!</definedName>
    <definedName name="Excel_BuiltIn_Print_Area_1_1_1_1_1" localSheetId="56">#REF!</definedName>
    <definedName name="Excel_BuiltIn_Print_Area_1_1_1_1_1">#REF!</definedName>
    <definedName name="Excel_BuiltIn_Print_Area_1_1_1_1_1_1" localSheetId="31">#REF!</definedName>
    <definedName name="Excel_BuiltIn_Print_Area_1_1_1_1_1_1" localSheetId="43">#REF!</definedName>
    <definedName name="Excel_BuiltIn_Print_Area_1_1_1_1_1_1" localSheetId="53">#REF!</definedName>
    <definedName name="Excel_BuiltIn_Print_Area_1_1_1_1_1_1" localSheetId="52">#REF!</definedName>
    <definedName name="Excel_BuiltIn_Print_Area_1_1_1_1_1_1" localSheetId="50">#REF!</definedName>
    <definedName name="Excel_BuiltIn_Print_Area_1_1_1_1_1_1" localSheetId="3">#REF!</definedName>
    <definedName name="Excel_BuiltIn_Print_Area_1_1_1_1_1_1" localSheetId="2">#REF!</definedName>
    <definedName name="Excel_BuiltIn_Print_Area_1_1_1_1_1_1" localSheetId="55">#REF!</definedName>
    <definedName name="Excel_BuiltIn_Print_Area_1_1_1_1_1_1" localSheetId="56">#REF!</definedName>
    <definedName name="Excel_BuiltIn_Print_Area_1_1_1_1_1_1">#REF!</definedName>
    <definedName name="Excel_BuiltIn_Print_Area_3" localSheetId="31">#REF!</definedName>
    <definedName name="Excel_BuiltIn_Print_Area_3" localSheetId="43">#REF!</definedName>
    <definedName name="Excel_BuiltIn_Print_Area_3" localSheetId="53">#REF!</definedName>
    <definedName name="Excel_BuiltIn_Print_Area_3" localSheetId="52">#REF!</definedName>
    <definedName name="Excel_BuiltIn_Print_Area_3" localSheetId="50">#REF!</definedName>
    <definedName name="Excel_BuiltIn_Print_Area_3" localSheetId="3">#REF!</definedName>
    <definedName name="Excel_BuiltIn_Print_Area_3" localSheetId="2">#REF!</definedName>
    <definedName name="Excel_BuiltIn_Print_Area_3" localSheetId="55">#REF!</definedName>
    <definedName name="Excel_BuiltIn_Print_Area_3" localSheetId="56">#REF!</definedName>
    <definedName name="Excel_BuiltIn_Print_Area_3">#REF!</definedName>
    <definedName name="Excel_BuiltIn_Print_Area_3_X" localSheetId="31">#REF!</definedName>
    <definedName name="Excel_BuiltIn_Print_Area_3_X" localSheetId="43">#REF!</definedName>
    <definedName name="Excel_BuiltIn_Print_Area_3_X" localSheetId="53">#REF!</definedName>
    <definedName name="Excel_BuiltIn_Print_Area_3_X" localSheetId="52">#REF!</definedName>
    <definedName name="Excel_BuiltIn_Print_Area_3_X" localSheetId="50">#REF!</definedName>
    <definedName name="Excel_BuiltIn_Print_Area_3_X" localSheetId="3">#REF!</definedName>
    <definedName name="Excel_BuiltIn_Print_Area_3_X" localSheetId="2">#REF!</definedName>
    <definedName name="Excel_BuiltIn_Print_Area_3_X" localSheetId="55">#REF!</definedName>
    <definedName name="Excel_BuiltIn_Print_Area_3_X" localSheetId="56">#REF!</definedName>
    <definedName name="Excel_BuiltIn_Print_Area_3_X">#REF!</definedName>
    <definedName name="Excel_BuiltIn_Print_Area_7" localSheetId="31">#REF!</definedName>
    <definedName name="Excel_BuiltIn_Print_Area_7" localSheetId="43">#REF!</definedName>
    <definedName name="Excel_BuiltIn_Print_Area_7" localSheetId="53">#REF!</definedName>
    <definedName name="Excel_BuiltIn_Print_Area_7" localSheetId="52">#REF!</definedName>
    <definedName name="Excel_BuiltIn_Print_Area_7" localSheetId="50">#REF!</definedName>
    <definedName name="Excel_BuiltIn_Print_Area_7" localSheetId="3">#REF!</definedName>
    <definedName name="Excel_BuiltIn_Print_Area_7" localSheetId="2">#REF!</definedName>
    <definedName name="Excel_BuiltIn_Print_Area_7" localSheetId="55">#REF!</definedName>
    <definedName name="Excel_BuiltIn_Print_Area_7" localSheetId="56">#REF!</definedName>
    <definedName name="Excel_BuiltIn_Print_Area_7">#REF!</definedName>
    <definedName name="Excel_BuiltIn_Print_Titles_1" localSheetId="31">#REF!</definedName>
    <definedName name="Excel_BuiltIn_Print_Titles_1" localSheetId="43">#REF!</definedName>
    <definedName name="Excel_BuiltIn_Print_Titles_1" localSheetId="53">#REF!</definedName>
    <definedName name="Excel_BuiltIn_Print_Titles_1" localSheetId="52">#REF!</definedName>
    <definedName name="Excel_BuiltIn_Print_Titles_1" localSheetId="50">#REF!</definedName>
    <definedName name="Excel_BuiltIn_Print_Titles_1" localSheetId="3">#REF!</definedName>
    <definedName name="Excel_BuiltIn_Print_Titles_1" localSheetId="2">#REF!</definedName>
    <definedName name="Excel_BuiltIn_Print_Titles_1" localSheetId="55">#REF!</definedName>
    <definedName name="Excel_BuiltIn_Print_Titles_1" localSheetId="56">#REF!</definedName>
    <definedName name="Excel_BuiltIn_Print_Titles_1">#REF!</definedName>
    <definedName name="Excel_BuiltIn_Print_Titles_1_1" localSheetId="31">#REF!</definedName>
    <definedName name="Excel_BuiltIn_Print_Titles_1_1" localSheetId="43">#REF!</definedName>
    <definedName name="Excel_BuiltIn_Print_Titles_1_1" localSheetId="53">#REF!</definedName>
    <definedName name="Excel_BuiltIn_Print_Titles_1_1" localSheetId="52">#REF!</definedName>
    <definedName name="Excel_BuiltIn_Print_Titles_1_1" localSheetId="50">#REF!</definedName>
    <definedName name="Excel_BuiltIn_Print_Titles_1_1" localSheetId="3">#REF!</definedName>
    <definedName name="Excel_BuiltIn_Print_Titles_1_1" localSheetId="2">#REF!</definedName>
    <definedName name="Excel_BuiltIn_Print_Titles_1_1" localSheetId="55">#REF!</definedName>
    <definedName name="Excel_BuiltIn_Print_Titles_1_1" localSheetId="56">#REF!</definedName>
    <definedName name="Excel_BuiltIn_Print_Titles_1_1">#REF!</definedName>
    <definedName name="Excel_BuiltIn_Print_Titles_1_1_1" localSheetId="31">#REF!</definedName>
    <definedName name="Excel_BuiltIn_Print_Titles_1_1_1" localSheetId="43">#REF!</definedName>
    <definedName name="Excel_BuiltIn_Print_Titles_1_1_1" localSheetId="53">#REF!</definedName>
    <definedName name="Excel_BuiltIn_Print_Titles_1_1_1" localSheetId="52">#REF!</definedName>
    <definedName name="Excel_BuiltIn_Print_Titles_1_1_1" localSheetId="50">#REF!</definedName>
    <definedName name="Excel_BuiltIn_Print_Titles_1_1_1" localSheetId="3">#REF!</definedName>
    <definedName name="Excel_BuiltIn_Print_Titles_1_1_1" localSheetId="2">#REF!</definedName>
    <definedName name="Excel_BuiltIn_Print_Titles_1_1_1" localSheetId="55">#REF!</definedName>
    <definedName name="Excel_BuiltIn_Print_Titles_1_1_1" localSheetId="56">#REF!</definedName>
    <definedName name="Excel_BuiltIn_Print_Titles_1_1_1">#REF!</definedName>
    <definedName name="Excel_BuiltIn_Print_Titles_1_1_1_1" localSheetId="31">#REF!</definedName>
    <definedName name="Excel_BuiltIn_Print_Titles_1_1_1_1" localSheetId="43">#REF!</definedName>
    <definedName name="Excel_BuiltIn_Print_Titles_1_1_1_1" localSheetId="53">#REF!</definedName>
    <definedName name="Excel_BuiltIn_Print_Titles_1_1_1_1" localSheetId="52">#REF!</definedName>
    <definedName name="Excel_BuiltIn_Print_Titles_1_1_1_1" localSheetId="50">#REF!</definedName>
    <definedName name="Excel_BuiltIn_Print_Titles_1_1_1_1" localSheetId="3">#REF!</definedName>
    <definedName name="Excel_BuiltIn_Print_Titles_1_1_1_1" localSheetId="2">#REF!</definedName>
    <definedName name="Excel_BuiltIn_Print_Titles_1_1_1_1" localSheetId="55">#REF!</definedName>
    <definedName name="Excel_BuiltIn_Print_Titles_1_1_1_1" localSheetId="56">#REF!</definedName>
    <definedName name="Excel_BuiltIn_Print_Titles_1_1_1_1">#REF!</definedName>
    <definedName name="Excel_BuiltIn_Print_Titles_10" localSheetId="31">#REF!</definedName>
    <definedName name="Excel_BuiltIn_Print_Titles_10" localSheetId="43">#REF!</definedName>
    <definedName name="Excel_BuiltIn_Print_Titles_10" localSheetId="53">#REF!</definedName>
    <definedName name="Excel_BuiltIn_Print_Titles_10" localSheetId="52">#REF!</definedName>
    <definedName name="Excel_BuiltIn_Print_Titles_10" localSheetId="50">#REF!</definedName>
    <definedName name="Excel_BuiltIn_Print_Titles_10" localSheetId="3">#REF!</definedName>
    <definedName name="Excel_BuiltIn_Print_Titles_10" localSheetId="2">#REF!</definedName>
    <definedName name="Excel_BuiltIn_Print_Titles_10" localSheetId="55">#REF!</definedName>
    <definedName name="Excel_BuiltIn_Print_Titles_10" localSheetId="56">#REF!</definedName>
    <definedName name="Excel_BuiltIn_Print_Titles_10">#REF!</definedName>
    <definedName name="Excel_BuiltIn_Print_Titles_11" localSheetId="31">#REF!</definedName>
    <definedName name="Excel_BuiltIn_Print_Titles_11" localSheetId="43">#REF!</definedName>
    <definedName name="Excel_BuiltIn_Print_Titles_11" localSheetId="53">#REF!</definedName>
    <definedName name="Excel_BuiltIn_Print_Titles_11" localSheetId="52">#REF!</definedName>
    <definedName name="Excel_BuiltIn_Print_Titles_11" localSheetId="50">#REF!</definedName>
    <definedName name="Excel_BuiltIn_Print_Titles_11" localSheetId="3">#REF!</definedName>
    <definedName name="Excel_BuiltIn_Print_Titles_11" localSheetId="2">#REF!</definedName>
    <definedName name="Excel_BuiltIn_Print_Titles_11" localSheetId="55">#REF!</definedName>
    <definedName name="Excel_BuiltIn_Print_Titles_11" localSheetId="56">#REF!</definedName>
    <definedName name="Excel_BuiltIn_Print_Titles_11">#REF!</definedName>
    <definedName name="Excel_BuiltIn_Print_Titles_12" localSheetId="31">#REF!</definedName>
    <definedName name="Excel_BuiltIn_Print_Titles_12" localSheetId="43">#REF!</definedName>
    <definedName name="Excel_BuiltIn_Print_Titles_12" localSheetId="53">#REF!</definedName>
    <definedName name="Excel_BuiltIn_Print_Titles_12" localSheetId="52">#REF!</definedName>
    <definedName name="Excel_BuiltIn_Print_Titles_12" localSheetId="50">#REF!</definedName>
    <definedName name="Excel_BuiltIn_Print_Titles_12" localSheetId="3">#REF!</definedName>
    <definedName name="Excel_BuiltIn_Print_Titles_12" localSheetId="2">#REF!</definedName>
    <definedName name="Excel_BuiltIn_Print_Titles_12" localSheetId="55">#REF!</definedName>
    <definedName name="Excel_BuiltIn_Print_Titles_12" localSheetId="56">#REF!</definedName>
    <definedName name="Excel_BuiltIn_Print_Titles_12">#REF!</definedName>
    <definedName name="Excel_BuiltIn_Print_Titles_13" localSheetId="31">#REF!</definedName>
    <definedName name="Excel_BuiltIn_Print_Titles_13" localSheetId="43">#REF!</definedName>
    <definedName name="Excel_BuiltIn_Print_Titles_13" localSheetId="53">#REF!</definedName>
    <definedName name="Excel_BuiltIn_Print_Titles_13" localSheetId="52">#REF!</definedName>
    <definedName name="Excel_BuiltIn_Print_Titles_13" localSheetId="50">#REF!</definedName>
    <definedName name="Excel_BuiltIn_Print_Titles_13" localSheetId="3">#REF!</definedName>
    <definedName name="Excel_BuiltIn_Print_Titles_13" localSheetId="2">#REF!</definedName>
    <definedName name="Excel_BuiltIn_Print_Titles_13" localSheetId="55">#REF!</definedName>
    <definedName name="Excel_BuiltIn_Print_Titles_13" localSheetId="56">#REF!</definedName>
    <definedName name="Excel_BuiltIn_Print_Titles_13">#REF!</definedName>
    <definedName name="Excel_BuiltIn_Print_Titles_14" localSheetId="31">#REF!</definedName>
    <definedName name="Excel_BuiltIn_Print_Titles_14" localSheetId="43">#REF!</definedName>
    <definedName name="Excel_BuiltIn_Print_Titles_14" localSheetId="53">#REF!</definedName>
    <definedName name="Excel_BuiltIn_Print_Titles_14" localSheetId="52">#REF!</definedName>
    <definedName name="Excel_BuiltIn_Print_Titles_14" localSheetId="50">#REF!</definedName>
    <definedName name="Excel_BuiltIn_Print_Titles_14" localSheetId="2">#REF!</definedName>
    <definedName name="Excel_BuiltIn_Print_Titles_14" localSheetId="55">#REF!</definedName>
    <definedName name="Excel_BuiltIn_Print_Titles_14" localSheetId="56">#REF!</definedName>
    <definedName name="Excel_BuiltIn_Print_Titles_14">#REF!</definedName>
    <definedName name="Excel_BuiltIn_Print_Titles_15" localSheetId="5">#REF!</definedName>
    <definedName name="Excel_BuiltIn_Print_Titles_15" localSheetId="31">#REF!</definedName>
    <definedName name="Excel_BuiltIn_Print_Titles_15" localSheetId="43">#REF!</definedName>
    <definedName name="Excel_BuiltIn_Print_Titles_15" localSheetId="53">#REF!</definedName>
    <definedName name="Excel_BuiltIn_Print_Titles_15" localSheetId="52">#REF!</definedName>
    <definedName name="Excel_BuiltIn_Print_Titles_15" localSheetId="50">#REF!</definedName>
    <definedName name="Excel_BuiltIn_Print_Titles_15" localSheetId="3">#REF!</definedName>
    <definedName name="Excel_BuiltIn_Print_Titles_15" localSheetId="2">#REF!</definedName>
    <definedName name="Excel_BuiltIn_Print_Titles_15" localSheetId="47">#REF!</definedName>
    <definedName name="Excel_BuiltIn_Print_Titles_15" localSheetId="55">#REF!</definedName>
    <definedName name="Excel_BuiltIn_Print_Titles_15" localSheetId="56">#REF!</definedName>
    <definedName name="Excel_BuiltIn_Print_Titles_15">#REF!</definedName>
    <definedName name="Excel_BuiltIn_Print_Titles_16" localSheetId="31">#REF!</definedName>
    <definedName name="Excel_BuiltIn_Print_Titles_16" localSheetId="43">#REF!</definedName>
    <definedName name="Excel_BuiltIn_Print_Titles_16" localSheetId="53">#REF!</definedName>
    <definedName name="Excel_BuiltIn_Print_Titles_16" localSheetId="52">#REF!</definedName>
    <definedName name="Excel_BuiltIn_Print_Titles_16" localSheetId="50">#REF!</definedName>
    <definedName name="Excel_BuiltIn_Print_Titles_16" localSheetId="3">#REF!</definedName>
    <definedName name="Excel_BuiltIn_Print_Titles_16" localSheetId="2">#REF!</definedName>
    <definedName name="Excel_BuiltIn_Print_Titles_16" localSheetId="55">#REF!</definedName>
    <definedName name="Excel_BuiltIn_Print_Titles_16" localSheetId="56">#REF!</definedName>
    <definedName name="Excel_BuiltIn_Print_Titles_16">#REF!</definedName>
    <definedName name="Excel_BuiltIn_Print_Titles_17" localSheetId="31">#REF!</definedName>
    <definedName name="Excel_BuiltIn_Print_Titles_17" localSheetId="43">#REF!</definedName>
    <definedName name="Excel_BuiltIn_Print_Titles_17" localSheetId="53">#REF!</definedName>
    <definedName name="Excel_BuiltIn_Print_Titles_17" localSheetId="52">#REF!</definedName>
    <definedName name="Excel_BuiltIn_Print_Titles_17" localSheetId="50">#REF!</definedName>
    <definedName name="Excel_BuiltIn_Print_Titles_17" localSheetId="3">#REF!</definedName>
    <definedName name="Excel_BuiltIn_Print_Titles_17" localSheetId="2">#REF!</definedName>
    <definedName name="Excel_BuiltIn_Print_Titles_17" localSheetId="55">#REF!</definedName>
    <definedName name="Excel_BuiltIn_Print_Titles_17" localSheetId="56">#REF!</definedName>
    <definedName name="Excel_BuiltIn_Print_Titles_17">#REF!</definedName>
    <definedName name="Excel_BuiltIn_Print_Titles_18" localSheetId="31">#REF!</definedName>
    <definedName name="Excel_BuiltIn_Print_Titles_18" localSheetId="43">#REF!</definedName>
    <definedName name="Excel_BuiltIn_Print_Titles_18" localSheetId="53">#REF!</definedName>
    <definedName name="Excel_BuiltIn_Print_Titles_18" localSheetId="52">#REF!</definedName>
    <definedName name="Excel_BuiltIn_Print_Titles_18" localSheetId="50">#REF!</definedName>
    <definedName name="Excel_BuiltIn_Print_Titles_18" localSheetId="3">#REF!</definedName>
    <definedName name="Excel_BuiltIn_Print_Titles_18" localSheetId="2">#REF!</definedName>
    <definedName name="Excel_BuiltIn_Print_Titles_18" localSheetId="55">#REF!</definedName>
    <definedName name="Excel_BuiltIn_Print_Titles_18" localSheetId="56">#REF!</definedName>
    <definedName name="Excel_BuiltIn_Print_Titles_18">#REF!</definedName>
    <definedName name="Excel_BuiltIn_Print_Titles_19" localSheetId="31">#REF!</definedName>
    <definedName name="Excel_BuiltIn_Print_Titles_19" localSheetId="43">#REF!</definedName>
    <definedName name="Excel_BuiltIn_Print_Titles_19" localSheetId="53">#REF!</definedName>
    <definedName name="Excel_BuiltIn_Print_Titles_19" localSheetId="52">#REF!</definedName>
    <definedName name="Excel_BuiltIn_Print_Titles_19" localSheetId="50">#REF!</definedName>
    <definedName name="Excel_BuiltIn_Print_Titles_19" localSheetId="3">#REF!</definedName>
    <definedName name="Excel_BuiltIn_Print_Titles_19" localSheetId="2">#REF!</definedName>
    <definedName name="Excel_BuiltIn_Print_Titles_19" localSheetId="55">#REF!</definedName>
    <definedName name="Excel_BuiltIn_Print_Titles_19" localSheetId="56">#REF!</definedName>
    <definedName name="Excel_BuiltIn_Print_Titles_19">#REF!</definedName>
    <definedName name="Excel_BuiltIn_Print_Titles_20" localSheetId="5">#REF!</definedName>
    <definedName name="Excel_BuiltIn_Print_Titles_20" localSheetId="31">#REF!</definedName>
    <definedName name="Excel_BuiltIn_Print_Titles_20" localSheetId="43">#REF!</definedName>
    <definedName name="Excel_BuiltIn_Print_Titles_20" localSheetId="53">#REF!</definedName>
    <definedName name="Excel_BuiltIn_Print_Titles_20" localSheetId="52">#REF!</definedName>
    <definedName name="Excel_BuiltIn_Print_Titles_20" localSheetId="50">#REF!</definedName>
    <definedName name="Excel_BuiltIn_Print_Titles_20" localSheetId="3">#REF!</definedName>
    <definedName name="Excel_BuiltIn_Print_Titles_20" localSheetId="2">#REF!</definedName>
    <definedName name="Excel_BuiltIn_Print_Titles_20" localSheetId="47">#REF!</definedName>
    <definedName name="Excel_BuiltIn_Print_Titles_20" localSheetId="55">#REF!</definedName>
    <definedName name="Excel_BuiltIn_Print_Titles_20" localSheetId="56">#REF!</definedName>
    <definedName name="Excel_BuiltIn_Print_Titles_20">#REF!</definedName>
    <definedName name="Excel_BuiltIn_Print_Titles_21" localSheetId="5">#REF!</definedName>
    <definedName name="Excel_BuiltIn_Print_Titles_21" localSheetId="31">#REF!</definedName>
    <definedName name="Excel_BuiltIn_Print_Titles_21" localSheetId="43">#REF!</definedName>
    <definedName name="Excel_BuiltIn_Print_Titles_21" localSheetId="53">#REF!</definedName>
    <definedName name="Excel_BuiltIn_Print_Titles_21" localSheetId="52">#REF!</definedName>
    <definedName name="Excel_BuiltIn_Print_Titles_21" localSheetId="50">#REF!</definedName>
    <definedName name="Excel_BuiltIn_Print_Titles_21" localSheetId="3">#REF!</definedName>
    <definedName name="Excel_BuiltIn_Print_Titles_21" localSheetId="2">#REF!</definedName>
    <definedName name="Excel_BuiltIn_Print_Titles_21" localSheetId="47">#REF!</definedName>
    <definedName name="Excel_BuiltIn_Print_Titles_21" localSheetId="55">#REF!</definedName>
    <definedName name="Excel_BuiltIn_Print_Titles_21" localSheetId="56">#REF!</definedName>
    <definedName name="Excel_BuiltIn_Print_Titles_21">#REF!</definedName>
    <definedName name="Excel_BuiltIn_Print_Titles_23" localSheetId="5">#REF!</definedName>
    <definedName name="Excel_BuiltIn_Print_Titles_23" localSheetId="31">#REF!</definedName>
    <definedName name="Excel_BuiltIn_Print_Titles_23" localSheetId="43">#REF!</definedName>
    <definedName name="Excel_BuiltIn_Print_Titles_23" localSheetId="53">#REF!</definedName>
    <definedName name="Excel_BuiltIn_Print_Titles_23" localSheetId="52">#REF!</definedName>
    <definedName name="Excel_BuiltIn_Print_Titles_23" localSheetId="50">#REF!</definedName>
    <definedName name="Excel_BuiltIn_Print_Titles_23" localSheetId="3">#REF!</definedName>
    <definedName name="Excel_BuiltIn_Print_Titles_23" localSheetId="2">#REF!</definedName>
    <definedName name="Excel_BuiltIn_Print_Titles_23" localSheetId="47">#REF!</definedName>
    <definedName name="Excel_BuiltIn_Print_Titles_23" localSheetId="55">#REF!</definedName>
    <definedName name="Excel_BuiltIn_Print_Titles_23" localSheetId="56">#REF!</definedName>
    <definedName name="Excel_BuiltIn_Print_Titles_23">#REF!</definedName>
    <definedName name="Excel_BuiltIn_Print_Titles_3" localSheetId="5">#REF!</definedName>
    <definedName name="Excel_BuiltIn_Print_Titles_3" localSheetId="9">#REF!</definedName>
    <definedName name="Excel_BuiltIn_Print_Titles_3" localSheetId="8">#REF!</definedName>
    <definedName name="Excel_BuiltIn_Print_Titles_3" localSheetId="31">#REF!</definedName>
    <definedName name="Excel_BuiltIn_Print_Titles_3" localSheetId="43">#REF!</definedName>
    <definedName name="Excel_BuiltIn_Print_Titles_3" localSheetId="53">#REF!</definedName>
    <definedName name="Excel_BuiltIn_Print_Titles_3" localSheetId="52">#REF!</definedName>
    <definedName name="Excel_BuiltIn_Print_Titles_3" localSheetId="50">#REF!</definedName>
    <definedName name="Excel_BuiltIn_Print_Titles_3" localSheetId="3">#REF!</definedName>
    <definedName name="Excel_BuiltIn_Print_Titles_3" localSheetId="2">#REF!</definedName>
    <definedName name="Excel_BuiltIn_Print_Titles_3" localSheetId="47">#REF!</definedName>
    <definedName name="Excel_BuiltIn_Print_Titles_3" localSheetId="55">#REF!</definedName>
    <definedName name="Excel_BuiltIn_Print_Titles_3" localSheetId="56">#REF!</definedName>
    <definedName name="Excel_BuiltIn_Print_Titles_3">#REF!</definedName>
    <definedName name="Excel_BuiltIn_Print_Titles_4" localSheetId="5">#REF!</definedName>
    <definedName name="Excel_BuiltIn_Print_Titles_4" localSheetId="9">#REF!</definedName>
    <definedName name="Excel_BuiltIn_Print_Titles_4" localSheetId="8">#REF!</definedName>
    <definedName name="Excel_BuiltIn_Print_Titles_4" localSheetId="31">#REF!</definedName>
    <definedName name="Excel_BuiltIn_Print_Titles_4" localSheetId="43">#REF!</definedName>
    <definedName name="Excel_BuiltIn_Print_Titles_4" localSheetId="53">#REF!</definedName>
    <definedName name="Excel_BuiltIn_Print_Titles_4" localSheetId="52">#REF!</definedName>
    <definedName name="Excel_BuiltIn_Print_Titles_4" localSheetId="50">#REF!</definedName>
    <definedName name="Excel_BuiltIn_Print_Titles_4" localSheetId="3">#REF!</definedName>
    <definedName name="Excel_BuiltIn_Print_Titles_4" localSheetId="2">#REF!</definedName>
    <definedName name="Excel_BuiltIn_Print_Titles_4" localSheetId="55">#REF!</definedName>
    <definedName name="Excel_BuiltIn_Print_Titles_4" localSheetId="56">#REF!</definedName>
    <definedName name="Excel_BuiltIn_Print_Titles_4">#REF!</definedName>
    <definedName name="Excel_BuiltIn_Print_Titles_5" localSheetId="5">#REF!</definedName>
    <definedName name="Excel_BuiltIn_Print_Titles_5" localSheetId="31">#REF!</definedName>
    <definedName name="Excel_BuiltIn_Print_Titles_5" localSheetId="43">#REF!</definedName>
    <definedName name="Excel_BuiltIn_Print_Titles_5" localSheetId="53">#REF!</definedName>
    <definedName name="Excel_BuiltIn_Print_Titles_5" localSheetId="52">#REF!</definedName>
    <definedName name="Excel_BuiltIn_Print_Titles_5" localSheetId="50">#REF!</definedName>
    <definedName name="Excel_BuiltIn_Print_Titles_5" localSheetId="3">#REF!</definedName>
    <definedName name="Excel_BuiltIn_Print_Titles_5" localSheetId="2">#REF!</definedName>
    <definedName name="Excel_BuiltIn_Print_Titles_5" localSheetId="55">#REF!</definedName>
    <definedName name="Excel_BuiltIn_Print_Titles_5" localSheetId="56">#REF!</definedName>
    <definedName name="Excel_BuiltIn_Print_Titles_5">#REF!</definedName>
    <definedName name="Excel_BuiltIn_Print_Titles_5_XX" localSheetId="5">#REF!</definedName>
    <definedName name="Excel_BuiltIn_Print_Titles_5_XX" localSheetId="31">#REF!</definedName>
    <definedName name="Excel_BuiltIn_Print_Titles_5_XX" localSheetId="43">#REF!</definedName>
    <definedName name="Excel_BuiltIn_Print_Titles_5_XX" localSheetId="53">#REF!</definedName>
    <definedName name="Excel_BuiltIn_Print_Titles_5_XX" localSheetId="52">#REF!</definedName>
    <definedName name="Excel_BuiltIn_Print_Titles_5_XX" localSheetId="50">#REF!</definedName>
    <definedName name="Excel_BuiltIn_Print_Titles_5_XX" localSheetId="3">#REF!</definedName>
    <definedName name="Excel_BuiltIn_Print_Titles_5_XX" localSheetId="2">#REF!</definedName>
    <definedName name="Excel_BuiltIn_Print_Titles_5_XX" localSheetId="55">#REF!</definedName>
    <definedName name="Excel_BuiltIn_Print_Titles_5_XX" localSheetId="56">#REF!</definedName>
    <definedName name="Excel_BuiltIn_Print_Titles_5_XX">#REF!</definedName>
    <definedName name="Excel_BuiltIn_Print_Titles_6" localSheetId="5">#REF!</definedName>
    <definedName name="Excel_BuiltIn_Print_Titles_6" localSheetId="31">#REF!</definedName>
    <definedName name="Excel_BuiltIn_Print_Titles_6" localSheetId="43">#REF!</definedName>
    <definedName name="Excel_BuiltIn_Print_Titles_6" localSheetId="53">#REF!</definedName>
    <definedName name="Excel_BuiltIn_Print_Titles_6" localSheetId="52">#REF!</definedName>
    <definedName name="Excel_BuiltIn_Print_Titles_6" localSheetId="50">#REF!</definedName>
    <definedName name="Excel_BuiltIn_Print_Titles_6" localSheetId="3">#REF!</definedName>
    <definedName name="Excel_BuiltIn_Print_Titles_6" localSheetId="2">#REF!</definedName>
    <definedName name="Excel_BuiltIn_Print_Titles_6" localSheetId="47">#REF!</definedName>
    <definedName name="Excel_BuiltIn_Print_Titles_6" localSheetId="55">#REF!</definedName>
    <definedName name="Excel_BuiltIn_Print_Titles_6" localSheetId="56">#REF!</definedName>
    <definedName name="Excel_BuiltIn_Print_Titles_6">#REF!</definedName>
    <definedName name="Excel_BuiltIn_Print_Titles_7" localSheetId="5">#REF!</definedName>
    <definedName name="Excel_BuiltIn_Print_Titles_7" localSheetId="31">#REF!</definedName>
    <definedName name="Excel_BuiltIn_Print_Titles_7" localSheetId="43">#REF!</definedName>
    <definedName name="Excel_BuiltIn_Print_Titles_7" localSheetId="53">#REF!</definedName>
    <definedName name="Excel_BuiltIn_Print_Titles_7" localSheetId="52">#REF!</definedName>
    <definedName name="Excel_BuiltIn_Print_Titles_7" localSheetId="50">#REF!</definedName>
    <definedName name="Excel_BuiltIn_Print_Titles_7" localSheetId="3">#REF!</definedName>
    <definedName name="Excel_BuiltIn_Print_Titles_7" localSheetId="2">#REF!</definedName>
    <definedName name="Excel_BuiltIn_Print_Titles_7" localSheetId="47">#REF!</definedName>
    <definedName name="Excel_BuiltIn_Print_Titles_7" localSheetId="55">#REF!</definedName>
    <definedName name="Excel_BuiltIn_Print_Titles_7" localSheetId="56">#REF!</definedName>
    <definedName name="Excel_BuiltIn_Print_Titles_7">#REF!</definedName>
    <definedName name="Excel_BuiltIn_Print_Titles_8" localSheetId="5">#REF!</definedName>
    <definedName name="Excel_BuiltIn_Print_Titles_8" localSheetId="31">#REF!</definedName>
    <definedName name="Excel_BuiltIn_Print_Titles_8" localSheetId="43">#REF!</definedName>
    <definedName name="Excel_BuiltIn_Print_Titles_8" localSheetId="53">#REF!</definedName>
    <definedName name="Excel_BuiltIn_Print_Titles_8" localSheetId="52">#REF!</definedName>
    <definedName name="Excel_BuiltIn_Print_Titles_8" localSheetId="50">#REF!</definedName>
    <definedName name="Excel_BuiltIn_Print_Titles_8" localSheetId="3">#REF!</definedName>
    <definedName name="Excel_BuiltIn_Print_Titles_8" localSheetId="2">#REF!</definedName>
    <definedName name="Excel_BuiltIn_Print_Titles_8" localSheetId="47">#REF!</definedName>
    <definedName name="Excel_BuiltIn_Print_Titles_8" localSheetId="55">#REF!</definedName>
    <definedName name="Excel_BuiltIn_Print_Titles_8" localSheetId="56">#REF!</definedName>
    <definedName name="Excel_BuiltIn_Print_Titles_8">#REF!</definedName>
    <definedName name="Excel_BuiltIn_Print_Titles_9" localSheetId="5">#REF!</definedName>
    <definedName name="Excel_BuiltIn_Print_Titles_9" localSheetId="31">#REF!</definedName>
    <definedName name="Excel_BuiltIn_Print_Titles_9" localSheetId="43">#REF!</definedName>
    <definedName name="Excel_BuiltIn_Print_Titles_9" localSheetId="53">#REF!</definedName>
    <definedName name="Excel_BuiltIn_Print_Titles_9" localSheetId="52">#REF!</definedName>
    <definedName name="Excel_BuiltIn_Print_Titles_9" localSheetId="50">#REF!</definedName>
    <definedName name="Excel_BuiltIn_Print_Titles_9" localSheetId="3">#REF!</definedName>
    <definedName name="Excel_BuiltIn_Print_Titles_9" localSheetId="2">#REF!</definedName>
    <definedName name="Excel_BuiltIn_Print_Titles_9" localSheetId="47">#REF!</definedName>
    <definedName name="Excel_BuiltIn_Print_Titles_9" localSheetId="55">#REF!</definedName>
    <definedName name="Excel_BuiltIn_Print_Titles_9" localSheetId="56">#REF!</definedName>
    <definedName name="Excel_BuiltIn_Print_Titles_9">#REF!</definedName>
    <definedName name="EXCROC">#REF!</definedName>
    <definedName name="Executivepb" localSheetId="31" hidden="1">#REF!</definedName>
    <definedName name="Executivepb" localSheetId="3" hidden="1">#REF!</definedName>
    <definedName name="Executivepb" localSheetId="4" hidden="1">#REF!</definedName>
    <definedName name="Executivepb" hidden="1">#REF!</definedName>
    <definedName name="F201.1" localSheetId="31">#REF!</definedName>
    <definedName name="F201.1" localSheetId="43">#REF!</definedName>
    <definedName name="F201.1" localSheetId="53">#REF!</definedName>
    <definedName name="F201.1" localSheetId="52">#REF!</definedName>
    <definedName name="F201.1" localSheetId="50">#REF!</definedName>
    <definedName name="F201.1" localSheetId="3">#REF!</definedName>
    <definedName name="F201.1" localSheetId="2">#REF!</definedName>
    <definedName name="F201.1" localSheetId="47">#REF!</definedName>
    <definedName name="F201.1" localSheetId="55">#REF!</definedName>
    <definedName name="F201.1" localSheetId="56">#REF!</definedName>
    <definedName name="F201.1">#REF!</definedName>
    <definedName name="F201.2" localSheetId="31">#REF!</definedName>
    <definedName name="F201.2" localSheetId="43">#REF!</definedName>
    <definedName name="F201.2" localSheetId="53">#REF!</definedName>
    <definedName name="F201.2" localSheetId="52">#REF!</definedName>
    <definedName name="F201.2" localSheetId="50">#REF!</definedName>
    <definedName name="F201.2" localSheetId="3">#REF!</definedName>
    <definedName name="F201.2" localSheetId="2">#REF!</definedName>
    <definedName name="F201.2" localSheetId="55">#REF!</definedName>
    <definedName name="F201.2" localSheetId="56">#REF!</definedName>
    <definedName name="F201.2">#REF!</definedName>
    <definedName name="F201.3" localSheetId="31">#REF!</definedName>
    <definedName name="F201.3" localSheetId="43">#REF!</definedName>
    <definedName name="F201.3" localSheetId="53">#REF!</definedName>
    <definedName name="F201.3" localSheetId="52">#REF!</definedName>
    <definedName name="F201.3" localSheetId="50">#REF!</definedName>
    <definedName name="F201.3" localSheetId="3">#REF!</definedName>
    <definedName name="F201.3" localSheetId="2">#REF!</definedName>
    <definedName name="F201.3" localSheetId="55">#REF!</definedName>
    <definedName name="F201.3" localSheetId="56">#REF!</definedName>
    <definedName name="F201.3">#REF!</definedName>
    <definedName name="F210.2" localSheetId="31">#REF!</definedName>
    <definedName name="F210.2" localSheetId="43">#REF!</definedName>
    <definedName name="F210.2" localSheetId="53">#REF!</definedName>
    <definedName name="F210.2" localSheetId="52">#REF!</definedName>
    <definedName name="F210.2" localSheetId="50">#REF!</definedName>
    <definedName name="F210.2" localSheetId="3">#REF!</definedName>
    <definedName name="F210.2" localSheetId="2">#REF!</definedName>
    <definedName name="F210.2" localSheetId="55">#REF!</definedName>
    <definedName name="F210.2" localSheetId="56">#REF!</definedName>
    <definedName name="F210.2">#REF!</definedName>
    <definedName name="F210.3" localSheetId="31">#REF!</definedName>
    <definedName name="F210.3" localSheetId="43">#REF!</definedName>
    <definedName name="F210.3" localSheetId="53">#REF!</definedName>
    <definedName name="F210.3" localSheetId="52">#REF!</definedName>
    <definedName name="F210.3" localSheetId="50">#REF!</definedName>
    <definedName name="F210.3" localSheetId="3">#REF!</definedName>
    <definedName name="F210.3" localSheetId="2">#REF!</definedName>
    <definedName name="F210.3" localSheetId="55">#REF!</definedName>
    <definedName name="F210.3" localSheetId="56">#REF!</definedName>
    <definedName name="F210.3">#REF!</definedName>
    <definedName name="F211.1" localSheetId="31">#REF!</definedName>
    <definedName name="F211.1" localSheetId="43">#REF!</definedName>
    <definedName name="F211.1" localSheetId="53">#REF!</definedName>
    <definedName name="F211.1" localSheetId="52">#REF!</definedName>
    <definedName name="F211.1" localSheetId="50">#REF!</definedName>
    <definedName name="F211.1" localSheetId="3">#REF!</definedName>
    <definedName name="F211.1" localSheetId="2">#REF!</definedName>
    <definedName name="F211.1" localSheetId="55">#REF!</definedName>
    <definedName name="F211.1" localSheetId="56">#REF!</definedName>
    <definedName name="F211.1">#REF!</definedName>
    <definedName name="F220.1" localSheetId="31">#REF!</definedName>
    <definedName name="F220.1" localSheetId="43">#REF!</definedName>
    <definedName name="F220.1" localSheetId="53">#REF!</definedName>
    <definedName name="F220.1" localSheetId="52">#REF!</definedName>
    <definedName name="F220.1" localSheetId="50">#REF!</definedName>
    <definedName name="F220.1" localSheetId="3">#REF!</definedName>
    <definedName name="F220.1" localSheetId="2">#REF!</definedName>
    <definedName name="F220.1" localSheetId="55">#REF!</definedName>
    <definedName name="F220.1" localSheetId="56">#REF!</definedName>
    <definedName name="F220.1">#REF!</definedName>
    <definedName name="fa" localSheetId="31">#REF!</definedName>
    <definedName name="fa" localSheetId="43">#REF!</definedName>
    <definedName name="fa" localSheetId="53">#REF!</definedName>
    <definedName name="fa" localSheetId="52">#REF!</definedName>
    <definedName name="fa" localSheetId="50">#REF!</definedName>
    <definedName name="fa" localSheetId="3">#REF!</definedName>
    <definedName name="fa" localSheetId="2">#REF!</definedName>
    <definedName name="fa" localSheetId="55">#REF!</definedName>
    <definedName name="fa" localSheetId="56">#REF!</definedName>
    <definedName name="fa">#REF!</definedName>
    <definedName name="FactorCostoPotencia" localSheetId="31">#REF!</definedName>
    <definedName name="FactorCostoPotencia" localSheetId="43">#REF!</definedName>
    <definedName name="FactorCostoPotencia" localSheetId="53">#REF!</definedName>
    <definedName name="FactorCostoPotencia" localSheetId="52">#REF!</definedName>
    <definedName name="FactorCostoPotencia" localSheetId="50">#REF!</definedName>
    <definedName name="FactorCostoPotencia" localSheetId="3">#REF!</definedName>
    <definedName name="FactorCostoPotencia" localSheetId="2">#REF!</definedName>
    <definedName name="FactorCostoPotencia" localSheetId="55">#REF!</definedName>
    <definedName name="FactorCostoPotencia" localSheetId="56">#REF!</definedName>
    <definedName name="FactorCostoPotencia">#REF!</definedName>
    <definedName name="FactorMultFinal" localSheetId="5">#REF!</definedName>
    <definedName name="FactorMultFinal" localSheetId="9">#REF!</definedName>
    <definedName name="FactorMultFinal" localSheetId="8">#REF!</definedName>
    <definedName name="FactorMultFinal" localSheetId="31">#REF!</definedName>
    <definedName name="FactorMultFinal" localSheetId="43">#REF!</definedName>
    <definedName name="FactorMultFinal" localSheetId="53">#REF!</definedName>
    <definedName name="FactorMultFinal" localSheetId="52">#REF!</definedName>
    <definedName name="FactorMultFinal" localSheetId="50">#REF!</definedName>
    <definedName name="FactorMultFinal" localSheetId="3">#REF!</definedName>
    <definedName name="FactorMultFinal" localSheetId="2">#REF!</definedName>
    <definedName name="FactorMultFinal" localSheetId="47">#REF!</definedName>
    <definedName name="FactorMultFinal" localSheetId="55">#REF!</definedName>
    <definedName name="FactorMultFinal" localSheetId="56">#REF!</definedName>
    <definedName name="FactorMultFinal">#REF!</definedName>
    <definedName name="FactorMultiplicaCalculado" localSheetId="9">#REF!</definedName>
    <definedName name="FactorMultiplicaCalculado" localSheetId="8">#REF!</definedName>
    <definedName name="FactorMultiplicaCalculado" localSheetId="31">#REF!</definedName>
    <definedName name="FactorMultiplicaCalculado" localSheetId="43">#REF!</definedName>
    <definedName name="FactorMultiplicaCalculado" localSheetId="53">#REF!</definedName>
    <definedName name="FactorMultiplicaCalculado" localSheetId="52">#REF!</definedName>
    <definedName name="FactorMultiplicaCalculado" localSheetId="50">#REF!</definedName>
    <definedName name="FactorMultiplicaCalculado" localSheetId="3">#REF!</definedName>
    <definedName name="FactorMultiplicaCalculado" localSheetId="2">#REF!</definedName>
    <definedName name="FactorMultiplicaCalculado" localSheetId="55">#REF!</definedName>
    <definedName name="FactorMultiplicaCalculado" localSheetId="56">#REF!</definedName>
    <definedName name="FactorMultiplicaCalculado">#REF!</definedName>
    <definedName name="Factpb" localSheetId="31" hidden="1">#REF!</definedName>
    <definedName name="Factpb" localSheetId="3" hidden="1">#REF!</definedName>
    <definedName name="Factpb" localSheetId="4" hidden="1">#REF!</definedName>
    <definedName name="Factpb" hidden="1">#REF!</definedName>
    <definedName name="Factpb2" localSheetId="31" hidden="1">#REF!</definedName>
    <definedName name="Factpb2" localSheetId="3" hidden="1">#REF!</definedName>
    <definedName name="Factpb2" localSheetId="4" hidden="1">#REF!</definedName>
    <definedName name="Factpb2" hidden="1">#REF!</definedName>
    <definedName name="FAF" localSheetId="31">#REF!</definedName>
    <definedName name="FAF" localSheetId="43">#REF!</definedName>
    <definedName name="FAF" localSheetId="53">#REF!</definedName>
    <definedName name="FAF" localSheetId="52">#REF!</definedName>
    <definedName name="FAF" localSheetId="50">#REF!</definedName>
    <definedName name="FAF" localSheetId="3">#REF!</definedName>
    <definedName name="FAF" localSheetId="2">#REF!</definedName>
    <definedName name="FAF" localSheetId="55">#REF!</definedName>
    <definedName name="FAF" localSheetId="56">#REF!</definedName>
    <definedName name="FAF">#REF!</definedName>
    <definedName name="FARMACIA" localSheetId="5">#REF!,#REF!,#REF!,#REF!,#REF!,#REF!,#REF!</definedName>
    <definedName name="FARMACIA" localSheetId="31">#REF!,#REF!,#REF!,#REF!,#REF!,#REF!,#REF!</definedName>
    <definedName name="FARMACIA" localSheetId="43">#REF!,#REF!,#REF!,#REF!,#REF!,#REF!,#REF!</definedName>
    <definedName name="FARMACIA" localSheetId="53">#REF!,#REF!,#REF!,#REF!,#REF!,#REF!,#REF!</definedName>
    <definedName name="FARMACIA" localSheetId="52">#REF!,#REF!,#REF!,#REF!,#REF!,#REF!,#REF!</definedName>
    <definedName name="FARMACIA" localSheetId="50">#REF!,#REF!,#REF!,#REF!,#REF!,#REF!,#REF!</definedName>
    <definedName name="FARMACIA" localSheetId="3">#REF!,#REF!,#REF!,#REF!,#REF!,#REF!,#REF!</definedName>
    <definedName name="FARMACIA" localSheetId="2">#REF!,#REF!,#REF!,#REF!,#REF!,#REF!,#REF!</definedName>
    <definedName name="FARMACIA" localSheetId="47">#REF!,#REF!,#REF!,#REF!,#REF!,#REF!,#REF!</definedName>
    <definedName name="FARMACIA" localSheetId="55">#REF!,#REF!,#REF!,#REF!,#REF!,#REF!,#REF!</definedName>
    <definedName name="FARMACIA" localSheetId="56">#REF!,#REF!,#REF!,#REF!,#REF!,#REF!,#REF!</definedName>
    <definedName name="FARMACIA">#REF!,#REF!,#REF!,#REF!,#REF!,#REF!,#REF!</definedName>
    <definedName name="FAW" localSheetId="5">#REF!</definedName>
    <definedName name="FAW" localSheetId="31">#REF!</definedName>
    <definedName name="FAW" localSheetId="43">#REF!</definedName>
    <definedName name="FAW" localSheetId="53">#REF!</definedName>
    <definedName name="FAW" localSheetId="52">#REF!</definedName>
    <definedName name="FAW" localSheetId="50">#REF!</definedName>
    <definedName name="FAW" localSheetId="3">#REF!</definedName>
    <definedName name="FAW" localSheetId="2">#REF!</definedName>
    <definedName name="FAW" localSheetId="47">#REF!</definedName>
    <definedName name="FAW" localSheetId="55">#REF!</definedName>
    <definedName name="FAW" localSheetId="56">#REF!</definedName>
    <definedName name="FAW">#REF!</definedName>
    <definedName name="Fax">#REF!</definedName>
    <definedName name="fb" localSheetId="5">#REF!</definedName>
    <definedName name="fb" localSheetId="31">#REF!</definedName>
    <definedName name="fb" localSheetId="43">#REF!</definedName>
    <definedName name="fb" localSheetId="53">#REF!</definedName>
    <definedName name="fb" localSheetId="52">#REF!</definedName>
    <definedName name="fb" localSheetId="50">#REF!</definedName>
    <definedName name="fb" localSheetId="3">#REF!</definedName>
    <definedName name="fb" localSheetId="2">#REF!</definedName>
    <definedName name="fb" localSheetId="47">#REF!</definedName>
    <definedName name="fb" localSheetId="55">#REF!</definedName>
    <definedName name="fb" localSheetId="56">#REF!</definedName>
    <definedName name="fb">#REF!</definedName>
    <definedName name="fd" localSheetId="31">#REF!</definedName>
    <definedName name="fd" localSheetId="43">#REF!</definedName>
    <definedName name="fd" localSheetId="53">#REF!</definedName>
    <definedName name="fd" localSheetId="52">#REF!</definedName>
    <definedName name="fd" localSheetId="50">#REF!</definedName>
    <definedName name="fd" localSheetId="3">#REF!</definedName>
    <definedName name="fd" localSheetId="2">#REF!</definedName>
    <definedName name="fd" localSheetId="55">#REF!</definedName>
    <definedName name="fd" localSheetId="56">#REF!</definedName>
    <definedName name="fd">#REF!</definedName>
    <definedName name="fda" localSheetId="31">#REF!</definedName>
    <definedName name="fda" localSheetId="43">#REF!</definedName>
    <definedName name="fda" localSheetId="53">#REF!</definedName>
    <definedName name="fda" localSheetId="52">#REF!</definedName>
    <definedName name="fda" localSheetId="50">#REF!</definedName>
    <definedName name="fda" localSheetId="3">#REF!</definedName>
    <definedName name="fda" localSheetId="2">#REF!</definedName>
    <definedName name="fda" localSheetId="55">#REF!</definedName>
    <definedName name="fda" localSheetId="56">#REF!</definedName>
    <definedName name="fda">#REF!</definedName>
    <definedName name="FDHJGTH" localSheetId="31">#REF!</definedName>
    <definedName name="FDHJGTH" localSheetId="43">#REF!</definedName>
    <definedName name="FDHJGTH" localSheetId="53">#REF!</definedName>
    <definedName name="FDHJGTH" localSheetId="52">#REF!</definedName>
    <definedName name="FDHJGTH" localSheetId="50">#REF!</definedName>
    <definedName name="FDHJGTH" localSheetId="3">#REF!</definedName>
    <definedName name="FDHJGTH" localSheetId="2">#REF!</definedName>
    <definedName name="FDHJGTH" localSheetId="55">#REF!</definedName>
    <definedName name="FDHJGTH" localSheetId="56">#REF!</definedName>
    <definedName name="FDHJGTH">#REF!</definedName>
    <definedName name="fe">#REF!</definedName>
    <definedName name="FEB" localSheetId="5">#REF!</definedName>
    <definedName name="FEB" localSheetId="31">#REF!</definedName>
    <definedName name="FEB" localSheetId="43">#REF!</definedName>
    <definedName name="FEB" localSheetId="53">#REF!</definedName>
    <definedName name="FEB" localSheetId="52">#REF!</definedName>
    <definedName name="FEB" localSheetId="50">#REF!</definedName>
    <definedName name="FEB" localSheetId="3">#REF!</definedName>
    <definedName name="FEB" localSheetId="2">#REF!</definedName>
    <definedName name="FEB" localSheetId="47">#REF!</definedName>
    <definedName name="FEB" localSheetId="55">#REF!</definedName>
    <definedName name="FEB" localSheetId="56">#REF!</definedName>
    <definedName name="FEB">#REF!</definedName>
    <definedName name="FECH">#REF!</definedName>
    <definedName name="Fecha">#REF!</definedName>
    <definedName name="fef" localSheetId="5">#REF!</definedName>
    <definedName name="fef" localSheetId="31">#REF!</definedName>
    <definedName name="fef" localSheetId="43">#REF!</definedName>
    <definedName name="fef" localSheetId="53">#REF!</definedName>
    <definedName name="fef" localSheetId="52">#REF!</definedName>
    <definedName name="fef" localSheetId="50">#REF!</definedName>
    <definedName name="fef" localSheetId="3">#REF!</definedName>
    <definedName name="fef" localSheetId="2">#REF!</definedName>
    <definedName name="fef" localSheetId="47">#REF!</definedName>
    <definedName name="fef" localSheetId="55">#REF!</definedName>
    <definedName name="fef" localSheetId="56">#REF!</definedName>
    <definedName name="fef">#REF!</definedName>
    <definedName name="Festivos" localSheetId="9">#REF!</definedName>
    <definedName name="Festivos" localSheetId="8">#REF!</definedName>
    <definedName name="Festivos">#REF!</definedName>
    <definedName name="ff" localSheetId="5">#REF!</definedName>
    <definedName name="ff" localSheetId="31">#REF!</definedName>
    <definedName name="ff" localSheetId="43">#REF!</definedName>
    <definedName name="ff" localSheetId="53">#REF!</definedName>
    <definedName name="ff" localSheetId="52">#REF!</definedName>
    <definedName name="ff" localSheetId="50">#REF!</definedName>
    <definedName name="ff" localSheetId="3">#REF!</definedName>
    <definedName name="ff" localSheetId="2">#REF!</definedName>
    <definedName name="ff" localSheetId="47">#REF!</definedName>
    <definedName name="ff" localSheetId="55">#REF!</definedName>
    <definedName name="ff" localSheetId="56">#REF!</definedName>
    <definedName name="ff">#REF!</definedName>
    <definedName name="FFFF" localSheetId="31">#REF!</definedName>
    <definedName name="FFFF" localSheetId="43">#REF!</definedName>
    <definedName name="FFFF" localSheetId="53">#REF!</definedName>
    <definedName name="FFFF" localSheetId="52">#REF!</definedName>
    <definedName name="FFFF" localSheetId="50">#REF!</definedName>
    <definedName name="FFFF" localSheetId="3">#REF!</definedName>
    <definedName name="FFFF" localSheetId="2">#REF!</definedName>
    <definedName name="FFFF" localSheetId="55">#REF!</definedName>
    <definedName name="FFFF" localSheetId="56">#REF!</definedName>
    <definedName name="FFFF">#REF!</definedName>
    <definedName name="fftyfytftydftydfyfty" localSheetId="31" hidden="1">#REF!</definedName>
    <definedName name="fftyfytftydftydfyfty" localSheetId="43" hidden="1">#REF!</definedName>
    <definedName name="fftyfytftydftydfyfty" localSheetId="53" hidden="1">#REF!</definedName>
    <definedName name="fftyfytftydftydfyfty" localSheetId="52" hidden="1">#REF!</definedName>
    <definedName name="fftyfytftydftydfyfty" localSheetId="50" hidden="1">#REF!</definedName>
    <definedName name="fftyfytftydftydfyfty" localSheetId="3" hidden="1">#REF!</definedName>
    <definedName name="fftyfytftydftydfyfty" localSheetId="2" hidden="1">#REF!</definedName>
    <definedName name="fftyfytftydftydfyfty" localSheetId="55" hidden="1">#REF!</definedName>
    <definedName name="fftyfytftydftydfyfty" localSheetId="56" hidden="1">#REF!</definedName>
    <definedName name="fftyfytftydftydfyfty" hidden="1">#REF!</definedName>
    <definedName name="fg" localSheetId="5">#REF!</definedName>
    <definedName name="fg" localSheetId="31">#REF!</definedName>
    <definedName name="fg" localSheetId="43">#REF!</definedName>
    <definedName name="fg" localSheetId="53">#REF!</definedName>
    <definedName name="fg" localSheetId="52">#REF!</definedName>
    <definedName name="fg" localSheetId="50">#REF!</definedName>
    <definedName name="fg" localSheetId="3">#REF!</definedName>
    <definedName name="fg" localSheetId="2">#REF!</definedName>
    <definedName name="fg" localSheetId="47">#REF!</definedName>
    <definedName name="fg" localSheetId="55">#REF!</definedName>
    <definedName name="fg" localSheetId="56">#REF!</definedName>
    <definedName name="fg">#REF!</definedName>
    <definedName name="FGADG" localSheetId="31">#REF!</definedName>
    <definedName name="FGADG" localSheetId="43">#REF!</definedName>
    <definedName name="FGADG" localSheetId="53">#REF!</definedName>
    <definedName name="FGADG" localSheetId="52">#REF!</definedName>
    <definedName name="FGADG" localSheetId="50">#REF!</definedName>
    <definedName name="FGADG" localSheetId="3">#REF!</definedName>
    <definedName name="FGADG" localSheetId="2">#REF!</definedName>
    <definedName name="FGADG" localSheetId="55">#REF!</definedName>
    <definedName name="FGADG" localSheetId="56">#REF!</definedName>
    <definedName name="FGADG">#REF!</definedName>
    <definedName name="fgh" localSheetId="31">#REF!</definedName>
    <definedName name="fgh" localSheetId="43">#REF!</definedName>
    <definedName name="fgh" localSheetId="53">#REF!</definedName>
    <definedName name="fgh" localSheetId="52">#REF!</definedName>
    <definedName name="fgh" localSheetId="50">#REF!</definedName>
    <definedName name="fgh" localSheetId="3">#REF!</definedName>
    <definedName name="fgh" localSheetId="2">#REF!</definedName>
    <definedName name="fgh" localSheetId="55">#REF!</definedName>
    <definedName name="fgh" localSheetId="56">#REF!</definedName>
    <definedName name="fgh">#REF!</definedName>
    <definedName name="fghj" localSheetId="31">#REF!</definedName>
    <definedName name="fghj" localSheetId="43">#REF!</definedName>
    <definedName name="fghj" localSheetId="53">#REF!</definedName>
    <definedName name="fghj" localSheetId="52">#REF!</definedName>
    <definedName name="fghj" localSheetId="50">#REF!</definedName>
    <definedName name="fghj" localSheetId="3">#REF!</definedName>
    <definedName name="fghj" localSheetId="2">#REF!</definedName>
    <definedName name="fghj" localSheetId="55">#REF!</definedName>
    <definedName name="fghj" localSheetId="56">#REF!</definedName>
    <definedName name="fghj">#REF!</definedName>
    <definedName name="FGS" localSheetId="31">#REF!</definedName>
    <definedName name="FGS" localSheetId="43">#REF!</definedName>
    <definedName name="FGS" localSheetId="53">#REF!</definedName>
    <definedName name="FGS" localSheetId="52">#REF!</definedName>
    <definedName name="FGS" localSheetId="50">#REF!</definedName>
    <definedName name="FGS" localSheetId="3">#REF!</definedName>
    <definedName name="FGS" localSheetId="2">#REF!</definedName>
    <definedName name="FGS" localSheetId="55">#REF!</definedName>
    <definedName name="FGS" localSheetId="56">#REF!</definedName>
    <definedName name="FGS">#REF!</definedName>
    <definedName name="FGV" localSheetId="31">#REF!</definedName>
    <definedName name="FGV" localSheetId="43">#REF!</definedName>
    <definedName name="FGV" localSheetId="53">#REF!</definedName>
    <definedName name="FGV" localSheetId="52">#REF!</definedName>
    <definedName name="FGV" localSheetId="50">#REF!</definedName>
    <definedName name="FGV" localSheetId="3">#REF!</definedName>
    <definedName name="FGV" localSheetId="2">#REF!</definedName>
    <definedName name="FGV" localSheetId="55">#REF!</definedName>
    <definedName name="FGV" localSheetId="56">#REF!</definedName>
    <definedName name="FGV">#REF!</definedName>
    <definedName name="fgvd" localSheetId="31">#REF!</definedName>
    <definedName name="fgvd" localSheetId="43">#REF!</definedName>
    <definedName name="fgvd" localSheetId="53">#REF!</definedName>
    <definedName name="fgvd" localSheetId="52">#REF!</definedName>
    <definedName name="fgvd" localSheetId="50">#REF!</definedName>
    <definedName name="fgvd" localSheetId="3">#REF!</definedName>
    <definedName name="fgvd" localSheetId="2">#REF!</definedName>
    <definedName name="fgvd" localSheetId="55">#REF!</definedName>
    <definedName name="fgvd" localSheetId="56">#REF!</definedName>
    <definedName name="fgvd">#REF!</definedName>
    <definedName name="fi" localSheetId="31">#REF!</definedName>
    <definedName name="fi" localSheetId="43">#REF!</definedName>
    <definedName name="fi" localSheetId="53">#REF!</definedName>
    <definedName name="fi" localSheetId="52">#REF!</definedName>
    <definedName name="fi" localSheetId="50">#REF!</definedName>
    <definedName name="fi" localSheetId="3">#REF!</definedName>
    <definedName name="fi" localSheetId="2">#REF!</definedName>
    <definedName name="fi" localSheetId="55">#REF!</definedName>
    <definedName name="fi" localSheetId="56">#REF!</definedName>
    <definedName name="fi">#REF!</definedName>
    <definedName name="Fin_de_semana" localSheetId="9">#REF!</definedName>
    <definedName name="Fin_de_semana" localSheetId="8">#REF!</definedName>
    <definedName name="Fin_de_semana">#REF!</definedName>
    <definedName name="Financialpb" localSheetId="31" hidden="1">#REF!</definedName>
    <definedName name="Financialpb" localSheetId="3" hidden="1">#REF!</definedName>
    <definedName name="Financialpb" localSheetId="4" hidden="1">#REF!</definedName>
    <definedName name="Financialpb" hidden="1">#REF!</definedName>
    <definedName name="Financialpb2" localSheetId="31" hidden="1">#REF!</definedName>
    <definedName name="Financialpb2" localSheetId="3" hidden="1">#REF!</definedName>
    <definedName name="Financialpb2" localSheetId="4" hidden="1">#REF!</definedName>
    <definedName name="Financialpb2" hidden="1">#REF!</definedName>
    <definedName name="firma">#REF!</definedName>
    <definedName name="FJ" localSheetId="5">#REF!</definedName>
    <definedName name="FJ" localSheetId="31">#REF!</definedName>
    <definedName name="FJ" localSheetId="43">#REF!</definedName>
    <definedName name="FJ" localSheetId="53">#REF!</definedName>
    <definedName name="FJ" localSheetId="52">#REF!</definedName>
    <definedName name="FJ" localSheetId="50">#REF!</definedName>
    <definedName name="FJ" localSheetId="3">#REF!</definedName>
    <definedName name="FJ" localSheetId="2">#REF!</definedName>
    <definedName name="FJ" localSheetId="47">#REF!</definedName>
    <definedName name="FJ" localSheetId="55">#REF!</definedName>
    <definedName name="FJ" localSheetId="56">#REF!</definedName>
    <definedName name="FJ">#REF!</definedName>
    <definedName name="fk" localSheetId="31">#REF!</definedName>
    <definedName name="fk" localSheetId="43">#REF!</definedName>
    <definedName name="fk" localSheetId="53">#REF!</definedName>
    <definedName name="fk" localSheetId="52">#REF!</definedName>
    <definedName name="fk" localSheetId="50">#REF!</definedName>
    <definedName name="fk" localSheetId="3">#REF!</definedName>
    <definedName name="fk" localSheetId="2">#REF!</definedName>
    <definedName name="fk" localSheetId="55">#REF!</definedName>
    <definedName name="fk" localSheetId="56">#REF!</definedName>
    <definedName name="fk">#REF!</definedName>
    <definedName name="fkl" localSheetId="31">#REF!</definedName>
    <definedName name="fkl" localSheetId="43">#REF!</definedName>
    <definedName name="fkl" localSheetId="53">#REF!</definedName>
    <definedName name="fkl" localSheetId="52">#REF!</definedName>
    <definedName name="fkl" localSheetId="50">#REF!</definedName>
    <definedName name="fkl" localSheetId="3">#REF!</definedName>
    <definedName name="fkl" localSheetId="2">#REF!</definedName>
    <definedName name="fkl" localSheetId="55">#REF!</definedName>
    <definedName name="fkl" localSheetId="56">#REF!</definedName>
    <definedName name="fkl">#REF!</definedName>
    <definedName name="flq" localSheetId="31">#REF!</definedName>
    <definedName name="flq" localSheetId="43">#REF!</definedName>
    <definedName name="flq" localSheetId="53">#REF!</definedName>
    <definedName name="flq" localSheetId="52">#REF!</definedName>
    <definedName name="flq" localSheetId="50">#REF!</definedName>
    <definedName name="flq" localSheetId="3">#REF!</definedName>
    <definedName name="flq" localSheetId="2">#REF!</definedName>
    <definedName name="flq" localSheetId="55">#REF!</definedName>
    <definedName name="flq" localSheetId="56">#REF!</definedName>
    <definedName name="flq">#REF!</definedName>
    <definedName name="FO" localSheetId="5">#REF!</definedName>
    <definedName name="FO" localSheetId="31">#REF!</definedName>
    <definedName name="FO" localSheetId="43">#REF!</definedName>
    <definedName name="FO" localSheetId="53">#REF!</definedName>
    <definedName name="FO" localSheetId="52">#REF!</definedName>
    <definedName name="FO" localSheetId="50">#REF!</definedName>
    <definedName name="FO" localSheetId="51">#REF!</definedName>
    <definedName name="FO" localSheetId="3">#REF!</definedName>
    <definedName name="FO" localSheetId="49">#REF!</definedName>
    <definedName name="FO" localSheetId="2">#REF!</definedName>
    <definedName name="FO" localSheetId="47">#REF!</definedName>
    <definedName name="FO" localSheetId="55">#REF!</definedName>
    <definedName name="FO" localSheetId="56">#REF!</definedName>
    <definedName name="FO">#REF!</definedName>
    <definedName name="FORMALETA_METALICA" localSheetId="5">#REF!</definedName>
    <definedName name="FORMALETA_METALICA" localSheetId="46">#REF!</definedName>
    <definedName name="FORMALETA_METALICA" localSheetId="31">#REF!</definedName>
    <definedName name="FORMALETA_METALICA" localSheetId="42">#REF!</definedName>
    <definedName name="FORMALETA_METALICA" localSheetId="43">#REF!</definedName>
    <definedName name="FORMALETA_METALICA" localSheetId="53">#REF!</definedName>
    <definedName name="FORMALETA_METALICA" localSheetId="45">#REF!</definedName>
    <definedName name="FORMALETA_METALICA" localSheetId="48">#REF!</definedName>
    <definedName name="FORMALETA_METALICA" localSheetId="12">#REF!</definedName>
    <definedName name="FORMALETA_METALICA" localSheetId="52">#REF!</definedName>
    <definedName name="FORMALETA_METALICA" localSheetId="13">#REF!</definedName>
    <definedName name="FORMALETA_METALICA" localSheetId="14">#REF!</definedName>
    <definedName name="FORMALETA_METALICA" localSheetId="50">#REF!</definedName>
    <definedName name="FORMALETA_METALICA" localSheetId="3">#REF!</definedName>
    <definedName name="FORMALETA_METALICA" localSheetId="18">#REF!</definedName>
    <definedName name="FORMALETA_METALICA" localSheetId="19">#REF!</definedName>
    <definedName name="FORMALETA_METALICA" localSheetId="16">#REF!</definedName>
    <definedName name="FORMALETA_METALICA" localSheetId="17">#REF!</definedName>
    <definedName name="FORMALETA_METALICA" localSheetId="25">#REF!</definedName>
    <definedName name="FORMALETA_METALICA" localSheetId="29">#REF!</definedName>
    <definedName name="FORMALETA_METALICA" localSheetId="30">#REF!</definedName>
    <definedName name="FORMALETA_METALICA" localSheetId="27">#REF!</definedName>
    <definedName name="FORMALETA_METALICA" localSheetId="28">#REF!</definedName>
    <definedName name="FORMALETA_METALICA" localSheetId="26">#REF!</definedName>
    <definedName name="FORMALETA_METALICA" localSheetId="15">#REF!</definedName>
    <definedName name="FORMALETA_METALICA" localSheetId="1">#REF!</definedName>
    <definedName name="FORMALETA_METALICA" localSheetId="2">#REF!</definedName>
    <definedName name="FORMALETA_METALICA" localSheetId="32">#REF!</definedName>
    <definedName name="FORMALETA_METALICA" localSheetId="33">#REF!</definedName>
    <definedName name="FORMALETA_METALICA" localSheetId="34">#REF!</definedName>
    <definedName name="FORMALETA_METALICA" localSheetId="35">#REF!</definedName>
    <definedName name="FORMALETA_METALICA" localSheetId="0">#REF!</definedName>
    <definedName name="FORMALETA_METALICA" localSheetId="47">#REF!</definedName>
    <definedName name="FORMALETA_METALICA" localSheetId="37">#REF!</definedName>
    <definedName name="FORMALETA_METALICA" localSheetId="38">#REF!</definedName>
    <definedName name="FORMALETA_METALICA" localSheetId="36">#REF!</definedName>
    <definedName name="FORMALETA_METALICA" localSheetId="20">#REF!</definedName>
    <definedName name="FORMALETA_METALICA" localSheetId="55">#REF!</definedName>
    <definedName name="FORMALETA_METALICA" localSheetId="56">#REF!</definedName>
    <definedName name="FORMALETA_METALICA" localSheetId="54">#REF!</definedName>
    <definedName name="FORMALETA_METALICA" localSheetId="44">#REF!</definedName>
    <definedName name="FORMALETA_METALICA">#REF!</definedName>
    <definedName name="FSDF" localSheetId="31">#REF!</definedName>
    <definedName name="FSDF" localSheetId="43">#REF!</definedName>
    <definedName name="FSDF" localSheetId="53">#REF!</definedName>
    <definedName name="FSDF" localSheetId="52">#REF!</definedName>
    <definedName name="FSDF" localSheetId="50">#REF!</definedName>
    <definedName name="FSDF" localSheetId="3">#REF!</definedName>
    <definedName name="FSDF" localSheetId="2">#REF!</definedName>
    <definedName name="FSDF" localSheetId="55">#REF!</definedName>
    <definedName name="FSDF" localSheetId="56">#REF!</definedName>
    <definedName name="FSDF">#REF!</definedName>
    <definedName name="FSDFEYHYG" localSheetId="31">#REF!</definedName>
    <definedName name="FSDFEYHYG" localSheetId="43">#REF!</definedName>
    <definedName name="FSDFEYHYG" localSheetId="53">#REF!</definedName>
    <definedName name="FSDFEYHYG" localSheetId="52">#REF!</definedName>
    <definedName name="FSDFEYHYG" localSheetId="50">#REF!</definedName>
    <definedName name="FSDFEYHYG" localSheetId="3">#REF!</definedName>
    <definedName name="FSDFEYHYG" localSheetId="2">#REF!</definedName>
    <definedName name="FSDFEYHYG" localSheetId="55">#REF!</definedName>
    <definedName name="FSDFEYHYG" localSheetId="56">#REF!</definedName>
    <definedName name="FSDFEYHYG">#REF!</definedName>
    <definedName name="ftgui" localSheetId="31">#REF!</definedName>
    <definedName name="ftgui" localSheetId="43">#REF!</definedName>
    <definedName name="ftgui" localSheetId="53">#REF!</definedName>
    <definedName name="ftgui" localSheetId="52">#REF!</definedName>
    <definedName name="ftgui" localSheetId="50">#REF!</definedName>
    <definedName name="ftgui" localSheetId="3">#REF!</definedName>
    <definedName name="ftgui" localSheetId="2">#REF!</definedName>
    <definedName name="ftgui" localSheetId="55">#REF!</definedName>
    <definedName name="ftgui" localSheetId="56">#REF!</definedName>
    <definedName name="ftgui">#REF!</definedName>
    <definedName name="fu" localSheetId="31">#REF!</definedName>
    <definedName name="fu" localSheetId="43">#REF!</definedName>
    <definedName name="fu" localSheetId="53">#REF!</definedName>
    <definedName name="fu" localSheetId="52">#REF!</definedName>
    <definedName name="fu" localSheetId="50">#REF!</definedName>
    <definedName name="fu" localSheetId="3">#REF!</definedName>
    <definedName name="fu" localSheetId="2">#REF!</definedName>
    <definedName name="fu" localSheetId="55">#REF!</definedName>
    <definedName name="fu" localSheetId="56">#REF!</definedName>
    <definedName name="fu">#REF!</definedName>
    <definedName name="fv" localSheetId="31">#REF!</definedName>
    <definedName name="fv" localSheetId="43">#REF!</definedName>
    <definedName name="fv" localSheetId="53">#REF!</definedName>
    <definedName name="fv" localSheetId="52">#REF!</definedName>
    <definedName name="fv" localSheetId="50">#REF!</definedName>
    <definedName name="fv" localSheetId="3">#REF!</definedName>
    <definedName name="fv" localSheetId="2">#REF!</definedName>
    <definedName name="fv" localSheetId="55">#REF!</definedName>
    <definedName name="fv" localSheetId="56">#REF!</definedName>
    <definedName name="fv">#REF!</definedName>
    <definedName name="fy" localSheetId="31">#REF!</definedName>
    <definedName name="fy" localSheetId="43">#REF!</definedName>
    <definedName name="fy" localSheetId="53">#REF!</definedName>
    <definedName name="fy" localSheetId="52">#REF!</definedName>
    <definedName name="fy" localSheetId="50">#REF!</definedName>
    <definedName name="fy" localSheetId="3">#REF!</definedName>
    <definedName name="fy" localSheetId="2">#REF!</definedName>
    <definedName name="fy" localSheetId="55">#REF!</definedName>
    <definedName name="fy" localSheetId="56">#REF!</definedName>
    <definedName name="fy">#REF!</definedName>
    <definedName name="G">#REF!,#REF!,#REF!,#REF!,#REF!,#REF!,#REF!</definedName>
    <definedName name="ga" localSheetId="5">#REF!</definedName>
    <definedName name="ga" localSheetId="31">#REF!</definedName>
    <definedName name="ga" localSheetId="43">#REF!</definedName>
    <definedName name="ga" localSheetId="53">#REF!</definedName>
    <definedName name="ga" localSheetId="52">#REF!</definedName>
    <definedName name="ga" localSheetId="50">#REF!</definedName>
    <definedName name="ga" localSheetId="3">#REF!</definedName>
    <definedName name="ga" localSheetId="2">#REF!</definedName>
    <definedName name="ga" localSheetId="47">#REF!</definedName>
    <definedName name="ga" localSheetId="55">#REF!</definedName>
    <definedName name="ga" localSheetId="56">#REF!</definedName>
    <definedName name="ga">#REF!</definedName>
    <definedName name="GastosViajes" localSheetId="9">#REF!</definedName>
    <definedName name="GastosViajes" localSheetId="8">#REF!</definedName>
    <definedName name="GastosViajes" localSheetId="31">#REF!</definedName>
    <definedName name="GastosViajes" localSheetId="43">#REF!</definedName>
    <definedName name="GastosViajes" localSheetId="53">#REF!</definedName>
    <definedName name="GastosViajes" localSheetId="52">#REF!</definedName>
    <definedName name="GastosViajes" localSheetId="50">#REF!</definedName>
    <definedName name="GastosViajes" localSheetId="3">#REF!</definedName>
    <definedName name="GastosViajes" localSheetId="2">#REF!</definedName>
    <definedName name="GastosViajes" localSheetId="55">#REF!</definedName>
    <definedName name="GastosViajes" localSheetId="56">#REF!</definedName>
    <definedName name="GastosViajes">#REF!</definedName>
    <definedName name="gb" localSheetId="31">#REF!</definedName>
    <definedName name="gb" localSheetId="43">#REF!</definedName>
    <definedName name="gb" localSheetId="53">#REF!</definedName>
    <definedName name="gb" localSheetId="52">#REF!</definedName>
    <definedName name="gb" localSheetId="50">#REF!</definedName>
    <definedName name="gb" localSheetId="3">#REF!</definedName>
    <definedName name="gb" localSheetId="2">#REF!</definedName>
    <definedName name="gb" localSheetId="55">#REF!</definedName>
    <definedName name="gb" localSheetId="56">#REF!</definedName>
    <definedName name="gb">#REF!</definedName>
    <definedName name="gbhj" localSheetId="31">#REF!</definedName>
    <definedName name="gbhj" localSheetId="43">#REF!</definedName>
    <definedName name="gbhj" localSheetId="53">#REF!</definedName>
    <definedName name="gbhj" localSheetId="52">#REF!</definedName>
    <definedName name="gbhj" localSheetId="50">#REF!</definedName>
    <definedName name="gbhj" localSheetId="3">#REF!</definedName>
    <definedName name="gbhj" localSheetId="2">#REF!</definedName>
    <definedName name="gbhj" localSheetId="55">#REF!</definedName>
    <definedName name="gbhj" localSheetId="56">#REF!</definedName>
    <definedName name="gbhj">#REF!</definedName>
    <definedName name="gc" localSheetId="31">#REF!</definedName>
    <definedName name="gc" localSheetId="43">#REF!</definedName>
    <definedName name="gc" localSheetId="53">#REF!</definedName>
    <definedName name="gc" localSheetId="52">#REF!</definedName>
    <definedName name="gc" localSheetId="50">#REF!</definedName>
    <definedName name="gc" localSheetId="3">#REF!</definedName>
    <definedName name="gc" localSheetId="2">#REF!</definedName>
    <definedName name="gc" localSheetId="55">#REF!</definedName>
    <definedName name="gc" localSheetId="56">#REF!</definedName>
    <definedName name="gc">#REF!</definedName>
    <definedName name="gd" localSheetId="31">#REF!</definedName>
    <definedName name="gd" localSheetId="43">#REF!</definedName>
    <definedName name="gd" localSheetId="53">#REF!</definedName>
    <definedName name="gd" localSheetId="52">#REF!</definedName>
    <definedName name="gd" localSheetId="50">#REF!</definedName>
    <definedName name="gd" localSheetId="3">#REF!</definedName>
    <definedName name="gd" localSheetId="2">#REF!</definedName>
    <definedName name="gd" localSheetId="55">#REF!</definedName>
    <definedName name="gd" localSheetId="56">#REF!</definedName>
    <definedName name="gd">#REF!</definedName>
    <definedName name="GDF" localSheetId="31">#REF!</definedName>
    <definedName name="GDF" localSheetId="43">#REF!</definedName>
    <definedName name="GDF" localSheetId="53">#REF!</definedName>
    <definedName name="GDF" localSheetId="52">#REF!</definedName>
    <definedName name="GDF" localSheetId="50">#REF!</definedName>
    <definedName name="GDF" localSheetId="3">#REF!</definedName>
    <definedName name="GDF" localSheetId="2">#REF!</definedName>
    <definedName name="GDF" localSheetId="55">#REF!</definedName>
    <definedName name="GDF" localSheetId="56">#REF!</definedName>
    <definedName name="GDF">#REF!</definedName>
    <definedName name="GDG" localSheetId="31">#REF!</definedName>
    <definedName name="GDG" localSheetId="43">#REF!</definedName>
    <definedName name="GDG" localSheetId="53">#REF!</definedName>
    <definedName name="GDG" localSheetId="52">#REF!</definedName>
    <definedName name="GDG" localSheetId="50">#REF!</definedName>
    <definedName name="GDG" localSheetId="3">#REF!</definedName>
    <definedName name="GDG" localSheetId="2">#REF!</definedName>
    <definedName name="GDG" localSheetId="55">#REF!</definedName>
    <definedName name="GDG" localSheetId="56">#REF!</definedName>
    <definedName name="GDG">#REF!</definedName>
    <definedName name="gdj" localSheetId="31">#REF!</definedName>
    <definedName name="gdj" localSheetId="43">#REF!</definedName>
    <definedName name="gdj" localSheetId="53">#REF!</definedName>
    <definedName name="gdj" localSheetId="52">#REF!</definedName>
    <definedName name="gdj" localSheetId="50">#REF!</definedName>
    <definedName name="gdj" localSheetId="3">#REF!</definedName>
    <definedName name="gdj" localSheetId="2">#REF!</definedName>
    <definedName name="gdj" localSheetId="55">#REF!</definedName>
    <definedName name="gdj" localSheetId="56">#REF!</definedName>
    <definedName name="gdj">#REF!</definedName>
    <definedName name="get" localSheetId="31">#REF!</definedName>
    <definedName name="get" localSheetId="43">#REF!</definedName>
    <definedName name="get" localSheetId="53">#REF!</definedName>
    <definedName name="get" localSheetId="52">#REF!</definedName>
    <definedName name="get" localSheetId="50">#REF!</definedName>
    <definedName name="get" localSheetId="3">#REF!</definedName>
    <definedName name="get" localSheetId="2">#REF!</definedName>
    <definedName name="get" localSheetId="55">#REF!</definedName>
    <definedName name="get" localSheetId="56">#REF!</definedName>
    <definedName name="get">#REF!</definedName>
    <definedName name="gf" localSheetId="31">#REF!</definedName>
    <definedName name="gf" localSheetId="43">#REF!</definedName>
    <definedName name="gf" localSheetId="53">#REF!</definedName>
    <definedName name="gf" localSheetId="52">#REF!</definedName>
    <definedName name="gf" localSheetId="50">#REF!</definedName>
    <definedName name="gf" localSheetId="3">#REF!</definedName>
    <definedName name="gf" localSheetId="2">#REF!</definedName>
    <definedName name="gf" localSheetId="55">#REF!</definedName>
    <definedName name="gf" localSheetId="56">#REF!</definedName>
    <definedName name="gf">#REF!</definedName>
    <definedName name="GFDG" localSheetId="31">#REF!</definedName>
    <definedName name="GFDG" localSheetId="43">#REF!</definedName>
    <definedName name="GFDG" localSheetId="53">#REF!</definedName>
    <definedName name="GFDG" localSheetId="52">#REF!</definedName>
    <definedName name="GFDG" localSheetId="50">#REF!</definedName>
    <definedName name="GFDG" localSheetId="3">#REF!</definedName>
    <definedName name="GFDG" localSheetId="2">#REF!</definedName>
    <definedName name="GFDG" localSheetId="55">#REF!</definedName>
    <definedName name="GFDG" localSheetId="56">#REF!</definedName>
    <definedName name="GFDG">#REF!</definedName>
    <definedName name="GFDZG" localSheetId="31">#REF!</definedName>
    <definedName name="GFDZG" localSheetId="43">#REF!</definedName>
    <definedName name="GFDZG" localSheetId="53">#REF!</definedName>
    <definedName name="GFDZG" localSheetId="52">#REF!</definedName>
    <definedName name="GFDZG" localSheetId="50">#REF!</definedName>
    <definedName name="GFDZG" localSheetId="3">#REF!</definedName>
    <definedName name="GFDZG" localSheetId="2">#REF!</definedName>
    <definedName name="GFDZG" localSheetId="55">#REF!</definedName>
    <definedName name="GFDZG" localSheetId="56">#REF!</definedName>
    <definedName name="GFDZG">#REF!</definedName>
    <definedName name="gft" localSheetId="31">#REF!</definedName>
    <definedName name="gft" localSheetId="43">#REF!</definedName>
    <definedName name="gft" localSheetId="53">#REF!</definedName>
    <definedName name="gft" localSheetId="52">#REF!</definedName>
    <definedName name="gft" localSheetId="50">#REF!</definedName>
    <definedName name="gft" localSheetId="3">#REF!</definedName>
    <definedName name="gft" localSheetId="2">#REF!</definedName>
    <definedName name="gft" localSheetId="55">#REF!</definedName>
    <definedName name="gft" localSheetId="56">#REF!</definedName>
    <definedName name="gft">#REF!</definedName>
    <definedName name="gg" localSheetId="31">#REF!</definedName>
    <definedName name="gg" localSheetId="43">#REF!</definedName>
    <definedName name="gg" localSheetId="53">#REF!</definedName>
    <definedName name="gg" localSheetId="52">#REF!</definedName>
    <definedName name="gg" localSheetId="50">#REF!</definedName>
    <definedName name="gg" localSheetId="3">#REF!</definedName>
    <definedName name="gg" localSheetId="2">#REF!</definedName>
    <definedName name="gg" localSheetId="55">#REF!</definedName>
    <definedName name="gg" localSheetId="56">#REF!</definedName>
    <definedName name="gg">#REF!</definedName>
    <definedName name="GGDF" localSheetId="31">#REF!</definedName>
    <definedName name="GGDF" localSheetId="43">#REF!</definedName>
    <definedName name="GGDF" localSheetId="53">#REF!</definedName>
    <definedName name="GGDF" localSheetId="52">#REF!</definedName>
    <definedName name="GGDF" localSheetId="50">#REF!</definedName>
    <definedName name="GGDF" localSheetId="3">#REF!</definedName>
    <definedName name="GGDF" localSheetId="2">#REF!</definedName>
    <definedName name="GGDF" localSheetId="55">#REF!</definedName>
    <definedName name="GGDF" localSheetId="56">#REF!</definedName>
    <definedName name="GGDF">#REF!</definedName>
    <definedName name="GGDFG" localSheetId="31">#REF!</definedName>
    <definedName name="GGDFG" localSheetId="43">#REF!</definedName>
    <definedName name="GGDFG" localSheetId="53">#REF!</definedName>
    <definedName name="GGDFG" localSheetId="52">#REF!</definedName>
    <definedName name="GGDFG" localSheetId="50">#REF!</definedName>
    <definedName name="GGDFG" localSheetId="3">#REF!</definedName>
    <definedName name="GGDFG" localSheetId="2">#REF!</definedName>
    <definedName name="GGDFG" localSheetId="55">#REF!</definedName>
    <definedName name="GGDFG" localSheetId="56">#REF!</definedName>
    <definedName name="GGDFG">#REF!</definedName>
    <definedName name="gghfjgj" localSheetId="31" hidden="1">#REF!</definedName>
    <definedName name="gghfjgj" localSheetId="43" hidden="1">#REF!</definedName>
    <definedName name="gghfjgj" localSheetId="53" hidden="1">#REF!</definedName>
    <definedName name="gghfjgj" localSheetId="52" hidden="1">#REF!</definedName>
    <definedName name="gghfjgj" localSheetId="50" hidden="1">#REF!</definedName>
    <definedName name="gghfjgj" localSheetId="3" hidden="1">#REF!</definedName>
    <definedName name="gghfjgj" localSheetId="2" hidden="1">#REF!</definedName>
    <definedName name="gghfjgj" localSheetId="55" hidden="1">#REF!</definedName>
    <definedName name="gghfjgj" localSheetId="56" hidden="1">#REF!</definedName>
    <definedName name="gghfjgj" hidden="1">#REF!</definedName>
    <definedName name="ggu" localSheetId="5">#REF!</definedName>
    <definedName name="ggu" localSheetId="31">#REF!</definedName>
    <definedName name="ggu" localSheetId="43">#REF!</definedName>
    <definedName name="ggu" localSheetId="53">#REF!</definedName>
    <definedName name="ggu" localSheetId="52">#REF!</definedName>
    <definedName name="ggu" localSheetId="50">#REF!</definedName>
    <definedName name="ggu" localSheetId="3">#REF!</definedName>
    <definedName name="ggu" localSheetId="2">#REF!</definedName>
    <definedName name="ggu" localSheetId="47">#REF!</definedName>
    <definedName name="ggu" localSheetId="55">#REF!</definedName>
    <definedName name="ggu" localSheetId="56">#REF!</definedName>
    <definedName name="ggu">#REF!</definedName>
    <definedName name="ggxd" localSheetId="31">#REF!</definedName>
    <definedName name="ggxd" localSheetId="43">#REF!</definedName>
    <definedName name="ggxd" localSheetId="53">#REF!</definedName>
    <definedName name="ggxd" localSheetId="52">#REF!</definedName>
    <definedName name="ggxd" localSheetId="50">#REF!</definedName>
    <definedName name="ggxd" localSheetId="3">#REF!</definedName>
    <definedName name="ggxd" localSheetId="2">#REF!</definedName>
    <definedName name="ggxd" localSheetId="55">#REF!</definedName>
    <definedName name="ggxd" localSheetId="56">#REF!</definedName>
    <definedName name="ggxd">#REF!</definedName>
    <definedName name="gh" localSheetId="31">#REF!</definedName>
    <definedName name="gh" localSheetId="43">#REF!</definedName>
    <definedName name="gh" localSheetId="53">#REF!</definedName>
    <definedName name="gh" localSheetId="52">#REF!</definedName>
    <definedName name="gh" localSheetId="50">#REF!</definedName>
    <definedName name="gh" localSheetId="3">#REF!</definedName>
    <definedName name="gh" localSheetId="2">#REF!</definedName>
    <definedName name="gh" localSheetId="55">#REF!</definedName>
    <definedName name="gh" localSheetId="56">#REF!</definedName>
    <definedName name="gh">#REF!</definedName>
    <definedName name="ghg" localSheetId="31">#REF!</definedName>
    <definedName name="ghg" localSheetId="43">#REF!</definedName>
    <definedName name="ghg" localSheetId="53">#REF!</definedName>
    <definedName name="ghg" localSheetId="52">#REF!</definedName>
    <definedName name="ghg" localSheetId="50">#REF!</definedName>
    <definedName name="ghg" localSheetId="3">#REF!</definedName>
    <definedName name="ghg" localSheetId="2">#REF!</definedName>
    <definedName name="ghg" localSheetId="55">#REF!</definedName>
    <definedName name="ghg" localSheetId="56">#REF!</definedName>
    <definedName name="ghg">#REF!</definedName>
    <definedName name="ghñj" localSheetId="31">#REF!</definedName>
    <definedName name="ghñj" localSheetId="43">#REF!</definedName>
    <definedName name="ghñj" localSheetId="53">#REF!</definedName>
    <definedName name="ghñj" localSheetId="52">#REF!</definedName>
    <definedName name="ghñj" localSheetId="50">#REF!</definedName>
    <definedName name="ghñj" localSheetId="3">#REF!</definedName>
    <definedName name="ghñj" localSheetId="2">#REF!</definedName>
    <definedName name="ghñj" localSheetId="55">#REF!</definedName>
    <definedName name="ghñj" localSheetId="56">#REF!</definedName>
    <definedName name="ghñj">#REF!</definedName>
    <definedName name="ghu" localSheetId="31">#REF!</definedName>
    <definedName name="ghu" localSheetId="43">#REF!</definedName>
    <definedName name="ghu" localSheetId="53">#REF!</definedName>
    <definedName name="ghu" localSheetId="52">#REF!</definedName>
    <definedName name="ghu" localSheetId="50">#REF!</definedName>
    <definedName name="ghu" localSheetId="3">#REF!</definedName>
    <definedName name="ghu" localSheetId="2">#REF!</definedName>
    <definedName name="ghu" localSheetId="55">#REF!</definedName>
    <definedName name="ghu" localSheetId="56">#REF!</definedName>
    <definedName name="ghu">#REF!</definedName>
    <definedName name="gj" localSheetId="31">#REF!</definedName>
    <definedName name="gj" localSheetId="43">#REF!</definedName>
    <definedName name="gj" localSheetId="53">#REF!</definedName>
    <definedName name="gj" localSheetId="52">#REF!</definedName>
    <definedName name="gj" localSheetId="50">#REF!</definedName>
    <definedName name="gj" localSheetId="3">#REF!</definedName>
    <definedName name="gj" localSheetId="2">#REF!</definedName>
    <definedName name="gj" localSheetId="55">#REF!</definedName>
    <definedName name="gj" localSheetId="56">#REF!</definedName>
    <definedName name="gj">#REF!</definedName>
    <definedName name="GJGH" localSheetId="31">#REF!</definedName>
    <definedName name="GJGH" localSheetId="43">#REF!</definedName>
    <definedName name="GJGH" localSheetId="53">#REF!</definedName>
    <definedName name="GJGH" localSheetId="52">#REF!</definedName>
    <definedName name="GJGH" localSheetId="50">#REF!</definedName>
    <definedName name="GJGH" localSheetId="3">#REF!</definedName>
    <definedName name="GJGH" localSheetId="2">#REF!</definedName>
    <definedName name="GJGH" localSheetId="55">#REF!</definedName>
    <definedName name="GJGH" localSheetId="56">#REF!</definedName>
    <definedName name="GJGH">#REF!</definedName>
    <definedName name="GJGJ" localSheetId="31">#REF!</definedName>
    <definedName name="GJGJ" localSheetId="43">#REF!</definedName>
    <definedName name="GJGJ" localSheetId="53">#REF!</definedName>
    <definedName name="GJGJ" localSheetId="52">#REF!</definedName>
    <definedName name="GJGJ" localSheetId="50">#REF!</definedName>
    <definedName name="GJGJ" localSheetId="3">#REF!</definedName>
    <definedName name="GJGJ" localSheetId="2">#REF!</definedName>
    <definedName name="GJGJ" localSheetId="55">#REF!</definedName>
    <definedName name="GJGJ" localSheetId="56">#REF!</definedName>
    <definedName name="GJGJ">#REF!</definedName>
    <definedName name="GKJDGDIJZ">"Imagen 3"</definedName>
    <definedName name="gl" localSheetId="5">#REF!</definedName>
    <definedName name="gl" localSheetId="31">#REF!</definedName>
    <definedName name="gl" localSheetId="43">#REF!</definedName>
    <definedName name="gl" localSheetId="53">#REF!</definedName>
    <definedName name="gl" localSheetId="52">#REF!</definedName>
    <definedName name="gl" localSheetId="50">#REF!</definedName>
    <definedName name="gl" localSheetId="3">#REF!</definedName>
    <definedName name="gl" localSheetId="2">#REF!</definedName>
    <definedName name="gl" localSheetId="47">#REF!</definedName>
    <definedName name="gl" localSheetId="55">#REF!</definedName>
    <definedName name="gl" localSheetId="56">#REF!</definedName>
    <definedName name="gl">#REF!</definedName>
    <definedName name="gmt" localSheetId="31">#REF!</definedName>
    <definedName name="gmt" localSheetId="43">#REF!</definedName>
    <definedName name="gmt" localSheetId="53">#REF!</definedName>
    <definedName name="gmt" localSheetId="52">#REF!</definedName>
    <definedName name="gmt" localSheetId="50">#REF!</definedName>
    <definedName name="gmt" localSheetId="3">#REF!</definedName>
    <definedName name="gmt" localSheetId="2">#REF!</definedName>
    <definedName name="gmt" localSheetId="55">#REF!</definedName>
    <definedName name="gmt" localSheetId="56">#REF!</definedName>
    <definedName name="gmt">#REF!</definedName>
    <definedName name="gn" localSheetId="31">#REF!</definedName>
    <definedName name="gn" localSheetId="43">#REF!</definedName>
    <definedName name="gn" localSheetId="53">#REF!</definedName>
    <definedName name="gn" localSheetId="52">#REF!</definedName>
    <definedName name="gn" localSheetId="50">#REF!</definedName>
    <definedName name="gn" localSheetId="3">#REF!</definedName>
    <definedName name="gn" localSheetId="2">#REF!</definedName>
    <definedName name="gn" localSheetId="55">#REF!</definedName>
    <definedName name="gn" localSheetId="56">#REF!</definedName>
    <definedName name="gn">#REF!</definedName>
    <definedName name="gnm" localSheetId="31">#REF!</definedName>
    <definedName name="gnm" localSheetId="43">#REF!</definedName>
    <definedName name="gnm" localSheetId="53">#REF!</definedName>
    <definedName name="gnm" localSheetId="52">#REF!</definedName>
    <definedName name="gnm" localSheetId="50">#REF!</definedName>
    <definedName name="gnm" localSheetId="3">#REF!</definedName>
    <definedName name="gnm" localSheetId="2">#REF!</definedName>
    <definedName name="gnm" localSheetId="55">#REF!</definedName>
    <definedName name="gnm" localSheetId="56">#REF!</definedName>
    <definedName name="gnm">#REF!</definedName>
    <definedName name="gñ" localSheetId="31">#REF!</definedName>
    <definedName name="gñ" localSheetId="43">#REF!</definedName>
    <definedName name="gñ" localSheetId="53">#REF!</definedName>
    <definedName name="gñ" localSheetId="52">#REF!</definedName>
    <definedName name="gñ" localSheetId="50">#REF!</definedName>
    <definedName name="gñ" localSheetId="3">#REF!</definedName>
    <definedName name="gñ" localSheetId="2">#REF!</definedName>
    <definedName name="gñ" localSheetId="55">#REF!</definedName>
    <definedName name="gñ" localSheetId="56">#REF!</definedName>
    <definedName name="gñ">#REF!</definedName>
    <definedName name="gp" localSheetId="31">#REF!</definedName>
    <definedName name="gp" localSheetId="43">#REF!</definedName>
    <definedName name="gp" localSheetId="53">#REF!</definedName>
    <definedName name="gp" localSheetId="52">#REF!</definedName>
    <definedName name="gp" localSheetId="50">#REF!</definedName>
    <definedName name="gp" localSheetId="3">#REF!</definedName>
    <definedName name="gp" localSheetId="2">#REF!</definedName>
    <definedName name="gp" localSheetId="55">#REF!</definedName>
    <definedName name="gp" localSheetId="56">#REF!</definedName>
    <definedName name="gp">#REF!</definedName>
    <definedName name="_xlnm.Recorder" localSheetId="31">#REF!</definedName>
    <definedName name="_xlnm.Recorder" localSheetId="43">#REF!</definedName>
    <definedName name="_xlnm.Recorder" localSheetId="53">#REF!</definedName>
    <definedName name="_xlnm.Recorder" localSheetId="52">#REF!</definedName>
    <definedName name="_xlnm.Recorder" localSheetId="50">#REF!</definedName>
    <definedName name="_xlnm.Recorder" localSheetId="3">#REF!</definedName>
    <definedName name="_xlnm.Recorder" localSheetId="2">#REF!</definedName>
    <definedName name="_xlnm.Recorder" localSheetId="55">#REF!</definedName>
    <definedName name="_xlnm.Recorder" localSheetId="56">#REF!</definedName>
    <definedName name="_xlnm.Recorder">#REF!</definedName>
    <definedName name="graniplast">#REF!</definedName>
    <definedName name="grl" localSheetId="5">#REF!</definedName>
    <definedName name="grl" localSheetId="31">#REF!</definedName>
    <definedName name="grl" localSheetId="43">#REF!</definedName>
    <definedName name="grl" localSheetId="53">#REF!</definedName>
    <definedName name="grl" localSheetId="52">#REF!</definedName>
    <definedName name="grl" localSheetId="50">#REF!</definedName>
    <definedName name="grl" localSheetId="3">#REF!</definedName>
    <definedName name="grl" localSheetId="2">#REF!</definedName>
    <definedName name="grl" localSheetId="47">#REF!</definedName>
    <definedName name="grl" localSheetId="55">#REF!</definedName>
    <definedName name="grl" localSheetId="56">#REF!</definedName>
    <definedName name="grl">#REF!</definedName>
    <definedName name="GRUPO1" localSheetId="31">#REF!</definedName>
    <definedName name="GRUPO1" localSheetId="43">#REF!</definedName>
    <definedName name="GRUPO1" localSheetId="53">#REF!</definedName>
    <definedName name="GRUPO1" localSheetId="52">#REF!</definedName>
    <definedName name="GRUPO1" localSheetId="50">#REF!</definedName>
    <definedName name="GRUPO1" localSheetId="3">#REF!</definedName>
    <definedName name="GRUPO1" localSheetId="2">#REF!</definedName>
    <definedName name="GRUPO1" localSheetId="55">#REF!</definedName>
    <definedName name="GRUPO1" localSheetId="56">#REF!</definedName>
    <definedName name="GRUPO1">#REF!</definedName>
    <definedName name="GRUPO2" localSheetId="31">#REF!</definedName>
    <definedName name="GRUPO2" localSheetId="43">#REF!</definedName>
    <definedName name="GRUPO2" localSheetId="53">#REF!</definedName>
    <definedName name="GRUPO2" localSheetId="52">#REF!</definedName>
    <definedName name="GRUPO2" localSheetId="50">#REF!</definedName>
    <definedName name="GRUPO2" localSheetId="3">#REF!</definedName>
    <definedName name="GRUPO2" localSheetId="2">#REF!</definedName>
    <definedName name="GRUPO2" localSheetId="55">#REF!</definedName>
    <definedName name="GRUPO2" localSheetId="56">#REF!</definedName>
    <definedName name="GRUPO2">#REF!</definedName>
    <definedName name="Grupo3" localSheetId="31">#REF!</definedName>
    <definedName name="Grupo3" localSheetId="43">#REF!</definedName>
    <definedName name="Grupo3" localSheetId="53">#REF!</definedName>
    <definedName name="Grupo3" localSheetId="52">#REF!</definedName>
    <definedName name="Grupo3" localSheetId="50">#REF!</definedName>
    <definedName name="Grupo3" localSheetId="3">#REF!</definedName>
    <definedName name="Grupo3" localSheetId="2">#REF!</definedName>
    <definedName name="Grupo3" localSheetId="55">#REF!</definedName>
    <definedName name="Grupo3" localSheetId="56">#REF!</definedName>
    <definedName name="Grupo3">#REF!</definedName>
    <definedName name="grvsvyh" localSheetId="5">#REF!</definedName>
    <definedName name="grvsvyh" localSheetId="46">#REF!</definedName>
    <definedName name="grvsvyh" localSheetId="31">#REF!</definedName>
    <definedName name="grvsvyh" localSheetId="42">#REF!</definedName>
    <definedName name="grvsvyh" localSheetId="43">#REF!</definedName>
    <definedName name="grvsvyh" localSheetId="53">#REF!</definedName>
    <definedName name="grvsvyh" localSheetId="45">#REF!</definedName>
    <definedName name="grvsvyh" localSheetId="48">#REF!</definedName>
    <definedName name="grvsvyh" localSheetId="12">#REF!</definedName>
    <definedName name="grvsvyh" localSheetId="52">#REF!</definedName>
    <definedName name="grvsvyh" localSheetId="13">#REF!</definedName>
    <definedName name="grvsvyh" localSheetId="14">#REF!</definedName>
    <definedName name="grvsvyh" localSheetId="50">#REF!</definedName>
    <definedName name="grvsvyh" localSheetId="3">#REF!</definedName>
    <definedName name="grvsvyh" localSheetId="18">#REF!</definedName>
    <definedName name="grvsvyh" localSheetId="19">#REF!</definedName>
    <definedName name="grvsvyh" localSheetId="16">#REF!</definedName>
    <definedName name="grvsvyh" localSheetId="17">#REF!</definedName>
    <definedName name="grvsvyh" localSheetId="25">#REF!</definedName>
    <definedName name="grvsvyh" localSheetId="29">#REF!</definedName>
    <definedName name="grvsvyh" localSheetId="30">#REF!</definedName>
    <definedName name="grvsvyh" localSheetId="27">#REF!</definedName>
    <definedName name="grvsvyh" localSheetId="28">#REF!</definedName>
    <definedName name="grvsvyh" localSheetId="26">#REF!</definedName>
    <definedName name="grvsvyh" localSheetId="15">#REF!</definedName>
    <definedName name="grvsvyh" localSheetId="1">#REF!</definedName>
    <definedName name="grvsvyh" localSheetId="2">#REF!</definedName>
    <definedName name="grvsvyh" localSheetId="32">#REF!</definedName>
    <definedName name="grvsvyh" localSheetId="33">#REF!</definedName>
    <definedName name="grvsvyh" localSheetId="34">#REF!</definedName>
    <definedName name="grvsvyh" localSheetId="35">#REF!</definedName>
    <definedName name="grvsvyh" localSheetId="0">#REF!</definedName>
    <definedName name="grvsvyh" localSheetId="47">#REF!</definedName>
    <definedName name="grvsvyh" localSheetId="37">#REF!</definedName>
    <definedName name="grvsvyh" localSheetId="38">#REF!</definedName>
    <definedName name="grvsvyh" localSheetId="36">#REF!</definedName>
    <definedName name="grvsvyh" localSheetId="20">#REF!</definedName>
    <definedName name="grvsvyh" localSheetId="55">#REF!</definedName>
    <definedName name="grvsvyh" localSheetId="56">#REF!</definedName>
    <definedName name="grvsvyh" localSheetId="54">#REF!</definedName>
    <definedName name="grvsvyh" localSheetId="44">#REF!</definedName>
    <definedName name="grvsvyh">#REF!</definedName>
    <definedName name="GSZFHJT" localSheetId="31">#REF!</definedName>
    <definedName name="GSZFHJT" localSheetId="43">#REF!</definedName>
    <definedName name="GSZFHJT" localSheetId="53">#REF!</definedName>
    <definedName name="GSZFHJT" localSheetId="52">#REF!</definedName>
    <definedName name="GSZFHJT" localSheetId="50">#REF!</definedName>
    <definedName name="GSZFHJT" localSheetId="3">#REF!</definedName>
    <definedName name="GSZFHJT" localSheetId="2">#REF!</definedName>
    <definedName name="GSZFHJT" localSheetId="55">#REF!</definedName>
    <definedName name="GSZFHJT" localSheetId="56">#REF!</definedName>
    <definedName name="GSZFHJT">#REF!</definedName>
    <definedName name="gte" localSheetId="31">#REF!</definedName>
    <definedName name="gte" localSheetId="43">#REF!</definedName>
    <definedName name="gte" localSheetId="53">#REF!</definedName>
    <definedName name="gte" localSheetId="52">#REF!</definedName>
    <definedName name="gte" localSheetId="50">#REF!</definedName>
    <definedName name="gte" localSheetId="3">#REF!</definedName>
    <definedName name="gte" localSheetId="2">#REF!</definedName>
    <definedName name="gte" localSheetId="55">#REF!</definedName>
    <definedName name="gte" localSheetId="56">#REF!</definedName>
    <definedName name="gte">#REF!</definedName>
    <definedName name="GTI" localSheetId="31">#REF!</definedName>
    <definedName name="GTI" localSheetId="43">#REF!</definedName>
    <definedName name="GTI" localSheetId="53">#REF!</definedName>
    <definedName name="GTI" localSheetId="52">#REF!</definedName>
    <definedName name="GTI" localSheetId="50">#REF!</definedName>
    <definedName name="GTI" localSheetId="3">#REF!</definedName>
    <definedName name="GTI" localSheetId="2">#REF!</definedName>
    <definedName name="GTI" localSheetId="55">#REF!</definedName>
    <definedName name="GTI" localSheetId="56">#REF!</definedName>
    <definedName name="GTI">#REF!</definedName>
    <definedName name="guardaescoba.alfa">#REF!</definedName>
    <definedName name="gy" localSheetId="5">#REF!</definedName>
    <definedName name="gy" localSheetId="31">#REF!</definedName>
    <definedName name="gy" localSheetId="43">#REF!</definedName>
    <definedName name="gy" localSheetId="53">#REF!</definedName>
    <definedName name="gy" localSheetId="52">#REF!</definedName>
    <definedName name="gy" localSheetId="50">#REF!</definedName>
    <definedName name="gy" localSheetId="3">#REF!</definedName>
    <definedName name="gy" localSheetId="2">#REF!</definedName>
    <definedName name="gy" localSheetId="47">#REF!</definedName>
    <definedName name="gy" localSheetId="55">#REF!</definedName>
    <definedName name="gy" localSheetId="56">#REF!</definedName>
    <definedName name="gy">#REF!</definedName>
    <definedName name="h" localSheetId="31">#REF!</definedName>
    <definedName name="h" localSheetId="43">#REF!</definedName>
    <definedName name="h" localSheetId="53">#REF!</definedName>
    <definedName name="h" localSheetId="52">#REF!</definedName>
    <definedName name="h" localSheetId="50">#REF!</definedName>
    <definedName name="h" localSheetId="3">#REF!</definedName>
    <definedName name="h" localSheetId="2">#REF!</definedName>
    <definedName name="h" localSheetId="55">#REF!</definedName>
    <definedName name="h" localSheetId="56">#REF!</definedName>
    <definedName name="h">#REF!</definedName>
    <definedName name="ha" localSheetId="31">#REF!</definedName>
    <definedName name="ha" localSheetId="43">#REF!</definedName>
    <definedName name="ha" localSheetId="53">#REF!</definedName>
    <definedName name="ha" localSheetId="52">#REF!</definedName>
    <definedName name="ha" localSheetId="50">#REF!</definedName>
    <definedName name="ha" localSheetId="3">#REF!</definedName>
    <definedName name="ha" localSheetId="2">#REF!</definedName>
    <definedName name="ha" localSheetId="55">#REF!</definedName>
    <definedName name="ha" localSheetId="56">#REF!</definedName>
    <definedName name="ha">#REF!</definedName>
    <definedName name="HD.3" localSheetId="5">#REF!</definedName>
    <definedName name="HD.3" localSheetId="9">#REF!</definedName>
    <definedName name="HD.3" localSheetId="46">#REF!</definedName>
    <definedName name="HD.3" localSheetId="8">#REF!</definedName>
    <definedName name="HD.3" localSheetId="31">#REF!</definedName>
    <definedName name="HD.3" localSheetId="43">#REF!</definedName>
    <definedName name="HD.3" localSheetId="53">#REF!</definedName>
    <definedName name="HD.3" localSheetId="45">#REF!</definedName>
    <definedName name="HD.3" localSheetId="52">#REF!</definedName>
    <definedName name="HD.3" localSheetId="50">#REF!</definedName>
    <definedName name="HD.3" localSheetId="3">#REF!</definedName>
    <definedName name="HD.3" localSheetId="18">#REF!</definedName>
    <definedName name="HD.3" localSheetId="19">#REF!</definedName>
    <definedName name="HD.3" localSheetId="16">#REF!</definedName>
    <definedName name="HD.3" localSheetId="17">#REF!</definedName>
    <definedName name="HD.3" localSheetId="6">#REF!</definedName>
    <definedName name="HD.3" localSheetId="25">#REF!</definedName>
    <definedName name="HD.3" localSheetId="29">#REF!</definedName>
    <definedName name="HD.3" localSheetId="30">#REF!</definedName>
    <definedName name="HD.3" localSheetId="27">#REF!</definedName>
    <definedName name="HD.3" localSheetId="28">#REF!</definedName>
    <definedName name="HD.3" localSheetId="26">#REF!</definedName>
    <definedName name="HD.3" localSheetId="1">#REF!</definedName>
    <definedName name="HD.3" localSheetId="2">#REF!</definedName>
    <definedName name="HD.3" localSheetId="33">#REF!</definedName>
    <definedName name="HD.3" localSheetId="0">#REF!</definedName>
    <definedName name="HD.3" localSheetId="47">#REF!</definedName>
    <definedName name="HD.3" localSheetId="37">#REF!</definedName>
    <definedName name="HD.3" localSheetId="38">#REF!</definedName>
    <definedName name="HD.3" localSheetId="39">#REF!</definedName>
    <definedName name="HD.3" localSheetId="40">#REF!</definedName>
    <definedName name="HD.3" localSheetId="41">#REF!</definedName>
    <definedName name="HD.3" localSheetId="36">#REF!</definedName>
    <definedName name="HD.3" localSheetId="55">#REF!</definedName>
    <definedName name="HD.3" localSheetId="56">#REF!</definedName>
    <definedName name="HD.3" localSheetId="54">#REF!</definedName>
    <definedName name="HD.3" localSheetId="44">#REF!</definedName>
    <definedName name="HD.3">#REF!</definedName>
    <definedName name="HD.4" localSheetId="5">#REF!</definedName>
    <definedName name="HD.4" localSheetId="9">#REF!</definedName>
    <definedName name="HD.4" localSheetId="46">#REF!</definedName>
    <definedName name="HD.4" localSheetId="8">#REF!</definedName>
    <definedName name="HD.4" localSheetId="31">#REF!</definedName>
    <definedName name="HD.4" localSheetId="43">#REF!</definedName>
    <definedName name="HD.4" localSheetId="53">#REF!</definedName>
    <definedName name="HD.4" localSheetId="45">#REF!</definedName>
    <definedName name="HD.4" localSheetId="52">#REF!</definedName>
    <definedName name="HD.4" localSheetId="50">#REF!</definedName>
    <definedName name="HD.4" localSheetId="3">#REF!</definedName>
    <definedName name="HD.4" localSheetId="18">#REF!</definedName>
    <definedName name="HD.4" localSheetId="19">#REF!</definedName>
    <definedName name="HD.4" localSheetId="16">#REF!</definedName>
    <definedName name="HD.4" localSheetId="17">#REF!</definedName>
    <definedName name="HD.4" localSheetId="6">#REF!</definedName>
    <definedName name="HD.4" localSheetId="25">#REF!</definedName>
    <definedName name="HD.4" localSheetId="29">#REF!</definedName>
    <definedName name="HD.4" localSheetId="30">#REF!</definedName>
    <definedName name="HD.4" localSheetId="27">#REF!</definedName>
    <definedName name="HD.4" localSheetId="28">#REF!</definedName>
    <definedName name="HD.4" localSheetId="26">#REF!</definedName>
    <definedName name="HD.4" localSheetId="1">#REF!</definedName>
    <definedName name="HD.4" localSheetId="2">#REF!</definedName>
    <definedName name="HD.4" localSheetId="33">#REF!</definedName>
    <definedName name="HD.4" localSheetId="0">#REF!</definedName>
    <definedName name="HD.4" localSheetId="47">#REF!</definedName>
    <definedName name="HD.4" localSheetId="37">#REF!</definedName>
    <definedName name="HD.4" localSheetId="38">#REF!</definedName>
    <definedName name="HD.4" localSheetId="39">#REF!</definedName>
    <definedName name="HD.4" localSheetId="40">#REF!</definedName>
    <definedName name="HD.4" localSheetId="41">#REF!</definedName>
    <definedName name="HD.4" localSheetId="36">#REF!</definedName>
    <definedName name="HD.4" localSheetId="55">#REF!</definedName>
    <definedName name="HD.4" localSheetId="56">#REF!</definedName>
    <definedName name="HD.4" localSheetId="54">#REF!</definedName>
    <definedName name="HD.4" localSheetId="44">#REF!</definedName>
    <definedName name="HD.4">#REF!</definedName>
    <definedName name="hdffhd" localSheetId="31">#REF!</definedName>
    <definedName name="hdffhd" localSheetId="43">#REF!</definedName>
    <definedName name="hdffhd" localSheetId="53">#REF!</definedName>
    <definedName name="hdffhd" localSheetId="52">#REF!</definedName>
    <definedName name="hdffhd" localSheetId="50">#REF!</definedName>
    <definedName name="hdffhd" localSheetId="3">#REF!</definedName>
    <definedName name="hdffhd" localSheetId="2">#REF!</definedName>
    <definedName name="hdffhd" localSheetId="55">#REF!</definedName>
    <definedName name="hdffhd" localSheetId="56">#REF!</definedName>
    <definedName name="hdffhd">#REF!</definedName>
    <definedName name="hdfhh" localSheetId="31">#REF!</definedName>
    <definedName name="hdfhh" localSheetId="43">#REF!</definedName>
    <definedName name="hdfhh" localSheetId="53">#REF!</definedName>
    <definedName name="hdfhh" localSheetId="52">#REF!</definedName>
    <definedName name="hdfhh" localSheetId="50">#REF!</definedName>
    <definedName name="hdfhh" localSheetId="3">#REF!</definedName>
    <definedName name="hdfhh" localSheetId="2">#REF!</definedName>
    <definedName name="hdfhh" localSheetId="55">#REF!</definedName>
    <definedName name="hdfhh" localSheetId="56">#REF!</definedName>
    <definedName name="hdfhh">#REF!</definedName>
    <definedName name="HF" localSheetId="31">#REF!</definedName>
    <definedName name="HF" localSheetId="43">#REF!</definedName>
    <definedName name="HF" localSheetId="53">#REF!</definedName>
    <definedName name="HF" localSheetId="52">#REF!</definedName>
    <definedName name="HF" localSheetId="50">#REF!</definedName>
    <definedName name="HF" localSheetId="3">#REF!</definedName>
    <definedName name="HF" localSheetId="2">#REF!</definedName>
    <definedName name="HF" localSheetId="55">#REF!</definedName>
    <definedName name="HF" localSheetId="56">#REF!</definedName>
    <definedName name="HF">#REF!</definedName>
    <definedName name="HFH" localSheetId="31">#REF!</definedName>
    <definedName name="HFH" localSheetId="43">#REF!</definedName>
    <definedName name="HFH" localSheetId="53">#REF!</definedName>
    <definedName name="HFH" localSheetId="52">#REF!</definedName>
    <definedName name="HFH" localSheetId="50">#REF!</definedName>
    <definedName name="HFH" localSheetId="3">#REF!</definedName>
    <definedName name="HFH" localSheetId="2">#REF!</definedName>
    <definedName name="HFH" localSheetId="55">#REF!</definedName>
    <definedName name="HFH" localSheetId="56">#REF!</definedName>
    <definedName name="HFH">#REF!</definedName>
    <definedName name="HFHCG" localSheetId="31">#REF!</definedName>
    <definedName name="HFHCG" localSheetId="43">#REF!</definedName>
    <definedName name="HFHCG" localSheetId="53">#REF!</definedName>
    <definedName name="HFHCG" localSheetId="52">#REF!</definedName>
    <definedName name="HFHCG" localSheetId="50">#REF!</definedName>
    <definedName name="HFHCG" localSheetId="3">#REF!</definedName>
    <definedName name="HFHCG" localSheetId="2">#REF!</definedName>
    <definedName name="HFHCG" localSheetId="55">#REF!</definedName>
    <definedName name="HFHCG" localSheetId="56">#REF!</definedName>
    <definedName name="HFHCG">#REF!</definedName>
    <definedName name="HFHH" localSheetId="31">#REF!</definedName>
    <definedName name="HFHH" localSheetId="43">#REF!</definedName>
    <definedName name="HFHH" localSheetId="53">#REF!</definedName>
    <definedName name="HFHH" localSheetId="52">#REF!</definedName>
    <definedName name="HFHH" localSheetId="50">#REF!</definedName>
    <definedName name="HFHH" localSheetId="3">#REF!</definedName>
    <definedName name="HFHH" localSheetId="2">#REF!</definedName>
    <definedName name="HFHH" localSheetId="55">#REF!</definedName>
    <definedName name="HFHH" localSheetId="56">#REF!</definedName>
    <definedName name="HFHH">#REF!</definedName>
    <definedName name="HFJ" localSheetId="31">#REF!</definedName>
    <definedName name="HFJ" localSheetId="43">#REF!</definedName>
    <definedName name="HFJ" localSheetId="53">#REF!</definedName>
    <definedName name="HFJ" localSheetId="52">#REF!</definedName>
    <definedName name="HFJ" localSheetId="50">#REF!</definedName>
    <definedName name="HFJ" localSheetId="3">#REF!</definedName>
    <definedName name="HFJ" localSheetId="2">#REF!</definedName>
    <definedName name="HFJ" localSheetId="55">#REF!</definedName>
    <definedName name="HFJ" localSheetId="56">#REF!</definedName>
    <definedName name="HFJ">#REF!</definedName>
    <definedName name="hgdj" localSheetId="31">#REF!</definedName>
    <definedName name="hgdj" localSheetId="43">#REF!</definedName>
    <definedName name="hgdj" localSheetId="53">#REF!</definedName>
    <definedName name="hgdj" localSheetId="52">#REF!</definedName>
    <definedName name="hgdj" localSheetId="50">#REF!</definedName>
    <definedName name="hgdj" localSheetId="3">#REF!</definedName>
    <definedName name="hgdj" localSheetId="2">#REF!</definedName>
    <definedName name="hgdj" localSheetId="55">#REF!</definedName>
    <definedName name="hgdj" localSheetId="56">#REF!</definedName>
    <definedName name="hgdj">#REF!</definedName>
    <definedName name="HGFH" localSheetId="31">#REF!</definedName>
    <definedName name="HGFH" localSheetId="43">#REF!</definedName>
    <definedName name="HGFH" localSheetId="53">#REF!</definedName>
    <definedName name="HGFH" localSheetId="52">#REF!</definedName>
    <definedName name="HGFH" localSheetId="50">#REF!</definedName>
    <definedName name="HGFH" localSheetId="3">#REF!</definedName>
    <definedName name="HGFH" localSheetId="2">#REF!</definedName>
    <definedName name="HGFH" localSheetId="55">#REF!</definedName>
    <definedName name="HGFH" localSheetId="56">#REF!</definedName>
    <definedName name="HGFH">#REF!</definedName>
    <definedName name="HGJH" localSheetId="31">#REF!</definedName>
    <definedName name="HGJH" localSheetId="43">#REF!</definedName>
    <definedName name="HGJH" localSheetId="53">#REF!</definedName>
    <definedName name="HGJH" localSheetId="52">#REF!</definedName>
    <definedName name="HGJH" localSheetId="50">#REF!</definedName>
    <definedName name="HGJH" localSheetId="3">#REF!</definedName>
    <definedName name="HGJH" localSheetId="2">#REF!</definedName>
    <definedName name="HGJH" localSheetId="55">#REF!</definedName>
    <definedName name="HGJH" localSheetId="56">#REF!</definedName>
    <definedName name="HGJH">#REF!</definedName>
    <definedName name="hgt" localSheetId="31">#REF!</definedName>
    <definedName name="hgt" localSheetId="43">#REF!</definedName>
    <definedName name="hgt" localSheetId="53">#REF!</definedName>
    <definedName name="hgt" localSheetId="52">#REF!</definedName>
    <definedName name="hgt" localSheetId="50">#REF!</definedName>
    <definedName name="hgt" localSheetId="3">#REF!</definedName>
    <definedName name="hgt" localSheetId="2">#REF!</definedName>
    <definedName name="hgt" localSheetId="55">#REF!</definedName>
    <definedName name="hgt" localSheetId="56">#REF!</definedName>
    <definedName name="hgt">#REF!</definedName>
    <definedName name="hgu" localSheetId="31">#REF!</definedName>
    <definedName name="hgu" localSheetId="43">#REF!</definedName>
    <definedName name="hgu" localSheetId="53">#REF!</definedName>
    <definedName name="hgu" localSheetId="52">#REF!</definedName>
    <definedName name="hgu" localSheetId="50">#REF!</definedName>
    <definedName name="hgu" localSheetId="3">#REF!</definedName>
    <definedName name="hgu" localSheetId="2">#REF!</definedName>
    <definedName name="hgu" localSheetId="55">#REF!</definedName>
    <definedName name="hgu" localSheetId="56">#REF!</definedName>
    <definedName name="hgu">#REF!</definedName>
    <definedName name="hh" localSheetId="31">#REF!</definedName>
    <definedName name="hh" localSheetId="43">#REF!</definedName>
    <definedName name="hh" localSheetId="53">#REF!</definedName>
    <definedName name="hh" localSheetId="52">#REF!</definedName>
    <definedName name="hh" localSheetId="50">#REF!</definedName>
    <definedName name="hh" localSheetId="3">#REF!</definedName>
    <definedName name="hh" localSheetId="2">#REF!</definedName>
    <definedName name="hh" localSheetId="55">#REF!</definedName>
    <definedName name="hh" localSheetId="56">#REF!</definedName>
    <definedName name="hh">#REF!</definedName>
    <definedName name="HIERRO_P.D.R._60" localSheetId="46">#REF!</definedName>
    <definedName name="HIERRO_P.D.R._60" localSheetId="31">#REF!</definedName>
    <definedName name="HIERRO_P.D.R._60" localSheetId="42">#REF!</definedName>
    <definedName name="HIERRO_P.D.R._60" localSheetId="43">#REF!</definedName>
    <definedName name="HIERRO_P.D.R._60" localSheetId="53">#REF!</definedName>
    <definedName name="HIERRO_P.D.R._60" localSheetId="45">#REF!</definedName>
    <definedName name="HIERRO_P.D.R._60" localSheetId="48">#REF!</definedName>
    <definedName name="HIERRO_P.D.R._60" localSheetId="12">#REF!</definedName>
    <definedName name="HIERRO_P.D.R._60" localSheetId="52">#REF!</definedName>
    <definedName name="HIERRO_P.D.R._60" localSheetId="13">#REF!</definedName>
    <definedName name="HIERRO_P.D.R._60" localSheetId="14">#REF!</definedName>
    <definedName name="HIERRO_P.D.R._60" localSheetId="50">#REF!</definedName>
    <definedName name="HIERRO_P.D.R._60" localSheetId="3">#REF!</definedName>
    <definedName name="HIERRO_P.D.R._60" localSheetId="18">#REF!</definedName>
    <definedName name="HIERRO_P.D.R._60" localSheetId="19">#REF!</definedName>
    <definedName name="HIERRO_P.D.R._60" localSheetId="16">#REF!</definedName>
    <definedName name="HIERRO_P.D.R._60" localSheetId="17">#REF!</definedName>
    <definedName name="HIERRO_P.D.R._60" localSheetId="25">#REF!</definedName>
    <definedName name="HIERRO_P.D.R._60" localSheetId="29">#REF!</definedName>
    <definedName name="HIERRO_P.D.R._60" localSheetId="30">#REF!</definedName>
    <definedName name="HIERRO_P.D.R._60" localSheetId="27">#REF!</definedName>
    <definedName name="HIERRO_P.D.R._60" localSheetId="28">#REF!</definedName>
    <definedName name="HIERRO_P.D.R._60" localSheetId="26">#REF!</definedName>
    <definedName name="HIERRO_P.D.R._60" localSheetId="15">#REF!</definedName>
    <definedName name="HIERRO_P.D.R._60" localSheetId="1">#REF!</definedName>
    <definedName name="HIERRO_P.D.R._60" localSheetId="2">#REF!</definedName>
    <definedName name="HIERRO_P.D.R._60" localSheetId="32">#REF!</definedName>
    <definedName name="HIERRO_P.D.R._60" localSheetId="33">#REF!</definedName>
    <definedName name="HIERRO_P.D.R._60" localSheetId="34">#REF!</definedName>
    <definedName name="HIERRO_P.D.R._60" localSheetId="35">#REF!</definedName>
    <definedName name="HIERRO_P.D.R._60" localSheetId="0">#REF!</definedName>
    <definedName name="HIERRO_P.D.R._60" localSheetId="47">#REF!</definedName>
    <definedName name="HIERRO_P.D.R._60" localSheetId="37">#REF!</definedName>
    <definedName name="HIERRO_P.D.R._60" localSheetId="38">#REF!</definedName>
    <definedName name="HIERRO_P.D.R._60" localSheetId="36">#REF!</definedName>
    <definedName name="HIERRO_P.D.R._60" localSheetId="20">#REF!</definedName>
    <definedName name="HIERRO_P.D.R._60" localSheetId="55">#REF!</definedName>
    <definedName name="HIERRO_P.D.R._60" localSheetId="56">#REF!</definedName>
    <definedName name="HIERRO_P.D.R._60" localSheetId="54">#REF!</definedName>
    <definedName name="HIERRO_P.D.R._60" localSheetId="44">#REF!</definedName>
    <definedName name="HIERRO_P.D.R._60">#REF!</definedName>
    <definedName name="HisYear_0" localSheetId="31" hidden="1">#REF!</definedName>
    <definedName name="HisYear_0" localSheetId="3" hidden="1">#REF!</definedName>
    <definedName name="HisYear_0" localSheetId="4" hidden="1">#REF!</definedName>
    <definedName name="HisYear_0" hidden="1">#REF!</definedName>
    <definedName name="HisYear_1" localSheetId="31" hidden="1">#REF!</definedName>
    <definedName name="HisYear_1" localSheetId="3" hidden="1">#REF!</definedName>
    <definedName name="HisYear_1" localSheetId="4" hidden="1">#REF!</definedName>
    <definedName name="HisYear_1" hidden="1">#REF!</definedName>
    <definedName name="HisYear_2" localSheetId="31" hidden="1">#REF!</definedName>
    <definedName name="HisYear_2" localSheetId="3" hidden="1">#REF!</definedName>
    <definedName name="HisYear_2" localSheetId="4" hidden="1">#REF!</definedName>
    <definedName name="HisYear_2" hidden="1">#REF!</definedName>
    <definedName name="HisYear_3" localSheetId="31" hidden="1">#REF!</definedName>
    <definedName name="HisYear_3" localSheetId="3" hidden="1">#REF!</definedName>
    <definedName name="HisYear_3" localSheetId="4" hidden="1">#REF!</definedName>
    <definedName name="HisYear_3" hidden="1">#REF!</definedName>
    <definedName name="hj" localSheetId="31">#REF!</definedName>
    <definedName name="hj" localSheetId="43">#REF!</definedName>
    <definedName name="hj" localSheetId="53">#REF!</definedName>
    <definedName name="hj" localSheetId="52">#REF!</definedName>
    <definedName name="hj" localSheetId="50">#REF!</definedName>
    <definedName name="hj" localSheetId="3">#REF!</definedName>
    <definedName name="hj" localSheetId="2">#REF!</definedName>
    <definedName name="hj" localSheetId="55">#REF!</definedName>
    <definedName name="hj" localSheetId="56">#REF!</definedName>
    <definedName name="hj">#REF!</definedName>
    <definedName name="hjhg" localSheetId="31">#REF!</definedName>
    <definedName name="hjhg" localSheetId="43">#REF!</definedName>
    <definedName name="hjhg" localSheetId="53">#REF!</definedName>
    <definedName name="hjhg" localSheetId="52">#REF!</definedName>
    <definedName name="hjhg" localSheetId="50">#REF!</definedName>
    <definedName name="hjhg" localSheetId="3">#REF!</definedName>
    <definedName name="hjhg" localSheetId="2">#REF!</definedName>
    <definedName name="hjhg" localSheetId="55">#REF!</definedName>
    <definedName name="hjhg" localSheetId="56">#REF!</definedName>
    <definedName name="hjhg">#REF!</definedName>
    <definedName name="hjk" localSheetId="31">#REF!</definedName>
    <definedName name="hjk" localSheetId="43">#REF!</definedName>
    <definedName name="hjk" localSheetId="53">#REF!</definedName>
    <definedName name="hjk" localSheetId="52">#REF!</definedName>
    <definedName name="hjk" localSheetId="50">#REF!</definedName>
    <definedName name="hjk" localSheetId="3">#REF!</definedName>
    <definedName name="hjk" localSheetId="2">#REF!</definedName>
    <definedName name="hjk" localSheetId="55">#REF!</definedName>
    <definedName name="hjk" localSheetId="56">#REF!</definedName>
    <definedName name="hjk">#REF!</definedName>
    <definedName name="hl" localSheetId="31">#REF!</definedName>
    <definedName name="hl" localSheetId="43">#REF!</definedName>
    <definedName name="hl" localSheetId="53">#REF!</definedName>
    <definedName name="hl" localSheetId="52">#REF!</definedName>
    <definedName name="hl" localSheetId="50">#REF!</definedName>
    <definedName name="hl" localSheetId="3">#REF!</definedName>
    <definedName name="hl" localSheetId="2">#REF!</definedName>
    <definedName name="hl" localSheetId="55">#REF!</definedName>
    <definedName name="hl" localSheetId="56">#REF!</definedName>
    <definedName name="hl">#REF!</definedName>
    <definedName name="HM" localSheetId="9">#REF!</definedName>
    <definedName name="HM" localSheetId="46">#REF!</definedName>
    <definedName name="HM" localSheetId="8">#REF!</definedName>
    <definedName name="HM" localSheetId="31">#REF!</definedName>
    <definedName name="HM" localSheetId="42">#REF!</definedName>
    <definedName name="HM" localSheetId="43">#REF!</definedName>
    <definedName name="HM" localSheetId="53">#REF!</definedName>
    <definedName name="HM" localSheetId="45">#REF!</definedName>
    <definedName name="HM" localSheetId="48">#REF!</definedName>
    <definedName name="HM" localSheetId="12">#REF!</definedName>
    <definedName name="HM" localSheetId="52">#REF!</definedName>
    <definedName name="HM" localSheetId="13">#REF!</definedName>
    <definedName name="HM" localSheetId="14">#REF!</definedName>
    <definedName name="HM" localSheetId="18">#REF!</definedName>
    <definedName name="HM" localSheetId="19">#REF!</definedName>
    <definedName name="HM" localSheetId="16">#REF!</definedName>
    <definedName name="HM" localSheetId="17">#REF!</definedName>
    <definedName name="HM" localSheetId="25">#REF!</definedName>
    <definedName name="HM" localSheetId="29">#REF!</definedName>
    <definedName name="HM" localSheetId="30">#REF!</definedName>
    <definedName name="HM" localSheetId="27">#REF!</definedName>
    <definedName name="HM" localSheetId="28">#REF!</definedName>
    <definedName name="HM" localSheetId="26">#REF!</definedName>
    <definedName name="HM" localSheetId="15">#REF!</definedName>
    <definedName name="HM" localSheetId="32">#REF!</definedName>
    <definedName name="HM" localSheetId="33">#REF!</definedName>
    <definedName name="HM" localSheetId="34">#REF!</definedName>
    <definedName name="HM" localSheetId="35">#REF!</definedName>
    <definedName name="HM" localSheetId="23">#REF!</definedName>
    <definedName name="HM" localSheetId="22">#REF!</definedName>
    <definedName name="HM" localSheetId="21">#REF!</definedName>
    <definedName name="HM" localSheetId="47">#REF!</definedName>
    <definedName name="HM" localSheetId="37">#REF!</definedName>
    <definedName name="HM" localSheetId="38">#REF!</definedName>
    <definedName name="HM" localSheetId="39">#REF!</definedName>
    <definedName name="HM" localSheetId="40">#REF!</definedName>
    <definedName name="HM" localSheetId="41">#REF!</definedName>
    <definedName name="HM" localSheetId="36">#REF!</definedName>
    <definedName name="HM" localSheetId="20">#REF!</definedName>
    <definedName name="HM" localSheetId="55">#REF!</definedName>
    <definedName name="HM" localSheetId="56">#REF!</definedName>
    <definedName name="HM" localSheetId="54">#REF!</definedName>
    <definedName name="HM" localSheetId="24">#REF!</definedName>
    <definedName name="HM" localSheetId="44">#REF!</definedName>
    <definedName name="HM">#REF!</definedName>
    <definedName name="hn">#REF!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Delete015" hidden="1">#REF!,#REF!,#REF!,#REF!</definedName>
    <definedName name="hn.DZ_MultByFXRates" hidden="1">#REF!,#REF!,#REF!,#REF!</definedName>
    <definedName name="hn.ExtDb" hidden="1">FALSE</definedName>
    <definedName name="hn.LTM_MultByFXRates" hidden="1">#REF!,#REF!,#REF!,#REF!,#REF!,#REF!,#REF!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YearLabel" localSheetId="31" hidden="1">#REF!</definedName>
    <definedName name="hn.YearLabel" localSheetId="3" hidden="1">#REF!</definedName>
    <definedName name="hn.YearLabel" localSheetId="4" hidden="1">#REF!</definedName>
    <definedName name="hn.YearLabel" hidden="1">#REF!</definedName>
    <definedName name="hnt" localSheetId="31">#REF!</definedName>
    <definedName name="hnt" localSheetId="43">#REF!</definedName>
    <definedName name="hnt" localSheetId="53">#REF!</definedName>
    <definedName name="hnt" localSheetId="52">#REF!</definedName>
    <definedName name="hnt" localSheetId="50">#REF!</definedName>
    <definedName name="hnt" localSheetId="3">#REF!</definedName>
    <definedName name="hnt" localSheetId="2">#REF!</definedName>
    <definedName name="hnt" localSheetId="47">#REF!</definedName>
    <definedName name="hnt" localSheetId="55">#REF!</definedName>
    <definedName name="hnt" localSheetId="56">#REF!</definedName>
    <definedName name="hnt">#REF!</definedName>
    <definedName name="hoja" localSheetId="31">#REF!</definedName>
    <definedName name="hoja" localSheetId="43">#REF!</definedName>
    <definedName name="hoja" localSheetId="53">#REF!</definedName>
    <definedName name="hoja" localSheetId="52">#REF!</definedName>
    <definedName name="hoja" localSheetId="50">#REF!</definedName>
    <definedName name="hoja" localSheetId="3">#REF!</definedName>
    <definedName name="hoja" localSheetId="2">#REF!</definedName>
    <definedName name="hoja" localSheetId="55">#REF!</definedName>
    <definedName name="hoja" localSheetId="56">#REF!</definedName>
    <definedName name="hoja">#REF!</definedName>
    <definedName name="HOJA1" localSheetId="31">#REF!</definedName>
    <definedName name="HOJA1" localSheetId="43">#REF!</definedName>
    <definedName name="HOJA1" localSheetId="53">#REF!</definedName>
    <definedName name="HOJA1" localSheetId="52">#REF!</definedName>
    <definedName name="HOJA1" localSheetId="50">#REF!</definedName>
    <definedName name="HOJA1" localSheetId="3">#REF!</definedName>
    <definedName name="HOJA1" localSheetId="2">#REF!</definedName>
    <definedName name="HOJA1" localSheetId="55">#REF!</definedName>
    <definedName name="HOJA1" localSheetId="56">#REF!</definedName>
    <definedName name="HOJA1">#REF!</definedName>
    <definedName name="HonoraProfesionales" localSheetId="9">#REF!</definedName>
    <definedName name="HonoraProfesionales" localSheetId="8">#REF!</definedName>
    <definedName name="HonoraProfesionales" localSheetId="31">#REF!</definedName>
    <definedName name="HonoraProfesionales" localSheetId="43">#REF!</definedName>
    <definedName name="HonoraProfesionales" localSheetId="53">#REF!</definedName>
    <definedName name="HonoraProfesionales" localSheetId="52">#REF!</definedName>
    <definedName name="HonoraProfesionales" localSheetId="50">#REF!</definedName>
    <definedName name="HonoraProfesionales" localSheetId="3">#REF!</definedName>
    <definedName name="HonoraProfesionales" localSheetId="2">#REF!</definedName>
    <definedName name="HonoraProfesionales" localSheetId="55">#REF!</definedName>
    <definedName name="HonoraProfesionales" localSheetId="56">#REF!</definedName>
    <definedName name="HonoraProfesionales">#REF!</definedName>
    <definedName name="HonoraTecnicos" localSheetId="9">#REF!</definedName>
    <definedName name="HonoraTecnicos" localSheetId="8">#REF!</definedName>
    <definedName name="HonoraTecnicos" localSheetId="31">#REF!</definedName>
    <definedName name="HonoraTecnicos" localSheetId="43">#REF!</definedName>
    <definedName name="HonoraTecnicos" localSheetId="53">#REF!</definedName>
    <definedName name="HonoraTecnicos" localSheetId="52">#REF!</definedName>
    <definedName name="HonoraTecnicos" localSheetId="50">#REF!</definedName>
    <definedName name="HonoraTecnicos" localSheetId="3">#REF!</definedName>
    <definedName name="HonoraTecnicos" localSheetId="2">#REF!</definedName>
    <definedName name="HonoraTecnicos" localSheetId="55">#REF!</definedName>
    <definedName name="HonoraTecnicos" localSheetId="56">#REF!</definedName>
    <definedName name="HonoraTecnicos">#REF!</definedName>
    <definedName name="horat" localSheetId="31">#REF!</definedName>
    <definedName name="horat" localSheetId="43">#REF!</definedName>
    <definedName name="horat" localSheetId="53">#REF!</definedName>
    <definedName name="horat" localSheetId="52">#REF!</definedName>
    <definedName name="horat" localSheetId="50">#REF!</definedName>
    <definedName name="horat" localSheetId="3">#REF!</definedName>
    <definedName name="horat" localSheetId="2">#REF!</definedName>
    <definedName name="horat" localSheetId="55">#REF!</definedName>
    <definedName name="horat" localSheetId="56">#REF!</definedName>
    <definedName name="horat">#REF!</definedName>
    <definedName name="hoy" localSheetId="31" hidden="1">#REF!</definedName>
    <definedName name="hoy" localSheetId="3" hidden="1">#REF!</definedName>
    <definedName name="hoy" localSheetId="4" hidden="1">#REF!</definedName>
    <definedName name="hoy" hidden="1">#REF!</definedName>
    <definedName name="hp" localSheetId="31">#REF!</definedName>
    <definedName name="hp" localSheetId="43">#REF!</definedName>
    <definedName name="hp" localSheetId="53">#REF!</definedName>
    <definedName name="hp" localSheetId="52">#REF!</definedName>
    <definedName name="hp" localSheetId="50">#REF!</definedName>
    <definedName name="hp" localSheetId="3">#REF!</definedName>
    <definedName name="hp" localSheetId="2">#REF!</definedName>
    <definedName name="hp" localSheetId="47">#REF!</definedName>
    <definedName name="hp" localSheetId="55">#REF!</definedName>
    <definedName name="hp" localSheetId="56">#REF!</definedName>
    <definedName name="hp">#REF!</definedName>
    <definedName name="hqi" localSheetId="31">#REF!</definedName>
    <definedName name="hqi" localSheetId="43">#REF!</definedName>
    <definedName name="hqi" localSheetId="53">#REF!</definedName>
    <definedName name="hqi" localSheetId="52">#REF!</definedName>
    <definedName name="hqi" localSheetId="50">#REF!</definedName>
    <definedName name="hqi" localSheetId="3">#REF!</definedName>
    <definedName name="hqi" localSheetId="2">#REF!</definedName>
    <definedName name="hqi" localSheetId="55">#REF!</definedName>
    <definedName name="hqi" localSheetId="56">#REF!</definedName>
    <definedName name="hqi">#REF!</definedName>
    <definedName name="ht" localSheetId="31">#REF!</definedName>
    <definedName name="ht" localSheetId="43">#REF!</definedName>
    <definedName name="ht" localSheetId="53">#REF!</definedName>
    <definedName name="ht" localSheetId="52">#REF!</definedName>
    <definedName name="ht" localSheetId="50">#REF!</definedName>
    <definedName name="ht" localSheetId="3">#REF!</definedName>
    <definedName name="ht" localSheetId="2">#REF!</definedName>
    <definedName name="ht" localSheetId="55">#REF!</definedName>
    <definedName name="ht" localSheetId="56">#REF!</definedName>
    <definedName name="ht">#REF!</definedName>
    <definedName name="htk" localSheetId="31">#REF!</definedName>
    <definedName name="htk" localSheetId="43">#REF!</definedName>
    <definedName name="htk" localSheetId="53">#REF!</definedName>
    <definedName name="htk" localSheetId="52">#REF!</definedName>
    <definedName name="htk" localSheetId="50">#REF!</definedName>
    <definedName name="htk" localSheetId="3">#REF!</definedName>
    <definedName name="htk" localSheetId="2">#REF!</definedName>
    <definedName name="htk" localSheetId="55">#REF!</definedName>
    <definedName name="htk" localSheetId="56">#REF!</definedName>
    <definedName name="htk">#REF!</definedName>
    <definedName name="HYT" localSheetId="31">#REF!</definedName>
    <definedName name="HYT" localSheetId="43">#REF!</definedName>
    <definedName name="HYT" localSheetId="53">#REF!</definedName>
    <definedName name="HYT" localSheetId="52">#REF!</definedName>
    <definedName name="HYT" localSheetId="50">#REF!</definedName>
    <definedName name="HYT" localSheetId="3">#REF!</definedName>
    <definedName name="HYT" localSheetId="2">#REF!</definedName>
    <definedName name="HYT" localSheetId="55">#REF!</definedName>
    <definedName name="HYT" localSheetId="56">#REF!</definedName>
    <definedName name="HYT">#REF!</definedName>
    <definedName name="I" localSheetId="46">#REF!</definedName>
    <definedName name="I" localSheetId="31">#REF!</definedName>
    <definedName name="I" localSheetId="42">#REF!</definedName>
    <definedName name="I" localSheetId="43">#REF!</definedName>
    <definedName name="I" localSheetId="53">#REF!</definedName>
    <definedName name="I" localSheetId="45">#REF!</definedName>
    <definedName name="I" localSheetId="48">#REF!</definedName>
    <definedName name="I" localSheetId="12">#REF!</definedName>
    <definedName name="I" localSheetId="52">#REF!</definedName>
    <definedName name="I" localSheetId="13">#REF!</definedName>
    <definedName name="I" localSheetId="14">#REF!</definedName>
    <definedName name="I" localSheetId="18">#REF!</definedName>
    <definedName name="I" localSheetId="19">#REF!</definedName>
    <definedName name="I" localSheetId="16">#REF!</definedName>
    <definedName name="I" localSheetId="17">#REF!</definedName>
    <definedName name="I" localSheetId="25">#REF!</definedName>
    <definedName name="I" localSheetId="29">#REF!</definedName>
    <definedName name="I" localSheetId="30">#REF!</definedName>
    <definedName name="I" localSheetId="27">#REF!</definedName>
    <definedName name="I" localSheetId="28">#REF!</definedName>
    <definedName name="I" localSheetId="26">#REF!</definedName>
    <definedName name="I" localSheetId="15">#REF!</definedName>
    <definedName name="I" localSheetId="32">#REF!</definedName>
    <definedName name="I" localSheetId="33">#REF!</definedName>
    <definedName name="I" localSheetId="34">#REF!</definedName>
    <definedName name="I" localSheetId="35">#REF!</definedName>
    <definedName name="I" localSheetId="23">#REF!</definedName>
    <definedName name="I" localSheetId="22">#REF!</definedName>
    <definedName name="I" localSheetId="21">#REF!</definedName>
    <definedName name="I" localSheetId="47">#REF!</definedName>
    <definedName name="I" localSheetId="37">#REF!</definedName>
    <definedName name="I" localSheetId="38">#REF!</definedName>
    <definedName name="I" localSheetId="39">#REF!</definedName>
    <definedName name="I" localSheetId="40">#REF!</definedName>
    <definedName name="I" localSheetId="41">#REF!</definedName>
    <definedName name="I" localSheetId="36">#REF!</definedName>
    <definedName name="I" localSheetId="20">#REF!</definedName>
    <definedName name="I" localSheetId="55">#REF!</definedName>
    <definedName name="I" localSheetId="56">#REF!</definedName>
    <definedName name="I" localSheetId="54">#REF!</definedName>
    <definedName name="I" localSheetId="24">#REF!</definedName>
    <definedName name="I" localSheetId="44">#REF!</definedName>
    <definedName name="I">#REF!</definedName>
    <definedName name="id" localSheetId="5">#REF!</definedName>
    <definedName name="id" localSheetId="31">#REF!</definedName>
    <definedName name="id" localSheetId="43">#REF!</definedName>
    <definedName name="id" localSheetId="53">#REF!</definedName>
    <definedName name="id" localSheetId="52">#REF!</definedName>
    <definedName name="id" localSheetId="50">#REF!</definedName>
    <definedName name="id" localSheetId="3">#REF!</definedName>
    <definedName name="id" localSheetId="2">#REF!</definedName>
    <definedName name="id" localSheetId="47">#REF!</definedName>
    <definedName name="id" localSheetId="55">#REF!</definedName>
    <definedName name="id" localSheetId="56">#REF!</definedName>
    <definedName name="id">#REF!</definedName>
    <definedName name="IF" localSheetId="5">#REF!</definedName>
    <definedName name="IF" localSheetId="31">#REF!</definedName>
    <definedName name="IF" localSheetId="43">#REF!</definedName>
    <definedName name="IF" localSheetId="53">#REF!</definedName>
    <definedName name="IF" localSheetId="52">#REF!</definedName>
    <definedName name="IF" localSheetId="50">#REF!</definedName>
    <definedName name="IF" localSheetId="3">#REF!</definedName>
    <definedName name="IF" localSheetId="2">#REF!</definedName>
    <definedName name="IF" localSheetId="47">#REF!</definedName>
    <definedName name="IF" localSheetId="55">#REF!</definedName>
    <definedName name="IF" localSheetId="56">#REF!</definedName>
    <definedName name="IF">#REF!</definedName>
    <definedName name="ig" localSheetId="5">#REF!</definedName>
    <definedName name="ig" localSheetId="31">#REF!</definedName>
    <definedName name="ig" localSheetId="43">#REF!</definedName>
    <definedName name="ig" localSheetId="53">#REF!</definedName>
    <definedName name="ig" localSheetId="52">#REF!</definedName>
    <definedName name="ig" localSheetId="50">#REF!</definedName>
    <definedName name="ig" localSheetId="3">#REF!</definedName>
    <definedName name="ig" localSheetId="2">#REF!</definedName>
    <definedName name="ig" localSheetId="47">#REF!</definedName>
    <definedName name="ig" localSheetId="55">#REF!</definedName>
    <definedName name="ig" localSheetId="56">#REF!</definedName>
    <definedName name="ig">#REF!</definedName>
    <definedName name="ii" localSheetId="31">#REF!</definedName>
    <definedName name="ii" localSheetId="43">#REF!</definedName>
    <definedName name="ii" localSheetId="53">#REF!</definedName>
    <definedName name="ii" localSheetId="52">#REF!</definedName>
    <definedName name="ii" localSheetId="50">#REF!</definedName>
    <definedName name="ii" localSheetId="3">#REF!</definedName>
    <definedName name="ii" localSheetId="2">#REF!</definedName>
    <definedName name="ii" localSheetId="55">#REF!</definedName>
    <definedName name="ii" localSheetId="56">#REF!</definedName>
    <definedName name="ii">#REF!</definedName>
    <definedName name="ik" localSheetId="31">#REF!</definedName>
    <definedName name="ik" localSheetId="43">#REF!</definedName>
    <definedName name="ik" localSheetId="53">#REF!</definedName>
    <definedName name="ik" localSheetId="52">#REF!</definedName>
    <definedName name="ik" localSheetId="50">#REF!</definedName>
    <definedName name="ik" localSheetId="3">#REF!</definedName>
    <definedName name="ik" localSheetId="2">#REF!</definedName>
    <definedName name="ik" localSheetId="55">#REF!</definedName>
    <definedName name="ik" localSheetId="56">#REF!</definedName>
    <definedName name="ik">#REF!</definedName>
    <definedName name="ikj" localSheetId="31">#REF!</definedName>
    <definedName name="ikj" localSheetId="43">#REF!</definedName>
    <definedName name="ikj" localSheetId="53">#REF!</definedName>
    <definedName name="ikj" localSheetId="52">#REF!</definedName>
    <definedName name="ikj" localSheetId="50">#REF!</definedName>
    <definedName name="ikj" localSheetId="3">#REF!</definedName>
    <definedName name="ikj" localSheetId="2">#REF!</definedName>
    <definedName name="ikj" localSheetId="55">#REF!</definedName>
    <definedName name="ikj" localSheetId="56">#REF!</definedName>
    <definedName name="ikj">#REF!</definedName>
    <definedName name="im" localSheetId="46">#REF!</definedName>
    <definedName name="im" localSheetId="31">#REF!</definedName>
    <definedName name="im" localSheetId="42">#REF!</definedName>
    <definedName name="im" localSheetId="43">#REF!</definedName>
    <definedName name="im" localSheetId="53">#REF!</definedName>
    <definedName name="im" localSheetId="45">#REF!</definedName>
    <definedName name="im" localSheetId="48">#REF!</definedName>
    <definedName name="im" localSheetId="12">#REF!</definedName>
    <definedName name="im" localSheetId="52">#REF!</definedName>
    <definedName name="im" localSheetId="13">#REF!</definedName>
    <definedName name="im" localSheetId="14">#REF!</definedName>
    <definedName name="im" localSheetId="18">#REF!</definedName>
    <definedName name="im" localSheetId="19">#REF!</definedName>
    <definedName name="im" localSheetId="16">#REF!</definedName>
    <definedName name="im" localSheetId="17">#REF!</definedName>
    <definedName name="im" localSheetId="25">#REF!</definedName>
    <definedName name="im" localSheetId="29">#REF!</definedName>
    <definedName name="im" localSheetId="30">#REF!</definedName>
    <definedName name="im" localSheetId="27">#REF!</definedName>
    <definedName name="im" localSheetId="28">#REF!</definedName>
    <definedName name="im" localSheetId="26">#REF!</definedName>
    <definedName name="im" localSheetId="15">#REF!</definedName>
    <definedName name="im" localSheetId="32">#REF!</definedName>
    <definedName name="im" localSheetId="33">#REF!</definedName>
    <definedName name="im" localSheetId="34">#REF!</definedName>
    <definedName name="im" localSheetId="35">#REF!</definedName>
    <definedName name="im" localSheetId="23">#REF!</definedName>
    <definedName name="im" localSheetId="22">#REF!</definedName>
    <definedName name="im" localSheetId="21">#REF!</definedName>
    <definedName name="im" localSheetId="47">#REF!</definedName>
    <definedName name="im" localSheetId="37">#REF!</definedName>
    <definedName name="im" localSheetId="38">#REF!</definedName>
    <definedName name="im" localSheetId="39">#REF!</definedName>
    <definedName name="im" localSheetId="40">#REF!</definedName>
    <definedName name="im" localSheetId="41">#REF!</definedName>
    <definedName name="im" localSheetId="36">#REF!</definedName>
    <definedName name="im" localSheetId="20">#REF!</definedName>
    <definedName name="im" localSheetId="55">#REF!</definedName>
    <definedName name="im" localSheetId="56">#REF!</definedName>
    <definedName name="im" localSheetId="54">#REF!</definedName>
    <definedName name="im" localSheetId="24">#REF!</definedName>
    <definedName name="im" localSheetId="44">#REF!</definedName>
    <definedName name="im">#REF!</definedName>
    <definedName name="Impacto" localSheetId="5">#REF!</definedName>
    <definedName name="Impacto" localSheetId="31">#REF!</definedName>
    <definedName name="Impacto" localSheetId="43">#REF!</definedName>
    <definedName name="Impacto" localSheetId="53">#REF!</definedName>
    <definedName name="Impacto" localSheetId="52">#REF!</definedName>
    <definedName name="Impacto" localSheetId="50">#REF!</definedName>
    <definedName name="Impacto" localSheetId="3">#REF!</definedName>
    <definedName name="Impacto" localSheetId="2">#REF!</definedName>
    <definedName name="Impacto" localSheetId="47">#REF!</definedName>
    <definedName name="Impacto" localSheetId="55">#REF!</definedName>
    <definedName name="Impacto" localSheetId="56">#REF!</definedName>
    <definedName name="Impacto">#REF!</definedName>
    <definedName name="ImpPolizasConsultoria" localSheetId="9">#REF!</definedName>
    <definedName name="ImpPolizasConsultoria" localSheetId="8">#REF!</definedName>
    <definedName name="ImpPolizasConsultoria" localSheetId="31">#REF!</definedName>
    <definedName name="ImpPolizasConsultoria" localSheetId="43">#REF!</definedName>
    <definedName name="ImpPolizasConsultoria" localSheetId="53">#REF!</definedName>
    <definedName name="ImpPolizasConsultoria" localSheetId="52">#REF!</definedName>
    <definedName name="ImpPolizasConsultoria" localSheetId="50">#REF!</definedName>
    <definedName name="ImpPolizasConsultoria" localSheetId="3">#REF!</definedName>
    <definedName name="ImpPolizasConsultoria" localSheetId="2">#REF!</definedName>
    <definedName name="ImpPolizasConsultoria" localSheetId="55">#REF!</definedName>
    <definedName name="ImpPolizasConsultoria" localSheetId="56">#REF!</definedName>
    <definedName name="ImpPolizasConsultoria">#REF!</definedName>
    <definedName name="ImpPolizasObra" localSheetId="9">#REF!</definedName>
    <definedName name="ImpPolizasObra" localSheetId="8">#REF!</definedName>
    <definedName name="ImpPolizasObra" localSheetId="31">#REF!</definedName>
    <definedName name="ImpPolizasObra" localSheetId="43">#REF!</definedName>
    <definedName name="ImpPolizasObra" localSheetId="53">#REF!</definedName>
    <definedName name="ImpPolizasObra" localSheetId="52">#REF!</definedName>
    <definedName name="ImpPolizasObra" localSheetId="50">#REF!</definedName>
    <definedName name="ImpPolizasObra" localSheetId="3">#REF!</definedName>
    <definedName name="ImpPolizasObra" localSheetId="2">#REF!</definedName>
    <definedName name="ImpPolizasObra" localSheetId="55">#REF!</definedName>
    <definedName name="ImpPolizasObra" localSheetId="56">#REF!</definedName>
    <definedName name="ImpPolizasObra">#REF!</definedName>
    <definedName name="Incomepb" localSheetId="31" hidden="1">#REF!</definedName>
    <definedName name="Incomepb" localSheetId="3" hidden="1">#REF!</definedName>
    <definedName name="Incomepb" localSheetId="4" hidden="1">#REF!</definedName>
    <definedName name="Incomepb" hidden="1">#REF!</definedName>
    <definedName name="incrustaciones">#REF!</definedName>
    <definedName name="inf" localSheetId="5">#REF!</definedName>
    <definedName name="inf" localSheetId="46">#REF!</definedName>
    <definedName name="inf" localSheetId="31">#REF!</definedName>
    <definedName name="inf" localSheetId="42">#REF!</definedName>
    <definedName name="inf" localSheetId="43">#REF!</definedName>
    <definedName name="inf" localSheetId="53">#REF!</definedName>
    <definedName name="inf" localSheetId="45">#REF!</definedName>
    <definedName name="inf" localSheetId="48">#REF!</definedName>
    <definedName name="inf" localSheetId="12">#REF!</definedName>
    <definedName name="inf" localSheetId="52">#REF!</definedName>
    <definedName name="inf" localSheetId="13">#REF!</definedName>
    <definedName name="inf" localSheetId="14">#REF!</definedName>
    <definedName name="inf" localSheetId="50">#REF!</definedName>
    <definedName name="inf" localSheetId="3">#REF!</definedName>
    <definedName name="inf" localSheetId="18">#REF!</definedName>
    <definedName name="inf" localSheetId="19">#REF!</definedName>
    <definedName name="inf" localSheetId="16">#REF!</definedName>
    <definedName name="inf" localSheetId="17">#REF!</definedName>
    <definedName name="inf" localSheetId="25">#REF!</definedName>
    <definedName name="inf" localSheetId="29">#REF!</definedName>
    <definedName name="inf" localSheetId="30">#REF!</definedName>
    <definedName name="inf" localSheetId="27">#REF!</definedName>
    <definedName name="inf" localSheetId="28">#REF!</definedName>
    <definedName name="inf" localSheetId="26">#REF!</definedName>
    <definedName name="inf" localSheetId="15">#REF!</definedName>
    <definedName name="inf" localSheetId="1">#REF!</definedName>
    <definedName name="inf" localSheetId="2">#REF!</definedName>
    <definedName name="inf" localSheetId="32">#REF!</definedName>
    <definedName name="inf" localSheetId="33">#REF!</definedName>
    <definedName name="inf" localSheetId="34">#REF!</definedName>
    <definedName name="inf" localSheetId="35">#REF!</definedName>
    <definedName name="inf" localSheetId="0">#REF!</definedName>
    <definedName name="inf" localSheetId="23">#REF!</definedName>
    <definedName name="inf" localSheetId="22">#REF!</definedName>
    <definedName name="inf" localSheetId="21">#REF!</definedName>
    <definedName name="inf" localSheetId="47">#REF!</definedName>
    <definedName name="inf" localSheetId="37">#REF!</definedName>
    <definedName name="inf" localSheetId="38">#REF!</definedName>
    <definedName name="inf" localSheetId="39">#REF!</definedName>
    <definedName name="inf" localSheetId="40">#REF!</definedName>
    <definedName name="inf" localSheetId="41">#REF!</definedName>
    <definedName name="inf" localSheetId="36">#REF!</definedName>
    <definedName name="inf" localSheetId="20">#REF!</definedName>
    <definedName name="inf" localSheetId="55">#REF!</definedName>
    <definedName name="inf" localSheetId="56">#REF!</definedName>
    <definedName name="inf" localSheetId="54">#REF!</definedName>
    <definedName name="inf" localSheetId="24">#REF!</definedName>
    <definedName name="inf" localSheetId="44">#REF!</definedName>
    <definedName name="inf">#REF!</definedName>
    <definedName name="inf_1">NA()</definedName>
    <definedName name="inf_10">NA()</definedName>
    <definedName name="inf_11">NA()</definedName>
    <definedName name="inf_12">NA()</definedName>
    <definedName name="inf_2">NA()</definedName>
    <definedName name="inf_3">NA()</definedName>
    <definedName name="inf_4">NA()</definedName>
    <definedName name="inf_5">NA()</definedName>
    <definedName name="inf_6">NA()</definedName>
    <definedName name="inf_7">NA()</definedName>
    <definedName name="inf_8">NA()</definedName>
    <definedName name="inf_9">NA()</definedName>
    <definedName name="INF1_1">NA()</definedName>
    <definedName name="INF1_11">NA()</definedName>
    <definedName name="INF1_12">NA()</definedName>
    <definedName name="INF1_6">NA()</definedName>
    <definedName name="INF1_7">NA()</definedName>
    <definedName name="INF1_8">NA()</definedName>
    <definedName name="INF1_9">NA()</definedName>
    <definedName name="INFG" localSheetId="5">#REF!</definedName>
    <definedName name="INFG" localSheetId="31">#REF!</definedName>
    <definedName name="INFG" localSheetId="43">#REF!</definedName>
    <definedName name="INFG" localSheetId="53">#REF!</definedName>
    <definedName name="INFG" localSheetId="52">#REF!</definedName>
    <definedName name="INFG" localSheetId="50">#REF!</definedName>
    <definedName name="INFG" localSheetId="3">#REF!</definedName>
    <definedName name="INFG" localSheetId="2">#REF!</definedName>
    <definedName name="INFG" localSheetId="47">#REF!</definedName>
    <definedName name="INFG" localSheetId="55">#REF!</definedName>
    <definedName name="INFG" localSheetId="56">#REF!</definedName>
    <definedName name="INFG">#REF!</definedName>
    <definedName name="Ingeo1" localSheetId="5">#REF!</definedName>
    <definedName name="Ingeo1" localSheetId="31">#REF!</definedName>
    <definedName name="Ingeo1" localSheetId="43">#REF!</definedName>
    <definedName name="Ingeo1" localSheetId="53">#REF!</definedName>
    <definedName name="Ingeo1" localSheetId="52">#REF!</definedName>
    <definedName name="Ingeo1" localSheetId="50">#REF!</definedName>
    <definedName name="Ingeo1" localSheetId="3">#REF!</definedName>
    <definedName name="Ingeo1" localSheetId="2">#REF!</definedName>
    <definedName name="Ingeo1" localSheetId="47">#REF!</definedName>
    <definedName name="Ingeo1" localSheetId="55">#REF!</definedName>
    <definedName name="Ingeo1" localSheetId="56">#REF!</definedName>
    <definedName name="Ingeo1">#REF!</definedName>
    <definedName name="Ingeo2" localSheetId="31">#REF!</definedName>
    <definedName name="Ingeo2" localSheetId="43">#REF!</definedName>
    <definedName name="Ingeo2" localSheetId="53">#REF!</definedName>
    <definedName name="Ingeo2" localSheetId="52">#REF!</definedName>
    <definedName name="Ingeo2" localSheetId="50">#REF!</definedName>
    <definedName name="Ingeo2" localSheetId="2">#REF!</definedName>
    <definedName name="Ingeo2" localSheetId="55">#REF!</definedName>
    <definedName name="Ingeo2" localSheetId="56">#REF!</definedName>
    <definedName name="Ingeo2">#REF!</definedName>
    <definedName name="Ingeo3" localSheetId="31">#REF!</definedName>
    <definedName name="Ingeo3" localSheetId="43">#REF!</definedName>
    <definedName name="Ingeo3" localSheetId="53">#REF!</definedName>
    <definedName name="Ingeo3" localSheetId="52">#REF!</definedName>
    <definedName name="Ingeo3" localSheetId="50">#REF!</definedName>
    <definedName name="Ingeo3" localSheetId="2">#REF!</definedName>
    <definedName name="Ingeo3" localSheetId="55">#REF!</definedName>
    <definedName name="Ingeo3" localSheetId="56">#REF!</definedName>
    <definedName name="Ingeo3">#REF!</definedName>
    <definedName name="Inlin1" localSheetId="31">#REF!</definedName>
    <definedName name="Inlin1" localSheetId="43">#REF!</definedName>
    <definedName name="Inlin1" localSheetId="53">#REF!</definedName>
    <definedName name="Inlin1" localSheetId="52">#REF!</definedName>
    <definedName name="Inlin1" localSheetId="50">#REF!</definedName>
    <definedName name="Inlin1" localSheetId="2">#REF!</definedName>
    <definedName name="Inlin1" localSheetId="55">#REF!</definedName>
    <definedName name="Inlin1" localSheetId="56">#REF!</definedName>
    <definedName name="Inlin1">#REF!</definedName>
    <definedName name="Inlin2" localSheetId="31">#REF!</definedName>
    <definedName name="Inlin2" localSheetId="43">#REF!</definedName>
    <definedName name="Inlin2" localSheetId="53">#REF!</definedName>
    <definedName name="Inlin2" localSheetId="52">#REF!</definedName>
    <definedName name="Inlin2" localSheetId="50">#REF!</definedName>
    <definedName name="Inlin2" localSheetId="2">#REF!</definedName>
    <definedName name="Inlin2" localSheetId="55">#REF!</definedName>
    <definedName name="Inlin2" localSheetId="56">#REF!</definedName>
    <definedName name="Inlin2">#REF!</definedName>
    <definedName name="Inlin3" localSheetId="31">#REF!</definedName>
    <definedName name="Inlin3" localSheetId="43">#REF!</definedName>
    <definedName name="Inlin3" localSheetId="53">#REF!</definedName>
    <definedName name="Inlin3" localSheetId="52">#REF!</definedName>
    <definedName name="Inlin3" localSheetId="50">#REF!</definedName>
    <definedName name="Inlin3" localSheetId="2">#REF!</definedName>
    <definedName name="Inlin3" localSheetId="55">#REF!</definedName>
    <definedName name="Inlin3" localSheetId="56">#REF!</definedName>
    <definedName name="Inlin3">#REF!</definedName>
    <definedName name="InMB1" localSheetId="31">#REF!</definedName>
    <definedName name="InMB1" localSheetId="43">#REF!</definedName>
    <definedName name="InMB1" localSheetId="53">#REF!</definedName>
    <definedName name="InMB1" localSheetId="52">#REF!</definedName>
    <definedName name="InMB1" localSheetId="50">#REF!</definedName>
    <definedName name="InMB1" localSheetId="2">#REF!</definedName>
    <definedName name="InMB1" localSheetId="55">#REF!</definedName>
    <definedName name="InMB1" localSheetId="56">#REF!</definedName>
    <definedName name="InMB1">#REF!</definedName>
    <definedName name="InMB2" localSheetId="31">#REF!</definedName>
    <definedName name="InMB2" localSheetId="43">#REF!</definedName>
    <definedName name="InMB2" localSheetId="53">#REF!</definedName>
    <definedName name="InMB2" localSheetId="52">#REF!</definedName>
    <definedName name="InMB2" localSheetId="50">#REF!</definedName>
    <definedName name="InMB2" localSheetId="2">#REF!</definedName>
    <definedName name="InMB2" localSheetId="55">#REF!</definedName>
    <definedName name="InMB2" localSheetId="56">#REF!</definedName>
    <definedName name="InMB2">#REF!</definedName>
    <definedName name="InMB3" localSheetId="31">#REF!</definedName>
    <definedName name="InMB3" localSheetId="43">#REF!</definedName>
    <definedName name="InMB3" localSheetId="53">#REF!</definedName>
    <definedName name="InMB3" localSheetId="52">#REF!</definedName>
    <definedName name="InMB3" localSheetId="50">#REF!</definedName>
    <definedName name="InMB3" localSheetId="2">#REF!</definedName>
    <definedName name="InMB3" localSheetId="55">#REF!</definedName>
    <definedName name="InMB3" localSheetId="56">#REF!</definedName>
    <definedName name="InMB3">#REF!</definedName>
    <definedName name="Instalacion" localSheetId="5">#REF!</definedName>
    <definedName name="Instalacion" localSheetId="9">#REF!</definedName>
    <definedName name="Instalacion" localSheetId="8">#REF!</definedName>
    <definedName name="Instalacion" localSheetId="31">#REF!</definedName>
    <definedName name="Instalacion" localSheetId="43">#REF!</definedName>
    <definedName name="Instalacion" localSheetId="53">#REF!</definedName>
    <definedName name="Instalacion" localSheetId="52">#REF!</definedName>
    <definedName name="Instalacion" localSheetId="50">#REF!</definedName>
    <definedName name="Instalacion" localSheetId="3">#REF!</definedName>
    <definedName name="Instalacion" localSheetId="2">#REF!</definedName>
    <definedName name="Instalacion" localSheetId="47">#REF!</definedName>
    <definedName name="Instalacion" localSheetId="55">#REF!</definedName>
    <definedName name="Instalacion" localSheetId="56">#REF!</definedName>
    <definedName name="Instalacion">#REF!</definedName>
    <definedName name="INSUMO" localSheetId="5">VLOOKUP(#REF!,#REF!,2,FALSE)</definedName>
    <definedName name="INSUMO" localSheetId="31">VLOOKUP(#REF!,#REF!,2,FALSE)</definedName>
    <definedName name="INSUMO" localSheetId="43">VLOOKUP(#REF!,#REF!,2,FALSE)</definedName>
    <definedName name="INSUMO" localSheetId="53">VLOOKUP(#REF!,#REF!,2,FALSE)</definedName>
    <definedName name="INSUMO" localSheetId="52">VLOOKUP(#REF!,#REF!,2,FALSE)</definedName>
    <definedName name="INSUMO" localSheetId="50">VLOOKUP(#REF!,#REF!,2,FALSE)</definedName>
    <definedName name="INSUMO" localSheetId="3">VLOOKUP(#REF!,#REF!,2,FALSE)</definedName>
    <definedName name="INSUMO" localSheetId="2">VLOOKUP(#REF!,#REF!,2,FALSE)</definedName>
    <definedName name="INSUMO" localSheetId="55">VLOOKUP(#REF!,#REF!,2,FALSE)</definedName>
    <definedName name="INSUMO" localSheetId="56">VLOOKUP(#REF!,#REF!,2,FALSE)</definedName>
    <definedName name="INSUMO">VLOOKUP(#REF!,#REF!,2,FALSE)</definedName>
    <definedName name="Insumos" localSheetId="9">#REF!</definedName>
    <definedName name="Insumos" localSheetId="8">#REF!</definedName>
    <definedName name="INSUMOS" localSheetId="31">#REF!</definedName>
    <definedName name="INSUMOS" localSheetId="43">#REF!</definedName>
    <definedName name="INSUMOS" localSheetId="53">#REF!</definedName>
    <definedName name="INSUMOS" localSheetId="52">#REF!</definedName>
    <definedName name="INSUMOS" localSheetId="50">#REF!</definedName>
    <definedName name="INSUMOS" localSheetId="3">#REF!</definedName>
    <definedName name="INSUMOS" localSheetId="2">#REF!</definedName>
    <definedName name="INSUMOS" localSheetId="55">#REF!</definedName>
    <definedName name="INSUMOS" localSheetId="56">#REF!</definedName>
    <definedName name="INSUMOS">#REF!</definedName>
    <definedName name="INSUMOS_LISTA">#REF!</definedName>
    <definedName name="Interventor">#REF!</definedName>
    <definedName name="INV_11">#REF!</definedName>
    <definedName name="io" localSheetId="5">#REF!</definedName>
    <definedName name="io" localSheetId="31">#REF!</definedName>
    <definedName name="io" localSheetId="43">#REF!</definedName>
    <definedName name="io" localSheetId="53">#REF!</definedName>
    <definedName name="io" localSheetId="52">#REF!</definedName>
    <definedName name="io" localSheetId="50">#REF!</definedName>
    <definedName name="io" localSheetId="3">#REF!</definedName>
    <definedName name="io" localSheetId="2">#REF!</definedName>
    <definedName name="io" localSheetId="47">#REF!</definedName>
    <definedName name="io" localSheetId="55">#REF!</definedName>
    <definedName name="io" localSheetId="56">#REF!</definedName>
    <definedName name="io">#REF!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38798.4609490741</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localSheetId="5">#REF!</definedName>
    <definedName name="ir" localSheetId="31">#REF!</definedName>
    <definedName name="ir" localSheetId="43">#REF!</definedName>
    <definedName name="ir" localSheetId="53">#REF!</definedName>
    <definedName name="ir" localSheetId="52">#REF!</definedName>
    <definedName name="ir" localSheetId="50">#REF!</definedName>
    <definedName name="ir" localSheetId="3">#REF!</definedName>
    <definedName name="ir" localSheetId="2">#REF!</definedName>
    <definedName name="ir" localSheetId="55">#REF!</definedName>
    <definedName name="ir" localSheetId="56">#REF!</definedName>
    <definedName name="ir">#REF!</definedName>
    <definedName name="IsColHidden" hidden="1">FALSE</definedName>
    <definedName name="IsLTMColHidden" hidden="1">FALSE</definedName>
    <definedName name="IsSecureRevolver" localSheetId="31" hidden="1">#REF!</definedName>
    <definedName name="IsSecureRevolver" localSheetId="3" hidden="1">#REF!</definedName>
    <definedName name="IsSecureRevolver" localSheetId="4" hidden="1">#REF!</definedName>
    <definedName name="IsSecureRevolver" hidden="1">#REF!</definedName>
    <definedName name="IsSecureSenior1" localSheetId="31" hidden="1">#REF!</definedName>
    <definedName name="IsSecureSenior1" localSheetId="3" hidden="1">#REF!</definedName>
    <definedName name="IsSecureSenior1" localSheetId="4" hidden="1">#REF!</definedName>
    <definedName name="IsSecureSenior1" hidden="1">#REF!</definedName>
    <definedName name="IsSecureSenior2" localSheetId="31" hidden="1">#REF!</definedName>
    <definedName name="IsSecureSenior2" localSheetId="3" hidden="1">#REF!</definedName>
    <definedName name="IsSecureSenior2" localSheetId="4" hidden="1">#REF!</definedName>
    <definedName name="IsSecureSenior2" hidden="1">#REF!</definedName>
    <definedName name="IsSecureSenior3" localSheetId="31" hidden="1">#REF!</definedName>
    <definedName name="IsSecureSenior3" localSheetId="3" hidden="1">#REF!</definedName>
    <definedName name="IsSecureSenior3" localSheetId="4" hidden="1">#REF!</definedName>
    <definedName name="IsSecureSenior3" hidden="1">#REF!</definedName>
    <definedName name="IsSecureSenior4" localSheetId="31" hidden="1">#REF!</definedName>
    <definedName name="IsSecureSenior4" localSheetId="3" hidden="1">#REF!</definedName>
    <definedName name="IsSecureSenior4" localSheetId="4" hidden="1">#REF!</definedName>
    <definedName name="IsSecureSenior4" hidden="1">#REF!</definedName>
    <definedName name="IsSecureSenior5" localSheetId="31" hidden="1">#REF!</definedName>
    <definedName name="IsSecureSenior5" localSheetId="3" hidden="1">#REF!</definedName>
    <definedName name="IsSecureSenior5" localSheetId="4" hidden="1">#REF!</definedName>
    <definedName name="IsSecureSenior5" hidden="1">#REF!</definedName>
    <definedName name="IsSecureSenior6" localSheetId="31" hidden="1">#REF!</definedName>
    <definedName name="IsSecureSenior6" localSheetId="3" hidden="1">#REF!</definedName>
    <definedName name="IsSecureSenior6" localSheetId="4" hidden="1">#REF!</definedName>
    <definedName name="IsSecureSenior6" hidden="1">#REF!</definedName>
    <definedName name="IsSecureSenior7" localSheetId="31" hidden="1">#REF!</definedName>
    <definedName name="IsSecureSenior7" localSheetId="3" hidden="1">#REF!</definedName>
    <definedName name="IsSecureSenior7" localSheetId="4" hidden="1">#REF!</definedName>
    <definedName name="IsSecureSenior7" hidden="1">#REF!</definedName>
    <definedName name="it." localSheetId="31">#REF!</definedName>
    <definedName name="it." localSheetId="43">#REF!</definedName>
    <definedName name="it." localSheetId="53">#REF!</definedName>
    <definedName name="it." localSheetId="52">#REF!</definedName>
    <definedName name="it." localSheetId="50">#REF!</definedName>
    <definedName name="it." localSheetId="3">#REF!</definedName>
    <definedName name="it." localSheetId="2">#REF!</definedName>
    <definedName name="it." localSheetId="55">#REF!</definedName>
    <definedName name="it." localSheetId="56">#REF!</definedName>
    <definedName name="it.">#REF!</definedName>
    <definedName name="ITEM" localSheetId="31">#REF!</definedName>
    <definedName name="ITEM" localSheetId="43">#REF!</definedName>
    <definedName name="ITEM" localSheetId="53">#REF!</definedName>
    <definedName name="ITEM" localSheetId="52">#REF!</definedName>
    <definedName name="ITEM" localSheetId="50">#REF!</definedName>
    <definedName name="ITEM" localSheetId="3">#REF!</definedName>
    <definedName name="ITEM" localSheetId="2">#REF!</definedName>
    <definedName name="ITEM" localSheetId="55">#REF!</definedName>
    <definedName name="ITEM" localSheetId="56">#REF!</definedName>
    <definedName name="ITEM">#REF!</definedName>
    <definedName name="ITEM1" localSheetId="31">#REF!</definedName>
    <definedName name="ITEM1" localSheetId="43">#REF!</definedName>
    <definedName name="ITEM1" localSheetId="53">#REF!</definedName>
    <definedName name="ITEM1" localSheetId="52">#REF!</definedName>
    <definedName name="ITEM1" localSheetId="50">#REF!</definedName>
    <definedName name="ITEM1" localSheetId="3">#REF!</definedName>
    <definedName name="ITEM1" localSheetId="2">#REF!</definedName>
    <definedName name="ITEM1" localSheetId="55">#REF!</definedName>
    <definedName name="ITEM1" localSheetId="56">#REF!</definedName>
    <definedName name="ITEM1">#REF!</definedName>
    <definedName name="ITEM15" localSheetId="31">#REF!</definedName>
    <definedName name="ITEM15" localSheetId="43">#REF!</definedName>
    <definedName name="ITEM15" localSheetId="53">#REF!</definedName>
    <definedName name="ITEM15" localSheetId="52">#REF!</definedName>
    <definedName name="ITEM15" localSheetId="50">#REF!</definedName>
    <definedName name="ITEM15" localSheetId="3">#REF!</definedName>
    <definedName name="ITEM15" localSheetId="2">#REF!</definedName>
    <definedName name="ITEM15" localSheetId="55">#REF!</definedName>
    <definedName name="ITEM15" localSheetId="56">#REF!</definedName>
    <definedName name="ITEM15">#REF!</definedName>
    <definedName name="ITEM2" localSheetId="31">#REF!</definedName>
    <definedName name="ITEM2" localSheetId="43">#REF!</definedName>
    <definedName name="ITEM2" localSheetId="53">#REF!</definedName>
    <definedName name="ITEM2" localSheetId="52">#REF!</definedName>
    <definedName name="ITEM2" localSheetId="50">#REF!</definedName>
    <definedName name="ITEM2" localSheetId="3">#REF!</definedName>
    <definedName name="ITEM2" localSheetId="2">#REF!</definedName>
    <definedName name="ITEM2" localSheetId="55">#REF!</definedName>
    <definedName name="ITEM2" localSheetId="56">#REF!</definedName>
    <definedName name="ITEM2">#REF!</definedName>
    <definedName name="ITEM2.10">#REF!</definedName>
    <definedName name="ITEM2.11">#REF!</definedName>
    <definedName name="ITEM2.12">#REF!</definedName>
    <definedName name="ITEM201.1" localSheetId="5">#REF!</definedName>
    <definedName name="ITEM201.1" localSheetId="31">#REF!</definedName>
    <definedName name="ITEM201.1" localSheetId="43">#REF!</definedName>
    <definedName name="ITEM201.1" localSheetId="53">#REF!</definedName>
    <definedName name="ITEM201.1" localSheetId="52">#REF!</definedName>
    <definedName name="ITEM201.1" localSheetId="50">#REF!</definedName>
    <definedName name="ITEM201.1" localSheetId="3">#REF!</definedName>
    <definedName name="ITEM201.1" localSheetId="2">#REF!</definedName>
    <definedName name="ITEM201.1" localSheetId="47">#REF!</definedName>
    <definedName name="ITEM201.1" localSheetId="55">#REF!</definedName>
    <definedName name="ITEM201.1" localSheetId="56">#REF!</definedName>
    <definedName name="ITEM201.1">#REF!</definedName>
    <definedName name="ITEM201.2" localSheetId="31">#REF!</definedName>
    <definedName name="ITEM201.2" localSheetId="43">#REF!</definedName>
    <definedName name="ITEM201.2" localSheetId="53">#REF!</definedName>
    <definedName name="ITEM201.2" localSheetId="52">#REF!</definedName>
    <definedName name="ITEM201.2" localSheetId="50">#REF!</definedName>
    <definedName name="ITEM201.2" localSheetId="3">#REF!</definedName>
    <definedName name="ITEM201.2" localSheetId="2">#REF!</definedName>
    <definedName name="ITEM201.2" localSheetId="55">#REF!</definedName>
    <definedName name="ITEM201.2" localSheetId="56">#REF!</definedName>
    <definedName name="ITEM201.2">#REF!</definedName>
    <definedName name="ITEM201.3" localSheetId="31">#REF!</definedName>
    <definedName name="ITEM201.3" localSheetId="43">#REF!</definedName>
    <definedName name="ITEM201.3" localSheetId="53">#REF!</definedName>
    <definedName name="ITEM201.3" localSheetId="52">#REF!</definedName>
    <definedName name="ITEM201.3" localSheetId="50">#REF!</definedName>
    <definedName name="ITEM201.3" localSheetId="3">#REF!</definedName>
    <definedName name="ITEM201.3" localSheetId="2">#REF!</definedName>
    <definedName name="ITEM201.3" localSheetId="55">#REF!</definedName>
    <definedName name="ITEM201.3" localSheetId="56">#REF!</definedName>
    <definedName name="ITEM201.3">#REF!</definedName>
    <definedName name="ITEM210.2" localSheetId="31">#REF!</definedName>
    <definedName name="ITEM210.2" localSheetId="43">#REF!</definedName>
    <definedName name="ITEM210.2" localSheetId="53">#REF!</definedName>
    <definedName name="ITEM210.2" localSheetId="52">#REF!</definedName>
    <definedName name="ITEM210.2" localSheetId="50">#REF!</definedName>
    <definedName name="ITEM210.2" localSheetId="3">#REF!</definedName>
    <definedName name="ITEM210.2" localSheetId="2">#REF!</definedName>
    <definedName name="ITEM210.2" localSheetId="55">#REF!</definedName>
    <definedName name="ITEM210.2" localSheetId="56">#REF!</definedName>
    <definedName name="ITEM210.2">#REF!</definedName>
    <definedName name="ITEM210.3" localSheetId="31">#REF!</definedName>
    <definedName name="ITEM210.3" localSheetId="43">#REF!</definedName>
    <definedName name="ITEM210.3" localSheetId="53">#REF!</definedName>
    <definedName name="ITEM210.3" localSheetId="52">#REF!</definedName>
    <definedName name="ITEM210.3" localSheetId="50">#REF!</definedName>
    <definedName name="ITEM210.3" localSheetId="3">#REF!</definedName>
    <definedName name="ITEM210.3" localSheetId="2">#REF!</definedName>
    <definedName name="ITEM210.3" localSheetId="55">#REF!</definedName>
    <definedName name="ITEM210.3" localSheetId="56">#REF!</definedName>
    <definedName name="ITEM210.3">#REF!</definedName>
    <definedName name="ITEM211.1" localSheetId="31">#REF!</definedName>
    <definedName name="ITEM211.1" localSheetId="43">#REF!</definedName>
    <definedName name="ITEM211.1" localSheetId="53">#REF!</definedName>
    <definedName name="ITEM211.1" localSheetId="52">#REF!</definedName>
    <definedName name="ITEM211.1" localSheetId="50">#REF!</definedName>
    <definedName name="ITEM211.1" localSheetId="3">#REF!</definedName>
    <definedName name="ITEM211.1" localSheetId="2">#REF!</definedName>
    <definedName name="ITEM211.1" localSheetId="55">#REF!</definedName>
    <definedName name="ITEM211.1" localSheetId="56">#REF!</definedName>
    <definedName name="ITEM211.1">#REF!</definedName>
    <definedName name="ITEM220.1" localSheetId="31">#REF!</definedName>
    <definedName name="ITEM220.1" localSheetId="43">#REF!</definedName>
    <definedName name="ITEM220.1" localSheetId="53">#REF!</definedName>
    <definedName name="ITEM220.1" localSheetId="52">#REF!</definedName>
    <definedName name="ITEM220.1" localSheetId="50">#REF!</definedName>
    <definedName name="ITEM220.1" localSheetId="3">#REF!</definedName>
    <definedName name="ITEM220.1" localSheetId="2">#REF!</definedName>
    <definedName name="ITEM220.1" localSheetId="55">#REF!</definedName>
    <definedName name="ITEM220.1" localSheetId="56">#REF!</definedName>
    <definedName name="ITEM220.1">#REF!</definedName>
    <definedName name="ITEM222" localSheetId="31">#REF!</definedName>
    <definedName name="ITEM222" localSheetId="43">#REF!</definedName>
    <definedName name="ITEM222" localSheetId="53">#REF!</definedName>
    <definedName name="ITEM222" localSheetId="52">#REF!</definedName>
    <definedName name="ITEM222" localSheetId="50">#REF!</definedName>
    <definedName name="ITEM222" localSheetId="3">#REF!</definedName>
    <definedName name="ITEM222" localSheetId="2">#REF!</definedName>
    <definedName name="ITEM222" localSheetId="55">#REF!</definedName>
    <definedName name="ITEM222" localSheetId="56">#REF!</definedName>
    <definedName name="ITEM222">#REF!</definedName>
    <definedName name="ITEM230" localSheetId="5">#REF!</definedName>
    <definedName name="ITEM230" localSheetId="31">#REF!</definedName>
    <definedName name="ITEM230" localSheetId="43">#REF!</definedName>
    <definedName name="ITEM230" localSheetId="53">#REF!</definedName>
    <definedName name="ITEM230" localSheetId="52">#REF!</definedName>
    <definedName name="ITEM230" localSheetId="50">#REF!</definedName>
    <definedName name="ITEM230" localSheetId="3">#REF!</definedName>
    <definedName name="ITEM230" localSheetId="2">#REF!</definedName>
    <definedName name="ITEM230" localSheetId="47">#REF!</definedName>
    <definedName name="ITEM230" localSheetId="55">#REF!</definedName>
    <definedName name="ITEM230" localSheetId="56">#REF!</definedName>
    <definedName name="ITEM230">#REF!</definedName>
    <definedName name="ITEM3" localSheetId="31">#REF!</definedName>
    <definedName name="ITEM3" localSheetId="43">#REF!</definedName>
    <definedName name="ITEM3" localSheetId="53">#REF!</definedName>
    <definedName name="ITEM3" localSheetId="52">#REF!</definedName>
    <definedName name="ITEM3" localSheetId="50">#REF!</definedName>
    <definedName name="ITEM3" localSheetId="3">#REF!</definedName>
    <definedName name="ITEM3" localSheetId="2">#REF!</definedName>
    <definedName name="ITEM3" localSheetId="55">#REF!</definedName>
    <definedName name="ITEM3" localSheetId="56">#REF!</definedName>
    <definedName name="ITEM3">#REF!</definedName>
    <definedName name="ITEM3.15">#REF!</definedName>
    <definedName name="ITEM3.16">#REF!</definedName>
    <definedName name="ITEM3.17">#REF!</definedName>
    <definedName name="ITEM3.18">#REF!</definedName>
    <definedName name="ITEM3.19">#REF!</definedName>
    <definedName name="ITEM3.20">#REF!</definedName>
    <definedName name="ITEM3.21">#REF!</definedName>
    <definedName name="ITEM3.22">#REF!</definedName>
    <definedName name="ITEM3.23">#REF!</definedName>
    <definedName name="item320" localSheetId="5">#REF!</definedName>
    <definedName name="item320" localSheetId="31">#REF!</definedName>
    <definedName name="item320" localSheetId="43">#REF!</definedName>
    <definedName name="item320" localSheetId="53">#REF!</definedName>
    <definedName name="item320" localSheetId="52">#REF!</definedName>
    <definedName name="item320" localSheetId="50">#REF!</definedName>
    <definedName name="item320" localSheetId="3">#REF!</definedName>
    <definedName name="item320" localSheetId="2">#REF!</definedName>
    <definedName name="item320" localSheetId="47">#REF!</definedName>
    <definedName name="item320" localSheetId="55">#REF!</definedName>
    <definedName name="item320" localSheetId="56">#REF!</definedName>
    <definedName name="item320">#REF!</definedName>
    <definedName name="ITEM330" localSheetId="31">#REF!</definedName>
    <definedName name="ITEM330" localSheetId="43">#REF!</definedName>
    <definedName name="ITEM330" localSheetId="53">#REF!</definedName>
    <definedName name="ITEM330" localSheetId="52">#REF!</definedName>
    <definedName name="ITEM330" localSheetId="50">#REF!</definedName>
    <definedName name="ITEM330" localSheetId="3">#REF!</definedName>
    <definedName name="ITEM330" localSheetId="2">#REF!</definedName>
    <definedName name="ITEM330" localSheetId="55">#REF!</definedName>
    <definedName name="ITEM330" localSheetId="56">#REF!</definedName>
    <definedName name="ITEM330">#REF!</definedName>
    <definedName name="ITEM4.20">#REF!</definedName>
    <definedName name="ITEM4.21">#REF!</definedName>
    <definedName name="ITEM4.22">#REF!</definedName>
    <definedName name="ITEM4.23">#REF!</definedName>
    <definedName name="ITEM4.24">#REF!</definedName>
    <definedName name="ITEM4.25">#REF!</definedName>
    <definedName name="ITEM4.26">#REF!</definedName>
    <definedName name="ITEM4.27">#REF!</definedName>
    <definedName name="ITEM4.28">#REF!</definedName>
    <definedName name="ITEM4.29">#REF!</definedName>
    <definedName name="ITEM4.30">#REF!</definedName>
    <definedName name="ITEM4.31">#REF!</definedName>
    <definedName name="ITEM4.32">#REF!</definedName>
    <definedName name="ITEM4.33">#REF!</definedName>
    <definedName name="ITEM4.34">#REF!</definedName>
    <definedName name="ITEM4.35">#REF!</definedName>
    <definedName name="ITEM4.36">#REF!</definedName>
    <definedName name="ITEM4.37">#REF!</definedName>
    <definedName name="ITEM4.38">#REF!</definedName>
    <definedName name="ITEM4.39">#REF!</definedName>
    <definedName name="ITEM4.40">#REF!</definedName>
    <definedName name="ITEM4.41">#REF!</definedName>
    <definedName name="ITEM4.42">#REF!</definedName>
    <definedName name="ITEM4.43">#REF!</definedName>
    <definedName name="ITEM4.44">#REF!</definedName>
    <definedName name="ITEM4.45">#REF!</definedName>
    <definedName name="ITEM4.46">#REF!</definedName>
    <definedName name="ITEM410" localSheetId="5">#REF!</definedName>
    <definedName name="ITEM410" localSheetId="31">#REF!</definedName>
    <definedName name="ITEM410" localSheetId="43">#REF!</definedName>
    <definedName name="ITEM410" localSheetId="53">#REF!</definedName>
    <definedName name="ITEM410" localSheetId="52">#REF!</definedName>
    <definedName name="ITEM410" localSheetId="50">#REF!</definedName>
    <definedName name="ITEM410" localSheetId="3">#REF!</definedName>
    <definedName name="ITEM410" localSheetId="2">#REF!</definedName>
    <definedName name="ITEM410" localSheetId="47">#REF!</definedName>
    <definedName name="ITEM410" localSheetId="55">#REF!</definedName>
    <definedName name="ITEM410" localSheetId="56">#REF!</definedName>
    <definedName name="ITEM410">#REF!</definedName>
    <definedName name="ITEM420" localSheetId="31">#REF!</definedName>
    <definedName name="ITEM420" localSheetId="43">#REF!</definedName>
    <definedName name="ITEM420" localSheetId="53">#REF!</definedName>
    <definedName name="ITEM420" localSheetId="52">#REF!</definedName>
    <definedName name="ITEM420" localSheetId="50">#REF!</definedName>
    <definedName name="ITEM420" localSheetId="3">#REF!</definedName>
    <definedName name="ITEM420" localSheetId="2">#REF!</definedName>
    <definedName name="ITEM420" localSheetId="55">#REF!</definedName>
    <definedName name="ITEM420" localSheetId="56">#REF!</definedName>
    <definedName name="ITEM420">#REF!</definedName>
    <definedName name="ITEM450" localSheetId="31">#REF!</definedName>
    <definedName name="ITEM450" localSheetId="43">#REF!</definedName>
    <definedName name="ITEM450" localSheetId="53">#REF!</definedName>
    <definedName name="ITEM450" localSheetId="52">#REF!</definedName>
    <definedName name="ITEM450" localSheetId="50">#REF!</definedName>
    <definedName name="ITEM450" localSheetId="3">#REF!</definedName>
    <definedName name="ITEM450" localSheetId="2">#REF!</definedName>
    <definedName name="ITEM450" localSheetId="55">#REF!</definedName>
    <definedName name="ITEM450" localSheetId="56">#REF!</definedName>
    <definedName name="ITEM450">#REF!</definedName>
    <definedName name="ITEM5.100">#REF!</definedName>
    <definedName name="ITEM5.101">#REF!</definedName>
    <definedName name="ITEM5.104">#REF!</definedName>
    <definedName name="ITEM5.105">#REF!</definedName>
    <definedName name="ITEM5.106">#REF!</definedName>
    <definedName name="ITEM5.107">#REF!</definedName>
    <definedName name="ITEM5.108">#REF!</definedName>
    <definedName name="ITEM5.109">#REF!</definedName>
    <definedName name="ITEM5.111">#REF!</definedName>
    <definedName name="ITEM5.112">#REF!</definedName>
    <definedName name="ITEM5.113">#REF!</definedName>
    <definedName name="ITEM5.114">#REF!</definedName>
    <definedName name="ITEM5.115">#REF!</definedName>
    <definedName name="ITEM5.53">#REF!</definedName>
    <definedName name="ITEM5.54">#REF!</definedName>
    <definedName name="ITEM5.55">#REF!</definedName>
    <definedName name="ITEM5.56">#REF!</definedName>
    <definedName name="ITEM5.57">#REF!</definedName>
    <definedName name="ITEM5.58">#REF!</definedName>
    <definedName name="ITEM5.59">#REF!</definedName>
    <definedName name="ITEM5.60">#REF!</definedName>
    <definedName name="ITEM5.61">#REF!</definedName>
    <definedName name="ITEM5.62">#REF!</definedName>
    <definedName name="ITEM5.63">#REF!</definedName>
    <definedName name="ITEM5.64">#REF!</definedName>
    <definedName name="ITEM5.65">#REF!</definedName>
    <definedName name="ITEM5.66">#REF!</definedName>
    <definedName name="ITEM5.67">#REF!</definedName>
    <definedName name="ITEM5.68">#REF!</definedName>
    <definedName name="ITEM5.69">#REF!</definedName>
    <definedName name="ITEM5.70">#REF!</definedName>
    <definedName name="ITEM5.71">#REF!</definedName>
    <definedName name="ITEM5.72">#REF!</definedName>
    <definedName name="ITEM5.73">#REF!</definedName>
    <definedName name="ITEM5.74">#REF!</definedName>
    <definedName name="ITEM5.77">#REF!</definedName>
    <definedName name="ITEM5.78">#REF!</definedName>
    <definedName name="ITEM5.79">#REF!</definedName>
    <definedName name="ITEM5.80">#REF!</definedName>
    <definedName name="ITEM5.82">#REF!</definedName>
    <definedName name="ITEM5.83">#REF!</definedName>
    <definedName name="ITEM5.84">#REF!</definedName>
    <definedName name="ITEM5.85">#REF!</definedName>
    <definedName name="ITEM5.86">#REF!</definedName>
    <definedName name="ITEM5.87">#REF!</definedName>
    <definedName name="ITEM5.88">#REF!</definedName>
    <definedName name="ITEM5.89">#REF!</definedName>
    <definedName name="ITEM5.90">#REF!</definedName>
    <definedName name="ITEM5.91">#REF!</definedName>
    <definedName name="ITEM5.92">#REF!</definedName>
    <definedName name="ITEM5.93">#REF!</definedName>
    <definedName name="ITEM5.94">#REF!</definedName>
    <definedName name="ITEM5.95">#REF!</definedName>
    <definedName name="ITEM5.96">#REF!</definedName>
    <definedName name="ITEM5.97">#REF!</definedName>
    <definedName name="ITEM5.98">#REF!</definedName>
    <definedName name="ITEM5.99">#REF!</definedName>
    <definedName name="ITEM521">#REF!</definedName>
    <definedName name="ITEM610" localSheetId="5">#REF!</definedName>
    <definedName name="ITEM610" localSheetId="31">#REF!</definedName>
    <definedName name="ITEM610" localSheetId="43">#REF!</definedName>
    <definedName name="ITEM610" localSheetId="53">#REF!</definedName>
    <definedName name="ITEM610" localSheetId="52">#REF!</definedName>
    <definedName name="ITEM610" localSheetId="50">#REF!</definedName>
    <definedName name="ITEM610" localSheetId="3">#REF!</definedName>
    <definedName name="ITEM610" localSheetId="2">#REF!</definedName>
    <definedName name="ITEM610" localSheetId="47">#REF!</definedName>
    <definedName name="ITEM610" localSheetId="55">#REF!</definedName>
    <definedName name="ITEM610" localSheetId="56">#REF!</definedName>
    <definedName name="ITEM610">#REF!</definedName>
    <definedName name="ITEM630.4" localSheetId="31">#REF!</definedName>
    <definedName name="ITEM630.4" localSheetId="43">#REF!</definedName>
    <definedName name="ITEM630.4" localSheetId="53">#REF!</definedName>
    <definedName name="ITEM630.4" localSheetId="52">#REF!</definedName>
    <definedName name="ITEM630.4" localSheetId="50">#REF!</definedName>
    <definedName name="ITEM630.4" localSheetId="3">#REF!</definedName>
    <definedName name="ITEM630.4" localSheetId="2">#REF!</definedName>
    <definedName name="ITEM630.4" localSheetId="55">#REF!</definedName>
    <definedName name="ITEM630.4" localSheetId="56">#REF!</definedName>
    <definedName name="ITEM630.4">#REF!</definedName>
    <definedName name="ITEM630.5" localSheetId="31">#REF!</definedName>
    <definedName name="ITEM630.5" localSheetId="43">#REF!</definedName>
    <definedName name="ITEM630.5" localSheetId="53">#REF!</definedName>
    <definedName name="ITEM630.5" localSheetId="52">#REF!</definedName>
    <definedName name="ITEM630.5" localSheetId="50">#REF!</definedName>
    <definedName name="ITEM630.5" localSheetId="3">#REF!</definedName>
    <definedName name="ITEM630.5" localSheetId="2">#REF!</definedName>
    <definedName name="ITEM630.5" localSheetId="55">#REF!</definedName>
    <definedName name="ITEM630.5" localSheetId="56">#REF!</definedName>
    <definedName name="ITEM630.5">#REF!</definedName>
    <definedName name="ITEM630.6" localSheetId="31">#REF!</definedName>
    <definedName name="ITEM630.6" localSheetId="43">#REF!</definedName>
    <definedName name="ITEM630.6" localSheetId="53">#REF!</definedName>
    <definedName name="ITEM630.6" localSheetId="52">#REF!</definedName>
    <definedName name="ITEM630.6" localSheetId="50">#REF!</definedName>
    <definedName name="ITEM630.6" localSheetId="3">#REF!</definedName>
    <definedName name="ITEM630.6" localSheetId="2">#REF!</definedName>
    <definedName name="ITEM630.6" localSheetId="55">#REF!</definedName>
    <definedName name="ITEM630.6" localSheetId="56">#REF!</definedName>
    <definedName name="ITEM630.6">#REF!</definedName>
    <definedName name="ITEM630.7" localSheetId="31">#REF!</definedName>
    <definedName name="ITEM630.7" localSheetId="43">#REF!</definedName>
    <definedName name="ITEM630.7" localSheetId="53">#REF!</definedName>
    <definedName name="ITEM630.7" localSheetId="52">#REF!</definedName>
    <definedName name="ITEM630.7" localSheetId="50">#REF!</definedName>
    <definedName name="ITEM630.7" localSheetId="3">#REF!</definedName>
    <definedName name="ITEM630.7" localSheetId="2">#REF!</definedName>
    <definedName name="ITEM630.7" localSheetId="55">#REF!</definedName>
    <definedName name="ITEM630.7" localSheetId="56">#REF!</definedName>
    <definedName name="ITEM630.7">#REF!</definedName>
    <definedName name="ITEM630.8" localSheetId="31">#REF!</definedName>
    <definedName name="ITEM630.8" localSheetId="43">#REF!</definedName>
    <definedName name="ITEM630.8" localSheetId="53">#REF!</definedName>
    <definedName name="ITEM630.8" localSheetId="52">#REF!</definedName>
    <definedName name="ITEM630.8" localSheetId="50">#REF!</definedName>
    <definedName name="ITEM630.8" localSheetId="3">#REF!</definedName>
    <definedName name="ITEM630.8" localSheetId="2">#REF!</definedName>
    <definedName name="ITEM630.8" localSheetId="55">#REF!</definedName>
    <definedName name="ITEM630.8" localSheetId="56">#REF!</definedName>
    <definedName name="ITEM630.8">#REF!</definedName>
    <definedName name="ITEM632" localSheetId="31">#REF!</definedName>
    <definedName name="ITEM632" localSheetId="43">#REF!</definedName>
    <definedName name="ITEM632" localSheetId="53">#REF!</definedName>
    <definedName name="ITEM632" localSheetId="52">#REF!</definedName>
    <definedName name="ITEM632" localSheetId="50">#REF!</definedName>
    <definedName name="ITEM632" localSheetId="3">#REF!</definedName>
    <definedName name="ITEM632" localSheetId="2">#REF!</definedName>
    <definedName name="ITEM632" localSheetId="55">#REF!</definedName>
    <definedName name="ITEM632" localSheetId="56">#REF!</definedName>
    <definedName name="ITEM632">#REF!</definedName>
    <definedName name="ITEM640" localSheetId="31">#REF!</definedName>
    <definedName name="ITEM640" localSheetId="43">#REF!</definedName>
    <definedName name="ITEM640" localSheetId="53">#REF!</definedName>
    <definedName name="ITEM640" localSheetId="52">#REF!</definedName>
    <definedName name="ITEM640" localSheetId="50">#REF!</definedName>
    <definedName name="ITEM640" localSheetId="3">#REF!</definedName>
    <definedName name="ITEM640" localSheetId="2">#REF!</definedName>
    <definedName name="ITEM640" localSheetId="55">#REF!</definedName>
    <definedName name="ITEM640" localSheetId="56">#REF!</definedName>
    <definedName name="ITEM640">#REF!</definedName>
    <definedName name="ITEM661" localSheetId="31">#REF!</definedName>
    <definedName name="ITEM661" localSheetId="43">#REF!</definedName>
    <definedName name="ITEM661" localSheetId="53">#REF!</definedName>
    <definedName name="ITEM661" localSheetId="52">#REF!</definedName>
    <definedName name="ITEM661" localSheetId="50">#REF!</definedName>
    <definedName name="ITEM661" localSheetId="3">#REF!</definedName>
    <definedName name="ITEM661" localSheetId="2">#REF!</definedName>
    <definedName name="ITEM661" localSheetId="55">#REF!</definedName>
    <definedName name="ITEM661" localSheetId="56">#REF!</definedName>
    <definedName name="ITEM661">#REF!</definedName>
    <definedName name="ITEM671" localSheetId="31">#REF!</definedName>
    <definedName name="ITEM671" localSheetId="43">#REF!</definedName>
    <definedName name="ITEM671" localSheetId="53">#REF!</definedName>
    <definedName name="ITEM671" localSheetId="52">#REF!</definedName>
    <definedName name="ITEM671" localSheetId="50">#REF!</definedName>
    <definedName name="ITEM671" localSheetId="3">#REF!</definedName>
    <definedName name="ITEM671" localSheetId="2">#REF!</definedName>
    <definedName name="ITEM671" localSheetId="55">#REF!</definedName>
    <definedName name="ITEM671" localSheetId="56">#REF!</definedName>
    <definedName name="ITEM671">#REF!</definedName>
    <definedName name="ITEM681" localSheetId="31">#REF!</definedName>
    <definedName name="ITEM681" localSheetId="43">#REF!</definedName>
    <definedName name="ITEM681" localSheetId="53">#REF!</definedName>
    <definedName name="ITEM681" localSheetId="52">#REF!</definedName>
    <definedName name="ITEM681" localSheetId="50">#REF!</definedName>
    <definedName name="ITEM681" localSheetId="3">#REF!</definedName>
    <definedName name="ITEM681" localSheetId="2">#REF!</definedName>
    <definedName name="ITEM681" localSheetId="55">#REF!</definedName>
    <definedName name="ITEM681" localSheetId="56">#REF!</definedName>
    <definedName name="ITEM681">#REF!</definedName>
    <definedName name="ITEM7.1" localSheetId="31">#REF!</definedName>
    <definedName name="ITEM7.1" localSheetId="43">#REF!</definedName>
    <definedName name="ITEM7.1" localSheetId="53">#REF!</definedName>
    <definedName name="ITEM7.1" localSheetId="52">#REF!</definedName>
    <definedName name="ITEM7.1" localSheetId="50">#REF!</definedName>
    <definedName name="ITEM7.1" localSheetId="3">#REF!</definedName>
    <definedName name="ITEM7.1" localSheetId="2">#REF!</definedName>
    <definedName name="ITEM7.1" localSheetId="55">#REF!</definedName>
    <definedName name="ITEM7.1" localSheetId="56">#REF!</definedName>
    <definedName name="ITEM7.1">#REF!</definedName>
    <definedName name="ITEM7.10">#REF!</definedName>
    <definedName name="ITEM7.11">#REF!</definedName>
    <definedName name="ITEM7.12">#REF!</definedName>
    <definedName name="ITEM7.13">#REF!</definedName>
    <definedName name="ITEM7.14">#REF!</definedName>
    <definedName name="ITEM7.15">#REF!</definedName>
    <definedName name="ITEM7.16">#REF!</definedName>
    <definedName name="ITEM7.17">#REF!</definedName>
    <definedName name="ITEM7.18">#REF!</definedName>
    <definedName name="ITEM7.19">#REF!</definedName>
    <definedName name="ITEM7.2" localSheetId="5">#REF!</definedName>
    <definedName name="ITEM7.2" localSheetId="31">#REF!</definedName>
    <definedName name="ITEM7.2" localSheetId="43">#REF!</definedName>
    <definedName name="ITEM7.2" localSheetId="53">#REF!</definedName>
    <definedName name="ITEM7.2" localSheetId="52">#REF!</definedName>
    <definedName name="ITEM7.2" localSheetId="50">#REF!</definedName>
    <definedName name="ITEM7.2" localSheetId="3">#REF!</definedName>
    <definedName name="ITEM7.2" localSheetId="2">#REF!</definedName>
    <definedName name="ITEM7.2" localSheetId="47">#REF!</definedName>
    <definedName name="ITEM7.2" localSheetId="55">#REF!</definedName>
    <definedName name="ITEM7.2" localSheetId="56">#REF!</definedName>
    <definedName name="ITEM7.2">#REF!</definedName>
    <definedName name="ITEM7.20">#REF!</definedName>
    <definedName name="ITEM7.21">#REF!</definedName>
    <definedName name="ITEM7.22">#REF!</definedName>
    <definedName name="ITEM7.23">#REF!</definedName>
    <definedName name="ITEM7.24">#REF!</definedName>
    <definedName name="ITEM7.25">#REF!</definedName>
    <definedName name="ITEM7.26">#REF!</definedName>
    <definedName name="ITEM7.27">#REF!</definedName>
    <definedName name="ITEM7.28">#REF!</definedName>
    <definedName name="ITEM7.29">#REF!</definedName>
    <definedName name="ITEM7.3" localSheetId="5">#REF!</definedName>
    <definedName name="ITEM7.3" localSheetId="31">#REF!</definedName>
    <definedName name="ITEM7.3" localSheetId="43">#REF!</definedName>
    <definedName name="ITEM7.3" localSheetId="53">#REF!</definedName>
    <definedName name="ITEM7.3" localSheetId="52">#REF!</definedName>
    <definedName name="ITEM7.3" localSheetId="50">#REF!</definedName>
    <definedName name="ITEM7.3" localSheetId="3">#REF!</definedName>
    <definedName name="ITEM7.3" localSheetId="2">#REF!</definedName>
    <definedName name="ITEM7.3" localSheetId="47">#REF!</definedName>
    <definedName name="ITEM7.3" localSheetId="55">#REF!</definedName>
    <definedName name="ITEM7.3" localSheetId="56">#REF!</definedName>
    <definedName name="ITEM7.3">#REF!</definedName>
    <definedName name="ITEM7.30">#REF!</definedName>
    <definedName name="ITEM7.31">#REF!</definedName>
    <definedName name="ITEM7.32">#REF!</definedName>
    <definedName name="ITEM7.33">#REF!</definedName>
    <definedName name="ITEM7.34">#REF!</definedName>
    <definedName name="ITEM7.35">#REF!</definedName>
    <definedName name="ITEM7.4">#REF!</definedName>
    <definedName name="ITEM7.5" localSheetId="5">#REF!</definedName>
    <definedName name="ITEM7.5" localSheetId="31">#REF!</definedName>
    <definedName name="ITEM7.5" localSheetId="43">#REF!</definedName>
    <definedName name="ITEM7.5" localSheetId="53">#REF!</definedName>
    <definedName name="ITEM7.5" localSheetId="52">#REF!</definedName>
    <definedName name="ITEM7.5" localSheetId="50">#REF!</definedName>
    <definedName name="ITEM7.5" localSheetId="3">#REF!</definedName>
    <definedName name="ITEM7.5" localSheetId="2">#REF!</definedName>
    <definedName name="ITEM7.5" localSheetId="47">#REF!</definedName>
    <definedName name="ITEM7.5" localSheetId="55">#REF!</definedName>
    <definedName name="ITEM7.5" localSheetId="56">#REF!</definedName>
    <definedName name="ITEM7.5">#REF!</definedName>
    <definedName name="ITEM7.6">#REF!</definedName>
    <definedName name="ITEM7.7">#REF!</definedName>
    <definedName name="ITEM7.8">#REF!</definedName>
    <definedName name="ITEM7.9">#REF!</definedName>
    <definedName name="ITEM704" localSheetId="5">#REF!</definedName>
    <definedName name="ITEM704" localSheetId="31">#REF!</definedName>
    <definedName name="ITEM704" localSheetId="43">#REF!</definedName>
    <definedName name="ITEM704" localSheetId="53">#REF!</definedName>
    <definedName name="ITEM704" localSheetId="52">#REF!</definedName>
    <definedName name="ITEM704" localSheetId="50">#REF!</definedName>
    <definedName name="ITEM704" localSheetId="3">#REF!</definedName>
    <definedName name="ITEM704" localSheetId="2">#REF!</definedName>
    <definedName name="ITEM704" localSheetId="47">#REF!</definedName>
    <definedName name="ITEM704" localSheetId="55">#REF!</definedName>
    <definedName name="ITEM704" localSheetId="56">#REF!</definedName>
    <definedName name="ITEM704">#REF!</definedName>
    <definedName name="ITEM720" localSheetId="31">#REF!</definedName>
    <definedName name="ITEM720" localSheetId="43">#REF!</definedName>
    <definedName name="ITEM720" localSheetId="53">#REF!</definedName>
    <definedName name="ITEM720" localSheetId="52">#REF!</definedName>
    <definedName name="ITEM720" localSheetId="50">#REF!</definedName>
    <definedName name="ITEM720" localSheetId="3">#REF!</definedName>
    <definedName name="ITEM720" localSheetId="2">#REF!</definedName>
    <definedName name="ITEM720" localSheetId="55">#REF!</definedName>
    <definedName name="ITEM720" localSheetId="56">#REF!</definedName>
    <definedName name="ITEM720">#REF!</definedName>
    <definedName name="ITEM900" localSheetId="31">#REF!</definedName>
    <definedName name="ITEM900" localSheetId="43">#REF!</definedName>
    <definedName name="ITEM900" localSheetId="53">#REF!</definedName>
    <definedName name="ITEM900" localSheetId="52">#REF!</definedName>
    <definedName name="ITEM900" localSheetId="50">#REF!</definedName>
    <definedName name="ITEM900" localSheetId="3">#REF!</definedName>
    <definedName name="ITEM900" localSheetId="2">#REF!</definedName>
    <definedName name="ITEM900" localSheetId="55">#REF!</definedName>
    <definedName name="ITEM900" localSheetId="56">#REF!</definedName>
    <definedName name="ITEM900">#REF!</definedName>
    <definedName name="ITEMS" localSheetId="31">#REF!</definedName>
    <definedName name="ITEMS" localSheetId="43">#REF!</definedName>
    <definedName name="ITEMS" localSheetId="53">#REF!</definedName>
    <definedName name="ITEMS" localSheetId="52">#REF!</definedName>
    <definedName name="ITEMS" localSheetId="50">#REF!</definedName>
    <definedName name="ITEMS" localSheetId="3">#REF!</definedName>
    <definedName name="ITEMS" localSheetId="2">#REF!</definedName>
    <definedName name="ITEMS" localSheetId="55">#REF!</definedName>
    <definedName name="ITEMS" localSheetId="56">#REF!</definedName>
    <definedName name="ITEMS">#REF!</definedName>
    <definedName name="ITEN320" localSheetId="31">#REF!</definedName>
    <definedName name="ITEN320" localSheetId="43">#REF!</definedName>
    <definedName name="ITEN320" localSheetId="53">#REF!</definedName>
    <definedName name="ITEN320" localSheetId="52">#REF!</definedName>
    <definedName name="ITEN320" localSheetId="50">#REF!</definedName>
    <definedName name="ITEN320" localSheetId="3">#REF!</definedName>
    <definedName name="ITEN320" localSheetId="2">#REF!</definedName>
    <definedName name="ITEN320" localSheetId="55">#REF!</definedName>
    <definedName name="ITEN320" localSheetId="56">#REF!</definedName>
    <definedName name="ITEN320">#REF!</definedName>
    <definedName name="IVA_UTIL">#REF!</definedName>
    <definedName name="IVAConsultoria" localSheetId="5">#REF!</definedName>
    <definedName name="IVAConsultoria" localSheetId="9">#REF!</definedName>
    <definedName name="IVAConsultoria" localSheetId="8">#REF!</definedName>
    <definedName name="IVAConsultoria" localSheetId="31">#REF!</definedName>
    <definedName name="IVAConsultoria" localSheetId="43">#REF!</definedName>
    <definedName name="IVAConsultoria" localSheetId="53">#REF!</definedName>
    <definedName name="IVAConsultoria" localSheetId="52">#REF!</definedName>
    <definedName name="IVAConsultoria" localSheetId="50">#REF!</definedName>
    <definedName name="IVAConsultoria" localSheetId="3">#REF!</definedName>
    <definedName name="IVAConsultoria" localSheetId="2">#REF!</definedName>
    <definedName name="IVAConsultoria" localSheetId="47">#REF!</definedName>
    <definedName name="IVAConsultoria" localSheetId="55">#REF!</definedName>
    <definedName name="IVAConsultoria" localSheetId="56">#REF!</definedName>
    <definedName name="IVAConsultoria">#REF!</definedName>
    <definedName name="IVASobreUtilidad" localSheetId="9">#REF!</definedName>
    <definedName name="IVASobreUtilidad" localSheetId="8">#REF!</definedName>
    <definedName name="IVASobreUtilidad" localSheetId="31">#REF!</definedName>
    <definedName name="IVASobreUtilidad" localSheetId="43">#REF!</definedName>
    <definedName name="IVASobreUtilidad" localSheetId="53">#REF!</definedName>
    <definedName name="IVASobreUtilidad" localSheetId="52">#REF!</definedName>
    <definedName name="IVASobreUtilidad" localSheetId="50">#REF!</definedName>
    <definedName name="IVASobreUtilidad" localSheetId="3">#REF!</definedName>
    <definedName name="IVASobreUtilidad" localSheetId="2">#REF!</definedName>
    <definedName name="IVASobreUtilidad" localSheetId="55">#REF!</definedName>
    <definedName name="IVASobreUtilidad" localSheetId="56">#REF!</definedName>
    <definedName name="IVASobreUtilidad">#REF!</definedName>
    <definedName name="j" localSheetId="31">#REF!</definedName>
    <definedName name="j" localSheetId="43">#REF!</definedName>
    <definedName name="j" localSheetId="53">#REF!</definedName>
    <definedName name="j" localSheetId="52">#REF!</definedName>
    <definedName name="j" localSheetId="50">#REF!</definedName>
    <definedName name="j" localSheetId="3">#REF!</definedName>
    <definedName name="j" localSheetId="2">#REF!</definedName>
    <definedName name="j" localSheetId="55">#REF!</definedName>
    <definedName name="j" localSheetId="56">#REF!</definedName>
    <definedName name="j">#REF!</definedName>
    <definedName name="JC" localSheetId="31">#REF!</definedName>
    <definedName name="JC" localSheetId="43">#REF!</definedName>
    <definedName name="JC" localSheetId="53">#REF!</definedName>
    <definedName name="JC" localSheetId="52">#REF!</definedName>
    <definedName name="JC" localSheetId="50">#REF!</definedName>
    <definedName name="JC" localSheetId="3">#REF!</definedName>
    <definedName name="JC" localSheetId="2">#REF!</definedName>
    <definedName name="JC" localSheetId="55">#REF!</definedName>
    <definedName name="JC" localSheetId="56">#REF!</definedName>
    <definedName name="JC">#REF!</definedName>
    <definedName name="jdhdh" localSheetId="31" hidden="1">#REF!</definedName>
    <definedName name="jdhdh" localSheetId="43" hidden="1">#REF!</definedName>
    <definedName name="jdhdh" localSheetId="53" hidden="1">#REF!</definedName>
    <definedName name="jdhdh" localSheetId="52" hidden="1">#REF!</definedName>
    <definedName name="jdhdh" localSheetId="50" hidden="1">#REF!</definedName>
    <definedName name="jdhdh" localSheetId="3" hidden="1">#REF!</definedName>
    <definedName name="jdhdh" localSheetId="2" hidden="1">#REF!</definedName>
    <definedName name="jdhdh" localSheetId="55" hidden="1">#REF!</definedName>
    <definedName name="jdhdh" localSheetId="56" hidden="1">#REF!</definedName>
    <definedName name="jdhdh" hidden="1">#REF!</definedName>
    <definedName name="jg" localSheetId="31">#REF!</definedName>
    <definedName name="jg" localSheetId="43">#REF!</definedName>
    <definedName name="jg" localSheetId="53">#REF!</definedName>
    <definedName name="jg" localSheetId="52">#REF!</definedName>
    <definedName name="jg" localSheetId="50">#REF!</definedName>
    <definedName name="jg" localSheetId="2">#REF!</definedName>
    <definedName name="jg" localSheetId="55">#REF!</definedName>
    <definedName name="jg" localSheetId="56">#REF!</definedName>
    <definedName name="jg">#REF!</definedName>
    <definedName name="JGJH" localSheetId="5">#REF!</definedName>
    <definedName name="JGJH" localSheetId="31">#REF!</definedName>
    <definedName name="JGJH" localSheetId="43">#REF!</definedName>
    <definedName name="JGJH" localSheetId="53">#REF!</definedName>
    <definedName name="JGJH" localSheetId="52">#REF!</definedName>
    <definedName name="JGJH" localSheetId="50">#REF!</definedName>
    <definedName name="JGJH" localSheetId="3">#REF!</definedName>
    <definedName name="JGJH" localSheetId="2">#REF!</definedName>
    <definedName name="JGJH" localSheetId="47">#REF!</definedName>
    <definedName name="JGJH" localSheetId="55">#REF!</definedName>
    <definedName name="JGJH" localSheetId="56">#REF!</definedName>
    <definedName name="JGJH">#REF!</definedName>
    <definedName name="jh" localSheetId="31">#REF!</definedName>
    <definedName name="jh" localSheetId="43">#REF!</definedName>
    <definedName name="jh" localSheetId="53">#REF!</definedName>
    <definedName name="jh" localSheetId="52">#REF!</definedName>
    <definedName name="jh" localSheetId="50">#REF!</definedName>
    <definedName name="jh" localSheetId="3">#REF!</definedName>
    <definedName name="jh" localSheetId="2">#REF!</definedName>
    <definedName name="jh" localSheetId="55">#REF!</definedName>
    <definedName name="jh" localSheetId="56">#REF!</definedName>
    <definedName name="jh">#REF!</definedName>
    <definedName name="JHFJ" localSheetId="31">#REF!</definedName>
    <definedName name="JHFJ" localSheetId="43">#REF!</definedName>
    <definedName name="JHFJ" localSheetId="53">#REF!</definedName>
    <definedName name="JHFJ" localSheetId="52">#REF!</definedName>
    <definedName name="JHFJ" localSheetId="50">#REF!</definedName>
    <definedName name="JHFJ" localSheetId="3">#REF!</definedName>
    <definedName name="JHFJ" localSheetId="2">#REF!</definedName>
    <definedName name="JHFJ" localSheetId="55">#REF!</definedName>
    <definedName name="JHFJ" localSheetId="56">#REF!</definedName>
    <definedName name="JHFJ">#REF!</definedName>
    <definedName name="jhiuh" localSheetId="31">#REF!</definedName>
    <definedName name="jhiuh" localSheetId="43">#REF!</definedName>
    <definedName name="jhiuh" localSheetId="53">#REF!</definedName>
    <definedName name="jhiuh" localSheetId="52">#REF!</definedName>
    <definedName name="jhiuh" localSheetId="50">#REF!</definedName>
    <definedName name="jhiuh" localSheetId="3">#REF!</definedName>
    <definedName name="jhiuh" localSheetId="2">#REF!</definedName>
    <definedName name="jhiuh" localSheetId="55">#REF!</definedName>
    <definedName name="jhiuh" localSheetId="56">#REF!</definedName>
    <definedName name="jhiuh">#REF!</definedName>
    <definedName name="JJ" localSheetId="46">#REF!</definedName>
    <definedName name="JJ" localSheetId="31">#REF!</definedName>
    <definedName name="JJ" localSheetId="42">#REF!</definedName>
    <definedName name="JJ" localSheetId="43">#REF!</definedName>
    <definedName name="JJ" localSheetId="53">#REF!</definedName>
    <definedName name="JJ" localSheetId="45">#REF!</definedName>
    <definedName name="JJ" localSheetId="48">#REF!</definedName>
    <definedName name="JJ" localSheetId="12">#REF!</definedName>
    <definedName name="JJ" localSheetId="52">#REF!</definedName>
    <definedName name="JJ" localSheetId="13">#REF!</definedName>
    <definedName name="JJ" localSheetId="14">#REF!</definedName>
    <definedName name="JJ" localSheetId="18">#REF!</definedName>
    <definedName name="JJ" localSheetId="19">#REF!</definedName>
    <definedName name="JJ" localSheetId="16">#REF!</definedName>
    <definedName name="JJ" localSheetId="17">#REF!</definedName>
    <definedName name="JJ" localSheetId="25">#REF!</definedName>
    <definedName name="JJ" localSheetId="29">#REF!</definedName>
    <definedName name="JJ" localSheetId="30">#REF!</definedName>
    <definedName name="JJ" localSheetId="27">#REF!</definedName>
    <definedName name="JJ" localSheetId="28">#REF!</definedName>
    <definedName name="JJ" localSheetId="26">#REF!</definedName>
    <definedName name="JJ" localSheetId="15">#REF!</definedName>
    <definedName name="JJ" localSheetId="32">#REF!</definedName>
    <definedName name="JJ" localSheetId="33">#REF!</definedName>
    <definedName name="JJ" localSheetId="34">#REF!</definedName>
    <definedName name="JJ" localSheetId="35">#REF!</definedName>
    <definedName name="JJ" localSheetId="23">#REF!</definedName>
    <definedName name="JJ" localSheetId="22">#REF!</definedName>
    <definedName name="JJ" localSheetId="21">#REF!</definedName>
    <definedName name="JJ" localSheetId="47">#REF!</definedName>
    <definedName name="JJ" localSheetId="37">#REF!</definedName>
    <definedName name="JJ" localSheetId="38">#REF!</definedName>
    <definedName name="JJ" localSheetId="39">#REF!</definedName>
    <definedName name="JJ" localSheetId="40">#REF!</definedName>
    <definedName name="JJ" localSheetId="41">#REF!</definedName>
    <definedName name="JJ" localSheetId="36">#REF!</definedName>
    <definedName name="JJ" localSheetId="20">#REF!</definedName>
    <definedName name="JJ" localSheetId="55">#REF!</definedName>
    <definedName name="JJ" localSheetId="56">#REF!</definedName>
    <definedName name="JJ" localSheetId="54">#REF!</definedName>
    <definedName name="JJ" localSheetId="24">#REF!</definedName>
    <definedName name="JJ" localSheetId="44">#REF!</definedName>
    <definedName name="JJ">#REF!</definedName>
    <definedName name="jk" localSheetId="5">#REF!</definedName>
    <definedName name="jk" localSheetId="31">#REF!</definedName>
    <definedName name="jk" localSheetId="43">#REF!</definedName>
    <definedName name="jk" localSheetId="53">#REF!</definedName>
    <definedName name="jk" localSheetId="52">#REF!</definedName>
    <definedName name="jk" localSheetId="50">#REF!</definedName>
    <definedName name="jk" localSheetId="3">#REF!</definedName>
    <definedName name="jk" localSheetId="2">#REF!</definedName>
    <definedName name="jk" localSheetId="47">#REF!</definedName>
    <definedName name="jk" localSheetId="55">#REF!</definedName>
    <definedName name="jk" localSheetId="56">#REF!</definedName>
    <definedName name="jk">#REF!</definedName>
    <definedName name="jklj" localSheetId="31" hidden="1">#REF!</definedName>
    <definedName name="jklj" localSheetId="3" hidden="1">#REF!</definedName>
    <definedName name="jklj" localSheetId="4" hidden="1">#REF!</definedName>
    <definedName name="jklj" hidden="1">#REF!</definedName>
    <definedName name="jn" localSheetId="31">#REF!</definedName>
    <definedName name="jn" localSheetId="43">#REF!</definedName>
    <definedName name="jn" localSheetId="53">#REF!</definedName>
    <definedName name="jn" localSheetId="52">#REF!</definedName>
    <definedName name="jn" localSheetId="50">#REF!</definedName>
    <definedName name="jn" localSheetId="3">#REF!</definedName>
    <definedName name="jn" localSheetId="2">#REF!</definedName>
    <definedName name="jn" localSheetId="55">#REF!</definedName>
    <definedName name="jn" localSheetId="56">#REF!</definedName>
    <definedName name="jn">#REF!</definedName>
    <definedName name="jnh" localSheetId="31">#REF!</definedName>
    <definedName name="jnh" localSheetId="43">#REF!</definedName>
    <definedName name="jnh" localSheetId="53">#REF!</definedName>
    <definedName name="jnh" localSheetId="52">#REF!</definedName>
    <definedName name="jnh" localSheetId="50">#REF!</definedName>
    <definedName name="jnh" localSheetId="3">#REF!</definedName>
    <definedName name="jnh" localSheetId="2">#REF!</definedName>
    <definedName name="jnh" localSheetId="55">#REF!</definedName>
    <definedName name="jnh" localSheetId="56">#REF!</definedName>
    <definedName name="jnh">#REF!</definedName>
    <definedName name="jñ" localSheetId="31">#REF!</definedName>
    <definedName name="jñ" localSheetId="43">#REF!</definedName>
    <definedName name="jñ" localSheetId="53">#REF!</definedName>
    <definedName name="jñ" localSheetId="52">#REF!</definedName>
    <definedName name="jñ" localSheetId="50">#REF!</definedName>
    <definedName name="jñ" localSheetId="3">#REF!</definedName>
    <definedName name="jñ" localSheetId="2">#REF!</definedName>
    <definedName name="jñ" localSheetId="55">#REF!</definedName>
    <definedName name="jñ" localSheetId="56">#REF!</definedName>
    <definedName name="jñ">#REF!</definedName>
    <definedName name="jo" localSheetId="31">#REF!</definedName>
    <definedName name="jo" localSheetId="43">#REF!</definedName>
    <definedName name="jo" localSheetId="53">#REF!</definedName>
    <definedName name="jo" localSheetId="52">#REF!</definedName>
    <definedName name="jo" localSheetId="50">#REF!</definedName>
    <definedName name="jo" localSheetId="3">#REF!</definedName>
    <definedName name="jo" localSheetId="2">#REF!</definedName>
    <definedName name="jo" localSheetId="55">#REF!</definedName>
    <definedName name="jo" localSheetId="56">#REF!</definedName>
    <definedName name="jo">#REF!</definedName>
    <definedName name="Jornal">#REF!</definedName>
    <definedName name="jt" localSheetId="5">#REF!</definedName>
    <definedName name="jt" localSheetId="31">#REF!</definedName>
    <definedName name="jt" localSheetId="43">#REF!</definedName>
    <definedName name="jt" localSheetId="53">#REF!</definedName>
    <definedName name="jt" localSheetId="52">#REF!</definedName>
    <definedName name="jt" localSheetId="50">#REF!</definedName>
    <definedName name="jt" localSheetId="3">#REF!</definedName>
    <definedName name="jt" localSheetId="2">#REF!</definedName>
    <definedName name="jt" localSheetId="47">#REF!</definedName>
    <definedName name="jt" localSheetId="55">#REF!</definedName>
    <definedName name="jt" localSheetId="56">#REF!</definedName>
    <definedName name="jt">#REF!</definedName>
    <definedName name="jui" localSheetId="31">#REF!</definedName>
    <definedName name="jui" localSheetId="43">#REF!</definedName>
    <definedName name="jui" localSheetId="53">#REF!</definedName>
    <definedName name="jui" localSheetId="52">#REF!</definedName>
    <definedName name="jui" localSheetId="50">#REF!</definedName>
    <definedName name="jui" localSheetId="3">#REF!</definedName>
    <definedName name="jui" localSheetId="2">#REF!</definedName>
    <definedName name="jui" localSheetId="55">#REF!</definedName>
    <definedName name="jui" localSheetId="56">#REF!</definedName>
    <definedName name="jui">#REF!</definedName>
    <definedName name="JUL" localSheetId="31">#REF!</definedName>
    <definedName name="JUL" localSheetId="43">#REF!</definedName>
    <definedName name="JUL" localSheetId="53">#REF!</definedName>
    <definedName name="JUL" localSheetId="52">#REF!</definedName>
    <definedName name="JUL" localSheetId="50">#REF!</definedName>
    <definedName name="JUL" localSheetId="3">#REF!</definedName>
    <definedName name="JUL" localSheetId="2">#REF!</definedName>
    <definedName name="JUL" localSheetId="55">#REF!</definedName>
    <definedName name="JUL" localSheetId="56">#REF!</definedName>
    <definedName name="JUL">#REF!</definedName>
    <definedName name="jun" localSheetId="31">#REF!</definedName>
    <definedName name="jun" localSheetId="43">#REF!</definedName>
    <definedName name="jun" localSheetId="53">#REF!</definedName>
    <definedName name="jun" localSheetId="52">#REF!</definedName>
    <definedName name="jun" localSheetId="50">#REF!</definedName>
    <definedName name="jun" localSheetId="3">#REF!</definedName>
    <definedName name="jun" localSheetId="2">#REF!</definedName>
    <definedName name="jun" localSheetId="55">#REF!</definedName>
    <definedName name="jun" localSheetId="56">#REF!</definedName>
    <definedName name="jun">#REF!</definedName>
    <definedName name="juy" localSheetId="31">#REF!</definedName>
    <definedName name="juy" localSheetId="43">#REF!</definedName>
    <definedName name="juy" localSheetId="53">#REF!</definedName>
    <definedName name="juy" localSheetId="52">#REF!</definedName>
    <definedName name="juy" localSheetId="50">#REF!</definedName>
    <definedName name="juy" localSheetId="3">#REF!</definedName>
    <definedName name="juy" localSheetId="2">#REF!</definedName>
    <definedName name="juy" localSheetId="55">#REF!</definedName>
    <definedName name="juy" localSheetId="56">#REF!</definedName>
    <definedName name="juy">#REF!</definedName>
    <definedName name="jvgjgj" localSheetId="31">#REF!</definedName>
    <definedName name="jvgjgj" localSheetId="43">#REF!</definedName>
    <definedName name="jvgjgj" localSheetId="53">#REF!</definedName>
    <definedName name="jvgjgj" localSheetId="52">#REF!</definedName>
    <definedName name="jvgjgj" localSheetId="50">#REF!</definedName>
    <definedName name="jvgjgj" localSheetId="3">#REF!</definedName>
    <definedName name="jvgjgj" localSheetId="2">#REF!</definedName>
    <definedName name="jvgjgj" localSheetId="55">#REF!</definedName>
    <definedName name="jvgjgj" localSheetId="56">#REF!</definedName>
    <definedName name="jvgjgj">#REF!</definedName>
    <definedName name="jvgk" localSheetId="31">#REF!</definedName>
    <definedName name="jvgk" localSheetId="43">#REF!</definedName>
    <definedName name="jvgk" localSheetId="53">#REF!</definedName>
    <definedName name="jvgk" localSheetId="52">#REF!</definedName>
    <definedName name="jvgk" localSheetId="50">#REF!</definedName>
    <definedName name="jvgk" localSheetId="3">#REF!</definedName>
    <definedName name="jvgk" localSheetId="2">#REF!</definedName>
    <definedName name="jvgk" localSheetId="55">#REF!</definedName>
    <definedName name="jvgk" localSheetId="56">#REF!</definedName>
    <definedName name="jvgk">#REF!</definedName>
    <definedName name="K0F1" localSheetId="31">#REF!</definedName>
    <definedName name="K0F1" localSheetId="43">#REF!</definedName>
    <definedName name="K0F1" localSheetId="53">#REF!</definedName>
    <definedName name="K0F1" localSheetId="52">#REF!</definedName>
    <definedName name="K0F1" localSheetId="50">#REF!</definedName>
    <definedName name="K0F1" localSheetId="3">#REF!</definedName>
    <definedName name="K0F1" localSheetId="2">#REF!</definedName>
    <definedName name="K0F1" localSheetId="55">#REF!</definedName>
    <definedName name="K0F1" localSheetId="56">#REF!</definedName>
    <definedName name="K0F1">#REF!</definedName>
    <definedName name="K0F2" localSheetId="31">#REF!</definedName>
    <definedName name="K0F2" localSheetId="43">#REF!</definedName>
    <definedName name="K0F2" localSheetId="53">#REF!</definedName>
    <definedName name="K0F2" localSheetId="52">#REF!</definedName>
    <definedName name="K0F2" localSheetId="50">#REF!</definedName>
    <definedName name="K0F2" localSheetId="3">#REF!</definedName>
    <definedName name="K0F2" localSheetId="2">#REF!</definedName>
    <definedName name="K0F2" localSheetId="55">#REF!</definedName>
    <definedName name="K0F2" localSheetId="56">#REF!</definedName>
    <definedName name="K0F2">#REF!</definedName>
    <definedName name="K10ALO" localSheetId="31">#REF!</definedName>
    <definedName name="K10ALO" localSheetId="43">#REF!</definedName>
    <definedName name="K10ALO" localSheetId="53">#REF!</definedName>
    <definedName name="K10ALO" localSheetId="52">#REF!</definedName>
    <definedName name="K10ALO" localSheetId="50">#REF!</definedName>
    <definedName name="K10ALO" localSheetId="3">#REF!</definedName>
    <definedName name="K10ALO" localSheetId="2">#REF!</definedName>
    <definedName name="K10ALO" localSheetId="55">#REF!</definedName>
    <definedName name="K10ALO" localSheetId="56">#REF!</definedName>
    <definedName name="K10ALO">#REF!</definedName>
    <definedName name="K11ALO" localSheetId="31">#REF!</definedName>
    <definedName name="K11ALO" localSheetId="43">#REF!</definedName>
    <definedName name="K11ALO" localSheetId="53">#REF!</definedName>
    <definedName name="K11ALO" localSheetId="52">#REF!</definedName>
    <definedName name="K11ALO" localSheetId="50">#REF!</definedName>
    <definedName name="K11ALO" localSheetId="3">#REF!</definedName>
    <definedName name="K11ALO" localSheetId="2">#REF!</definedName>
    <definedName name="K11ALO" localSheetId="55">#REF!</definedName>
    <definedName name="K11ALO" localSheetId="56">#REF!</definedName>
    <definedName name="K11ALO">#REF!</definedName>
    <definedName name="K1F1" localSheetId="31">#REF!</definedName>
    <definedName name="K1F1" localSheetId="43">#REF!</definedName>
    <definedName name="K1F1" localSheetId="53">#REF!</definedName>
    <definedName name="K1F1" localSheetId="52">#REF!</definedName>
    <definedName name="K1F1" localSheetId="50">#REF!</definedName>
    <definedName name="K1F1" localSheetId="3">#REF!</definedName>
    <definedName name="K1F1" localSheetId="2">#REF!</definedName>
    <definedName name="K1F1" localSheetId="55">#REF!</definedName>
    <definedName name="K1F1" localSheetId="56">#REF!</definedName>
    <definedName name="K1F1">#REF!</definedName>
    <definedName name="K1F2" localSheetId="31">#REF!</definedName>
    <definedName name="K1F2" localSheetId="43">#REF!</definedName>
    <definedName name="K1F2" localSheetId="53">#REF!</definedName>
    <definedName name="K1F2" localSheetId="52">#REF!</definedName>
    <definedName name="K1F2" localSheetId="50">#REF!</definedName>
    <definedName name="K1F2" localSheetId="3">#REF!</definedName>
    <definedName name="K1F2" localSheetId="2">#REF!</definedName>
    <definedName name="K1F2" localSheetId="55">#REF!</definedName>
    <definedName name="K1F2" localSheetId="56">#REF!</definedName>
    <definedName name="K1F2">#REF!</definedName>
    <definedName name="K2F1" localSheetId="31">#REF!</definedName>
    <definedName name="K2F1" localSheetId="43">#REF!</definedName>
    <definedName name="K2F1" localSheetId="53">#REF!</definedName>
    <definedName name="K2F1" localSheetId="52">#REF!</definedName>
    <definedName name="K2F1" localSheetId="50">#REF!</definedName>
    <definedName name="K2F1" localSheetId="3">#REF!</definedName>
    <definedName name="K2F1" localSheetId="2">#REF!</definedName>
    <definedName name="K2F1" localSheetId="55">#REF!</definedName>
    <definedName name="K2F1" localSheetId="56">#REF!</definedName>
    <definedName name="K2F1">#REF!</definedName>
    <definedName name="K2F2" localSheetId="31">#REF!</definedName>
    <definedName name="K2F2" localSheetId="43">#REF!</definedName>
    <definedName name="K2F2" localSheetId="53">#REF!</definedName>
    <definedName name="K2F2" localSheetId="52">#REF!</definedName>
    <definedName name="K2F2" localSheetId="50">#REF!</definedName>
    <definedName name="K2F2" localSheetId="3">#REF!</definedName>
    <definedName name="K2F2" localSheetId="2">#REF!</definedName>
    <definedName name="K2F2" localSheetId="55">#REF!</definedName>
    <definedName name="K2F2" localSheetId="56">#REF!</definedName>
    <definedName name="K2F2">#REF!</definedName>
    <definedName name="K3F1" localSheetId="31">#REF!</definedName>
    <definedName name="K3F1" localSheetId="43">#REF!</definedName>
    <definedName name="K3F1" localSheetId="53">#REF!</definedName>
    <definedName name="K3F1" localSheetId="52">#REF!</definedName>
    <definedName name="K3F1" localSheetId="50">#REF!</definedName>
    <definedName name="K3F1" localSheetId="3">#REF!</definedName>
    <definedName name="K3F1" localSheetId="2">#REF!</definedName>
    <definedName name="K3F1" localSheetId="55">#REF!</definedName>
    <definedName name="K3F1" localSheetId="56">#REF!</definedName>
    <definedName name="K3F1">#REF!</definedName>
    <definedName name="K3F2" localSheetId="31">#REF!</definedName>
    <definedName name="K3F2" localSheetId="43">#REF!</definedName>
    <definedName name="K3F2" localSheetId="53">#REF!</definedName>
    <definedName name="K3F2" localSheetId="52">#REF!</definedName>
    <definedName name="K3F2" localSheetId="50">#REF!</definedName>
    <definedName name="K3F2" localSheetId="3">#REF!</definedName>
    <definedName name="K3F2" localSheetId="2">#REF!</definedName>
    <definedName name="K3F2" localSheetId="55">#REF!</definedName>
    <definedName name="K3F2" localSheetId="56">#REF!</definedName>
    <definedName name="K3F2">#REF!</definedName>
    <definedName name="K4F1" localSheetId="31">#REF!</definedName>
    <definedName name="K4F1" localSheetId="43">#REF!</definedName>
    <definedName name="K4F1" localSheetId="53">#REF!</definedName>
    <definedName name="K4F1" localSheetId="52">#REF!</definedName>
    <definedName name="K4F1" localSheetId="50">#REF!</definedName>
    <definedName name="K4F1" localSheetId="3">#REF!</definedName>
    <definedName name="K4F1" localSheetId="2">#REF!</definedName>
    <definedName name="K4F1" localSheetId="55">#REF!</definedName>
    <definedName name="K4F1" localSheetId="56">#REF!</definedName>
    <definedName name="K4F1">#REF!</definedName>
    <definedName name="K4F2" localSheetId="31">#REF!</definedName>
    <definedName name="K4F2" localSheetId="43">#REF!</definedName>
    <definedName name="K4F2" localSheetId="53">#REF!</definedName>
    <definedName name="K4F2" localSheetId="52">#REF!</definedName>
    <definedName name="K4F2" localSheetId="50">#REF!</definedName>
    <definedName name="K4F2" localSheetId="3">#REF!</definedName>
    <definedName name="K4F2" localSheetId="2">#REF!</definedName>
    <definedName name="K4F2" localSheetId="55">#REF!</definedName>
    <definedName name="K4F2" localSheetId="56">#REF!</definedName>
    <definedName name="K4F2">#REF!</definedName>
    <definedName name="K5F1" localSheetId="31">#REF!</definedName>
    <definedName name="K5F1" localSheetId="43">#REF!</definedName>
    <definedName name="K5F1" localSheetId="53">#REF!</definedName>
    <definedName name="K5F1" localSheetId="52">#REF!</definedName>
    <definedName name="K5F1" localSheetId="50">#REF!</definedName>
    <definedName name="K5F1" localSheetId="3">#REF!</definedName>
    <definedName name="K5F1" localSheetId="2">#REF!</definedName>
    <definedName name="K5F1" localSheetId="55">#REF!</definedName>
    <definedName name="K5F1" localSheetId="56">#REF!</definedName>
    <definedName name="K5F1">#REF!</definedName>
    <definedName name="K5F2" localSheetId="31">#REF!</definedName>
    <definedName name="K5F2" localSheetId="43">#REF!</definedName>
    <definedName name="K5F2" localSheetId="53">#REF!</definedName>
    <definedName name="K5F2" localSheetId="52">#REF!</definedName>
    <definedName name="K5F2" localSheetId="50">#REF!</definedName>
    <definedName name="K5F2" localSheetId="3">#REF!</definedName>
    <definedName name="K5F2" localSheetId="2">#REF!</definedName>
    <definedName name="K5F2" localSheetId="55">#REF!</definedName>
    <definedName name="K5F2" localSheetId="56">#REF!</definedName>
    <definedName name="K5F2">#REF!</definedName>
    <definedName name="K6F1" localSheetId="31">#REF!</definedName>
    <definedName name="K6F1" localSheetId="43">#REF!</definedName>
    <definedName name="K6F1" localSheetId="53">#REF!</definedName>
    <definedName name="K6F1" localSheetId="52">#REF!</definedName>
    <definedName name="K6F1" localSheetId="50">#REF!</definedName>
    <definedName name="K6F1" localSheetId="3">#REF!</definedName>
    <definedName name="K6F1" localSheetId="2">#REF!</definedName>
    <definedName name="K6F1" localSheetId="55">#REF!</definedName>
    <definedName name="K6F1" localSheetId="56">#REF!</definedName>
    <definedName name="K6F1">#REF!</definedName>
    <definedName name="K6F2" localSheetId="31">#REF!</definedName>
    <definedName name="K6F2" localSheetId="43">#REF!</definedName>
    <definedName name="K6F2" localSheetId="53">#REF!</definedName>
    <definedName name="K6F2" localSheetId="52">#REF!</definedName>
    <definedName name="K6F2" localSheetId="50">#REF!</definedName>
    <definedName name="K6F2" localSheetId="3">#REF!</definedName>
    <definedName name="K6F2" localSheetId="2">#REF!</definedName>
    <definedName name="K6F2" localSheetId="55">#REF!</definedName>
    <definedName name="K6F2" localSheetId="56">#REF!</definedName>
    <definedName name="K6F2">#REF!</definedName>
    <definedName name="K7F1" localSheetId="31">#REF!</definedName>
    <definedName name="K7F1" localSheetId="43">#REF!</definedName>
    <definedName name="K7F1" localSheetId="53">#REF!</definedName>
    <definedName name="K7F1" localSheetId="52">#REF!</definedName>
    <definedName name="K7F1" localSheetId="50">#REF!</definedName>
    <definedName name="K7F1" localSheetId="3">#REF!</definedName>
    <definedName name="K7F1" localSheetId="2">#REF!</definedName>
    <definedName name="K7F1" localSheetId="55">#REF!</definedName>
    <definedName name="K7F1" localSheetId="56">#REF!</definedName>
    <definedName name="K7F1">#REF!</definedName>
    <definedName name="K7F2" localSheetId="31">#REF!</definedName>
    <definedName name="K7F2" localSheetId="43">#REF!</definedName>
    <definedName name="K7F2" localSheetId="53">#REF!</definedName>
    <definedName name="K7F2" localSheetId="52">#REF!</definedName>
    <definedName name="K7F2" localSheetId="50">#REF!</definedName>
    <definedName name="K7F2" localSheetId="3">#REF!</definedName>
    <definedName name="K7F2" localSheetId="2">#REF!</definedName>
    <definedName name="K7F2" localSheetId="55">#REF!</definedName>
    <definedName name="K7F2" localSheetId="56">#REF!</definedName>
    <definedName name="K7F2">#REF!</definedName>
    <definedName name="K8ALO" localSheetId="31">#REF!</definedName>
    <definedName name="K8ALO" localSheetId="43">#REF!</definedName>
    <definedName name="K8ALO" localSheetId="53">#REF!</definedName>
    <definedName name="K8ALO" localSheetId="52">#REF!</definedName>
    <definedName name="K8ALO" localSheetId="50">#REF!</definedName>
    <definedName name="K8ALO" localSheetId="3">#REF!</definedName>
    <definedName name="K8ALO" localSheetId="2">#REF!</definedName>
    <definedName name="K8ALO" localSheetId="55">#REF!</definedName>
    <definedName name="K8ALO" localSheetId="56">#REF!</definedName>
    <definedName name="K8ALO">#REF!</definedName>
    <definedName name="K8F1" localSheetId="31">#REF!</definedName>
    <definedName name="K8F1" localSheetId="43">#REF!</definedName>
    <definedName name="K8F1" localSheetId="53">#REF!</definedName>
    <definedName name="K8F1" localSheetId="52">#REF!</definedName>
    <definedName name="K8F1" localSheetId="50">#REF!</definedName>
    <definedName name="K8F1" localSheetId="3">#REF!</definedName>
    <definedName name="K8F1" localSheetId="2">#REF!</definedName>
    <definedName name="K8F1" localSheetId="55">#REF!</definedName>
    <definedName name="K8F1" localSheetId="56">#REF!</definedName>
    <definedName name="K8F1">#REF!</definedName>
    <definedName name="K8F2" localSheetId="31">#REF!</definedName>
    <definedName name="K8F2" localSheetId="43">#REF!</definedName>
    <definedName name="K8F2" localSheetId="53">#REF!</definedName>
    <definedName name="K8F2" localSheetId="52">#REF!</definedName>
    <definedName name="K8F2" localSheetId="50">#REF!</definedName>
    <definedName name="K8F2" localSheetId="3">#REF!</definedName>
    <definedName name="K8F2" localSheetId="2">#REF!</definedName>
    <definedName name="K8F2" localSheetId="55">#REF!</definedName>
    <definedName name="K8F2" localSheetId="56">#REF!</definedName>
    <definedName name="K8F2">#REF!</definedName>
    <definedName name="K9ALO" localSheetId="31">#REF!</definedName>
    <definedName name="K9ALO" localSheetId="43">#REF!</definedName>
    <definedName name="K9ALO" localSheetId="53">#REF!</definedName>
    <definedName name="K9ALO" localSheetId="52">#REF!</definedName>
    <definedName name="K9ALO" localSheetId="50">#REF!</definedName>
    <definedName name="K9ALO" localSheetId="3">#REF!</definedName>
    <definedName name="K9ALO" localSheetId="2">#REF!</definedName>
    <definedName name="K9ALO" localSheetId="55">#REF!</definedName>
    <definedName name="K9ALO" localSheetId="56">#REF!</definedName>
    <definedName name="K9ALO">#REF!</definedName>
    <definedName name="kio" localSheetId="31">#REF!</definedName>
    <definedName name="kio" localSheetId="43">#REF!</definedName>
    <definedName name="kio" localSheetId="53">#REF!</definedName>
    <definedName name="kio" localSheetId="52">#REF!</definedName>
    <definedName name="kio" localSheetId="50">#REF!</definedName>
    <definedName name="kio" localSheetId="3">#REF!</definedName>
    <definedName name="kio" localSheetId="2">#REF!</definedName>
    <definedName name="kio" localSheetId="55">#REF!</definedName>
    <definedName name="kio" localSheetId="56">#REF!</definedName>
    <definedName name="kio">#REF!</definedName>
    <definedName name="kip" localSheetId="31">#REF!</definedName>
    <definedName name="kip" localSheetId="43">#REF!</definedName>
    <definedName name="kip" localSheetId="53">#REF!</definedName>
    <definedName name="kip" localSheetId="52">#REF!</definedName>
    <definedName name="kip" localSheetId="50">#REF!</definedName>
    <definedName name="kip" localSheetId="3">#REF!</definedName>
    <definedName name="kip" localSheetId="2">#REF!</definedName>
    <definedName name="kip" localSheetId="55">#REF!</definedName>
    <definedName name="kip" localSheetId="56">#REF!</definedName>
    <definedName name="kip">#REF!</definedName>
    <definedName name="KJH" localSheetId="31">#REF!</definedName>
    <definedName name="KJH" localSheetId="43">#REF!</definedName>
    <definedName name="KJH" localSheetId="53">#REF!</definedName>
    <definedName name="KJH" localSheetId="52">#REF!</definedName>
    <definedName name="KJH" localSheetId="50">#REF!</definedName>
    <definedName name="KJH" localSheetId="3">#REF!</definedName>
    <definedName name="KJH" localSheetId="2">#REF!</definedName>
    <definedName name="KJH" localSheetId="55">#REF!</definedName>
    <definedName name="KJH" localSheetId="56">#REF!</definedName>
    <definedName name="KJH">#REF!</definedName>
    <definedName name="kjkl" localSheetId="31">#REF!</definedName>
    <definedName name="kjkl" localSheetId="43">#REF!</definedName>
    <definedName name="kjkl" localSheetId="53">#REF!</definedName>
    <definedName name="kjkl" localSheetId="52">#REF!</definedName>
    <definedName name="kjkl" localSheetId="50">#REF!</definedName>
    <definedName name="kjkl" localSheetId="3">#REF!</definedName>
    <definedName name="kjkl" localSheetId="2">#REF!</definedName>
    <definedName name="kjkl" localSheetId="55">#REF!</definedName>
    <definedName name="kjkl" localSheetId="56">#REF!</definedName>
    <definedName name="kjkl">#REF!</definedName>
    <definedName name="KK" localSheetId="31">#REF!</definedName>
    <definedName name="KK" localSheetId="43">#REF!</definedName>
    <definedName name="KK" localSheetId="53">#REF!</definedName>
    <definedName name="KK" localSheetId="52">#REF!</definedName>
    <definedName name="KK" localSheetId="50">#REF!</definedName>
    <definedName name="KK" localSheetId="3">#REF!</definedName>
    <definedName name="KK" localSheetId="2">#REF!</definedName>
    <definedName name="KK" localSheetId="55">#REF!</definedName>
    <definedName name="KK" localSheetId="56">#REF!</definedName>
    <definedName name="KK">#REF!</definedName>
    <definedName name="kl" localSheetId="31">#REF!</definedName>
    <definedName name="kl" localSheetId="43">#REF!</definedName>
    <definedName name="kl" localSheetId="53">#REF!</definedName>
    <definedName name="kl" localSheetId="52">#REF!</definedName>
    <definedName name="kl" localSheetId="50">#REF!</definedName>
    <definedName name="kl" localSheetId="3">#REF!</definedName>
    <definedName name="kl" localSheetId="2">#REF!</definedName>
    <definedName name="kl" localSheetId="55">#REF!</definedName>
    <definedName name="kl" localSheetId="56">#REF!</definedName>
    <definedName name="kl">#REF!</definedName>
    <definedName name="KLJKLMDS" localSheetId="31">#REF!</definedName>
    <definedName name="KLJKLMDS" localSheetId="43">#REF!</definedName>
    <definedName name="KLJKLMDS" localSheetId="53">#REF!</definedName>
    <definedName name="KLJKLMDS" localSheetId="52">#REF!</definedName>
    <definedName name="KLJKLMDS" localSheetId="50">#REF!</definedName>
    <definedName name="KLJKLMDS" localSheetId="3">#REF!</definedName>
    <definedName name="KLJKLMDS" localSheetId="2">#REF!</definedName>
    <definedName name="KLJKLMDS" localSheetId="55">#REF!</definedName>
    <definedName name="KLJKLMDS" localSheetId="56">#REF!</definedName>
    <definedName name="KLJKLMDS">#REF!</definedName>
    <definedName name="kmn" localSheetId="5">#REF!</definedName>
    <definedName name="kmn" localSheetId="31">#REF!</definedName>
    <definedName name="kmn" localSheetId="43">#REF!</definedName>
    <definedName name="kmn" localSheetId="53">#REF!</definedName>
    <definedName name="kmn" localSheetId="52">#REF!</definedName>
    <definedName name="kmn" localSheetId="50">#REF!</definedName>
    <definedName name="kmn" localSheetId="3">#REF!</definedName>
    <definedName name="kmn" localSheetId="2">#REF!</definedName>
    <definedName name="kmn" localSheetId="47">#REF!</definedName>
    <definedName name="kmn" localSheetId="55">#REF!</definedName>
    <definedName name="kmn" localSheetId="56">#REF!</definedName>
    <definedName name="kmn">#REF!</definedName>
    <definedName name="kñy" localSheetId="31">#REF!</definedName>
    <definedName name="kñy" localSheetId="43">#REF!</definedName>
    <definedName name="kñy" localSheetId="53">#REF!</definedName>
    <definedName name="kñy" localSheetId="52">#REF!</definedName>
    <definedName name="kñy" localSheetId="50">#REF!</definedName>
    <definedName name="kñy" localSheetId="3">#REF!</definedName>
    <definedName name="kñy" localSheetId="2">#REF!</definedName>
    <definedName name="kñy" localSheetId="55">#REF!</definedName>
    <definedName name="kñy" localSheetId="56">#REF!</definedName>
    <definedName name="kñy">#REF!</definedName>
    <definedName name="ko">#REF!</definedName>
    <definedName name="kuh" localSheetId="5">#REF!</definedName>
    <definedName name="kuh" localSheetId="31">#REF!</definedName>
    <definedName name="kuh" localSheetId="43">#REF!</definedName>
    <definedName name="kuh" localSheetId="53">#REF!</definedName>
    <definedName name="kuh" localSheetId="52">#REF!</definedName>
    <definedName name="kuh" localSheetId="50">#REF!</definedName>
    <definedName name="kuh" localSheetId="3">#REF!</definedName>
    <definedName name="kuh" localSheetId="2">#REF!</definedName>
    <definedName name="kuh" localSheetId="47">#REF!</definedName>
    <definedName name="kuh" localSheetId="55">#REF!</definedName>
    <definedName name="kuh" localSheetId="56">#REF!</definedName>
    <definedName name="kuh">#REF!</definedName>
    <definedName name="kuy" localSheetId="31">#REF!</definedName>
    <definedName name="kuy" localSheetId="43">#REF!</definedName>
    <definedName name="kuy" localSheetId="53">#REF!</definedName>
    <definedName name="kuy" localSheetId="52">#REF!</definedName>
    <definedName name="kuy" localSheetId="50">#REF!</definedName>
    <definedName name="kuy" localSheetId="3">#REF!</definedName>
    <definedName name="kuy" localSheetId="2">#REF!</definedName>
    <definedName name="kuy" localSheetId="55">#REF!</definedName>
    <definedName name="kuy" localSheetId="56">#REF!</definedName>
    <definedName name="kuy">#REF!</definedName>
    <definedName name="l" comment="Codigo Insumo">#REF!</definedName>
    <definedName name="lampara.fluorescente">#REF!</definedName>
    <definedName name="lampara.incandescente">#REF!</definedName>
    <definedName name="lavamanos.trevi">#REF!</definedName>
    <definedName name="Left_Header" localSheetId="31" hidden="1">#REF!</definedName>
    <definedName name="Left_Header" localSheetId="3" hidden="1">#REF!</definedName>
    <definedName name="Left_Header" localSheetId="4" hidden="1">#REF!</definedName>
    <definedName name="Left_Header" hidden="1">#REF!</definedName>
    <definedName name="LICITACION" localSheetId="31">#REF!</definedName>
    <definedName name="LICITACION" localSheetId="43">#REF!</definedName>
    <definedName name="LICITACION" localSheetId="53">#REF!</definedName>
    <definedName name="LICITACION" localSheetId="52">#REF!</definedName>
    <definedName name="LICITACION" localSheetId="50">#REF!</definedName>
    <definedName name="LICITACION" localSheetId="3">#REF!</definedName>
    <definedName name="LICITACION" localSheetId="2">#REF!</definedName>
    <definedName name="LICITACION" localSheetId="47">#REF!</definedName>
    <definedName name="LICITACION" localSheetId="55">#REF!</definedName>
    <definedName name="LICITACION" localSheetId="56">#REF!</definedName>
    <definedName name="LICITACION">#REF!</definedName>
    <definedName name="LILI" localSheetId="31">#REF!</definedName>
    <definedName name="LILI" localSheetId="43">#REF!</definedName>
    <definedName name="LILI" localSheetId="53">#REF!</definedName>
    <definedName name="LILI" localSheetId="52">#REF!</definedName>
    <definedName name="LILI" localSheetId="50">#REF!</definedName>
    <definedName name="LILI" localSheetId="3">#REF!</definedName>
    <definedName name="LILI" localSheetId="2">#REF!</definedName>
    <definedName name="LILI" localSheetId="55">#REF!</definedName>
    <definedName name="LILI" localSheetId="56">#REF!</definedName>
    <definedName name="LILI">#REF!</definedName>
    <definedName name="limatesa">#REF!</definedName>
    <definedName name="limcount" hidden="1">1</definedName>
    <definedName name="limpieza" localSheetId="5">#REF!</definedName>
    <definedName name="limpieza" localSheetId="31">#REF!</definedName>
    <definedName name="limpieza" localSheetId="43">#REF!</definedName>
    <definedName name="limpieza" localSheetId="53">#REF!</definedName>
    <definedName name="limpieza" localSheetId="52">#REF!</definedName>
    <definedName name="limpieza" localSheetId="50">#REF!</definedName>
    <definedName name="limpieza" localSheetId="51">#REF!</definedName>
    <definedName name="limpieza" localSheetId="3">#REF!</definedName>
    <definedName name="limpieza" localSheetId="49">#REF!</definedName>
    <definedName name="limpieza" localSheetId="2">#REF!</definedName>
    <definedName name="limpieza" localSheetId="47">#REF!</definedName>
    <definedName name="limpieza" localSheetId="55">#REF!</definedName>
    <definedName name="limpieza" localSheetId="56">#REF!</definedName>
    <definedName name="limpieza">#REF!</definedName>
    <definedName name="LISBASE1">#REF!</definedName>
    <definedName name="LISBASE2">#REF!</definedName>
    <definedName name="List_cuadrillas" localSheetId="5">#REF!</definedName>
    <definedName name="List_cuadrillas" localSheetId="9">#REF!</definedName>
    <definedName name="List_cuadrillas" localSheetId="8">#REF!</definedName>
    <definedName name="List_cuadrillas" localSheetId="31">#REF!</definedName>
    <definedName name="List_cuadrillas" localSheetId="43">#REF!</definedName>
    <definedName name="List_cuadrillas" localSheetId="53">#REF!</definedName>
    <definedName name="List_cuadrillas" localSheetId="52">#REF!</definedName>
    <definedName name="List_cuadrillas" localSheetId="50">#REF!</definedName>
    <definedName name="List_cuadrillas" localSheetId="3">#REF!</definedName>
    <definedName name="List_cuadrillas" localSheetId="2">#REF!</definedName>
    <definedName name="List_cuadrillas" localSheetId="47">#REF!</definedName>
    <definedName name="List_cuadrillas" localSheetId="55">#REF!</definedName>
    <definedName name="List_cuadrillas" localSheetId="56">#REF!</definedName>
    <definedName name="List_cuadrillas">#REF!</definedName>
    <definedName name="LISTADOEQUIPOS">#REF!</definedName>
    <definedName name="LISTADOMATERIALES">#REF!</definedName>
    <definedName name="LISTADOMO">#REF!</definedName>
    <definedName name="LISTADOTRANSPORTES">#REF!</definedName>
    <definedName name="ll" localSheetId="5">#REF!</definedName>
    <definedName name="ll" localSheetId="9">#REF!</definedName>
    <definedName name="ll" localSheetId="8">#REF!</definedName>
    <definedName name="ll" localSheetId="31">#REF!</definedName>
    <definedName name="ll" localSheetId="43">#REF!</definedName>
    <definedName name="ll" localSheetId="53">#REF!</definedName>
    <definedName name="ll" localSheetId="52">#REF!</definedName>
    <definedName name="ll" localSheetId="50">#REF!</definedName>
    <definedName name="ll" localSheetId="3">#REF!</definedName>
    <definedName name="ll" localSheetId="2">#REF!</definedName>
    <definedName name="ll" localSheetId="47">#REF!</definedName>
    <definedName name="ll" localSheetId="55">#REF!</definedName>
    <definedName name="ll" localSheetId="56">#REF!</definedName>
    <definedName name="ll">#REF!</definedName>
    <definedName name="ll_1">NA()</definedName>
    <definedName name="ll_11">NA()</definedName>
    <definedName name="ll_12">NA()</definedName>
    <definedName name="ll_6">NA()</definedName>
    <definedName name="ll_7">NA()</definedName>
    <definedName name="ll_8">NA()</definedName>
    <definedName name="ll_9">NA()</definedName>
    <definedName name="lll">#REF!</definedName>
    <definedName name="lñ" localSheetId="5">#REF!</definedName>
    <definedName name="lñ" localSheetId="31">#REF!</definedName>
    <definedName name="lñ" localSheetId="43">#REF!</definedName>
    <definedName name="lñ" localSheetId="53">#REF!</definedName>
    <definedName name="lñ" localSheetId="52">#REF!</definedName>
    <definedName name="lñ" localSheetId="50">#REF!</definedName>
    <definedName name="lñ" localSheetId="3">#REF!</definedName>
    <definedName name="lñ" localSheetId="2">#REF!</definedName>
    <definedName name="lñ" localSheetId="47">#REF!</definedName>
    <definedName name="lñ" localSheetId="55">#REF!</definedName>
    <definedName name="lñ" localSheetId="56">#REF!</definedName>
    <definedName name="lñ">#REF!</definedName>
    <definedName name="LÑP" localSheetId="31">#REF!</definedName>
    <definedName name="LÑP" localSheetId="43">#REF!</definedName>
    <definedName name="LÑP" localSheetId="53">#REF!</definedName>
    <definedName name="LÑP" localSheetId="52">#REF!</definedName>
    <definedName name="LÑP" localSheetId="50">#REF!</definedName>
    <definedName name="LÑP" localSheetId="3">#REF!</definedName>
    <definedName name="LÑP" localSheetId="2">#REF!</definedName>
    <definedName name="LÑP" localSheetId="55">#REF!</definedName>
    <definedName name="LÑP" localSheetId="56">#REF!</definedName>
    <definedName name="LÑP">#REF!</definedName>
    <definedName name="LOCA" localSheetId="9">#REF!</definedName>
    <definedName name="LOCA" localSheetId="46">#REF!</definedName>
    <definedName name="LOCA" localSheetId="31">#REF!</definedName>
    <definedName name="LOCA" localSheetId="43">#REF!</definedName>
    <definedName name="LOCA" localSheetId="45">#REF!</definedName>
    <definedName name="LOCA" localSheetId="52">#REF!</definedName>
    <definedName name="LOCA" localSheetId="50">#REF!</definedName>
    <definedName name="LOCA" localSheetId="51">#REF!</definedName>
    <definedName name="LOCA" localSheetId="18">#REF!</definedName>
    <definedName name="LOCA" localSheetId="19">#REF!</definedName>
    <definedName name="LOCA" localSheetId="16">#REF!</definedName>
    <definedName name="LOCA" localSheetId="30">#REF!</definedName>
    <definedName name="LOCA" localSheetId="27">#REF!</definedName>
    <definedName name="LOCA" localSheetId="28">#REF!</definedName>
    <definedName name="LOCA" localSheetId="11">#REF!</definedName>
    <definedName name="LOCA" localSheetId="7">#REF!</definedName>
    <definedName name="LOCA" localSheetId="2">#REF!</definedName>
    <definedName name="LOCA" localSheetId="34">#REF!</definedName>
    <definedName name="LOCA" localSheetId="35">#REF!</definedName>
    <definedName name="LOCA" localSheetId="21">#REF!</definedName>
    <definedName name="LOCA" localSheetId="37">#REF!</definedName>
    <definedName name="LOCA" localSheetId="38">#REF!</definedName>
    <definedName name="LOCA" localSheetId="39">#REF!</definedName>
    <definedName name="LOCA" localSheetId="40">#REF!</definedName>
    <definedName name="LOCA" localSheetId="41">#REF!</definedName>
    <definedName name="LOCA" localSheetId="58">#REF!</definedName>
    <definedName name="LOCA" localSheetId="59">#REF!</definedName>
    <definedName name="LOCA" localSheetId="55">#REF!</definedName>
    <definedName name="LOCA" localSheetId="56">#REF!</definedName>
    <definedName name="LOCA" localSheetId="24">#REF!</definedName>
    <definedName name="LOCA" localSheetId="44">#REF!</definedName>
    <definedName name="LOCA">#REF!</definedName>
    <definedName name="LOCA1" localSheetId="9">#REF!</definedName>
    <definedName name="LOCA1" localSheetId="46">#REF!</definedName>
    <definedName name="LOCA1" localSheetId="31">#REF!</definedName>
    <definedName name="LOCA1" localSheetId="43">#REF!</definedName>
    <definedName name="LOCA1" localSheetId="45">#REF!</definedName>
    <definedName name="LOCA1" localSheetId="52">#REF!</definedName>
    <definedName name="LOCA1" localSheetId="50">#REF!</definedName>
    <definedName name="LOCA1" localSheetId="51">#REF!</definedName>
    <definedName name="LOCA1" localSheetId="18">#REF!</definedName>
    <definedName name="LOCA1" localSheetId="19">#REF!</definedName>
    <definedName name="LOCA1" localSheetId="16">#REF!</definedName>
    <definedName name="LOCA1" localSheetId="30">#REF!</definedName>
    <definedName name="LOCA1" localSheetId="27">#REF!</definedName>
    <definedName name="LOCA1" localSheetId="28">#REF!</definedName>
    <definedName name="LOCA1" localSheetId="11">#REF!</definedName>
    <definedName name="LOCA1" localSheetId="7">#REF!</definedName>
    <definedName name="LOCA1" localSheetId="2">#REF!</definedName>
    <definedName name="LOCA1" localSheetId="34">#REF!</definedName>
    <definedName name="LOCA1" localSheetId="35">#REF!</definedName>
    <definedName name="LOCA1" localSheetId="21">#REF!</definedName>
    <definedName name="LOCA1" localSheetId="37">#REF!</definedName>
    <definedName name="LOCA1" localSheetId="38">#REF!</definedName>
    <definedName name="LOCA1" localSheetId="39">#REF!</definedName>
    <definedName name="LOCA1" localSheetId="40">#REF!</definedName>
    <definedName name="LOCA1" localSheetId="41">#REF!</definedName>
    <definedName name="LOCA1" localSheetId="58">#REF!</definedName>
    <definedName name="LOCA1" localSheetId="59">#REF!</definedName>
    <definedName name="LOCA1" localSheetId="55">#REF!</definedName>
    <definedName name="LOCA1" localSheetId="56">#REF!</definedName>
    <definedName name="LOCA1" localSheetId="24">#REF!</definedName>
    <definedName name="LOCA1" localSheetId="44">#REF!</definedName>
    <definedName name="LOCA1">#REF!</definedName>
    <definedName name="localizacion">#REF!</definedName>
    <definedName name="LOCALIZACION_Y_REPLANTEO" localSheetId="5">#REF!</definedName>
    <definedName name="LOCALIZACION_Y_REPLANTEO" localSheetId="46">#REF!</definedName>
    <definedName name="LOCALIZACION_Y_REPLANTEO" localSheetId="31">#REF!</definedName>
    <definedName name="LOCALIZACION_Y_REPLANTEO" localSheetId="42">#REF!</definedName>
    <definedName name="LOCALIZACION_Y_REPLANTEO" localSheetId="43">#REF!</definedName>
    <definedName name="LOCALIZACION_Y_REPLANTEO" localSheetId="53">#REF!</definedName>
    <definedName name="LOCALIZACION_Y_REPLANTEO" localSheetId="45">#REF!</definedName>
    <definedName name="LOCALIZACION_Y_REPLANTEO" localSheetId="48">#REF!</definedName>
    <definedName name="LOCALIZACION_Y_REPLANTEO" localSheetId="12">#REF!</definedName>
    <definedName name="LOCALIZACION_Y_REPLANTEO" localSheetId="52">#REF!</definedName>
    <definedName name="LOCALIZACION_Y_REPLANTEO" localSheetId="13">#REF!</definedName>
    <definedName name="LOCALIZACION_Y_REPLANTEO" localSheetId="14">#REF!</definedName>
    <definedName name="LOCALIZACION_Y_REPLANTEO" localSheetId="50">#REF!</definedName>
    <definedName name="LOCALIZACION_Y_REPLANTEO" localSheetId="3">#REF!</definedName>
    <definedName name="LOCALIZACION_Y_REPLANTEO" localSheetId="18">#REF!</definedName>
    <definedName name="LOCALIZACION_Y_REPLANTEO" localSheetId="19">#REF!</definedName>
    <definedName name="LOCALIZACION_Y_REPLANTEO" localSheetId="16">#REF!</definedName>
    <definedName name="LOCALIZACION_Y_REPLANTEO" localSheetId="17">#REF!</definedName>
    <definedName name="LOCALIZACION_Y_REPLANTEO" localSheetId="25">#REF!</definedName>
    <definedName name="LOCALIZACION_Y_REPLANTEO" localSheetId="29">#REF!</definedName>
    <definedName name="LOCALIZACION_Y_REPLANTEO" localSheetId="30">#REF!</definedName>
    <definedName name="LOCALIZACION_Y_REPLANTEO" localSheetId="27">#REF!</definedName>
    <definedName name="LOCALIZACION_Y_REPLANTEO" localSheetId="28">#REF!</definedName>
    <definedName name="LOCALIZACION_Y_REPLANTEO" localSheetId="26">#REF!</definedName>
    <definedName name="LOCALIZACION_Y_REPLANTEO" localSheetId="15">#REF!</definedName>
    <definedName name="LOCALIZACION_Y_REPLANTEO" localSheetId="1">#REF!</definedName>
    <definedName name="LOCALIZACION_Y_REPLANTEO" localSheetId="2">#REF!</definedName>
    <definedName name="LOCALIZACION_Y_REPLANTEO" localSheetId="32">#REF!</definedName>
    <definedName name="LOCALIZACION_Y_REPLANTEO" localSheetId="33">#REF!</definedName>
    <definedName name="LOCALIZACION_Y_REPLANTEO" localSheetId="34">#REF!</definedName>
    <definedName name="LOCALIZACION_Y_REPLANTEO" localSheetId="35">#REF!</definedName>
    <definedName name="LOCALIZACION_Y_REPLANTEO" localSheetId="0">#REF!</definedName>
    <definedName name="LOCALIZACION_Y_REPLANTEO" localSheetId="23">#REF!</definedName>
    <definedName name="LOCALIZACION_Y_REPLANTEO" localSheetId="22">#REF!</definedName>
    <definedName name="LOCALIZACION_Y_REPLANTEO" localSheetId="21">#REF!</definedName>
    <definedName name="LOCALIZACION_Y_REPLANTEO" localSheetId="47">#REF!</definedName>
    <definedName name="LOCALIZACION_Y_REPLANTEO" localSheetId="37">#REF!</definedName>
    <definedName name="LOCALIZACION_Y_REPLANTEO" localSheetId="38">#REF!</definedName>
    <definedName name="LOCALIZACION_Y_REPLANTEO" localSheetId="39">#REF!</definedName>
    <definedName name="LOCALIZACION_Y_REPLANTEO" localSheetId="40">#REF!</definedName>
    <definedName name="LOCALIZACION_Y_REPLANTEO" localSheetId="41">#REF!</definedName>
    <definedName name="LOCALIZACION_Y_REPLANTEO" localSheetId="36">#REF!</definedName>
    <definedName name="LOCALIZACION_Y_REPLANTEO" localSheetId="20">#REF!</definedName>
    <definedName name="LOCALIZACION_Y_REPLANTEO" localSheetId="55">#REF!</definedName>
    <definedName name="LOCALIZACION_Y_REPLANTEO" localSheetId="56">#REF!</definedName>
    <definedName name="LOCALIZACION_Y_REPLANTEO" localSheetId="54">#REF!</definedName>
    <definedName name="LOCALIZACION_Y_REPLANTEO" localSheetId="24">#REF!</definedName>
    <definedName name="LOCALIZACION_Y_REPLANTEO" localSheetId="44">#REF!</definedName>
    <definedName name="LOCALIZACION_Y_REPLANTEO">#REF!</definedName>
    <definedName name="LOCALIZACIÓN_Y_REPLANTEO._ESTRUCTURAS" localSheetId="5">#REF!</definedName>
    <definedName name="LOCALIZACIÓN_Y_REPLANTEO._ESTRUCTURAS" localSheetId="31">#REF!</definedName>
    <definedName name="LOCALIZACIÓN_Y_REPLANTEO._ESTRUCTURAS" localSheetId="43">#REF!</definedName>
    <definedName name="LOCALIZACIÓN_Y_REPLANTEO._ESTRUCTURAS" localSheetId="53">#REF!</definedName>
    <definedName name="LOCALIZACIÓN_Y_REPLANTEO._ESTRUCTURAS" localSheetId="52">#REF!</definedName>
    <definedName name="LOCALIZACIÓN_Y_REPLANTEO._ESTRUCTURAS" localSheetId="50">#REF!</definedName>
    <definedName name="LOCALIZACIÓN_Y_REPLANTEO._ESTRUCTURAS" localSheetId="3">#REF!</definedName>
    <definedName name="LOCALIZACIÓN_Y_REPLANTEO._ESTRUCTURAS" localSheetId="2">#REF!</definedName>
    <definedName name="LOCALIZACIÓN_Y_REPLANTEO._ESTRUCTURAS" localSheetId="55">#REF!</definedName>
    <definedName name="LOCALIZACIÓN_Y_REPLANTEO._ESTRUCTURAS" localSheetId="56">#REF!</definedName>
    <definedName name="LOCALIZACIÓN_Y_REPLANTEO._ESTRUCTURAS">#REF!</definedName>
    <definedName name="LOCALIZACIÓN_Y_REPLANTEO._ESTRUCTURAS_1">NA()</definedName>
    <definedName name="LOCALIZACIÓN_Y_REPLANTEO._ESTRUCTURAS_10">NA()</definedName>
    <definedName name="LOCALIZACIÓN_Y_REPLANTEO._ESTRUCTURAS_11">NA()</definedName>
    <definedName name="LOCALIZACIÓN_Y_REPLANTEO._ESTRUCTURAS_12">NA()</definedName>
    <definedName name="LOCALIZACIÓN_Y_REPLANTEO._ESTRUCTURAS_2">NA()</definedName>
    <definedName name="LOCALIZACIÓN_Y_REPLANTEO._ESTRUCTURAS_3">NA()</definedName>
    <definedName name="LOCALIZACIÓN_Y_REPLANTEO._ESTRUCTURAS_4">NA()</definedName>
    <definedName name="LOCALIZACIÓN_Y_REPLANTEO._ESTRUCTURAS_5">NA()</definedName>
    <definedName name="LOCALIZACIÓN_Y_REPLANTEO._ESTRUCTURAS_6">NA()</definedName>
    <definedName name="LOCALIZACIÓN_Y_REPLANTEO._ESTRUCTURAS_7">NA()</definedName>
    <definedName name="LOCALIZACIÓN_Y_REPLANTEO._ESTRUCTURAS_8">NA()</definedName>
    <definedName name="LOCALIZACIÓN_Y_REPLANTEO._ESTRUCTURAS_9">NA()</definedName>
    <definedName name="LOI" localSheetId="5">#REF!</definedName>
    <definedName name="LOI" localSheetId="31">#REF!</definedName>
    <definedName name="LOI" localSheetId="43">#REF!</definedName>
    <definedName name="LOI" localSheetId="53">#REF!</definedName>
    <definedName name="LOI" localSheetId="52">#REF!</definedName>
    <definedName name="LOI" localSheetId="50">#REF!</definedName>
    <definedName name="LOI" localSheetId="3">#REF!</definedName>
    <definedName name="LOI" localSheetId="2">#REF!</definedName>
    <definedName name="LOI" localSheetId="47">#REF!</definedName>
    <definedName name="LOI" localSheetId="55">#REF!</definedName>
    <definedName name="LOI" localSheetId="56">#REF!</definedName>
    <definedName name="LOI">#REF!</definedName>
    <definedName name="Longitud" localSheetId="31">#REF!</definedName>
    <definedName name="Longitud" localSheetId="43">#REF!</definedName>
    <definedName name="Longitud" localSheetId="53">#REF!</definedName>
    <definedName name="Longitud" localSheetId="52">#REF!</definedName>
    <definedName name="Longitud" localSheetId="50">#REF!</definedName>
    <definedName name="Longitud" localSheetId="3">#REF!</definedName>
    <definedName name="Longitud" localSheetId="2">#REF!</definedName>
    <definedName name="Longitud" localSheetId="55">#REF!</definedName>
    <definedName name="Longitud" localSheetId="56">#REF!</definedName>
    <definedName name="Longitud">#REF!</definedName>
    <definedName name="Longitud1" localSheetId="31">#REF!</definedName>
    <definedName name="Longitud1" localSheetId="43">#REF!</definedName>
    <definedName name="Longitud1" localSheetId="53">#REF!</definedName>
    <definedName name="Longitud1" localSheetId="52">#REF!</definedName>
    <definedName name="Longitud1" localSheetId="50">#REF!</definedName>
    <definedName name="Longitud1" localSheetId="3">#REF!</definedName>
    <definedName name="Longitud1" localSheetId="2">#REF!</definedName>
    <definedName name="Longitud1" localSheetId="55">#REF!</definedName>
    <definedName name="Longitud1" localSheetId="56">#REF!</definedName>
    <definedName name="Longitud1">#REF!</definedName>
    <definedName name="Longitud2" localSheetId="31">#REF!</definedName>
    <definedName name="Longitud2" localSheetId="43">#REF!</definedName>
    <definedName name="Longitud2" localSheetId="53">#REF!</definedName>
    <definedName name="Longitud2" localSheetId="52">#REF!</definedName>
    <definedName name="Longitud2" localSheetId="50">#REF!</definedName>
    <definedName name="Longitud2" localSheetId="3">#REF!</definedName>
    <definedName name="Longitud2" localSheetId="2">#REF!</definedName>
    <definedName name="Longitud2" localSheetId="55">#REF!</definedName>
    <definedName name="Longitud2" localSheetId="56">#REF!</definedName>
    <definedName name="Longitud2">#REF!</definedName>
    <definedName name="LOPE" localSheetId="31">#REF!</definedName>
    <definedName name="LOPE" localSheetId="43">#REF!</definedName>
    <definedName name="LOPE" localSheetId="53">#REF!</definedName>
    <definedName name="LOPE" localSheetId="52">#REF!</definedName>
    <definedName name="LOPE" localSheetId="50">#REF!</definedName>
    <definedName name="LOPE" localSheetId="3">#REF!</definedName>
    <definedName name="LOPE" localSheetId="2">#REF!</definedName>
    <definedName name="LOPE" localSheetId="55">#REF!</definedName>
    <definedName name="LOPE" localSheetId="56">#REF!</definedName>
    <definedName name="LOPE">#REF!</definedName>
    <definedName name="LOPE_1">NA()</definedName>
    <definedName name="LOPE_11">NA()</definedName>
    <definedName name="LOPE_12">NA()</definedName>
    <definedName name="LOPE_6">NA()</definedName>
    <definedName name="LOPE_7">NA()</definedName>
    <definedName name="LOPE_8">NA()</definedName>
    <definedName name="LOPE_9">NA()</definedName>
    <definedName name="LP" localSheetId="31">#REF!</definedName>
    <definedName name="LP" localSheetId="43">#REF!</definedName>
    <definedName name="LP" localSheetId="53">#REF!</definedName>
    <definedName name="LP" localSheetId="52">#REF!</definedName>
    <definedName name="LP" localSheetId="50">#REF!</definedName>
    <definedName name="LP" localSheetId="3">#REF!</definedName>
    <definedName name="LP" localSheetId="2">#REF!</definedName>
    <definedName name="LP" localSheetId="55">#REF!</definedName>
    <definedName name="LP" localSheetId="56">#REF!</definedName>
    <definedName name="LP">#REF!</definedName>
    <definedName name="LPZ" localSheetId="5">#REF!</definedName>
    <definedName name="LPZ" localSheetId="9">#REF!</definedName>
    <definedName name="LPZ" localSheetId="46">#REF!</definedName>
    <definedName name="LPZ" localSheetId="8">#REF!</definedName>
    <definedName name="LPZ" localSheetId="31">#REF!</definedName>
    <definedName name="LPZ" localSheetId="42">#REF!</definedName>
    <definedName name="LPZ" localSheetId="43">#REF!</definedName>
    <definedName name="LPZ" localSheetId="53">#REF!</definedName>
    <definedName name="LPZ" localSheetId="45">#REF!</definedName>
    <definedName name="LPZ" localSheetId="48">#REF!</definedName>
    <definedName name="LPZ" localSheetId="12">#REF!</definedName>
    <definedName name="LPZ" localSheetId="52">#REF!</definedName>
    <definedName name="LPZ" localSheetId="13">#REF!</definedName>
    <definedName name="LPZ" localSheetId="14">#REF!</definedName>
    <definedName name="LPZ" localSheetId="50">#REF!</definedName>
    <definedName name="LPZ" localSheetId="3">#REF!</definedName>
    <definedName name="LPZ" localSheetId="18">#REF!</definedName>
    <definedName name="LPZ" localSheetId="19">#REF!</definedName>
    <definedName name="LPZ" localSheetId="16">#REF!</definedName>
    <definedName name="LPZ" localSheetId="17">#REF!</definedName>
    <definedName name="LPZ" localSheetId="6">#REF!</definedName>
    <definedName name="LPZ" localSheetId="25">#REF!</definedName>
    <definedName name="LPZ" localSheetId="29">#REF!</definedName>
    <definedName name="LPZ" localSheetId="30">#REF!</definedName>
    <definedName name="LPZ" localSheetId="27">#REF!</definedName>
    <definedName name="LPZ" localSheetId="28">#REF!</definedName>
    <definedName name="LPZ" localSheetId="26">#REF!</definedName>
    <definedName name="LPZ" localSheetId="15">#REF!</definedName>
    <definedName name="LPZ" localSheetId="1">#REF!</definedName>
    <definedName name="LPZ" localSheetId="2">#REF!</definedName>
    <definedName name="LPZ" localSheetId="32">#REF!</definedName>
    <definedName name="LPZ" localSheetId="33">#REF!</definedName>
    <definedName name="LPZ" localSheetId="34">#REF!</definedName>
    <definedName name="LPZ" localSheetId="35">#REF!</definedName>
    <definedName name="LPZ" localSheetId="0">#REF!</definedName>
    <definedName name="LPZ" localSheetId="23">#REF!</definedName>
    <definedName name="LPZ" localSheetId="22">#REF!</definedName>
    <definedName name="LPZ" localSheetId="21">#REF!</definedName>
    <definedName name="LPZ" localSheetId="47">#REF!</definedName>
    <definedName name="LPZ" localSheetId="37">#REF!</definedName>
    <definedName name="LPZ" localSheetId="38">#REF!</definedName>
    <definedName name="LPZ" localSheetId="39">#REF!</definedName>
    <definedName name="LPZ" localSheetId="40">#REF!</definedName>
    <definedName name="LPZ" localSheetId="41">#REF!</definedName>
    <definedName name="LPZ" localSheetId="36">#REF!</definedName>
    <definedName name="LPZ" localSheetId="20">#REF!</definedName>
    <definedName name="LPZ" localSheetId="55">#REF!</definedName>
    <definedName name="LPZ" localSheetId="56">#REF!</definedName>
    <definedName name="LPZ" localSheetId="54">#REF!</definedName>
    <definedName name="LPZ" localSheetId="24">#REF!</definedName>
    <definedName name="LPZ" localSheetId="44">#REF!</definedName>
    <definedName name="LPZ">#REF!</definedName>
    <definedName name="M.O" comment="Mano de obra" localSheetId="9">#REF!</definedName>
    <definedName name="M.O" comment="Mano de obra" localSheetId="8">#REF!</definedName>
    <definedName name="M.O" comment="Mano de obra">#REF!</definedName>
    <definedName name="M.O." localSheetId="5">#REF!</definedName>
    <definedName name="M.O." localSheetId="31">#REF!</definedName>
    <definedName name="M.O." localSheetId="43">#REF!</definedName>
    <definedName name="M.O." localSheetId="53">#REF!</definedName>
    <definedName name="M.O." localSheetId="52">#REF!</definedName>
    <definedName name="M.O." localSheetId="50">#REF!</definedName>
    <definedName name="M.O." localSheetId="3">#REF!</definedName>
    <definedName name="M.O." localSheetId="2">#REF!</definedName>
    <definedName name="M.O." localSheetId="47">#REF!</definedName>
    <definedName name="M.O." localSheetId="55">#REF!</definedName>
    <definedName name="M.O." localSheetId="56">#REF!</definedName>
    <definedName name="M.O.">#REF!</definedName>
    <definedName name="MA" localSheetId="46">#REF!</definedName>
    <definedName name="MA" localSheetId="31">#REF!</definedName>
    <definedName name="MA" localSheetId="42">#REF!</definedName>
    <definedName name="MA" localSheetId="43">#REF!</definedName>
    <definedName name="MA" localSheetId="53">#REF!</definedName>
    <definedName name="MA" localSheetId="45">#REF!</definedName>
    <definedName name="MA" localSheetId="48">#REF!</definedName>
    <definedName name="MA" localSheetId="12">#REF!</definedName>
    <definedName name="MA" localSheetId="52">#REF!</definedName>
    <definedName name="MA" localSheetId="13">#REF!</definedName>
    <definedName name="MA" localSheetId="14">#REF!</definedName>
    <definedName name="MA" localSheetId="18">#REF!</definedName>
    <definedName name="MA" localSheetId="19">#REF!</definedName>
    <definedName name="MA" localSheetId="16">#REF!</definedName>
    <definedName name="MA" localSheetId="17">#REF!</definedName>
    <definedName name="MA" localSheetId="25">#REF!</definedName>
    <definedName name="MA" localSheetId="29">#REF!</definedName>
    <definedName name="MA" localSheetId="30">#REF!</definedName>
    <definedName name="MA" localSheetId="27">#REF!</definedName>
    <definedName name="MA" localSheetId="28">#REF!</definedName>
    <definedName name="MA" localSheetId="26">#REF!</definedName>
    <definedName name="MA" localSheetId="15">#REF!</definedName>
    <definedName name="MA" localSheetId="32">#REF!</definedName>
    <definedName name="MA" localSheetId="33">#REF!</definedName>
    <definedName name="MA" localSheetId="34">#REF!</definedName>
    <definedName name="MA" localSheetId="35">#REF!</definedName>
    <definedName name="MA" localSheetId="23">#REF!</definedName>
    <definedName name="MA" localSheetId="22">#REF!</definedName>
    <definedName name="MA" localSheetId="21">#REF!</definedName>
    <definedName name="MA" localSheetId="47">#REF!</definedName>
    <definedName name="MA" localSheetId="37">#REF!</definedName>
    <definedName name="MA" localSheetId="38">#REF!</definedName>
    <definedName name="MA" localSheetId="39">#REF!</definedName>
    <definedName name="MA" localSheetId="40">#REF!</definedName>
    <definedName name="MA" localSheetId="41">#REF!</definedName>
    <definedName name="MA" localSheetId="36">#REF!</definedName>
    <definedName name="MA" localSheetId="20">#REF!</definedName>
    <definedName name="MA" localSheetId="55">#REF!</definedName>
    <definedName name="MA" localSheetId="56">#REF!</definedName>
    <definedName name="MA" localSheetId="54">#REF!</definedName>
    <definedName name="MA" localSheetId="24">#REF!</definedName>
    <definedName name="MA" localSheetId="44">#REF!</definedName>
    <definedName name="MA">#REF!</definedName>
    <definedName name="mac" localSheetId="5">#REF!</definedName>
    <definedName name="mac" localSheetId="31">#REF!</definedName>
    <definedName name="mac" localSheetId="43">#REF!</definedName>
    <definedName name="mac" localSheetId="53">#REF!</definedName>
    <definedName name="mac" localSheetId="52">#REF!</definedName>
    <definedName name="mac" localSheetId="50">#REF!</definedName>
    <definedName name="mac" localSheetId="3">#REF!</definedName>
    <definedName name="mac" localSheetId="2">#REF!</definedName>
    <definedName name="mac" localSheetId="47">#REF!</definedName>
    <definedName name="mac" localSheetId="55">#REF!</definedName>
    <definedName name="mac" localSheetId="56">#REF!</definedName>
    <definedName name="mac">#REF!</definedName>
    <definedName name="MAG" localSheetId="31">#REF!</definedName>
    <definedName name="MAG" localSheetId="43">#REF!</definedName>
    <definedName name="MAG" localSheetId="53">#REF!</definedName>
    <definedName name="MAG" localSheetId="52">#REF!</definedName>
    <definedName name="MAG" localSheetId="50">#REF!</definedName>
    <definedName name="MAG" localSheetId="3">#REF!</definedName>
    <definedName name="MAG" localSheetId="2">#REF!</definedName>
    <definedName name="MAG" localSheetId="55">#REF!</definedName>
    <definedName name="MAG" localSheetId="56">#REF!</definedName>
    <definedName name="MAG">#REF!</definedName>
    <definedName name="MAL" localSheetId="5">#REF!&lt;2.5</definedName>
    <definedName name="MAL" localSheetId="31">#REF!&lt;2.5</definedName>
    <definedName name="MAL" localSheetId="43">#REF!&lt;2.5</definedName>
    <definedName name="MAL" localSheetId="53">#REF!&lt;2.5</definedName>
    <definedName name="MAL" localSheetId="52">#REF!&lt;2.5</definedName>
    <definedName name="MAL" localSheetId="50">#REF!&lt;2.5</definedName>
    <definedName name="MAL" localSheetId="51">#REF!&lt;2.5</definedName>
    <definedName name="MAL" localSheetId="3">#REF!&lt;2.5</definedName>
    <definedName name="MAL" localSheetId="49">#REF!&lt;2.5</definedName>
    <definedName name="MAL" localSheetId="2">#REF!&lt;2.5</definedName>
    <definedName name="MAL" localSheetId="47">#REF!&lt;2.5</definedName>
    <definedName name="MAL" localSheetId="55">#REF!&lt;2.5</definedName>
    <definedName name="MAL" localSheetId="56">#REF!&lt;2.5</definedName>
    <definedName name="MAL">#REF!&lt;2.5</definedName>
    <definedName name="MALO" localSheetId="5">#REF!&lt;2.5</definedName>
    <definedName name="MALO" localSheetId="31">#REF!&lt;2.5</definedName>
    <definedName name="MALO" localSheetId="43">#REF!&lt;2.5</definedName>
    <definedName name="MALO" localSheetId="53">#REF!&lt;2.5</definedName>
    <definedName name="MALO" localSheetId="52">#REF!&lt;2.5</definedName>
    <definedName name="MALO" localSheetId="50">#REF!&lt;2.5</definedName>
    <definedName name="MALO" localSheetId="3">#REF!&lt;2.5</definedName>
    <definedName name="MALO" localSheetId="2">#REF!&lt;2.5</definedName>
    <definedName name="MALO" localSheetId="47">#REF!&lt;2.5</definedName>
    <definedName name="MALO" localSheetId="55">#REF!&lt;2.5</definedName>
    <definedName name="MALO" localSheetId="56">#REF!&lt;2.5</definedName>
    <definedName name="MALO">#REF!&lt;2.5</definedName>
    <definedName name="mama" localSheetId="31" hidden="1">#REF!</definedName>
    <definedName name="mama" localSheetId="3" hidden="1">#REF!</definedName>
    <definedName name="mama" localSheetId="4" hidden="1">#REF!</definedName>
    <definedName name="mama" hidden="1">#REF!</definedName>
    <definedName name="Mano_de_obra" localSheetId="5">#REF!</definedName>
    <definedName name="Mano_de_obra" localSheetId="31">#REF!</definedName>
    <definedName name="Mano_de_obra" localSheetId="43">#REF!</definedName>
    <definedName name="Mano_de_obra" localSheetId="53">#REF!</definedName>
    <definedName name="Mano_de_obra" localSheetId="52">#REF!</definedName>
    <definedName name="Mano_de_obra" localSheetId="50">#REF!</definedName>
    <definedName name="Mano_de_obra" localSheetId="3">#REF!</definedName>
    <definedName name="Mano_de_obra" localSheetId="2">#REF!</definedName>
    <definedName name="Mano_de_obra" localSheetId="47">#REF!</definedName>
    <definedName name="Mano_de_obra" localSheetId="55">#REF!</definedName>
    <definedName name="Mano_de_obra" localSheetId="56">#REF!</definedName>
    <definedName name="Mano_de_obra">#REF!</definedName>
    <definedName name="MANODEOBRA">#REF!</definedName>
    <definedName name="mantenimiento" localSheetId="5">#REF!</definedName>
    <definedName name="mantenimiento" localSheetId="31">#REF!</definedName>
    <definedName name="mantenimiento" localSheetId="43">#REF!</definedName>
    <definedName name="mantenimiento" localSheetId="53">#REF!</definedName>
    <definedName name="mantenimiento" localSheetId="52">#REF!</definedName>
    <definedName name="mantenimiento" localSheetId="50">#REF!</definedName>
    <definedName name="mantenimiento" localSheetId="51">#REF!</definedName>
    <definedName name="mantenimiento" localSheetId="3">#REF!</definedName>
    <definedName name="mantenimiento" localSheetId="49">#REF!</definedName>
    <definedName name="mantenimiento" localSheetId="2">#REF!</definedName>
    <definedName name="mantenimiento" localSheetId="47">#REF!</definedName>
    <definedName name="mantenimiento" localSheetId="55">#REF!</definedName>
    <definedName name="mantenimiento" localSheetId="56">#REF!</definedName>
    <definedName name="mantenimiento">#REF!</definedName>
    <definedName name="MAP" localSheetId="5">#REF!</definedName>
    <definedName name="MAP" localSheetId="31">#REF!</definedName>
    <definedName name="MAP" localSheetId="43">#REF!</definedName>
    <definedName name="MAP" localSheetId="53">#REF!</definedName>
    <definedName name="MAP" localSheetId="52">#REF!</definedName>
    <definedName name="MAP" localSheetId="50">#REF!</definedName>
    <definedName name="MAP" localSheetId="3">#REF!</definedName>
    <definedName name="MAP" localSheetId="2">#REF!</definedName>
    <definedName name="MAP" localSheetId="47">#REF!</definedName>
    <definedName name="MAP" localSheetId="55">#REF!</definedName>
    <definedName name="MAP" localSheetId="56">#REF!</definedName>
    <definedName name="MAP">#REF!</definedName>
    <definedName name="MAQ" localSheetId="9">#REF!</definedName>
    <definedName name="MAQ" localSheetId="8">#REF!</definedName>
    <definedName name="MAQ">#REF!</definedName>
    <definedName name="MAQUINAR">#REF!</definedName>
    <definedName name="Maquinaria">#REF!</definedName>
    <definedName name="MAR" localSheetId="5">#REF!</definedName>
    <definedName name="MAR" localSheetId="31">#REF!</definedName>
    <definedName name="MAR" localSheetId="43">#REF!</definedName>
    <definedName name="MAR" localSheetId="53">#REF!</definedName>
    <definedName name="MAR" localSheetId="52">#REF!</definedName>
    <definedName name="MAR" localSheetId="50">#REF!</definedName>
    <definedName name="MAR" localSheetId="3">#REF!</definedName>
    <definedName name="MAR" localSheetId="2">#REF!</definedName>
    <definedName name="MAR" localSheetId="47">#REF!</definedName>
    <definedName name="MAR" localSheetId="55">#REF!</definedName>
    <definedName name="MAR" localSheetId="56">#REF!</definedName>
    <definedName name="MAR">#REF!</definedName>
    <definedName name="marco.puerta">#REF!</definedName>
    <definedName name="MAT" localSheetId="9">#REF!</definedName>
    <definedName name="MAT" localSheetId="46">#REF!</definedName>
    <definedName name="MAT" localSheetId="8">#REF!</definedName>
    <definedName name="MAT" localSheetId="31">#REF!</definedName>
    <definedName name="MAT" localSheetId="42">#REF!</definedName>
    <definedName name="MAT" localSheetId="43">#REF!</definedName>
    <definedName name="MAT" localSheetId="53">#REF!</definedName>
    <definedName name="MAT" localSheetId="45">#REF!</definedName>
    <definedName name="MAT" localSheetId="48">#REF!</definedName>
    <definedName name="MAT" localSheetId="12">#REF!</definedName>
    <definedName name="MAT" localSheetId="52">#REF!</definedName>
    <definedName name="MAT" localSheetId="13">#REF!</definedName>
    <definedName name="MAT" localSheetId="14">#REF!</definedName>
    <definedName name="MAT" localSheetId="18">#REF!</definedName>
    <definedName name="MAT" localSheetId="19">#REF!</definedName>
    <definedName name="MAT" localSheetId="16">#REF!</definedName>
    <definedName name="MAT" localSheetId="17">#REF!</definedName>
    <definedName name="MAT" localSheetId="25">#REF!</definedName>
    <definedName name="MAT" localSheetId="29">#REF!</definedName>
    <definedName name="MAT" localSheetId="30">#REF!</definedName>
    <definedName name="MAT" localSheetId="27">#REF!</definedName>
    <definedName name="MAT" localSheetId="28">#REF!</definedName>
    <definedName name="MAT" localSheetId="26">#REF!</definedName>
    <definedName name="MAT" localSheetId="15">#REF!</definedName>
    <definedName name="MAT" localSheetId="32">#REF!</definedName>
    <definedName name="MAT" localSheetId="33">#REF!</definedName>
    <definedName name="MAT" localSheetId="34">#REF!</definedName>
    <definedName name="MAT" localSheetId="35">#REF!</definedName>
    <definedName name="MAT" localSheetId="23">#REF!</definedName>
    <definedName name="MAT" localSheetId="22">#REF!</definedName>
    <definedName name="MAT" localSheetId="21">#REF!</definedName>
    <definedName name="MAT" localSheetId="47">#REF!</definedName>
    <definedName name="MAT" localSheetId="37">#REF!</definedName>
    <definedName name="MAT" localSheetId="38">#REF!</definedName>
    <definedName name="MAT" localSheetId="39">#REF!</definedName>
    <definedName name="MAT" localSheetId="40">#REF!</definedName>
    <definedName name="MAT" localSheetId="41">#REF!</definedName>
    <definedName name="MAT" localSheetId="36">#REF!</definedName>
    <definedName name="MAT" localSheetId="20">#REF!</definedName>
    <definedName name="MAT" localSheetId="55">#REF!</definedName>
    <definedName name="MAT" localSheetId="56">#REF!</definedName>
    <definedName name="MAT" localSheetId="54">#REF!</definedName>
    <definedName name="MAT" localSheetId="24">#REF!</definedName>
    <definedName name="MAT" localSheetId="44">#REF!</definedName>
    <definedName name="MAT">#REF!</definedName>
    <definedName name="mate">#REF!</definedName>
    <definedName name="MATER">#REF!</definedName>
    <definedName name="mater02">#REF!</definedName>
    <definedName name="MATERIALES" localSheetId="9">#REF!</definedName>
    <definedName name="materiales" localSheetId="46">#REF!</definedName>
    <definedName name="MATERIALES" localSheetId="8">#REF!</definedName>
    <definedName name="materiales" localSheetId="31">#REF!</definedName>
    <definedName name="materiales" localSheetId="42">#REF!</definedName>
    <definedName name="materiales" localSheetId="43">#REF!</definedName>
    <definedName name="materiales" localSheetId="53">#REF!</definedName>
    <definedName name="materiales" localSheetId="45">#REF!</definedName>
    <definedName name="materiales" localSheetId="48">#REF!</definedName>
    <definedName name="materiales" localSheetId="12">#REF!</definedName>
    <definedName name="materiales" localSheetId="52">#REF!</definedName>
    <definedName name="materiales" localSheetId="13">#REF!</definedName>
    <definedName name="materiales" localSheetId="14">#REF!</definedName>
    <definedName name="materiales" localSheetId="18">#REF!</definedName>
    <definedName name="materiales" localSheetId="19">#REF!</definedName>
    <definedName name="materiales" localSheetId="16">#REF!</definedName>
    <definedName name="materiales" localSheetId="17">#REF!</definedName>
    <definedName name="materiales" localSheetId="25">#REF!</definedName>
    <definedName name="materiales" localSheetId="29">#REF!</definedName>
    <definedName name="materiales" localSheetId="30">#REF!</definedName>
    <definedName name="materiales" localSheetId="27">#REF!</definedName>
    <definedName name="materiales" localSheetId="28">#REF!</definedName>
    <definedName name="materiales" localSheetId="26">#REF!</definedName>
    <definedName name="materiales" localSheetId="15">#REF!</definedName>
    <definedName name="materiales" localSheetId="32">#REF!</definedName>
    <definedName name="materiales" localSheetId="33">#REF!</definedName>
    <definedName name="materiales" localSheetId="34">#REF!</definedName>
    <definedName name="materiales" localSheetId="35">#REF!</definedName>
    <definedName name="materiales" localSheetId="23">#REF!</definedName>
    <definedName name="materiales" localSheetId="22">#REF!</definedName>
    <definedName name="materiales" localSheetId="21">#REF!</definedName>
    <definedName name="materiales" localSheetId="47">#REF!</definedName>
    <definedName name="materiales" localSheetId="37">#REF!</definedName>
    <definedName name="materiales" localSheetId="38">#REF!</definedName>
    <definedName name="materiales" localSheetId="39">#REF!</definedName>
    <definedName name="materiales" localSheetId="40">#REF!</definedName>
    <definedName name="materiales" localSheetId="41">#REF!</definedName>
    <definedName name="materiales" localSheetId="36">#REF!</definedName>
    <definedName name="materiales" localSheetId="20">#REF!</definedName>
    <definedName name="materiales" localSheetId="55">#REF!</definedName>
    <definedName name="materiales" localSheetId="56">#REF!</definedName>
    <definedName name="materiales" localSheetId="54">#REF!</definedName>
    <definedName name="materiales" localSheetId="24">#REF!</definedName>
    <definedName name="materiales" localSheetId="44">#REF!</definedName>
    <definedName name="materiales">#REF!</definedName>
    <definedName name="Materiales_Macro" localSheetId="5">#REF!</definedName>
    <definedName name="Materiales_Macro" localSheetId="31">#REF!</definedName>
    <definedName name="Materiales_Macro" localSheetId="43">#REF!</definedName>
    <definedName name="Materiales_Macro" localSheetId="53">#REF!</definedName>
    <definedName name="Materiales_Macro" localSheetId="52">#REF!</definedName>
    <definedName name="Materiales_Macro" localSheetId="50">#REF!</definedName>
    <definedName name="Materiales_Macro" localSheetId="3">#REF!</definedName>
    <definedName name="Materiales_Macro" localSheetId="2">#REF!</definedName>
    <definedName name="Materiales_Macro" localSheetId="47">#REF!</definedName>
    <definedName name="Materiales_Macro" localSheetId="55">#REF!</definedName>
    <definedName name="Materiales_Macro" localSheetId="56">#REF!</definedName>
    <definedName name="Materiales_Macro">#REF!</definedName>
    <definedName name="materiales1">#REF!</definedName>
    <definedName name="MAY" localSheetId="5">#REF!</definedName>
    <definedName name="MAY" localSheetId="31">#REF!</definedName>
    <definedName name="MAY" localSheetId="43">#REF!</definedName>
    <definedName name="MAY" localSheetId="53">#REF!</definedName>
    <definedName name="MAY" localSheetId="52">#REF!</definedName>
    <definedName name="MAY" localSheetId="50">#REF!</definedName>
    <definedName name="MAY" localSheetId="3">#REF!</definedName>
    <definedName name="MAY" localSheetId="2">#REF!</definedName>
    <definedName name="MAY" localSheetId="47">#REF!</definedName>
    <definedName name="MAY" localSheetId="55">#REF!</definedName>
    <definedName name="MAY" localSheetId="56">#REF!</definedName>
    <definedName name="MAY">#REF!</definedName>
    <definedName name="mck">#REF!</definedName>
    <definedName name="MEMO" localSheetId="9">#REF!</definedName>
    <definedName name="MEMO" localSheetId="8">#REF!</definedName>
    <definedName name="MEMO">#REF!</definedName>
    <definedName name="meses" localSheetId="5">#REF!</definedName>
    <definedName name="meses" localSheetId="31">#REF!</definedName>
    <definedName name="meses" localSheetId="43">#REF!</definedName>
    <definedName name="meses" localSheetId="53">#REF!</definedName>
    <definedName name="meses" localSheetId="52">#REF!</definedName>
    <definedName name="meses" localSheetId="50">#REF!</definedName>
    <definedName name="meses" localSheetId="3">#REF!</definedName>
    <definedName name="meses" localSheetId="2">#REF!</definedName>
    <definedName name="meses" localSheetId="47">#REF!</definedName>
    <definedName name="meses" localSheetId="55">#REF!</definedName>
    <definedName name="meses" localSheetId="56">#REF!</definedName>
    <definedName name="meses">#REF!</definedName>
    <definedName name="meson.60">#REF!</definedName>
    <definedName name="meson.granito">#REF!</definedName>
    <definedName name="mf" localSheetId="5">#REF!</definedName>
    <definedName name="mf" localSheetId="31">#REF!</definedName>
    <definedName name="mf" localSheetId="43">#REF!</definedName>
    <definedName name="mf" localSheetId="53">#REF!</definedName>
    <definedName name="mf" localSheetId="52">#REF!</definedName>
    <definedName name="mf" localSheetId="50">#REF!</definedName>
    <definedName name="mf" localSheetId="3">#REF!</definedName>
    <definedName name="mf" localSheetId="2">#REF!</definedName>
    <definedName name="mf" localSheetId="47">#REF!</definedName>
    <definedName name="mf" localSheetId="55">#REF!</definedName>
    <definedName name="mf" localSheetId="56">#REF!</definedName>
    <definedName name="mf">#REF!</definedName>
    <definedName name="mhg" localSheetId="31">#REF!</definedName>
    <definedName name="mhg" localSheetId="43">#REF!</definedName>
    <definedName name="mhg" localSheetId="53">#REF!</definedName>
    <definedName name="mhg" localSheetId="52">#REF!</definedName>
    <definedName name="mhg" localSheetId="50">#REF!</definedName>
    <definedName name="mhg" localSheetId="3">#REF!</definedName>
    <definedName name="mhg" localSheetId="2">#REF!</definedName>
    <definedName name="mhg" localSheetId="55">#REF!</definedName>
    <definedName name="mhg" localSheetId="56">#REF!</definedName>
    <definedName name="mhg">#REF!</definedName>
    <definedName name="mht" localSheetId="31">#REF!</definedName>
    <definedName name="mht" localSheetId="43">#REF!</definedName>
    <definedName name="mht" localSheetId="53">#REF!</definedName>
    <definedName name="mht" localSheetId="52">#REF!</definedName>
    <definedName name="mht" localSheetId="50">#REF!</definedName>
    <definedName name="mht" localSheetId="3">#REF!</definedName>
    <definedName name="mht" localSheetId="2">#REF!</definedName>
    <definedName name="mht" localSheetId="55">#REF!</definedName>
    <definedName name="mht" localSheetId="56">#REF!</definedName>
    <definedName name="mht">#REF!</definedName>
    <definedName name="mhy" localSheetId="31">#REF!</definedName>
    <definedName name="mhy" localSheetId="43">#REF!</definedName>
    <definedName name="mhy" localSheetId="53">#REF!</definedName>
    <definedName name="mhy" localSheetId="52">#REF!</definedName>
    <definedName name="mhy" localSheetId="50">#REF!</definedName>
    <definedName name="mhy" localSheetId="3">#REF!</definedName>
    <definedName name="mhy" localSheetId="2">#REF!</definedName>
    <definedName name="mhy" localSheetId="55">#REF!</definedName>
    <definedName name="mhy" localSheetId="56">#REF!</definedName>
    <definedName name="mhy">#REF!</definedName>
    <definedName name="MI" localSheetId="5">#REF!,#REF!,#REF!,#REF!,#REF!,#REF!,#REF!</definedName>
    <definedName name="MI" localSheetId="9">#REF!,#REF!,#REF!,#REF!,#REF!,#REF!,#REF!</definedName>
    <definedName name="MI" localSheetId="46">#REF!,#REF!,#REF!,#REF!,#REF!,#REF!,#REF!</definedName>
    <definedName name="MI" localSheetId="8">#REF!,#REF!,#REF!,#REF!,#REF!,#REF!,#REF!</definedName>
    <definedName name="MI" localSheetId="31">#REF!,#REF!,#REF!,#REF!,#REF!,#REF!,#REF!</definedName>
    <definedName name="MI" localSheetId="42">#REF!,#REF!,#REF!,#REF!,#REF!,#REF!,#REF!</definedName>
    <definedName name="MI" localSheetId="43">#REF!,#REF!,#REF!,#REF!,#REF!,#REF!,#REF!</definedName>
    <definedName name="MI" localSheetId="53">#REF!,#REF!,#REF!,#REF!,#REF!,#REF!,#REF!</definedName>
    <definedName name="MI" localSheetId="45">#REF!,#REF!,#REF!,#REF!,#REF!,#REF!,#REF!</definedName>
    <definedName name="MI" localSheetId="48">#REF!,#REF!,#REF!,#REF!,#REF!,#REF!,#REF!</definedName>
    <definedName name="MI" localSheetId="12">#REF!,#REF!,#REF!,#REF!,#REF!,#REF!,#REF!</definedName>
    <definedName name="MI" localSheetId="52">#REF!,#REF!,#REF!,#REF!,#REF!,#REF!,#REF!</definedName>
    <definedName name="MI" localSheetId="13">#REF!,#REF!,#REF!,#REF!,#REF!,#REF!,#REF!</definedName>
    <definedName name="MI" localSheetId="14">#REF!,#REF!,#REF!,#REF!,#REF!,#REF!,#REF!</definedName>
    <definedName name="MI" localSheetId="50">#REF!,#REF!,#REF!,#REF!,#REF!,#REF!,#REF!</definedName>
    <definedName name="MI" localSheetId="3">#REF!,#REF!,#REF!,#REF!,#REF!,#REF!,#REF!</definedName>
    <definedName name="MI" localSheetId="18">#REF!,#REF!,#REF!,#REF!,#REF!,#REF!,#REF!</definedName>
    <definedName name="MI" localSheetId="19">#REF!,#REF!,#REF!,#REF!,#REF!,#REF!,#REF!</definedName>
    <definedName name="MI" localSheetId="16">#REF!,#REF!,#REF!,#REF!,#REF!,#REF!,#REF!</definedName>
    <definedName name="MI" localSheetId="17">#REF!,#REF!,#REF!,#REF!,#REF!,#REF!,#REF!</definedName>
    <definedName name="MI" localSheetId="25">#REF!,#REF!,#REF!,#REF!,#REF!,#REF!,#REF!</definedName>
    <definedName name="MI" localSheetId="29">#REF!,#REF!,#REF!,#REF!,#REF!,#REF!,#REF!</definedName>
    <definedName name="MI" localSheetId="30">#REF!,#REF!,#REF!,#REF!,#REF!,#REF!,#REF!</definedName>
    <definedName name="MI" localSheetId="27">#REF!,#REF!,#REF!,#REF!,#REF!,#REF!,#REF!</definedName>
    <definedName name="MI" localSheetId="28">#REF!,#REF!,#REF!,#REF!,#REF!,#REF!,#REF!</definedName>
    <definedName name="MI" localSheetId="26">#REF!,#REF!,#REF!,#REF!,#REF!,#REF!,#REF!</definedName>
    <definedName name="MI" localSheetId="15">#REF!,#REF!,#REF!,#REF!,#REF!,#REF!,#REF!</definedName>
    <definedName name="MI" localSheetId="1">#REF!,#REF!,#REF!,#REF!,#REF!,#REF!,#REF!</definedName>
    <definedName name="MI" localSheetId="2">#REF!,#REF!,#REF!,#REF!,#REF!,#REF!,#REF!</definedName>
    <definedName name="MI" localSheetId="32">#REF!,#REF!,#REF!,#REF!,#REF!,#REF!,#REF!</definedName>
    <definedName name="MI" localSheetId="33">#REF!,#REF!,#REF!,#REF!,#REF!,#REF!,#REF!</definedName>
    <definedName name="MI" localSheetId="34">#REF!,#REF!,#REF!,#REF!,#REF!,#REF!,#REF!</definedName>
    <definedName name="MI" localSheetId="35">#REF!,#REF!,#REF!,#REF!,#REF!,#REF!,#REF!</definedName>
    <definedName name="MI" localSheetId="0">#REF!,#REF!,#REF!,#REF!,#REF!,#REF!,#REF!</definedName>
    <definedName name="MI" localSheetId="23">#REF!,#REF!,#REF!,#REF!,#REF!,#REF!,#REF!</definedName>
    <definedName name="MI" localSheetId="22">#REF!,#REF!,#REF!,#REF!,#REF!,#REF!,#REF!</definedName>
    <definedName name="MI" localSheetId="21">#REF!,#REF!,#REF!,#REF!,#REF!,#REF!,#REF!</definedName>
    <definedName name="MI" localSheetId="47">#REF!,#REF!,#REF!,#REF!,#REF!,#REF!,#REF!</definedName>
    <definedName name="MI" localSheetId="37">#REF!,#REF!,#REF!,#REF!,#REF!,#REF!,#REF!</definedName>
    <definedName name="MI" localSheetId="38">#REF!,#REF!,#REF!,#REF!,#REF!,#REF!,#REF!</definedName>
    <definedName name="MI" localSheetId="39">#REF!,#REF!,#REF!,#REF!,#REF!,#REF!,#REF!</definedName>
    <definedName name="MI" localSheetId="40">#REF!,#REF!,#REF!,#REF!,#REF!,#REF!,#REF!</definedName>
    <definedName name="MI" localSheetId="41">#REF!,#REF!,#REF!,#REF!,#REF!,#REF!,#REF!</definedName>
    <definedName name="MI" localSheetId="36">#REF!,#REF!,#REF!,#REF!,#REF!,#REF!,#REF!</definedName>
    <definedName name="MI" localSheetId="20">#REF!,#REF!,#REF!,#REF!,#REF!,#REF!,#REF!</definedName>
    <definedName name="MI" localSheetId="55">#REF!,#REF!,#REF!,#REF!,#REF!,#REF!,#REF!</definedName>
    <definedName name="MI" localSheetId="56">#REF!,#REF!,#REF!,#REF!,#REF!,#REF!,#REF!</definedName>
    <definedName name="MI" localSheetId="54">#REF!,#REF!,#REF!,#REF!,#REF!,#REF!,#REF!</definedName>
    <definedName name="MI" localSheetId="24">#REF!,#REF!,#REF!,#REF!,#REF!,#REF!,#REF!</definedName>
    <definedName name="MI" localSheetId="44">#REF!,#REF!,#REF!,#REF!,#REF!,#REF!,#REF!</definedName>
    <definedName name="MI">#REF!,#REF!,#REF!,#REF!,#REF!,#REF!,#REF!</definedName>
    <definedName name="Mínimo" localSheetId="5">#REF!</definedName>
    <definedName name="Mínimo" localSheetId="31">#REF!</definedName>
    <definedName name="Mínimo" localSheetId="43">#REF!</definedName>
    <definedName name="Mínimo" localSheetId="53">#REF!</definedName>
    <definedName name="Mínimo" localSheetId="52">#REF!</definedName>
    <definedName name="Mínimo" localSheetId="50">#REF!</definedName>
    <definedName name="Mínimo" localSheetId="3">#REF!</definedName>
    <definedName name="Mínimo" localSheetId="2">#REF!</definedName>
    <definedName name="Mínimo" localSheetId="47">#REF!</definedName>
    <definedName name="Mínimo" localSheetId="55">#REF!</definedName>
    <definedName name="Mínimo" localSheetId="56">#REF!</definedName>
    <definedName name="Mínimo">#REF!</definedName>
    <definedName name="mju" localSheetId="31">#REF!</definedName>
    <definedName name="mju" localSheetId="43">#REF!</definedName>
    <definedName name="mju" localSheetId="53">#REF!</definedName>
    <definedName name="mju" localSheetId="52">#REF!</definedName>
    <definedName name="mju" localSheetId="50">#REF!</definedName>
    <definedName name="mju" localSheetId="3">#REF!</definedName>
    <definedName name="mju" localSheetId="2">#REF!</definedName>
    <definedName name="mju" localSheetId="55">#REF!</definedName>
    <definedName name="mju" localSheetId="56">#REF!</definedName>
    <definedName name="mju">#REF!</definedName>
    <definedName name="MK" localSheetId="31">#REF!</definedName>
    <definedName name="MK" localSheetId="43">#REF!</definedName>
    <definedName name="MK" localSheetId="53">#REF!</definedName>
    <definedName name="MK" localSheetId="52">#REF!</definedName>
    <definedName name="MK" localSheetId="50">#REF!</definedName>
    <definedName name="MK" localSheetId="3">#REF!</definedName>
    <definedName name="MK" localSheetId="2">#REF!</definedName>
    <definedName name="MK" localSheetId="55">#REF!</definedName>
    <definedName name="MK" localSheetId="56">#REF!</definedName>
    <definedName name="MK">#REF!</definedName>
    <definedName name="mku" localSheetId="31">#REF!</definedName>
    <definedName name="mku" localSheetId="43">#REF!</definedName>
    <definedName name="mku" localSheetId="53">#REF!</definedName>
    <definedName name="mku" localSheetId="52">#REF!</definedName>
    <definedName name="mku" localSheetId="50">#REF!</definedName>
    <definedName name="mku" localSheetId="3">#REF!</definedName>
    <definedName name="mku" localSheetId="2">#REF!</definedName>
    <definedName name="mku" localSheetId="55">#REF!</definedName>
    <definedName name="mku" localSheetId="56">#REF!</definedName>
    <definedName name="mku">#REF!</definedName>
    <definedName name="ML" localSheetId="5">#REF!,#REF!,#REF!,#REF!,#REF!,#REF!,#REF!</definedName>
    <definedName name="ML" localSheetId="9">#REF!,#REF!,#REF!,#REF!,#REF!,#REF!,#REF!</definedName>
    <definedName name="ML" localSheetId="46">#REF!,#REF!,#REF!,#REF!,#REF!,#REF!,#REF!</definedName>
    <definedName name="ML" localSheetId="8">#REF!,#REF!,#REF!,#REF!,#REF!,#REF!,#REF!</definedName>
    <definedName name="ML" localSheetId="31">#REF!,#REF!,#REF!,#REF!,#REF!,#REF!,#REF!</definedName>
    <definedName name="ML" localSheetId="42">#REF!,#REF!,#REF!,#REF!,#REF!,#REF!,#REF!</definedName>
    <definedName name="ML" localSheetId="43">#REF!,#REF!,#REF!,#REF!,#REF!,#REF!,#REF!</definedName>
    <definedName name="ML" localSheetId="53">#REF!,#REF!,#REF!,#REF!,#REF!,#REF!,#REF!</definedName>
    <definedName name="ML" localSheetId="45">#REF!,#REF!,#REF!,#REF!,#REF!,#REF!,#REF!</definedName>
    <definedName name="ML" localSheetId="48">#REF!,#REF!,#REF!,#REF!,#REF!,#REF!,#REF!</definedName>
    <definedName name="ML" localSheetId="12">#REF!,#REF!,#REF!,#REF!,#REF!,#REF!,#REF!</definedName>
    <definedName name="ML" localSheetId="52">#REF!,#REF!,#REF!,#REF!,#REF!,#REF!,#REF!</definedName>
    <definedName name="ML" localSheetId="13">#REF!,#REF!,#REF!,#REF!,#REF!,#REF!,#REF!</definedName>
    <definedName name="ML" localSheetId="14">#REF!,#REF!,#REF!,#REF!,#REF!,#REF!,#REF!</definedName>
    <definedName name="ML" localSheetId="50">#REF!,#REF!,#REF!,#REF!,#REF!,#REF!,#REF!</definedName>
    <definedName name="ML" localSheetId="3">#REF!,#REF!,#REF!,#REF!,#REF!,#REF!,#REF!</definedName>
    <definedName name="ML" localSheetId="18">#REF!,#REF!,#REF!,#REF!,#REF!,#REF!,#REF!</definedName>
    <definedName name="ML" localSheetId="19">#REF!,#REF!,#REF!,#REF!,#REF!,#REF!,#REF!</definedName>
    <definedName name="ML" localSheetId="16">#REF!,#REF!,#REF!,#REF!,#REF!,#REF!,#REF!</definedName>
    <definedName name="ML" localSheetId="17">#REF!,#REF!,#REF!,#REF!,#REF!,#REF!,#REF!</definedName>
    <definedName name="ML" localSheetId="25">#REF!,#REF!,#REF!,#REF!,#REF!,#REF!,#REF!</definedName>
    <definedName name="ML" localSheetId="29">#REF!,#REF!,#REF!,#REF!,#REF!,#REF!,#REF!</definedName>
    <definedName name="ML" localSheetId="30">#REF!,#REF!,#REF!,#REF!,#REF!,#REF!,#REF!</definedName>
    <definedName name="ML" localSheetId="27">#REF!,#REF!,#REF!,#REF!,#REF!,#REF!,#REF!</definedName>
    <definedName name="ML" localSheetId="28">#REF!,#REF!,#REF!,#REF!,#REF!,#REF!,#REF!</definedName>
    <definedName name="ML" localSheetId="26">#REF!,#REF!,#REF!,#REF!,#REF!,#REF!,#REF!</definedName>
    <definedName name="ML" localSheetId="15">#REF!,#REF!,#REF!,#REF!,#REF!,#REF!,#REF!</definedName>
    <definedName name="ML" localSheetId="1">#REF!,#REF!,#REF!,#REF!,#REF!,#REF!,#REF!</definedName>
    <definedName name="ML" localSheetId="2">#REF!,#REF!,#REF!,#REF!,#REF!,#REF!,#REF!</definedName>
    <definedName name="ML" localSheetId="32">#REF!,#REF!,#REF!,#REF!,#REF!,#REF!,#REF!</definedName>
    <definedName name="ML" localSheetId="33">#REF!,#REF!,#REF!,#REF!,#REF!,#REF!,#REF!</definedName>
    <definedName name="ML" localSheetId="34">#REF!,#REF!,#REF!,#REF!,#REF!,#REF!,#REF!</definedName>
    <definedName name="ML" localSheetId="35">#REF!,#REF!,#REF!,#REF!,#REF!,#REF!,#REF!</definedName>
    <definedName name="ML" localSheetId="0">#REF!,#REF!,#REF!,#REF!,#REF!,#REF!,#REF!</definedName>
    <definedName name="ML" localSheetId="23">#REF!,#REF!,#REF!,#REF!,#REF!,#REF!,#REF!</definedName>
    <definedName name="ML" localSheetId="22">#REF!,#REF!,#REF!,#REF!,#REF!,#REF!,#REF!</definedName>
    <definedName name="ML" localSheetId="21">#REF!,#REF!,#REF!,#REF!,#REF!,#REF!,#REF!</definedName>
    <definedName name="ML" localSheetId="47">#REF!,#REF!,#REF!,#REF!,#REF!,#REF!,#REF!</definedName>
    <definedName name="ML" localSheetId="37">#REF!,#REF!,#REF!,#REF!,#REF!,#REF!,#REF!</definedName>
    <definedName name="ML" localSheetId="38">#REF!,#REF!,#REF!,#REF!,#REF!,#REF!,#REF!</definedName>
    <definedName name="ML" localSheetId="39">#REF!,#REF!,#REF!,#REF!,#REF!,#REF!,#REF!</definedName>
    <definedName name="ML" localSheetId="40">#REF!,#REF!,#REF!,#REF!,#REF!,#REF!,#REF!</definedName>
    <definedName name="ML" localSheetId="41">#REF!,#REF!,#REF!,#REF!,#REF!,#REF!,#REF!</definedName>
    <definedName name="ML" localSheetId="36">#REF!,#REF!,#REF!,#REF!,#REF!,#REF!,#REF!</definedName>
    <definedName name="ML" localSheetId="20">#REF!,#REF!,#REF!,#REF!,#REF!,#REF!,#REF!</definedName>
    <definedName name="ML" localSheetId="55">#REF!,#REF!,#REF!,#REF!,#REF!,#REF!,#REF!</definedName>
    <definedName name="ML" localSheetId="56">#REF!,#REF!,#REF!,#REF!,#REF!,#REF!,#REF!</definedName>
    <definedName name="ML" localSheetId="54">#REF!,#REF!,#REF!,#REF!,#REF!,#REF!,#REF!</definedName>
    <definedName name="ML" localSheetId="24">#REF!,#REF!,#REF!,#REF!,#REF!,#REF!,#REF!</definedName>
    <definedName name="ML" localSheetId="44">#REF!,#REF!,#REF!,#REF!,#REF!,#REF!,#REF!</definedName>
    <definedName name="ML">#REF!,#REF!,#REF!,#REF!,#REF!,#REF!,#REF!</definedName>
    <definedName name="MM" localSheetId="5">#REF!</definedName>
    <definedName name="MM" localSheetId="31">#REF!</definedName>
    <definedName name="MM" localSheetId="43">#REF!</definedName>
    <definedName name="MM" localSheetId="53">#REF!</definedName>
    <definedName name="MM" localSheetId="52">#REF!</definedName>
    <definedName name="MM" localSheetId="50">#REF!</definedName>
    <definedName name="MM" localSheetId="3">#REF!</definedName>
    <definedName name="MM" localSheetId="2">#REF!</definedName>
    <definedName name="MM" localSheetId="47">#REF!</definedName>
    <definedName name="MM" localSheetId="55">#REF!</definedName>
    <definedName name="MM" localSheetId="56">#REF!</definedName>
    <definedName name="MM">#REF!</definedName>
    <definedName name="mmm" localSheetId="31">#REF!</definedName>
    <definedName name="mmm" localSheetId="43">#REF!</definedName>
    <definedName name="mmm" localSheetId="53">#REF!</definedName>
    <definedName name="mmm" localSheetId="52">#REF!</definedName>
    <definedName name="mmm" localSheetId="50">#REF!</definedName>
    <definedName name="mmm" localSheetId="3">#REF!</definedName>
    <definedName name="mmm" localSheetId="2">#REF!</definedName>
    <definedName name="mmm" localSheetId="55">#REF!</definedName>
    <definedName name="mmm" localSheetId="56">#REF!</definedName>
    <definedName name="mmm">#REF!</definedName>
    <definedName name="MO" localSheetId="9">#REF!</definedName>
    <definedName name="MO" localSheetId="8">#REF!</definedName>
    <definedName name="MO">#REF!</definedName>
    <definedName name="Mortero_1.6" localSheetId="5">#REF!</definedName>
    <definedName name="Mortero_1.6" localSheetId="31">#REF!</definedName>
    <definedName name="Mortero_1.6" localSheetId="43">#REF!</definedName>
    <definedName name="Mortero_1.6" localSheetId="53">#REF!</definedName>
    <definedName name="Mortero_1.6" localSheetId="52">#REF!</definedName>
    <definedName name="Mortero_1.6" localSheetId="50">#REF!</definedName>
    <definedName name="Mortero_1.6" localSheetId="3">#REF!</definedName>
    <definedName name="Mortero_1.6" localSheetId="2">#REF!</definedName>
    <definedName name="Mortero_1.6" localSheetId="47">#REF!</definedName>
    <definedName name="Mortero_1.6" localSheetId="55">#REF!</definedName>
    <definedName name="Mortero_1.6" localSheetId="56">#REF!</definedName>
    <definedName name="Mortero_1.6">#REF!</definedName>
    <definedName name="mr" localSheetId="31">#REF!</definedName>
    <definedName name="mr" localSheetId="43">#REF!</definedName>
    <definedName name="mr" localSheetId="53">#REF!</definedName>
    <definedName name="mr" localSheetId="52">#REF!</definedName>
    <definedName name="mr" localSheetId="50">#REF!</definedName>
    <definedName name="mr" localSheetId="3">#REF!</definedName>
    <definedName name="mr" localSheetId="2">#REF!</definedName>
    <definedName name="mr" localSheetId="55">#REF!</definedName>
    <definedName name="mr" localSheetId="56">#REF!</definedName>
    <definedName name="mr">#REF!</definedName>
    <definedName name="MU" localSheetId="5">#REF!</definedName>
    <definedName name="MU" localSheetId="31">#REF!</definedName>
    <definedName name="MU" localSheetId="43">#REF!</definedName>
    <definedName name="MU" localSheetId="52">#REF!</definedName>
    <definedName name="MU" localSheetId="50">#REF!</definedName>
    <definedName name="MU" localSheetId="51">#REF!</definedName>
    <definedName name="MU" localSheetId="3">#REF!</definedName>
    <definedName name="MU" localSheetId="49">#REF!</definedName>
    <definedName name="MU" localSheetId="2">#REF!</definedName>
    <definedName name="MU" localSheetId="47">#REF!</definedName>
    <definedName name="MU" localSheetId="55">#REF!</definedName>
    <definedName name="MU" localSheetId="56">#REF!</definedName>
    <definedName name="MU">#REF!</definedName>
    <definedName name="MZ" localSheetId="5">#REF!</definedName>
    <definedName name="MZ" localSheetId="31">#REF!</definedName>
    <definedName name="MZ" localSheetId="43">#REF!</definedName>
    <definedName name="MZ" localSheetId="52">#REF!</definedName>
    <definedName name="MZ" localSheetId="50">#REF!</definedName>
    <definedName name="MZ" localSheetId="3">#REF!</definedName>
    <definedName name="MZ" localSheetId="2">#REF!</definedName>
    <definedName name="MZ" localSheetId="47">#REF!</definedName>
    <definedName name="MZ" localSheetId="55">#REF!</definedName>
    <definedName name="MZ" localSheetId="56">#REF!</definedName>
    <definedName name="MZ">#REF!</definedName>
    <definedName name="nb" localSheetId="5">#REF!</definedName>
    <definedName name="nb" localSheetId="31">#REF!</definedName>
    <definedName name="nb" localSheetId="43">#REF!</definedName>
    <definedName name="nb" localSheetId="53">#REF!</definedName>
    <definedName name="nb" localSheetId="52">#REF!</definedName>
    <definedName name="nb" localSheetId="50">#REF!</definedName>
    <definedName name="nb" localSheetId="3">#REF!</definedName>
    <definedName name="nb" localSheetId="2">#REF!</definedName>
    <definedName name="nb" localSheetId="47">#REF!</definedName>
    <definedName name="nb" localSheetId="55">#REF!</definedName>
    <definedName name="nb" localSheetId="56">#REF!</definedName>
    <definedName name="nb">#REF!</definedName>
    <definedName name="nbv" localSheetId="31">#REF!</definedName>
    <definedName name="nbv" localSheetId="43">#REF!</definedName>
    <definedName name="nbv" localSheetId="53">#REF!</definedName>
    <definedName name="nbv" localSheetId="52">#REF!</definedName>
    <definedName name="nbv" localSheetId="50">#REF!</definedName>
    <definedName name="nbv" localSheetId="3">#REF!</definedName>
    <definedName name="nbv" localSheetId="2">#REF!</definedName>
    <definedName name="nbv" localSheetId="55">#REF!</definedName>
    <definedName name="nbv" localSheetId="56">#REF!</definedName>
    <definedName name="nbv">#REF!</definedName>
    <definedName name="NES" localSheetId="31">#REF!</definedName>
    <definedName name="NES" localSheetId="43">#REF!</definedName>
    <definedName name="NES" localSheetId="53">#REF!</definedName>
    <definedName name="NES" localSheetId="52">#REF!</definedName>
    <definedName name="NES" localSheetId="50">#REF!</definedName>
    <definedName name="NES" localSheetId="3">#REF!</definedName>
    <definedName name="NES" localSheetId="2">#REF!</definedName>
    <definedName name="NES" localSheetId="55">#REF!</definedName>
    <definedName name="NES" localSheetId="56">#REF!</definedName>
    <definedName name="NES">#REF!</definedName>
    <definedName name="NHG" localSheetId="31">#REF!</definedName>
    <definedName name="NHG" localSheetId="43">#REF!</definedName>
    <definedName name="NHG" localSheetId="53">#REF!</definedName>
    <definedName name="NHG" localSheetId="52">#REF!</definedName>
    <definedName name="NHG" localSheetId="50">#REF!</definedName>
    <definedName name="NHG" localSheetId="3">#REF!</definedName>
    <definedName name="NHG" localSheetId="2">#REF!</definedName>
    <definedName name="NHG" localSheetId="55">#REF!</definedName>
    <definedName name="NHG" localSheetId="56">#REF!</definedName>
    <definedName name="NHG">#REF!</definedName>
    <definedName name="ninguno" localSheetId="9">#REF!</definedName>
    <definedName name="ninguno" localSheetId="8">#REF!</definedName>
    <definedName name="ninguno" localSheetId="31">#REF!</definedName>
    <definedName name="ninguno" localSheetId="43">#REF!</definedName>
    <definedName name="ninguno" localSheetId="53">#REF!</definedName>
    <definedName name="ninguno" localSheetId="52">#REF!</definedName>
    <definedName name="ninguno" localSheetId="50">#REF!</definedName>
    <definedName name="ninguno" localSheetId="3">#REF!</definedName>
    <definedName name="ninguno" localSheetId="2">#REF!</definedName>
    <definedName name="ninguno" localSheetId="55">#REF!</definedName>
    <definedName name="ninguno" localSheetId="56">#REF!</definedName>
    <definedName name="ninguno">#REF!</definedName>
    <definedName name="NJ">#REF!</definedName>
    <definedName name="NJH" localSheetId="5">#REF!</definedName>
    <definedName name="NJH" localSheetId="31">#REF!</definedName>
    <definedName name="NJH" localSheetId="43">#REF!</definedName>
    <definedName name="NJH" localSheetId="53">#REF!</definedName>
    <definedName name="NJH" localSheetId="52">#REF!</definedName>
    <definedName name="NJH" localSheetId="50">#REF!</definedName>
    <definedName name="NJH" localSheetId="3">#REF!</definedName>
    <definedName name="NJH" localSheetId="2">#REF!</definedName>
    <definedName name="NJH" localSheetId="47">#REF!</definedName>
    <definedName name="NJH" localSheetId="55">#REF!</definedName>
    <definedName name="NJH" localSheetId="56">#REF!</definedName>
    <definedName name="NJH">#REF!</definedName>
    <definedName name="nm" localSheetId="31">#REF!</definedName>
    <definedName name="nm" localSheetId="43">#REF!</definedName>
    <definedName name="nm" localSheetId="53">#REF!</definedName>
    <definedName name="nm" localSheetId="52">#REF!</definedName>
    <definedName name="nm" localSheetId="50">#REF!</definedName>
    <definedName name="nm" localSheetId="3">#REF!</definedName>
    <definedName name="nm" localSheetId="2">#REF!</definedName>
    <definedName name="nm" localSheetId="55">#REF!</definedName>
    <definedName name="nm" localSheetId="56">#REF!</definedName>
    <definedName name="nm">#REF!</definedName>
    <definedName name="NNN" localSheetId="9">#REF!</definedName>
    <definedName name="NNN" localSheetId="46">#REF!</definedName>
    <definedName name="NNN" localSheetId="31">#REF!</definedName>
    <definedName name="NNN" localSheetId="43">#REF!</definedName>
    <definedName name="NNN" localSheetId="45">#REF!</definedName>
    <definedName name="NNN" localSheetId="52">#REF!</definedName>
    <definedName name="NNN" localSheetId="50">#REF!</definedName>
    <definedName name="NNN" localSheetId="51">#REF!</definedName>
    <definedName name="NNN" localSheetId="18">#REF!</definedName>
    <definedName name="NNN" localSheetId="19">#REF!</definedName>
    <definedName name="NNN" localSheetId="16">#REF!</definedName>
    <definedName name="NNN" localSheetId="30">#REF!</definedName>
    <definedName name="NNN" localSheetId="27">#REF!</definedName>
    <definedName name="NNN" localSheetId="28">#REF!</definedName>
    <definedName name="NNN" localSheetId="11">#REF!</definedName>
    <definedName name="NNN" localSheetId="7">#REF!</definedName>
    <definedName name="NNN" localSheetId="2">#REF!</definedName>
    <definedName name="NNN" localSheetId="34">#REF!</definedName>
    <definedName name="NNN" localSheetId="35">#REF!</definedName>
    <definedName name="NNN" localSheetId="21">#REF!</definedName>
    <definedName name="NNN" localSheetId="37">#REF!</definedName>
    <definedName name="NNN" localSheetId="38">#REF!</definedName>
    <definedName name="NNN" localSheetId="39">#REF!</definedName>
    <definedName name="NNN" localSheetId="40">#REF!</definedName>
    <definedName name="NNN" localSheetId="41">#REF!</definedName>
    <definedName name="NNN" localSheetId="58">#REF!</definedName>
    <definedName name="NNN" localSheetId="59">#REF!</definedName>
    <definedName name="NNN" localSheetId="55">#REF!</definedName>
    <definedName name="NNN" localSheetId="56">#REF!</definedName>
    <definedName name="NNN" localSheetId="24">#REF!</definedName>
    <definedName name="NNN" localSheetId="44">#REF!</definedName>
    <definedName name="NNN">#REF!</definedName>
    <definedName name="no" localSheetId="5">#REF!</definedName>
    <definedName name="no" localSheetId="31">#REF!</definedName>
    <definedName name="no" localSheetId="43">#REF!</definedName>
    <definedName name="no" localSheetId="53">#REF!</definedName>
    <definedName name="no" localSheetId="52">#REF!</definedName>
    <definedName name="no" localSheetId="50">#REF!</definedName>
    <definedName name="no" localSheetId="3">#REF!</definedName>
    <definedName name="no" localSheetId="2">#REF!</definedName>
    <definedName name="no" localSheetId="47">#REF!</definedName>
    <definedName name="no" localSheetId="55">#REF!</definedName>
    <definedName name="no" localSheetId="56">#REF!</definedName>
    <definedName name="no">#REF!</definedName>
    <definedName name="No.copias">#REF!</definedName>
    <definedName name="NoFacturable" localSheetId="5">#REF!</definedName>
    <definedName name="NoFacturable" localSheetId="9">#REF!</definedName>
    <definedName name="NoFacturable" localSheetId="8">#REF!</definedName>
    <definedName name="NoFacturable" localSheetId="31">#REF!</definedName>
    <definedName name="NoFacturable" localSheetId="43">#REF!</definedName>
    <definedName name="NoFacturable" localSheetId="53">#REF!</definedName>
    <definedName name="NoFacturable" localSheetId="52">#REF!</definedName>
    <definedName name="NoFacturable" localSheetId="50">#REF!</definedName>
    <definedName name="NoFacturable" localSheetId="3">#REF!</definedName>
    <definedName name="NoFacturable" localSheetId="2">#REF!</definedName>
    <definedName name="NoFacturable" localSheetId="47">#REF!</definedName>
    <definedName name="NoFacturable" localSheetId="55">#REF!</definedName>
    <definedName name="NoFacturable" localSheetId="56">#REF!</definedName>
    <definedName name="NoFacturable">#REF!</definedName>
    <definedName name="NOMBRE" localSheetId="53">#REF!</definedName>
    <definedName name="NOMBRE" localSheetId="48">#REF!</definedName>
    <definedName name="NOMBRE" localSheetId="50">#REF!</definedName>
    <definedName name="NOMBRE" localSheetId="51">#REF!</definedName>
    <definedName name="NOMBRE" localSheetId="49">#REF!</definedName>
    <definedName name="NOMBRE" localSheetId="47">#REF!</definedName>
    <definedName name="NOMBRE">#REF!</definedName>
    <definedName name="NOMBRES">#REF!</definedName>
    <definedName name="NOV" localSheetId="5">#REF!</definedName>
    <definedName name="NOV" localSheetId="31">#REF!</definedName>
    <definedName name="NOV" localSheetId="43">#REF!</definedName>
    <definedName name="NOV" localSheetId="53">#REF!</definedName>
    <definedName name="NOV" localSheetId="52">#REF!</definedName>
    <definedName name="NOV" localSheetId="50">#REF!</definedName>
    <definedName name="NOV" localSheetId="3">#REF!</definedName>
    <definedName name="NOV" localSheetId="2">#REF!</definedName>
    <definedName name="NOV" localSheetId="47">#REF!</definedName>
    <definedName name="NOV" localSheetId="55">#REF!</definedName>
    <definedName name="NOV" localSheetId="56">#REF!</definedName>
    <definedName name="NOV">#REF!</definedName>
    <definedName name="nr" localSheetId="31">#REF!</definedName>
    <definedName name="nr" localSheetId="43">#REF!</definedName>
    <definedName name="nr" localSheetId="53">#REF!</definedName>
    <definedName name="nr" localSheetId="52">#REF!</definedName>
    <definedName name="nr" localSheetId="50">#REF!</definedName>
    <definedName name="nr" localSheetId="3">#REF!</definedName>
    <definedName name="nr" localSheetId="2">#REF!</definedName>
    <definedName name="nr" localSheetId="55">#REF!</definedName>
    <definedName name="nr" localSheetId="56">#REF!</definedName>
    <definedName name="nr">#REF!</definedName>
    <definedName name="nt" localSheetId="31">#REF!</definedName>
    <definedName name="nt" localSheetId="43">#REF!</definedName>
    <definedName name="nt" localSheetId="53">#REF!</definedName>
    <definedName name="nt" localSheetId="52">#REF!</definedName>
    <definedName name="nt" localSheetId="50">#REF!</definedName>
    <definedName name="nt" localSheetId="3">#REF!</definedName>
    <definedName name="nt" localSheetId="2">#REF!</definedName>
    <definedName name="nt" localSheetId="55">#REF!</definedName>
    <definedName name="nt" localSheetId="56">#REF!</definedName>
    <definedName name="nt">#REF!</definedName>
    <definedName name="NUNI" localSheetId="31">#REF!</definedName>
    <definedName name="NUNI" localSheetId="43">#REF!</definedName>
    <definedName name="NUNI" localSheetId="53">#REF!</definedName>
    <definedName name="NUNI" localSheetId="52">#REF!</definedName>
    <definedName name="NUNI" localSheetId="50">#REF!</definedName>
    <definedName name="NUNI" localSheetId="3">#REF!</definedName>
    <definedName name="NUNI" localSheetId="2">#REF!</definedName>
    <definedName name="NUNI" localSheetId="55">#REF!</definedName>
    <definedName name="NUNI" localSheetId="56">#REF!</definedName>
    <definedName name="NUNI">#REF!</definedName>
    <definedName name="ñl" localSheetId="31">#REF!</definedName>
    <definedName name="ñl" localSheetId="43">#REF!</definedName>
    <definedName name="ñl" localSheetId="53">#REF!</definedName>
    <definedName name="ñl" localSheetId="52">#REF!</definedName>
    <definedName name="ñl" localSheetId="50">#REF!</definedName>
    <definedName name="ñl" localSheetId="3">#REF!</definedName>
    <definedName name="ñl" localSheetId="2">#REF!</definedName>
    <definedName name="ñl" localSheetId="55">#REF!</definedName>
    <definedName name="ñl" localSheetId="56">#REF!</definedName>
    <definedName name="ñl">#REF!</definedName>
    <definedName name="ññ" localSheetId="31">#REF!</definedName>
    <definedName name="ññ" localSheetId="43">#REF!</definedName>
    <definedName name="ññ" localSheetId="53">#REF!</definedName>
    <definedName name="ññ" localSheetId="52">#REF!</definedName>
    <definedName name="ññ" localSheetId="50">#REF!</definedName>
    <definedName name="ññ" localSheetId="3">#REF!</definedName>
    <definedName name="ññ" localSheetId="2">#REF!</definedName>
    <definedName name="ññ" localSheetId="55">#REF!</definedName>
    <definedName name="ññ" localSheetId="56">#REF!</definedName>
    <definedName name="ññ">#REF!</definedName>
    <definedName name="ÑÑÑ" localSheetId="31">#REF!</definedName>
    <definedName name="ÑÑÑ" localSheetId="43">#REF!</definedName>
    <definedName name="ÑÑÑ" localSheetId="53">#REF!</definedName>
    <definedName name="ÑÑÑ" localSheetId="52">#REF!</definedName>
    <definedName name="ÑÑÑ" localSheetId="50">#REF!</definedName>
    <definedName name="ÑÑÑ" localSheetId="3">#REF!</definedName>
    <definedName name="ÑÑÑ" localSheetId="2">#REF!</definedName>
    <definedName name="ÑÑÑ" localSheetId="55">#REF!</definedName>
    <definedName name="ÑÑÑ" localSheetId="56">#REF!</definedName>
    <definedName name="ÑÑÑ">#REF!</definedName>
    <definedName name="ÑÑÑ_1">NA()</definedName>
    <definedName name="ÑÑÑ_10">NA()</definedName>
    <definedName name="ÑÑÑ_11">NA()</definedName>
    <definedName name="ÑÑÑ_12">NA()</definedName>
    <definedName name="ÑÑÑ_2">NA()</definedName>
    <definedName name="ÑÑÑ_3">NA()</definedName>
    <definedName name="ÑÑÑ_4">NA()</definedName>
    <definedName name="ÑÑÑ_5">NA()</definedName>
    <definedName name="ÑÑÑ_6">NA()</definedName>
    <definedName name="ÑÑÑ_7">NA()</definedName>
    <definedName name="ÑÑÑ_8">NA()</definedName>
    <definedName name="ÑÑÑ_9">NA()</definedName>
    <definedName name="ñok" localSheetId="5">#REF!</definedName>
    <definedName name="ñok" localSheetId="31">#REF!</definedName>
    <definedName name="ñok" localSheetId="43">#REF!</definedName>
    <definedName name="ñok" localSheetId="53">#REF!</definedName>
    <definedName name="ñok" localSheetId="52">#REF!</definedName>
    <definedName name="ñok" localSheetId="50">#REF!</definedName>
    <definedName name="ñok" localSheetId="3">#REF!</definedName>
    <definedName name="ñok" localSheetId="2">#REF!</definedName>
    <definedName name="ñok" localSheetId="47">#REF!</definedName>
    <definedName name="ñok" localSheetId="55">#REF!</definedName>
    <definedName name="ñok" localSheetId="56">#REF!</definedName>
    <definedName name="ñok">#REF!</definedName>
    <definedName name="ñp" localSheetId="31">#REF!</definedName>
    <definedName name="ñp" localSheetId="43">#REF!</definedName>
    <definedName name="ñp" localSheetId="53">#REF!</definedName>
    <definedName name="ñp" localSheetId="52">#REF!</definedName>
    <definedName name="ñp" localSheetId="50">#REF!</definedName>
    <definedName name="ñp" localSheetId="3">#REF!</definedName>
    <definedName name="ñp" localSheetId="2">#REF!</definedName>
    <definedName name="ñp" localSheetId="55">#REF!</definedName>
    <definedName name="ñp" localSheetId="56">#REF!</definedName>
    <definedName name="ñp">#REF!</definedName>
    <definedName name="ñpo" localSheetId="31">#REF!</definedName>
    <definedName name="ñpo" localSheetId="43">#REF!</definedName>
    <definedName name="ñpo" localSheetId="53">#REF!</definedName>
    <definedName name="ñpo" localSheetId="52">#REF!</definedName>
    <definedName name="ñpo" localSheetId="50">#REF!</definedName>
    <definedName name="ñpo" localSheetId="3">#REF!</definedName>
    <definedName name="ñpo" localSheetId="2">#REF!</definedName>
    <definedName name="ñpo" localSheetId="55">#REF!</definedName>
    <definedName name="ñpo" localSheetId="56">#REF!</definedName>
    <definedName name="ñpo">#REF!</definedName>
    <definedName name="O" localSheetId="9">#REF!</definedName>
    <definedName name="O" localSheetId="46">#REF!</definedName>
    <definedName name="O" localSheetId="8">#REF!</definedName>
    <definedName name="O" localSheetId="31">#REF!</definedName>
    <definedName name="O" localSheetId="42">#REF!</definedName>
    <definedName name="O" localSheetId="43">#REF!</definedName>
    <definedName name="O" localSheetId="53">#REF!</definedName>
    <definedName name="O" localSheetId="45">#REF!</definedName>
    <definedName name="O" localSheetId="48">#REF!</definedName>
    <definedName name="O" localSheetId="12">#REF!</definedName>
    <definedName name="O" localSheetId="52">#REF!</definedName>
    <definedName name="O" localSheetId="13">#REF!</definedName>
    <definedName name="O" localSheetId="14">#REF!</definedName>
    <definedName name="O" localSheetId="18">#REF!</definedName>
    <definedName name="O" localSheetId="19">#REF!</definedName>
    <definedName name="O" localSheetId="16">#REF!</definedName>
    <definedName name="O" localSheetId="17">#REF!</definedName>
    <definedName name="O" localSheetId="25">#REF!</definedName>
    <definedName name="O" localSheetId="29">#REF!</definedName>
    <definedName name="O" localSheetId="30">#REF!</definedName>
    <definedName name="O" localSheetId="27">#REF!</definedName>
    <definedName name="O" localSheetId="28">#REF!</definedName>
    <definedName name="O" localSheetId="26">#REF!</definedName>
    <definedName name="O" localSheetId="15">#REF!</definedName>
    <definedName name="O" localSheetId="32">#REF!</definedName>
    <definedName name="O" localSheetId="33">#REF!</definedName>
    <definedName name="O" localSheetId="34">#REF!</definedName>
    <definedName name="O" localSheetId="35">#REF!</definedName>
    <definedName name="O" localSheetId="23">#REF!</definedName>
    <definedName name="O" localSheetId="22">#REF!</definedName>
    <definedName name="O" localSheetId="21">#REF!</definedName>
    <definedName name="O" localSheetId="47">#REF!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36">#REF!</definedName>
    <definedName name="O" localSheetId="20">#REF!</definedName>
    <definedName name="O" localSheetId="55">#REF!</definedName>
    <definedName name="O" localSheetId="56">#REF!</definedName>
    <definedName name="O" localSheetId="54">#REF!</definedName>
    <definedName name="O" localSheetId="24">#REF!</definedName>
    <definedName name="O" localSheetId="44">#REF!</definedName>
    <definedName name="O">#REF!</definedName>
    <definedName name="Obra" localSheetId="5">#REF!</definedName>
    <definedName name="Obra" localSheetId="31">#REF!</definedName>
    <definedName name="Obra" localSheetId="43">#REF!</definedName>
    <definedName name="Obra" localSheetId="53">#REF!</definedName>
    <definedName name="Obra" localSheetId="52">#REF!</definedName>
    <definedName name="Obra" localSheetId="50">#REF!</definedName>
    <definedName name="Obra" localSheetId="3">#REF!</definedName>
    <definedName name="Obra" localSheetId="2">#REF!</definedName>
    <definedName name="Obra" localSheetId="47">#REF!</definedName>
    <definedName name="Obra" localSheetId="55">#REF!</definedName>
    <definedName name="Obra" localSheetId="56">#REF!</definedName>
    <definedName name="Obra">#REF!</definedName>
    <definedName name="OBS_Data_Col" localSheetId="31" hidden="1">#REF!</definedName>
    <definedName name="OBS_Data_Col" localSheetId="3" hidden="1">#REF!</definedName>
    <definedName name="OBS_Data_Col" localSheetId="4" hidden="1">#REF!</definedName>
    <definedName name="OBS_Data_Col" hidden="1">#REF!</definedName>
    <definedName name="OCT" localSheetId="31">#REF!</definedName>
    <definedName name="OCT" localSheetId="43">#REF!</definedName>
    <definedName name="OCT" localSheetId="53">#REF!</definedName>
    <definedName name="OCT" localSheetId="52">#REF!</definedName>
    <definedName name="OCT" localSheetId="50">#REF!</definedName>
    <definedName name="OCT" localSheetId="3">#REF!</definedName>
    <definedName name="OCT" localSheetId="2">#REF!</definedName>
    <definedName name="OCT" localSheetId="55">#REF!</definedName>
    <definedName name="OCT" localSheetId="56">#REF!</definedName>
    <definedName name="OCT">#REF!</definedName>
    <definedName name="OF" localSheetId="9">#REF!</definedName>
    <definedName name="OF" localSheetId="46">#REF!</definedName>
    <definedName name="OF" localSheetId="8">#REF!</definedName>
    <definedName name="OF" localSheetId="31">#REF!</definedName>
    <definedName name="OF" localSheetId="42">#REF!</definedName>
    <definedName name="OF" localSheetId="43">#REF!</definedName>
    <definedName name="OF" localSheetId="53">#REF!</definedName>
    <definedName name="OF" localSheetId="45">#REF!</definedName>
    <definedName name="OF" localSheetId="48">#REF!</definedName>
    <definedName name="OF" localSheetId="12">#REF!</definedName>
    <definedName name="OF" localSheetId="52">#REF!</definedName>
    <definedName name="OF" localSheetId="13">#REF!</definedName>
    <definedName name="OF" localSheetId="14">#REF!</definedName>
    <definedName name="OF" localSheetId="18">#REF!</definedName>
    <definedName name="OF" localSheetId="19">#REF!</definedName>
    <definedName name="OF" localSheetId="16">#REF!</definedName>
    <definedName name="OF" localSheetId="17">#REF!</definedName>
    <definedName name="OF" localSheetId="25">#REF!</definedName>
    <definedName name="OF" localSheetId="29">#REF!</definedName>
    <definedName name="OF" localSheetId="30">#REF!</definedName>
    <definedName name="OF" localSheetId="27">#REF!</definedName>
    <definedName name="OF" localSheetId="28">#REF!</definedName>
    <definedName name="OF" localSheetId="26">#REF!</definedName>
    <definedName name="OF" localSheetId="15">#REF!</definedName>
    <definedName name="OF" localSheetId="32">#REF!</definedName>
    <definedName name="OF" localSheetId="33">#REF!</definedName>
    <definedName name="OF" localSheetId="34">#REF!</definedName>
    <definedName name="OF" localSheetId="35">#REF!</definedName>
    <definedName name="OF" localSheetId="23">#REF!</definedName>
    <definedName name="OF" localSheetId="22">#REF!</definedName>
    <definedName name="OF" localSheetId="21">#REF!</definedName>
    <definedName name="OF" localSheetId="47">#REF!</definedName>
    <definedName name="OF" localSheetId="37">#REF!</definedName>
    <definedName name="OF" localSheetId="38">#REF!</definedName>
    <definedName name="OF" localSheetId="39">#REF!</definedName>
    <definedName name="OF" localSheetId="40">#REF!</definedName>
    <definedName name="OF" localSheetId="41">#REF!</definedName>
    <definedName name="OF" localSheetId="36">#REF!</definedName>
    <definedName name="OF" localSheetId="20">#REF!</definedName>
    <definedName name="OF" localSheetId="55">#REF!</definedName>
    <definedName name="OF" localSheetId="56">#REF!</definedName>
    <definedName name="OF" localSheetId="54">#REF!</definedName>
    <definedName name="OF" localSheetId="24">#REF!</definedName>
    <definedName name="OF" localSheetId="44">#REF!</definedName>
    <definedName name="OF">#REF!</definedName>
    <definedName name="OFICIAL" localSheetId="5">#REF!</definedName>
    <definedName name="OFICIAL" localSheetId="31">#REF!</definedName>
    <definedName name="OFICIAL" localSheetId="43">#REF!</definedName>
    <definedName name="OFICIAL" localSheetId="53">#REF!</definedName>
    <definedName name="OFICIAL" localSheetId="52">#REF!</definedName>
    <definedName name="OFICIAL" localSheetId="50">#REF!</definedName>
    <definedName name="OFICIAL" localSheetId="3">#REF!</definedName>
    <definedName name="OFICIAL" localSheetId="2">#REF!</definedName>
    <definedName name="OFICIAL" localSheetId="47">#REF!</definedName>
    <definedName name="OFICIAL" localSheetId="55">#REF!</definedName>
    <definedName name="OFICIAL" localSheetId="56">#REF!</definedName>
    <definedName name="OFICIAL">#REF!</definedName>
    <definedName name="Oficina" localSheetId="9">#REF!</definedName>
    <definedName name="Oficina" localSheetId="8">#REF!</definedName>
    <definedName name="Oficina" localSheetId="31">#REF!</definedName>
    <definedName name="Oficina" localSheetId="43">#REF!</definedName>
    <definedName name="Oficina" localSheetId="53">#REF!</definedName>
    <definedName name="Oficina" localSheetId="52">#REF!</definedName>
    <definedName name="Oficina" localSheetId="50">#REF!</definedName>
    <definedName name="Oficina" localSheetId="3">#REF!</definedName>
    <definedName name="Oficina" localSheetId="2">#REF!</definedName>
    <definedName name="Oficina" localSheetId="55">#REF!</definedName>
    <definedName name="Oficina" localSheetId="56">#REF!</definedName>
    <definedName name="Oficina">#REF!</definedName>
    <definedName name="oo" localSheetId="31">#REF!</definedName>
    <definedName name="oo" localSheetId="43">#REF!</definedName>
    <definedName name="oo" localSheetId="53">#REF!</definedName>
    <definedName name="oo" localSheetId="52">#REF!</definedName>
    <definedName name="oo" localSheetId="50">#REF!</definedName>
    <definedName name="oo" localSheetId="3">#REF!</definedName>
    <definedName name="oo" localSheetId="2">#REF!</definedName>
    <definedName name="oo" localSheetId="55">#REF!</definedName>
    <definedName name="oo" localSheetId="56">#REF!</definedName>
    <definedName name="oo">#REF!</definedName>
    <definedName name="ooo" localSheetId="31">#REF!</definedName>
    <definedName name="ooo" localSheetId="43">#REF!</definedName>
    <definedName name="ooo" localSheetId="53">#REF!</definedName>
    <definedName name="ooo" localSheetId="52">#REF!</definedName>
    <definedName name="ooo" localSheetId="50">#REF!</definedName>
    <definedName name="ooo" localSheetId="3">#REF!</definedName>
    <definedName name="ooo" localSheetId="2">#REF!</definedName>
    <definedName name="ooo" localSheetId="55">#REF!</definedName>
    <definedName name="ooo" localSheetId="56">#REF!</definedName>
    <definedName name="ooo">#REF!</definedName>
    <definedName name="Openingpb" localSheetId="31" hidden="1">#REF!</definedName>
    <definedName name="Openingpb" localSheetId="3" hidden="1">#REF!</definedName>
    <definedName name="Openingpb" localSheetId="4" hidden="1">#REF!</definedName>
    <definedName name="Openingpb" hidden="1">#REF!</definedName>
    <definedName name="orga" localSheetId="31">#REF!</definedName>
    <definedName name="orga" localSheetId="43">#REF!</definedName>
    <definedName name="orga" localSheetId="52">#REF!</definedName>
    <definedName name="orga" localSheetId="50">#REF!</definedName>
    <definedName name="orga" localSheetId="3">#REF!</definedName>
    <definedName name="orga" localSheetId="2">#REF!</definedName>
    <definedName name="orga" localSheetId="55">#REF!</definedName>
    <definedName name="orga" localSheetId="56">#REF!</definedName>
    <definedName name="orga">#REF!</definedName>
    <definedName name="OrigenConsultoria" localSheetId="5">#REF!</definedName>
    <definedName name="OrigenConsultoria" localSheetId="9">#REF!</definedName>
    <definedName name="OrigenConsultoria" localSheetId="8">#REF!</definedName>
    <definedName name="OrigenConsultoria" localSheetId="31">#REF!</definedName>
    <definedName name="OrigenConsultoria" localSheetId="43">#REF!</definedName>
    <definedName name="OrigenConsultoria" localSheetId="53">#REF!</definedName>
    <definedName name="OrigenConsultoria" localSheetId="52">#REF!</definedName>
    <definedName name="OrigenConsultoria" localSheetId="50">#REF!</definedName>
    <definedName name="OrigenConsultoria" localSheetId="3">#REF!</definedName>
    <definedName name="OrigenConsultoria" localSheetId="2">#REF!</definedName>
    <definedName name="OrigenConsultoria" localSheetId="47">#REF!</definedName>
    <definedName name="OrigenConsultoria" localSheetId="55">#REF!</definedName>
    <definedName name="OrigenConsultoria" localSheetId="56">#REF!</definedName>
    <definedName name="OrigenConsultoria">#REF!</definedName>
    <definedName name="OrigenObra" localSheetId="9">#REF!</definedName>
    <definedName name="OrigenObra" localSheetId="8">#REF!</definedName>
    <definedName name="OrigenObra" localSheetId="31">#REF!</definedName>
    <definedName name="OrigenObra" localSheetId="43">#REF!</definedName>
    <definedName name="OrigenObra" localSheetId="53">#REF!</definedName>
    <definedName name="OrigenObra" localSheetId="52">#REF!</definedName>
    <definedName name="OrigenObra" localSheetId="50">#REF!</definedName>
    <definedName name="OrigenObra" localSheetId="3">#REF!</definedName>
    <definedName name="OrigenObra" localSheetId="2">#REF!</definedName>
    <definedName name="OrigenObra" localSheetId="55">#REF!</definedName>
    <definedName name="OrigenObra" localSheetId="56">#REF!</definedName>
    <definedName name="OrigenObra">#REF!</definedName>
    <definedName name="ORO" localSheetId="31">#REF!</definedName>
    <definedName name="ORO" localSheetId="43">#REF!</definedName>
    <definedName name="ORO" localSheetId="53">#REF!</definedName>
    <definedName name="ORO" localSheetId="52">#REF!</definedName>
    <definedName name="ORO" localSheetId="50">#REF!</definedName>
    <definedName name="ORO" localSheetId="3">#REF!</definedName>
    <definedName name="ORO" localSheetId="2">#REF!</definedName>
    <definedName name="ORO" localSheetId="55">#REF!</definedName>
    <definedName name="ORO" localSheetId="56">#REF!</definedName>
    <definedName name="ORO">#REF!</definedName>
    <definedName name="os" localSheetId="31">#REF!</definedName>
    <definedName name="os" localSheetId="43">#REF!</definedName>
    <definedName name="os" localSheetId="53">#REF!</definedName>
    <definedName name="os" localSheetId="52">#REF!</definedName>
    <definedName name="os" localSheetId="50">#REF!</definedName>
    <definedName name="os" localSheetId="3">#REF!</definedName>
    <definedName name="os" localSheetId="2">#REF!</definedName>
    <definedName name="os" localSheetId="55">#REF!</definedName>
    <definedName name="os" localSheetId="56">#REF!</definedName>
    <definedName name="os">#REF!</definedName>
    <definedName name="otros">#REF!</definedName>
    <definedName name="OWNER" localSheetId="31" hidden="1">#REF!</definedName>
    <definedName name="OWNER" localSheetId="3" hidden="1">#REF!</definedName>
    <definedName name="OWNER" localSheetId="4" hidden="1">#REF!</definedName>
    <definedName name="OWNER" hidden="1">#REF!</definedName>
    <definedName name="P" localSheetId="9">#REF!</definedName>
    <definedName name="P" localSheetId="46">#REF!</definedName>
    <definedName name="P" localSheetId="8">#REF!</definedName>
    <definedName name="P" localSheetId="31">#REF!</definedName>
    <definedName name="P" localSheetId="42">#REF!</definedName>
    <definedName name="P" localSheetId="43">#REF!</definedName>
    <definedName name="P" localSheetId="53">#REF!</definedName>
    <definedName name="P" localSheetId="45">#REF!</definedName>
    <definedName name="P" localSheetId="48">#REF!</definedName>
    <definedName name="P" localSheetId="12">#REF!</definedName>
    <definedName name="P" localSheetId="52">#REF!</definedName>
    <definedName name="P" localSheetId="13">#REF!</definedName>
    <definedName name="P" localSheetId="14">#REF!</definedName>
    <definedName name="P" localSheetId="18">#REF!</definedName>
    <definedName name="P" localSheetId="19">#REF!</definedName>
    <definedName name="P" localSheetId="16">#REF!</definedName>
    <definedName name="P" localSheetId="17">#REF!</definedName>
    <definedName name="P" localSheetId="25">#REF!</definedName>
    <definedName name="P" localSheetId="29">#REF!</definedName>
    <definedName name="P" localSheetId="30">#REF!</definedName>
    <definedName name="P" localSheetId="27">#REF!</definedName>
    <definedName name="P" localSheetId="28">#REF!</definedName>
    <definedName name="P" localSheetId="26">#REF!</definedName>
    <definedName name="P" localSheetId="15">#REF!</definedName>
    <definedName name="P" localSheetId="32">#REF!</definedName>
    <definedName name="P" localSheetId="33">#REF!</definedName>
    <definedName name="P" localSheetId="34">#REF!</definedName>
    <definedName name="P" localSheetId="35">#REF!</definedName>
    <definedName name="P" localSheetId="23">#REF!</definedName>
    <definedName name="P" localSheetId="22">#REF!</definedName>
    <definedName name="P" localSheetId="21">#REF!</definedName>
    <definedName name="P" localSheetId="47">#REF!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36">#REF!</definedName>
    <definedName name="P" localSheetId="20">#REF!</definedName>
    <definedName name="P" localSheetId="55">#REF!</definedName>
    <definedName name="P" localSheetId="56">#REF!</definedName>
    <definedName name="P" localSheetId="54">#REF!</definedName>
    <definedName name="P" localSheetId="24">#REF!</definedName>
    <definedName name="P" localSheetId="44">#REF!</definedName>
    <definedName name="P">#REF!</definedName>
    <definedName name="p.BS" localSheetId="31" hidden="1">#REF!</definedName>
    <definedName name="p.BS" localSheetId="3" hidden="1">#REF!</definedName>
    <definedName name="p.BS" localSheetId="4" hidden="1">#REF!</definedName>
    <definedName name="p.BS" hidden="1">#REF!</definedName>
    <definedName name="p.BSAssumptions" localSheetId="31" hidden="1">#REF!</definedName>
    <definedName name="p.BSAssumptions" localSheetId="3" hidden="1">#REF!</definedName>
    <definedName name="p.BSAssumptions" localSheetId="4" hidden="1">#REF!</definedName>
    <definedName name="p.BSAssumptions" hidden="1">#REF!</definedName>
    <definedName name="p.CapStructure" localSheetId="31" hidden="1">#REF!</definedName>
    <definedName name="p.CapStructure" localSheetId="3" hidden="1">#REF!</definedName>
    <definedName name="p.CapStructure" localSheetId="4" hidden="1">#REF!</definedName>
    <definedName name="p.CapStructure" hidden="1">#REF!</definedName>
    <definedName name="p.CashFlow" localSheetId="31" hidden="1">#REF!</definedName>
    <definedName name="p.CashFlow" localSheetId="3" hidden="1">#REF!</definedName>
    <definedName name="p.CashFlow" localSheetId="4" hidden="1">#REF!</definedName>
    <definedName name="p.CashFlow" hidden="1">#REF!</definedName>
    <definedName name="p.Cover" localSheetId="31" hidden="1">#REF!</definedName>
    <definedName name="p.Cover" localSheetId="3" hidden="1">#REF!</definedName>
    <definedName name="p.Cover" localSheetId="4" hidden="1">#REF!</definedName>
    <definedName name="p.Cover" hidden="1">#REF!</definedName>
    <definedName name="p.Depreciation" localSheetId="31" hidden="1">#REF!</definedName>
    <definedName name="p.Depreciation" localSheetId="3" hidden="1">#REF!</definedName>
    <definedName name="p.Depreciation" localSheetId="4" hidden="1">#REF!</definedName>
    <definedName name="p.Depreciation" hidden="1">#REF!</definedName>
    <definedName name="p.Executive" localSheetId="31" hidden="1">#REF!</definedName>
    <definedName name="p.Executive" localSheetId="3" hidden="1">#REF!</definedName>
    <definedName name="p.Executive" localSheetId="4" hidden="1">#REF!</definedName>
    <definedName name="p.Executive" hidden="1">#REF!</definedName>
    <definedName name="p.FactSheet" localSheetId="31" hidden="1">#REF!</definedName>
    <definedName name="p.FactSheet" localSheetId="3" hidden="1">#REF!</definedName>
    <definedName name="p.FactSheet" localSheetId="4" hidden="1">#REF!</definedName>
    <definedName name="p.FactSheet" hidden="1">#REF!</definedName>
    <definedName name="p.IS" localSheetId="31" hidden="1">#REF!</definedName>
    <definedName name="p.IS" localSheetId="3" hidden="1">#REF!</definedName>
    <definedName name="p.IS" localSheetId="4" hidden="1">#REF!</definedName>
    <definedName name="p.IS" hidden="1">#REF!</definedName>
    <definedName name="p.ISAssumptions" localSheetId="31" hidden="1">#REF!</definedName>
    <definedName name="p.ISAssumptions" localSheetId="3" hidden="1">#REF!</definedName>
    <definedName name="p.ISAssumptions" localSheetId="4" hidden="1">#REF!</definedName>
    <definedName name="p.ISAssumptions" hidden="1">#REF!</definedName>
    <definedName name="p.OpeningBS" localSheetId="31" hidden="1">#REF!</definedName>
    <definedName name="p.OpeningBS" localSheetId="3" hidden="1">#REF!</definedName>
    <definedName name="p.OpeningBS" localSheetId="4" hidden="1">#REF!</definedName>
    <definedName name="p.OpeningBS" hidden="1">#REF!</definedName>
    <definedName name="p.TaxCalculation" localSheetId="31" hidden="1">#REF!</definedName>
    <definedName name="p.TaxCalculation" localSheetId="3" hidden="1">#REF!</definedName>
    <definedName name="p.TaxCalculation" localSheetId="4" hidden="1">#REF!</definedName>
    <definedName name="p.TaxCalculation" hidden="1">#REF!</definedName>
    <definedName name="PA" localSheetId="9">#REF!</definedName>
    <definedName name="PA" localSheetId="8">#REF!</definedName>
    <definedName name="PA" localSheetId="31">#REF!</definedName>
    <definedName name="PA" localSheetId="43">#REF!</definedName>
    <definedName name="PA" localSheetId="52">#REF!</definedName>
    <definedName name="PA" localSheetId="50">#REF!</definedName>
    <definedName name="PA" localSheetId="3">#REF!</definedName>
    <definedName name="PA" localSheetId="2">#REF!</definedName>
    <definedName name="PA" localSheetId="47">#REF!</definedName>
    <definedName name="PA" localSheetId="55">#REF!</definedName>
    <definedName name="PA" localSheetId="56">#REF!</definedName>
    <definedName name="PA">#REF!</definedName>
    <definedName name="Paec1" localSheetId="31">#REF!</definedName>
    <definedName name="Paec1" localSheetId="43">#REF!</definedName>
    <definedName name="Paec1" localSheetId="52">#REF!</definedName>
    <definedName name="Paec1" localSheetId="50">#REF!</definedName>
    <definedName name="Paec1" localSheetId="3">#REF!</definedName>
    <definedName name="Paec1" localSheetId="2">#REF!</definedName>
    <definedName name="Paec1" localSheetId="55">#REF!</definedName>
    <definedName name="Paec1" localSheetId="56">#REF!</definedName>
    <definedName name="Paec1">#REF!</definedName>
    <definedName name="Paec2" localSheetId="31">#REF!</definedName>
    <definedName name="Paec2" localSheetId="43">#REF!</definedName>
    <definedName name="Paec2" localSheetId="52">#REF!</definedName>
    <definedName name="Paec2" localSheetId="50">#REF!</definedName>
    <definedName name="Paec2" localSheetId="3">#REF!</definedName>
    <definedName name="Paec2" localSheetId="2">#REF!</definedName>
    <definedName name="Paec2" localSheetId="55">#REF!</definedName>
    <definedName name="Paec2" localSheetId="56">#REF!</definedName>
    <definedName name="Paec2">#REF!</definedName>
    <definedName name="Paec3" localSheetId="31">#REF!</definedName>
    <definedName name="Paec3" localSheetId="43">#REF!</definedName>
    <definedName name="Paec3" localSheetId="52">#REF!</definedName>
    <definedName name="Paec3" localSheetId="50">#REF!</definedName>
    <definedName name="Paec3" localSheetId="3">#REF!</definedName>
    <definedName name="Paec3" localSheetId="2">#REF!</definedName>
    <definedName name="Paec3" localSheetId="55">#REF!</definedName>
    <definedName name="Paec3" localSheetId="56">#REF!</definedName>
    <definedName name="Paec3">#REF!</definedName>
    <definedName name="panete.imp1.4">#REF!</definedName>
    <definedName name="panete1.3">#REF!</definedName>
    <definedName name="panete1.4">#REF!</definedName>
    <definedName name="pasamanos" localSheetId="5">#REF!</definedName>
    <definedName name="pasamanos" localSheetId="9">#REF!</definedName>
    <definedName name="pasamanos" localSheetId="8">#REF!</definedName>
    <definedName name="pasamanos" localSheetId="31">#REF!</definedName>
    <definedName name="pasamanos" localSheetId="43">#REF!</definedName>
    <definedName name="pasamanos" localSheetId="53">#REF!</definedName>
    <definedName name="pasamanos" localSheetId="52">#REF!</definedName>
    <definedName name="pasamanos" localSheetId="50">#REF!</definedName>
    <definedName name="pasamanos" localSheetId="3">#REF!</definedName>
    <definedName name="pasamanos" localSheetId="2">#REF!</definedName>
    <definedName name="pasamanos" localSheetId="47">#REF!</definedName>
    <definedName name="pasamanos" localSheetId="55">#REF!</definedName>
    <definedName name="pasamanos" localSheetId="56">#REF!</definedName>
    <definedName name="pasamanos">#REF!</definedName>
    <definedName name="PASO" localSheetId="3" hidden="1">{#N/A,#N/A,TRUE,"INGENIERIA";#N/A,#N/A,TRUE,"COMPRAS";#N/A,#N/A,TRUE,"DIRECCION";#N/A,#N/A,TRUE,"RESUMEN"}</definedName>
    <definedName name="PASO" localSheetId="4" hidden="1">{#N/A,#N/A,TRUE,"INGENIERIA";#N/A,#N/A,TRUE,"COMPRAS";#N/A,#N/A,TRUE,"DIRECCION";#N/A,#N/A,TRUE,"RESUMEN"}</definedName>
    <definedName name="PASO" localSheetId="7" hidden="1">{#N/A,#N/A,TRUE,"INGENIERIA";#N/A,#N/A,TRUE,"COMPRAS";#N/A,#N/A,TRUE,"DIRECCION";#N/A,#N/A,TRUE,"RESUMEN"}</definedName>
    <definedName name="PASO" hidden="1">{#N/A,#N/A,TRUE,"INGENIERIA";#N/A,#N/A,TRUE,"COMPRAS";#N/A,#N/A,TRUE,"DIRECCION";#N/A,#N/A,TRUE,"RESUMEN"}</definedName>
    <definedName name="PASS" localSheetId="3" hidden="1">{#N/A,#N/A,TRUE,"INGENIERIA";#N/A,#N/A,TRUE,"COMPRAS";#N/A,#N/A,TRUE,"DIRECCION";#N/A,#N/A,TRUE,"RESUMEN"}</definedName>
    <definedName name="PASS" localSheetId="4" hidden="1">{#N/A,#N/A,TRUE,"INGENIERIA";#N/A,#N/A,TRUE,"COMPRAS";#N/A,#N/A,TRUE,"DIRECCION";#N/A,#N/A,TRUE,"RESUMEN"}</definedName>
    <definedName name="PASS" localSheetId="7" hidden="1">{#N/A,#N/A,TRUE,"INGENIERIA";#N/A,#N/A,TRUE,"COMPRAS";#N/A,#N/A,TRUE,"DIRECCION";#N/A,#N/A,TRUE,"RESUMEN"}</definedName>
    <definedName name="PASS" hidden="1">{#N/A,#N/A,TRUE,"INGENIERIA";#N/A,#N/A,TRUE,"COMPRAS";#N/A,#N/A,TRUE,"DIRECCION";#N/A,#N/A,TRUE,"RESUMEN"}</definedName>
    <definedName name="PAZ" localSheetId="5">#REF!</definedName>
    <definedName name="PAZ" localSheetId="31">#REF!</definedName>
    <definedName name="PAZ" localSheetId="43">#REF!</definedName>
    <definedName name="PAZ" localSheetId="53">#REF!</definedName>
    <definedName name="PAZ" localSheetId="52">#REF!</definedName>
    <definedName name="PAZ" localSheetId="50">#REF!</definedName>
    <definedName name="PAZ" localSheetId="3">#REF!</definedName>
    <definedName name="PAZ" localSheetId="2">#REF!</definedName>
    <definedName name="PAZ" localSheetId="55">#REF!</definedName>
    <definedName name="PAZ" localSheetId="56">#REF!</definedName>
    <definedName name="PAZ">#REF!</definedName>
    <definedName name="PB" localSheetId="5">#REF!</definedName>
    <definedName name="PB" localSheetId="9">#REF!</definedName>
    <definedName name="PB" localSheetId="8">#REF!</definedName>
    <definedName name="PB" localSheetId="31">#REF!</definedName>
    <definedName name="PB" localSheetId="43">#REF!</definedName>
    <definedName name="PB" localSheetId="52">#REF!</definedName>
    <definedName name="PB" localSheetId="50">#REF!</definedName>
    <definedName name="PB" localSheetId="3">#REF!</definedName>
    <definedName name="PB" localSheetId="2">#REF!</definedName>
    <definedName name="PB" localSheetId="55">#REF!</definedName>
    <definedName name="PB" localSheetId="56">#REF!</definedName>
    <definedName name="PB">#REF!</definedName>
    <definedName name="PC" localSheetId="5">#REF!</definedName>
    <definedName name="PC" localSheetId="9">#REF!</definedName>
    <definedName name="PC" localSheetId="8">#REF!</definedName>
    <definedName name="PC" localSheetId="31">#REF!</definedName>
    <definedName name="PC" localSheetId="43">#REF!</definedName>
    <definedName name="PC" localSheetId="52">#REF!</definedName>
    <definedName name="PC" localSheetId="50">#REF!</definedName>
    <definedName name="PC" localSheetId="3">#REF!</definedName>
    <definedName name="PC" localSheetId="2">#REF!</definedName>
    <definedName name="PC" localSheetId="55">#REF!</definedName>
    <definedName name="PC" localSheetId="56">#REF!</definedName>
    <definedName name="PC">#REF!</definedName>
    <definedName name="PE" localSheetId="9">#REF!</definedName>
    <definedName name="PE" localSheetId="8">#REF!</definedName>
    <definedName name="pe">#REF!</definedName>
    <definedName name="pepe" localSheetId="5">#REF!</definedName>
    <definedName name="pepe" localSheetId="31">#REF!</definedName>
    <definedName name="pepe" localSheetId="43">#REF!</definedName>
    <definedName name="pepe" localSheetId="52">#REF!</definedName>
    <definedName name="pepe" localSheetId="50">#REF!</definedName>
    <definedName name="pepe" localSheetId="51">#REF!</definedName>
    <definedName name="pepe" localSheetId="3">#REF!</definedName>
    <definedName name="pepe" localSheetId="49">#REF!</definedName>
    <definedName name="pepe" localSheetId="2">#REF!</definedName>
    <definedName name="pepe" localSheetId="47">#REF!</definedName>
    <definedName name="pepe" localSheetId="55">#REF!</definedName>
    <definedName name="pepe" localSheetId="56">#REF!</definedName>
    <definedName name="pepe">#REF!</definedName>
    <definedName name="Pér1" localSheetId="5">#REF!</definedName>
    <definedName name="Pér1" localSheetId="31">#REF!</definedName>
    <definedName name="Pér1" localSheetId="43">#REF!</definedName>
    <definedName name="Pér1" localSheetId="52">#REF!</definedName>
    <definedName name="Pér1" localSheetId="50">#REF!</definedName>
    <definedName name="Pér1" localSheetId="3">#REF!</definedName>
    <definedName name="Pér1" localSheetId="2">#REF!</definedName>
    <definedName name="Pér1" localSheetId="47">#REF!</definedName>
    <definedName name="Pér1" localSheetId="55">#REF!</definedName>
    <definedName name="Pér1" localSheetId="56">#REF!</definedName>
    <definedName name="Pér1">#REF!</definedName>
    <definedName name="Personal" localSheetId="5">#REF!</definedName>
    <definedName name="Personal" localSheetId="31">#REF!</definedName>
    <definedName name="Personal" localSheetId="43">#REF!</definedName>
    <definedName name="Personal" localSheetId="53">#REF!</definedName>
    <definedName name="Personal" localSheetId="52">#REF!</definedName>
    <definedName name="Personal" localSheetId="50">#REF!</definedName>
    <definedName name="Personal" localSheetId="3">#REF!</definedName>
    <definedName name="Personal" localSheetId="2">#REF!</definedName>
    <definedName name="Personal" localSheetId="47">#REF!</definedName>
    <definedName name="Personal" localSheetId="55">#REF!</definedName>
    <definedName name="Personal" localSheetId="56">#REF!</definedName>
    <definedName name="Personal">#REF!</definedName>
    <definedName name="Personal_Macro" localSheetId="31">#REF!</definedName>
    <definedName name="Personal_Macro" localSheetId="43">#REF!</definedName>
    <definedName name="Personal_Macro" localSheetId="53">#REF!</definedName>
    <definedName name="Personal_Macro" localSheetId="52">#REF!</definedName>
    <definedName name="Personal_Macro" localSheetId="50">#REF!</definedName>
    <definedName name="Personal_Macro" localSheetId="3">#REF!</definedName>
    <definedName name="Personal_Macro" localSheetId="2">#REF!</definedName>
    <definedName name="Personal_Macro" localSheetId="55">#REF!</definedName>
    <definedName name="Personal_Macro" localSheetId="56">#REF!</definedName>
    <definedName name="Personal_Macro">#REF!</definedName>
    <definedName name="PersonalProfesional" localSheetId="9">#REF!</definedName>
    <definedName name="PersonalProfesional" localSheetId="8">#REF!</definedName>
    <definedName name="PersonalProfesional" localSheetId="31">#REF!</definedName>
    <definedName name="PersonalProfesional" localSheetId="43">#REF!</definedName>
    <definedName name="PersonalProfesional" localSheetId="53">#REF!</definedName>
    <definedName name="PersonalProfesional" localSheetId="52">#REF!</definedName>
    <definedName name="PersonalProfesional" localSheetId="50">#REF!</definedName>
    <definedName name="PersonalProfesional" localSheetId="3">#REF!</definedName>
    <definedName name="PersonalProfesional" localSheetId="2">#REF!</definedName>
    <definedName name="PersonalProfesional" localSheetId="55">#REF!</definedName>
    <definedName name="PersonalProfesional" localSheetId="56">#REF!</definedName>
    <definedName name="PersonalProfesional">#REF!</definedName>
    <definedName name="PersonalTecnico" localSheetId="9">#REF!</definedName>
    <definedName name="PersonalTecnico" localSheetId="8">#REF!</definedName>
    <definedName name="PersonalTecnico" localSheetId="31">#REF!</definedName>
    <definedName name="PersonalTecnico" localSheetId="43">#REF!</definedName>
    <definedName name="PersonalTecnico" localSheetId="53">#REF!</definedName>
    <definedName name="PersonalTecnico" localSheetId="52">#REF!</definedName>
    <definedName name="PersonalTecnico" localSheetId="50">#REF!</definedName>
    <definedName name="PersonalTecnico" localSheetId="3">#REF!</definedName>
    <definedName name="PersonalTecnico" localSheetId="2">#REF!</definedName>
    <definedName name="PersonalTecnico" localSheetId="55">#REF!</definedName>
    <definedName name="PersonalTecnico" localSheetId="56">#REF!</definedName>
    <definedName name="PersonalTecnico">#REF!</definedName>
    <definedName name="PESO14.2" localSheetId="31">#REF!</definedName>
    <definedName name="PESO14.2" localSheetId="43">#REF!</definedName>
    <definedName name="PESO14.2" localSheetId="53">#REF!</definedName>
    <definedName name="PESO14.2" localSheetId="52">#REF!</definedName>
    <definedName name="PESO14.2" localSheetId="50">#REF!</definedName>
    <definedName name="PESO14.2" localSheetId="3">#REF!</definedName>
    <definedName name="PESO14.2" localSheetId="2">#REF!</definedName>
    <definedName name="PESO14.2" localSheetId="55">#REF!</definedName>
    <definedName name="PESO14.2" localSheetId="56">#REF!</definedName>
    <definedName name="PESO14.2">#REF!</definedName>
    <definedName name="PESO14.3" localSheetId="31">#REF!</definedName>
    <definedName name="PESO14.3" localSheetId="43">#REF!</definedName>
    <definedName name="PESO14.3" localSheetId="53">#REF!</definedName>
    <definedName name="PESO14.3" localSheetId="52">#REF!</definedName>
    <definedName name="PESO14.3" localSheetId="50">#REF!</definedName>
    <definedName name="PESO14.3" localSheetId="3">#REF!</definedName>
    <definedName name="PESO14.3" localSheetId="2">#REF!</definedName>
    <definedName name="PESO14.3" localSheetId="55">#REF!</definedName>
    <definedName name="PESO14.3" localSheetId="56">#REF!</definedName>
    <definedName name="PESO14.3">#REF!</definedName>
    <definedName name="PESO14.4" localSheetId="31">#REF!</definedName>
    <definedName name="PESO14.4" localSheetId="43">#REF!</definedName>
    <definedName name="PESO14.4" localSheetId="53">#REF!</definedName>
    <definedName name="PESO14.4" localSheetId="52">#REF!</definedName>
    <definedName name="PESO14.4" localSheetId="50">#REF!</definedName>
    <definedName name="PESO14.4" localSheetId="3">#REF!</definedName>
    <definedName name="PESO14.4" localSheetId="2">#REF!</definedName>
    <definedName name="PESO14.4" localSheetId="55">#REF!</definedName>
    <definedName name="PESO14.4" localSheetId="56">#REF!</definedName>
    <definedName name="PESO14.4">#REF!</definedName>
    <definedName name="PIA" localSheetId="31" hidden="1">#REF!</definedName>
    <definedName name="PIA" localSheetId="3" hidden="1">#REF!</definedName>
    <definedName name="PIA" localSheetId="4" hidden="1">#REF!</definedName>
    <definedName name="PIA" hidden="1">#REF!</definedName>
    <definedName name="PILOTE" localSheetId="31">#REF!</definedName>
    <definedName name="PILOTE" localSheetId="43">#REF!</definedName>
    <definedName name="PILOTE" localSheetId="53">#REF!</definedName>
    <definedName name="PILOTE" localSheetId="52">#REF!</definedName>
    <definedName name="PILOTE" localSheetId="50">#REF!</definedName>
    <definedName name="PILOTE" localSheetId="3">#REF!</definedName>
    <definedName name="PILOTE" localSheetId="2">#REF!</definedName>
    <definedName name="PILOTE" localSheetId="55">#REF!</definedName>
    <definedName name="PILOTE" localSheetId="56">#REF!</definedName>
    <definedName name="PILOTE">#REF!</definedName>
    <definedName name="PILOTE_1">NA()</definedName>
    <definedName name="PILOTE_10">NA()</definedName>
    <definedName name="PILOTE_11">NA()</definedName>
    <definedName name="PILOTE_12">NA()</definedName>
    <definedName name="PILOTE_2">NA()</definedName>
    <definedName name="PILOTE_3">NA()</definedName>
    <definedName name="PILOTE_4">NA()</definedName>
    <definedName name="PILOTE_5">NA()</definedName>
    <definedName name="PILOTE_6">NA()</definedName>
    <definedName name="PILOTE_7">NA()</definedName>
    <definedName name="PILOTE_8">NA()</definedName>
    <definedName name="PILOTE_9">NA()</definedName>
    <definedName name="piso.alfa.30">#REF!</definedName>
    <definedName name="piso.duraker">#REF!</definedName>
    <definedName name="PL" localSheetId="5">#REF!</definedName>
    <definedName name="PL" localSheetId="9">#REF!</definedName>
    <definedName name="PL" localSheetId="8">#REF!</definedName>
    <definedName name="PL" localSheetId="31">#REF!</definedName>
    <definedName name="PL" localSheetId="43">#REF!</definedName>
    <definedName name="PL" localSheetId="52">#REF!</definedName>
    <definedName name="PL" localSheetId="50">#REF!</definedName>
    <definedName name="PL" localSheetId="3">#REF!</definedName>
    <definedName name="PL" localSheetId="2">#REF!</definedName>
    <definedName name="PL" localSheetId="47">#REF!</definedName>
    <definedName name="PL" localSheetId="55">#REF!</definedName>
    <definedName name="PL" localSheetId="56">#REF!</definedName>
    <definedName name="PL">#REF!</definedName>
    <definedName name="placa.piso.10">#REF!</definedName>
    <definedName name="PlazoEnMeses" localSheetId="5">#REF!</definedName>
    <definedName name="PlazoEnMeses" localSheetId="9">#REF!</definedName>
    <definedName name="PlazoEnMeses" localSheetId="8">#REF!</definedName>
    <definedName name="PlazoEnMeses" localSheetId="31">#REF!</definedName>
    <definedName name="PlazoEnMeses" localSheetId="43">#REF!</definedName>
    <definedName name="PlazoEnMeses" localSheetId="53">#REF!</definedName>
    <definedName name="PlazoEnMeses" localSheetId="52">#REF!</definedName>
    <definedName name="PlazoEnMeses" localSheetId="50">#REF!</definedName>
    <definedName name="PlazoEnMeses" localSheetId="3">#REF!</definedName>
    <definedName name="PlazoEnMeses" localSheetId="2">#REF!</definedName>
    <definedName name="PlazoEnMeses" localSheetId="47">#REF!</definedName>
    <definedName name="PlazoEnMeses" localSheetId="55">#REF!</definedName>
    <definedName name="PlazoEnMeses" localSheetId="56">#REF!</definedName>
    <definedName name="PlazoEnMeses">#REF!</definedName>
    <definedName name="Plegable" localSheetId="9">#REF!</definedName>
    <definedName name="Plegable" localSheetId="8">#REF!</definedName>
    <definedName name="Plegable" localSheetId="31">#REF!</definedName>
    <definedName name="Plegable" localSheetId="43">#REF!</definedName>
    <definedName name="Plegable" localSheetId="53">#REF!</definedName>
    <definedName name="Plegable" localSheetId="52">#REF!</definedName>
    <definedName name="Plegable" localSheetId="50">#REF!</definedName>
    <definedName name="Plegable" localSheetId="3">#REF!</definedName>
    <definedName name="Plegable" localSheetId="2">#REF!</definedName>
    <definedName name="Plegable" localSheetId="55">#REF!</definedName>
    <definedName name="Plegable" localSheetId="56">#REF!</definedName>
    <definedName name="Plegable">#REF!</definedName>
    <definedName name="PLUG" localSheetId="31" hidden="1">#REF!</definedName>
    <definedName name="PLUG" localSheetId="3" hidden="1">#REF!</definedName>
    <definedName name="PLUG" localSheetId="4" hidden="1">#REF!</definedName>
    <definedName name="PLUG" hidden="1">#REF!</definedName>
    <definedName name="PMT" localSheetId="31">#REF!</definedName>
    <definedName name="PMT" localSheetId="43">#REF!</definedName>
    <definedName name="PMT" localSheetId="53">#REF!</definedName>
    <definedName name="PMT" localSheetId="52">#REF!</definedName>
    <definedName name="PMT" localSheetId="50">#REF!</definedName>
    <definedName name="PMT" localSheetId="3">#REF!</definedName>
    <definedName name="PMT" localSheetId="2">#REF!</definedName>
    <definedName name="PMT" localSheetId="55">#REF!</definedName>
    <definedName name="PMT" localSheetId="56">#REF!</definedName>
    <definedName name="PMT">#REF!</definedName>
    <definedName name="pñ" localSheetId="31">#REF!</definedName>
    <definedName name="pñ" localSheetId="43">#REF!</definedName>
    <definedName name="pñ" localSheetId="53">#REF!</definedName>
    <definedName name="pñ" localSheetId="52">#REF!</definedName>
    <definedName name="pñ" localSheetId="50">#REF!</definedName>
    <definedName name="pñ" localSheetId="3">#REF!</definedName>
    <definedName name="pñ" localSheetId="2">#REF!</definedName>
    <definedName name="pñ" localSheetId="55">#REF!</definedName>
    <definedName name="pñ" localSheetId="56">#REF!</definedName>
    <definedName name="pñ">#REF!</definedName>
    <definedName name="po" localSheetId="31">#REF!</definedName>
    <definedName name="po" localSheetId="43">#REF!</definedName>
    <definedName name="po" localSheetId="53">#REF!</definedName>
    <definedName name="po" localSheetId="52">#REF!</definedName>
    <definedName name="po" localSheetId="50">#REF!</definedName>
    <definedName name="po" localSheetId="3">#REF!</definedName>
    <definedName name="po" localSheetId="2">#REF!</definedName>
    <definedName name="po" localSheetId="55">#REF!</definedName>
    <definedName name="po" localSheetId="56">#REF!</definedName>
    <definedName name="po">#REF!</definedName>
    <definedName name="poi" localSheetId="31">#REF!</definedName>
    <definedName name="poi" localSheetId="43">#REF!</definedName>
    <definedName name="poi" localSheetId="53">#REF!</definedName>
    <definedName name="poi" localSheetId="52">#REF!</definedName>
    <definedName name="poi" localSheetId="50">#REF!</definedName>
    <definedName name="poi" localSheetId="3">#REF!</definedName>
    <definedName name="poi" localSheetId="2">#REF!</definedName>
    <definedName name="poi" localSheetId="55">#REF!</definedName>
    <definedName name="poi" localSheetId="56">#REF!</definedName>
    <definedName name="poi">#REF!</definedName>
    <definedName name="ponton" localSheetId="31">#REF!</definedName>
    <definedName name="ponton" localSheetId="43">#REF!</definedName>
    <definedName name="ponton" localSheetId="53">#REF!</definedName>
    <definedName name="ponton" localSheetId="52">#REF!</definedName>
    <definedName name="ponton" localSheetId="50">#REF!</definedName>
    <definedName name="ponton" localSheetId="3">#REF!</definedName>
    <definedName name="ponton" localSheetId="2">#REF!</definedName>
    <definedName name="ponton" localSheetId="55">#REF!</definedName>
    <definedName name="ponton" localSheetId="56">#REF!</definedName>
    <definedName name="ponton">#REF!</definedName>
    <definedName name="pontonq" localSheetId="31">#REF!</definedName>
    <definedName name="pontonq" localSheetId="43">#REF!</definedName>
    <definedName name="pontonq" localSheetId="53">#REF!</definedName>
    <definedName name="pontonq" localSheetId="52">#REF!</definedName>
    <definedName name="pontonq" localSheetId="50">#REF!</definedName>
    <definedName name="pontonq" localSheetId="3">#REF!</definedName>
    <definedName name="pontonq" localSheetId="2">#REF!</definedName>
    <definedName name="pontonq" localSheetId="55">#REF!</definedName>
    <definedName name="pontonq" localSheetId="56">#REF!</definedName>
    <definedName name="pontonq">#REF!</definedName>
    <definedName name="POO" localSheetId="31">#REF!</definedName>
    <definedName name="POO" localSheetId="43">#REF!</definedName>
    <definedName name="POO" localSheetId="53">#REF!</definedName>
    <definedName name="POO" localSheetId="52">#REF!</definedName>
    <definedName name="POO" localSheetId="50">#REF!</definedName>
    <definedName name="POO" localSheetId="3">#REF!</definedName>
    <definedName name="POO" localSheetId="2">#REF!</definedName>
    <definedName name="POO" localSheetId="55">#REF!</definedName>
    <definedName name="POO" localSheetId="56">#REF!</definedName>
    <definedName name="POO">#REF!</definedName>
    <definedName name="Porc">#REF!</definedName>
    <definedName name="pp" localSheetId="5">#REF!</definedName>
    <definedName name="pp" localSheetId="31">#REF!</definedName>
    <definedName name="pp" localSheetId="43">#REF!</definedName>
    <definedName name="pp" localSheetId="53">#REF!</definedName>
    <definedName name="pp" localSheetId="52">#REF!</definedName>
    <definedName name="pp" localSheetId="50">#REF!</definedName>
    <definedName name="pp" localSheetId="3">#REF!</definedName>
    <definedName name="pp" localSheetId="2">#REF!</definedName>
    <definedName name="pp" localSheetId="47">#REF!</definedName>
    <definedName name="pp" localSheetId="55">#REF!</definedName>
    <definedName name="pp" localSheetId="56">#REF!</definedName>
    <definedName name="pp">#REF!</definedName>
    <definedName name="ppp" localSheetId="31">#REF!</definedName>
    <definedName name="ppp" localSheetId="43">#REF!</definedName>
    <definedName name="ppp" localSheetId="53">#REF!</definedName>
    <definedName name="ppp" localSheetId="52">#REF!</definedName>
    <definedName name="ppp" localSheetId="50">#REF!</definedName>
    <definedName name="ppp" localSheetId="3">#REF!</definedName>
    <definedName name="ppp" localSheetId="2">#REF!</definedName>
    <definedName name="ppp" localSheetId="55">#REF!</definedName>
    <definedName name="ppp" localSheetId="56">#REF!</definedName>
    <definedName name="ppp">#REF!</definedName>
    <definedName name="PPPP" localSheetId="31">#REF!</definedName>
    <definedName name="PPPP" localSheetId="43">#REF!</definedName>
    <definedName name="PPPP" localSheetId="53">#REF!</definedName>
    <definedName name="PPPP" localSheetId="52">#REF!</definedName>
    <definedName name="PPPP" localSheetId="50">#REF!</definedName>
    <definedName name="PPPP" localSheetId="3">#REF!</definedName>
    <definedName name="PPPP" localSheetId="2">#REF!</definedName>
    <definedName name="PPPP" localSheetId="55">#REF!</definedName>
    <definedName name="PPPP" localSheetId="56">#REF!</definedName>
    <definedName name="PPPP">#REF!</definedName>
    <definedName name="PR" localSheetId="5">#REF!</definedName>
    <definedName name="PR" localSheetId="31">#REF!</definedName>
    <definedName name="PR" localSheetId="43">#REF!</definedName>
    <definedName name="PR" localSheetId="53">#REF!</definedName>
    <definedName name="PR" localSheetId="52">#REF!</definedName>
    <definedName name="PR" localSheetId="50">#REF!</definedName>
    <definedName name="PR" localSheetId="3">#REF!</definedName>
    <definedName name="PR" localSheetId="2">#REF!</definedName>
    <definedName name="PR" localSheetId="47">#REF!</definedName>
    <definedName name="PR" localSheetId="55">#REF!</definedName>
    <definedName name="PR" localSheetId="56">#REF!</definedName>
    <definedName name="PR">#REF!</definedName>
    <definedName name="PRE" localSheetId="31">#REF!</definedName>
    <definedName name="PRE" localSheetId="43">#REF!</definedName>
    <definedName name="PRE" localSheetId="53">#REF!</definedName>
    <definedName name="PRE" localSheetId="52">#REF!</definedName>
    <definedName name="PRE" localSheetId="50">#REF!</definedName>
    <definedName name="PRE" localSheetId="3">#REF!</definedName>
    <definedName name="PRE" localSheetId="2">#REF!</definedName>
    <definedName name="PRE" localSheetId="55">#REF!</definedName>
    <definedName name="PRE" localSheetId="56">#REF!</definedName>
    <definedName name="PRE">#REF!</definedName>
    <definedName name="PRECIO" localSheetId="31">#REF!</definedName>
    <definedName name="PRECIO" localSheetId="43">#REF!</definedName>
    <definedName name="PRECIO" localSheetId="53">#REF!</definedName>
    <definedName name="PRECIO" localSheetId="52">#REF!</definedName>
    <definedName name="PRECIO" localSheetId="50">#REF!</definedName>
    <definedName name="PRECIO" localSheetId="3">#REF!</definedName>
    <definedName name="PRECIO" localSheetId="2">#REF!</definedName>
    <definedName name="PRECIO" localSheetId="55">#REF!</definedName>
    <definedName name="PRECIO" localSheetId="56">#REF!</definedName>
    <definedName name="PRECIO">#REF!</definedName>
    <definedName name="precios" localSheetId="31">#REF!</definedName>
    <definedName name="precios" localSheetId="43">#REF!</definedName>
    <definedName name="precios" localSheetId="53">#REF!</definedName>
    <definedName name="precios" localSheetId="52">#REF!</definedName>
    <definedName name="precios" localSheetId="50">#REF!</definedName>
    <definedName name="precios" localSheetId="3">#REF!</definedName>
    <definedName name="precios" localSheetId="2">#REF!</definedName>
    <definedName name="precios" localSheetId="55">#REF!</definedName>
    <definedName name="precios" localSheetId="56">#REF!</definedName>
    <definedName name="precios">#REF!</definedName>
    <definedName name="PREISO" localSheetId="31">#REF!</definedName>
    <definedName name="PREISO" localSheetId="43">#REF!</definedName>
    <definedName name="PREISO" localSheetId="53">#REF!</definedName>
    <definedName name="PREISO" localSheetId="52">#REF!</definedName>
    <definedName name="PREISO" localSheetId="50">#REF!</definedName>
    <definedName name="PREISO" localSheetId="3">#REF!</definedName>
    <definedName name="PREISO" localSheetId="2">#REF!</definedName>
    <definedName name="PREISO" localSheetId="55">#REF!</definedName>
    <definedName name="PREISO" localSheetId="56">#REF!</definedName>
    <definedName name="PREISO">#REF!</definedName>
    <definedName name="PRESIOS" localSheetId="31">#REF!</definedName>
    <definedName name="PRESIOS" localSheetId="43">#REF!</definedName>
    <definedName name="PRESIOS" localSheetId="53">#REF!</definedName>
    <definedName name="PRESIOS" localSheetId="52">#REF!</definedName>
    <definedName name="PRESIOS" localSheetId="50">#REF!</definedName>
    <definedName name="PRESIOS" localSheetId="3">#REF!</definedName>
    <definedName name="PRESIOS" localSheetId="2">#REF!</definedName>
    <definedName name="PRESIOS" localSheetId="55">#REF!</definedName>
    <definedName name="PRESIOS" localSheetId="56">#REF!</definedName>
    <definedName name="PRESIOS">#REF!</definedName>
    <definedName name="PrestacionesSeguridadOtros" localSheetId="9">#REF!</definedName>
    <definedName name="PrestacionesSeguridadOtros" localSheetId="8">#REF!</definedName>
    <definedName name="PrestacionesSeguridadOtros" localSheetId="31">#REF!</definedName>
    <definedName name="PrestacionesSeguridadOtros" localSheetId="43">#REF!</definedName>
    <definedName name="PrestacionesSeguridadOtros" localSheetId="53">#REF!</definedName>
    <definedName name="PrestacionesSeguridadOtros" localSheetId="52">#REF!</definedName>
    <definedName name="PrestacionesSeguridadOtros" localSheetId="50">#REF!</definedName>
    <definedName name="PrestacionesSeguridadOtros" localSheetId="3">#REF!</definedName>
    <definedName name="PrestacionesSeguridadOtros" localSheetId="2">#REF!</definedName>
    <definedName name="PrestacionesSeguridadOtros" localSheetId="55">#REF!</definedName>
    <definedName name="PrestacionesSeguridadOtros" localSheetId="56">#REF!</definedName>
    <definedName name="PrestacionesSeguridadOtros">#REF!</definedName>
    <definedName name="PRESUPUESTADO" localSheetId="31">#REF!</definedName>
    <definedName name="PRESUPUESTADO" localSheetId="43">#REF!</definedName>
    <definedName name="PRESUPUESTADO" localSheetId="53">#REF!</definedName>
    <definedName name="PRESUPUESTADO" localSheetId="52">#REF!</definedName>
    <definedName name="PRESUPUESTADO" localSheetId="50">#REF!</definedName>
    <definedName name="PRESUPUESTADO" localSheetId="3">#REF!</definedName>
    <definedName name="PRESUPUESTADO" localSheetId="2">#REF!</definedName>
    <definedName name="PRESUPUESTADO" localSheetId="55">#REF!</definedName>
    <definedName name="PRESUPUESTADO" localSheetId="56">#REF!</definedName>
    <definedName name="PRESUPUESTADO">#REF!</definedName>
    <definedName name="PRESUPUESTO" localSheetId="46">#REF!</definedName>
    <definedName name="PRESUPUESTO" localSheetId="31">#REF!</definedName>
    <definedName name="PRESUPUESTO" localSheetId="42">#REF!</definedName>
    <definedName name="PRESUPUESTO" localSheetId="43">#REF!</definedName>
    <definedName name="PRESUPUESTO" localSheetId="53">#REF!</definedName>
    <definedName name="PRESUPUESTO" localSheetId="45">#REF!</definedName>
    <definedName name="PRESUPUESTO" localSheetId="48">#REF!</definedName>
    <definedName name="PRESUPUESTO" localSheetId="12">#REF!</definedName>
    <definedName name="PRESUPUESTO" localSheetId="52">#REF!</definedName>
    <definedName name="PRESUPUESTO" localSheetId="13">#REF!</definedName>
    <definedName name="PRESUPUESTO" localSheetId="14">#REF!</definedName>
    <definedName name="PRESUPUESTO" localSheetId="18">#REF!</definedName>
    <definedName name="PRESUPUESTO" localSheetId="19">#REF!</definedName>
    <definedName name="PRESUPUESTO" localSheetId="16">#REF!</definedName>
    <definedName name="PRESUPUESTO" localSheetId="17">#REF!</definedName>
    <definedName name="PRESUPUESTO" localSheetId="25">#REF!</definedName>
    <definedName name="PRESUPUESTO" localSheetId="29">#REF!</definedName>
    <definedName name="PRESUPUESTO" localSheetId="30">#REF!</definedName>
    <definedName name="PRESUPUESTO" localSheetId="27">#REF!</definedName>
    <definedName name="PRESUPUESTO" localSheetId="28">#REF!</definedName>
    <definedName name="PRESUPUESTO" localSheetId="26">#REF!</definedName>
    <definedName name="PRESUPUESTO" localSheetId="15">#REF!</definedName>
    <definedName name="PRESUPUESTO" localSheetId="1">#REF!</definedName>
    <definedName name="PRESUPUESTO" localSheetId="2">#REF!</definedName>
    <definedName name="PRESUPUESTO" localSheetId="32">#REF!</definedName>
    <definedName name="PRESUPUESTO" localSheetId="33">#REF!</definedName>
    <definedName name="PRESUPUESTO" localSheetId="34">#REF!</definedName>
    <definedName name="PRESUPUESTO" localSheetId="35">#REF!</definedName>
    <definedName name="PRESUPUESTO" localSheetId="23">#REF!</definedName>
    <definedName name="PRESUPUESTO" localSheetId="22">#REF!</definedName>
    <definedName name="PRESUPUESTO" localSheetId="21">#REF!</definedName>
    <definedName name="PRESUPUESTO" localSheetId="47">#REF!</definedName>
    <definedName name="PRESUPUESTO" localSheetId="37">#REF!</definedName>
    <definedName name="PRESUPUESTO" localSheetId="38">#REF!</definedName>
    <definedName name="PRESUPUESTO" localSheetId="39">#REF!</definedName>
    <definedName name="PRESUPUESTO" localSheetId="40">#REF!</definedName>
    <definedName name="PRESUPUESTO" localSheetId="41">#REF!</definedName>
    <definedName name="PRESUPUESTO" localSheetId="36">#REF!</definedName>
    <definedName name="PRESUPUESTO" localSheetId="20">#REF!</definedName>
    <definedName name="PRESUPUESTO" localSheetId="55">#REF!</definedName>
    <definedName name="PRESUPUESTO" localSheetId="56">#REF!</definedName>
    <definedName name="PRESUPUESTO" localSheetId="54">#REF!</definedName>
    <definedName name="PRESUPUESTO" localSheetId="24">#REF!</definedName>
    <definedName name="PRESUPUESTO" localSheetId="44">#REF!</definedName>
    <definedName name="PRESUPUESTO">#REF!</definedName>
    <definedName name="PRESUPUESTO3" localSheetId="5">#REF!</definedName>
    <definedName name="PRESUPUESTO3" localSheetId="31">#REF!</definedName>
    <definedName name="PRESUPUESTO3" localSheetId="43">#REF!</definedName>
    <definedName name="PRESUPUESTO3" localSheetId="53">#REF!</definedName>
    <definedName name="PRESUPUESTO3" localSheetId="52">#REF!</definedName>
    <definedName name="PRESUPUESTO3" localSheetId="50">#REF!</definedName>
    <definedName name="PRESUPUESTO3" localSheetId="3">#REF!</definedName>
    <definedName name="PRESUPUESTO3" localSheetId="2">#REF!</definedName>
    <definedName name="PRESUPUESTO3" localSheetId="47">#REF!</definedName>
    <definedName name="PRESUPUESTO3" localSheetId="55">#REF!</definedName>
    <definedName name="PRESUPUESTO3" localSheetId="56">#REF!</definedName>
    <definedName name="PRESUPUESTO3">#REF!</definedName>
    <definedName name="Print_Area_MI" localSheetId="31">#REF!</definedName>
    <definedName name="Print_Area_MI" localSheetId="43">#REF!</definedName>
    <definedName name="Print_Area_MI" localSheetId="53">#REF!</definedName>
    <definedName name="Print_Area_MI" localSheetId="52">#REF!</definedName>
    <definedName name="Print_Area_MI" localSheetId="50">#REF!</definedName>
    <definedName name="Print_Area_MI" localSheetId="3">#REF!</definedName>
    <definedName name="Print_Area_MI" localSheetId="2">#REF!</definedName>
    <definedName name="Print_Area_MI" localSheetId="55">#REF!</definedName>
    <definedName name="Print_Area_MI" localSheetId="56">#REF!</definedName>
    <definedName name="Print_Area_MI">#REF!</definedName>
    <definedName name="Print_Titles_MI" localSheetId="31">#REF!</definedName>
    <definedName name="Print_Titles_MI" localSheetId="43">#REF!</definedName>
    <definedName name="Print_Titles_MI" localSheetId="53">#REF!</definedName>
    <definedName name="Print_Titles_MI" localSheetId="52">#REF!</definedName>
    <definedName name="Print_Titles_MI" localSheetId="50">#REF!</definedName>
    <definedName name="Print_Titles_MI" localSheetId="3">#REF!</definedName>
    <definedName name="Print_Titles_MI" localSheetId="2">#REF!</definedName>
    <definedName name="Print_Titles_MI" localSheetId="55">#REF!</definedName>
    <definedName name="Print_Titles_MI" localSheetId="56">#REF!</definedName>
    <definedName name="Print_Titles_MI">#REF!</definedName>
    <definedName name="PrintEnd" localSheetId="31" hidden="1">#REF!</definedName>
    <definedName name="PrintEnd" localSheetId="3" hidden="1">#REF!</definedName>
    <definedName name="PrintEnd" localSheetId="4" hidden="1">#REF!</definedName>
    <definedName name="PrintEnd" hidden="1">#REF!</definedName>
    <definedName name="PrintStart" localSheetId="31" hidden="1">#REF!</definedName>
    <definedName name="PrintStart" localSheetId="3" hidden="1">#REF!</definedName>
    <definedName name="PrintStart" localSheetId="4" hidden="1">#REF!</definedName>
    <definedName name="PrintStart" hidden="1">#REF!</definedName>
    <definedName name="PRO" localSheetId="31">#REF!</definedName>
    <definedName name="PRO" localSheetId="43">#REF!</definedName>
    <definedName name="PRO" localSheetId="53">#REF!</definedName>
    <definedName name="PRO" localSheetId="52">#REF!</definedName>
    <definedName name="PRO" localSheetId="50">#REF!</definedName>
    <definedName name="PRO" localSheetId="3">#REF!</definedName>
    <definedName name="PRO" localSheetId="2">#REF!</definedName>
    <definedName name="PRO" localSheetId="55">#REF!</definedName>
    <definedName name="PRO" localSheetId="56">#REF!</definedName>
    <definedName name="PRO">#REF!</definedName>
    <definedName name="Profesional" localSheetId="9">#REF!</definedName>
    <definedName name="Profesional" localSheetId="8">#REF!</definedName>
    <definedName name="Profesional" localSheetId="31">#REF!</definedName>
    <definedName name="Profesional" localSheetId="43">#REF!</definedName>
    <definedName name="Profesional" localSheetId="53">#REF!</definedName>
    <definedName name="Profesional" localSheetId="52">#REF!</definedName>
    <definedName name="Profesional" localSheetId="50">#REF!</definedName>
    <definedName name="Profesional" localSheetId="3">#REF!</definedName>
    <definedName name="Profesional" localSheetId="2">#REF!</definedName>
    <definedName name="Profesional" localSheetId="55">#REF!</definedName>
    <definedName name="Profesional" localSheetId="56">#REF!</definedName>
    <definedName name="Profesional">#REF!</definedName>
    <definedName name="PROP">#REF!</definedName>
    <definedName name="Proponente" localSheetId="5">#REF!</definedName>
    <definedName name="Proponente" localSheetId="31">#REF!</definedName>
    <definedName name="Proponente" localSheetId="43">#REF!</definedName>
    <definedName name="Proponente" localSheetId="53">#REF!</definedName>
    <definedName name="Proponente" localSheetId="52">#REF!</definedName>
    <definedName name="Proponente" localSheetId="50">#REF!</definedName>
    <definedName name="Proponente" localSheetId="3">#REF!</definedName>
    <definedName name="Proponente" localSheetId="2">#REF!</definedName>
    <definedName name="Proponente" localSheetId="47">#REF!</definedName>
    <definedName name="Proponente" localSheetId="55">#REF!</definedName>
    <definedName name="Proponente" localSheetId="56">#REF!</definedName>
    <definedName name="Proponente">#REF!</definedName>
    <definedName name="prueba" localSheetId="31">#REF!</definedName>
    <definedName name="prueba" localSheetId="43">#REF!</definedName>
    <definedName name="prueba" localSheetId="53">#REF!</definedName>
    <definedName name="prueba" localSheetId="52">#REF!</definedName>
    <definedName name="prueba" localSheetId="50">#REF!</definedName>
    <definedName name="prueba" localSheetId="3">#REF!</definedName>
    <definedName name="prueba" localSheetId="2">#REF!</definedName>
    <definedName name="prueba" localSheetId="55">#REF!</definedName>
    <definedName name="prueba" localSheetId="56">#REF!</definedName>
    <definedName name="prueba">#REF!</definedName>
    <definedName name="PRUEBA2" localSheetId="31">#REF!</definedName>
    <definedName name="PRUEBA2" localSheetId="43">#REF!</definedName>
    <definedName name="PRUEBA2" localSheetId="53">#REF!</definedName>
    <definedName name="PRUEBA2" localSheetId="52">#REF!</definedName>
    <definedName name="PRUEBA2" localSheetId="50">#REF!</definedName>
    <definedName name="PRUEBA2" localSheetId="3">#REF!</definedName>
    <definedName name="PRUEBA2" localSheetId="2">#REF!</definedName>
    <definedName name="PRUEBA2" localSheetId="55">#REF!</definedName>
    <definedName name="PRUEBA2" localSheetId="56">#REF!</definedName>
    <definedName name="PRUEBA2">#REF!</definedName>
    <definedName name="PTTTT" localSheetId="3" hidden="1">{#N/A,#N/A,TRUE,"INGENIERIA";#N/A,#N/A,TRUE,"COMPRAS";#N/A,#N/A,TRUE,"DIRECCION";#N/A,#N/A,TRUE,"RESUMEN"}</definedName>
    <definedName name="PTTTT" localSheetId="4" hidden="1">{#N/A,#N/A,TRUE,"INGENIERIA";#N/A,#N/A,TRUE,"COMPRAS";#N/A,#N/A,TRUE,"DIRECCION";#N/A,#N/A,TRUE,"RESUMEN"}</definedName>
    <definedName name="PTTTT" localSheetId="7" hidden="1">{#N/A,#N/A,TRUE,"INGENIERIA";#N/A,#N/A,TRUE,"COMPRAS";#N/A,#N/A,TRUE,"DIRECCION";#N/A,#N/A,TRUE,"RESUMEN"}</definedName>
    <definedName name="PTTTT" hidden="1">{#N/A,#N/A,TRUE,"INGENIERIA";#N/A,#N/A,TRUE,"COMPRAS";#N/A,#N/A,TRUE,"DIRECCION";#N/A,#N/A,TRUE,"RESUMEN"}</definedName>
    <definedName name="puerta.lamina">#REF!</definedName>
    <definedName name="puerta.triplex">#REF!</definedName>
    <definedName name="punto.hidraulico1.2">#REF!</definedName>
    <definedName name="PUTA" localSheetId="5">#REF!</definedName>
    <definedName name="PUTA" localSheetId="46">#REF!</definedName>
    <definedName name="PUTA" localSheetId="31">#REF!</definedName>
    <definedName name="PUTA" localSheetId="42">#REF!</definedName>
    <definedName name="PUTA" localSheetId="43">#REF!</definedName>
    <definedName name="PUTA" localSheetId="53">#REF!</definedName>
    <definedName name="PUTA" localSheetId="45">#REF!</definedName>
    <definedName name="PUTA" localSheetId="48">#REF!</definedName>
    <definedName name="PUTA" localSheetId="12">#REF!</definedName>
    <definedName name="PUTA" localSheetId="52">#REF!</definedName>
    <definedName name="PUTA" localSheetId="13">#REF!</definedName>
    <definedName name="PUTA" localSheetId="14">#REF!</definedName>
    <definedName name="PUTA" localSheetId="50">#REF!</definedName>
    <definedName name="PUTA" localSheetId="3">#REF!</definedName>
    <definedName name="PUTA" localSheetId="18">#REF!</definedName>
    <definedName name="PUTA" localSheetId="19">#REF!</definedName>
    <definedName name="PUTA" localSheetId="16">#REF!</definedName>
    <definedName name="PUTA" localSheetId="17">#REF!</definedName>
    <definedName name="PUTA" localSheetId="25">#REF!</definedName>
    <definedName name="PUTA" localSheetId="29">#REF!</definedName>
    <definedName name="PUTA" localSheetId="30">#REF!</definedName>
    <definedName name="PUTA" localSheetId="27">#REF!</definedName>
    <definedName name="PUTA" localSheetId="28">#REF!</definedName>
    <definedName name="PUTA" localSheetId="26">#REF!</definedName>
    <definedName name="PUTA" localSheetId="15">#REF!</definedName>
    <definedName name="PUTA" localSheetId="1">#REF!</definedName>
    <definedName name="PUTA" localSheetId="2">#REF!</definedName>
    <definedName name="PUTA" localSheetId="32">#REF!</definedName>
    <definedName name="PUTA" localSheetId="33">#REF!</definedName>
    <definedName name="PUTA" localSheetId="34">#REF!</definedName>
    <definedName name="PUTA" localSheetId="35">#REF!</definedName>
    <definedName name="PUTA" localSheetId="0">#REF!</definedName>
    <definedName name="PUTA" localSheetId="23">#REF!</definedName>
    <definedName name="PUTA" localSheetId="22">#REF!</definedName>
    <definedName name="PUTA" localSheetId="21">#REF!</definedName>
    <definedName name="PUTA" localSheetId="47">#REF!</definedName>
    <definedName name="PUTA" localSheetId="37">#REF!</definedName>
    <definedName name="PUTA" localSheetId="38">#REF!</definedName>
    <definedName name="PUTA" localSheetId="39">#REF!</definedName>
    <definedName name="PUTA" localSheetId="40">#REF!</definedName>
    <definedName name="PUTA" localSheetId="41">#REF!</definedName>
    <definedName name="PUTA" localSheetId="36">#REF!</definedName>
    <definedName name="PUTA" localSheetId="20">#REF!</definedName>
    <definedName name="PUTA" localSheetId="55">#REF!</definedName>
    <definedName name="PUTA" localSheetId="56">#REF!</definedName>
    <definedName name="PUTA" localSheetId="54">#REF!</definedName>
    <definedName name="PUTA" localSheetId="24">#REF!</definedName>
    <definedName name="PUTA" localSheetId="44">#REF!</definedName>
    <definedName name="PUTA">#REF!</definedName>
    <definedName name="q" localSheetId="31">#REF!</definedName>
    <definedName name="q" localSheetId="43">#REF!</definedName>
    <definedName name="q" localSheetId="53">#REF!</definedName>
    <definedName name="q" localSheetId="52">#REF!</definedName>
    <definedName name="q" localSheetId="50">#REF!</definedName>
    <definedName name="q" localSheetId="3">#REF!</definedName>
    <definedName name="q" localSheetId="2">#REF!</definedName>
    <definedName name="q" localSheetId="55">#REF!</definedName>
    <definedName name="q" localSheetId="56">#REF!</definedName>
    <definedName name="q">#REF!</definedName>
    <definedName name="qq" localSheetId="31">#REF!</definedName>
    <definedName name="qq" localSheetId="43">#REF!</definedName>
    <definedName name="qq" localSheetId="53">#REF!</definedName>
    <definedName name="qq" localSheetId="52">#REF!</definedName>
    <definedName name="qq" localSheetId="50">#REF!</definedName>
    <definedName name="qq" localSheetId="3">#REF!</definedName>
    <definedName name="qq" localSheetId="2">#REF!</definedName>
    <definedName name="qq" localSheetId="55">#REF!</definedName>
    <definedName name="qq" localSheetId="56">#REF!</definedName>
    <definedName name="qq">#REF!</definedName>
    <definedName name="qqq" localSheetId="31">#REF!</definedName>
    <definedName name="qqq" localSheetId="43">#REF!</definedName>
    <definedName name="qqq" localSheetId="53">#REF!</definedName>
    <definedName name="qqq" localSheetId="52">#REF!</definedName>
    <definedName name="qqq" localSheetId="50">#REF!</definedName>
    <definedName name="qqq" localSheetId="3">#REF!</definedName>
    <definedName name="qqq" localSheetId="2">#REF!</definedName>
    <definedName name="qqq" localSheetId="55">#REF!</definedName>
    <definedName name="qqq" localSheetId="56">#REF!</definedName>
    <definedName name="qqq">#REF!</definedName>
    <definedName name="qw" localSheetId="31">#REF!</definedName>
    <definedName name="qw" localSheetId="43">#REF!</definedName>
    <definedName name="qw" localSheetId="53">#REF!</definedName>
    <definedName name="qw" localSheetId="52">#REF!</definedName>
    <definedName name="qw" localSheetId="50">#REF!</definedName>
    <definedName name="qw" localSheetId="3">#REF!</definedName>
    <definedName name="qw" localSheetId="2">#REF!</definedName>
    <definedName name="qw" localSheetId="55">#REF!</definedName>
    <definedName name="qw" localSheetId="56">#REF!</definedName>
    <definedName name="qw">#REF!</definedName>
    <definedName name="QWE" localSheetId="31" hidden="1">#REF!</definedName>
    <definedName name="QWE" localSheetId="3" hidden="1">#REF!</definedName>
    <definedName name="QWE" hidden="1">#REF!</definedName>
    <definedName name="r.CashFlow" localSheetId="31" hidden="1">#REF!</definedName>
    <definedName name="r.CashFlow" localSheetId="3" hidden="1">#REF!</definedName>
    <definedName name="r.CashFlow" localSheetId="4" hidden="1">#REF!</definedName>
    <definedName name="r.CashFlow" hidden="1">#REF!</definedName>
    <definedName name="r.Leverage" localSheetId="31" hidden="1">#REF!</definedName>
    <definedName name="r.Leverage" localSheetId="3" hidden="1">#REF!</definedName>
    <definedName name="r.Leverage" localSheetId="4" hidden="1">#REF!</definedName>
    <definedName name="r.Leverage" hidden="1">#REF!</definedName>
    <definedName name="r.Liquidity" localSheetId="31" hidden="1">#REF!</definedName>
    <definedName name="r.Liquidity" localSheetId="3" hidden="1">#REF!</definedName>
    <definedName name="r.Liquidity" localSheetId="4" hidden="1">#REF!</definedName>
    <definedName name="r.Liquidity" hidden="1">#REF!</definedName>
    <definedName name="r.Market" localSheetId="31" hidden="1">#REF!</definedName>
    <definedName name="r.Market" localSheetId="3" hidden="1">#REF!</definedName>
    <definedName name="r.Market" localSheetId="4" hidden="1">#REF!</definedName>
    <definedName name="r.Market" hidden="1">#REF!</definedName>
    <definedName name="r.Profitability" localSheetId="31" hidden="1">#REF!</definedName>
    <definedName name="r.Profitability" localSheetId="3" hidden="1">#REF!</definedName>
    <definedName name="r.Profitability" localSheetId="4" hidden="1">#REF!</definedName>
    <definedName name="r.Profitability" hidden="1">#REF!</definedName>
    <definedName name="r.Summary" localSheetId="31" hidden="1">#REF!</definedName>
    <definedName name="r.Summary" localSheetId="3" hidden="1">#REF!</definedName>
    <definedName name="r.Summary" localSheetId="4" hidden="1">#REF!</definedName>
    <definedName name="r.Summary" hidden="1">#REF!</definedName>
    <definedName name="RBG" localSheetId="9">#REF!</definedName>
    <definedName name="RBG" localSheetId="46">#REF!</definedName>
    <definedName name="RBG" localSheetId="8">#REF!</definedName>
    <definedName name="RBG" localSheetId="31">#REF!</definedName>
    <definedName name="RBG" localSheetId="42">#REF!</definedName>
    <definedName name="RBG" localSheetId="43">#REF!</definedName>
    <definedName name="RBG" localSheetId="53">#REF!</definedName>
    <definedName name="RBG" localSheetId="45">#REF!</definedName>
    <definedName name="RBG" localSheetId="48">#REF!</definedName>
    <definedName name="RBG" localSheetId="12">#REF!</definedName>
    <definedName name="RBG" localSheetId="52">#REF!</definedName>
    <definedName name="RBG" localSheetId="13">#REF!</definedName>
    <definedName name="RBG" localSheetId="14">#REF!</definedName>
    <definedName name="RBG" localSheetId="50">#REF!</definedName>
    <definedName name="RBG" localSheetId="3">#REF!</definedName>
    <definedName name="RBG" localSheetId="18">#REF!</definedName>
    <definedName name="RBG" localSheetId="19">#REF!</definedName>
    <definedName name="RBG" localSheetId="16">#REF!</definedName>
    <definedName name="RBG" localSheetId="17">#REF!</definedName>
    <definedName name="RBG" localSheetId="25">#REF!</definedName>
    <definedName name="RBG" localSheetId="29">#REF!</definedName>
    <definedName name="RBG" localSheetId="30">#REF!</definedName>
    <definedName name="RBG" localSheetId="27">#REF!</definedName>
    <definedName name="RBG" localSheetId="28">#REF!</definedName>
    <definedName name="RBG" localSheetId="26">#REF!</definedName>
    <definedName name="RBG" localSheetId="15">#REF!</definedName>
    <definedName name="RBG" localSheetId="1">#REF!</definedName>
    <definedName name="RBG" localSheetId="2">#REF!</definedName>
    <definedName name="RBG" localSheetId="32">#REF!</definedName>
    <definedName name="RBG" localSheetId="33">#REF!</definedName>
    <definedName name="RBG" localSheetId="34">#REF!</definedName>
    <definedName name="RBG" localSheetId="35">#REF!</definedName>
    <definedName name="RBG" localSheetId="0">#REF!</definedName>
    <definedName name="RBG" localSheetId="23">#REF!</definedName>
    <definedName name="RBG" localSheetId="22">#REF!</definedName>
    <definedName name="RBG" localSheetId="21">#REF!</definedName>
    <definedName name="RBG" localSheetId="47">#REF!</definedName>
    <definedName name="RBG" localSheetId="37">#REF!</definedName>
    <definedName name="RBG" localSheetId="38">#REF!</definedName>
    <definedName name="RBG" localSheetId="39">#REF!</definedName>
    <definedName name="RBG" localSheetId="40">#REF!</definedName>
    <definedName name="RBG" localSheetId="41">#REF!</definedName>
    <definedName name="RBG" localSheetId="36">#REF!</definedName>
    <definedName name="RBG" localSheetId="20">#REF!</definedName>
    <definedName name="RBG" localSheetId="55">#REF!</definedName>
    <definedName name="RBG" localSheetId="56">#REF!</definedName>
    <definedName name="RBG" localSheetId="54">#REF!</definedName>
    <definedName name="RBG" localSheetId="24">#REF!</definedName>
    <definedName name="RBG" localSheetId="44">#REF!</definedName>
    <definedName name="RBG">#REF!</definedName>
    <definedName name="RDN" localSheetId="9">#REF!</definedName>
    <definedName name="RDN" localSheetId="46">#REF!</definedName>
    <definedName name="RDN" localSheetId="8">#REF!</definedName>
    <definedName name="RDN" localSheetId="31">#REF!</definedName>
    <definedName name="RDN" localSheetId="42">#REF!</definedName>
    <definedName name="RDN" localSheetId="43">#REF!</definedName>
    <definedName name="RDN" localSheetId="53">#REF!</definedName>
    <definedName name="RDN" localSheetId="45">#REF!</definedName>
    <definedName name="RDN" localSheetId="48">#REF!</definedName>
    <definedName name="RDN" localSheetId="12">#REF!</definedName>
    <definedName name="RDN" localSheetId="52">#REF!</definedName>
    <definedName name="RDN" localSheetId="13">#REF!</definedName>
    <definedName name="RDN" localSheetId="14">#REF!</definedName>
    <definedName name="RDN" localSheetId="18">#REF!</definedName>
    <definedName name="RDN" localSheetId="19">#REF!</definedName>
    <definedName name="RDN" localSheetId="16">#REF!</definedName>
    <definedName name="RDN" localSheetId="17">#REF!</definedName>
    <definedName name="RDN" localSheetId="25">#REF!</definedName>
    <definedName name="RDN" localSheetId="29">#REF!</definedName>
    <definedName name="RDN" localSheetId="30">#REF!</definedName>
    <definedName name="RDN" localSheetId="27">#REF!</definedName>
    <definedName name="RDN" localSheetId="28">#REF!</definedName>
    <definedName name="RDN" localSheetId="26">#REF!</definedName>
    <definedName name="RDN" localSheetId="15">#REF!</definedName>
    <definedName name="RDN" localSheetId="32">#REF!</definedName>
    <definedName name="RDN" localSheetId="33">#REF!</definedName>
    <definedName name="RDN" localSheetId="34">#REF!</definedName>
    <definedName name="RDN" localSheetId="35">#REF!</definedName>
    <definedName name="RDN" localSheetId="23">#REF!</definedName>
    <definedName name="RDN" localSheetId="22">#REF!</definedName>
    <definedName name="RDN" localSheetId="21">#REF!</definedName>
    <definedName name="RDN" localSheetId="47">#REF!</definedName>
    <definedName name="RDN" localSheetId="37">#REF!</definedName>
    <definedName name="RDN" localSheetId="38">#REF!</definedName>
    <definedName name="RDN" localSheetId="39">#REF!</definedName>
    <definedName name="RDN" localSheetId="40">#REF!</definedName>
    <definedName name="RDN" localSheetId="41">#REF!</definedName>
    <definedName name="RDN" localSheetId="36">#REF!</definedName>
    <definedName name="RDN" localSheetId="20">#REF!</definedName>
    <definedName name="RDN" localSheetId="55">#REF!</definedName>
    <definedName name="RDN" localSheetId="56">#REF!</definedName>
    <definedName name="RDN" localSheetId="54">#REF!</definedName>
    <definedName name="RDN" localSheetId="24">#REF!</definedName>
    <definedName name="RDN" localSheetId="44">#REF!</definedName>
    <definedName name="RDN">#REF!</definedName>
    <definedName name="rds" localSheetId="5">#REF!</definedName>
    <definedName name="rds" localSheetId="31">#REF!</definedName>
    <definedName name="rds" localSheetId="43">#REF!</definedName>
    <definedName name="rds" localSheetId="53">#REF!</definedName>
    <definedName name="rds" localSheetId="52">#REF!</definedName>
    <definedName name="rds" localSheetId="50">#REF!</definedName>
    <definedName name="rds" localSheetId="3">#REF!</definedName>
    <definedName name="rds" localSheetId="2">#REF!</definedName>
    <definedName name="rds" localSheetId="47">#REF!</definedName>
    <definedName name="rds" localSheetId="55">#REF!</definedName>
    <definedName name="rds" localSheetId="56">#REF!</definedName>
    <definedName name="rds">#REF!</definedName>
    <definedName name="recebo">#REF!</definedName>
    <definedName name="RED">#REF!</definedName>
    <definedName name="REG">#REF!&gt;2.5</definedName>
    <definedName name="regional">#REF!</definedName>
    <definedName name="registro1.2">#REF!</definedName>
    <definedName name="REGULAR">#REF!&gt;2.5</definedName>
    <definedName name="rejilla3">#REF!</definedName>
    <definedName name="rell" localSheetId="5">#REF!</definedName>
    <definedName name="rell" localSheetId="31">#REF!</definedName>
    <definedName name="rell" localSheetId="43">#REF!</definedName>
    <definedName name="rell" localSheetId="53">#REF!</definedName>
    <definedName name="rell" localSheetId="52">#REF!</definedName>
    <definedName name="rell" localSheetId="50">#REF!</definedName>
    <definedName name="rell" localSheetId="3">#REF!</definedName>
    <definedName name="rell" localSheetId="2">#REF!</definedName>
    <definedName name="rell" localSheetId="47">#REF!</definedName>
    <definedName name="rell" localSheetId="55">#REF!</definedName>
    <definedName name="rell" localSheetId="56">#REF!</definedName>
    <definedName name="rell">#REF!</definedName>
    <definedName name="RELLENO_DE_BRECHAS_CON_MAT._SELEC._DE_LA_EXCV." localSheetId="46">#REF!</definedName>
    <definedName name="RELLENO_DE_BRECHAS_CON_MAT._SELEC._DE_LA_EXCV." localSheetId="31">#REF!</definedName>
    <definedName name="RELLENO_DE_BRECHAS_CON_MAT._SELEC._DE_LA_EXCV." localSheetId="42">#REF!</definedName>
    <definedName name="RELLENO_DE_BRECHAS_CON_MAT._SELEC._DE_LA_EXCV." localSheetId="43">#REF!</definedName>
    <definedName name="RELLENO_DE_BRECHAS_CON_MAT._SELEC._DE_LA_EXCV." localSheetId="53">#REF!</definedName>
    <definedName name="RELLENO_DE_BRECHAS_CON_MAT._SELEC._DE_LA_EXCV." localSheetId="45">#REF!</definedName>
    <definedName name="RELLENO_DE_BRECHAS_CON_MAT._SELEC._DE_LA_EXCV." localSheetId="48">#REF!</definedName>
    <definedName name="RELLENO_DE_BRECHAS_CON_MAT._SELEC._DE_LA_EXCV." localSheetId="12">#REF!</definedName>
    <definedName name="RELLENO_DE_BRECHAS_CON_MAT._SELEC._DE_LA_EXCV." localSheetId="52">#REF!</definedName>
    <definedName name="RELLENO_DE_BRECHAS_CON_MAT._SELEC._DE_LA_EXCV." localSheetId="13">#REF!</definedName>
    <definedName name="RELLENO_DE_BRECHAS_CON_MAT._SELEC._DE_LA_EXCV." localSheetId="14">#REF!</definedName>
    <definedName name="RELLENO_DE_BRECHAS_CON_MAT._SELEC._DE_LA_EXCV." localSheetId="50">#REF!</definedName>
    <definedName name="RELLENO_DE_BRECHAS_CON_MAT._SELEC._DE_LA_EXCV." localSheetId="3">#REF!</definedName>
    <definedName name="RELLENO_DE_BRECHAS_CON_MAT._SELEC._DE_LA_EXCV." localSheetId="18">#REF!</definedName>
    <definedName name="RELLENO_DE_BRECHAS_CON_MAT._SELEC._DE_LA_EXCV." localSheetId="19">#REF!</definedName>
    <definedName name="RELLENO_DE_BRECHAS_CON_MAT._SELEC._DE_LA_EXCV." localSheetId="16">#REF!</definedName>
    <definedName name="RELLENO_DE_BRECHAS_CON_MAT._SELEC._DE_LA_EXCV." localSheetId="17">#REF!</definedName>
    <definedName name="RELLENO_DE_BRECHAS_CON_MAT._SELEC._DE_LA_EXCV." localSheetId="25">#REF!</definedName>
    <definedName name="RELLENO_DE_BRECHAS_CON_MAT._SELEC._DE_LA_EXCV." localSheetId="29">#REF!</definedName>
    <definedName name="RELLENO_DE_BRECHAS_CON_MAT._SELEC._DE_LA_EXCV." localSheetId="30">#REF!</definedName>
    <definedName name="RELLENO_DE_BRECHAS_CON_MAT._SELEC._DE_LA_EXCV." localSheetId="27">#REF!</definedName>
    <definedName name="RELLENO_DE_BRECHAS_CON_MAT._SELEC._DE_LA_EXCV." localSheetId="28">#REF!</definedName>
    <definedName name="RELLENO_DE_BRECHAS_CON_MAT._SELEC._DE_LA_EXCV." localSheetId="26">#REF!</definedName>
    <definedName name="RELLENO_DE_BRECHAS_CON_MAT._SELEC._DE_LA_EXCV." localSheetId="15">#REF!</definedName>
    <definedName name="RELLENO_DE_BRECHAS_CON_MAT._SELEC._DE_LA_EXCV." localSheetId="1">#REF!</definedName>
    <definedName name="RELLENO_DE_BRECHAS_CON_MAT._SELEC._DE_LA_EXCV." localSheetId="2">#REF!</definedName>
    <definedName name="RELLENO_DE_BRECHAS_CON_MAT._SELEC._DE_LA_EXCV." localSheetId="32">#REF!</definedName>
    <definedName name="RELLENO_DE_BRECHAS_CON_MAT._SELEC._DE_LA_EXCV." localSheetId="33">#REF!</definedName>
    <definedName name="RELLENO_DE_BRECHAS_CON_MAT._SELEC._DE_LA_EXCV." localSheetId="34">#REF!</definedName>
    <definedName name="RELLENO_DE_BRECHAS_CON_MAT._SELEC._DE_LA_EXCV." localSheetId="35">#REF!</definedName>
    <definedName name="RELLENO_DE_BRECHAS_CON_MAT._SELEC._DE_LA_EXCV." localSheetId="0">#REF!</definedName>
    <definedName name="RELLENO_DE_BRECHAS_CON_MAT._SELEC._DE_LA_EXCV." localSheetId="23">#REF!</definedName>
    <definedName name="RELLENO_DE_BRECHAS_CON_MAT._SELEC._DE_LA_EXCV." localSheetId="22">#REF!</definedName>
    <definedName name="RELLENO_DE_BRECHAS_CON_MAT._SELEC._DE_LA_EXCV." localSheetId="21">#REF!</definedName>
    <definedName name="RELLENO_DE_BRECHAS_CON_MAT._SELEC._DE_LA_EXCV." localSheetId="47">#REF!</definedName>
    <definedName name="RELLENO_DE_BRECHAS_CON_MAT._SELEC._DE_LA_EXCV." localSheetId="37">#REF!</definedName>
    <definedName name="RELLENO_DE_BRECHAS_CON_MAT._SELEC._DE_LA_EXCV." localSheetId="38">#REF!</definedName>
    <definedName name="RELLENO_DE_BRECHAS_CON_MAT._SELEC._DE_LA_EXCV." localSheetId="39">#REF!</definedName>
    <definedName name="RELLENO_DE_BRECHAS_CON_MAT._SELEC._DE_LA_EXCV." localSheetId="40">#REF!</definedName>
    <definedName name="RELLENO_DE_BRECHAS_CON_MAT._SELEC._DE_LA_EXCV." localSheetId="41">#REF!</definedName>
    <definedName name="RELLENO_DE_BRECHAS_CON_MAT._SELEC._DE_LA_EXCV." localSheetId="36">#REF!</definedName>
    <definedName name="RELLENO_DE_BRECHAS_CON_MAT._SELEC._DE_LA_EXCV." localSheetId="20">#REF!</definedName>
    <definedName name="RELLENO_DE_BRECHAS_CON_MAT._SELEC._DE_LA_EXCV." localSheetId="55">#REF!</definedName>
    <definedName name="RELLENO_DE_BRECHAS_CON_MAT._SELEC._DE_LA_EXCV." localSheetId="56">#REF!</definedName>
    <definedName name="RELLENO_DE_BRECHAS_CON_MAT._SELEC._DE_LA_EXCV." localSheetId="54">#REF!</definedName>
    <definedName name="RELLENO_DE_BRECHAS_CON_MAT._SELEC._DE_LA_EXCV." localSheetId="24">#REF!</definedName>
    <definedName name="RELLENO_DE_BRECHAS_CON_MAT._SELEC._DE_LA_EXCV." localSheetId="44">#REF!</definedName>
    <definedName name="RELLENO_DE_BRECHAS_CON_MAT._SELEC._DE_LA_EXCV.">#REF!</definedName>
    <definedName name="RELLENO_MURO_MARGEN_IZQUIERDA_CON_RECEBO" localSheetId="46">#REF!</definedName>
    <definedName name="RELLENO_MURO_MARGEN_IZQUIERDA_CON_RECEBO" localSheetId="31">#REF!</definedName>
    <definedName name="RELLENO_MURO_MARGEN_IZQUIERDA_CON_RECEBO" localSheetId="42">#REF!</definedName>
    <definedName name="RELLENO_MURO_MARGEN_IZQUIERDA_CON_RECEBO" localSheetId="43">#REF!</definedName>
    <definedName name="RELLENO_MURO_MARGEN_IZQUIERDA_CON_RECEBO" localSheetId="53">#REF!</definedName>
    <definedName name="RELLENO_MURO_MARGEN_IZQUIERDA_CON_RECEBO" localSheetId="45">#REF!</definedName>
    <definedName name="RELLENO_MURO_MARGEN_IZQUIERDA_CON_RECEBO" localSheetId="48">#REF!</definedName>
    <definedName name="RELLENO_MURO_MARGEN_IZQUIERDA_CON_RECEBO" localSheetId="12">#REF!</definedName>
    <definedName name="RELLENO_MURO_MARGEN_IZQUIERDA_CON_RECEBO" localSheetId="52">#REF!</definedName>
    <definedName name="RELLENO_MURO_MARGEN_IZQUIERDA_CON_RECEBO" localSheetId="13">#REF!</definedName>
    <definedName name="RELLENO_MURO_MARGEN_IZQUIERDA_CON_RECEBO" localSheetId="14">#REF!</definedName>
    <definedName name="RELLENO_MURO_MARGEN_IZQUIERDA_CON_RECEBO" localSheetId="50">#REF!</definedName>
    <definedName name="RELLENO_MURO_MARGEN_IZQUIERDA_CON_RECEBO" localSheetId="3">#REF!</definedName>
    <definedName name="RELLENO_MURO_MARGEN_IZQUIERDA_CON_RECEBO" localSheetId="18">#REF!</definedName>
    <definedName name="RELLENO_MURO_MARGEN_IZQUIERDA_CON_RECEBO" localSheetId="19">#REF!</definedName>
    <definedName name="RELLENO_MURO_MARGEN_IZQUIERDA_CON_RECEBO" localSheetId="16">#REF!</definedName>
    <definedName name="RELLENO_MURO_MARGEN_IZQUIERDA_CON_RECEBO" localSheetId="17">#REF!</definedName>
    <definedName name="RELLENO_MURO_MARGEN_IZQUIERDA_CON_RECEBO" localSheetId="25">#REF!</definedName>
    <definedName name="RELLENO_MURO_MARGEN_IZQUIERDA_CON_RECEBO" localSheetId="29">#REF!</definedName>
    <definedName name="RELLENO_MURO_MARGEN_IZQUIERDA_CON_RECEBO" localSheetId="30">#REF!</definedName>
    <definedName name="RELLENO_MURO_MARGEN_IZQUIERDA_CON_RECEBO" localSheetId="27">#REF!</definedName>
    <definedName name="RELLENO_MURO_MARGEN_IZQUIERDA_CON_RECEBO" localSheetId="28">#REF!</definedName>
    <definedName name="RELLENO_MURO_MARGEN_IZQUIERDA_CON_RECEBO" localSheetId="26">#REF!</definedName>
    <definedName name="RELLENO_MURO_MARGEN_IZQUIERDA_CON_RECEBO" localSheetId="15">#REF!</definedName>
    <definedName name="RELLENO_MURO_MARGEN_IZQUIERDA_CON_RECEBO" localSheetId="1">#REF!</definedName>
    <definedName name="RELLENO_MURO_MARGEN_IZQUIERDA_CON_RECEBO" localSheetId="2">#REF!</definedName>
    <definedName name="RELLENO_MURO_MARGEN_IZQUIERDA_CON_RECEBO" localSheetId="32">#REF!</definedName>
    <definedName name="RELLENO_MURO_MARGEN_IZQUIERDA_CON_RECEBO" localSheetId="33">#REF!</definedName>
    <definedName name="RELLENO_MURO_MARGEN_IZQUIERDA_CON_RECEBO" localSheetId="34">#REF!</definedName>
    <definedName name="RELLENO_MURO_MARGEN_IZQUIERDA_CON_RECEBO" localSheetId="35">#REF!</definedName>
    <definedName name="RELLENO_MURO_MARGEN_IZQUIERDA_CON_RECEBO" localSheetId="0">#REF!</definedName>
    <definedName name="RELLENO_MURO_MARGEN_IZQUIERDA_CON_RECEBO" localSheetId="23">#REF!</definedName>
    <definedName name="RELLENO_MURO_MARGEN_IZQUIERDA_CON_RECEBO" localSheetId="22">#REF!</definedName>
    <definedName name="RELLENO_MURO_MARGEN_IZQUIERDA_CON_RECEBO" localSheetId="21">#REF!</definedName>
    <definedName name="RELLENO_MURO_MARGEN_IZQUIERDA_CON_RECEBO" localSheetId="47">#REF!</definedName>
    <definedName name="RELLENO_MURO_MARGEN_IZQUIERDA_CON_RECEBO" localSheetId="37">#REF!</definedName>
    <definedName name="RELLENO_MURO_MARGEN_IZQUIERDA_CON_RECEBO" localSheetId="38">#REF!</definedName>
    <definedName name="RELLENO_MURO_MARGEN_IZQUIERDA_CON_RECEBO" localSheetId="39">#REF!</definedName>
    <definedName name="RELLENO_MURO_MARGEN_IZQUIERDA_CON_RECEBO" localSheetId="40">#REF!</definedName>
    <definedName name="RELLENO_MURO_MARGEN_IZQUIERDA_CON_RECEBO" localSheetId="41">#REF!</definedName>
    <definedName name="RELLENO_MURO_MARGEN_IZQUIERDA_CON_RECEBO" localSheetId="36">#REF!</definedName>
    <definedName name="RELLENO_MURO_MARGEN_IZQUIERDA_CON_RECEBO" localSheetId="20">#REF!</definedName>
    <definedName name="RELLENO_MURO_MARGEN_IZQUIERDA_CON_RECEBO" localSheetId="55">#REF!</definedName>
    <definedName name="RELLENO_MURO_MARGEN_IZQUIERDA_CON_RECEBO" localSheetId="56">#REF!</definedName>
    <definedName name="RELLENO_MURO_MARGEN_IZQUIERDA_CON_RECEBO" localSheetId="54">#REF!</definedName>
    <definedName name="RELLENO_MURO_MARGEN_IZQUIERDA_CON_RECEBO" localSheetId="24">#REF!</definedName>
    <definedName name="RELLENO_MURO_MARGEN_IZQUIERDA_CON_RECEBO" localSheetId="44">#REF!</definedName>
    <definedName name="RELLENO_MURO_MARGEN_IZQUIERDA_CON_RECEBO">#REF!</definedName>
    <definedName name="RELLG" localSheetId="31">#REF!</definedName>
    <definedName name="RELLG" localSheetId="43">#REF!</definedName>
    <definedName name="RELLG" localSheetId="53">#REF!</definedName>
    <definedName name="RELLG" localSheetId="52">#REF!</definedName>
    <definedName name="RELLG" localSheetId="50">#REF!</definedName>
    <definedName name="RELLG" localSheetId="3">#REF!</definedName>
    <definedName name="RELLG" localSheetId="2">#REF!</definedName>
    <definedName name="RELLG" localSheetId="55">#REF!</definedName>
    <definedName name="RELLG" localSheetId="56">#REF!</definedName>
    <definedName name="RELLG">#REF!</definedName>
    <definedName name="REP" localSheetId="9">#REF!</definedName>
    <definedName name="REP" localSheetId="46">#REF!</definedName>
    <definedName name="REP" localSheetId="8">#REF!</definedName>
    <definedName name="REP" localSheetId="31">#REF!</definedName>
    <definedName name="REP" localSheetId="42">#REF!</definedName>
    <definedName name="REP" localSheetId="43">#REF!</definedName>
    <definedName name="REP" localSheetId="53">#REF!</definedName>
    <definedName name="REP" localSheetId="45">#REF!</definedName>
    <definedName name="REP" localSheetId="48">#REF!</definedName>
    <definedName name="REP" localSheetId="12">#REF!</definedName>
    <definedName name="REP" localSheetId="52">#REF!</definedName>
    <definedName name="REP" localSheetId="13">#REF!</definedName>
    <definedName name="REP" localSheetId="14">#REF!</definedName>
    <definedName name="REP" localSheetId="50">#REF!</definedName>
    <definedName name="REP" localSheetId="3">#REF!</definedName>
    <definedName name="REP" localSheetId="18">#REF!</definedName>
    <definedName name="REP" localSheetId="19">#REF!</definedName>
    <definedName name="REP" localSheetId="16">#REF!</definedName>
    <definedName name="REP" localSheetId="17">#REF!</definedName>
    <definedName name="REP" localSheetId="25">#REF!</definedName>
    <definedName name="REP" localSheetId="29">#REF!</definedName>
    <definedName name="REP" localSheetId="30">#REF!</definedName>
    <definedName name="REP" localSheetId="27">#REF!</definedName>
    <definedName name="REP" localSheetId="28">#REF!</definedName>
    <definedName name="REP" localSheetId="26">#REF!</definedName>
    <definedName name="REP" localSheetId="15">#REF!</definedName>
    <definedName name="REP" localSheetId="1">#REF!</definedName>
    <definedName name="REP" localSheetId="2">#REF!</definedName>
    <definedName name="REP" localSheetId="32">#REF!</definedName>
    <definedName name="REP" localSheetId="33">#REF!</definedName>
    <definedName name="REP" localSheetId="34">#REF!</definedName>
    <definedName name="REP" localSheetId="35">#REF!</definedName>
    <definedName name="REP" localSheetId="0">#REF!</definedName>
    <definedName name="REP" localSheetId="23">#REF!</definedName>
    <definedName name="REP" localSheetId="22">#REF!</definedName>
    <definedName name="REP" localSheetId="21">#REF!</definedName>
    <definedName name="REP" localSheetId="47">#REF!</definedName>
    <definedName name="REP" localSheetId="37">#REF!</definedName>
    <definedName name="REP" localSheetId="38">#REF!</definedName>
    <definedName name="REP" localSheetId="39">#REF!</definedName>
    <definedName name="REP" localSheetId="40">#REF!</definedName>
    <definedName name="REP" localSheetId="41">#REF!</definedName>
    <definedName name="REP" localSheetId="36">#REF!</definedName>
    <definedName name="REP" localSheetId="20">#REF!</definedName>
    <definedName name="REP" localSheetId="55">#REF!</definedName>
    <definedName name="REP" localSheetId="56">#REF!</definedName>
    <definedName name="REP" localSheetId="54">#REF!</definedName>
    <definedName name="REP" localSheetId="24">#REF!</definedName>
    <definedName name="REP" localSheetId="44">#REF!</definedName>
    <definedName name="REP">#REF!</definedName>
    <definedName name="Replanteo_topografico" localSheetId="31">#REF!</definedName>
    <definedName name="Replanteo_topografico" localSheetId="43">#REF!</definedName>
    <definedName name="Replanteo_topografico" localSheetId="53">#REF!</definedName>
    <definedName name="Replanteo_topografico" localSheetId="52">#REF!</definedName>
    <definedName name="Replanteo_topografico" localSheetId="50">#REF!</definedName>
    <definedName name="Replanteo_topografico" localSheetId="3">#REF!</definedName>
    <definedName name="Replanteo_topografico" localSheetId="2">#REF!</definedName>
    <definedName name="Replanteo_topografico" localSheetId="55">#REF!</definedName>
    <definedName name="Replanteo_topografico" localSheetId="56">#REF!</definedName>
    <definedName name="Replanteo_topografico">#REF!</definedName>
    <definedName name="Reprelegal">#REF!</definedName>
    <definedName name="residente">#REF!</definedName>
    <definedName name="Resistenciaconductor" localSheetId="5">#REF!</definedName>
    <definedName name="Resistenciaconductor" localSheetId="31">#REF!</definedName>
    <definedName name="Resistenciaconductor" localSheetId="43">#REF!</definedName>
    <definedName name="Resistenciaconductor" localSheetId="53">#REF!</definedName>
    <definedName name="Resistenciaconductor" localSheetId="52">#REF!</definedName>
    <definedName name="Resistenciaconductor" localSheetId="50">#REF!</definedName>
    <definedName name="Resistenciaconductor" localSheetId="51">#REF!</definedName>
    <definedName name="Resistenciaconductor" localSheetId="3">#REF!</definedName>
    <definedName name="Resistenciaconductor" localSheetId="49">#REF!</definedName>
    <definedName name="Resistenciaconductor" localSheetId="2">#REF!</definedName>
    <definedName name="Resistenciaconductor" localSheetId="47">#REF!</definedName>
    <definedName name="Resistenciaconductor" localSheetId="55">#REF!</definedName>
    <definedName name="Resistenciaconductor" localSheetId="56">#REF!</definedName>
    <definedName name="Resistenciaconductor">#REF!</definedName>
    <definedName name="RESUM" localSheetId="5">#REF!</definedName>
    <definedName name="RESUM" localSheetId="31">#REF!</definedName>
    <definedName name="RESUM" localSheetId="43">#REF!</definedName>
    <definedName name="RESUM" localSheetId="53">#REF!</definedName>
    <definedName name="RESUM" localSheetId="52">#REF!</definedName>
    <definedName name="RESUM" localSheetId="50">#REF!</definedName>
    <definedName name="RESUM" localSheetId="3">#REF!</definedName>
    <definedName name="RESUM" localSheetId="2">#REF!</definedName>
    <definedName name="RESUM" localSheetId="47">#REF!</definedName>
    <definedName name="RESUM" localSheetId="55">#REF!</definedName>
    <definedName name="RESUM" localSheetId="56">#REF!</definedName>
    <definedName name="RESUM">#REF!</definedName>
    <definedName name="resum2" localSheetId="31">#REF!</definedName>
    <definedName name="resum2" localSheetId="43">#REF!</definedName>
    <definedName name="resum2" localSheetId="53">#REF!</definedName>
    <definedName name="resum2" localSheetId="52">#REF!</definedName>
    <definedName name="resum2" localSheetId="50">#REF!</definedName>
    <definedName name="resum2" localSheetId="2">#REF!</definedName>
    <definedName name="resum2" localSheetId="55">#REF!</definedName>
    <definedName name="resum2" localSheetId="56">#REF!</definedName>
    <definedName name="resum2">#REF!</definedName>
    <definedName name="retro" localSheetId="5">#REF!</definedName>
    <definedName name="retro" localSheetId="31">#REF!</definedName>
    <definedName name="retro" localSheetId="43">#REF!</definedName>
    <definedName name="retro" localSheetId="53">#REF!</definedName>
    <definedName name="retro" localSheetId="52">#REF!</definedName>
    <definedName name="retro" localSheetId="50">#REF!</definedName>
    <definedName name="retro" localSheetId="3">#REF!</definedName>
    <definedName name="retro" localSheetId="2">#REF!</definedName>
    <definedName name="retro" localSheetId="47">#REF!</definedName>
    <definedName name="retro" localSheetId="55">#REF!</definedName>
    <definedName name="retro" localSheetId="56">#REF!</definedName>
    <definedName name="retro">#REF!</definedName>
    <definedName name="revisar" localSheetId="31">#REF!</definedName>
    <definedName name="revisar" localSheetId="43">#REF!</definedName>
    <definedName name="revisar" localSheetId="53">#REF!</definedName>
    <definedName name="revisar" localSheetId="52">#REF!</definedName>
    <definedName name="revisar" localSheetId="50">#REF!</definedName>
    <definedName name="revisar" localSheetId="3">#REF!</definedName>
    <definedName name="revisar" localSheetId="2">#REF!</definedName>
    <definedName name="revisar" localSheetId="55">#REF!</definedName>
    <definedName name="revisar" localSheetId="56">#REF!</definedName>
    <definedName name="revisar">#REF!</definedName>
    <definedName name="RF" localSheetId="31">#REF!</definedName>
    <definedName name="RF" localSheetId="43">#REF!</definedName>
    <definedName name="RF" localSheetId="53">#REF!</definedName>
    <definedName name="RF" localSheetId="52">#REF!</definedName>
    <definedName name="RF" localSheetId="50">#REF!</definedName>
    <definedName name="RF" localSheetId="3">#REF!</definedName>
    <definedName name="RF" localSheetId="2">#REF!</definedName>
    <definedName name="RF" localSheetId="55">#REF!</definedName>
    <definedName name="RF" localSheetId="56">#REF!</definedName>
    <definedName name="RF">#REF!</definedName>
    <definedName name="rfref" localSheetId="31">#REF!</definedName>
    <definedName name="rfref" localSheetId="43">#REF!</definedName>
    <definedName name="rfref" localSheetId="53">#REF!</definedName>
    <definedName name="rfref" localSheetId="52">#REF!</definedName>
    <definedName name="rfref" localSheetId="50">#REF!</definedName>
    <definedName name="rfref" localSheetId="3">#REF!</definedName>
    <definedName name="rfref" localSheetId="2">#REF!</definedName>
    <definedName name="rfref" localSheetId="55">#REF!</definedName>
    <definedName name="rfref" localSheetId="56">#REF!</definedName>
    <definedName name="rfref">#REF!</definedName>
    <definedName name="RH">#REF!</definedName>
    <definedName name="RHTYGKH" localSheetId="5">#REF!</definedName>
    <definedName name="RHTYGKH" localSheetId="31">#REF!</definedName>
    <definedName name="RHTYGKH" localSheetId="43">#REF!</definedName>
    <definedName name="RHTYGKH" localSheetId="53">#REF!</definedName>
    <definedName name="RHTYGKH" localSheetId="52">#REF!</definedName>
    <definedName name="RHTYGKH" localSheetId="50">#REF!</definedName>
    <definedName name="RHTYGKH" localSheetId="3">#REF!</definedName>
    <definedName name="RHTYGKH" localSheetId="2">#REF!</definedName>
    <definedName name="RHTYGKH" localSheetId="47">#REF!</definedName>
    <definedName name="RHTYGKH" localSheetId="55">#REF!</definedName>
    <definedName name="RHTYGKH" localSheetId="56">#REF!</definedName>
    <definedName name="RHTYGKH">#REF!</definedName>
    <definedName name="rl" localSheetId="31">#REF!</definedName>
    <definedName name="rl" localSheetId="43">#REF!</definedName>
    <definedName name="rl" localSheetId="53">#REF!</definedName>
    <definedName name="rl" localSheetId="52">#REF!</definedName>
    <definedName name="rl" localSheetId="50">#REF!</definedName>
    <definedName name="rl" localSheetId="3">#REF!</definedName>
    <definedName name="rl" localSheetId="2">#REF!</definedName>
    <definedName name="rl" localSheetId="55">#REF!</definedName>
    <definedName name="rl" localSheetId="56">#REF!</definedName>
    <definedName name="rl">#REF!</definedName>
    <definedName name="rlo" localSheetId="31">#REF!</definedName>
    <definedName name="rlo" localSheetId="43">#REF!</definedName>
    <definedName name="rlo" localSheetId="53">#REF!</definedName>
    <definedName name="rlo" localSheetId="52">#REF!</definedName>
    <definedName name="rlo" localSheetId="50">#REF!</definedName>
    <definedName name="rlo" localSheetId="3">#REF!</definedName>
    <definedName name="rlo" localSheetId="2">#REF!</definedName>
    <definedName name="rlo" localSheetId="55">#REF!</definedName>
    <definedName name="rlo" localSheetId="56">#REF!</definedName>
    <definedName name="rlo">#REF!</definedName>
    <definedName name="rm" localSheetId="31">#REF!</definedName>
    <definedName name="rm" localSheetId="43">#REF!</definedName>
    <definedName name="rm" localSheetId="53">#REF!</definedName>
    <definedName name="rm" localSheetId="52">#REF!</definedName>
    <definedName name="rm" localSheetId="50">#REF!</definedName>
    <definedName name="rm" localSheetId="3">#REF!</definedName>
    <definedName name="rm" localSheetId="2">#REF!</definedName>
    <definedName name="rm" localSheetId="55">#REF!</definedName>
    <definedName name="rm" localSheetId="56">#REF!</definedName>
    <definedName name="rm">#REF!</definedName>
    <definedName name="rme" localSheetId="9">#REF!</definedName>
    <definedName name="rme" localSheetId="46">#REF!</definedName>
    <definedName name="rme" localSheetId="8">#REF!</definedName>
    <definedName name="rme" localSheetId="31">#REF!</definedName>
    <definedName name="rme" localSheetId="43">#REF!</definedName>
    <definedName name="rme" localSheetId="53">#REF!</definedName>
    <definedName name="rme" localSheetId="45">#REF!</definedName>
    <definedName name="rme" localSheetId="52">#REF!</definedName>
    <definedName name="rme" localSheetId="50">#REF!</definedName>
    <definedName name="rme" localSheetId="3">#REF!</definedName>
    <definedName name="rme" localSheetId="18">#REF!</definedName>
    <definedName name="rme" localSheetId="19">#REF!</definedName>
    <definedName name="rme" localSheetId="16">#REF!</definedName>
    <definedName name="rme" localSheetId="17">#REF!</definedName>
    <definedName name="rme" localSheetId="25">#REF!</definedName>
    <definedName name="rme" localSheetId="29">#REF!</definedName>
    <definedName name="rme" localSheetId="30">#REF!</definedName>
    <definedName name="rme" localSheetId="27">#REF!</definedName>
    <definedName name="rme" localSheetId="28">#REF!</definedName>
    <definedName name="rme" localSheetId="26">#REF!</definedName>
    <definedName name="rme" localSheetId="1">#REF!</definedName>
    <definedName name="rme" localSheetId="2">#REF!</definedName>
    <definedName name="rme" localSheetId="33">#REF!</definedName>
    <definedName name="rme" localSheetId="0">#REF!</definedName>
    <definedName name="rme" localSheetId="47">#REF!</definedName>
    <definedName name="rme" localSheetId="37">#REF!</definedName>
    <definedName name="rme" localSheetId="38">#REF!</definedName>
    <definedName name="rme" localSheetId="39">#REF!</definedName>
    <definedName name="rme" localSheetId="40">#REF!</definedName>
    <definedName name="rme" localSheetId="41">#REF!</definedName>
    <definedName name="rme" localSheetId="36">#REF!</definedName>
    <definedName name="rme" localSheetId="55">#REF!</definedName>
    <definedName name="rme" localSheetId="56">#REF!</definedName>
    <definedName name="rme" localSheetId="54">#REF!</definedName>
    <definedName name="rme" localSheetId="44">#REF!</definedName>
    <definedName name="rme">#REF!</definedName>
    <definedName name="RMS" localSheetId="9">#REF!</definedName>
    <definedName name="RMS" localSheetId="46">#REF!</definedName>
    <definedName name="RMS" localSheetId="8">#REF!</definedName>
    <definedName name="RMS" localSheetId="31">#REF!</definedName>
    <definedName name="RMS" localSheetId="43">#REF!</definedName>
    <definedName name="RMS" localSheetId="53">#REF!</definedName>
    <definedName name="RMS" localSheetId="45">#REF!</definedName>
    <definedName name="RMS" localSheetId="52">#REF!</definedName>
    <definedName name="RMS" localSheetId="50">#REF!</definedName>
    <definedName name="RMS" localSheetId="3">#REF!</definedName>
    <definedName name="RMS" localSheetId="18">#REF!</definedName>
    <definedName name="RMS" localSheetId="19">#REF!</definedName>
    <definedName name="RMS" localSheetId="16">#REF!</definedName>
    <definedName name="RMS" localSheetId="17">#REF!</definedName>
    <definedName name="RMS" localSheetId="25">#REF!</definedName>
    <definedName name="RMS" localSheetId="29">#REF!</definedName>
    <definedName name="RMS" localSheetId="30">#REF!</definedName>
    <definedName name="RMS" localSheetId="27">#REF!</definedName>
    <definedName name="RMS" localSheetId="28">#REF!</definedName>
    <definedName name="RMS" localSheetId="26">#REF!</definedName>
    <definedName name="RMS" localSheetId="1">#REF!</definedName>
    <definedName name="RMS" localSheetId="2">#REF!</definedName>
    <definedName name="RMS" localSheetId="33">#REF!</definedName>
    <definedName name="RMS" localSheetId="0">#REF!</definedName>
    <definedName name="RMS" localSheetId="47">#REF!</definedName>
    <definedName name="RMS" localSheetId="37">#REF!</definedName>
    <definedName name="RMS" localSheetId="38">#REF!</definedName>
    <definedName name="RMS" localSheetId="39">#REF!</definedName>
    <definedName name="RMS" localSheetId="40">#REF!</definedName>
    <definedName name="RMS" localSheetId="41">#REF!</definedName>
    <definedName name="RMS" localSheetId="36">#REF!</definedName>
    <definedName name="RMS" localSheetId="55">#REF!</definedName>
    <definedName name="RMS" localSheetId="56">#REF!</definedName>
    <definedName name="RMS" localSheetId="54">#REF!</definedName>
    <definedName name="RMS" localSheetId="44">#REF!</definedName>
    <definedName name="RMS">#REF!</definedName>
    <definedName name="rñ" localSheetId="31">#REF!</definedName>
    <definedName name="rñ" localSheetId="43">#REF!</definedName>
    <definedName name="rñ" localSheetId="53">#REF!</definedName>
    <definedName name="rñ" localSheetId="52">#REF!</definedName>
    <definedName name="rñ" localSheetId="50">#REF!</definedName>
    <definedName name="rñ" localSheetId="3">#REF!</definedName>
    <definedName name="rñ" localSheetId="2">#REF!</definedName>
    <definedName name="rñ" localSheetId="55">#REF!</definedName>
    <definedName name="rñ" localSheetId="56">#REF!</definedName>
    <definedName name="rñ">#REF!</definedName>
    <definedName name="Rows2Unhide" localSheetId="31" hidden="1">#REF!</definedName>
    <definedName name="Rows2Unhide" localSheetId="3" hidden="1">#REF!</definedName>
    <definedName name="Rows2Unhide" localSheetId="4" hidden="1">#REF!</definedName>
    <definedName name="Rows2Unhide" hidden="1">#REF!</definedName>
    <definedName name="RPF" localSheetId="5">#REF!</definedName>
    <definedName name="RPF" localSheetId="9">#REF!</definedName>
    <definedName name="RPF" localSheetId="46">#REF!</definedName>
    <definedName name="RPF" localSheetId="8">#REF!</definedName>
    <definedName name="RPF" localSheetId="31">#REF!</definedName>
    <definedName name="RPF" localSheetId="43">#REF!</definedName>
    <definedName name="RPF" localSheetId="53">#REF!</definedName>
    <definedName name="RPF" localSheetId="45">#REF!</definedName>
    <definedName name="RPF" localSheetId="52">#REF!</definedName>
    <definedName name="RPF" localSheetId="50">#REF!</definedName>
    <definedName name="RPF" localSheetId="3">#REF!</definedName>
    <definedName name="RPF" localSheetId="18">#REF!</definedName>
    <definedName name="RPF" localSheetId="19">#REF!</definedName>
    <definedName name="RPF" localSheetId="16">#REF!</definedName>
    <definedName name="RPF" localSheetId="17">#REF!</definedName>
    <definedName name="RPF" localSheetId="6">#REF!</definedName>
    <definedName name="RPF" localSheetId="25">#REF!</definedName>
    <definedName name="RPF" localSheetId="29">#REF!</definedName>
    <definedName name="RPF" localSheetId="30">#REF!</definedName>
    <definedName name="RPF" localSheetId="27">#REF!</definedName>
    <definedName name="RPF" localSheetId="28">#REF!</definedName>
    <definedName name="RPF" localSheetId="26">#REF!</definedName>
    <definedName name="RPF" localSheetId="1">#REF!</definedName>
    <definedName name="RPF" localSheetId="2">#REF!</definedName>
    <definedName name="RPF" localSheetId="33">#REF!</definedName>
    <definedName name="RPF" localSheetId="0">#REF!</definedName>
    <definedName name="RPF" localSheetId="47">#REF!</definedName>
    <definedName name="RPF" localSheetId="37">#REF!</definedName>
    <definedName name="RPF" localSheetId="38">#REF!</definedName>
    <definedName name="RPF" localSheetId="39">#REF!</definedName>
    <definedName name="RPF" localSheetId="40">#REF!</definedName>
    <definedName name="RPF" localSheetId="41">#REF!</definedName>
    <definedName name="RPF" localSheetId="36">#REF!</definedName>
    <definedName name="RPF" localSheetId="55">#REF!</definedName>
    <definedName name="RPF" localSheetId="56">#REF!</definedName>
    <definedName name="RPF" localSheetId="54">#REF!</definedName>
    <definedName name="RPF" localSheetId="44">#REF!</definedName>
    <definedName name="RPF">#REF!</definedName>
    <definedName name="RPPF" localSheetId="5">#REF!</definedName>
    <definedName name="RPPF" localSheetId="9">#REF!</definedName>
    <definedName name="RPPF" localSheetId="46">#REF!</definedName>
    <definedName name="RPPF" localSheetId="8">#REF!</definedName>
    <definedName name="RPPF" localSheetId="31">#REF!</definedName>
    <definedName name="RPPF" localSheetId="43">#REF!</definedName>
    <definedName name="RPPF" localSheetId="53">#REF!</definedName>
    <definedName name="RPPF" localSheetId="45">#REF!</definedName>
    <definedName name="RPPF" localSheetId="52">#REF!</definedName>
    <definedName name="RPPF" localSheetId="50">#REF!</definedName>
    <definedName name="RPPF" localSheetId="3">#REF!</definedName>
    <definedName name="RPPF" localSheetId="18">#REF!</definedName>
    <definedName name="RPPF" localSheetId="19">#REF!</definedName>
    <definedName name="RPPF" localSheetId="16">#REF!</definedName>
    <definedName name="RPPF" localSheetId="17">#REF!</definedName>
    <definedName name="RPPF" localSheetId="6">#REF!</definedName>
    <definedName name="RPPF" localSheetId="25">#REF!</definedName>
    <definedName name="RPPF" localSheetId="29">#REF!</definedName>
    <definedName name="RPPF" localSheetId="30">#REF!</definedName>
    <definedName name="RPPF" localSheetId="27">#REF!</definedName>
    <definedName name="RPPF" localSheetId="28">#REF!</definedName>
    <definedName name="RPPF" localSheetId="26">#REF!</definedName>
    <definedName name="RPPF" localSheetId="1">#REF!</definedName>
    <definedName name="RPPF" localSheetId="2">#REF!</definedName>
    <definedName name="RPPF" localSheetId="33">#REF!</definedName>
    <definedName name="RPPF" localSheetId="0">#REF!</definedName>
    <definedName name="RPPF" localSheetId="47">#REF!</definedName>
    <definedName name="RPPF" localSheetId="37">#REF!</definedName>
    <definedName name="RPPF" localSheetId="38">#REF!</definedName>
    <definedName name="RPPF" localSheetId="39">#REF!</definedName>
    <definedName name="RPPF" localSheetId="40">#REF!</definedName>
    <definedName name="RPPF" localSheetId="41">#REF!</definedName>
    <definedName name="RPPF" localSheetId="36">#REF!</definedName>
    <definedName name="RPPF" localSheetId="55">#REF!</definedName>
    <definedName name="RPPF" localSheetId="56">#REF!</definedName>
    <definedName name="RPPF" localSheetId="54">#REF!</definedName>
    <definedName name="RPPF" localSheetId="44">#REF!</definedName>
    <definedName name="RPPF">#REF!</definedName>
    <definedName name="RPR" localSheetId="5">#REF!</definedName>
    <definedName name="RPR" localSheetId="9">#REF!</definedName>
    <definedName name="RPR" localSheetId="46">#REF!</definedName>
    <definedName name="RPR" localSheetId="8">#REF!</definedName>
    <definedName name="RPR" localSheetId="31">#REF!</definedName>
    <definedName name="RPR" localSheetId="43">#REF!</definedName>
    <definedName name="RPR" localSheetId="53">#REF!</definedName>
    <definedName name="RPR" localSheetId="45">#REF!</definedName>
    <definedName name="RPR" localSheetId="52">#REF!</definedName>
    <definedName name="RPR" localSheetId="50">#REF!</definedName>
    <definedName name="RPR" localSheetId="3">#REF!</definedName>
    <definedName name="RPR" localSheetId="18">#REF!</definedName>
    <definedName name="RPR" localSheetId="19">#REF!</definedName>
    <definedName name="RPR" localSheetId="16">#REF!</definedName>
    <definedName name="RPR" localSheetId="17">#REF!</definedName>
    <definedName name="RPR" localSheetId="6">#REF!</definedName>
    <definedName name="RPR" localSheetId="25">#REF!</definedName>
    <definedName name="RPR" localSheetId="29">#REF!</definedName>
    <definedName name="RPR" localSheetId="30">#REF!</definedName>
    <definedName name="RPR" localSheetId="27">#REF!</definedName>
    <definedName name="RPR" localSheetId="28">#REF!</definedName>
    <definedName name="RPR" localSheetId="26">#REF!</definedName>
    <definedName name="RPR" localSheetId="1">#REF!</definedName>
    <definedName name="RPR" localSheetId="2">#REF!</definedName>
    <definedName name="RPR" localSheetId="33">#REF!</definedName>
    <definedName name="RPR" localSheetId="0">#REF!</definedName>
    <definedName name="RPR" localSheetId="47">#REF!</definedName>
    <definedName name="RPR" localSheetId="37">#REF!</definedName>
    <definedName name="RPR" localSheetId="38">#REF!</definedName>
    <definedName name="RPR" localSheetId="39">#REF!</definedName>
    <definedName name="RPR" localSheetId="40">#REF!</definedName>
    <definedName name="RPR" localSheetId="41">#REF!</definedName>
    <definedName name="RPR" localSheetId="36">#REF!</definedName>
    <definedName name="RPR" localSheetId="55">#REF!</definedName>
    <definedName name="RPR" localSheetId="56">#REF!</definedName>
    <definedName name="RPR" localSheetId="54">#REF!</definedName>
    <definedName name="RPR" localSheetId="44">#REF!</definedName>
    <definedName name="RPR">#REF!</definedName>
    <definedName name="rr" localSheetId="31">#REF!</definedName>
    <definedName name="rr" localSheetId="43">#REF!</definedName>
    <definedName name="rr" localSheetId="53">#REF!</definedName>
    <definedName name="rr" localSheetId="52">#REF!</definedName>
    <definedName name="rr" localSheetId="50">#REF!</definedName>
    <definedName name="rr" localSheetId="3">#REF!</definedName>
    <definedName name="rr" localSheetId="2">#REF!</definedName>
    <definedName name="rr" localSheetId="55">#REF!</definedName>
    <definedName name="rr" localSheetId="56">#REF!</definedName>
    <definedName name="rr">#REF!</definedName>
    <definedName name="RRG" localSheetId="9">#REF!</definedName>
    <definedName name="RRG" localSheetId="46">#REF!</definedName>
    <definedName name="RRG" localSheetId="8">#REF!</definedName>
    <definedName name="RRG" localSheetId="31">#REF!</definedName>
    <definedName name="RRG" localSheetId="43">#REF!</definedName>
    <definedName name="RRG" localSheetId="53">#REF!</definedName>
    <definedName name="RRG" localSheetId="45">#REF!</definedName>
    <definedName name="RRG" localSheetId="52">#REF!</definedName>
    <definedName name="RRG" localSheetId="50">#REF!</definedName>
    <definedName name="RRG" localSheetId="3">#REF!</definedName>
    <definedName name="RRG" localSheetId="18">#REF!</definedName>
    <definedName name="RRG" localSheetId="19">#REF!</definedName>
    <definedName name="RRG" localSheetId="16">#REF!</definedName>
    <definedName name="RRG" localSheetId="17">#REF!</definedName>
    <definedName name="RRG" localSheetId="25">#REF!</definedName>
    <definedName name="RRG" localSheetId="29">#REF!</definedName>
    <definedName name="RRG" localSheetId="30">#REF!</definedName>
    <definedName name="RRG" localSheetId="27">#REF!</definedName>
    <definedName name="RRG" localSheetId="28">#REF!</definedName>
    <definedName name="RRG" localSheetId="26">#REF!</definedName>
    <definedName name="RRG" localSheetId="1">#REF!</definedName>
    <definedName name="RRG" localSheetId="2">#REF!</definedName>
    <definedName name="RRG" localSheetId="33">#REF!</definedName>
    <definedName name="RRG" localSheetId="0">#REF!</definedName>
    <definedName name="RRG" localSheetId="47">#REF!</definedName>
    <definedName name="RRG" localSheetId="37">#REF!</definedName>
    <definedName name="RRG" localSheetId="38">#REF!</definedName>
    <definedName name="RRG" localSheetId="39">#REF!</definedName>
    <definedName name="RRG" localSheetId="40">#REF!</definedName>
    <definedName name="RRG" localSheetId="41">#REF!</definedName>
    <definedName name="RRG" localSheetId="36">#REF!</definedName>
    <definedName name="RRG" localSheetId="55">#REF!</definedName>
    <definedName name="RRG" localSheetId="56">#REF!</definedName>
    <definedName name="RRG" localSheetId="54">#REF!</definedName>
    <definedName name="RRG" localSheetId="44">#REF!</definedName>
    <definedName name="RRG">#REF!</definedName>
    <definedName name="rrrr" localSheetId="9">#REF!</definedName>
    <definedName name="rrrr" localSheetId="8">#REF!</definedName>
    <definedName name="rrrr" localSheetId="31">#REF!</definedName>
    <definedName name="rrrr" localSheetId="43">#REF!</definedName>
    <definedName name="rrrr" localSheetId="53">#REF!</definedName>
    <definedName name="rrrr" localSheetId="52">#REF!</definedName>
    <definedName name="rrrr" localSheetId="50">#REF!</definedName>
    <definedName name="rrrr" localSheetId="3">#REF!</definedName>
    <definedName name="rrrr" localSheetId="2">#REF!</definedName>
    <definedName name="rrrr" localSheetId="55">#REF!</definedName>
    <definedName name="rrrr" localSheetId="56">#REF!</definedName>
    <definedName name="rrrr">#REF!</definedName>
    <definedName name="rrtewtr" localSheetId="31">#REF!</definedName>
    <definedName name="rrtewtr" localSheetId="43">#REF!</definedName>
    <definedName name="rrtewtr" localSheetId="53">#REF!</definedName>
    <definedName name="rrtewtr" localSheetId="52">#REF!</definedName>
    <definedName name="rrtewtr" localSheetId="50">#REF!</definedName>
    <definedName name="rrtewtr" localSheetId="3">#REF!</definedName>
    <definedName name="rrtewtr" localSheetId="2">#REF!</definedName>
    <definedName name="rrtewtr" localSheetId="55">#REF!</definedName>
    <definedName name="rrtewtr" localSheetId="56">#REF!</definedName>
    <definedName name="rrtewtr">#REF!</definedName>
    <definedName name="RSB" localSheetId="9">#REF!</definedName>
    <definedName name="RSB" localSheetId="46">#REF!</definedName>
    <definedName name="RSB" localSheetId="8">#REF!</definedName>
    <definedName name="RSB" localSheetId="31">#REF!</definedName>
    <definedName name="RSB" localSheetId="43">#REF!</definedName>
    <definedName name="RSB" localSheetId="53">#REF!</definedName>
    <definedName name="RSB" localSheetId="45">#REF!</definedName>
    <definedName name="RSB" localSheetId="52">#REF!</definedName>
    <definedName name="RSB" localSheetId="50">#REF!</definedName>
    <definedName name="RSB" localSheetId="3">#REF!</definedName>
    <definedName name="RSB" localSheetId="18">#REF!</definedName>
    <definedName name="RSB" localSheetId="19">#REF!</definedName>
    <definedName name="RSB" localSheetId="16">#REF!</definedName>
    <definedName name="RSB" localSheetId="17">#REF!</definedName>
    <definedName name="RSB" localSheetId="25">#REF!</definedName>
    <definedName name="RSB" localSheetId="29">#REF!</definedName>
    <definedName name="RSB" localSheetId="30">#REF!</definedName>
    <definedName name="RSB" localSheetId="27">#REF!</definedName>
    <definedName name="RSB" localSheetId="28">#REF!</definedName>
    <definedName name="RSB" localSheetId="26">#REF!</definedName>
    <definedName name="RSB" localSheetId="1">#REF!</definedName>
    <definedName name="RSB" localSheetId="2">#REF!</definedName>
    <definedName name="RSB" localSheetId="33">#REF!</definedName>
    <definedName name="RSB" localSheetId="0">#REF!</definedName>
    <definedName name="RSB" localSheetId="47">#REF!</definedName>
    <definedName name="RSB" localSheetId="37">#REF!</definedName>
    <definedName name="RSB" localSheetId="38">#REF!</definedName>
    <definedName name="RSB" localSheetId="39">#REF!</definedName>
    <definedName name="RSB" localSheetId="40">#REF!</definedName>
    <definedName name="RSB" localSheetId="41">#REF!</definedName>
    <definedName name="RSB" localSheetId="36">#REF!</definedName>
    <definedName name="RSB" localSheetId="55">#REF!</definedName>
    <definedName name="RSB" localSheetId="56">#REF!</definedName>
    <definedName name="RSB" localSheetId="54">#REF!</definedName>
    <definedName name="RSB" localSheetId="44">#REF!</definedName>
    <definedName name="RSB">#REF!</definedName>
    <definedName name="rt" localSheetId="31">#REF!</definedName>
    <definedName name="rt" localSheetId="43">#REF!</definedName>
    <definedName name="rt" localSheetId="53">#REF!</definedName>
    <definedName name="rt" localSheetId="52">#REF!</definedName>
    <definedName name="rt" localSheetId="50">#REF!</definedName>
    <definedName name="rt" localSheetId="3">#REF!</definedName>
    <definedName name="rt" localSheetId="2">#REF!</definedName>
    <definedName name="rt" localSheetId="55">#REF!</definedName>
    <definedName name="rt" localSheetId="56">#REF!</definedName>
    <definedName name="rt">#REF!</definedName>
    <definedName name="rte" localSheetId="31">#REF!</definedName>
    <definedName name="rte" localSheetId="43">#REF!</definedName>
    <definedName name="rte" localSheetId="53">#REF!</definedName>
    <definedName name="rte" localSheetId="52">#REF!</definedName>
    <definedName name="rte" localSheetId="50">#REF!</definedName>
    <definedName name="rte" localSheetId="3">#REF!</definedName>
    <definedName name="rte" localSheetId="2">#REF!</definedName>
    <definedName name="rte" localSheetId="55">#REF!</definedName>
    <definedName name="rte" localSheetId="56">#REF!</definedName>
    <definedName name="rte">#REF!</definedName>
    <definedName name="rty" localSheetId="31">#REF!</definedName>
    <definedName name="rty" localSheetId="43">#REF!</definedName>
    <definedName name="rty" localSheetId="53">#REF!</definedName>
    <definedName name="rty" localSheetId="52">#REF!</definedName>
    <definedName name="rty" localSheetId="50">#REF!</definedName>
    <definedName name="rty" localSheetId="3">#REF!</definedName>
    <definedName name="rty" localSheetId="2">#REF!</definedName>
    <definedName name="rty" localSheetId="55">#REF!</definedName>
    <definedName name="rty" localSheetId="56">#REF!</definedName>
    <definedName name="rty">#REF!</definedName>
    <definedName name="RW">#REF!</definedName>
    <definedName name="ry" localSheetId="5">#REF!</definedName>
    <definedName name="ry" localSheetId="31">#REF!</definedName>
    <definedName name="ry" localSheetId="43">#REF!</definedName>
    <definedName name="ry" localSheetId="53">#REF!</definedName>
    <definedName name="ry" localSheetId="52">#REF!</definedName>
    <definedName name="ry" localSheetId="50">#REF!</definedName>
    <definedName name="ry" localSheetId="3">#REF!</definedName>
    <definedName name="ry" localSheetId="2">#REF!</definedName>
    <definedName name="ry" localSheetId="47">#REF!</definedName>
    <definedName name="ry" localSheetId="55">#REF!</definedName>
    <definedName name="ry" localSheetId="56">#REF!</definedName>
    <definedName name="ry">#REF!</definedName>
    <definedName name="RYRY" localSheetId="31">#REF!</definedName>
    <definedName name="RYRY" localSheetId="43">#REF!</definedName>
    <definedName name="RYRY" localSheetId="53">#REF!</definedName>
    <definedName name="RYRY" localSheetId="52">#REF!</definedName>
    <definedName name="RYRY" localSheetId="50">#REF!</definedName>
    <definedName name="RYRY" localSheetId="3">#REF!</definedName>
    <definedName name="RYRY" localSheetId="2">#REF!</definedName>
    <definedName name="RYRY" localSheetId="55">#REF!</definedName>
    <definedName name="RYRY" localSheetId="56">#REF!</definedName>
    <definedName name="RYRY">#REF!</definedName>
    <definedName name="S">#REF!,#REF!,#REF!,#REF!,#REF!,#REF!,#REF!</definedName>
    <definedName name="SA" localSheetId="5">#REF!</definedName>
    <definedName name="SA" localSheetId="9">#REF!</definedName>
    <definedName name="SA" localSheetId="8">#REF!</definedName>
    <definedName name="SA" localSheetId="31">#REF!</definedName>
    <definedName name="SA" localSheetId="43">#REF!</definedName>
    <definedName name="SA" localSheetId="53">#REF!</definedName>
    <definedName name="SA" localSheetId="52">#REF!</definedName>
    <definedName name="SA" localSheetId="50">#REF!</definedName>
    <definedName name="SA" localSheetId="3">#REF!</definedName>
    <definedName name="SA" localSheetId="2">#REF!</definedName>
    <definedName name="SA" localSheetId="47">#REF!</definedName>
    <definedName name="SA" localSheetId="55">#REF!</definedName>
    <definedName name="SA" localSheetId="56">#REF!</definedName>
    <definedName name="SA">#REF!</definedName>
    <definedName name="sadasd" localSheetId="5">#REF!</definedName>
    <definedName name="sadasd" localSheetId="31">#REF!</definedName>
    <definedName name="sadasd" localSheetId="43">#REF!</definedName>
    <definedName name="sadasd" localSheetId="53">#REF!</definedName>
    <definedName name="sadasd" localSheetId="52">#REF!</definedName>
    <definedName name="sadasd" localSheetId="50">#REF!</definedName>
    <definedName name="sadasd" localSheetId="3">#REF!</definedName>
    <definedName name="sadasd" localSheetId="2">#REF!</definedName>
    <definedName name="sadasd" localSheetId="47">#REF!</definedName>
    <definedName name="sadasd" localSheetId="55">#REF!</definedName>
    <definedName name="sadasd" localSheetId="56">#REF!</definedName>
    <definedName name="sadasd">#REF!</definedName>
    <definedName name="Salarios" localSheetId="9">#REF!</definedName>
    <definedName name="Salarios" localSheetId="8">#REF!</definedName>
    <definedName name="Salarios" localSheetId="31">#REF!</definedName>
    <definedName name="Salarios" localSheetId="43">#REF!</definedName>
    <definedName name="Salarios" localSheetId="53">#REF!</definedName>
    <definedName name="Salarios" localSheetId="52">#REF!</definedName>
    <definedName name="Salarios" localSheetId="50">#REF!</definedName>
    <definedName name="Salarios" localSheetId="3">#REF!</definedName>
    <definedName name="Salarios" localSheetId="2">#REF!</definedName>
    <definedName name="Salarios" localSheetId="55">#REF!</definedName>
    <definedName name="Salarios" localSheetId="56">#REF!</definedName>
    <definedName name="Salarios">#REF!</definedName>
    <definedName name="SALL1" localSheetId="9">#REF!</definedName>
    <definedName name="SALL1" localSheetId="46">#REF!</definedName>
    <definedName name="SALL1" localSheetId="8">#REF!</definedName>
    <definedName name="SALL1" localSheetId="31">#REF!</definedName>
    <definedName name="SALL1" localSheetId="43">#REF!</definedName>
    <definedName name="SALL1" localSheetId="53">#REF!</definedName>
    <definedName name="SALL1" localSheetId="45">#REF!</definedName>
    <definedName name="SALL1" localSheetId="52">#REF!</definedName>
    <definedName name="SALL1" localSheetId="50">#REF!</definedName>
    <definedName name="SALL1" localSheetId="3">#REF!</definedName>
    <definedName name="SALL1" localSheetId="18">#REF!</definedName>
    <definedName name="SALL1" localSheetId="19">#REF!</definedName>
    <definedName name="SALL1" localSheetId="16">#REF!</definedName>
    <definedName name="SALL1" localSheetId="17">#REF!</definedName>
    <definedName name="SALL1" localSheetId="6">#REF!</definedName>
    <definedName name="SALL1" localSheetId="25">#REF!</definedName>
    <definedName name="SALL1" localSheetId="29">#REF!</definedName>
    <definedName name="SALL1" localSheetId="30">#REF!</definedName>
    <definedName name="SALL1" localSheetId="27">#REF!</definedName>
    <definedName name="SALL1" localSheetId="28">#REF!</definedName>
    <definedName name="SALL1" localSheetId="26">#REF!</definedName>
    <definedName name="SALL1" localSheetId="1">#REF!</definedName>
    <definedName name="SALL1" localSheetId="2">#REF!</definedName>
    <definedName name="SALL1" localSheetId="33">#REF!</definedName>
    <definedName name="SALL1" localSheetId="0">#REF!</definedName>
    <definedName name="SALL1" localSheetId="47">#REF!</definedName>
    <definedName name="SALL1" localSheetId="37">#REF!</definedName>
    <definedName name="SALL1" localSheetId="38">#REF!</definedName>
    <definedName name="SALL1" localSheetId="39">#REF!</definedName>
    <definedName name="SALL1" localSheetId="40">#REF!</definedName>
    <definedName name="SALL1" localSheetId="41">#REF!</definedName>
    <definedName name="SALL1" localSheetId="36">#REF!</definedName>
    <definedName name="SALL1" localSheetId="55">#REF!</definedName>
    <definedName name="SALL1" localSheetId="56">#REF!</definedName>
    <definedName name="SALL1" localSheetId="54">#REF!</definedName>
    <definedName name="SALL1" localSheetId="44">#REF!</definedName>
    <definedName name="SALL1">#REF!</definedName>
    <definedName name="SALL2" localSheetId="9">#REF!</definedName>
    <definedName name="SALL2" localSheetId="46">#REF!</definedName>
    <definedName name="SALL2" localSheetId="8">#REF!</definedName>
    <definedName name="SALL2" localSheetId="31">#REF!</definedName>
    <definedName name="SALL2" localSheetId="43">#REF!</definedName>
    <definedName name="SALL2" localSheetId="53">#REF!</definedName>
    <definedName name="SALL2" localSheetId="45">#REF!</definedName>
    <definedName name="SALL2" localSheetId="52">#REF!</definedName>
    <definedName name="SALL2" localSheetId="50">#REF!</definedName>
    <definedName name="SALL2" localSheetId="3">#REF!</definedName>
    <definedName name="SALL2" localSheetId="18">#REF!</definedName>
    <definedName name="SALL2" localSheetId="19">#REF!</definedName>
    <definedName name="SALL2" localSheetId="16">#REF!</definedName>
    <definedName name="SALL2" localSheetId="17">#REF!</definedName>
    <definedName name="SALL2" localSheetId="6">#REF!</definedName>
    <definedName name="SALL2" localSheetId="25">#REF!</definedName>
    <definedName name="SALL2" localSheetId="29">#REF!</definedName>
    <definedName name="SALL2" localSheetId="30">#REF!</definedName>
    <definedName name="SALL2" localSheetId="27">#REF!</definedName>
    <definedName name="SALL2" localSheetId="28">#REF!</definedName>
    <definedName name="SALL2" localSheetId="26">#REF!</definedName>
    <definedName name="SALL2" localSheetId="1">#REF!</definedName>
    <definedName name="SALL2" localSheetId="2">#REF!</definedName>
    <definedName name="SALL2" localSheetId="33">#REF!</definedName>
    <definedName name="SALL2" localSheetId="0">#REF!</definedName>
    <definedName name="SALL2" localSheetId="47">#REF!</definedName>
    <definedName name="SALL2" localSheetId="37">#REF!</definedName>
    <definedName name="SALL2" localSheetId="38">#REF!</definedName>
    <definedName name="SALL2" localSheetId="39">#REF!</definedName>
    <definedName name="SALL2" localSheetId="40">#REF!</definedName>
    <definedName name="SALL2" localSheetId="41">#REF!</definedName>
    <definedName name="SALL2" localSheetId="36">#REF!</definedName>
    <definedName name="SALL2" localSheetId="55">#REF!</definedName>
    <definedName name="SALL2" localSheetId="56">#REF!</definedName>
    <definedName name="SALL2" localSheetId="54">#REF!</definedName>
    <definedName name="SALL2" localSheetId="44">#REF!</definedName>
    <definedName name="SALL2">#REF!</definedName>
    <definedName name="SAN">#REF!</definedName>
    <definedName name="SANDI1">#REF!</definedName>
    <definedName name="SANDI2">#REF!</definedName>
    <definedName name="SANDRA" localSheetId="5">#REF!</definedName>
    <definedName name="SANDRA" localSheetId="31">#REF!</definedName>
    <definedName name="SANDRA" localSheetId="43">#REF!</definedName>
    <definedName name="SANDRA" localSheetId="53">#REF!</definedName>
    <definedName name="SANDRA" localSheetId="52">#REF!</definedName>
    <definedName name="SANDRA" localSheetId="50">#REF!</definedName>
    <definedName name="SANDRA" localSheetId="3">#REF!</definedName>
    <definedName name="SANDRA" localSheetId="2">#REF!</definedName>
    <definedName name="SANDRA" localSheetId="47">#REF!</definedName>
    <definedName name="SANDRA" localSheetId="55">#REF!</definedName>
    <definedName name="SANDRA" localSheetId="56">#REF!</definedName>
    <definedName name="SANDRA">#REF!</definedName>
    <definedName name="sanitario.acuario">#REF!</definedName>
    <definedName name="sardinel">#REF!</definedName>
    <definedName name="SB" localSheetId="5">#REF!</definedName>
    <definedName name="SB" localSheetId="9">#REF!</definedName>
    <definedName name="SB" localSheetId="8">#REF!</definedName>
    <definedName name="SB" localSheetId="31">#REF!</definedName>
    <definedName name="SB" localSheetId="43">#REF!</definedName>
    <definedName name="SB" localSheetId="53">#REF!</definedName>
    <definedName name="SB" localSheetId="52">#REF!</definedName>
    <definedName name="SB" localSheetId="50">#REF!</definedName>
    <definedName name="SB" localSheetId="3">#REF!</definedName>
    <definedName name="SB" localSheetId="2">#REF!</definedName>
    <definedName name="SB" localSheetId="47">#REF!</definedName>
    <definedName name="SB" localSheetId="55">#REF!</definedName>
    <definedName name="SB" localSheetId="56">#REF!</definedName>
    <definedName name="SB">#REF!</definedName>
    <definedName name="sbe" localSheetId="5">#REF!</definedName>
    <definedName name="sbe" localSheetId="31">#REF!</definedName>
    <definedName name="sbe" localSheetId="43">#REF!</definedName>
    <definedName name="sbe" localSheetId="53">#REF!</definedName>
    <definedName name="sbe" localSheetId="52">#REF!</definedName>
    <definedName name="sbe" localSheetId="50">#REF!</definedName>
    <definedName name="sbe" localSheetId="3">#REF!</definedName>
    <definedName name="sbe" localSheetId="2">#REF!</definedName>
    <definedName name="sbe" localSheetId="47">#REF!</definedName>
    <definedName name="sbe" localSheetId="55">#REF!</definedName>
    <definedName name="sbe" localSheetId="56">#REF!</definedName>
    <definedName name="sbe">#REF!</definedName>
    <definedName name="SC" localSheetId="9">#REF!</definedName>
    <definedName name="SC" localSheetId="8">#REF!</definedName>
    <definedName name="sc" localSheetId="31">#REF!</definedName>
    <definedName name="sc" localSheetId="43">#REF!</definedName>
    <definedName name="sc" localSheetId="53">#REF!</definedName>
    <definedName name="sc" localSheetId="52">#REF!</definedName>
    <definedName name="sc" localSheetId="50">#REF!</definedName>
    <definedName name="sc" localSheetId="3">#REF!</definedName>
    <definedName name="sc" localSheetId="2">#REF!</definedName>
    <definedName name="sc" localSheetId="47">#REF!</definedName>
    <definedName name="sc" localSheetId="55">#REF!</definedName>
    <definedName name="sc" localSheetId="56">#REF!</definedName>
    <definedName name="sc">#REF!</definedName>
    <definedName name="sd" localSheetId="31">#REF!</definedName>
    <definedName name="sd" localSheetId="43">#REF!</definedName>
    <definedName name="sd" localSheetId="53">#REF!</definedName>
    <definedName name="sd" localSheetId="52">#REF!</definedName>
    <definedName name="sd" localSheetId="50">#REF!</definedName>
    <definedName name="sd" localSheetId="3">#REF!</definedName>
    <definedName name="sd" localSheetId="2">#REF!</definedName>
    <definedName name="sd" localSheetId="55">#REF!</definedName>
    <definedName name="sd" localSheetId="56">#REF!</definedName>
    <definedName name="sd">#REF!</definedName>
    <definedName name="SDE" localSheetId="31">#REF!</definedName>
    <definedName name="SDE" localSheetId="43">#REF!</definedName>
    <definedName name="SDE" localSheetId="53">#REF!</definedName>
    <definedName name="SDE" localSheetId="52">#REF!</definedName>
    <definedName name="SDE" localSheetId="50">#REF!</definedName>
    <definedName name="SDE" localSheetId="3">#REF!</definedName>
    <definedName name="SDE" localSheetId="2">#REF!</definedName>
    <definedName name="SDE" localSheetId="55">#REF!</definedName>
    <definedName name="SDE" localSheetId="56">#REF!</definedName>
    <definedName name="SDE">#REF!</definedName>
    <definedName name="sdf" localSheetId="9">#REF!</definedName>
    <definedName name="sdf" localSheetId="8">#REF!</definedName>
    <definedName name="sdf" localSheetId="31">#REF!</definedName>
    <definedName name="sdf" localSheetId="43">#REF!</definedName>
    <definedName name="sdf" localSheetId="53">#REF!</definedName>
    <definedName name="sdf" localSheetId="52">#REF!</definedName>
    <definedName name="sdf" localSheetId="50">#REF!</definedName>
    <definedName name="sdf" localSheetId="3">#REF!</definedName>
    <definedName name="sdf" localSheetId="2">#REF!</definedName>
    <definedName name="sdf" localSheetId="55">#REF!</definedName>
    <definedName name="sdf" localSheetId="56">#REF!</definedName>
    <definedName name="sdf">#REF!</definedName>
    <definedName name="sdfghjkl" localSheetId="31">#REF!</definedName>
    <definedName name="sdfghjkl" localSheetId="43">#REF!</definedName>
    <definedName name="sdfghjkl" localSheetId="53">#REF!</definedName>
    <definedName name="sdfghjkl" localSheetId="52">#REF!</definedName>
    <definedName name="sdfghjkl" localSheetId="50">#REF!</definedName>
    <definedName name="sdfghjkl" localSheetId="3">#REF!</definedName>
    <definedName name="sdfghjkl" localSheetId="2">#REF!</definedName>
    <definedName name="sdfghjkl" localSheetId="55">#REF!</definedName>
    <definedName name="sdfghjkl" localSheetId="56">#REF!</definedName>
    <definedName name="sdfghjkl">#REF!</definedName>
    <definedName name="SE" localSheetId="9">#REF!</definedName>
    <definedName name="SE" localSheetId="8">#REF!</definedName>
    <definedName name="SE" localSheetId="31">#REF!</definedName>
    <definedName name="SE" localSheetId="43">#REF!</definedName>
    <definedName name="SE" localSheetId="53">#REF!</definedName>
    <definedName name="SE" localSheetId="52">#REF!</definedName>
    <definedName name="SE" localSheetId="50">#REF!</definedName>
    <definedName name="SE" localSheetId="3">#REF!</definedName>
    <definedName name="SE" localSheetId="2">#REF!</definedName>
    <definedName name="SE" localSheetId="55">#REF!</definedName>
    <definedName name="SE" localSheetId="56">#REF!</definedName>
    <definedName name="SE">#REF!</definedName>
    <definedName name="SECTOR" localSheetId="5">#REF!</definedName>
    <definedName name="SECTOR" localSheetId="31">#REF!</definedName>
    <definedName name="SECTOR" localSheetId="43">#REF!</definedName>
    <definedName name="SECTOR" localSheetId="53">#REF!</definedName>
    <definedName name="SECTOR" localSheetId="52">#REF!</definedName>
    <definedName name="SECTOR" localSheetId="50">#REF!</definedName>
    <definedName name="SECTOR" localSheetId="3">#REF!</definedName>
    <definedName name="SECTOR" localSheetId="2">#REF!</definedName>
    <definedName name="SECTOR" localSheetId="47">#REF!</definedName>
    <definedName name="SECTOR" localSheetId="55">#REF!</definedName>
    <definedName name="SECTOR" localSheetId="56">#REF!</definedName>
    <definedName name="SECTOR">#REF!</definedName>
    <definedName name="sencount" hidden="1">1</definedName>
    <definedName name="SEP" localSheetId="5">#REF!</definedName>
    <definedName name="SEP" localSheetId="31">#REF!</definedName>
    <definedName name="SEP" localSheetId="43">#REF!</definedName>
    <definedName name="SEP" localSheetId="53">#REF!</definedName>
    <definedName name="SEP" localSheetId="52">#REF!</definedName>
    <definedName name="SEP" localSheetId="50">#REF!</definedName>
    <definedName name="SEP" localSheetId="3">#REF!</definedName>
    <definedName name="SEP" localSheetId="2">#REF!</definedName>
    <definedName name="SEP" localSheetId="55">#REF!</definedName>
    <definedName name="SEP" localSheetId="56">#REF!</definedName>
    <definedName name="SEP">#REF!</definedName>
    <definedName name="SF" localSheetId="5">#REF!</definedName>
    <definedName name="SF" localSheetId="31">#REF!</definedName>
    <definedName name="SF" localSheetId="43">#REF!</definedName>
    <definedName name="SF" localSheetId="53">#REF!</definedName>
    <definedName name="SF" localSheetId="52">#REF!</definedName>
    <definedName name="SF" localSheetId="50">#REF!</definedName>
    <definedName name="SF" localSheetId="3">#REF!</definedName>
    <definedName name="SF" localSheetId="2">#REF!</definedName>
    <definedName name="SF" localSheetId="55">#REF!</definedName>
    <definedName name="SF" localSheetId="56">#REF!</definedName>
    <definedName name="SF">#REF!</definedName>
    <definedName name="SFA" localSheetId="5">#REF!</definedName>
    <definedName name="SFA" localSheetId="31">#REF!</definedName>
    <definedName name="SFA" localSheetId="43">#REF!</definedName>
    <definedName name="SFA" localSheetId="53">#REF!</definedName>
    <definedName name="SFA" localSheetId="52">#REF!</definedName>
    <definedName name="SFA" localSheetId="50">#REF!</definedName>
    <definedName name="SFA" localSheetId="3">#REF!</definedName>
    <definedName name="SFA" localSheetId="2">#REF!</definedName>
    <definedName name="SFA" localSheetId="47">#REF!</definedName>
    <definedName name="SFA" localSheetId="55">#REF!</definedName>
    <definedName name="SFA" localSheetId="56">#REF!</definedName>
    <definedName name="SFA">#REF!</definedName>
    <definedName name="SFAE" localSheetId="31">#REF!</definedName>
    <definedName name="SFAE" localSheetId="43">#REF!</definedName>
    <definedName name="SFAE" localSheetId="53">#REF!</definedName>
    <definedName name="SFAE" localSheetId="52">#REF!</definedName>
    <definedName name="SFAE" localSheetId="50">#REF!</definedName>
    <definedName name="SFAE" localSheetId="3">#REF!</definedName>
    <definedName name="SFAE" localSheetId="2">#REF!</definedName>
    <definedName name="SFAE" localSheetId="55">#REF!</definedName>
    <definedName name="SFAE" localSheetId="56">#REF!</definedName>
    <definedName name="SFAE">#REF!</definedName>
    <definedName name="SG" localSheetId="31">#REF!</definedName>
    <definedName name="SG" localSheetId="43">#REF!</definedName>
    <definedName name="SG" localSheetId="53">#REF!</definedName>
    <definedName name="SG" localSheetId="52">#REF!</definedName>
    <definedName name="SG" localSheetId="50">#REF!</definedName>
    <definedName name="SG" localSheetId="3">#REF!</definedName>
    <definedName name="SG" localSheetId="2">#REF!</definedName>
    <definedName name="SG" localSheetId="55">#REF!</definedName>
    <definedName name="SG" localSheetId="56">#REF!</definedName>
    <definedName name="SG">#REF!</definedName>
    <definedName name="SGHD" localSheetId="31">#REF!</definedName>
    <definedName name="SGHD" localSheetId="43">#REF!</definedName>
    <definedName name="SGHD" localSheetId="53">#REF!</definedName>
    <definedName name="SGHD" localSheetId="52">#REF!</definedName>
    <definedName name="SGHD" localSheetId="50">#REF!</definedName>
    <definedName name="SGHD" localSheetId="3">#REF!</definedName>
    <definedName name="SGHD" localSheetId="2">#REF!</definedName>
    <definedName name="SGHD" localSheetId="55">#REF!</definedName>
    <definedName name="SGHD" localSheetId="56">#REF!</definedName>
    <definedName name="SGHD">#REF!</definedName>
    <definedName name="SGI_V_INDICES_CIRCUITO_CAUSA" localSheetId="31">#REF!</definedName>
    <definedName name="SGI_V_INDICES_CIRCUITO_CAUSA" localSheetId="43">#REF!</definedName>
    <definedName name="SGI_V_INDICES_CIRCUITO_CAUSA" localSheetId="53">#REF!</definedName>
    <definedName name="SGI_V_INDICES_CIRCUITO_CAUSA" localSheetId="52">#REF!</definedName>
    <definedName name="SGI_V_INDICES_CIRCUITO_CAUSA" localSheetId="50">#REF!</definedName>
    <definedName name="SGI_V_INDICES_CIRCUITO_CAUSA" localSheetId="3">#REF!</definedName>
    <definedName name="SGI_V_INDICES_CIRCUITO_CAUSA" localSheetId="2">#REF!</definedName>
    <definedName name="SGI_V_INDICES_CIRCUITO_CAUSA" localSheetId="55">#REF!</definedName>
    <definedName name="SGI_V_INDICES_CIRCUITO_CAUSA" localSheetId="56">#REF!</definedName>
    <definedName name="SGI_V_INDICES_CIRCUITO_CAUSA">#REF!</definedName>
    <definedName name="SHARED_FORMULA_21">#N/A</definedName>
    <definedName name="si" localSheetId="5">#REF!</definedName>
    <definedName name="si" localSheetId="31">#REF!</definedName>
    <definedName name="si" localSheetId="43">#REF!</definedName>
    <definedName name="si" localSheetId="53">#REF!</definedName>
    <definedName name="si" localSheetId="52">#REF!</definedName>
    <definedName name="si" localSheetId="50">#REF!</definedName>
    <definedName name="si" localSheetId="3">#REF!</definedName>
    <definedName name="si" localSheetId="2">#REF!</definedName>
    <definedName name="si" localSheetId="47">#REF!</definedName>
    <definedName name="si" localSheetId="55">#REF!</definedName>
    <definedName name="si" localSheetId="56">#REF!</definedName>
    <definedName name="si">#REF!</definedName>
    <definedName name="sillas">#REF!</definedName>
    <definedName name="SistemasPlazos" hidden="1">1</definedName>
    <definedName name="SJ" localSheetId="5">#REF!</definedName>
    <definedName name="SJ" localSheetId="31">#REF!</definedName>
    <definedName name="SJ" localSheetId="43">#REF!</definedName>
    <definedName name="SJ" localSheetId="53">#REF!</definedName>
    <definedName name="SJ" localSheetId="52">#REF!</definedName>
    <definedName name="SJ" localSheetId="50">#REF!</definedName>
    <definedName name="SJ" localSheetId="51">#REF!</definedName>
    <definedName name="SJ" localSheetId="3">#REF!</definedName>
    <definedName name="SJ" localSheetId="49">#REF!</definedName>
    <definedName name="SJ" localSheetId="2">#REF!</definedName>
    <definedName name="SJ" localSheetId="47">#REF!</definedName>
    <definedName name="SJ" localSheetId="55">#REF!</definedName>
    <definedName name="SJ" localSheetId="56">#REF!</definedName>
    <definedName name="SJ">#REF!</definedName>
    <definedName name="sk" localSheetId="5">#REF!</definedName>
    <definedName name="sk" localSheetId="31">#REF!</definedName>
    <definedName name="sk" localSheetId="43">#REF!</definedName>
    <definedName name="sk" localSheetId="53">#REF!</definedName>
    <definedName name="sk" localSheetId="52">#REF!</definedName>
    <definedName name="sk" localSheetId="50">#REF!</definedName>
    <definedName name="sk" localSheetId="3">#REF!</definedName>
    <definedName name="sk" localSheetId="2">#REF!</definedName>
    <definedName name="sk" localSheetId="47">#REF!</definedName>
    <definedName name="sk" localSheetId="55">#REF!</definedName>
    <definedName name="sk" localSheetId="56">#REF!</definedName>
    <definedName name="sk">#REF!</definedName>
    <definedName name="SL" localSheetId="5">#REF!</definedName>
    <definedName name="SL" localSheetId="9">#REF!</definedName>
    <definedName name="SL" localSheetId="8">#REF!</definedName>
    <definedName name="SL" localSheetId="31">#REF!</definedName>
    <definedName name="SL" localSheetId="43">#REF!</definedName>
    <definedName name="SL" localSheetId="53">#REF!</definedName>
    <definedName name="SL" localSheetId="52">#REF!</definedName>
    <definedName name="SL" localSheetId="50">#REF!</definedName>
    <definedName name="SL" localSheetId="3">#REF!</definedName>
    <definedName name="SL" localSheetId="2">#REF!</definedName>
    <definedName name="SL" localSheetId="55">#REF!</definedName>
    <definedName name="SL" localSheetId="56">#REF!</definedName>
    <definedName name="SL">#REF!</definedName>
    <definedName name="sm" localSheetId="5">#REF!</definedName>
    <definedName name="sm" localSheetId="31">#REF!</definedName>
    <definedName name="sm" localSheetId="43">#REF!</definedName>
    <definedName name="sm" localSheetId="53">#REF!</definedName>
    <definedName name="sm" localSheetId="52">#REF!</definedName>
    <definedName name="sm" localSheetId="50">#REF!</definedName>
    <definedName name="sm" localSheetId="3">#REF!</definedName>
    <definedName name="sm" localSheetId="2">#REF!</definedName>
    <definedName name="sm" localSheetId="47">#REF!</definedName>
    <definedName name="sm" localSheetId="55">#REF!</definedName>
    <definedName name="sm" localSheetId="56">#REF!</definedName>
    <definedName name="sm">#REF!</definedName>
    <definedName name="sn" localSheetId="31">#REF!</definedName>
    <definedName name="sn" localSheetId="43">#REF!</definedName>
    <definedName name="sn" localSheetId="53">#REF!</definedName>
    <definedName name="sn" localSheetId="52">#REF!</definedName>
    <definedName name="sn" localSheetId="50">#REF!</definedName>
    <definedName name="sn" localSheetId="3">#REF!</definedName>
    <definedName name="sn" localSheetId="2">#REF!</definedName>
    <definedName name="sn" localSheetId="55">#REF!</definedName>
    <definedName name="sn" localSheetId="56">#REF!</definedName>
    <definedName name="sn">#REF!</definedName>
    <definedName name="snw" localSheetId="31">#REF!</definedName>
    <definedName name="snw" localSheetId="43">#REF!</definedName>
    <definedName name="snw" localSheetId="53">#REF!</definedName>
    <definedName name="snw" localSheetId="52">#REF!</definedName>
    <definedName name="snw" localSheetId="50">#REF!</definedName>
    <definedName name="snw" localSheetId="3">#REF!</definedName>
    <definedName name="snw" localSheetId="2">#REF!</definedName>
    <definedName name="snw" localSheetId="55">#REF!</definedName>
    <definedName name="snw" localSheetId="56">#REF!</definedName>
    <definedName name="snw">#REF!</definedName>
    <definedName name="sñ" localSheetId="31">#REF!</definedName>
    <definedName name="sñ" localSheetId="43">#REF!</definedName>
    <definedName name="sñ" localSheetId="53">#REF!</definedName>
    <definedName name="sñ" localSheetId="52">#REF!</definedName>
    <definedName name="sñ" localSheetId="50">#REF!</definedName>
    <definedName name="sñ" localSheetId="3">#REF!</definedName>
    <definedName name="sñ" localSheetId="2">#REF!</definedName>
    <definedName name="sñ" localSheetId="55">#REF!</definedName>
    <definedName name="sñ" localSheetId="56">#REF!</definedName>
    <definedName name="sñ">#REF!</definedName>
    <definedName name="so" localSheetId="31">#REF!</definedName>
    <definedName name="so" localSheetId="43">#REF!</definedName>
    <definedName name="so" localSheetId="53">#REF!</definedName>
    <definedName name="so" localSheetId="52">#REF!</definedName>
    <definedName name="so" localSheetId="50">#REF!</definedName>
    <definedName name="so" localSheetId="3">#REF!</definedName>
    <definedName name="so" localSheetId="2">#REF!</definedName>
    <definedName name="so" localSheetId="55">#REF!</definedName>
    <definedName name="so" localSheetId="56">#REF!</definedName>
    <definedName name="so">#REF!</definedName>
    <definedName name="SOCIAL" localSheetId="31">#REF!</definedName>
    <definedName name="SOCIAL" localSheetId="43">#REF!</definedName>
    <definedName name="SOCIAL" localSheetId="53">#REF!</definedName>
    <definedName name="SOCIAL" localSheetId="52">#REF!</definedName>
    <definedName name="SOCIAL" localSheetId="50">#REF!</definedName>
    <definedName name="SOCIAL" localSheetId="3">#REF!</definedName>
    <definedName name="SOCIAL" localSheetId="2">#REF!</definedName>
    <definedName name="SOCIAL" localSheetId="55">#REF!</definedName>
    <definedName name="SOCIAL" localSheetId="56">#REF!</definedName>
    <definedName name="SOCIAL">#REF!</definedName>
    <definedName name="SOSO" localSheetId="31" hidden="1">#REF!</definedName>
    <definedName name="SOSO" localSheetId="3" hidden="1">#REF!</definedName>
    <definedName name="SOSO" localSheetId="4" hidden="1">#REF!</definedName>
    <definedName name="SOSO" hidden="1">#REF!</definedName>
    <definedName name="sr" localSheetId="5">#REF!</definedName>
    <definedName name="sr" localSheetId="31">#REF!</definedName>
    <definedName name="sr" localSheetId="43">#REF!</definedName>
    <definedName name="sr" localSheetId="53">#REF!</definedName>
    <definedName name="sr" localSheetId="52">#REF!</definedName>
    <definedName name="sr" localSheetId="50">#REF!</definedName>
    <definedName name="sr" localSheetId="3">#REF!</definedName>
    <definedName name="sr" localSheetId="2">#REF!</definedName>
    <definedName name="sr" localSheetId="55">#REF!</definedName>
    <definedName name="sr" localSheetId="56">#REF!</definedName>
    <definedName name="sr">#REF!</definedName>
    <definedName name="SS" localSheetId="31">#REF!</definedName>
    <definedName name="SS" localSheetId="43">#REF!</definedName>
    <definedName name="SS" localSheetId="53">#REF!</definedName>
    <definedName name="SS" localSheetId="52">#REF!</definedName>
    <definedName name="SS" localSheetId="50">#REF!</definedName>
    <definedName name="SS" localSheetId="3">#REF!</definedName>
    <definedName name="SS" localSheetId="2">#REF!</definedName>
    <definedName name="SS" localSheetId="55">#REF!</definedName>
    <definedName name="SS" localSheetId="56">#REF!</definedName>
    <definedName name="SS">#REF!</definedName>
    <definedName name="ss_1">NA()</definedName>
    <definedName name="ss_11">NA()</definedName>
    <definedName name="ss_12">NA()</definedName>
    <definedName name="ss_6">NA()</definedName>
    <definedName name="ss_7">NA()</definedName>
    <definedName name="ss_8">NA()</definedName>
    <definedName name="ss_9">NA()</definedName>
    <definedName name="SSS" localSheetId="5">#REF!</definedName>
    <definedName name="SSS" localSheetId="31">#REF!</definedName>
    <definedName name="SSS" localSheetId="43">#REF!</definedName>
    <definedName name="SSS" localSheetId="53">#REF!</definedName>
    <definedName name="SSS" localSheetId="52">#REF!</definedName>
    <definedName name="SSS" localSheetId="50">#REF!</definedName>
    <definedName name="SSS" localSheetId="3">#REF!</definedName>
    <definedName name="SSS" localSheetId="2">#REF!</definedName>
    <definedName name="SSS" localSheetId="47">#REF!</definedName>
    <definedName name="SSS" localSheetId="55">#REF!</definedName>
    <definedName name="SSS" localSheetId="56">#REF!</definedName>
    <definedName name="SSS">#REF!</definedName>
    <definedName name="sss_1">NA()</definedName>
    <definedName name="sss_11">NA()</definedName>
    <definedName name="sss_12">NA()</definedName>
    <definedName name="sss_6">NA()</definedName>
    <definedName name="sss_7">NA()</definedName>
    <definedName name="sss_8">NA()</definedName>
    <definedName name="sss_9">NA()</definedName>
    <definedName name="ssss" localSheetId="5">#REF!</definedName>
    <definedName name="ssss" localSheetId="31">#REF!</definedName>
    <definedName name="ssss" localSheetId="43">#REF!</definedName>
    <definedName name="ssss" localSheetId="53">#REF!</definedName>
    <definedName name="ssss" localSheetId="52">#REF!</definedName>
    <definedName name="ssss" localSheetId="50">#REF!</definedName>
    <definedName name="ssss" localSheetId="3">#REF!</definedName>
    <definedName name="ssss" localSheetId="2">#REF!</definedName>
    <definedName name="ssss" localSheetId="47">#REF!</definedName>
    <definedName name="ssss" localSheetId="55">#REF!</definedName>
    <definedName name="ssss" localSheetId="56">#REF!</definedName>
    <definedName name="ssss">#REF!</definedName>
    <definedName name="ssss_1">NA()</definedName>
    <definedName name="ssss_11">NA()</definedName>
    <definedName name="ssss_12">NA()</definedName>
    <definedName name="ssss_6">NA()</definedName>
    <definedName name="ssss_7">NA()</definedName>
    <definedName name="ssss_8">NA()</definedName>
    <definedName name="ssss_9">NA()</definedName>
    <definedName name="st" localSheetId="5">#REF!</definedName>
    <definedName name="st" localSheetId="31">#REF!</definedName>
    <definedName name="st" localSheetId="43">#REF!</definedName>
    <definedName name="st" localSheetId="53">#REF!</definedName>
    <definedName name="st" localSheetId="52">#REF!</definedName>
    <definedName name="st" localSheetId="50">#REF!</definedName>
    <definedName name="st" localSheetId="3">#REF!</definedName>
    <definedName name="st" localSheetId="2">#REF!</definedName>
    <definedName name="st" localSheetId="47">#REF!</definedName>
    <definedName name="st" localSheetId="55">#REF!</definedName>
    <definedName name="st" localSheetId="56">#REF!</definedName>
    <definedName name="st">#REF!</definedName>
    <definedName name="strip.telefono10">#REF!</definedName>
    <definedName name="Stub" localSheetId="31" hidden="1">#REF!</definedName>
    <definedName name="Stub" localSheetId="3" hidden="1">#REF!</definedName>
    <definedName name="Stub" localSheetId="4" hidden="1">#REF!</definedName>
    <definedName name="Stub" hidden="1">#REF!</definedName>
    <definedName name="Stub_Header1" localSheetId="31" hidden="1">#REF!</definedName>
    <definedName name="Stub_Header1" localSheetId="3" hidden="1">#REF!</definedName>
    <definedName name="Stub_Header1" localSheetId="4" hidden="1">#REF!</definedName>
    <definedName name="Stub_Header1" hidden="1">#REF!</definedName>
    <definedName name="Stub_Header2" localSheetId="31" hidden="1">#REF!</definedName>
    <definedName name="Stub_Header2" localSheetId="3" hidden="1">#REF!</definedName>
    <definedName name="Stub_Header2" localSheetId="4" hidden="1">#REF!</definedName>
    <definedName name="Stub_Header2" hidden="1">#REF!</definedName>
    <definedName name="Stub_Header3" localSheetId="31" hidden="1">#REF!</definedName>
    <definedName name="Stub_Header3" localSheetId="3" hidden="1">#REF!</definedName>
    <definedName name="Stub_Header3" localSheetId="4" hidden="1">#REF!</definedName>
    <definedName name="Stub_Header3" hidden="1">#REF!</definedName>
    <definedName name="SU" localSheetId="31">#REF!</definedName>
    <definedName name="SU" localSheetId="43">#REF!</definedName>
    <definedName name="SU" localSheetId="53">#REF!</definedName>
    <definedName name="SU" localSheetId="52">#REF!</definedName>
    <definedName name="SU" localSheetId="50">#REF!</definedName>
    <definedName name="SU" localSheetId="51">#REF!</definedName>
    <definedName name="SU" localSheetId="3">#REF!</definedName>
    <definedName name="SU" localSheetId="49">#REF!</definedName>
    <definedName name="SU" localSheetId="2">#REF!</definedName>
    <definedName name="SU" localSheetId="47">#REF!</definedName>
    <definedName name="SU" localSheetId="55">#REF!</definedName>
    <definedName name="SU" localSheetId="56">#REF!</definedName>
    <definedName name="SU">#REF!</definedName>
    <definedName name="SUABANA2">#REF!</definedName>
    <definedName name="SUBA">#REF!</definedName>
    <definedName name="SUBESTACIONES" localSheetId="5">#REF!</definedName>
    <definedName name="SUBESTACIONES" localSheetId="31">#REF!</definedName>
    <definedName name="SUBESTACIONES" localSheetId="43">#REF!</definedName>
    <definedName name="SUBESTACIONES" localSheetId="53">#REF!</definedName>
    <definedName name="SUBESTACIONES" localSheetId="52">#REF!</definedName>
    <definedName name="SUBESTACIONES" localSheetId="50">#REF!</definedName>
    <definedName name="SUBESTACIONES" localSheetId="51">#REF!</definedName>
    <definedName name="SUBESTACIONES" localSheetId="3">#REF!</definedName>
    <definedName name="SUBESTACIONES" localSheetId="49">#REF!</definedName>
    <definedName name="SUBESTACIONES" localSheetId="2">#REF!</definedName>
    <definedName name="SUBESTACIONES" localSheetId="47">#REF!</definedName>
    <definedName name="SUBESTACIONES" localSheetId="55">#REF!</definedName>
    <definedName name="SUBESTACIONES" localSheetId="56">#REF!</definedName>
    <definedName name="SUBESTACIONES">#REF!</definedName>
    <definedName name="SUBPRODUCTOS" localSheetId="5">#REF!</definedName>
    <definedName name="SUBPRODUCTOS" localSheetId="9">#REF!</definedName>
    <definedName name="SUBPRODUCTOS" localSheetId="8">#REF!</definedName>
    <definedName name="SUBPRODUCTOS" localSheetId="31">#REF!</definedName>
    <definedName name="SUBPRODUCTOS" localSheetId="43">#REF!</definedName>
    <definedName name="SUBPRODUCTOS" localSheetId="53">#REF!</definedName>
    <definedName name="SUBPRODUCTOS" localSheetId="52">#REF!</definedName>
    <definedName name="SUBPRODUCTOS" localSheetId="50">#REF!</definedName>
    <definedName name="SUBPRODUCTOS" localSheetId="3">#REF!</definedName>
    <definedName name="SUBPRODUCTOS" localSheetId="2">#REF!</definedName>
    <definedName name="SUBPRODUCTOS" localSheetId="47">#REF!</definedName>
    <definedName name="SUBPRODUCTOS" localSheetId="55">#REF!</definedName>
    <definedName name="SUBPRODUCTOS" localSheetId="56">#REF!</definedName>
    <definedName name="SUBPRODUCTOS">#REF!</definedName>
    <definedName name="SUBTOTALMAT">#REF!</definedName>
    <definedName name="Supervía" localSheetId="3" hidden="1">{#N/A,#N/A,TRUE,"0001";#N/A,#N/A,TRUE,"0002";#N/A,#N/A,TRUE,"0003";#N/A,#N/A,TRUE,"0004";#N/A,#N/A,TRUE,"0005";#N/A,#N/A,TRUE,"0006";#N/A,#N/A,TRUE,"0007";#N/A,#N/A,TRUE,"0008";#N/A,#N/A,TRUE,"0009";#N/A,#N/A,TRUE,"0010"}</definedName>
    <definedName name="Supervía" localSheetId="4" hidden="1">{#N/A,#N/A,TRUE,"0001";#N/A,#N/A,TRUE,"0002";#N/A,#N/A,TRUE,"0003";#N/A,#N/A,TRUE,"0004";#N/A,#N/A,TRUE,"0005";#N/A,#N/A,TRUE,"0006";#N/A,#N/A,TRUE,"0007";#N/A,#N/A,TRUE,"0008";#N/A,#N/A,TRUE,"0009";#N/A,#N/A,TRUE,"0010"}</definedName>
    <definedName name="Supervía" localSheetId="7" hidden="1">{#N/A,#N/A,TRUE,"0001";#N/A,#N/A,TRUE,"0002";#N/A,#N/A,TRUE,"0003";#N/A,#N/A,TRUE,"0004";#N/A,#N/A,TRUE,"0005";#N/A,#N/A,TRUE,"0006";#N/A,#N/A,TRUE,"0007";#N/A,#N/A,TRUE,"0008";#N/A,#N/A,TRUE,"0009";#N/A,#N/A,TRUE,"0010"}</definedName>
    <definedName name="Supervía" hidden="1">{#N/A,#N/A,TRUE,"0001";#N/A,#N/A,TRUE,"0002";#N/A,#N/A,TRUE,"0003";#N/A,#N/A,TRUE,"0004";#N/A,#N/A,TRUE,"0005";#N/A,#N/A,TRUE,"0006";#N/A,#N/A,TRUE,"0007";#N/A,#N/A,TRUE,"0008";#N/A,#N/A,TRUE,"0009";#N/A,#N/A,TRUE,"0010"}</definedName>
    <definedName name="Swvu.TAB1." localSheetId="31" hidden="1">#REF!</definedName>
    <definedName name="Swvu.TAB1." localSheetId="43" hidden="1">#REF!</definedName>
    <definedName name="Swvu.TAB1." localSheetId="53" hidden="1">#REF!</definedName>
    <definedName name="Swvu.TAB1." localSheetId="52" hidden="1">#REF!</definedName>
    <definedName name="Swvu.TAB1." localSheetId="50" hidden="1">#REF!</definedName>
    <definedName name="Swvu.TAB1." localSheetId="51" hidden="1">#REF!</definedName>
    <definedName name="Swvu.TAB1." localSheetId="49" hidden="1">#REF!</definedName>
    <definedName name="Swvu.TAB1." localSheetId="2" hidden="1">#REF!</definedName>
    <definedName name="Swvu.TAB1." localSheetId="47" hidden="1">#REF!</definedName>
    <definedName name="Swvu.TAB1." localSheetId="55" hidden="1">#REF!</definedName>
    <definedName name="Swvu.TAB1." localSheetId="56" hidden="1">#REF!</definedName>
    <definedName name="Swvu.TAB1." hidden="1">#REF!</definedName>
    <definedName name="Swvu.TAB2." localSheetId="31" hidden="1">#REF!</definedName>
    <definedName name="Swvu.TAB2." localSheetId="43" hidden="1">#REF!</definedName>
    <definedName name="Swvu.TAB2." localSheetId="53" hidden="1">#REF!</definedName>
    <definedName name="Swvu.TAB2." localSheetId="52" hidden="1">#REF!</definedName>
    <definedName name="Swvu.TAB2." localSheetId="50" hidden="1">#REF!</definedName>
    <definedName name="Swvu.TAB2." localSheetId="2" hidden="1">#REF!</definedName>
    <definedName name="Swvu.TAB2." localSheetId="47" hidden="1">#REF!</definedName>
    <definedName name="Swvu.TAB2." localSheetId="55" hidden="1">#REF!</definedName>
    <definedName name="Swvu.TAB2." localSheetId="56" hidden="1">#REF!</definedName>
    <definedName name="Swvu.TAB2." hidden="1">#REF!</definedName>
    <definedName name="Swvu.TAB3." localSheetId="31" hidden="1">#REF!</definedName>
    <definedName name="Swvu.TAB3." localSheetId="43" hidden="1">#REF!</definedName>
    <definedName name="Swvu.TAB3." localSheetId="53" hidden="1">#REF!</definedName>
    <definedName name="Swvu.TAB3." localSheetId="52" hidden="1">#REF!</definedName>
    <definedName name="Swvu.TAB3." localSheetId="50" hidden="1">#REF!</definedName>
    <definedName name="Swvu.TAB3." localSheetId="2" hidden="1">#REF!</definedName>
    <definedName name="Swvu.TAB3." localSheetId="55" hidden="1">#REF!</definedName>
    <definedName name="Swvu.TAB3." localSheetId="56" hidden="1">#REF!</definedName>
    <definedName name="Swvu.TAB3." hidden="1">#REF!</definedName>
    <definedName name="Swvu.TAB4." localSheetId="31" hidden="1">#REF!</definedName>
    <definedName name="Swvu.TAB4." localSheetId="43" hidden="1">#REF!</definedName>
    <definedName name="Swvu.TAB4." localSheetId="53" hidden="1">#REF!</definedName>
    <definedName name="Swvu.TAB4." localSheetId="52" hidden="1">#REF!</definedName>
    <definedName name="Swvu.TAB4." localSheetId="50" hidden="1">#REF!</definedName>
    <definedName name="Swvu.TAB4." localSheetId="2" hidden="1">#REF!</definedName>
    <definedName name="Swvu.TAB4." localSheetId="55" hidden="1">#REF!</definedName>
    <definedName name="Swvu.TAB4." localSheetId="56" hidden="1">#REF!</definedName>
    <definedName name="Swvu.TAB4." hidden="1">#REF!</definedName>
    <definedName name="Swvu.TAB5." localSheetId="31" hidden="1">#REF!</definedName>
    <definedName name="Swvu.TAB5." localSheetId="43" hidden="1">#REF!</definedName>
    <definedName name="Swvu.TAB5." localSheetId="53" hidden="1">#REF!</definedName>
    <definedName name="Swvu.TAB5." localSheetId="52" hidden="1">#REF!</definedName>
    <definedName name="Swvu.TAB5." localSheetId="50" hidden="1">#REF!</definedName>
    <definedName name="Swvu.TAB5." localSheetId="2" hidden="1">#REF!</definedName>
    <definedName name="Swvu.TAB5." localSheetId="55" hidden="1">#REF!</definedName>
    <definedName name="Swvu.TAB5." localSheetId="56" hidden="1">#REF!</definedName>
    <definedName name="Swvu.TAB5." hidden="1">#REF!</definedName>
    <definedName name="T" localSheetId="9">#REF!</definedName>
    <definedName name="T" localSheetId="46">#REF!</definedName>
    <definedName name="T" localSheetId="8">#REF!</definedName>
    <definedName name="T" localSheetId="31">#REF!</definedName>
    <definedName name="T" localSheetId="42">#REF!</definedName>
    <definedName name="T" localSheetId="43">#REF!</definedName>
    <definedName name="T" localSheetId="53">#REF!</definedName>
    <definedName name="T" localSheetId="45">#REF!</definedName>
    <definedName name="T" localSheetId="48">#REF!</definedName>
    <definedName name="T" localSheetId="12">#REF!</definedName>
    <definedName name="T" localSheetId="52">#REF!</definedName>
    <definedName name="T" localSheetId="13">#REF!</definedName>
    <definedName name="T" localSheetId="14">#REF!</definedName>
    <definedName name="T" localSheetId="18">#REF!</definedName>
    <definedName name="T" localSheetId="19">#REF!</definedName>
    <definedName name="T" localSheetId="16">#REF!</definedName>
    <definedName name="T" localSheetId="17">#REF!</definedName>
    <definedName name="T" localSheetId="25">#REF!</definedName>
    <definedName name="T" localSheetId="29">#REF!</definedName>
    <definedName name="T" localSheetId="30">#REF!</definedName>
    <definedName name="T" localSheetId="27">#REF!</definedName>
    <definedName name="T" localSheetId="28">#REF!</definedName>
    <definedName name="T" localSheetId="26">#REF!</definedName>
    <definedName name="T" localSheetId="15">#REF!</definedName>
    <definedName name="T" localSheetId="32">#REF!</definedName>
    <definedName name="T" localSheetId="33">#REF!</definedName>
    <definedName name="T" localSheetId="34">#REF!</definedName>
    <definedName name="T" localSheetId="35">#REF!</definedName>
    <definedName name="T" localSheetId="23">#REF!</definedName>
    <definedName name="T" localSheetId="22">#REF!</definedName>
    <definedName name="T" localSheetId="21">#REF!</definedName>
    <definedName name="T" localSheetId="47">#REF!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36">#REF!</definedName>
    <definedName name="T" localSheetId="20">#REF!</definedName>
    <definedName name="T" localSheetId="55">#REF!</definedName>
    <definedName name="T" localSheetId="56">#REF!</definedName>
    <definedName name="T" localSheetId="54">#REF!</definedName>
    <definedName name="T" localSheetId="24">#REF!</definedName>
    <definedName name="T" localSheetId="44">#REF!</definedName>
    <definedName name="T">#REF!</definedName>
    <definedName name="TA" localSheetId="5">#REF!</definedName>
    <definedName name="TA" localSheetId="9">#REF!</definedName>
    <definedName name="TA" localSheetId="8">#REF!</definedName>
    <definedName name="TA" localSheetId="31">#REF!</definedName>
    <definedName name="TA" localSheetId="43">#REF!</definedName>
    <definedName name="TA" localSheetId="53">#REF!</definedName>
    <definedName name="TA" localSheetId="52">#REF!</definedName>
    <definedName name="TA" localSheetId="50">#REF!</definedName>
    <definedName name="TA" localSheetId="3">#REF!</definedName>
    <definedName name="TA" localSheetId="2">#REF!</definedName>
    <definedName name="TA" localSheetId="47">#REF!</definedName>
    <definedName name="TA" localSheetId="55">#REF!</definedName>
    <definedName name="TA" localSheetId="56">#REF!</definedName>
    <definedName name="TA">#REF!</definedName>
    <definedName name="TABLA" localSheetId="5">#REF!</definedName>
    <definedName name="TABLA" localSheetId="31">#REF!</definedName>
    <definedName name="TABLA" localSheetId="43">#REF!</definedName>
    <definedName name="TABLA" localSheetId="53">#REF!</definedName>
    <definedName name="TABLA" localSheetId="52">#REF!</definedName>
    <definedName name="TABLA" localSheetId="50">#REF!</definedName>
    <definedName name="TABLA" localSheetId="3">#REF!</definedName>
    <definedName name="TABLA" localSheetId="2">#REF!</definedName>
    <definedName name="TABLA" localSheetId="47">#REF!</definedName>
    <definedName name="TABLA" localSheetId="55">#REF!</definedName>
    <definedName name="TABLA" localSheetId="56">#REF!</definedName>
    <definedName name="TABLA">#REF!</definedName>
    <definedName name="tabla2" localSheetId="31">#REF!</definedName>
    <definedName name="tabla2" localSheetId="43">#REF!</definedName>
    <definedName name="tabla2" localSheetId="53">#REF!</definedName>
    <definedName name="tabla2" localSheetId="52">#REF!</definedName>
    <definedName name="tabla2" localSheetId="50">#REF!</definedName>
    <definedName name="tabla2" localSheetId="3">#REF!</definedName>
    <definedName name="tabla2" localSheetId="2">#REF!</definedName>
    <definedName name="tabla2" localSheetId="55">#REF!</definedName>
    <definedName name="tabla2" localSheetId="56">#REF!</definedName>
    <definedName name="tabla2">#REF!</definedName>
    <definedName name="tablero.4circuitos">#REF!</definedName>
    <definedName name="tapa.registro">#REF!</definedName>
    <definedName name="TARIFAS">#REF!</definedName>
    <definedName name="Taxpb" localSheetId="31" hidden="1">#REF!</definedName>
    <definedName name="Taxpb" localSheetId="3" hidden="1">#REF!</definedName>
    <definedName name="Taxpb" localSheetId="4" hidden="1">#REF!</definedName>
    <definedName name="Taxpb" hidden="1">#REF!</definedName>
    <definedName name="TB" localSheetId="9">#REF!</definedName>
    <definedName name="TB" localSheetId="8">#REF!</definedName>
    <definedName name="tb" localSheetId="31">#REF!</definedName>
    <definedName name="tb" localSheetId="43">#REF!</definedName>
    <definedName name="tb" localSheetId="53">#REF!</definedName>
    <definedName name="tb" localSheetId="52">#REF!</definedName>
    <definedName name="tb" localSheetId="50">#REF!</definedName>
    <definedName name="tb" localSheetId="3">#REF!</definedName>
    <definedName name="tb" localSheetId="2">#REF!</definedName>
    <definedName name="tb" localSheetId="47">#REF!</definedName>
    <definedName name="tb" localSheetId="55">#REF!</definedName>
    <definedName name="tb" localSheetId="56">#REF!</definedName>
    <definedName name="tb">#REF!</definedName>
    <definedName name="TC" localSheetId="9">#REF!</definedName>
    <definedName name="TC" localSheetId="8">#REF!</definedName>
    <definedName name="TC" localSheetId="31">#REF!</definedName>
    <definedName name="TC" localSheetId="43">#REF!</definedName>
    <definedName name="TC" localSheetId="53">#REF!</definedName>
    <definedName name="TC" localSheetId="52">#REF!</definedName>
    <definedName name="TC" localSheetId="50">#REF!</definedName>
    <definedName name="TC" localSheetId="3">#REF!</definedName>
    <definedName name="TC" localSheetId="2">#REF!</definedName>
    <definedName name="TC" localSheetId="55">#REF!</definedName>
    <definedName name="TC" localSheetId="56">#REF!</definedName>
    <definedName name="TC">#REF!</definedName>
    <definedName name="TE" localSheetId="9">#REF!</definedName>
    <definedName name="TE" localSheetId="8">#REF!</definedName>
    <definedName name="TE" localSheetId="31">#REF!</definedName>
    <definedName name="TE" localSheetId="43">#REF!</definedName>
    <definedName name="TE" localSheetId="53">#REF!</definedName>
    <definedName name="TE" localSheetId="52">#REF!</definedName>
    <definedName name="TE" localSheetId="50">#REF!</definedName>
    <definedName name="TE" localSheetId="3">#REF!</definedName>
    <definedName name="TE" localSheetId="2">#REF!</definedName>
    <definedName name="TE" localSheetId="55">#REF!</definedName>
    <definedName name="TE" localSheetId="56">#REF!</definedName>
    <definedName name="TE">#REF!</definedName>
    <definedName name="Tecnico" localSheetId="5">#REF!</definedName>
    <definedName name="Tecnico" localSheetId="9">#REF!</definedName>
    <definedName name="Tecnico" localSheetId="8">#REF!</definedName>
    <definedName name="Tecnico" localSheetId="31">#REF!</definedName>
    <definedName name="Tecnico" localSheetId="43">#REF!</definedName>
    <definedName name="Tecnico" localSheetId="53">#REF!</definedName>
    <definedName name="Tecnico" localSheetId="52">#REF!</definedName>
    <definedName name="Tecnico" localSheetId="50">#REF!</definedName>
    <definedName name="Tecnico" localSheetId="3">#REF!</definedName>
    <definedName name="Tecnico" localSheetId="2">#REF!</definedName>
    <definedName name="Tecnico" localSheetId="47">#REF!</definedName>
    <definedName name="Tecnico" localSheetId="55">#REF!</definedName>
    <definedName name="Tecnico" localSheetId="56">#REF!</definedName>
    <definedName name="Tecnico">#REF!</definedName>
    <definedName name="telefono">#REF!</definedName>
    <definedName name="Teléfono">#REF!</definedName>
    <definedName name="TETE" localSheetId="5">#REF!</definedName>
    <definedName name="TETE" localSheetId="31">#REF!</definedName>
    <definedName name="TETE" localSheetId="43">#REF!</definedName>
    <definedName name="TETE" localSheetId="53">#REF!</definedName>
    <definedName name="TETE" localSheetId="52">#REF!</definedName>
    <definedName name="TETE" localSheetId="50">#REF!</definedName>
    <definedName name="TETE" localSheetId="3">#REF!</definedName>
    <definedName name="TETE" localSheetId="2">#REF!</definedName>
    <definedName name="TETE" localSheetId="47">#REF!</definedName>
    <definedName name="TETE" localSheetId="55">#REF!</definedName>
    <definedName name="TETE" localSheetId="56">#REF!</definedName>
    <definedName name="TETE">#REF!</definedName>
    <definedName name="th" localSheetId="31">#REF!</definedName>
    <definedName name="th" localSheetId="43">#REF!</definedName>
    <definedName name="th" localSheetId="53">#REF!</definedName>
    <definedName name="th" localSheetId="52">#REF!</definedName>
    <definedName name="th" localSheetId="50">#REF!</definedName>
    <definedName name="th" localSheetId="3">#REF!</definedName>
    <definedName name="th" localSheetId="2">#REF!</definedName>
    <definedName name="th" localSheetId="55">#REF!</definedName>
    <definedName name="th" localSheetId="56">#REF!</definedName>
    <definedName name="th">#REF!</definedName>
    <definedName name="tintilla.puertas">#REF!</definedName>
    <definedName name="TIO" localSheetId="5">#REF!</definedName>
    <definedName name="TIO" localSheetId="31">#REF!</definedName>
    <definedName name="TIO" localSheetId="43">#REF!</definedName>
    <definedName name="TIO" localSheetId="53">#REF!</definedName>
    <definedName name="TIO" localSheetId="52">#REF!</definedName>
    <definedName name="TIO" localSheetId="50">#REF!</definedName>
    <definedName name="TIO" localSheetId="3">#REF!</definedName>
    <definedName name="TIO" localSheetId="2">#REF!</definedName>
    <definedName name="TIO" localSheetId="47">#REF!</definedName>
    <definedName name="TIO" localSheetId="55">#REF!</definedName>
    <definedName name="TIO" localSheetId="56">#REF!</definedName>
    <definedName name="TIO">#REF!</definedName>
    <definedName name="TipoCosteo" localSheetId="9">#REF!</definedName>
    <definedName name="TipoCosteo" localSheetId="8">#REF!</definedName>
    <definedName name="TipoCosteo" localSheetId="31">#REF!</definedName>
    <definedName name="TipoCosteo" localSheetId="43">#REF!</definedName>
    <definedName name="TipoCosteo" localSheetId="53">#REF!</definedName>
    <definedName name="TipoCosteo" localSheetId="52">#REF!</definedName>
    <definedName name="TipoCosteo" localSheetId="50">#REF!</definedName>
    <definedName name="TipoCosteo" localSheetId="3">#REF!</definedName>
    <definedName name="TipoCosteo" localSheetId="2">#REF!</definedName>
    <definedName name="TipoCosteo" localSheetId="55">#REF!</definedName>
    <definedName name="TipoCosteo" localSheetId="56">#REF!</definedName>
    <definedName name="TipoCosteo">#REF!</definedName>
    <definedName name="TipoCosteoNivelRiesgo" localSheetId="9">#REF!</definedName>
    <definedName name="TipoCosteoNivelRiesgo" localSheetId="8">#REF!</definedName>
    <definedName name="TipoCosteoNivelRiesgo" localSheetId="31">#REF!</definedName>
    <definedName name="TipoCosteoNivelRiesgo" localSheetId="43">#REF!</definedName>
    <definedName name="TipoCosteoNivelRiesgo" localSheetId="53">#REF!</definedName>
    <definedName name="TipoCosteoNivelRiesgo" localSheetId="52">#REF!</definedName>
    <definedName name="TipoCosteoNivelRiesgo" localSheetId="50">#REF!</definedName>
    <definedName name="TipoCosteoNivelRiesgo" localSheetId="3">#REF!</definedName>
    <definedName name="TipoCosteoNivelRiesgo" localSheetId="2">#REF!</definedName>
    <definedName name="TipoCosteoNivelRiesgo" localSheetId="55">#REF!</definedName>
    <definedName name="TipoCosteoNivelRiesgo" localSheetId="56">#REF!</definedName>
    <definedName name="TipoCosteoNivelRiesgo">#REF!</definedName>
    <definedName name="TiposCampamentos" localSheetId="9">#REF!</definedName>
    <definedName name="TiposCampamentos" localSheetId="8">#REF!</definedName>
    <definedName name="TiposCampamentos" localSheetId="31">#REF!</definedName>
    <definedName name="TiposCampamentos" localSheetId="43">#REF!</definedName>
    <definedName name="TiposCampamentos" localSheetId="53">#REF!</definedName>
    <definedName name="TiposCampamentos" localSheetId="52">#REF!</definedName>
    <definedName name="TiposCampamentos" localSheetId="50">#REF!</definedName>
    <definedName name="TiposCampamentos" localSheetId="3">#REF!</definedName>
    <definedName name="TiposCampamentos" localSheetId="2">#REF!</definedName>
    <definedName name="TiposCampamentos" localSheetId="55">#REF!</definedName>
    <definedName name="TiposCampamentos" localSheetId="56">#REF!</definedName>
    <definedName name="TiposCampamentos">#REF!</definedName>
    <definedName name="TiposEnsayos" localSheetId="9">#REF!</definedName>
    <definedName name="TiposEnsayos" localSheetId="8">#REF!</definedName>
    <definedName name="TiposEnsayos" localSheetId="31">#REF!</definedName>
    <definedName name="TiposEnsayos" localSheetId="43">#REF!</definedName>
    <definedName name="TiposEnsayos" localSheetId="53">#REF!</definedName>
    <definedName name="TiposEnsayos" localSheetId="52">#REF!</definedName>
    <definedName name="TiposEnsayos" localSheetId="50">#REF!</definedName>
    <definedName name="TiposEnsayos" localSheetId="3">#REF!</definedName>
    <definedName name="TiposEnsayos" localSheetId="2">#REF!</definedName>
    <definedName name="TiposEnsayos" localSheetId="55">#REF!</definedName>
    <definedName name="TiposEnsayos" localSheetId="56">#REF!</definedName>
    <definedName name="TiposEnsayos">#REF!</definedName>
    <definedName name="TiposEquipos" localSheetId="9">#REF!</definedName>
    <definedName name="TiposEquipos" localSheetId="8">#REF!</definedName>
    <definedName name="TiposEquipos" localSheetId="31">#REF!</definedName>
    <definedName name="TiposEquipos" localSheetId="43">#REF!</definedName>
    <definedName name="TiposEquipos" localSheetId="53">#REF!</definedName>
    <definedName name="TiposEquipos" localSheetId="52">#REF!</definedName>
    <definedName name="TiposEquipos" localSheetId="50">#REF!</definedName>
    <definedName name="TiposEquipos" localSheetId="3">#REF!</definedName>
    <definedName name="TiposEquipos" localSheetId="2">#REF!</definedName>
    <definedName name="TiposEquipos" localSheetId="55">#REF!</definedName>
    <definedName name="TiposEquipos" localSheetId="56">#REF!</definedName>
    <definedName name="TiposEquipos">#REF!</definedName>
    <definedName name="TiposOficina" localSheetId="9">#REF!</definedName>
    <definedName name="TiposOficina" localSheetId="8">#REF!</definedName>
    <definedName name="TiposOficina" localSheetId="31">#REF!</definedName>
    <definedName name="TiposOficina" localSheetId="43">#REF!</definedName>
    <definedName name="TiposOficina" localSheetId="53">#REF!</definedName>
    <definedName name="TiposOficina" localSheetId="52">#REF!</definedName>
    <definedName name="TiposOficina" localSheetId="50">#REF!</definedName>
    <definedName name="TiposOficina" localSheetId="3">#REF!</definedName>
    <definedName name="TiposOficina" localSheetId="2">#REF!</definedName>
    <definedName name="TiposOficina" localSheetId="55">#REF!</definedName>
    <definedName name="TiposOficina" localSheetId="56">#REF!</definedName>
    <definedName name="TiposOficina">#REF!</definedName>
    <definedName name="TiposPersonalProfesional" localSheetId="9">#REF!</definedName>
    <definedName name="TiposPersonalProfesional" localSheetId="8">#REF!</definedName>
    <definedName name="TiposPersonalProfesional" localSheetId="31">#REF!</definedName>
    <definedName name="TiposPersonalProfesional" localSheetId="43">#REF!</definedName>
    <definedName name="TiposPersonalProfesional" localSheetId="53">#REF!</definedName>
    <definedName name="TiposPersonalProfesional" localSheetId="52">#REF!</definedName>
    <definedName name="TiposPersonalProfesional" localSheetId="50">#REF!</definedName>
    <definedName name="TiposPersonalProfesional" localSheetId="3">#REF!</definedName>
    <definedName name="TiposPersonalProfesional" localSheetId="2">#REF!</definedName>
    <definedName name="TiposPersonalProfesional" localSheetId="55">#REF!</definedName>
    <definedName name="TiposPersonalProfesional" localSheetId="56">#REF!</definedName>
    <definedName name="TiposPersonalProfesional">#REF!</definedName>
    <definedName name="TiposPersonalTecnico" localSheetId="9">#REF!</definedName>
    <definedName name="TiposPersonalTecnico" localSheetId="8">#REF!</definedName>
    <definedName name="TiposPersonalTecnico" localSheetId="31">#REF!</definedName>
    <definedName name="TiposPersonalTecnico" localSheetId="43">#REF!</definedName>
    <definedName name="TiposPersonalTecnico" localSheetId="53">#REF!</definedName>
    <definedName name="TiposPersonalTecnico" localSheetId="52">#REF!</definedName>
    <definedName name="TiposPersonalTecnico" localSheetId="50">#REF!</definedName>
    <definedName name="TiposPersonalTecnico" localSheetId="3">#REF!</definedName>
    <definedName name="TiposPersonalTecnico" localSheetId="2">#REF!</definedName>
    <definedName name="TiposPersonalTecnico" localSheetId="55">#REF!</definedName>
    <definedName name="TiposPersonalTecnico" localSheetId="56">#REF!</definedName>
    <definedName name="TiposPersonalTecnico">#REF!</definedName>
    <definedName name="tipov" localSheetId="31">#REF!</definedName>
    <definedName name="tipov" localSheetId="43">#REF!</definedName>
    <definedName name="tipov" localSheetId="53">#REF!</definedName>
    <definedName name="tipov" localSheetId="52">#REF!</definedName>
    <definedName name="tipov" localSheetId="50">#REF!</definedName>
    <definedName name="tipov" localSheetId="3">#REF!</definedName>
    <definedName name="tipov" localSheetId="2">#REF!</definedName>
    <definedName name="tipov" localSheetId="55">#REF!</definedName>
    <definedName name="tipov" localSheetId="56">#REF!</definedName>
    <definedName name="tipov">#REF!</definedName>
    <definedName name="Titlepb" localSheetId="31" hidden="1">#REF!</definedName>
    <definedName name="Titlepb" localSheetId="3" hidden="1">#REF!</definedName>
    <definedName name="Titlepb" localSheetId="4" hidden="1">#REF!</definedName>
    <definedName name="Titlepb" hidden="1">#REF!</definedName>
    <definedName name="TITULO" localSheetId="31">#REF!</definedName>
    <definedName name="TITULO" localSheetId="43">#REF!</definedName>
    <definedName name="TITULO" localSheetId="53">#REF!</definedName>
    <definedName name="TITULO" localSheetId="52">#REF!</definedName>
    <definedName name="TITULO" localSheetId="50">#REF!</definedName>
    <definedName name="TITULO" localSheetId="3">#REF!</definedName>
    <definedName name="TITULO" localSheetId="2">#REF!</definedName>
    <definedName name="TITULO" localSheetId="55">#REF!</definedName>
    <definedName name="TITULO" localSheetId="56">#REF!</definedName>
    <definedName name="TITULO">#REF!</definedName>
    <definedName name="_xlnm.Print_Titles" localSheetId="1">'MEMORIAS CENTRO'!$1:$5</definedName>
    <definedName name="_xlnm.Print_Titles" localSheetId="2">'PLUVIAL CENTRO'!$1:$4</definedName>
    <definedName name="_xlnm.Print_Titles" localSheetId="0">'PRESU OFICIAL'!$1:$4</definedName>
    <definedName name="_xlnm.Print_Titles">#REF!</definedName>
    <definedName name="tj" localSheetId="5">#REF!</definedName>
    <definedName name="tj" localSheetId="31">#REF!</definedName>
    <definedName name="tj" localSheetId="43">#REF!</definedName>
    <definedName name="tj" localSheetId="53">#REF!</definedName>
    <definedName name="tj" localSheetId="52">#REF!</definedName>
    <definedName name="tj" localSheetId="50">#REF!</definedName>
    <definedName name="tj" localSheetId="3">#REF!</definedName>
    <definedName name="tj" localSheetId="2">#REF!</definedName>
    <definedName name="tj" localSheetId="47">#REF!</definedName>
    <definedName name="tj" localSheetId="55">#REF!</definedName>
    <definedName name="tj" localSheetId="56">#REF!</definedName>
    <definedName name="tj">#REF!</definedName>
    <definedName name="tk">#REF!</definedName>
    <definedName name="tl" localSheetId="5">#REF!</definedName>
    <definedName name="TL" localSheetId="9">#REF!</definedName>
    <definedName name="TL" localSheetId="8">#REF!</definedName>
    <definedName name="tl" localSheetId="31">#REF!</definedName>
    <definedName name="tl" localSheetId="43">#REF!</definedName>
    <definedName name="tl" localSheetId="53">#REF!</definedName>
    <definedName name="tl" localSheetId="52">#REF!</definedName>
    <definedName name="tl" localSheetId="50">#REF!</definedName>
    <definedName name="tl" localSheetId="3">#REF!</definedName>
    <definedName name="tl" localSheetId="2">#REF!</definedName>
    <definedName name="tl" localSheetId="47">#REF!</definedName>
    <definedName name="tl" localSheetId="55">#REF!</definedName>
    <definedName name="tl" localSheetId="56">#REF!</definedName>
    <definedName name="tl">#REF!</definedName>
    <definedName name="tn" localSheetId="31">#REF!</definedName>
    <definedName name="tn" localSheetId="43">#REF!</definedName>
    <definedName name="tn" localSheetId="53">#REF!</definedName>
    <definedName name="tn" localSheetId="52">#REF!</definedName>
    <definedName name="tn" localSheetId="50">#REF!</definedName>
    <definedName name="tn" localSheetId="3">#REF!</definedName>
    <definedName name="tn" localSheetId="2">#REF!</definedName>
    <definedName name="tn" localSheetId="55">#REF!</definedName>
    <definedName name="tn" localSheetId="56">#REF!</definedName>
    <definedName name="tn">#REF!</definedName>
    <definedName name="to">#REF!</definedName>
    <definedName name="TODOANA" localSheetId="5">#REF!</definedName>
    <definedName name="TODOANA" localSheetId="31">#REF!</definedName>
    <definedName name="TODOANA" localSheetId="43">#REF!</definedName>
    <definedName name="TODOANA" localSheetId="53">#REF!</definedName>
    <definedName name="TODOANA" localSheetId="52">#REF!</definedName>
    <definedName name="TODOANA" localSheetId="50">#REF!</definedName>
    <definedName name="TODOANA" localSheetId="3">#REF!</definedName>
    <definedName name="TODOANA" localSheetId="2">#REF!</definedName>
    <definedName name="TODOANA" localSheetId="47">#REF!</definedName>
    <definedName name="TODOANA" localSheetId="55">#REF!</definedName>
    <definedName name="TODOANA" localSheetId="56">#REF!</definedName>
    <definedName name="TODOANA">#REF!</definedName>
    <definedName name="TODOINSU" localSheetId="31">#REF!</definedName>
    <definedName name="TODOINSU" localSheetId="43">#REF!</definedName>
    <definedName name="TODOINSU" localSheetId="53">#REF!</definedName>
    <definedName name="TODOINSU" localSheetId="52">#REF!</definedName>
    <definedName name="TODOINSU" localSheetId="50">#REF!</definedName>
    <definedName name="TODOINSU" localSheetId="3">#REF!</definedName>
    <definedName name="TODOINSU" localSheetId="2">#REF!</definedName>
    <definedName name="TODOINSU" localSheetId="55">#REF!</definedName>
    <definedName name="TODOINSU" localSheetId="56">#REF!</definedName>
    <definedName name="TODOINSU">#REF!</definedName>
    <definedName name="TODOITEM" localSheetId="31">#REF!</definedName>
    <definedName name="TODOITEM" localSheetId="43">#REF!</definedName>
    <definedName name="TODOITEM" localSheetId="53">#REF!</definedName>
    <definedName name="TODOITEM" localSheetId="52">#REF!</definedName>
    <definedName name="TODOITEM" localSheetId="50">#REF!</definedName>
    <definedName name="TODOITEM" localSheetId="3">#REF!</definedName>
    <definedName name="TODOITEM" localSheetId="2">#REF!</definedName>
    <definedName name="TODOITEM" localSheetId="55">#REF!</definedName>
    <definedName name="TODOITEM" localSheetId="56">#REF!</definedName>
    <definedName name="TODOITEM">#REF!</definedName>
    <definedName name="tolete.12">#REF!</definedName>
    <definedName name="toma.monofasica">#REF!</definedName>
    <definedName name="TOP" localSheetId="9">#REF!</definedName>
    <definedName name="TOP" localSheetId="8">#REF!</definedName>
    <definedName name="TOP">#REF!</definedName>
    <definedName name="total" localSheetId="5">#REF!</definedName>
    <definedName name="total" localSheetId="31">#REF!</definedName>
    <definedName name="total" localSheetId="43">#REF!</definedName>
    <definedName name="total" localSheetId="53">#REF!</definedName>
    <definedName name="total" localSheetId="52">#REF!</definedName>
    <definedName name="total" localSheetId="50">#REF!</definedName>
    <definedName name="total" localSheetId="3">#REF!</definedName>
    <definedName name="total" localSheetId="2">#REF!</definedName>
    <definedName name="total" localSheetId="47">#REF!</definedName>
    <definedName name="total" localSheetId="55">#REF!</definedName>
    <definedName name="total" localSheetId="56">#REF!</definedName>
    <definedName name="total">#REF!</definedName>
    <definedName name="Total_Kilometro_típico_aereo_11.4_kV" localSheetId="5">#REF!</definedName>
    <definedName name="Total_Kilometro_típico_aereo_11.4_kV" localSheetId="31">#REF!</definedName>
    <definedName name="Total_Kilometro_típico_aereo_11.4_kV" localSheetId="43">#REF!</definedName>
    <definedName name="Total_Kilometro_típico_aereo_11.4_kV" localSheetId="53">#REF!</definedName>
    <definedName name="Total_Kilometro_típico_aereo_11.4_kV" localSheetId="52">#REF!</definedName>
    <definedName name="Total_Kilometro_típico_aereo_11.4_kV" localSheetId="50">#REF!</definedName>
    <definedName name="Total_Kilometro_típico_aereo_11.4_kV" localSheetId="3">#REF!</definedName>
    <definedName name="Total_Kilometro_típico_aereo_11.4_kV" localSheetId="2">#REF!</definedName>
    <definedName name="Total_Kilometro_típico_aereo_11.4_kV" localSheetId="47">#REF!</definedName>
    <definedName name="Total_Kilometro_típico_aereo_11.4_kV" localSheetId="55">#REF!</definedName>
    <definedName name="Total_Kilometro_típico_aereo_11.4_kV" localSheetId="56">#REF!</definedName>
    <definedName name="Total_Kilometro_típico_aereo_11.4_kV">#REF!</definedName>
    <definedName name="Total_Kilometro_típico_aereo_34.5_kV" localSheetId="5">#REF!</definedName>
    <definedName name="Total_Kilometro_típico_aereo_34.5_kV" localSheetId="31">#REF!</definedName>
    <definedName name="Total_Kilometro_típico_aereo_34.5_kV" localSheetId="43">#REF!</definedName>
    <definedName name="Total_Kilometro_típico_aereo_34.5_kV" localSheetId="53">#REF!</definedName>
    <definedName name="Total_Kilometro_típico_aereo_34.5_kV" localSheetId="52">#REF!</definedName>
    <definedName name="Total_Kilometro_típico_aereo_34.5_kV" localSheetId="50">#REF!</definedName>
    <definedName name="Total_Kilometro_típico_aereo_34.5_kV" localSheetId="3">#REF!</definedName>
    <definedName name="Total_Kilometro_típico_aereo_34.5_kV" localSheetId="2">#REF!</definedName>
    <definedName name="Total_Kilometro_típico_aereo_34.5_kV" localSheetId="47">#REF!</definedName>
    <definedName name="Total_Kilometro_típico_aereo_34.5_kV" localSheetId="55">#REF!</definedName>
    <definedName name="Total_Kilometro_típico_aereo_34.5_kV" localSheetId="56">#REF!</definedName>
    <definedName name="Total_Kilometro_típico_aereo_34.5_kV">#REF!</definedName>
    <definedName name="Total_Kilometro_típico_aereo_rural_11.4kV" localSheetId="31">#REF!</definedName>
    <definedName name="Total_Kilometro_típico_aereo_rural_11.4kV" localSheetId="43">#REF!</definedName>
    <definedName name="Total_Kilometro_típico_aereo_rural_11.4kV" localSheetId="53">#REF!</definedName>
    <definedName name="Total_Kilometro_típico_aereo_rural_11.4kV" localSheetId="52">#REF!</definedName>
    <definedName name="Total_Kilometro_típico_aereo_rural_11.4kV" localSheetId="50">#REF!</definedName>
    <definedName name="Total_Kilometro_típico_aereo_rural_11.4kV" localSheetId="2">#REF!</definedName>
    <definedName name="Total_Kilometro_típico_aereo_rural_11.4kV" localSheetId="55">#REF!</definedName>
    <definedName name="Total_Kilometro_típico_aereo_rural_11.4kV" localSheetId="56">#REF!</definedName>
    <definedName name="Total_Kilometro_típico_aereo_rural_11.4kV">#REF!</definedName>
    <definedName name="Total_Kilometro_típico_aereo_rural_34.5kV" localSheetId="31">#REF!</definedName>
    <definedName name="Total_Kilometro_típico_aereo_rural_34.5kV" localSheetId="43">#REF!</definedName>
    <definedName name="Total_Kilometro_típico_aereo_rural_34.5kV" localSheetId="53">#REF!</definedName>
    <definedName name="Total_Kilometro_típico_aereo_rural_34.5kV" localSheetId="52">#REF!</definedName>
    <definedName name="Total_Kilometro_típico_aereo_rural_34.5kV" localSheetId="50">#REF!</definedName>
    <definedName name="Total_Kilometro_típico_aereo_rural_34.5kV" localSheetId="2">#REF!</definedName>
    <definedName name="Total_Kilometro_típico_aereo_rural_34.5kV" localSheetId="55">#REF!</definedName>
    <definedName name="Total_Kilometro_típico_aereo_rural_34.5kV" localSheetId="56">#REF!</definedName>
    <definedName name="Total_Kilometro_típico_aereo_rural_34.5kV">#REF!</definedName>
    <definedName name="Total_Kilometro_típico_subterraneo_11.4_kV" localSheetId="31">#REF!</definedName>
    <definedName name="Total_Kilometro_típico_subterraneo_11.4_kV" localSheetId="43">#REF!</definedName>
    <definedName name="Total_Kilometro_típico_subterraneo_11.4_kV" localSheetId="53">#REF!</definedName>
    <definedName name="Total_Kilometro_típico_subterraneo_11.4_kV" localSheetId="52">#REF!</definedName>
    <definedName name="Total_Kilometro_típico_subterraneo_11.4_kV" localSheetId="50">#REF!</definedName>
    <definedName name="Total_Kilometro_típico_subterraneo_11.4_kV" localSheetId="2">#REF!</definedName>
    <definedName name="Total_Kilometro_típico_subterraneo_11.4_kV" localSheetId="55">#REF!</definedName>
    <definedName name="Total_Kilometro_típico_subterraneo_11.4_kV" localSheetId="56">#REF!</definedName>
    <definedName name="Total_Kilometro_típico_subterraneo_11.4_kV">#REF!</definedName>
    <definedName name="Total_Kilometro_típico_subterraneo_34.5_kV" localSheetId="31">#REF!</definedName>
    <definedName name="Total_Kilometro_típico_subterraneo_34.5_kV" localSheetId="43">#REF!</definedName>
    <definedName name="Total_Kilometro_típico_subterraneo_34.5_kV" localSheetId="53">#REF!</definedName>
    <definedName name="Total_Kilometro_típico_subterraneo_34.5_kV" localSheetId="52">#REF!</definedName>
    <definedName name="Total_Kilometro_típico_subterraneo_34.5_kV" localSheetId="50">#REF!</definedName>
    <definedName name="Total_Kilometro_típico_subterraneo_34.5_kV" localSheetId="2">#REF!</definedName>
    <definedName name="Total_Kilometro_típico_subterraneo_34.5_kV" localSheetId="55">#REF!</definedName>
    <definedName name="Total_Kilometro_típico_subterraneo_34.5_kV" localSheetId="56">#REF!</definedName>
    <definedName name="Total_Kilometro_típico_subterraneo_34.5_kV">#REF!</definedName>
    <definedName name="TotalCalidad" localSheetId="5">#REF!</definedName>
    <definedName name="TotalCalidad" localSheetId="9">#REF!</definedName>
    <definedName name="TotalCalidad" localSheetId="8">#REF!</definedName>
    <definedName name="TotalCalidad" localSheetId="31">#REF!</definedName>
    <definedName name="TotalCalidad" localSheetId="43">#REF!</definedName>
    <definedName name="TotalCalidad" localSheetId="53">#REF!</definedName>
    <definedName name="TotalCalidad" localSheetId="52">#REF!</definedName>
    <definedName name="TotalCalidad" localSheetId="50">#REF!</definedName>
    <definedName name="TotalCalidad" localSheetId="3">#REF!</definedName>
    <definedName name="TotalCalidad" localSheetId="2">#REF!</definedName>
    <definedName name="TotalCalidad" localSheetId="47">#REF!</definedName>
    <definedName name="TotalCalidad" localSheetId="55">#REF!</definedName>
    <definedName name="TotalCalidad" localSheetId="56">#REF!</definedName>
    <definedName name="TotalCalidad">#REF!</definedName>
    <definedName name="TotalCam" localSheetId="9">#REF!</definedName>
    <definedName name="TotalCam" localSheetId="8">#REF!</definedName>
    <definedName name="TotalCam" localSheetId="31">#REF!</definedName>
    <definedName name="TotalCam" localSheetId="43">#REF!</definedName>
    <definedName name="TotalCam" localSheetId="53">#REF!</definedName>
    <definedName name="TotalCam" localSheetId="52">#REF!</definedName>
    <definedName name="TotalCam" localSheetId="50">#REF!</definedName>
    <definedName name="TotalCam" localSheetId="3">#REF!</definedName>
    <definedName name="TotalCam" localSheetId="2">#REF!</definedName>
    <definedName name="TotalCam" localSheetId="55">#REF!</definedName>
    <definedName name="TotalCam" localSheetId="56">#REF!</definedName>
    <definedName name="TotalCam">#REF!</definedName>
    <definedName name="TotalContratoConIva">#REF!</definedName>
    <definedName name="TotalContratoSinIVA">#REF!</definedName>
    <definedName name="TotalEns" localSheetId="5">#REF!</definedName>
    <definedName name="TotalEns" localSheetId="9">#REF!</definedName>
    <definedName name="TotalEns" localSheetId="8">#REF!</definedName>
    <definedName name="TotalEns" localSheetId="31">#REF!</definedName>
    <definedName name="TotalEns" localSheetId="43">#REF!</definedName>
    <definedName name="TotalEns" localSheetId="53">#REF!</definedName>
    <definedName name="TotalEns" localSheetId="52">#REF!</definedName>
    <definedName name="TotalEns" localSheetId="50">#REF!</definedName>
    <definedName name="TotalEns" localSheetId="3">#REF!</definedName>
    <definedName name="TotalEns" localSheetId="2">#REF!</definedName>
    <definedName name="TotalEns" localSheetId="47">#REF!</definedName>
    <definedName name="TotalEns" localSheetId="55">#REF!</definedName>
    <definedName name="TotalEns" localSheetId="56">#REF!</definedName>
    <definedName name="TotalEns">#REF!</definedName>
    <definedName name="TotalEqu" localSheetId="9">#REF!</definedName>
    <definedName name="TotalEqu" localSheetId="8">#REF!</definedName>
    <definedName name="TotalEqu" localSheetId="31">#REF!</definedName>
    <definedName name="TotalEqu" localSheetId="43">#REF!</definedName>
    <definedName name="TotalEqu" localSheetId="53">#REF!</definedName>
    <definedName name="TotalEqu" localSheetId="52">#REF!</definedName>
    <definedName name="TotalEqu" localSheetId="50">#REF!</definedName>
    <definedName name="TotalEqu" localSheetId="3">#REF!</definedName>
    <definedName name="TotalEqu" localSheetId="2">#REF!</definedName>
    <definedName name="TotalEqu" localSheetId="55">#REF!</definedName>
    <definedName name="TotalEqu" localSheetId="56">#REF!</definedName>
    <definedName name="TotalEqu">#REF!</definedName>
    <definedName name="TotalImpuestosObra" localSheetId="9">#REF!</definedName>
    <definedName name="TotalImpuestosObra" localSheetId="8">#REF!</definedName>
    <definedName name="TotalImpuestosObra" localSheetId="31">#REF!</definedName>
    <definedName name="TotalImpuestosObra" localSheetId="43">#REF!</definedName>
    <definedName name="TotalImpuestosObra" localSheetId="53">#REF!</definedName>
    <definedName name="TotalImpuestosObra" localSheetId="52">#REF!</definedName>
    <definedName name="TotalImpuestosObra" localSheetId="50">#REF!</definedName>
    <definedName name="TotalImpuestosObra" localSheetId="3">#REF!</definedName>
    <definedName name="TotalImpuestosObra" localSheetId="2">#REF!</definedName>
    <definedName name="TotalImpuestosObra" localSheetId="55">#REF!</definedName>
    <definedName name="TotalImpuestosObra" localSheetId="56">#REF!</definedName>
    <definedName name="TotalImpuestosObra">#REF!</definedName>
    <definedName name="TotalNoFacturable" localSheetId="9">#REF!</definedName>
    <definedName name="TotalNoFacturable" localSheetId="8">#REF!</definedName>
    <definedName name="TotalNoFacturable" localSheetId="31">#REF!</definedName>
    <definedName name="TotalNoFacturable" localSheetId="43">#REF!</definedName>
    <definedName name="TotalNoFacturable" localSheetId="53">#REF!</definedName>
    <definedName name="TotalNoFacturable" localSheetId="52">#REF!</definedName>
    <definedName name="TotalNoFacturable" localSheetId="50">#REF!</definedName>
    <definedName name="TotalNoFacturable" localSheetId="3">#REF!</definedName>
    <definedName name="TotalNoFacturable" localSheetId="2">#REF!</definedName>
    <definedName name="TotalNoFacturable" localSheetId="55">#REF!</definedName>
    <definedName name="TotalNoFacturable" localSheetId="56">#REF!</definedName>
    <definedName name="TotalNoFacturable">#REF!</definedName>
    <definedName name="TotalOfi" localSheetId="9">#REF!</definedName>
    <definedName name="TotalOfi" localSheetId="8">#REF!</definedName>
    <definedName name="TotalOfi" localSheetId="31">#REF!</definedName>
    <definedName name="TotalOfi" localSheetId="43">#REF!</definedName>
    <definedName name="TotalOfi" localSheetId="53">#REF!</definedName>
    <definedName name="TotalOfi" localSheetId="52">#REF!</definedName>
    <definedName name="TotalOfi" localSheetId="50">#REF!</definedName>
    <definedName name="TotalOfi" localSheetId="3">#REF!</definedName>
    <definedName name="TotalOfi" localSheetId="2">#REF!</definedName>
    <definedName name="TotalOfi" localSheetId="55">#REF!</definedName>
    <definedName name="TotalOfi" localSheetId="56">#REF!</definedName>
    <definedName name="TotalOfi">#REF!</definedName>
    <definedName name="TotalPaginaPersonal" localSheetId="9">#REF!</definedName>
    <definedName name="TotalPaginaPersonal" localSheetId="8">#REF!</definedName>
    <definedName name="TotalPaginaPersonal" localSheetId="31">#REF!</definedName>
    <definedName name="TotalPaginaPersonal" localSheetId="43">#REF!</definedName>
    <definedName name="TotalPaginaPersonal" localSheetId="53">#REF!</definedName>
    <definedName name="TotalPaginaPersonal" localSheetId="52">#REF!</definedName>
    <definedName name="TotalPaginaPersonal" localSheetId="50">#REF!</definedName>
    <definedName name="TotalPaginaPersonal" localSheetId="3">#REF!</definedName>
    <definedName name="TotalPaginaPersonal" localSheetId="2">#REF!</definedName>
    <definedName name="TotalPaginaPersonal" localSheetId="55">#REF!</definedName>
    <definedName name="TotalPaginaPersonal" localSheetId="56">#REF!</definedName>
    <definedName name="TotalPaginaPersonal">#REF!</definedName>
    <definedName name="TotalPro" localSheetId="9">#REF!</definedName>
    <definedName name="TotalPro" localSheetId="8">#REF!</definedName>
    <definedName name="TotalPro" localSheetId="31">#REF!</definedName>
    <definedName name="TotalPro" localSheetId="43">#REF!</definedName>
    <definedName name="TotalPro" localSheetId="53">#REF!</definedName>
    <definedName name="TotalPro" localSheetId="52">#REF!</definedName>
    <definedName name="TotalPro" localSheetId="50">#REF!</definedName>
    <definedName name="TotalPro" localSheetId="3">#REF!</definedName>
    <definedName name="TotalPro" localSheetId="2">#REF!</definedName>
    <definedName name="TotalPro" localSheetId="55">#REF!</definedName>
    <definedName name="TotalPro" localSheetId="56">#REF!</definedName>
    <definedName name="TotalPro">#REF!</definedName>
    <definedName name="TotalTec" localSheetId="9">#REF!</definedName>
    <definedName name="TotalTec" localSheetId="8">#REF!</definedName>
    <definedName name="TotalTec" localSheetId="31">#REF!</definedName>
    <definedName name="TotalTec" localSheetId="43">#REF!</definedName>
    <definedName name="TotalTec" localSheetId="53">#REF!</definedName>
    <definedName name="TotalTec" localSheetId="52">#REF!</definedName>
    <definedName name="TotalTec" localSheetId="50">#REF!</definedName>
    <definedName name="TotalTec" localSheetId="3">#REF!</definedName>
    <definedName name="TotalTec" localSheetId="2">#REF!</definedName>
    <definedName name="TotalTec" localSheetId="55">#REF!</definedName>
    <definedName name="TotalTec" localSheetId="56">#REF!</definedName>
    <definedName name="TotalTec">#REF!</definedName>
    <definedName name="TotalTram" localSheetId="9">#REF!</definedName>
    <definedName name="TotalTram" localSheetId="8">#REF!</definedName>
    <definedName name="TotalTram" localSheetId="31">#REF!</definedName>
    <definedName name="TotalTram" localSheetId="43">#REF!</definedName>
    <definedName name="TotalTram" localSheetId="53">#REF!</definedName>
    <definedName name="TotalTram" localSheetId="52">#REF!</definedName>
    <definedName name="TotalTram" localSheetId="50">#REF!</definedName>
    <definedName name="TotalTram" localSheetId="3">#REF!</definedName>
    <definedName name="TotalTram" localSheetId="2">#REF!</definedName>
    <definedName name="TotalTram" localSheetId="55">#REF!</definedName>
    <definedName name="TotalTram" localSheetId="56">#REF!</definedName>
    <definedName name="TotalTram">#REF!</definedName>
    <definedName name="TotalVia" localSheetId="9">#REF!</definedName>
    <definedName name="TotalVia" localSheetId="8">#REF!</definedName>
    <definedName name="TotalVia" localSheetId="31">#REF!</definedName>
    <definedName name="TotalVia" localSheetId="43">#REF!</definedName>
    <definedName name="TotalVia" localSheetId="53">#REF!</definedName>
    <definedName name="TotalVia" localSheetId="52">#REF!</definedName>
    <definedName name="TotalVia" localSheetId="50">#REF!</definedName>
    <definedName name="TotalVia" localSheetId="3">#REF!</definedName>
    <definedName name="TotalVia" localSheetId="2">#REF!</definedName>
    <definedName name="TotalVia" localSheetId="55">#REF!</definedName>
    <definedName name="TotalVia" localSheetId="56">#REF!</definedName>
    <definedName name="TotalVia">#REF!</definedName>
    <definedName name="Tramite" localSheetId="9">#REF!</definedName>
    <definedName name="Tramite" localSheetId="8">#REF!</definedName>
    <definedName name="Tramite" localSheetId="31">#REF!</definedName>
    <definedName name="Tramite" localSheetId="43">#REF!</definedName>
    <definedName name="Tramite" localSheetId="53">#REF!</definedName>
    <definedName name="Tramite" localSheetId="52">#REF!</definedName>
    <definedName name="Tramite" localSheetId="50">#REF!</definedName>
    <definedName name="Tramite" localSheetId="3">#REF!</definedName>
    <definedName name="Tramite" localSheetId="2">#REF!</definedName>
    <definedName name="Tramite" localSheetId="55">#REF!</definedName>
    <definedName name="Tramite" localSheetId="56">#REF!</definedName>
    <definedName name="Tramite">#REF!</definedName>
    <definedName name="TRANS" localSheetId="9">#REF!</definedName>
    <definedName name="TRANS" localSheetId="46">#REF!</definedName>
    <definedName name="TRANS" localSheetId="8">#REF!</definedName>
    <definedName name="TRANS" localSheetId="31">#REF!</definedName>
    <definedName name="TRANS" localSheetId="42">#REF!</definedName>
    <definedName name="TRANS" localSheetId="43">#REF!</definedName>
    <definedName name="TRANS" localSheetId="53">#REF!</definedName>
    <definedName name="TRANS" localSheetId="45">#REF!</definedName>
    <definedName name="TRANS" localSheetId="48">#REF!</definedName>
    <definedName name="TRANS" localSheetId="12">#REF!</definedName>
    <definedName name="TRANS" localSheetId="52">#REF!</definedName>
    <definedName name="TRANS" localSheetId="13">#REF!</definedName>
    <definedName name="TRANS" localSheetId="14">#REF!</definedName>
    <definedName name="TRANS" localSheetId="50">#REF!</definedName>
    <definedName name="TRANS" localSheetId="3">#REF!</definedName>
    <definedName name="TRANS" localSheetId="18">#REF!</definedName>
    <definedName name="TRANS" localSheetId="19">#REF!</definedName>
    <definedName name="TRANS" localSheetId="16">#REF!</definedName>
    <definedName name="TRANS" localSheetId="17">#REF!</definedName>
    <definedName name="TRANS" localSheetId="25">#REF!</definedName>
    <definedName name="TRANS" localSheetId="29">#REF!</definedName>
    <definedName name="TRANS" localSheetId="30">#REF!</definedName>
    <definedName name="TRANS" localSheetId="27">#REF!</definedName>
    <definedName name="TRANS" localSheetId="28">#REF!</definedName>
    <definedName name="TRANS" localSheetId="26">#REF!</definedName>
    <definedName name="TRANS" localSheetId="15">#REF!</definedName>
    <definedName name="TRANS" localSheetId="1">#REF!</definedName>
    <definedName name="TRANS" localSheetId="2">#REF!</definedName>
    <definedName name="TRANS" localSheetId="32">#REF!</definedName>
    <definedName name="TRANS" localSheetId="33">#REF!</definedName>
    <definedName name="TRANS" localSheetId="34">#REF!</definedName>
    <definedName name="TRANS" localSheetId="35">#REF!</definedName>
    <definedName name="TRANS" localSheetId="0">#REF!</definedName>
    <definedName name="TRANS" localSheetId="23">#REF!</definedName>
    <definedName name="TRANS" localSheetId="22">#REF!</definedName>
    <definedName name="TRANS" localSheetId="21">#REF!</definedName>
    <definedName name="TRANS" localSheetId="47">#REF!</definedName>
    <definedName name="TRANS" localSheetId="37">#REF!</definedName>
    <definedName name="TRANS" localSheetId="38">#REF!</definedName>
    <definedName name="TRANS" localSheetId="39">#REF!</definedName>
    <definedName name="TRANS" localSheetId="40">#REF!</definedName>
    <definedName name="TRANS" localSheetId="41">#REF!</definedName>
    <definedName name="TRANS" localSheetId="36">#REF!</definedName>
    <definedName name="TRANS" localSheetId="20">#REF!</definedName>
    <definedName name="TRANS" localSheetId="55">#REF!</definedName>
    <definedName name="TRANS" localSheetId="56">#REF!</definedName>
    <definedName name="TRANS" localSheetId="54">#REF!</definedName>
    <definedName name="TRANS" localSheetId="24">#REF!</definedName>
    <definedName name="TRANS" localSheetId="44">#REF!</definedName>
    <definedName name="TRANS">#REF!</definedName>
    <definedName name="TRANSPORI" localSheetId="3" hidden="1">{#N/A,#N/A,TRUE,"INGENIERIA";#N/A,#N/A,TRUE,"COMPRAS";#N/A,#N/A,TRUE,"DIRECCION";#N/A,#N/A,TRUE,"RESUMEN"}</definedName>
    <definedName name="TRANSPORI" localSheetId="4" hidden="1">{#N/A,#N/A,TRUE,"INGENIERIA";#N/A,#N/A,TRUE,"COMPRAS";#N/A,#N/A,TRUE,"DIRECCION";#N/A,#N/A,TRUE,"RESUMEN"}</definedName>
    <definedName name="TRANSPORI" localSheetId="7" hidden="1">{#N/A,#N/A,TRUE,"INGENIERIA";#N/A,#N/A,TRUE,"COMPRAS";#N/A,#N/A,TRUE,"DIRECCION";#N/A,#N/A,TRUE,"RESUMEN"}</definedName>
    <definedName name="TRANSPORI" hidden="1">{#N/A,#N/A,TRUE,"INGENIERIA";#N/A,#N/A,TRUE,"COMPRAS";#N/A,#N/A,TRUE,"DIRECCION";#N/A,#N/A,TRUE,"RESUMEN"}</definedName>
    <definedName name="TRANSPORTE" localSheetId="5" hidden="1">{#N/A,#N/A,TRUE,"INGENIERIA";#N/A,#N/A,TRUE,"COMPRAS";#N/A,#N/A,TRUE,"DIRECCION";#N/A,#N/A,TRUE,"RESUMEN"}</definedName>
    <definedName name="Transporte" localSheetId="9">#REF!</definedName>
    <definedName name="Transporte" localSheetId="8">#REF!</definedName>
    <definedName name="Transporte" localSheetId="31">#REF!</definedName>
    <definedName name="Transporte" localSheetId="43">#REF!</definedName>
    <definedName name="Transporte" localSheetId="53">#REF!</definedName>
    <definedName name="Transporte" localSheetId="52">#REF!</definedName>
    <definedName name="Transporte" localSheetId="50">#REF!</definedName>
    <definedName name="TRANSPORTE" localSheetId="3" hidden="1">{#N/A,#N/A,TRUE,"INGENIERIA";#N/A,#N/A,TRUE,"COMPRAS";#N/A,#N/A,TRUE,"DIRECCION";#N/A,#N/A,TRUE,"RESUMEN"}</definedName>
    <definedName name="TRANSPORTE" localSheetId="4" hidden="1">{#N/A,#N/A,TRUE,"INGENIERIA";#N/A,#N/A,TRUE,"COMPRAS";#N/A,#N/A,TRUE,"DIRECCION";#N/A,#N/A,TRUE,"RESUMEN"}</definedName>
    <definedName name="Transporte" localSheetId="2">#REF!</definedName>
    <definedName name="Transporte" localSheetId="55">#REF!</definedName>
    <definedName name="Transporte" localSheetId="56">#REF!</definedName>
    <definedName name="Transporte">#REF!</definedName>
    <definedName name="Transporte_Macro" localSheetId="5">#REF!</definedName>
    <definedName name="Transporte_Macro" localSheetId="31">#REF!</definedName>
    <definedName name="Transporte_Macro" localSheetId="43">#REF!</definedName>
    <definedName name="Transporte_Macro" localSheetId="53">#REF!</definedName>
    <definedName name="Transporte_Macro" localSheetId="52">#REF!</definedName>
    <definedName name="Transporte_Macro" localSheetId="50">#REF!</definedName>
    <definedName name="Transporte_Macro" localSheetId="3">#REF!</definedName>
    <definedName name="Transporte_Macro" localSheetId="2">#REF!</definedName>
    <definedName name="Transporte_Macro" localSheetId="55">#REF!</definedName>
    <definedName name="Transporte_Macro" localSheetId="56">#REF!</definedName>
    <definedName name="Transporte_Macro">#REF!</definedName>
    <definedName name="transtub" localSheetId="46">#REF!</definedName>
    <definedName name="transtub" localSheetId="31">#REF!</definedName>
    <definedName name="transtub" localSheetId="42">#REF!</definedName>
    <definedName name="transtub" localSheetId="43">#REF!</definedName>
    <definedName name="transtub" localSheetId="53">#REF!</definedName>
    <definedName name="transtub" localSheetId="45">#REF!</definedName>
    <definedName name="transtub" localSheetId="48">#REF!</definedName>
    <definedName name="transtub" localSheetId="12">#REF!</definedName>
    <definedName name="transtub" localSheetId="52">#REF!</definedName>
    <definedName name="transtub" localSheetId="13">#REF!</definedName>
    <definedName name="transtub" localSheetId="14">#REF!</definedName>
    <definedName name="transtub" localSheetId="18">#REF!</definedName>
    <definedName name="transtub" localSheetId="19">#REF!</definedName>
    <definedName name="transtub" localSheetId="16">#REF!</definedName>
    <definedName name="transtub" localSheetId="17">#REF!</definedName>
    <definedName name="transtub" localSheetId="25">#REF!</definedName>
    <definedName name="transtub" localSheetId="29">#REF!</definedName>
    <definedName name="transtub" localSheetId="30">#REF!</definedName>
    <definedName name="transtub" localSheetId="27">#REF!</definedName>
    <definedName name="transtub" localSheetId="28">#REF!</definedName>
    <definedName name="transtub" localSheetId="26">#REF!</definedName>
    <definedName name="transtub" localSheetId="15">#REF!</definedName>
    <definedName name="transtub" localSheetId="32">#REF!</definedName>
    <definedName name="transtub" localSheetId="33">#REF!</definedName>
    <definedName name="transtub" localSheetId="34">#REF!</definedName>
    <definedName name="transtub" localSheetId="35">#REF!</definedName>
    <definedName name="transtub" localSheetId="23">#REF!</definedName>
    <definedName name="transtub" localSheetId="22">#REF!</definedName>
    <definedName name="transtub" localSheetId="21">#REF!</definedName>
    <definedName name="transtub" localSheetId="47">#REF!</definedName>
    <definedName name="transtub" localSheetId="37">#REF!</definedName>
    <definedName name="transtub" localSheetId="38">#REF!</definedName>
    <definedName name="transtub" localSheetId="39">#REF!</definedName>
    <definedName name="transtub" localSheetId="40">#REF!</definedName>
    <definedName name="transtub" localSheetId="41">#REF!</definedName>
    <definedName name="transtub" localSheetId="36">#REF!</definedName>
    <definedName name="transtub" localSheetId="20">#REF!</definedName>
    <definedName name="transtub" localSheetId="55">#REF!</definedName>
    <definedName name="transtub" localSheetId="56">#REF!</definedName>
    <definedName name="transtub" localSheetId="54">#REF!</definedName>
    <definedName name="transtub" localSheetId="24">#REF!</definedName>
    <definedName name="transtub" localSheetId="44">#REF!</definedName>
    <definedName name="transtub">#REF!</definedName>
    <definedName name="TRAT">#REF!</definedName>
    <definedName name="tt" localSheetId="5">#REF!</definedName>
    <definedName name="tt" localSheetId="31">#REF!</definedName>
    <definedName name="tt" localSheetId="43">#REF!</definedName>
    <definedName name="tt" localSheetId="53">#REF!</definedName>
    <definedName name="tt" localSheetId="52">#REF!</definedName>
    <definedName name="tt" localSheetId="50">#REF!</definedName>
    <definedName name="tt" localSheetId="3">#REF!</definedName>
    <definedName name="tt" localSheetId="2">#REF!</definedName>
    <definedName name="tt" localSheetId="47">#REF!</definedName>
    <definedName name="tt" localSheetId="55">#REF!</definedName>
    <definedName name="tt" localSheetId="56">#REF!</definedName>
    <definedName name="tt">#REF!</definedName>
    <definedName name="TTA" localSheetId="5">#REF!</definedName>
    <definedName name="TTA" localSheetId="9">#REF!</definedName>
    <definedName name="TTA" localSheetId="8">#REF!</definedName>
    <definedName name="TTA" localSheetId="31">#REF!</definedName>
    <definedName name="TTA" localSheetId="43">#REF!</definedName>
    <definedName name="TTA" localSheetId="53">#REF!</definedName>
    <definedName name="TTA" localSheetId="52">#REF!</definedName>
    <definedName name="TTA" localSheetId="50">#REF!</definedName>
    <definedName name="TTA" localSheetId="3">#REF!</definedName>
    <definedName name="TTA" localSheetId="2">#REF!</definedName>
    <definedName name="TTA" localSheetId="47">#REF!</definedName>
    <definedName name="TTA" localSheetId="55">#REF!</definedName>
    <definedName name="TTA" localSheetId="56">#REF!</definedName>
    <definedName name="TTA">#REF!</definedName>
    <definedName name="TTB" localSheetId="5">#REF!</definedName>
    <definedName name="TTB" localSheetId="9">#REF!</definedName>
    <definedName name="TTB" localSheetId="8">#REF!</definedName>
    <definedName name="TTB" localSheetId="31">#REF!</definedName>
    <definedName name="TTB" localSheetId="43">#REF!</definedName>
    <definedName name="TTB" localSheetId="53">#REF!</definedName>
    <definedName name="TTB" localSheetId="52">#REF!</definedName>
    <definedName name="TTB" localSheetId="50">#REF!</definedName>
    <definedName name="TTB" localSheetId="3">#REF!</definedName>
    <definedName name="TTB" localSheetId="2">#REF!</definedName>
    <definedName name="TTB" localSheetId="55">#REF!</definedName>
    <definedName name="TTB" localSheetId="56">#REF!</definedName>
    <definedName name="TTB">#REF!</definedName>
    <definedName name="TTC" localSheetId="9">#REF!</definedName>
    <definedName name="TTC" localSheetId="8">#REF!</definedName>
    <definedName name="TTC" localSheetId="31">#REF!</definedName>
    <definedName name="TTC" localSheetId="43">#REF!</definedName>
    <definedName name="TTC" localSheetId="53">#REF!</definedName>
    <definedName name="TTC" localSheetId="52">#REF!</definedName>
    <definedName name="TTC" localSheetId="50">#REF!</definedName>
    <definedName name="TTC" localSheetId="2">#REF!</definedName>
    <definedName name="TTC" localSheetId="55">#REF!</definedName>
    <definedName name="TTC" localSheetId="56">#REF!</definedName>
    <definedName name="TTC">#REF!</definedName>
    <definedName name="TTE" localSheetId="9">#REF!</definedName>
    <definedName name="TTE" localSheetId="8">#REF!</definedName>
    <definedName name="TTE" localSheetId="31">#REF!</definedName>
    <definedName name="TTE" localSheetId="43">#REF!</definedName>
    <definedName name="TTE" localSheetId="53">#REF!</definedName>
    <definedName name="TTE" localSheetId="52">#REF!</definedName>
    <definedName name="TTE" localSheetId="50">#REF!</definedName>
    <definedName name="TTE" localSheetId="2">#REF!</definedName>
    <definedName name="TTE" localSheetId="55">#REF!</definedName>
    <definedName name="TTE" localSheetId="56">#REF!</definedName>
    <definedName name="TTE">#REF!</definedName>
    <definedName name="TTL" localSheetId="9">#REF!</definedName>
    <definedName name="TTL" localSheetId="8">#REF!</definedName>
    <definedName name="TTL" localSheetId="31">#REF!</definedName>
    <definedName name="TTL" localSheetId="43">#REF!</definedName>
    <definedName name="TTL" localSheetId="53">#REF!</definedName>
    <definedName name="TTL" localSheetId="52">#REF!</definedName>
    <definedName name="TTL" localSheetId="50">#REF!</definedName>
    <definedName name="TTL" localSheetId="2">#REF!</definedName>
    <definedName name="TTL" localSheetId="55">#REF!</definedName>
    <definedName name="TTL" localSheetId="56">#REF!</definedName>
    <definedName name="TTL">#REF!</definedName>
    <definedName name="TTT" localSheetId="5">#REF!</definedName>
    <definedName name="TTT" localSheetId="31">#REF!</definedName>
    <definedName name="TTT" localSheetId="43">#REF!</definedName>
    <definedName name="TTT" localSheetId="53">#REF!</definedName>
    <definedName name="TTT" localSheetId="52">#REF!</definedName>
    <definedName name="TTT" localSheetId="50">#REF!</definedName>
    <definedName name="TTT" localSheetId="3">#REF!</definedName>
    <definedName name="TTT" localSheetId="2">#REF!</definedName>
    <definedName name="TTT" localSheetId="47">#REF!</definedName>
    <definedName name="TTT" localSheetId="55">#REF!</definedName>
    <definedName name="TTT" localSheetId="56">#REF!</definedName>
    <definedName name="TTT">#REF!</definedName>
    <definedName name="TTTTTT" localSheetId="5">#REF!</definedName>
    <definedName name="TTTTTT" localSheetId="31">#REF!</definedName>
    <definedName name="TTTTTT" localSheetId="43">#REF!</definedName>
    <definedName name="TTTTTT" localSheetId="53">#REF!</definedName>
    <definedName name="TTTTTT" localSheetId="52">#REF!</definedName>
    <definedName name="TTTTTT" localSheetId="50">#REF!</definedName>
    <definedName name="TTTTTT" localSheetId="3">#REF!</definedName>
    <definedName name="TTTTTT" localSheetId="2">#REF!</definedName>
    <definedName name="TTTTTT" localSheetId="47">#REF!</definedName>
    <definedName name="TTTTTT" localSheetId="55">#REF!</definedName>
    <definedName name="TTTTTT" localSheetId="56">#REF!</definedName>
    <definedName name="TTTTTT">#REF!</definedName>
    <definedName name="TU" localSheetId="5">#REF!</definedName>
    <definedName name="TU" localSheetId="31">#REF!</definedName>
    <definedName name="TU" localSheetId="43">#REF!</definedName>
    <definedName name="TU" localSheetId="53">#REF!</definedName>
    <definedName name="TU" localSheetId="52">#REF!</definedName>
    <definedName name="TU" localSheetId="50">#REF!</definedName>
    <definedName name="TU" localSheetId="3">#REF!</definedName>
    <definedName name="TU" localSheetId="2">#REF!</definedName>
    <definedName name="TU" localSheetId="55">#REF!</definedName>
    <definedName name="TU" localSheetId="56">#REF!</definedName>
    <definedName name="TU">#REF!</definedName>
    <definedName name="tuberia.gress3">#REF!</definedName>
    <definedName name="tuberia.gress4">#REF!</definedName>
    <definedName name="tuberia.presion1.2">#REF!</definedName>
    <definedName name="TUBERIA_DE_GRES_TIPO_AA__D__10" localSheetId="5">#REF!</definedName>
    <definedName name="TUBERIA_DE_GRES_TIPO_AA__D__10" localSheetId="46">#REF!</definedName>
    <definedName name="TUBERIA_DE_GRES_TIPO_AA__D__10" localSheetId="31">#REF!</definedName>
    <definedName name="TUBERIA_DE_GRES_TIPO_AA__D__10" localSheetId="42">#REF!</definedName>
    <definedName name="TUBERIA_DE_GRES_TIPO_AA__D__10" localSheetId="43">#REF!</definedName>
    <definedName name="TUBERIA_DE_GRES_TIPO_AA__D__10" localSheetId="53">#REF!</definedName>
    <definedName name="TUBERIA_DE_GRES_TIPO_AA__D__10" localSheetId="45">#REF!</definedName>
    <definedName name="TUBERIA_DE_GRES_TIPO_AA__D__10" localSheetId="48">#REF!</definedName>
    <definedName name="TUBERIA_DE_GRES_TIPO_AA__D__10" localSheetId="12">#REF!</definedName>
    <definedName name="TUBERIA_DE_GRES_TIPO_AA__D__10" localSheetId="52">#REF!</definedName>
    <definedName name="TUBERIA_DE_GRES_TIPO_AA__D__10" localSheetId="13">#REF!</definedName>
    <definedName name="TUBERIA_DE_GRES_TIPO_AA__D__10" localSheetId="14">#REF!</definedName>
    <definedName name="TUBERIA_DE_GRES_TIPO_AA__D__10" localSheetId="50">#REF!</definedName>
    <definedName name="TUBERIA_DE_GRES_TIPO_AA__D__10" localSheetId="3">#REF!</definedName>
    <definedName name="TUBERIA_DE_GRES_TIPO_AA__D__10" localSheetId="18">#REF!</definedName>
    <definedName name="TUBERIA_DE_GRES_TIPO_AA__D__10" localSheetId="19">#REF!</definedName>
    <definedName name="TUBERIA_DE_GRES_TIPO_AA__D__10" localSheetId="16">#REF!</definedName>
    <definedName name="TUBERIA_DE_GRES_TIPO_AA__D__10" localSheetId="17">#REF!</definedName>
    <definedName name="TUBERIA_DE_GRES_TIPO_AA__D__10" localSheetId="25">#REF!</definedName>
    <definedName name="TUBERIA_DE_GRES_TIPO_AA__D__10" localSheetId="29">#REF!</definedName>
    <definedName name="TUBERIA_DE_GRES_TIPO_AA__D__10" localSheetId="30">#REF!</definedName>
    <definedName name="TUBERIA_DE_GRES_TIPO_AA__D__10" localSheetId="27">#REF!</definedName>
    <definedName name="TUBERIA_DE_GRES_TIPO_AA__D__10" localSheetId="28">#REF!</definedName>
    <definedName name="TUBERIA_DE_GRES_TIPO_AA__D__10" localSheetId="26">#REF!</definedName>
    <definedName name="TUBERIA_DE_GRES_TIPO_AA__D__10" localSheetId="15">#REF!</definedName>
    <definedName name="TUBERIA_DE_GRES_TIPO_AA__D__10" localSheetId="1">#REF!</definedName>
    <definedName name="TUBERIA_DE_GRES_TIPO_AA__D__10" localSheetId="2">#REF!</definedName>
    <definedName name="TUBERIA_DE_GRES_TIPO_AA__D__10" localSheetId="32">#REF!</definedName>
    <definedName name="TUBERIA_DE_GRES_TIPO_AA__D__10" localSheetId="33">#REF!</definedName>
    <definedName name="TUBERIA_DE_GRES_TIPO_AA__D__10" localSheetId="34">#REF!</definedName>
    <definedName name="TUBERIA_DE_GRES_TIPO_AA__D__10" localSheetId="35">#REF!</definedName>
    <definedName name="TUBERIA_DE_GRES_TIPO_AA__D__10" localSheetId="0">#REF!</definedName>
    <definedName name="TUBERIA_DE_GRES_TIPO_AA__D__10" localSheetId="23">#REF!</definedName>
    <definedName name="TUBERIA_DE_GRES_TIPO_AA__D__10" localSheetId="22">#REF!</definedName>
    <definedName name="TUBERIA_DE_GRES_TIPO_AA__D__10" localSheetId="21">#REF!</definedName>
    <definedName name="TUBERIA_DE_GRES_TIPO_AA__D__10" localSheetId="47">#REF!</definedName>
    <definedName name="TUBERIA_DE_GRES_TIPO_AA__D__10" localSheetId="37">#REF!</definedName>
    <definedName name="TUBERIA_DE_GRES_TIPO_AA__D__10" localSheetId="38">#REF!</definedName>
    <definedName name="TUBERIA_DE_GRES_TIPO_AA__D__10" localSheetId="39">#REF!</definedName>
    <definedName name="TUBERIA_DE_GRES_TIPO_AA__D__10" localSheetId="40">#REF!</definedName>
    <definedName name="TUBERIA_DE_GRES_TIPO_AA__D__10" localSheetId="41">#REF!</definedName>
    <definedName name="TUBERIA_DE_GRES_TIPO_AA__D__10" localSheetId="36">#REF!</definedName>
    <definedName name="TUBERIA_DE_GRES_TIPO_AA__D__10" localSheetId="20">#REF!</definedName>
    <definedName name="TUBERIA_DE_GRES_TIPO_AA__D__10" localSheetId="55">#REF!</definedName>
    <definedName name="TUBERIA_DE_GRES_TIPO_AA__D__10" localSheetId="56">#REF!</definedName>
    <definedName name="TUBERIA_DE_GRES_TIPO_AA__D__10" localSheetId="54">#REF!</definedName>
    <definedName name="TUBERIA_DE_GRES_TIPO_AA__D__10" localSheetId="24">#REF!</definedName>
    <definedName name="TUBERIA_DE_GRES_TIPO_AA__D__10" localSheetId="44">#REF!</definedName>
    <definedName name="TUBERIA_DE_GRES_TIPO_AA__D__10">#REF!</definedName>
    <definedName name="TUBERIA_DE_GRES_TIPO_AA__D__14" localSheetId="46">#REF!</definedName>
    <definedName name="TUBERIA_DE_GRES_TIPO_AA__D__14" localSheetId="31">#REF!</definedName>
    <definedName name="TUBERIA_DE_GRES_TIPO_AA__D__14" localSheetId="42">#REF!</definedName>
    <definedName name="TUBERIA_DE_GRES_TIPO_AA__D__14" localSheetId="43">#REF!</definedName>
    <definedName name="TUBERIA_DE_GRES_TIPO_AA__D__14" localSheetId="53">#REF!</definedName>
    <definedName name="TUBERIA_DE_GRES_TIPO_AA__D__14" localSheetId="45">#REF!</definedName>
    <definedName name="TUBERIA_DE_GRES_TIPO_AA__D__14" localSheetId="48">#REF!</definedName>
    <definedName name="TUBERIA_DE_GRES_TIPO_AA__D__14" localSheetId="12">#REF!</definedName>
    <definedName name="TUBERIA_DE_GRES_TIPO_AA__D__14" localSheetId="52">#REF!</definedName>
    <definedName name="TUBERIA_DE_GRES_TIPO_AA__D__14" localSheetId="13">#REF!</definedName>
    <definedName name="TUBERIA_DE_GRES_TIPO_AA__D__14" localSheetId="14">#REF!</definedName>
    <definedName name="TUBERIA_DE_GRES_TIPO_AA__D__14" localSheetId="50">#REF!</definedName>
    <definedName name="TUBERIA_DE_GRES_TIPO_AA__D__14" localSheetId="3">#REF!</definedName>
    <definedName name="TUBERIA_DE_GRES_TIPO_AA__D__14" localSheetId="18">#REF!</definedName>
    <definedName name="TUBERIA_DE_GRES_TIPO_AA__D__14" localSheetId="19">#REF!</definedName>
    <definedName name="TUBERIA_DE_GRES_TIPO_AA__D__14" localSheetId="16">#REF!</definedName>
    <definedName name="TUBERIA_DE_GRES_TIPO_AA__D__14" localSheetId="17">#REF!</definedName>
    <definedName name="TUBERIA_DE_GRES_TIPO_AA__D__14" localSheetId="25">#REF!</definedName>
    <definedName name="TUBERIA_DE_GRES_TIPO_AA__D__14" localSheetId="29">#REF!</definedName>
    <definedName name="TUBERIA_DE_GRES_TIPO_AA__D__14" localSheetId="30">#REF!</definedName>
    <definedName name="TUBERIA_DE_GRES_TIPO_AA__D__14" localSheetId="27">#REF!</definedName>
    <definedName name="TUBERIA_DE_GRES_TIPO_AA__D__14" localSheetId="28">#REF!</definedName>
    <definedName name="TUBERIA_DE_GRES_TIPO_AA__D__14" localSheetId="26">#REF!</definedName>
    <definedName name="TUBERIA_DE_GRES_TIPO_AA__D__14" localSheetId="15">#REF!</definedName>
    <definedName name="TUBERIA_DE_GRES_TIPO_AA__D__14" localSheetId="1">#REF!</definedName>
    <definedName name="TUBERIA_DE_GRES_TIPO_AA__D__14" localSheetId="2">#REF!</definedName>
    <definedName name="TUBERIA_DE_GRES_TIPO_AA__D__14" localSheetId="32">#REF!</definedName>
    <definedName name="TUBERIA_DE_GRES_TIPO_AA__D__14" localSheetId="33">#REF!</definedName>
    <definedName name="TUBERIA_DE_GRES_TIPO_AA__D__14" localSheetId="34">#REF!</definedName>
    <definedName name="TUBERIA_DE_GRES_TIPO_AA__D__14" localSheetId="35">#REF!</definedName>
    <definedName name="TUBERIA_DE_GRES_TIPO_AA__D__14" localSheetId="0">#REF!</definedName>
    <definedName name="TUBERIA_DE_GRES_TIPO_AA__D__14" localSheetId="23">#REF!</definedName>
    <definedName name="TUBERIA_DE_GRES_TIPO_AA__D__14" localSheetId="22">#REF!</definedName>
    <definedName name="TUBERIA_DE_GRES_TIPO_AA__D__14" localSheetId="21">#REF!</definedName>
    <definedName name="TUBERIA_DE_GRES_TIPO_AA__D__14" localSheetId="47">#REF!</definedName>
    <definedName name="TUBERIA_DE_GRES_TIPO_AA__D__14" localSheetId="37">#REF!</definedName>
    <definedName name="TUBERIA_DE_GRES_TIPO_AA__D__14" localSheetId="38">#REF!</definedName>
    <definedName name="TUBERIA_DE_GRES_TIPO_AA__D__14" localSheetId="39">#REF!</definedName>
    <definedName name="TUBERIA_DE_GRES_TIPO_AA__D__14" localSheetId="40">#REF!</definedName>
    <definedName name="TUBERIA_DE_GRES_TIPO_AA__D__14" localSheetId="41">#REF!</definedName>
    <definedName name="TUBERIA_DE_GRES_TIPO_AA__D__14" localSheetId="36">#REF!</definedName>
    <definedName name="TUBERIA_DE_GRES_TIPO_AA__D__14" localSheetId="20">#REF!</definedName>
    <definedName name="TUBERIA_DE_GRES_TIPO_AA__D__14" localSheetId="55">#REF!</definedName>
    <definedName name="TUBERIA_DE_GRES_TIPO_AA__D__14" localSheetId="56">#REF!</definedName>
    <definedName name="TUBERIA_DE_GRES_TIPO_AA__D__14" localSheetId="54">#REF!</definedName>
    <definedName name="TUBERIA_DE_GRES_TIPO_AA__D__14" localSheetId="24">#REF!</definedName>
    <definedName name="TUBERIA_DE_GRES_TIPO_AA__D__14" localSheetId="44">#REF!</definedName>
    <definedName name="TUBERIA_DE_GRES_TIPO_AA__D__14">#REF!</definedName>
    <definedName name="TUBERIA_DE_GRES_TIPO_AA__D__8" localSheetId="46">#REF!</definedName>
    <definedName name="TUBERIA_DE_GRES_TIPO_AA__D__8" localSheetId="31">#REF!</definedName>
    <definedName name="TUBERIA_DE_GRES_TIPO_AA__D__8" localSheetId="42">#REF!</definedName>
    <definedName name="TUBERIA_DE_GRES_TIPO_AA__D__8" localSheetId="43">#REF!</definedName>
    <definedName name="TUBERIA_DE_GRES_TIPO_AA__D__8" localSheetId="53">#REF!</definedName>
    <definedName name="TUBERIA_DE_GRES_TIPO_AA__D__8" localSheetId="45">#REF!</definedName>
    <definedName name="TUBERIA_DE_GRES_TIPO_AA__D__8" localSheetId="48">#REF!</definedName>
    <definedName name="TUBERIA_DE_GRES_TIPO_AA__D__8" localSheetId="12">#REF!</definedName>
    <definedName name="TUBERIA_DE_GRES_TIPO_AA__D__8" localSheetId="52">#REF!</definedName>
    <definedName name="TUBERIA_DE_GRES_TIPO_AA__D__8" localSheetId="13">#REF!</definedName>
    <definedName name="TUBERIA_DE_GRES_TIPO_AA__D__8" localSheetId="14">#REF!</definedName>
    <definedName name="TUBERIA_DE_GRES_TIPO_AA__D__8" localSheetId="50">#REF!</definedName>
    <definedName name="TUBERIA_DE_GRES_TIPO_AA__D__8" localSheetId="3">#REF!</definedName>
    <definedName name="TUBERIA_DE_GRES_TIPO_AA__D__8" localSheetId="18">#REF!</definedName>
    <definedName name="TUBERIA_DE_GRES_TIPO_AA__D__8" localSheetId="19">#REF!</definedName>
    <definedName name="TUBERIA_DE_GRES_TIPO_AA__D__8" localSheetId="16">#REF!</definedName>
    <definedName name="TUBERIA_DE_GRES_TIPO_AA__D__8" localSheetId="17">#REF!</definedName>
    <definedName name="TUBERIA_DE_GRES_TIPO_AA__D__8" localSheetId="25">#REF!</definedName>
    <definedName name="TUBERIA_DE_GRES_TIPO_AA__D__8" localSheetId="29">#REF!</definedName>
    <definedName name="TUBERIA_DE_GRES_TIPO_AA__D__8" localSheetId="30">#REF!</definedName>
    <definedName name="TUBERIA_DE_GRES_TIPO_AA__D__8" localSheetId="27">#REF!</definedName>
    <definedName name="TUBERIA_DE_GRES_TIPO_AA__D__8" localSheetId="28">#REF!</definedName>
    <definedName name="TUBERIA_DE_GRES_TIPO_AA__D__8" localSheetId="26">#REF!</definedName>
    <definedName name="TUBERIA_DE_GRES_TIPO_AA__D__8" localSheetId="15">#REF!</definedName>
    <definedName name="TUBERIA_DE_GRES_TIPO_AA__D__8" localSheetId="1">#REF!</definedName>
    <definedName name="TUBERIA_DE_GRES_TIPO_AA__D__8" localSheetId="2">#REF!</definedName>
    <definedName name="TUBERIA_DE_GRES_TIPO_AA__D__8" localSheetId="32">#REF!</definedName>
    <definedName name="TUBERIA_DE_GRES_TIPO_AA__D__8" localSheetId="33">#REF!</definedName>
    <definedName name="TUBERIA_DE_GRES_TIPO_AA__D__8" localSheetId="34">#REF!</definedName>
    <definedName name="TUBERIA_DE_GRES_TIPO_AA__D__8" localSheetId="35">#REF!</definedName>
    <definedName name="TUBERIA_DE_GRES_TIPO_AA__D__8" localSheetId="0">#REF!</definedName>
    <definedName name="TUBERIA_DE_GRES_TIPO_AA__D__8" localSheetId="23">#REF!</definedName>
    <definedName name="TUBERIA_DE_GRES_TIPO_AA__D__8" localSheetId="22">#REF!</definedName>
    <definedName name="TUBERIA_DE_GRES_TIPO_AA__D__8" localSheetId="21">#REF!</definedName>
    <definedName name="TUBERIA_DE_GRES_TIPO_AA__D__8" localSheetId="47">#REF!</definedName>
    <definedName name="TUBERIA_DE_GRES_TIPO_AA__D__8" localSheetId="37">#REF!</definedName>
    <definedName name="TUBERIA_DE_GRES_TIPO_AA__D__8" localSheetId="38">#REF!</definedName>
    <definedName name="TUBERIA_DE_GRES_TIPO_AA__D__8" localSheetId="39">#REF!</definedName>
    <definedName name="TUBERIA_DE_GRES_TIPO_AA__D__8" localSheetId="40">#REF!</definedName>
    <definedName name="TUBERIA_DE_GRES_TIPO_AA__D__8" localSheetId="41">#REF!</definedName>
    <definedName name="TUBERIA_DE_GRES_TIPO_AA__D__8" localSheetId="36">#REF!</definedName>
    <definedName name="TUBERIA_DE_GRES_TIPO_AA__D__8" localSheetId="20">#REF!</definedName>
    <definedName name="TUBERIA_DE_GRES_TIPO_AA__D__8" localSheetId="55">#REF!</definedName>
    <definedName name="TUBERIA_DE_GRES_TIPO_AA__D__8" localSheetId="56">#REF!</definedName>
    <definedName name="TUBERIA_DE_GRES_TIPO_AA__D__8" localSheetId="54">#REF!</definedName>
    <definedName name="TUBERIA_DE_GRES_TIPO_AA__D__8" localSheetId="24">#REF!</definedName>
    <definedName name="TUBERIA_DE_GRES_TIPO_AA__D__8" localSheetId="44">#REF!</definedName>
    <definedName name="TUBERIA_DE_GRES_TIPO_AA__D__8">#REF!</definedName>
    <definedName name="ty" localSheetId="31">#REF!</definedName>
    <definedName name="ty" localSheetId="43">#REF!</definedName>
    <definedName name="ty" localSheetId="53">#REF!</definedName>
    <definedName name="ty" localSheetId="52">#REF!</definedName>
    <definedName name="ty" localSheetId="50">#REF!</definedName>
    <definedName name="ty" localSheetId="3">#REF!</definedName>
    <definedName name="ty" localSheetId="2">#REF!</definedName>
    <definedName name="ty" localSheetId="55">#REF!</definedName>
    <definedName name="ty" localSheetId="56">#REF!</definedName>
    <definedName name="ty">#REF!</definedName>
    <definedName name="tyu" localSheetId="31">#REF!</definedName>
    <definedName name="tyu" localSheetId="43">#REF!</definedName>
    <definedName name="tyu" localSheetId="53">#REF!</definedName>
    <definedName name="tyu" localSheetId="52">#REF!</definedName>
    <definedName name="tyu" localSheetId="50">#REF!</definedName>
    <definedName name="tyu" localSheetId="3">#REF!</definedName>
    <definedName name="tyu" localSheetId="2">#REF!</definedName>
    <definedName name="tyu" localSheetId="55">#REF!</definedName>
    <definedName name="tyu" localSheetId="56">#REF!</definedName>
    <definedName name="tyu">#REF!</definedName>
    <definedName name="U" localSheetId="9">#REF!</definedName>
    <definedName name="U" localSheetId="46">#REF!</definedName>
    <definedName name="U" localSheetId="8">#REF!</definedName>
    <definedName name="U" localSheetId="31">#REF!</definedName>
    <definedName name="U" localSheetId="42">#REF!</definedName>
    <definedName name="U" localSheetId="43">#REF!</definedName>
    <definedName name="U" localSheetId="53">#REF!</definedName>
    <definedName name="U" localSheetId="45">#REF!</definedName>
    <definedName name="U" localSheetId="48">#REF!</definedName>
    <definedName name="U" localSheetId="12">#REF!</definedName>
    <definedName name="U" localSheetId="52">#REF!</definedName>
    <definedName name="U" localSheetId="13">#REF!</definedName>
    <definedName name="U" localSheetId="14">#REF!</definedName>
    <definedName name="U" localSheetId="18">#REF!</definedName>
    <definedName name="U" localSheetId="19">#REF!</definedName>
    <definedName name="U" localSheetId="16">#REF!</definedName>
    <definedName name="U" localSheetId="17">#REF!</definedName>
    <definedName name="U" localSheetId="25">#REF!</definedName>
    <definedName name="U" localSheetId="29">#REF!</definedName>
    <definedName name="U" localSheetId="30">#REF!</definedName>
    <definedName name="U" localSheetId="27">#REF!</definedName>
    <definedName name="U" localSheetId="28">#REF!</definedName>
    <definedName name="U" localSheetId="26">#REF!</definedName>
    <definedName name="U" localSheetId="15">#REF!</definedName>
    <definedName name="U" localSheetId="32">#REF!</definedName>
    <definedName name="U" localSheetId="33">#REF!</definedName>
    <definedName name="U" localSheetId="34">#REF!</definedName>
    <definedName name="U" localSheetId="35">#REF!</definedName>
    <definedName name="U" localSheetId="23">#REF!</definedName>
    <definedName name="U" localSheetId="22">#REF!</definedName>
    <definedName name="U" localSheetId="21">#REF!</definedName>
    <definedName name="U" localSheetId="47">#REF!</definedName>
    <definedName name="U" localSheetId="37">#REF!</definedName>
    <definedName name="U" localSheetId="38">#REF!</definedName>
    <definedName name="U" localSheetId="39">#REF!</definedName>
    <definedName name="U" localSheetId="40">#REF!</definedName>
    <definedName name="U" localSheetId="41">#REF!</definedName>
    <definedName name="U" localSheetId="36">#REF!</definedName>
    <definedName name="U" localSheetId="20">#REF!</definedName>
    <definedName name="U" localSheetId="55">#REF!</definedName>
    <definedName name="U" localSheetId="56">#REF!</definedName>
    <definedName name="U" localSheetId="54">#REF!</definedName>
    <definedName name="U" localSheetId="24">#REF!</definedName>
    <definedName name="U" localSheetId="44">#REF!</definedName>
    <definedName name="U">#REF!</definedName>
    <definedName name="ub">#REF!</definedName>
    <definedName name="Ubicación" localSheetId="5">#REF!</definedName>
    <definedName name="Ubicación" localSheetId="31">#REF!</definedName>
    <definedName name="Ubicación" localSheetId="43">#REF!</definedName>
    <definedName name="Ubicación" localSheetId="53">#REF!</definedName>
    <definedName name="Ubicación" localSheetId="52">#REF!</definedName>
    <definedName name="Ubicación" localSheetId="50">#REF!</definedName>
    <definedName name="Ubicación" localSheetId="3">#REF!</definedName>
    <definedName name="Ubicación" localSheetId="2">#REF!</definedName>
    <definedName name="Ubicación" localSheetId="47">#REF!</definedName>
    <definedName name="Ubicación" localSheetId="55">#REF!</definedName>
    <definedName name="Ubicación" localSheetId="56">#REF!</definedName>
    <definedName name="Ubicación">#REF!</definedName>
    <definedName name="uencat" localSheetId="31">#REF!</definedName>
    <definedName name="uencat" localSheetId="43">#REF!</definedName>
    <definedName name="uencat" localSheetId="53">#REF!</definedName>
    <definedName name="uencat" localSheetId="52">#REF!</definedName>
    <definedName name="uencat" localSheetId="50">#REF!</definedName>
    <definedName name="uencat" localSheetId="3">#REF!</definedName>
    <definedName name="uencat" localSheetId="2">#REF!</definedName>
    <definedName name="uencat" localSheetId="55">#REF!</definedName>
    <definedName name="uencat" localSheetId="56">#REF!</definedName>
    <definedName name="uencat">#REF!</definedName>
    <definedName name="ui" localSheetId="31">#REF!</definedName>
    <definedName name="ui" localSheetId="43">#REF!</definedName>
    <definedName name="ui" localSheetId="53">#REF!</definedName>
    <definedName name="ui" localSheetId="52">#REF!</definedName>
    <definedName name="ui" localSheetId="50">#REF!</definedName>
    <definedName name="ui" localSheetId="3">#REF!</definedName>
    <definedName name="ui" localSheetId="2">#REF!</definedName>
    <definedName name="ui" localSheetId="55">#REF!</definedName>
    <definedName name="ui" localSheetId="56">#REF!</definedName>
    <definedName name="ui">#REF!</definedName>
    <definedName name="UM" localSheetId="31">#REF!</definedName>
    <definedName name="UM" localSheetId="43">#REF!</definedName>
    <definedName name="UM" localSheetId="53">#REF!</definedName>
    <definedName name="UM" localSheetId="52">#REF!</definedName>
    <definedName name="UM" localSheetId="50">#REF!</definedName>
    <definedName name="UM" localSheetId="3">#REF!</definedName>
    <definedName name="UM" localSheetId="2">#REF!</definedName>
    <definedName name="UM" localSheetId="55">#REF!</definedName>
    <definedName name="UM" localSheetId="56">#REF!</definedName>
    <definedName name="UM">#REF!</definedName>
    <definedName name="UNIDAD1">#REF!</definedName>
    <definedName name="UNIDAD521">#REF!</definedName>
    <definedName name="Unidades" comment="Unidades de Prespuesto" localSheetId="9">#REF!</definedName>
    <definedName name="Unidades" comment="Unidades de Prespuesto" localSheetId="8">#REF!</definedName>
    <definedName name="UNIDADES">#REF!</definedName>
    <definedName name="Unit" localSheetId="31" hidden="1">#REF!</definedName>
    <definedName name="Unit" localSheetId="3" hidden="1">#REF!</definedName>
    <definedName name="Unit" localSheetId="4" hidden="1">#REF!</definedName>
    <definedName name="Unit" hidden="1">#REF!</definedName>
    <definedName name="UNITARIO">#REF!</definedName>
    <definedName name="Unitarios" localSheetId="5">#REF!</definedName>
    <definedName name="Unitarios" localSheetId="31">#REF!</definedName>
    <definedName name="Unitarios" localSheetId="43">#REF!</definedName>
    <definedName name="Unitarios" localSheetId="53">#REF!</definedName>
    <definedName name="Unitarios" localSheetId="52">#REF!</definedName>
    <definedName name="Unitarios" localSheetId="50">#REF!</definedName>
    <definedName name="Unitarios" localSheetId="3">#REF!</definedName>
    <definedName name="Unitarios" localSheetId="2">#REF!</definedName>
    <definedName name="Unitarios" localSheetId="47">#REF!</definedName>
    <definedName name="Unitarios" localSheetId="55">#REF!</definedName>
    <definedName name="Unitarios" localSheetId="56">#REF!</definedName>
    <definedName name="Unitarios">#REF!</definedName>
    <definedName name="unnioom" localSheetId="31">#REF!</definedName>
    <definedName name="unnioom" localSheetId="43">#REF!</definedName>
    <definedName name="unnioom" localSheetId="53">#REF!</definedName>
    <definedName name="unnioom" localSheetId="52">#REF!</definedName>
    <definedName name="unnioom" localSheetId="50">#REF!</definedName>
    <definedName name="unnioom" localSheetId="3">#REF!</definedName>
    <definedName name="unnioom" localSheetId="2">#REF!</definedName>
    <definedName name="unnioom" localSheetId="55">#REF!</definedName>
    <definedName name="unnioom" localSheetId="56">#REF!</definedName>
    <definedName name="unnioom">#REF!</definedName>
    <definedName name="US" localSheetId="31">#REF!</definedName>
    <definedName name="US" localSheetId="43">#REF!</definedName>
    <definedName name="US" localSheetId="53">#REF!</definedName>
    <definedName name="US" localSheetId="52">#REF!</definedName>
    <definedName name="US" localSheetId="50">#REF!</definedName>
    <definedName name="US" localSheetId="3">#REF!</definedName>
    <definedName name="US" localSheetId="2">#REF!</definedName>
    <definedName name="US" localSheetId="55">#REF!</definedName>
    <definedName name="US" localSheetId="56">#REF!</definedName>
    <definedName name="US">#REF!</definedName>
    <definedName name="ut" localSheetId="46">#REF!</definedName>
    <definedName name="ut" localSheetId="31">#REF!</definedName>
    <definedName name="ut" localSheetId="42">#REF!</definedName>
    <definedName name="ut" localSheetId="43">#REF!</definedName>
    <definedName name="ut" localSheetId="53">#REF!</definedName>
    <definedName name="ut" localSheetId="45">#REF!</definedName>
    <definedName name="ut" localSheetId="48">#REF!</definedName>
    <definedName name="ut" localSheetId="12">#REF!</definedName>
    <definedName name="ut" localSheetId="52">#REF!</definedName>
    <definedName name="ut" localSheetId="13">#REF!</definedName>
    <definedName name="ut" localSheetId="14">#REF!</definedName>
    <definedName name="ut" localSheetId="18">#REF!</definedName>
    <definedName name="ut" localSheetId="19">#REF!</definedName>
    <definedName name="ut" localSheetId="16">#REF!</definedName>
    <definedName name="ut" localSheetId="17">#REF!</definedName>
    <definedName name="ut" localSheetId="25">#REF!</definedName>
    <definedName name="ut" localSheetId="29">#REF!</definedName>
    <definedName name="ut" localSheetId="30">#REF!</definedName>
    <definedName name="ut" localSheetId="27">#REF!</definedName>
    <definedName name="ut" localSheetId="28">#REF!</definedName>
    <definedName name="ut" localSheetId="26">#REF!</definedName>
    <definedName name="ut" localSheetId="15">#REF!</definedName>
    <definedName name="ut" localSheetId="32">#REF!</definedName>
    <definedName name="ut" localSheetId="33">#REF!</definedName>
    <definedName name="ut" localSheetId="34">#REF!</definedName>
    <definedName name="ut" localSheetId="35">#REF!</definedName>
    <definedName name="ut" localSheetId="23">#REF!</definedName>
    <definedName name="ut" localSheetId="22">#REF!</definedName>
    <definedName name="ut" localSheetId="21">#REF!</definedName>
    <definedName name="ut" localSheetId="47">#REF!</definedName>
    <definedName name="ut" localSheetId="37">#REF!</definedName>
    <definedName name="ut" localSheetId="38">#REF!</definedName>
    <definedName name="ut" localSheetId="39">#REF!</definedName>
    <definedName name="ut" localSheetId="40">#REF!</definedName>
    <definedName name="ut" localSheetId="41">#REF!</definedName>
    <definedName name="ut" localSheetId="36">#REF!</definedName>
    <definedName name="ut" localSheetId="20">#REF!</definedName>
    <definedName name="ut" localSheetId="55">#REF!</definedName>
    <definedName name="ut" localSheetId="56">#REF!</definedName>
    <definedName name="ut" localSheetId="54">#REF!</definedName>
    <definedName name="ut" localSheetId="24">#REF!</definedName>
    <definedName name="ut" localSheetId="44">#REF!</definedName>
    <definedName name="ut">#REF!</definedName>
    <definedName name="UtilidadObra" localSheetId="5">#REF!</definedName>
    <definedName name="UtilidadObra" localSheetId="9">#REF!</definedName>
    <definedName name="UtilidadObra" localSheetId="8">#REF!</definedName>
    <definedName name="UtilidadObra" localSheetId="31">#REF!</definedName>
    <definedName name="UtilidadObra" localSheetId="43">#REF!</definedName>
    <definedName name="UtilidadObra" localSheetId="53">#REF!</definedName>
    <definedName name="UtilidadObra" localSheetId="52">#REF!</definedName>
    <definedName name="UtilidadObra" localSheetId="50">#REF!</definedName>
    <definedName name="UtilidadObra" localSheetId="3">#REF!</definedName>
    <definedName name="UtilidadObra" localSheetId="2">#REF!</definedName>
    <definedName name="UtilidadObra" localSheetId="47">#REF!</definedName>
    <definedName name="UtilidadObra" localSheetId="55">#REF!</definedName>
    <definedName name="UtilidadObra" localSheetId="56">#REF!</definedName>
    <definedName name="UtilidadObra">#REF!</definedName>
    <definedName name="uu" localSheetId="31">#REF!</definedName>
    <definedName name="uu" localSheetId="43">#REF!</definedName>
    <definedName name="uu" localSheetId="53">#REF!</definedName>
    <definedName name="uu" localSheetId="52">#REF!</definedName>
    <definedName name="uu" localSheetId="50">#REF!</definedName>
    <definedName name="uu" localSheetId="3">#REF!</definedName>
    <definedName name="uu" localSheetId="2">#REF!</definedName>
    <definedName name="uu" localSheetId="55">#REF!</definedName>
    <definedName name="uu" localSheetId="56">#REF!</definedName>
    <definedName name="uu">#REF!</definedName>
    <definedName name="UU.10" localSheetId="5">#REF!</definedName>
    <definedName name="UU.10" localSheetId="9">#REF!</definedName>
    <definedName name="UU.10" localSheetId="46">#REF!</definedName>
    <definedName name="UU.10" localSheetId="8">#REF!</definedName>
    <definedName name="UU.10" localSheetId="31">#REF!</definedName>
    <definedName name="UU.10" localSheetId="42">#REF!</definedName>
    <definedName name="UU.10" localSheetId="43">#REF!</definedName>
    <definedName name="UU.10" localSheetId="53">#REF!</definedName>
    <definedName name="UU.10" localSheetId="45">#REF!</definedName>
    <definedName name="UU.10" localSheetId="48">#REF!</definedName>
    <definedName name="UU.10" localSheetId="12">#REF!</definedName>
    <definedName name="UU.10" localSheetId="52">#REF!</definedName>
    <definedName name="UU.10" localSheetId="13">#REF!</definedName>
    <definedName name="UU.10" localSheetId="14">#REF!</definedName>
    <definedName name="UU.10" localSheetId="50">#REF!</definedName>
    <definedName name="UU.10" localSheetId="3">#REF!</definedName>
    <definedName name="UU.10" localSheetId="18">#REF!</definedName>
    <definedName name="UU.10" localSheetId="19">#REF!</definedName>
    <definedName name="UU.10" localSheetId="16">#REF!</definedName>
    <definedName name="UU.10" localSheetId="17">#REF!</definedName>
    <definedName name="UU.10" localSheetId="6">#REF!</definedName>
    <definedName name="UU.10" localSheetId="25">#REF!</definedName>
    <definedName name="UU.10" localSheetId="29">#REF!</definedName>
    <definedName name="UU.10" localSheetId="30">#REF!</definedName>
    <definedName name="UU.10" localSheetId="27">#REF!</definedName>
    <definedName name="UU.10" localSheetId="28">#REF!</definedName>
    <definedName name="UU.10" localSheetId="26">#REF!</definedName>
    <definedName name="UU.10" localSheetId="15">#REF!</definedName>
    <definedName name="UU.10" localSheetId="1">#REF!</definedName>
    <definedName name="UU.10" localSheetId="2">#REF!</definedName>
    <definedName name="UU.10" localSheetId="32">#REF!</definedName>
    <definedName name="UU.10" localSheetId="33">#REF!</definedName>
    <definedName name="UU.10" localSheetId="34">#REF!</definedName>
    <definedName name="UU.10" localSheetId="35">#REF!</definedName>
    <definedName name="UU.10" localSheetId="0">#REF!</definedName>
    <definedName name="UU.10" localSheetId="23">#REF!</definedName>
    <definedName name="UU.10" localSheetId="22">#REF!</definedName>
    <definedName name="UU.10" localSheetId="21">#REF!</definedName>
    <definedName name="UU.10" localSheetId="47">#REF!</definedName>
    <definedName name="UU.10" localSheetId="37">#REF!</definedName>
    <definedName name="UU.10" localSheetId="38">#REF!</definedName>
    <definedName name="UU.10" localSheetId="39">#REF!</definedName>
    <definedName name="UU.10" localSheetId="40">#REF!</definedName>
    <definedName name="UU.10" localSheetId="41">#REF!</definedName>
    <definedName name="UU.10" localSheetId="36">#REF!</definedName>
    <definedName name="UU.10" localSheetId="20">#REF!</definedName>
    <definedName name="UU.10" localSheetId="55">#REF!</definedName>
    <definedName name="UU.10" localSheetId="56">#REF!</definedName>
    <definedName name="UU.10" localSheetId="54">#REF!</definedName>
    <definedName name="UU.10" localSheetId="24">#REF!</definedName>
    <definedName name="UU.10" localSheetId="44">#REF!</definedName>
    <definedName name="UU.10">#REF!</definedName>
    <definedName name="UU.12" localSheetId="5">#REF!</definedName>
    <definedName name="UU.12" localSheetId="9">#REF!</definedName>
    <definedName name="UU.12" localSheetId="46">#REF!</definedName>
    <definedName name="UU.12" localSheetId="8">#REF!</definedName>
    <definedName name="UU.12" localSheetId="31">#REF!</definedName>
    <definedName name="UU.12" localSheetId="42">#REF!</definedName>
    <definedName name="UU.12" localSheetId="43">#REF!</definedName>
    <definedName name="UU.12" localSheetId="53">#REF!</definedName>
    <definedName name="UU.12" localSheetId="45">#REF!</definedName>
    <definedName name="UU.12" localSheetId="48">#REF!</definedName>
    <definedName name="UU.12" localSheetId="12">#REF!</definedName>
    <definedName name="UU.12" localSheetId="52">#REF!</definedName>
    <definedName name="UU.12" localSheetId="13">#REF!</definedName>
    <definedName name="UU.12" localSheetId="14">#REF!</definedName>
    <definedName name="UU.12" localSheetId="50">#REF!</definedName>
    <definedName name="UU.12" localSheetId="3">#REF!</definedName>
    <definedName name="UU.12" localSheetId="18">#REF!</definedName>
    <definedName name="UU.12" localSheetId="19">#REF!</definedName>
    <definedName name="UU.12" localSheetId="16">#REF!</definedName>
    <definedName name="UU.12" localSheetId="17">#REF!</definedName>
    <definedName name="UU.12" localSheetId="6">#REF!</definedName>
    <definedName name="UU.12" localSheetId="25">#REF!</definedName>
    <definedName name="UU.12" localSheetId="29">#REF!</definedName>
    <definedName name="UU.12" localSheetId="30">#REF!</definedName>
    <definedName name="UU.12" localSheetId="27">#REF!</definedName>
    <definedName name="UU.12" localSheetId="28">#REF!</definedName>
    <definedName name="UU.12" localSheetId="26">#REF!</definedName>
    <definedName name="UU.12" localSheetId="15">#REF!</definedName>
    <definedName name="UU.12" localSheetId="1">#REF!</definedName>
    <definedName name="UU.12" localSheetId="2">#REF!</definedName>
    <definedName name="UU.12" localSheetId="32">#REF!</definedName>
    <definedName name="UU.12" localSheetId="33">#REF!</definedName>
    <definedName name="UU.12" localSheetId="34">#REF!</definedName>
    <definedName name="UU.12" localSheetId="35">#REF!</definedName>
    <definedName name="UU.12" localSheetId="0">#REF!</definedName>
    <definedName name="UU.12" localSheetId="23">#REF!</definedName>
    <definedName name="UU.12" localSheetId="22">#REF!</definedName>
    <definedName name="UU.12" localSheetId="21">#REF!</definedName>
    <definedName name="UU.12" localSheetId="47">#REF!</definedName>
    <definedName name="UU.12" localSheetId="37">#REF!</definedName>
    <definedName name="UU.12" localSheetId="38">#REF!</definedName>
    <definedName name="UU.12" localSheetId="39">#REF!</definedName>
    <definedName name="UU.12" localSheetId="40">#REF!</definedName>
    <definedName name="UU.12" localSheetId="41">#REF!</definedName>
    <definedName name="UU.12" localSheetId="36">#REF!</definedName>
    <definedName name="UU.12" localSheetId="20">#REF!</definedName>
    <definedName name="UU.12" localSheetId="55">#REF!</definedName>
    <definedName name="UU.12" localSheetId="56">#REF!</definedName>
    <definedName name="UU.12" localSheetId="54">#REF!</definedName>
    <definedName name="UU.12" localSheetId="24">#REF!</definedName>
    <definedName name="UU.12" localSheetId="44">#REF!</definedName>
    <definedName name="UU.12">#REF!</definedName>
    <definedName name="UU.3" localSheetId="5">#REF!</definedName>
    <definedName name="UU.3" localSheetId="9">#REF!</definedName>
    <definedName name="UU.3" localSheetId="46">#REF!</definedName>
    <definedName name="UU.3" localSheetId="8">#REF!</definedName>
    <definedName name="UU.3" localSheetId="31">#REF!</definedName>
    <definedName name="UU.3" localSheetId="42">#REF!</definedName>
    <definedName name="UU.3" localSheetId="43">#REF!</definedName>
    <definedName name="UU.3" localSheetId="53">#REF!</definedName>
    <definedName name="UU.3" localSheetId="45">#REF!</definedName>
    <definedName name="UU.3" localSheetId="48">#REF!</definedName>
    <definedName name="UU.3" localSheetId="12">#REF!</definedName>
    <definedName name="UU.3" localSheetId="52">#REF!</definedName>
    <definedName name="UU.3" localSheetId="13">#REF!</definedName>
    <definedName name="UU.3" localSheetId="14">#REF!</definedName>
    <definedName name="UU.3" localSheetId="50">#REF!</definedName>
    <definedName name="UU.3" localSheetId="3">#REF!</definedName>
    <definedName name="UU.3" localSheetId="18">#REF!</definedName>
    <definedName name="UU.3" localSheetId="19">#REF!</definedName>
    <definedName name="UU.3" localSheetId="16">#REF!</definedName>
    <definedName name="UU.3" localSheetId="17">#REF!</definedName>
    <definedName name="UU.3" localSheetId="6">#REF!</definedName>
    <definedName name="UU.3" localSheetId="25">#REF!</definedName>
    <definedName name="UU.3" localSheetId="29">#REF!</definedName>
    <definedName name="UU.3" localSheetId="30">#REF!</definedName>
    <definedName name="UU.3" localSheetId="27">#REF!</definedName>
    <definedName name="UU.3" localSheetId="28">#REF!</definedName>
    <definedName name="UU.3" localSheetId="26">#REF!</definedName>
    <definedName name="UU.3" localSheetId="15">#REF!</definedName>
    <definedName name="UU.3" localSheetId="1">#REF!</definedName>
    <definedName name="UU.3" localSheetId="2">#REF!</definedName>
    <definedName name="UU.3" localSheetId="32">#REF!</definedName>
    <definedName name="UU.3" localSheetId="33">#REF!</definedName>
    <definedName name="UU.3" localSheetId="34">#REF!</definedName>
    <definedName name="UU.3" localSheetId="35">#REF!</definedName>
    <definedName name="UU.3" localSheetId="0">#REF!</definedName>
    <definedName name="UU.3" localSheetId="23">#REF!</definedName>
    <definedName name="UU.3" localSheetId="22">#REF!</definedName>
    <definedName name="UU.3" localSheetId="21">#REF!</definedName>
    <definedName name="UU.3" localSheetId="47">#REF!</definedName>
    <definedName name="UU.3" localSheetId="37">#REF!</definedName>
    <definedName name="UU.3" localSheetId="38">#REF!</definedName>
    <definedName name="UU.3" localSheetId="39">#REF!</definedName>
    <definedName name="UU.3" localSheetId="40">#REF!</definedName>
    <definedName name="UU.3" localSheetId="41">#REF!</definedName>
    <definedName name="UU.3" localSheetId="36">#REF!</definedName>
    <definedName name="UU.3" localSheetId="20">#REF!</definedName>
    <definedName name="UU.3" localSheetId="55">#REF!</definedName>
    <definedName name="UU.3" localSheetId="56">#REF!</definedName>
    <definedName name="UU.3" localSheetId="54">#REF!</definedName>
    <definedName name="UU.3" localSheetId="24">#REF!</definedName>
    <definedName name="UU.3" localSheetId="44">#REF!</definedName>
    <definedName name="UU.3">#REF!</definedName>
    <definedName name="UU.4" localSheetId="5">#REF!</definedName>
    <definedName name="UU.4" localSheetId="9">#REF!</definedName>
    <definedName name="UU.4" localSheetId="46">#REF!</definedName>
    <definedName name="UU.4" localSheetId="8">#REF!</definedName>
    <definedName name="UU.4" localSheetId="31">#REF!</definedName>
    <definedName name="UU.4" localSheetId="43">#REF!</definedName>
    <definedName name="UU.4" localSheetId="53">#REF!</definedName>
    <definedName name="UU.4" localSheetId="45">#REF!</definedName>
    <definedName name="UU.4" localSheetId="52">#REF!</definedName>
    <definedName name="UU.4" localSheetId="50">#REF!</definedName>
    <definedName name="UU.4" localSheetId="3">#REF!</definedName>
    <definedName name="UU.4" localSheetId="18">#REF!</definedName>
    <definedName name="UU.4" localSheetId="19">#REF!</definedName>
    <definedName name="UU.4" localSheetId="16">#REF!</definedName>
    <definedName name="UU.4" localSheetId="17">#REF!</definedName>
    <definedName name="UU.4" localSheetId="6">#REF!</definedName>
    <definedName name="UU.4" localSheetId="25">#REF!</definedName>
    <definedName name="UU.4" localSheetId="29">#REF!</definedName>
    <definedName name="UU.4" localSheetId="30">#REF!</definedName>
    <definedName name="UU.4" localSheetId="27">#REF!</definedName>
    <definedName name="UU.4" localSheetId="28">#REF!</definedName>
    <definedName name="UU.4" localSheetId="26">#REF!</definedName>
    <definedName name="UU.4" localSheetId="1">#REF!</definedName>
    <definedName name="UU.4" localSheetId="2">#REF!</definedName>
    <definedName name="UU.4" localSheetId="33">#REF!</definedName>
    <definedName name="UU.4" localSheetId="0">#REF!</definedName>
    <definedName name="UU.4" localSheetId="47">#REF!</definedName>
    <definedName name="UU.4" localSheetId="37">#REF!</definedName>
    <definedName name="UU.4" localSheetId="38">#REF!</definedName>
    <definedName name="UU.4" localSheetId="39">#REF!</definedName>
    <definedName name="UU.4" localSheetId="40">#REF!</definedName>
    <definedName name="UU.4" localSheetId="41">#REF!</definedName>
    <definedName name="UU.4" localSheetId="36">#REF!</definedName>
    <definedName name="UU.4" localSheetId="55">#REF!</definedName>
    <definedName name="UU.4" localSheetId="56">#REF!</definedName>
    <definedName name="UU.4" localSheetId="54">#REF!</definedName>
    <definedName name="UU.4" localSheetId="44">#REF!</definedName>
    <definedName name="UU.4">#REF!</definedName>
    <definedName name="UU.6" localSheetId="5">#REF!</definedName>
    <definedName name="UU.6" localSheetId="9">#REF!</definedName>
    <definedName name="UU.6" localSheetId="46">#REF!</definedName>
    <definedName name="UU.6" localSheetId="8">#REF!</definedName>
    <definedName name="UU.6" localSheetId="31">#REF!</definedName>
    <definedName name="UU.6" localSheetId="43">#REF!</definedName>
    <definedName name="UU.6" localSheetId="53">#REF!</definedName>
    <definedName name="UU.6" localSheetId="45">#REF!</definedName>
    <definedName name="UU.6" localSheetId="52">#REF!</definedName>
    <definedName name="UU.6" localSheetId="50">#REF!</definedName>
    <definedName name="UU.6" localSheetId="3">#REF!</definedName>
    <definedName name="UU.6" localSheetId="18">#REF!</definedName>
    <definedName name="UU.6" localSheetId="19">#REF!</definedName>
    <definedName name="UU.6" localSheetId="16">#REF!</definedName>
    <definedName name="UU.6" localSheetId="17">#REF!</definedName>
    <definedName name="UU.6" localSheetId="6">#REF!</definedName>
    <definedName name="UU.6" localSheetId="25">#REF!</definedName>
    <definedName name="UU.6" localSheetId="29">#REF!</definedName>
    <definedName name="UU.6" localSheetId="30">#REF!</definedName>
    <definedName name="UU.6" localSheetId="27">#REF!</definedName>
    <definedName name="UU.6" localSheetId="28">#REF!</definedName>
    <definedName name="UU.6" localSheetId="26">#REF!</definedName>
    <definedName name="UU.6" localSheetId="1">#REF!</definedName>
    <definedName name="UU.6" localSheetId="2">#REF!</definedName>
    <definedName name="UU.6" localSheetId="33">#REF!</definedName>
    <definedName name="UU.6" localSheetId="0">#REF!</definedName>
    <definedName name="UU.6" localSheetId="47">#REF!</definedName>
    <definedName name="UU.6" localSheetId="37">#REF!</definedName>
    <definedName name="UU.6" localSheetId="38">#REF!</definedName>
    <definedName name="UU.6" localSheetId="39">#REF!</definedName>
    <definedName name="UU.6" localSheetId="40">#REF!</definedName>
    <definedName name="UU.6" localSheetId="41">#REF!</definedName>
    <definedName name="UU.6" localSheetId="36">#REF!</definedName>
    <definedName name="UU.6" localSheetId="55">#REF!</definedName>
    <definedName name="UU.6" localSheetId="56">#REF!</definedName>
    <definedName name="UU.6" localSheetId="54">#REF!</definedName>
    <definedName name="UU.6" localSheetId="44">#REF!</definedName>
    <definedName name="UU.6">#REF!</definedName>
    <definedName name="UU.8" localSheetId="5">#REF!</definedName>
    <definedName name="UU.8" localSheetId="9">#REF!</definedName>
    <definedName name="UU.8" localSheetId="46">#REF!</definedName>
    <definedName name="UU.8" localSheetId="8">#REF!</definedName>
    <definedName name="UU.8" localSheetId="31">#REF!</definedName>
    <definedName name="UU.8" localSheetId="43">#REF!</definedName>
    <definedName name="UU.8" localSheetId="53">#REF!</definedName>
    <definedName name="UU.8" localSheetId="45">#REF!</definedName>
    <definedName name="UU.8" localSheetId="52">#REF!</definedName>
    <definedName name="UU.8" localSheetId="50">#REF!</definedName>
    <definedName name="UU.8" localSheetId="3">#REF!</definedName>
    <definedName name="UU.8" localSheetId="18">#REF!</definedName>
    <definedName name="UU.8" localSheetId="19">#REF!</definedName>
    <definedName name="UU.8" localSheetId="16">#REF!</definedName>
    <definedName name="UU.8" localSheetId="17">#REF!</definedName>
    <definedName name="UU.8" localSheetId="6">#REF!</definedName>
    <definedName name="UU.8" localSheetId="25">#REF!</definedName>
    <definedName name="UU.8" localSheetId="29">#REF!</definedName>
    <definedName name="UU.8" localSheetId="30">#REF!</definedName>
    <definedName name="UU.8" localSheetId="27">#REF!</definedName>
    <definedName name="UU.8" localSheetId="28">#REF!</definedName>
    <definedName name="UU.8" localSheetId="26">#REF!</definedName>
    <definedName name="UU.8" localSheetId="1">#REF!</definedName>
    <definedName name="UU.8" localSheetId="2">#REF!</definedName>
    <definedName name="UU.8" localSheetId="33">#REF!</definedName>
    <definedName name="UU.8" localSheetId="0">#REF!</definedName>
    <definedName name="UU.8" localSheetId="47">#REF!</definedName>
    <definedName name="UU.8" localSheetId="37">#REF!</definedName>
    <definedName name="UU.8" localSheetId="38">#REF!</definedName>
    <definedName name="UU.8" localSheetId="39">#REF!</definedName>
    <definedName name="UU.8" localSheetId="40">#REF!</definedName>
    <definedName name="UU.8" localSheetId="41">#REF!</definedName>
    <definedName name="UU.8" localSheetId="36">#REF!</definedName>
    <definedName name="UU.8" localSheetId="55">#REF!</definedName>
    <definedName name="UU.8" localSheetId="56">#REF!</definedName>
    <definedName name="UU.8" localSheetId="54">#REF!</definedName>
    <definedName name="UU.8" localSheetId="44">#REF!</definedName>
    <definedName name="UU.8">#REF!</definedName>
    <definedName name="uuuu" localSheetId="31" hidden="1">#REF!</definedName>
    <definedName name="uuuu" localSheetId="3" hidden="1">#REF!</definedName>
    <definedName name="uuuu" localSheetId="4" hidden="1">#REF!</definedName>
    <definedName name="uuuu" hidden="1">#REF!</definedName>
    <definedName name="uxd" localSheetId="31">#REF!</definedName>
    <definedName name="uxd" localSheetId="43">#REF!</definedName>
    <definedName name="uxd" localSheetId="53">#REF!</definedName>
    <definedName name="uxd" localSheetId="52">#REF!</definedName>
    <definedName name="uxd" localSheetId="50">#REF!</definedName>
    <definedName name="uxd" localSheetId="3">#REF!</definedName>
    <definedName name="uxd" localSheetId="2">#REF!</definedName>
    <definedName name="uxd" localSheetId="55">#REF!</definedName>
    <definedName name="uxd" localSheetId="56">#REF!</definedName>
    <definedName name="uxd">#REF!</definedName>
    <definedName name="uy" localSheetId="31">#REF!</definedName>
    <definedName name="uy" localSheetId="43">#REF!</definedName>
    <definedName name="uy" localSheetId="53">#REF!</definedName>
    <definedName name="uy" localSheetId="52">#REF!</definedName>
    <definedName name="uy" localSheetId="50">#REF!</definedName>
    <definedName name="uy" localSheetId="3">#REF!</definedName>
    <definedName name="uy" localSheetId="2">#REF!</definedName>
    <definedName name="uy" localSheetId="55">#REF!</definedName>
    <definedName name="uy" localSheetId="56">#REF!</definedName>
    <definedName name="uy">#REF!</definedName>
    <definedName name="v" localSheetId="31">#REF!</definedName>
    <definedName name="v" localSheetId="43">#REF!</definedName>
    <definedName name="v" localSheetId="53">#REF!</definedName>
    <definedName name="v" localSheetId="52">#REF!</definedName>
    <definedName name="v" localSheetId="50">#REF!</definedName>
    <definedName name="v" localSheetId="3">#REF!</definedName>
    <definedName name="v" localSheetId="2">#REF!</definedName>
    <definedName name="v" localSheetId="55">#REF!</definedName>
    <definedName name="v" localSheetId="56">#REF!</definedName>
    <definedName name="v">#REF!</definedName>
    <definedName name="VAL_A">#REF!</definedName>
    <definedName name="VAL_B">#REF!</definedName>
    <definedName name="VAL_C">#REF!</definedName>
    <definedName name="VAL_D">#REF!</definedName>
    <definedName name="VAL_E">#REF!</definedName>
    <definedName name="VAL_F">#REF!</definedName>
    <definedName name="VAL_G">#REF!</definedName>
    <definedName name="VAL_H">#REF!</definedName>
    <definedName name="valor1" localSheetId="5">#REF!</definedName>
    <definedName name="valor1" localSheetId="31">#REF!</definedName>
    <definedName name="valor1" localSheetId="43">#REF!</definedName>
    <definedName name="valor1" localSheetId="53">#REF!</definedName>
    <definedName name="valor1" localSheetId="52">#REF!</definedName>
    <definedName name="valor1" localSheetId="50">#REF!</definedName>
    <definedName name="valor1" localSheetId="3">#REF!</definedName>
    <definedName name="valor1" localSheetId="2">#REF!</definedName>
    <definedName name="valor1" localSheetId="47">#REF!</definedName>
    <definedName name="valor1" localSheetId="55">#REF!</definedName>
    <definedName name="valor1" localSheetId="56">#REF!</definedName>
    <definedName name="valor1">#REF!</definedName>
    <definedName name="valor2" localSheetId="31">#REF!</definedName>
    <definedName name="valor2" localSheetId="43">#REF!</definedName>
    <definedName name="valor2" localSheetId="53">#REF!</definedName>
    <definedName name="valor2" localSheetId="52">#REF!</definedName>
    <definedName name="valor2" localSheetId="50">#REF!</definedName>
    <definedName name="valor2" localSheetId="3">#REF!</definedName>
    <definedName name="valor2" localSheetId="2">#REF!</definedName>
    <definedName name="valor2" localSheetId="55">#REF!</definedName>
    <definedName name="valor2" localSheetId="56">#REF!</definedName>
    <definedName name="valor2">#REF!</definedName>
    <definedName name="VALOR3" localSheetId="31">#REF!</definedName>
    <definedName name="VALOR3" localSheetId="43">#REF!</definedName>
    <definedName name="VALOR3" localSheetId="53">#REF!</definedName>
    <definedName name="VALOR3" localSheetId="52">#REF!</definedName>
    <definedName name="VALOR3" localSheetId="50">#REF!</definedName>
    <definedName name="VALOR3" localSheetId="3">#REF!</definedName>
    <definedName name="VALOR3" localSheetId="2">#REF!</definedName>
    <definedName name="VALOR3" localSheetId="55">#REF!</definedName>
    <definedName name="VALOR3" localSheetId="56">#REF!</definedName>
    <definedName name="VALOR3">#REF!</definedName>
    <definedName name="Valoracion" localSheetId="31">#REF!</definedName>
    <definedName name="Valoracion" localSheetId="43">#REF!</definedName>
    <definedName name="Valoracion" localSheetId="53">#REF!</definedName>
    <definedName name="Valoracion" localSheetId="52">#REF!</definedName>
    <definedName name="Valoracion" localSheetId="50">#REF!</definedName>
    <definedName name="Valoracion" localSheetId="3">#REF!</definedName>
    <definedName name="Valoracion" localSheetId="2">#REF!</definedName>
    <definedName name="Valoracion" localSheetId="55">#REF!</definedName>
    <definedName name="Valoracion" localSheetId="56">#REF!</definedName>
    <definedName name="Valoracion">#REF!</definedName>
    <definedName name="VALORACIÓN" localSheetId="31">#REF!</definedName>
    <definedName name="VALORACIÓN" localSheetId="43">#REF!</definedName>
    <definedName name="VALORACIÓN" localSheetId="53">#REF!</definedName>
    <definedName name="VALORACIÓN" localSheetId="52">#REF!</definedName>
    <definedName name="VALORACIÓN" localSheetId="50">#REF!</definedName>
    <definedName name="VALORACIÓN" localSheetId="3">#REF!</definedName>
    <definedName name="VALORACIÓN" localSheetId="2">#REF!</definedName>
    <definedName name="VALORACIÓN" localSheetId="55">#REF!</definedName>
    <definedName name="VALORACIÓN" localSheetId="56">#REF!</definedName>
    <definedName name="VALORACIÓN">#REF!</definedName>
    <definedName name="Valorepm1" localSheetId="5">#REF!,#REF!,#REF!</definedName>
    <definedName name="Valorepm1" localSheetId="31">#REF!,#REF!,#REF!</definedName>
    <definedName name="Valorepm1" localSheetId="43">#REF!,#REF!,#REF!</definedName>
    <definedName name="Valorepm1" localSheetId="53">#REF!,#REF!,#REF!</definedName>
    <definedName name="Valorepm1" localSheetId="48">#REF!,#REF!,#REF!</definedName>
    <definedName name="Valorepm1" localSheetId="52">#REF!,#REF!,#REF!</definedName>
    <definedName name="Valorepm1" localSheetId="50">#REF!,#REF!,#REF!</definedName>
    <definedName name="Valorepm1" localSheetId="51">#REF!,#REF!,#REF!</definedName>
    <definedName name="Valorepm1" localSheetId="3">#REF!,#REF!,#REF!</definedName>
    <definedName name="Valorepm1" localSheetId="49">#REF!,#REF!,#REF!</definedName>
    <definedName name="Valorepm1" localSheetId="2">#REF!,#REF!,#REF!</definedName>
    <definedName name="Valorepm1" localSheetId="47">#REF!,#REF!,#REF!</definedName>
    <definedName name="Valorepm1" localSheetId="55">#REF!,#REF!,#REF!</definedName>
    <definedName name="Valorepm1" localSheetId="56">#REF!,#REF!,#REF!</definedName>
    <definedName name="Valorepm1">#REF!,#REF!,#REF!</definedName>
    <definedName name="ValorTotConsultoria" localSheetId="5">#REF!</definedName>
    <definedName name="ValorTotConsultoria" localSheetId="9">#REF!</definedName>
    <definedName name="ValorTotConsultoria" localSheetId="8">#REF!</definedName>
    <definedName name="ValorTotConsultoria" localSheetId="31">#REF!</definedName>
    <definedName name="ValorTotConsultoria" localSheetId="43">#REF!</definedName>
    <definedName name="ValorTotConsultoria" localSheetId="53">#REF!</definedName>
    <definedName name="ValorTotConsultoria" localSheetId="52">#REF!</definedName>
    <definedName name="ValorTotConsultoria" localSheetId="50">#REF!</definedName>
    <definedName name="ValorTotConsultoria" localSheetId="3">#REF!</definedName>
    <definedName name="ValorTotConsultoria" localSheetId="2">#REF!</definedName>
    <definedName name="ValorTotConsultoria" localSheetId="47">#REF!</definedName>
    <definedName name="ValorTotConsultoria" localSheetId="55">#REF!</definedName>
    <definedName name="ValorTotConsultoria" localSheetId="56">#REF!</definedName>
    <definedName name="ValorTotConsultoria">#REF!</definedName>
    <definedName name="VALORUNIT">#REF!</definedName>
    <definedName name="variacion">#REF!</definedName>
    <definedName name="vb" localSheetId="5">#REF!</definedName>
    <definedName name="vb" localSheetId="31">#REF!</definedName>
    <definedName name="vb" localSheetId="43">#REF!</definedName>
    <definedName name="vb" localSheetId="53">#REF!</definedName>
    <definedName name="vb" localSheetId="52">#REF!</definedName>
    <definedName name="vb" localSheetId="50">#REF!</definedName>
    <definedName name="vb" localSheetId="3">#REF!</definedName>
    <definedName name="vb" localSheetId="2">#REF!</definedName>
    <definedName name="vb" localSheetId="47">#REF!</definedName>
    <definedName name="vb" localSheetId="55">#REF!</definedName>
    <definedName name="vb" localSheetId="56">#REF!</definedName>
    <definedName name="vb">#REF!</definedName>
    <definedName name="vc" localSheetId="31">#REF!</definedName>
    <definedName name="vc" localSheetId="43">#REF!</definedName>
    <definedName name="vc" localSheetId="53">#REF!</definedName>
    <definedName name="vc" localSheetId="52">#REF!</definedName>
    <definedName name="vc" localSheetId="50">#REF!</definedName>
    <definedName name="vc" localSheetId="3">#REF!</definedName>
    <definedName name="vc" localSheetId="2">#REF!</definedName>
    <definedName name="vc" localSheetId="55">#REF!</definedName>
    <definedName name="vc" localSheetId="56">#REF!</definedName>
    <definedName name="vc">#REF!</definedName>
    <definedName name="vck" localSheetId="31">#REF!</definedName>
    <definedName name="vck" localSheetId="43">#REF!</definedName>
    <definedName name="vck" localSheetId="53">#REF!</definedName>
    <definedName name="vck" localSheetId="52">#REF!</definedName>
    <definedName name="vck" localSheetId="50">#REF!</definedName>
    <definedName name="vck" localSheetId="3">#REF!</definedName>
    <definedName name="vck" localSheetId="2">#REF!</definedName>
    <definedName name="vck" localSheetId="55">#REF!</definedName>
    <definedName name="vck" localSheetId="56">#REF!</definedName>
    <definedName name="vck">#REF!</definedName>
    <definedName name="VCVCV" localSheetId="31">#REF!</definedName>
    <definedName name="VCVCV" localSheetId="43">#REF!</definedName>
    <definedName name="VCVCV" localSheetId="53">#REF!</definedName>
    <definedName name="VCVCV" localSheetId="52">#REF!</definedName>
    <definedName name="VCVCV" localSheetId="50">#REF!</definedName>
    <definedName name="VCVCV" localSheetId="3">#REF!</definedName>
    <definedName name="VCVCV" localSheetId="2">#REF!</definedName>
    <definedName name="VCVCV" localSheetId="55">#REF!</definedName>
    <definedName name="VCVCV" localSheetId="56">#REF!</definedName>
    <definedName name="VCVCV">#REF!</definedName>
    <definedName name="vd" localSheetId="31">#REF!</definedName>
    <definedName name="vd" localSheetId="43">#REF!</definedName>
    <definedName name="vd" localSheetId="53">#REF!</definedName>
    <definedName name="vd" localSheetId="52">#REF!</definedName>
    <definedName name="vd" localSheetId="50">#REF!</definedName>
    <definedName name="vd" localSheetId="3">#REF!</definedName>
    <definedName name="vd" localSheetId="2">#REF!</definedName>
    <definedName name="vd" localSheetId="55">#REF!</definedName>
    <definedName name="vd" localSheetId="56">#REF!</definedName>
    <definedName name="vd">#REF!</definedName>
    <definedName name="vdcam3" localSheetId="31">#REF!</definedName>
    <definedName name="vdcam3" localSheetId="43">#REF!</definedName>
    <definedName name="vdcam3" localSheetId="53">#REF!</definedName>
    <definedName name="vdcam3" localSheetId="52">#REF!</definedName>
    <definedName name="vdcam3" localSheetId="50">#REF!</definedName>
    <definedName name="vdcam3" localSheetId="3">#REF!</definedName>
    <definedName name="vdcam3" localSheetId="2">#REF!</definedName>
    <definedName name="vdcam3" localSheetId="55">#REF!</definedName>
    <definedName name="vdcam3" localSheetId="56">#REF!</definedName>
    <definedName name="vdcam3">#REF!</definedName>
    <definedName name="vdfvdf" localSheetId="31">#REF!</definedName>
    <definedName name="vdfvdf" localSheetId="43">#REF!</definedName>
    <definedName name="vdfvdf" localSheetId="53">#REF!</definedName>
    <definedName name="vdfvdf" localSheetId="52">#REF!</definedName>
    <definedName name="vdfvdf" localSheetId="50">#REF!</definedName>
    <definedName name="vdfvdf" localSheetId="3">#REF!</definedName>
    <definedName name="vdfvdf" localSheetId="2">#REF!</definedName>
    <definedName name="vdfvdf" localSheetId="55">#REF!</definedName>
    <definedName name="vdfvdf" localSheetId="56">#REF!</definedName>
    <definedName name="vdfvdf">#REF!</definedName>
    <definedName name="VE" localSheetId="31">#REF!</definedName>
    <definedName name="VE" localSheetId="43">#REF!</definedName>
    <definedName name="VE" localSheetId="53">#REF!</definedName>
    <definedName name="VE" localSheetId="52">#REF!</definedName>
    <definedName name="VE" localSheetId="50">#REF!</definedName>
    <definedName name="VE" localSheetId="3">#REF!</definedName>
    <definedName name="VE" localSheetId="2">#REF!</definedName>
    <definedName name="VE" localSheetId="55">#REF!</definedName>
    <definedName name="VE" localSheetId="56">#REF!</definedName>
    <definedName name="VE">#REF!</definedName>
    <definedName name="ventana.lamina125">#REF!</definedName>
    <definedName name="ventana.lamina45">#REF!</definedName>
    <definedName name="vfn" localSheetId="5">#REF!</definedName>
    <definedName name="vfn" localSheetId="31">#REF!</definedName>
    <definedName name="vfn" localSheetId="43">#REF!</definedName>
    <definedName name="vfn" localSheetId="53">#REF!</definedName>
    <definedName name="vfn" localSheetId="52">#REF!</definedName>
    <definedName name="vfn" localSheetId="50">#REF!</definedName>
    <definedName name="vfn" localSheetId="3">#REF!</definedName>
    <definedName name="vfn" localSheetId="2">#REF!</definedName>
    <definedName name="vfn" localSheetId="47">#REF!</definedName>
    <definedName name="vfn" localSheetId="55">#REF!</definedName>
    <definedName name="vfn" localSheetId="56">#REF!</definedName>
    <definedName name="vfn">#REF!</definedName>
    <definedName name="vg" localSheetId="31">#REF!</definedName>
    <definedName name="vg" localSheetId="43">#REF!</definedName>
    <definedName name="vg" localSheetId="53">#REF!</definedName>
    <definedName name="vg" localSheetId="52">#REF!</definedName>
    <definedName name="vg" localSheetId="50">#REF!</definedName>
    <definedName name="vg" localSheetId="3">#REF!</definedName>
    <definedName name="vg" localSheetId="2">#REF!</definedName>
    <definedName name="vg" localSheetId="55">#REF!</definedName>
    <definedName name="vg" localSheetId="56">#REF!</definedName>
    <definedName name="vg">#REF!</definedName>
    <definedName name="VI" localSheetId="31">#REF!</definedName>
    <definedName name="VI" localSheetId="43">#REF!</definedName>
    <definedName name="VI" localSheetId="53">#REF!</definedName>
    <definedName name="VI" localSheetId="52">#REF!</definedName>
    <definedName name="VI" localSheetId="50">#REF!</definedName>
    <definedName name="VI" localSheetId="3">#REF!</definedName>
    <definedName name="VI" localSheetId="2">#REF!</definedName>
    <definedName name="VI" localSheetId="55">#REF!</definedName>
    <definedName name="VI" localSheetId="56">#REF!</definedName>
    <definedName name="VI">#REF!</definedName>
    <definedName name="via" localSheetId="3" hidden="1">{"via1",#N/A,TRUE,"general";"via2",#N/A,TRUE,"general";"via3",#N/A,TRUE,"general"}</definedName>
    <definedName name="via" localSheetId="4" hidden="1">{"via1",#N/A,TRUE,"general";"via2",#N/A,TRUE,"general";"via3",#N/A,TRUE,"general"}</definedName>
    <definedName name="via" localSheetId="7" hidden="1">{"via1",#N/A,TRUE,"general";"via2",#N/A,TRUE,"general";"via3",#N/A,TRUE,"general"}</definedName>
    <definedName name="via" hidden="1">{"via1",#N/A,TRUE,"general";"via2",#N/A,TRUE,"general";"via3",#N/A,TRUE,"general"}</definedName>
    <definedName name="Viajes" localSheetId="5">#REF!</definedName>
    <definedName name="Viajes" localSheetId="9">#REF!</definedName>
    <definedName name="Viajes" localSheetId="8">#REF!</definedName>
    <definedName name="Viajes" localSheetId="31">#REF!</definedName>
    <definedName name="Viajes" localSheetId="43">#REF!</definedName>
    <definedName name="Viajes" localSheetId="53">#REF!</definedName>
    <definedName name="Viajes" localSheetId="52">#REF!</definedName>
    <definedName name="Viajes" localSheetId="50">#REF!</definedName>
    <definedName name="Viajes" localSheetId="3">#REF!</definedName>
    <definedName name="Viajes" localSheetId="2">#REF!</definedName>
    <definedName name="Viajes" localSheetId="47">#REF!</definedName>
    <definedName name="Viajes" localSheetId="55">#REF!</definedName>
    <definedName name="Viajes" localSheetId="56">#REF!</definedName>
    <definedName name="Viajes">#REF!</definedName>
    <definedName name="vias">#REF!</definedName>
    <definedName name="viga.amarre3000">#REF!</definedName>
    <definedName name="viga.muro3000">#REF!</definedName>
    <definedName name="vinilo.interior">#REF!</definedName>
    <definedName name="vjgvjb" localSheetId="5">#REF!</definedName>
    <definedName name="vjgvjb" localSheetId="31">#REF!</definedName>
    <definedName name="vjgvjb" localSheetId="43">#REF!</definedName>
    <definedName name="vjgvjb" localSheetId="53">#REF!</definedName>
    <definedName name="vjgvjb" localSheetId="52">#REF!</definedName>
    <definedName name="vjgvjb" localSheetId="50">#REF!</definedName>
    <definedName name="vjgvjb" localSheetId="3">#REF!</definedName>
    <definedName name="vjgvjb" localSheetId="2">#REF!</definedName>
    <definedName name="vjgvjb" localSheetId="47">#REF!</definedName>
    <definedName name="vjgvjb" localSheetId="55">#REF!</definedName>
    <definedName name="vjgvjb" localSheetId="56">#REF!</definedName>
    <definedName name="vjgvjb">#REF!</definedName>
    <definedName name="vm" localSheetId="31">#REF!</definedName>
    <definedName name="vm" localSheetId="43">#REF!</definedName>
    <definedName name="vm" localSheetId="53">#REF!</definedName>
    <definedName name="vm" localSheetId="52">#REF!</definedName>
    <definedName name="vm" localSheetId="50">#REF!</definedName>
    <definedName name="vm" localSheetId="3">#REF!</definedName>
    <definedName name="vm" localSheetId="2">#REF!</definedName>
    <definedName name="vm" localSheetId="55">#REF!</definedName>
    <definedName name="vm" localSheetId="56">#REF!</definedName>
    <definedName name="vm">#REF!</definedName>
    <definedName name="vv" localSheetId="31">#REF!</definedName>
    <definedName name="vv" localSheetId="43">#REF!</definedName>
    <definedName name="vv" localSheetId="53">#REF!</definedName>
    <definedName name="vv" localSheetId="52">#REF!</definedName>
    <definedName name="vv" localSheetId="50">#REF!</definedName>
    <definedName name="vv" localSheetId="3">#REF!</definedName>
    <definedName name="vv" localSheetId="2">#REF!</definedName>
    <definedName name="vv" localSheetId="55">#REF!</definedName>
    <definedName name="vv" localSheetId="56">#REF!</definedName>
    <definedName name="vv">#REF!</definedName>
    <definedName name="vvrevvefevvev" localSheetId="31">#REF!</definedName>
    <definedName name="vvrevvefevvev" localSheetId="43">#REF!</definedName>
    <definedName name="vvrevvefevvev" localSheetId="53">#REF!</definedName>
    <definedName name="vvrevvefevvev" localSheetId="52">#REF!</definedName>
    <definedName name="vvrevvefevvev" localSheetId="50">#REF!</definedName>
    <definedName name="vvrevvefevvev" localSheetId="3">#REF!</definedName>
    <definedName name="vvrevvefevvev" localSheetId="2">#REF!</definedName>
    <definedName name="vvrevvefevvev" localSheetId="55">#REF!</definedName>
    <definedName name="vvrevvefevvev" localSheetId="56">#REF!</definedName>
    <definedName name="vvrevvefevvev">#REF!</definedName>
    <definedName name="VVV" localSheetId="31">#REF!</definedName>
    <definedName name="VVV" localSheetId="43">#REF!</definedName>
    <definedName name="VVV" localSheetId="53">#REF!</definedName>
    <definedName name="VVV" localSheetId="52">#REF!</definedName>
    <definedName name="VVV" localSheetId="50">#REF!</definedName>
    <definedName name="VVV" localSheetId="3">#REF!</definedName>
    <definedName name="VVV" localSheetId="2">#REF!</definedName>
    <definedName name="VVV" localSheetId="55">#REF!</definedName>
    <definedName name="VVV" localSheetId="56">#REF!</definedName>
    <definedName name="VVV">#REF!</definedName>
    <definedName name="W">#REF!</definedName>
    <definedName name="we" localSheetId="5">#REF!</definedName>
    <definedName name="we" localSheetId="31">#REF!</definedName>
    <definedName name="we" localSheetId="43">#REF!</definedName>
    <definedName name="we" localSheetId="53">#REF!</definedName>
    <definedName name="we" localSheetId="52">#REF!</definedName>
    <definedName name="we" localSheetId="50">#REF!</definedName>
    <definedName name="we" localSheetId="3">#REF!</definedName>
    <definedName name="we" localSheetId="2">#REF!</definedName>
    <definedName name="we" localSheetId="47">#REF!</definedName>
    <definedName name="we" localSheetId="55">#REF!</definedName>
    <definedName name="we" localSheetId="56">#REF!</definedName>
    <definedName name="we">#REF!</definedName>
    <definedName name="WER">#REF!</definedName>
    <definedName name="WILSON" localSheetId="5">#REF!</definedName>
    <definedName name="WILSON" localSheetId="31">#REF!</definedName>
    <definedName name="WILSON" localSheetId="43">#REF!</definedName>
    <definedName name="WILSON" localSheetId="53">#REF!</definedName>
    <definedName name="WILSON" localSheetId="52">#REF!</definedName>
    <definedName name="WILSON" localSheetId="50">#REF!</definedName>
    <definedName name="WILSON" localSheetId="51">#REF!</definedName>
    <definedName name="WILSON" localSheetId="3">#REF!</definedName>
    <definedName name="WILSON" localSheetId="49">#REF!</definedName>
    <definedName name="WILSON" localSheetId="2">#REF!</definedName>
    <definedName name="WILSON" localSheetId="47">#REF!</definedName>
    <definedName name="WILSON" localSheetId="55">#REF!</definedName>
    <definedName name="WILSON" localSheetId="56">#REF!</definedName>
    <definedName name="WILSON">#REF!</definedName>
    <definedName name="wj" localSheetId="5">#REF!</definedName>
    <definedName name="wj" localSheetId="31">#REF!</definedName>
    <definedName name="wj" localSheetId="43">#REF!</definedName>
    <definedName name="wj" localSheetId="53">#REF!</definedName>
    <definedName name="wj" localSheetId="52">#REF!</definedName>
    <definedName name="wj" localSheetId="50">#REF!</definedName>
    <definedName name="wj" localSheetId="3">#REF!</definedName>
    <definedName name="wj" localSheetId="2">#REF!</definedName>
    <definedName name="wj" localSheetId="47">#REF!</definedName>
    <definedName name="wj" localSheetId="55">#REF!</definedName>
    <definedName name="wj" localSheetId="56">#REF!</definedName>
    <definedName name="wj">#REF!</definedName>
    <definedName name="wl" localSheetId="31">#REF!</definedName>
    <definedName name="wl" localSheetId="43">#REF!</definedName>
    <definedName name="wl" localSheetId="53">#REF!</definedName>
    <definedName name="wl" localSheetId="52">#REF!</definedName>
    <definedName name="wl" localSheetId="50">#REF!</definedName>
    <definedName name="wl" localSheetId="3">#REF!</definedName>
    <definedName name="wl" localSheetId="2">#REF!</definedName>
    <definedName name="wl" localSheetId="55">#REF!</definedName>
    <definedName name="wl" localSheetId="56">#REF!</definedName>
    <definedName name="wl">#REF!</definedName>
    <definedName name="wrn.ar." localSheetId="5" hidden="1">{#N/A,#N/A,TRUE,"CODIGO DEPENDENCIA"}</definedName>
    <definedName name="wrn.ar." localSheetId="9" hidden="1">{#N/A,#N/A,TRUE,"CODIGO DEPENDENCIA"}</definedName>
    <definedName name="wrn.ar." localSheetId="8" hidden="1">{#N/A,#N/A,TRUE,"CODIGO DEPENDENCIA"}</definedName>
    <definedName name="wrn.ar." localSheetId="53" hidden="1">{#N/A,#N/A,TRUE,"CODIGO DEPENDENCIA"}</definedName>
    <definedName name="wrn.ar." localSheetId="48" hidden="1">{#N/A,#N/A,TRUE,"CODIGO DEPENDENCIA"}</definedName>
    <definedName name="wrn.ar." localSheetId="50" hidden="1">{#N/A,#N/A,TRUE,"CODIGO DEPENDENCIA"}</definedName>
    <definedName name="wrn.ar." localSheetId="51" hidden="1">{#N/A,#N/A,TRUE,"CODIGO DEPENDENCIA"}</definedName>
    <definedName name="wrn.ar." localSheetId="3" hidden="1">{#N/A,#N/A,TRUE,"CODIGO DEPENDENCIA"}</definedName>
    <definedName name="wrn.ar." localSheetId="49" hidden="1">{#N/A,#N/A,TRUE,"CODIGO DEPENDENCIA"}</definedName>
    <definedName name="wrn.ar." localSheetId="7" hidden="1">{#N/A,#N/A,TRUE,"CODIGO DEPENDENCIA"}</definedName>
    <definedName name="wrn.ar." localSheetId="47" hidden="1">{#N/A,#N/A,TRUE,"CODIGO DEPENDENCIA"}</definedName>
    <definedName name="wrn.ar." hidden="1">{#N/A,#N/A,TRUE,"CODIGO DEPENDENCIA"}</definedName>
    <definedName name="wrn.Financial._.Statements." localSheetId="3"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4"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localSheetId="7"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inancial._.Statements." hidden="1">{#N/A,#N/A,TRUE,"Consolidated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ORMATOS."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7"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Ull._.Model." localSheetId="3"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4"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localSheetId="7"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FUll._.Model." hidden="1">{#N/A,#N/A,TRUE,"Assump";#N/A,#N/A,TRUE,"Transaction Summary";#N/A,#N/A,TRUE,"Restructuring Sensitivities";#N/A,#N/A,TRUE,"DCF";#N/A,#N/A,TRUE,"IRR";#N/A,#N/A,TRUE,"Debt Capacity";#N/A,#N/A,TRUE,"Consolidated FS";#N/A,#N/A,TRUE,"Consolidating BS";#N/A,#N/A,TRUE,"Core Bus";#N/A,#N/A,TRUE,"News &amp; Consumer";#N/A,#N/A,TRUE,"Mags &amp; Catalogues";#N/A,#N/A,TRUE,"Select";#N/A,#N/A,TRUE,"Spain Bus";#N/A,#N/A,TRUE,"Spain";#N/A,#N/A,TRUE,"Non Core Bus";#N/A,#N/A,TRUE,"Packaging";#N/A,#N/A,TRUE,"Scientifica";#N/A,#N/A,TRUE,"Hungary Bus";#N/A,#N/A,TRUE,"Hungary";#N/A,#N/A,TRUE,"Group Cost Bus";#N/A,#N/A,TRUE,"Group Costs"}</definedName>
    <definedName name="wrn.GENERAL." localSheetId="5" hidden="1">{"TAB1",#N/A,TRUE,"GENERAL";"TAB2",#N/A,TRUE,"GENERAL";"TAB3",#N/A,TRUE,"GENERAL";"TAB4",#N/A,TRUE,"GENERAL";"TAB5",#N/A,TRUE,"GENERAL"}</definedName>
    <definedName name="wrn.GENERAL." localSheetId="53" hidden="1">{"TAB1",#N/A,TRUE,"GENERAL";"TAB2",#N/A,TRUE,"GENERAL";"TAB3",#N/A,TRUE,"GENERAL";"TAB4",#N/A,TRUE,"GENERAL";"TAB5",#N/A,TRUE,"GENERAL"}</definedName>
    <definedName name="wrn.GENERAL." localSheetId="48" hidden="1">{"TAB1",#N/A,TRUE,"GENERAL";"TAB2",#N/A,TRUE,"GENERAL";"TAB3",#N/A,TRUE,"GENERAL";"TAB4",#N/A,TRUE,"GENERAL";"TAB5",#N/A,TRUE,"GENERAL"}</definedName>
    <definedName name="wrn.GENERAL." localSheetId="50" hidden="1">{"TAB1",#N/A,TRUE,"GENERAL";"TAB2",#N/A,TRUE,"GENERAL";"TAB3",#N/A,TRUE,"GENERAL";"TAB4",#N/A,TRUE,"GENERAL";"TAB5",#N/A,TRUE,"GENERAL"}</definedName>
    <definedName name="wrn.GENERAL." localSheetId="51" hidden="1">{"TAB1",#N/A,TRUE,"GENERAL";"TAB2",#N/A,TRUE,"GENERAL";"TAB3",#N/A,TRUE,"GENERAL";"TAB4",#N/A,TRUE,"GENERAL";"TAB5",#N/A,TRUE,"GENERAL"}</definedName>
    <definedName name="wrn.GENERAL." localSheetId="3" hidden="1">{"TAB1",#N/A,TRUE,"GENERAL";"TAB2",#N/A,TRUE,"GENERAL";"TAB3",#N/A,TRUE,"GENERAL";"TAB4",#N/A,TRUE,"GENERAL";"TAB5",#N/A,TRUE,"GENERAL"}</definedName>
    <definedName name="wrn.GENERAL." localSheetId="4" hidden="1">{"TAB1",#N/A,TRUE,"GENERAL";"TAB2",#N/A,TRUE,"GENERAL";"TAB3",#N/A,TRUE,"GENERAL";"TAB4",#N/A,TRUE,"GENERAL";"TAB5",#N/A,TRUE,"GENERAL"}</definedName>
    <definedName name="wrn.GENERAL." localSheetId="49" hidden="1">{"TAB1",#N/A,TRUE,"GENERAL";"TAB2",#N/A,TRUE,"GENERAL";"TAB3",#N/A,TRUE,"GENERAL";"TAB4",#N/A,TRUE,"GENERAL";"TAB5",#N/A,TRUE,"GENERAL"}</definedName>
    <definedName name="wrn.GENERAL." localSheetId="7" hidden="1">{"TAB1",#N/A,TRUE,"GENERAL";"TAB2",#N/A,TRUE,"GENERAL";"TAB3",#N/A,TRUE,"GENERAL";"TAB4",#N/A,TRUE,"GENERAL";"TAB5",#N/A,TRUE,"GENERAL"}</definedName>
    <definedName name="wrn.GENERAL." localSheetId="47" hidden="1">{"TAB1",#N/A,TRUE,"GENERAL";"TAB2",#N/A,TRUE,"GENERAL";"TAB3",#N/A,TRUE,"GENERAL";"TAB4",#N/A,TRUE,"GENERAL";"TAB5",#N/A,TRUE,"GENERAL"}</definedName>
    <definedName name="wrn.GENERAL." hidden="1">{"TAB1",#N/A,TRUE,"GENERAL";"TAB2",#N/A,TRUE,"GENERAL";"TAB3",#N/A,TRUE,"GENERAL";"TAB4",#N/A,TRUE,"GENERAL";"TAB5",#N/A,TRUE,"GENERAL"}</definedName>
    <definedName name="wrn.GERENCIA." localSheetId="3" hidden="1">{#N/A,#N/A,TRUE,"INGENIERIA";#N/A,#N/A,TRUE,"COMPRAS";#N/A,#N/A,TRUE,"DIRECCION";#N/A,#N/A,TRUE,"RESUMEN"}</definedName>
    <definedName name="wrn.GERENCIA." localSheetId="4" hidden="1">{#N/A,#N/A,TRUE,"INGENIERIA";#N/A,#N/A,TRUE,"COMPRAS";#N/A,#N/A,TRUE,"DIRECCION";#N/A,#N/A,TRUE,"RESUMEN"}</definedName>
    <definedName name="wrn.GERENCIA." localSheetId="7" hidden="1">{#N/A,#N/A,TRUE,"INGENIERIA";#N/A,#N/A,TRUE,"COMPRAS";#N/A,#N/A,TRUE,"DIRECCION";#N/A,#N/A,TRUE,"RESUMEN"}</definedName>
    <definedName name="wrn.GERENCIA." hidden="1">{#N/A,#N/A,TRUE,"INGENIERIA";#N/A,#N/A,TRUE,"COMPRAS";#N/A,#N/A,TRUE,"DIRECCION";#N/A,#N/A,TRUE,"RESUMEN"}</definedName>
    <definedName name="wrn.Restructuring._.Summaries." localSheetId="3" hidden="1">{#N/A,#N/A,TRUE,"Transaction Summary";#N/A,#N/A,TRUE,"Restructuring Sensitivities";#N/A,#N/A,TRUE,"DCF";#N/A,#N/A,TRUE,"IRR";#N/A,#N/A,TRUE,"Debt Capacity"}</definedName>
    <definedName name="wrn.Restructuring._.Summaries." localSheetId="4" hidden="1">{#N/A,#N/A,TRUE,"Transaction Summary";#N/A,#N/A,TRUE,"Restructuring Sensitivities";#N/A,#N/A,TRUE,"DCF";#N/A,#N/A,TRUE,"IRR";#N/A,#N/A,TRUE,"Debt Capacity"}</definedName>
    <definedName name="wrn.Restructuring._.Summaries." localSheetId="7" hidden="1">{#N/A,#N/A,TRUE,"Transaction Summary";#N/A,#N/A,TRUE,"Restructuring Sensitivities";#N/A,#N/A,TRUE,"DCF";#N/A,#N/A,TRUE,"IRR";#N/A,#N/A,TRUE,"Debt Capacity"}</definedName>
    <definedName name="wrn.Restructuring._.Summaries." hidden="1">{#N/A,#N/A,TRUE,"Transaction Summary";#N/A,#N/A,TRUE,"Restructuring Sensitivities";#N/A,#N/A,TRUE,"DCF";#N/A,#N/A,TRUE,"IRR";#N/A,#N/A,TRUE,"Debt Capacity"}</definedName>
    <definedName name="wrn.via." localSheetId="5" hidden="1">{"via1",#N/A,TRUE,"general";"via2",#N/A,TRUE,"general";"via3",#N/A,TRUE,"general"}</definedName>
    <definedName name="wrn.via." localSheetId="53" hidden="1">{"via1",#N/A,TRUE,"general";"via2",#N/A,TRUE,"general";"via3",#N/A,TRUE,"general"}</definedName>
    <definedName name="wrn.via." localSheetId="48" hidden="1">{"via1",#N/A,TRUE,"general";"via2",#N/A,TRUE,"general";"via3",#N/A,TRUE,"general"}</definedName>
    <definedName name="wrn.via." localSheetId="50" hidden="1">{"via1",#N/A,TRUE,"general";"via2",#N/A,TRUE,"general";"via3",#N/A,TRUE,"general"}</definedName>
    <definedName name="wrn.via." localSheetId="51" hidden="1">{"via1",#N/A,TRUE,"general";"via2",#N/A,TRUE,"general";"via3",#N/A,TRUE,"general"}</definedName>
    <definedName name="wrn.via." localSheetId="3" hidden="1">{"via1",#N/A,TRUE,"general";"via2",#N/A,TRUE,"general";"via3",#N/A,TRUE,"general"}</definedName>
    <definedName name="wrn.via." localSheetId="4" hidden="1">{"via1",#N/A,TRUE,"general";"via2",#N/A,TRUE,"general";"via3",#N/A,TRUE,"general"}</definedName>
    <definedName name="wrn.via." localSheetId="49" hidden="1">{"via1",#N/A,TRUE,"general";"via2",#N/A,TRUE,"general";"via3",#N/A,TRUE,"general"}</definedName>
    <definedName name="wrn.via." localSheetId="7" hidden="1">{"via1",#N/A,TRUE,"general";"via2",#N/A,TRUE,"general";"via3",#N/A,TRUE,"general"}</definedName>
    <definedName name="wrn.via." localSheetId="47" hidden="1">{"via1",#N/A,TRUE,"general";"via2",#N/A,TRUE,"general";"via3",#N/A,TRUE,"general"}</definedName>
    <definedName name="wrn.via." hidden="1">{"via1",#N/A,TRUE,"general";"via2",#N/A,TRUE,"general";"via3",#N/A,TRUE,"general"}</definedName>
    <definedName name="ws" localSheetId="5">#REF!</definedName>
    <definedName name="ws" localSheetId="31">#REF!</definedName>
    <definedName name="ws" localSheetId="43">#REF!</definedName>
    <definedName name="ws" localSheetId="53">#REF!</definedName>
    <definedName name="ws" localSheetId="52">#REF!</definedName>
    <definedName name="ws" localSheetId="50">#REF!</definedName>
    <definedName name="ws" localSheetId="3">#REF!</definedName>
    <definedName name="ws" localSheetId="2">#REF!</definedName>
    <definedName name="ws" localSheetId="47">#REF!</definedName>
    <definedName name="ws" localSheetId="55">#REF!</definedName>
    <definedName name="ws" localSheetId="56">#REF!</definedName>
    <definedName name="ws">#REF!</definedName>
    <definedName name="WSERWEER" localSheetId="5">#REF!</definedName>
    <definedName name="WSERWEER" localSheetId="9">#REF!</definedName>
    <definedName name="WSERWEER" localSheetId="8">#REF!</definedName>
    <definedName name="WSERWEER" localSheetId="31">#REF!</definedName>
    <definedName name="WSERWEER" localSheetId="43">#REF!</definedName>
    <definedName name="WSERWEER" localSheetId="53">#REF!</definedName>
    <definedName name="WSERWEER" localSheetId="52">#REF!</definedName>
    <definedName name="WSERWEER" localSheetId="50">#REF!</definedName>
    <definedName name="WSERWEER" localSheetId="3">#REF!</definedName>
    <definedName name="WSERWEER" localSheetId="2">#REF!</definedName>
    <definedName name="WSERWEER" localSheetId="47">#REF!</definedName>
    <definedName name="WSERWEER" localSheetId="55">#REF!</definedName>
    <definedName name="WSERWEER" localSheetId="56">#REF!</definedName>
    <definedName name="WSERWEER">#REF!</definedName>
    <definedName name="wvu.TAB1." localSheetId="5"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53"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48"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50"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5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3"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49"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7"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localSheetId="47"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2." localSheetId="5"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53"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48"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50"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51"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3"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49"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7"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localSheetId="47"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3." localSheetId="5"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5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48"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50"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51"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49"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7"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localSheetId="47"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4." localSheetId="5"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53"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48"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50"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51"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3"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49"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7"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localSheetId="47"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4." hidden="1">{TRUE,TRUE,-1.25,-16.25,772.5,492.75,FALSE,FALSE,TRUE,FALSE,0,1,#N/A,574,#N/A,15.5208333333333,45.1538461538462,1,FALSE,FALSE,3,TRUE,1,FALSE,75,"Swvu.TAB4.","ACwvu.TAB4.",39,FALSE,FALSE,0.65,0.55,0.5,0.71,2,"","&amp;L&amp;8Adendo No. 6&amp;R&amp;8Página 5.&amp;P",TRUE,FALSE,FALSE,FALSE,1,100,#N/A,#N/A,"=R574C1:R842C9","=R564:R573",#N/A,#N/A,FALSE,FALSE,TRUE,1,300,300,FALSE,FALSE,TRUE,TRUE,TRUE}</definedName>
    <definedName name="wvu.TAB5." localSheetId="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53"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48"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50"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51"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3"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49"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7"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localSheetId="47"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vu.TAB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w" localSheetId="5">#REF!</definedName>
    <definedName name="ww" localSheetId="31">#REF!</definedName>
    <definedName name="ww" localSheetId="43">#REF!</definedName>
    <definedName name="ww" localSheetId="53">#REF!</definedName>
    <definedName name="ww" localSheetId="52">#REF!</definedName>
    <definedName name="ww" localSheetId="50">#REF!</definedName>
    <definedName name="ww" localSheetId="3">#REF!</definedName>
    <definedName name="ww" localSheetId="2">#REF!</definedName>
    <definedName name="ww" localSheetId="47">#REF!</definedName>
    <definedName name="ww" localSheetId="55">#REF!</definedName>
    <definedName name="ww" localSheetId="56">#REF!</definedName>
    <definedName name="ww">#REF!</definedName>
    <definedName name="www" localSheetId="31">#REF!</definedName>
    <definedName name="www" localSheetId="43">#REF!</definedName>
    <definedName name="www" localSheetId="53">#REF!</definedName>
    <definedName name="www" localSheetId="52">#REF!</definedName>
    <definedName name="www" localSheetId="50">#REF!</definedName>
    <definedName name="www" localSheetId="3">#REF!</definedName>
    <definedName name="www" localSheetId="2">#REF!</definedName>
    <definedName name="www" localSheetId="55">#REF!</definedName>
    <definedName name="www" localSheetId="56">#REF!</definedName>
    <definedName name="www">#REF!</definedName>
    <definedName name="WWWW" localSheetId="5" hidden="1">#REF!</definedName>
    <definedName name="wwww" localSheetId="31">#REF!</definedName>
    <definedName name="wwww" localSheetId="43">#REF!</definedName>
    <definedName name="wwww" localSheetId="53">#REF!</definedName>
    <definedName name="wwww" localSheetId="52">#REF!</definedName>
    <definedName name="wwww" localSheetId="50">#REF!</definedName>
    <definedName name="WWWW" localSheetId="3" hidden="1">#REF!</definedName>
    <definedName name="wwww" localSheetId="2">#REF!</definedName>
    <definedName name="wwww" localSheetId="55">#REF!</definedName>
    <definedName name="wwww" localSheetId="56">#REF!</definedName>
    <definedName name="wwww">#REF!</definedName>
    <definedName name="wwww_1">NA()</definedName>
    <definedName name="wwww_11">NA()</definedName>
    <definedName name="wwww_12">NA()</definedName>
    <definedName name="wwww_6">NA()</definedName>
    <definedName name="wwww_7">NA()</definedName>
    <definedName name="wwww_8">NA()</definedName>
    <definedName name="wwww_9">NA()</definedName>
    <definedName name="x" localSheetId="5">#REF!</definedName>
    <definedName name="x" localSheetId="31">#REF!</definedName>
    <definedName name="x" localSheetId="43">#REF!</definedName>
    <definedName name="x" localSheetId="53">#REF!</definedName>
    <definedName name="x" localSheetId="52">#REF!</definedName>
    <definedName name="x" localSheetId="50">#REF!</definedName>
    <definedName name="x" localSheetId="3">#REF!</definedName>
    <definedName name="x" localSheetId="2">#REF!</definedName>
    <definedName name="x" localSheetId="47">#REF!</definedName>
    <definedName name="x" localSheetId="55">#REF!</definedName>
    <definedName name="x" localSheetId="56">#REF!</definedName>
    <definedName name="x">#REF!</definedName>
    <definedName name="xb" localSheetId="31">#REF!</definedName>
    <definedName name="xb" localSheetId="43">#REF!</definedName>
    <definedName name="xb" localSheetId="53">#REF!</definedName>
    <definedName name="xb" localSheetId="52">#REF!</definedName>
    <definedName name="xb" localSheetId="50">#REF!</definedName>
    <definedName name="xb" localSheetId="3">#REF!</definedName>
    <definedName name="xb" localSheetId="2">#REF!</definedName>
    <definedName name="xb" localSheetId="55">#REF!</definedName>
    <definedName name="xb" localSheetId="56">#REF!</definedName>
    <definedName name="xb">#REF!</definedName>
    <definedName name="XCVVXC" localSheetId="31">#REF!</definedName>
    <definedName name="XCVVXC" localSheetId="43">#REF!</definedName>
    <definedName name="XCVVXC" localSheetId="53">#REF!</definedName>
    <definedName name="XCVVXC" localSheetId="52">#REF!</definedName>
    <definedName name="XCVVXC" localSheetId="50">#REF!</definedName>
    <definedName name="XCVVXC" localSheetId="3">#REF!</definedName>
    <definedName name="XCVVXC" localSheetId="2">#REF!</definedName>
    <definedName name="XCVVXC" localSheetId="55">#REF!</definedName>
    <definedName name="XCVVXC" localSheetId="56">#REF!</definedName>
    <definedName name="XCVVXC">#REF!</definedName>
    <definedName name="xfcgjh" localSheetId="31">#REF!</definedName>
    <definedName name="xfcgjh" localSheetId="43">#REF!</definedName>
    <definedName name="xfcgjh" localSheetId="53">#REF!</definedName>
    <definedName name="xfcgjh" localSheetId="52">#REF!</definedName>
    <definedName name="xfcgjh" localSheetId="50">#REF!</definedName>
    <definedName name="xfcgjh" localSheetId="3">#REF!</definedName>
    <definedName name="xfcgjh" localSheetId="2">#REF!</definedName>
    <definedName name="xfcgjh" localSheetId="55">#REF!</definedName>
    <definedName name="xfcgjh" localSheetId="56">#REF!</definedName>
    <definedName name="xfcgjh">#REF!</definedName>
    <definedName name="XMesCalidades" localSheetId="9">#REF!</definedName>
    <definedName name="XMesCalidades" localSheetId="8">#REF!</definedName>
    <definedName name="XMesCalidades" localSheetId="31">#REF!</definedName>
    <definedName name="XMesCalidades" localSheetId="43">#REF!</definedName>
    <definedName name="XMesCalidades" localSheetId="53">#REF!</definedName>
    <definedName name="XMesCalidades" localSheetId="52">#REF!</definedName>
    <definedName name="XMesCalidades" localSheetId="50">#REF!</definedName>
    <definedName name="XMesCalidades" localSheetId="3">#REF!</definedName>
    <definedName name="XMesCalidades" localSheetId="2">#REF!</definedName>
    <definedName name="XMesCalidades" localSheetId="55">#REF!</definedName>
    <definedName name="XMesCalidades" localSheetId="56">#REF!</definedName>
    <definedName name="XMesCalidades">#REF!</definedName>
    <definedName name="XMesNoFacturables" localSheetId="9">#REF!</definedName>
    <definedName name="XMesNoFacturables" localSheetId="8">#REF!</definedName>
    <definedName name="XMesNoFacturables" localSheetId="31">#REF!</definedName>
    <definedName name="XMesNoFacturables" localSheetId="43">#REF!</definedName>
    <definedName name="XMesNoFacturables" localSheetId="53">#REF!</definedName>
    <definedName name="XMesNoFacturables" localSheetId="52">#REF!</definedName>
    <definedName name="XMesNoFacturables" localSheetId="50">#REF!</definedName>
    <definedName name="XMesNoFacturables" localSheetId="3">#REF!</definedName>
    <definedName name="XMesNoFacturables" localSheetId="2">#REF!</definedName>
    <definedName name="XMesNoFacturables" localSheetId="55">#REF!</definedName>
    <definedName name="XMesNoFacturables" localSheetId="56">#REF!</definedName>
    <definedName name="XMesNoFacturables">#REF!</definedName>
    <definedName name="XMesPersonalPromedio" localSheetId="9">#REF!</definedName>
    <definedName name="XMesPersonalPromedio" localSheetId="8">#REF!</definedName>
    <definedName name="XMesPersonalPromedio" localSheetId="31">#REF!</definedName>
    <definedName name="XMesPersonalPromedio" localSheetId="43">#REF!</definedName>
    <definedName name="XMesPersonalPromedio" localSheetId="53">#REF!</definedName>
    <definedName name="XMesPersonalPromedio" localSheetId="52">#REF!</definedName>
    <definedName name="XMesPersonalPromedio" localSheetId="50">#REF!</definedName>
    <definedName name="XMesPersonalPromedio" localSheetId="3">#REF!</definedName>
    <definedName name="XMesPersonalPromedio" localSheetId="2">#REF!</definedName>
    <definedName name="XMesPersonalPromedio" localSheetId="55">#REF!</definedName>
    <definedName name="XMesPersonalPromedio" localSheetId="56">#REF!</definedName>
    <definedName name="XMesPersonalPromedio">#REF!</definedName>
    <definedName name="XMesProfesionales" localSheetId="9">#REF!</definedName>
    <definedName name="XMesProfesionales" localSheetId="8">#REF!</definedName>
    <definedName name="XMesProfesionales" localSheetId="31">#REF!</definedName>
    <definedName name="XMesProfesionales" localSheetId="43">#REF!</definedName>
    <definedName name="XMesProfesionales" localSheetId="53">#REF!</definedName>
    <definedName name="XMesProfesionales" localSheetId="52">#REF!</definedName>
    <definedName name="XMesProfesionales" localSheetId="50">#REF!</definedName>
    <definedName name="XMesProfesionales" localSheetId="3">#REF!</definedName>
    <definedName name="XMesProfesionales" localSheetId="2">#REF!</definedName>
    <definedName name="XMesProfesionales" localSheetId="55">#REF!</definedName>
    <definedName name="XMesProfesionales" localSheetId="56">#REF!</definedName>
    <definedName name="XMesProfesionales">#REF!</definedName>
    <definedName name="XMesTecnicos" localSheetId="9">#REF!</definedName>
    <definedName name="XMesTecnicos" localSheetId="8">#REF!</definedName>
    <definedName name="XMesTecnicos" localSheetId="31">#REF!</definedName>
    <definedName name="XMesTecnicos" localSheetId="43">#REF!</definedName>
    <definedName name="XMesTecnicos" localSheetId="53">#REF!</definedName>
    <definedName name="XMesTecnicos" localSheetId="52">#REF!</definedName>
    <definedName name="XMesTecnicos" localSheetId="50">#REF!</definedName>
    <definedName name="XMesTecnicos" localSheetId="3">#REF!</definedName>
    <definedName name="XMesTecnicos" localSheetId="2">#REF!</definedName>
    <definedName name="XMesTecnicos" localSheetId="55">#REF!</definedName>
    <definedName name="XMesTecnicos" localSheetId="56">#REF!</definedName>
    <definedName name="XMesTecnicos">#REF!</definedName>
    <definedName name="xo" localSheetId="31">#REF!</definedName>
    <definedName name="xo" localSheetId="43">#REF!</definedName>
    <definedName name="xo" localSheetId="53">#REF!</definedName>
    <definedName name="xo" localSheetId="52">#REF!</definedName>
    <definedName name="xo" localSheetId="50">#REF!</definedName>
    <definedName name="xo" localSheetId="3">#REF!</definedName>
    <definedName name="xo" localSheetId="2">#REF!</definedName>
    <definedName name="xo" localSheetId="55">#REF!</definedName>
    <definedName name="xo" localSheetId="56">#REF!</definedName>
    <definedName name="xo">#REF!</definedName>
    <definedName name="xx" localSheetId="31">#REF!</definedName>
    <definedName name="xx" localSheetId="43">#REF!</definedName>
    <definedName name="xx" localSheetId="53">#REF!</definedName>
    <definedName name="xx" localSheetId="52">#REF!</definedName>
    <definedName name="xx" localSheetId="50">#REF!</definedName>
    <definedName name="xx" localSheetId="3">#REF!</definedName>
    <definedName name="xx" localSheetId="2">#REF!</definedName>
    <definedName name="xx" localSheetId="55">#REF!</definedName>
    <definedName name="xx" localSheetId="56">#REF!</definedName>
    <definedName name="xx">#REF!</definedName>
    <definedName name="XXX" localSheetId="31">#REF!</definedName>
    <definedName name="XXX" localSheetId="43">#REF!</definedName>
    <definedName name="XXX" localSheetId="53">#REF!</definedName>
    <definedName name="XXX" localSheetId="52">#REF!</definedName>
    <definedName name="XXX" localSheetId="50">#REF!</definedName>
    <definedName name="XXX" localSheetId="3">#REF!</definedName>
    <definedName name="XXX" localSheetId="2">#REF!</definedName>
    <definedName name="XXX" localSheetId="55">#REF!</definedName>
    <definedName name="XXX" localSheetId="56">#REF!</definedName>
    <definedName name="XXX">#REF!</definedName>
    <definedName name="XXX_1">NA()</definedName>
    <definedName name="XXX_11">NA()</definedName>
    <definedName name="XXX_12">NA()</definedName>
    <definedName name="XXX_6">NA()</definedName>
    <definedName name="XXX_7">NA()</definedName>
    <definedName name="XXX_8">NA()</definedName>
    <definedName name="XXX_9">NA()</definedName>
    <definedName name="XXXXX" localSheetId="3"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4"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localSheetId="7"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XXXXXX" localSheetId="3" hidden="1">{#N/A,#N/A,TRUE,"INGENIERIA";#N/A,#N/A,TRUE,"COMPRAS";#N/A,#N/A,TRUE,"DIRECCION";#N/A,#N/A,TRUE,"RESUMEN"}</definedName>
    <definedName name="XXXXXX" localSheetId="4" hidden="1">{#N/A,#N/A,TRUE,"INGENIERIA";#N/A,#N/A,TRUE,"COMPRAS";#N/A,#N/A,TRUE,"DIRECCION";#N/A,#N/A,TRUE,"RESUMEN"}</definedName>
    <definedName name="XXXXXX" localSheetId="7" hidden="1">{#N/A,#N/A,TRUE,"INGENIERIA";#N/A,#N/A,TRUE,"COMPRAS";#N/A,#N/A,TRUE,"DIRECCION";#N/A,#N/A,TRUE,"RESUMEN"}</definedName>
    <definedName name="XXXXXX" hidden="1">{#N/A,#N/A,TRUE,"INGENIERIA";#N/A,#N/A,TRUE,"COMPRAS";#N/A,#N/A,TRUE,"DIRECCION";#N/A,#N/A,TRUE,"RESUMEN"}</definedName>
    <definedName name="XXXXXXXXXX" localSheetId="5">#REF!</definedName>
    <definedName name="XXXXXXXXXX" localSheetId="31">#REF!</definedName>
    <definedName name="XXXXXXXXXX" localSheetId="43">#REF!</definedName>
    <definedName name="XXXXXXXXXX" localSheetId="53">#REF!</definedName>
    <definedName name="XXXXXXXXXX" localSheetId="52">#REF!</definedName>
    <definedName name="XXXXXXXXXX" localSheetId="50">#REF!</definedName>
    <definedName name="XXXXXXXXXX" localSheetId="3">#REF!</definedName>
    <definedName name="XXXXXXXXXX" localSheetId="2">#REF!</definedName>
    <definedName name="XXXXXXXXXX" localSheetId="47">#REF!</definedName>
    <definedName name="XXXXXXXXXX" localSheetId="55">#REF!</definedName>
    <definedName name="XXXXXXXXXX" localSheetId="56">#REF!</definedName>
    <definedName name="XXXXXXXXXX">#REF!</definedName>
    <definedName name="XXXXXXXXXXXX" localSheetId="31">#REF!</definedName>
    <definedName name="XXXXXXXXXXXX" localSheetId="43">#REF!</definedName>
    <definedName name="XXXXXXXXXXXX" localSheetId="53">#REF!</definedName>
    <definedName name="XXXXXXXXXXXX" localSheetId="52">#REF!</definedName>
    <definedName name="XXXXXXXXXXXX" localSheetId="50">#REF!</definedName>
    <definedName name="XXXXXXXXXXXX" localSheetId="3">#REF!</definedName>
    <definedName name="XXXXXXXXXXXX" localSheetId="2">#REF!</definedName>
    <definedName name="XXXXXXXXXXXX" localSheetId="55">#REF!</definedName>
    <definedName name="XXXXXXXXXXXX" localSheetId="56">#REF!</definedName>
    <definedName name="XXXXXXXXXXXX">#REF!</definedName>
    <definedName name="xyz" localSheetId="31" hidden="1">#REF!</definedName>
    <definedName name="xyz" localSheetId="3" hidden="1">#REF!</definedName>
    <definedName name="xyz" localSheetId="4" hidden="1">#REF!</definedName>
    <definedName name="xyz" hidden="1">#REF!</definedName>
    <definedName name="y" localSheetId="31">#REF!</definedName>
    <definedName name="y" localSheetId="43">#REF!</definedName>
    <definedName name="y" localSheetId="53">#REF!</definedName>
    <definedName name="y" localSheetId="52">#REF!</definedName>
    <definedName name="y" localSheetId="50">#REF!</definedName>
    <definedName name="y" localSheetId="3">#REF!</definedName>
    <definedName name="y" localSheetId="2">#REF!</definedName>
    <definedName name="y" localSheetId="55">#REF!</definedName>
    <definedName name="y" localSheetId="56">#REF!</definedName>
    <definedName name="y">#REF!</definedName>
    <definedName name="YEE__D__10__X_6" localSheetId="46">#REF!</definedName>
    <definedName name="YEE__D__10__X_6" localSheetId="31">#REF!</definedName>
    <definedName name="YEE__D__10__X_6" localSheetId="42">#REF!</definedName>
    <definedName name="YEE__D__10__X_6" localSheetId="43">#REF!</definedName>
    <definedName name="YEE__D__10__X_6" localSheetId="53">#REF!</definedName>
    <definedName name="YEE__D__10__X_6" localSheetId="45">#REF!</definedName>
    <definedName name="YEE__D__10__X_6" localSheetId="48">#REF!</definedName>
    <definedName name="YEE__D__10__X_6" localSheetId="12">#REF!</definedName>
    <definedName name="YEE__D__10__X_6" localSheetId="52">#REF!</definedName>
    <definedName name="YEE__D__10__X_6" localSheetId="13">#REF!</definedName>
    <definedName name="YEE__D__10__X_6" localSheetId="14">#REF!</definedName>
    <definedName name="YEE__D__10__X_6" localSheetId="50">#REF!</definedName>
    <definedName name="YEE__D__10__X_6" localSheetId="3">#REF!</definedName>
    <definedName name="YEE__D__10__X_6" localSheetId="18">#REF!</definedName>
    <definedName name="YEE__D__10__X_6" localSheetId="19">#REF!</definedName>
    <definedName name="YEE__D__10__X_6" localSheetId="16">#REF!</definedName>
    <definedName name="YEE__D__10__X_6" localSheetId="17">#REF!</definedName>
    <definedName name="YEE__D__10__X_6" localSheetId="25">#REF!</definedName>
    <definedName name="YEE__D__10__X_6" localSheetId="29">#REF!</definedName>
    <definedName name="YEE__D__10__X_6" localSheetId="30">#REF!</definedName>
    <definedName name="YEE__D__10__X_6" localSheetId="27">#REF!</definedName>
    <definedName name="YEE__D__10__X_6" localSheetId="28">#REF!</definedName>
    <definedName name="YEE__D__10__X_6" localSheetId="26">#REF!</definedName>
    <definedName name="YEE__D__10__X_6" localSheetId="15">#REF!</definedName>
    <definedName name="YEE__D__10__X_6" localSheetId="1">#REF!</definedName>
    <definedName name="YEE__D__10__X_6" localSheetId="2">#REF!</definedName>
    <definedName name="YEE__D__10__X_6" localSheetId="32">#REF!</definedName>
    <definedName name="YEE__D__10__X_6" localSheetId="33">#REF!</definedName>
    <definedName name="YEE__D__10__X_6" localSheetId="34">#REF!</definedName>
    <definedName name="YEE__D__10__X_6" localSheetId="35">#REF!</definedName>
    <definedName name="YEE__D__10__X_6" localSheetId="0">#REF!</definedName>
    <definedName name="YEE__D__10__X_6" localSheetId="47">#REF!</definedName>
    <definedName name="YEE__D__10__X_6" localSheetId="37">#REF!</definedName>
    <definedName name="YEE__D__10__X_6" localSheetId="38">#REF!</definedName>
    <definedName name="YEE__D__10__X_6" localSheetId="36">#REF!</definedName>
    <definedName name="YEE__D__10__X_6" localSheetId="20">#REF!</definedName>
    <definedName name="YEE__D__10__X_6" localSheetId="55">#REF!</definedName>
    <definedName name="YEE__D__10__X_6" localSheetId="56">#REF!</definedName>
    <definedName name="YEE__D__10__X_6" localSheetId="54">#REF!</definedName>
    <definedName name="YEE__D__10__X_6" localSheetId="44">#REF!</definedName>
    <definedName name="YEE__D__10__X_6">#REF!</definedName>
    <definedName name="YEE__D__14__X_6" localSheetId="46">#REF!</definedName>
    <definedName name="YEE__D__14__X_6" localSheetId="31">#REF!</definedName>
    <definedName name="YEE__D__14__X_6" localSheetId="42">#REF!</definedName>
    <definedName name="YEE__D__14__X_6" localSheetId="43">#REF!</definedName>
    <definedName name="YEE__D__14__X_6" localSheetId="53">#REF!</definedName>
    <definedName name="YEE__D__14__X_6" localSheetId="45">#REF!</definedName>
    <definedName name="YEE__D__14__X_6" localSheetId="48">#REF!</definedName>
    <definedName name="YEE__D__14__X_6" localSheetId="12">#REF!</definedName>
    <definedName name="YEE__D__14__X_6" localSheetId="52">#REF!</definedName>
    <definedName name="YEE__D__14__X_6" localSheetId="13">#REF!</definedName>
    <definedName name="YEE__D__14__X_6" localSheetId="14">#REF!</definedName>
    <definedName name="YEE__D__14__X_6" localSheetId="50">#REF!</definedName>
    <definedName name="YEE__D__14__X_6" localSheetId="3">#REF!</definedName>
    <definedName name="YEE__D__14__X_6" localSheetId="18">#REF!</definedName>
    <definedName name="YEE__D__14__X_6" localSheetId="19">#REF!</definedName>
    <definedName name="YEE__D__14__X_6" localSheetId="16">#REF!</definedName>
    <definedName name="YEE__D__14__X_6" localSheetId="17">#REF!</definedName>
    <definedName name="YEE__D__14__X_6" localSheetId="25">#REF!</definedName>
    <definedName name="YEE__D__14__X_6" localSheetId="29">#REF!</definedName>
    <definedName name="YEE__D__14__X_6" localSheetId="30">#REF!</definedName>
    <definedName name="YEE__D__14__X_6" localSheetId="27">#REF!</definedName>
    <definedName name="YEE__D__14__X_6" localSheetId="28">#REF!</definedName>
    <definedName name="YEE__D__14__X_6" localSheetId="26">#REF!</definedName>
    <definedName name="YEE__D__14__X_6" localSheetId="15">#REF!</definedName>
    <definedName name="YEE__D__14__X_6" localSheetId="1">#REF!</definedName>
    <definedName name="YEE__D__14__X_6" localSheetId="2">#REF!</definedName>
    <definedName name="YEE__D__14__X_6" localSheetId="32">#REF!</definedName>
    <definedName name="YEE__D__14__X_6" localSheetId="33">#REF!</definedName>
    <definedName name="YEE__D__14__X_6" localSheetId="34">#REF!</definedName>
    <definedName name="YEE__D__14__X_6" localSheetId="35">#REF!</definedName>
    <definedName name="YEE__D__14__X_6" localSheetId="0">#REF!</definedName>
    <definedName name="YEE__D__14__X_6" localSheetId="47">#REF!</definedName>
    <definedName name="YEE__D__14__X_6" localSheetId="37">#REF!</definedName>
    <definedName name="YEE__D__14__X_6" localSheetId="38">#REF!</definedName>
    <definedName name="YEE__D__14__X_6" localSheetId="36">#REF!</definedName>
    <definedName name="YEE__D__14__X_6" localSheetId="20">#REF!</definedName>
    <definedName name="YEE__D__14__X_6" localSheetId="55">#REF!</definedName>
    <definedName name="YEE__D__14__X_6" localSheetId="56">#REF!</definedName>
    <definedName name="YEE__D__14__X_6" localSheetId="54">#REF!</definedName>
    <definedName name="YEE__D__14__X_6" localSheetId="44">#REF!</definedName>
    <definedName name="YEE__D__14__X_6">#REF!</definedName>
    <definedName name="YGUYGH" localSheetId="31">#REF!</definedName>
    <definedName name="YGUYGH" localSheetId="43">#REF!</definedName>
    <definedName name="YGUYGH" localSheetId="53">#REF!</definedName>
    <definedName name="YGUYGH" localSheetId="52">#REF!</definedName>
    <definedName name="YGUYGH" localSheetId="50">#REF!</definedName>
    <definedName name="YGUYGH" localSheetId="3">#REF!</definedName>
    <definedName name="YGUYGH" localSheetId="2">#REF!</definedName>
    <definedName name="YGUYGH" localSheetId="55">#REF!</definedName>
    <definedName name="YGUYGH" localSheetId="56">#REF!</definedName>
    <definedName name="YGUYGH">#REF!</definedName>
    <definedName name="yn" localSheetId="31">#REF!</definedName>
    <definedName name="yn" localSheetId="43">#REF!</definedName>
    <definedName name="yn" localSheetId="53">#REF!</definedName>
    <definedName name="yn" localSheetId="52">#REF!</definedName>
    <definedName name="yn" localSheetId="50">#REF!</definedName>
    <definedName name="yn" localSheetId="3">#REF!</definedName>
    <definedName name="yn" localSheetId="2">#REF!</definedName>
    <definedName name="yn" localSheetId="55">#REF!</definedName>
    <definedName name="yn" localSheetId="56">#REF!</definedName>
    <definedName name="yn">#REF!</definedName>
    <definedName name="yu" localSheetId="31">#REF!</definedName>
    <definedName name="yu" localSheetId="43">#REF!</definedName>
    <definedName name="yu" localSheetId="53">#REF!</definedName>
    <definedName name="yu" localSheetId="52">#REF!</definedName>
    <definedName name="yu" localSheetId="50">#REF!</definedName>
    <definedName name="yu" localSheetId="3">#REF!</definedName>
    <definedName name="yu" localSheetId="2">#REF!</definedName>
    <definedName name="yu" localSheetId="55">#REF!</definedName>
    <definedName name="yu" localSheetId="56">#REF!</definedName>
    <definedName name="yu">#REF!</definedName>
    <definedName name="yui" localSheetId="31">#REF!</definedName>
    <definedName name="yui" localSheetId="43">#REF!</definedName>
    <definedName name="yui" localSheetId="53">#REF!</definedName>
    <definedName name="yui" localSheetId="52">#REF!</definedName>
    <definedName name="yui" localSheetId="50">#REF!</definedName>
    <definedName name="yui" localSheetId="3">#REF!</definedName>
    <definedName name="yui" localSheetId="2">#REF!</definedName>
    <definedName name="yui" localSheetId="55">#REF!</definedName>
    <definedName name="yui" localSheetId="56">#REF!</definedName>
    <definedName name="yui">#REF!</definedName>
    <definedName name="yy" localSheetId="31">#REF!</definedName>
    <definedName name="yy" localSheetId="43">#REF!</definedName>
    <definedName name="yy" localSheetId="53">#REF!</definedName>
    <definedName name="yy" localSheetId="52">#REF!</definedName>
    <definedName name="yy" localSheetId="50">#REF!</definedName>
    <definedName name="yy" localSheetId="3">#REF!</definedName>
    <definedName name="yy" localSheetId="2">#REF!</definedName>
    <definedName name="yy" localSheetId="55">#REF!</definedName>
    <definedName name="yy" localSheetId="56">#REF!</definedName>
    <definedName name="yy">#REF!</definedName>
    <definedName name="YYY" localSheetId="31">#REF!</definedName>
    <definedName name="YYY" localSheetId="43">#REF!</definedName>
    <definedName name="YYY" localSheetId="53">#REF!</definedName>
    <definedName name="YYY" localSheetId="52">#REF!</definedName>
    <definedName name="YYY" localSheetId="50">#REF!</definedName>
    <definedName name="YYY" localSheetId="3">#REF!</definedName>
    <definedName name="YYY" localSheetId="2">#REF!</definedName>
    <definedName name="YYY" localSheetId="55">#REF!</definedName>
    <definedName name="YYY" localSheetId="56">#REF!</definedName>
    <definedName name="YYY">#REF!</definedName>
    <definedName name="YYY_1">NA()</definedName>
    <definedName name="YYY_10">NA()</definedName>
    <definedName name="YYY_11">NA()</definedName>
    <definedName name="YYY_12">NA()</definedName>
    <definedName name="YYY_2">NA()</definedName>
    <definedName name="YYY_3">NA()</definedName>
    <definedName name="YYY_4">NA()</definedName>
    <definedName name="YYY_5">NA()</definedName>
    <definedName name="YYY_6">NA()</definedName>
    <definedName name="YYY_7">NA()</definedName>
    <definedName name="YYY_8">NA()</definedName>
    <definedName name="YYY_9">NA()</definedName>
    <definedName name="yyyyyy" localSheetId="31" hidden="1">#REF!</definedName>
    <definedName name="yyyyyy" localSheetId="3" hidden="1">#REF!</definedName>
    <definedName name="yyyyyy" hidden="1">#REF!</definedName>
    <definedName name="z" localSheetId="5">#REF!</definedName>
    <definedName name="z" localSheetId="31">#REF!</definedName>
    <definedName name="z" localSheetId="43">#REF!</definedName>
    <definedName name="z" localSheetId="53">#REF!</definedName>
    <definedName name="z" localSheetId="52">#REF!</definedName>
    <definedName name="z" localSheetId="50">#REF!</definedName>
    <definedName name="z" localSheetId="3">#REF!</definedName>
    <definedName name="z" localSheetId="2">#REF!</definedName>
    <definedName name="z" localSheetId="47">#REF!</definedName>
    <definedName name="z" localSheetId="55">#REF!</definedName>
    <definedName name="z" localSheetId="56">#REF!</definedName>
    <definedName name="z">#REF!</definedName>
    <definedName name="Z_026CD6D7_F7CA_4BE8_B625_9A1778CFA739_.wvu.FilterData" hidden="1">#REF!</definedName>
    <definedName name="Z_026CD6D7_F7CA_4BE8_B625_9A1778CFA739_.wvu.PrintArea" hidden="1">#REF!</definedName>
    <definedName name="Z_026CD6D7_F7CA_4BE8_B625_9A1778CFA739_.wvu.PrintTitles" hidden="1">#REF!</definedName>
    <definedName name="Z_05670E35_1347_49D9_AD91_AA9A31A4EF61_.wvu.FilterData" hidden="1">#REF!</definedName>
    <definedName name="Z_05670E35_1347_49D9_AD91_AA9A31A4EF61_.wvu.PrintArea" hidden="1">#REF!</definedName>
    <definedName name="Z_05670E35_1347_49D9_AD91_AA9A31A4EF61_.wvu.PrintTitles" hidden="1">#REF!</definedName>
    <definedName name="Z_0890F28A_A8C8_451C_A3E6_C3AFDD239B64_.wvu.FilterData" hidden="1">#REF!</definedName>
    <definedName name="Z_0890F28A_A8C8_451C_A3E6_C3AFDD239B64_.wvu.PrintArea" hidden="1">#REF!</definedName>
    <definedName name="Z_0890F28A_A8C8_451C_A3E6_C3AFDD239B64_.wvu.PrintTitles" hidden="1">#REF!</definedName>
    <definedName name="Z_0A4C2D72_EA87_11DA_B6F6_00609720E0A1_.wvu.FilterData" hidden="1">#REF!</definedName>
    <definedName name="Z_0A4C2D72_EA87_11DA_B6F6_00609720E0A1_.wvu.PrintArea" hidden="1">#REF!</definedName>
    <definedName name="Z_0A4C2D72_EA87_11DA_B6F6_00609720E0A1_.wvu.PrintTitles" hidden="1">#REF!</definedName>
    <definedName name="Z_0A4C2D73_EA87_11DA_B6F6_00609720E0A1_.wvu.FilterData" hidden="1">#REF!</definedName>
    <definedName name="Z_0A4C2D73_EA87_11DA_B6F6_00609720E0A1_.wvu.PrintArea" hidden="1">#REF!</definedName>
    <definedName name="Z_0A4C2D73_EA87_11DA_B6F6_00609720E0A1_.wvu.PrintTitles" localSheetId="5" hidden="1">#REF!</definedName>
    <definedName name="Z_0A4C2D73_EA87_11DA_B6F6_00609720E0A1_.wvu.PrintTitles" localSheetId="31" hidden="1">#REF!</definedName>
    <definedName name="Z_0A4C2D73_EA87_11DA_B6F6_00609720E0A1_.wvu.PrintTitles" localSheetId="43" hidden="1">#REF!</definedName>
    <definedName name="Z_0A4C2D73_EA87_11DA_B6F6_00609720E0A1_.wvu.PrintTitles" localSheetId="53" hidden="1">#REF!</definedName>
    <definedName name="Z_0A4C2D73_EA87_11DA_B6F6_00609720E0A1_.wvu.PrintTitles" localSheetId="52" hidden="1">#REF!</definedName>
    <definedName name="Z_0A4C2D73_EA87_11DA_B6F6_00609720E0A1_.wvu.PrintTitles" localSheetId="50" hidden="1">#REF!</definedName>
    <definedName name="Z_0A4C2D73_EA87_11DA_B6F6_00609720E0A1_.wvu.PrintTitles" localSheetId="51" hidden="1">#REF!</definedName>
    <definedName name="Z_0A4C2D73_EA87_11DA_B6F6_00609720E0A1_.wvu.PrintTitles" localSheetId="3" hidden="1">#REF!</definedName>
    <definedName name="Z_0A4C2D73_EA87_11DA_B6F6_00609720E0A1_.wvu.PrintTitles" localSheetId="49" hidden="1">#REF!</definedName>
    <definedName name="Z_0A4C2D73_EA87_11DA_B6F6_00609720E0A1_.wvu.PrintTitles" localSheetId="2" hidden="1">#REF!</definedName>
    <definedName name="Z_0A4C2D73_EA87_11DA_B6F6_00609720E0A1_.wvu.PrintTitles" localSheetId="47" hidden="1">#REF!</definedName>
    <definedName name="Z_0A4C2D73_EA87_11DA_B6F6_00609720E0A1_.wvu.PrintTitles" localSheetId="55" hidden="1">#REF!</definedName>
    <definedName name="Z_0A4C2D73_EA87_11DA_B6F6_00609720E0A1_.wvu.PrintTitles" localSheetId="56" hidden="1">#REF!</definedName>
    <definedName name="Z_0A4C2D73_EA87_11DA_B6F6_00609720E0A1_.wvu.PrintTitles" hidden="1">#REF!</definedName>
    <definedName name="Z_0A4C2D74_EA87_11DA_B6F6_00609720E0A1_.wvu.FilterData" hidden="1">#REF!</definedName>
    <definedName name="Z_0A4C2D74_EA87_11DA_B6F6_00609720E0A1_.wvu.PrintArea" hidden="1">#REF!</definedName>
    <definedName name="Z_0A4C2D74_EA87_11DA_B6F6_00609720E0A1_.wvu.PrintTitles" localSheetId="5" hidden="1">#REF!</definedName>
    <definedName name="Z_0A4C2D74_EA87_11DA_B6F6_00609720E0A1_.wvu.PrintTitles" localSheetId="31" hidden="1">#REF!</definedName>
    <definedName name="Z_0A4C2D74_EA87_11DA_B6F6_00609720E0A1_.wvu.PrintTitles" localSheetId="43" hidden="1">#REF!</definedName>
    <definedName name="Z_0A4C2D74_EA87_11DA_B6F6_00609720E0A1_.wvu.PrintTitles" localSheetId="53" hidden="1">#REF!</definedName>
    <definedName name="Z_0A4C2D74_EA87_11DA_B6F6_00609720E0A1_.wvu.PrintTitles" localSheetId="52" hidden="1">#REF!</definedName>
    <definedName name="Z_0A4C2D74_EA87_11DA_B6F6_00609720E0A1_.wvu.PrintTitles" localSheetId="50" hidden="1">#REF!</definedName>
    <definedName name="Z_0A4C2D74_EA87_11DA_B6F6_00609720E0A1_.wvu.PrintTitles" localSheetId="51" hidden="1">#REF!</definedName>
    <definedName name="Z_0A4C2D74_EA87_11DA_B6F6_00609720E0A1_.wvu.PrintTitles" localSheetId="3" hidden="1">#REF!</definedName>
    <definedName name="Z_0A4C2D74_EA87_11DA_B6F6_00609720E0A1_.wvu.PrintTitles" localSheetId="49" hidden="1">#REF!</definedName>
    <definedName name="Z_0A4C2D74_EA87_11DA_B6F6_00609720E0A1_.wvu.PrintTitles" localSheetId="2" hidden="1">#REF!</definedName>
    <definedName name="Z_0A4C2D74_EA87_11DA_B6F6_00609720E0A1_.wvu.PrintTitles" localSheetId="47" hidden="1">#REF!</definedName>
    <definedName name="Z_0A4C2D74_EA87_11DA_B6F6_00609720E0A1_.wvu.PrintTitles" localSheetId="55" hidden="1">#REF!</definedName>
    <definedName name="Z_0A4C2D74_EA87_11DA_B6F6_00609720E0A1_.wvu.PrintTitles" localSheetId="56" hidden="1">#REF!</definedName>
    <definedName name="Z_0A4C2D74_EA87_11DA_B6F6_00609720E0A1_.wvu.PrintTitles" hidden="1">#REF!</definedName>
    <definedName name="Z_0A4C2D75_EA87_11DA_B6F6_00609720E0A1_.wvu.FilterData" hidden="1">#REF!</definedName>
    <definedName name="Z_0A4C2D75_EA87_11DA_B6F6_00609720E0A1_.wvu.PrintArea" hidden="1">#REF!</definedName>
    <definedName name="Z_0A4C2D75_EA87_11DA_B6F6_00609720E0A1_.wvu.PrintTitles" hidden="1">#REF!</definedName>
    <definedName name="Z_0A4C2D76_EA87_11DA_B6F6_00609720E0A1_.wvu.FilterData" hidden="1">#REF!</definedName>
    <definedName name="Z_0A4C2D76_EA87_11DA_B6F6_00609720E0A1_.wvu.PrintArea" hidden="1">#REF!</definedName>
    <definedName name="Z_0A4C2D76_EA87_11DA_B6F6_00609720E0A1_.wvu.PrintTitles" hidden="1">#REF!</definedName>
    <definedName name="Z_0E0DE1F8_394A_4093_8E74_B2A631A3A88C_.wvu.FilterData" hidden="1">#REF!</definedName>
    <definedName name="Z_0E0DE1F8_394A_4093_8E74_B2A631A3A88C_.wvu.PrintArea" hidden="1">#REF!</definedName>
    <definedName name="Z_0E0DE1F8_394A_4093_8E74_B2A631A3A88C_.wvu.PrintTitles" hidden="1">#REF!</definedName>
    <definedName name="Z_18C710ED_70CF_48D0_92F5_038A88335068_.wvu.FilterData" hidden="1">#REF!</definedName>
    <definedName name="Z_18C710ED_70CF_48D0_92F5_038A88335068_.wvu.PrintArea" hidden="1">#REF!</definedName>
    <definedName name="Z_18C710ED_70CF_48D0_92F5_038A88335068_.wvu.PrintTitles" hidden="1">#REF!</definedName>
    <definedName name="Z_378D82E8_FE69_4712_AE73_9D578C4190DE_.wvu.FilterData" hidden="1">#REF!</definedName>
    <definedName name="Z_378D82E8_FE69_4712_AE73_9D578C4190DE_.wvu.PrintArea" hidden="1">#REF!</definedName>
    <definedName name="Z_378D82E8_FE69_4712_AE73_9D578C4190DE_.wvu.PrintTitles" hidden="1">#REF!</definedName>
    <definedName name="Z_381FCF61_DF95_4756_B103_A1118DFFDE02_.wvu.FilterData" hidden="1">#REF!</definedName>
    <definedName name="Z_381FCF61_DF95_4756_B103_A1118DFFDE02_.wvu.PrintArea" hidden="1">#REF!</definedName>
    <definedName name="Z_381FCF61_DF95_4756_B103_A1118DFFDE02_.wvu.PrintTitles" hidden="1">#REF!</definedName>
    <definedName name="Z_3B3C0CA1_2A9C_45FD_9823_50B200F6C0D1_.wvu.FilterData" hidden="1">#REF!</definedName>
    <definedName name="Z_3B3C0CA1_2A9C_45FD_9823_50B200F6C0D1_.wvu.PrintArea" hidden="1">#REF!</definedName>
    <definedName name="Z_3B3C0CA1_2A9C_45FD_9823_50B200F6C0D1_.wvu.PrintTitles" hidden="1">#REF!</definedName>
    <definedName name="Z_3E9430E5_6A83_435B_9E47_1B8F7E18D67C_.wvu.FilterData" hidden="1">#REF!</definedName>
    <definedName name="Z_3E9430E5_6A83_435B_9E47_1B8F7E18D67C_.wvu.PrintArea" hidden="1">#REF!</definedName>
    <definedName name="Z_3E9430E5_6A83_435B_9E47_1B8F7E18D67C_.wvu.PrintTitles" hidden="1">#REF!</definedName>
    <definedName name="Z_4A14CB5C_2287_4F6E_9A65_22F0A4D81D81_.wvu.FilterData" hidden="1">#REF!</definedName>
    <definedName name="Z_4A14CB5C_2287_4F6E_9A65_22F0A4D81D81_.wvu.PrintArea" hidden="1">#REF!</definedName>
    <definedName name="Z_4A14CB5C_2287_4F6E_9A65_22F0A4D81D81_.wvu.PrintTitles" hidden="1">#REF!</definedName>
    <definedName name="Z_4BBC24C4_A093_4EC9_8AFF_49C6F602CC39_.wvu.FilterData" hidden="1">#REF!</definedName>
    <definedName name="Z_4BBC24C4_A093_4EC9_8AFF_49C6F602CC39_.wvu.PrintArea" hidden="1">#REF!</definedName>
    <definedName name="Z_4BBC24C4_A093_4EC9_8AFF_49C6F602CC39_.wvu.PrintTitles" hidden="1">#REF!</definedName>
    <definedName name="Z_504A8F9D_2C46_439E_975A_DF1C1FA56E7B_.wvu.FilterData" hidden="1">#REF!</definedName>
    <definedName name="Z_504A8F9D_2C46_439E_975A_DF1C1FA56E7B_.wvu.PrintArea" hidden="1">#REF!</definedName>
    <definedName name="Z_504A8F9D_2C46_439E_975A_DF1C1FA56E7B_.wvu.PrintTitles" hidden="1">#REF!</definedName>
    <definedName name="Z_505FB632_B291_4712_87E4_EC8EC83E788E_.wvu.PrintArea" localSheetId="9" hidden="1">'A suministros obra'!$A$6:$H$30</definedName>
    <definedName name="Z_505FB632_B291_4712_87E4_EC8EC83E788E_.wvu.PrintArea" localSheetId="8" hidden="1">'AIU OBRA'!$A$6:$H$36</definedName>
    <definedName name="Z_653348E7_CDAD_4F62_A236_641A4BB6425A_.wvu.FilterData" hidden="1">#REF!</definedName>
    <definedName name="Z_653348E7_CDAD_4F62_A236_641A4BB6425A_.wvu.PrintArea" hidden="1">#REF!</definedName>
    <definedName name="Z_653348E7_CDAD_4F62_A236_641A4BB6425A_.wvu.PrintTitles" hidden="1">#REF!</definedName>
    <definedName name="Z_68C48519_C8C2_4287_96F6_0F561F815CE8_.wvu.FilterData" hidden="1">#REF!</definedName>
    <definedName name="Z_68C48519_C8C2_4287_96F6_0F561F815CE8_.wvu.PrintArea" hidden="1">#REF!</definedName>
    <definedName name="Z_68C48519_C8C2_4287_96F6_0F561F815CE8_.wvu.PrintTitles" hidden="1">#REF!</definedName>
    <definedName name="Z_6BA141F2_E104_11DA_B6F6_00609720E0A1_.wvu.FilterData" hidden="1">#REF!</definedName>
    <definedName name="Z_6BA141F2_E104_11DA_B6F6_00609720E0A1_.wvu.PrintArea" hidden="1">#REF!</definedName>
    <definedName name="Z_6BA141F2_E104_11DA_B6F6_00609720E0A1_.wvu.PrintTitles" hidden="1">#REF!</definedName>
    <definedName name="Z_6BA141F3_E104_11DA_B6F6_00609720E0A1_.wvu.FilterData" hidden="1">#REF!</definedName>
    <definedName name="Z_6BA141F3_E104_11DA_B6F6_00609720E0A1_.wvu.PrintArea" hidden="1">#REF!</definedName>
    <definedName name="Z_6BA141F3_E104_11DA_B6F6_00609720E0A1_.wvu.PrintTitles" localSheetId="5" hidden="1">#REF!</definedName>
    <definedName name="Z_6BA141F3_E104_11DA_B6F6_00609720E0A1_.wvu.PrintTitles" localSheetId="31" hidden="1">#REF!</definedName>
    <definedName name="Z_6BA141F3_E104_11DA_B6F6_00609720E0A1_.wvu.PrintTitles" localSheetId="43" hidden="1">#REF!</definedName>
    <definedName name="Z_6BA141F3_E104_11DA_B6F6_00609720E0A1_.wvu.PrintTitles" localSheetId="53" hidden="1">#REF!</definedName>
    <definedName name="Z_6BA141F3_E104_11DA_B6F6_00609720E0A1_.wvu.PrintTitles" localSheetId="52" hidden="1">#REF!</definedName>
    <definedName name="Z_6BA141F3_E104_11DA_B6F6_00609720E0A1_.wvu.PrintTitles" localSheetId="50" hidden="1">#REF!</definedName>
    <definedName name="Z_6BA141F3_E104_11DA_B6F6_00609720E0A1_.wvu.PrintTitles" localSheetId="51" hidden="1">#REF!</definedName>
    <definedName name="Z_6BA141F3_E104_11DA_B6F6_00609720E0A1_.wvu.PrintTitles" localSheetId="3" hidden="1">#REF!</definedName>
    <definedName name="Z_6BA141F3_E104_11DA_B6F6_00609720E0A1_.wvu.PrintTitles" localSheetId="49" hidden="1">#REF!</definedName>
    <definedName name="Z_6BA141F3_E104_11DA_B6F6_00609720E0A1_.wvu.PrintTitles" localSheetId="2" hidden="1">#REF!</definedName>
    <definedName name="Z_6BA141F3_E104_11DA_B6F6_00609720E0A1_.wvu.PrintTitles" localSheetId="47" hidden="1">#REF!</definedName>
    <definedName name="Z_6BA141F3_E104_11DA_B6F6_00609720E0A1_.wvu.PrintTitles" localSheetId="55" hidden="1">#REF!</definedName>
    <definedName name="Z_6BA141F3_E104_11DA_B6F6_00609720E0A1_.wvu.PrintTitles" localSheetId="56" hidden="1">#REF!</definedName>
    <definedName name="Z_6BA141F3_E104_11DA_B6F6_00609720E0A1_.wvu.PrintTitles" hidden="1">#REF!</definedName>
    <definedName name="Z_6BA141F4_E104_11DA_B6F6_00609720E0A1_.wvu.FilterData" hidden="1">#REF!</definedName>
    <definedName name="Z_6BA141F4_E104_11DA_B6F6_00609720E0A1_.wvu.PrintArea" hidden="1">#REF!</definedName>
    <definedName name="Z_6BA141F4_E104_11DA_B6F6_00609720E0A1_.wvu.PrintTitles" localSheetId="5" hidden="1">#REF!</definedName>
    <definedName name="Z_6BA141F4_E104_11DA_B6F6_00609720E0A1_.wvu.PrintTitles" localSheetId="31" hidden="1">#REF!</definedName>
    <definedName name="Z_6BA141F4_E104_11DA_B6F6_00609720E0A1_.wvu.PrintTitles" localSheetId="43" hidden="1">#REF!</definedName>
    <definedName name="Z_6BA141F4_E104_11DA_B6F6_00609720E0A1_.wvu.PrintTitles" localSheetId="53" hidden="1">#REF!</definedName>
    <definedName name="Z_6BA141F4_E104_11DA_B6F6_00609720E0A1_.wvu.PrintTitles" localSheetId="52" hidden="1">#REF!</definedName>
    <definedName name="Z_6BA141F4_E104_11DA_B6F6_00609720E0A1_.wvu.PrintTitles" localSheetId="50" hidden="1">#REF!</definedName>
    <definedName name="Z_6BA141F4_E104_11DA_B6F6_00609720E0A1_.wvu.PrintTitles" localSheetId="51" hidden="1">#REF!</definedName>
    <definedName name="Z_6BA141F4_E104_11DA_B6F6_00609720E0A1_.wvu.PrintTitles" localSheetId="3" hidden="1">#REF!</definedName>
    <definedName name="Z_6BA141F4_E104_11DA_B6F6_00609720E0A1_.wvu.PrintTitles" localSheetId="49" hidden="1">#REF!</definedName>
    <definedName name="Z_6BA141F4_E104_11DA_B6F6_00609720E0A1_.wvu.PrintTitles" localSheetId="2" hidden="1">#REF!</definedName>
    <definedName name="Z_6BA141F4_E104_11DA_B6F6_00609720E0A1_.wvu.PrintTitles" localSheetId="47" hidden="1">#REF!</definedName>
    <definedName name="Z_6BA141F4_E104_11DA_B6F6_00609720E0A1_.wvu.PrintTitles" localSheetId="55" hidden="1">#REF!</definedName>
    <definedName name="Z_6BA141F4_E104_11DA_B6F6_00609720E0A1_.wvu.PrintTitles" localSheetId="56" hidden="1">#REF!</definedName>
    <definedName name="Z_6BA141F4_E104_11DA_B6F6_00609720E0A1_.wvu.PrintTitles" hidden="1">#REF!</definedName>
    <definedName name="Z_6BA141F5_E104_11DA_B6F6_00609720E0A1_.wvu.FilterData" hidden="1">#REF!</definedName>
    <definedName name="Z_6BA141F5_E104_11DA_B6F6_00609720E0A1_.wvu.PrintArea" hidden="1">#REF!</definedName>
    <definedName name="Z_6BA141F5_E104_11DA_B6F6_00609720E0A1_.wvu.PrintTitles" hidden="1">#REF!</definedName>
    <definedName name="Z_6BA141F6_E104_11DA_B6F6_00609720E0A1_.wvu.FilterData" hidden="1">#REF!</definedName>
    <definedName name="Z_6BA141F6_E104_11DA_B6F6_00609720E0A1_.wvu.PrintArea" hidden="1">#REF!</definedName>
    <definedName name="Z_6BA141F6_E104_11DA_B6F6_00609720E0A1_.wvu.PrintTitles" hidden="1">#REF!</definedName>
    <definedName name="Z_726673D2_C579_4EF3_83C7_45DC3792EA6A_.wvu.FilterData" hidden="1">#REF!</definedName>
    <definedName name="Z_726673D2_C579_4EF3_83C7_45DC3792EA6A_.wvu.PrintArea" hidden="1">#REF!</definedName>
    <definedName name="Z_726673D2_C579_4EF3_83C7_45DC3792EA6A_.wvu.PrintTitles" hidden="1">#REF!</definedName>
    <definedName name="Z_729969D8_DFDA_47B9_ADA2_E05CF62B3DEF_.wvu.FilterData" hidden="1">#REF!</definedName>
    <definedName name="Z_729969D8_DFDA_47B9_ADA2_E05CF62B3DEF_.wvu.PrintArea" hidden="1">#REF!</definedName>
    <definedName name="Z_729969D8_DFDA_47B9_ADA2_E05CF62B3DEF_.wvu.PrintTitles" hidden="1">#REF!</definedName>
    <definedName name="Z_75EDDC88_CA8C_4671_911D_25D74F37EC47_.wvu.FilterData" hidden="1">#REF!</definedName>
    <definedName name="Z_75EDDC88_CA8C_4671_911D_25D74F37EC47_.wvu.PrintArea" hidden="1">#REF!</definedName>
    <definedName name="Z_75EDDC88_CA8C_4671_911D_25D74F37EC47_.wvu.PrintTitles" hidden="1">#REF!</definedName>
    <definedName name="Z_80573755_2D8B_4158_BD3A_CC331B950748_.wvu.FilterData" hidden="1">#REF!</definedName>
    <definedName name="Z_80573755_2D8B_4158_BD3A_CC331B950748_.wvu.PrintArea" hidden="1">#REF!</definedName>
    <definedName name="Z_80573755_2D8B_4158_BD3A_CC331B950748_.wvu.PrintTitles" hidden="1">#REF!</definedName>
    <definedName name="Z_9C7B0D6D_4DDE_4C72_B23F_2E183F63ECB1_.wvu.FilterData" hidden="1">#REF!</definedName>
    <definedName name="Z_9C7B0D6D_4DDE_4C72_B23F_2E183F63ECB1_.wvu.PrintArea" hidden="1">#REF!</definedName>
    <definedName name="Z_9C7B0D6D_4DDE_4C72_B23F_2E183F63ECB1_.wvu.PrintTitles" hidden="1">#REF!</definedName>
    <definedName name="Z_9C8B6436_249F_426A_96DC_EEE5E7CB7D1B_.wvu.FilterData" hidden="1">#REF!</definedName>
    <definedName name="Z_9C8B6436_249F_426A_96DC_EEE5E7CB7D1B_.wvu.PrintArea" hidden="1">#REF!</definedName>
    <definedName name="Z_9C8B6436_249F_426A_96DC_EEE5E7CB7D1B_.wvu.PrintTitles" hidden="1">#REF!</definedName>
    <definedName name="Z_9FCFD0D5_270B_4F36_B422_02EF7A3700B8_.wvu.FilterData" hidden="1">#REF!</definedName>
    <definedName name="Z_9FCFD0D5_270B_4F36_B422_02EF7A3700B8_.wvu.PrintArea" hidden="1">#REF!</definedName>
    <definedName name="Z_9FCFD0D5_270B_4F36_B422_02EF7A3700B8_.wvu.PrintTitles" hidden="1">#REF!</definedName>
    <definedName name="Z_9FE8FF3F_4486_44D6_9AFB_43CC5B824BF9_.wvu.FilterData" hidden="1">#REF!</definedName>
    <definedName name="Z_9FE8FF3F_4486_44D6_9AFB_43CC5B824BF9_.wvu.PrintArea" hidden="1">#REF!</definedName>
    <definedName name="Z_9FE8FF3F_4486_44D6_9AFB_43CC5B824BF9_.wvu.PrintTitles" hidden="1">#REF!</definedName>
    <definedName name="Z_A3DE26BA_CF48_4654_9BE9_FAEB3C301C95_.wvu.FilterData" hidden="1">#REF!</definedName>
    <definedName name="Z_A3DE26BA_CF48_4654_9BE9_FAEB3C301C95_.wvu.PrintArea" hidden="1">#REF!</definedName>
    <definedName name="Z_A3DE26BA_CF48_4654_9BE9_FAEB3C301C95_.wvu.PrintTitles" hidden="1">#REF!</definedName>
    <definedName name="Z_A456233C_3846_45B0_84AB_14CDE37F3F97_.wvu.PrintArea" localSheetId="9" hidden="1">'A suministros obra'!$A$1:$I$36</definedName>
    <definedName name="Z_A456233C_3846_45B0_84AB_14CDE37F3F97_.wvu.PrintArea" localSheetId="8" hidden="1">'AIU OBRA'!$A$1:$I$42</definedName>
    <definedName name="Z_AAA1DD33_F1E3_423A_B1F2_E8567F4D95A5_.wvu.FilterData" hidden="1">#REF!</definedName>
    <definedName name="Z_AAA1DD33_F1E3_423A_B1F2_E8567F4D95A5_.wvu.PrintArea" hidden="1">#REF!</definedName>
    <definedName name="Z_AAA1DD33_F1E3_423A_B1F2_E8567F4D95A5_.wvu.PrintTitles" hidden="1">#REF!</definedName>
    <definedName name="Z_B4899972_EBDC_11DA_B6F6_00609720E0A1_.wvu.FilterData" hidden="1">#REF!</definedName>
    <definedName name="Z_B4899972_EBDC_11DA_B6F6_00609720E0A1_.wvu.PrintArea" hidden="1">#REF!</definedName>
    <definedName name="Z_B4899972_EBDC_11DA_B6F6_00609720E0A1_.wvu.PrintTitles" hidden="1">#REF!</definedName>
    <definedName name="Z_B4899973_EBDC_11DA_B6F6_00609720E0A1_.wvu.FilterData" hidden="1">#REF!</definedName>
    <definedName name="Z_B4899973_EBDC_11DA_B6F6_00609720E0A1_.wvu.PrintArea" hidden="1">#REF!</definedName>
    <definedName name="Z_B4899973_EBDC_11DA_B6F6_00609720E0A1_.wvu.PrintTitles" localSheetId="5" hidden="1">#REF!</definedName>
    <definedName name="Z_B4899973_EBDC_11DA_B6F6_00609720E0A1_.wvu.PrintTitles" localSheetId="31" hidden="1">#REF!</definedName>
    <definedName name="Z_B4899973_EBDC_11DA_B6F6_00609720E0A1_.wvu.PrintTitles" localSheetId="43" hidden="1">#REF!</definedName>
    <definedName name="Z_B4899973_EBDC_11DA_B6F6_00609720E0A1_.wvu.PrintTitles" localSheetId="53" hidden="1">#REF!</definedName>
    <definedName name="Z_B4899973_EBDC_11DA_B6F6_00609720E0A1_.wvu.PrintTitles" localSheetId="52" hidden="1">#REF!</definedName>
    <definedName name="Z_B4899973_EBDC_11DA_B6F6_00609720E0A1_.wvu.PrintTitles" localSheetId="50" hidden="1">#REF!</definedName>
    <definedName name="Z_B4899973_EBDC_11DA_B6F6_00609720E0A1_.wvu.PrintTitles" localSheetId="51" hidden="1">#REF!</definedName>
    <definedName name="Z_B4899973_EBDC_11DA_B6F6_00609720E0A1_.wvu.PrintTitles" localSheetId="3" hidden="1">#REF!</definedName>
    <definedName name="Z_B4899973_EBDC_11DA_B6F6_00609720E0A1_.wvu.PrintTitles" localSheetId="49" hidden="1">#REF!</definedName>
    <definedName name="Z_B4899973_EBDC_11DA_B6F6_00609720E0A1_.wvu.PrintTitles" localSheetId="2" hidden="1">#REF!</definedName>
    <definedName name="Z_B4899973_EBDC_11DA_B6F6_00609720E0A1_.wvu.PrintTitles" localSheetId="47" hidden="1">#REF!</definedName>
    <definedName name="Z_B4899973_EBDC_11DA_B6F6_00609720E0A1_.wvu.PrintTitles" localSheetId="55" hidden="1">#REF!</definedName>
    <definedName name="Z_B4899973_EBDC_11DA_B6F6_00609720E0A1_.wvu.PrintTitles" localSheetId="56" hidden="1">#REF!</definedName>
    <definedName name="Z_B4899973_EBDC_11DA_B6F6_00609720E0A1_.wvu.PrintTitles" hidden="1">#REF!</definedName>
    <definedName name="Z_B4899974_EBDC_11DA_B6F6_00609720E0A1_.wvu.FilterData" hidden="1">#REF!</definedName>
    <definedName name="Z_B4899974_EBDC_11DA_B6F6_00609720E0A1_.wvu.PrintArea" hidden="1">#REF!</definedName>
    <definedName name="Z_B4899974_EBDC_11DA_B6F6_00609720E0A1_.wvu.PrintTitles" localSheetId="5" hidden="1">#REF!</definedName>
    <definedName name="Z_B4899974_EBDC_11DA_B6F6_00609720E0A1_.wvu.PrintTitles" localSheetId="31" hidden="1">#REF!</definedName>
    <definedName name="Z_B4899974_EBDC_11DA_B6F6_00609720E0A1_.wvu.PrintTitles" localSheetId="43" hidden="1">#REF!</definedName>
    <definedName name="Z_B4899974_EBDC_11DA_B6F6_00609720E0A1_.wvu.PrintTitles" localSheetId="53" hidden="1">#REF!</definedName>
    <definedName name="Z_B4899974_EBDC_11DA_B6F6_00609720E0A1_.wvu.PrintTitles" localSheetId="52" hidden="1">#REF!</definedName>
    <definedName name="Z_B4899974_EBDC_11DA_B6F6_00609720E0A1_.wvu.PrintTitles" localSheetId="50" hidden="1">#REF!</definedName>
    <definedName name="Z_B4899974_EBDC_11DA_B6F6_00609720E0A1_.wvu.PrintTitles" localSheetId="51" hidden="1">#REF!</definedName>
    <definedName name="Z_B4899974_EBDC_11DA_B6F6_00609720E0A1_.wvu.PrintTitles" localSheetId="3" hidden="1">#REF!</definedName>
    <definedName name="Z_B4899974_EBDC_11DA_B6F6_00609720E0A1_.wvu.PrintTitles" localSheetId="49" hidden="1">#REF!</definedName>
    <definedName name="Z_B4899974_EBDC_11DA_B6F6_00609720E0A1_.wvu.PrintTitles" localSheetId="2" hidden="1">#REF!</definedName>
    <definedName name="Z_B4899974_EBDC_11DA_B6F6_00609720E0A1_.wvu.PrintTitles" localSheetId="47" hidden="1">#REF!</definedName>
    <definedName name="Z_B4899974_EBDC_11DA_B6F6_00609720E0A1_.wvu.PrintTitles" localSheetId="55" hidden="1">#REF!</definedName>
    <definedName name="Z_B4899974_EBDC_11DA_B6F6_00609720E0A1_.wvu.PrintTitles" localSheetId="56" hidden="1">#REF!</definedName>
    <definedName name="Z_B4899974_EBDC_11DA_B6F6_00609720E0A1_.wvu.PrintTitles" hidden="1">#REF!</definedName>
    <definedName name="Z_B4899975_EBDC_11DA_B6F6_00609720E0A1_.wvu.FilterData" hidden="1">#REF!</definedName>
    <definedName name="Z_B4899975_EBDC_11DA_B6F6_00609720E0A1_.wvu.PrintArea" hidden="1">#REF!</definedName>
    <definedName name="Z_B4899975_EBDC_11DA_B6F6_00609720E0A1_.wvu.PrintTitles" hidden="1">#REF!</definedName>
    <definedName name="Z_B4899976_EBDC_11DA_B6F6_00609720E0A1_.wvu.FilterData" hidden="1">#REF!</definedName>
    <definedName name="Z_B4899976_EBDC_11DA_B6F6_00609720E0A1_.wvu.PrintArea" hidden="1">#REF!</definedName>
    <definedName name="Z_B4899976_EBDC_11DA_B6F6_00609720E0A1_.wvu.PrintTitles" hidden="1">#REF!</definedName>
    <definedName name="Z_C24E6469_C4CC_430B_8814_72DD019DF2C8_.wvu.FilterData" hidden="1">#REF!</definedName>
    <definedName name="Z_C24E6469_C4CC_430B_8814_72DD019DF2C8_.wvu.PrintArea" hidden="1">#REF!</definedName>
    <definedName name="Z_C24E6469_C4CC_430B_8814_72DD019DF2C8_.wvu.PrintTitles" hidden="1">#REF!</definedName>
    <definedName name="Z_CA61CA57_E7CE_4A4D_974A_F3124BCA2797_.wvu.FilterData" hidden="1">#REF!</definedName>
    <definedName name="Z_CA61CA57_E7CE_4A4D_974A_F3124BCA2797_.wvu.PrintArea" hidden="1">#REF!</definedName>
    <definedName name="Z_CA61CA57_E7CE_4A4D_974A_F3124BCA2797_.wvu.PrintTitles" hidden="1">#REF!</definedName>
    <definedName name="Z_DA4D5A8F_12FA_42F5_A8BB_526600E97433_.wvu.FilterData" hidden="1">#REF!</definedName>
    <definedName name="Z_DA4D5A8F_12FA_42F5_A8BB_526600E97433_.wvu.PrintArea" hidden="1">#REF!</definedName>
    <definedName name="Z_DA4D5A8F_12FA_42F5_A8BB_526600E97433_.wvu.PrintTitles" hidden="1">#REF!</definedName>
    <definedName name="Z_DFB4C5EB_A8D3_475E_B627_EA98F95F9220_.wvu.FilterData" hidden="1">#REF!</definedName>
    <definedName name="Z_DFB4C5EB_A8D3_475E_B627_EA98F95F9220_.wvu.PrintArea" hidden="1">#REF!</definedName>
    <definedName name="Z_DFB4C5EB_A8D3_475E_B627_EA98F95F9220_.wvu.PrintTitles" hidden="1">#REF!</definedName>
    <definedName name="Z_F2B990A1_57B3_4766_8C3D_4D3A5265BAEF_.wvu.FilterData" hidden="1">#REF!</definedName>
    <definedName name="Z_F2B990A1_57B3_4766_8C3D_4D3A5265BAEF_.wvu.PrintArea" hidden="1">#REF!</definedName>
    <definedName name="Z_F2B990A1_57B3_4766_8C3D_4D3A5265BAEF_.wvu.PrintTitles" hidden="1">#REF!</definedName>
    <definedName name="Z_F9482E1F_92B8_43D8_949A_7DDCF2E63A19_.wvu.FilterData" hidden="1">#REF!</definedName>
    <definedName name="Z_F9482E1F_92B8_43D8_949A_7DDCF2E63A19_.wvu.PrintArea" hidden="1">#REF!</definedName>
    <definedName name="Z_F9482E1F_92B8_43D8_949A_7DDCF2E63A19_.wvu.PrintTitles" hidden="1">#REF!</definedName>
    <definedName name="Zap1" localSheetId="5">#REF!</definedName>
    <definedName name="Zap1" localSheetId="31">#REF!</definedName>
    <definedName name="Zap1" localSheetId="43">#REF!</definedName>
    <definedName name="Zap1" localSheetId="53">#REF!</definedName>
    <definedName name="Zap1" localSheetId="52">#REF!</definedName>
    <definedName name="Zap1" localSheetId="50">#REF!</definedName>
    <definedName name="Zap1" localSheetId="51">#REF!</definedName>
    <definedName name="Zap1" localSheetId="3">#REF!</definedName>
    <definedName name="Zap1" localSheetId="49">#REF!</definedName>
    <definedName name="Zap1" localSheetId="2">#REF!</definedName>
    <definedName name="Zap1" localSheetId="47">#REF!</definedName>
    <definedName name="Zap1" localSheetId="55">#REF!</definedName>
    <definedName name="Zap1" localSheetId="56">#REF!</definedName>
    <definedName name="Zap1">#REF!</definedName>
    <definedName name="Zap2" localSheetId="5">#REF!</definedName>
    <definedName name="Zap2" localSheetId="31">#REF!</definedName>
    <definedName name="Zap2" localSheetId="43">#REF!</definedName>
    <definedName name="Zap2" localSheetId="53">#REF!</definedName>
    <definedName name="Zap2" localSheetId="52">#REF!</definedName>
    <definedName name="Zap2" localSheetId="50">#REF!</definedName>
    <definedName name="Zap2" localSheetId="3">#REF!</definedName>
    <definedName name="Zap2" localSheetId="2">#REF!</definedName>
    <definedName name="Zap2" localSheetId="47">#REF!</definedName>
    <definedName name="Zap2" localSheetId="55">#REF!</definedName>
    <definedName name="Zap2" localSheetId="56">#REF!</definedName>
    <definedName name="Zap2">#REF!</definedName>
    <definedName name="Zap3" localSheetId="31">#REF!</definedName>
    <definedName name="Zap3" localSheetId="43">#REF!</definedName>
    <definedName name="Zap3" localSheetId="53">#REF!</definedName>
    <definedName name="Zap3" localSheetId="52">#REF!</definedName>
    <definedName name="Zap3" localSheetId="50">#REF!</definedName>
    <definedName name="Zap3" localSheetId="2">#REF!</definedName>
    <definedName name="Zap3" localSheetId="55">#REF!</definedName>
    <definedName name="Zap3" localSheetId="56">#REF!</definedName>
    <definedName name="Zap3">#REF!</definedName>
    <definedName name="zapatas">#REF!</definedName>
    <definedName name="ZAZA" localSheetId="5">#REF!</definedName>
    <definedName name="ZAZA" localSheetId="31">#REF!</definedName>
    <definedName name="ZAZA" localSheetId="43">#REF!</definedName>
    <definedName name="ZAZA" localSheetId="53">#REF!</definedName>
    <definedName name="ZAZA" localSheetId="52">#REF!</definedName>
    <definedName name="ZAZA" localSheetId="50">#REF!</definedName>
    <definedName name="ZAZA" localSheetId="3">#REF!</definedName>
    <definedName name="ZAZA" localSheetId="2">#REF!</definedName>
    <definedName name="ZAZA" localSheetId="47">#REF!</definedName>
    <definedName name="ZAZA" localSheetId="55">#REF!</definedName>
    <definedName name="ZAZA" localSheetId="56">#REF!</definedName>
    <definedName name="ZAZA">#REF!</definedName>
    <definedName name="zc" localSheetId="31">#REF!</definedName>
    <definedName name="zc" localSheetId="43">#REF!</definedName>
    <definedName name="zc" localSheetId="53">#REF!</definedName>
    <definedName name="zc" localSheetId="52">#REF!</definedName>
    <definedName name="zc" localSheetId="50">#REF!</definedName>
    <definedName name="zc" localSheetId="3">#REF!</definedName>
    <definedName name="zc" localSheetId="2">#REF!</definedName>
    <definedName name="zc" localSheetId="55">#REF!</definedName>
    <definedName name="zc" localSheetId="56">#REF!</definedName>
    <definedName name="zc">#REF!</definedName>
    <definedName name="zd" localSheetId="31">#REF!</definedName>
    <definedName name="zd" localSheetId="43">#REF!</definedName>
    <definedName name="zd" localSheetId="53">#REF!</definedName>
    <definedName name="zd" localSheetId="52">#REF!</definedName>
    <definedName name="zd" localSheetId="50">#REF!</definedName>
    <definedName name="zd" localSheetId="3">#REF!</definedName>
    <definedName name="zd" localSheetId="2">#REF!</definedName>
    <definedName name="zd" localSheetId="55">#REF!</definedName>
    <definedName name="zd" localSheetId="56">#REF!</definedName>
    <definedName name="zd">#REF!</definedName>
    <definedName name="zdr" localSheetId="31">#REF!</definedName>
    <definedName name="zdr" localSheetId="43">#REF!</definedName>
    <definedName name="zdr" localSheetId="53">#REF!</definedName>
    <definedName name="zdr" localSheetId="52">#REF!</definedName>
    <definedName name="zdr" localSheetId="50">#REF!</definedName>
    <definedName name="zdr" localSheetId="3">#REF!</definedName>
    <definedName name="zdr" localSheetId="2">#REF!</definedName>
    <definedName name="zdr" localSheetId="55">#REF!</definedName>
    <definedName name="zdr" localSheetId="56">#REF!</definedName>
    <definedName name="zdr">#REF!</definedName>
    <definedName name="zx" localSheetId="31">#REF!</definedName>
    <definedName name="zx" localSheetId="43">#REF!</definedName>
    <definedName name="zx" localSheetId="53">#REF!</definedName>
    <definedName name="zx" localSheetId="52">#REF!</definedName>
    <definedName name="zx" localSheetId="50">#REF!</definedName>
    <definedName name="zx" localSheetId="3">#REF!</definedName>
    <definedName name="zx" localSheetId="2">#REF!</definedName>
    <definedName name="zx" localSheetId="55">#REF!</definedName>
    <definedName name="zx" localSheetId="56">#REF!</definedName>
    <definedName name="zx">#REF!</definedName>
    <definedName name="zz" localSheetId="31">#REF!</definedName>
    <definedName name="zz" localSheetId="43">#REF!</definedName>
    <definedName name="zz" localSheetId="53">#REF!</definedName>
    <definedName name="zz" localSheetId="52">#REF!</definedName>
    <definedName name="zz" localSheetId="50">#REF!</definedName>
    <definedName name="zz" localSheetId="3">#REF!</definedName>
    <definedName name="zz" localSheetId="2">#REF!</definedName>
    <definedName name="zz" localSheetId="55">#REF!</definedName>
    <definedName name="zz" localSheetId="56">#REF!</definedName>
    <definedName name="zz">#REF!</definedName>
    <definedName name="ZZZZZZZZZZZ" localSheetId="31">#REF!</definedName>
    <definedName name="ZZZZZZZZZZZ" localSheetId="43">#REF!</definedName>
    <definedName name="ZZZZZZZZZZZ" localSheetId="53">#REF!</definedName>
    <definedName name="ZZZZZZZZZZZ" localSheetId="52">#REF!</definedName>
    <definedName name="ZZZZZZZZZZZ" localSheetId="50">#REF!</definedName>
    <definedName name="ZZZZZZZZZZZ" localSheetId="3">#REF!</definedName>
    <definedName name="ZZZZZZZZZZZ" localSheetId="2">#REF!</definedName>
    <definedName name="ZZZZZZZZZZZ" localSheetId="55">#REF!</definedName>
    <definedName name="ZZZZZZZZZZZ" localSheetId="56">#REF!</definedName>
    <definedName name="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7" i="136" l="1"/>
  <c r="H76" i="136" l="1"/>
  <c r="H70" i="136"/>
  <c r="H63" i="136"/>
  <c r="H55" i="136"/>
  <c r="H53" i="136"/>
  <c r="M111" i="136"/>
  <c r="M109" i="136"/>
  <c r="F12" i="146"/>
  <c r="F6444" i="140"/>
  <c r="J4693" i="140"/>
  <c r="I318" i="140"/>
  <c r="I319" i="140"/>
  <c r="I320" i="140"/>
  <c r="I321" i="140"/>
  <c r="I322" i="140"/>
  <c r="I323" i="140"/>
  <c r="I324" i="140"/>
  <c r="I325" i="140"/>
  <c r="I326" i="140"/>
  <c r="I327" i="140"/>
  <c r="I328" i="140"/>
  <c r="I329" i="140"/>
  <c r="I330" i="140"/>
  <c r="I331" i="140"/>
  <c r="I332" i="140"/>
  <c r="I333" i="140"/>
  <c r="I334" i="140"/>
  <c r="I335" i="140"/>
  <c r="I336" i="140"/>
  <c r="I337" i="140"/>
  <c r="I338" i="140"/>
  <c r="I339" i="140"/>
  <c r="I340" i="140"/>
  <c r="I341" i="140"/>
  <c r="I342" i="140"/>
  <c r="I343" i="140"/>
  <c r="I344" i="140"/>
  <c r="I345" i="140"/>
  <c r="I346" i="140"/>
  <c r="I347" i="140"/>
  <c r="I348" i="140"/>
  <c r="I349" i="140"/>
  <c r="I350" i="140"/>
  <c r="I351" i="140"/>
  <c r="I352" i="140"/>
  <c r="I353" i="140"/>
  <c r="I354" i="140"/>
  <c r="I355" i="140"/>
  <c r="I356" i="140"/>
  <c r="I357" i="140"/>
  <c r="I358" i="140"/>
  <c r="I359" i="140"/>
  <c r="I360" i="140"/>
  <c r="I361" i="140"/>
  <c r="I362" i="140"/>
  <c r="I363" i="140"/>
  <c r="I364" i="140"/>
  <c r="I365" i="140"/>
  <c r="I366" i="140"/>
  <c r="I367" i="140"/>
  <c r="I368" i="140"/>
  <c r="I369" i="140"/>
  <c r="I370" i="140"/>
  <c r="I371" i="140"/>
  <c r="I372" i="140"/>
  <c r="I373" i="140"/>
  <c r="I374" i="140"/>
  <c r="I375" i="140"/>
  <c r="I376" i="140"/>
  <c r="I377" i="140"/>
  <c r="I378" i="140"/>
  <c r="I379" i="140"/>
  <c r="I317" i="140"/>
  <c r="M123" i="136"/>
  <c r="K116" i="136"/>
  <c r="M118" i="136"/>
  <c r="N119" i="136" s="1"/>
  <c r="I43" i="54"/>
  <c r="D18" i="190"/>
  <c r="F6452" i="140"/>
  <c r="F6453" i="140"/>
  <c r="F6454" i="140"/>
  <c r="F6455" i="140"/>
  <c r="F6456" i="140"/>
  <c r="F6457" i="140"/>
  <c r="F6458" i="140"/>
  <c r="F6459" i="140"/>
  <c r="F6460" i="140"/>
  <c r="F6461" i="140"/>
  <c r="F6462" i="140"/>
  <c r="F6463" i="140"/>
  <c r="F6464" i="140"/>
  <c r="F6465" i="140"/>
  <c r="F6466" i="140"/>
  <c r="F6467" i="140"/>
  <c r="F6468" i="140"/>
  <c r="F6469" i="140"/>
  <c r="F6449" i="140"/>
  <c r="F6450" i="140"/>
  <c r="F6451" i="140"/>
  <c r="F7122" i="140"/>
  <c r="F7123" i="140"/>
  <c r="F7124" i="140"/>
  <c r="F7125" i="140"/>
  <c r="F7126" i="140"/>
  <c r="F7127" i="140"/>
  <c r="F7128" i="140"/>
  <c r="F7129" i="140"/>
  <c r="F7130" i="140"/>
  <c r="F7131" i="140"/>
  <c r="F7132" i="140"/>
  <c r="F7133" i="140"/>
  <c r="F7134" i="140"/>
  <c r="F7135" i="140"/>
  <c r="F7136" i="140"/>
  <c r="F7137" i="140"/>
  <c r="F7138" i="140"/>
  <c r="F7139" i="140"/>
  <c r="F7140" i="140"/>
  <c r="F7141" i="140"/>
  <c r="F7142" i="140"/>
  <c r="F7143" i="140"/>
  <c r="F7144" i="140"/>
  <c r="F7145" i="140"/>
  <c r="F7146" i="140"/>
  <c r="F7147" i="140"/>
  <c r="F7148" i="140"/>
  <c r="F7149" i="140"/>
  <c r="F7150" i="140"/>
  <c r="F7151" i="140"/>
  <c r="F7152" i="140"/>
  <c r="F7153" i="140"/>
  <c r="F7154" i="140"/>
  <c r="F7155" i="140"/>
  <c r="F7156" i="140"/>
  <c r="F7157" i="140"/>
  <c r="F7158" i="140"/>
  <c r="F7159" i="140"/>
  <c r="F7160" i="140"/>
  <c r="F7161" i="140"/>
  <c r="F7162" i="140"/>
  <c r="F7163" i="140"/>
  <c r="F7164" i="140"/>
  <c r="F7165" i="140"/>
  <c r="F7166" i="140"/>
  <c r="F7167" i="140"/>
  <c r="F7168" i="140"/>
  <c r="F7169" i="140"/>
  <c r="F7170" i="140"/>
  <c r="F7171" i="140"/>
  <c r="F7172" i="140"/>
  <c r="F7173" i="140"/>
  <c r="F7174" i="140"/>
  <c r="F7175" i="140"/>
  <c r="F7176" i="140"/>
  <c r="F7177" i="140"/>
  <c r="F7178" i="140"/>
  <c r="F7179" i="140"/>
  <c r="F7180" i="140"/>
  <c r="F7181" i="140"/>
  <c r="F7182" i="140"/>
  <c r="F7183" i="140"/>
  <c r="F7184" i="140"/>
  <c r="F7185" i="140"/>
  <c r="F7186" i="140"/>
  <c r="F7187" i="140"/>
  <c r="F7188" i="140"/>
  <c r="F7189" i="140"/>
  <c r="F7190" i="140"/>
  <c r="F7191" i="140"/>
  <c r="F7192" i="140"/>
  <c r="F7193" i="140"/>
  <c r="F7194" i="140"/>
  <c r="F7195" i="140"/>
  <c r="F7196" i="140"/>
  <c r="F7197" i="140"/>
  <c r="F7198" i="140"/>
  <c r="F7199" i="140"/>
  <c r="F7200" i="140"/>
  <c r="F7201" i="140"/>
  <c r="F7202" i="140"/>
  <c r="F7203" i="140"/>
  <c r="F7204" i="140"/>
  <c r="F7205" i="140"/>
  <c r="F7206" i="140"/>
  <c r="F7207" i="140"/>
  <c r="F7208" i="140"/>
  <c r="F7209" i="140"/>
  <c r="F7210" i="140"/>
  <c r="F7211" i="140"/>
  <c r="F7212" i="140"/>
  <c r="F7213" i="140"/>
  <c r="F7214" i="140"/>
  <c r="F7215" i="140"/>
  <c r="F7216" i="140"/>
  <c r="F7217" i="140"/>
  <c r="F7218" i="140"/>
  <c r="F7219" i="140"/>
  <c r="F7220" i="140"/>
  <c r="F7221" i="140"/>
  <c r="F7222" i="140"/>
  <c r="F7223" i="140"/>
  <c r="F7224" i="140"/>
  <c r="F7225" i="140"/>
  <c r="F7226" i="140"/>
  <c r="F7227" i="140"/>
  <c r="F7228" i="140"/>
  <c r="F7229" i="140"/>
  <c r="F7230" i="140"/>
  <c r="F7231" i="140"/>
  <c r="F7232" i="140"/>
  <c r="F7233" i="140"/>
  <c r="F7234" i="140"/>
  <c r="F7235" i="140"/>
  <c r="F7236" i="140"/>
  <c r="F7237" i="140"/>
  <c r="F7238" i="140"/>
  <c r="F7239" i="140"/>
  <c r="F7240" i="140"/>
  <c r="F7241" i="140"/>
  <c r="F7242" i="140"/>
  <c r="F7243" i="140"/>
  <c r="F7244" i="140"/>
  <c r="F7245" i="140"/>
  <c r="F7246" i="140"/>
  <c r="F7247" i="140"/>
  <c r="F7248" i="140"/>
  <c r="F7249" i="140"/>
  <c r="F7250" i="140"/>
  <c r="F7251" i="140"/>
  <c r="F7252" i="140"/>
  <c r="F7253" i="140"/>
  <c r="F7254" i="140"/>
  <c r="F7255" i="140"/>
  <c r="F7256" i="140"/>
  <c r="F7257" i="140"/>
  <c r="F7258" i="140"/>
  <c r="F7259" i="140"/>
  <c r="F7260" i="140"/>
  <c r="F7261" i="140"/>
  <c r="F7262" i="140"/>
  <c r="F7263" i="140"/>
  <c r="F7264" i="140"/>
  <c r="F7265" i="140"/>
  <c r="F7266" i="140"/>
  <c r="F7267" i="140"/>
  <c r="F7268" i="140"/>
  <c r="F7269" i="140"/>
  <c r="F7270" i="140"/>
  <c r="F7271" i="140"/>
  <c r="F7272" i="140"/>
  <c r="F7273" i="140"/>
  <c r="F7274" i="140"/>
  <c r="F7275" i="140"/>
  <c r="F7276" i="140"/>
  <c r="F7277" i="140"/>
  <c r="F7278" i="140"/>
  <c r="F7279" i="140"/>
  <c r="F7280" i="140"/>
  <c r="F7281" i="140"/>
  <c r="F7282" i="140"/>
  <c r="F7283" i="140"/>
  <c r="F7284" i="140"/>
  <c r="F7285" i="140"/>
  <c r="F7286" i="140"/>
  <c r="F7287" i="140"/>
  <c r="F7288" i="140"/>
  <c r="F7289" i="140"/>
  <c r="F7290" i="140"/>
  <c r="F7291" i="140"/>
  <c r="F7292" i="140"/>
  <c r="F7293" i="140"/>
  <c r="F7294" i="140"/>
  <c r="F7295" i="140"/>
  <c r="F7296" i="140"/>
  <c r="F7297" i="140"/>
  <c r="F7298" i="140"/>
  <c r="F7299" i="140"/>
  <c r="F7300" i="140"/>
  <c r="F7301" i="140"/>
  <c r="F7302" i="140"/>
  <c r="F7303" i="140"/>
  <c r="F7304" i="140"/>
  <c r="F7305" i="140"/>
  <c r="F7306" i="140"/>
  <c r="F7115" i="140"/>
  <c r="F7116" i="140"/>
  <c r="F7117" i="140"/>
  <c r="F7118" i="140"/>
  <c r="F7119" i="140"/>
  <c r="F7120" i="140"/>
  <c r="F7121" i="140"/>
  <c r="AC12" i="188"/>
  <c r="F17" i="104"/>
  <c r="G16" i="104"/>
  <c r="H16" i="104" s="1"/>
  <c r="H6430" i="140"/>
  <c r="J2082" i="140"/>
  <c r="G1061" i="140"/>
  <c r="H10202" i="140"/>
  <c r="B7" i="163"/>
  <c r="B7" i="167"/>
  <c r="G19" i="156"/>
  <c r="G17" i="156"/>
  <c r="G16" i="156"/>
  <c r="G18" i="201"/>
  <c r="G17" i="201"/>
  <c r="G18" i="200"/>
  <c r="G17" i="200"/>
  <c r="G16" i="200"/>
  <c r="G16" i="199"/>
  <c r="G19" i="199"/>
  <c r="D25" i="190"/>
  <c r="N120" i="136" l="1"/>
  <c r="N122" i="136"/>
  <c r="D42" i="156"/>
  <c r="H2952" i="140"/>
  <c r="L18" i="190"/>
  <c r="D53" i="190"/>
  <c r="O6" i="190"/>
  <c r="O7" i="190"/>
  <c r="O8" i="190"/>
  <c r="O9" i="190"/>
  <c r="O10" i="190"/>
  <c r="D10" i="190" s="1"/>
  <c r="O11" i="190"/>
  <c r="D11" i="190" s="1"/>
  <c r="O12" i="190"/>
  <c r="D12" i="190" s="1"/>
  <c r="O13" i="190"/>
  <c r="D13" i="190" s="1"/>
  <c r="O14" i="190"/>
  <c r="D14" i="190" s="1"/>
  <c r="O15" i="190"/>
  <c r="D15" i="190" s="1"/>
  <c r="O16" i="190"/>
  <c r="D16" i="190" s="1"/>
  <c r="O17" i="190"/>
  <c r="D17" i="190" s="1"/>
  <c r="O18" i="190"/>
  <c r="O19" i="190"/>
  <c r="D19" i="190" s="1"/>
  <c r="O20" i="190"/>
  <c r="D20" i="190" s="1"/>
  <c r="O21" i="190"/>
  <c r="D21" i="190" s="1"/>
  <c r="O22" i="190"/>
  <c r="D22" i="190" s="1"/>
  <c r="O23" i="190"/>
  <c r="D23" i="190" s="1"/>
  <c r="O24" i="190"/>
  <c r="D24" i="190" s="1"/>
  <c r="O26" i="190"/>
  <c r="D26" i="190" s="1"/>
  <c r="O27" i="190"/>
  <c r="D27" i="190" s="1"/>
  <c r="O28" i="190"/>
  <c r="D28" i="190" s="1"/>
  <c r="O29" i="190"/>
  <c r="D29" i="190" s="1"/>
  <c r="O30" i="190"/>
  <c r="D30" i="190" s="1"/>
  <c r="O31" i="190"/>
  <c r="D31" i="190" s="1"/>
  <c r="O32" i="190"/>
  <c r="D32" i="190" s="1"/>
  <c r="O33" i="190"/>
  <c r="D33" i="190" s="1"/>
  <c r="O34" i="190"/>
  <c r="D34" i="190" s="1"/>
  <c r="O35" i="190"/>
  <c r="D35" i="190" s="1"/>
  <c r="O36" i="190"/>
  <c r="D36" i="190" s="1"/>
  <c r="O37" i="190"/>
  <c r="D37" i="190" s="1"/>
  <c r="O38" i="190"/>
  <c r="D38" i="190" s="1"/>
  <c r="O39" i="190"/>
  <c r="D39" i="190" s="1"/>
  <c r="O40" i="190"/>
  <c r="D40" i="190" s="1"/>
  <c r="O41" i="190"/>
  <c r="D41" i="190" s="1"/>
  <c r="O42" i="190"/>
  <c r="D42" i="190" s="1"/>
  <c r="O43" i="190"/>
  <c r="D43" i="190" s="1"/>
  <c r="O44" i="190"/>
  <c r="D44" i="190" s="1"/>
  <c r="O45" i="190"/>
  <c r="D45" i="190" s="1"/>
  <c r="O46" i="190"/>
  <c r="D46" i="190" s="1"/>
  <c r="O47" i="190"/>
  <c r="D47" i="190" s="1"/>
  <c r="O48" i="190"/>
  <c r="D48" i="190" s="1"/>
  <c r="O49" i="190"/>
  <c r="D49" i="190" s="1"/>
  <c r="O50" i="190"/>
  <c r="D50" i="190" s="1"/>
  <c r="O51" i="190"/>
  <c r="D51" i="190" s="1"/>
  <c r="O52" i="190"/>
  <c r="D52" i="190" s="1"/>
  <c r="O54" i="190"/>
  <c r="D54" i="190" s="1"/>
  <c r="O55" i="190"/>
  <c r="D55" i="190" s="1"/>
  <c r="O56" i="190"/>
  <c r="D56" i="190" s="1"/>
  <c r="O57" i="190"/>
  <c r="D57" i="190" s="1"/>
  <c r="O58" i="190"/>
  <c r="D58" i="190" s="1"/>
  <c r="O59" i="190"/>
  <c r="D59" i="190" s="1"/>
  <c r="O60" i="190"/>
  <c r="D60" i="190" s="1"/>
  <c r="O61" i="190"/>
  <c r="D61" i="190" s="1"/>
  <c r="O62" i="190"/>
  <c r="D62" i="190" s="1"/>
  <c r="O63" i="190"/>
  <c r="D63" i="190" s="1"/>
  <c r="O64" i="190"/>
  <c r="D64" i="190" s="1"/>
  <c r="O65" i="190"/>
  <c r="D65" i="190" s="1"/>
  <c r="G17" i="121" s="1"/>
  <c r="O66" i="190"/>
  <c r="D66" i="190" s="1"/>
  <c r="O67" i="190"/>
  <c r="D67" i="190" s="1"/>
  <c r="O68" i="190"/>
  <c r="D68" i="190" s="1"/>
  <c r="O5" i="190"/>
  <c r="H570" i="162"/>
  <c r="F93" i="140"/>
  <c r="F632" i="140" s="1"/>
  <c r="J262" i="162"/>
  <c r="J6436" i="140"/>
  <c r="G632" i="140"/>
  <c r="H44" i="201"/>
  <c r="I44" i="201" s="1"/>
  <c r="H36" i="201"/>
  <c r="G8242" i="140"/>
  <c r="J722" i="140"/>
  <c r="J723" i="140"/>
  <c r="F97" i="136"/>
  <c r="G9206" i="140"/>
  <c r="G10156" i="140" s="1"/>
  <c r="G36" i="198"/>
  <c r="B7" i="161"/>
  <c r="B7" i="171"/>
  <c r="B7" i="170"/>
  <c r="B7" i="160"/>
  <c r="B7" i="159"/>
  <c r="B7" i="158"/>
  <c r="B7" i="201"/>
  <c r="C7" i="201"/>
  <c r="B7" i="132"/>
  <c r="B7" i="148"/>
  <c r="B7" i="168"/>
  <c r="B7" i="156"/>
  <c r="C7" i="156"/>
  <c r="C7" i="157"/>
  <c r="B7" i="157"/>
  <c r="B7" i="154"/>
  <c r="B7" i="200"/>
  <c r="B7" i="199"/>
  <c r="B7" i="166"/>
  <c r="B7" i="56"/>
  <c r="B7" i="204"/>
  <c r="B7" i="203"/>
  <c r="A19" i="204"/>
  <c r="A19" i="203"/>
  <c r="J285" i="162"/>
  <c r="J286" i="162"/>
  <c r="J287" i="162"/>
  <c r="J288" i="162"/>
  <c r="J289" i="162"/>
  <c r="J290" i="162"/>
  <c r="J327" i="162"/>
  <c r="J328" i="162"/>
  <c r="J329" i="162"/>
  <c r="J330" i="162"/>
  <c r="J331" i="162"/>
  <c r="J332" i="162"/>
  <c r="J326" i="162"/>
  <c r="J339" i="162"/>
  <c r="J340" i="162"/>
  <c r="J341" i="162"/>
  <c r="J342" i="162"/>
  <c r="J343" i="162"/>
  <c r="J344" i="162"/>
  <c r="J345" i="162"/>
  <c r="J346" i="162"/>
  <c r="J338" i="162"/>
  <c r="J335" i="162"/>
  <c r="I335" i="162"/>
  <c r="A335" i="162"/>
  <c r="J323" i="162"/>
  <c r="I323" i="162"/>
  <c r="A323" i="162"/>
  <c r="E41" i="204"/>
  <c r="D41" i="204"/>
  <c r="F41" i="204" s="1"/>
  <c r="H41" i="204" s="1"/>
  <c r="H44" i="204" s="1"/>
  <c r="H33" i="204"/>
  <c r="H37" i="204" s="1"/>
  <c r="G26" i="204"/>
  <c r="H26" i="204" s="1"/>
  <c r="A26" i="204"/>
  <c r="G25" i="204"/>
  <c r="H25" i="204" s="1"/>
  <c r="A25" i="204"/>
  <c r="A20" i="204"/>
  <c r="A18" i="204"/>
  <c r="E42" i="203"/>
  <c r="D42" i="203"/>
  <c r="F42" i="203" s="1"/>
  <c r="H42" i="203" s="1"/>
  <c r="H45" i="203" s="1"/>
  <c r="H34" i="203"/>
  <c r="H38" i="203" s="1"/>
  <c r="G27" i="203"/>
  <c r="H27" i="203" s="1"/>
  <c r="A27" i="203"/>
  <c r="G26" i="203"/>
  <c r="H26" i="203" s="1"/>
  <c r="A26" i="203"/>
  <c r="H21" i="203"/>
  <c r="A20" i="203"/>
  <c r="A18" i="203"/>
  <c r="B7" i="173"/>
  <c r="B7" i="172"/>
  <c r="B7" i="195"/>
  <c r="B7" i="67"/>
  <c r="B7" i="197"/>
  <c r="B7" i="191"/>
  <c r="B7" i="52"/>
  <c r="C7" i="108"/>
  <c r="B7" i="108"/>
  <c r="C7" i="183"/>
  <c r="B7" i="183"/>
  <c r="B7" i="194"/>
  <c r="C7" i="112"/>
  <c r="B7" i="112"/>
  <c r="B7" i="169"/>
  <c r="B7" i="192"/>
  <c r="C7" i="123"/>
  <c r="B7" i="123"/>
  <c r="B7" i="54"/>
  <c r="D7" i="198"/>
  <c r="C7" i="198"/>
  <c r="B7" i="198"/>
  <c r="B7" i="48"/>
  <c r="C7" i="48"/>
  <c r="D7" i="48"/>
  <c r="D7" i="47"/>
  <c r="C7" i="47"/>
  <c r="B7" i="47"/>
  <c r="B7" i="153"/>
  <c r="C7" i="153"/>
  <c r="D7" i="153"/>
  <c r="D7" i="106"/>
  <c r="B7" i="106"/>
  <c r="C7" i="106"/>
  <c r="B7" i="181"/>
  <c r="B7" i="180"/>
  <c r="B7" i="45"/>
  <c r="C7" i="45"/>
  <c r="C7" i="179"/>
  <c r="B7" i="179"/>
  <c r="C7" i="121"/>
  <c r="B7" i="121"/>
  <c r="F25" i="191"/>
  <c r="F18" i="147"/>
  <c r="AA12" i="188"/>
  <c r="F66" i="202"/>
  <c r="E57" i="202"/>
  <c r="G43" i="202"/>
  <c r="F43" i="202"/>
  <c r="E36" i="202"/>
  <c r="E35" i="202"/>
  <c r="G18" i="202"/>
  <c r="F18" i="202"/>
  <c r="E14" i="202"/>
  <c r="E13" i="202"/>
  <c r="E9" i="202"/>
  <c r="I6" i="202"/>
  <c r="B3" i="202"/>
  <c r="G66" i="202"/>
  <c r="G62" i="202"/>
  <c r="G61" i="202"/>
  <c r="F56" i="202"/>
  <c r="G55" i="202"/>
  <c r="G39" i="202"/>
  <c r="G38" i="202"/>
  <c r="G37" i="202"/>
  <c r="G36" i="202"/>
  <c r="G35" i="202"/>
  <c r="G34" i="202"/>
  <c r="G33" i="202"/>
  <c r="F32" i="202"/>
  <c r="G32" i="202" s="1"/>
  <c r="G31" i="202"/>
  <c r="G30" i="202"/>
  <c r="G14" i="202"/>
  <c r="G13" i="202"/>
  <c r="G12" i="202"/>
  <c r="G15" i="202" s="1"/>
  <c r="G19" i="202" s="1"/>
  <c r="F11" i="202"/>
  <c r="G11" i="202" s="1"/>
  <c r="G10" i="202"/>
  <c r="G9" i="202"/>
  <c r="O12" i="188"/>
  <c r="G35" i="156"/>
  <c r="G30" i="156"/>
  <c r="G29" i="156"/>
  <c r="G28" i="104"/>
  <c r="G28" i="102"/>
  <c r="G31" i="105"/>
  <c r="J542" i="162"/>
  <c r="G455" i="162"/>
  <c r="G507" i="162" s="1"/>
  <c r="G456" i="162"/>
  <c r="G508" i="162" s="1"/>
  <c r="G457" i="162"/>
  <c r="G509" i="162" s="1"/>
  <c r="G458" i="162"/>
  <c r="G510" i="162" s="1"/>
  <c r="I370" i="162"/>
  <c r="I371" i="162"/>
  <c r="I372" i="162"/>
  <c r="I369" i="162"/>
  <c r="J368" i="162"/>
  <c r="H370" i="162"/>
  <c r="H371" i="162"/>
  <c r="H372" i="162"/>
  <c r="H369" i="162"/>
  <c r="H367" i="162"/>
  <c r="G369" i="162"/>
  <c r="G370" i="162"/>
  <c r="G371" i="162"/>
  <c r="G372" i="162"/>
  <c r="F371" i="162"/>
  <c r="F372" i="162"/>
  <c r="F369" i="162"/>
  <c r="F370" i="162"/>
  <c r="E367" i="162"/>
  <c r="E368" i="162"/>
  <c r="E369" i="162"/>
  <c r="E370" i="162"/>
  <c r="E371" i="162"/>
  <c r="E372" i="162"/>
  <c r="A278" i="162"/>
  <c r="J278" i="162"/>
  <c r="I278" i="162"/>
  <c r="H195" i="162"/>
  <c r="H197" i="162"/>
  <c r="H198" i="162"/>
  <c r="H199" i="162"/>
  <c r="H200" i="162"/>
  <c r="H201" i="162"/>
  <c r="H202" i="162"/>
  <c r="H203" i="162"/>
  <c r="J203" i="162" s="1"/>
  <c r="H204" i="162"/>
  <c r="H194" i="162"/>
  <c r="H205" i="162"/>
  <c r="I229" i="162"/>
  <c r="F230" i="162"/>
  <c r="G230" i="162"/>
  <c r="I230" i="162"/>
  <c r="I231" i="162"/>
  <c r="I232" i="162"/>
  <c r="I233" i="162"/>
  <c r="I234" i="162"/>
  <c r="I203" i="162"/>
  <c r="I204" i="162"/>
  <c r="I205" i="162"/>
  <c r="I206" i="162"/>
  <c r="I207" i="162"/>
  <c r="H188" i="162"/>
  <c r="H189" i="162"/>
  <c r="H190" i="162"/>
  <c r="H191" i="162"/>
  <c r="H192" i="162"/>
  <c r="H193" i="162"/>
  <c r="H206" i="162"/>
  <c r="H207" i="162"/>
  <c r="H187" i="162"/>
  <c r="G204" i="162"/>
  <c r="G231" i="162" s="1"/>
  <c r="G258" i="162" s="1"/>
  <c r="G205" i="162"/>
  <c r="G232" i="162" s="1"/>
  <c r="G259" i="162" s="1"/>
  <c r="G206" i="162"/>
  <c r="G233" i="162" s="1"/>
  <c r="G260" i="162" s="1"/>
  <c r="G207" i="162"/>
  <c r="G234" i="162" s="1"/>
  <c r="G261" i="162" s="1"/>
  <c r="J181" i="162"/>
  <c r="I176" i="162"/>
  <c r="I177" i="162"/>
  <c r="I178" i="162"/>
  <c r="I179" i="162"/>
  <c r="I180" i="162"/>
  <c r="F176" i="162"/>
  <c r="G176" i="162"/>
  <c r="E176" i="162"/>
  <c r="G122" i="162"/>
  <c r="G123" i="162"/>
  <c r="G125" i="162"/>
  <c r="G126" i="162"/>
  <c r="G127" i="162"/>
  <c r="G179" i="162" s="1"/>
  <c r="G128" i="162"/>
  <c r="F71" i="162"/>
  <c r="F123" i="162" s="1"/>
  <c r="F73" i="162"/>
  <c r="F455" i="162" s="1"/>
  <c r="F74" i="162"/>
  <c r="F456" i="162" s="1"/>
  <c r="F75" i="162"/>
  <c r="F457" i="162" s="1"/>
  <c r="F76" i="162"/>
  <c r="F458" i="162" s="1"/>
  <c r="E72" i="162"/>
  <c r="E73" i="162"/>
  <c r="E455" i="162" s="1"/>
  <c r="E507" i="162" s="1"/>
  <c r="E74" i="162"/>
  <c r="E456" i="162" s="1"/>
  <c r="E508" i="162" s="1"/>
  <c r="E75" i="162"/>
  <c r="E457" i="162" s="1"/>
  <c r="E509" i="162" s="1"/>
  <c r="E76" i="162"/>
  <c r="E458" i="162" s="1"/>
  <c r="E510" i="162" s="1"/>
  <c r="J29" i="162"/>
  <c r="J28" i="162"/>
  <c r="J27" i="162"/>
  <c r="J26" i="162"/>
  <c r="J72" i="162"/>
  <c r="J77" i="162"/>
  <c r="H56" i="162"/>
  <c r="E9290" i="140"/>
  <c r="G9290" i="140"/>
  <c r="E9291" i="140"/>
  <c r="F9291" i="140"/>
  <c r="G9291" i="140"/>
  <c r="F9292" i="140"/>
  <c r="G9292" i="140"/>
  <c r="E9203" i="140"/>
  <c r="E10153" i="140" s="1"/>
  <c r="F9203" i="140"/>
  <c r="F10153" i="140" s="1"/>
  <c r="G9203" i="140"/>
  <c r="G10153" i="140" s="1"/>
  <c r="E9204" i="140"/>
  <c r="E10154" i="140" s="1"/>
  <c r="F9204" i="140"/>
  <c r="G9204" i="140"/>
  <c r="G10154" i="140" s="1"/>
  <c r="E9205" i="140"/>
  <c r="E10155" i="140" s="1"/>
  <c r="F9205" i="140"/>
  <c r="F10155" i="140" s="1"/>
  <c r="G9205" i="140"/>
  <c r="E9206" i="140"/>
  <c r="E10156" i="140" s="1"/>
  <c r="E9183" i="140"/>
  <c r="E10133" i="140" s="1"/>
  <c r="F9183" i="140"/>
  <c r="G9183" i="140"/>
  <c r="G10133" i="140" s="1"/>
  <c r="E9184" i="140"/>
  <c r="E10134" i="140" s="1"/>
  <c r="F9184" i="140"/>
  <c r="F10134" i="140" s="1"/>
  <c r="G9184" i="140"/>
  <c r="E9185" i="140"/>
  <c r="E10135" i="140" s="1"/>
  <c r="F9185" i="140"/>
  <c r="G9185" i="140"/>
  <c r="G10135" i="140" s="1"/>
  <c r="E9186" i="140"/>
  <c r="E10136" i="140" s="1"/>
  <c r="F9186" i="140"/>
  <c r="F10136" i="140" s="1"/>
  <c r="G9186" i="140"/>
  <c r="G10136" i="140" s="1"/>
  <c r="E9187" i="140"/>
  <c r="E10137" i="140" s="1"/>
  <c r="F9187" i="140"/>
  <c r="F10137" i="140" s="1"/>
  <c r="G9187" i="140"/>
  <c r="G10137" i="140" s="1"/>
  <c r="E9188" i="140"/>
  <c r="E10138" i="140" s="1"/>
  <c r="F9188" i="140"/>
  <c r="F10138" i="140" s="1"/>
  <c r="G9188" i="140"/>
  <c r="E9189" i="140"/>
  <c r="E10139" i="140" s="1"/>
  <c r="F9189" i="140"/>
  <c r="F10139" i="140" s="1"/>
  <c r="G9189" i="140"/>
  <c r="F9190" i="140"/>
  <c r="F10140" i="140" s="1"/>
  <c r="G9190" i="140"/>
  <c r="G10140" i="140" s="1"/>
  <c r="F9191" i="140"/>
  <c r="F10141" i="140" s="1"/>
  <c r="G9191" i="140"/>
  <c r="G10141" i="140" s="1"/>
  <c r="E9192" i="140"/>
  <c r="E10142" i="140" s="1"/>
  <c r="F9192" i="140"/>
  <c r="F10142" i="140" s="1"/>
  <c r="G9192" i="140"/>
  <c r="E9193" i="140"/>
  <c r="E10143" i="140" s="1"/>
  <c r="F9193" i="140"/>
  <c r="F10143" i="140" s="1"/>
  <c r="G9193" i="140"/>
  <c r="G10143" i="140" s="1"/>
  <c r="E9194" i="140"/>
  <c r="E10144" i="140" s="1"/>
  <c r="F9194" i="140"/>
  <c r="F10144" i="140" s="1"/>
  <c r="G9194" i="140"/>
  <c r="E9195" i="140"/>
  <c r="E10145" i="140" s="1"/>
  <c r="F9195" i="140"/>
  <c r="F10145" i="140" s="1"/>
  <c r="G9195" i="140"/>
  <c r="G10145" i="140" s="1"/>
  <c r="E9196" i="140"/>
  <c r="E10146" i="140" s="1"/>
  <c r="F9196" i="140"/>
  <c r="F10146" i="140" s="1"/>
  <c r="G9196" i="140"/>
  <c r="E9197" i="140"/>
  <c r="E10147" i="140" s="1"/>
  <c r="F9197" i="140"/>
  <c r="G9197" i="140"/>
  <c r="G10147" i="140" s="1"/>
  <c r="E9198" i="140"/>
  <c r="E10148" i="140" s="1"/>
  <c r="F9198" i="140"/>
  <c r="F10148" i="140" s="1"/>
  <c r="G9198" i="140"/>
  <c r="G10148" i="140" s="1"/>
  <c r="E9199" i="140"/>
  <c r="E10149" i="140" s="1"/>
  <c r="F9199" i="140"/>
  <c r="F10149" i="140" s="1"/>
  <c r="G9199" i="140"/>
  <c r="G10149" i="140" s="1"/>
  <c r="E9200" i="140"/>
  <c r="E10150" i="140" s="1"/>
  <c r="F9200" i="140"/>
  <c r="G9200" i="140"/>
  <c r="G10150" i="140" s="1"/>
  <c r="E9201" i="140"/>
  <c r="E10151" i="140" s="1"/>
  <c r="F9201" i="140"/>
  <c r="F10151" i="140" s="1"/>
  <c r="G9201" i="140"/>
  <c r="G10151" i="140" s="1"/>
  <c r="E9202" i="140"/>
  <c r="E10152" i="140" s="1"/>
  <c r="F9202" i="140"/>
  <c r="G9202" i="140"/>
  <c r="G10152" i="140" s="1"/>
  <c r="E9174" i="140"/>
  <c r="E10124" i="140" s="1"/>
  <c r="F9174" i="140"/>
  <c r="F10124" i="140" s="1"/>
  <c r="G9174" i="140"/>
  <c r="G10124" i="140" s="1"/>
  <c r="J9174" i="140"/>
  <c r="E9175" i="140"/>
  <c r="E10125" i="140" s="1"/>
  <c r="F9175" i="140"/>
  <c r="G9175" i="140"/>
  <c r="G10125" i="140" s="1"/>
  <c r="E9176" i="140"/>
  <c r="E10126" i="140" s="1"/>
  <c r="F9176" i="140"/>
  <c r="F10126" i="140" s="1"/>
  <c r="G9176" i="140"/>
  <c r="G10126" i="140" s="1"/>
  <c r="J9176" i="140"/>
  <c r="E9177" i="140"/>
  <c r="E10127" i="140" s="1"/>
  <c r="F9177" i="140"/>
  <c r="G9177" i="140"/>
  <c r="G10127" i="140" s="1"/>
  <c r="E9178" i="140"/>
  <c r="E10128" i="140" s="1"/>
  <c r="F9178" i="140"/>
  <c r="F10128" i="140" s="1"/>
  <c r="G9178" i="140"/>
  <c r="G10128" i="140" s="1"/>
  <c r="E9179" i="140"/>
  <c r="E10129" i="140" s="1"/>
  <c r="F9179" i="140"/>
  <c r="G9179" i="140"/>
  <c r="G10129" i="140" s="1"/>
  <c r="E9180" i="140"/>
  <c r="E10130" i="140" s="1"/>
  <c r="F9180" i="140"/>
  <c r="F10130" i="140" s="1"/>
  <c r="G9180" i="140"/>
  <c r="G10130" i="140" s="1"/>
  <c r="F9181" i="140"/>
  <c r="F10131" i="140" s="1"/>
  <c r="G9181" i="140"/>
  <c r="G10131" i="140" s="1"/>
  <c r="E9182" i="140"/>
  <c r="E10132" i="140" s="1"/>
  <c r="F9182" i="140"/>
  <c r="F10132" i="140" s="1"/>
  <c r="G9182" i="140"/>
  <c r="G10132" i="140" s="1"/>
  <c r="E9136" i="140"/>
  <c r="E10086" i="140" s="1"/>
  <c r="F9136" i="140"/>
  <c r="G10086" i="140"/>
  <c r="E9137" i="140"/>
  <c r="E10087" i="140" s="1"/>
  <c r="F9137" i="140"/>
  <c r="G10087" i="140"/>
  <c r="E9138" i="140"/>
  <c r="E10088" i="140" s="1"/>
  <c r="F9138" i="140"/>
  <c r="G10088" i="140"/>
  <c r="E9139" i="140"/>
  <c r="E10089" i="140" s="1"/>
  <c r="F9139" i="140"/>
  <c r="G10089" i="140"/>
  <c r="E9140" i="140"/>
  <c r="E10090" i="140" s="1"/>
  <c r="F9140" i="140"/>
  <c r="G10090" i="140"/>
  <c r="E9141" i="140"/>
  <c r="E10091" i="140" s="1"/>
  <c r="F9141" i="140"/>
  <c r="G10091" i="140"/>
  <c r="E9142" i="140"/>
  <c r="E10092" i="140" s="1"/>
  <c r="F9142" i="140"/>
  <c r="G10092" i="140"/>
  <c r="E9143" i="140"/>
  <c r="E10093" i="140" s="1"/>
  <c r="F9143" i="140"/>
  <c r="F10093" i="140" s="1"/>
  <c r="G10093" i="140"/>
  <c r="E9144" i="140"/>
  <c r="E10094" i="140" s="1"/>
  <c r="F9144" i="140"/>
  <c r="F10094" i="140" s="1"/>
  <c r="G10094" i="140"/>
  <c r="E9145" i="140"/>
  <c r="E10095" i="140" s="1"/>
  <c r="F9145" i="140"/>
  <c r="F10095" i="140" s="1"/>
  <c r="G10095" i="140"/>
  <c r="E9146" i="140"/>
  <c r="E10096" i="140" s="1"/>
  <c r="F9146" i="140"/>
  <c r="F10096" i="140" s="1"/>
  <c r="G10096" i="140"/>
  <c r="F9147" i="140"/>
  <c r="G9147" i="140"/>
  <c r="G10097" i="140" s="1"/>
  <c r="E9148" i="140"/>
  <c r="E10098" i="140" s="1"/>
  <c r="F9148" i="140"/>
  <c r="F10098" i="140" s="1"/>
  <c r="G9148" i="140"/>
  <c r="G10098" i="140" s="1"/>
  <c r="J9148" i="140"/>
  <c r="E9149" i="140"/>
  <c r="E10099" i="140" s="1"/>
  <c r="F9149" i="140"/>
  <c r="G9149" i="140"/>
  <c r="G10099" i="140" s="1"/>
  <c r="E9150" i="140"/>
  <c r="E10100" i="140" s="1"/>
  <c r="F9150" i="140"/>
  <c r="F10100" i="140" s="1"/>
  <c r="G9150" i="140"/>
  <c r="G10100" i="140" s="1"/>
  <c r="E9151" i="140"/>
  <c r="E10101" i="140" s="1"/>
  <c r="F9151" i="140"/>
  <c r="F10101" i="140" s="1"/>
  <c r="G9151" i="140"/>
  <c r="G10101" i="140" s="1"/>
  <c r="E9152" i="140"/>
  <c r="E10102" i="140" s="1"/>
  <c r="F9152" i="140"/>
  <c r="G9152" i="140"/>
  <c r="G10102" i="140" s="1"/>
  <c r="E9153" i="140"/>
  <c r="E10103" i="140" s="1"/>
  <c r="F9153" i="140"/>
  <c r="F10103" i="140" s="1"/>
  <c r="G9153" i="140"/>
  <c r="G10103" i="140" s="1"/>
  <c r="E9154" i="140"/>
  <c r="E10104" i="140" s="1"/>
  <c r="F9154" i="140"/>
  <c r="F10104" i="140" s="1"/>
  <c r="G9154" i="140"/>
  <c r="G10104" i="140" s="1"/>
  <c r="E9155" i="140"/>
  <c r="E10105" i="140" s="1"/>
  <c r="F9155" i="140"/>
  <c r="F10105" i="140" s="1"/>
  <c r="G9155" i="140"/>
  <c r="G10105" i="140" s="1"/>
  <c r="E9156" i="140"/>
  <c r="E10106" i="140" s="1"/>
  <c r="F9156" i="140"/>
  <c r="F10106" i="140" s="1"/>
  <c r="G9156" i="140"/>
  <c r="G10106" i="140" s="1"/>
  <c r="E9157" i="140"/>
  <c r="E10107" i="140" s="1"/>
  <c r="F9157" i="140"/>
  <c r="F10107" i="140" s="1"/>
  <c r="G9157" i="140"/>
  <c r="G10107" i="140" s="1"/>
  <c r="E9158" i="140"/>
  <c r="E10108" i="140" s="1"/>
  <c r="F9158" i="140"/>
  <c r="F10108" i="140" s="1"/>
  <c r="G9158" i="140"/>
  <c r="G10108" i="140" s="1"/>
  <c r="E9159" i="140"/>
  <c r="E10109" i="140" s="1"/>
  <c r="F9159" i="140"/>
  <c r="F10109" i="140" s="1"/>
  <c r="G9159" i="140"/>
  <c r="G10109" i="140" s="1"/>
  <c r="E9160" i="140"/>
  <c r="E10110" i="140" s="1"/>
  <c r="F9160" i="140"/>
  <c r="G9160" i="140"/>
  <c r="G10110" i="140" s="1"/>
  <c r="E9161" i="140"/>
  <c r="E10111" i="140" s="1"/>
  <c r="F9161" i="140"/>
  <c r="F10111" i="140" s="1"/>
  <c r="G9161" i="140"/>
  <c r="G10111" i="140" s="1"/>
  <c r="F9162" i="140"/>
  <c r="F10112" i="140" s="1"/>
  <c r="G9162" i="140"/>
  <c r="G10112" i="140" s="1"/>
  <c r="E9163" i="140"/>
  <c r="E10113" i="140" s="1"/>
  <c r="F9163" i="140"/>
  <c r="F10113" i="140" s="1"/>
  <c r="G9163" i="140"/>
  <c r="G10113" i="140" s="1"/>
  <c r="E9164" i="140"/>
  <c r="E10114" i="140" s="1"/>
  <c r="F9164" i="140"/>
  <c r="F10114" i="140" s="1"/>
  <c r="G9164" i="140"/>
  <c r="G10114" i="140" s="1"/>
  <c r="E9165" i="140"/>
  <c r="E10115" i="140" s="1"/>
  <c r="F9165" i="140"/>
  <c r="F10115" i="140" s="1"/>
  <c r="G9165" i="140"/>
  <c r="G10115" i="140" s="1"/>
  <c r="E9166" i="140"/>
  <c r="E10116" i="140" s="1"/>
  <c r="F9166" i="140"/>
  <c r="F10116" i="140" s="1"/>
  <c r="G9166" i="140"/>
  <c r="G10116" i="140" s="1"/>
  <c r="E9167" i="140"/>
  <c r="E10117" i="140" s="1"/>
  <c r="F9167" i="140"/>
  <c r="F10117" i="140" s="1"/>
  <c r="G9167" i="140"/>
  <c r="G10117" i="140" s="1"/>
  <c r="E9168" i="140"/>
  <c r="E10118" i="140" s="1"/>
  <c r="F9168" i="140"/>
  <c r="F10118" i="140" s="1"/>
  <c r="G9168" i="140"/>
  <c r="G10118" i="140" s="1"/>
  <c r="E9169" i="140"/>
  <c r="E10119" i="140" s="1"/>
  <c r="F9169" i="140"/>
  <c r="F10119" i="140" s="1"/>
  <c r="G9169" i="140"/>
  <c r="G10119" i="140" s="1"/>
  <c r="E9170" i="140"/>
  <c r="E10120" i="140" s="1"/>
  <c r="F9170" i="140"/>
  <c r="F10120" i="140" s="1"/>
  <c r="G9170" i="140"/>
  <c r="G10120" i="140" s="1"/>
  <c r="F9171" i="140"/>
  <c r="F10121" i="140" s="1"/>
  <c r="G9171" i="140"/>
  <c r="G10121" i="140" s="1"/>
  <c r="E9172" i="140"/>
  <c r="E10122" i="140" s="1"/>
  <c r="F9172" i="140"/>
  <c r="F10122" i="140" s="1"/>
  <c r="G9172" i="140"/>
  <c r="G10122" i="140" s="1"/>
  <c r="E9173" i="140"/>
  <c r="E10123" i="140" s="1"/>
  <c r="F9173" i="140"/>
  <c r="F10123" i="140" s="1"/>
  <c r="G9173" i="140"/>
  <c r="G10123" i="140" s="1"/>
  <c r="J9173" i="140"/>
  <c r="E8619" i="140"/>
  <c r="E9569" i="140" s="1"/>
  <c r="F8619" i="140"/>
  <c r="G8619" i="140"/>
  <c r="G9569" i="140" s="1"/>
  <c r="E8620" i="140"/>
  <c r="E9570" i="140" s="1"/>
  <c r="F8620" i="140"/>
  <c r="F9570" i="140" s="1"/>
  <c r="G8620" i="140"/>
  <c r="G9570" i="140" s="1"/>
  <c r="E8621" i="140"/>
  <c r="E9571" i="140" s="1"/>
  <c r="F8621" i="140"/>
  <c r="F9571" i="140" s="1"/>
  <c r="G8621" i="140"/>
  <c r="G9571" i="140" s="1"/>
  <c r="E8622" i="140"/>
  <c r="E9572" i="140" s="1"/>
  <c r="F8622" i="140"/>
  <c r="F9572" i="140" s="1"/>
  <c r="G8622" i="140"/>
  <c r="F8623" i="140"/>
  <c r="G8623" i="140"/>
  <c r="G9573" i="140" s="1"/>
  <c r="E8624" i="140"/>
  <c r="E9574" i="140" s="1"/>
  <c r="F8624" i="140"/>
  <c r="F9574" i="140" s="1"/>
  <c r="G8624" i="140"/>
  <c r="G9574" i="140" s="1"/>
  <c r="E8625" i="140"/>
  <c r="E9575" i="140" s="1"/>
  <c r="F8625" i="140"/>
  <c r="G8625" i="140"/>
  <c r="G9575" i="140" s="1"/>
  <c r="E8626" i="140"/>
  <c r="E9576" i="140" s="1"/>
  <c r="F8626" i="140"/>
  <c r="G8626" i="140"/>
  <c r="G9576" i="140" s="1"/>
  <c r="E8627" i="140"/>
  <c r="E9577" i="140" s="1"/>
  <c r="F8627" i="140"/>
  <c r="G8627" i="140"/>
  <c r="G9577" i="140" s="1"/>
  <c r="E8628" i="140"/>
  <c r="E9578" i="140" s="1"/>
  <c r="F8628" i="140"/>
  <c r="G8628" i="140"/>
  <c r="G9578" i="140" s="1"/>
  <c r="E8629" i="140"/>
  <c r="E9579" i="140" s="1"/>
  <c r="F8629" i="140"/>
  <c r="G8629" i="140"/>
  <c r="G9579" i="140" s="1"/>
  <c r="E8630" i="140"/>
  <c r="E9580" i="140" s="1"/>
  <c r="F8630" i="140"/>
  <c r="F9580" i="140" s="1"/>
  <c r="G8630" i="140"/>
  <c r="E8631" i="140"/>
  <c r="E9581" i="140" s="1"/>
  <c r="F8631" i="140"/>
  <c r="F9581" i="140" s="1"/>
  <c r="G8631" i="140"/>
  <c r="G9581" i="140" s="1"/>
  <c r="E8632" i="140"/>
  <c r="E9582" i="140" s="1"/>
  <c r="F8632" i="140"/>
  <c r="F9582" i="140" s="1"/>
  <c r="G8632" i="140"/>
  <c r="G9582" i="140" s="1"/>
  <c r="E8633" i="140"/>
  <c r="E9583" i="140" s="1"/>
  <c r="F8633" i="140"/>
  <c r="F9583" i="140" s="1"/>
  <c r="G8633" i="140"/>
  <c r="G9583" i="140" s="1"/>
  <c r="E8634" i="140"/>
  <c r="E9584" i="140" s="1"/>
  <c r="F8634" i="140"/>
  <c r="F9584" i="140" s="1"/>
  <c r="G8634" i="140"/>
  <c r="G9584" i="140" s="1"/>
  <c r="E8635" i="140"/>
  <c r="E9585" i="140" s="1"/>
  <c r="F8635" i="140"/>
  <c r="F9585" i="140" s="1"/>
  <c r="G8635" i="140"/>
  <c r="F8636" i="140"/>
  <c r="F9586" i="140" s="1"/>
  <c r="G8636" i="140"/>
  <c r="G9586" i="140" s="1"/>
  <c r="F8637" i="140"/>
  <c r="F9587" i="140" s="1"/>
  <c r="G8637" i="140"/>
  <c r="G9587" i="140" s="1"/>
  <c r="E8638" i="140"/>
  <c r="E9588" i="140" s="1"/>
  <c r="F8638" i="140"/>
  <c r="F9588" i="140" s="1"/>
  <c r="G8638" i="140"/>
  <c r="E8639" i="140"/>
  <c r="E9589" i="140" s="1"/>
  <c r="F8639" i="140"/>
  <c r="G8639" i="140"/>
  <c r="G9589" i="140" s="1"/>
  <c r="E8640" i="140"/>
  <c r="E9590" i="140" s="1"/>
  <c r="F8640" i="140"/>
  <c r="F9590" i="140" s="1"/>
  <c r="G8640" i="140"/>
  <c r="G9590" i="140" s="1"/>
  <c r="E8641" i="140"/>
  <c r="E9591" i="140" s="1"/>
  <c r="F8641" i="140"/>
  <c r="G8641" i="140"/>
  <c r="G9591" i="140" s="1"/>
  <c r="E8642" i="140"/>
  <c r="E9592" i="140" s="1"/>
  <c r="F8642" i="140"/>
  <c r="G8642" i="140"/>
  <c r="G9592" i="140" s="1"/>
  <c r="E8643" i="140"/>
  <c r="E9593" i="140" s="1"/>
  <c r="F8643" i="140"/>
  <c r="G8643" i="140"/>
  <c r="G9593" i="140" s="1"/>
  <c r="F8644" i="140"/>
  <c r="F9594" i="140" s="1"/>
  <c r="G8644" i="140"/>
  <c r="G9594" i="140" s="1"/>
  <c r="E8645" i="140"/>
  <c r="E9595" i="140" s="1"/>
  <c r="F8645" i="140"/>
  <c r="F9595" i="140" s="1"/>
  <c r="G8645" i="140"/>
  <c r="G9595" i="140" s="1"/>
  <c r="E8646" i="140"/>
  <c r="E9596" i="140" s="1"/>
  <c r="F8646" i="140"/>
  <c r="F9596" i="140" s="1"/>
  <c r="G8646" i="140"/>
  <c r="G9596" i="140" s="1"/>
  <c r="E8647" i="140"/>
  <c r="E9597" i="140" s="1"/>
  <c r="F8647" i="140"/>
  <c r="F9597" i="140" s="1"/>
  <c r="G8647" i="140"/>
  <c r="G9597" i="140" s="1"/>
  <c r="E8648" i="140"/>
  <c r="E9598" i="140" s="1"/>
  <c r="F8648" i="140"/>
  <c r="F9598" i="140" s="1"/>
  <c r="G8648" i="140"/>
  <c r="G9598" i="140" s="1"/>
  <c r="J8648" i="140"/>
  <c r="E8649" i="140"/>
  <c r="E9599" i="140" s="1"/>
  <c r="F8649" i="140"/>
  <c r="F9599" i="140" s="1"/>
  <c r="G8649" i="140"/>
  <c r="G9599" i="140" s="1"/>
  <c r="E8650" i="140"/>
  <c r="E9600" i="140" s="1"/>
  <c r="F8650" i="140"/>
  <c r="F9600" i="140" s="1"/>
  <c r="G8650" i="140"/>
  <c r="G9600" i="140" s="1"/>
  <c r="E8651" i="140"/>
  <c r="E9601" i="140" s="1"/>
  <c r="F8651" i="140"/>
  <c r="F9601" i="140" s="1"/>
  <c r="G8651" i="140"/>
  <c r="G9601" i="140" s="1"/>
  <c r="E8652" i="140"/>
  <c r="E9602" i="140" s="1"/>
  <c r="F8652" i="140"/>
  <c r="F9602" i="140" s="1"/>
  <c r="G8652" i="140"/>
  <c r="G9602" i="140" s="1"/>
  <c r="E8653" i="140"/>
  <c r="E9603" i="140" s="1"/>
  <c r="F8653" i="140"/>
  <c r="F9603" i="140" s="1"/>
  <c r="G8653" i="140"/>
  <c r="G9603" i="140" s="1"/>
  <c r="E8654" i="140"/>
  <c r="E9604" i="140" s="1"/>
  <c r="F8654" i="140"/>
  <c r="F9604" i="140" s="1"/>
  <c r="G8654" i="140"/>
  <c r="G9604" i="140" s="1"/>
  <c r="E8655" i="140"/>
  <c r="E9605" i="140" s="1"/>
  <c r="F8655" i="140"/>
  <c r="F9605" i="140" s="1"/>
  <c r="G8655" i="140"/>
  <c r="G9605" i="140" s="1"/>
  <c r="E8656" i="140"/>
  <c r="E9606" i="140" s="1"/>
  <c r="F8656" i="140"/>
  <c r="F9606" i="140" s="1"/>
  <c r="G8656" i="140"/>
  <c r="E8657" i="140"/>
  <c r="E9607" i="140" s="1"/>
  <c r="F8657" i="140"/>
  <c r="G8657" i="140"/>
  <c r="G9607" i="140" s="1"/>
  <c r="E8658" i="140"/>
  <c r="E9608" i="140" s="1"/>
  <c r="F8658" i="140"/>
  <c r="F9608" i="140" s="1"/>
  <c r="G8658" i="140"/>
  <c r="G9608" i="140" s="1"/>
  <c r="F8659" i="140"/>
  <c r="F9609" i="140" s="1"/>
  <c r="G8659" i="140"/>
  <c r="F8660" i="140"/>
  <c r="F9610" i="140" s="1"/>
  <c r="G8660" i="140"/>
  <c r="G9610" i="140" s="1"/>
  <c r="E8661" i="140"/>
  <c r="E9611" i="140" s="1"/>
  <c r="F8661" i="140"/>
  <c r="F9611" i="140" s="1"/>
  <c r="G8661" i="140"/>
  <c r="G9611" i="140" s="1"/>
  <c r="E8662" i="140"/>
  <c r="E9612" i="140" s="1"/>
  <c r="F8662" i="140"/>
  <c r="G8662" i="140"/>
  <c r="G9612" i="140" s="1"/>
  <c r="E8663" i="140"/>
  <c r="E9613" i="140" s="1"/>
  <c r="F8663" i="140"/>
  <c r="F9613" i="140" s="1"/>
  <c r="G8663" i="140"/>
  <c r="G9613" i="140" s="1"/>
  <c r="E8664" i="140"/>
  <c r="E9614" i="140" s="1"/>
  <c r="F8664" i="140"/>
  <c r="F9614" i="140" s="1"/>
  <c r="G8664" i="140"/>
  <c r="G9614" i="140" s="1"/>
  <c r="E8665" i="140"/>
  <c r="E9615" i="140" s="1"/>
  <c r="F8665" i="140"/>
  <c r="G8665" i="140"/>
  <c r="G9615" i="140" s="1"/>
  <c r="E8666" i="140"/>
  <c r="E9616" i="140" s="1"/>
  <c r="F8666" i="140"/>
  <c r="G8666" i="140"/>
  <c r="G9616" i="140" s="1"/>
  <c r="E8667" i="140"/>
  <c r="E9617" i="140" s="1"/>
  <c r="F8667" i="140"/>
  <c r="G8667" i="140"/>
  <c r="G9617" i="140" s="1"/>
  <c r="E8668" i="140"/>
  <c r="E9618" i="140" s="1"/>
  <c r="F8668" i="140"/>
  <c r="G8668" i="140"/>
  <c r="G9618" i="140" s="1"/>
  <c r="E8669" i="140"/>
  <c r="E9619" i="140" s="1"/>
  <c r="F8669" i="140"/>
  <c r="G8669" i="140"/>
  <c r="G9619" i="140" s="1"/>
  <c r="E8670" i="140"/>
  <c r="E9620" i="140" s="1"/>
  <c r="F8670" i="140"/>
  <c r="G8670" i="140"/>
  <c r="G9620" i="140" s="1"/>
  <c r="E8671" i="140"/>
  <c r="E9621" i="140" s="1"/>
  <c r="F8671" i="140"/>
  <c r="G8671" i="140"/>
  <c r="G9621" i="140" s="1"/>
  <c r="E8672" i="140"/>
  <c r="E9622" i="140" s="1"/>
  <c r="F8672" i="140"/>
  <c r="F9622" i="140" s="1"/>
  <c r="G8672" i="140"/>
  <c r="G9622" i="140" s="1"/>
  <c r="E8673" i="140"/>
  <c r="E9623" i="140" s="1"/>
  <c r="F8673" i="140"/>
  <c r="F9623" i="140" s="1"/>
  <c r="G8673" i="140"/>
  <c r="E8674" i="140"/>
  <c r="E9624" i="140" s="1"/>
  <c r="F8674" i="140"/>
  <c r="F9624" i="140" s="1"/>
  <c r="G8674" i="140"/>
  <c r="G9624" i="140" s="1"/>
  <c r="F8675" i="140"/>
  <c r="G8675" i="140"/>
  <c r="G9625" i="140" s="1"/>
  <c r="E8676" i="140"/>
  <c r="E9626" i="140" s="1"/>
  <c r="F8676" i="140"/>
  <c r="F9626" i="140" s="1"/>
  <c r="G8676" i="140"/>
  <c r="G9626" i="140" s="1"/>
  <c r="E8677" i="140"/>
  <c r="E9627" i="140" s="1"/>
  <c r="F8677" i="140"/>
  <c r="G8677" i="140"/>
  <c r="G9627" i="140" s="1"/>
  <c r="E8678" i="140"/>
  <c r="E9628" i="140" s="1"/>
  <c r="F8678" i="140"/>
  <c r="F9628" i="140" s="1"/>
  <c r="G8678" i="140"/>
  <c r="G9628" i="140" s="1"/>
  <c r="E8679" i="140"/>
  <c r="E9629" i="140" s="1"/>
  <c r="F8679" i="140"/>
  <c r="F9629" i="140" s="1"/>
  <c r="G8679" i="140"/>
  <c r="G9629" i="140" s="1"/>
  <c r="E8680" i="140"/>
  <c r="E9630" i="140" s="1"/>
  <c r="F8680" i="140"/>
  <c r="G8680" i="140"/>
  <c r="G9630" i="140" s="1"/>
  <c r="E8681" i="140"/>
  <c r="E9631" i="140" s="1"/>
  <c r="F8681" i="140"/>
  <c r="F9631" i="140" s="1"/>
  <c r="G8681" i="140"/>
  <c r="G9631" i="140" s="1"/>
  <c r="E8682" i="140"/>
  <c r="E9632" i="140" s="1"/>
  <c r="F8682" i="140"/>
  <c r="G8682" i="140"/>
  <c r="G9632" i="140" s="1"/>
  <c r="E8683" i="140"/>
  <c r="E9633" i="140" s="1"/>
  <c r="F8683" i="140"/>
  <c r="F9633" i="140" s="1"/>
  <c r="G8683" i="140"/>
  <c r="G9633" i="140" s="1"/>
  <c r="E8684" i="140"/>
  <c r="E9634" i="140" s="1"/>
  <c r="F8684" i="140"/>
  <c r="G8684" i="140"/>
  <c r="G9634" i="140" s="1"/>
  <c r="F8685" i="140"/>
  <c r="F9635" i="140" s="1"/>
  <c r="G8685" i="140"/>
  <c r="G9635" i="140" s="1"/>
  <c r="J8685" i="140"/>
  <c r="E8686" i="140"/>
  <c r="E9636" i="140" s="1"/>
  <c r="F8686" i="140"/>
  <c r="F9636" i="140" s="1"/>
  <c r="G8686" i="140"/>
  <c r="G9636" i="140" s="1"/>
  <c r="E8687" i="140"/>
  <c r="E9637" i="140" s="1"/>
  <c r="F8687" i="140"/>
  <c r="F9637" i="140" s="1"/>
  <c r="G8687" i="140"/>
  <c r="G9637" i="140" s="1"/>
  <c r="J8687" i="140"/>
  <c r="E8688" i="140"/>
  <c r="E9638" i="140" s="1"/>
  <c r="F8688" i="140"/>
  <c r="F9638" i="140" s="1"/>
  <c r="G8688" i="140"/>
  <c r="G9638" i="140" s="1"/>
  <c r="E8689" i="140"/>
  <c r="E9639" i="140" s="1"/>
  <c r="F8689" i="140"/>
  <c r="F9639" i="140" s="1"/>
  <c r="G8689" i="140"/>
  <c r="G9639" i="140" s="1"/>
  <c r="E8690" i="140"/>
  <c r="E9640" i="140" s="1"/>
  <c r="F8690" i="140"/>
  <c r="G8690" i="140"/>
  <c r="G9640" i="140" s="1"/>
  <c r="E8691" i="140"/>
  <c r="E9641" i="140" s="1"/>
  <c r="F8691" i="140"/>
  <c r="F9641" i="140" s="1"/>
  <c r="G8691" i="140"/>
  <c r="E8692" i="140"/>
  <c r="E9642" i="140" s="1"/>
  <c r="F8692" i="140"/>
  <c r="F9642" i="140" s="1"/>
  <c r="G8692" i="140"/>
  <c r="E8693" i="140"/>
  <c r="E9643" i="140" s="1"/>
  <c r="F8693" i="140"/>
  <c r="G8693" i="140"/>
  <c r="G9643" i="140" s="1"/>
  <c r="E8694" i="140"/>
  <c r="E9644" i="140" s="1"/>
  <c r="F8694" i="140"/>
  <c r="G8694" i="140"/>
  <c r="G9644" i="140" s="1"/>
  <c r="E8695" i="140"/>
  <c r="E9645" i="140" s="1"/>
  <c r="F8695" i="140"/>
  <c r="G8695" i="140"/>
  <c r="G9645" i="140" s="1"/>
  <c r="E8696" i="140"/>
  <c r="E9646" i="140" s="1"/>
  <c r="F8696" i="140"/>
  <c r="G8696" i="140"/>
  <c r="G9646" i="140" s="1"/>
  <c r="E8697" i="140"/>
  <c r="E9647" i="140" s="1"/>
  <c r="F8697" i="140"/>
  <c r="G8697" i="140"/>
  <c r="G9647" i="140" s="1"/>
  <c r="E8698" i="140"/>
  <c r="E9648" i="140" s="1"/>
  <c r="F8698" i="140"/>
  <c r="F9648" i="140" s="1"/>
  <c r="G8698" i="140"/>
  <c r="G9648" i="140" s="1"/>
  <c r="E8699" i="140"/>
  <c r="E9649" i="140" s="1"/>
  <c r="F8699" i="140"/>
  <c r="G8699" i="140"/>
  <c r="G9649" i="140" s="1"/>
  <c r="E8700" i="140"/>
  <c r="E9650" i="140" s="1"/>
  <c r="F8700" i="140"/>
  <c r="F9650" i="140" s="1"/>
  <c r="G8700" i="140"/>
  <c r="G9650" i="140" s="1"/>
  <c r="E8701" i="140"/>
  <c r="E9651" i="140" s="1"/>
  <c r="F8701" i="140"/>
  <c r="G8701" i="140"/>
  <c r="G9651" i="140" s="1"/>
  <c r="E8702" i="140"/>
  <c r="E9652" i="140" s="1"/>
  <c r="F8702" i="140"/>
  <c r="G8702" i="140"/>
  <c r="G9652" i="140" s="1"/>
  <c r="E8703" i="140"/>
  <c r="E9653" i="140" s="1"/>
  <c r="F8703" i="140"/>
  <c r="G8703" i="140"/>
  <c r="G9653" i="140" s="1"/>
  <c r="F8704" i="140"/>
  <c r="F9654" i="140" s="1"/>
  <c r="G8704" i="140"/>
  <c r="G9654" i="140" s="1"/>
  <c r="E8705" i="140"/>
  <c r="E9655" i="140" s="1"/>
  <c r="F8705" i="140"/>
  <c r="F9655" i="140" s="1"/>
  <c r="G8705" i="140"/>
  <c r="E8706" i="140"/>
  <c r="E9656" i="140" s="1"/>
  <c r="F8706" i="140"/>
  <c r="G8706" i="140"/>
  <c r="G9656" i="140" s="1"/>
  <c r="E8707" i="140"/>
  <c r="E9657" i="140" s="1"/>
  <c r="F8707" i="140"/>
  <c r="F9657" i="140" s="1"/>
  <c r="G8707" i="140"/>
  <c r="G9657" i="140" s="1"/>
  <c r="E8708" i="140"/>
  <c r="E9658" i="140" s="1"/>
  <c r="F8708" i="140"/>
  <c r="G8708" i="140"/>
  <c r="G9658" i="140" s="1"/>
  <c r="E8709" i="140"/>
  <c r="E9659" i="140" s="1"/>
  <c r="F8709" i="140"/>
  <c r="F9659" i="140" s="1"/>
  <c r="G8709" i="140"/>
  <c r="G9659" i="140" s="1"/>
  <c r="E8710" i="140"/>
  <c r="E9660" i="140" s="1"/>
  <c r="F8710" i="140"/>
  <c r="G8710" i="140"/>
  <c r="G9660" i="140" s="1"/>
  <c r="E8711" i="140"/>
  <c r="E9661" i="140" s="1"/>
  <c r="F8711" i="140"/>
  <c r="F9661" i="140" s="1"/>
  <c r="G8711" i="140"/>
  <c r="E8712" i="140"/>
  <c r="E9662" i="140" s="1"/>
  <c r="F8712" i="140"/>
  <c r="F9662" i="140" s="1"/>
  <c r="G8712" i="140"/>
  <c r="E8713" i="140"/>
  <c r="E9663" i="140" s="1"/>
  <c r="F8713" i="140"/>
  <c r="F9663" i="140" s="1"/>
  <c r="G8713" i="140"/>
  <c r="E8714" i="140"/>
  <c r="E9664" i="140" s="1"/>
  <c r="F8714" i="140"/>
  <c r="F9664" i="140" s="1"/>
  <c r="G8714" i="140"/>
  <c r="G9664" i="140" s="1"/>
  <c r="F8715" i="140"/>
  <c r="G8715" i="140"/>
  <c r="G9665" i="140" s="1"/>
  <c r="E8716" i="140"/>
  <c r="E9666" i="140" s="1"/>
  <c r="F8716" i="140"/>
  <c r="F9666" i="140" s="1"/>
  <c r="G8716" i="140"/>
  <c r="G9666" i="140" s="1"/>
  <c r="E8717" i="140"/>
  <c r="E9667" i="140" s="1"/>
  <c r="F8717" i="140"/>
  <c r="G8717" i="140"/>
  <c r="G9667" i="140" s="1"/>
  <c r="E8718" i="140"/>
  <c r="E9668" i="140" s="1"/>
  <c r="F8718" i="140"/>
  <c r="F9668" i="140" s="1"/>
  <c r="G8718" i="140"/>
  <c r="G9668" i="140" s="1"/>
  <c r="E8719" i="140"/>
  <c r="E9669" i="140" s="1"/>
  <c r="F8719" i="140"/>
  <c r="F9669" i="140" s="1"/>
  <c r="G8719" i="140"/>
  <c r="G9669" i="140" s="1"/>
  <c r="E8720" i="140"/>
  <c r="E9670" i="140" s="1"/>
  <c r="F8720" i="140"/>
  <c r="F9670" i="140" s="1"/>
  <c r="G8720" i="140"/>
  <c r="G9670" i="140" s="1"/>
  <c r="F8721" i="140"/>
  <c r="G8721" i="140"/>
  <c r="G9671" i="140" s="1"/>
  <c r="F8722" i="140"/>
  <c r="F9672" i="140" s="1"/>
  <c r="G8722" i="140"/>
  <c r="E8723" i="140"/>
  <c r="E9673" i="140" s="1"/>
  <c r="F8723" i="140"/>
  <c r="F9673" i="140" s="1"/>
  <c r="G8723" i="140"/>
  <c r="G9673" i="140" s="1"/>
  <c r="E8724" i="140"/>
  <c r="E9674" i="140" s="1"/>
  <c r="F8724" i="140"/>
  <c r="F9674" i="140" s="1"/>
  <c r="G8724" i="140"/>
  <c r="G9674" i="140" s="1"/>
  <c r="E8725" i="140"/>
  <c r="E9675" i="140" s="1"/>
  <c r="F8725" i="140"/>
  <c r="G8725" i="140"/>
  <c r="G9675" i="140" s="1"/>
  <c r="E8726" i="140"/>
  <c r="E9676" i="140" s="1"/>
  <c r="F8726" i="140"/>
  <c r="F9676" i="140" s="1"/>
  <c r="G8726" i="140"/>
  <c r="G9676" i="140" s="1"/>
  <c r="E8727" i="140"/>
  <c r="E9677" i="140" s="1"/>
  <c r="F8727" i="140"/>
  <c r="G8727" i="140"/>
  <c r="G9677" i="140" s="1"/>
  <c r="E8728" i="140"/>
  <c r="E9678" i="140" s="1"/>
  <c r="F8728" i="140"/>
  <c r="F9678" i="140" s="1"/>
  <c r="G8728" i="140"/>
  <c r="G9678" i="140" s="1"/>
  <c r="E8729" i="140"/>
  <c r="E9679" i="140" s="1"/>
  <c r="F8729" i="140"/>
  <c r="G8729" i="140"/>
  <c r="G9679" i="140" s="1"/>
  <c r="F8730" i="140"/>
  <c r="F9680" i="140" s="1"/>
  <c r="G8730" i="140"/>
  <c r="E8731" i="140"/>
  <c r="E9681" i="140" s="1"/>
  <c r="F8731" i="140"/>
  <c r="F9681" i="140" s="1"/>
  <c r="G8731" i="140"/>
  <c r="G9681" i="140" s="1"/>
  <c r="E8732" i="140"/>
  <c r="E9682" i="140" s="1"/>
  <c r="F8732" i="140"/>
  <c r="F9682" i="140" s="1"/>
  <c r="G8732" i="140"/>
  <c r="G9682" i="140" s="1"/>
  <c r="E8733" i="140"/>
  <c r="E9683" i="140" s="1"/>
  <c r="F8733" i="140"/>
  <c r="F9683" i="140" s="1"/>
  <c r="G8733" i="140"/>
  <c r="G9683" i="140" s="1"/>
  <c r="E8734" i="140"/>
  <c r="E9684" i="140" s="1"/>
  <c r="F8734" i="140"/>
  <c r="F9684" i="140" s="1"/>
  <c r="G8734" i="140"/>
  <c r="G9684" i="140" s="1"/>
  <c r="E8735" i="140"/>
  <c r="E9685" i="140" s="1"/>
  <c r="F8735" i="140"/>
  <c r="F9685" i="140" s="1"/>
  <c r="G8735" i="140"/>
  <c r="G9685" i="140" s="1"/>
  <c r="E8736" i="140"/>
  <c r="E9686" i="140" s="1"/>
  <c r="F8736" i="140"/>
  <c r="G8736" i="140"/>
  <c r="G9686" i="140" s="1"/>
  <c r="E8737" i="140"/>
  <c r="E9687" i="140" s="1"/>
  <c r="F8737" i="140"/>
  <c r="F9687" i="140" s="1"/>
  <c r="G8737" i="140"/>
  <c r="G9687" i="140" s="1"/>
  <c r="E8738" i="140"/>
  <c r="E9688" i="140" s="1"/>
  <c r="F8738" i="140"/>
  <c r="G8738" i="140"/>
  <c r="G9688" i="140" s="1"/>
  <c r="E8739" i="140"/>
  <c r="E9689" i="140" s="1"/>
  <c r="F8739" i="140"/>
  <c r="F9689" i="140" s="1"/>
  <c r="G8739" i="140"/>
  <c r="G9689" i="140" s="1"/>
  <c r="E8740" i="140"/>
  <c r="E9690" i="140" s="1"/>
  <c r="F8740" i="140"/>
  <c r="F9690" i="140" s="1"/>
  <c r="G8740" i="140"/>
  <c r="G9690" i="140" s="1"/>
  <c r="E8741" i="140"/>
  <c r="E9691" i="140" s="1"/>
  <c r="F8741" i="140"/>
  <c r="F9691" i="140" s="1"/>
  <c r="G8741" i="140"/>
  <c r="G9691" i="140" s="1"/>
  <c r="E8742" i="140"/>
  <c r="E9692" i="140" s="1"/>
  <c r="F8742" i="140"/>
  <c r="F9692" i="140" s="1"/>
  <c r="G8742" i="140"/>
  <c r="G9692" i="140" s="1"/>
  <c r="E8743" i="140"/>
  <c r="E9693" i="140" s="1"/>
  <c r="F8743" i="140"/>
  <c r="G8743" i="140"/>
  <c r="G9693" i="140" s="1"/>
  <c r="E8744" i="140"/>
  <c r="E9694" i="140" s="1"/>
  <c r="F8744" i="140"/>
  <c r="F9694" i="140" s="1"/>
  <c r="G8744" i="140"/>
  <c r="G9694" i="140" s="1"/>
  <c r="E8745" i="140"/>
  <c r="E9695" i="140" s="1"/>
  <c r="F8745" i="140"/>
  <c r="G8745" i="140"/>
  <c r="G9695" i="140" s="1"/>
  <c r="E8746" i="140"/>
  <c r="E9696" i="140" s="1"/>
  <c r="F8746" i="140"/>
  <c r="F9696" i="140" s="1"/>
  <c r="G8746" i="140"/>
  <c r="G9696" i="140" s="1"/>
  <c r="E8747" i="140"/>
  <c r="E9697" i="140" s="1"/>
  <c r="F8747" i="140"/>
  <c r="G8747" i="140"/>
  <c r="G9697" i="140" s="1"/>
  <c r="F8748" i="140"/>
  <c r="G8748" i="140"/>
  <c r="G9698" i="140" s="1"/>
  <c r="E8749" i="140"/>
  <c r="E9699" i="140" s="1"/>
  <c r="F8749" i="140"/>
  <c r="F9699" i="140" s="1"/>
  <c r="G8749" i="140"/>
  <c r="E8750" i="140"/>
  <c r="E9700" i="140" s="1"/>
  <c r="F8750" i="140"/>
  <c r="G8750" i="140"/>
  <c r="G9700" i="140" s="1"/>
  <c r="E8751" i="140"/>
  <c r="E9701" i="140" s="1"/>
  <c r="F8751" i="140"/>
  <c r="F9701" i="140" s="1"/>
  <c r="G8751" i="140"/>
  <c r="E8752" i="140"/>
  <c r="E9702" i="140" s="1"/>
  <c r="F8752" i="140"/>
  <c r="G8752" i="140"/>
  <c r="G9702" i="140" s="1"/>
  <c r="E8753" i="140"/>
  <c r="E9703" i="140" s="1"/>
  <c r="F8753" i="140"/>
  <c r="G8753" i="140"/>
  <c r="G9703" i="140" s="1"/>
  <c r="E8754" i="140"/>
  <c r="E9704" i="140" s="1"/>
  <c r="F8754" i="140"/>
  <c r="G8754" i="140"/>
  <c r="G9704" i="140" s="1"/>
  <c r="E8755" i="140"/>
  <c r="E9705" i="140" s="1"/>
  <c r="F8755" i="140"/>
  <c r="F9705" i="140" s="1"/>
  <c r="G8755" i="140"/>
  <c r="E8756" i="140"/>
  <c r="E9706" i="140" s="1"/>
  <c r="F8756" i="140"/>
  <c r="G8756" i="140"/>
  <c r="G9706" i="140" s="1"/>
  <c r="E8757" i="140"/>
  <c r="E9707" i="140" s="1"/>
  <c r="F8757" i="140"/>
  <c r="F9707" i="140" s="1"/>
  <c r="G8757" i="140"/>
  <c r="G9707" i="140" s="1"/>
  <c r="E8758" i="140"/>
  <c r="E9708" i="140" s="1"/>
  <c r="F8758" i="140"/>
  <c r="G8758" i="140"/>
  <c r="G9708" i="140" s="1"/>
  <c r="E8759" i="140"/>
  <c r="E9709" i="140" s="1"/>
  <c r="F8759" i="140"/>
  <c r="F9709" i="140" s="1"/>
  <c r="G8759" i="140"/>
  <c r="G9709" i="140" s="1"/>
  <c r="E8760" i="140"/>
  <c r="E9710" i="140" s="1"/>
  <c r="F8760" i="140"/>
  <c r="G8760" i="140"/>
  <c r="G9710" i="140" s="1"/>
  <c r="E8761" i="140"/>
  <c r="E9711" i="140" s="1"/>
  <c r="F8761" i="140"/>
  <c r="F9711" i="140" s="1"/>
  <c r="G8761" i="140"/>
  <c r="G9711" i="140" s="1"/>
  <c r="F8762" i="140"/>
  <c r="F9712" i="140" s="1"/>
  <c r="G8762" i="140"/>
  <c r="G9712" i="140" s="1"/>
  <c r="E8763" i="140"/>
  <c r="E9713" i="140" s="1"/>
  <c r="F8763" i="140"/>
  <c r="F9713" i="140" s="1"/>
  <c r="G8763" i="140"/>
  <c r="G9713" i="140" s="1"/>
  <c r="E8764" i="140"/>
  <c r="E9714" i="140" s="1"/>
  <c r="F8764" i="140"/>
  <c r="F9714" i="140" s="1"/>
  <c r="G8764" i="140"/>
  <c r="G9714" i="140" s="1"/>
  <c r="J8764" i="140"/>
  <c r="E8765" i="140"/>
  <c r="E9715" i="140" s="1"/>
  <c r="F8765" i="140"/>
  <c r="F9715" i="140" s="1"/>
  <c r="G8765" i="140"/>
  <c r="G9715" i="140" s="1"/>
  <c r="E8766" i="140"/>
  <c r="E9716" i="140" s="1"/>
  <c r="F8766" i="140"/>
  <c r="F9716" i="140" s="1"/>
  <c r="G8766" i="140"/>
  <c r="G9716" i="140" s="1"/>
  <c r="E8767" i="140"/>
  <c r="E9717" i="140" s="1"/>
  <c r="F8767" i="140"/>
  <c r="F9717" i="140" s="1"/>
  <c r="G8767" i="140"/>
  <c r="G9717" i="140" s="1"/>
  <c r="E8768" i="140"/>
  <c r="E9718" i="140" s="1"/>
  <c r="F8768" i="140"/>
  <c r="F9718" i="140" s="1"/>
  <c r="G8768" i="140"/>
  <c r="G9718" i="140" s="1"/>
  <c r="E8769" i="140"/>
  <c r="E9719" i="140" s="1"/>
  <c r="F8769" i="140"/>
  <c r="F9719" i="140" s="1"/>
  <c r="G8769" i="140"/>
  <c r="G9719" i="140" s="1"/>
  <c r="E8770" i="140"/>
  <c r="E9720" i="140" s="1"/>
  <c r="F8770" i="140"/>
  <c r="F9720" i="140" s="1"/>
  <c r="G8770" i="140"/>
  <c r="G9720" i="140" s="1"/>
  <c r="E8771" i="140"/>
  <c r="E9721" i="140" s="1"/>
  <c r="F8771" i="140"/>
  <c r="F9721" i="140" s="1"/>
  <c r="G8771" i="140"/>
  <c r="G9721" i="140" s="1"/>
  <c r="E8772" i="140"/>
  <c r="E9722" i="140" s="1"/>
  <c r="F8772" i="140"/>
  <c r="F9722" i="140" s="1"/>
  <c r="G8772" i="140"/>
  <c r="G9722" i="140" s="1"/>
  <c r="E8773" i="140"/>
  <c r="E9723" i="140" s="1"/>
  <c r="F8773" i="140"/>
  <c r="F9723" i="140" s="1"/>
  <c r="G8773" i="140"/>
  <c r="G9723" i="140" s="1"/>
  <c r="E8774" i="140"/>
  <c r="E9724" i="140" s="1"/>
  <c r="F8774" i="140"/>
  <c r="G8774" i="140"/>
  <c r="G9724" i="140" s="1"/>
  <c r="F8775" i="140"/>
  <c r="F9725" i="140" s="1"/>
  <c r="G8775" i="140"/>
  <c r="G9725" i="140" s="1"/>
  <c r="E8776" i="140"/>
  <c r="E9726" i="140" s="1"/>
  <c r="F8776" i="140"/>
  <c r="F9726" i="140" s="1"/>
  <c r="G8776" i="140"/>
  <c r="G9726" i="140" s="1"/>
  <c r="E8777" i="140"/>
  <c r="E9727" i="140" s="1"/>
  <c r="F8777" i="140"/>
  <c r="G8777" i="140"/>
  <c r="G9727" i="140" s="1"/>
  <c r="E8778" i="140"/>
  <c r="E9728" i="140" s="1"/>
  <c r="F8778" i="140"/>
  <c r="F9728" i="140" s="1"/>
  <c r="G8778" i="140"/>
  <c r="G9728" i="140" s="1"/>
  <c r="E8779" i="140"/>
  <c r="E9729" i="140" s="1"/>
  <c r="F8779" i="140"/>
  <c r="F9729" i="140" s="1"/>
  <c r="G8779" i="140"/>
  <c r="G9729" i="140" s="1"/>
  <c r="E8780" i="140"/>
  <c r="E9730" i="140" s="1"/>
  <c r="F8780" i="140"/>
  <c r="G8780" i="140"/>
  <c r="G9730" i="140" s="1"/>
  <c r="E8781" i="140"/>
  <c r="E9731" i="140" s="1"/>
  <c r="F8781" i="140"/>
  <c r="F9731" i="140" s="1"/>
  <c r="G8781" i="140"/>
  <c r="E8782" i="140"/>
  <c r="E9732" i="140" s="1"/>
  <c r="F8782" i="140"/>
  <c r="F9732" i="140" s="1"/>
  <c r="G8782" i="140"/>
  <c r="E8783" i="140"/>
  <c r="E9733" i="140" s="1"/>
  <c r="F8783" i="140"/>
  <c r="F9733" i="140" s="1"/>
  <c r="G8783" i="140"/>
  <c r="G9733" i="140" s="1"/>
  <c r="E8784" i="140"/>
  <c r="E9734" i="140" s="1"/>
  <c r="F8784" i="140"/>
  <c r="G8784" i="140"/>
  <c r="G9734" i="140" s="1"/>
  <c r="E8785" i="140"/>
  <c r="E9735" i="140" s="1"/>
  <c r="F8785" i="140"/>
  <c r="F9735" i="140" s="1"/>
  <c r="G8785" i="140"/>
  <c r="G9735" i="140" s="1"/>
  <c r="E8786" i="140"/>
  <c r="E9736" i="140" s="1"/>
  <c r="F8786" i="140"/>
  <c r="F9736" i="140" s="1"/>
  <c r="G8786" i="140"/>
  <c r="G9736" i="140" s="1"/>
  <c r="E8787" i="140"/>
  <c r="E9737" i="140" s="1"/>
  <c r="F8787" i="140"/>
  <c r="F9737" i="140" s="1"/>
  <c r="G8787" i="140"/>
  <c r="G9737" i="140" s="1"/>
  <c r="F8788" i="140"/>
  <c r="F9738" i="140" s="1"/>
  <c r="G8788" i="140"/>
  <c r="E8789" i="140"/>
  <c r="E9739" i="140" s="1"/>
  <c r="F8789" i="140"/>
  <c r="G8789" i="140"/>
  <c r="G9739" i="140" s="1"/>
  <c r="E8790" i="140"/>
  <c r="E9740" i="140" s="1"/>
  <c r="F8790" i="140"/>
  <c r="F9740" i="140" s="1"/>
  <c r="G8790" i="140"/>
  <c r="G9740" i="140" s="1"/>
  <c r="E8791" i="140"/>
  <c r="E9741" i="140" s="1"/>
  <c r="F8791" i="140"/>
  <c r="F9741" i="140" s="1"/>
  <c r="G8791" i="140"/>
  <c r="E8792" i="140"/>
  <c r="E9742" i="140" s="1"/>
  <c r="F8792" i="140"/>
  <c r="G8792" i="140"/>
  <c r="G9742" i="140" s="1"/>
  <c r="E8793" i="140"/>
  <c r="E9743" i="140" s="1"/>
  <c r="F8793" i="140"/>
  <c r="F9743" i="140" s="1"/>
  <c r="G8793" i="140"/>
  <c r="E8794" i="140"/>
  <c r="E9744" i="140" s="1"/>
  <c r="F8794" i="140"/>
  <c r="F9744" i="140" s="1"/>
  <c r="G8794" i="140"/>
  <c r="E8795" i="140"/>
  <c r="E9745" i="140" s="1"/>
  <c r="F8795" i="140"/>
  <c r="G8795" i="140"/>
  <c r="G9745" i="140" s="1"/>
  <c r="E8796" i="140"/>
  <c r="E9746" i="140" s="1"/>
  <c r="F8796" i="140"/>
  <c r="F9746" i="140" s="1"/>
  <c r="G8796" i="140"/>
  <c r="G9746" i="140" s="1"/>
  <c r="E8797" i="140"/>
  <c r="E9747" i="140" s="1"/>
  <c r="F8797" i="140"/>
  <c r="F9747" i="140" s="1"/>
  <c r="G8797" i="140"/>
  <c r="G9747" i="140" s="1"/>
  <c r="E8798" i="140"/>
  <c r="E9748" i="140" s="1"/>
  <c r="F8798" i="140"/>
  <c r="F9748" i="140" s="1"/>
  <c r="G8798" i="140"/>
  <c r="G9748" i="140" s="1"/>
  <c r="E8799" i="140"/>
  <c r="E9749" i="140" s="1"/>
  <c r="F8799" i="140"/>
  <c r="F9749" i="140" s="1"/>
  <c r="G8799" i="140"/>
  <c r="G9749" i="140" s="1"/>
  <c r="E8800" i="140"/>
  <c r="E9750" i="140" s="1"/>
  <c r="F8800" i="140"/>
  <c r="F9750" i="140" s="1"/>
  <c r="G8800" i="140"/>
  <c r="E8801" i="140"/>
  <c r="E9751" i="140" s="1"/>
  <c r="F8801" i="140"/>
  <c r="F9751" i="140" s="1"/>
  <c r="G8801" i="140"/>
  <c r="G9751" i="140" s="1"/>
  <c r="E8802" i="140"/>
  <c r="E9752" i="140" s="1"/>
  <c r="F8802" i="140"/>
  <c r="G8802" i="140"/>
  <c r="G9752" i="140" s="1"/>
  <c r="E8803" i="140"/>
  <c r="E9753" i="140" s="1"/>
  <c r="F8803" i="140"/>
  <c r="F9753" i="140" s="1"/>
  <c r="G8803" i="140"/>
  <c r="E8804" i="140"/>
  <c r="E9754" i="140" s="1"/>
  <c r="F8804" i="140"/>
  <c r="G8804" i="140"/>
  <c r="G9754" i="140" s="1"/>
  <c r="F8805" i="140"/>
  <c r="F9755" i="140" s="1"/>
  <c r="G8805" i="140"/>
  <c r="G9755" i="140" s="1"/>
  <c r="E8806" i="140"/>
  <c r="E9756" i="140" s="1"/>
  <c r="F8806" i="140"/>
  <c r="F9756" i="140" s="1"/>
  <c r="G8806" i="140"/>
  <c r="E8807" i="140"/>
  <c r="E9757" i="140" s="1"/>
  <c r="F8807" i="140"/>
  <c r="F9757" i="140" s="1"/>
  <c r="G8807" i="140"/>
  <c r="G9757" i="140" s="1"/>
  <c r="E8808" i="140"/>
  <c r="E9758" i="140" s="1"/>
  <c r="F8808" i="140"/>
  <c r="G8808" i="140"/>
  <c r="G9758" i="140" s="1"/>
  <c r="E8809" i="140"/>
  <c r="E9759" i="140" s="1"/>
  <c r="F8809" i="140"/>
  <c r="F9759" i="140" s="1"/>
  <c r="G8809" i="140"/>
  <c r="G9759" i="140" s="1"/>
  <c r="E8810" i="140"/>
  <c r="E9760" i="140" s="1"/>
  <c r="F8810" i="140"/>
  <c r="F9760" i="140" s="1"/>
  <c r="G8810" i="140"/>
  <c r="G9760" i="140" s="1"/>
  <c r="E8811" i="140"/>
  <c r="E9761" i="140" s="1"/>
  <c r="F8811" i="140"/>
  <c r="F9761" i="140" s="1"/>
  <c r="G8811" i="140"/>
  <c r="G9761" i="140" s="1"/>
  <c r="E8812" i="140"/>
  <c r="E9762" i="140" s="1"/>
  <c r="F8812" i="140"/>
  <c r="G8812" i="140"/>
  <c r="G9762" i="140" s="1"/>
  <c r="E8813" i="140"/>
  <c r="E9763" i="140" s="1"/>
  <c r="F8813" i="140"/>
  <c r="F9763" i="140" s="1"/>
  <c r="G8813" i="140"/>
  <c r="G9763" i="140" s="1"/>
  <c r="E8814" i="140"/>
  <c r="E9764" i="140" s="1"/>
  <c r="F8814" i="140"/>
  <c r="G8814" i="140"/>
  <c r="G9764" i="140" s="1"/>
  <c r="E8815" i="140"/>
  <c r="E9765" i="140" s="1"/>
  <c r="F8815" i="140"/>
  <c r="F9765" i="140" s="1"/>
  <c r="G8815" i="140"/>
  <c r="G9765" i="140" s="1"/>
  <c r="E8816" i="140"/>
  <c r="E9766" i="140" s="1"/>
  <c r="F8816" i="140"/>
  <c r="G8816" i="140"/>
  <c r="G9766" i="140" s="1"/>
  <c r="E8817" i="140"/>
  <c r="E9767" i="140" s="1"/>
  <c r="F8817" i="140"/>
  <c r="G8817" i="140"/>
  <c r="G9767" i="140" s="1"/>
  <c r="E8818" i="140"/>
  <c r="E9768" i="140" s="1"/>
  <c r="F8818" i="140"/>
  <c r="F9768" i="140" s="1"/>
  <c r="G8818" i="140"/>
  <c r="G9768" i="140" s="1"/>
  <c r="J8818" i="140"/>
  <c r="E8819" i="140"/>
  <c r="E9769" i="140" s="1"/>
  <c r="F8819" i="140"/>
  <c r="G8819" i="140"/>
  <c r="G9769" i="140" s="1"/>
  <c r="E8820" i="140"/>
  <c r="E9770" i="140" s="1"/>
  <c r="F8820" i="140"/>
  <c r="F9770" i="140" s="1"/>
  <c r="G8820" i="140"/>
  <c r="G9770" i="140" s="1"/>
  <c r="E8821" i="140"/>
  <c r="E9771" i="140" s="1"/>
  <c r="F8821" i="140"/>
  <c r="G8821" i="140"/>
  <c r="G9771" i="140" s="1"/>
  <c r="E8822" i="140"/>
  <c r="E9772" i="140" s="1"/>
  <c r="F8822" i="140"/>
  <c r="G8822" i="140"/>
  <c r="G9772" i="140" s="1"/>
  <c r="E8823" i="140"/>
  <c r="E9773" i="140" s="1"/>
  <c r="F8823" i="140"/>
  <c r="G8823" i="140"/>
  <c r="G9773" i="140" s="1"/>
  <c r="F8824" i="140"/>
  <c r="F9774" i="140" s="1"/>
  <c r="G8824" i="140"/>
  <c r="E8825" i="140"/>
  <c r="E9775" i="140" s="1"/>
  <c r="F8825" i="140"/>
  <c r="G8825" i="140"/>
  <c r="G9775" i="140" s="1"/>
  <c r="E8826" i="140"/>
  <c r="E9776" i="140" s="1"/>
  <c r="F8826" i="140"/>
  <c r="F9776" i="140" s="1"/>
  <c r="G8826" i="140"/>
  <c r="E8827" i="140"/>
  <c r="E9777" i="140" s="1"/>
  <c r="F8827" i="140"/>
  <c r="G8827" i="140"/>
  <c r="G9777" i="140" s="1"/>
  <c r="E8828" i="140"/>
  <c r="E9778" i="140" s="1"/>
  <c r="F8828" i="140"/>
  <c r="F9778" i="140" s="1"/>
  <c r="G8828" i="140"/>
  <c r="G9778" i="140" s="1"/>
  <c r="E8829" i="140"/>
  <c r="E9779" i="140" s="1"/>
  <c r="F8829" i="140"/>
  <c r="F9779" i="140" s="1"/>
  <c r="G8829" i="140"/>
  <c r="G9779" i="140" s="1"/>
  <c r="E8830" i="140"/>
  <c r="E9780" i="140" s="1"/>
  <c r="F8830" i="140"/>
  <c r="F9780" i="140" s="1"/>
  <c r="G8830" i="140"/>
  <c r="G9780" i="140" s="1"/>
  <c r="E8831" i="140"/>
  <c r="E9781" i="140" s="1"/>
  <c r="F8831" i="140"/>
  <c r="F9781" i="140" s="1"/>
  <c r="G8831" i="140"/>
  <c r="E8832" i="140"/>
  <c r="E9782" i="140" s="1"/>
  <c r="F8832" i="140"/>
  <c r="F9782" i="140" s="1"/>
  <c r="G8832" i="140"/>
  <c r="G9782" i="140" s="1"/>
  <c r="E8833" i="140"/>
  <c r="E9783" i="140" s="1"/>
  <c r="F8833" i="140"/>
  <c r="G8833" i="140"/>
  <c r="G9783" i="140" s="1"/>
  <c r="E8834" i="140"/>
  <c r="E9784" i="140" s="1"/>
  <c r="F8834" i="140"/>
  <c r="F9784" i="140" s="1"/>
  <c r="G8834" i="140"/>
  <c r="G9784" i="140" s="1"/>
  <c r="E8835" i="140"/>
  <c r="E9785" i="140" s="1"/>
  <c r="F8835" i="140"/>
  <c r="G8835" i="140"/>
  <c r="G9785" i="140" s="1"/>
  <c r="E8836" i="140"/>
  <c r="E9786" i="140" s="1"/>
  <c r="F8836" i="140"/>
  <c r="F9786" i="140" s="1"/>
  <c r="G8836" i="140"/>
  <c r="G9786" i="140" s="1"/>
  <c r="F8837" i="140"/>
  <c r="F9787" i="140" s="1"/>
  <c r="G8837" i="140"/>
  <c r="G9787" i="140" s="1"/>
  <c r="J8837" i="140"/>
  <c r="E8838" i="140"/>
  <c r="E9788" i="140" s="1"/>
  <c r="F8838" i="140"/>
  <c r="F9788" i="140" s="1"/>
  <c r="G8838" i="140"/>
  <c r="E8839" i="140"/>
  <c r="E9789" i="140" s="1"/>
  <c r="F8839" i="140"/>
  <c r="F9789" i="140" s="1"/>
  <c r="G8839" i="140"/>
  <c r="G9789" i="140" s="1"/>
  <c r="E8840" i="140"/>
  <c r="E9790" i="140" s="1"/>
  <c r="F8840" i="140"/>
  <c r="G8840" i="140"/>
  <c r="G9790" i="140" s="1"/>
  <c r="E8841" i="140"/>
  <c r="E9791" i="140" s="1"/>
  <c r="F8841" i="140"/>
  <c r="F9791" i="140" s="1"/>
  <c r="G8841" i="140"/>
  <c r="G9791" i="140" s="1"/>
  <c r="E8842" i="140"/>
  <c r="E9792" i="140" s="1"/>
  <c r="F8842" i="140"/>
  <c r="G8842" i="140"/>
  <c r="G9792" i="140" s="1"/>
  <c r="E8843" i="140"/>
  <c r="E9793" i="140" s="1"/>
  <c r="F8843" i="140"/>
  <c r="F9793" i="140" s="1"/>
  <c r="G8843" i="140"/>
  <c r="E8844" i="140"/>
  <c r="E9794" i="140" s="1"/>
  <c r="F8844" i="140"/>
  <c r="G8844" i="140"/>
  <c r="G9794" i="140" s="1"/>
  <c r="E8845" i="140"/>
  <c r="E9795" i="140" s="1"/>
  <c r="F8845" i="140"/>
  <c r="G8845" i="140"/>
  <c r="G9795" i="140" s="1"/>
  <c r="E8846" i="140"/>
  <c r="E9796" i="140" s="1"/>
  <c r="F8846" i="140"/>
  <c r="G8846" i="140"/>
  <c r="G9796" i="140" s="1"/>
  <c r="E8847" i="140"/>
  <c r="E9797" i="140" s="1"/>
  <c r="F8847" i="140"/>
  <c r="F9797" i="140" s="1"/>
  <c r="G8847" i="140"/>
  <c r="E8848" i="140"/>
  <c r="E9798" i="140" s="1"/>
  <c r="F8848" i="140"/>
  <c r="G8848" i="140"/>
  <c r="G9798" i="140" s="1"/>
  <c r="E8849" i="140"/>
  <c r="E9799" i="140" s="1"/>
  <c r="F8849" i="140"/>
  <c r="F9799" i="140" s="1"/>
  <c r="G8849" i="140"/>
  <c r="G9799" i="140" s="1"/>
  <c r="J8849" i="140"/>
  <c r="F8850" i="140"/>
  <c r="F9800" i="140" s="1"/>
  <c r="G8850" i="140"/>
  <c r="G9800" i="140" s="1"/>
  <c r="E8851" i="140"/>
  <c r="E9801" i="140" s="1"/>
  <c r="F8851" i="140"/>
  <c r="F9801" i="140" s="1"/>
  <c r="G8851" i="140"/>
  <c r="G9801" i="140" s="1"/>
  <c r="E8852" i="140"/>
  <c r="E9802" i="140" s="1"/>
  <c r="F8852" i="140"/>
  <c r="F9802" i="140" s="1"/>
  <c r="G8852" i="140"/>
  <c r="G9802" i="140" s="1"/>
  <c r="E8853" i="140"/>
  <c r="E9803" i="140" s="1"/>
  <c r="F8853" i="140"/>
  <c r="F9803" i="140" s="1"/>
  <c r="G8853" i="140"/>
  <c r="E8854" i="140"/>
  <c r="E9804" i="140" s="1"/>
  <c r="F8854" i="140"/>
  <c r="G8854" i="140"/>
  <c r="G9804" i="140" s="1"/>
  <c r="E8855" i="140"/>
  <c r="E9805" i="140" s="1"/>
  <c r="F8855" i="140"/>
  <c r="F9805" i="140" s="1"/>
  <c r="G8855" i="140"/>
  <c r="G9805" i="140" s="1"/>
  <c r="E8856" i="140"/>
  <c r="E9806" i="140" s="1"/>
  <c r="F8856" i="140"/>
  <c r="G8856" i="140"/>
  <c r="G9806" i="140" s="1"/>
  <c r="E8857" i="140"/>
  <c r="E9807" i="140" s="1"/>
  <c r="F8857" i="140"/>
  <c r="F9807" i="140" s="1"/>
  <c r="G8857" i="140"/>
  <c r="G9807" i="140" s="1"/>
  <c r="E8858" i="140"/>
  <c r="E9808" i="140" s="1"/>
  <c r="F8858" i="140"/>
  <c r="F9808" i="140" s="1"/>
  <c r="G8858" i="140"/>
  <c r="G9808" i="140" s="1"/>
  <c r="F8859" i="140"/>
  <c r="G8859" i="140"/>
  <c r="G9809" i="140" s="1"/>
  <c r="E8860" i="140"/>
  <c r="E9810" i="140" s="1"/>
  <c r="F8860" i="140"/>
  <c r="F9810" i="140" s="1"/>
  <c r="G8860" i="140"/>
  <c r="G9810" i="140" s="1"/>
  <c r="E8861" i="140"/>
  <c r="E9811" i="140" s="1"/>
  <c r="F8861" i="140"/>
  <c r="G8861" i="140"/>
  <c r="G9811" i="140" s="1"/>
  <c r="E8862" i="140"/>
  <c r="E9812" i="140" s="1"/>
  <c r="F8862" i="140"/>
  <c r="F9812" i="140" s="1"/>
  <c r="G8862" i="140"/>
  <c r="G9812" i="140" s="1"/>
  <c r="E8863" i="140"/>
  <c r="E9813" i="140" s="1"/>
  <c r="F8863" i="140"/>
  <c r="F9813" i="140" s="1"/>
  <c r="G8863" i="140"/>
  <c r="E8864" i="140"/>
  <c r="E9814" i="140" s="1"/>
  <c r="F8864" i="140"/>
  <c r="F9814" i="140" s="1"/>
  <c r="G8864" i="140"/>
  <c r="G9814" i="140" s="1"/>
  <c r="E8865" i="140"/>
  <c r="E9815" i="140" s="1"/>
  <c r="F8865" i="140"/>
  <c r="F9815" i="140" s="1"/>
  <c r="G8865" i="140"/>
  <c r="G9815" i="140" s="1"/>
  <c r="J8865" i="140"/>
  <c r="E8866" i="140"/>
  <c r="E9816" i="140" s="1"/>
  <c r="F8866" i="140"/>
  <c r="F9816" i="140" s="1"/>
  <c r="G8866" i="140"/>
  <c r="G9816" i="140" s="1"/>
  <c r="F8867" i="140"/>
  <c r="F9817" i="140" s="1"/>
  <c r="G8867" i="140"/>
  <c r="G9817" i="140" s="1"/>
  <c r="F8868" i="140"/>
  <c r="G8868" i="140"/>
  <c r="G9818" i="140" s="1"/>
  <c r="E8869" i="140"/>
  <c r="E9819" i="140" s="1"/>
  <c r="F8869" i="140"/>
  <c r="F9819" i="140" s="1"/>
  <c r="G8869" i="140"/>
  <c r="E8870" i="140"/>
  <c r="E9820" i="140" s="1"/>
  <c r="F8870" i="140"/>
  <c r="G8870" i="140"/>
  <c r="G9820" i="140" s="1"/>
  <c r="E8871" i="140"/>
  <c r="E9821" i="140" s="1"/>
  <c r="F8871" i="140"/>
  <c r="G8871" i="140"/>
  <c r="G9821" i="140" s="1"/>
  <c r="E8872" i="140"/>
  <c r="E9822" i="140" s="1"/>
  <c r="F8872" i="140"/>
  <c r="F9822" i="140" s="1"/>
  <c r="G8872" i="140"/>
  <c r="E8873" i="140"/>
  <c r="E9823" i="140" s="1"/>
  <c r="F8873" i="140"/>
  <c r="G8873" i="140"/>
  <c r="G9823" i="140" s="1"/>
  <c r="E8874" i="140"/>
  <c r="E9824" i="140" s="1"/>
  <c r="F8874" i="140"/>
  <c r="F9824" i="140" s="1"/>
  <c r="G8874" i="140"/>
  <c r="G9824" i="140" s="1"/>
  <c r="E8875" i="140"/>
  <c r="E9825" i="140" s="1"/>
  <c r="F8875" i="140"/>
  <c r="G8875" i="140"/>
  <c r="G9825" i="140" s="1"/>
  <c r="F8876" i="140"/>
  <c r="G8876" i="140"/>
  <c r="G9826" i="140" s="1"/>
  <c r="E8877" i="140"/>
  <c r="E9827" i="140" s="1"/>
  <c r="F8877" i="140"/>
  <c r="F9827" i="140" s="1"/>
  <c r="G8877" i="140"/>
  <c r="G9827" i="140" s="1"/>
  <c r="E8878" i="140"/>
  <c r="E9828" i="140" s="1"/>
  <c r="F8878" i="140"/>
  <c r="F9828" i="140" s="1"/>
  <c r="G8878" i="140"/>
  <c r="G9828" i="140" s="1"/>
  <c r="E8879" i="140"/>
  <c r="E9829" i="140" s="1"/>
  <c r="F8879" i="140"/>
  <c r="F9829" i="140" s="1"/>
  <c r="G8879" i="140"/>
  <c r="G9829" i="140" s="1"/>
  <c r="E8880" i="140"/>
  <c r="E9830" i="140" s="1"/>
  <c r="F8880" i="140"/>
  <c r="F9830" i="140" s="1"/>
  <c r="G8880" i="140"/>
  <c r="G9830" i="140" s="1"/>
  <c r="E8881" i="140"/>
  <c r="E9831" i="140" s="1"/>
  <c r="F8881" i="140"/>
  <c r="F9831" i="140" s="1"/>
  <c r="G8881" i="140"/>
  <c r="G9831" i="140" s="1"/>
  <c r="E8882" i="140"/>
  <c r="E9832" i="140" s="1"/>
  <c r="F8882" i="140"/>
  <c r="G8882" i="140"/>
  <c r="G9832" i="140" s="1"/>
  <c r="E8883" i="140"/>
  <c r="E9833" i="140" s="1"/>
  <c r="F8883" i="140"/>
  <c r="G8883" i="140"/>
  <c r="G9833" i="140" s="1"/>
  <c r="E8884" i="140"/>
  <c r="E9834" i="140" s="1"/>
  <c r="F8884" i="140"/>
  <c r="G8884" i="140"/>
  <c r="G9834" i="140" s="1"/>
  <c r="E8885" i="140"/>
  <c r="E9835" i="140" s="1"/>
  <c r="F8885" i="140"/>
  <c r="F9835" i="140" s="1"/>
  <c r="G8885" i="140"/>
  <c r="G9835" i="140" s="1"/>
  <c r="E8886" i="140"/>
  <c r="E9836" i="140" s="1"/>
  <c r="F8886" i="140"/>
  <c r="F9836" i="140" s="1"/>
  <c r="G8886" i="140"/>
  <c r="E8887" i="140"/>
  <c r="E9837" i="140" s="1"/>
  <c r="F8887" i="140"/>
  <c r="G8887" i="140"/>
  <c r="G9837" i="140" s="1"/>
  <c r="E8888" i="140"/>
  <c r="E9838" i="140" s="1"/>
  <c r="F8888" i="140"/>
  <c r="G8888" i="140"/>
  <c r="G9838" i="140" s="1"/>
  <c r="E8889" i="140"/>
  <c r="E9839" i="140" s="1"/>
  <c r="F8889" i="140"/>
  <c r="G8889" i="140"/>
  <c r="G9839" i="140" s="1"/>
  <c r="F8890" i="140"/>
  <c r="F9840" i="140" s="1"/>
  <c r="G8890" i="140"/>
  <c r="G9840" i="140" s="1"/>
  <c r="E8891" i="140"/>
  <c r="E9841" i="140" s="1"/>
  <c r="F8891" i="140"/>
  <c r="G8891" i="140"/>
  <c r="G9841" i="140" s="1"/>
  <c r="E8892" i="140"/>
  <c r="E9842" i="140" s="1"/>
  <c r="F8892" i="140"/>
  <c r="F9842" i="140" s="1"/>
  <c r="G8892" i="140"/>
  <c r="G9842" i="140" s="1"/>
  <c r="E8893" i="140"/>
  <c r="E9843" i="140" s="1"/>
  <c r="F8893" i="140"/>
  <c r="G8893" i="140"/>
  <c r="G9843" i="140" s="1"/>
  <c r="E8894" i="140"/>
  <c r="E9844" i="140" s="1"/>
  <c r="F8894" i="140"/>
  <c r="F9844" i="140" s="1"/>
  <c r="G8894" i="140"/>
  <c r="E8895" i="140"/>
  <c r="E9845" i="140" s="1"/>
  <c r="F8895" i="140"/>
  <c r="G8895" i="140"/>
  <c r="G9845" i="140" s="1"/>
  <c r="E8896" i="140"/>
  <c r="E9846" i="140" s="1"/>
  <c r="F8896" i="140"/>
  <c r="F9846" i="140" s="1"/>
  <c r="G8896" i="140"/>
  <c r="G9846" i="140" s="1"/>
  <c r="E8897" i="140"/>
  <c r="E9847" i="140" s="1"/>
  <c r="F8897" i="140"/>
  <c r="G8897" i="140"/>
  <c r="G9847" i="140" s="1"/>
  <c r="E8898" i="140"/>
  <c r="E9848" i="140" s="1"/>
  <c r="F8898" i="140"/>
  <c r="F9848" i="140" s="1"/>
  <c r="G8898" i="140"/>
  <c r="G9848" i="140" s="1"/>
  <c r="E8899" i="140"/>
  <c r="E9849" i="140" s="1"/>
  <c r="F8899" i="140"/>
  <c r="G8899" i="140"/>
  <c r="G9849" i="140" s="1"/>
  <c r="E8900" i="140"/>
  <c r="E9850" i="140" s="1"/>
  <c r="F8900" i="140"/>
  <c r="G8900" i="140"/>
  <c r="G9850" i="140" s="1"/>
  <c r="E8901" i="140"/>
  <c r="E9851" i="140" s="1"/>
  <c r="F8901" i="140"/>
  <c r="G8901" i="140"/>
  <c r="G9851" i="140" s="1"/>
  <c r="E8902" i="140"/>
  <c r="E9852" i="140" s="1"/>
  <c r="F8902" i="140"/>
  <c r="G8902" i="140"/>
  <c r="G9852" i="140" s="1"/>
  <c r="E8903" i="140"/>
  <c r="E9853" i="140" s="1"/>
  <c r="F8903" i="140"/>
  <c r="G8903" i="140"/>
  <c r="G9853" i="140" s="1"/>
  <c r="E8904" i="140"/>
  <c r="E9854" i="140" s="1"/>
  <c r="F8904" i="140"/>
  <c r="F9854" i="140" s="1"/>
  <c r="G8904" i="140"/>
  <c r="G9854" i="140" s="1"/>
  <c r="E8905" i="140"/>
  <c r="E9855" i="140" s="1"/>
  <c r="F8905" i="140"/>
  <c r="G8905" i="140"/>
  <c r="G9855" i="140" s="1"/>
  <c r="E8906" i="140"/>
  <c r="E9856" i="140" s="1"/>
  <c r="F8906" i="140"/>
  <c r="F9856" i="140" s="1"/>
  <c r="G8906" i="140"/>
  <c r="G9856" i="140" s="1"/>
  <c r="E8907" i="140"/>
  <c r="E9857" i="140" s="1"/>
  <c r="F8907" i="140"/>
  <c r="G8907" i="140"/>
  <c r="G9857" i="140" s="1"/>
  <c r="E8908" i="140"/>
  <c r="E9858" i="140" s="1"/>
  <c r="F8908" i="140"/>
  <c r="F9858" i="140" s="1"/>
  <c r="G8908" i="140"/>
  <c r="G9858" i="140" s="1"/>
  <c r="F8909" i="140"/>
  <c r="F9859" i="140" s="1"/>
  <c r="G8909" i="140"/>
  <c r="E8910" i="140"/>
  <c r="E9860" i="140" s="1"/>
  <c r="F8910" i="140"/>
  <c r="F9860" i="140" s="1"/>
  <c r="G8910" i="140"/>
  <c r="G9860" i="140" s="1"/>
  <c r="E8911" i="140"/>
  <c r="E9861" i="140" s="1"/>
  <c r="F8911" i="140"/>
  <c r="F9861" i="140" s="1"/>
  <c r="G8911" i="140"/>
  <c r="G9861" i="140" s="1"/>
  <c r="E8912" i="140"/>
  <c r="E9862" i="140" s="1"/>
  <c r="F8912" i="140"/>
  <c r="F9862" i="140" s="1"/>
  <c r="G8912" i="140"/>
  <c r="G9862" i="140" s="1"/>
  <c r="F8913" i="140"/>
  <c r="F9863" i="140" s="1"/>
  <c r="G8913" i="140"/>
  <c r="E8914" i="140"/>
  <c r="E9864" i="140" s="1"/>
  <c r="F8914" i="140"/>
  <c r="G8914" i="140"/>
  <c r="G9864" i="140" s="1"/>
  <c r="E8915" i="140"/>
  <c r="E9865" i="140" s="1"/>
  <c r="F8915" i="140"/>
  <c r="F9865" i="140" s="1"/>
  <c r="G8915" i="140"/>
  <c r="G9865" i="140" s="1"/>
  <c r="E8916" i="140"/>
  <c r="E9866" i="140" s="1"/>
  <c r="F8916" i="140"/>
  <c r="G8916" i="140"/>
  <c r="G9866" i="140" s="1"/>
  <c r="F8917" i="140"/>
  <c r="F9867" i="140" s="1"/>
  <c r="G8917" i="140"/>
  <c r="E8918" i="140"/>
  <c r="E9868" i="140" s="1"/>
  <c r="F8918" i="140"/>
  <c r="F9868" i="140" s="1"/>
  <c r="G8918" i="140"/>
  <c r="E8919" i="140"/>
  <c r="E9869" i="140" s="1"/>
  <c r="F8919" i="140"/>
  <c r="G8919" i="140"/>
  <c r="G9869" i="140" s="1"/>
  <c r="E8920" i="140"/>
  <c r="E9870" i="140" s="1"/>
  <c r="F8920" i="140"/>
  <c r="F9870" i="140" s="1"/>
  <c r="G8920" i="140"/>
  <c r="E8921" i="140"/>
  <c r="E9871" i="140" s="1"/>
  <c r="F8921" i="140"/>
  <c r="F9871" i="140" s="1"/>
  <c r="G8921" i="140"/>
  <c r="E8922" i="140"/>
  <c r="E9872" i="140" s="1"/>
  <c r="F8922" i="140"/>
  <c r="F9872" i="140" s="1"/>
  <c r="G8922" i="140"/>
  <c r="G9872" i="140" s="1"/>
  <c r="E8923" i="140"/>
  <c r="E9873" i="140" s="1"/>
  <c r="F8923" i="140"/>
  <c r="F9873" i="140" s="1"/>
  <c r="G8923" i="140"/>
  <c r="G9873" i="140" s="1"/>
  <c r="F8924" i="140"/>
  <c r="F9874" i="140" s="1"/>
  <c r="G8924" i="140"/>
  <c r="G9874" i="140" s="1"/>
  <c r="E8925" i="140"/>
  <c r="E9875" i="140" s="1"/>
  <c r="F8925" i="140"/>
  <c r="G8925" i="140"/>
  <c r="G9875" i="140" s="1"/>
  <c r="E8926" i="140"/>
  <c r="E9876" i="140" s="1"/>
  <c r="F8926" i="140"/>
  <c r="F9876" i="140" s="1"/>
  <c r="G8926" i="140"/>
  <c r="G9876" i="140" s="1"/>
  <c r="E8927" i="140"/>
  <c r="E9877" i="140" s="1"/>
  <c r="F8927" i="140"/>
  <c r="F9877" i="140" s="1"/>
  <c r="G8927" i="140"/>
  <c r="G9877" i="140" s="1"/>
  <c r="E8928" i="140"/>
  <c r="E9878" i="140" s="1"/>
  <c r="F8928" i="140"/>
  <c r="F9878" i="140" s="1"/>
  <c r="G8928" i="140"/>
  <c r="G9878" i="140" s="1"/>
  <c r="E8929" i="140"/>
  <c r="E9879" i="140" s="1"/>
  <c r="F8929" i="140"/>
  <c r="F9879" i="140" s="1"/>
  <c r="G8929" i="140"/>
  <c r="G9879" i="140" s="1"/>
  <c r="E8930" i="140"/>
  <c r="E9880" i="140" s="1"/>
  <c r="F8930" i="140"/>
  <c r="F9880" i="140" s="1"/>
  <c r="G8930" i="140"/>
  <c r="G9880" i="140" s="1"/>
  <c r="F8931" i="140"/>
  <c r="F9881" i="140" s="1"/>
  <c r="G8931" i="140"/>
  <c r="G9881" i="140" s="1"/>
  <c r="E8932" i="140"/>
  <c r="E9882" i="140" s="1"/>
  <c r="F8932" i="140"/>
  <c r="G8932" i="140"/>
  <c r="G9882" i="140" s="1"/>
  <c r="E8933" i="140"/>
  <c r="E9883" i="140" s="1"/>
  <c r="F8933" i="140"/>
  <c r="G8933" i="140"/>
  <c r="G9883" i="140" s="1"/>
  <c r="E8934" i="140"/>
  <c r="E9884" i="140" s="1"/>
  <c r="F8934" i="140"/>
  <c r="F9884" i="140" s="1"/>
  <c r="G8934" i="140"/>
  <c r="G9884" i="140" s="1"/>
  <c r="E8935" i="140"/>
  <c r="E9885" i="140" s="1"/>
  <c r="F8935" i="140"/>
  <c r="F9885" i="140" s="1"/>
  <c r="G8935" i="140"/>
  <c r="G9885" i="140" s="1"/>
  <c r="F8936" i="140"/>
  <c r="F9886" i="140" s="1"/>
  <c r="G8936" i="140"/>
  <c r="G9886" i="140" s="1"/>
  <c r="E8937" i="140"/>
  <c r="E9887" i="140" s="1"/>
  <c r="F8937" i="140"/>
  <c r="F9887" i="140" s="1"/>
  <c r="G8937" i="140"/>
  <c r="G9887" i="140" s="1"/>
  <c r="E8938" i="140"/>
  <c r="E9888" i="140" s="1"/>
  <c r="F8938" i="140"/>
  <c r="G8938" i="140"/>
  <c r="G9888" i="140" s="1"/>
  <c r="E8939" i="140"/>
  <c r="E9889" i="140" s="1"/>
  <c r="F8939" i="140"/>
  <c r="F9889" i="140" s="1"/>
  <c r="G8939" i="140"/>
  <c r="G9889" i="140" s="1"/>
  <c r="E8940" i="140"/>
  <c r="E9890" i="140" s="1"/>
  <c r="F8940" i="140"/>
  <c r="F9890" i="140" s="1"/>
  <c r="G8940" i="140"/>
  <c r="G9890" i="140" s="1"/>
  <c r="E8941" i="140"/>
  <c r="E9891" i="140" s="1"/>
  <c r="F8941" i="140"/>
  <c r="F9891" i="140" s="1"/>
  <c r="G8941" i="140"/>
  <c r="E8942" i="140"/>
  <c r="E9892" i="140" s="1"/>
  <c r="F8942" i="140"/>
  <c r="F9892" i="140" s="1"/>
  <c r="G8942" i="140"/>
  <c r="G9892" i="140" s="1"/>
  <c r="E8943" i="140"/>
  <c r="E9893" i="140" s="1"/>
  <c r="F8943" i="140"/>
  <c r="G8943" i="140"/>
  <c r="G9893" i="140" s="1"/>
  <c r="E8944" i="140"/>
  <c r="E9894" i="140" s="1"/>
  <c r="F8944" i="140"/>
  <c r="G8944" i="140"/>
  <c r="G9894" i="140" s="1"/>
  <c r="E8945" i="140"/>
  <c r="E9895" i="140" s="1"/>
  <c r="F8945" i="140"/>
  <c r="G8945" i="140"/>
  <c r="G9895" i="140" s="1"/>
  <c r="F8946" i="140"/>
  <c r="F9896" i="140" s="1"/>
  <c r="G8946" i="140"/>
  <c r="G9896" i="140" s="1"/>
  <c r="E8947" i="140"/>
  <c r="E9897" i="140" s="1"/>
  <c r="F8947" i="140"/>
  <c r="G8947" i="140"/>
  <c r="G9897" i="140" s="1"/>
  <c r="E8948" i="140"/>
  <c r="E9898" i="140" s="1"/>
  <c r="F8948" i="140"/>
  <c r="F9898" i="140" s="1"/>
  <c r="G8948" i="140"/>
  <c r="E8949" i="140"/>
  <c r="E9899" i="140" s="1"/>
  <c r="F8949" i="140"/>
  <c r="G8949" i="140"/>
  <c r="G9899" i="140" s="1"/>
  <c r="F8950" i="140"/>
  <c r="F9900" i="140" s="1"/>
  <c r="G8950" i="140"/>
  <c r="G9900" i="140" s="1"/>
  <c r="E8951" i="140"/>
  <c r="E9901" i="140" s="1"/>
  <c r="F8951" i="140"/>
  <c r="F9901" i="140" s="1"/>
  <c r="G8951" i="140"/>
  <c r="E8952" i="140"/>
  <c r="E9902" i="140" s="1"/>
  <c r="F8952" i="140"/>
  <c r="G8952" i="140"/>
  <c r="G9902" i="140" s="1"/>
  <c r="E8953" i="140"/>
  <c r="E9903" i="140" s="1"/>
  <c r="F8953" i="140"/>
  <c r="F9903" i="140" s="1"/>
  <c r="G8953" i="140"/>
  <c r="G9903" i="140" s="1"/>
  <c r="E8954" i="140"/>
  <c r="E9904" i="140" s="1"/>
  <c r="F8954" i="140"/>
  <c r="G8954" i="140"/>
  <c r="G9904" i="140" s="1"/>
  <c r="E8955" i="140"/>
  <c r="E9905" i="140" s="1"/>
  <c r="F8955" i="140"/>
  <c r="F9905" i="140" s="1"/>
  <c r="G8955" i="140"/>
  <c r="E8956" i="140"/>
  <c r="E9906" i="140" s="1"/>
  <c r="F8956" i="140"/>
  <c r="G8956" i="140"/>
  <c r="G9906" i="140" s="1"/>
  <c r="E8957" i="140"/>
  <c r="E9907" i="140" s="1"/>
  <c r="F8957" i="140"/>
  <c r="F9907" i="140" s="1"/>
  <c r="G8957" i="140"/>
  <c r="G9907" i="140" s="1"/>
  <c r="E8958" i="140"/>
  <c r="E9908" i="140" s="1"/>
  <c r="F8958" i="140"/>
  <c r="G8958" i="140"/>
  <c r="G9908" i="140" s="1"/>
  <c r="E8959" i="140"/>
  <c r="E9909" i="140" s="1"/>
  <c r="F8959" i="140"/>
  <c r="F9909" i="140" s="1"/>
  <c r="G8959" i="140"/>
  <c r="F8960" i="140"/>
  <c r="F9910" i="140" s="1"/>
  <c r="G8960" i="140"/>
  <c r="E8961" i="140"/>
  <c r="E9911" i="140" s="1"/>
  <c r="F8961" i="140"/>
  <c r="F9911" i="140" s="1"/>
  <c r="G8961" i="140"/>
  <c r="G9911" i="140" s="1"/>
  <c r="E8962" i="140"/>
  <c r="E9912" i="140" s="1"/>
  <c r="F8962" i="140"/>
  <c r="F9912" i="140" s="1"/>
  <c r="G8962" i="140"/>
  <c r="G9912" i="140" s="1"/>
  <c r="E8963" i="140"/>
  <c r="E9913" i="140" s="1"/>
  <c r="F8963" i="140"/>
  <c r="G8963" i="140"/>
  <c r="G9913" i="140" s="1"/>
  <c r="E8964" i="140"/>
  <c r="E9914" i="140" s="1"/>
  <c r="F8964" i="140"/>
  <c r="G8964" i="140"/>
  <c r="G9914" i="140" s="1"/>
  <c r="E8965" i="140"/>
  <c r="E9915" i="140" s="1"/>
  <c r="F8965" i="140"/>
  <c r="F9915" i="140" s="1"/>
  <c r="G8965" i="140"/>
  <c r="E8966" i="140"/>
  <c r="E9916" i="140" s="1"/>
  <c r="F8966" i="140"/>
  <c r="F9916" i="140" s="1"/>
  <c r="G8966" i="140"/>
  <c r="E8967" i="140"/>
  <c r="E9917" i="140" s="1"/>
  <c r="F8967" i="140"/>
  <c r="G8967" i="140"/>
  <c r="G9917" i="140" s="1"/>
  <c r="E8968" i="140"/>
  <c r="E9918" i="140" s="1"/>
  <c r="F8968" i="140"/>
  <c r="F9918" i="140" s="1"/>
  <c r="G8968" i="140"/>
  <c r="G9918" i="140" s="1"/>
  <c r="E8969" i="140"/>
  <c r="E9919" i="140" s="1"/>
  <c r="F8969" i="140"/>
  <c r="G8969" i="140"/>
  <c r="G9919" i="140" s="1"/>
  <c r="E8970" i="140"/>
  <c r="E9920" i="140" s="1"/>
  <c r="F8970" i="140"/>
  <c r="F9920" i="140" s="1"/>
  <c r="G8970" i="140"/>
  <c r="G9920" i="140" s="1"/>
  <c r="E8971" i="140"/>
  <c r="E9921" i="140" s="1"/>
  <c r="F8971" i="140"/>
  <c r="F9921" i="140" s="1"/>
  <c r="G8971" i="140"/>
  <c r="E8972" i="140"/>
  <c r="E9922" i="140" s="1"/>
  <c r="F8972" i="140"/>
  <c r="F9922" i="140" s="1"/>
  <c r="G8972" i="140"/>
  <c r="G9922" i="140" s="1"/>
  <c r="E8973" i="140"/>
  <c r="E9923" i="140" s="1"/>
  <c r="F8973" i="140"/>
  <c r="F9923" i="140" s="1"/>
  <c r="G8973" i="140"/>
  <c r="G9923" i="140" s="1"/>
  <c r="E8974" i="140"/>
  <c r="E9924" i="140" s="1"/>
  <c r="F8974" i="140"/>
  <c r="G8974" i="140"/>
  <c r="G9924" i="140" s="1"/>
  <c r="F8975" i="140"/>
  <c r="F9925" i="140" s="1"/>
  <c r="G8975" i="140"/>
  <c r="E8976" i="140"/>
  <c r="E9926" i="140" s="1"/>
  <c r="F8976" i="140"/>
  <c r="F9926" i="140" s="1"/>
  <c r="G8976" i="140"/>
  <c r="E8977" i="140"/>
  <c r="E9927" i="140" s="1"/>
  <c r="F8977" i="140"/>
  <c r="F9927" i="140" s="1"/>
  <c r="G8977" i="140"/>
  <c r="E8978" i="140"/>
  <c r="E9928" i="140" s="1"/>
  <c r="F8978" i="140"/>
  <c r="F9928" i="140" s="1"/>
  <c r="G8978" i="140"/>
  <c r="G9928" i="140" s="1"/>
  <c r="E8979" i="140"/>
  <c r="E9929" i="140" s="1"/>
  <c r="F8979" i="140"/>
  <c r="F9929" i="140" s="1"/>
  <c r="G8979" i="140"/>
  <c r="G9929" i="140" s="1"/>
  <c r="E8980" i="140"/>
  <c r="E9930" i="140" s="1"/>
  <c r="F8980" i="140"/>
  <c r="G8980" i="140"/>
  <c r="G9930" i="140" s="1"/>
  <c r="E8981" i="140"/>
  <c r="E9931" i="140" s="1"/>
  <c r="F8981" i="140"/>
  <c r="G8981" i="140"/>
  <c r="G9931" i="140" s="1"/>
  <c r="E8982" i="140"/>
  <c r="E9932" i="140" s="1"/>
  <c r="F8982" i="140"/>
  <c r="F9932" i="140" s="1"/>
  <c r="G8982" i="140"/>
  <c r="E8983" i="140"/>
  <c r="E9933" i="140" s="1"/>
  <c r="F8983" i="140"/>
  <c r="G8983" i="140"/>
  <c r="G9933" i="140" s="1"/>
  <c r="E8984" i="140"/>
  <c r="E9934" i="140" s="1"/>
  <c r="F8984" i="140"/>
  <c r="F9934" i="140" s="1"/>
  <c r="G8984" i="140"/>
  <c r="G9934" i="140" s="1"/>
  <c r="E8985" i="140"/>
  <c r="E9935" i="140" s="1"/>
  <c r="F8985" i="140"/>
  <c r="F9935" i="140" s="1"/>
  <c r="G8985" i="140"/>
  <c r="G9935" i="140" s="1"/>
  <c r="E8986" i="140"/>
  <c r="E9936" i="140" s="1"/>
  <c r="F8986" i="140"/>
  <c r="F9936" i="140" s="1"/>
  <c r="G8986" i="140"/>
  <c r="G9936" i="140" s="1"/>
  <c r="E8987" i="140"/>
  <c r="E9937" i="140" s="1"/>
  <c r="F8987" i="140"/>
  <c r="G8987" i="140"/>
  <c r="G9937" i="140" s="1"/>
  <c r="E8988" i="140"/>
  <c r="E9938" i="140" s="1"/>
  <c r="F8988" i="140"/>
  <c r="F9938" i="140" s="1"/>
  <c r="G8988" i="140"/>
  <c r="G9938" i="140" s="1"/>
  <c r="J8988" i="140"/>
  <c r="F8989" i="140"/>
  <c r="G8989" i="140"/>
  <c r="G9939" i="140" s="1"/>
  <c r="E8990" i="140"/>
  <c r="E9940" i="140" s="1"/>
  <c r="F8990" i="140"/>
  <c r="F9940" i="140" s="1"/>
  <c r="G8990" i="140"/>
  <c r="G9940" i="140" s="1"/>
  <c r="E8991" i="140"/>
  <c r="E9941" i="140" s="1"/>
  <c r="F8991" i="140"/>
  <c r="F9941" i="140" s="1"/>
  <c r="G8991" i="140"/>
  <c r="E8992" i="140"/>
  <c r="E9942" i="140" s="1"/>
  <c r="F8992" i="140"/>
  <c r="F9942" i="140" s="1"/>
  <c r="G8992" i="140"/>
  <c r="G9942" i="140" s="1"/>
  <c r="E8993" i="140"/>
  <c r="E9943" i="140" s="1"/>
  <c r="F8993" i="140"/>
  <c r="G8993" i="140"/>
  <c r="G9943" i="140" s="1"/>
  <c r="F8994" i="140"/>
  <c r="F9944" i="140" s="1"/>
  <c r="G8994" i="140"/>
  <c r="E8995" i="140"/>
  <c r="E9945" i="140" s="1"/>
  <c r="F8995" i="140"/>
  <c r="G8995" i="140"/>
  <c r="G9945" i="140" s="1"/>
  <c r="E8996" i="140"/>
  <c r="E9946" i="140" s="1"/>
  <c r="F8996" i="140"/>
  <c r="G8996" i="140"/>
  <c r="G9946" i="140" s="1"/>
  <c r="E8997" i="140"/>
  <c r="E9947" i="140" s="1"/>
  <c r="F8997" i="140"/>
  <c r="F9947" i="140" s="1"/>
  <c r="G8997" i="140"/>
  <c r="G9947" i="140" s="1"/>
  <c r="E8998" i="140"/>
  <c r="E9948" i="140" s="1"/>
  <c r="F8998" i="140"/>
  <c r="G8998" i="140"/>
  <c r="G9948" i="140" s="1"/>
  <c r="E8999" i="140"/>
  <c r="E9949" i="140" s="1"/>
  <c r="F8999" i="140"/>
  <c r="F9949" i="140" s="1"/>
  <c r="G8999" i="140"/>
  <c r="G9949" i="140" s="1"/>
  <c r="E9000" i="140"/>
  <c r="E9950" i="140" s="1"/>
  <c r="F9000" i="140"/>
  <c r="F9950" i="140" s="1"/>
  <c r="G9000" i="140"/>
  <c r="E9001" i="140"/>
  <c r="E9951" i="140" s="1"/>
  <c r="F9001" i="140"/>
  <c r="F9951" i="140" s="1"/>
  <c r="G9001" i="140"/>
  <c r="G9951" i="140" s="1"/>
  <c r="E9002" i="140"/>
  <c r="E9952" i="140" s="1"/>
  <c r="F9002" i="140"/>
  <c r="G9002" i="140"/>
  <c r="G9952" i="140" s="1"/>
  <c r="E9003" i="140"/>
  <c r="E9953" i="140" s="1"/>
  <c r="F9003" i="140"/>
  <c r="F9953" i="140" s="1"/>
  <c r="G9003" i="140"/>
  <c r="G9953" i="140" s="1"/>
  <c r="E9004" i="140"/>
  <c r="E9954" i="140" s="1"/>
  <c r="F9004" i="140"/>
  <c r="G9004" i="140"/>
  <c r="G9954" i="140" s="1"/>
  <c r="E9005" i="140"/>
  <c r="E9955" i="140" s="1"/>
  <c r="F9005" i="140"/>
  <c r="F9955" i="140" s="1"/>
  <c r="G9005" i="140"/>
  <c r="G9955" i="140" s="1"/>
  <c r="J9005" i="140"/>
  <c r="E9006" i="140"/>
  <c r="E9956" i="140" s="1"/>
  <c r="F9006" i="140"/>
  <c r="G9006" i="140"/>
  <c r="G9956" i="140" s="1"/>
  <c r="E9007" i="140"/>
  <c r="E9957" i="140" s="1"/>
  <c r="F9007" i="140"/>
  <c r="F9957" i="140" s="1"/>
  <c r="G9007" i="140"/>
  <c r="G9957" i="140" s="1"/>
  <c r="F9008" i="140"/>
  <c r="F9958" i="140" s="1"/>
  <c r="G9008" i="140"/>
  <c r="G9958" i="140" s="1"/>
  <c r="E9009" i="140"/>
  <c r="E9959" i="140" s="1"/>
  <c r="F9009" i="140"/>
  <c r="F9959" i="140" s="1"/>
  <c r="G9009" i="140"/>
  <c r="G9959" i="140" s="1"/>
  <c r="E9010" i="140"/>
  <c r="E9960" i="140" s="1"/>
  <c r="F9010" i="140"/>
  <c r="F9960" i="140" s="1"/>
  <c r="G9010" i="140"/>
  <c r="G9960" i="140" s="1"/>
  <c r="E9011" i="140"/>
  <c r="E9961" i="140" s="1"/>
  <c r="F9011" i="140"/>
  <c r="G9011" i="140"/>
  <c r="G9961" i="140" s="1"/>
  <c r="E9012" i="140"/>
  <c r="E9962" i="140" s="1"/>
  <c r="F9012" i="140"/>
  <c r="F9962" i="140" s="1"/>
  <c r="G9012" i="140"/>
  <c r="E9013" i="140"/>
  <c r="E9963" i="140" s="1"/>
  <c r="F9013" i="140"/>
  <c r="G9013" i="140"/>
  <c r="G9963" i="140" s="1"/>
  <c r="E9014" i="140"/>
  <c r="E9964" i="140" s="1"/>
  <c r="F9014" i="140"/>
  <c r="F9964" i="140" s="1"/>
  <c r="G9014" i="140"/>
  <c r="F9015" i="140"/>
  <c r="F9965" i="140" s="1"/>
  <c r="G9015" i="140"/>
  <c r="E9016" i="140"/>
  <c r="E9966" i="140" s="1"/>
  <c r="F9016" i="140"/>
  <c r="F9966" i="140" s="1"/>
  <c r="G9016" i="140"/>
  <c r="G9966" i="140" s="1"/>
  <c r="E9017" i="140"/>
  <c r="E9967" i="140" s="1"/>
  <c r="F9017" i="140"/>
  <c r="G9017" i="140"/>
  <c r="G9967" i="140" s="1"/>
  <c r="E9018" i="140"/>
  <c r="E9968" i="140" s="1"/>
  <c r="F9018" i="140"/>
  <c r="F9968" i="140" s="1"/>
  <c r="G9018" i="140"/>
  <c r="G9968" i="140" s="1"/>
  <c r="E9019" i="140"/>
  <c r="E9969" i="140" s="1"/>
  <c r="F9019" i="140"/>
  <c r="F9969" i="140" s="1"/>
  <c r="G9019" i="140"/>
  <c r="E9020" i="140"/>
  <c r="E9970" i="140" s="1"/>
  <c r="F9020" i="140"/>
  <c r="F9970" i="140" s="1"/>
  <c r="G9020" i="140"/>
  <c r="G9970" i="140" s="1"/>
  <c r="E9021" i="140"/>
  <c r="E9971" i="140" s="1"/>
  <c r="F9021" i="140"/>
  <c r="F9971" i="140" s="1"/>
  <c r="G9021" i="140"/>
  <c r="G9971" i="140" s="1"/>
  <c r="J9021" i="140"/>
  <c r="E9022" i="140"/>
  <c r="E9972" i="140" s="1"/>
  <c r="F9022" i="140"/>
  <c r="F9972" i="140" s="1"/>
  <c r="G9022" i="140"/>
  <c r="G9972" i="140" s="1"/>
  <c r="E9023" i="140"/>
  <c r="E9973" i="140" s="1"/>
  <c r="F9023" i="140"/>
  <c r="G9023" i="140"/>
  <c r="G9973" i="140" s="1"/>
  <c r="E9024" i="140"/>
  <c r="E9974" i="140" s="1"/>
  <c r="F9024" i="140"/>
  <c r="F9974" i="140" s="1"/>
  <c r="G9024" i="140"/>
  <c r="E9025" i="140"/>
  <c r="E9975" i="140" s="1"/>
  <c r="F9025" i="140"/>
  <c r="F9975" i="140" s="1"/>
  <c r="G9025" i="140"/>
  <c r="G9975" i="140" s="1"/>
  <c r="E9026" i="140"/>
  <c r="E9976" i="140" s="1"/>
  <c r="F9026" i="140"/>
  <c r="G9026" i="140"/>
  <c r="G9976" i="140" s="1"/>
  <c r="E9027" i="140"/>
  <c r="E9977" i="140" s="1"/>
  <c r="F9027" i="140"/>
  <c r="G9027" i="140"/>
  <c r="G9977" i="140" s="1"/>
  <c r="F9028" i="140"/>
  <c r="G9028" i="140"/>
  <c r="G9978" i="140" s="1"/>
  <c r="E9029" i="140"/>
  <c r="E9979" i="140" s="1"/>
  <c r="F9029" i="140"/>
  <c r="F9979" i="140" s="1"/>
  <c r="G9029" i="140"/>
  <c r="G9979" i="140" s="1"/>
  <c r="E9030" i="140"/>
  <c r="E9980" i="140" s="1"/>
  <c r="F9030" i="140"/>
  <c r="F9980" i="140" s="1"/>
  <c r="G9030" i="140"/>
  <c r="G9980" i="140" s="1"/>
  <c r="E9031" i="140"/>
  <c r="E9981" i="140" s="1"/>
  <c r="F9031" i="140"/>
  <c r="F9981" i="140" s="1"/>
  <c r="G9031" i="140"/>
  <c r="G9981" i="140" s="1"/>
  <c r="E9032" i="140"/>
  <c r="E9982" i="140" s="1"/>
  <c r="F9032" i="140"/>
  <c r="F9982" i="140" s="1"/>
  <c r="G9032" i="140"/>
  <c r="G9982" i="140" s="1"/>
  <c r="E9033" i="140"/>
  <c r="E9983" i="140" s="1"/>
  <c r="F9033" i="140"/>
  <c r="F9983" i="140" s="1"/>
  <c r="G9033" i="140"/>
  <c r="E9034" i="140"/>
  <c r="E9984" i="140" s="1"/>
  <c r="F9034" i="140"/>
  <c r="F9984" i="140" s="1"/>
  <c r="G9034" i="140"/>
  <c r="E9035" i="140"/>
  <c r="E9985" i="140" s="1"/>
  <c r="F9035" i="140"/>
  <c r="G9035" i="140"/>
  <c r="G9985" i="140" s="1"/>
  <c r="E9036" i="140"/>
  <c r="E9986" i="140" s="1"/>
  <c r="F9036" i="140"/>
  <c r="F9986" i="140" s="1"/>
  <c r="G9036" i="140"/>
  <c r="E9037" i="140"/>
  <c r="E9987" i="140" s="1"/>
  <c r="F9037" i="140"/>
  <c r="F9987" i="140" s="1"/>
  <c r="G9037" i="140"/>
  <c r="G9987" i="140" s="1"/>
  <c r="E9038" i="140"/>
  <c r="E9988" i="140" s="1"/>
  <c r="F9038" i="140"/>
  <c r="F9988" i="140" s="1"/>
  <c r="G9038" i="140"/>
  <c r="G9988" i="140" s="1"/>
  <c r="E9039" i="140"/>
  <c r="E9989" i="140" s="1"/>
  <c r="F9039" i="140"/>
  <c r="F9989" i="140" s="1"/>
  <c r="G9039" i="140"/>
  <c r="G9989" i="140" s="1"/>
  <c r="E9040" i="140"/>
  <c r="E9990" i="140" s="1"/>
  <c r="F9040" i="140"/>
  <c r="F9990" i="140" s="1"/>
  <c r="G9040" i="140"/>
  <c r="G9990" i="140" s="1"/>
  <c r="E9041" i="140"/>
  <c r="E9991" i="140" s="1"/>
  <c r="F9041" i="140"/>
  <c r="F9991" i="140" s="1"/>
  <c r="G9041" i="140"/>
  <c r="G9991" i="140" s="1"/>
  <c r="E9042" i="140"/>
  <c r="E9992" i="140" s="1"/>
  <c r="F9042" i="140"/>
  <c r="F9992" i="140" s="1"/>
  <c r="G9042" i="140"/>
  <c r="G9992" i="140" s="1"/>
  <c r="E9043" i="140"/>
  <c r="E9993" i="140" s="1"/>
  <c r="F9043" i="140"/>
  <c r="F9993" i="140" s="1"/>
  <c r="G9043" i="140"/>
  <c r="G9993" i="140" s="1"/>
  <c r="F9044" i="140"/>
  <c r="F9994" i="140" s="1"/>
  <c r="E9045" i="140"/>
  <c r="E9995" i="140" s="1"/>
  <c r="F9045" i="140"/>
  <c r="F9995" i="140" s="1"/>
  <c r="E9046" i="140"/>
  <c r="E9996" i="140" s="1"/>
  <c r="F9046" i="140"/>
  <c r="G9996" i="140"/>
  <c r="E9047" i="140"/>
  <c r="E9997" i="140" s="1"/>
  <c r="F9047" i="140"/>
  <c r="F9997" i="140" s="1"/>
  <c r="E9048" i="140"/>
  <c r="E9998" i="140" s="1"/>
  <c r="F9048" i="140"/>
  <c r="G9998" i="140"/>
  <c r="E9049" i="140"/>
  <c r="E9999" i="140" s="1"/>
  <c r="F9049" i="140"/>
  <c r="G9999" i="140"/>
  <c r="E9050" i="140"/>
  <c r="E10000" i="140" s="1"/>
  <c r="F9050" i="140"/>
  <c r="G10000" i="140"/>
  <c r="E9051" i="140"/>
  <c r="E10001" i="140" s="1"/>
  <c r="F9051" i="140"/>
  <c r="F10001" i="140" s="1"/>
  <c r="E9052" i="140"/>
  <c r="E10002" i="140" s="1"/>
  <c r="F9052" i="140"/>
  <c r="G10002" i="140"/>
  <c r="E9053" i="140"/>
  <c r="E10003" i="140" s="1"/>
  <c r="F9053" i="140"/>
  <c r="F10003" i="140" s="1"/>
  <c r="G10003" i="140"/>
  <c r="E9054" i="140"/>
  <c r="E10004" i="140" s="1"/>
  <c r="F9054" i="140"/>
  <c r="G10004" i="140"/>
  <c r="E9055" i="140"/>
  <c r="E10005" i="140" s="1"/>
  <c r="F9055" i="140"/>
  <c r="F10005" i="140" s="1"/>
  <c r="G10005" i="140"/>
  <c r="F9056" i="140"/>
  <c r="F10006" i="140" s="1"/>
  <c r="G9056" i="140"/>
  <c r="G10006" i="140" s="1"/>
  <c r="E9057" i="140"/>
  <c r="E10007" i="140" s="1"/>
  <c r="F9057" i="140"/>
  <c r="F10007" i="140" s="1"/>
  <c r="G9057" i="140"/>
  <c r="G10007" i="140" s="1"/>
  <c r="E9058" i="140"/>
  <c r="E10008" i="140" s="1"/>
  <c r="F9058" i="140"/>
  <c r="F10008" i="140" s="1"/>
  <c r="G9058" i="140"/>
  <c r="G10008" i="140" s="1"/>
  <c r="E9059" i="140"/>
  <c r="E10009" i="140" s="1"/>
  <c r="F9059" i="140"/>
  <c r="G9059" i="140"/>
  <c r="G10009" i="140" s="1"/>
  <c r="E9060" i="140"/>
  <c r="E10010" i="140" s="1"/>
  <c r="F9060" i="140"/>
  <c r="F10010" i="140" s="1"/>
  <c r="G9060" i="140"/>
  <c r="G10010" i="140" s="1"/>
  <c r="E9061" i="140"/>
  <c r="E10011" i="140" s="1"/>
  <c r="F9061" i="140"/>
  <c r="G9061" i="140"/>
  <c r="G10011" i="140" s="1"/>
  <c r="E9062" i="140"/>
  <c r="E10012" i="140" s="1"/>
  <c r="F9062" i="140"/>
  <c r="F10012" i="140" s="1"/>
  <c r="G9062" i="140"/>
  <c r="G10012" i="140" s="1"/>
  <c r="E9063" i="140"/>
  <c r="E10013" i="140" s="1"/>
  <c r="F9063" i="140"/>
  <c r="F10013" i="140" s="1"/>
  <c r="G9063" i="140"/>
  <c r="G10013" i="140" s="1"/>
  <c r="E9064" i="140"/>
  <c r="E10014" i="140" s="1"/>
  <c r="F9064" i="140"/>
  <c r="F10014" i="140" s="1"/>
  <c r="G9064" i="140"/>
  <c r="G10014" i="140" s="1"/>
  <c r="E9065" i="140"/>
  <c r="E10015" i="140" s="1"/>
  <c r="F9065" i="140"/>
  <c r="F10015" i="140" s="1"/>
  <c r="G9065" i="140"/>
  <c r="G10015" i="140" s="1"/>
  <c r="E9066" i="140"/>
  <c r="E10016" i="140" s="1"/>
  <c r="F9066" i="140"/>
  <c r="F10016" i="140" s="1"/>
  <c r="G9066" i="140"/>
  <c r="G10016" i="140" s="1"/>
  <c r="E9067" i="140"/>
  <c r="E10017" i="140" s="1"/>
  <c r="F9067" i="140"/>
  <c r="F10017" i="140" s="1"/>
  <c r="G9067" i="140"/>
  <c r="G10017" i="140" s="1"/>
  <c r="E9068" i="140"/>
  <c r="E10018" i="140" s="1"/>
  <c r="F9068" i="140"/>
  <c r="G9068" i="140"/>
  <c r="G10018" i="140" s="1"/>
  <c r="E9069" i="140"/>
  <c r="E10019" i="140" s="1"/>
  <c r="F9069" i="140"/>
  <c r="F10019" i="140" s="1"/>
  <c r="G9069" i="140"/>
  <c r="G10019" i="140" s="1"/>
  <c r="F9070" i="140"/>
  <c r="F10020" i="140" s="1"/>
  <c r="G9070" i="140"/>
  <c r="G10020" i="140" s="1"/>
  <c r="E9071" i="140"/>
  <c r="E10021" i="140" s="1"/>
  <c r="F9071" i="140"/>
  <c r="G9071" i="140"/>
  <c r="G10021" i="140" s="1"/>
  <c r="E9072" i="140"/>
  <c r="E10022" i="140" s="1"/>
  <c r="F9072" i="140"/>
  <c r="F10022" i="140" s="1"/>
  <c r="G9072" i="140"/>
  <c r="G10022" i="140" s="1"/>
  <c r="E9073" i="140"/>
  <c r="E10023" i="140" s="1"/>
  <c r="F9073" i="140"/>
  <c r="G9073" i="140"/>
  <c r="G10023" i="140" s="1"/>
  <c r="E9074" i="140"/>
  <c r="E10024" i="140" s="1"/>
  <c r="F9074" i="140"/>
  <c r="F10024" i="140" s="1"/>
  <c r="G9074" i="140"/>
  <c r="E9075" i="140"/>
  <c r="E10025" i="140" s="1"/>
  <c r="F9075" i="140"/>
  <c r="F10025" i="140" s="1"/>
  <c r="G9075" i="140"/>
  <c r="E9076" i="140"/>
  <c r="E10026" i="140" s="1"/>
  <c r="F9076" i="140"/>
  <c r="F10026" i="140" s="1"/>
  <c r="G9076" i="140"/>
  <c r="G10026" i="140" s="1"/>
  <c r="E9077" i="140"/>
  <c r="E10027" i="140" s="1"/>
  <c r="F9077" i="140"/>
  <c r="F10027" i="140" s="1"/>
  <c r="G9077" i="140"/>
  <c r="G10027" i="140" s="1"/>
  <c r="E9078" i="140"/>
  <c r="E10028" i="140" s="1"/>
  <c r="F9078" i="140"/>
  <c r="F10028" i="140" s="1"/>
  <c r="G9078" i="140"/>
  <c r="G10028" i="140" s="1"/>
  <c r="E9079" i="140"/>
  <c r="E10029" i="140" s="1"/>
  <c r="F9079" i="140"/>
  <c r="F10029" i="140" s="1"/>
  <c r="G9079" i="140"/>
  <c r="G10029" i="140" s="1"/>
  <c r="E9080" i="140"/>
  <c r="E10030" i="140" s="1"/>
  <c r="F9080" i="140"/>
  <c r="F10030" i="140" s="1"/>
  <c r="G9080" i="140"/>
  <c r="E9081" i="140"/>
  <c r="E10031" i="140" s="1"/>
  <c r="F9081" i="140"/>
  <c r="F10031" i="140" s="1"/>
  <c r="G9081" i="140"/>
  <c r="G10031" i="140" s="1"/>
  <c r="E9082" i="140"/>
  <c r="E10032" i="140" s="1"/>
  <c r="F9082" i="140"/>
  <c r="F10032" i="140" s="1"/>
  <c r="G9082" i="140"/>
  <c r="G10032" i="140" s="1"/>
  <c r="E9083" i="140"/>
  <c r="E10033" i="140" s="1"/>
  <c r="F9083" i="140"/>
  <c r="G9083" i="140"/>
  <c r="G10033" i="140" s="1"/>
  <c r="E9084" i="140"/>
  <c r="E10034" i="140" s="1"/>
  <c r="F9084" i="140"/>
  <c r="F10034" i="140" s="1"/>
  <c r="G9084" i="140"/>
  <c r="G10034" i="140" s="1"/>
  <c r="F9085" i="140"/>
  <c r="G9085" i="140"/>
  <c r="G10035" i="140" s="1"/>
  <c r="E9086" i="140"/>
  <c r="E10036" i="140" s="1"/>
  <c r="F9086" i="140"/>
  <c r="G9086" i="140"/>
  <c r="G10036" i="140" s="1"/>
  <c r="E9087" i="140"/>
  <c r="E10037" i="140" s="1"/>
  <c r="F9087" i="140"/>
  <c r="G9087" i="140"/>
  <c r="G10037" i="140" s="1"/>
  <c r="E9088" i="140"/>
  <c r="E10038" i="140" s="1"/>
  <c r="F9088" i="140"/>
  <c r="G9088" i="140"/>
  <c r="G10038" i="140" s="1"/>
  <c r="E9089" i="140"/>
  <c r="E10039" i="140" s="1"/>
  <c r="F9089" i="140"/>
  <c r="F10039" i="140" s="1"/>
  <c r="G9089" i="140"/>
  <c r="G10039" i="140" s="1"/>
  <c r="E9090" i="140"/>
  <c r="E10040" i="140" s="1"/>
  <c r="F9090" i="140"/>
  <c r="G9090" i="140"/>
  <c r="G10040" i="140" s="1"/>
  <c r="E9091" i="140"/>
  <c r="E10041" i="140" s="1"/>
  <c r="F9091" i="140"/>
  <c r="F10041" i="140" s="1"/>
  <c r="G9091" i="140"/>
  <c r="G10041" i="140" s="1"/>
  <c r="E9092" i="140"/>
  <c r="E10042" i="140" s="1"/>
  <c r="F9092" i="140"/>
  <c r="G9092" i="140"/>
  <c r="G10042" i="140" s="1"/>
  <c r="E9093" i="140"/>
  <c r="E10043" i="140" s="1"/>
  <c r="F9093" i="140"/>
  <c r="F10043" i="140" s="1"/>
  <c r="G9093" i="140"/>
  <c r="G10043" i="140" s="1"/>
  <c r="E9094" i="140"/>
  <c r="E10044" i="140" s="1"/>
  <c r="F9094" i="140"/>
  <c r="F10044" i="140" s="1"/>
  <c r="G9094" i="140"/>
  <c r="E9095" i="140"/>
  <c r="E10045" i="140" s="1"/>
  <c r="F9095" i="140"/>
  <c r="F10045" i="140" s="1"/>
  <c r="G9095" i="140"/>
  <c r="G10045" i="140" s="1"/>
  <c r="E9096" i="140"/>
  <c r="E10046" i="140" s="1"/>
  <c r="F9096" i="140"/>
  <c r="F10046" i="140" s="1"/>
  <c r="G9096" i="140"/>
  <c r="G10046" i="140" s="1"/>
  <c r="E9097" i="140"/>
  <c r="E10047" i="140" s="1"/>
  <c r="F9097" i="140"/>
  <c r="F10047" i="140" s="1"/>
  <c r="G9097" i="140"/>
  <c r="G10047" i="140" s="1"/>
  <c r="E9098" i="140"/>
  <c r="E10048" i="140" s="1"/>
  <c r="F9098" i="140"/>
  <c r="F10048" i="140" s="1"/>
  <c r="G9098" i="140"/>
  <c r="G10048" i="140" s="1"/>
  <c r="E9099" i="140"/>
  <c r="E10049" i="140" s="1"/>
  <c r="F9099" i="140"/>
  <c r="F10049" i="140" s="1"/>
  <c r="G9099" i="140"/>
  <c r="G10049" i="140" s="1"/>
  <c r="J9099" i="140"/>
  <c r="F9100" i="140"/>
  <c r="F10050" i="140" s="1"/>
  <c r="G9100" i="140"/>
  <c r="G10050" i="140" s="1"/>
  <c r="E9101" i="140"/>
  <c r="E10051" i="140" s="1"/>
  <c r="F9101" i="140"/>
  <c r="F10051" i="140" s="1"/>
  <c r="G9101" i="140"/>
  <c r="G10051" i="140" s="1"/>
  <c r="E9102" i="140"/>
  <c r="E10052" i="140" s="1"/>
  <c r="F9102" i="140"/>
  <c r="F10052" i="140" s="1"/>
  <c r="G9102" i="140"/>
  <c r="G10052" i="140" s="1"/>
  <c r="E9103" i="140"/>
  <c r="E10053" i="140" s="1"/>
  <c r="F9103" i="140"/>
  <c r="F10053" i="140" s="1"/>
  <c r="G9103" i="140"/>
  <c r="G10053" i="140" s="1"/>
  <c r="E9104" i="140"/>
  <c r="E10054" i="140" s="1"/>
  <c r="F9104" i="140"/>
  <c r="F10054" i="140" s="1"/>
  <c r="G9104" i="140"/>
  <c r="G10054" i="140" s="1"/>
  <c r="J9104" i="140"/>
  <c r="E9105" i="140"/>
  <c r="E10055" i="140" s="1"/>
  <c r="F9105" i="140"/>
  <c r="F10055" i="140" s="1"/>
  <c r="G9105" i="140"/>
  <c r="G10055" i="140" s="1"/>
  <c r="E9106" i="140"/>
  <c r="E10056" i="140" s="1"/>
  <c r="F9106" i="140"/>
  <c r="G9106" i="140"/>
  <c r="G10056" i="140" s="1"/>
  <c r="E9107" i="140"/>
  <c r="E10057" i="140" s="1"/>
  <c r="F9107" i="140"/>
  <c r="F10057" i="140" s="1"/>
  <c r="G9107" i="140"/>
  <c r="G10057" i="140" s="1"/>
  <c r="E9108" i="140"/>
  <c r="E10058" i="140" s="1"/>
  <c r="F9108" i="140"/>
  <c r="F10058" i="140" s="1"/>
  <c r="G9108" i="140"/>
  <c r="E9109" i="140"/>
  <c r="E10059" i="140" s="1"/>
  <c r="F9109" i="140"/>
  <c r="F10059" i="140" s="1"/>
  <c r="G9109" i="140"/>
  <c r="G10059" i="140" s="1"/>
  <c r="E9110" i="140"/>
  <c r="E10060" i="140" s="1"/>
  <c r="F9110" i="140"/>
  <c r="F10060" i="140" s="1"/>
  <c r="G9110" i="140"/>
  <c r="G10060" i="140" s="1"/>
  <c r="E9111" i="140"/>
  <c r="E10061" i="140" s="1"/>
  <c r="F9111" i="140"/>
  <c r="G9111" i="140"/>
  <c r="G10061" i="140" s="1"/>
  <c r="E9112" i="140"/>
  <c r="E10062" i="140" s="1"/>
  <c r="F9112" i="140"/>
  <c r="G9112" i="140"/>
  <c r="G10062" i="140" s="1"/>
  <c r="F9113" i="140"/>
  <c r="G9113" i="140"/>
  <c r="G10063" i="140" s="1"/>
  <c r="E9114" i="140"/>
  <c r="E10064" i="140" s="1"/>
  <c r="F9114" i="140"/>
  <c r="G9114" i="140"/>
  <c r="G10064" i="140" s="1"/>
  <c r="E9115" i="140"/>
  <c r="E10065" i="140" s="1"/>
  <c r="F9115" i="140"/>
  <c r="G9115" i="140"/>
  <c r="G10065" i="140" s="1"/>
  <c r="E9116" i="140"/>
  <c r="E10066" i="140" s="1"/>
  <c r="F9116" i="140"/>
  <c r="G9116" i="140"/>
  <c r="G10066" i="140" s="1"/>
  <c r="E9117" i="140"/>
  <c r="E10067" i="140" s="1"/>
  <c r="F9117" i="140"/>
  <c r="G9117" i="140"/>
  <c r="G10067" i="140" s="1"/>
  <c r="E9118" i="140"/>
  <c r="E10068" i="140" s="1"/>
  <c r="F9118" i="140"/>
  <c r="F10068" i="140" s="1"/>
  <c r="G9118" i="140"/>
  <c r="G10068" i="140" s="1"/>
  <c r="E9119" i="140"/>
  <c r="E10069" i="140" s="1"/>
  <c r="F9119" i="140"/>
  <c r="G9119" i="140"/>
  <c r="G10069" i="140" s="1"/>
  <c r="E9120" i="140"/>
  <c r="E10070" i="140" s="1"/>
  <c r="F9120" i="140"/>
  <c r="F10070" i="140" s="1"/>
  <c r="G9120" i="140"/>
  <c r="E9121" i="140"/>
  <c r="E10071" i="140" s="1"/>
  <c r="F9121" i="140"/>
  <c r="G9121" i="140"/>
  <c r="G10071" i="140" s="1"/>
  <c r="E9122" i="140"/>
  <c r="E10072" i="140" s="1"/>
  <c r="F9122" i="140"/>
  <c r="F10072" i="140" s="1"/>
  <c r="G9122" i="140"/>
  <c r="G10072" i="140" s="1"/>
  <c r="E9123" i="140"/>
  <c r="E10073" i="140" s="1"/>
  <c r="F9123" i="140"/>
  <c r="G9123" i="140"/>
  <c r="G10073" i="140" s="1"/>
  <c r="E9124" i="140"/>
  <c r="E10074" i="140" s="1"/>
  <c r="F9124" i="140"/>
  <c r="F10074" i="140" s="1"/>
  <c r="G9124" i="140"/>
  <c r="E9125" i="140"/>
  <c r="E10075" i="140" s="1"/>
  <c r="F9125" i="140"/>
  <c r="G9125" i="140"/>
  <c r="G10075" i="140" s="1"/>
  <c r="E9126" i="140"/>
  <c r="E10076" i="140" s="1"/>
  <c r="F9126" i="140"/>
  <c r="G9126" i="140"/>
  <c r="G10076" i="140" s="1"/>
  <c r="E9127" i="140"/>
  <c r="E10077" i="140" s="1"/>
  <c r="F9127" i="140"/>
  <c r="G9127" i="140"/>
  <c r="G10077" i="140" s="1"/>
  <c r="E9128" i="140"/>
  <c r="E10078" i="140" s="1"/>
  <c r="F9128" i="140"/>
  <c r="G9128" i="140"/>
  <c r="G10078" i="140" s="1"/>
  <c r="E9129" i="140"/>
  <c r="E10079" i="140" s="1"/>
  <c r="F9129" i="140"/>
  <c r="G9129" i="140"/>
  <c r="G10079" i="140" s="1"/>
  <c r="E9130" i="140"/>
  <c r="E10080" i="140" s="1"/>
  <c r="F9130" i="140"/>
  <c r="F10080" i="140" s="1"/>
  <c r="G9130" i="140"/>
  <c r="G10080" i="140" s="1"/>
  <c r="J9130" i="140"/>
  <c r="F9131" i="140"/>
  <c r="G10081" i="140"/>
  <c r="E9132" i="140"/>
  <c r="E10082" i="140" s="1"/>
  <c r="F9132" i="140"/>
  <c r="F10082" i="140" s="1"/>
  <c r="G10082" i="140"/>
  <c r="E9133" i="140"/>
  <c r="E10083" i="140" s="1"/>
  <c r="F9133" i="140"/>
  <c r="G10083" i="140"/>
  <c r="E9134" i="140"/>
  <c r="E10084" i="140" s="1"/>
  <c r="F9134" i="140"/>
  <c r="F10084" i="140" s="1"/>
  <c r="G10084" i="140"/>
  <c r="E9135" i="140"/>
  <c r="E10085" i="140" s="1"/>
  <c r="F9135" i="140"/>
  <c r="G10085" i="140"/>
  <c r="E8582" i="140"/>
  <c r="E9532" i="140" s="1"/>
  <c r="F8582" i="140"/>
  <c r="F9532" i="140" s="1"/>
  <c r="G8582" i="140"/>
  <c r="G9532" i="140" s="1"/>
  <c r="E8583" i="140"/>
  <c r="E9533" i="140" s="1"/>
  <c r="F8583" i="140"/>
  <c r="G8583" i="140"/>
  <c r="G9533" i="140" s="1"/>
  <c r="E8584" i="140"/>
  <c r="E9534" i="140" s="1"/>
  <c r="F8584" i="140"/>
  <c r="F9534" i="140" s="1"/>
  <c r="G8584" i="140"/>
  <c r="G9534" i="140" s="1"/>
  <c r="F8585" i="140"/>
  <c r="F9535" i="140" s="1"/>
  <c r="G8585" i="140"/>
  <c r="G9535" i="140" s="1"/>
  <c r="E8586" i="140"/>
  <c r="E9536" i="140" s="1"/>
  <c r="F8586" i="140"/>
  <c r="F9536" i="140" s="1"/>
  <c r="G8586" i="140"/>
  <c r="G9536" i="140" s="1"/>
  <c r="E8587" i="140"/>
  <c r="E9537" i="140" s="1"/>
  <c r="F8587" i="140"/>
  <c r="F9537" i="140" s="1"/>
  <c r="G8587" i="140"/>
  <c r="G9537" i="140" s="1"/>
  <c r="E8588" i="140"/>
  <c r="E9538" i="140" s="1"/>
  <c r="F8588" i="140"/>
  <c r="F9538" i="140" s="1"/>
  <c r="G8588" i="140"/>
  <c r="E8589" i="140"/>
  <c r="E9539" i="140" s="1"/>
  <c r="F8589" i="140"/>
  <c r="F9539" i="140" s="1"/>
  <c r="G8589" i="140"/>
  <c r="G9539" i="140" s="1"/>
  <c r="E8590" i="140"/>
  <c r="E9540" i="140" s="1"/>
  <c r="F8590" i="140"/>
  <c r="F9540" i="140" s="1"/>
  <c r="G8590" i="140"/>
  <c r="E8591" i="140"/>
  <c r="E9541" i="140" s="1"/>
  <c r="F8591" i="140"/>
  <c r="F9541" i="140" s="1"/>
  <c r="G8591" i="140"/>
  <c r="G9541" i="140" s="1"/>
  <c r="E8592" i="140"/>
  <c r="E9542" i="140" s="1"/>
  <c r="F8592" i="140"/>
  <c r="F9542" i="140" s="1"/>
  <c r="G8592" i="140"/>
  <c r="F8593" i="140"/>
  <c r="F9543" i="140" s="1"/>
  <c r="G8593" i="140"/>
  <c r="G9543" i="140" s="1"/>
  <c r="E8594" i="140"/>
  <c r="E9544" i="140" s="1"/>
  <c r="F8594" i="140"/>
  <c r="F9544" i="140" s="1"/>
  <c r="G8594" i="140"/>
  <c r="G9544" i="140" s="1"/>
  <c r="E8595" i="140"/>
  <c r="E9545" i="140" s="1"/>
  <c r="F8595" i="140"/>
  <c r="F9545" i="140" s="1"/>
  <c r="G8595" i="140"/>
  <c r="G9545" i="140" s="1"/>
  <c r="E8596" i="140"/>
  <c r="E9546" i="140" s="1"/>
  <c r="F8596" i="140"/>
  <c r="G8596" i="140"/>
  <c r="G9546" i="140" s="1"/>
  <c r="E8597" i="140"/>
  <c r="E9547" i="140" s="1"/>
  <c r="F8597" i="140"/>
  <c r="F9547" i="140" s="1"/>
  <c r="G8597" i="140"/>
  <c r="G9547" i="140" s="1"/>
  <c r="E8598" i="140"/>
  <c r="E9548" i="140" s="1"/>
  <c r="F8598" i="140"/>
  <c r="G8598" i="140"/>
  <c r="G9548" i="140" s="1"/>
  <c r="E8599" i="140"/>
  <c r="E9549" i="140" s="1"/>
  <c r="F8599" i="140"/>
  <c r="F9549" i="140" s="1"/>
  <c r="G8599" i="140"/>
  <c r="E8600" i="140"/>
  <c r="E9550" i="140" s="1"/>
  <c r="F8600" i="140"/>
  <c r="G8600" i="140"/>
  <c r="G9550" i="140" s="1"/>
  <c r="E8601" i="140"/>
  <c r="E9551" i="140" s="1"/>
  <c r="F8601" i="140"/>
  <c r="F9551" i="140" s="1"/>
  <c r="G8601" i="140"/>
  <c r="G9551" i="140" s="1"/>
  <c r="E8602" i="140"/>
  <c r="E9552" i="140" s="1"/>
  <c r="F8602" i="140"/>
  <c r="G8602" i="140"/>
  <c r="G9552" i="140" s="1"/>
  <c r="E8603" i="140"/>
  <c r="E9553" i="140" s="1"/>
  <c r="F8603" i="140"/>
  <c r="F9553" i="140" s="1"/>
  <c r="G8603" i="140"/>
  <c r="G9553" i="140" s="1"/>
  <c r="F8604" i="140"/>
  <c r="F9554" i="140" s="1"/>
  <c r="G8604" i="140"/>
  <c r="E8605" i="140"/>
  <c r="E9555" i="140" s="1"/>
  <c r="F8605" i="140"/>
  <c r="G8605" i="140"/>
  <c r="G9555" i="140" s="1"/>
  <c r="E8606" i="140"/>
  <c r="E9556" i="140" s="1"/>
  <c r="F8606" i="140"/>
  <c r="G8606" i="140"/>
  <c r="G9556" i="140" s="1"/>
  <c r="E8607" i="140"/>
  <c r="E9557" i="140" s="1"/>
  <c r="F8607" i="140"/>
  <c r="G8607" i="140"/>
  <c r="G9557" i="140" s="1"/>
  <c r="E8608" i="140"/>
  <c r="E9558" i="140" s="1"/>
  <c r="F8608" i="140"/>
  <c r="F9558" i="140" s="1"/>
  <c r="G8608" i="140"/>
  <c r="G9558" i="140" s="1"/>
  <c r="E8609" i="140"/>
  <c r="E9559" i="140" s="1"/>
  <c r="F8609" i="140"/>
  <c r="G8609" i="140"/>
  <c r="G9559" i="140" s="1"/>
  <c r="E8610" i="140"/>
  <c r="E9560" i="140" s="1"/>
  <c r="F8610" i="140"/>
  <c r="F9560" i="140" s="1"/>
  <c r="G8610" i="140"/>
  <c r="E8611" i="140"/>
  <c r="E9561" i="140" s="1"/>
  <c r="F8611" i="140"/>
  <c r="G8611" i="140"/>
  <c r="G9561" i="140" s="1"/>
  <c r="E8612" i="140"/>
  <c r="E9562" i="140" s="1"/>
  <c r="F8612" i="140"/>
  <c r="F9562" i="140" s="1"/>
  <c r="G8612" i="140"/>
  <c r="E8613" i="140"/>
  <c r="E9563" i="140" s="1"/>
  <c r="F8613" i="140"/>
  <c r="F9563" i="140" s="1"/>
  <c r="G8613" i="140"/>
  <c r="G9563" i="140" s="1"/>
  <c r="E8614" i="140"/>
  <c r="E9564" i="140" s="1"/>
  <c r="F8614" i="140"/>
  <c r="F9564" i="140" s="1"/>
  <c r="G8614" i="140"/>
  <c r="G9564" i="140" s="1"/>
  <c r="E8615" i="140"/>
  <c r="E9565" i="140" s="1"/>
  <c r="F8615" i="140"/>
  <c r="F9565" i="140" s="1"/>
  <c r="G8615" i="140"/>
  <c r="E8616" i="140"/>
  <c r="E9566" i="140" s="1"/>
  <c r="F8616" i="140"/>
  <c r="G8616" i="140"/>
  <c r="G9566" i="140" s="1"/>
  <c r="E8617" i="140"/>
  <c r="E9567" i="140" s="1"/>
  <c r="F8617" i="140"/>
  <c r="F9567" i="140" s="1"/>
  <c r="G8617" i="140"/>
  <c r="G9567" i="140" s="1"/>
  <c r="E8618" i="140"/>
  <c r="E9568" i="140" s="1"/>
  <c r="F8618" i="140"/>
  <c r="F9568" i="140" s="1"/>
  <c r="G8618" i="140"/>
  <c r="E8541" i="140"/>
  <c r="E9491" i="140" s="1"/>
  <c r="F8541" i="140"/>
  <c r="F9491" i="140" s="1"/>
  <c r="G8541" i="140"/>
  <c r="G9491" i="140" s="1"/>
  <c r="E8542" i="140"/>
  <c r="E9492" i="140" s="1"/>
  <c r="F8542" i="140"/>
  <c r="G8542" i="140"/>
  <c r="G9492" i="140" s="1"/>
  <c r="E8543" i="140"/>
  <c r="E9493" i="140" s="1"/>
  <c r="F8543" i="140"/>
  <c r="F9493" i="140" s="1"/>
  <c r="G8543" i="140"/>
  <c r="G9493" i="140" s="1"/>
  <c r="E8544" i="140"/>
  <c r="E9494" i="140" s="1"/>
  <c r="F8544" i="140"/>
  <c r="F9494" i="140" s="1"/>
  <c r="G8544" i="140"/>
  <c r="G9494" i="140" s="1"/>
  <c r="E8545" i="140"/>
  <c r="E9495" i="140" s="1"/>
  <c r="F8545" i="140"/>
  <c r="F9495" i="140" s="1"/>
  <c r="G8545" i="140"/>
  <c r="G9495" i="140" s="1"/>
  <c r="E8546" i="140"/>
  <c r="E9496" i="140" s="1"/>
  <c r="F8546" i="140"/>
  <c r="F9496" i="140" s="1"/>
  <c r="G8546" i="140"/>
  <c r="G9496" i="140" s="1"/>
  <c r="E8547" i="140"/>
  <c r="E9497" i="140" s="1"/>
  <c r="F8547" i="140"/>
  <c r="F9497" i="140" s="1"/>
  <c r="G8547" i="140"/>
  <c r="G9497" i="140" s="1"/>
  <c r="E8548" i="140"/>
  <c r="E9498" i="140" s="1"/>
  <c r="F8548" i="140"/>
  <c r="F9498" i="140" s="1"/>
  <c r="G8548" i="140"/>
  <c r="E8549" i="140"/>
  <c r="E9499" i="140" s="1"/>
  <c r="F8549" i="140"/>
  <c r="F9499" i="140" s="1"/>
  <c r="G8549" i="140"/>
  <c r="G9499" i="140" s="1"/>
  <c r="F8550" i="140"/>
  <c r="F9500" i="140" s="1"/>
  <c r="G8550" i="140"/>
  <c r="G9500" i="140" s="1"/>
  <c r="E8551" i="140"/>
  <c r="E9501" i="140" s="1"/>
  <c r="F8551" i="140"/>
  <c r="G8551" i="140"/>
  <c r="G9501" i="140" s="1"/>
  <c r="E8552" i="140"/>
  <c r="E9502" i="140" s="1"/>
  <c r="F8552" i="140"/>
  <c r="F9502" i="140" s="1"/>
  <c r="G8552" i="140"/>
  <c r="G9502" i="140" s="1"/>
  <c r="J8552" i="140"/>
  <c r="E8553" i="140"/>
  <c r="E9503" i="140" s="1"/>
  <c r="F8553" i="140"/>
  <c r="F9503" i="140" s="1"/>
  <c r="G8553" i="140"/>
  <c r="E8554" i="140"/>
  <c r="E9504" i="140" s="1"/>
  <c r="F8554" i="140"/>
  <c r="F9504" i="140" s="1"/>
  <c r="G8554" i="140"/>
  <c r="G9504" i="140" s="1"/>
  <c r="E8555" i="140"/>
  <c r="E9505" i="140" s="1"/>
  <c r="F8555" i="140"/>
  <c r="F9505" i="140" s="1"/>
  <c r="G8555" i="140"/>
  <c r="G9505" i="140" s="1"/>
  <c r="E8556" i="140"/>
  <c r="E9506" i="140" s="1"/>
  <c r="F8556" i="140"/>
  <c r="F9506" i="140" s="1"/>
  <c r="G8556" i="140"/>
  <c r="G9506" i="140" s="1"/>
  <c r="E8557" i="140"/>
  <c r="E9507" i="140" s="1"/>
  <c r="F8557" i="140"/>
  <c r="F9507" i="140" s="1"/>
  <c r="G8557" i="140"/>
  <c r="G9507" i="140" s="1"/>
  <c r="E8558" i="140"/>
  <c r="E9508" i="140" s="1"/>
  <c r="F8558" i="140"/>
  <c r="F9508" i="140" s="1"/>
  <c r="G8558" i="140"/>
  <c r="G9508" i="140" s="1"/>
  <c r="E8559" i="140"/>
  <c r="E9509" i="140" s="1"/>
  <c r="F8559" i="140"/>
  <c r="G8559" i="140"/>
  <c r="G9509" i="140" s="1"/>
  <c r="E8560" i="140"/>
  <c r="E9510" i="140" s="1"/>
  <c r="F8560" i="140"/>
  <c r="F9510" i="140" s="1"/>
  <c r="G8560" i="140"/>
  <c r="E8561" i="140"/>
  <c r="E9511" i="140" s="1"/>
  <c r="F8561" i="140"/>
  <c r="F9511" i="140" s="1"/>
  <c r="G8561" i="140"/>
  <c r="E8562" i="140"/>
  <c r="E9512" i="140" s="1"/>
  <c r="F8562" i="140"/>
  <c r="G8562" i="140"/>
  <c r="G9512" i="140" s="1"/>
  <c r="E8563" i="140"/>
  <c r="E9513" i="140" s="1"/>
  <c r="F8563" i="140"/>
  <c r="F9513" i="140" s="1"/>
  <c r="G8563" i="140"/>
  <c r="G9513" i="140" s="1"/>
  <c r="F8564" i="140"/>
  <c r="G8564" i="140"/>
  <c r="G9514" i="140" s="1"/>
  <c r="E8565" i="140"/>
  <c r="E9515" i="140" s="1"/>
  <c r="F8565" i="140"/>
  <c r="F9515" i="140" s="1"/>
  <c r="G8565" i="140"/>
  <c r="G9515" i="140" s="1"/>
  <c r="E8566" i="140"/>
  <c r="E9516" i="140" s="1"/>
  <c r="F8566" i="140"/>
  <c r="F9516" i="140" s="1"/>
  <c r="G8566" i="140"/>
  <c r="E8567" i="140"/>
  <c r="E9517" i="140" s="1"/>
  <c r="F8567" i="140"/>
  <c r="F9517" i="140" s="1"/>
  <c r="G8567" i="140"/>
  <c r="G9517" i="140" s="1"/>
  <c r="E8568" i="140"/>
  <c r="E9518" i="140" s="1"/>
  <c r="F8568" i="140"/>
  <c r="F9518" i="140" s="1"/>
  <c r="G8568" i="140"/>
  <c r="E8569" i="140"/>
  <c r="E9519" i="140" s="1"/>
  <c r="F8569" i="140"/>
  <c r="F9519" i="140" s="1"/>
  <c r="G8569" i="140"/>
  <c r="G9519" i="140" s="1"/>
  <c r="E8570" i="140"/>
  <c r="E9520" i="140" s="1"/>
  <c r="F8570" i="140"/>
  <c r="F9520" i="140" s="1"/>
  <c r="G8570" i="140"/>
  <c r="E8571" i="140"/>
  <c r="E9521" i="140" s="1"/>
  <c r="F8571" i="140"/>
  <c r="F9521" i="140" s="1"/>
  <c r="G8571" i="140"/>
  <c r="G9521" i="140" s="1"/>
  <c r="E8572" i="140"/>
  <c r="E9522" i="140" s="1"/>
  <c r="F8572" i="140"/>
  <c r="F9522" i="140" s="1"/>
  <c r="G8572" i="140"/>
  <c r="E8573" i="140"/>
  <c r="E9523" i="140" s="1"/>
  <c r="F8573" i="140"/>
  <c r="G8573" i="140"/>
  <c r="G9523" i="140" s="1"/>
  <c r="E8574" i="140"/>
  <c r="E9524" i="140" s="1"/>
  <c r="F8574" i="140"/>
  <c r="F9524" i="140" s="1"/>
  <c r="G8574" i="140"/>
  <c r="F8575" i="140"/>
  <c r="F9525" i="140" s="1"/>
  <c r="G8575" i="140"/>
  <c r="G9525" i="140" s="1"/>
  <c r="E8576" i="140"/>
  <c r="E9526" i="140" s="1"/>
  <c r="F8576" i="140"/>
  <c r="G8576" i="140"/>
  <c r="G9526" i="140" s="1"/>
  <c r="E8577" i="140"/>
  <c r="E9527" i="140" s="1"/>
  <c r="F8577" i="140"/>
  <c r="F9527" i="140" s="1"/>
  <c r="G8577" i="140"/>
  <c r="G9527" i="140" s="1"/>
  <c r="E8578" i="140"/>
  <c r="E9528" i="140" s="1"/>
  <c r="F8578" i="140"/>
  <c r="F9528" i="140" s="1"/>
  <c r="G8578" i="140"/>
  <c r="E8579" i="140"/>
  <c r="E9529" i="140" s="1"/>
  <c r="F8579" i="140"/>
  <c r="G8579" i="140"/>
  <c r="G9529" i="140" s="1"/>
  <c r="E8580" i="140"/>
  <c r="E9530" i="140" s="1"/>
  <c r="F8580" i="140"/>
  <c r="F9530" i="140" s="1"/>
  <c r="G8580" i="140"/>
  <c r="G9530" i="140" s="1"/>
  <c r="E8581" i="140"/>
  <c r="E9531" i="140" s="1"/>
  <c r="F8581" i="140"/>
  <c r="G8581" i="140"/>
  <c r="G9531" i="140" s="1"/>
  <c r="E8507" i="140"/>
  <c r="E9457" i="140" s="1"/>
  <c r="F8507" i="140"/>
  <c r="F9457" i="140" s="1"/>
  <c r="G8507" i="140"/>
  <c r="G9457" i="140" s="1"/>
  <c r="E8508" i="140"/>
  <c r="E9458" i="140" s="1"/>
  <c r="F8508" i="140"/>
  <c r="F9458" i="140" s="1"/>
  <c r="G8508" i="140"/>
  <c r="G9458" i="140" s="1"/>
  <c r="E8509" i="140"/>
  <c r="E9459" i="140" s="1"/>
  <c r="F8509" i="140"/>
  <c r="F9459" i="140" s="1"/>
  <c r="G8509" i="140"/>
  <c r="G9459" i="140" s="1"/>
  <c r="E8510" i="140"/>
  <c r="E9460" i="140" s="1"/>
  <c r="F8510" i="140"/>
  <c r="F9460" i="140" s="1"/>
  <c r="G8510" i="140"/>
  <c r="G9460" i="140" s="1"/>
  <c r="E8511" i="140"/>
  <c r="E9461" i="140" s="1"/>
  <c r="F8511" i="140"/>
  <c r="F9461" i="140" s="1"/>
  <c r="G8511" i="140"/>
  <c r="G9461" i="140" s="1"/>
  <c r="J8511" i="140"/>
  <c r="E8512" i="140"/>
  <c r="E9462" i="140" s="1"/>
  <c r="F8512" i="140"/>
  <c r="F9462" i="140" s="1"/>
  <c r="G8512" i="140"/>
  <c r="F8513" i="140"/>
  <c r="F9463" i="140" s="1"/>
  <c r="G8513" i="140"/>
  <c r="G9463" i="140" s="1"/>
  <c r="E8514" i="140"/>
  <c r="E9464" i="140" s="1"/>
  <c r="F8514" i="140"/>
  <c r="F9464" i="140" s="1"/>
  <c r="G8514" i="140"/>
  <c r="G9464" i="140" s="1"/>
  <c r="E8515" i="140"/>
  <c r="E9465" i="140" s="1"/>
  <c r="F8515" i="140"/>
  <c r="F9465" i="140" s="1"/>
  <c r="G8515" i="140"/>
  <c r="G9465" i="140" s="1"/>
  <c r="E8516" i="140"/>
  <c r="E9466" i="140" s="1"/>
  <c r="F8516" i="140"/>
  <c r="F9466" i="140" s="1"/>
  <c r="G8516" i="140"/>
  <c r="G9466" i="140" s="1"/>
  <c r="E8517" i="140"/>
  <c r="E9467" i="140" s="1"/>
  <c r="F8517" i="140"/>
  <c r="F9467" i="140" s="1"/>
  <c r="G8517" i="140"/>
  <c r="G9467" i="140" s="1"/>
  <c r="E8518" i="140"/>
  <c r="E9468" i="140" s="1"/>
  <c r="F8518" i="140"/>
  <c r="G8518" i="140"/>
  <c r="G9468" i="140" s="1"/>
  <c r="E8519" i="140"/>
  <c r="E9469" i="140" s="1"/>
  <c r="F8519" i="140"/>
  <c r="F9469" i="140" s="1"/>
  <c r="G8519" i="140"/>
  <c r="E8520" i="140"/>
  <c r="E9470" i="140" s="1"/>
  <c r="F8520" i="140"/>
  <c r="G8520" i="140"/>
  <c r="G9470" i="140" s="1"/>
  <c r="E8521" i="140"/>
  <c r="E9471" i="140" s="1"/>
  <c r="F8521" i="140"/>
  <c r="F9471" i="140" s="1"/>
  <c r="G8521" i="140"/>
  <c r="G9471" i="140" s="1"/>
  <c r="E8522" i="140"/>
  <c r="E9472" i="140" s="1"/>
  <c r="F8522" i="140"/>
  <c r="G8522" i="140"/>
  <c r="G9472" i="140" s="1"/>
  <c r="E8523" i="140"/>
  <c r="E9473" i="140" s="1"/>
  <c r="F8523" i="140"/>
  <c r="F9473" i="140" s="1"/>
  <c r="G8523" i="140"/>
  <c r="E8524" i="140"/>
  <c r="E9474" i="140" s="1"/>
  <c r="F8524" i="140"/>
  <c r="G8524" i="140"/>
  <c r="G9474" i="140" s="1"/>
  <c r="E8525" i="140"/>
  <c r="E9475" i="140" s="1"/>
  <c r="F8525" i="140"/>
  <c r="F9475" i="140" s="1"/>
  <c r="G8525" i="140"/>
  <c r="G9475" i="140" s="1"/>
  <c r="E8526" i="140"/>
  <c r="E9476" i="140" s="1"/>
  <c r="F8526" i="140"/>
  <c r="F9476" i="140" s="1"/>
  <c r="G8526" i="140"/>
  <c r="E8527" i="140"/>
  <c r="E9477" i="140" s="1"/>
  <c r="F8527" i="140"/>
  <c r="F9477" i="140" s="1"/>
  <c r="G8527" i="140"/>
  <c r="E8528" i="140"/>
  <c r="E9478" i="140" s="1"/>
  <c r="F8528" i="140"/>
  <c r="G8528" i="140"/>
  <c r="G9478" i="140" s="1"/>
  <c r="E8529" i="140"/>
  <c r="E9479" i="140" s="1"/>
  <c r="F8529" i="140"/>
  <c r="G8529" i="140"/>
  <c r="G9479" i="140" s="1"/>
  <c r="E8530" i="140"/>
  <c r="E9480" i="140" s="1"/>
  <c r="F8530" i="140"/>
  <c r="G8530" i="140"/>
  <c r="G9480" i="140" s="1"/>
  <c r="E8531" i="140"/>
  <c r="E9481" i="140" s="1"/>
  <c r="F8531" i="140"/>
  <c r="G8531" i="140"/>
  <c r="G9481" i="140" s="1"/>
  <c r="F8532" i="140"/>
  <c r="F9482" i="140" s="1"/>
  <c r="G8532" i="140"/>
  <c r="E8533" i="140"/>
  <c r="E9483" i="140" s="1"/>
  <c r="F8533" i="140"/>
  <c r="F9483" i="140" s="1"/>
  <c r="G8533" i="140"/>
  <c r="G9483" i="140" s="1"/>
  <c r="E8534" i="140"/>
  <c r="E9484" i="140" s="1"/>
  <c r="F8534" i="140"/>
  <c r="F9484" i="140" s="1"/>
  <c r="G8534" i="140"/>
  <c r="G9484" i="140" s="1"/>
  <c r="E8535" i="140"/>
  <c r="E9485" i="140" s="1"/>
  <c r="F8535" i="140"/>
  <c r="F9485" i="140" s="1"/>
  <c r="G8535" i="140"/>
  <c r="G9485" i="140" s="1"/>
  <c r="E8536" i="140"/>
  <c r="E9486" i="140" s="1"/>
  <c r="F8536" i="140"/>
  <c r="F9486" i="140" s="1"/>
  <c r="G8536" i="140"/>
  <c r="G9486" i="140" s="1"/>
  <c r="E8537" i="140"/>
  <c r="E9487" i="140" s="1"/>
  <c r="F8537" i="140"/>
  <c r="F9487" i="140" s="1"/>
  <c r="G8537" i="140"/>
  <c r="G9487" i="140" s="1"/>
  <c r="E8538" i="140"/>
  <c r="E9488" i="140" s="1"/>
  <c r="F8538" i="140"/>
  <c r="F9488" i="140" s="1"/>
  <c r="G8538" i="140"/>
  <c r="G9488" i="140" s="1"/>
  <c r="E8539" i="140"/>
  <c r="E9489" i="140" s="1"/>
  <c r="F8539" i="140"/>
  <c r="G8539" i="140"/>
  <c r="G9489" i="140" s="1"/>
  <c r="E8540" i="140"/>
  <c r="E9490" i="140" s="1"/>
  <c r="F8540" i="140"/>
  <c r="G8540" i="140"/>
  <c r="G9490" i="140" s="1"/>
  <c r="E8474" i="140"/>
  <c r="E9424" i="140" s="1"/>
  <c r="F8474" i="140"/>
  <c r="G9424" i="140"/>
  <c r="E8475" i="140"/>
  <c r="E9425" i="140" s="1"/>
  <c r="F8475" i="140"/>
  <c r="G9425" i="140"/>
  <c r="E8476" i="140"/>
  <c r="E9426" i="140" s="1"/>
  <c r="F8476" i="140"/>
  <c r="G9426" i="140"/>
  <c r="F8477" i="140"/>
  <c r="G9427" i="140"/>
  <c r="E8478" i="140"/>
  <c r="E9428" i="140" s="1"/>
  <c r="F8478" i="140"/>
  <c r="F9428" i="140" s="1"/>
  <c r="E8479" i="140"/>
  <c r="E9429" i="140" s="1"/>
  <c r="F8479" i="140"/>
  <c r="F9429" i="140" s="1"/>
  <c r="G9429" i="140"/>
  <c r="E8480" i="140"/>
  <c r="E9430" i="140" s="1"/>
  <c r="F8480" i="140"/>
  <c r="F9430" i="140" s="1"/>
  <c r="E8481" i="140"/>
  <c r="E9431" i="140" s="1"/>
  <c r="F8481" i="140"/>
  <c r="F9431" i="140" s="1"/>
  <c r="G9431" i="140"/>
  <c r="E8482" i="140"/>
  <c r="E9432" i="140" s="1"/>
  <c r="F8482" i="140"/>
  <c r="G9432" i="140"/>
  <c r="F8483" i="140"/>
  <c r="F9433" i="140" s="1"/>
  <c r="G9433" i="140"/>
  <c r="E8484" i="140"/>
  <c r="E9434" i="140" s="1"/>
  <c r="F8484" i="140"/>
  <c r="F9434" i="140" s="1"/>
  <c r="G9434" i="140"/>
  <c r="E8485" i="140"/>
  <c r="E9435" i="140" s="1"/>
  <c r="F8485" i="140"/>
  <c r="F9435" i="140" s="1"/>
  <c r="E8486" i="140"/>
  <c r="E9436" i="140" s="1"/>
  <c r="F8486" i="140"/>
  <c r="F9436" i="140" s="1"/>
  <c r="F8487" i="140"/>
  <c r="F9437" i="140" s="1"/>
  <c r="G9437" i="140"/>
  <c r="F8488" i="140"/>
  <c r="F9438" i="140" s="1"/>
  <c r="G8488" i="140"/>
  <c r="G9438" i="140" s="1"/>
  <c r="E8489" i="140"/>
  <c r="E9439" i="140" s="1"/>
  <c r="F8489" i="140"/>
  <c r="F9439" i="140" s="1"/>
  <c r="G8489" i="140"/>
  <c r="E8490" i="140"/>
  <c r="E9440" i="140" s="1"/>
  <c r="F8490" i="140"/>
  <c r="G8490" i="140"/>
  <c r="G9440" i="140" s="1"/>
  <c r="E8491" i="140"/>
  <c r="E9441" i="140" s="1"/>
  <c r="F8491" i="140"/>
  <c r="F9441" i="140" s="1"/>
  <c r="G8491" i="140"/>
  <c r="G9441" i="140" s="1"/>
  <c r="E8492" i="140"/>
  <c r="E9442" i="140" s="1"/>
  <c r="F8492" i="140"/>
  <c r="G8492" i="140"/>
  <c r="G9442" i="140" s="1"/>
  <c r="E8493" i="140"/>
  <c r="E9443" i="140" s="1"/>
  <c r="F8493" i="140"/>
  <c r="F9443" i="140" s="1"/>
  <c r="G8493" i="140"/>
  <c r="E8494" i="140"/>
  <c r="E9444" i="140" s="1"/>
  <c r="F8494" i="140"/>
  <c r="F9444" i="140" s="1"/>
  <c r="G8494" i="140"/>
  <c r="G9444" i="140" s="1"/>
  <c r="E8495" i="140"/>
  <c r="E9445" i="140" s="1"/>
  <c r="F8495" i="140"/>
  <c r="G8495" i="140"/>
  <c r="G9445" i="140" s="1"/>
  <c r="E8496" i="140"/>
  <c r="E9446" i="140" s="1"/>
  <c r="F8496" i="140"/>
  <c r="F9446" i="140" s="1"/>
  <c r="G8496" i="140"/>
  <c r="E8497" i="140"/>
  <c r="E9447" i="140" s="1"/>
  <c r="F8497" i="140"/>
  <c r="F9447" i="140" s="1"/>
  <c r="G8497" i="140"/>
  <c r="E8498" i="140"/>
  <c r="E9448" i="140" s="1"/>
  <c r="F8498" i="140"/>
  <c r="F9448" i="140" s="1"/>
  <c r="G8498" i="140"/>
  <c r="G9448" i="140" s="1"/>
  <c r="E8499" i="140"/>
  <c r="E9449" i="140" s="1"/>
  <c r="F8499" i="140"/>
  <c r="F9449" i="140" s="1"/>
  <c r="G8499" i="140"/>
  <c r="E8500" i="140"/>
  <c r="E9450" i="140" s="1"/>
  <c r="F8500" i="140"/>
  <c r="F9450" i="140" s="1"/>
  <c r="G8500" i="140"/>
  <c r="E8501" i="140"/>
  <c r="E9451" i="140" s="1"/>
  <c r="F8501" i="140"/>
  <c r="F9451" i="140" s="1"/>
  <c r="G8501" i="140"/>
  <c r="F8502" i="140"/>
  <c r="F9452" i="140" s="1"/>
  <c r="G8502" i="140"/>
  <c r="E8503" i="140"/>
  <c r="E9453" i="140" s="1"/>
  <c r="F8503" i="140"/>
  <c r="F9453" i="140" s="1"/>
  <c r="G8503" i="140"/>
  <c r="G9453" i="140" s="1"/>
  <c r="E8504" i="140"/>
  <c r="E9454" i="140" s="1"/>
  <c r="F8504" i="140"/>
  <c r="F9454" i="140" s="1"/>
  <c r="G8504" i="140"/>
  <c r="G9454" i="140" s="1"/>
  <c r="E8505" i="140"/>
  <c r="E9455" i="140" s="1"/>
  <c r="F8505" i="140"/>
  <c r="F9455" i="140" s="1"/>
  <c r="G8505" i="140"/>
  <c r="G9455" i="140" s="1"/>
  <c r="E8506" i="140"/>
  <c r="E9456" i="140" s="1"/>
  <c r="F8506" i="140"/>
  <c r="F9456" i="140" s="1"/>
  <c r="G8506" i="140"/>
  <c r="G9456" i="140" s="1"/>
  <c r="E8436" i="140"/>
  <c r="E9386" i="140" s="1"/>
  <c r="F8436" i="140"/>
  <c r="F9386" i="140" s="1"/>
  <c r="G9386" i="140"/>
  <c r="E8437" i="140"/>
  <c r="E9387" i="140" s="1"/>
  <c r="F8437" i="140"/>
  <c r="F9387" i="140" s="1"/>
  <c r="G9387" i="140"/>
  <c r="E8438" i="140"/>
  <c r="E9388" i="140" s="1"/>
  <c r="F8438" i="140"/>
  <c r="F9388" i="140" s="1"/>
  <c r="G9388" i="140"/>
  <c r="E8439" i="140"/>
  <c r="E9389" i="140" s="1"/>
  <c r="F8439" i="140"/>
  <c r="F9389" i="140" s="1"/>
  <c r="G9389" i="140"/>
  <c r="F8440" i="140"/>
  <c r="F9390" i="140" s="1"/>
  <c r="G9390" i="140"/>
  <c r="F8441" i="140"/>
  <c r="F9391" i="140" s="1"/>
  <c r="G9391" i="140"/>
  <c r="E8442" i="140"/>
  <c r="E9392" i="140" s="1"/>
  <c r="F8442" i="140"/>
  <c r="F9392" i="140" s="1"/>
  <c r="G9392" i="140"/>
  <c r="E8443" i="140"/>
  <c r="E9393" i="140" s="1"/>
  <c r="F8443" i="140"/>
  <c r="F9393" i="140" s="1"/>
  <c r="G9393" i="140"/>
  <c r="E8444" i="140"/>
  <c r="E9394" i="140" s="1"/>
  <c r="F8444" i="140"/>
  <c r="F9394" i="140" s="1"/>
  <c r="G9394" i="140"/>
  <c r="E8445" i="140"/>
  <c r="E9395" i="140" s="1"/>
  <c r="F8445" i="140"/>
  <c r="G9395" i="140"/>
  <c r="E8446" i="140"/>
  <c r="E9396" i="140" s="1"/>
  <c r="F8446" i="140"/>
  <c r="F9396" i="140" s="1"/>
  <c r="G9396" i="140"/>
  <c r="E8447" i="140"/>
  <c r="E9397" i="140" s="1"/>
  <c r="F8447" i="140"/>
  <c r="F9397" i="140" s="1"/>
  <c r="G9397" i="140"/>
  <c r="E8448" i="140"/>
  <c r="E9398" i="140" s="1"/>
  <c r="F8448" i="140"/>
  <c r="F9398" i="140" s="1"/>
  <c r="E8449" i="140"/>
  <c r="E9399" i="140" s="1"/>
  <c r="F8449" i="140"/>
  <c r="G9399" i="140"/>
  <c r="E8450" i="140"/>
  <c r="E9400" i="140" s="1"/>
  <c r="F8450" i="140"/>
  <c r="F9400" i="140" s="1"/>
  <c r="G9400" i="140"/>
  <c r="E8451" i="140"/>
  <c r="E9401" i="140" s="1"/>
  <c r="F8451" i="140"/>
  <c r="F9401" i="140" s="1"/>
  <c r="E8452" i="140"/>
  <c r="E9402" i="140" s="1"/>
  <c r="F8452" i="140"/>
  <c r="F9402" i="140" s="1"/>
  <c r="E8453" i="140"/>
  <c r="E9403" i="140" s="1"/>
  <c r="F8453" i="140"/>
  <c r="F9403" i="140" s="1"/>
  <c r="F8454" i="140"/>
  <c r="F9404" i="140" s="1"/>
  <c r="G9404" i="140"/>
  <c r="E8455" i="140"/>
  <c r="E9405" i="140" s="1"/>
  <c r="F8455" i="140"/>
  <c r="F9405" i="140" s="1"/>
  <c r="G9405" i="140"/>
  <c r="E8456" i="140"/>
  <c r="E9406" i="140" s="1"/>
  <c r="F8456" i="140"/>
  <c r="F9406" i="140" s="1"/>
  <c r="E8457" i="140"/>
  <c r="E9407" i="140" s="1"/>
  <c r="F8457" i="140"/>
  <c r="F9407" i="140" s="1"/>
  <c r="E8458" i="140"/>
  <c r="E9408" i="140" s="1"/>
  <c r="F8458" i="140"/>
  <c r="G9408" i="140"/>
  <c r="E8459" i="140"/>
  <c r="E9409" i="140" s="1"/>
  <c r="F8459" i="140"/>
  <c r="F9409" i="140" s="1"/>
  <c r="E8460" i="140"/>
  <c r="E9410" i="140" s="1"/>
  <c r="F8460" i="140"/>
  <c r="F9410" i="140" s="1"/>
  <c r="G9410" i="140"/>
  <c r="E8461" i="140"/>
  <c r="E9411" i="140" s="1"/>
  <c r="F8461" i="140"/>
  <c r="G9411" i="140"/>
  <c r="E8462" i="140"/>
  <c r="E9412" i="140" s="1"/>
  <c r="F8462" i="140"/>
  <c r="F9412" i="140" s="1"/>
  <c r="G9412" i="140"/>
  <c r="E8463" i="140"/>
  <c r="E9413" i="140" s="1"/>
  <c r="F8463" i="140"/>
  <c r="G9413" i="140"/>
  <c r="E8464" i="140"/>
  <c r="E9414" i="140" s="1"/>
  <c r="F8464" i="140"/>
  <c r="F9414" i="140" s="1"/>
  <c r="E8465" i="140"/>
  <c r="E9415" i="140" s="1"/>
  <c r="F8465" i="140"/>
  <c r="G9415" i="140"/>
  <c r="F8466" i="140"/>
  <c r="F9416" i="140" s="1"/>
  <c r="E8467" i="140"/>
  <c r="E9417" i="140" s="1"/>
  <c r="F8467" i="140"/>
  <c r="F9417" i="140" s="1"/>
  <c r="E8468" i="140"/>
  <c r="E9418" i="140" s="1"/>
  <c r="F8468" i="140"/>
  <c r="G9418" i="140"/>
  <c r="E8469" i="140"/>
  <c r="E9419" i="140" s="1"/>
  <c r="F8469" i="140"/>
  <c r="G9419" i="140"/>
  <c r="E8470" i="140"/>
  <c r="E9420" i="140" s="1"/>
  <c r="F8470" i="140"/>
  <c r="G9420" i="140"/>
  <c r="E8471" i="140"/>
  <c r="E9421" i="140" s="1"/>
  <c r="F8471" i="140"/>
  <c r="G9421" i="140"/>
  <c r="E8472" i="140"/>
  <c r="E9422" i="140" s="1"/>
  <c r="F8472" i="140"/>
  <c r="G9422" i="140"/>
  <c r="E8473" i="140"/>
  <c r="E9423" i="140" s="1"/>
  <c r="F8473" i="140"/>
  <c r="F9423" i="140" s="1"/>
  <c r="G9423" i="140"/>
  <c r="E8402" i="140"/>
  <c r="E9352" i="140" s="1"/>
  <c r="F8402" i="140"/>
  <c r="G9352" i="140"/>
  <c r="E8403" i="140"/>
  <c r="E9353" i="140" s="1"/>
  <c r="F8403" i="140"/>
  <c r="F9353" i="140" s="1"/>
  <c r="G9353" i="140"/>
  <c r="E8404" i="140"/>
  <c r="E9354" i="140" s="1"/>
  <c r="F8404" i="140"/>
  <c r="G9354" i="140"/>
  <c r="E8405" i="140"/>
  <c r="E9355" i="140" s="1"/>
  <c r="F8405" i="140"/>
  <c r="F9355" i="140" s="1"/>
  <c r="G9355" i="140"/>
  <c r="E8406" i="140"/>
  <c r="E9356" i="140" s="1"/>
  <c r="F8406" i="140"/>
  <c r="G9356" i="140"/>
  <c r="E8407" i="140"/>
  <c r="E9357" i="140" s="1"/>
  <c r="F8407" i="140"/>
  <c r="F9357" i="140" s="1"/>
  <c r="E8408" i="140"/>
  <c r="E9358" i="140" s="1"/>
  <c r="F8408" i="140"/>
  <c r="F9358" i="140" s="1"/>
  <c r="E8409" i="140"/>
  <c r="E9359" i="140" s="1"/>
  <c r="F8409" i="140"/>
  <c r="F9359" i="140" s="1"/>
  <c r="G9359" i="140"/>
  <c r="E8410" i="140"/>
  <c r="E9360" i="140" s="1"/>
  <c r="F8410" i="140"/>
  <c r="F9360" i="140" s="1"/>
  <c r="G9360" i="140"/>
  <c r="E8411" i="140"/>
  <c r="E9361" i="140" s="1"/>
  <c r="F8411" i="140"/>
  <c r="F9361" i="140" s="1"/>
  <c r="E8412" i="140"/>
  <c r="E9362" i="140" s="1"/>
  <c r="F8412" i="140"/>
  <c r="F9362" i="140" s="1"/>
  <c r="G9362" i="140"/>
  <c r="J8412" i="140"/>
  <c r="E8413" i="140"/>
  <c r="E9363" i="140" s="1"/>
  <c r="F8413" i="140"/>
  <c r="G9363" i="140"/>
  <c r="E8414" i="140"/>
  <c r="E9364" i="140" s="1"/>
  <c r="F8414" i="140"/>
  <c r="F9364" i="140" s="1"/>
  <c r="G9364" i="140"/>
  <c r="E8415" i="140"/>
  <c r="E9365" i="140" s="1"/>
  <c r="F8415" i="140"/>
  <c r="F9365" i="140" s="1"/>
  <c r="E8416" i="140"/>
  <c r="E9366" i="140" s="1"/>
  <c r="F8416" i="140"/>
  <c r="F9366" i="140" s="1"/>
  <c r="G9366" i="140"/>
  <c r="E8417" i="140"/>
  <c r="E9367" i="140" s="1"/>
  <c r="F8417" i="140"/>
  <c r="F9367" i="140" s="1"/>
  <c r="E8418" i="140"/>
  <c r="E9368" i="140" s="1"/>
  <c r="F8418" i="140"/>
  <c r="G9368" i="140"/>
  <c r="E8419" i="140"/>
  <c r="E9369" i="140" s="1"/>
  <c r="F8419" i="140"/>
  <c r="F9369" i="140" s="1"/>
  <c r="E8420" i="140"/>
  <c r="E9370" i="140" s="1"/>
  <c r="F8420" i="140"/>
  <c r="G9370" i="140"/>
  <c r="F8421" i="140"/>
  <c r="F9371" i="140" s="1"/>
  <c r="G9371" i="140"/>
  <c r="E8422" i="140"/>
  <c r="E9372" i="140" s="1"/>
  <c r="F8422" i="140"/>
  <c r="F9372" i="140" s="1"/>
  <c r="G9372" i="140"/>
  <c r="E8423" i="140"/>
  <c r="E9373" i="140" s="1"/>
  <c r="F8423" i="140"/>
  <c r="G9373" i="140"/>
  <c r="E8424" i="140"/>
  <c r="E9374" i="140" s="1"/>
  <c r="F8424" i="140"/>
  <c r="F9374" i="140" s="1"/>
  <c r="G9374" i="140"/>
  <c r="E8425" i="140"/>
  <c r="E9375" i="140" s="1"/>
  <c r="F8425" i="140"/>
  <c r="G9375" i="140"/>
  <c r="E8426" i="140"/>
  <c r="E9376" i="140" s="1"/>
  <c r="F8426" i="140"/>
  <c r="F9376" i="140" s="1"/>
  <c r="G9376" i="140"/>
  <c r="E8427" i="140"/>
  <c r="E9377" i="140" s="1"/>
  <c r="F8427" i="140"/>
  <c r="G9377" i="140"/>
  <c r="E8428" i="140"/>
  <c r="E9378" i="140" s="1"/>
  <c r="F8428" i="140"/>
  <c r="F9378" i="140" s="1"/>
  <c r="E8429" i="140"/>
  <c r="E9379" i="140" s="1"/>
  <c r="F8429" i="140"/>
  <c r="G9379" i="140"/>
  <c r="E8430" i="140"/>
  <c r="E9380" i="140" s="1"/>
  <c r="F8430" i="140"/>
  <c r="F9380" i="140" s="1"/>
  <c r="G9380" i="140"/>
  <c r="J8430" i="140"/>
  <c r="E8431" i="140"/>
  <c r="E9381" i="140" s="1"/>
  <c r="F8431" i="140"/>
  <c r="G9381" i="140"/>
  <c r="E8432" i="140"/>
  <c r="E9382" i="140" s="1"/>
  <c r="F8432" i="140"/>
  <c r="F9382" i="140" s="1"/>
  <c r="E8433" i="140"/>
  <c r="E9383" i="140" s="1"/>
  <c r="F8433" i="140"/>
  <c r="F9383" i="140" s="1"/>
  <c r="G9383" i="140"/>
  <c r="E8434" i="140"/>
  <c r="E9384" i="140" s="1"/>
  <c r="F8434" i="140"/>
  <c r="F9384" i="140" s="1"/>
  <c r="G9384" i="140"/>
  <c r="E8435" i="140"/>
  <c r="E9385" i="140" s="1"/>
  <c r="F8435" i="140"/>
  <c r="F9385" i="140" s="1"/>
  <c r="E8382" i="140"/>
  <c r="E9332" i="140" s="1"/>
  <c r="F8382" i="140"/>
  <c r="F9332" i="140" s="1"/>
  <c r="E8383" i="140"/>
  <c r="E9333" i="140" s="1"/>
  <c r="F8383" i="140"/>
  <c r="F9333" i="140" s="1"/>
  <c r="E8384" i="140"/>
  <c r="E9334" i="140" s="1"/>
  <c r="F8384" i="140"/>
  <c r="F9334" i="140" s="1"/>
  <c r="E8385" i="140"/>
  <c r="E9335" i="140" s="1"/>
  <c r="F8385" i="140"/>
  <c r="F9335" i="140" s="1"/>
  <c r="G9335" i="140"/>
  <c r="E8386" i="140"/>
  <c r="E9336" i="140" s="1"/>
  <c r="F8386" i="140"/>
  <c r="F9336" i="140" s="1"/>
  <c r="G9336" i="140"/>
  <c r="E8387" i="140"/>
  <c r="E9337" i="140" s="1"/>
  <c r="F8387" i="140"/>
  <c r="F9337" i="140" s="1"/>
  <c r="G9337" i="140"/>
  <c r="E8388" i="140"/>
  <c r="E9338" i="140" s="1"/>
  <c r="F8388" i="140"/>
  <c r="F9338" i="140" s="1"/>
  <c r="G9338" i="140"/>
  <c r="E8389" i="140"/>
  <c r="E9339" i="140" s="1"/>
  <c r="F8389" i="140"/>
  <c r="F9339" i="140" s="1"/>
  <c r="E8390" i="140"/>
  <c r="E9340" i="140" s="1"/>
  <c r="F8390" i="140"/>
  <c r="F9340" i="140" s="1"/>
  <c r="G9340" i="140"/>
  <c r="E8391" i="140"/>
  <c r="E9341" i="140" s="1"/>
  <c r="F8391" i="140"/>
  <c r="G9341" i="140"/>
  <c r="E8392" i="140"/>
  <c r="E9342" i="140" s="1"/>
  <c r="F8392" i="140"/>
  <c r="F9342" i="140" s="1"/>
  <c r="G9342" i="140"/>
  <c r="E8393" i="140"/>
  <c r="E9343" i="140" s="1"/>
  <c r="F8393" i="140"/>
  <c r="F9343" i="140" s="1"/>
  <c r="E8394" i="140"/>
  <c r="E9344" i="140" s="1"/>
  <c r="F8394" i="140"/>
  <c r="F9344" i="140" s="1"/>
  <c r="G9344" i="140"/>
  <c r="E8395" i="140"/>
  <c r="E9345" i="140" s="1"/>
  <c r="F8395" i="140"/>
  <c r="F9345" i="140" s="1"/>
  <c r="E8396" i="140"/>
  <c r="E9346" i="140" s="1"/>
  <c r="F8396" i="140"/>
  <c r="F9346" i="140" s="1"/>
  <c r="G9346" i="140"/>
  <c r="E8397" i="140"/>
  <c r="E9347" i="140" s="1"/>
  <c r="F8397" i="140"/>
  <c r="G9347" i="140"/>
  <c r="E8398" i="140"/>
  <c r="E9348" i="140" s="1"/>
  <c r="F8398" i="140"/>
  <c r="G9348" i="140"/>
  <c r="E8399" i="140"/>
  <c r="E9349" i="140" s="1"/>
  <c r="F8399" i="140"/>
  <c r="G9349" i="140"/>
  <c r="E8400" i="140"/>
  <c r="E9350" i="140" s="1"/>
  <c r="F8400" i="140"/>
  <c r="F9350" i="140" s="1"/>
  <c r="G9350" i="140"/>
  <c r="F8401" i="140"/>
  <c r="F9351" i="140" s="1"/>
  <c r="G9351" i="140"/>
  <c r="E8345" i="140"/>
  <c r="E9295" i="140" s="1"/>
  <c r="F8345" i="140"/>
  <c r="F9295" i="140" s="1"/>
  <c r="G9295" i="140"/>
  <c r="E8346" i="140"/>
  <c r="E9296" i="140" s="1"/>
  <c r="F8346" i="140"/>
  <c r="G9296" i="140"/>
  <c r="E8347" i="140"/>
  <c r="E9297" i="140" s="1"/>
  <c r="F8347" i="140"/>
  <c r="F9297" i="140" s="1"/>
  <c r="G9297" i="140"/>
  <c r="E8348" i="140"/>
  <c r="E9298" i="140" s="1"/>
  <c r="F8348" i="140"/>
  <c r="F9298" i="140" s="1"/>
  <c r="G9298" i="140"/>
  <c r="E8349" i="140"/>
  <c r="E9299" i="140" s="1"/>
  <c r="F8349" i="140"/>
  <c r="F9299" i="140" s="1"/>
  <c r="G9299" i="140"/>
  <c r="E8350" i="140"/>
  <c r="E9300" i="140" s="1"/>
  <c r="F8350" i="140"/>
  <c r="F9300" i="140" s="1"/>
  <c r="G9300" i="140"/>
  <c r="E8351" i="140"/>
  <c r="E9301" i="140" s="1"/>
  <c r="F8351" i="140"/>
  <c r="G9301" i="140"/>
  <c r="E8352" i="140"/>
  <c r="E9302" i="140" s="1"/>
  <c r="F8352" i="140"/>
  <c r="F9302" i="140" s="1"/>
  <c r="E8353" i="140"/>
  <c r="E9303" i="140" s="1"/>
  <c r="F8353" i="140"/>
  <c r="F9303" i="140" s="1"/>
  <c r="G9303" i="140"/>
  <c r="E8354" i="140"/>
  <c r="E9304" i="140" s="1"/>
  <c r="F8354" i="140"/>
  <c r="G9304" i="140"/>
  <c r="E8355" i="140"/>
  <c r="E9305" i="140" s="1"/>
  <c r="F8355" i="140"/>
  <c r="F9305" i="140" s="1"/>
  <c r="G9305" i="140"/>
  <c r="J8355" i="140"/>
  <c r="E8356" i="140"/>
  <c r="E9306" i="140" s="1"/>
  <c r="F8356" i="140"/>
  <c r="G9306" i="140"/>
  <c r="E8357" i="140"/>
  <c r="E9307" i="140" s="1"/>
  <c r="F8357" i="140"/>
  <c r="G9307" i="140"/>
  <c r="E8358" i="140"/>
  <c r="E9308" i="140" s="1"/>
  <c r="F8358" i="140"/>
  <c r="F9308" i="140" s="1"/>
  <c r="G9308" i="140"/>
  <c r="E8359" i="140"/>
  <c r="E9309" i="140" s="1"/>
  <c r="F8359" i="140"/>
  <c r="F9309" i="140" s="1"/>
  <c r="G9309" i="140"/>
  <c r="E8360" i="140"/>
  <c r="E9310" i="140" s="1"/>
  <c r="F8360" i="140"/>
  <c r="F9310" i="140" s="1"/>
  <c r="G9310" i="140"/>
  <c r="E8361" i="140"/>
  <c r="E9311" i="140" s="1"/>
  <c r="F8361" i="140"/>
  <c r="F9311" i="140" s="1"/>
  <c r="G9311" i="140"/>
  <c r="E8362" i="140"/>
  <c r="E9312" i="140" s="1"/>
  <c r="F8362" i="140"/>
  <c r="F9312" i="140" s="1"/>
  <c r="G9312" i="140"/>
  <c r="J8362" i="140"/>
  <c r="F8363" i="140"/>
  <c r="F9313" i="140" s="1"/>
  <c r="G9313" i="140"/>
  <c r="E8364" i="140"/>
  <c r="E9314" i="140" s="1"/>
  <c r="F8364" i="140"/>
  <c r="G9314" i="140"/>
  <c r="E8365" i="140"/>
  <c r="E9315" i="140" s="1"/>
  <c r="F8365" i="140"/>
  <c r="G9315" i="140"/>
  <c r="E8366" i="140"/>
  <c r="E9316" i="140" s="1"/>
  <c r="F8366" i="140"/>
  <c r="F9316" i="140" s="1"/>
  <c r="G9316" i="140"/>
  <c r="E8367" i="140"/>
  <c r="E9317" i="140" s="1"/>
  <c r="F8367" i="140"/>
  <c r="F9317" i="140" s="1"/>
  <c r="E8368" i="140"/>
  <c r="E9318" i="140" s="1"/>
  <c r="F8368" i="140"/>
  <c r="G9318" i="140"/>
  <c r="E8369" i="140"/>
  <c r="E9319" i="140" s="1"/>
  <c r="F8369" i="140"/>
  <c r="G9319" i="140"/>
  <c r="E8370" i="140"/>
  <c r="E9320" i="140" s="1"/>
  <c r="F8370" i="140"/>
  <c r="F9320" i="140" s="1"/>
  <c r="E8371" i="140"/>
  <c r="E9321" i="140" s="1"/>
  <c r="F8371" i="140"/>
  <c r="F9321" i="140" s="1"/>
  <c r="G9321" i="140"/>
  <c r="E8372" i="140"/>
  <c r="E9322" i="140" s="1"/>
  <c r="F8372" i="140"/>
  <c r="F9322" i="140" s="1"/>
  <c r="G9322" i="140"/>
  <c r="E8373" i="140"/>
  <c r="E9323" i="140" s="1"/>
  <c r="F8373" i="140"/>
  <c r="G9323" i="140"/>
  <c r="E8374" i="140"/>
  <c r="E9324" i="140" s="1"/>
  <c r="F8374" i="140"/>
  <c r="F9324" i="140" s="1"/>
  <c r="E8375" i="140"/>
  <c r="E9325" i="140" s="1"/>
  <c r="F8375" i="140"/>
  <c r="G9325" i="140"/>
  <c r="E8376" i="140"/>
  <c r="E9326" i="140" s="1"/>
  <c r="F8376" i="140"/>
  <c r="F9326" i="140" s="1"/>
  <c r="G9326" i="140"/>
  <c r="E8377" i="140"/>
  <c r="E9327" i="140" s="1"/>
  <c r="F8377" i="140"/>
  <c r="F9327" i="140" s="1"/>
  <c r="E8378" i="140"/>
  <c r="E9328" i="140" s="1"/>
  <c r="F8378" i="140"/>
  <c r="F9328" i="140" s="1"/>
  <c r="G9328" i="140"/>
  <c r="E8379" i="140"/>
  <c r="E9329" i="140" s="1"/>
  <c r="F8379" i="140"/>
  <c r="F9329" i="140" s="1"/>
  <c r="G9329" i="140"/>
  <c r="F8380" i="140"/>
  <c r="F9330" i="140" s="1"/>
  <c r="G9330" i="140"/>
  <c r="E8381" i="140"/>
  <c r="E9331" i="140" s="1"/>
  <c r="F8381" i="140"/>
  <c r="F9331" i="140" s="1"/>
  <c r="J8203" i="140"/>
  <c r="J8204" i="140"/>
  <c r="J8205" i="140"/>
  <c r="J8206" i="140"/>
  <c r="J8207" i="140"/>
  <c r="J8208" i="140"/>
  <c r="J8209" i="140"/>
  <c r="J8210" i="140"/>
  <c r="J8211" i="140"/>
  <c r="J8212" i="140"/>
  <c r="J8213" i="140"/>
  <c r="J8214" i="140"/>
  <c r="J8215" i="140"/>
  <c r="J8216" i="140"/>
  <c r="J8217" i="140"/>
  <c r="J8218" i="140"/>
  <c r="J8219" i="140"/>
  <c r="J7957" i="140"/>
  <c r="J7958" i="140"/>
  <c r="J7959" i="140"/>
  <c r="J7960" i="140"/>
  <c r="J7961" i="140"/>
  <c r="J7962" i="140"/>
  <c r="J7963" i="140"/>
  <c r="J7964" i="140"/>
  <c r="J7965" i="140"/>
  <c r="J7966" i="140"/>
  <c r="J7967" i="140"/>
  <c r="J7968" i="140"/>
  <c r="J7969" i="140"/>
  <c r="J7970" i="140"/>
  <c r="J7971" i="140"/>
  <c r="J7972" i="140"/>
  <c r="J7973" i="140"/>
  <c r="J7974" i="140"/>
  <c r="J7975" i="140"/>
  <c r="J7976" i="140"/>
  <c r="J7977" i="140"/>
  <c r="J7978" i="140"/>
  <c r="J7979" i="140"/>
  <c r="J7980" i="140"/>
  <c r="J7981" i="140"/>
  <c r="J7982" i="140"/>
  <c r="J7983" i="140"/>
  <c r="J7984" i="140"/>
  <c r="J7985" i="140"/>
  <c r="J7986" i="140"/>
  <c r="J7987" i="140"/>
  <c r="J7988" i="140"/>
  <c r="J7989" i="140"/>
  <c r="J7990" i="140"/>
  <c r="J7991" i="140"/>
  <c r="J7992" i="140"/>
  <c r="J7993" i="140"/>
  <c r="J7994" i="140"/>
  <c r="J7995" i="140"/>
  <c r="J7996" i="140"/>
  <c r="J7997" i="140"/>
  <c r="J7998" i="140"/>
  <c r="J7999" i="140"/>
  <c r="J8000" i="140"/>
  <c r="J8001" i="140"/>
  <c r="J8002" i="140"/>
  <c r="J8003" i="140"/>
  <c r="J8004" i="140"/>
  <c r="J8005" i="140"/>
  <c r="J8006" i="140"/>
  <c r="J8007" i="140"/>
  <c r="J8008" i="140"/>
  <c r="J8009" i="140"/>
  <c r="J8010" i="140"/>
  <c r="J8011" i="140"/>
  <c r="J8012" i="140"/>
  <c r="J8013" i="140"/>
  <c r="J8014" i="140"/>
  <c r="J8015" i="140"/>
  <c r="J8016" i="140"/>
  <c r="J8017" i="140"/>
  <c r="J8018" i="140"/>
  <c r="J8019" i="140"/>
  <c r="J8020" i="140"/>
  <c r="J8021" i="140"/>
  <c r="J8022" i="140"/>
  <c r="J8023" i="140"/>
  <c r="J8024" i="140"/>
  <c r="J8025" i="140"/>
  <c r="J8026" i="140"/>
  <c r="J8027" i="140"/>
  <c r="J8028" i="140"/>
  <c r="J8029" i="140"/>
  <c r="J8030" i="140"/>
  <c r="J8031" i="140"/>
  <c r="J8032" i="140"/>
  <c r="J8033" i="140"/>
  <c r="J8034" i="140"/>
  <c r="J8035" i="140"/>
  <c r="J8036" i="140"/>
  <c r="J8037" i="140"/>
  <c r="J8038" i="140"/>
  <c r="J8039" i="140"/>
  <c r="J8040" i="140"/>
  <c r="J8041" i="140"/>
  <c r="J8042" i="140"/>
  <c r="J8043" i="140"/>
  <c r="J8044" i="140"/>
  <c r="J8045" i="140"/>
  <c r="J8046" i="140"/>
  <c r="J8047" i="140"/>
  <c r="J8048" i="140"/>
  <c r="J8049" i="140"/>
  <c r="J8050" i="140"/>
  <c r="J8051" i="140"/>
  <c r="J8052" i="140"/>
  <c r="J8053" i="140"/>
  <c r="J8054" i="140"/>
  <c r="J8055" i="140"/>
  <c r="J8056" i="140"/>
  <c r="J7703" i="140"/>
  <c r="J7704" i="140"/>
  <c r="J7705" i="140"/>
  <c r="J7706" i="140"/>
  <c r="J7707" i="140"/>
  <c r="J7708" i="140"/>
  <c r="J7709" i="140"/>
  <c r="J7710" i="140"/>
  <c r="J7711" i="140"/>
  <c r="J7712" i="140"/>
  <c r="J7713" i="140"/>
  <c r="J7714" i="140"/>
  <c r="J7715" i="140"/>
  <c r="J7716" i="140"/>
  <c r="J7717" i="140"/>
  <c r="J7718" i="140"/>
  <c r="J7719" i="140"/>
  <c r="J7720" i="140"/>
  <c r="J7721" i="140"/>
  <c r="J7722" i="140"/>
  <c r="J7723" i="140"/>
  <c r="J7724" i="140"/>
  <c r="J7725" i="140"/>
  <c r="J7726" i="140"/>
  <c r="J7727" i="140"/>
  <c r="J7728" i="140"/>
  <c r="J7729" i="140"/>
  <c r="J7730" i="140"/>
  <c r="J7731" i="140"/>
  <c r="J7732" i="140"/>
  <c r="J7733" i="140"/>
  <c r="E6430" i="140"/>
  <c r="G6430" i="140"/>
  <c r="E5560" i="140"/>
  <c r="G5560" i="140"/>
  <c r="E4690" i="140"/>
  <c r="G4690" i="140"/>
  <c r="E3821" i="140"/>
  <c r="G3821" i="140"/>
  <c r="E2952" i="140"/>
  <c r="G2952" i="140"/>
  <c r="I2952" i="140"/>
  <c r="E7304" i="140"/>
  <c r="E7754" i="140" s="1"/>
  <c r="E7305" i="140"/>
  <c r="E7755" i="140" s="1"/>
  <c r="E7306" i="140"/>
  <c r="E7756" i="140" s="1"/>
  <c r="E7269" i="140"/>
  <c r="E7719" i="140" s="1"/>
  <c r="E7270" i="140"/>
  <c r="E7720" i="140" s="1"/>
  <c r="E7271" i="140"/>
  <c r="E7721" i="140" s="1"/>
  <c r="E7273" i="140"/>
  <c r="E7723" i="140" s="1"/>
  <c r="E7274" i="140"/>
  <c r="E7724" i="140" s="1"/>
  <c r="E7275" i="140"/>
  <c r="E7725" i="140" s="1"/>
  <c r="E7276" i="140"/>
  <c r="E7726" i="140" s="1"/>
  <c r="E7277" i="140"/>
  <c r="E7727" i="140" s="1"/>
  <c r="E7278" i="140"/>
  <c r="E7728" i="140" s="1"/>
  <c r="E7279" i="140"/>
  <c r="E7729" i="140" s="1"/>
  <c r="E7280" i="140"/>
  <c r="E7730" i="140" s="1"/>
  <c r="E7281" i="140"/>
  <c r="E7731" i="140" s="1"/>
  <c r="E7283" i="140"/>
  <c r="E7733" i="140" s="1"/>
  <c r="E7284" i="140"/>
  <c r="E7734" i="140" s="1"/>
  <c r="E7285" i="140"/>
  <c r="E7735" i="140" s="1"/>
  <c r="E7286" i="140"/>
  <c r="E7736" i="140" s="1"/>
  <c r="E7287" i="140"/>
  <c r="E7737" i="140" s="1"/>
  <c r="E7288" i="140"/>
  <c r="E7738" i="140" s="1"/>
  <c r="E7289" i="140"/>
  <c r="E7739" i="140" s="1"/>
  <c r="E7290" i="140"/>
  <c r="E7740" i="140" s="1"/>
  <c r="E7293" i="140"/>
  <c r="E7743" i="140" s="1"/>
  <c r="E7294" i="140"/>
  <c r="E7744" i="140" s="1"/>
  <c r="E7295" i="140"/>
  <c r="E7745" i="140" s="1"/>
  <c r="E7296" i="140"/>
  <c r="E7746" i="140" s="1"/>
  <c r="E7297" i="140"/>
  <c r="E7747" i="140" s="1"/>
  <c r="E7298" i="140"/>
  <c r="E7748" i="140" s="1"/>
  <c r="E7299" i="140"/>
  <c r="E7749" i="140" s="1"/>
  <c r="E7300" i="140"/>
  <c r="E7750" i="140" s="1"/>
  <c r="E7301" i="140"/>
  <c r="E7751" i="140" s="1"/>
  <c r="E7302" i="140"/>
  <c r="E7752" i="140" s="1"/>
  <c r="E7303" i="140"/>
  <c r="E7753" i="140" s="1"/>
  <c r="E7241" i="140"/>
  <c r="E7691" i="140" s="1"/>
  <c r="E7242" i="140"/>
  <c r="E7692" i="140" s="1"/>
  <c r="E7243" i="140"/>
  <c r="E7693" i="140" s="1"/>
  <c r="E7244" i="140"/>
  <c r="E7694" i="140" s="1"/>
  <c r="E7245" i="140"/>
  <c r="E7695" i="140" s="1"/>
  <c r="E7246" i="140"/>
  <c r="E7696" i="140" s="1"/>
  <c r="E7247" i="140"/>
  <c r="E7697" i="140" s="1"/>
  <c r="E7249" i="140"/>
  <c r="E7699" i="140" s="1"/>
  <c r="E7250" i="140"/>
  <c r="E7700" i="140" s="1"/>
  <c r="E7251" i="140"/>
  <c r="E7701" i="140" s="1"/>
  <c r="E7252" i="140"/>
  <c r="E7702" i="140" s="1"/>
  <c r="E7253" i="140"/>
  <c r="E7703" i="140" s="1"/>
  <c r="E7254" i="140"/>
  <c r="E7704" i="140" s="1"/>
  <c r="E7255" i="140"/>
  <c r="E7705" i="140" s="1"/>
  <c r="E7256" i="140"/>
  <c r="E7706" i="140" s="1"/>
  <c r="E7257" i="140"/>
  <c r="E7707" i="140" s="1"/>
  <c r="E7258" i="140"/>
  <c r="E7708" i="140" s="1"/>
  <c r="E7259" i="140"/>
  <c r="E7709" i="140" s="1"/>
  <c r="E7260" i="140"/>
  <c r="E7710" i="140" s="1"/>
  <c r="E7261" i="140"/>
  <c r="E7711" i="140" s="1"/>
  <c r="E7262" i="140"/>
  <c r="E7712" i="140" s="1"/>
  <c r="E7264" i="140"/>
  <c r="E7714" i="140" s="1"/>
  <c r="E7265" i="140"/>
  <c r="E7715" i="140" s="1"/>
  <c r="E7266" i="140"/>
  <c r="E7716" i="140" s="1"/>
  <c r="E7267" i="140"/>
  <c r="E7717" i="140" s="1"/>
  <c r="E7268" i="140"/>
  <c r="E7718" i="140" s="1"/>
  <c r="E6450" i="140"/>
  <c r="E7347" i="140" s="1"/>
  <c r="E6451" i="140"/>
  <c r="E7348" i="140" s="1"/>
  <c r="E6452" i="140"/>
  <c r="E7349" i="140" s="1"/>
  <c r="E6453" i="140"/>
  <c r="E7350" i="140" s="1"/>
  <c r="E6454" i="140"/>
  <c r="E7351" i="140" s="1"/>
  <c r="E6455" i="140"/>
  <c r="E7352" i="140" s="1"/>
  <c r="E6456" i="140"/>
  <c r="E7353" i="140" s="1"/>
  <c r="E6457" i="140"/>
  <c r="E7354" i="140" s="1"/>
  <c r="E6458" i="140"/>
  <c r="E7355" i="140" s="1"/>
  <c r="E6459" i="140"/>
  <c r="E7356" i="140" s="1"/>
  <c r="E6460" i="140"/>
  <c r="E7357" i="140" s="1"/>
  <c r="E6461" i="140"/>
  <c r="E7358" i="140" s="1"/>
  <c r="E6462" i="140"/>
  <c r="E7359" i="140" s="1"/>
  <c r="E6463" i="140"/>
  <c r="E7360" i="140" s="1"/>
  <c r="E6465" i="140"/>
  <c r="E7362" i="140" s="1"/>
  <c r="E6466" i="140"/>
  <c r="E7363" i="140" s="1"/>
  <c r="E6467" i="140"/>
  <c r="E7364" i="140" s="1"/>
  <c r="E6468" i="140"/>
  <c r="E7365" i="140" s="1"/>
  <c r="E6469" i="140"/>
  <c r="E7366" i="140" s="1"/>
  <c r="E6470" i="140"/>
  <c r="E7367" i="140" s="1"/>
  <c r="F6470" i="140"/>
  <c r="E6471" i="140"/>
  <c r="E7368" i="140" s="1"/>
  <c r="F6471" i="140"/>
  <c r="E6472" i="140"/>
  <c r="E7369" i="140" s="1"/>
  <c r="F6472" i="140"/>
  <c r="E6473" i="140"/>
  <c r="E7370" i="140" s="1"/>
  <c r="F6473" i="140"/>
  <c r="E6474" i="140"/>
  <c r="E7371" i="140" s="1"/>
  <c r="F6474" i="140"/>
  <c r="E6475" i="140"/>
  <c r="E7372" i="140" s="1"/>
  <c r="F6475" i="140"/>
  <c r="E6476" i="140"/>
  <c r="E7373" i="140" s="1"/>
  <c r="F6476" i="140"/>
  <c r="E6477" i="140"/>
  <c r="E7374" i="140" s="1"/>
  <c r="F6477" i="140"/>
  <c r="E6478" i="140"/>
  <c r="E7375" i="140" s="1"/>
  <c r="F6478" i="140"/>
  <c r="E6479" i="140"/>
  <c r="E7376" i="140" s="1"/>
  <c r="F6479" i="140"/>
  <c r="E6480" i="140"/>
  <c r="E7377" i="140" s="1"/>
  <c r="F6480" i="140"/>
  <c r="F6481" i="140"/>
  <c r="E6482" i="140"/>
  <c r="E7763" i="140" s="1"/>
  <c r="F6482" i="140"/>
  <c r="E6483" i="140"/>
  <c r="E7764" i="140" s="1"/>
  <c r="F6483" i="140"/>
  <c r="E6484" i="140"/>
  <c r="E7765" i="140" s="1"/>
  <c r="F6484" i="140"/>
  <c r="E6485" i="140"/>
  <c r="E7766" i="140" s="1"/>
  <c r="F6485" i="140"/>
  <c r="E6486" i="140"/>
  <c r="E7767" i="140" s="1"/>
  <c r="F6486" i="140"/>
  <c r="E6487" i="140"/>
  <c r="E7768" i="140" s="1"/>
  <c r="F6487" i="140"/>
  <c r="E6488" i="140"/>
  <c r="E7769" i="140" s="1"/>
  <c r="F6488" i="140"/>
  <c r="E6489" i="140"/>
  <c r="E7770" i="140" s="1"/>
  <c r="F6489" i="140"/>
  <c r="E6490" i="140"/>
  <c r="E7771" i="140" s="1"/>
  <c r="F6490" i="140"/>
  <c r="E6491" i="140"/>
  <c r="E7772" i="140" s="1"/>
  <c r="F6491" i="140"/>
  <c r="E6492" i="140"/>
  <c r="E7773" i="140" s="1"/>
  <c r="F6492" i="140"/>
  <c r="E6493" i="140"/>
  <c r="E7774" i="140" s="1"/>
  <c r="F6493" i="140"/>
  <c r="E6494" i="140"/>
  <c r="E7775" i="140" s="1"/>
  <c r="F6494" i="140"/>
  <c r="E6495" i="140"/>
  <c r="E7776" i="140" s="1"/>
  <c r="F6495" i="140"/>
  <c r="E6496" i="140"/>
  <c r="E7777" i="140" s="1"/>
  <c r="F6496" i="140"/>
  <c r="E6497" i="140"/>
  <c r="E7778" i="140" s="1"/>
  <c r="F6497" i="140"/>
  <c r="E6498" i="140"/>
  <c r="E7779" i="140" s="1"/>
  <c r="F6498" i="140"/>
  <c r="E6499" i="140"/>
  <c r="E7780" i="140" s="1"/>
  <c r="F6499" i="140"/>
  <c r="E6500" i="140"/>
  <c r="E7781" i="140" s="1"/>
  <c r="F6500" i="140"/>
  <c r="E6501" i="140"/>
  <c r="E7782" i="140" s="1"/>
  <c r="F6501" i="140"/>
  <c r="F6502" i="140"/>
  <c r="E6503" i="140"/>
  <c r="E7784" i="140" s="1"/>
  <c r="F6503" i="140"/>
  <c r="E6504" i="140"/>
  <c r="E7785" i="140" s="1"/>
  <c r="F6504" i="140"/>
  <c r="E6505" i="140"/>
  <c r="E7786" i="140" s="1"/>
  <c r="F6505" i="140"/>
  <c r="E6506" i="140"/>
  <c r="E7787" i="140" s="1"/>
  <c r="F6506" i="140"/>
  <c r="E6507" i="140"/>
  <c r="E7788" i="140" s="1"/>
  <c r="F6507" i="140"/>
  <c r="E6508" i="140"/>
  <c r="E7789" i="140" s="1"/>
  <c r="F6508" i="140"/>
  <c r="E6509" i="140"/>
  <c r="E7790" i="140" s="1"/>
  <c r="F6509" i="140"/>
  <c r="E6510" i="140"/>
  <c r="E7791" i="140" s="1"/>
  <c r="F6510" i="140"/>
  <c r="E6511" i="140"/>
  <c r="E7792" i="140" s="1"/>
  <c r="F6511" i="140"/>
  <c r="E6512" i="140"/>
  <c r="E7793" i="140" s="1"/>
  <c r="F6512" i="140"/>
  <c r="E6513" i="140"/>
  <c r="E7794" i="140" s="1"/>
  <c r="F6513" i="140"/>
  <c r="E6514" i="140"/>
  <c r="E7795" i="140" s="1"/>
  <c r="F6514" i="140"/>
  <c r="E6515" i="140"/>
  <c r="E7796" i="140" s="1"/>
  <c r="F6515" i="140"/>
  <c r="E6516" i="140"/>
  <c r="E7797" i="140" s="1"/>
  <c r="F6516" i="140"/>
  <c r="E6517" i="140"/>
  <c r="E7798" i="140" s="1"/>
  <c r="F6517" i="140"/>
  <c r="E6518" i="140"/>
  <c r="E7799" i="140" s="1"/>
  <c r="F6518" i="140"/>
  <c r="E6519" i="140"/>
  <c r="E7800" i="140" s="1"/>
  <c r="F6519" i="140"/>
  <c r="E6520" i="140"/>
  <c r="E7801" i="140" s="1"/>
  <c r="F6520" i="140"/>
  <c r="E6521" i="140"/>
  <c r="E7802" i="140" s="1"/>
  <c r="F6521" i="140"/>
  <c r="F6522" i="140"/>
  <c r="E6523" i="140"/>
  <c r="E7804" i="140" s="1"/>
  <c r="F6523" i="140"/>
  <c r="E6524" i="140"/>
  <c r="E7805" i="140" s="1"/>
  <c r="F6524" i="140"/>
  <c r="E6525" i="140"/>
  <c r="E7806" i="140" s="1"/>
  <c r="F6525" i="140"/>
  <c r="E6526" i="140"/>
  <c r="E7807" i="140" s="1"/>
  <c r="F6526" i="140"/>
  <c r="E6527" i="140"/>
  <c r="E7808" i="140" s="1"/>
  <c r="F6527" i="140"/>
  <c r="E6528" i="140"/>
  <c r="E7809" i="140" s="1"/>
  <c r="F6528" i="140"/>
  <c r="E6529" i="140"/>
  <c r="E7810" i="140" s="1"/>
  <c r="F6529" i="140"/>
  <c r="E6530" i="140"/>
  <c r="E7811" i="140" s="1"/>
  <c r="F6530" i="140"/>
  <c r="E6531" i="140"/>
  <c r="E7812" i="140" s="1"/>
  <c r="F6531" i="140"/>
  <c r="E6532" i="140"/>
  <c r="E7813" i="140" s="1"/>
  <c r="F6532" i="140"/>
  <c r="E6533" i="140"/>
  <c r="E7814" i="140" s="1"/>
  <c r="F6533" i="140"/>
  <c r="E6534" i="140"/>
  <c r="E7815" i="140" s="1"/>
  <c r="F6534" i="140"/>
  <c r="E6535" i="140"/>
  <c r="E7816" i="140" s="1"/>
  <c r="F6535" i="140"/>
  <c r="E6536" i="140"/>
  <c r="E7817" i="140" s="1"/>
  <c r="F6536" i="140"/>
  <c r="E6537" i="140"/>
  <c r="E7818" i="140" s="1"/>
  <c r="F6537" i="140"/>
  <c r="E6538" i="140"/>
  <c r="E7819" i="140" s="1"/>
  <c r="F6538" i="140"/>
  <c r="E6539" i="140"/>
  <c r="E7820" i="140" s="1"/>
  <c r="F6539" i="140"/>
  <c r="E6540" i="140"/>
  <c r="E7821" i="140" s="1"/>
  <c r="F6540" i="140"/>
  <c r="F6541" i="140"/>
  <c r="F6542" i="140"/>
  <c r="E6543" i="140"/>
  <c r="E7379" i="140" s="1"/>
  <c r="F6543" i="140"/>
  <c r="E6544" i="140"/>
  <c r="E7380" i="140" s="1"/>
  <c r="F6544" i="140"/>
  <c r="E6545" i="140"/>
  <c r="E7381" i="140" s="1"/>
  <c r="F6545" i="140"/>
  <c r="E6546" i="140"/>
  <c r="E7382" i="140" s="1"/>
  <c r="F6546" i="140"/>
  <c r="E6547" i="140"/>
  <c r="E7383" i="140" s="1"/>
  <c r="F6547" i="140"/>
  <c r="E6548" i="140"/>
  <c r="E7384" i="140" s="1"/>
  <c r="F6548" i="140"/>
  <c r="E6549" i="140"/>
  <c r="E7385" i="140" s="1"/>
  <c r="F6549" i="140"/>
  <c r="E6550" i="140"/>
  <c r="E7386" i="140" s="1"/>
  <c r="F6550" i="140"/>
  <c r="E6551" i="140"/>
  <c r="E7387" i="140" s="1"/>
  <c r="F6551" i="140"/>
  <c r="E6552" i="140"/>
  <c r="E7388" i="140" s="1"/>
  <c r="F6552" i="140"/>
  <c r="E6553" i="140"/>
  <c r="E7389" i="140" s="1"/>
  <c r="F6553" i="140"/>
  <c r="E6554" i="140"/>
  <c r="E7390" i="140" s="1"/>
  <c r="F6554" i="140"/>
  <c r="F6555" i="140"/>
  <c r="E6556" i="140"/>
  <c r="E7392" i="140" s="1"/>
  <c r="F6556" i="140"/>
  <c r="E6557" i="140"/>
  <c r="E7393" i="140" s="1"/>
  <c r="F6557" i="140"/>
  <c r="E6558" i="140"/>
  <c r="E7394" i="140" s="1"/>
  <c r="F6558" i="140"/>
  <c r="E6559" i="140"/>
  <c r="E7395" i="140" s="1"/>
  <c r="F6559" i="140"/>
  <c r="E6560" i="140"/>
  <c r="E7396" i="140" s="1"/>
  <c r="F6560" i="140"/>
  <c r="E6561" i="140"/>
  <c r="E7397" i="140" s="1"/>
  <c r="F6561" i="140"/>
  <c r="E6562" i="140"/>
  <c r="E7398" i="140" s="1"/>
  <c r="F6562" i="140"/>
  <c r="E6563" i="140"/>
  <c r="E7399" i="140" s="1"/>
  <c r="F6563" i="140"/>
  <c r="E6564" i="140"/>
  <c r="E7400" i="140" s="1"/>
  <c r="F6564" i="140"/>
  <c r="E6565" i="140"/>
  <c r="E7401" i="140" s="1"/>
  <c r="F6565" i="140"/>
  <c r="E6566" i="140"/>
  <c r="E7402" i="140" s="1"/>
  <c r="F6566" i="140"/>
  <c r="F6567" i="140"/>
  <c r="E6568" i="140"/>
  <c r="E7404" i="140" s="1"/>
  <c r="F6568" i="140"/>
  <c r="E6569" i="140"/>
  <c r="E7405" i="140" s="1"/>
  <c r="F6569" i="140"/>
  <c r="E6570" i="140"/>
  <c r="E7406" i="140" s="1"/>
  <c r="F6570" i="140"/>
  <c r="E6571" i="140"/>
  <c r="E7407" i="140" s="1"/>
  <c r="F6571" i="140"/>
  <c r="E6572" i="140"/>
  <c r="E7408" i="140" s="1"/>
  <c r="F6572" i="140"/>
  <c r="E6573" i="140"/>
  <c r="E7409" i="140" s="1"/>
  <c r="F6573" i="140"/>
  <c r="E6574" i="140"/>
  <c r="E7410" i="140" s="1"/>
  <c r="F6574" i="140"/>
  <c r="E6575" i="140"/>
  <c r="E7411" i="140" s="1"/>
  <c r="F6575" i="140"/>
  <c r="E6576" i="140"/>
  <c r="E7412" i="140" s="1"/>
  <c r="F6576" i="140"/>
  <c r="E6577" i="140"/>
  <c r="E7413" i="140" s="1"/>
  <c r="F6577" i="140"/>
  <c r="F6578" i="140"/>
  <c r="E6579" i="140"/>
  <c r="E7415" i="140" s="1"/>
  <c r="F6579" i="140"/>
  <c r="E6580" i="140"/>
  <c r="E7416" i="140" s="1"/>
  <c r="F6580" i="140"/>
  <c r="E6581" i="140"/>
  <c r="E7417" i="140" s="1"/>
  <c r="F6581" i="140"/>
  <c r="E6582" i="140"/>
  <c r="E7418" i="140" s="1"/>
  <c r="F6582" i="140"/>
  <c r="E6583" i="140"/>
  <c r="E7419" i="140" s="1"/>
  <c r="F6583" i="140"/>
  <c r="F6584" i="140"/>
  <c r="E6585" i="140"/>
  <c r="E7421" i="140" s="1"/>
  <c r="F6585" i="140"/>
  <c r="E6586" i="140"/>
  <c r="E7422" i="140" s="1"/>
  <c r="F6586" i="140"/>
  <c r="E6587" i="140"/>
  <c r="E7423" i="140" s="1"/>
  <c r="F6587" i="140"/>
  <c r="F6588" i="140"/>
  <c r="F6589" i="140"/>
  <c r="E6590" i="140"/>
  <c r="E7426" i="140" s="1"/>
  <c r="F6590" i="140"/>
  <c r="E6591" i="140"/>
  <c r="E7427" i="140" s="1"/>
  <c r="F6591" i="140"/>
  <c r="E6592" i="140"/>
  <c r="E7428" i="140" s="1"/>
  <c r="F6592" i="140"/>
  <c r="E6593" i="140"/>
  <c r="E7429" i="140" s="1"/>
  <c r="F6593" i="140"/>
  <c r="E6594" i="140"/>
  <c r="E7430" i="140" s="1"/>
  <c r="F6594" i="140"/>
  <c r="E6595" i="140"/>
  <c r="E7431" i="140" s="1"/>
  <c r="F6595" i="140"/>
  <c r="E6596" i="140"/>
  <c r="E7432" i="140" s="1"/>
  <c r="F6596" i="140"/>
  <c r="E6597" i="140"/>
  <c r="E7433" i="140" s="1"/>
  <c r="F6597" i="140"/>
  <c r="E6598" i="140"/>
  <c r="E7434" i="140" s="1"/>
  <c r="F6598" i="140"/>
  <c r="E6599" i="140"/>
  <c r="E7435" i="140" s="1"/>
  <c r="F6599" i="140"/>
  <c r="E6600" i="140"/>
  <c r="E7436" i="140" s="1"/>
  <c r="F6600" i="140"/>
  <c r="E6601" i="140"/>
  <c r="E7437" i="140" s="1"/>
  <c r="F6601" i="140"/>
  <c r="E6602" i="140"/>
  <c r="E7438" i="140" s="1"/>
  <c r="F6602" i="140"/>
  <c r="F6603" i="140"/>
  <c r="E6604" i="140"/>
  <c r="E7440" i="140" s="1"/>
  <c r="F6604" i="140"/>
  <c r="E6605" i="140"/>
  <c r="E7441" i="140" s="1"/>
  <c r="F6605" i="140"/>
  <c r="E6606" i="140"/>
  <c r="E7442" i="140" s="1"/>
  <c r="F6606" i="140"/>
  <c r="E6607" i="140"/>
  <c r="E7443" i="140" s="1"/>
  <c r="F6607" i="140"/>
  <c r="E6608" i="140"/>
  <c r="E7444" i="140" s="1"/>
  <c r="F6608" i="140"/>
  <c r="E6609" i="140"/>
  <c r="E7445" i="140" s="1"/>
  <c r="F6609" i="140"/>
  <c r="E6610" i="140"/>
  <c r="E7446" i="140" s="1"/>
  <c r="F6610" i="140"/>
  <c r="E6611" i="140"/>
  <c r="E7447" i="140" s="1"/>
  <c r="F6611" i="140"/>
  <c r="E6612" i="140"/>
  <c r="E7448" i="140" s="1"/>
  <c r="F6612" i="140"/>
  <c r="E6613" i="140"/>
  <c r="E7449" i="140" s="1"/>
  <c r="F6613" i="140"/>
  <c r="F6614" i="140"/>
  <c r="E6615" i="140"/>
  <c r="F6615" i="140"/>
  <c r="E6616" i="140"/>
  <c r="F6616" i="140"/>
  <c r="E6617" i="140"/>
  <c r="F6617" i="140"/>
  <c r="E6618" i="140"/>
  <c r="F6618" i="140"/>
  <c r="E6619" i="140"/>
  <c r="F6619" i="140"/>
  <c r="E6620" i="140"/>
  <c r="F6620" i="140"/>
  <c r="E6621" i="140"/>
  <c r="F6621" i="140"/>
  <c r="E6622" i="140"/>
  <c r="F6622" i="140"/>
  <c r="E6623" i="140"/>
  <c r="F6623" i="140"/>
  <c r="E6624" i="140"/>
  <c r="F6624" i="140"/>
  <c r="E6625" i="140"/>
  <c r="F6625" i="140"/>
  <c r="E6626" i="140"/>
  <c r="F6626" i="140"/>
  <c r="E6627" i="140"/>
  <c r="F6627" i="140"/>
  <c r="E6628" i="140"/>
  <c r="F6628" i="140"/>
  <c r="E6629" i="140"/>
  <c r="F6629" i="140"/>
  <c r="E6630" i="140"/>
  <c r="F6630" i="140"/>
  <c r="E6631" i="140"/>
  <c r="F6631" i="140"/>
  <c r="E6632" i="140"/>
  <c r="F6632" i="140"/>
  <c r="F6633" i="140"/>
  <c r="E6634" i="140"/>
  <c r="E7955" i="140" s="1"/>
  <c r="F6634" i="140"/>
  <c r="E6635" i="140"/>
  <c r="E7956" i="140" s="1"/>
  <c r="F6635" i="140"/>
  <c r="E6636" i="140"/>
  <c r="E7957" i="140" s="1"/>
  <c r="F6636" i="140"/>
  <c r="E6637" i="140"/>
  <c r="E7958" i="140" s="1"/>
  <c r="F6637" i="140"/>
  <c r="E6638" i="140"/>
  <c r="E7959" i="140" s="1"/>
  <c r="F6638" i="140"/>
  <c r="E6639" i="140"/>
  <c r="E7960" i="140" s="1"/>
  <c r="F6639" i="140"/>
  <c r="E6640" i="140"/>
  <c r="E7961" i="140" s="1"/>
  <c r="F6640" i="140"/>
  <c r="E6641" i="140"/>
  <c r="E7962" i="140" s="1"/>
  <c r="F6641" i="140"/>
  <c r="E6642" i="140"/>
  <c r="E7963" i="140" s="1"/>
  <c r="F6642" i="140"/>
  <c r="E6643" i="140"/>
  <c r="E7964" i="140" s="1"/>
  <c r="F6643" i="140"/>
  <c r="E6644" i="140"/>
  <c r="E7965" i="140" s="1"/>
  <c r="F6644" i="140"/>
  <c r="E6645" i="140"/>
  <c r="E7966" i="140" s="1"/>
  <c r="F6645" i="140"/>
  <c r="E6646" i="140"/>
  <c r="E7967" i="140" s="1"/>
  <c r="F6646" i="140"/>
  <c r="E6647" i="140"/>
  <c r="E7968" i="140" s="1"/>
  <c r="F6647" i="140"/>
  <c r="E6648" i="140"/>
  <c r="E7969" i="140" s="1"/>
  <c r="F6648" i="140"/>
  <c r="E6649" i="140"/>
  <c r="E7970" i="140" s="1"/>
  <c r="F6649" i="140"/>
  <c r="E6650" i="140"/>
  <c r="E7971" i="140" s="1"/>
  <c r="F6650" i="140"/>
  <c r="F6651" i="140"/>
  <c r="E6652" i="140"/>
  <c r="E7973" i="140" s="1"/>
  <c r="F6652" i="140"/>
  <c r="E6653" i="140"/>
  <c r="E7974" i="140" s="1"/>
  <c r="F6653" i="140"/>
  <c r="E6654" i="140"/>
  <c r="E7975" i="140" s="1"/>
  <c r="F6654" i="140"/>
  <c r="E6655" i="140"/>
  <c r="E7976" i="140" s="1"/>
  <c r="F6655" i="140"/>
  <c r="E6656" i="140"/>
  <c r="E7977" i="140" s="1"/>
  <c r="F6656" i="140"/>
  <c r="E6657" i="140"/>
  <c r="E7978" i="140" s="1"/>
  <c r="F6657" i="140"/>
  <c r="E6658" i="140"/>
  <c r="E7979" i="140" s="1"/>
  <c r="F6658" i="140"/>
  <c r="E6659" i="140"/>
  <c r="E7980" i="140" s="1"/>
  <c r="F6659" i="140"/>
  <c r="E6660" i="140"/>
  <c r="E7981" i="140" s="1"/>
  <c r="F6660" i="140"/>
  <c r="E6661" i="140"/>
  <c r="E7982" i="140" s="1"/>
  <c r="F6661" i="140"/>
  <c r="E6662" i="140"/>
  <c r="E7983" i="140" s="1"/>
  <c r="F6662" i="140"/>
  <c r="E6663" i="140"/>
  <c r="E7984" i="140" s="1"/>
  <c r="F6663" i="140"/>
  <c r="E6664" i="140"/>
  <c r="E7985" i="140" s="1"/>
  <c r="F6664" i="140"/>
  <c r="F6665" i="140"/>
  <c r="E6666" i="140"/>
  <c r="E7987" i="140" s="1"/>
  <c r="F6666" i="140"/>
  <c r="E6667" i="140"/>
  <c r="E7988" i="140" s="1"/>
  <c r="F6667" i="140"/>
  <c r="E6668" i="140"/>
  <c r="E7989" i="140" s="1"/>
  <c r="F6668" i="140"/>
  <c r="E6669" i="140"/>
  <c r="E7990" i="140" s="1"/>
  <c r="F6669" i="140"/>
  <c r="E6670" i="140"/>
  <c r="E7991" i="140" s="1"/>
  <c r="F6670" i="140"/>
  <c r="E6671" i="140"/>
  <c r="E7992" i="140" s="1"/>
  <c r="F6671" i="140"/>
  <c r="E6672" i="140"/>
  <c r="E7993" i="140" s="1"/>
  <c r="F6672" i="140"/>
  <c r="E6673" i="140"/>
  <c r="E7994" i="140" s="1"/>
  <c r="F6673" i="140"/>
  <c r="E6674" i="140"/>
  <c r="E7995" i="140" s="1"/>
  <c r="F6674" i="140"/>
  <c r="E6675" i="140"/>
  <c r="E7996" i="140" s="1"/>
  <c r="F6675" i="140"/>
  <c r="F6676" i="140"/>
  <c r="E6677" i="140"/>
  <c r="E7451" i="140" s="1"/>
  <c r="F6677" i="140"/>
  <c r="E6678" i="140"/>
  <c r="E7452" i="140" s="1"/>
  <c r="F6678" i="140"/>
  <c r="E6679" i="140"/>
  <c r="E7453" i="140" s="1"/>
  <c r="F6679" i="140"/>
  <c r="E6680" i="140"/>
  <c r="E7454" i="140" s="1"/>
  <c r="F6680" i="140"/>
  <c r="E6681" i="140"/>
  <c r="E7455" i="140" s="1"/>
  <c r="F6681" i="140"/>
  <c r="E6682" i="140"/>
  <c r="E7456" i="140" s="1"/>
  <c r="F6682" i="140"/>
  <c r="E6683" i="140"/>
  <c r="E7457" i="140" s="1"/>
  <c r="F6683" i="140"/>
  <c r="E6684" i="140"/>
  <c r="E7458" i="140" s="1"/>
  <c r="F6684" i="140"/>
  <c r="E6685" i="140"/>
  <c r="E7459" i="140" s="1"/>
  <c r="F6685" i="140"/>
  <c r="F6686" i="140"/>
  <c r="E6687" i="140"/>
  <c r="E7998" i="140" s="1"/>
  <c r="F6687" i="140"/>
  <c r="E6688" i="140"/>
  <c r="E7999" i="140" s="1"/>
  <c r="F6688" i="140"/>
  <c r="E6689" i="140"/>
  <c r="E8000" i="140" s="1"/>
  <c r="F6689" i="140"/>
  <c r="E6690" i="140"/>
  <c r="E8001" i="140" s="1"/>
  <c r="F6690" i="140"/>
  <c r="E6691" i="140"/>
  <c r="E8002" i="140" s="1"/>
  <c r="F6691" i="140"/>
  <c r="E6692" i="140"/>
  <c r="E8003" i="140" s="1"/>
  <c r="F6692" i="140"/>
  <c r="E6693" i="140"/>
  <c r="E8004" i="140" s="1"/>
  <c r="F6693" i="140"/>
  <c r="F6694" i="140"/>
  <c r="E6695" i="140"/>
  <c r="E8006" i="140" s="1"/>
  <c r="F6695" i="140"/>
  <c r="E6696" i="140"/>
  <c r="E8007" i="140" s="1"/>
  <c r="F6696" i="140"/>
  <c r="E6697" i="140"/>
  <c r="E8008" i="140" s="1"/>
  <c r="F6697" i="140"/>
  <c r="E6698" i="140"/>
  <c r="E8009" i="140" s="1"/>
  <c r="F6698" i="140"/>
  <c r="E6699" i="140"/>
  <c r="E8010" i="140" s="1"/>
  <c r="F6699" i="140"/>
  <c r="E6700" i="140"/>
  <c r="E8011" i="140" s="1"/>
  <c r="F6700" i="140"/>
  <c r="E6701" i="140"/>
  <c r="E8012" i="140" s="1"/>
  <c r="F6701" i="140"/>
  <c r="E6702" i="140"/>
  <c r="E8013" i="140" s="1"/>
  <c r="F6702" i="140"/>
  <c r="E6703" i="140"/>
  <c r="E8014" i="140" s="1"/>
  <c r="F6703" i="140"/>
  <c r="E6704" i="140"/>
  <c r="E8015" i="140" s="1"/>
  <c r="F6704" i="140"/>
  <c r="F6705" i="140"/>
  <c r="E6706" i="140"/>
  <c r="E8017" i="140" s="1"/>
  <c r="F6706" i="140"/>
  <c r="E6707" i="140"/>
  <c r="E8018" i="140" s="1"/>
  <c r="F6707" i="140"/>
  <c r="E6708" i="140"/>
  <c r="E8019" i="140" s="1"/>
  <c r="F6708" i="140"/>
  <c r="E6709" i="140"/>
  <c r="E8020" i="140" s="1"/>
  <c r="F6709" i="140"/>
  <c r="E6710" i="140"/>
  <c r="E8021" i="140" s="1"/>
  <c r="F6710" i="140"/>
  <c r="E6711" i="140"/>
  <c r="E8022" i="140" s="1"/>
  <c r="F6711" i="140"/>
  <c r="E6712" i="140"/>
  <c r="E8023" i="140" s="1"/>
  <c r="F6712" i="140"/>
  <c r="E6713" i="140"/>
  <c r="E8024" i="140" s="1"/>
  <c r="F6713" i="140"/>
  <c r="E6714" i="140"/>
  <c r="E8025" i="140" s="1"/>
  <c r="F6714" i="140"/>
  <c r="E6715" i="140"/>
  <c r="E8026" i="140" s="1"/>
  <c r="F6715" i="140"/>
  <c r="E6716" i="140"/>
  <c r="E8027" i="140" s="1"/>
  <c r="F6716" i="140"/>
  <c r="E6717" i="140"/>
  <c r="E8028" i="140" s="1"/>
  <c r="F6717" i="140"/>
  <c r="E6718" i="140"/>
  <c r="E8029" i="140" s="1"/>
  <c r="F6718" i="140"/>
  <c r="E6719" i="140"/>
  <c r="E8030" i="140" s="1"/>
  <c r="F6719" i="140"/>
  <c r="E6720" i="140"/>
  <c r="E8031" i="140" s="1"/>
  <c r="F6720" i="140"/>
  <c r="E6721" i="140"/>
  <c r="E8032" i="140" s="1"/>
  <c r="F6721" i="140"/>
  <c r="E6722" i="140"/>
  <c r="E8033" i="140" s="1"/>
  <c r="F6722" i="140"/>
  <c r="E6723" i="140"/>
  <c r="E8034" i="140" s="1"/>
  <c r="F6723" i="140"/>
  <c r="F6724" i="140"/>
  <c r="E6725" i="140"/>
  <c r="E8036" i="140" s="1"/>
  <c r="F6725" i="140"/>
  <c r="E6726" i="140"/>
  <c r="E8037" i="140" s="1"/>
  <c r="F6726" i="140"/>
  <c r="E6727" i="140"/>
  <c r="E8038" i="140" s="1"/>
  <c r="F6727" i="140"/>
  <c r="E6728" i="140"/>
  <c r="E8039" i="140" s="1"/>
  <c r="F6728" i="140"/>
  <c r="E6729" i="140"/>
  <c r="E8040" i="140" s="1"/>
  <c r="F6729" i="140"/>
  <c r="E6730" i="140"/>
  <c r="E8041" i="140" s="1"/>
  <c r="F6730" i="140"/>
  <c r="E6731" i="140"/>
  <c r="E8042" i="140" s="1"/>
  <c r="F6731" i="140"/>
  <c r="E6732" i="140"/>
  <c r="E8043" i="140" s="1"/>
  <c r="F6732" i="140"/>
  <c r="E6733" i="140"/>
  <c r="E8044" i="140" s="1"/>
  <c r="F6733" i="140"/>
  <c r="E6734" i="140"/>
  <c r="E8045" i="140" s="1"/>
  <c r="F6734" i="140"/>
  <c r="E6735" i="140"/>
  <c r="E8046" i="140" s="1"/>
  <c r="F6735" i="140"/>
  <c r="E6736" i="140"/>
  <c r="E8047" i="140" s="1"/>
  <c r="F6736" i="140"/>
  <c r="F6737" i="140"/>
  <c r="F6738" i="140"/>
  <c r="E6739" i="140"/>
  <c r="E8050" i="140" s="1"/>
  <c r="F6739" i="140"/>
  <c r="E6740" i="140"/>
  <c r="E8051" i="140" s="1"/>
  <c r="F6740" i="140"/>
  <c r="E6741" i="140"/>
  <c r="E8052" i="140" s="1"/>
  <c r="F6741" i="140"/>
  <c r="E6742" i="140"/>
  <c r="E8053" i="140" s="1"/>
  <c r="F6742" i="140"/>
  <c r="E6743" i="140"/>
  <c r="E8054" i="140" s="1"/>
  <c r="F6743" i="140"/>
  <c r="E6744" i="140"/>
  <c r="E8055" i="140" s="1"/>
  <c r="F6744" i="140"/>
  <c r="F6745" i="140"/>
  <c r="E6746" i="140"/>
  <c r="E8063" i="140" s="1"/>
  <c r="F6746" i="140"/>
  <c r="E6747" i="140"/>
  <c r="E8064" i="140" s="1"/>
  <c r="F6747" i="140"/>
  <c r="E6748" i="140"/>
  <c r="E8065" i="140" s="1"/>
  <c r="F6748" i="140"/>
  <c r="E6749" i="140"/>
  <c r="E8066" i="140" s="1"/>
  <c r="F6749" i="140"/>
  <c r="E6750" i="140"/>
  <c r="E8067" i="140" s="1"/>
  <c r="F6750" i="140"/>
  <c r="E6751" i="140"/>
  <c r="E8068" i="140" s="1"/>
  <c r="F6751" i="140"/>
  <c r="E6752" i="140"/>
  <c r="E8069" i="140" s="1"/>
  <c r="F6752" i="140"/>
  <c r="E6753" i="140"/>
  <c r="E8070" i="140" s="1"/>
  <c r="F6753" i="140"/>
  <c r="E6754" i="140"/>
  <c r="E8071" i="140" s="1"/>
  <c r="F6754" i="140"/>
  <c r="E6755" i="140"/>
  <c r="E8072" i="140" s="1"/>
  <c r="F6755" i="140"/>
  <c r="E6756" i="140"/>
  <c r="E8073" i="140" s="1"/>
  <c r="F6756" i="140"/>
  <c r="E6757" i="140"/>
  <c r="E8074" i="140" s="1"/>
  <c r="F6757" i="140"/>
  <c r="E6758" i="140"/>
  <c r="E8075" i="140" s="1"/>
  <c r="F6758" i="140"/>
  <c r="E6759" i="140"/>
  <c r="E8076" i="140" s="1"/>
  <c r="F6759" i="140"/>
  <c r="F6760" i="140"/>
  <c r="F6761" i="140"/>
  <c r="E6762" i="140"/>
  <c r="E8079" i="140" s="1"/>
  <c r="F6762" i="140"/>
  <c r="E6763" i="140"/>
  <c r="E8080" i="140" s="1"/>
  <c r="F6763" i="140"/>
  <c r="E6764" i="140"/>
  <c r="E8081" i="140" s="1"/>
  <c r="F6764" i="140"/>
  <c r="E6765" i="140"/>
  <c r="E8082" i="140" s="1"/>
  <c r="F6765" i="140"/>
  <c r="E6766" i="140"/>
  <c r="E8083" i="140" s="1"/>
  <c r="F6766" i="140"/>
  <c r="E6767" i="140"/>
  <c r="E8084" i="140" s="1"/>
  <c r="F6767" i="140"/>
  <c r="E6768" i="140"/>
  <c r="E8085" i="140" s="1"/>
  <c r="F6768" i="140"/>
  <c r="E6769" i="140"/>
  <c r="E8086" i="140" s="1"/>
  <c r="F6769" i="140"/>
  <c r="E6770" i="140"/>
  <c r="E8087" i="140" s="1"/>
  <c r="F6770" i="140"/>
  <c r="E6771" i="140"/>
  <c r="E8088" i="140" s="1"/>
  <c r="F6771" i="140"/>
  <c r="E6772" i="140"/>
  <c r="E8089" i="140" s="1"/>
  <c r="F6772" i="140"/>
  <c r="E6773" i="140"/>
  <c r="E8090" i="140" s="1"/>
  <c r="F6773" i="140"/>
  <c r="E6774" i="140"/>
  <c r="E8091" i="140" s="1"/>
  <c r="F6774" i="140"/>
  <c r="E6775" i="140"/>
  <c r="E8092" i="140" s="1"/>
  <c r="F6775" i="140"/>
  <c r="F6776" i="140"/>
  <c r="E6777" i="140"/>
  <c r="E8094" i="140" s="1"/>
  <c r="F6777" i="140"/>
  <c r="E6778" i="140"/>
  <c r="E8095" i="140" s="1"/>
  <c r="F6778" i="140"/>
  <c r="E6779" i="140"/>
  <c r="E8096" i="140" s="1"/>
  <c r="F6779" i="140"/>
  <c r="E6780" i="140"/>
  <c r="E8097" i="140" s="1"/>
  <c r="F6780" i="140"/>
  <c r="E6781" i="140"/>
  <c r="E8098" i="140" s="1"/>
  <c r="F6781" i="140"/>
  <c r="E6782" i="140"/>
  <c r="E8099" i="140" s="1"/>
  <c r="F6782" i="140"/>
  <c r="E6783" i="140"/>
  <c r="E8100" i="140" s="1"/>
  <c r="F6783" i="140"/>
  <c r="E6784" i="140"/>
  <c r="E8101" i="140" s="1"/>
  <c r="F6784" i="140"/>
  <c r="E6785" i="140"/>
  <c r="E8102" i="140" s="1"/>
  <c r="F6785" i="140"/>
  <c r="F6786" i="140"/>
  <c r="E6787" i="140"/>
  <c r="E8104" i="140" s="1"/>
  <c r="F6787" i="140"/>
  <c r="E6788" i="140"/>
  <c r="E8105" i="140" s="1"/>
  <c r="F6788" i="140"/>
  <c r="E6789" i="140"/>
  <c r="E8106" i="140" s="1"/>
  <c r="F6789" i="140"/>
  <c r="E6790" i="140"/>
  <c r="E8107" i="140" s="1"/>
  <c r="F6790" i="140"/>
  <c r="E6791" i="140"/>
  <c r="E8108" i="140" s="1"/>
  <c r="F6791" i="140"/>
  <c r="E6792" i="140"/>
  <c r="E8109" i="140" s="1"/>
  <c r="F6792" i="140"/>
  <c r="E6793" i="140"/>
  <c r="E8110" i="140" s="1"/>
  <c r="F6793" i="140"/>
  <c r="E6794" i="140"/>
  <c r="E8111" i="140" s="1"/>
  <c r="F6794" i="140"/>
  <c r="E6795" i="140"/>
  <c r="E8112" i="140" s="1"/>
  <c r="F6795" i="140"/>
  <c r="E6796" i="140"/>
  <c r="E8113" i="140" s="1"/>
  <c r="F6796" i="140"/>
  <c r="E6797" i="140"/>
  <c r="E8114" i="140" s="1"/>
  <c r="F6797" i="140"/>
  <c r="E6798" i="140"/>
  <c r="E8115" i="140" s="1"/>
  <c r="F6798" i="140"/>
  <c r="E6799" i="140"/>
  <c r="E8116" i="140" s="1"/>
  <c r="F6799" i="140"/>
  <c r="E6800" i="140"/>
  <c r="E8117" i="140" s="1"/>
  <c r="F6800" i="140"/>
  <c r="E6801" i="140"/>
  <c r="E8118" i="140" s="1"/>
  <c r="F6801" i="140"/>
  <c r="E6802" i="140"/>
  <c r="E8119" i="140" s="1"/>
  <c r="F6802" i="140"/>
  <c r="E6803" i="140"/>
  <c r="E8120" i="140" s="1"/>
  <c r="F6803" i="140"/>
  <c r="E6804" i="140"/>
  <c r="E8121" i="140" s="1"/>
  <c r="F6804" i="140"/>
  <c r="F6805" i="140"/>
  <c r="E6806" i="140"/>
  <c r="E8123" i="140" s="1"/>
  <c r="F6806" i="140"/>
  <c r="E6807" i="140"/>
  <c r="E8124" i="140" s="1"/>
  <c r="F6807" i="140"/>
  <c r="E6808" i="140"/>
  <c r="E8125" i="140" s="1"/>
  <c r="F6808" i="140"/>
  <c r="E6809" i="140"/>
  <c r="E8126" i="140" s="1"/>
  <c r="F6809" i="140"/>
  <c r="E6810" i="140"/>
  <c r="E8127" i="140" s="1"/>
  <c r="F6810" i="140"/>
  <c r="E6811" i="140"/>
  <c r="E8128" i="140" s="1"/>
  <c r="F6811" i="140"/>
  <c r="E6812" i="140"/>
  <c r="E8129" i="140" s="1"/>
  <c r="F6812" i="140"/>
  <c r="E6813" i="140"/>
  <c r="E8130" i="140" s="1"/>
  <c r="F6813" i="140"/>
  <c r="E6814" i="140"/>
  <c r="E8131" i="140" s="1"/>
  <c r="F6814" i="140"/>
  <c r="E6815" i="140"/>
  <c r="E8132" i="140" s="1"/>
  <c r="F6815" i="140"/>
  <c r="F6816" i="140"/>
  <c r="E6817" i="140"/>
  <c r="E8134" i="140" s="1"/>
  <c r="F6817" i="140"/>
  <c r="E6818" i="140"/>
  <c r="E8135" i="140" s="1"/>
  <c r="F6818" i="140"/>
  <c r="E6819" i="140"/>
  <c r="E8136" i="140" s="1"/>
  <c r="F6819" i="140"/>
  <c r="E6820" i="140"/>
  <c r="E8137" i="140" s="1"/>
  <c r="F6820" i="140"/>
  <c r="E6821" i="140"/>
  <c r="E8138" i="140" s="1"/>
  <c r="F6821" i="140"/>
  <c r="F6822" i="140"/>
  <c r="F6823" i="140"/>
  <c r="E6824" i="140"/>
  <c r="E8141" i="140" s="1"/>
  <c r="F6824" i="140"/>
  <c r="E6825" i="140"/>
  <c r="E8142" i="140" s="1"/>
  <c r="F6825" i="140"/>
  <c r="E6826" i="140"/>
  <c r="E8143" i="140" s="1"/>
  <c r="F6826" i="140"/>
  <c r="E6827" i="140"/>
  <c r="E8144" i="140" s="1"/>
  <c r="F6827" i="140"/>
  <c r="E6828" i="140"/>
  <c r="E8145" i="140" s="1"/>
  <c r="F6828" i="140"/>
  <c r="E6829" i="140"/>
  <c r="E8146" i="140" s="1"/>
  <c r="F6829" i="140"/>
  <c r="E6830" i="140"/>
  <c r="E8147" i="140" s="1"/>
  <c r="F6830" i="140"/>
  <c r="F6831" i="140"/>
  <c r="E6832" i="140"/>
  <c r="E7842" i="140" s="1"/>
  <c r="F6832" i="140"/>
  <c r="E6833" i="140"/>
  <c r="E7843" i="140" s="1"/>
  <c r="F6833" i="140"/>
  <c r="E6834" i="140"/>
  <c r="E7844" i="140" s="1"/>
  <c r="F6834" i="140"/>
  <c r="E6835" i="140"/>
  <c r="E7845" i="140" s="1"/>
  <c r="F6835" i="140"/>
  <c r="E6836" i="140"/>
  <c r="E7846" i="140" s="1"/>
  <c r="F6836" i="140"/>
  <c r="E6837" i="140"/>
  <c r="E7847" i="140" s="1"/>
  <c r="F6837" i="140"/>
  <c r="E6838" i="140"/>
  <c r="E7848" i="140" s="1"/>
  <c r="F6838" i="140"/>
  <c r="E6839" i="140"/>
  <c r="E7849" i="140" s="1"/>
  <c r="F6839" i="140"/>
  <c r="E6840" i="140"/>
  <c r="E7850" i="140" s="1"/>
  <c r="F6840" i="140"/>
  <c r="E6841" i="140"/>
  <c r="E7851" i="140" s="1"/>
  <c r="F6841" i="140"/>
  <c r="E6842" i="140"/>
  <c r="E7852" i="140" s="1"/>
  <c r="F6842" i="140"/>
  <c r="E6843" i="140"/>
  <c r="E7853" i="140" s="1"/>
  <c r="F6843" i="140"/>
  <c r="E6844" i="140"/>
  <c r="E7854" i="140" s="1"/>
  <c r="F6844" i="140"/>
  <c r="E6845" i="140"/>
  <c r="E7855" i="140" s="1"/>
  <c r="F6845" i="140"/>
  <c r="E6846" i="140"/>
  <c r="E7856" i="140" s="1"/>
  <c r="F6846" i="140"/>
  <c r="E6847" i="140"/>
  <c r="E7857" i="140" s="1"/>
  <c r="F6847" i="140"/>
  <c r="E6848" i="140"/>
  <c r="E7858" i="140" s="1"/>
  <c r="F6848" i="140"/>
  <c r="F6849" i="140"/>
  <c r="E6850" i="140"/>
  <c r="E7860" i="140" s="1"/>
  <c r="F6850" i="140"/>
  <c r="E6851" i="140"/>
  <c r="E7861" i="140" s="1"/>
  <c r="F6851" i="140"/>
  <c r="E6852" i="140"/>
  <c r="E7862" i="140" s="1"/>
  <c r="F6852" i="140"/>
  <c r="E6853" i="140"/>
  <c r="E7863" i="140" s="1"/>
  <c r="F6853" i="140"/>
  <c r="E6854" i="140"/>
  <c r="E7864" i="140" s="1"/>
  <c r="F6854" i="140"/>
  <c r="E6855" i="140"/>
  <c r="E7865" i="140" s="1"/>
  <c r="F6855" i="140"/>
  <c r="E6856" i="140"/>
  <c r="E7866" i="140" s="1"/>
  <c r="F6856" i="140"/>
  <c r="E6857" i="140"/>
  <c r="E7867" i="140" s="1"/>
  <c r="F6857" i="140"/>
  <c r="E6858" i="140"/>
  <c r="E7868" i="140" s="1"/>
  <c r="F6858" i="140"/>
  <c r="E6859" i="140"/>
  <c r="E7869" i="140" s="1"/>
  <c r="F6859" i="140"/>
  <c r="E6860" i="140"/>
  <c r="E7870" i="140" s="1"/>
  <c r="F6860" i="140"/>
  <c r="E6861" i="140"/>
  <c r="E7871" i="140" s="1"/>
  <c r="F6861" i="140"/>
  <c r="E6862" i="140"/>
  <c r="E7872" i="140" s="1"/>
  <c r="F6862" i="140"/>
  <c r="F6863" i="140"/>
  <c r="E6864" i="140"/>
  <c r="E7874" i="140" s="1"/>
  <c r="F6864" i="140"/>
  <c r="E6865" i="140"/>
  <c r="E7875" i="140" s="1"/>
  <c r="F6865" i="140"/>
  <c r="E6866" i="140"/>
  <c r="E7876" i="140" s="1"/>
  <c r="F6866" i="140"/>
  <c r="E6867" i="140"/>
  <c r="E7877" i="140" s="1"/>
  <c r="F6867" i="140"/>
  <c r="E6868" i="140"/>
  <c r="E7878" i="140" s="1"/>
  <c r="F6868" i="140"/>
  <c r="E6869" i="140"/>
  <c r="E7879" i="140" s="1"/>
  <c r="F6869" i="140"/>
  <c r="E6870" i="140"/>
  <c r="E7880" i="140" s="1"/>
  <c r="F6870" i="140"/>
  <c r="E6871" i="140"/>
  <c r="E7881" i="140" s="1"/>
  <c r="F6871" i="140"/>
  <c r="E6872" i="140"/>
  <c r="E7882" i="140" s="1"/>
  <c r="F6872" i="140"/>
  <c r="E6873" i="140"/>
  <c r="E7883" i="140" s="1"/>
  <c r="F6873" i="140"/>
  <c r="E6874" i="140"/>
  <c r="E7884" i="140" s="1"/>
  <c r="F6874" i="140"/>
  <c r="E6875" i="140"/>
  <c r="E7885" i="140" s="1"/>
  <c r="F6875" i="140"/>
  <c r="F6876" i="140"/>
  <c r="E6877" i="140"/>
  <c r="E7887" i="140" s="1"/>
  <c r="F6877" i="140"/>
  <c r="E6878" i="140"/>
  <c r="E7888" i="140" s="1"/>
  <c r="F6878" i="140"/>
  <c r="E6879" i="140"/>
  <c r="E7889" i="140" s="1"/>
  <c r="F6879" i="140"/>
  <c r="E6880" i="140"/>
  <c r="E7890" i="140" s="1"/>
  <c r="F6880" i="140"/>
  <c r="E6881" i="140"/>
  <c r="E7891" i="140" s="1"/>
  <c r="F6881" i="140"/>
  <c r="E6882" i="140"/>
  <c r="E7892" i="140" s="1"/>
  <c r="F6882" i="140"/>
  <c r="E6883" i="140"/>
  <c r="E7893" i="140" s="1"/>
  <c r="F6883" i="140"/>
  <c r="E6884" i="140"/>
  <c r="E7894" i="140" s="1"/>
  <c r="F6884" i="140"/>
  <c r="E6885" i="140"/>
  <c r="E7895" i="140" s="1"/>
  <c r="F6885" i="140"/>
  <c r="E6886" i="140"/>
  <c r="E7896" i="140" s="1"/>
  <c r="F6886" i="140"/>
  <c r="E6887" i="140"/>
  <c r="E7897" i="140" s="1"/>
  <c r="F6887" i="140"/>
  <c r="E6888" i="140"/>
  <c r="E7898" i="140" s="1"/>
  <c r="F6888" i="140"/>
  <c r="F6889" i="140"/>
  <c r="E6890" i="140"/>
  <c r="E7900" i="140" s="1"/>
  <c r="F6890" i="140"/>
  <c r="E6891" i="140"/>
  <c r="E7901" i="140" s="1"/>
  <c r="F6891" i="140"/>
  <c r="E6892" i="140"/>
  <c r="E7902" i="140" s="1"/>
  <c r="F6892" i="140"/>
  <c r="E6893" i="140"/>
  <c r="E7903" i="140" s="1"/>
  <c r="F6893" i="140"/>
  <c r="E6894" i="140"/>
  <c r="E7904" i="140" s="1"/>
  <c r="F6894" i="140"/>
  <c r="E6895" i="140"/>
  <c r="E7905" i="140" s="1"/>
  <c r="F6895" i="140"/>
  <c r="E6896" i="140"/>
  <c r="E7906" i="140" s="1"/>
  <c r="F6896" i="140"/>
  <c r="E6897" i="140"/>
  <c r="E7907" i="140" s="1"/>
  <c r="F6897" i="140"/>
  <c r="E6898" i="140"/>
  <c r="E7908" i="140" s="1"/>
  <c r="F6898" i="140"/>
  <c r="E6899" i="140"/>
  <c r="E7909" i="140" s="1"/>
  <c r="F6899" i="140"/>
  <c r="E6900" i="140"/>
  <c r="E7910" i="140" s="1"/>
  <c r="F6900" i="140"/>
  <c r="E6901" i="140"/>
  <c r="E7911" i="140" s="1"/>
  <c r="F6901" i="140"/>
  <c r="E6902" i="140"/>
  <c r="E7912" i="140" s="1"/>
  <c r="F6902" i="140"/>
  <c r="E6903" i="140"/>
  <c r="E7913" i="140" s="1"/>
  <c r="F6903" i="140"/>
  <c r="E6904" i="140"/>
  <c r="E7914" i="140" s="1"/>
  <c r="F6904" i="140"/>
  <c r="E6905" i="140"/>
  <c r="E7915" i="140" s="1"/>
  <c r="F6905" i="140"/>
  <c r="F6906" i="140"/>
  <c r="E6907" i="140"/>
  <c r="E7917" i="140" s="1"/>
  <c r="F6907" i="140"/>
  <c r="E6908" i="140"/>
  <c r="E7918" i="140" s="1"/>
  <c r="F6908" i="140"/>
  <c r="E6909" i="140"/>
  <c r="E7919" i="140" s="1"/>
  <c r="F6909" i="140"/>
  <c r="E6910" i="140"/>
  <c r="E7920" i="140" s="1"/>
  <c r="F6910" i="140"/>
  <c r="E6911" i="140"/>
  <c r="E7921" i="140" s="1"/>
  <c r="F6911" i="140"/>
  <c r="E6912" i="140"/>
  <c r="E7922" i="140" s="1"/>
  <c r="F6912" i="140"/>
  <c r="E6913" i="140"/>
  <c r="E7923" i="140" s="1"/>
  <c r="F6913" i="140"/>
  <c r="E6914" i="140"/>
  <c r="E7924" i="140" s="1"/>
  <c r="F6914" i="140"/>
  <c r="E6915" i="140"/>
  <c r="E7925" i="140" s="1"/>
  <c r="F6915" i="140"/>
  <c r="E6916" i="140"/>
  <c r="E7926" i="140" s="1"/>
  <c r="F6916" i="140"/>
  <c r="E6917" i="140"/>
  <c r="E7927" i="140" s="1"/>
  <c r="F6917" i="140"/>
  <c r="E6918" i="140"/>
  <c r="E7928" i="140" s="1"/>
  <c r="F6918" i="140"/>
  <c r="E6919" i="140"/>
  <c r="E7929" i="140" s="1"/>
  <c r="F6919" i="140"/>
  <c r="E6920" i="140"/>
  <c r="E7930" i="140" s="1"/>
  <c r="F6920" i="140"/>
  <c r="E6921" i="140"/>
  <c r="E7931" i="140" s="1"/>
  <c r="F6921" i="140"/>
  <c r="E6922" i="140"/>
  <c r="E7932" i="140" s="1"/>
  <c r="F6922" i="140"/>
  <c r="E6923" i="140"/>
  <c r="E7933" i="140" s="1"/>
  <c r="F6923" i="140"/>
  <c r="E6924" i="140"/>
  <c r="E7934" i="140" s="1"/>
  <c r="F6924" i="140"/>
  <c r="F6925" i="140"/>
  <c r="E6926" i="140"/>
  <c r="E7936" i="140" s="1"/>
  <c r="F6926" i="140"/>
  <c r="E6927" i="140"/>
  <c r="E7937" i="140" s="1"/>
  <c r="F6927" i="140"/>
  <c r="E6928" i="140"/>
  <c r="E7938" i="140" s="1"/>
  <c r="F6928" i="140"/>
  <c r="E6929" i="140"/>
  <c r="E7939" i="140" s="1"/>
  <c r="F6929" i="140"/>
  <c r="E6930" i="140"/>
  <c r="E7940" i="140" s="1"/>
  <c r="F6930" i="140"/>
  <c r="E6931" i="140"/>
  <c r="E7941" i="140" s="1"/>
  <c r="F6931" i="140"/>
  <c r="E6932" i="140"/>
  <c r="E7942" i="140" s="1"/>
  <c r="F6932" i="140"/>
  <c r="E6933" i="140"/>
  <c r="E7943" i="140" s="1"/>
  <c r="F6933" i="140"/>
  <c r="E6934" i="140"/>
  <c r="E7944" i="140" s="1"/>
  <c r="F6934" i="140"/>
  <c r="E6935" i="140"/>
  <c r="E7945" i="140" s="1"/>
  <c r="F6935" i="140"/>
  <c r="E6936" i="140"/>
  <c r="E7946" i="140" s="1"/>
  <c r="F6936" i="140"/>
  <c r="E6937" i="140"/>
  <c r="E7947" i="140" s="1"/>
  <c r="F6937" i="140"/>
  <c r="F6938" i="140"/>
  <c r="E6939" i="140"/>
  <c r="E8149" i="140" s="1"/>
  <c r="F6939" i="140"/>
  <c r="E6940" i="140"/>
  <c r="E8150" i="140" s="1"/>
  <c r="F6940" i="140"/>
  <c r="E6941" i="140"/>
  <c r="E8151" i="140" s="1"/>
  <c r="F6941" i="140"/>
  <c r="E6942" i="140"/>
  <c r="E8152" i="140" s="1"/>
  <c r="F6942" i="140"/>
  <c r="E6943" i="140"/>
  <c r="E8153" i="140" s="1"/>
  <c r="F6943" i="140"/>
  <c r="E6944" i="140"/>
  <c r="E8154" i="140" s="1"/>
  <c r="F6944" i="140"/>
  <c r="E6945" i="140"/>
  <c r="E8155" i="140" s="1"/>
  <c r="F6945" i="140"/>
  <c r="E6946" i="140"/>
  <c r="E8156" i="140" s="1"/>
  <c r="F6946" i="140"/>
  <c r="E6947" i="140"/>
  <c r="E8157" i="140" s="1"/>
  <c r="F6947" i="140"/>
  <c r="E6948" i="140"/>
  <c r="E8158" i="140" s="1"/>
  <c r="F6948" i="140"/>
  <c r="E6949" i="140"/>
  <c r="E8159" i="140" s="1"/>
  <c r="F6949" i="140"/>
  <c r="E6950" i="140"/>
  <c r="E8160" i="140" s="1"/>
  <c r="F6950" i="140"/>
  <c r="F6951" i="140"/>
  <c r="E6952" i="140"/>
  <c r="E8162" i="140" s="1"/>
  <c r="F6952" i="140"/>
  <c r="E6953" i="140"/>
  <c r="E8163" i="140" s="1"/>
  <c r="F6953" i="140"/>
  <c r="E6954" i="140"/>
  <c r="E8164" i="140" s="1"/>
  <c r="F6954" i="140"/>
  <c r="E6955" i="140"/>
  <c r="E8165" i="140" s="1"/>
  <c r="F6955" i="140"/>
  <c r="E6956" i="140"/>
  <c r="E8166" i="140" s="1"/>
  <c r="F6956" i="140"/>
  <c r="E6957" i="140"/>
  <c r="E8167" i="140" s="1"/>
  <c r="F6957" i="140"/>
  <c r="E6958" i="140"/>
  <c r="E8168" i="140" s="1"/>
  <c r="F6958" i="140"/>
  <c r="E6959" i="140"/>
  <c r="E8169" i="140" s="1"/>
  <c r="F6959" i="140"/>
  <c r="F6960" i="140"/>
  <c r="E6961" i="140"/>
  <c r="E8171" i="140" s="1"/>
  <c r="F6961" i="140"/>
  <c r="E6962" i="140"/>
  <c r="E8172" i="140" s="1"/>
  <c r="F6962" i="140"/>
  <c r="E6963" i="140"/>
  <c r="E8173" i="140" s="1"/>
  <c r="F6963" i="140"/>
  <c r="E6964" i="140"/>
  <c r="E8174" i="140" s="1"/>
  <c r="F6964" i="140"/>
  <c r="E6965" i="140"/>
  <c r="E8175" i="140" s="1"/>
  <c r="F6965" i="140"/>
  <c r="E6966" i="140"/>
  <c r="E8176" i="140" s="1"/>
  <c r="F6966" i="140"/>
  <c r="E6967" i="140"/>
  <c r="E8177" i="140" s="1"/>
  <c r="F6967" i="140"/>
  <c r="F6968" i="140"/>
  <c r="F6969" i="140"/>
  <c r="E6970" i="140"/>
  <c r="E8180" i="140" s="1"/>
  <c r="F6970" i="140"/>
  <c r="E6971" i="140"/>
  <c r="E8181" i="140" s="1"/>
  <c r="F6971" i="140"/>
  <c r="E6972" i="140"/>
  <c r="E8182" i="140" s="1"/>
  <c r="F6972" i="140"/>
  <c r="E6973" i="140"/>
  <c r="E8183" i="140" s="1"/>
  <c r="F6973" i="140"/>
  <c r="E6974" i="140"/>
  <c r="E8184" i="140" s="1"/>
  <c r="F6974" i="140"/>
  <c r="E6975" i="140"/>
  <c r="E8185" i="140" s="1"/>
  <c r="F6975" i="140"/>
  <c r="E6976" i="140"/>
  <c r="E8186" i="140" s="1"/>
  <c r="F6976" i="140"/>
  <c r="F6977" i="140"/>
  <c r="E6978" i="140"/>
  <c r="E8188" i="140" s="1"/>
  <c r="F6978" i="140"/>
  <c r="E6979" i="140"/>
  <c r="E8189" i="140" s="1"/>
  <c r="F6979" i="140"/>
  <c r="E6980" i="140"/>
  <c r="E8190" i="140" s="1"/>
  <c r="F6980" i="140"/>
  <c r="E6981" i="140"/>
  <c r="E8191" i="140" s="1"/>
  <c r="F6981" i="140"/>
  <c r="E6982" i="140"/>
  <c r="E8192" i="140" s="1"/>
  <c r="F6982" i="140"/>
  <c r="E6983" i="140"/>
  <c r="E8193" i="140" s="1"/>
  <c r="F6983" i="140"/>
  <c r="E6984" i="140"/>
  <c r="E8194" i="140" s="1"/>
  <c r="F6984" i="140"/>
  <c r="E6985" i="140"/>
  <c r="E8195" i="140" s="1"/>
  <c r="F6985" i="140"/>
  <c r="E6986" i="140"/>
  <c r="E8196" i="140" s="1"/>
  <c r="F6986" i="140"/>
  <c r="E6987" i="140"/>
  <c r="E8197" i="140" s="1"/>
  <c r="F6987" i="140"/>
  <c r="E6988" i="140"/>
  <c r="E8198" i="140" s="1"/>
  <c r="F6988" i="140"/>
  <c r="E6989" i="140"/>
  <c r="E8199" i="140" s="1"/>
  <c r="F6989" i="140"/>
  <c r="E6990" i="140"/>
  <c r="E8200" i="140" s="1"/>
  <c r="F6990" i="140"/>
  <c r="F6991" i="140"/>
  <c r="E6992" i="140"/>
  <c r="E8202" i="140" s="1"/>
  <c r="F6992" i="140"/>
  <c r="E6993" i="140"/>
  <c r="E8203" i="140" s="1"/>
  <c r="F6993" i="140"/>
  <c r="E6994" i="140"/>
  <c r="E8204" i="140" s="1"/>
  <c r="F6994" i="140"/>
  <c r="E6995" i="140"/>
  <c r="E8205" i="140" s="1"/>
  <c r="F6995" i="140"/>
  <c r="E6996" i="140"/>
  <c r="E8206" i="140" s="1"/>
  <c r="F6996" i="140"/>
  <c r="E6997" i="140"/>
  <c r="E8207" i="140" s="1"/>
  <c r="F6997" i="140"/>
  <c r="E6998" i="140"/>
  <c r="E8208" i="140" s="1"/>
  <c r="F6998" i="140"/>
  <c r="E6999" i="140"/>
  <c r="E8209" i="140" s="1"/>
  <c r="F6999" i="140"/>
  <c r="E7000" i="140"/>
  <c r="E8210" i="140" s="1"/>
  <c r="F7000" i="140"/>
  <c r="E7001" i="140"/>
  <c r="E8211" i="140" s="1"/>
  <c r="F7001" i="140"/>
  <c r="E7002" i="140"/>
  <c r="E8212" i="140" s="1"/>
  <c r="F7002" i="140"/>
  <c r="E7003" i="140"/>
  <c r="E8213" i="140" s="1"/>
  <c r="F7003" i="140"/>
  <c r="E7004" i="140"/>
  <c r="E8214" i="140" s="1"/>
  <c r="F7004" i="140"/>
  <c r="E7005" i="140"/>
  <c r="E8215" i="140" s="1"/>
  <c r="F7005" i="140"/>
  <c r="E7006" i="140"/>
  <c r="E8216" i="140" s="1"/>
  <c r="F7006" i="140"/>
  <c r="E7007" i="140"/>
  <c r="E8217" i="140" s="1"/>
  <c r="F7007" i="140"/>
  <c r="E7008" i="140"/>
  <c r="E8218" i="140" s="1"/>
  <c r="F7008" i="140"/>
  <c r="E7009" i="140"/>
  <c r="E8219" i="140" s="1"/>
  <c r="F7009" i="140"/>
  <c r="F7010" i="140"/>
  <c r="E7011" i="140"/>
  <c r="E7461" i="140" s="1"/>
  <c r="F7011" i="140"/>
  <c r="E7012" i="140"/>
  <c r="E7462" i="140" s="1"/>
  <c r="F7012" i="140"/>
  <c r="E7013" i="140"/>
  <c r="E7463" i="140" s="1"/>
  <c r="F7013" i="140"/>
  <c r="F7014" i="140"/>
  <c r="E7015" i="140"/>
  <c r="E7465" i="140" s="1"/>
  <c r="F7015" i="140"/>
  <c r="E7016" i="140"/>
  <c r="E7466" i="140" s="1"/>
  <c r="F7016" i="140"/>
  <c r="E7017" i="140"/>
  <c r="E7467" i="140" s="1"/>
  <c r="F7017" i="140"/>
  <c r="F7018" i="140"/>
  <c r="E7019" i="140"/>
  <c r="E7469" i="140" s="1"/>
  <c r="F7019" i="140"/>
  <c r="E7020" i="140"/>
  <c r="E7470" i="140" s="1"/>
  <c r="F7020" i="140"/>
  <c r="E7021" i="140"/>
  <c r="E7471" i="140" s="1"/>
  <c r="F7021" i="140"/>
  <c r="E7022" i="140"/>
  <c r="E7472" i="140" s="1"/>
  <c r="F7022" i="140"/>
  <c r="E7023" i="140"/>
  <c r="E7473" i="140" s="1"/>
  <c r="F7023" i="140"/>
  <c r="E7024" i="140"/>
  <c r="E7474" i="140" s="1"/>
  <c r="F7024" i="140"/>
  <c r="F7025" i="140"/>
  <c r="E7026" i="140"/>
  <c r="E7476" i="140" s="1"/>
  <c r="F7026" i="140"/>
  <c r="E7027" i="140"/>
  <c r="E7477" i="140" s="1"/>
  <c r="F7027" i="140"/>
  <c r="E7028" i="140"/>
  <c r="E7478" i="140" s="1"/>
  <c r="F7028" i="140"/>
  <c r="E7029" i="140"/>
  <c r="E7479" i="140" s="1"/>
  <c r="F7029" i="140"/>
  <c r="E7030" i="140"/>
  <c r="E7480" i="140" s="1"/>
  <c r="F7030" i="140"/>
  <c r="E7031" i="140"/>
  <c r="E7481" i="140" s="1"/>
  <c r="F7031" i="140"/>
  <c r="F7032" i="140"/>
  <c r="E7033" i="140"/>
  <c r="E7483" i="140" s="1"/>
  <c r="F7033" i="140"/>
  <c r="E7034" i="140"/>
  <c r="E7484" i="140" s="1"/>
  <c r="F7034" i="140"/>
  <c r="E7035" i="140"/>
  <c r="E7485" i="140" s="1"/>
  <c r="F7035" i="140"/>
  <c r="E7036" i="140"/>
  <c r="E7486" i="140" s="1"/>
  <c r="F7036" i="140"/>
  <c r="F7037" i="140"/>
  <c r="E7038" i="140"/>
  <c r="E7488" i="140" s="1"/>
  <c r="F7038" i="140"/>
  <c r="E7039" i="140"/>
  <c r="E7489" i="140" s="1"/>
  <c r="F7039" i="140"/>
  <c r="E7040" i="140"/>
  <c r="E7490" i="140" s="1"/>
  <c r="F7040" i="140"/>
  <c r="E7041" i="140"/>
  <c r="E7491" i="140" s="1"/>
  <c r="F7041" i="140"/>
  <c r="E7042" i="140"/>
  <c r="E7492" i="140" s="1"/>
  <c r="F7042" i="140"/>
  <c r="E7043" i="140"/>
  <c r="E7493" i="140" s="1"/>
  <c r="F7043" i="140"/>
  <c r="E7044" i="140"/>
  <c r="E7494" i="140" s="1"/>
  <c r="F7044" i="140"/>
  <c r="E7045" i="140"/>
  <c r="E7495" i="140" s="1"/>
  <c r="F7045" i="140"/>
  <c r="E7046" i="140"/>
  <c r="E7496" i="140" s="1"/>
  <c r="F7046" i="140"/>
  <c r="F7047" i="140"/>
  <c r="E7048" i="140"/>
  <c r="E7498" i="140" s="1"/>
  <c r="F7048" i="140"/>
  <c r="E7049" i="140"/>
  <c r="E7499" i="140" s="1"/>
  <c r="F7049" i="140"/>
  <c r="E7050" i="140"/>
  <c r="E7500" i="140" s="1"/>
  <c r="F7050" i="140"/>
  <c r="F7051" i="140"/>
  <c r="E7052" i="140"/>
  <c r="E7502" i="140" s="1"/>
  <c r="F7052" i="140"/>
  <c r="E7053" i="140"/>
  <c r="E7503" i="140" s="1"/>
  <c r="F7053" i="140"/>
  <c r="E7054" i="140"/>
  <c r="E7504" i="140" s="1"/>
  <c r="F7054" i="140"/>
  <c r="E7055" i="140"/>
  <c r="E7505" i="140" s="1"/>
  <c r="F7055" i="140"/>
  <c r="E7056" i="140"/>
  <c r="E7506" i="140" s="1"/>
  <c r="F7056" i="140"/>
  <c r="E7057" i="140"/>
  <c r="E7507" i="140" s="1"/>
  <c r="F7057" i="140"/>
  <c r="E7058" i="140"/>
  <c r="E7508" i="140" s="1"/>
  <c r="F7058" i="140"/>
  <c r="E7059" i="140"/>
  <c r="E7509" i="140" s="1"/>
  <c r="F7059" i="140"/>
  <c r="E7060" i="140"/>
  <c r="E7510" i="140" s="1"/>
  <c r="F7060" i="140"/>
  <c r="F7061" i="140"/>
  <c r="E7062" i="140"/>
  <c r="E7512" i="140" s="1"/>
  <c r="F7062" i="140"/>
  <c r="E7063" i="140"/>
  <c r="E7513" i="140" s="1"/>
  <c r="F7063" i="140"/>
  <c r="E7064" i="140"/>
  <c r="E7514" i="140" s="1"/>
  <c r="F7064" i="140"/>
  <c r="E7065" i="140"/>
  <c r="E7515" i="140" s="1"/>
  <c r="F7065" i="140"/>
  <c r="E7066" i="140"/>
  <c r="E7516" i="140" s="1"/>
  <c r="F7066" i="140"/>
  <c r="E7067" i="140"/>
  <c r="E7517" i="140" s="1"/>
  <c r="F7067" i="140"/>
  <c r="E7068" i="140"/>
  <c r="E7518" i="140" s="1"/>
  <c r="F7068" i="140"/>
  <c r="E7069" i="140"/>
  <c r="E7519" i="140" s="1"/>
  <c r="F7069" i="140"/>
  <c r="E7070" i="140"/>
  <c r="E7520" i="140" s="1"/>
  <c r="F7070" i="140"/>
  <c r="E7071" i="140"/>
  <c r="E7521" i="140" s="1"/>
  <c r="F7071" i="140"/>
  <c r="E7072" i="140"/>
  <c r="E7522" i="140" s="1"/>
  <c r="F7072" i="140"/>
  <c r="E7073" i="140"/>
  <c r="E7523" i="140" s="1"/>
  <c r="F7073" i="140"/>
  <c r="E7074" i="140"/>
  <c r="E7524" i="140" s="1"/>
  <c r="F7074" i="140"/>
  <c r="E7075" i="140"/>
  <c r="E7525" i="140" s="1"/>
  <c r="F7075" i="140"/>
  <c r="F7076" i="140"/>
  <c r="E7077" i="140"/>
  <c r="E7527" i="140" s="1"/>
  <c r="F7077" i="140"/>
  <c r="E7078" i="140"/>
  <c r="E7528" i="140" s="1"/>
  <c r="F7078" i="140"/>
  <c r="E7079" i="140"/>
  <c r="E7529" i="140" s="1"/>
  <c r="F7079" i="140"/>
  <c r="E7080" i="140"/>
  <c r="E7530" i="140" s="1"/>
  <c r="F7080" i="140"/>
  <c r="E7081" i="140"/>
  <c r="E7531" i="140" s="1"/>
  <c r="F7081" i="140"/>
  <c r="E7082" i="140"/>
  <c r="E7532" i="140" s="1"/>
  <c r="F7082" i="140"/>
  <c r="E7083" i="140"/>
  <c r="E7533" i="140" s="1"/>
  <c r="F7083" i="140"/>
  <c r="E7084" i="140"/>
  <c r="E7534" i="140" s="1"/>
  <c r="F7084" i="140"/>
  <c r="E7085" i="140"/>
  <c r="E7535" i="140" s="1"/>
  <c r="F7085" i="140"/>
  <c r="E7086" i="140"/>
  <c r="E7536" i="140" s="1"/>
  <c r="F7086" i="140"/>
  <c r="E7087" i="140"/>
  <c r="E7537" i="140" s="1"/>
  <c r="F7087" i="140"/>
  <c r="E7088" i="140"/>
  <c r="E7538" i="140" s="1"/>
  <c r="F7088" i="140"/>
  <c r="E7089" i="140"/>
  <c r="E7539" i="140" s="1"/>
  <c r="F7089" i="140"/>
  <c r="F7090" i="140"/>
  <c r="E7091" i="140"/>
  <c r="E7541" i="140" s="1"/>
  <c r="F7091" i="140"/>
  <c r="E7092" i="140"/>
  <c r="E7542" i="140" s="1"/>
  <c r="F7092" i="140"/>
  <c r="E7093" i="140"/>
  <c r="E7543" i="140" s="1"/>
  <c r="F7093" i="140"/>
  <c r="E7094" i="140"/>
  <c r="E7544" i="140" s="1"/>
  <c r="F7094" i="140"/>
  <c r="F7095" i="140"/>
  <c r="E7096" i="140"/>
  <c r="E7546" i="140" s="1"/>
  <c r="F7096" i="140"/>
  <c r="E7097" i="140"/>
  <c r="E7547" i="140" s="1"/>
  <c r="F7097" i="140"/>
  <c r="E7098" i="140"/>
  <c r="E7548" i="140" s="1"/>
  <c r="F7098" i="140"/>
  <c r="E7099" i="140"/>
  <c r="E7549" i="140" s="1"/>
  <c r="F7099" i="140"/>
  <c r="E7100" i="140"/>
  <c r="E7550" i="140" s="1"/>
  <c r="F7100" i="140"/>
  <c r="E7101" i="140"/>
  <c r="E7551" i="140" s="1"/>
  <c r="F7101" i="140"/>
  <c r="E7102" i="140"/>
  <c r="E7552" i="140" s="1"/>
  <c r="F7102" i="140"/>
  <c r="E7103" i="140"/>
  <c r="E7553" i="140" s="1"/>
  <c r="F7103" i="140"/>
  <c r="E7104" i="140"/>
  <c r="E7554" i="140" s="1"/>
  <c r="F7104" i="140"/>
  <c r="E7105" i="140"/>
  <c r="E7555" i="140" s="1"/>
  <c r="F7105" i="140"/>
  <c r="E7106" i="140"/>
  <c r="E7556" i="140" s="1"/>
  <c r="F7106" i="140"/>
  <c r="E7107" i="140"/>
  <c r="E7557" i="140" s="1"/>
  <c r="F7107" i="140"/>
  <c r="E7108" i="140"/>
  <c r="E7558" i="140" s="1"/>
  <c r="F7108" i="140"/>
  <c r="F7109" i="140"/>
  <c r="E7110" i="140"/>
  <c r="E7560" i="140" s="1"/>
  <c r="F7110" i="140"/>
  <c r="E7111" i="140"/>
  <c r="E7561" i="140" s="1"/>
  <c r="F7111" i="140"/>
  <c r="E7112" i="140"/>
  <c r="E7562" i="140" s="1"/>
  <c r="F7112" i="140"/>
  <c r="E7113" i="140"/>
  <c r="E7563" i="140" s="1"/>
  <c r="F7113" i="140"/>
  <c r="E7114" i="140"/>
  <c r="E7564" i="140" s="1"/>
  <c r="F7114" i="140"/>
  <c r="E7115" i="140"/>
  <c r="E7565" i="140" s="1"/>
  <c r="E7117" i="140"/>
  <c r="E7567" i="140" s="1"/>
  <c r="E7118" i="140"/>
  <c r="E7568" i="140" s="1"/>
  <c r="E7119" i="140"/>
  <c r="E7569" i="140" s="1"/>
  <c r="E7120" i="140"/>
  <c r="E7570" i="140" s="1"/>
  <c r="E7121" i="140"/>
  <c r="E7571" i="140" s="1"/>
  <c r="E7122" i="140"/>
  <c r="E7572" i="140" s="1"/>
  <c r="E7123" i="140"/>
  <c r="E7573" i="140" s="1"/>
  <c r="E7124" i="140"/>
  <c r="E7574" i="140" s="1"/>
  <c r="E7125" i="140"/>
  <c r="E7575" i="140" s="1"/>
  <c r="E7126" i="140"/>
  <c r="E7576" i="140" s="1"/>
  <c r="E7127" i="140"/>
  <c r="E7577" i="140" s="1"/>
  <c r="E7128" i="140"/>
  <c r="E7578" i="140" s="1"/>
  <c r="E7130" i="140"/>
  <c r="E7580" i="140" s="1"/>
  <c r="E7131" i="140"/>
  <c r="E7581" i="140" s="1"/>
  <c r="E7132" i="140"/>
  <c r="E7582" i="140" s="1"/>
  <c r="E7133" i="140"/>
  <c r="E7583" i="140" s="1"/>
  <c r="E7134" i="140"/>
  <c r="E7584" i="140" s="1"/>
  <c r="E7135" i="140"/>
  <c r="E7585" i="140" s="1"/>
  <c r="E7136" i="140"/>
  <c r="E7586" i="140" s="1"/>
  <c r="E7137" i="140"/>
  <c r="E7587" i="140" s="1"/>
  <c r="E7138" i="140"/>
  <c r="E7588" i="140" s="1"/>
  <c r="E7139" i="140"/>
  <c r="E7589" i="140" s="1"/>
  <c r="E7140" i="140"/>
  <c r="E7590" i="140" s="1"/>
  <c r="E7141" i="140"/>
  <c r="E7591" i="140" s="1"/>
  <c r="E7142" i="140"/>
  <c r="E7592" i="140" s="1"/>
  <c r="E7143" i="140"/>
  <c r="E7593" i="140" s="1"/>
  <c r="E7144" i="140"/>
  <c r="E7594" i="140" s="1"/>
  <c r="E7146" i="140"/>
  <c r="E7596" i="140" s="1"/>
  <c r="E7147" i="140"/>
  <c r="E7597" i="140" s="1"/>
  <c r="E7148" i="140"/>
  <c r="E7598" i="140" s="1"/>
  <c r="E7149" i="140"/>
  <c r="E7599" i="140" s="1"/>
  <c r="E7150" i="140"/>
  <c r="E7600" i="140" s="1"/>
  <c r="E7151" i="140"/>
  <c r="E7601" i="140" s="1"/>
  <c r="E7152" i="140"/>
  <c r="E7602" i="140" s="1"/>
  <c r="E7153" i="140"/>
  <c r="E7603" i="140" s="1"/>
  <c r="E7154" i="140"/>
  <c r="E7604" i="140" s="1"/>
  <c r="E7155" i="140"/>
  <c r="E7605" i="140" s="1"/>
  <c r="E7156" i="140"/>
  <c r="E7606" i="140" s="1"/>
  <c r="E7158" i="140"/>
  <c r="E7608" i="140" s="1"/>
  <c r="E7159" i="140"/>
  <c r="E7609" i="140" s="1"/>
  <c r="E7160" i="140"/>
  <c r="E7610" i="140" s="1"/>
  <c r="E7161" i="140"/>
  <c r="E7611" i="140" s="1"/>
  <c r="E7162" i="140"/>
  <c r="E7612" i="140" s="1"/>
  <c r="E7163" i="140"/>
  <c r="E7613" i="140" s="1"/>
  <c r="E7164" i="140"/>
  <c r="E7614" i="140" s="1"/>
  <c r="E7165" i="140"/>
  <c r="E7615" i="140" s="1"/>
  <c r="E7166" i="140"/>
  <c r="E7616" i="140" s="1"/>
  <c r="E7167" i="140"/>
  <c r="E7617" i="140" s="1"/>
  <c r="E7168" i="140"/>
  <c r="E7618" i="140" s="1"/>
  <c r="E7169" i="140"/>
  <c r="E7619" i="140" s="1"/>
  <c r="E7170" i="140"/>
  <c r="E7620" i="140" s="1"/>
  <c r="E7172" i="140"/>
  <c r="E7622" i="140" s="1"/>
  <c r="E7173" i="140"/>
  <c r="E7623" i="140" s="1"/>
  <c r="E7174" i="140"/>
  <c r="E7624" i="140" s="1"/>
  <c r="E7175" i="140"/>
  <c r="E7625" i="140" s="1"/>
  <c r="E7176" i="140"/>
  <c r="E7626" i="140" s="1"/>
  <c r="E7177" i="140"/>
  <c r="E7627" i="140" s="1"/>
  <c r="E7178" i="140"/>
  <c r="E7628" i="140" s="1"/>
  <c r="E7179" i="140"/>
  <c r="E7629" i="140" s="1"/>
  <c r="E7180" i="140"/>
  <c r="E7630" i="140" s="1"/>
  <c r="E7181" i="140"/>
  <c r="E7631" i="140" s="1"/>
  <c r="E7182" i="140"/>
  <c r="E7632" i="140" s="1"/>
  <c r="E7183" i="140"/>
  <c r="E7633" i="140" s="1"/>
  <c r="E7184" i="140"/>
  <c r="E7634" i="140" s="1"/>
  <c r="E7185" i="140"/>
  <c r="E7635" i="140" s="1"/>
  <c r="E7187" i="140"/>
  <c r="E7637" i="140" s="1"/>
  <c r="E7188" i="140"/>
  <c r="E7638" i="140" s="1"/>
  <c r="E7189" i="140"/>
  <c r="E7639" i="140" s="1"/>
  <c r="E7190" i="140"/>
  <c r="E7640" i="140" s="1"/>
  <c r="E7191" i="140"/>
  <c r="E7641" i="140" s="1"/>
  <c r="E7192" i="140"/>
  <c r="E7642" i="140" s="1"/>
  <c r="E7193" i="140"/>
  <c r="E7643" i="140" s="1"/>
  <c r="E7194" i="140"/>
  <c r="E7644" i="140" s="1"/>
  <c r="E7195" i="140"/>
  <c r="E7645" i="140" s="1"/>
  <c r="E7196" i="140"/>
  <c r="E7646" i="140" s="1"/>
  <c r="E7197" i="140"/>
  <c r="E7647" i="140" s="1"/>
  <c r="E7198" i="140"/>
  <c r="E7648" i="140" s="1"/>
  <c r="E7199" i="140"/>
  <c r="E7649" i="140" s="1"/>
  <c r="E7200" i="140"/>
  <c r="E7650" i="140" s="1"/>
  <c r="E7202" i="140"/>
  <c r="E7652" i="140" s="1"/>
  <c r="E7203" i="140"/>
  <c r="E7653" i="140" s="1"/>
  <c r="E7204" i="140"/>
  <c r="E7654" i="140" s="1"/>
  <c r="E7205" i="140"/>
  <c r="E7655" i="140" s="1"/>
  <c r="E7206" i="140"/>
  <c r="E7656" i="140" s="1"/>
  <c r="E7207" i="140"/>
  <c r="E7657" i="140" s="1"/>
  <c r="E7208" i="140"/>
  <c r="E7658" i="140" s="1"/>
  <c r="E7209" i="140"/>
  <c r="E7659" i="140" s="1"/>
  <c r="E7210" i="140"/>
  <c r="E7660" i="140" s="1"/>
  <c r="E7211" i="140"/>
  <c r="E7661" i="140" s="1"/>
  <c r="E7212" i="140"/>
  <c r="E7662" i="140" s="1"/>
  <c r="E7213" i="140"/>
  <c r="E7663" i="140" s="1"/>
  <c r="E7215" i="140"/>
  <c r="E7665" i="140" s="1"/>
  <c r="E7216" i="140"/>
  <c r="E7666" i="140" s="1"/>
  <c r="E7217" i="140"/>
  <c r="E7667" i="140" s="1"/>
  <c r="E7218" i="140"/>
  <c r="E7668" i="140" s="1"/>
  <c r="E7219" i="140"/>
  <c r="E7669" i="140" s="1"/>
  <c r="E7220" i="140"/>
  <c r="E7670" i="140" s="1"/>
  <c r="E7221" i="140"/>
  <c r="E7671" i="140" s="1"/>
  <c r="E7222" i="140"/>
  <c r="E7672" i="140" s="1"/>
  <c r="E7223" i="140"/>
  <c r="E7673" i="140" s="1"/>
  <c r="E7224" i="140"/>
  <c r="E7674" i="140" s="1"/>
  <c r="E7225" i="140"/>
  <c r="E7675" i="140" s="1"/>
  <c r="E7226" i="140"/>
  <c r="E7676" i="140" s="1"/>
  <c r="E7227" i="140"/>
  <c r="E7677" i="140" s="1"/>
  <c r="E7228" i="140"/>
  <c r="E7678" i="140" s="1"/>
  <c r="E7229" i="140"/>
  <c r="E7679" i="140" s="1"/>
  <c r="E7230" i="140"/>
  <c r="E7680" i="140" s="1"/>
  <c r="E7231" i="140"/>
  <c r="E7681" i="140" s="1"/>
  <c r="E7233" i="140"/>
  <c r="E7683" i="140" s="1"/>
  <c r="E7234" i="140"/>
  <c r="E7684" i="140" s="1"/>
  <c r="E7235" i="140"/>
  <c r="E7685" i="140" s="1"/>
  <c r="E7236" i="140"/>
  <c r="E7686" i="140" s="1"/>
  <c r="E7237" i="140"/>
  <c r="E7687" i="140" s="1"/>
  <c r="E7238" i="140"/>
  <c r="E7688" i="140" s="1"/>
  <c r="E7239" i="140"/>
  <c r="E7689" i="140" s="1"/>
  <c r="E7240" i="140"/>
  <c r="E7690" i="140" s="1"/>
  <c r="E6446" i="140"/>
  <c r="E7343" i="140" s="1"/>
  <c r="F6446" i="140"/>
  <c r="E6447" i="140"/>
  <c r="E7344" i="140" s="1"/>
  <c r="F6447" i="140"/>
  <c r="E6448" i="140"/>
  <c r="E7345" i="140" s="1"/>
  <c r="F6448" i="140"/>
  <c r="E6449" i="140"/>
  <c r="E7346" i="140" s="1"/>
  <c r="F6429" i="140"/>
  <c r="E6401" i="140"/>
  <c r="F6401" i="140"/>
  <c r="G6401" i="140"/>
  <c r="G7278" i="140" s="1"/>
  <c r="E6402" i="140"/>
  <c r="F6402" i="140"/>
  <c r="G6402" i="140"/>
  <c r="G7279" i="140" s="1"/>
  <c r="E6403" i="140"/>
  <c r="F6403" i="140"/>
  <c r="G6403" i="140"/>
  <c r="G7280" i="140" s="1"/>
  <c r="E6404" i="140"/>
  <c r="F6404" i="140"/>
  <c r="G6404" i="140"/>
  <c r="G7281" i="140" s="1"/>
  <c r="F6405" i="140"/>
  <c r="G6405" i="140"/>
  <c r="G7282" i="140" s="1"/>
  <c r="E6406" i="140"/>
  <c r="F6406" i="140"/>
  <c r="G6406" i="140"/>
  <c r="G7283" i="140" s="1"/>
  <c r="E6407" i="140"/>
  <c r="F6407" i="140"/>
  <c r="G6407" i="140"/>
  <c r="G7284" i="140" s="1"/>
  <c r="E6408" i="140"/>
  <c r="F6408" i="140"/>
  <c r="G6408" i="140"/>
  <c r="G7285" i="140" s="1"/>
  <c r="E6409" i="140"/>
  <c r="F6409" i="140"/>
  <c r="G6409" i="140"/>
  <c r="G7286" i="140" s="1"/>
  <c r="E6410" i="140"/>
  <c r="F6410" i="140"/>
  <c r="G6410" i="140"/>
  <c r="G7287" i="140" s="1"/>
  <c r="E6411" i="140"/>
  <c r="F6411" i="140"/>
  <c r="G6411" i="140"/>
  <c r="G7288" i="140" s="1"/>
  <c r="E6412" i="140"/>
  <c r="F6412" i="140"/>
  <c r="G6412" i="140"/>
  <c r="G7289" i="140" s="1"/>
  <c r="E6413" i="140"/>
  <c r="F6413" i="140"/>
  <c r="G6413" i="140"/>
  <c r="G7290" i="140" s="1"/>
  <c r="F6414" i="140"/>
  <c r="G6414" i="140"/>
  <c r="G7291" i="140" s="1"/>
  <c r="F6415" i="140"/>
  <c r="G6415" i="140"/>
  <c r="G7292" i="140" s="1"/>
  <c r="E6416" i="140"/>
  <c r="F6416" i="140"/>
  <c r="G6416" i="140"/>
  <c r="G7293" i="140" s="1"/>
  <c r="E6417" i="140"/>
  <c r="F6417" i="140"/>
  <c r="G6417" i="140"/>
  <c r="G7294" i="140" s="1"/>
  <c r="E6418" i="140"/>
  <c r="F6418" i="140"/>
  <c r="G6418" i="140"/>
  <c r="G7295" i="140" s="1"/>
  <c r="E6419" i="140"/>
  <c r="F6419" i="140"/>
  <c r="G6419" i="140"/>
  <c r="G7296" i="140" s="1"/>
  <c r="E6420" i="140"/>
  <c r="F6420" i="140"/>
  <c r="G6420" i="140"/>
  <c r="G7297" i="140" s="1"/>
  <c r="E6421" i="140"/>
  <c r="F6421" i="140"/>
  <c r="G6421" i="140"/>
  <c r="G7298" i="140" s="1"/>
  <c r="E6422" i="140"/>
  <c r="F6422" i="140"/>
  <c r="G6422" i="140"/>
  <c r="G7299" i="140" s="1"/>
  <c r="E6423" i="140"/>
  <c r="F6423" i="140"/>
  <c r="G6423" i="140"/>
  <c r="G7300" i="140" s="1"/>
  <c r="E6424" i="140"/>
  <c r="F6424" i="140"/>
  <c r="G6424" i="140"/>
  <c r="G7301" i="140" s="1"/>
  <c r="E6425" i="140"/>
  <c r="F6425" i="140"/>
  <c r="G6425" i="140"/>
  <c r="G7302" i="140" s="1"/>
  <c r="E6426" i="140"/>
  <c r="F6426" i="140"/>
  <c r="G6426" i="140"/>
  <c r="G7303" i="140" s="1"/>
  <c r="E6427" i="140"/>
  <c r="F6427" i="140"/>
  <c r="G6427" i="140"/>
  <c r="G7304" i="140" s="1"/>
  <c r="E6428" i="140"/>
  <c r="F6428" i="140"/>
  <c r="G6428" i="140"/>
  <c r="G7305" i="140" s="1"/>
  <c r="E6429" i="140"/>
  <c r="G6429" i="140"/>
  <c r="G7306" i="140" s="1"/>
  <c r="E6363" i="140"/>
  <c r="F6363" i="140"/>
  <c r="G6363" i="140"/>
  <c r="G7240" i="140" s="1"/>
  <c r="E6364" i="140"/>
  <c r="F6364" i="140"/>
  <c r="G6364" i="140"/>
  <c r="G7241" i="140" s="1"/>
  <c r="E6365" i="140"/>
  <c r="F6365" i="140"/>
  <c r="G6365" i="140"/>
  <c r="G7242" i="140" s="1"/>
  <c r="E6366" i="140"/>
  <c r="F6366" i="140"/>
  <c r="G6366" i="140"/>
  <c r="G7243" i="140" s="1"/>
  <c r="E6367" i="140"/>
  <c r="F6367" i="140"/>
  <c r="G6367" i="140"/>
  <c r="G7244" i="140" s="1"/>
  <c r="E6368" i="140"/>
  <c r="F6368" i="140"/>
  <c r="G6368" i="140"/>
  <c r="G7245" i="140" s="1"/>
  <c r="E6369" i="140"/>
  <c r="F6369" i="140"/>
  <c r="G6369" i="140"/>
  <c r="G7246" i="140" s="1"/>
  <c r="E6370" i="140"/>
  <c r="F6370" i="140"/>
  <c r="G6370" i="140"/>
  <c r="G7247" i="140" s="1"/>
  <c r="F6371" i="140"/>
  <c r="G6371" i="140"/>
  <c r="G7248" i="140" s="1"/>
  <c r="E6372" i="140"/>
  <c r="F6372" i="140"/>
  <c r="G6372" i="140"/>
  <c r="G7249" i="140" s="1"/>
  <c r="E6373" i="140"/>
  <c r="F6373" i="140"/>
  <c r="G6373" i="140"/>
  <c r="G7250" i="140" s="1"/>
  <c r="E6374" i="140"/>
  <c r="F6374" i="140"/>
  <c r="G6374" i="140"/>
  <c r="G7251" i="140" s="1"/>
  <c r="E6375" i="140"/>
  <c r="F6375" i="140"/>
  <c r="G6375" i="140"/>
  <c r="G7252" i="140" s="1"/>
  <c r="E6376" i="140"/>
  <c r="F6376" i="140"/>
  <c r="G6376" i="140"/>
  <c r="G7253" i="140" s="1"/>
  <c r="E6377" i="140"/>
  <c r="F6377" i="140"/>
  <c r="G6377" i="140"/>
  <c r="G7254" i="140" s="1"/>
  <c r="E6378" i="140"/>
  <c r="F6378" i="140"/>
  <c r="G6378" i="140"/>
  <c r="G7255" i="140" s="1"/>
  <c r="E6379" i="140"/>
  <c r="F6379" i="140"/>
  <c r="G6379" i="140"/>
  <c r="G7256" i="140" s="1"/>
  <c r="E6380" i="140"/>
  <c r="F6380" i="140"/>
  <c r="G6380" i="140"/>
  <c r="G7257" i="140" s="1"/>
  <c r="E6381" i="140"/>
  <c r="F6381" i="140"/>
  <c r="G6381" i="140"/>
  <c r="G7258" i="140" s="1"/>
  <c r="E6382" i="140"/>
  <c r="F6382" i="140"/>
  <c r="G6382" i="140"/>
  <c r="G7259" i="140" s="1"/>
  <c r="E6383" i="140"/>
  <c r="F6383" i="140"/>
  <c r="G6383" i="140"/>
  <c r="G7260" i="140" s="1"/>
  <c r="E6384" i="140"/>
  <c r="F6384" i="140"/>
  <c r="G6384" i="140"/>
  <c r="G7261" i="140" s="1"/>
  <c r="E6385" i="140"/>
  <c r="F6385" i="140"/>
  <c r="G6385" i="140"/>
  <c r="G7262" i="140" s="1"/>
  <c r="F6386" i="140"/>
  <c r="G6386" i="140"/>
  <c r="G7263" i="140" s="1"/>
  <c r="E6387" i="140"/>
  <c r="F6387" i="140"/>
  <c r="G6387" i="140"/>
  <c r="G7264" i="140" s="1"/>
  <c r="E6388" i="140"/>
  <c r="F6388" i="140"/>
  <c r="G6388" i="140"/>
  <c r="G7265" i="140" s="1"/>
  <c r="E6389" i="140"/>
  <c r="F6389" i="140"/>
  <c r="G6389" i="140"/>
  <c r="G7266" i="140" s="1"/>
  <c r="E6390" i="140"/>
  <c r="F6390" i="140"/>
  <c r="G6390" i="140"/>
  <c r="G7267" i="140" s="1"/>
  <c r="E6391" i="140"/>
  <c r="F6391" i="140"/>
  <c r="G6391" i="140"/>
  <c r="G7268" i="140" s="1"/>
  <c r="E6392" i="140"/>
  <c r="F6392" i="140"/>
  <c r="G6392" i="140"/>
  <c r="G7269" i="140" s="1"/>
  <c r="E6393" i="140"/>
  <c r="F6393" i="140"/>
  <c r="G6393" i="140"/>
  <c r="G7270" i="140" s="1"/>
  <c r="E6394" i="140"/>
  <c r="F6394" i="140"/>
  <c r="G6394" i="140"/>
  <c r="G7271" i="140" s="1"/>
  <c r="F6395" i="140"/>
  <c r="G6395" i="140"/>
  <c r="G7272" i="140" s="1"/>
  <c r="E6396" i="140"/>
  <c r="F6396" i="140"/>
  <c r="G6396" i="140"/>
  <c r="G7273" i="140" s="1"/>
  <c r="E6397" i="140"/>
  <c r="F6397" i="140"/>
  <c r="G6397" i="140"/>
  <c r="G7274" i="140" s="1"/>
  <c r="E6398" i="140"/>
  <c r="F6398" i="140"/>
  <c r="G6398" i="140"/>
  <c r="G7275" i="140" s="1"/>
  <c r="E6399" i="140"/>
  <c r="F6399" i="140"/>
  <c r="G6399" i="140"/>
  <c r="G7276" i="140" s="1"/>
  <c r="E6400" i="140"/>
  <c r="F6400" i="140"/>
  <c r="G6400" i="140"/>
  <c r="G7277" i="140" s="1"/>
  <c r="E5573" i="140"/>
  <c r="F5573" i="140"/>
  <c r="G5573" i="140"/>
  <c r="G6450" i="140" s="1"/>
  <c r="E5574" i="140"/>
  <c r="F5574" i="140"/>
  <c r="G5574" i="140"/>
  <c r="G6451" i="140" s="1"/>
  <c r="E5575" i="140"/>
  <c r="F5575" i="140"/>
  <c r="G5575" i="140"/>
  <c r="G6452" i="140" s="1"/>
  <c r="E5576" i="140"/>
  <c r="F5576" i="140"/>
  <c r="G5576" i="140"/>
  <c r="G6453" i="140" s="1"/>
  <c r="E5577" i="140"/>
  <c r="F5577" i="140"/>
  <c r="G5577" i="140"/>
  <c r="G6454" i="140" s="1"/>
  <c r="E5578" i="140"/>
  <c r="F5578" i="140"/>
  <c r="G5578" i="140"/>
  <c r="G6455" i="140" s="1"/>
  <c r="E5579" i="140"/>
  <c r="F5579" i="140"/>
  <c r="G5579" i="140"/>
  <c r="G6456" i="140" s="1"/>
  <c r="E5580" i="140"/>
  <c r="F5580" i="140"/>
  <c r="G5580" i="140"/>
  <c r="G6457" i="140" s="1"/>
  <c r="E5581" i="140"/>
  <c r="F5581" i="140"/>
  <c r="G5581" i="140"/>
  <c r="G6458" i="140" s="1"/>
  <c r="E5582" i="140"/>
  <c r="F5582" i="140"/>
  <c r="G5582" i="140"/>
  <c r="G6459" i="140" s="1"/>
  <c r="E5583" i="140"/>
  <c r="F5583" i="140"/>
  <c r="G5583" i="140"/>
  <c r="G6460" i="140" s="1"/>
  <c r="E5584" i="140"/>
  <c r="F5584" i="140"/>
  <c r="G5584" i="140"/>
  <c r="G6461" i="140" s="1"/>
  <c r="E5585" i="140"/>
  <c r="F5585" i="140"/>
  <c r="G5585" i="140"/>
  <c r="G6462" i="140" s="1"/>
  <c r="E5586" i="140"/>
  <c r="F5586" i="140"/>
  <c r="G5586" i="140"/>
  <c r="G6463" i="140" s="1"/>
  <c r="F5587" i="140"/>
  <c r="G5587" i="140"/>
  <c r="G6464" i="140" s="1"/>
  <c r="E5588" i="140"/>
  <c r="F5588" i="140"/>
  <c r="G5588" i="140"/>
  <c r="G6465" i="140" s="1"/>
  <c r="E5589" i="140"/>
  <c r="F5589" i="140"/>
  <c r="G5589" i="140"/>
  <c r="G6466" i="140" s="1"/>
  <c r="E5590" i="140"/>
  <c r="F5590" i="140"/>
  <c r="G5590" i="140"/>
  <c r="G6467" i="140" s="1"/>
  <c r="E5591" i="140"/>
  <c r="F5591" i="140"/>
  <c r="G5591" i="140"/>
  <c r="G6468" i="140" s="1"/>
  <c r="E5592" i="140"/>
  <c r="F5592" i="140"/>
  <c r="G5592" i="140"/>
  <c r="G6469" i="140" s="1"/>
  <c r="E5593" i="140"/>
  <c r="F5593" i="140"/>
  <c r="G5593" i="140"/>
  <c r="G6470" i="140" s="1"/>
  <c r="E5594" i="140"/>
  <c r="F5594" i="140"/>
  <c r="G5594" i="140"/>
  <c r="G6471" i="140" s="1"/>
  <c r="E5595" i="140"/>
  <c r="F5595" i="140"/>
  <c r="G5595" i="140"/>
  <c r="G6472" i="140" s="1"/>
  <c r="E5596" i="140"/>
  <c r="F5596" i="140"/>
  <c r="G5596" i="140"/>
  <c r="G6473" i="140" s="1"/>
  <c r="E5597" i="140"/>
  <c r="F5597" i="140"/>
  <c r="G5597" i="140"/>
  <c r="G6474" i="140" s="1"/>
  <c r="E5598" i="140"/>
  <c r="F5598" i="140"/>
  <c r="G5598" i="140"/>
  <c r="G6475" i="140" s="1"/>
  <c r="E5599" i="140"/>
  <c r="F5599" i="140"/>
  <c r="G5599" i="140"/>
  <c r="G6476" i="140" s="1"/>
  <c r="E5600" i="140"/>
  <c r="F5600" i="140"/>
  <c r="G5600" i="140"/>
  <c r="G6477" i="140" s="1"/>
  <c r="E5601" i="140"/>
  <c r="F5601" i="140"/>
  <c r="G5601" i="140"/>
  <c r="G6478" i="140" s="1"/>
  <c r="E5602" i="140"/>
  <c r="F5602" i="140"/>
  <c r="G5602" i="140"/>
  <c r="G6479" i="140" s="1"/>
  <c r="E5603" i="140"/>
  <c r="F5603" i="140"/>
  <c r="G5603" i="140"/>
  <c r="G6480" i="140" s="1"/>
  <c r="F5604" i="140"/>
  <c r="G5604" i="140"/>
  <c r="G6481" i="140" s="1"/>
  <c r="E5605" i="140"/>
  <c r="F5605" i="140"/>
  <c r="G5605" i="140"/>
  <c r="G6482" i="140" s="1"/>
  <c r="E5606" i="140"/>
  <c r="F5606" i="140"/>
  <c r="G5606" i="140"/>
  <c r="G6483" i="140" s="1"/>
  <c r="E5607" i="140"/>
  <c r="F5607" i="140"/>
  <c r="G5607" i="140"/>
  <c r="G6484" i="140" s="1"/>
  <c r="E5608" i="140"/>
  <c r="F5608" i="140"/>
  <c r="G5608" i="140"/>
  <c r="G6485" i="140" s="1"/>
  <c r="E5609" i="140"/>
  <c r="F5609" i="140"/>
  <c r="G5609" i="140"/>
  <c r="G6486" i="140" s="1"/>
  <c r="E5610" i="140"/>
  <c r="F5610" i="140"/>
  <c r="G5610" i="140"/>
  <c r="G6487" i="140" s="1"/>
  <c r="E5611" i="140"/>
  <c r="F5611" i="140"/>
  <c r="G5611" i="140"/>
  <c r="G6488" i="140" s="1"/>
  <c r="E5612" i="140"/>
  <c r="F5612" i="140"/>
  <c r="G5612" i="140"/>
  <c r="G6489" i="140" s="1"/>
  <c r="E5613" i="140"/>
  <c r="F5613" i="140"/>
  <c r="G5613" i="140"/>
  <c r="G6490" i="140" s="1"/>
  <c r="E5614" i="140"/>
  <c r="F5614" i="140"/>
  <c r="G5614" i="140"/>
  <c r="G6491" i="140" s="1"/>
  <c r="E5615" i="140"/>
  <c r="F5615" i="140"/>
  <c r="G5615" i="140"/>
  <c r="G6492" i="140" s="1"/>
  <c r="E5616" i="140"/>
  <c r="F5616" i="140"/>
  <c r="G5616" i="140"/>
  <c r="G6493" i="140" s="1"/>
  <c r="E5617" i="140"/>
  <c r="F5617" i="140"/>
  <c r="G5617" i="140"/>
  <c r="G6494" i="140" s="1"/>
  <c r="E5618" i="140"/>
  <c r="F5618" i="140"/>
  <c r="G5618" i="140"/>
  <c r="G6495" i="140" s="1"/>
  <c r="E5619" i="140"/>
  <c r="F5619" i="140"/>
  <c r="G5619" i="140"/>
  <c r="G6496" i="140" s="1"/>
  <c r="E5620" i="140"/>
  <c r="F5620" i="140"/>
  <c r="G5620" i="140"/>
  <c r="G6497" i="140" s="1"/>
  <c r="E5621" i="140"/>
  <c r="F5621" i="140"/>
  <c r="G5621" i="140"/>
  <c r="G6498" i="140" s="1"/>
  <c r="E5622" i="140"/>
  <c r="F5622" i="140"/>
  <c r="G5622" i="140"/>
  <c r="G6499" i="140" s="1"/>
  <c r="E5623" i="140"/>
  <c r="F5623" i="140"/>
  <c r="G5623" i="140"/>
  <c r="G6500" i="140" s="1"/>
  <c r="E5624" i="140"/>
  <c r="F5624" i="140"/>
  <c r="G5624" i="140"/>
  <c r="G6501" i="140" s="1"/>
  <c r="F5625" i="140"/>
  <c r="G5625" i="140"/>
  <c r="G6502" i="140" s="1"/>
  <c r="E5626" i="140"/>
  <c r="F5626" i="140"/>
  <c r="G5626" i="140"/>
  <c r="G6503" i="140" s="1"/>
  <c r="E5627" i="140"/>
  <c r="F5627" i="140"/>
  <c r="G5627" i="140"/>
  <c r="G6504" i="140" s="1"/>
  <c r="E5628" i="140"/>
  <c r="F5628" i="140"/>
  <c r="G5628" i="140"/>
  <c r="G6505" i="140" s="1"/>
  <c r="E5629" i="140"/>
  <c r="F5629" i="140"/>
  <c r="G5629" i="140"/>
  <c r="G6506" i="140" s="1"/>
  <c r="E5630" i="140"/>
  <c r="F5630" i="140"/>
  <c r="G5630" i="140"/>
  <c r="G6507" i="140" s="1"/>
  <c r="E5631" i="140"/>
  <c r="F5631" i="140"/>
  <c r="G5631" i="140"/>
  <c r="G6508" i="140" s="1"/>
  <c r="E5632" i="140"/>
  <c r="F5632" i="140"/>
  <c r="G5632" i="140"/>
  <c r="G6509" i="140" s="1"/>
  <c r="E5633" i="140"/>
  <c r="F5633" i="140"/>
  <c r="G5633" i="140"/>
  <c r="G6510" i="140" s="1"/>
  <c r="E5634" i="140"/>
  <c r="F5634" i="140"/>
  <c r="G5634" i="140"/>
  <c r="G6511" i="140" s="1"/>
  <c r="E5635" i="140"/>
  <c r="F5635" i="140"/>
  <c r="G5635" i="140"/>
  <c r="G6512" i="140" s="1"/>
  <c r="E5636" i="140"/>
  <c r="F5636" i="140"/>
  <c r="G5636" i="140"/>
  <c r="G6513" i="140" s="1"/>
  <c r="E5637" i="140"/>
  <c r="F5637" i="140"/>
  <c r="G5637" i="140"/>
  <c r="G6514" i="140" s="1"/>
  <c r="E5638" i="140"/>
  <c r="F5638" i="140"/>
  <c r="G5638" i="140"/>
  <c r="G6515" i="140" s="1"/>
  <c r="E5639" i="140"/>
  <c r="F5639" i="140"/>
  <c r="G5639" i="140"/>
  <c r="G6516" i="140" s="1"/>
  <c r="E5640" i="140"/>
  <c r="F5640" i="140"/>
  <c r="G5640" i="140"/>
  <c r="G6517" i="140" s="1"/>
  <c r="E5641" i="140"/>
  <c r="F5641" i="140"/>
  <c r="G5641" i="140"/>
  <c r="G6518" i="140" s="1"/>
  <c r="E5642" i="140"/>
  <c r="F5642" i="140"/>
  <c r="G5642" i="140"/>
  <c r="G6519" i="140" s="1"/>
  <c r="E5643" i="140"/>
  <c r="F5643" i="140"/>
  <c r="G5643" i="140"/>
  <c r="G6520" i="140" s="1"/>
  <c r="E5644" i="140"/>
  <c r="F5644" i="140"/>
  <c r="G5644" i="140"/>
  <c r="G6521" i="140" s="1"/>
  <c r="F5645" i="140"/>
  <c r="G5645" i="140"/>
  <c r="G6522" i="140" s="1"/>
  <c r="E5646" i="140"/>
  <c r="F5646" i="140"/>
  <c r="G5646" i="140"/>
  <c r="G6523" i="140" s="1"/>
  <c r="E5647" i="140"/>
  <c r="F5647" i="140"/>
  <c r="G5647" i="140"/>
  <c r="G6524" i="140" s="1"/>
  <c r="E5648" i="140"/>
  <c r="F5648" i="140"/>
  <c r="G5648" i="140"/>
  <c r="G6525" i="140" s="1"/>
  <c r="E5649" i="140"/>
  <c r="F5649" i="140"/>
  <c r="G5649" i="140"/>
  <c r="G6526" i="140" s="1"/>
  <c r="E5650" i="140"/>
  <c r="F5650" i="140"/>
  <c r="G5650" i="140"/>
  <c r="G6527" i="140" s="1"/>
  <c r="E5651" i="140"/>
  <c r="F5651" i="140"/>
  <c r="G5651" i="140"/>
  <c r="G6528" i="140" s="1"/>
  <c r="E5652" i="140"/>
  <c r="F5652" i="140"/>
  <c r="G5652" i="140"/>
  <c r="G6529" i="140" s="1"/>
  <c r="E5653" i="140"/>
  <c r="F5653" i="140"/>
  <c r="G5653" i="140"/>
  <c r="G6530" i="140" s="1"/>
  <c r="E5654" i="140"/>
  <c r="F5654" i="140"/>
  <c r="G5654" i="140"/>
  <c r="G6531" i="140" s="1"/>
  <c r="E5655" i="140"/>
  <c r="F5655" i="140"/>
  <c r="G5655" i="140"/>
  <c r="G6532" i="140" s="1"/>
  <c r="E5656" i="140"/>
  <c r="F5656" i="140"/>
  <c r="G5656" i="140"/>
  <c r="G6533" i="140" s="1"/>
  <c r="E5657" i="140"/>
  <c r="F5657" i="140"/>
  <c r="G5657" i="140"/>
  <c r="G6534" i="140" s="1"/>
  <c r="E5658" i="140"/>
  <c r="F5658" i="140"/>
  <c r="G5658" i="140"/>
  <c r="G6535" i="140" s="1"/>
  <c r="E5659" i="140"/>
  <c r="F5659" i="140"/>
  <c r="G5659" i="140"/>
  <c r="G6536" i="140" s="1"/>
  <c r="E5660" i="140"/>
  <c r="F5660" i="140"/>
  <c r="G5660" i="140"/>
  <c r="G6537" i="140" s="1"/>
  <c r="E5661" i="140"/>
  <c r="F5661" i="140"/>
  <c r="G5661" i="140"/>
  <c r="G6538" i="140" s="1"/>
  <c r="E5662" i="140"/>
  <c r="F5662" i="140"/>
  <c r="G5662" i="140"/>
  <c r="G6539" i="140" s="1"/>
  <c r="E5663" i="140"/>
  <c r="F5663" i="140"/>
  <c r="G5663" i="140"/>
  <c r="G6540" i="140" s="1"/>
  <c r="F5664" i="140"/>
  <c r="G5664" i="140"/>
  <c r="G6541" i="140" s="1"/>
  <c r="F5665" i="140"/>
  <c r="G5665" i="140"/>
  <c r="G6542" i="140" s="1"/>
  <c r="E5666" i="140"/>
  <c r="F5666" i="140"/>
  <c r="G5666" i="140"/>
  <c r="G6543" i="140" s="1"/>
  <c r="E5667" i="140"/>
  <c r="F5667" i="140"/>
  <c r="G5667" i="140"/>
  <c r="G6544" i="140" s="1"/>
  <c r="E5668" i="140"/>
  <c r="F5668" i="140"/>
  <c r="G5668" i="140"/>
  <c r="G6545" i="140" s="1"/>
  <c r="E5669" i="140"/>
  <c r="F5669" i="140"/>
  <c r="G5669" i="140"/>
  <c r="G6546" i="140" s="1"/>
  <c r="E5670" i="140"/>
  <c r="F5670" i="140"/>
  <c r="G5670" i="140"/>
  <c r="G6547" i="140" s="1"/>
  <c r="E5671" i="140"/>
  <c r="F5671" i="140"/>
  <c r="G5671" i="140"/>
  <c r="G6548" i="140" s="1"/>
  <c r="E5672" i="140"/>
  <c r="F5672" i="140"/>
  <c r="G5672" i="140"/>
  <c r="G6549" i="140" s="1"/>
  <c r="E5673" i="140"/>
  <c r="F5673" i="140"/>
  <c r="G5673" i="140"/>
  <c r="G6550" i="140" s="1"/>
  <c r="E5674" i="140"/>
  <c r="F5674" i="140"/>
  <c r="G5674" i="140"/>
  <c r="G6551" i="140" s="1"/>
  <c r="E5675" i="140"/>
  <c r="F5675" i="140"/>
  <c r="G5675" i="140"/>
  <c r="G6552" i="140" s="1"/>
  <c r="E5676" i="140"/>
  <c r="F5676" i="140"/>
  <c r="G5676" i="140"/>
  <c r="G6553" i="140" s="1"/>
  <c r="E5677" i="140"/>
  <c r="F5677" i="140"/>
  <c r="G5677" i="140"/>
  <c r="G6554" i="140" s="1"/>
  <c r="F5678" i="140"/>
  <c r="G5678" i="140"/>
  <c r="G6555" i="140" s="1"/>
  <c r="E5679" i="140"/>
  <c r="F5679" i="140"/>
  <c r="G5679" i="140"/>
  <c r="G6556" i="140" s="1"/>
  <c r="E5680" i="140"/>
  <c r="F5680" i="140"/>
  <c r="G5680" i="140"/>
  <c r="G6557" i="140" s="1"/>
  <c r="E5681" i="140"/>
  <c r="F5681" i="140"/>
  <c r="G5681" i="140"/>
  <c r="G6558" i="140" s="1"/>
  <c r="E5682" i="140"/>
  <c r="F5682" i="140"/>
  <c r="G5682" i="140"/>
  <c r="G6559" i="140" s="1"/>
  <c r="E5683" i="140"/>
  <c r="F5683" i="140"/>
  <c r="G5683" i="140"/>
  <c r="G6560" i="140" s="1"/>
  <c r="E5684" i="140"/>
  <c r="F5684" i="140"/>
  <c r="G5684" i="140"/>
  <c r="G6561" i="140" s="1"/>
  <c r="E5685" i="140"/>
  <c r="F5685" i="140"/>
  <c r="G5685" i="140"/>
  <c r="G6562" i="140" s="1"/>
  <c r="E5686" i="140"/>
  <c r="F5686" i="140"/>
  <c r="G5686" i="140"/>
  <c r="G6563" i="140" s="1"/>
  <c r="E5687" i="140"/>
  <c r="F5687" i="140"/>
  <c r="G5687" i="140"/>
  <c r="G6564" i="140" s="1"/>
  <c r="E5688" i="140"/>
  <c r="F5688" i="140"/>
  <c r="G5688" i="140"/>
  <c r="G6565" i="140" s="1"/>
  <c r="E5689" i="140"/>
  <c r="F5689" i="140"/>
  <c r="G5689" i="140"/>
  <c r="G6566" i="140" s="1"/>
  <c r="F5690" i="140"/>
  <c r="G5690" i="140"/>
  <c r="G6567" i="140" s="1"/>
  <c r="E5691" i="140"/>
  <c r="F5691" i="140"/>
  <c r="G5691" i="140"/>
  <c r="G6568" i="140" s="1"/>
  <c r="E5692" i="140"/>
  <c r="F5692" i="140"/>
  <c r="G5692" i="140"/>
  <c r="G6569" i="140" s="1"/>
  <c r="E5693" i="140"/>
  <c r="F5693" i="140"/>
  <c r="G5693" i="140"/>
  <c r="G6570" i="140" s="1"/>
  <c r="E5694" i="140"/>
  <c r="F5694" i="140"/>
  <c r="G5694" i="140"/>
  <c r="G6571" i="140" s="1"/>
  <c r="E5695" i="140"/>
  <c r="F5695" i="140"/>
  <c r="G5695" i="140"/>
  <c r="G6572" i="140" s="1"/>
  <c r="E5696" i="140"/>
  <c r="F5696" i="140"/>
  <c r="G5696" i="140"/>
  <c r="G6573" i="140" s="1"/>
  <c r="E5697" i="140"/>
  <c r="F5697" i="140"/>
  <c r="G5697" i="140"/>
  <c r="G6574" i="140" s="1"/>
  <c r="E5698" i="140"/>
  <c r="F5698" i="140"/>
  <c r="G5698" i="140"/>
  <c r="G6575" i="140" s="1"/>
  <c r="E5699" i="140"/>
  <c r="F5699" i="140"/>
  <c r="G5699" i="140"/>
  <c r="G6576" i="140" s="1"/>
  <c r="E5700" i="140"/>
  <c r="F5700" i="140"/>
  <c r="G5700" i="140"/>
  <c r="G6577" i="140" s="1"/>
  <c r="F5701" i="140"/>
  <c r="G5701" i="140"/>
  <c r="G6578" i="140" s="1"/>
  <c r="E5702" i="140"/>
  <c r="F5702" i="140"/>
  <c r="G5702" i="140"/>
  <c r="G6579" i="140" s="1"/>
  <c r="E5703" i="140"/>
  <c r="F5703" i="140"/>
  <c r="G5703" i="140"/>
  <c r="G6580" i="140" s="1"/>
  <c r="E5704" i="140"/>
  <c r="F5704" i="140"/>
  <c r="G5704" i="140"/>
  <c r="G6581" i="140" s="1"/>
  <c r="E5705" i="140"/>
  <c r="F5705" i="140"/>
  <c r="G5705" i="140"/>
  <c r="G6582" i="140" s="1"/>
  <c r="E5706" i="140"/>
  <c r="F5706" i="140"/>
  <c r="G5706" i="140"/>
  <c r="G6583" i="140" s="1"/>
  <c r="F5707" i="140"/>
  <c r="G5707" i="140"/>
  <c r="G6584" i="140" s="1"/>
  <c r="E5708" i="140"/>
  <c r="F5708" i="140"/>
  <c r="G5708" i="140"/>
  <c r="G6585" i="140" s="1"/>
  <c r="E5709" i="140"/>
  <c r="F5709" i="140"/>
  <c r="G5709" i="140"/>
  <c r="G6586" i="140" s="1"/>
  <c r="E5710" i="140"/>
  <c r="F5710" i="140"/>
  <c r="G5710" i="140"/>
  <c r="G6587" i="140" s="1"/>
  <c r="F5711" i="140"/>
  <c r="G5711" i="140"/>
  <c r="G6588" i="140" s="1"/>
  <c r="F5712" i="140"/>
  <c r="G5712" i="140"/>
  <c r="G6589" i="140" s="1"/>
  <c r="E5713" i="140"/>
  <c r="F5713" i="140"/>
  <c r="G5713" i="140"/>
  <c r="G6590" i="140" s="1"/>
  <c r="E5714" i="140"/>
  <c r="F5714" i="140"/>
  <c r="G5714" i="140"/>
  <c r="G6591" i="140" s="1"/>
  <c r="E5715" i="140"/>
  <c r="F5715" i="140"/>
  <c r="G5715" i="140"/>
  <c r="G6592" i="140" s="1"/>
  <c r="E5716" i="140"/>
  <c r="F5716" i="140"/>
  <c r="G5716" i="140"/>
  <c r="G6593" i="140" s="1"/>
  <c r="E5717" i="140"/>
  <c r="F5717" i="140"/>
  <c r="G5717" i="140"/>
  <c r="G6594" i="140" s="1"/>
  <c r="E5718" i="140"/>
  <c r="F5718" i="140"/>
  <c r="G5718" i="140"/>
  <c r="G6595" i="140" s="1"/>
  <c r="E5719" i="140"/>
  <c r="F5719" i="140"/>
  <c r="G5719" i="140"/>
  <c r="G6596" i="140" s="1"/>
  <c r="E5720" i="140"/>
  <c r="F5720" i="140"/>
  <c r="G5720" i="140"/>
  <c r="G6597" i="140" s="1"/>
  <c r="E5721" i="140"/>
  <c r="F5721" i="140"/>
  <c r="G5721" i="140"/>
  <c r="G6598" i="140" s="1"/>
  <c r="E5722" i="140"/>
  <c r="F5722" i="140"/>
  <c r="G5722" i="140"/>
  <c r="G6599" i="140" s="1"/>
  <c r="E5723" i="140"/>
  <c r="F5723" i="140"/>
  <c r="G5723" i="140"/>
  <c r="G6600" i="140" s="1"/>
  <c r="E5724" i="140"/>
  <c r="F5724" i="140"/>
  <c r="G5724" i="140"/>
  <c r="G6601" i="140" s="1"/>
  <c r="E5725" i="140"/>
  <c r="F5725" i="140"/>
  <c r="G5725" i="140"/>
  <c r="G6602" i="140" s="1"/>
  <c r="F5726" i="140"/>
  <c r="G5726" i="140"/>
  <c r="G6603" i="140" s="1"/>
  <c r="E5727" i="140"/>
  <c r="F5727" i="140"/>
  <c r="G5727" i="140"/>
  <c r="G6604" i="140" s="1"/>
  <c r="E5728" i="140"/>
  <c r="F5728" i="140"/>
  <c r="G5728" i="140"/>
  <c r="G6605" i="140" s="1"/>
  <c r="E5729" i="140"/>
  <c r="F5729" i="140"/>
  <c r="G5729" i="140"/>
  <c r="G6606" i="140" s="1"/>
  <c r="E5730" i="140"/>
  <c r="F5730" i="140"/>
  <c r="G5730" i="140"/>
  <c r="G6607" i="140" s="1"/>
  <c r="E5731" i="140"/>
  <c r="F5731" i="140"/>
  <c r="G5731" i="140"/>
  <c r="G6608" i="140" s="1"/>
  <c r="E5732" i="140"/>
  <c r="F5732" i="140"/>
  <c r="G5732" i="140"/>
  <c r="G6609" i="140" s="1"/>
  <c r="E5733" i="140"/>
  <c r="F5733" i="140"/>
  <c r="G5733" i="140"/>
  <c r="G6610" i="140" s="1"/>
  <c r="E5734" i="140"/>
  <c r="F5734" i="140"/>
  <c r="G5734" i="140"/>
  <c r="G6611" i="140" s="1"/>
  <c r="E5735" i="140"/>
  <c r="F5735" i="140"/>
  <c r="G5735" i="140"/>
  <c r="G6612" i="140" s="1"/>
  <c r="E5736" i="140"/>
  <c r="F5736" i="140"/>
  <c r="G5736" i="140"/>
  <c r="G6613" i="140" s="1"/>
  <c r="F5737" i="140"/>
  <c r="G5737" i="140"/>
  <c r="G6614" i="140" s="1"/>
  <c r="E5738" i="140"/>
  <c r="E7823" i="140" s="1"/>
  <c r="F5738" i="140"/>
  <c r="G5738" i="140"/>
  <c r="G6615" i="140" s="1"/>
  <c r="E5739" i="140"/>
  <c r="E7824" i="140" s="1"/>
  <c r="F5739" i="140"/>
  <c r="G5739" i="140"/>
  <c r="G6616" i="140" s="1"/>
  <c r="E5740" i="140"/>
  <c r="E7825" i="140" s="1"/>
  <c r="F5740" i="140"/>
  <c r="G5740" i="140"/>
  <c r="G6617" i="140" s="1"/>
  <c r="E5741" i="140"/>
  <c r="E7826" i="140" s="1"/>
  <c r="F5741" i="140"/>
  <c r="G5741" i="140"/>
  <c r="G6618" i="140" s="1"/>
  <c r="E5742" i="140"/>
  <c r="E7827" i="140" s="1"/>
  <c r="F5742" i="140"/>
  <c r="G5742" i="140"/>
  <c r="G6619" i="140" s="1"/>
  <c r="E5743" i="140"/>
  <c r="E7828" i="140" s="1"/>
  <c r="F5743" i="140"/>
  <c r="G5743" i="140"/>
  <c r="G6620" i="140" s="1"/>
  <c r="E5744" i="140"/>
  <c r="E7829" i="140" s="1"/>
  <c r="F5744" i="140"/>
  <c r="G5744" i="140"/>
  <c r="G6621" i="140" s="1"/>
  <c r="E5745" i="140"/>
  <c r="E7830" i="140" s="1"/>
  <c r="F5745" i="140"/>
  <c r="G5745" i="140"/>
  <c r="G6622" i="140" s="1"/>
  <c r="E5746" i="140"/>
  <c r="E7831" i="140" s="1"/>
  <c r="F5746" i="140"/>
  <c r="G5746" i="140"/>
  <c r="G6623" i="140" s="1"/>
  <c r="E5747" i="140"/>
  <c r="E7832" i="140" s="1"/>
  <c r="F5747" i="140"/>
  <c r="G5747" i="140"/>
  <c r="G6624" i="140" s="1"/>
  <c r="E5748" i="140"/>
  <c r="E7833" i="140" s="1"/>
  <c r="F5748" i="140"/>
  <c r="G5748" i="140"/>
  <c r="G6625" i="140" s="1"/>
  <c r="E5749" i="140"/>
  <c r="E7834" i="140" s="1"/>
  <c r="F5749" i="140"/>
  <c r="G5749" i="140"/>
  <c r="G6626" i="140" s="1"/>
  <c r="E5750" i="140"/>
  <c r="E7835" i="140" s="1"/>
  <c r="F5750" i="140"/>
  <c r="G5750" i="140"/>
  <c r="G6627" i="140" s="1"/>
  <c r="E5751" i="140"/>
  <c r="E7836" i="140" s="1"/>
  <c r="F5751" i="140"/>
  <c r="G5751" i="140"/>
  <c r="G6628" i="140" s="1"/>
  <c r="E5752" i="140"/>
  <c r="E7837" i="140" s="1"/>
  <c r="F5752" i="140"/>
  <c r="G5752" i="140"/>
  <c r="G6629" i="140" s="1"/>
  <c r="J6629" i="140" s="1"/>
  <c r="L6629" i="140" s="1"/>
  <c r="E5753" i="140"/>
  <c r="E7838" i="140" s="1"/>
  <c r="F5753" i="140"/>
  <c r="G5753" i="140"/>
  <c r="G6630" i="140" s="1"/>
  <c r="E5754" i="140"/>
  <c r="E7839" i="140" s="1"/>
  <c r="F5754" i="140"/>
  <c r="G5754" i="140"/>
  <c r="G6631" i="140" s="1"/>
  <c r="E5755" i="140"/>
  <c r="E7840" i="140" s="1"/>
  <c r="F5755" i="140"/>
  <c r="G5755" i="140"/>
  <c r="G6632" i="140" s="1"/>
  <c r="F5756" i="140"/>
  <c r="G5756" i="140"/>
  <c r="G6633" i="140" s="1"/>
  <c r="E5757" i="140"/>
  <c r="F5757" i="140"/>
  <c r="G5757" i="140"/>
  <c r="G6634" i="140" s="1"/>
  <c r="E5758" i="140"/>
  <c r="F5758" i="140"/>
  <c r="G5758" i="140"/>
  <c r="G6635" i="140" s="1"/>
  <c r="E5759" i="140"/>
  <c r="F5759" i="140"/>
  <c r="G5759" i="140"/>
  <c r="G6636" i="140" s="1"/>
  <c r="J6636" i="140" s="1"/>
  <c r="L6636" i="140" s="1"/>
  <c r="E5760" i="140"/>
  <c r="F5760" i="140"/>
  <c r="G5760" i="140"/>
  <c r="G6637" i="140" s="1"/>
  <c r="E5761" i="140"/>
  <c r="F5761" i="140"/>
  <c r="G5761" i="140"/>
  <c r="G6638" i="140" s="1"/>
  <c r="E5762" i="140"/>
  <c r="F5762" i="140"/>
  <c r="G5762" i="140"/>
  <c r="G6639" i="140" s="1"/>
  <c r="E5763" i="140"/>
  <c r="F5763" i="140"/>
  <c r="G5763" i="140"/>
  <c r="G6640" i="140" s="1"/>
  <c r="E5764" i="140"/>
  <c r="F5764" i="140"/>
  <c r="G5764" i="140"/>
  <c r="G6641" i="140" s="1"/>
  <c r="E5765" i="140"/>
  <c r="F5765" i="140"/>
  <c r="G5765" i="140"/>
  <c r="G6642" i="140" s="1"/>
  <c r="E5766" i="140"/>
  <c r="F5766" i="140"/>
  <c r="G5766" i="140"/>
  <c r="G6643" i="140" s="1"/>
  <c r="E5767" i="140"/>
  <c r="F5767" i="140"/>
  <c r="G5767" i="140"/>
  <c r="G6644" i="140" s="1"/>
  <c r="E5768" i="140"/>
  <c r="F5768" i="140"/>
  <c r="G5768" i="140"/>
  <c r="G6645" i="140" s="1"/>
  <c r="E5769" i="140"/>
  <c r="F5769" i="140"/>
  <c r="G5769" i="140"/>
  <c r="G6646" i="140" s="1"/>
  <c r="E5770" i="140"/>
  <c r="F5770" i="140"/>
  <c r="G5770" i="140"/>
  <c r="G6647" i="140" s="1"/>
  <c r="E5771" i="140"/>
  <c r="F5771" i="140"/>
  <c r="G5771" i="140"/>
  <c r="G6648" i="140" s="1"/>
  <c r="E5772" i="140"/>
  <c r="F5772" i="140"/>
  <c r="G5772" i="140"/>
  <c r="G6649" i="140" s="1"/>
  <c r="E5773" i="140"/>
  <c r="F5773" i="140"/>
  <c r="G5773" i="140"/>
  <c r="G6650" i="140" s="1"/>
  <c r="F5774" i="140"/>
  <c r="G5774" i="140"/>
  <c r="G6651" i="140" s="1"/>
  <c r="E5775" i="140"/>
  <c r="F5775" i="140"/>
  <c r="G5775" i="140"/>
  <c r="G6652" i="140" s="1"/>
  <c r="E5776" i="140"/>
  <c r="F5776" i="140"/>
  <c r="G5776" i="140"/>
  <c r="G6653" i="140" s="1"/>
  <c r="E5777" i="140"/>
  <c r="F5777" i="140"/>
  <c r="G5777" i="140"/>
  <c r="G6654" i="140" s="1"/>
  <c r="E5778" i="140"/>
  <c r="F5778" i="140"/>
  <c r="G5778" i="140"/>
  <c r="G6655" i="140" s="1"/>
  <c r="E5779" i="140"/>
  <c r="F5779" i="140"/>
  <c r="G5779" i="140"/>
  <c r="G6656" i="140" s="1"/>
  <c r="E5780" i="140"/>
  <c r="F5780" i="140"/>
  <c r="G5780" i="140"/>
  <c r="G6657" i="140" s="1"/>
  <c r="E5781" i="140"/>
  <c r="F5781" i="140"/>
  <c r="G5781" i="140"/>
  <c r="G6658" i="140" s="1"/>
  <c r="E5782" i="140"/>
  <c r="F5782" i="140"/>
  <c r="G5782" i="140"/>
  <c r="G6659" i="140" s="1"/>
  <c r="E5783" i="140"/>
  <c r="F5783" i="140"/>
  <c r="G5783" i="140"/>
  <c r="G6660" i="140" s="1"/>
  <c r="E5784" i="140"/>
  <c r="F5784" i="140"/>
  <c r="G5784" i="140"/>
  <c r="G6661" i="140" s="1"/>
  <c r="E5785" i="140"/>
  <c r="F5785" i="140"/>
  <c r="G5785" i="140"/>
  <c r="G6662" i="140" s="1"/>
  <c r="E5786" i="140"/>
  <c r="F5786" i="140"/>
  <c r="G5786" i="140"/>
  <c r="G6663" i="140" s="1"/>
  <c r="E5787" i="140"/>
  <c r="F5787" i="140"/>
  <c r="G5787" i="140"/>
  <c r="G6664" i="140" s="1"/>
  <c r="F5788" i="140"/>
  <c r="G5788" i="140"/>
  <c r="G6665" i="140" s="1"/>
  <c r="E5789" i="140"/>
  <c r="F5789" i="140"/>
  <c r="G5789" i="140"/>
  <c r="G6666" i="140" s="1"/>
  <c r="E5790" i="140"/>
  <c r="F5790" i="140"/>
  <c r="G5790" i="140"/>
  <c r="G6667" i="140" s="1"/>
  <c r="E5791" i="140"/>
  <c r="F5791" i="140"/>
  <c r="G5791" i="140"/>
  <c r="G6668" i="140" s="1"/>
  <c r="E5792" i="140"/>
  <c r="F5792" i="140"/>
  <c r="G5792" i="140"/>
  <c r="G6669" i="140" s="1"/>
  <c r="E5793" i="140"/>
  <c r="F5793" i="140"/>
  <c r="G5793" i="140"/>
  <c r="G6670" i="140" s="1"/>
  <c r="E5794" i="140"/>
  <c r="F5794" i="140"/>
  <c r="G5794" i="140"/>
  <c r="G6671" i="140" s="1"/>
  <c r="E5795" i="140"/>
  <c r="F5795" i="140"/>
  <c r="G5795" i="140"/>
  <c r="G6672" i="140" s="1"/>
  <c r="E5796" i="140"/>
  <c r="F5796" i="140"/>
  <c r="G5796" i="140"/>
  <c r="G6673" i="140" s="1"/>
  <c r="E5797" i="140"/>
  <c r="F5797" i="140"/>
  <c r="G5797" i="140"/>
  <c r="G6674" i="140" s="1"/>
  <c r="E5798" i="140"/>
  <c r="F5798" i="140"/>
  <c r="G5798" i="140"/>
  <c r="G6675" i="140" s="1"/>
  <c r="F5799" i="140"/>
  <c r="G5799" i="140"/>
  <c r="G6676" i="140" s="1"/>
  <c r="E5800" i="140"/>
  <c r="F5800" i="140"/>
  <c r="G5800" i="140"/>
  <c r="G6677" i="140" s="1"/>
  <c r="E5801" i="140"/>
  <c r="F5801" i="140"/>
  <c r="G5801" i="140"/>
  <c r="G6678" i="140" s="1"/>
  <c r="E5802" i="140"/>
  <c r="F5802" i="140"/>
  <c r="G5802" i="140"/>
  <c r="G6679" i="140" s="1"/>
  <c r="E5803" i="140"/>
  <c r="F5803" i="140"/>
  <c r="G5803" i="140"/>
  <c r="G6680" i="140" s="1"/>
  <c r="E5804" i="140"/>
  <c r="F5804" i="140"/>
  <c r="G5804" i="140"/>
  <c r="G6681" i="140" s="1"/>
  <c r="E5805" i="140"/>
  <c r="F5805" i="140"/>
  <c r="G5805" i="140"/>
  <c r="G6682" i="140" s="1"/>
  <c r="E5806" i="140"/>
  <c r="F5806" i="140"/>
  <c r="G5806" i="140"/>
  <c r="G6683" i="140" s="1"/>
  <c r="E5807" i="140"/>
  <c r="F5807" i="140"/>
  <c r="G5807" i="140"/>
  <c r="G6684" i="140" s="1"/>
  <c r="E5808" i="140"/>
  <c r="F5808" i="140"/>
  <c r="G5808" i="140"/>
  <c r="G6685" i="140" s="1"/>
  <c r="F5809" i="140"/>
  <c r="G5809" i="140"/>
  <c r="G6686" i="140" s="1"/>
  <c r="E5810" i="140"/>
  <c r="F5810" i="140"/>
  <c r="G5810" i="140"/>
  <c r="G6687" i="140" s="1"/>
  <c r="E5811" i="140"/>
  <c r="F5811" i="140"/>
  <c r="G5811" i="140"/>
  <c r="G6688" i="140" s="1"/>
  <c r="E5812" i="140"/>
  <c r="F5812" i="140"/>
  <c r="G5812" i="140"/>
  <c r="G6689" i="140" s="1"/>
  <c r="E5813" i="140"/>
  <c r="F5813" i="140"/>
  <c r="G5813" i="140"/>
  <c r="G6690" i="140" s="1"/>
  <c r="E5814" i="140"/>
  <c r="F5814" i="140"/>
  <c r="G5814" i="140"/>
  <c r="G6691" i="140" s="1"/>
  <c r="E5815" i="140"/>
  <c r="F5815" i="140"/>
  <c r="G5815" i="140"/>
  <c r="G6692" i="140" s="1"/>
  <c r="E5816" i="140"/>
  <c r="F5816" i="140"/>
  <c r="G5816" i="140"/>
  <c r="G6693" i="140" s="1"/>
  <c r="F5817" i="140"/>
  <c r="G5817" i="140"/>
  <c r="G6694" i="140" s="1"/>
  <c r="E5818" i="140"/>
  <c r="F5818" i="140"/>
  <c r="G5818" i="140"/>
  <c r="G6695" i="140" s="1"/>
  <c r="E5819" i="140"/>
  <c r="F5819" i="140"/>
  <c r="G5819" i="140"/>
  <c r="G6696" i="140" s="1"/>
  <c r="E5820" i="140"/>
  <c r="F5820" i="140"/>
  <c r="G5820" i="140"/>
  <c r="G6697" i="140" s="1"/>
  <c r="E5821" i="140"/>
  <c r="F5821" i="140"/>
  <c r="G5821" i="140"/>
  <c r="G6698" i="140" s="1"/>
  <c r="E5822" i="140"/>
  <c r="F5822" i="140"/>
  <c r="G5822" i="140"/>
  <c r="G6699" i="140" s="1"/>
  <c r="E5823" i="140"/>
  <c r="F5823" i="140"/>
  <c r="G5823" i="140"/>
  <c r="G6700" i="140" s="1"/>
  <c r="E5824" i="140"/>
  <c r="F5824" i="140"/>
  <c r="G5824" i="140"/>
  <c r="G6701" i="140" s="1"/>
  <c r="E5825" i="140"/>
  <c r="F5825" i="140"/>
  <c r="G5825" i="140"/>
  <c r="G6702" i="140" s="1"/>
  <c r="E5826" i="140"/>
  <c r="F5826" i="140"/>
  <c r="G5826" i="140"/>
  <c r="G6703" i="140" s="1"/>
  <c r="E5827" i="140"/>
  <c r="F5827" i="140"/>
  <c r="G5827" i="140"/>
  <c r="G6704" i="140" s="1"/>
  <c r="F5828" i="140"/>
  <c r="G5828" i="140"/>
  <c r="G6705" i="140" s="1"/>
  <c r="E5829" i="140"/>
  <c r="F5829" i="140"/>
  <c r="G5829" i="140"/>
  <c r="G6706" i="140" s="1"/>
  <c r="E5830" i="140"/>
  <c r="F5830" i="140"/>
  <c r="G5830" i="140"/>
  <c r="G6707" i="140" s="1"/>
  <c r="E5831" i="140"/>
  <c r="F5831" i="140"/>
  <c r="G5831" i="140"/>
  <c r="G6708" i="140" s="1"/>
  <c r="E5832" i="140"/>
  <c r="F5832" i="140"/>
  <c r="G5832" i="140"/>
  <c r="G6709" i="140" s="1"/>
  <c r="E5833" i="140"/>
  <c r="F5833" i="140"/>
  <c r="G5833" i="140"/>
  <c r="G6710" i="140" s="1"/>
  <c r="E5834" i="140"/>
  <c r="F5834" i="140"/>
  <c r="G5834" i="140"/>
  <c r="G6711" i="140" s="1"/>
  <c r="E5835" i="140"/>
  <c r="F5835" i="140"/>
  <c r="G5835" i="140"/>
  <c r="G6712" i="140" s="1"/>
  <c r="E5836" i="140"/>
  <c r="F5836" i="140"/>
  <c r="G5836" i="140"/>
  <c r="G6713" i="140" s="1"/>
  <c r="E5837" i="140"/>
  <c r="F5837" i="140"/>
  <c r="G5837" i="140"/>
  <c r="G6714" i="140" s="1"/>
  <c r="E5838" i="140"/>
  <c r="F5838" i="140"/>
  <c r="G5838" i="140"/>
  <c r="G6715" i="140" s="1"/>
  <c r="E5839" i="140"/>
  <c r="F5839" i="140"/>
  <c r="G5839" i="140"/>
  <c r="G6716" i="140" s="1"/>
  <c r="E5840" i="140"/>
  <c r="F5840" i="140"/>
  <c r="G5840" i="140"/>
  <c r="G6717" i="140" s="1"/>
  <c r="E5841" i="140"/>
  <c r="F5841" i="140"/>
  <c r="G5841" i="140"/>
  <c r="G6718" i="140" s="1"/>
  <c r="E5842" i="140"/>
  <c r="F5842" i="140"/>
  <c r="G5842" i="140"/>
  <c r="G6719" i="140" s="1"/>
  <c r="E5843" i="140"/>
  <c r="F5843" i="140"/>
  <c r="G5843" i="140"/>
  <c r="G6720" i="140" s="1"/>
  <c r="E5844" i="140"/>
  <c r="F5844" i="140"/>
  <c r="G5844" i="140"/>
  <c r="G6721" i="140" s="1"/>
  <c r="E5845" i="140"/>
  <c r="F5845" i="140"/>
  <c r="G5845" i="140"/>
  <c r="G6722" i="140" s="1"/>
  <c r="E5846" i="140"/>
  <c r="F5846" i="140"/>
  <c r="G5846" i="140"/>
  <c r="G6723" i="140" s="1"/>
  <c r="F5847" i="140"/>
  <c r="G5847" i="140"/>
  <c r="G6724" i="140" s="1"/>
  <c r="E5848" i="140"/>
  <c r="F5848" i="140"/>
  <c r="G5848" i="140"/>
  <c r="G6725" i="140" s="1"/>
  <c r="E5849" i="140"/>
  <c r="F5849" i="140"/>
  <c r="G5849" i="140"/>
  <c r="G6726" i="140" s="1"/>
  <c r="E5850" i="140"/>
  <c r="F5850" i="140"/>
  <c r="G5850" i="140"/>
  <c r="G6727" i="140" s="1"/>
  <c r="E5851" i="140"/>
  <c r="F5851" i="140"/>
  <c r="G5851" i="140"/>
  <c r="G6728" i="140" s="1"/>
  <c r="E5852" i="140"/>
  <c r="F5852" i="140"/>
  <c r="G5852" i="140"/>
  <c r="G6729" i="140" s="1"/>
  <c r="E5853" i="140"/>
  <c r="F5853" i="140"/>
  <c r="G5853" i="140"/>
  <c r="G6730" i="140" s="1"/>
  <c r="E5854" i="140"/>
  <c r="F5854" i="140"/>
  <c r="G5854" i="140"/>
  <c r="G6731" i="140" s="1"/>
  <c r="E5855" i="140"/>
  <c r="F5855" i="140"/>
  <c r="G5855" i="140"/>
  <c r="G6732" i="140" s="1"/>
  <c r="E5856" i="140"/>
  <c r="F5856" i="140"/>
  <c r="G5856" i="140"/>
  <c r="G6733" i="140" s="1"/>
  <c r="E5857" i="140"/>
  <c r="F5857" i="140"/>
  <c r="G5857" i="140"/>
  <c r="G6734" i="140" s="1"/>
  <c r="E5858" i="140"/>
  <c r="F5858" i="140"/>
  <c r="G5858" i="140"/>
  <c r="G6735" i="140" s="1"/>
  <c r="E5859" i="140"/>
  <c r="F5859" i="140"/>
  <c r="G5859" i="140"/>
  <c r="G6736" i="140" s="1"/>
  <c r="F5860" i="140"/>
  <c r="G5860" i="140"/>
  <c r="G6737" i="140" s="1"/>
  <c r="F5861" i="140"/>
  <c r="G5861" i="140"/>
  <c r="G6738" i="140" s="1"/>
  <c r="E5862" i="140"/>
  <c r="F5862" i="140"/>
  <c r="G5862" i="140"/>
  <c r="G6739" i="140" s="1"/>
  <c r="E5863" i="140"/>
  <c r="F5863" i="140"/>
  <c r="G5863" i="140"/>
  <c r="G6740" i="140" s="1"/>
  <c r="E5864" i="140"/>
  <c r="F5864" i="140"/>
  <c r="G5864" i="140"/>
  <c r="G6741" i="140" s="1"/>
  <c r="E5865" i="140"/>
  <c r="F5865" i="140"/>
  <c r="G5865" i="140"/>
  <c r="G6742" i="140" s="1"/>
  <c r="E5866" i="140"/>
  <c r="F5866" i="140"/>
  <c r="G5866" i="140"/>
  <c r="G6743" i="140" s="1"/>
  <c r="E5867" i="140"/>
  <c r="F5867" i="140"/>
  <c r="G5867" i="140"/>
  <c r="G6744" i="140" s="1"/>
  <c r="F5868" i="140"/>
  <c r="G5868" i="140"/>
  <c r="G6745" i="140" s="1"/>
  <c r="E5869" i="140"/>
  <c r="F5869" i="140"/>
  <c r="G5869" i="140"/>
  <c r="G6746" i="140" s="1"/>
  <c r="E5870" i="140"/>
  <c r="F5870" i="140"/>
  <c r="G5870" i="140"/>
  <c r="G6747" i="140" s="1"/>
  <c r="E5871" i="140"/>
  <c r="F5871" i="140"/>
  <c r="G5871" i="140"/>
  <c r="G6748" i="140" s="1"/>
  <c r="E5872" i="140"/>
  <c r="F5872" i="140"/>
  <c r="G5872" i="140"/>
  <c r="G6749" i="140" s="1"/>
  <c r="E5873" i="140"/>
  <c r="F5873" i="140"/>
  <c r="G5873" i="140"/>
  <c r="G6750" i="140" s="1"/>
  <c r="E5874" i="140"/>
  <c r="F5874" i="140"/>
  <c r="G5874" i="140"/>
  <c r="G6751" i="140" s="1"/>
  <c r="E5875" i="140"/>
  <c r="F5875" i="140"/>
  <c r="G5875" i="140"/>
  <c r="G6752" i="140" s="1"/>
  <c r="E5876" i="140"/>
  <c r="F5876" i="140"/>
  <c r="G5876" i="140"/>
  <c r="G6753" i="140" s="1"/>
  <c r="E5877" i="140"/>
  <c r="F5877" i="140"/>
  <c r="G5877" i="140"/>
  <c r="G6754" i="140" s="1"/>
  <c r="E5878" i="140"/>
  <c r="F5878" i="140"/>
  <c r="G5878" i="140"/>
  <c r="G6755" i="140" s="1"/>
  <c r="E5879" i="140"/>
  <c r="F5879" i="140"/>
  <c r="G5879" i="140"/>
  <c r="G6756" i="140" s="1"/>
  <c r="E5880" i="140"/>
  <c r="F5880" i="140"/>
  <c r="G5880" i="140"/>
  <c r="G6757" i="140" s="1"/>
  <c r="E5881" i="140"/>
  <c r="F5881" i="140"/>
  <c r="G5881" i="140"/>
  <c r="G6758" i="140" s="1"/>
  <c r="E5882" i="140"/>
  <c r="F5882" i="140"/>
  <c r="G5882" i="140"/>
  <c r="G6759" i="140" s="1"/>
  <c r="F5883" i="140"/>
  <c r="G5883" i="140"/>
  <c r="G6760" i="140" s="1"/>
  <c r="F5884" i="140"/>
  <c r="G5884" i="140"/>
  <c r="G6761" i="140" s="1"/>
  <c r="E5885" i="140"/>
  <c r="F5885" i="140"/>
  <c r="G5885" i="140"/>
  <c r="G6762" i="140" s="1"/>
  <c r="E5886" i="140"/>
  <c r="F5886" i="140"/>
  <c r="G5886" i="140"/>
  <c r="G6763" i="140" s="1"/>
  <c r="E5887" i="140"/>
  <c r="F5887" i="140"/>
  <c r="G5887" i="140"/>
  <c r="G6764" i="140" s="1"/>
  <c r="E5888" i="140"/>
  <c r="F5888" i="140"/>
  <c r="G5888" i="140"/>
  <c r="G6765" i="140" s="1"/>
  <c r="E5889" i="140"/>
  <c r="F5889" i="140"/>
  <c r="G5889" i="140"/>
  <c r="G6766" i="140" s="1"/>
  <c r="E5890" i="140"/>
  <c r="F5890" i="140"/>
  <c r="G5890" i="140"/>
  <c r="G6767" i="140" s="1"/>
  <c r="E5891" i="140"/>
  <c r="F5891" i="140"/>
  <c r="G5891" i="140"/>
  <c r="G6768" i="140" s="1"/>
  <c r="E5892" i="140"/>
  <c r="F5892" i="140"/>
  <c r="G5892" i="140"/>
  <c r="G6769" i="140" s="1"/>
  <c r="E5893" i="140"/>
  <c r="F5893" i="140"/>
  <c r="G5893" i="140"/>
  <c r="G6770" i="140" s="1"/>
  <c r="E5894" i="140"/>
  <c r="F5894" i="140"/>
  <c r="G5894" i="140"/>
  <c r="G6771" i="140" s="1"/>
  <c r="E5895" i="140"/>
  <c r="F5895" i="140"/>
  <c r="G5895" i="140"/>
  <c r="G6772" i="140" s="1"/>
  <c r="E5896" i="140"/>
  <c r="F5896" i="140"/>
  <c r="G5896" i="140"/>
  <c r="G6773" i="140" s="1"/>
  <c r="E5897" i="140"/>
  <c r="F5897" i="140"/>
  <c r="G5897" i="140"/>
  <c r="G6774" i="140" s="1"/>
  <c r="E5898" i="140"/>
  <c r="F5898" i="140"/>
  <c r="G5898" i="140"/>
  <c r="G6775" i="140" s="1"/>
  <c r="F5899" i="140"/>
  <c r="G5899" i="140"/>
  <c r="G6776" i="140" s="1"/>
  <c r="E5900" i="140"/>
  <c r="F5900" i="140"/>
  <c r="G5900" i="140"/>
  <c r="G6777" i="140" s="1"/>
  <c r="E5901" i="140"/>
  <c r="F5901" i="140"/>
  <c r="G5901" i="140"/>
  <c r="G6778" i="140" s="1"/>
  <c r="E5902" i="140"/>
  <c r="F5902" i="140"/>
  <c r="G5902" i="140"/>
  <c r="G6779" i="140" s="1"/>
  <c r="E5903" i="140"/>
  <c r="F5903" i="140"/>
  <c r="G5903" i="140"/>
  <c r="G6780" i="140" s="1"/>
  <c r="E5904" i="140"/>
  <c r="F5904" i="140"/>
  <c r="G5904" i="140"/>
  <c r="G6781" i="140" s="1"/>
  <c r="E5905" i="140"/>
  <c r="F5905" i="140"/>
  <c r="G5905" i="140"/>
  <c r="G6782" i="140" s="1"/>
  <c r="E5906" i="140"/>
  <c r="F5906" i="140"/>
  <c r="G5906" i="140"/>
  <c r="G6783" i="140" s="1"/>
  <c r="E5907" i="140"/>
  <c r="F5907" i="140"/>
  <c r="G5907" i="140"/>
  <c r="G6784" i="140" s="1"/>
  <c r="E5908" i="140"/>
  <c r="F5908" i="140"/>
  <c r="G5908" i="140"/>
  <c r="G6785" i="140" s="1"/>
  <c r="F5909" i="140"/>
  <c r="G5909" i="140"/>
  <c r="G6786" i="140" s="1"/>
  <c r="E5910" i="140"/>
  <c r="F5910" i="140"/>
  <c r="G5910" i="140"/>
  <c r="G6787" i="140" s="1"/>
  <c r="E5911" i="140"/>
  <c r="F5911" i="140"/>
  <c r="G5911" i="140"/>
  <c r="G6788" i="140" s="1"/>
  <c r="E5912" i="140"/>
  <c r="F5912" i="140"/>
  <c r="G5912" i="140"/>
  <c r="G6789" i="140" s="1"/>
  <c r="E5913" i="140"/>
  <c r="F5913" i="140"/>
  <c r="G5913" i="140"/>
  <c r="G6790" i="140" s="1"/>
  <c r="E5914" i="140"/>
  <c r="F5914" i="140"/>
  <c r="G5914" i="140"/>
  <c r="G6791" i="140" s="1"/>
  <c r="E5915" i="140"/>
  <c r="F5915" i="140"/>
  <c r="G5915" i="140"/>
  <c r="G6792" i="140" s="1"/>
  <c r="E5916" i="140"/>
  <c r="F5916" i="140"/>
  <c r="G5916" i="140"/>
  <c r="G6793" i="140" s="1"/>
  <c r="E5917" i="140"/>
  <c r="F5917" i="140"/>
  <c r="G5917" i="140"/>
  <c r="G6794" i="140" s="1"/>
  <c r="E5918" i="140"/>
  <c r="F5918" i="140"/>
  <c r="G5918" i="140"/>
  <c r="G6795" i="140" s="1"/>
  <c r="E5919" i="140"/>
  <c r="F5919" i="140"/>
  <c r="G5919" i="140"/>
  <c r="G6796" i="140" s="1"/>
  <c r="E5920" i="140"/>
  <c r="F5920" i="140"/>
  <c r="G5920" i="140"/>
  <c r="G6797" i="140" s="1"/>
  <c r="E5921" i="140"/>
  <c r="F5921" i="140"/>
  <c r="G5921" i="140"/>
  <c r="G6798" i="140" s="1"/>
  <c r="E5922" i="140"/>
  <c r="F5922" i="140"/>
  <c r="G5922" i="140"/>
  <c r="G6799" i="140" s="1"/>
  <c r="E5923" i="140"/>
  <c r="F5923" i="140"/>
  <c r="G5923" i="140"/>
  <c r="G6800" i="140" s="1"/>
  <c r="E5924" i="140"/>
  <c r="F5924" i="140"/>
  <c r="G5924" i="140"/>
  <c r="G6801" i="140" s="1"/>
  <c r="E5925" i="140"/>
  <c r="F5925" i="140"/>
  <c r="G5925" i="140"/>
  <c r="G6802" i="140" s="1"/>
  <c r="E5926" i="140"/>
  <c r="F5926" i="140"/>
  <c r="G5926" i="140"/>
  <c r="G6803" i="140" s="1"/>
  <c r="E5927" i="140"/>
  <c r="F5927" i="140"/>
  <c r="G5927" i="140"/>
  <c r="G6804" i="140" s="1"/>
  <c r="F5928" i="140"/>
  <c r="G5928" i="140"/>
  <c r="G6805" i="140" s="1"/>
  <c r="E5929" i="140"/>
  <c r="F5929" i="140"/>
  <c r="G5929" i="140"/>
  <c r="G6806" i="140" s="1"/>
  <c r="E5930" i="140"/>
  <c r="F5930" i="140"/>
  <c r="G5930" i="140"/>
  <c r="G6807" i="140" s="1"/>
  <c r="E5931" i="140"/>
  <c r="F5931" i="140"/>
  <c r="G5931" i="140"/>
  <c r="G6808" i="140" s="1"/>
  <c r="E5932" i="140"/>
  <c r="F5932" i="140"/>
  <c r="G5932" i="140"/>
  <c r="G6809" i="140" s="1"/>
  <c r="E5933" i="140"/>
  <c r="F5933" i="140"/>
  <c r="G5933" i="140"/>
  <c r="G6810" i="140" s="1"/>
  <c r="E5934" i="140"/>
  <c r="F5934" i="140"/>
  <c r="G5934" i="140"/>
  <c r="G6811" i="140" s="1"/>
  <c r="E5935" i="140"/>
  <c r="F5935" i="140"/>
  <c r="G5935" i="140"/>
  <c r="G6812" i="140" s="1"/>
  <c r="E5936" i="140"/>
  <c r="F5936" i="140"/>
  <c r="G5936" i="140"/>
  <c r="G6813" i="140" s="1"/>
  <c r="E5937" i="140"/>
  <c r="F5937" i="140"/>
  <c r="G5937" i="140"/>
  <c r="G6814" i="140" s="1"/>
  <c r="E5938" i="140"/>
  <c r="F5938" i="140"/>
  <c r="G5938" i="140"/>
  <c r="G6815" i="140" s="1"/>
  <c r="F5939" i="140"/>
  <c r="G5939" i="140"/>
  <c r="G6816" i="140" s="1"/>
  <c r="E5940" i="140"/>
  <c r="F5940" i="140"/>
  <c r="G5940" i="140"/>
  <c r="G6817" i="140" s="1"/>
  <c r="E5941" i="140"/>
  <c r="F5941" i="140"/>
  <c r="G5941" i="140"/>
  <c r="G6818" i="140" s="1"/>
  <c r="E5942" i="140"/>
  <c r="F5942" i="140"/>
  <c r="G5942" i="140"/>
  <c r="G6819" i="140" s="1"/>
  <c r="E5943" i="140"/>
  <c r="F5943" i="140"/>
  <c r="G5943" i="140"/>
  <c r="G6820" i="140" s="1"/>
  <c r="E5944" i="140"/>
  <c r="F5944" i="140"/>
  <c r="G5944" i="140"/>
  <c r="G6821" i="140" s="1"/>
  <c r="F5945" i="140"/>
  <c r="G5945" i="140"/>
  <c r="G6822" i="140" s="1"/>
  <c r="F5946" i="140"/>
  <c r="G5946" i="140"/>
  <c r="G6823" i="140" s="1"/>
  <c r="E5947" i="140"/>
  <c r="F5947" i="140"/>
  <c r="G5947" i="140"/>
  <c r="G6824" i="140" s="1"/>
  <c r="E5948" i="140"/>
  <c r="F5948" i="140"/>
  <c r="G5948" i="140"/>
  <c r="G6825" i="140" s="1"/>
  <c r="E5949" i="140"/>
  <c r="F5949" i="140"/>
  <c r="G5949" i="140"/>
  <c r="G6826" i="140" s="1"/>
  <c r="E5950" i="140"/>
  <c r="F5950" i="140"/>
  <c r="G5950" i="140"/>
  <c r="G6827" i="140" s="1"/>
  <c r="E5951" i="140"/>
  <c r="F5951" i="140"/>
  <c r="G5951" i="140"/>
  <c r="G6828" i="140" s="1"/>
  <c r="E5952" i="140"/>
  <c r="F5952" i="140"/>
  <c r="G5952" i="140"/>
  <c r="G6829" i="140" s="1"/>
  <c r="E5953" i="140"/>
  <c r="F5953" i="140"/>
  <c r="G5953" i="140"/>
  <c r="G6830" i="140" s="1"/>
  <c r="F5954" i="140"/>
  <c r="G5954" i="140"/>
  <c r="G6831" i="140" s="1"/>
  <c r="E5955" i="140"/>
  <c r="F5955" i="140"/>
  <c r="G5955" i="140"/>
  <c r="G6832" i="140" s="1"/>
  <c r="E5956" i="140"/>
  <c r="F5956" i="140"/>
  <c r="G5956" i="140"/>
  <c r="G6833" i="140" s="1"/>
  <c r="E5957" i="140"/>
  <c r="F5957" i="140"/>
  <c r="G5957" i="140"/>
  <c r="G6834" i="140" s="1"/>
  <c r="E5958" i="140"/>
  <c r="F5958" i="140"/>
  <c r="G5958" i="140"/>
  <c r="G6835" i="140" s="1"/>
  <c r="E5959" i="140"/>
  <c r="F5959" i="140"/>
  <c r="G5959" i="140"/>
  <c r="G6836" i="140" s="1"/>
  <c r="E5960" i="140"/>
  <c r="F5960" i="140"/>
  <c r="G5960" i="140"/>
  <c r="G6837" i="140" s="1"/>
  <c r="E5961" i="140"/>
  <c r="F5961" i="140"/>
  <c r="G5961" i="140"/>
  <c r="G6838" i="140" s="1"/>
  <c r="E5962" i="140"/>
  <c r="F5962" i="140"/>
  <c r="G5962" i="140"/>
  <c r="G6839" i="140" s="1"/>
  <c r="E5963" i="140"/>
  <c r="F5963" i="140"/>
  <c r="G5963" i="140"/>
  <c r="G6840" i="140" s="1"/>
  <c r="E5964" i="140"/>
  <c r="F5964" i="140"/>
  <c r="G5964" i="140"/>
  <c r="G6841" i="140" s="1"/>
  <c r="E5965" i="140"/>
  <c r="F5965" i="140"/>
  <c r="G5965" i="140"/>
  <c r="G6842" i="140" s="1"/>
  <c r="E5966" i="140"/>
  <c r="F5966" i="140"/>
  <c r="G5966" i="140"/>
  <c r="G6843" i="140" s="1"/>
  <c r="E5967" i="140"/>
  <c r="F5967" i="140"/>
  <c r="G5967" i="140"/>
  <c r="G6844" i="140" s="1"/>
  <c r="E5968" i="140"/>
  <c r="F5968" i="140"/>
  <c r="G5968" i="140"/>
  <c r="G6845" i="140" s="1"/>
  <c r="E5969" i="140"/>
  <c r="F5969" i="140"/>
  <c r="G5969" i="140"/>
  <c r="G6846" i="140" s="1"/>
  <c r="E5970" i="140"/>
  <c r="F5970" i="140"/>
  <c r="G5970" i="140"/>
  <c r="G6847" i="140" s="1"/>
  <c r="E5971" i="140"/>
  <c r="F5971" i="140"/>
  <c r="G5971" i="140"/>
  <c r="G6848" i="140" s="1"/>
  <c r="F5972" i="140"/>
  <c r="G5972" i="140"/>
  <c r="G6849" i="140" s="1"/>
  <c r="E5973" i="140"/>
  <c r="F5973" i="140"/>
  <c r="G5973" i="140"/>
  <c r="G6850" i="140" s="1"/>
  <c r="E5974" i="140"/>
  <c r="F5974" i="140"/>
  <c r="G5974" i="140"/>
  <c r="G6851" i="140" s="1"/>
  <c r="E5975" i="140"/>
  <c r="F5975" i="140"/>
  <c r="G5975" i="140"/>
  <c r="G6852" i="140" s="1"/>
  <c r="E5976" i="140"/>
  <c r="F5976" i="140"/>
  <c r="G5976" i="140"/>
  <c r="G6853" i="140" s="1"/>
  <c r="E5977" i="140"/>
  <c r="F5977" i="140"/>
  <c r="G5977" i="140"/>
  <c r="G6854" i="140" s="1"/>
  <c r="E5978" i="140"/>
  <c r="F5978" i="140"/>
  <c r="G5978" i="140"/>
  <c r="G6855" i="140" s="1"/>
  <c r="E5979" i="140"/>
  <c r="F5979" i="140"/>
  <c r="G5979" i="140"/>
  <c r="G6856" i="140" s="1"/>
  <c r="E5980" i="140"/>
  <c r="F5980" i="140"/>
  <c r="G5980" i="140"/>
  <c r="G6857" i="140" s="1"/>
  <c r="E5981" i="140"/>
  <c r="F5981" i="140"/>
  <c r="G5981" i="140"/>
  <c r="G6858" i="140" s="1"/>
  <c r="E5982" i="140"/>
  <c r="F5982" i="140"/>
  <c r="G5982" i="140"/>
  <c r="G6859" i="140" s="1"/>
  <c r="E5983" i="140"/>
  <c r="F5983" i="140"/>
  <c r="G5983" i="140"/>
  <c r="G6860" i="140" s="1"/>
  <c r="E5984" i="140"/>
  <c r="F5984" i="140"/>
  <c r="G5984" i="140"/>
  <c r="G6861" i="140" s="1"/>
  <c r="E5985" i="140"/>
  <c r="F5985" i="140"/>
  <c r="G5985" i="140"/>
  <c r="G6862" i="140" s="1"/>
  <c r="F5986" i="140"/>
  <c r="G5986" i="140"/>
  <c r="G6863" i="140" s="1"/>
  <c r="E5987" i="140"/>
  <c r="F5987" i="140"/>
  <c r="G5987" i="140"/>
  <c r="G6864" i="140" s="1"/>
  <c r="E5988" i="140"/>
  <c r="F5988" i="140"/>
  <c r="G5988" i="140"/>
  <c r="G6865" i="140" s="1"/>
  <c r="E5989" i="140"/>
  <c r="F5989" i="140"/>
  <c r="G5989" i="140"/>
  <c r="G6866" i="140" s="1"/>
  <c r="E5990" i="140"/>
  <c r="F5990" i="140"/>
  <c r="G5990" i="140"/>
  <c r="G6867" i="140" s="1"/>
  <c r="E5991" i="140"/>
  <c r="F5991" i="140"/>
  <c r="G5991" i="140"/>
  <c r="G6868" i="140" s="1"/>
  <c r="E5992" i="140"/>
  <c r="F5992" i="140"/>
  <c r="G5992" i="140"/>
  <c r="G6869" i="140" s="1"/>
  <c r="E5993" i="140"/>
  <c r="F5993" i="140"/>
  <c r="G5993" i="140"/>
  <c r="G6870" i="140" s="1"/>
  <c r="E5994" i="140"/>
  <c r="F5994" i="140"/>
  <c r="G5994" i="140"/>
  <c r="G6871" i="140" s="1"/>
  <c r="E5995" i="140"/>
  <c r="F5995" i="140"/>
  <c r="G5995" i="140"/>
  <c r="G6872" i="140" s="1"/>
  <c r="E5996" i="140"/>
  <c r="F5996" i="140"/>
  <c r="G5996" i="140"/>
  <c r="G6873" i="140" s="1"/>
  <c r="E5997" i="140"/>
  <c r="F5997" i="140"/>
  <c r="G5997" i="140"/>
  <c r="G6874" i="140" s="1"/>
  <c r="E5998" i="140"/>
  <c r="F5998" i="140"/>
  <c r="G5998" i="140"/>
  <c r="G6875" i="140" s="1"/>
  <c r="F5999" i="140"/>
  <c r="G5999" i="140"/>
  <c r="G6876" i="140" s="1"/>
  <c r="E6000" i="140"/>
  <c r="F6000" i="140"/>
  <c r="G6000" i="140"/>
  <c r="G6877" i="140" s="1"/>
  <c r="E6001" i="140"/>
  <c r="F6001" i="140"/>
  <c r="G6001" i="140"/>
  <c r="G6878" i="140" s="1"/>
  <c r="E6002" i="140"/>
  <c r="F6002" i="140"/>
  <c r="G6002" i="140"/>
  <c r="G6879" i="140" s="1"/>
  <c r="E6003" i="140"/>
  <c r="F6003" i="140"/>
  <c r="G6003" i="140"/>
  <c r="G6880" i="140" s="1"/>
  <c r="E6004" i="140"/>
  <c r="F6004" i="140"/>
  <c r="G6004" i="140"/>
  <c r="G6881" i="140" s="1"/>
  <c r="E6005" i="140"/>
  <c r="F6005" i="140"/>
  <c r="G6005" i="140"/>
  <c r="G6882" i="140" s="1"/>
  <c r="E6006" i="140"/>
  <c r="F6006" i="140"/>
  <c r="G6006" i="140"/>
  <c r="G6883" i="140" s="1"/>
  <c r="E6007" i="140"/>
  <c r="F6007" i="140"/>
  <c r="G6007" i="140"/>
  <c r="G6884" i="140" s="1"/>
  <c r="E6008" i="140"/>
  <c r="F6008" i="140"/>
  <c r="G6008" i="140"/>
  <c r="G6885" i="140" s="1"/>
  <c r="E6009" i="140"/>
  <c r="F6009" i="140"/>
  <c r="G6009" i="140"/>
  <c r="G6886" i="140" s="1"/>
  <c r="E6010" i="140"/>
  <c r="F6010" i="140"/>
  <c r="G6010" i="140"/>
  <c r="G6887" i="140" s="1"/>
  <c r="E6011" i="140"/>
  <c r="F6011" i="140"/>
  <c r="G6011" i="140"/>
  <c r="G6888" i="140" s="1"/>
  <c r="F6012" i="140"/>
  <c r="G6012" i="140"/>
  <c r="G6889" i="140" s="1"/>
  <c r="E6013" i="140"/>
  <c r="F6013" i="140"/>
  <c r="G6013" i="140"/>
  <c r="G6890" i="140" s="1"/>
  <c r="E6014" i="140"/>
  <c r="F6014" i="140"/>
  <c r="G6014" i="140"/>
  <c r="G6891" i="140" s="1"/>
  <c r="E6015" i="140"/>
  <c r="F6015" i="140"/>
  <c r="G6015" i="140"/>
  <c r="G6892" i="140" s="1"/>
  <c r="E6016" i="140"/>
  <c r="F6016" i="140"/>
  <c r="G6016" i="140"/>
  <c r="G6893" i="140" s="1"/>
  <c r="E6017" i="140"/>
  <c r="F6017" i="140"/>
  <c r="G6017" i="140"/>
  <c r="G6894" i="140" s="1"/>
  <c r="E6018" i="140"/>
  <c r="F6018" i="140"/>
  <c r="G6018" i="140"/>
  <c r="G6895" i="140" s="1"/>
  <c r="E6019" i="140"/>
  <c r="F6019" i="140"/>
  <c r="G6019" i="140"/>
  <c r="G6896" i="140" s="1"/>
  <c r="E6020" i="140"/>
  <c r="F6020" i="140"/>
  <c r="G6020" i="140"/>
  <c r="G6897" i="140" s="1"/>
  <c r="E6021" i="140"/>
  <c r="F6021" i="140"/>
  <c r="G6021" i="140"/>
  <c r="G6898" i="140" s="1"/>
  <c r="E6022" i="140"/>
  <c r="F6022" i="140"/>
  <c r="G6022" i="140"/>
  <c r="G6899" i="140" s="1"/>
  <c r="E6023" i="140"/>
  <c r="F6023" i="140"/>
  <c r="G6023" i="140"/>
  <c r="G6900" i="140" s="1"/>
  <c r="E6024" i="140"/>
  <c r="F6024" i="140"/>
  <c r="G6024" i="140"/>
  <c r="G6901" i="140" s="1"/>
  <c r="E6025" i="140"/>
  <c r="F6025" i="140"/>
  <c r="G6025" i="140"/>
  <c r="G6902" i="140" s="1"/>
  <c r="E6026" i="140"/>
  <c r="F6026" i="140"/>
  <c r="G6026" i="140"/>
  <c r="G6903" i="140" s="1"/>
  <c r="E6027" i="140"/>
  <c r="F6027" i="140"/>
  <c r="G6027" i="140"/>
  <c r="G6904" i="140" s="1"/>
  <c r="E6028" i="140"/>
  <c r="F6028" i="140"/>
  <c r="G6028" i="140"/>
  <c r="G6905" i="140" s="1"/>
  <c r="F6029" i="140"/>
  <c r="G6029" i="140"/>
  <c r="G6906" i="140" s="1"/>
  <c r="E6030" i="140"/>
  <c r="F6030" i="140"/>
  <c r="G6030" i="140"/>
  <c r="G6907" i="140" s="1"/>
  <c r="E6031" i="140"/>
  <c r="F6031" i="140"/>
  <c r="G6031" i="140"/>
  <c r="G6908" i="140" s="1"/>
  <c r="E6032" i="140"/>
  <c r="F6032" i="140"/>
  <c r="G6032" i="140"/>
  <c r="G6909" i="140" s="1"/>
  <c r="E6033" i="140"/>
  <c r="F6033" i="140"/>
  <c r="G6033" i="140"/>
  <c r="G6910" i="140" s="1"/>
  <c r="E6034" i="140"/>
  <c r="F6034" i="140"/>
  <c r="G6034" i="140"/>
  <c r="G6911" i="140" s="1"/>
  <c r="E6035" i="140"/>
  <c r="F6035" i="140"/>
  <c r="G6035" i="140"/>
  <c r="G6912" i="140" s="1"/>
  <c r="E6036" i="140"/>
  <c r="F6036" i="140"/>
  <c r="G6036" i="140"/>
  <c r="G6913" i="140" s="1"/>
  <c r="E6037" i="140"/>
  <c r="F6037" i="140"/>
  <c r="G6037" i="140"/>
  <c r="G6914" i="140" s="1"/>
  <c r="E6038" i="140"/>
  <c r="F6038" i="140"/>
  <c r="G6038" i="140"/>
  <c r="G6915" i="140" s="1"/>
  <c r="E6039" i="140"/>
  <c r="F6039" i="140"/>
  <c r="G6039" i="140"/>
  <c r="G6916" i="140" s="1"/>
  <c r="E6040" i="140"/>
  <c r="F6040" i="140"/>
  <c r="G6040" i="140"/>
  <c r="G6917" i="140" s="1"/>
  <c r="E6041" i="140"/>
  <c r="F6041" i="140"/>
  <c r="G6041" i="140"/>
  <c r="G6918" i="140" s="1"/>
  <c r="E6042" i="140"/>
  <c r="F6042" i="140"/>
  <c r="G6042" i="140"/>
  <c r="G6919" i="140" s="1"/>
  <c r="E6043" i="140"/>
  <c r="F6043" i="140"/>
  <c r="G6043" i="140"/>
  <c r="G6920" i="140" s="1"/>
  <c r="E6044" i="140"/>
  <c r="F6044" i="140"/>
  <c r="G6044" i="140"/>
  <c r="G6921" i="140" s="1"/>
  <c r="E6045" i="140"/>
  <c r="F6045" i="140"/>
  <c r="G6045" i="140"/>
  <c r="G6922" i="140" s="1"/>
  <c r="E6046" i="140"/>
  <c r="F6046" i="140"/>
  <c r="G6046" i="140"/>
  <c r="G6923" i="140" s="1"/>
  <c r="E6047" i="140"/>
  <c r="F6047" i="140"/>
  <c r="G6047" i="140"/>
  <c r="G6924" i="140" s="1"/>
  <c r="F6048" i="140"/>
  <c r="G6048" i="140"/>
  <c r="G6925" i="140" s="1"/>
  <c r="E6049" i="140"/>
  <c r="F6049" i="140"/>
  <c r="G6049" i="140"/>
  <c r="G6926" i="140" s="1"/>
  <c r="E6050" i="140"/>
  <c r="F6050" i="140"/>
  <c r="G6050" i="140"/>
  <c r="G6927" i="140" s="1"/>
  <c r="E6051" i="140"/>
  <c r="F6051" i="140"/>
  <c r="G6051" i="140"/>
  <c r="G6928" i="140" s="1"/>
  <c r="E6052" i="140"/>
  <c r="F6052" i="140"/>
  <c r="G6052" i="140"/>
  <c r="G6929" i="140" s="1"/>
  <c r="E6053" i="140"/>
  <c r="F6053" i="140"/>
  <c r="G6053" i="140"/>
  <c r="G6930" i="140" s="1"/>
  <c r="E6054" i="140"/>
  <c r="F6054" i="140"/>
  <c r="G6054" i="140"/>
  <c r="G6931" i="140" s="1"/>
  <c r="E6055" i="140"/>
  <c r="F6055" i="140"/>
  <c r="G6055" i="140"/>
  <c r="G6932" i="140" s="1"/>
  <c r="E6056" i="140"/>
  <c r="F6056" i="140"/>
  <c r="G6056" i="140"/>
  <c r="G6933" i="140" s="1"/>
  <c r="E6057" i="140"/>
  <c r="F6057" i="140"/>
  <c r="G6057" i="140"/>
  <c r="G6934" i="140" s="1"/>
  <c r="E6058" i="140"/>
  <c r="F6058" i="140"/>
  <c r="G6058" i="140"/>
  <c r="G6935" i="140" s="1"/>
  <c r="E6059" i="140"/>
  <c r="F6059" i="140"/>
  <c r="G6059" i="140"/>
  <c r="G6936" i="140" s="1"/>
  <c r="E6060" i="140"/>
  <c r="F6060" i="140"/>
  <c r="G6060" i="140"/>
  <c r="G6937" i="140" s="1"/>
  <c r="F6061" i="140"/>
  <c r="G6061" i="140"/>
  <c r="G6938" i="140" s="1"/>
  <c r="E6062" i="140"/>
  <c r="F6062" i="140"/>
  <c r="G6062" i="140"/>
  <c r="G6939" i="140" s="1"/>
  <c r="E6063" i="140"/>
  <c r="F6063" i="140"/>
  <c r="G6063" i="140"/>
  <c r="G6940" i="140" s="1"/>
  <c r="E6064" i="140"/>
  <c r="F6064" i="140"/>
  <c r="G6064" i="140"/>
  <c r="G6941" i="140" s="1"/>
  <c r="E6065" i="140"/>
  <c r="F6065" i="140"/>
  <c r="G6065" i="140"/>
  <c r="G6942" i="140" s="1"/>
  <c r="E6066" i="140"/>
  <c r="F6066" i="140"/>
  <c r="G6066" i="140"/>
  <c r="G6943" i="140" s="1"/>
  <c r="E6067" i="140"/>
  <c r="F6067" i="140"/>
  <c r="G6067" i="140"/>
  <c r="G6944" i="140" s="1"/>
  <c r="E6068" i="140"/>
  <c r="F6068" i="140"/>
  <c r="G6068" i="140"/>
  <c r="G6945" i="140" s="1"/>
  <c r="E6069" i="140"/>
  <c r="F6069" i="140"/>
  <c r="G6069" i="140"/>
  <c r="G6946" i="140" s="1"/>
  <c r="E6070" i="140"/>
  <c r="F6070" i="140"/>
  <c r="G6070" i="140"/>
  <c r="G6947" i="140" s="1"/>
  <c r="E6071" i="140"/>
  <c r="F6071" i="140"/>
  <c r="G6071" i="140"/>
  <c r="G6948" i="140" s="1"/>
  <c r="E6072" i="140"/>
  <c r="F6072" i="140"/>
  <c r="G6072" i="140"/>
  <c r="G6949" i="140" s="1"/>
  <c r="E6073" i="140"/>
  <c r="F6073" i="140"/>
  <c r="G6073" i="140"/>
  <c r="G6950" i="140" s="1"/>
  <c r="F6074" i="140"/>
  <c r="G6074" i="140"/>
  <c r="G6951" i="140" s="1"/>
  <c r="E6075" i="140"/>
  <c r="F6075" i="140"/>
  <c r="G6075" i="140"/>
  <c r="G6952" i="140" s="1"/>
  <c r="E6076" i="140"/>
  <c r="F6076" i="140"/>
  <c r="G6076" i="140"/>
  <c r="G6953" i="140" s="1"/>
  <c r="E6077" i="140"/>
  <c r="F6077" i="140"/>
  <c r="G6077" i="140"/>
  <c r="G6954" i="140" s="1"/>
  <c r="E6078" i="140"/>
  <c r="F6078" i="140"/>
  <c r="G6078" i="140"/>
  <c r="G6955" i="140" s="1"/>
  <c r="E6079" i="140"/>
  <c r="F6079" i="140"/>
  <c r="G6079" i="140"/>
  <c r="G6956" i="140" s="1"/>
  <c r="E6080" i="140"/>
  <c r="F6080" i="140"/>
  <c r="G6080" i="140"/>
  <c r="G6957" i="140" s="1"/>
  <c r="E6081" i="140"/>
  <c r="F6081" i="140"/>
  <c r="G6081" i="140"/>
  <c r="G6958" i="140" s="1"/>
  <c r="E6082" i="140"/>
  <c r="F6082" i="140"/>
  <c r="G6082" i="140"/>
  <c r="G6959" i="140" s="1"/>
  <c r="F6083" i="140"/>
  <c r="G6083" i="140"/>
  <c r="G6960" i="140" s="1"/>
  <c r="E6084" i="140"/>
  <c r="F6084" i="140"/>
  <c r="G6084" i="140"/>
  <c r="G6961" i="140" s="1"/>
  <c r="E6085" i="140"/>
  <c r="F6085" i="140"/>
  <c r="G6085" i="140"/>
  <c r="G6962" i="140" s="1"/>
  <c r="E6086" i="140"/>
  <c r="F6086" i="140"/>
  <c r="G6086" i="140"/>
  <c r="G6963" i="140" s="1"/>
  <c r="E6087" i="140"/>
  <c r="F6087" i="140"/>
  <c r="G6087" i="140"/>
  <c r="G6964" i="140" s="1"/>
  <c r="E6088" i="140"/>
  <c r="F6088" i="140"/>
  <c r="G6088" i="140"/>
  <c r="G6965" i="140" s="1"/>
  <c r="E6089" i="140"/>
  <c r="F6089" i="140"/>
  <c r="G6089" i="140"/>
  <c r="G6966" i="140" s="1"/>
  <c r="E6090" i="140"/>
  <c r="F6090" i="140"/>
  <c r="G6090" i="140"/>
  <c r="G6967" i="140" s="1"/>
  <c r="F6091" i="140"/>
  <c r="G6091" i="140"/>
  <c r="G6968" i="140" s="1"/>
  <c r="F6092" i="140"/>
  <c r="G6092" i="140"/>
  <c r="G6969" i="140" s="1"/>
  <c r="E6093" i="140"/>
  <c r="F6093" i="140"/>
  <c r="G6093" i="140"/>
  <c r="G6970" i="140" s="1"/>
  <c r="E6094" i="140"/>
  <c r="F6094" i="140"/>
  <c r="G6094" i="140"/>
  <c r="G6971" i="140" s="1"/>
  <c r="E6095" i="140"/>
  <c r="F6095" i="140"/>
  <c r="G6095" i="140"/>
  <c r="G6972" i="140" s="1"/>
  <c r="E6096" i="140"/>
  <c r="F6096" i="140"/>
  <c r="G6096" i="140"/>
  <c r="G6973" i="140" s="1"/>
  <c r="E6097" i="140"/>
  <c r="F6097" i="140"/>
  <c r="G6097" i="140"/>
  <c r="G6974" i="140" s="1"/>
  <c r="E6098" i="140"/>
  <c r="F6098" i="140"/>
  <c r="G6098" i="140"/>
  <c r="G6975" i="140" s="1"/>
  <c r="E6099" i="140"/>
  <c r="F6099" i="140"/>
  <c r="G6099" i="140"/>
  <c r="G6976" i="140" s="1"/>
  <c r="F6100" i="140"/>
  <c r="G6100" i="140"/>
  <c r="G6977" i="140" s="1"/>
  <c r="E6101" i="140"/>
  <c r="F6101" i="140"/>
  <c r="G6101" i="140"/>
  <c r="G6978" i="140" s="1"/>
  <c r="E6102" i="140"/>
  <c r="F6102" i="140"/>
  <c r="G6102" i="140"/>
  <c r="G6979" i="140" s="1"/>
  <c r="E6103" i="140"/>
  <c r="F6103" i="140"/>
  <c r="G6103" i="140"/>
  <c r="G6980" i="140" s="1"/>
  <c r="E6104" i="140"/>
  <c r="F6104" i="140"/>
  <c r="G6104" i="140"/>
  <c r="G6981" i="140" s="1"/>
  <c r="E6105" i="140"/>
  <c r="F6105" i="140"/>
  <c r="G6105" i="140"/>
  <c r="G6982" i="140" s="1"/>
  <c r="E6106" i="140"/>
  <c r="F6106" i="140"/>
  <c r="G6106" i="140"/>
  <c r="G6983" i="140" s="1"/>
  <c r="E6107" i="140"/>
  <c r="F6107" i="140"/>
  <c r="G6107" i="140"/>
  <c r="G6984" i="140" s="1"/>
  <c r="E6108" i="140"/>
  <c r="F6108" i="140"/>
  <c r="G6108" i="140"/>
  <c r="G6985" i="140" s="1"/>
  <c r="E6109" i="140"/>
  <c r="F6109" i="140"/>
  <c r="G6109" i="140"/>
  <c r="G6986" i="140" s="1"/>
  <c r="E6110" i="140"/>
  <c r="F6110" i="140"/>
  <c r="G6110" i="140"/>
  <c r="G6987" i="140" s="1"/>
  <c r="E6111" i="140"/>
  <c r="F6111" i="140"/>
  <c r="G6111" i="140"/>
  <c r="G6988" i="140" s="1"/>
  <c r="E6112" i="140"/>
  <c r="F6112" i="140"/>
  <c r="G6112" i="140"/>
  <c r="G6989" i="140" s="1"/>
  <c r="E6113" i="140"/>
  <c r="F6113" i="140"/>
  <c r="G6113" i="140"/>
  <c r="G6990" i="140" s="1"/>
  <c r="F6114" i="140"/>
  <c r="G6114" i="140"/>
  <c r="G6991" i="140" s="1"/>
  <c r="E6115" i="140"/>
  <c r="F6115" i="140"/>
  <c r="G6115" i="140"/>
  <c r="G6992" i="140" s="1"/>
  <c r="E6116" i="140"/>
  <c r="F6116" i="140"/>
  <c r="G6116" i="140"/>
  <c r="G6993" i="140" s="1"/>
  <c r="E6117" i="140"/>
  <c r="F6117" i="140"/>
  <c r="G6117" i="140"/>
  <c r="G6994" i="140" s="1"/>
  <c r="E6118" i="140"/>
  <c r="F6118" i="140"/>
  <c r="G6118" i="140"/>
  <c r="G6995" i="140" s="1"/>
  <c r="E6119" i="140"/>
  <c r="F6119" i="140"/>
  <c r="G6119" i="140"/>
  <c r="G6996" i="140" s="1"/>
  <c r="E6120" i="140"/>
  <c r="F6120" i="140"/>
  <c r="G6120" i="140"/>
  <c r="G6997" i="140" s="1"/>
  <c r="E6121" i="140"/>
  <c r="F6121" i="140"/>
  <c r="G6121" i="140"/>
  <c r="G6998" i="140" s="1"/>
  <c r="E6122" i="140"/>
  <c r="F6122" i="140"/>
  <c r="G6122" i="140"/>
  <c r="G6999" i="140" s="1"/>
  <c r="E6123" i="140"/>
  <c r="F6123" i="140"/>
  <c r="G6123" i="140"/>
  <c r="G7000" i="140" s="1"/>
  <c r="E6124" i="140"/>
  <c r="F6124" i="140"/>
  <c r="G6124" i="140"/>
  <c r="G7001" i="140" s="1"/>
  <c r="E6125" i="140"/>
  <c r="F6125" i="140"/>
  <c r="G6125" i="140"/>
  <c r="G7002" i="140" s="1"/>
  <c r="E6126" i="140"/>
  <c r="F6126" i="140"/>
  <c r="G6126" i="140"/>
  <c r="G7003" i="140" s="1"/>
  <c r="E6127" i="140"/>
  <c r="F6127" i="140"/>
  <c r="G6127" i="140"/>
  <c r="G7004" i="140" s="1"/>
  <c r="E6128" i="140"/>
  <c r="F6128" i="140"/>
  <c r="G6128" i="140"/>
  <c r="G7005" i="140" s="1"/>
  <c r="E6129" i="140"/>
  <c r="F6129" i="140"/>
  <c r="G6129" i="140"/>
  <c r="G7006" i="140" s="1"/>
  <c r="E6130" i="140"/>
  <c r="F6130" i="140"/>
  <c r="G6130" i="140"/>
  <c r="G7007" i="140" s="1"/>
  <c r="E6131" i="140"/>
  <c r="F6131" i="140"/>
  <c r="G6131" i="140"/>
  <c r="G7008" i="140" s="1"/>
  <c r="E6132" i="140"/>
  <c r="F6132" i="140"/>
  <c r="G6132" i="140"/>
  <c r="G7009" i="140" s="1"/>
  <c r="F6133" i="140"/>
  <c r="G6133" i="140"/>
  <c r="G7010" i="140" s="1"/>
  <c r="E6134" i="140"/>
  <c r="F6134" i="140"/>
  <c r="G6134" i="140"/>
  <c r="G7011" i="140" s="1"/>
  <c r="E6135" i="140"/>
  <c r="F6135" i="140"/>
  <c r="G6135" i="140"/>
  <c r="G7012" i="140" s="1"/>
  <c r="E6136" i="140"/>
  <c r="F6136" i="140"/>
  <c r="G6136" i="140"/>
  <c r="G7013" i="140" s="1"/>
  <c r="F6137" i="140"/>
  <c r="G6137" i="140"/>
  <c r="G7014" i="140" s="1"/>
  <c r="E6138" i="140"/>
  <c r="F6138" i="140"/>
  <c r="G6138" i="140"/>
  <c r="G7015" i="140" s="1"/>
  <c r="E6139" i="140"/>
  <c r="F6139" i="140"/>
  <c r="G6139" i="140"/>
  <c r="G7016" i="140" s="1"/>
  <c r="E6140" i="140"/>
  <c r="F6140" i="140"/>
  <c r="G6140" i="140"/>
  <c r="G7017" i="140" s="1"/>
  <c r="F6141" i="140"/>
  <c r="G6141" i="140"/>
  <c r="G7018" i="140" s="1"/>
  <c r="E6142" i="140"/>
  <c r="F6142" i="140"/>
  <c r="G6142" i="140"/>
  <c r="G7019" i="140" s="1"/>
  <c r="E6143" i="140"/>
  <c r="F6143" i="140"/>
  <c r="G6143" i="140"/>
  <c r="G7020" i="140" s="1"/>
  <c r="E6144" i="140"/>
  <c r="F6144" i="140"/>
  <c r="G6144" i="140"/>
  <c r="G7021" i="140" s="1"/>
  <c r="E6145" i="140"/>
  <c r="F6145" i="140"/>
  <c r="G6145" i="140"/>
  <c r="G7022" i="140" s="1"/>
  <c r="E6146" i="140"/>
  <c r="F6146" i="140"/>
  <c r="G6146" i="140"/>
  <c r="G7023" i="140" s="1"/>
  <c r="E6147" i="140"/>
  <c r="F6147" i="140"/>
  <c r="G6147" i="140"/>
  <c r="G7024" i="140" s="1"/>
  <c r="F6148" i="140"/>
  <c r="G6148" i="140"/>
  <c r="G7025" i="140" s="1"/>
  <c r="E6149" i="140"/>
  <c r="F6149" i="140"/>
  <c r="G6149" i="140"/>
  <c r="G7026" i="140" s="1"/>
  <c r="E6150" i="140"/>
  <c r="F6150" i="140"/>
  <c r="G6150" i="140"/>
  <c r="G7027" i="140" s="1"/>
  <c r="E6151" i="140"/>
  <c r="F6151" i="140"/>
  <c r="G6151" i="140"/>
  <c r="G7028" i="140" s="1"/>
  <c r="E6152" i="140"/>
  <c r="F6152" i="140"/>
  <c r="G6152" i="140"/>
  <c r="G7029" i="140" s="1"/>
  <c r="E6153" i="140"/>
  <c r="F6153" i="140"/>
  <c r="G6153" i="140"/>
  <c r="G7030" i="140" s="1"/>
  <c r="E6154" i="140"/>
  <c r="F6154" i="140"/>
  <c r="G6154" i="140"/>
  <c r="G7031" i="140" s="1"/>
  <c r="F6155" i="140"/>
  <c r="G6155" i="140"/>
  <c r="G7032" i="140" s="1"/>
  <c r="E6156" i="140"/>
  <c r="F6156" i="140"/>
  <c r="G6156" i="140"/>
  <c r="G7033" i="140" s="1"/>
  <c r="E6157" i="140"/>
  <c r="F6157" i="140"/>
  <c r="G6157" i="140"/>
  <c r="G7034" i="140" s="1"/>
  <c r="E6158" i="140"/>
  <c r="F6158" i="140"/>
  <c r="G6158" i="140"/>
  <c r="G7035" i="140" s="1"/>
  <c r="E6159" i="140"/>
  <c r="F6159" i="140"/>
  <c r="G6159" i="140"/>
  <c r="G7036" i="140" s="1"/>
  <c r="F6160" i="140"/>
  <c r="G6160" i="140"/>
  <c r="G7037" i="140" s="1"/>
  <c r="E6161" i="140"/>
  <c r="F6161" i="140"/>
  <c r="G6161" i="140"/>
  <c r="G7038" i="140" s="1"/>
  <c r="E6162" i="140"/>
  <c r="F6162" i="140"/>
  <c r="G6162" i="140"/>
  <c r="G7039" i="140" s="1"/>
  <c r="E6163" i="140"/>
  <c r="F6163" i="140"/>
  <c r="G6163" i="140"/>
  <c r="G7040" i="140" s="1"/>
  <c r="E6164" i="140"/>
  <c r="F6164" i="140"/>
  <c r="G6164" i="140"/>
  <c r="G7041" i="140" s="1"/>
  <c r="E6165" i="140"/>
  <c r="F6165" i="140"/>
  <c r="G6165" i="140"/>
  <c r="G7042" i="140" s="1"/>
  <c r="E6166" i="140"/>
  <c r="F6166" i="140"/>
  <c r="G6166" i="140"/>
  <c r="G7043" i="140" s="1"/>
  <c r="E6167" i="140"/>
  <c r="F6167" i="140"/>
  <c r="G6167" i="140"/>
  <c r="G7044" i="140" s="1"/>
  <c r="E6168" i="140"/>
  <c r="F6168" i="140"/>
  <c r="G6168" i="140"/>
  <c r="G7045" i="140" s="1"/>
  <c r="E6169" i="140"/>
  <c r="F6169" i="140"/>
  <c r="G6169" i="140"/>
  <c r="G7046" i="140" s="1"/>
  <c r="F6170" i="140"/>
  <c r="G6170" i="140"/>
  <c r="G7047" i="140" s="1"/>
  <c r="E6171" i="140"/>
  <c r="F6171" i="140"/>
  <c r="G6171" i="140"/>
  <c r="G7048" i="140" s="1"/>
  <c r="E6172" i="140"/>
  <c r="F6172" i="140"/>
  <c r="G6172" i="140"/>
  <c r="G7049" i="140" s="1"/>
  <c r="E6173" i="140"/>
  <c r="F6173" i="140"/>
  <c r="G6173" i="140"/>
  <c r="G7050" i="140" s="1"/>
  <c r="F6174" i="140"/>
  <c r="G6174" i="140"/>
  <c r="G7051" i="140" s="1"/>
  <c r="E6175" i="140"/>
  <c r="F6175" i="140"/>
  <c r="G6175" i="140"/>
  <c r="G7052" i="140" s="1"/>
  <c r="E6176" i="140"/>
  <c r="F6176" i="140"/>
  <c r="G6176" i="140"/>
  <c r="G7053" i="140" s="1"/>
  <c r="E6177" i="140"/>
  <c r="F6177" i="140"/>
  <c r="G6177" i="140"/>
  <c r="G7054" i="140" s="1"/>
  <c r="E6178" i="140"/>
  <c r="F6178" i="140"/>
  <c r="G6178" i="140"/>
  <c r="G7055" i="140" s="1"/>
  <c r="E6179" i="140"/>
  <c r="F6179" i="140"/>
  <c r="G6179" i="140"/>
  <c r="G7056" i="140" s="1"/>
  <c r="E6180" i="140"/>
  <c r="F6180" i="140"/>
  <c r="G6180" i="140"/>
  <c r="G7057" i="140" s="1"/>
  <c r="E6181" i="140"/>
  <c r="F6181" i="140"/>
  <c r="G6181" i="140"/>
  <c r="G7058" i="140" s="1"/>
  <c r="E6182" i="140"/>
  <c r="F6182" i="140"/>
  <c r="G6182" i="140"/>
  <c r="G7059" i="140" s="1"/>
  <c r="E6183" i="140"/>
  <c r="F6183" i="140"/>
  <c r="G6183" i="140"/>
  <c r="G7060" i="140" s="1"/>
  <c r="F6184" i="140"/>
  <c r="G6184" i="140"/>
  <c r="G7061" i="140" s="1"/>
  <c r="E6185" i="140"/>
  <c r="F6185" i="140"/>
  <c r="G6185" i="140"/>
  <c r="G7062" i="140" s="1"/>
  <c r="E6186" i="140"/>
  <c r="F6186" i="140"/>
  <c r="G6186" i="140"/>
  <c r="G7063" i="140" s="1"/>
  <c r="E6187" i="140"/>
  <c r="F6187" i="140"/>
  <c r="G6187" i="140"/>
  <c r="G7064" i="140" s="1"/>
  <c r="E6188" i="140"/>
  <c r="F6188" i="140"/>
  <c r="G6188" i="140"/>
  <c r="G7065" i="140" s="1"/>
  <c r="E6189" i="140"/>
  <c r="F6189" i="140"/>
  <c r="G6189" i="140"/>
  <c r="G7066" i="140" s="1"/>
  <c r="E6190" i="140"/>
  <c r="F6190" i="140"/>
  <c r="G6190" i="140"/>
  <c r="G7067" i="140" s="1"/>
  <c r="E6191" i="140"/>
  <c r="F6191" i="140"/>
  <c r="G6191" i="140"/>
  <c r="G7068" i="140" s="1"/>
  <c r="E6192" i="140"/>
  <c r="F6192" i="140"/>
  <c r="G6192" i="140"/>
  <c r="G7069" i="140" s="1"/>
  <c r="E6193" i="140"/>
  <c r="F6193" i="140"/>
  <c r="G6193" i="140"/>
  <c r="G7070" i="140" s="1"/>
  <c r="E6194" i="140"/>
  <c r="F6194" i="140"/>
  <c r="G6194" i="140"/>
  <c r="G7071" i="140" s="1"/>
  <c r="E6195" i="140"/>
  <c r="F6195" i="140"/>
  <c r="G6195" i="140"/>
  <c r="G7072" i="140" s="1"/>
  <c r="E6196" i="140"/>
  <c r="F6196" i="140"/>
  <c r="G6196" i="140"/>
  <c r="G7073" i="140" s="1"/>
  <c r="E6197" i="140"/>
  <c r="F6197" i="140"/>
  <c r="G6197" i="140"/>
  <c r="G7074" i="140" s="1"/>
  <c r="E6198" i="140"/>
  <c r="F6198" i="140"/>
  <c r="G6198" i="140"/>
  <c r="G7075" i="140" s="1"/>
  <c r="F6199" i="140"/>
  <c r="G6199" i="140"/>
  <c r="G7076" i="140" s="1"/>
  <c r="E6200" i="140"/>
  <c r="F6200" i="140"/>
  <c r="G6200" i="140"/>
  <c r="G7077" i="140" s="1"/>
  <c r="E6201" i="140"/>
  <c r="F6201" i="140"/>
  <c r="G6201" i="140"/>
  <c r="G7078" i="140" s="1"/>
  <c r="E6202" i="140"/>
  <c r="F6202" i="140"/>
  <c r="G6202" i="140"/>
  <c r="G7079" i="140" s="1"/>
  <c r="E6203" i="140"/>
  <c r="F6203" i="140"/>
  <c r="G6203" i="140"/>
  <c r="G7080" i="140" s="1"/>
  <c r="E6204" i="140"/>
  <c r="F6204" i="140"/>
  <c r="G6204" i="140"/>
  <c r="G7081" i="140" s="1"/>
  <c r="E6205" i="140"/>
  <c r="F6205" i="140"/>
  <c r="G6205" i="140"/>
  <c r="G7082" i="140" s="1"/>
  <c r="E6206" i="140"/>
  <c r="F6206" i="140"/>
  <c r="G6206" i="140"/>
  <c r="G7083" i="140" s="1"/>
  <c r="E6207" i="140"/>
  <c r="F6207" i="140"/>
  <c r="G6207" i="140"/>
  <c r="G7084" i="140" s="1"/>
  <c r="E6208" i="140"/>
  <c r="F6208" i="140"/>
  <c r="G6208" i="140"/>
  <c r="G7085" i="140" s="1"/>
  <c r="E6209" i="140"/>
  <c r="F6209" i="140"/>
  <c r="G6209" i="140"/>
  <c r="G7086" i="140" s="1"/>
  <c r="E6210" i="140"/>
  <c r="F6210" i="140"/>
  <c r="G6210" i="140"/>
  <c r="G7087" i="140" s="1"/>
  <c r="E6211" i="140"/>
  <c r="F6211" i="140"/>
  <c r="G6211" i="140"/>
  <c r="G7088" i="140" s="1"/>
  <c r="E6212" i="140"/>
  <c r="F6212" i="140"/>
  <c r="G6212" i="140"/>
  <c r="G7089" i="140" s="1"/>
  <c r="F6213" i="140"/>
  <c r="G6213" i="140"/>
  <c r="G7090" i="140" s="1"/>
  <c r="E6214" i="140"/>
  <c r="F6214" i="140"/>
  <c r="G6214" i="140"/>
  <c r="G7091" i="140" s="1"/>
  <c r="E6215" i="140"/>
  <c r="F6215" i="140"/>
  <c r="G6215" i="140"/>
  <c r="G7092" i="140" s="1"/>
  <c r="E6216" i="140"/>
  <c r="F6216" i="140"/>
  <c r="G6216" i="140"/>
  <c r="G7093" i="140" s="1"/>
  <c r="E6217" i="140"/>
  <c r="F6217" i="140"/>
  <c r="G6217" i="140"/>
  <c r="G7094" i="140" s="1"/>
  <c r="F6218" i="140"/>
  <c r="G6218" i="140"/>
  <c r="G7095" i="140" s="1"/>
  <c r="E6219" i="140"/>
  <c r="F6219" i="140"/>
  <c r="G6219" i="140"/>
  <c r="G7096" i="140" s="1"/>
  <c r="E6220" i="140"/>
  <c r="F6220" i="140"/>
  <c r="G6220" i="140"/>
  <c r="G7097" i="140" s="1"/>
  <c r="E6221" i="140"/>
  <c r="F6221" i="140"/>
  <c r="G6221" i="140"/>
  <c r="G7098" i="140" s="1"/>
  <c r="E6222" i="140"/>
  <c r="F6222" i="140"/>
  <c r="G6222" i="140"/>
  <c r="G7099" i="140" s="1"/>
  <c r="E6223" i="140"/>
  <c r="F6223" i="140"/>
  <c r="G6223" i="140"/>
  <c r="G7100" i="140" s="1"/>
  <c r="E6224" i="140"/>
  <c r="F6224" i="140"/>
  <c r="G6224" i="140"/>
  <c r="G7101" i="140" s="1"/>
  <c r="E6225" i="140"/>
  <c r="F6225" i="140"/>
  <c r="G6225" i="140"/>
  <c r="G7102" i="140" s="1"/>
  <c r="E6226" i="140"/>
  <c r="F6226" i="140"/>
  <c r="G6226" i="140"/>
  <c r="G7103" i="140" s="1"/>
  <c r="E6227" i="140"/>
  <c r="F6227" i="140"/>
  <c r="G6227" i="140"/>
  <c r="G7104" i="140" s="1"/>
  <c r="E6228" i="140"/>
  <c r="F6228" i="140"/>
  <c r="G6228" i="140"/>
  <c r="G7105" i="140" s="1"/>
  <c r="E6229" i="140"/>
  <c r="F6229" i="140"/>
  <c r="G6229" i="140"/>
  <c r="G7106" i="140" s="1"/>
  <c r="E6230" i="140"/>
  <c r="F6230" i="140"/>
  <c r="G6230" i="140"/>
  <c r="G7107" i="140" s="1"/>
  <c r="E6231" i="140"/>
  <c r="F6231" i="140"/>
  <c r="G6231" i="140"/>
  <c r="G7108" i="140" s="1"/>
  <c r="F6232" i="140"/>
  <c r="G6232" i="140"/>
  <c r="G7109" i="140" s="1"/>
  <c r="E6233" i="140"/>
  <c r="F6233" i="140"/>
  <c r="G6233" i="140"/>
  <c r="G7110" i="140" s="1"/>
  <c r="E6234" i="140"/>
  <c r="F6234" i="140"/>
  <c r="G6234" i="140"/>
  <c r="G7111" i="140" s="1"/>
  <c r="E6235" i="140"/>
  <c r="F6235" i="140"/>
  <c r="G6235" i="140"/>
  <c r="G7112" i="140" s="1"/>
  <c r="E6236" i="140"/>
  <c r="F6236" i="140"/>
  <c r="G6236" i="140"/>
  <c r="G7113" i="140" s="1"/>
  <c r="E6237" i="140"/>
  <c r="F6237" i="140"/>
  <c r="G6237" i="140"/>
  <c r="G7114" i="140" s="1"/>
  <c r="E6238" i="140"/>
  <c r="F6238" i="140"/>
  <c r="G6238" i="140"/>
  <c r="G7115" i="140" s="1"/>
  <c r="F6239" i="140"/>
  <c r="G6239" i="140"/>
  <c r="G7116" i="140" s="1"/>
  <c r="E6240" i="140"/>
  <c r="F6240" i="140"/>
  <c r="G6240" i="140"/>
  <c r="G7117" i="140" s="1"/>
  <c r="E6241" i="140"/>
  <c r="F6241" i="140"/>
  <c r="G6241" i="140"/>
  <c r="G7118" i="140" s="1"/>
  <c r="E6242" i="140"/>
  <c r="F6242" i="140"/>
  <c r="G6242" i="140"/>
  <c r="G7119" i="140" s="1"/>
  <c r="E6243" i="140"/>
  <c r="F6243" i="140"/>
  <c r="G6243" i="140"/>
  <c r="G7120" i="140" s="1"/>
  <c r="E6244" i="140"/>
  <c r="F6244" i="140"/>
  <c r="G6244" i="140"/>
  <c r="G7121" i="140" s="1"/>
  <c r="E6245" i="140"/>
  <c r="F6245" i="140"/>
  <c r="G6245" i="140"/>
  <c r="G7122" i="140" s="1"/>
  <c r="E6246" i="140"/>
  <c r="F6246" i="140"/>
  <c r="G6246" i="140"/>
  <c r="G7123" i="140" s="1"/>
  <c r="E6247" i="140"/>
  <c r="F6247" i="140"/>
  <c r="G6247" i="140"/>
  <c r="G7124" i="140" s="1"/>
  <c r="E6248" i="140"/>
  <c r="F6248" i="140"/>
  <c r="G6248" i="140"/>
  <c r="G7125" i="140" s="1"/>
  <c r="E6249" i="140"/>
  <c r="F6249" i="140"/>
  <c r="G6249" i="140"/>
  <c r="G7126" i="140" s="1"/>
  <c r="E6250" i="140"/>
  <c r="F6250" i="140"/>
  <c r="G6250" i="140"/>
  <c r="G7127" i="140" s="1"/>
  <c r="E6251" i="140"/>
  <c r="F6251" i="140"/>
  <c r="G6251" i="140"/>
  <c r="G7128" i="140" s="1"/>
  <c r="F6252" i="140"/>
  <c r="G6252" i="140"/>
  <c r="G7129" i="140" s="1"/>
  <c r="E6253" i="140"/>
  <c r="F6253" i="140"/>
  <c r="G6253" i="140"/>
  <c r="G7130" i="140" s="1"/>
  <c r="E6254" i="140"/>
  <c r="F6254" i="140"/>
  <c r="G6254" i="140"/>
  <c r="G7131" i="140" s="1"/>
  <c r="E6255" i="140"/>
  <c r="F6255" i="140"/>
  <c r="G6255" i="140"/>
  <c r="G7132" i="140" s="1"/>
  <c r="E6256" i="140"/>
  <c r="F6256" i="140"/>
  <c r="G6256" i="140"/>
  <c r="G7133" i="140" s="1"/>
  <c r="E6257" i="140"/>
  <c r="F6257" i="140"/>
  <c r="G6257" i="140"/>
  <c r="G7134" i="140" s="1"/>
  <c r="E6258" i="140"/>
  <c r="F6258" i="140"/>
  <c r="G6258" i="140"/>
  <c r="G7135" i="140" s="1"/>
  <c r="E6259" i="140"/>
  <c r="F6259" i="140"/>
  <c r="G6259" i="140"/>
  <c r="G7136" i="140" s="1"/>
  <c r="E6260" i="140"/>
  <c r="F6260" i="140"/>
  <c r="G6260" i="140"/>
  <c r="G7137" i="140" s="1"/>
  <c r="E6261" i="140"/>
  <c r="F6261" i="140"/>
  <c r="G6261" i="140"/>
  <c r="G7138" i="140" s="1"/>
  <c r="E6262" i="140"/>
  <c r="F6262" i="140"/>
  <c r="G6262" i="140"/>
  <c r="G7139" i="140" s="1"/>
  <c r="E6263" i="140"/>
  <c r="F6263" i="140"/>
  <c r="G6263" i="140"/>
  <c r="G7140" i="140" s="1"/>
  <c r="E6264" i="140"/>
  <c r="F6264" i="140"/>
  <c r="G6264" i="140"/>
  <c r="G7141" i="140" s="1"/>
  <c r="E6265" i="140"/>
  <c r="F6265" i="140"/>
  <c r="G6265" i="140"/>
  <c r="G7142" i="140" s="1"/>
  <c r="E6266" i="140"/>
  <c r="F6266" i="140"/>
  <c r="G6266" i="140"/>
  <c r="G7143" i="140" s="1"/>
  <c r="E6267" i="140"/>
  <c r="F6267" i="140"/>
  <c r="G6267" i="140"/>
  <c r="G7144" i="140" s="1"/>
  <c r="F6268" i="140"/>
  <c r="G6268" i="140"/>
  <c r="G7145" i="140" s="1"/>
  <c r="E6269" i="140"/>
  <c r="F6269" i="140"/>
  <c r="G6269" i="140"/>
  <c r="G7146" i="140" s="1"/>
  <c r="E6270" i="140"/>
  <c r="F6270" i="140"/>
  <c r="G6270" i="140"/>
  <c r="G7147" i="140" s="1"/>
  <c r="E6271" i="140"/>
  <c r="F6271" i="140"/>
  <c r="G6271" i="140"/>
  <c r="G7148" i="140" s="1"/>
  <c r="E6272" i="140"/>
  <c r="F6272" i="140"/>
  <c r="G6272" i="140"/>
  <c r="G7149" i="140" s="1"/>
  <c r="E6273" i="140"/>
  <c r="F6273" i="140"/>
  <c r="G6273" i="140"/>
  <c r="G7150" i="140" s="1"/>
  <c r="E6274" i="140"/>
  <c r="F6274" i="140"/>
  <c r="G6274" i="140"/>
  <c r="G7151" i="140" s="1"/>
  <c r="E6275" i="140"/>
  <c r="F6275" i="140"/>
  <c r="G6275" i="140"/>
  <c r="G7152" i="140" s="1"/>
  <c r="E6276" i="140"/>
  <c r="F6276" i="140"/>
  <c r="G6276" i="140"/>
  <c r="G7153" i="140" s="1"/>
  <c r="E6277" i="140"/>
  <c r="F6277" i="140"/>
  <c r="G6277" i="140"/>
  <c r="G7154" i="140" s="1"/>
  <c r="E6278" i="140"/>
  <c r="F6278" i="140"/>
  <c r="G6278" i="140"/>
  <c r="G7155" i="140" s="1"/>
  <c r="E6279" i="140"/>
  <c r="F6279" i="140"/>
  <c r="G6279" i="140"/>
  <c r="G7156" i="140" s="1"/>
  <c r="F6280" i="140"/>
  <c r="G6280" i="140"/>
  <c r="G7157" i="140" s="1"/>
  <c r="E6281" i="140"/>
  <c r="F6281" i="140"/>
  <c r="G6281" i="140"/>
  <c r="G7158" i="140" s="1"/>
  <c r="E6282" i="140"/>
  <c r="F6282" i="140"/>
  <c r="G6282" i="140"/>
  <c r="G7159" i="140" s="1"/>
  <c r="E6283" i="140"/>
  <c r="F6283" i="140"/>
  <c r="G6283" i="140"/>
  <c r="G7160" i="140" s="1"/>
  <c r="E6284" i="140"/>
  <c r="F6284" i="140"/>
  <c r="G6284" i="140"/>
  <c r="G7161" i="140" s="1"/>
  <c r="E6285" i="140"/>
  <c r="F6285" i="140"/>
  <c r="G6285" i="140"/>
  <c r="G7162" i="140" s="1"/>
  <c r="E6286" i="140"/>
  <c r="F6286" i="140"/>
  <c r="G6286" i="140"/>
  <c r="G7163" i="140" s="1"/>
  <c r="E6287" i="140"/>
  <c r="F6287" i="140"/>
  <c r="G6287" i="140"/>
  <c r="G7164" i="140" s="1"/>
  <c r="E6288" i="140"/>
  <c r="F6288" i="140"/>
  <c r="G6288" i="140"/>
  <c r="G7165" i="140" s="1"/>
  <c r="E6289" i="140"/>
  <c r="F6289" i="140"/>
  <c r="G6289" i="140"/>
  <c r="G7166" i="140" s="1"/>
  <c r="E6290" i="140"/>
  <c r="F6290" i="140"/>
  <c r="G6290" i="140"/>
  <c r="G7167" i="140" s="1"/>
  <c r="E6291" i="140"/>
  <c r="F6291" i="140"/>
  <c r="G6291" i="140"/>
  <c r="G7168" i="140" s="1"/>
  <c r="E6292" i="140"/>
  <c r="F6292" i="140"/>
  <c r="G6292" i="140"/>
  <c r="G7169" i="140" s="1"/>
  <c r="E6293" i="140"/>
  <c r="F6293" i="140"/>
  <c r="G6293" i="140"/>
  <c r="G7170" i="140" s="1"/>
  <c r="F6294" i="140"/>
  <c r="G6294" i="140"/>
  <c r="G7171" i="140" s="1"/>
  <c r="E6295" i="140"/>
  <c r="F6295" i="140"/>
  <c r="G6295" i="140"/>
  <c r="G7172" i="140" s="1"/>
  <c r="E6296" i="140"/>
  <c r="F6296" i="140"/>
  <c r="G6296" i="140"/>
  <c r="G7173" i="140" s="1"/>
  <c r="E6297" i="140"/>
  <c r="F6297" i="140"/>
  <c r="G6297" i="140"/>
  <c r="G7174" i="140" s="1"/>
  <c r="E6298" i="140"/>
  <c r="F6298" i="140"/>
  <c r="G6298" i="140"/>
  <c r="G7175" i="140" s="1"/>
  <c r="E6299" i="140"/>
  <c r="F6299" i="140"/>
  <c r="G6299" i="140"/>
  <c r="G7176" i="140" s="1"/>
  <c r="E6300" i="140"/>
  <c r="F6300" i="140"/>
  <c r="G6300" i="140"/>
  <c r="G7177" i="140" s="1"/>
  <c r="E6301" i="140"/>
  <c r="F6301" i="140"/>
  <c r="G6301" i="140"/>
  <c r="G7178" i="140" s="1"/>
  <c r="E6302" i="140"/>
  <c r="F6302" i="140"/>
  <c r="G6302" i="140"/>
  <c r="G7179" i="140" s="1"/>
  <c r="E6303" i="140"/>
  <c r="F6303" i="140"/>
  <c r="G6303" i="140"/>
  <c r="G7180" i="140" s="1"/>
  <c r="E6304" i="140"/>
  <c r="F6304" i="140"/>
  <c r="G6304" i="140"/>
  <c r="G7181" i="140" s="1"/>
  <c r="E6305" i="140"/>
  <c r="F6305" i="140"/>
  <c r="G6305" i="140"/>
  <c r="G7182" i="140" s="1"/>
  <c r="E6306" i="140"/>
  <c r="F6306" i="140"/>
  <c r="G6306" i="140"/>
  <c r="G7183" i="140" s="1"/>
  <c r="E6307" i="140"/>
  <c r="F6307" i="140"/>
  <c r="G6307" i="140"/>
  <c r="G7184" i="140" s="1"/>
  <c r="E6308" i="140"/>
  <c r="F6308" i="140"/>
  <c r="G6308" i="140"/>
  <c r="G7185" i="140" s="1"/>
  <c r="F6309" i="140"/>
  <c r="G6309" i="140"/>
  <c r="G7186" i="140" s="1"/>
  <c r="E6310" i="140"/>
  <c r="F6310" i="140"/>
  <c r="G6310" i="140"/>
  <c r="G7187" i="140" s="1"/>
  <c r="E6311" i="140"/>
  <c r="F6311" i="140"/>
  <c r="G6311" i="140"/>
  <c r="G7188" i="140" s="1"/>
  <c r="E6312" i="140"/>
  <c r="F6312" i="140"/>
  <c r="G6312" i="140"/>
  <c r="G7189" i="140" s="1"/>
  <c r="E6313" i="140"/>
  <c r="F6313" i="140"/>
  <c r="G6313" i="140"/>
  <c r="G7190" i="140" s="1"/>
  <c r="E6314" i="140"/>
  <c r="F6314" i="140"/>
  <c r="G6314" i="140"/>
  <c r="G7191" i="140" s="1"/>
  <c r="E6315" i="140"/>
  <c r="F6315" i="140"/>
  <c r="G6315" i="140"/>
  <c r="G7192" i="140" s="1"/>
  <c r="E6316" i="140"/>
  <c r="F6316" i="140"/>
  <c r="G6316" i="140"/>
  <c r="G7193" i="140" s="1"/>
  <c r="E6317" i="140"/>
  <c r="F6317" i="140"/>
  <c r="G6317" i="140"/>
  <c r="G7194" i="140" s="1"/>
  <c r="E6318" i="140"/>
  <c r="F6318" i="140"/>
  <c r="G6318" i="140"/>
  <c r="G7195" i="140" s="1"/>
  <c r="E6319" i="140"/>
  <c r="F6319" i="140"/>
  <c r="G6319" i="140"/>
  <c r="G7196" i="140" s="1"/>
  <c r="E6320" i="140"/>
  <c r="F6320" i="140"/>
  <c r="G6320" i="140"/>
  <c r="G7197" i="140" s="1"/>
  <c r="E6321" i="140"/>
  <c r="F6321" i="140"/>
  <c r="G6321" i="140"/>
  <c r="G7198" i="140" s="1"/>
  <c r="E6322" i="140"/>
  <c r="F6322" i="140"/>
  <c r="G6322" i="140"/>
  <c r="G7199" i="140" s="1"/>
  <c r="E6323" i="140"/>
  <c r="F6323" i="140"/>
  <c r="G6323" i="140"/>
  <c r="G7200" i="140" s="1"/>
  <c r="F6324" i="140"/>
  <c r="G6324" i="140"/>
  <c r="G7201" i="140" s="1"/>
  <c r="E6325" i="140"/>
  <c r="F6325" i="140"/>
  <c r="G6325" i="140"/>
  <c r="G7202" i="140" s="1"/>
  <c r="E6326" i="140"/>
  <c r="F6326" i="140"/>
  <c r="G6326" i="140"/>
  <c r="G7203" i="140" s="1"/>
  <c r="E6327" i="140"/>
  <c r="F6327" i="140"/>
  <c r="G6327" i="140"/>
  <c r="G7204" i="140" s="1"/>
  <c r="E6328" i="140"/>
  <c r="F6328" i="140"/>
  <c r="G6328" i="140"/>
  <c r="G7205" i="140" s="1"/>
  <c r="E6329" i="140"/>
  <c r="F6329" i="140"/>
  <c r="G6329" i="140"/>
  <c r="G7206" i="140" s="1"/>
  <c r="E6330" i="140"/>
  <c r="F6330" i="140"/>
  <c r="G6330" i="140"/>
  <c r="G7207" i="140" s="1"/>
  <c r="E6331" i="140"/>
  <c r="F6331" i="140"/>
  <c r="G6331" i="140"/>
  <c r="G7208" i="140" s="1"/>
  <c r="E6332" i="140"/>
  <c r="F6332" i="140"/>
  <c r="G6332" i="140"/>
  <c r="G7209" i="140" s="1"/>
  <c r="E6333" i="140"/>
  <c r="F6333" i="140"/>
  <c r="G6333" i="140"/>
  <c r="G7210" i="140" s="1"/>
  <c r="E6334" i="140"/>
  <c r="F6334" i="140"/>
  <c r="G6334" i="140"/>
  <c r="G7211" i="140" s="1"/>
  <c r="E6335" i="140"/>
  <c r="F6335" i="140"/>
  <c r="G6335" i="140"/>
  <c r="G7212" i="140" s="1"/>
  <c r="E6336" i="140"/>
  <c r="F6336" i="140"/>
  <c r="G6336" i="140"/>
  <c r="G7213" i="140" s="1"/>
  <c r="F6337" i="140"/>
  <c r="G6337" i="140"/>
  <c r="G7214" i="140" s="1"/>
  <c r="E6338" i="140"/>
  <c r="F6338" i="140"/>
  <c r="G6338" i="140"/>
  <c r="G7215" i="140" s="1"/>
  <c r="E6339" i="140"/>
  <c r="F6339" i="140"/>
  <c r="G6339" i="140"/>
  <c r="G7216" i="140" s="1"/>
  <c r="E6340" i="140"/>
  <c r="F6340" i="140"/>
  <c r="G6340" i="140"/>
  <c r="G7217" i="140" s="1"/>
  <c r="E6341" i="140"/>
  <c r="F6341" i="140"/>
  <c r="G6341" i="140"/>
  <c r="G7218" i="140" s="1"/>
  <c r="E6342" i="140"/>
  <c r="F6342" i="140"/>
  <c r="G6342" i="140"/>
  <c r="G7219" i="140" s="1"/>
  <c r="E6343" i="140"/>
  <c r="F6343" i="140"/>
  <c r="G6343" i="140"/>
  <c r="G7220" i="140" s="1"/>
  <c r="E6344" i="140"/>
  <c r="F6344" i="140"/>
  <c r="G6344" i="140"/>
  <c r="G7221" i="140" s="1"/>
  <c r="E6345" i="140"/>
  <c r="F6345" i="140"/>
  <c r="G6345" i="140"/>
  <c r="G7222" i="140" s="1"/>
  <c r="E6346" i="140"/>
  <c r="F6346" i="140"/>
  <c r="G6346" i="140"/>
  <c r="G7223" i="140" s="1"/>
  <c r="E6347" i="140"/>
  <c r="F6347" i="140"/>
  <c r="G6347" i="140"/>
  <c r="G7224" i="140" s="1"/>
  <c r="E6348" i="140"/>
  <c r="F6348" i="140"/>
  <c r="G6348" i="140"/>
  <c r="G7225" i="140" s="1"/>
  <c r="E6349" i="140"/>
  <c r="F6349" i="140"/>
  <c r="G6349" i="140"/>
  <c r="G7226" i="140" s="1"/>
  <c r="E6350" i="140"/>
  <c r="F6350" i="140"/>
  <c r="G6350" i="140"/>
  <c r="G7227" i="140" s="1"/>
  <c r="E6351" i="140"/>
  <c r="F6351" i="140"/>
  <c r="G6351" i="140"/>
  <c r="G7228" i="140" s="1"/>
  <c r="E6352" i="140"/>
  <c r="F6352" i="140"/>
  <c r="G6352" i="140"/>
  <c r="G7229" i="140" s="1"/>
  <c r="E6353" i="140"/>
  <c r="F6353" i="140"/>
  <c r="G6353" i="140"/>
  <c r="G7230" i="140" s="1"/>
  <c r="E6354" i="140"/>
  <c r="F6354" i="140"/>
  <c r="G6354" i="140"/>
  <c r="G7231" i="140" s="1"/>
  <c r="F6355" i="140"/>
  <c r="G6355" i="140"/>
  <c r="G7232" i="140" s="1"/>
  <c r="E6356" i="140"/>
  <c r="F6356" i="140"/>
  <c r="G6356" i="140"/>
  <c r="G7233" i="140" s="1"/>
  <c r="E6357" i="140"/>
  <c r="F6357" i="140"/>
  <c r="G6357" i="140"/>
  <c r="G7234" i="140" s="1"/>
  <c r="E6358" i="140"/>
  <c r="F6358" i="140"/>
  <c r="G6358" i="140"/>
  <c r="G7235" i="140" s="1"/>
  <c r="E6359" i="140"/>
  <c r="F6359" i="140"/>
  <c r="G6359" i="140"/>
  <c r="G7236" i="140" s="1"/>
  <c r="E6360" i="140"/>
  <c r="F6360" i="140"/>
  <c r="G6360" i="140"/>
  <c r="G7237" i="140" s="1"/>
  <c r="E6361" i="140"/>
  <c r="F6361" i="140"/>
  <c r="G6361" i="140"/>
  <c r="G7238" i="140" s="1"/>
  <c r="E6362" i="140"/>
  <c r="F6362" i="140"/>
  <c r="G6362" i="140"/>
  <c r="G7239" i="140" s="1"/>
  <c r="E5568" i="140"/>
  <c r="F5568" i="140"/>
  <c r="G5568" i="140"/>
  <c r="G6445" i="140" s="1"/>
  <c r="E5569" i="140"/>
  <c r="F5569" i="140"/>
  <c r="G5569" i="140"/>
  <c r="G6446" i="140" s="1"/>
  <c r="E5570" i="140"/>
  <c r="F5570" i="140"/>
  <c r="G5570" i="140"/>
  <c r="G6447" i="140" s="1"/>
  <c r="E5571" i="140"/>
  <c r="F5571" i="140"/>
  <c r="G5571" i="140"/>
  <c r="G6448" i="140" s="1"/>
  <c r="E5572" i="140"/>
  <c r="F5572" i="140"/>
  <c r="G5572" i="140"/>
  <c r="G6449" i="140" s="1"/>
  <c r="F5567" i="140"/>
  <c r="G5567" i="140"/>
  <c r="G6444" i="140" s="1"/>
  <c r="E5567" i="140"/>
  <c r="M4717" i="140"/>
  <c r="H5587" i="140" s="1"/>
  <c r="L4717" i="140"/>
  <c r="H5604" i="140"/>
  <c r="H5625" i="140"/>
  <c r="H3973" i="140"/>
  <c r="H3974" i="140"/>
  <c r="H3975" i="140"/>
  <c r="H3976" i="140"/>
  <c r="H3977" i="140"/>
  <c r="H3978" i="140"/>
  <c r="H3979" i="140"/>
  <c r="H3980" i="140"/>
  <c r="H3981" i="140"/>
  <c r="H3982" i="140"/>
  <c r="H3983" i="140"/>
  <c r="H3984" i="140"/>
  <c r="H3985" i="140"/>
  <c r="H3986" i="140"/>
  <c r="H3987" i="140"/>
  <c r="H3988" i="140"/>
  <c r="H3989" i="140"/>
  <c r="H3990" i="140"/>
  <c r="H3991" i="140"/>
  <c r="H3992" i="140"/>
  <c r="H3993" i="140"/>
  <c r="H3994" i="140"/>
  <c r="H3995" i="140"/>
  <c r="H3996" i="140"/>
  <c r="H3997" i="140"/>
  <c r="H3998" i="140"/>
  <c r="H3999" i="140"/>
  <c r="H4000" i="140"/>
  <c r="H4001" i="140"/>
  <c r="H4002" i="140"/>
  <c r="H4003" i="140"/>
  <c r="H4004" i="140"/>
  <c r="H4005" i="140"/>
  <c r="H4006" i="140"/>
  <c r="H4007" i="140"/>
  <c r="H4008" i="140"/>
  <c r="H4009" i="140"/>
  <c r="H4010" i="140"/>
  <c r="H4011" i="140"/>
  <c r="H4012" i="140"/>
  <c r="H4013" i="140"/>
  <c r="H4014" i="140"/>
  <c r="H4015" i="140"/>
  <c r="H4016" i="140"/>
  <c r="H4886" i="140" s="1"/>
  <c r="H4017" i="140"/>
  <c r="H4018" i="140"/>
  <c r="H4019" i="140"/>
  <c r="H4020" i="140"/>
  <c r="H4021" i="140"/>
  <c r="H4022" i="140"/>
  <c r="H4023" i="140"/>
  <c r="H4024" i="140"/>
  <c r="H4025" i="140"/>
  <c r="H4026" i="140"/>
  <c r="H4027" i="140"/>
  <c r="H4028" i="140"/>
  <c r="H4029" i="140"/>
  <c r="H4030" i="140"/>
  <c r="H4031" i="140"/>
  <c r="H4032" i="140"/>
  <c r="H4033" i="140"/>
  <c r="H4034" i="140"/>
  <c r="H4035" i="140"/>
  <c r="H4036" i="140"/>
  <c r="H4037" i="140"/>
  <c r="H4038" i="140"/>
  <c r="H4039" i="140"/>
  <c r="H4040" i="140"/>
  <c r="H4041" i="140"/>
  <c r="H4042" i="140"/>
  <c r="H4043" i="140"/>
  <c r="H4044" i="140"/>
  <c r="H4045" i="140"/>
  <c r="H4046" i="140"/>
  <c r="H4047" i="140"/>
  <c r="H4048" i="140"/>
  <c r="H4918" i="140" s="1"/>
  <c r="H4049" i="140"/>
  <c r="H4050" i="140"/>
  <c r="H4051" i="140"/>
  <c r="H4052" i="140"/>
  <c r="H4053" i="140"/>
  <c r="H4054" i="140"/>
  <c r="H4055" i="140"/>
  <c r="H4056" i="140"/>
  <c r="H4057" i="140"/>
  <c r="H4058" i="140"/>
  <c r="H4059" i="140"/>
  <c r="H4060" i="140"/>
  <c r="H4061" i="140"/>
  <c r="H4062" i="140"/>
  <c r="H4063" i="140"/>
  <c r="H4064" i="140"/>
  <c r="H4065" i="140"/>
  <c r="H4066" i="140"/>
  <c r="H4067" i="140"/>
  <c r="H4068" i="140"/>
  <c r="H4069" i="140"/>
  <c r="H4939" i="140" s="1"/>
  <c r="H4070" i="140"/>
  <c r="H4071" i="140"/>
  <c r="H4072" i="140"/>
  <c r="H4073" i="140"/>
  <c r="H4074" i="140"/>
  <c r="H4075" i="140"/>
  <c r="H4076" i="140"/>
  <c r="H4077" i="140"/>
  <c r="H4947" i="140" s="1"/>
  <c r="H4078" i="140"/>
  <c r="H4079" i="140"/>
  <c r="H4080" i="140"/>
  <c r="H4081" i="140"/>
  <c r="H4082" i="140"/>
  <c r="H4083" i="140"/>
  <c r="H4084" i="140"/>
  <c r="H4085" i="140"/>
  <c r="H4086" i="140"/>
  <c r="H4087" i="140"/>
  <c r="H4088" i="140"/>
  <c r="H4089" i="140"/>
  <c r="H4090" i="140"/>
  <c r="H4091" i="140"/>
  <c r="H4092" i="140"/>
  <c r="H4093" i="140"/>
  <c r="H4094" i="140"/>
  <c r="H4095" i="140"/>
  <c r="H4096" i="140"/>
  <c r="H4097" i="140"/>
  <c r="H4098" i="140"/>
  <c r="H4099" i="140"/>
  <c r="H4100" i="140"/>
  <c r="H4101" i="140"/>
  <c r="H4102" i="140"/>
  <c r="H4103" i="140"/>
  <c r="H4104" i="140"/>
  <c r="H4105" i="140"/>
  <c r="H4106" i="140"/>
  <c r="H4107" i="140"/>
  <c r="H4108" i="140"/>
  <c r="H4109" i="140"/>
  <c r="H4110" i="140"/>
  <c r="H4111" i="140"/>
  <c r="H4112" i="140"/>
  <c r="H4113" i="140"/>
  <c r="H4114" i="140"/>
  <c r="H4115" i="140"/>
  <c r="H4116" i="140"/>
  <c r="H4117" i="140"/>
  <c r="H4118" i="140"/>
  <c r="H4119" i="140"/>
  <c r="H4120" i="140"/>
  <c r="H4121" i="140"/>
  <c r="H4122" i="140"/>
  <c r="H4123" i="140"/>
  <c r="H4124" i="140"/>
  <c r="H4125" i="140"/>
  <c r="H4126" i="140"/>
  <c r="H4127" i="140"/>
  <c r="H4128" i="140"/>
  <c r="H4129" i="140"/>
  <c r="H4130" i="140"/>
  <c r="H4131" i="140"/>
  <c r="H4132" i="140"/>
  <c r="H4133" i="140"/>
  <c r="H4134" i="140"/>
  <c r="H4135" i="140"/>
  <c r="H4136" i="140"/>
  <c r="H4137" i="140"/>
  <c r="H4138" i="140"/>
  <c r="H4139" i="140"/>
  <c r="H4140" i="140"/>
  <c r="H4141" i="140"/>
  <c r="H4142" i="140"/>
  <c r="H4143" i="140"/>
  <c r="H4144" i="140"/>
  <c r="H4145" i="140"/>
  <c r="H4146" i="140"/>
  <c r="H4147" i="140"/>
  <c r="H4148" i="140"/>
  <c r="H4149" i="140"/>
  <c r="H4150" i="140"/>
  <c r="H4151" i="140"/>
  <c r="H4152" i="140"/>
  <c r="H4153" i="140"/>
  <c r="H4154" i="140"/>
  <c r="H4155" i="140"/>
  <c r="H4156" i="140"/>
  <c r="H4157" i="140"/>
  <c r="H4158" i="140"/>
  <c r="H4159" i="140"/>
  <c r="H4160" i="140"/>
  <c r="H4161" i="140"/>
  <c r="H4162" i="140"/>
  <c r="H4163" i="140"/>
  <c r="H4164" i="140"/>
  <c r="H4165" i="140"/>
  <c r="H4166" i="140"/>
  <c r="H4167" i="140"/>
  <c r="H4168" i="140"/>
  <c r="H4169" i="140"/>
  <c r="H4170" i="140"/>
  <c r="H4171" i="140"/>
  <c r="H4172" i="140"/>
  <c r="H4173" i="140"/>
  <c r="H4174" i="140"/>
  <c r="H4175" i="140"/>
  <c r="H4176" i="140"/>
  <c r="H4177" i="140"/>
  <c r="H4178" i="140"/>
  <c r="H4179" i="140"/>
  <c r="H4180" i="140"/>
  <c r="H4181" i="140"/>
  <c r="H4182" i="140"/>
  <c r="H4183" i="140"/>
  <c r="H4184" i="140"/>
  <c r="H4185" i="140"/>
  <c r="H4186" i="140"/>
  <c r="H4187" i="140"/>
  <c r="H4188" i="140"/>
  <c r="H5058" i="140" s="1"/>
  <c r="H4189" i="140"/>
  <c r="H4190" i="140"/>
  <c r="H4191" i="140"/>
  <c r="H4192" i="140"/>
  <c r="H4193" i="140"/>
  <c r="H4194" i="140"/>
  <c r="H4195" i="140"/>
  <c r="H4196" i="140"/>
  <c r="H4197" i="140"/>
  <c r="H4198" i="140"/>
  <c r="H4199" i="140"/>
  <c r="H4200" i="140"/>
  <c r="H4201" i="140"/>
  <c r="H4202" i="140"/>
  <c r="H4203" i="140"/>
  <c r="H4204" i="140"/>
  <c r="H4205" i="140"/>
  <c r="H4206" i="140"/>
  <c r="H4207" i="140"/>
  <c r="H4208" i="140"/>
  <c r="H4209" i="140"/>
  <c r="H4210" i="140"/>
  <c r="H4211" i="140"/>
  <c r="H4212" i="140"/>
  <c r="H4213" i="140"/>
  <c r="H4214" i="140"/>
  <c r="H4215" i="140"/>
  <c r="H4216" i="140"/>
  <c r="H4217" i="140"/>
  <c r="H4218" i="140"/>
  <c r="H4219" i="140"/>
  <c r="H4220" i="140"/>
  <c r="H4221" i="140"/>
  <c r="H4222" i="140"/>
  <c r="H4223" i="140"/>
  <c r="H4224" i="140"/>
  <c r="H4225" i="140"/>
  <c r="H4226" i="140"/>
  <c r="H4227" i="140"/>
  <c r="H4228" i="140"/>
  <c r="H4229" i="140"/>
  <c r="H4230" i="140"/>
  <c r="H4231" i="140"/>
  <c r="H4232" i="140"/>
  <c r="H4233" i="140"/>
  <c r="H4234" i="140"/>
  <c r="H4235" i="140"/>
  <c r="H4236" i="140"/>
  <c r="H4237" i="140"/>
  <c r="H4238" i="140"/>
  <c r="H4239" i="140"/>
  <c r="H4240" i="140"/>
  <c r="H4241" i="140"/>
  <c r="H4242" i="140"/>
  <c r="H4243" i="140"/>
  <c r="H4244" i="140"/>
  <c r="H4245" i="140"/>
  <c r="H4246" i="140"/>
  <c r="H4247" i="140"/>
  <c r="H4248" i="140"/>
  <c r="H4249" i="140"/>
  <c r="H4250" i="140"/>
  <c r="H4251" i="140"/>
  <c r="H4252" i="140"/>
  <c r="H4253" i="140"/>
  <c r="H4254" i="140"/>
  <c r="H4255" i="140"/>
  <c r="H4256" i="140"/>
  <c r="H4257" i="140"/>
  <c r="H4258" i="140"/>
  <c r="H4259" i="140"/>
  <c r="H4260" i="140"/>
  <c r="H4261" i="140"/>
  <c r="H4262" i="140"/>
  <c r="H4263" i="140"/>
  <c r="H4264" i="140"/>
  <c r="H4265" i="140"/>
  <c r="H4266" i="140"/>
  <c r="H4267" i="140"/>
  <c r="H4268" i="140"/>
  <c r="H4269" i="140"/>
  <c r="H4270" i="140"/>
  <c r="H4271" i="140"/>
  <c r="H4272" i="140"/>
  <c r="H4273" i="140"/>
  <c r="H4274" i="140"/>
  <c r="H4275" i="140"/>
  <c r="H4276" i="140"/>
  <c r="H4277" i="140"/>
  <c r="H4278" i="140"/>
  <c r="H4279" i="140"/>
  <c r="H4280" i="140"/>
  <c r="H4281" i="140"/>
  <c r="H4282" i="140"/>
  <c r="H4283" i="140"/>
  <c r="H4284" i="140"/>
  <c r="H4285" i="140"/>
  <c r="H4286" i="140"/>
  <c r="H4287" i="140"/>
  <c r="H4288" i="140"/>
  <c r="H4289" i="140"/>
  <c r="H4290" i="140"/>
  <c r="H4291" i="140"/>
  <c r="H4292" i="140"/>
  <c r="H4293" i="140"/>
  <c r="H4294" i="140"/>
  <c r="H4295" i="140"/>
  <c r="H4296" i="140"/>
  <c r="H4297" i="140"/>
  <c r="H4298" i="140"/>
  <c r="H4299" i="140"/>
  <c r="H4300" i="140"/>
  <c r="H4301" i="140"/>
  <c r="H4302" i="140"/>
  <c r="H4303" i="140"/>
  <c r="H4304" i="140"/>
  <c r="H4305" i="140"/>
  <c r="H4306" i="140"/>
  <c r="H4307" i="140"/>
  <c r="H4308" i="140"/>
  <c r="H5178" i="140" s="1"/>
  <c r="H6048" i="140" s="1"/>
  <c r="H4309" i="140"/>
  <c r="H4310" i="140"/>
  <c r="H4311" i="140"/>
  <c r="H4312" i="140"/>
  <c r="H4313" i="140"/>
  <c r="H4314" i="140"/>
  <c r="H4315" i="140"/>
  <c r="H4316" i="140"/>
  <c r="H4317" i="140"/>
  <c r="H4318" i="140"/>
  <c r="H4319" i="140"/>
  <c r="H4320" i="140"/>
  <c r="H4321" i="140"/>
  <c r="H4322" i="140"/>
  <c r="H4323" i="140"/>
  <c r="H4324" i="140"/>
  <c r="H4325" i="140"/>
  <c r="H4326" i="140"/>
  <c r="H4327" i="140"/>
  <c r="H4328" i="140"/>
  <c r="H4329" i="140"/>
  <c r="H4330" i="140"/>
  <c r="H4331" i="140"/>
  <c r="H4332" i="140"/>
  <c r="H4333" i="140"/>
  <c r="H4334" i="140"/>
  <c r="H5204" i="140" s="1"/>
  <c r="H6074" i="140" s="1"/>
  <c r="H4335" i="140"/>
  <c r="H4336" i="140"/>
  <c r="H4337" i="140"/>
  <c r="H4338" i="140"/>
  <c r="H4339" i="140"/>
  <c r="H4340" i="140"/>
  <c r="H4341" i="140"/>
  <c r="H4342" i="140"/>
  <c r="H4343" i="140"/>
  <c r="H5213" i="140" s="1"/>
  <c r="H6083" i="140" s="1"/>
  <c r="H4344" i="140"/>
  <c r="H4345" i="140"/>
  <c r="H4346" i="140"/>
  <c r="H4347" i="140"/>
  <c r="H4348" i="140"/>
  <c r="H4349" i="140"/>
  <c r="H4350" i="140"/>
  <c r="H4351" i="140"/>
  <c r="H4352" i="140"/>
  <c r="H4353" i="140"/>
  <c r="H4354" i="140"/>
  <c r="H4355" i="140"/>
  <c r="H4356" i="140"/>
  <c r="H4357" i="140"/>
  <c r="H4358" i="140"/>
  <c r="H4359" i="140"/>
  <c r="H4360" i="140"/>
  <c r="H4361" i="140"/>
  <c r="H4362" i="140"/>
  <c r="H4363" i="140"/>
  <c r="H4364" i="140"/>
  <c r="H4365" i="140"/>
  <c r="H4366" i="140"/>
  <c r="H4367" i="140"/>
  <c r="H4368" i="140"/>
  <c r="H4369" i="140"/>
  <c r="H4370" i="140"/>
  <c r="H4371" i="140"/>
  <c r="H4372" i="140"/>
  <c r="H4373" i="140"/>
  <c r="H4374" i="140"/>
  <c r="H4375" i="140"/>
  <c r="H4376" i="140"/>
  <c r="H4377" i="140"/>
  <c r="H4378" i="140"/>
  <c r="H4379" i="140"/>
  <c r="H4380" i="140"/>
  <c r="H4381" i="140"/>
  <c r="H4382" i="140"/>
  <c r="H4383" i="140"/>
  <c r="H4384" i="140"/>
  <c r="H4385" i="140"/>
  <c r="H4386" i="140"/>
  <c r="H4387" i="140"/>
  <c r="H4388" i="140"/>
  <c r="H4389" i="140"/>
  <c r="H4390" i="140"/>
  <c r="H4391" i="140"/>
  <c r="H4392" i="140"/>
  <c r="H4393" i="140"/>
  <c r="H4394" i="140"/>
  <c r="H4395" i="140"/>
  <c r="H4396" i="140"/>
  <c r="H4397" i="140"/>
  <c r="H4398" i="140"/>
  <c r="H4399" i="140"/>
  <c r="H4400" i="140"/>
  <c r="H4401" i="140"/>
  <c r="H4402" i="140"/>
  <c r="H4403" i="140"/>
  <c r="H4404" i="140"/>
  <c r="H4405" i="140"/>
  <c r="H4406" i="140"/>
  <c r="H4407" i="140"/>
  <c r="H4408" i="140"/>
  <c r="H4409" i="140"/>
  <c r="H4410" i="140"/>
  <c r="H4411" i="140"/>
  <c r="H4412" i="140"/>
  <c r="H4413" i="140"/>
  <c r="H4414" i="140"/>
  <c r="H4415" i="140"/>
  <c r="H4416" i="140"/>
  <c r="H4417" i="140"/>
  <c r="H4418" i="140"/>
  <c r="H4419" i="140"/>
  <c r="H4420" i="140"/>
  <c r="H4421" i="140"/>
  <c r="H4422" i="140"/>
  <c r="H4423" i="140"/>
  <c r="H4424" i="140"/>
  <c r="H4425" i="140"/>
  <c r="H4426" i="140"/>
  <c r="H4427" i="140"/>
  <c r="H4428" i="140"/>
  <c r="H4429" i="140"/>
  <c r="H4430" i="140"/>
  <c r="H4431" i="140"/>
  <c r="H4432" i="140"/>
  <c r="H4433" i="140"/>
  <c r="H4434" i="140"/>
  <c r="H4435" i="140"/>
  <c r="H4436" i="140"/>
  <c r="H4437" i="140"/>
  <c r="H4438" i="140"/>
  <c r="H4439" i="140"/>
  <c r="H4440" i="140"/>
  <c r="H4441" i="140"/>
  <c r="H4442" i="140"/>
  <c r="H4443" i="140"/>
  <c r="H4444" i="140"/>
  <c r="H4445" i="140"/>
  <c r="H4446" i="140"/>
  <c r="H4447" i="140"/>
  <c r="H4448" i="140"/>
  <c r="H4449" i="140"/>
  <c r="H4450" i="140"/>
  <c r="H4451" i="140"/>
  <c r="H4452" i="140"/>
  <c r="H4453" i="140"/>
  <c r="H4454" i="140"/>
  <c r="H4455" i="140"/>
  <c r="H4456" i="140"/>
  <c r="H4457" i="140"/>
  <c r="H4458" i="140"/>
  <c r="H4459" i="140"/>
  <c r="H4460" i="140"/>
  <c r="H4461" i="140"/>
  <c r="H4462" i="140"/>
  <c r="H4463" i="140"/>
  <c r="H4464" i="140"/>
  <c r="H4465" i="140"/>
  <c r="H4466" i="140"/>
  <c r="H4467" i="140"/>
  <c r="H4468" i="140"/>
  <c r="H4469" i="140"/>
  <c r="H4470" i="140"/>
  <c r="H4471" i="140"/>
  <c r="H4472" i="140"/>
  <c r="H4473" i="140"/>
  <c r="H4474" i="140"/>
  <c r="H4475" i="140"/>
  <c r="H4476" i="140"/>
  <c r="H4477" i="140"/>
  <c r="H4478" i="140"/>
  <c r="H4479" i="140"/>
  <c r="H4480" i="140"/>
  <c r="H4481" i="140"/>
  <c r="H4482" i="140"/>
  <c r="H4483" i="140"/>
  <c r="H4484" i="140"/>
  <c r="H4485" i="140"/>
  <c r="H4486" i="140"/>
  <c r="H4487" i="140"/>
  <c r="H4488" i="140"/>
  <c r="H4489" i="140"/>
  <c r="H4490" i="140"/>
  <c r="H4491" i="140"/>
  <c r="H4492" i="140"/>
  <c r="H4493" i="140"/>
  <c r="H4494" i="140"/>
  <c r="H4495" i="140"/>
  <c r="H4496" i="140"/>
  <c r="H4497" i="140"/>
  <c r="H4498" i="140"/>
  <c r="H4499" i="140"/>
  <c r="H4500" i="140"/>
  <c r="H4501" i="140"/>
  <c r="H4502" i="140"/>
  <c r="H4503" i="140"/>
  <c r="H4504" i="140"/>
  <c r="H4505" i="140"/>
  <c r="H4506" i="140"/>
  <c r="H4507" i="140"/>
  <c r="H4508" i="140"/>
  <c r="H4509" i="140"/>
  <c r="H4510" i="140"/>
  <c r="H4511" i="140"/>
  <c r="H4512" i="140"/>
  <c r="H4513" i="140"/>
  <c r="H4514" i="140"/>
  <c r="H4515" i="140"/>
  <c r="H4516" i="140"/>
  <c r="H4517" i="140"/>
  <c r="H4518" i="140"/>
  <c r="H4519" i="140"/>
  <c r="H4520" i="140"/>
  <c r="H4521" i="140"/>
  <c r="H4522" i="140"/>
  <c r="H4523" i="140"/>
  <c r="H4524" i="140"/>
  <c r="H4525" i="140"/>
  <c r="H4526" i="140"/>
  <c r="H4527" i="140"/>
  <c r="H4541" i="140"/>
  <c r="H4542" i="140"/>
  <c r="H4543" i="140"/>
  <c r="H4544" i="140"/>
  <c r="H4545" i="140"/>
  <c r="H4546" i="140"/>
  <c r="H4547" i="140"/>
  <c r="H4548" i="140"/>
  <c r="H4549" i="140"/>
  <c r="H4550" i="140"/>
  <c r="H4551" i="140"/>
  <c r="H4552" i="140"/>
  <c r="H4553" i="140"/>
  <c r="H4554" i="140"/>
  <c r="H4555" i="140"/>
  <c r="H4556" i="140"/>
  <c r="H4557" i="140"/>
  <c r="H4558" i="140"/>
  <c r="H4559" i="140"/>
  <c r="H4560" i="140"/>
  <c r="H4561" i="140"/>
  <c r="H4562" i="140"/>
  <c r="H4563" i="140"/>
  <c r="H4564" i="140"/>
  <c r="H4565" i="140"/>
  <c r="H4566" i="140"/>
  <c r="H4567" i="140"/>
  <c r="H4568" i="140"/>
  <c r="H4569" i="140"/>
  <c r="H4570" i="140"/>
  <c r="H4571" i="140"/>
  <c r="H4572" i="140"/>
  <c r="H4573" i="140"/>
  <c r="H4574" i="140"/>
  <c r="H4575" i="140"/>
  <c r="H4576" i="140"/>
  <c r="H4577" i="140"/>
  <c r="H4578" i="140"/>
  <c r="H4579" i="140"/>
  <c r="H4580" i="140"/>
  <c r="H4581" i="140"/>
  <c r="H4582" i="140"/>
  <c r="H4583" i="140"/>
  <c r="H4584" i="140"/>
  <c r="H4585" i="140"/>
  <c r="H4586" i="140"/>
  <c r="H4587" i="140"/>
  <c r="H4588" i="140"/>
  <c r="H4589" i="140"/>
  <c r="H4590" i="140"/>
  <c r="H4591" i="140"/>
  <c r="H4592" i="140"/>
  <c r="H4593" i="140"/>
  <c r="H4594" i="140"/>
  <c r="H4595" i="140"/>
  <c r="H4596" i="140"/>
  <c r="H4597" i="140"/>
  <c r="H5467" i="140" s="1"/>
  <c r="H6337" i="140" s="1"/>
  <c r="H4598" i="140"/>
  <c r="H4599" i="140"/>
  <c r="H4600" i="140"/>
  <c r="H4601" i="140"/>
  <c r="H4602" i="140"/>
  <c r="H4603" i="140"/>
  <c r="H4604" i="140"/>
  <c r="H4605" i="140"/>
  <c r="H4606" i="140"/>
  <c r="H4607" i="140"/>
  <c r="H4608" i="140"/>
  <c r="H4609" i="140"/>
  <c r="H4610" i="140"/>
  <c r="H4611" i="140"/>
  <c r="H4612" i="140"/>
  <c r="H4613" i="140"/>
  <c r="H4614" i="140"/>
  <c r="H6371" i="140"/>
  <c r="H4632" i="140"/>
  <c r="H4633" i="140"/>
  <c r="H4634" i="140"/>
  <c r="H4635" i="140"/>
  <c r="H4636" i="140"/>
  <c r="H4637" i="140"/>
  <c r="H4638" i="140"/>
  <c r="H4639" i="140"/>
  <c r="H4640" i="140"/>
  <c r="H4641" i="140"/>
  <c r="H4642" i="140"/>
  <c r="H4643" i="140"/>
  <c r="H4644" i="140"/>
  <c r="H4645" i="140"/>
  <c r="H4646" i="140"/>
  <c r="H5516" i="140" s="1"/>
  <c r="H4647" i="140"/>
  <c r="H4648" i="140"/>
  <c r="H4649" i="140"/>
  <c r="H4650" i="140"/>
  <c r="H4651" i="140"/>
  <c r="H4652" i="140"/>
  <c r="H4653" i="140"/>
  <c r="H4654" i="140"/>
  <c r="H4655" i="140"/>
  <c r="H5525" i="140" s="1"/>
  <c r="H6395" i="140" s="1"/>
  <c r="H4656" i="140"/>
  <c r="H4657" i="140"/>
  <c r="H4658" i="140"/>
  <c r="H4659" i="140"/>
  <c r="H4660" i="140"/>
  <c r="H4661" i="140"/>
  <c r="H4662" i="140"/>
  <c r="H4663" i="140"/>
  <c r="H4664" i="140"/>
  <c r="H4665" i="140"/>
  <c r="H5535" i="140" s="1"/>
  <c r="H4666" i="140"/>
  <c r="H4667" i="140"/>
  <c r="H4668" i="140"/>
  <c r="H4669" i="140"/>
  <c r="H4670" i="140"/>
  <c r="H4671" i="140"/>
  <c r="H4672" i="140"/>
  <c r="H4673" i="140"/>
  <c r="H4674" i="140"/>
  <c r="H5544" i="140" s="1"/>
  <c r="H4675" i="140"/>
  <c r="H5545" i="140" s="1"/>
  <c r="H6415" i="140" s="1"/>
  <c r="H4676" i="140"/>
  <c r="H4677" i="140"/>
  <c r="H4678" i="140"/>
  <c r="H4679" i="140"/>
  <c r="H4680" i="140"/>
  <c r="H4681" i="140"/>
  <c r="H4682" i="140"/>
  <c r="H4683" i="140"/>
  <c r="H4684" i="140"/>
  <c r="H4685" i="140"/>
  <c r="H4686" i="140"/>
  <c r="H4687" i="140"/>
  <c r="H4688" i="140"/>
  <c r="H4689" i="140"/>
  <c r="F5467" i="140"/>
  <c r="G5467" i="140"/>
  <c r="E5468" i="140"/>
  <c r="F5468" i="140"/>
  <c r="G5468" i="140"/>
  <c r="E5469" i="140"/>
  <c r="F5469" i="140"/>
  <c r="G5469" i="140"/>
  <c r="E5470" i="140"/>
  <c r="F5470" i="140"/>
  <c r="G5470" i="140"/>
  <c r="E5471" i="140"/>
  <c r="F5471" i="140"/>
  <c r="G5471" i="140"/>
  <c r="E5472" i="140"/>
  <c r="F5472" i="140"/>
  <c r="G5472" i="140"/>
  <c r="E5473" i="140"/>
  <c r="F5473" i="140"/>
  <c r="G5473" i="140"/>
  <c r="E5474" i="140"/>
  <c r="F5474" i="140"/>
  <c r="G5474" i="140"/>
  <c r="E5475" i="140"/>
  <c r="F5475" i="140"/>
  <c r="G5475" i="140"/>
  <c r="E5476" i="140"/>
  <c r="F5476" i="140"/>
  <c r="G5476" i="140"/>
  <c r="E5477" i="140"/>
  <c r="F5477" i="140"/>
  <c r="G5477" i="140"/>
  <c r="E5478" i="140"/>
  <c r="F5478" i="140"/>
  <c r="G5478" i="140"/>
  <c r="E5479" i="140"/>
  <c r="F5479" i="140"/>
  <c r="G5479" i="140"/>
  <c r="E5480" i="140"/>
  <c r="F5480" i="140"/>
  <c r="G5480" i="140"/>
  <c r="E5481" i="140"/>
  <c r="F5481" i="140"/>
  <c r="G5481" i="140"/>
  <c r="E5482" i="140"/>
  <c r="F5482" i="140"/>
  <c r="G5482" i="140"/>
  <c r="E5483" i="140"/>
  <c r="F5483" i="140"/>
  <c r="G5483" i="140"/>
  <c r="E5484" i="140"/>
  <c r="F5484" i="140"/>
  <c r="G5484" i="140"/>
  <c r="F5485" i="140"/>
  <c r="G5485" i="140"/>
  <c r="E5486" i="140"/>
  <c r="F5486" i="140"/>
  <c r="G5486" i="140"/>
  <c r="E5487" i="140"/>
  <c r="F5487" i="140"/>
  <c r="G5487" i="140"/>
  <c r="E5488" i="140"/>
  <c r="F5488" i="140"/>
  <c r="G5488" i="140"/>
  <c r="E5489" i="140"/>
  <c r="F5489" i="140"/>
  <c r="G5489" i="140"/>
  <c r="E5490" i="140"/>
  <c r="F5490" i="140"/>
  <c r="G5490" i="140"/>
  <c r="E5491" i="140"/>
  <c r="F5491" i="140"/>
  <c r="G5491" i="140"/>
  <c r="E5492" i="140"/>
  <c r="F5492" i="140"/>
  <c r="G5492" i="140"/>
  <c r="E5493" i="140"/>
  <c r="F5493" i="140"/>
  <c r="G5493" i="140"/>
  <c r="E5494" i="140"/>
  <c r="F5494" i="140"/>
  <c r="G5494" i="140"/>
  <c r="E5495" i="140"/>
  <c r="F5495" i="140"/>
  <c r="G5495" i="140"/>
  <c r="E5496" i="140"/>
  <c r="F5496" i="140"/>
  <c r="G5496" i="140"/>
  <c r="E5497" i="140"/>
  <c r="F5497" i="140"/>
  <c r="G5497" i="140"/>
  <c r="E5498" i="140"/>
  <c r="F5498" i="140"/>
  <c r="G5498" i="140"/>
  <c r="E5499" i="140"/>
  <c r="F5499" i="140"/>
  <c r="G5499" i="140"/>
  <c r="E5500" i="140"/>
  <c r="F5500" i="140"/>
  <c r="G5500" i="140"/>
  <c r="F5501" i="140"/>
  <c r="G5501" i="140"/>
  <c r="E5502" i="140"/>
  <c r="F5502" i="140"/>
  <c r="G5502" i="140"/>
  <c r="E5503" i="140"/>
  <c r="F5503" i="140"/>
  <c r="G5503" i="140"/>
  <c r="E5504" i="140"/>
  <c r="F5504" i="140"/>
  <c r="G5504" i="140"/>
  <c r="E5505" i="140"/>
  <c r="F5505" i="140"/>
  <c r="G5505" i="140"/>
  <c r="E5506" i="140"/>
  <c r="F5506" i="140"/>
  <c r="G5506" i="140"/>
  <c r="E5507" i="140"/>
  <c r="F5507" i="140"/>
  <c r="G5507" i="140"/>
  <c r="E5508" i="140"/>
  <c r="F5508" i="140"/>
  <c r="G5508" i="140"/>
  <c r="E5509" i="140"/>
  <c r="F5509" i="140"/>
  <c r="G5509" i="140"/>
  <c r="E5510" i="140"/>
  <c r="F5510" i="140"/>
  <c r="G5510" i="140"/>
  <c r="E5511" i="140"/>
  <c r="F5511" i="140"/>
  <c r="G5511" i="140"/>
  <c r="E5512" i="140"/>
  <c r="F5512" i="140"/>
  <c r="G5512" i="140"/>
  <c r="E5513" i="140"/>
  <c r="F5513" i="140"/>
  <c r="G5513" i="140"/>
  <c r="E5514" i="140"/>
  <c r="F5514" i="140"/>
  <c r="G5514" i="140"/>
  <c r="E5515" i="140"/>
  <c r="F5515" i="140"/>
  <c r="G5515" i="140"/>
  <c r="F5516" i="140"/>
  <c r="G5516" i="140"/>
  <c r="E5517" i="140"/>
  <c r="F5517" i="140"/>
  <c r="G5517" i="140"/>
  <c r="E5518" i="140"/>
  <c r="F5518" i="140"/>
  <c r="G5518" i="140"/>
  <c r="E5519" i="140"/>
  <c r="F5519" i="140"/>
  <c r="G5519" i="140"/>
  <c r="E5520" i="140"/>
  <c r="F5520" i="140"/>
  <c r="G5520" i="140"/>
  <c r="E5521" i="140"/>
  <c r="F5521" i="140"/>
  <c r="G5521" i="140"/>
  <c r="E5522" i="140"/>
  <c r="F5522" i="140"/>
  <c r="G5522" i="140"/>
  <c r="E5523" i="140"/>
  <c r="F5523" i="140"/>
  <c r="G5523" i="140"/>
  <c r="E5524" i="140"/>
  <c r="F5524" i="140"/>
  <c r="G5524" i="140"/>
  <c r="F5525" i="140"/>
  <c r="G5525" i="140"/>
  <c r="E5526" i="140"/>
  <c r="F5526" i="140"/>
  <c r="G5526" i="140"/>
  <c r="E5527" i="140"/>
  <c r="F5527" i="140"/>
  <c r="G5527" i="140"/>
  <c r="E5528" i="140"/>
  <c r="F5528" i="140"/>
  <c r="G5528" i="140"/>
  <c r="E5529" i="140"/>
  <c r="F5529" i="140"/>
  <c r="G5529" i="140"/>
  <c r="E5530" i="140"/>
  <c r="F5530" i="140"/>
  <c r="G5530" i="140"/>
  <c r="E5531" i="140"/>
  <c r="F5531" i="140"/>
  <c r="G5531" i="140"/>
  <c r="E5532" i="140"/>
  <c r="F5532" i="140"/>
  <c r="G5532" i="140"/>
  <c r="E5533" i="140"/>
  <c r="F5533" i="140"/>
  <c r="G5533" i="140"/>
  <c r="E5534" i="140"/>
  <c r="F5534" i="140"/>
  <c r="G5534" i="140"/>
  <c r="F5535" i="140"/>
  <c r="G5535" i="140"/>
  <c r="E5536" i="140"/>
  <c r="F5536" i="140"/>
  <c r="G5536" i="140"/>
  <c r="E5537" i="140"/>
  <c r="F5537" i="140"/>
  <c r="G5537" i="140"/>
  <c r="E5538" i="140"/>
  <c r="F5538" i="140"/>
  <c r="G5538" i="140"/>
  <c r="E5539" i="140"/>
  <c r="F5539" i="140"/>
  <c r="G5539" i="140"/>
  <c r="E5540" i="140"/>
  <c r="F5540" i="140"/>
  <c r="G5540" i="140"/>
  <c r="E5541" i="140"/>
  <c r="F5541" i="140"/>
  <c r="G5541" i="140"/>
  <c r="E5542" i="140"/>
  <c r="F5542" i="140"/>
  <c r="G5542" i="140"/>
  <c r="E5543" i="140"/>
  <c r="F5543" i="140"/>
  <c r="G5543" i="140"/>
  <c r="F5544" i="140"/>
  <c r="G5544" i="140"/>
  <c r="F5545" i="140"/>
  <c r="G5545" i="140"/>
  <c r="E5546" i="140"/>
  <c r="F5546" i="140"/>
  <c r="G5546" i="140"/>
  <c r="E5547" i="140"/>
  <c r="F5547" i="140"/>
  <c r="G5547" i="140"/>
  <c r="E5548" i="140"/>
  <c r="F5548" i="140"/>
  <c r="G5548" i="140"/>
  <c r="E5549" i="140"/>
  <c r="F5549" i="140"/>
  <c r="G5549" i="140"/>
  <c r="E5550" i="140"/>
  <c r="F5550" i="140"/>
  <c r="G5550" i="140"/>
  <c r="E5551" i="140"/>
  <c r="F5551" i="140"/>
  <c r="G5551" i="140"/>
  <c r="E5552" i="140"/>
  <c r="F5552" i="140"/>
  <c r="G5552" i="140"/>
  <c r="E5553" i="140"/>
  <c r="F5553" i="140"/>
  <c r="G5553" i="140"/>
  <c r="E5554" i="140"/>
  <c r="F5554" i="140"/>
  <c r="G5554" i="140"/>
  <c r="E5555" i="140"/>
  <c r="F5555" i="140"/>
  <c r="G5555" i="140"/>
  <c r="E5556" i="140"/>
  <c r="F5556" i="140"/>
  <c r="G5556" i="140"/>
  <c r="E5557" i="140"/>
  <c r="F5557" i="140"/>
  <c r="G5557" i="140"/>
  <c r="E5558" i="140"/>
  <c r="F5558" i="140"/>
  <c r="G5558" i="140"/>
  <c r="E5559" i="140"/>
  <c r="F5559" i="140"/>
  <c r="G5559" i="140"/>
  <c r="E4700" i="140"/>
  <c r="F4700" i="140"/>
  <c r="G4700" i="140"/>
  <c r="E4701" i="140"/>
  <c r="F4701" i="140"/>
  <c r="G4701" i="140"/>
  <c r="E4702" i="140"/>
  <c r="F4702" i="140"/>
  <c r="G4702" i="140"/>
  <c r="E4703" i="140"/>
  <c r="F4703" i="140"/>
  <c r="G4703" i="140"/>
  <c r="E4704" i="140"/>
  <c r="F4704" i="140"/>
  <c r="G4704" i="140"/>
  <c r="E4705" i="140"/>
  <c r="F4705" i="140"/>
  <c r="G4705" i="140"/>
  <c r="E4706" i="140"/>
  <c r="F4706" i="140"/>
  <c r="G4706" i="140"/>
  <c r="E4707" i="140"/>
  <c r="F4707" i="140"/>
  <c r="G4707" i="140"/>
  <c r="E4708" i="140"/>
  <c r="F4708" i="140"/>
  <c r="G4708" i="140"/>
  <c r="E4709" i="140"/>
  <c r="F4709" i="140"/>
  <c r="G4709" i="140"/>
  <c r="E4710" i="140"/>
  <c r="F4710" i="140"/>
  <c r="G4710" i="140"/>
  <c r="E4711" i="140"/>
  <c r="F4711" i="140"/>
  <c r="G4711" i="140"/>
  <c r="E4712" i="140"/>
  <c r="F4712" i="140"/>
  <c r="G4712" i="140"/>
  <c r="E4713" i="140"/>
  <c r="F4713" i="140"/>
  <c r="G4713" i="140"/>
  <c r="E4714" i="140"/>
  <c r="F4714" i="140"/>
  <c r="G4714" i="140"/>
  <c r="E4715" i="140"/>
  <c r="F4715" i="140"/>
  <c r="G4715" i="140"/>
  <c r="E4716" i="140"/>
  <c r="F4716" i="140"/>
  <c r="G4716" i="140"/>
  <c r="F4717" i="140"/>
  <c r="G4717" i="140"/>
  <c r="E4718" i="140"/>
  <c r="F4718" i="140"/>
  <c r="G4718" i="140"/>
  <c r="E4719" i="140"/>
  <c r="F4719" i="140"/>
  <c r="G4719" i="140"/>
  <c r="E4720" i="140"/>
  <c r="F4720" i="140"/>
  <c r="G4720" i="140"/>
  <c r="E4721" i="140"/>
  <c r="F4721" i="140"/>
  <c r="G4721" i="140"/>
  <c r="E4722" i="140"/>
  <c r="F4722" i="140"/>
  <c r="G4722" i="140"/>
  <c r="E4723" i="140"/>
  <c r="F4723" i="140"/>
  <c r="G4723" i="140"/>
  <c r="E4724" i="140"/>
  <c r="F4724" i="140"/>
  <c r="G4724" i="140"/>
  <c r="E4725" i="140"/>
  <c r="F4725" i="140"/>
  <c r="G4725" i="140"/>
  <c r="E4726" i="140"/>
  <c r="F4726" i="140"/>
  <c r="G4726" i="140"/>
  <c r="E4727" i="140"/>
  <c r="F4727" i="140"/>
  <c r="G4727" i="140"/>
  <c r="E4728" i="140"/>
  <c r="F4728" i="140"/>
  <c r="G4728" i="140"/>
  <c r="E4729" i="140"/>
  <c r="F4729" i="140"/>
  <c r="G4729" i="140"/>
  <c r="E4730" i="140"/>
  <c r="F4730" i="140"/>
  <c r="G4730" i="140"/>
  <c r="E4731" i="140"/>
  <c r="F4731" i="140"/>
  <c r="G4731" i="140"/>
  <c r="E4732" i="140"/>
  <c r="F4732" i="140"/>
  <c r="G4732" i="140"/>
  <c r="E4733" i="140"/>
  <c r="F4733" i="140"/>
  <c r="G4733" i="140"/>
  <c r="F4734" i="140"/>
  <c r="G4734" i="140"/>
  <c r="E4735" i="140"/>
  <c r="F4735" i="140"/>
  <c r="G4735" i="140"/>
  <c r="E4736" i="140"/>
  <c r="F4736" i="140"/>
  <c r="G4736" i="140"/>
  <c r="E4737" i="140"/>
  <c r="F4737" i="140"/>
  <c r="G4737" i="140"/>
  <c r="E4738" i="140"/>
  <c r="F4738" i="140"/>
  <c r="G4738" i="140"/>
  <c r="E4739" i="140"/>
  <c r="F4739" i="140"/>
  <c r="G4739" i="140"/>
  <c r="E4740" i="140"/>
  <c r="F4740" i="140"/>
  <c r="G4740" i="140"/>
  <c r="E4741" i="140"/>
  <c r="F4741" i="140"/>
  <c r="G4741" i="140"/>
  <c r="E4742" i="140"/>
  <c r="F4742" i="140"/>
  <c r="G4742" i="140"/>
  <c r="E4743" i="140"/>
  <c r="F4743" i="140"/>
  <c r="G4743" i="140"/>
  <c r="E4744" i="140"/>
  <c r="F4744" i="140"/>
  <c r="G4744" i="140"/>
  <c r="E4745" i="140"/>
  <c r="F4745" i="140"/>
  <c r="G4745" i="140"/>
  <c r="E4746" i="140"/>
  <c r="F4746" i="140"/>
  <c r="G4746" i="140"/>
  <c r="E4747" i="140"/>
  <c r="F4747" i="140"/>
  <c r="G4747" i="140"/>
  <c r="E4748" i="140"/>
  <c r="F4748" i="140"/>
  <c r="G4748" i="140"/>
  <c r="E4749" i="140"/>
  <c r="F4749" i="140"/>
  <c r="G4749" i="140"/>
  <c r="E4750" i="140"/>
  <c r="F4750" i="140"/>
  <c r="G4750" i="140"/>
  <c r="E4751" i="140"/>
  <c r="F4751" i="140"/>
  <c r="G4751" i="140"/>
  <c r="E4752" i="140"/>
  <c r="F4752" i="140"/>
  <c r="G4752" i="140"/>
  <c r="E4753" i="140"/>
  <c r="F4753" i="140"/>
  <c r="G4753" i="140"/>
  <c r="E4754" i="140"/>
  <c r="F4754" i="140"/>
  <c r="G4754" i="140"/>
  <c r="F4755" i="140"/>
  <c r="G4755" i="140"/>
  <c r="E4756" i="140"/>
  <c r="F4756" i="140"/>
  <c r="G4756" i="140"/>
  <c r="E4757" i="140"/>
  <c r="F4757" i="140"/>
  <c r="G4757" i="140"/>
  <c r="E4758" i="140"/>
  <c r="F4758" i="140"/>
  <c r="G4758" i="140"/>
  <c r="E4759" i="140"/>
  <c r="F4759" i="140"/>
  <c r="G4759" i="140"/>
  <c r="E4760" i="140"/>
  <c r="F4760" i="140"/>
  <c r="G4760" i="140"/>
  <c r="E4761" i="140"/>
  <c r="F4761" i="140"/>
  <c r="G4761" i="140"/>
  <c r="E4762" i="140"/>
  <c r="F4762" i="140"/>
  <c r="G4762" i="140"/>
  <c r="E4763" i="140"/>
  <c r="F4763" i="140"/>
  <c r="G4763" i="140"/>
  <c r="E4764" i="140"/>
  <c r="F4764" i="140"/>
  <c r="G4764" i="140"/>
  <c r="E4765" i="140"/>
  <c r="F4765" i="140"/>
  <c r="G4765" i="140"/>
  <c r="E4766" i="140"/>
  <c r="F4766" i="140"/>
  <c r="G4766" i="140"/>
  <c r="E4767" i="140"/>
  <c r="F4767" i="140"/>
  <c r="G4767" i="140"/>
  <c r="E4768" i="140"/>
  <c r="F4768" i="140"/>
  <c r="G4768" i="140"/>
  <c r="E4769" i="140"/>
  <c r="F4769" i="140"/>
  <c r="G4769" i="140"/>
  <c r="E4770" i="140"/>
  <c r="F4770" i="140"/>
  <c r="G4770" i="140"/>
  <c r="E4771" i="140"/>
  <c r="F4771" i="140"/>
  <c r="G4771" i="140"/>
  <c r="E4772" i="140"/>
  <c r="F4772" i="140"/>
  <c r="G4772" i="140"/>
  <c r="E4773" i="140"/>
  <c r="F4773" i="140"/>
  <c r="G4773" i="140"/>
  <c r="E4774" i="140"/>
  <c r="F4774" i="140"/>
  <c r="G4774" i="140"/>
  <c r="F4775" i="140"/>
  <c r="G4775" i="140"/>
  <c r="E4776" i="140"/>
  <c r="F4776" i="140"/>
  <c r="G4776" i="140"/>
  <c r="E4777" i="140"/>
  <c r="F4777" i="140"/>
  <c r="G4777" i="140"/>
  <c r="E4778" i="140"/>
  <c r="F4778" i="140"/>
  <c r="G4778" i="140"/>
  <c r="E4779" i="140"/>
  <c r="F4779" i="140"/>
  <c r="G4779" i="140"/>
  <c r="E4780" i="140"/>
  <c r="F4780" i="140"/>
  <c r="G4780" i="140"/>
  <c r="E4781" i="140"/>
  <c r="F4781" i="140"/>
  <c r="G4781" i="140"/>
  <c r="E4782" i="140"/>
  <c r="F4782" i="140"/>
  <c r="G4782" i="140"/>
  <c r="E4783" i="140"/>
  <c r="F4783" i="140"/>
  <c r="G4783" i="140"/>
  <c r="E4784" i="140"/>
  <c r="F4784" i="140"/>
  <c r="G4784" i="140"/>
  <c r="E4785" i="140"/>
  <c r="F4785" i="140"/>
  <c r="G4785" i="140"/>
  <c r="E4786" i="140"/>
  <c r="F4786" i="140"/>
  <c r="G4786" i="140"/>
  <c r="E4787" i="140"/>
  <c r="F4787" i="140"/>
  <c r="G4787" i="140"/>
  <c r="E4788" i="140"/>
  <c r="F4788" i="140"/>
  <c r="G4788" i="140"/>
  <c r="E4789" i="140"/>
  <c r="F4789" i="140"/>
  <c r="G4789" i="140"/>
  <c r="E4790" i="140"/>
  <c r="F4790" i="140"/>
  <c r="G4790" i="140"/>
  <c r="E4791" i="140"/>
  <c r="F4791" i="140"/>
  <c r="G4791" i="140"/>
  <c r="E4792" i="140"/>
  <c r="F4792" i="140"/>
  <c r="G4792" i="140"/>
  <c r="E4793" i="140"/>
  <c r="F4793" i="140"/>
  <c r="G4793" i="140"/>
  <c r="F4794" i="140"/>
  <c r="G4794" i="140"/>
  <c r="F4795" i="140"/>
  <c r="G4795" i="140"/>
  <c r="E4796" i="140"/>
  <c r="F4796" i="140"/>
  <c r="G4796" i="140"/>
  <c r="E4797" i="140"/>
  <c r="F4797" i="140"/>
  <c r="G4797" i="140"/>
  <c r="E4798" i="140"/>
  <c r="F4798" i="140"/>
  <c r="G4798" i="140"/>
  <c r="E4799" i="140"/>
  <c r="F4799" i="140"/>
  <c r="G4799" i="140"/>
  <c r="E4800" i="140"/>
  <c r="F4800" i="140"/>
  <c r="G4800" i="140"/>
  <c r="E4801" i="140"/>
  <c r="F4801" i="140"/>
  <c r="G4801" i="140"/>
  <c r="E4802" i="140"/>
  <c r="F4802" i="140"/>
  <c r="G4802" i="140"/>
  <c r="E4803" i="140"/>
  <c r="F4803" i="140"/>
  <c r="G4803" i="140"/>
  <c r="E4804" i="140"/>
  <c r="F4804" i="140"/>
  <c r="G4804" i="140"/>
  <c r="E4805" i="140"/>
  <c r="F4805" i="140"/>
  <c r="G4805" i="140"/>
  <c r="E4806" i="140"/>
  <c r="F4806" i="140"/>
  <c r="G4806" i="140"/>
  <c r="E4807" i="140"/>
  <c r="F4807" i="140"/>
  <c r="G4807" i="140"/>
  <c r="F4808" i="140"/>
  <c r="G4808" i="140"/>
  <c r="E4809" i="140"/>
  <c r="F4809" i="140"/>
  <c r="G4809" i="140"/>
  <c r="E4810" i="140"/>
  <c r="F4810" i="140"/>
  <c r="G4810" i="140"/>
  <c r="E4811" i="140"/>
  <c r="F4811" i="140"/>
  <c r="G4811" i="140"/>
  <c r="E4812" i="140"/>
  <c r="F4812" i="140"/>
  <c r="G4812" i="140"/>
  <c r="E4813" i="140"/>
  <c r="F4813" i="140"/>
  <c r="G4813" i="140"/>
  <c r="E4814" i="140"/>
  <c r="F4814" i="140"/>
  <c r="G4814" i="140"/>
  <c r="E4815" i="140"/>
  <c r="F4815" i="140"/>
  <c r="G4815" i="140"/>
  <c r="E4816" i="140"/>
  <c r="F4816" i="140"/>
  <c r="G4816" i="140"/>
  <c r="E4817" i="140"/>
  <c r="F4817" i="140"/>
  <c r="G4817" i="140"/>
  <c r="E4818" i="140"/>
  <c r="F4818" i="140"/>
  <c r="G4818" i="140"/>
  <c r="E4819" i="140"/>
  <c r="F4819" i="140"/>
  <c r="G4819" i="140"/>
  <c r="F4820" i="140"/>
  <c r="G4820" i="140"/>
  <c r="E4821" i="140"/>
  <c r="F4821" i="140"/>
  <c r="G4821" i="140"/>
  <c r="E4822" i="140"/>
  <c r="F4822" i="140"/>
  <c r="G4822" i="140"/>
  <c r="E4823" i="140"/>
  <c r="F4823" i="140"/>
  <c r="G4823" i="140"/>
  <c r="E4824" i="140"/>
  <c r="F4824" i="140"/>
  <c r="G4824" i="140"/>
  <c r="E4825" i="140"/>
  <c r="F4825" i="140"/>
  <c r="G4825" i="140"/>
  <c r="E4826" i="140"/>
  <c r="F4826" i="140"/>
  <c r="G4826" i="140"/>
  <c r="E4827" i="140"/>
  <c r="F4827" i="140"/>
  <c r="G4827" i="140"/>
  <c r="E4828" i="140"/>
  <c r="F4828" i="140"/>
  <c r="G4828" i="140"/>
  <c r="E4829" i="140"/>
  <c r="F4829" i="140"/>
  <c r="G4829" i="140"/>
  <c r="E4830" i="140"/>
  <c r="F4830" i="140"/>
  <c r="G4830" i="140"/>
  <c r="F4831" i="140"/>
  <c r="G4831" i="140"/>
  <c r="E4832" i="140"/>
  <c r="F4832" i="140"/>
  <c r="G4832" i="140"/>
  <c r="E4833" i="140"/>
  <c r="F4833" i="140"/>
  <c r="G4833" i="140"/>
  <c r="E4834" i="140"/>
  <c r="F4834" i="140"/>
  <c r="G4834" i="140"/>
  <c r="E4835" i="140"/>
  <c r="F4835" i="140"/>
  <c r="G4835" i="140"/>
  <c r="E4836" i="140"/>
  <c r="F4836" i="140"/>
  <c r="G4836" i="140"/>
  <c r="F4837" i="140"/>
  <c r="G4837" i="140"/>
  <c r="E4838" i="140"/>
  <c r="F4838" i="140"/>
  <c r="G4838" i="140"/>
  <c r="E4839" i="140"/>
  <c r="F4839" i="140"/>
  <c r="G4839" i="140"/>
  <c r="E4840" i="140"/>
  <c r="F4840" i="140"/>
  <c r="G4840" i="140"/>
  <c r="F4841" i="140"/>
  <c r="G4841" i="140"/>
  <c r="F4842" i="140"/>
  <c r="G4842" i="140"/>
  <c r="E4843" i="140"/>
  <c r="F4843" i="140"/>
  <c r="G4843" i="140"/>
  <c r="E4844" i="140"/>
  <c r="F4844" i="140"/>
  <c r="G4844" i="140"/>
  <c r="E4845" i="140"/>
  <c r="F4845" i="140"/>
  <c r="G4845" i="140"/>
  <c r="E4846" i="140"/>
  <c r="F4846" i="140"/>
  <c r="G4846" i="140"/>
  <c r="E4847" i="140"/>
  <c r="F4847" i="140"/>
  <c r="G4847" i="140"/>
  <c r="E4848" i="140"/>
  <c r="F4848" i="140"/>
  <c r="G4848" i="140"/>
  <c r="E4849" i="140"/>
  <c r="F4849" i="140"/>
  <c r="G4849" i="140"/>
  <c r="E4850" i="140"/>
  <c r="F4850" i="140"/>
  <c r="G4850" i="140"/>
  <c r="E4851" i="140"/>
  <c r="F4851" i="140"/>
  <c r="G4851" i="140"/>
  <c r="E4852" i="140"/>
  <c r="F4852" i="140"/>
  <c r="G4852" i="140"/>
  <c r="E4853" i="140"/>
  <c r="F4853" i="140"/>
  <c r="G4853" i="140"/>
  <c r="E4854" i="140"/>
  <c r="F4854" i="140"/>
  <c r="G4854" i="140"/>
  <c r="E4855" i="140"/>
  <c r="F4855" i="140"/>
  <c r="G4855" i="140"/>
  <c r="F4856" i="140"/>
  <c r="G4856" i="140"/>
  <c r="E4857" i="140"/>
  <c r="F4857" i="140"/>
  <c r="G4857" i="140"/>
  <c r="E4858" i="140"/>
  <c r="F4858" i="140"/>
  <c r="G4858" i="140"/>
  <c r="E4859" i="140"/>
  <c r="F4859" i="140"/>
  <c r="G4859" i="140"/>
  <c r="E4860" i="140"/>
  <c r="F4860" i="140"/>
  <c r="G4860" i="140"/>
  <c r="E4861" i="140"/>
  <c r="F4861" i="140"/>
  <c r="G4861" i="140"/>
  <c r="E4862" i="140"/>
  <c r="F4862" i="140"/>
  <c r="G4862" i="140"/>
  <c r="E4863" i="140"/>
  <c r="F4863" i="140"/>
  <c r="G4863" i="140"/>
  <c r="E4864" i="140"/>
  <c r="F4864" i="140"/>
  <c r="G4864" i="140"/>
  <c r="E4865" i="140"/>
  <c r="F4865" i="140"/>
  <c r="G4865" i="140"/>
  <c r="E4866" i="140"/>
  <c r="F4866" i="140"/>
  <c r="G4866" i="140"/>
  <c r="F4867" i="140"/>
  <c r="G4867" i="140"/>
  <c r="E4868" i="140"/>
  <c r="F4868" i="140"/>
  <c r="G4868" i="140"/>
  <c r="E4869" i="140"/>
  <c r="F4869" i="140"/>
  <c r="G4869" i="140"/>
  <c r="E4870" i="140"/>
  <c r="F4870" i="140"/>
  <c r="G4870" i="140"/>
  <c r="E4871" i="140"/>
  <c r="F4871" i="140"/>
  <c r="G4871" i="140"/>
  <c r="E4872" i="140"/>
  <c r="F4872" i="140"/>
  <c r="G4872" i="140"/>
  <c r="E4873" i="140"/>
  <c r="F4873" i="140"/>
  <c r="G4873" i="140"/>
  <c r="E4874" i="140"/>
  <c r="F4874" i="140"/>
  <c r="G4874" i="140"/>
  <c r="E4875" i="140"/>
  <c r="F4875" i="140"/>
  <c r="G4875" i="140"/>
  <c r="E4876" i="140"/>
  <c r="F4876" i="140"/>
  <c r="G4876" i="140"/>
  <c r="E4877" i="140"/>
  <c r="F4877" i="140"/>
  <c r="G4877" i="140"/>
  <c r="E4878" i="140"/>
  <c r="F4878" i="140"/>
  <c r="G4878" i="140"/>
  <c r="E4879" i="140"/>
  <c r="F4879" i="140"/>
  <c r="G4879" i="140"/>
  <c r="E4880" i="140"/>
  <c r="F4880" i="140"/>
  <c r="G4880" i="140"/>
  <c r="E4881" i="140"/>
  <c r="F4881" i="140"/>
  <c r="G4881" i="140"/>
  <c r="E4882" i="140"/>
  <c r="F4882" i="140"/>
  <c r="G4882" i="140"/>
  <c r="E4883" i="140"/>
  <c r="F4883" i="140"/>
  <c r="G4883" i="140"/>
  <c r="E4884" i="140"/>
  <c r="F4884" i="140"/>
  <c r="G4884" i="140"/>
  <c r="E4885" i="140"/>
  <c r="F4885" i="140"/>
  <c r="G4885" i="140"/>
  <c r="F4886" i="140"/>
  <c r="G4886" i="140"/>
  <c r="E4887" i="140"/>
  <c r="F4887" i="140"/>
  <c r="G4887" i="140"/>
  <c r="E4888" i="140"/>
  <c r="F4888" i="140"/>
  <c r="G4888" i="140"/>
  <c r="E4889" i="140"/>
  <c r="F4889" i="140"/>
  <c r="G4889" i="140"/>
  <c r="E4890" i="140"/>
  <c r="F4890" i="140"/>
  <c r="G4890" i="140"/>
  <c r="E4891" i="140"/>
  <c r="F4891" i="140"/>
  <c r="G4891" i="140"/>
  <c r="E4892" i="140"/>
  <c r="F4892" i="140"/>
  <c r="G4892" i="140"/>
  <c r="E4893" i="140"/>
  <c r="F4893" i="140"/>
  <c r="G4893" i="140"/>
  <c r="E4894" i="140"/>
  <c r="F4894" i="140"/>
  <c r="G4894" i="140"/>
  <c r="E4895" i="140"/>
  <c r="F4895" i="140"/>
  <c r="G4895" i="140"/>
  <c r="E4896" i="140"/>
  <c r="F4896" i="140"/>
  <c r="G4896" i="140"/>
  <c r="E4897" i="140"/>
  <c r="F4897" i="140"/>
  <c r="G4897" i="140"/>
  <c r="E4898" i="140"/>
  <c r="F4898" i="140"/>
  <c r="G4898" i="140"/>
  <c r="E4899" i="140"/>
  <c r="F4899" i="140"/>
  <c r="G4899" i="140"/>
  <c r="E4900" i="140"/>
  <c r="F4900" i="140"/>
  <c r="G4900" i="140"/>
  <c r="E4901" i="140"/>
  <c r="F4901" i="140"/>
  <c r="G4901" i="140"/>
  <c r="E4902" i="140"/>
  <c r="F4902" i="140"/>
  <c r="G4902" i="140"/>
  <c r="E4903" i="140"/>
  <c r="F4903" i="140"/>
  <c r="G4903" i="140"/>
  <c r="F4904" i="140"/>
  <c r="G4904" i="140"/>
  <c r="E4905" i="140"/>
  <c r="F4905" i="140"/>
  <c r="G4905" i="140"/>
  <c r="E4906" i="140"/>
  <c r="F4906" i="140"/>
  <c r="G4906" i="140"/>
  <c r="E4907" i="140"/>
  <c r="F4907" i="140"/>
  <c r="G4907" i="140"/>
  <c r="E4908" i="140"/>
  <c r="F4908" i="140"/>
  <c r="G4908" i="140"/>
  <c r="E4909" i="140"/>
  <c r="F4909" i="140"/>
  <c r="G4909" i="140"/>
  <c r="E4910" i="140"/>
  <c r="F4910" i="140"/>
  <c r="G4910" i="140"/>
  <c r="E4911" i="140"/>
  <c r="F4911" i="140"/>
  <c r="G4911" i="140"/>
  <c r="E4912" i="140"/>
  <c r="F4912" i="140"/>
  <c r="G4912" i="140"/>
  <c r="E4913" i="140"/>
  <c r="F4913" i="140"/>
  <c r="G4913" i="140"/>
  <c r="E4914" i="140"/>
  <c r="F4914" i="140"/>
  <c r="G4914" i="140"/>
  <c r="E4915" i="140"/>
  <c r="F4915" i="140"/>
  <c r="G4915" i="140"/>
  <c r="E4916" i="140"/>
  <c r="F4916" i="140"/>
  <c r="G4916" i="140"/>
  <c r="E4917" i="140"/>
  <c r="F4917" i="140"/>
  <c r="G4917" i="140"/>
  <c r="F4918" i="140"/>
  <c r="G4918" i="140"/>
  <c r="E4919" i="140"/>
  <c r="F4919" i="140"/>
  <c r="G4919" i="140"/>
  <c r="E4920" i="140"/>
  <c r="F4920" i="140"/>
  <c r="G4920" i="140"/>
  <c r="E4921" i="140"/>
  <c r="F4921" i="140"/>
  <c r="G4921" i="140"/>
  <c r="E4922" i="140"/>
  <c r="F4922" i="140"/>
  <c r="G4922" i="140"/>
  <c r="E4923" i="140"/>
  <c r="F4923" i="140"/>
  <c r="G4923" i="140"/>
  <c r="E4924" i="140"/>
  <c r="F4924" i="140"/>
  <c r="G4924" i="140"/>
  <c r="E4925" i="140"/>
  <c r="F4925" i="140"/>
  <c r="G4925" i="140"/>
  <c r="E4926" i="140"/>
  <c r="F4926" i="140"/>
  <c r="G4926" i="140"/>
  <c r="E4927" i="140"/>
  <c r="F4927" i="140"/>
  <c r="G4927" i="140"/>
  <c r="E4928" i="140"/>
  <c r="F4928" i="140"/>
  <c r="G4928" i="140"/>
  <c r="F4929" i="140"/>
  <c r="G4929" i="140"/>
  <c r="E4930" i="140"/>
  <c r="F4930" i="140"/>
  <c r="G4930" i="140"/>
  <c r="E4931" i="140"/>
  <c r="F4931" i="140"/>
  <c r="G4931" i="140"/>
  <c r="E4932" i="140"/>
  <c r="F4932" i="140"/>
  <c r="G4932" i="140"/>
  <c r="E4933" i="140"/>
  <c r="F4933" i="140"/>
  <c r="G4933" i="140"/>
  <c r="E4934" i="140"/>
  <c r="F4934" i="140"/>
  <c r="G4934" i="140"/>
  <c r="E4935" i="140"/>
  <c r="F4935" i="140"/>
  <c r="G4935" i="140"/>
  <c r="E4936" i="140"/>
  <c r="F4936" i="140"/>
  <c r="G4936" i="140"/>
  <c r="E4937" i="140"/>
  <c r="F4937" i="140"/>
  <c r="G4937" i="140"/>
  <c r="E4938" i="140"/>
  <c r="F4938" i="140"/>
  <c r="G4938" i="140"/>
  <c r="F4939" i="140"/>
  <c r="G4939" i="140"/>
  <c r="E4940" i="140"/>
  <c r="F4940" i="140"/>
  <c r="G4940" i="140"/>
  <c r="E4941" i="140"/>
  <c r="F4941" i="140"/>
  <c r="G4941" i="140"/>
  <c r="E4942" i="140"/>
  <c r="F4942" i="140"/>
  <c r="G4942" i="140"/>
  <c r="E4943" i="140"/>
  <c r="F4943" i="140"/>
  <c r="G4943" i="140"/>
  <c r="E4944" i="140"/>
  <c r="F4944" i="140"/>
  <c r="G4944" i="140"/>
  <c r="E4945" i="140"/>
  <c r="F4945" i="140"/>
  <c r="G4945" i="140"/>
  <c r="E4946" i="140"/>
  <c r="F4946" i="140"/>
  <c r="G4946" i="140"/>
  <c r="F4947" i="140"/>
  <c r="G4947" i="140"/>
  <c r="E4948" i="140"/>
  <c r="F4948" i="140"/>
  <c r="G4948" i="140"/>
  <c r="E4949" i="140"/>
  <c r="F4949" i="140"/>
  <c r="G4949" i="140"/>
  <c r="E4950" i="140"/>
  <c r="F4950" i="140"/>
  <c r="G4950" i="140"/>
  <c r="E4951" i="140"/>
  <c r="F4951" i="140"/>
  <c r="G4951" i="140"/>
  <c r="E4952" i="140"/>
  <c r="F4952" i="140"/>
  <c r="G4952" i="140"/>
  <c r="E4953" i="140"/>
  <c r="F4953" i="140"/>
  <c r="G4953" i="140"/>
  <c r="E4954" i="140"/>
  <c r="F4954" i="140"/>
  <c r="G4954" i="140"/>
  <c r="E4955" i="140"/>
  <c r="F4955" i="140"/>
  <c r="G4955" i="140"/>
  <c r="E4956" i="140"/>
  <c r="F4956" i="140"/>
  <c r="G4956" i="140"/>
  <c r="E4957" i="140"/>
  <c r="F4957" i="140"/>
  <c r="G4957" i="140"/>
  <c r="F4958" i="140"/>
  <c r="G4958" i="140"/>
  <c r="E4959" i="140"/>
  <c r="F4959" i="140"/>
  <c r="G4959" i="140"/>
  <c r="E4960" i="140"/>
  <c r="F4960" i="140"/>
  <c r="G4960" i="140"/>
  <c r="E4961" i="140"/>
  <c r="F4961" i="140"/>
  <c r="G4961" i="140"/>
  <c r="E4962" i="140"/>
  <c r="F4962" i="140"/>
  <c r="G4962" i="140"/>
  <c r="E4963" i="140"/>
  <c r="F4963" i="140"/>
  <c r="G4963" i="140"/>
  <c r="E4964" i="140"/>
  <c r="F4964" i="140"/>
  <c r="G4964" i="140"/>
  <c r="E4965" i="140"/>
  <c r="F4965" i="140"/>
  <c r="G4965" i="140"/>
  <c r="E4966" i="140"/>
  <c r="F4966" i="140"/>
  <c r="G4966" i="140"/>
  <c r="E4967" i="140"/>
  <c r="F4967" i="140"/>
  <c r="G4967" i="140"/>
  <c r="E4968" i="140"/>
  <c r="F4968" i="140"/>
  <c r="G4968" i="140"/>
  <c r="E4969" i="140"/>
  <c r="F4969" i="140"/>
  <c r="G4969" i="140"/>
  <c r="E4970" i="140"/>
  <c r="F4970" i="140"/>
  <c r="G4970" i="140"/>
  <c r="E4971" i="140"/>
  <c r="F4971" i="140"/>
  <c r="G4971" i="140"/>
  <c r="E4972" i="140"/>
  <c r="F4972" i="140"/>
  <c r="G4972" i="140"/>
  <c r="E4973" i="140"/>
  <c r="F4973" i="140"/>
  <c r="G4973" i="140"/>
  <c r="E4974" i="140"/>
  <c r="F4974" i="140"/>
  <c r="G4974" i="140"/>
  <c r="E4975" i="140"/>
  <c r="F4975" i="140"/>
  <c r="G4975" i="140"/>
  <c r="E4976" i="140"/>
  <c r="F4976" i="140"/>
  <c r="G4976" i="140"/>
  <c r="F4977" i="140"/>
  <c r="G4977" i="140"/>
  <c r="E4978" i="140"/>
  <c r="F4978" i="140"/>
  <c r="G4978" i="140"/>
  <c r="E4979" i="140"/>
  <c r="F4979" i="140"/>
  <c r="G4979" i="140"/>
  <c r="E4980" i="140"/>
  <c r="F4980" i="140"/>
  <c r="G4980" i="140"/>
  <c r="E4981" i="140"/>
  <c r="F4981" i="140"/>
  <c r="G4981" i="140"/>
  <c r="E4982" i="140"/>
  <c r="F4982" i="140"/>
  <c r="G4982" i="140"/>
  <c r="E4983" i="140"/>
  <c r="F4983" i="140"/>
  <c r="G4983" i="140"/>
  <c r="E4984" i="140"/>
  <c r="F4984" i="140"/>
  <c r="G4984" i="140"/>
  <c r="E4985" i="140"/>
  <c r="F4985" i="140"/>
  <c r="G4985" i="140"/>
  <c r="E4986" i="140"/>
  <c r="F4986" i="140"/>
  <c r="G4986" i="140"/>
  <c r="E4987" i="140"/>
  <c r="F4987" i="140"/>
  <c r="G4987" i="140"/>
  <c r="E4988" i="140"/>
  <c r="F4988" i="140"/>
  <c r="G4988" i="140"/>
  <c r="E4989" i="140"/>
  <c r="F4989" i="140"/>
  <c r="G4989" i="140"/>
  <c r="F4990" i="140"/>
  <c r="G4990" i="140"/>
  <c r="F4991" i="140"/>
  <c r="G4991" i="140"/>
  <c r="E4992" i="140"/>
  <c r="F4992" i="140"/>
  <c r="G4992" i="140"/>
  <c r="E4993" i="140"/>
  <c r="F4993" i="140"/>
  <c r="G4993" i="140"/>
  <c r="E4994" i="140"/>
  <c r="F4994" i="140"/>
  <c r="G4994" i="140"/>
  <c r="E4995" i="140"/>
  <c r="F4995" i="140"/>
  <c r="G4995" i="140"/>
  <c r="E4996" i="140"/>
  <c r="F4996" i="140"/>
  <c r="G4996" i="140"/>
  <c r="E4997" i="140"/>
  <c r="F4997" i="140"/>
  <c r="G4997" i="140"/>
  <c r="F4998" i="140"/>
  <c r="G4998" i="140"/>
  <c r="E4999" i="140"/>
  <c r="F4999" i="140"/>
  <c r="G4999" i="140"/>
  <c r="E5000" i="140"/>
  <c r="F5000" i="140"/>
  <c r="G5000" i="140"/>
  <c r="E5001" i="140"/>
  <c r="F5001" i="140"/>
  <c r="G5001" i="140"/>
  <c r="E5002" i="140"/>
  <c r="F5002" i="140"/>
  <c r="G5002" i="140"/>
  <c r="E5003" i="140"/>
  <c r="F5003" i="140"/>
  <c r="G5003" i="140"/>
  <c r="E5004" i="140"/>
  <c r="F5004" i="140"/>
  <c r="G5004" i="140"/>
  <c r="E5005" i="140"/>
  <c r="F5005" i="140"/>
  <c r="G5005" i="140"/>
  <c r="E5006" i="140"/>
  <c r="F5006" i="140"/>
  <c r="G5006" i="140"/>
  <c r="E5007" i="140"/>
  <c r="F5007" i="140"/>
  <c r="G5007" i="140"/>
  <c r="E5008" i="140"/>
  <c r="F5008" i="140"/>
  <c r="G5008" i="140"/>
  <c r="E5009" i="140"/>
  <c r="F5009" i="140"/>
  <c r="G5009" i="140"/>
  <c r="E5010" i="140"/>
  <c r="F5010" i="140"/>
  <c r="G5010" i="140"/>
  <c r="E5011" i="140"/>
  <c r="F5011" i="140"/>
  <c r="G5011" i="140"/>
  <c r="E5012" i="140"/>
  <c r="F5012" i="140"/>
  <c r="G5012" i="140"/>
  <c r="F5013" i="140"/>
  <c r="G5013" i="140"/>
  <c r="F5014" i="140"/>
  <c r="G5014" i="140"/>
  <c r="E5015" i="140"/>
  <c r="F5015" i="140"/>
  <c r="G5015" i="140"/>
  <c r="E5016" i="140"/>
  <c r="F5016" i="140"/>
  <c r="G5016" i="140"/>
  <c r="E5017" i="140"/>
  <c r="F5017" i="140"/>
  <c r="G5017" i="140"/>
  <c r="E5018" i="140"/>
  <c r="F5018" i="140"/>
  <c r="G5018" i="140"/>
  <c r="E5019" i="140"/>
  <c r="F5019" i="140"/>
  <c r="G5019" i="140"/>
  <c r="E5020" i="140"/>
  <c r="F5020" i="140"/>
  <c r="G5020" i="140"/>
  <c r="E5021" i="140"/>
  <c r="F5021" i="140"/>
  <c r="G5021" i="140"/>
  <c r="E5022" i="140"/>
  <c r="F5022" i="140"/>
  <c r="G5022" i="140"/>
  <c r="E5023" i="140"/>
  <c r="F5023" i="140"/>
  <c r="G5023" i="140"/>
  <c r="E5024" i="140"/>
  <c r="F5024" i="140"/>
  <c r="G5024" i="140"/>
  <c r="E5025" i="140"/>
  <c r="F5025" i="140"/>
  <c r="G5025" i="140"/>
  <c r="E5026" i="140"/>
  <c r="F5026" i="140"/>
  <c r="G5026" i="140"/>
  <c r="E5027" i="140"/>
  <c r="F5027" i="140"/>
  <c r="G5027" i="140"/>
  <c r="E5028" i="140"/>
  <c r="F5028" i="140"/>
  <c r="G5028" i="140"/>
  <c r="F5029" i="140"/>
  <c r="G5029" i="140"/>
  <c r="E5030" i="140"/>
  <c r="F5030" i="140"/>
  <c r="G5030" i="140"/>
  <c r="E5031" i="140"/>
  <c r="F5031" i="140"/>
  <c r="G5031" i="140"/>
  <c r="E5032" i="140"/>
  <c r="F5032" i="140"/>
  <c r="G5032" i="140"/>
  <c r="E5033" i="140"/>
  <c r="F5033" i="140"/>
  <c r="G5033" i="140"/>
  <c r="E5034" i="140"/>
  <c r="F5034" i="140"/>
  <c r="G5034" i="140"/>
  <c r="E5035" i="140"/>
  <c r="F5035" i="140"/>
  <c r="G5035" i="140"/>
  <c r="E5036" i="140"/>
  <c r="F5036" i="140"/>
  <c r="G5036" i="140"/>
  <c r="E5037" i="140"/>
  <c r="F5037" i="140"/>
  <c r="G5037" i="140"/>
  <c r="E5038" i="140"/>
  <c r="F5038" i="140"/>
  <c r="G5038" i="140"/>
  <c r="F5039" i="140"/>
  <c r="G5039" i="140"/>
  <c r="E5040" i="140"/>
  <c r="F5040" i="140"/>
  <c r="G5040" i="140"/>
  <c r="E5041" i="140"/>
  <c r="F5041" i="140"/>
  <c r="G5041" i="140"/>
  <c r="E5042" i="140"/>
  <c r="F5042" i="140"/>
  <c r="G5042" i="140"/>
  <c r="E5043" i="140"/>
  <c r="F5043" i="140"/>
  <c r="G5043" i="140"/>
  <c r="E5044" i="140"/>
  <c r="F5044" i="140"/>
  <c r="G5044" i="140"/>
  <c r="E5045" i="140"/>
  <c r="F5045" i="140"/>
  <c r="G5045" i="140"/>
  <c r="E5046" i="140"/>
  <c r="F5046" i="140"/>
  <c r="G5046" i="140"/>
  <c r="E5047" i="140"/>
  <c r="F5047" i="140"/>
  <c r="G5047" i="140"/>
  <c r="E5048" i="140"/>
  <c r="F5048" i="140"/>
  <c r="G5048" i="140"/>
  <c r="E5049" i="140"/>
  <c r="F5049" i="140"/>
  <c r="G5049" i="140"/>
  <c r="E5050" i="140"/>
  <c r="F5050" i="140"/>
  <c r="G5050" i="140"/>
  <c r="E5051" i="140"/>
  <c r="F5051" i="140"/>
  <c r="G5051" i="140"/>
  <c r="E5052" i="140"/>
  <c r="F5052" i="140"/>
  <c r="G5052" i="140"/>
  <c r="E5053" i="140"/>
  <c r="F5053" i="140"/>
  <c r="G5053" i="140"/>
  <c r="E5054" i="140"/>
  <c r="F5054" i="140"/>
  <c r="G5054" i="140"/>
  <c r="E5055" i="140"/>
  <c r="F5055" i="140"/>
  <c r="G5055" i="140"/>
  <c r="E5056" i="140"/>
  <c r="F5056" i="140"/>
  <c r="G5056" i="140"/>
  <c r="E5057" i="140"/>
  <c r="F5057" i="140"/>
  <c r="G5057" i="140"/>
  <c r="F5058" i="140"/>
  <c r="G5058" i="140"/>
  <c r="E5059" i="140"/>
  <c r="F5059" i="140"/>
  <c r="G5059" i="140"/>
  <c r="E5060" i="140"/>
  <c r="F5060" i="140"/>
  <c r="G5060" i="140"/>
  <c r="E5061" i="140"/>
  <c r="F5061" i="140"/>
  <c r="G5061" i="140"/>
  <c r="E5062" i="140"/>
  <c r="F5062" i="140"/>
  <c r="G5062" i="140"/>
  <c r="E5063" i="140"/>
  <c r="F5063" i="140"/>
  <c r="G5063" i="140"/>
  <c r="E5064" i="140"/>
  <c r="F5064" i="140"/>
  <c r="G5064" i="140"/>
  <c r="E5065" i="140"/>
  <c r="F5065" i="140"/>
  <c r="G5065" i="140"/>
  <c r="E5066" i="140"/>
  <c r="F5066" i="140"/>
  <c r="G5066" i="140"/>
  <c r="E5067" i="140"/>
  <c r="F5067" i="140"/>
  <c r="G5067" i="140"/>
  <c r="E5068" i="140"/>
  <c r="F5068" i="140"/>
  <c r="G5068" i="140"/>
  <c r="F5069" i="140"/>
  <c r="G5069" i="140"/>
  <c r="E5070" i="140"/>
  <c r="F5070" i="140"/>
  <c r="G5070" i="140"/>
  <c r="E5071" i="140"/>
  <c r="F5071" i="140"/>
  <c r="G5071" i="140"/>
  <c r="E5072" i="140"/>
  <c r="F5072" i="140"/>
  <c r="G5072" i="140"/>
  <c r="E5073" i="140"/>
  <c r="F5073" i="140"/>
  <c r="G5073" i="140"/>
  <c r="E5074" i="140"/>
  <c r="F5074" i="140"/>
  <c r="G5074" i="140"/>
  <c r="F5075" i="140"/>
  <c r="G5075" i="140"/>
  <c r="F5076" i="140"/>
  <c r="G5076" i="140"/>
  <c r="E5077" i="140"/>
  <c r="F5077" i="140"/>
  <c r="G5077" i="140"/>
  <c r="E5078" i="140"/>
  <c r="F5078" i="140"/>
  <c r="G5078" i="140"/>
  <c r="E5079" i="140"/>
  <c r="F5079" i="140"/>
  <c r="G5079" i="140"/>
  <c r="E5080" i="140"/>
  <c r="F5080" i="140"/>
  <c r="G5080" i="140"/>
  <c r="E5081" i="140"/>
  <c r="F5081" i="140"/>
  <c r="G5081" i="140"/>
  <c r="E5082" i="140"/>
  <c r="F5082" i="140"/>
  <c r="G5082" i="140"/>
  <c r="E5083" i="140"/>
  <c r="F5083" i="140"/>
  <c r="G5083" i="140"/>
  <c r="F5084" i="140"/>
  <c r="G5084" i="140"/>
  <c r="E5085" i="140"/>
  <c r="F5085" i="140"/>
  <c r="G5085" i="140"/>
  <c r="E5086" i="140"/>
  <c r="F5086" i="140"/>
  <c r="G5086" i="140"/>
  <c r="E5087" i="140"/>
  <c r="F5087" i="140"/>
  <c r="G5087" i="140"/>
  <c r="E5088" i="140"/>
  <c r="F5088" i="140"/>
  <c r="G5088" i="140"/>
  <c r="E5089" i="140"/>
  <c r="F5089" i="140"/>
  <c r="G5089" i="140"/>
  <c r="E5090" i="140"/>
  <c r="F5090" i="140"/>
  <c r="G5090" i="140"/>
  <c r="E5091" i="140"/>
  <c r="F5091" i="140"/>
  <c r="G5091" i="140"/>
  <c r="E5092" i="140"/>
  <c r="F5092" i="140"/>
  <c r="G5092" i="140"/>
  <c r="E5093" i="140"/>
  <c r="F5093" i="140"/>
  <c r="G5093" i="140"/>
  <c r="E5094" i="140"/>
  <c r="F5094" i="140"/>
  <c r="G5094" i="140"/>
  <c r="E5095" i="140"/>
  <c r="F5095" i="140"/>
  <c r="G5095" i="140"/>
  <c r="E5096" i="140"/>
  <c r="F5096" i="140"/>
  <c r="G5096" i="140"/>
  <c r="E5097" i="140"/>
  <c r="F5097" i="140"/>
  <c r="G5097" i="140"/>
  <c r="E5098" i="140"/>
  <c r="F5098" i="140"/>
  <c r="G5098" i="140"/>
  <c r="E5099" i="140"/>
  <c r="F5099" i="140"/>
  <c r="G5099" i="140"/>
  <c r="E5100" i="140"/>
  <c r="F5100" i="140"/>
  <c r="G5100" i="140"/>
  <c r="E5101" i="140"/>
  <c r="F5101" i="140"/>
  <c r="G5101" i="140"/>
  <c r="F5102" i="140"/>
  <c r="G5102" i="140"/>
  <c r="E5103" i="140"/>
  <c r="F5103" i="140"/>
  <c r="G5103" i="140"/>
  <c r="E5104" i="140"/>
  <c r="F5104" i="140"/>
  <c r="G5104" i="140"/>
  <c r="E5105" i="140"/>
  <c r="F5105" i="140"/>
  <c r="G5105" i="140"/>
  <c r="E5106" i="140"/>
  <c r="F5106" i="140"/>
  <c r="G5106" i="140"/>
  <c r="E5107" i="140"/>
  <c r="F5107" i="140"/>
  <c r="G5107" i="140"/>
  <c r="E5108" i="140"/>
  <c r="F5108" i="140"/>
  <c r="G5108" i="140"/>
  <c r="E5109" i="140"/>
  <c r="F5109" i="140"/>
  <c r="G5109" i="140"/>
  <c r="E5110" i="140"/>
  <c r="F5110" i="140"/>
  <c r="G5110" i="140"/>
  <c r="E5111" i="140"/>
  <c r="F5111" i="140"/>
  <c r="G5111" i="140"/>
  <c r="E5112" i="140"/>
  <c r="F5112" i="140"/>
  <c r="G5112" i="140"/>
  <c r="E5113" i="140"/>
  <c r="F5113" i="140"/>
  <c r="G5113" i="140"/>
  <c r="E5114" i="140"/>
  <c r="F5114" i="140"/>
  <c r="G5114" i="140"/>
  <c r="E5115" i="140"/>
  <c r="F5115" i="140"/>
  <c r="G5115" i="140"/>
  <c r="F5116" i="140"/>
  <c r="G5116" i="140"/>
  <c r="E5117" i="140"/>
  <c r="F5117" i="140"/>
  <c r="G5117" i="140"/>
  <c r="E5118" i="140"/>
  <c r="F5118" i="140"/>
  <c r="G5118" i="140"/>
  <c r="E5119" i="140"/>
  <c r="F5119" i="140"/>
  <c r="G5119" i="140"/>
  <c r="E5120" i="140"/>
  <c r="F5120" i="140"/>
  <c r="G5120" i="140"/>
  <c r="E5121" i="140"/>
  <c r="F5121" i="140"/>
  <c r="G5121" i="140"/>
  <c r="E5122" i="140"/>
  <c r="F5122" i="140"/>
  <c r="G5122" i="140"/>
  <c r="E5123" i="140"/>
  <c r="F5123" i="140"/>
  <c r="G5123" i="140"/>
  <c r="E5124" i="140"/>
  <c r="F5124" i="140"/>
  <c r="G5124" i="140"/>
  <c r="E5125" i="140"/>
  <c r="F5125" i="140"/>
  <c r="G5125" i="140"/>
  <c r="E5126" i="140"/>
  <c r="F5126" i="140"/>
  <c r="G5126" i="140"/>
  <c r="E5127" i="140"/>
  <c r="F5127" i="140"/>
  <c r="G5127" i="140"/>
  <c r="E5128" i="140"/>
  <c r="F5128" i="140"/>
  <c r="G5128" i="140"/>
  <c r="F5129" i="140"/>
  <c r="G5129" i="140"/>
  <c r="E5130" i="140"/>
  <c r="F5130" i="140"/>
  <c r="G5130" i="140"/>
  <c r="E5131" i="140"/>
  <c r="F5131" i="140"/>
  <c r="G5131" i="140"/>
  <c r="E5132" i="140"/>
  <c r="F5132" i="140"/>
  <c r="G5132" i="140"/>
  <c r="E5133" i="140"/>
  <c r="F5133" i="140"/>
  <c r="G5133" i="140"/>
  <c r="E5134" i="140"/>
  <c r="F5134" i="140"/>
  <c r="G5134" i="140"/>
  <c r="E5135" i="140"/>
  <c r="F5135" i="140"/>
  <c r="G5135" i="140"/>
  <c r="E5136" i="140"/>
  <c r="F5136" i="140"/>
  <c r="G5136" i="140"/>
  <c r="E5137" i="140"/>
  <c r="F5137" i="140"/>
  <c r="G5137" i="140"/>
  <c r="E5138" i="140"/>
  <c r="F5138" i="140"/>
  <c r="G5138" i="140"/>
  <c r="E5139" i="140"/>
  <c r="F5139" i="140"/>
  <c r="G5139" i="140"/>
  <c r="E5140" i="140"/>
  <c r="F5140" i="140"/>
  <c r="G5140" i="140"/>
  <c r="E5141" i="140"/>
  <c r="F5141" i="140"/>
  <c r="G5141" i="140"/>
  <c r="F5142" i="140"/>
  <c r="G5142" i="140"/>
  <c r="E5143" i="140"/>
  <c r="F5143" i="140"/>
  <c r="G5143" i="140"/>
  <c r="E5144" i="140"/>
  <c r="F5144" i="140"/>
  <c r="G5144" i="140"/>
  <c r="E5145" i="140"/>
  <c r="F5145" i="140"/>
  <c r="G5145" i="140"/>
  <c r="E5146" i="140"/>
  <c r="F5146" i="140"/>
  <c r="G5146" i="140"/>
  <c r="E5147" i="140"/>
  <c r="F5147" i="140"/>
  <c r="G5147" i="140"/>
  <c r="E5148" i="140"/>
  <c r="F5148" i="140"/>
  <c r="G5148" i="140"/>
  <c r="E5149" i="140"/>
  <c r="F5149" i="140"/>
  <c r="G5149" i="140"/>
  <c r="E5150" i="140"/>
  <c r="F5150" i="140"/>
  <c r="G5150" i="140"/>
  <c r="E5151" i="140"/>
  <c r="F5151" i="140"/>
  <c r="G5151" i="140"/>
  <c r="E5152" i="140"/>
  <c r="F5152" i="140"/>
  <c r="G5152" i="140"/>
  <c r="E5153" i="140"/>
  <c r="F5153" i="140"/>
  <c r="G5153" i="140"/>
  <c r="E5154" i="140"/>
  <c r="F5154" i="140"/>
  <c r="G5154" i="140"/>
  <c r="E5155" i="140"/>
  <c r="F5155" i="140"/>
  <c r="G5155" i="140"/>
  <c r="E5156" i="140"/>
  <c r="F5156" i="140"/>
  <c r="G5156" i="140"/>
  <c r="E5157" i="140"/>
  <c r="F5157" i="140"/>
  <c r="G5157" i="140"/>
  <c r="E5158" i="140"/>
  <c r="F5158" i="140"/>
  <c r="G5158" i="140"/>
  <c r="F5159" i="140"/>
  <c r="G5159" i="140"/>
  <c r="E5160" i="140"/>
  <c r="F5160" i="140"/>
  <c r="G5160" i="140"/>
  <c r="E5161" i="140"/>
  <c r="F5161" i="140"/>
  <c r="G5161" i="140"/>
  <c r="E5162" i="140"/>
  <c r="F5162" i="140"/>
  <c r="G5162" i="140"/>
  <c r="E5163" i="140"/>
  <c r="F5163" i="140"/>
  <c r="G5163" i="140"/>
  <c r="E5164" i="140"/>
  <c r="F5164" i="140"/>
  <c r="G5164" i="140"/>
  <c r="E5165" i="140"/>
  <c r="F5165" i="140"/>
  <c r="G5165" i="140"/>
  <c r="E5166" i="140"/>
  <c r="F5166" i="140"/>
  <c r="G5166" i="140"/>
  <c r="E5167" i="140"/>
  <c r="F5167" i="140"/>
  <c r="G5167" i="140"/>
  <c r="E5168" i="140"/>
  <c r="F5168" i="140"/>
  <c r="G5168" i="140"/>
  <c r="E5169" i="140"/>
  <c r="F5169" i="140"/>
  <c r="G5169" i="140"/>
  <c r="E5170" i="140"/>
  <c r="F5170" i="140"/>
  <c r="G5170" i="140"/>
  <c r="E5171" i="140"/>
  <c r="F5171" i="140"/>
  <c r="G5171" i="140"/>
  <c r="E5172" i="140"/>
  <c r="F5172" i="140"/>
  <c r="G5172" i="140"/>
  <c r="E5173" i="140"/>
  <c r="F5173" i="140"/>
  <c r="G5173" i="140"/>
  <c r="E5174" i="140"/>
  <c r="F5174" i="140"/>
  <c r="G5174" i="140"/>
  <c r="E5175" i="140"/>
  <c r="F5175" i="140"/>
  <c r="G5175" i="140"/>
  <c r="E5176" i="140"/>
  <c r="F5176" i="140"/>
  <c r="G5176" i="140"/>
  <c r="E5177" i="140"/>
  <c r="F5177" i="140"/>
  <c r="G5177" i="140"/>
  <c r="F5178" i="140"/>
  <c r="G5178" i="140"/>
  <c r="E5179" i="140"/>
  <c r="F5179" i="140"/>
  <c r="G5179" i="140"/>
  <c r="E5180" i="140"/>
  <c r="F5180" i="140"/>
  <c r="G5180" i="140"/>
  <c r="E5181" i="140"/>
  <c r="F5181" i="140"/>
  <c r="G5181" i="140"/>
  <c r="E5182" i="140"/>
  <c r="F5182" i="140"/>
  <c r="G5182" i="140"/>
  <c r="E5183" i="140"/>
  <c r="F5183" i="140"/>
  <c r="G5183" i="140"/>
  <c r="E5184" i="140"/>
  <c r="F5184" i="140"/>
  <c r="G5184" i="140"/>
  <c r="E5185" i="140"/>
  <c r="F5185" i="140"/>
  <c r="G5185" i="140"/>
  <c r="E5186" i="140"/>
  <c r="F5186" i="140"/>
  <c r="G5186" i="140"/>
  <c r="E5187" i="140"/>
  <c r="F5187" i="140"/>
  <c r="G5187" i="140"/>
  <c r="E5188" i="140"/>
  <c r="F5188" i="140"/>
  <c r="G5188" i="140"/>
  <c r="E5189" i="140"/>
  <c r="F5189" i="140"/>
  <c r="G5189" i="140"/>
  <c r="E5190" i="140"/>
  <c r="F5190" i="140"/>
  <c r="G5190" i="140"/>
  <c r="F5191" i="140"/>
  <c r="G5191" i="140"/>
  <c r="E5192" i="140"/>
  <c r="F5192" i="140"/>
  <c r="G5192" i="140"/>
  <c r="E5193" i="140"/>
  <c r="F5193" i="140"/>
  <c r="G5193" i="140"/>
  <c r="E5194" i="140"/>
  <c r="F5194" i="140"/>
  <c r="G5194" i="140"/>
  <c r="E5195" i="140"/>
  <c r="F5195" i="140"/>
  <c r="G5195" i="140"/>
  <c r="E5196" i="140"/>
  <c r="F5196" i="140"/>
  <c r="G5196" i="140"/>
  <c r="E5197" i="140"/>
  <c r="F5197" i="140"/>
  <c r="G5197" i="140"/>
  <c r="E5198" i="140"/>
  <c r="F5198" i="140"/>
  <c r="G5198" i="140"/>
  <c r="E5199" i="140"/>
  <c r="F5199" i="140"/>
  <c r="G5199" i="140"/>
  <c r="E5200" i="140"/>
  <c r="F5200" i="140"/>
  <c r="G5200" i="140"/>
  <c r="E5201" i="140"/>
  <c r="F5201" i="140"/>
  <c r="G5201" i="140"/>
  <c r="E5202" i="140"/>
  <c r="F5202" i="140"/>
  <c r="G5202" i="140"/>
  <c r="E5203" i="140"/>
  <c r="F5203" i="140"/>
  <c r="G5203" i="140"/>
  <c r="F5204" i="140"/>
  <c r="G5204" i="140"/>
  <c r="E5205" i="140"/>
  <c r="F5205" i="140"/>
  <c r="G5205" i="140"/>
  <c r="E5206" i="140"/>
  <c r="F5206" i="140"/>
  <c r="G5206" i="140"/>
  <c r="E5207" i="140"/>
  <c r="F5207" i="140"/>
  <c r="G5207" i="140"/>
  <c r="E5208" i="140"/>
  <c r="F5208" i="140"/>
  <c r="G5208" i="140"/>
  <c r="E5209" i="140"/>
  <c r="F5209" i="140"/>
  <c r="G5209" i="140"/>
  <c r="E5210" i="140"/>
  <c r="F5210" i="140"/>
  <c r="G5210" i="140"/>
  <c r="E5211" i="140"/>
  <c r="F5211" i="140"/>
  <c r="G5211" i="140"/>
  <c r="E5212" i="140"/>
  <c r="F5212" i="140"/>
  <c r="G5212" i="140"/>
  <c r="F5213" i="140"/>
  <c r="G5213" i="140"/>
  <c r="E5214" i="140"/>
  <c r="F5214" i="140"/>
  <c r="G5214" i="140"/>
  <c r="E5215" i="140"/>
  <c r="F5215" i="140"/>
  <c r="G5215" i="140"/>
  <c r="E5216" i="140"/>
  <c r="F5216" i="140"/>
  <c r="G5216" i="140"/>
  <c r="E5217" i="140"/>
  <c r="F5217" i="140"/>
  <c r="G5217" i="140"/>
  <c r="E5218" i="140"/>
  <c r="F5218" i="140"/>
  <c r="G5218" i="140"/>
  <c r="E5219" i="140"/>
  <c r="F5219" i="140"/>
  <c r="G5219" i="140"/>
  <c r="E5220" i="140"/>
  <c r="F5220" i="140"/>
  <c r="G5220" i="140"/>
  <c r="F5221" i="140"/>
  <c r="G5221" i="140"/>
  <c r="F5222" i="140"/>
  <c r="G5222" i="140"/>
  <c r="E5223" i="140"/>
  <c r="F5223" i="140"/>
  <c r="G5223" i="140"/>
  <c r="E5224" i="140"/>
  <c r="F5224" i="140"/>
  <c r="G5224" i="140"/>
  <c r="E5225" i="140"/>
  <c r="F5225" i="140"/>
  <c r="G5225" i="140"/>
  <c r="E5226" i="140"/>
  <c r="F5226" i="140"/>
  <c r="G5226" i="140"/>
  <c r="E5227" i="140"/>
  <c r="F5227" i="140"/>
  <c r="G5227" i="140"/>
  <c r="E5228" i="140"/>
  <c r="F5228" i="140"/>
  <c r="G5228" i="140"/>
  <c r="E5229" i="140"/>
  <c r="F5229" i="140"/>
  <c r="G5229" i="140"/>
  <c r="F5230" i="140"/>
  <c r="G5230" i="140"/>
  <c r="E5231" i="140"/>
  <c r="F5231" i="140"/>
  <c r="G5231" i="140"/>
  <c r="E5232" i="140"/>
  <c r="F5232" i="140"/>
  <c r="G5232" i="140"/>
  <c r="E5233" i="140"/>
  <c r="F5233" i="140"/>
  <c r="G5233" i="140"/>
  <c r="E5234" i="140"/>
  <c r="F5234" i="140"/>
  <c r="G5234" i="140"/>
  <c r="E5235" i="140"/>
  <c r="F5235" i="140"/>
  <c r="G5235" i="140"/>
  <c r="E5236" i="140"/>
  <c r="F5236" i="140"/>
  <c r="G5236" i="140"/>
  <c r="E5237" i="140"/>
  <c r="F5237" i="140"/>
  <c r="G5237" i="140"/>
  <c r="E5238" i="140"/>
  <c r="F5238" i="140"/>
  <c r="G5238" i="140"/>
  <c r="E5239" i="140"/>
  <c r="F5239" i="140"/>
  <c r="G5239" i="140"/>
  <c r="E5240" i="140"/>
  <c r="F5240" i="140"/>
  <c r="G5240" i="140"/>
  <c r="E5241" i="140"/>
  <c r="F5241" i="140"/>
  <c r="G5241" i="140"/>
  <c r="E5242" i="140"/>
  <c r="F5242" i="140"/>
  <c r="G5242" i="140"/>
  <c r="E5243" i="140"/>
  <c r="F5243" i="140"/>
  <c r="G5243" i="140"/>
  <c r="F5244" i="140"/>
  <c r="G5244" i="140"/>
  <c r="E5245" i="140"/>
  <c r="F5245" i="140"/>
  <c r="G5245" i="140"/>
  <c r="E5246" i="140"/>
  <c r="F5246" i="140"/>
  <c r="G5246" i="140"/>
  <c r="E5247" i="140"/>
  <c r="F5247" i="140"/>
  <c r="G5247" i="140"/>
  <c r="E5248" i="140"/>
  <c r="F5248" i="140"/>
  <c r="G5248" i="140"/>
  <c r="E5249" i="140"/>
  <c r="F5249" i="140"/>
  <c r="G5249" i="140"/>
  <c r="E5250" i="140"/>
  <c r="F5250" i="140"/>
  <c r="G5250" i="140"/>
  <c r="E5251" i="140"/>
  <c r="F5251" i="140"/>
  <c r="G5251" i="140"/>
  <c r="E5252" i="140"/>
  <c r="F5252" i="140"/>
  <c r="G5252" i="140"/>
  <c r="E5253" i="140"/>
  <c r="F5253" i="140"/>
  <c r="G5253" i="140"/>
  <c r="E5254" i="140"/>
  <c r="F5254" i="140"/>
  <c r="G5254" i="140"/>
  <c r="E5255" i="140"/>
  <c r="F5255" i="140"/>
  <c r="G5255" i="140"/>
  <c r="E5256" i="140"/>
  <c r="F5256" i="140"/>
  <c r="G5256" i="140"/>
  <c r="E5257" i="140"/>
  <c r="F5257" i="140"/>
  <c r="G5257" i="140"/>
  <c r="E5258" i="140"/>
  <c r="F5258" i="140"/>
  <c r="G5258" i="140"/>
  <c r="E5259" i="140"/>
  <c r="F5259" i="140"/>
  <c r="G5259" i="140"/>
  <c r="E5260" i="140"/>
  <c r="F5260" i="140"/>
  <c r="G5260" i="140"/>
  <c r="E5261" i="140"/>
  <c r="F5261" i="140"/>
  <c r="G5261" i="140"/>
  <c r="E5262" i="140"/>
  <c r="F5262" i="140"/>
  <c r="G5262" i="140"/>
  <c r="F5263" i="140"/>
  <c r="G5263" i="140"/>
  <c r="E5264" i="140"/>
  <c r="F5264" i="140"/>
  <c r="G5264" i="140"/>
  <c r="E5265" i="140"/>
  <c r="F5265" i="140"/>
  <c r="G5265" i="140"/>
  <c r="E5266" i="140"/>
  <c r="F5266" i="140"/>
  <c r="G5266" i="140"/>
  <c r="F5267" i="140"/>
  <c r="G5267" i="140"/>
  <c r="E5268" i="140"/>
  <c r="F5268" i="140"/>
  <c r="G5268" i="140"/>
  <c r="E5269" i="140"/>
  <c r="F5269" i="140"/>
  <c r="G5269" i="140"/>
  <c r="E5270" i="140"/>
  <c r="F5270" i="140"/>
  <c r="G5270" i="140"/>
  <c r="F5271" i="140"/>
  <c r="G5271" i="140"/>
  <c r="E5272" i="140"/>
  <c r="F5272" i="140"/>
  <c r="G5272" i="140"/>
  <c r="E5273" i="140"/>
  <c r="F5273" i="140"/>
  <c r="G5273" i="140"/>
  <c r="E5274" i="140"/>
  <c r="F5274" i="140"/>
  <c r="G5274" i="140"/>
  <c r="E5275" i="140"/>
  <c r="F5275" i="140"/>
  <c r="G5275" i="140"/>
  <c r="E5276" i="140"/>
  <c r="F5276" i="140"/>
  <c r="G5276" i="140"/>
  <c r="E5277" i="140"/>
  <c r="F5277" i="140"/>
  <c r="G5277" i="140"/>
  <c r="F5278" i="140"/>
  <c r="G5278" i="140"/>
  <c r="E5279" i="140"/>
  <c r="F5279" i="140"/>
  <c r="G5279" i="140"/>
  <c r="E5280" i="140"/>
  <c r="F5280" i="140"/>
  <c r="G5280" i="140"/>
  <c r="E5281" i="140"/>
  <c r="F5281" i="140"/>
  <c r="G5281" i="140"/>
  <c r="E5282" i="140"/>
  <c r="F5282" i="140"/>
  <c r="G5282" i="140"/>
  <c r="E5283" i="140"/>
  <c r="F5283" i="140"/>
  <c r="G5283" i="140"/>
  <c r="E5284" i="140"/>
  <c r="F5284" i="140"/>
  <c r="G5284" i="140"/>
  <c r="F5285" i="140"/>
  <c r="G5285" i="140"/>
  <c r="E5286" i="140"/>
  <c r="F5286" i="140"/>
  <c r="G5286" i="140"/>
  <c r="E5287" i="140"/>
  <c r="F5287" i="140"/>
  <c r="G5287" i="140"/>
  <c r="E5288" i="140"/>
  <c r="F5288" i="140"/>
  <c r="G5288" i="140"/>
  <c r="E5289" i="140"/>
  <c r="F5289" i="140"/>
  <c r="G5289" i="140"/>
  <c r="F5290" i="140"/>
  <c r="G5290" i="140"/>
  <c r="E5291" i="140"/>
  <c r="F5291" i="140"/>
  <c r="G5291" i="140"/>
  <c r="E5292" i="140"/>
  <c r="F5292" i="140"/>
  <c r="G5292" i="140"/>
  <c r="E5293" i="140"/>
  <c r="F5293" i="140"/>
  <c r="G5293" i="140"/>
  <c r="E5294" i="140"/>
  <c r="F5294" i="140"/>
  <c r="G5294" i="140"/>
  <c r="E5295" i="140"/>
  <c r="F5295" i="140"/>
  <c r="G5295" i="140"/>
  <c r="E5296" i="140"/>
  <c r="F5296" i="140"/>
  <c r="G5296" i="140"/>
  <c r="E5297" i="140"/>
  <c r="F5297" i="140"/>
  <c r="G5297" i="140"/>
  <c r="E5298" i="140"/>
  <c r="F5298" i="140"/>
  <c r="G5298" i="140"/>
  <c r="E5299" i="140"/>
  <c r="F5299" i="140"/>
  <c r="G5299" i="140"/>
  <c r="F5300" i="140"/>
  <c r="G5300" i="140"/>
  <c r="E5301" i="140"/>
  <c r="F5301" i="140"/>
  <c r="G5301" i="140"/>
  <c r="E5302" i="140"/>
  <c r="F5302" i="140"/>
  <c r="G5302" i="140"/>
  <c r="E5303" i="140"/>
  <c r="F5303" i="140"/>
  <c r="G5303" i="140"/>
  <c r="F5304" i="140"/>
  <c r="G5304" i="140"/>
  <c r="E5305" i="140"/>
  <c r="F5305" i="140"/>
  <c r="G5305" i="140"/>
  <c r="E5306" i="140"/>
  <c r="F5306" i="140"/>
  <c r="G5306" i="140"/>
  <c r="E5307" i="140"/>
  <c r="F5307" i="140"/>
  <c r="G5307" i="140"/>
  <c r="E5308" i="140"/>
  <c r="F5308" i="140"/>
  <c r="G5308" i="140"/>
  <c r="E5309" i="140"/>
  <c r="F5309" i="140"/>
  <c r="G5309" i="140"/>
  <c r="E5310" i="140"/>
  <c r="F5310" i="140"/>
  <c r="G5310" i="140"/>
  <c r="E5311" i="140"/>
  <c r="F5311" i="140"/>
  <c r="G5311" i="140"/>
  <c r="E5312" i="140"/>
  <c r="F5312" i="140"/>
  <c r="G5312" i="140"/>
  <c r="E5313" i="140"/>
  <c r="F5313" i="140"/>
  <c r="G5313" i="140"/>
  <c r="F5314" i="140"/>
  <c r="G5314" i="140"/>
  <c r="E5315" i="140"/>
  <c r="F5315" i="140"/>
  <c r="G5315" i="140"/>
  <c r="E5316" i="140"/>
  <c r="F5316" i="140"/>
  <c r="G5316" i="140"/>
  <c r="E5317" i="140"/>
  <c r="F5317" i="140"/>
  <c r="G5317" i="140"/>
  <c r="E5318" i="140"/>
  <c r="F5318" i="140"/>
  <c r="G5318" i="140"/>
  <c r="E5319" i="140"/>
  <c r="F5319" i="140"/>
  <c r="G5319" i="140"/>
  <c r="E5320" i="140"/>
  <c r="F5320" i="140"/>
  <c r="G5320" i="140"/>
  <c r="E5321" i="140"/>
  <c r="F5321" i="140"/>
  <c r="G5321" i="140"/>
  <c r="E5322" i="140"/>
  <c r="F5322" i="140"/>
  <c r="G5322" i="140"/>
  <c r="E5323" i="140"/>
  <c r="F5323" i="140"/>
  <c r="G5323" i="140"/>
  <c r="E5324" i="140"/>
  <c r="F5324" i="140"/>
  <c r="G5324" i="140"/>
  <c r="E5325" i="140"/>
  <c r="F5325" i="140"/>
  <c r="G5325" i="140"/>
  <c r="E5326" i="140"/>
  <c r="F5326" i="140"/>
  <c r="G5326" i="140"/>
  <c r="E5327" i="140"/>
  <c r="F5327" i="140"/>
  <c r="G5327" i="140"/>
  <c r="E5328" i="140"/>
  <c r="F5328" i="140"/>
  <c r="G5328" i="140"/>
  <c r="F5329" i="140"/>
  <c r="G5329" i="140"/>
  <c r="E5330" i="140"/>
  <c r="F5330" i="140"/>
  <c r="G5330" i="140"/>
  <c r="E5331" i="140"/>
  <c r="F5331" i="140"/>
  <c r="G5331" i="140"/>
  <c r="E5332" i="140"/>
  <c r="F5332" i="140"/>
  <c r="G5332" i="140"/>
  <c r="E5333" i="140"/>
  <c r="F5333" i="140"/>
  <c r="G5333" i="140"/>
  <c r="E5334" i="140"/>
  <c r="F5334" i="140"/>
  <c r="G5334" i="140"/>
  <c r="E5335" i="140"/>
  <c r="F5335" i="140"/>
  <c r="G5335" i="140"/>
  <c r="E5336" i="140"/>
  <c r="F5336" i="140"/>
  <c r="G5336" i="140"/>
  <c r="E5337" i="140"/>
  <c r="F5337" i="140"/>
  <c r="G5337" i="140"/>
  <c r="E5338" i="140"/>
  <c r="F5338" i="140"/>
  <c r="G5338" i="140"/>
  <c r="E5339" i="140"/>
  <c r="F5339" i="140"/>
  <c r="G5339" i="140"/>
  <c r="E5340" i="140"/>
  <c r="F5340" i="140"/>
  <c r="G5340" i="140"/>
  <c r="E5341" i="140"/>
  <c r="F5341" i="140"/>
  <c r="G5341" i="140"/>
  <c r="E5342" i="140"/>
  <c r="F5342" i="140"/>
  <c r="G5342" i="140"/>
  <c r="F5343" i="140"/>
  <c r="G5343" i="140"/>
  <c r="E5344" i="140"/>
  <c r="F5344" i="140"/>
  <c r="G5344" i="140"/>
  <c r="E5345" i="140"/>
  <c r="F5345" i="140"/>
  <c r="G5345" i="140"/>
  <c r="E5346" i="140"/>
  <c r="F5346" i="140"/>
  <c r="G5346" i="140"/>
  <c r="E5347" i="140"/>
  <c r="F5347" i="140"/>
  <c r="G5347" i="140"/>
  <c r="F5348" i="140"/>
  <c r="G5348" i="140"/>
  <c r="E5349" i="140"/>
  <c r="F5349" i="140"/>
  <c r="G5349" i="140"/>
  <c r="E5350" i="140"/>
  <c r="F5350" i="140"/>
  <c r="G5350" i="140"/>
  <c r="E5351" i="140"/>
  <c r="F5351" i="140"/>
  <c r="G5351" i="140"/>
  <c r="E5352" i="140"/>
  <c r="F5352" i="140"/>
  <c r="G5352" i="140"/>
  <c r="E5353" i="140"/>
  <c r="F5353" i="140"/>
  <c r="G5353" i="140"/>
  <c r="E5354" i="140"/>
  <c r="F5354" i="140"/>
  <c r="G5354" i="140"/>
  <c r="E5355" i="140"/>
  <c r="F5355" i="140"/>
  <c r="G5355" i="140"/>
  <c r="E5356" i="140"/>
  <c r="F5356" i="140"/>
  <c r="G5356" i="140"/>
  <c r="E5357" i="140"/>
  <c r="F5357" i="140"/>
  <c r="G5357" i="140"/>
  <c r="E5358" i="140"/>
  <c r="F5358" i="140"/>
  <c r="G5358" i="140"/>
  <c r="E5359" i="140"/>
  <c r="F5359" i="140"/>
  <c r="G5359" i="140"/>
  <c r="E5360" i="140"/>
  <c r="F5360" i="140"/>
  <c r="G5360" i="140"/>
  <c r="E5361" i="140"/>
  <c r="F5361" i="140"/>
  <c r="G5361" i="140"/>
  <c r="F5362" i="140"/>
  <c r="G5362" i="140"/>
  <c r="E5363" i="140"/>
  <c r="F5363" i="140"/>
  <c r="G5363" i="140"/>
  <c r="E5364" i="140"/>
  <c r="F5364" i="140"/>
  <c r="G5364" i="140"/>
  <c r="E5365" i="140"/>
  <c r="F5365" i="140"/>
  <c r="G5365" i="140"/>
  <c r="E5366" i="140"/>
  <c r="F5366" i="140"/>
  <c r="G5366" i="140"/>
  <c r="E5367" i="140"/>
  <c r="F5367" i="140"/>
  <c r="G5367" i="140"/>
  <c r="E5368" i="140"/>
  <c r="F5368" i="140"/>
  <c r="G5368" i="140"/>
  <c r="F5369" i="140"/>
  <c r="G5369" i="140"/>
  <c r="E5370" i="140"/>
  <c r="F5370" i="140"/>
  <c r="G5370" i="140"/>
  <c r="E5371" i="140"/>
  <c r="F5371" i="140"/>
  <c r="G5371" i="140"/>
  <c r="E5372" i="140"/>
  <c r="F5372" i="140"/>
  <c r="G5372" i="140"/>
  <c r="E5373" i="140"/>
  <c r="F5373" i="140"/>
  <c r="G5373" i="140"/>
  <c r="E5374" i="140"/>
  <c r="F5374" i="140"/>
  <c r="G5374" i="140"/>
  <c r="E5375" i="140"/>
  <c r="F5375" i="140"/>
  <c r="G5375" i="140"/>
  <c r="E5376" i="140"/>
  <c r="F5376" i="140"/>
  <c r="G5376" i="140"/>
  <c r="E5377" i="140"/>
  <c r="F5377" i="140"/>
  <c r="G5377" i="140"/>
  <c r="E5378" i="140"/>
  <c r="F5378" i="140"/>
  <c r="G5378" i="140"/>
  <c r="E5379" i="140"/>
  <c r="F5379" i="140"/>
  <c r="G5379" i="140"/>
  <c r="E5380" i="140"/>
  <c r="F5380" i="140"/>
  <c r="G5380" i="140"/>
  <c r="E5381" i="140"/>
  <c r="F5381" i="140"/>
  <c r="G5381" i="140"/>
  <c r="F5382" i="140"/>
  <c r="G5382" i="140"/>
  <c r="E5383" i="140"/>
  <c r="F5383" i="140"/>
  <c r="G5383" i="140"/>
  <c r="E5384" i="140"/>
  <c r="F5384" i="140"/>
  <c r="G5384" i="140"/>
  <c r="E5385" i="140"/>
  <c r="F5385" i="140"/>
  <c r="G5385" i="140"/>
  <c r="E5386" i="140"/>
  <c r="F5386" i="140"/>
  <c r="G5386" i="140"/>
  <c r="E5387" i="140"/>
  <c r="F5387" i="140"/>
  <c r="G5387" i="140"/>
  <c r="E5388" i="140"/>
  <c r="F5388" i="140"/>
  <c r="G5388" i="140"/>
  <c r="E5389" i="140"/>
  <c r="F5389" i="140"/>
  <c r="G5389" i="140"/>
  <c r="E5390" i="140"/>
  <c r="F5390" i="140"/>
  <c r="G5390" i="140"/>
  <c r="E5391" i="140"/>
  <c r="F5391" i="140"/>
  <c r="G5391" i="140"/>
  <c r="E5392" i="140"/>
  <c r="F5392" i="140"/>
  <c r="G5392" i="140"/>
  <c r="E5393" i="140"/>
  <c r="F5393" i="140"/>
  <c r="G5393" i="140"/>
  <c r="E5394" i="140"/>
  <c r="F5394" i="140"/>
  <c r="G5394" i="140"/>
  <c r="E5395" i="140"/>
  <c r="F5395" i="140"/>
  <c r="G5395" i="140"/>
  <c r="E5396" i="140"/>
  <c r="F5396" i="140"/>
  <c r="G5396" i="140"/>
  <c r="E5397" i="140"/>
  <c r="F5397" i="140"/>
  <c r="G5397" i="140"/>
  <c r="F5398" i="140"/>
  <c r="G5398" i="140"/>
  <c r="E5399" i="140"/>
  <c r="F5399" i="140"/>
  <c r="G5399" i="140"/>
  <c r="E5400" i="140"/>
  <c r="F5400" i="140"/>
  <c r="G5400" i="140"/>
  <c r="E5401" i="140"/>
  <c r="F5401" i="140"/>
  <c r="G5401" i="140"/>
  <c r="E5402" i="140"/>
  <c r="F5402" i="140"/>
  <c r="G5402" i="140"/>
  <c r="E5403" i="140"/>
  <c r="F5403" i="140"/>
  <c r="G5403" i="140"/>
  <c r="E5404" i="140"/>
  <c r="F5404" i="140"/>
  <c r="G5404" i="140"/>
  <c r="E5405" i="140"/>
  <c r="F5405" i="140"/>
  <c r="G5405" i="140"/>
  <c r="E5406" i="140"/>
  <c r="F5406" i="140"/>
  <c r="G5406" i="140"/>
  <c r="E5407" i="140"/>
  <c r="F5407" i="140"/>
  <c r="G5407" i="140"/>
  <c r="E5408" i="140"/>
  <c r="F5408" i="140"/>
  <c r="G5408" i="140"/>
  <c r="E5409" i="140"/>
  <c r="F5409" i="140"/>
  <c r="G5409" i="140"/>
  <c r="F5410" i="140"/>
  <c r="G5410" i="140"/>
  <c r="E5411" i="140"/>
  <c r="F5411" i="140"/>
  <c r="G5411" i="140"/>
  <c r="E5412" i="140"/>
  <c r="F5412" i="140"/>
  <c r="G5412" i="140"/>
  <c r="E5413" i="140"/>
  <c r="F5413" i="140"/>
  <c r="G5413" i="140"/>
  <c r="E5414" i="140"/>
  <c r="F5414" i="140"/>
  <c r="G5414" i="140"/>
  <c r="E5415" i="140"/>
  <c r="F5415" i="140"/>
  <c r="G5415" i="140"/>
  <c r="E5416" i="140"/>
  <c r="F5416" i="140"/>
  <c r="G5416" i="140"/>
  <c r="E5417" i="140"/>
  <c r="F5417" i="140"/>
  <c r="G5417" i="140"/>
  <c r="E5418" i="140"/>
  <c r="F5418" i="140"/>
  <c r="G5418" i="140"/>
  <c r="E5419" i="140"/>
  <c r="F5419" i="140"/>
  <c r="G5419" i="140"/>
  <c r="E5420" i="140"/>
  <c r="F5420" i="140"/>
  <c r="G5420" i="140"/>
  <c r="E5421" i="140"/>
  <c r="F5421" i="140"/>
  <c r="G5421" i="140"/>
  <c r="E5422" i="140"/>
  <c r="F5422" i="140"/>
  <c r="G5422" i="140"/>
  <c r="E5423" i="140"/>
  <c r="F5423" i="140"/>
  <c r="G5423" i="140"/>
  <c r="F5424" i="140"/>
  <c r="G5424" i="140"/>
  <c r="E5425" i="140"/>
  <c r="F5425" i="140"/>
  <c r="G5425" i="140"/>
  <c r="E5426" i="140"/>
  <c r="F5426" i="140"/>
  <c r="G5426" i="140"/>
  <c r="E5427" i="140"/>
  <c r="F5427" i="140"/>
  <c r="G5427" i="140"/>
  <c r="E5428" i="140"/>
  <c r="F5428" i="140"/>
  <c r="G5428" i="140"/>
  <c r="E5429" i="140"/>
  <c r="F5429" i="140"/>
  <c r="G5429" i="140"/>
  <c r="E5430" i="140"/>
  <c r="F5430" i="140"/>
  <c r="G5430" i="140"/>
  <c r="E5431" i="140"/>
  <c r="F5431" i="140"/>
  <c r="G5431" i="140"/>
  <c r="E5432" i="140"/>
  <c r="F5432" i="140"/>
  <c r="G5432" i="140"/>
  <c r="E5433" i="140"/>
  <c r="F5433" i="140"/>
  <c r="G5433" i="140"/>
  <c r="E5434" i="140"/>
  <c r="F5434" i="140"/>
  <c r="G5434" i="140"/>
  <c r="E5435" i="140"/>
  <c r="F5435" i="140"/>
  <c r="G5435" i="140"/>
  <c r="E5436" i="140"/>
  <c r="F5436" i="140"/>
  <c r="G5436" i="140"/>
  <c r="E5437" i="140"/>
  <c r="F5437" i="140"/>
  <c r="G5437" i="140"/>
  <c r="E5438" i="140"/>
  <c r="F5438" i="140"/>
  <c r="G5438" i="140"/>
  <c r="F5439" i="140"/>
  <c r="G5439" i="140"/>
  <c r="E5440" i="140"/>
  <c r="F5440" i="140"/>
  <c r="G5440" i="140"/>
  <c r="E5441" i="140"/>
  <c r="F5441" i="140"/>
  <c r="G5441" i="140"/>
  <c r="E5442" i="140"/>
  <c r="F5442" i="140"/>
  <c r="G5442" i="140"/>
  <c r="E5443" i="140"/>
  <c r="F5443" i="140"/>
  <c r="G5443" i="140"/>
  <c r="E5444" i="140"/>
  <c r="F5444" i="140"/>
  <c r="G5444" i="140"/>
  <c r="E5445" i="140"/>
  <c r="F5445" i="140"/>
  <c r="G5445" i="140"/>
  <c r="E5446" i="140"/>
  <c r="F5446" i="140"/>
  <c r="G5446" i="140"/>
  <c r="E5447" i="140"/>
  <c r="F5447" i="140"/>
  <c r="G5447" i="140"/>
  <c r="E5448" i="140"/>
  <c r="F5448" i="140"/>
  <c r="G5448" i="140"/>
  <c r="E5449" i="140"/>
  <c r="F5449" i="140"/>
  <c r="G5449" i="140"/>
  <c r="E5450" i="140"/>
  <c r="F5450" i="140"/>
  <c r="G5450" i="140"/>
  <c r="E5451" i="140"/>
  <c r="F5451" i="140"/>
  <c r="G5451" i="140"/>
  <c r="E5452" i="140"/>
  <c r="F5452" i="140"/>
  <c r="G5452" i="140"/>
  <c r="E5453" i="140"/>
  <c r="F5453" i="140"/>
  <c r="G5453" i="140"/>
  <c r="F5454" i="140"/>
  <c r="G5454" i="140"/>
  <c r="E5455" i="140"/>
  <c r="F5455" i="140"/>
  <c r="G5455" i="140"/>
  <c r="E5456" i="140"/>
  <c r="F5456" i="140"/>
  <c r="G5456" i="140"/>
  <c r="E5457" i="140"/>
  <c r="F5457" i="140"/>
  <c r="G5457" i="140"/>
  <c r="E5458" i="140"/>
  <c r="F5458" i="140"/>
  <c r="G5458" i="140"/>
  <c r="E5459" i="140"/>
  <c r="F5459" i="140"/>
  <c r="G5459" i="140"/>
  <c r="E5460" i="140"/>
  <c r="F5460" i="140"/>
  <c r="G5460" i="140"/>
  <c r="E5461" i="140"/>
  <c r="F5461" i="140"/>
  <c r="G5461" i="140"/>
  <c r="E5462" i="140"/>
  <c r="F5462" i="140"/>
  <c r="G5462" i="140"/>
  <c r="E5463" i="140"/>
  <c r="F5463" i="140"/>
  <c r="G5463" i="140"/>
  <c r="E5464" i="140"/>
  <c r="F5464" i="140"/>
  <c r="G5464" i="140"/>
  <c r="E5465" i="140"/>
  <c r="F5465" i="140"/>
  <c r="G5465" i="140"/>
  <c r="E5466" i="140"/>
  <c r="F5466" i="140"/>
  <c r="G5466" i="140"/>
  <c r="H466" i="140"/>
  <c r="E4626" i="140"/>
  <c r="F4626" i="140"/>
  <c r="G4626" i="140"/>
  <c r="E4627" i="140"/>
  <c r="F4627" i="140"/>
  <c r="G4627" i="140"/>
  <c r="E4628" i="140"/>
  <c r="F4628" i="140"/>
  <c r="G4628" i="140"/>
  <c r="E4629" i="140"/>
  <c r="F4629" i="140"/>
  <c r="G4629" i="140"/>
  <c r="E4630" i="140"/>
  <c r="F4630" i="140"/>
  <c r="G4630" i="140"/>
  <c r="F4631" i="140"/>
  <c r="G4631" i="140"/>
  <c r="E4632" i="140"/>
  <c r="F4632" i="140"/>
  <c r="G4632" i="140"/>
  <c r="E4633" i="140"/>
  <c r="F4633" i="140"/>
  <c r="G4633" i="140"/>
  <c r="E4634" i="140"/>
  <c r="F4634" i="140"/>
  <c r="G4634" i="140"/>
  <c r="E4635" i="140"/>
  <c r="F4635" i="140"/>
  <c r="G4635" i="140"/>
  <c r="E4636" i="140"/>
  <c r="F4636" i="140"/>
  <c r="G4636" i="140"/>
  <c r="E4637" i="140"/>
  <c r="F4637" i="140"/>
  <c r="G4637" i="140"/>
  <c r="E4638" i="140"/>
  <c r="F4638" i="140"/>
  <c r="G4638" i="140"/>
  <c r="E4639" i="140"/>
  <c r="F4639" i="140"/>
  <c r="G4639" i="140"/>
  <c r="E4640" i="140"/>
  <c r="F4640" i="140"/>
  <c r="G4640" i="140"/>
  <c r="E4641" i="140"/>
  <c r="F4641" i="140"/>
  <c r="G4641" i="140"/>
  <c r="E4642" i="140"/>
  <c r="F4642" i="140"/>
  <c r="G4642" i="140"/>
  <c r="E4643" i="140"/>
  <c r="F4643" i="140"/>
  <c r="G4643" i="140"/>
  <c r="E4644" i="140"/>
  <c r="F4644" i="140"/>
  <c r="G4644" i="140"/>
  <c r="E4645" i="140"/>
  <c r="F4645" i="140"/>
  <c r="G4645" i="140"/>
  <c r="F4646" i="140"/>
  <c r="G4646" i="140"/>
  <c r="E4647" i="140"/>
  <c r="F4647" i="140"/>
  <c r="G4647" i="140"/>
  <c r="E4648" i="140"/>
  <c r="F4648" i="140"/>
  <c r="G4648" i="140"/>
  <c r="E4649" i="140"/>
  <c r="F4649" i="140"/>
  <c r="G4649" i="140"/>
  <c r="E4650" i="140"/>
  <c r="F4650" i="140"/>
  <c r="G4650" i="140"/>
  <c r="E4651" i="140"/>
  <c r="F4651" i="140"/>
  <c r="G4651" i="140"/>
  <c r="E4652" i="140"/>
  <c r="F4652" i="140"/>
  <c r="G4652" i="140"/>
  <c r="E4653" i="140"/>
  <c r="F4653" i="140"/>
  <c r="G4653" i="140"/>
  <c r="E4654" i="140"/>
  <c r="F4654" i="140"/>
  <c r="G4654" i="140"/>
  <c r="F4655" i="140"/>
  <c r="G4655" i="140"/>
  <c r="E4656" i="140"/>
  <c r="F4656" i="140"/>
  <c r="G4656" i="140"/>
  <c r="E4657" i="140"/>
  <c r="F4657" i="140"/>
  <c r="G4657" i="140"/>
  <c r="E4658" i="140"/>
  <c r="F4658" i="140"/>
  <c r="G4658" i="140"/>
  <c r="E4659" i="140"/>
  <c r="F4659" i="140"/>
  <c r="G4659" i="140"/>
  <c r="E4660" i="140"/>
  <c r="F4660" i="140"/>
  <c r="G4660" i="140"/>
  <c r="E4661" i="140"/>
  <c r="F4661" i="140"/>
  <c r="G4661" i="140"/>
  <c r="E4662" i="140"/>
  <c r="F4662" i="140"/>
  <c r="G4662" i="140"/>
  <c r="E4663" i="140"/>
  <c r="F4663" i="140"/>
  <c r="G4663" i="140"/>
  <c r="E4664" i="140"/>
  <c r="F4664" i="140"/>
  <c r="G4664" i="140"/>
  <c r="F4665" i="140"/>
  <c r="G4665" i="140"/>
  <c r="E4666" i="140"/>
  <c r="F4666" i="140"/>
  <c r="G4666" i="140"/>
  <c r="E4667" i="140"/>
  <c r="F4667" i="140"/>
  <c r="G4667" i="140"/>
  <c r="E4668" i="140"/>
  <c r="F4668" i="140"/>
  <c r="G4668" i="140"/>
  <c r="E4669" i="140"/>
  <c r="F4669" i="140"/>
  <c r="G4669" i="140"/>
  <c r="E4670" i="140"/>
  <c r="F4670" i="140"/>
  <c r="G4670" i="140"/>
  <c r="E4671" i="140"/>
  <c r="F4671" i="140"/>
  <c r="G4671" i="140"/>
  <c r="E4672" i="140"/>
  <c r="F4672" i="140"/>
  <c r="G4672" i="140"/>
  <c r="E4673" i="140"/>
  <c r="F4673" i="140"/>
  <c r="G4673" i="140"/>
  <c r="F4674" i="140"/>
  <c r="G4674" i="140"/>
  <c r="F4675" i="140"/>
  <c r="G4675" i="140"/>
  <c r="E4676" i="140"/>
  <c r="F4676" i="140"/>
  <c r="G4676" i="140"/>
  <c r="E4677" i="140"/>
  <c r="F4677" i="140"/>
  <c r="G4677" i="140"/>
  <c r="E4678" i="140"/>
  <c r="F4678" i="140"/>
  <c r="G4678" i="140"/>
  <c r="E4679" i="140"/>
  <c r="F4679" i="140"/>
  <c r="G4679" i="140"/>
  <c r="E4680" i="140"/>
  <c r="F4680" i="140"/>
  <c r="G4680" i="140"/>
  <c r="E4681" i="140"/>
  <c r="F4681" i="140"/>
  <c r="G4681" i="140"/>
  <c r="E4682" i="140"/>
  <c r="F4682" i="140"/>
  <c r="G4682" i="140"/>
  <c r="E4683" i="140"/>
  <c r="F4683" i="140"/>
  <c r="G4683" i="140"/>
  <c r="E4684" i="140"/>
  <c r="F4684" i="140"/>
  <c r="G4684" i="140"/>
  <c r="E4685" i="140"/>
  <c r="F4685" i="140"/>
  <c r="G4685" i="140"/>
  <c r="E4686" i="140"/>
  <c r="F4686" i="140"/>
  <c r="G4686" i="140"/>
  <c r="E4687" i="140"/>
  <c r="F4687" i="140"/>
  <c r="G4687" i="140"/>
  <c r="E4688" i="140"/>
  <c r="F4688" i="140"/>
  <c r="G4688" i="140"/>
  <c r="E4689" i="140"/>
  <c r="F4689" i="140"/>
  <c r="G4689" i="140"/>
  <c r="E3836" i="140"/>
  <c r="F3836" i="140"/>
  <c r="G3836" i="140"/>
  <c r="E3837" i="140"/>
  <c r="F3837" i="140"/>
  <c r="G3837" i="140"/>
  <c r="E3838" i="140"/>
  <c r="F3838" i="140"/>
  <c r="G3838" i="140"/>
  <c r="E3839" i="140"/>
  <c r="F3839" i="140"/>
  <c r="G3839" i="140"/>
  <c r="E3840" i="140"/>
  <c r="F3840" i="140"/>
  <c r="G3840" i="140"/>
  <c r="E3841" i="140"/>
  <c r="F3841" i="140"/>
  <c r="G3841" i="140"/>
  <c r="E3842" i="140"/>
  <c r="F3842" i="140"/>
  <c r="G3842" i="140"/>
  <c r="E3843" i="140"/>
  <c r="F3843" i="140"/>
  <c r="G3843" i="140"/>
  <c r="E3844" i="140"/>
  <c r="F3844" i="140"/>
  <c r="G3844" i="140"/>
  <c r="E3845" i="140"/>
  <c r="F3845" i="140"/>
  <c r="G3845" i="140"/>
  <c r="E3846" i="140"/>
  <c r="F3846" i="140"/>
  <c r="G3846" i="140"/>
  <c r="F3847" i="140"/>
  <c r="G3847" i="140"/>
  <c r="E3848" i="140"/>
  <c r="F3848" i="140"/>
  <c r="G3848" i="140"/>
  <c r="E3849" i="140"/>
  <c r="F3849" i="140"/>
  <c r="G3849" i="140"/>
  <c r="E3850" i="140"/>
  <c r="F3850" i="140"/>
  <c r="G3850" i="140"/>
  <c r="E3851" i="140"/>
  <c r="F3851" i="140"/>
  <c r="G3851" i="140"/>
  <c r="E3852" i="140"/>
  <c r="F3852" i="140"/>
  <c r="G3852" i="140"/>
  <c r="E3853" i="140"/>
  <c r="F3853" i="140"/>
  <c r="G3853" i="140"/>
  <c r="E3854" i="140"/>
  <c r="F3854" i="140"/>
  <c r="G3854" i="140"/>
  <c r="E3855" i="140"/>
  <c r="F3855" i="140"/>
  <c r="G3855" i="140"/>
  <c r="E3856" i="140"/>
  <c r="F3856" i="140"/>
  <c r="G3856" i="140"/>
  <c r="E3857" i="140"/>
  <c r="F3857" i="140"/>
  <c r="G3857" i="140"/>
  <c r="E3858" i="140"/>
  <c r="F3858" i="140"/>
  <c r="G3858" i="140"/>
  <c r="E3859" i="140"/>
  <c r="F3859" i="140"/>
  <c r="G3859" i="140"/>
  <c r="E3860" i="140"/>
  <c r="F3860" i="140"/>
  <c r="G3860" i="140"/>
  <c r="E3861" i="140"/>
  <c r="F3861" i="140"/>
  <c r="G3861" i="140"/>
  <c r="E3862" i="140"/>
  <c r="F3862" i="140"/>
  <c r="G3862" i="140"/>
  <c r="E3863" i="140"/>
  <c r="F3863" i="140"/>
  <c r="G3863" i="140"/>
  <c r="F3864" i="140"/>
  <c r="G3864" i="140"/>
  <c r="E3865" i="140"/>
  <c r="F3865" i="140"/>
  <c r="G3865" i="140"/>
  <c r="E3866" i="140"/>
  <c r="F3866" i="140"/>
  <c r="G3866" i="140"/>
  <c r="E3867" i="140"/>
  <c r="F3867" i="140"/>
  <c r="G3867" i="140"/>
  <c r="E3868" i="140"/>
  <c r="F3868" i="140"/>
  <c r="G3868" i="140"/>
  <c r="E3869" i="140"/>
  <c r="F3869" i="140"/>
  <c r="G3869" i="140"/>
  <c r="E3870" i="140"/>
  <c r="F3870" i="140"/>
  <c r="G3870" i="140"/>
  <c r="E3871" i="140"/>
  <c r="F3871" i="140"/>
  <c r="G3871" i="140"/>
  <c r="E3872" i="140"/>
  <c r="F3872" i="140"/>
  <c r="G3872" i="140"/>
  <c r="E3873" i="140"/>
  <c r="F3873" i="140"/>
  <c r="G3873" i="140"/>
  <c r="E3874" i="140"/>
  <c r="F3874" i="140"/>
  <c r="G3874" i="140"/>
  <c r="E3875" i="140"/>
  <c r="F3875" i="140"/>
  <c r="G3875" i="140"/>
  <c r="E3876" i="140"/>
  <c r="F3876" i="140"/>
  <c r="G3876" i="140"/>
  <c r="E3877" i="140"/>
  <c r="F3877" i="140"/>
  <c r="G3877" i="140"/>
  <c r="E3878" i="140"/>
  <c r="F3878" i="140"/>
  <c r="G3878" i="140"/>
  <c r="E3879" i="140"/>
  <c r="F3879" i="140"/>
  <c r="G3879" i="140"/>
  <c r="E3880" i="140"/>
  <c r="F3880" i="140"/>
  <c r="G3880" i="140"/>
  <c r="E3881" i="140"/>
  <c r="F3881" i="140"/>
  <c r="G3881" i="140"/>
  <c r="E3882" i="140"/>
  <c r="F3882" i="140"/>
  <c r="G3882" i="140"/>
  <c r="E3883" i="140"/>
  <c r="F3883" i="140"/>
  <c r="G3883" i="140"/>
  <c r="E3884" i="140"/>
  <c r="F3884" i="140"/>
  <c r="G3884" i="140"/>
  <c r="F3885" i="140"/>
  <c r="G3885" i="140"/>
  <c r="E3886" i="140"/>
  <c r="F3886" i="140"/>
  <c r="G3886" i="140"/>
  <c r="E3887" i="140"/>
  <c r="F3887" i="140"/>
  <c r="G3887" i="140"/>
  <c r="E3888" i="140"/>
  <c r="F3888" i="140"/>
  <c r="G3888" i="140"/>
  <c r="E3889" i="140"/>
  <c r="F3889" i="140"/>
  <c r="G3889" i="140"/>
  <c r="E3890" i="140"/>
  <c r="F3890" i="140"/>
  <c r="G3890" i="140"/>
  <c r="E3891" i="140"/>
  <c r="F3891" i="140"/>
  <c r="G3891" i="140"/>
  <c r="E3892" i="140"/>
  <c r="F3892" i="140"/>
  <c r="G3892" i="140"/>
  <c r="E3893" i="140"/>
  <c r="F3893" i="140"/>
  <c r="G3893" i="140"/>
  <c r="E3894" i="140"/>
  <c r="F3894" i="140"/>
  <c r="G3894" i="140"/>
  <c r="E3895" i="140"/>
  <c r="F3895" i="140"/>
  <c r="G3895" i="140"/>
  <c r="E3896" i="140"/>
  <c r="F3896" i="140"/>
  <c r="G3896" i="140"/>
  <c r="E3897" i="140"/>
  <c r="F3897" i="140"/>
  <c r="G3897" i="140"/>
  <c r="E3898" i="140"/>
  <c r="F3898" i="140"/>
  <c r="G3898" i="140"/>
  <c r="E3899" i="140"/>
  <c r="F3899" i="140"/>
  <c r="G3899" i="140"/>
  <c r="E3900" i="140"/>
  <c r="F3900" i="140"/>
  <c r="G3900" i="140"/>
  <c r="E3901" i="140"/>
  <c r="F3901" i="140"/>
  <c r="G3901" i="140"/>
  <c r="E3902" i="140"/>
  <c r="F3902" i="140"/>
  <c r="G3902" i="140"/>
  <c r="E3903" i="140"/>
  <c r="F3903" i="140"/>
  <c r="G3903" i="140"/>
  <c r="E3904" i="140"/>
  <c r="F3904" i="140"/>
  <c r="G3904" i="140"/>
  <c r="F3905" i="140"/>
  <c r="G3905" i="140"/>
  <c r="E3906" i="140"/>
  <c r="F3906" i="140"/>
  <c r="G3906" i="140"/>
  <c r="E3907" i="140"/>
  <c r="F3907" i="140"/>
  <c r="G3907" i="140"/>
  <c r="E3908" i="140"/>
  <c r="F3908" i="140"/>
  <c r="G3908" i="140"/>
  <c r="E3909" i="140"/>
  <c r="F3909" i="140"/>
  <c r="G3909" i="140"/>
  <c r="E3910" i="140"/>
  <c r="F3910" i="140"/>
  <c r="G3910" i="140"/>
  <c r="E3911" i="140"/>
  <c r="F3911" i="140"/>
  <c r="G3911" i="140"/>
  <c r="E3912" i="140"/>
  <c r="F3912" i="140"/>
  <c r="G3912" i="140"/>
  <c r="E3913" i="140"/>
  <c r="F3913" i="140"/>
  <c r="G3913" i="140"/>
  <c r="E3914" i="140"/>
  <c r="F3914" i="140"/>
  <c r="G3914" i="140"/>
  <c r="E3915" i="140"/>
  <c r="F3915" i="140"/>
  <c r="G3915" i="140"/>
  <c r="E3916" i="140"/>
  <c r="F3916" i="140"/>
  <c r="G3916" i="140"/>
  <c r="E3917" i="140"/>
  <c r="F3917" i="140"/>
  <c r="G3917" i="140"/>
  <c r="E3918" i="140"/>
  <c r="F3918" i="140"/>
  <c r="G3918" i="140"/>
  <c r="E3919" i="140"/>
  <c r="F3919" i="140"/>
  <c r="G3919" i="140"/>
  <c r="E3920" i="140"/>
  <c r="F3920" i="140"/>
  <c r="G3920" i="140"/>
  <c r="E3921" i="140"/>
  <c r="F3921" i="140"/>
  <c r="G3921" i="140"/>
  <c r="E3922" i="140"/>
  <c r="F3922" i="140"/>
  <c r="G3922" i="140"/>
  <c r="E3923" i="140"/>
  <c r="F3923" i="140"/>
  <c r="G3923" i="140"/>
  <c r="F3924" i="140"/>
  <c r="G3924" i="140"/>
  <c r="F3925" i="140"/>
  <c r="G3925" i="140"/>
  <c r="E3926" i="140"/>
  <c r="F3926" i="140"/>
  <c r="G3926" i="140"/>
  <c r="E3927" i="140"/>
  <c r="F3927" i="140"/>
  <c r="G3927" i="140"/>
  <c r="E3928" i="140"/>
  <c r="F3928" i="140"/>
  <c r="G3928" i="140"/>
  <c r="E3929" i="140"/>
  <c r="F3929" i="140"/>
  <c r="G3929" i="140"/>
  <c r="E3930" i="140"/>
  <c r="F3930" i="140"/>
  <c r="G3930" i="140"/>
  <c r="E3931" i="140"/>
  <c r="F3931" i="140"/>
  <c r="G3931" i="140"/>
  <c r="E3932" i="140"/>
  <c r="F3932" i="140"/>
  <c r="G3932" i="140"/>
  <c r="E3933" i="140"/>
  <c r="F3933" i="140"/>
  <c r="G3933" i="140"/>
  <c r="E3934" i="140"/>
  <c r="F3934" i="140"/>
  <c r="G3934" i="140"/>
  <c r="E3935" i="140"/>
  <c r="F3935" i="140"/>
  <c r="G3935" i="140"/>
  <c r="E3936" i="140"/>
  <c r="F3936" i="140"/>
  <c r="G3936" i="140"/>
  <c r="E3937" i="140"/>
  <c r="F3937" i="140"/>
  <c r="G3937" i="140"/>
  <c r="F3938" i="140"/>
  <c r="G3938" i="140"/>
  <c r="E3939" i="140"/>
  <c r="F3939" i="140"/>
  <c r="G3939" i="140"/>
  <c r="E3940" i="140"/>
  <c r="F3940" i="140"/>
  <c r="G3940" i="140"/>
  <c r="E3941" i="140"/>
  <c r="F3941" i="140"/>
  <c r="G3941" i="140"/>
  <c r="E3942" i="140"/>
  <c r="F3942" i="140"/>
  <c r="G3942" i="140"/>
  <c r="E3943" i="140"/>
  <c r="F3943" i="140"/>
  <c r="G3943" i="140"/>
  <c r="E3944" i="140"/>
  <c r="F3944" i="140"/>
  <c r="G3944" i="140"/>
  <c r="E3945" i="140"/>
  <c r="F3945" i="140"/>
  <c r="G3945" i="140"/>
  <c r="E3946" i="140"/>
  <c r="F3946" i="140"/>
  <c r="G3946" i="140"/>
  <c r="E3947" i="140"/>
  <c r="F3947" i="140"/>
  <c r="G3947" i="140"/>
  <c r="E3948" i="140"/>
  <c r="F3948" i="140"/>
  <c r="G3948" i="140"/>
  <c r="E3949" i="140"/>
  <c r="F3949" i="140"/>
  <c r="G3949" i="140"/>
  <c r="F3950" i="140"/>
  <c r="G3950" i="140"/>
  <c r="E3951" i="140"/>
  <c r="F3951" i="140"/>
  <c r="G3951" i="140"/>
  <c r="E3952" i="140"/>
  <c r="F3952" i="140"/>
  <c r="G3952" i="140"/>
  <c r="E3953" i="140"/>
  <c r="F3953" i="140"/>
  <c r="G3953" i="140"/>
  <c r="E3954" i="140"/>
  <c r="F3954" i="140"/>
  <c r="G3954" i="140"/>
  <c r="E3955" i="140"/>
  <c r="F3955" i="140"/>
  <c r="G3955" i="140"/>
  <c r="E3956" i="140"/>
  <c r="F3956" i="140"/>
  <c r="G3956" i="140"/>
  <c r="E3957" i="140"/>
  <c r="F3957" i="140"/>
  <c r="G3957" i="140"/>
  <c r="E3958" i="140"/>
  <c r="F3958" i="140"/>
  <c r="G3958" i="140"/>
  <c r="E3959" i="140"/>
  <c r="F3959" i="140"/>
  <c r="G3959" i="140"/>
  <c r="E3960" i="140"/>
  <c r="F3960" i="140"/>
  <c r="G3960" i="140"/>
  <c r="F3961" i="140"/>
  <c r="G3961" i="140"/>
  <c r="E3962" i="140"/>
  <c r="F3962" i="140"/>
  <c r="G3962" i="140"/>
  <c r="E3963" i="140"/>
  <c r="F3963" i="140"/>
  <c r="G3963" i="140"/>
  <c r="E3964" i="140"/>
  <c r="F3964" i="140"/>
  <c r="G3964" i="140"/>
  <c r="E3965" i="140"/>
  <c r="F3965" i="140"/>
  <c r="G3965" i="140"/>
  <c r="E3966" i="140"/>
  <c r="F3966" i="140"/>
  <c r="G3966" i="140"/>
  <c r="F3967" i="140"/>
  <c r="G3967" i="140"/>
  <c r="E3968" i="140"/>
  <c r="F3968" i="140"/>
  <c r="G3968" i="140"/>
  <c r="E3969" i="140"/>
  <c r="F3969" i="140"/>
  <c r="G3969" i="140"/>
  <c r="E3970" i="140"/>
  <c r="F3970" i="140"/>
  <c r="G3970" i="140"/>
  <c r="F3971" i="140"/>
  <c r="G3971" i="140"/>
  <c r="F3972" i="140"/>
  <c r="G3972" i="140"/>
  <c r="E3973" i="140"/>
  <c r="F3973" i="140"/>
  <c r="G3973" i="140"/>
  <c r="E3974" i="140"/>
  <c r="F3974" i="140"/>
  <c r="G3974" i="140"/>
  <c r="E3975" i="140"/>
  <c r="F3975" i="140"/>
  <c r="G3975" i="140"/>
  <c r="E3976" i="140"/>
  <c r="F3976" i="140"/>
  <c r="G3976" i="140"/>
  <c r="E3977" i="140"/>
  <c r="F3977" i="140"/>
  <c r="G3977" i="140"/>
  <c r="E3978" i="140"/>
  <c r="F3978" i="140"/>
  <c r="G3978" i="140"/>
  <c r="E3979" i="140"/>
  <c r="F3979" i="140"/>
  <c r="G3979" i="140"/>
  <c r="E3980" i="140"/>
  <c r="F3980" i="140"/>
  <c r="G3980" i="140"/>
  <c r="E3981" i="140"/>
  <c r="F3981" i="140"/>
  <c r="G3981" i="140"/>
  <c r="E3982" i="140"/>
  <c r="F3982" i="140"/>
  <c r="G3982" i="140"/>
  <c r="E3983" i="140"/>
  <c r="F3983" i="140"/>
  <c r="G3983" i="140"/>
  <c r="E3984" i="140"/>
  <c r="F3984" i="140"/>
  <c r="G3984" i="140"/>
  <c r="E3985" i="140"/>
  <c r="F3985" i="140"/>
  <c r="G3985" i="140"/>
  <c r="F3986" i="140"/>
  <c r="G3986" i="140"/>
  <c r="E3987" i="140"/>
  <c r="F3987" i="140"/>
  <c r="G3987" i="140"/>
  <c r="E3988" i="140"/>
  <c r="F3988" i="140"/>
  <c r="G3988" i="140"/>
  <c r="E3989" i="140"/>
  <c r="F3989" i="140"/>
  <c r="G3989" i="140"/>
  <c r="E3990" i="140"/>
  <c r="F3990" i="140"/>
  <c r="G3990" i="140"/>
  <c r="E3991" i="140"/>
  <c r="F3991" i="140"/>
  <c r="G3991" i="140"/>
  <c r="E3992" i="140"/>
  <c r="F3992" i="140"/>
  <c r="G3992" i="140"/>
  <c r="E3993" i="140"/>
  <c r="F3993" i="140"/>
  <c r="G3993" i="140"/>
  <c r="E3994" i="140"/>
  <c r="F3994" i="140"/>
  <c r="G3994" i="140"/>
  <c r="E3995" i="140"/>
  <c r="F3995" i="140"/>
  <c r="G3995" i="140"/>
  <c r="E3996" i="140"/>
  <c r="F3996" i="140"/>
  <c r="G3996" i="140"/>
  <c r="F3997" i="140"/>
  <c r="G3997" i="140"/>
  <c r="E3998" i="140"/>
  <c r="F3998" i="140"/>
  <c r="G3998" i="140"/>
  <c r="E3999" i="140"/>
  <c r="F3999" i="140"/>
  <c r="G3999" i="140"/>
  <c r="E4000" i="140"/>
  <c r="F4000" i="140"/>
  <c r="G4000" i="140"/>
  <c r="E4001" i="140"/>
  <c r="F4001" i="140"/>
  <c r="G4001" i="140"/>
  <c r="E4002" i="140"/>
  <c r="F4002" i="140"/>
  <c r="G4002" i="140"/>
  <c r="E4003" i="140"/>
  <c r="F4003" i="140"/>
  <c r="G4003" i="140"/>
  <c r="E4004" i="140"/>
  <c r="F4004" i="140"/>
  <c r="G4004" i="140"/>
  <c r="E4005" i="140"/>
  <c r="F4005" i="140"/>
  <c r="G4005" i="140"/>
  <c r="E4006" i="140"/>
  <c r="F4006" i="140"/>
  <c r="G4006" i="140"/>
  <c r="E4007" i="140"/>
  <c r="F4007" i="140"/>
  <c r="G4007" i="140"/>
  <c r="E4008" i="140"/>
  <c r="F4008" i="140"/>
  <c r="G4008" i="140"/>
  <c r="E4009" i="140"/>
  <c r="F4009" i="140"/>
  <c r="G4009" i="140"/>
  <c r="E4010" i="140"/>
  <c r="F4010" i="140"/>
  <c r="G4010" i="140"/>
  <c r="E4011" i="140"/>
  <c r="F4011" i="140"/>
  <c r="G4011" i="140"/>
  <c r="E4012" i="140"/>
  <c r="F4012" i="140"/>
  <c r="G4012" i="140"/>
  <c r="E4013" i="140"/>
  <c r="F4013" i="140"/>
  <c r="G4013" i="140"/>
  <c r="E4014" i="140"/>
  <c r="F4014" i="140"/>
  <c r="G4014" i="140"/>
  <c r="E4015" i="140"/>
  <c r="F4015" i="140"/>
  <c r="G4015" i="140"/>
  <c r="F4016" i="140"/>
  <c r="G4016" i="140"/>
  <c r="E4017" i="140"/>
  <c r="F4017" i="140"/>
  <c r="G4017" i="140"/>
  <c r="E4018" i="140"/>
  <c r="F4018" i="140"/>
  <c r="G4018" i="140"/>
  <c r="E4019" i="140"/>
  <c r="F4019" i="140"/>
  <c r="G4019" i="140"/>
  <c r="E4020" i="140"/>
  <c r="F4020" i="140"/>
  <c r="G4020" i="140"/>
  <c r="E4021" i="140"/>
  <c r="F4021" i="140"/>
  <c r="G4021" i="140"/>
  <c r="E4022" i="140"/>
  <c r="F4022" i="140"/>
  <c r="G4022" i="140"/>
  <c r="E4023" i="140"/>
  <c r="F4023" i="140"/>
  <c r="G4023" i="140"/>
  <c r="E4024" i="140"/>
  <c r="F4024" i="140"/>
  <c r="G4024" i="140"/>
  <c r="E4025" i="140"/>
  <c r="F4025" i="140"/>
  <c r="G4025" i="140"/>
  <c r="E4026" i="140"/>
  <c r="F4026" i="140"/>
  <c r="G4026" i="140"/>
  <c r="E4027" i="140"/>
  <c r="F4027" i="140"/>
  <c r="G4027" i="140"/>
  <c r="E4028" i="140"/>
  <c r="F4028" i="140"/>
  <c r="G4028" i="140"/>
  <c r="E4029" i="140"/>
  <c r="F4029" i="140"/>
  <c r="G4029" i="140"/>
  <c r="E4030" i="140"/>
  <c r="F4030" i="140"/>
  <c r="G4030" i="140"/>
  <c r="E4031" i="140"/>
  <c r="F4031" i="140"/>
  <c r="G4031" i="140"/>
  <c r="E4032" i="140"/>
  <c r="F4032" i="140"/>
  <c r="G4032" i="140"/>
  <c r="E4033" i="140"/>
  <c r="F4033" i="140"/>
  <c r="G4033" i="140"/>
  <c r="F4034" i="140"/>
  <c r="G4034" i="140"/>
  <c r="E4035" i="140"/>
  <c r="F4035" i="140"/>
  <c r="G4035" i="140"/>
  <c r="E4036" i="140"/>
  <c r="F4036" i="140"/>
  <c r="G4036" i="140"/>
  <c r="E4037" i="140"/>
  <c r="F4037" i="140"/>
  <c r="G4037" i="140"/>
  <c r="E4038" i="140"/>
  <c r="F4038" i="140"/>
  <c r="G4038" i="140"/>
  <c r="E4039" i="140"/>
  <c r="F4039" i="140"/>
  <c r="G4039" i="140"/>
  <c r="E4040" i="140"/>
  <c r="F4040" i="140"/>
  <c r="G4040" i="140"/>
  <c r="E4041" i="140"/>
  <c r="F4041" i="140"/>
  <c r="G4041" i="140"/>
  <c r="E4042" i="140"/>
  <c r="F4042" i="140"/>
  <c r="G4042" i="140"/>
  <c r="E4043" i="140"/>
  <c r="F4043" i="140"/>
  <c r="G4043" i="140"/>
  <c r="E4044" i="140"/>
  <c r="F4044" i="140"/>
  <c r="G4044" i="140"/>
  <c r="E4045" i="140"/>
  <c r="F4045" i="140"/>
  <c r="G4045" i="140"/>
  <c r="E4046" i="140"/>
  <c r="F4046" i="140"/>
  <c r="G4046" i="140"/>
  <c r="E4047" i="140"/>
  <c r="F4047" i="140"/>
  <c r="G4047" i="140"/>
  <c r="F4048" i="140"/>
  <c r="G4048" i="140"/>
  <c r="E4049" i="140"/>
  <c r="F4049" i="140"/>
  <c r="G4049" i="140"/>
  <c r="E4050" i="140"/>
  <c r="F4050" i="140"/>
  <c r="G4050" i="140"/>
  <c r="E4051" i="140"/>
  <c r="F4051" i="140"/>
  <c r="G4051" i="140"/>
  <c r="E4052" i="140"/>
  <c r="F4052" i="140"/>
  <c r="G4052" i="140"/>
  <c r="E4053" i="140"/>
  <c r="F4053" i="140"/>
  <c r="G4053" i="140"/>
  <c r="E4054" i="140"/>
  <c r="F4054" i="140"/>
  <c r="G4054" i="140"/>
  <c r="E4055" i="140"/>
  <c r="F4055" i="140"/>
  <c r="G4055" i="140"/>
  <c r="E4056" i="140"/>
  <c r="F4056" i="140"/>
  <c r="G4056" i="140"/>
  <c r="E4057" i="140"/>
  <c r="F4057" i="140"/>
  <c r="G4057" i="140"/>
  <c r="E4058" i="140"/>
  <c r="F4058" i="140"/>
  <c r="G4058" i="140"/>
  <c r="F4059" i="140"/>
  <c r="G4059" i="140"/>
  <c r="E4060" i="140"/>
  <c r="F4060" i="140"/>
  <c r="G4060" i="140"/>
  <c r="E4061" i="140"/>
  <c r="F4061" i="140"/>
  <c r="G4061" i="140"/>
  <c r="E4062" i="140"/>
  <c r="F4062" i="140"/>
  <c r="G4062" i="140"/>
  <c r="E4063" i="140"/>
  <c r="F4063" i="140"/>
  <c r="G4063" i="140"/>
  <c r="E4064" i="140"/>
  <c r="F4064" i="140"/>
  <c r="G4064" i="140"/>
  <c r="E4065" i="140"/>
  <c r="F4065" i="140"/>
  <c r="G4065" i="140"/>
  <c r="E4066" i="140"/>
  <c r="F4066" i="140"/>
  <c r="G4066" i="140"/>
  <c r="E4067" i="140"/>
  <c r="F4067" i="140"/>
  <c r="G4067" i="140"/>
  <c r="E4068" i="140"/>
  <c r="F4068" i="140"/>
  <c r="G4068" i="140"/>
  <c r="F4069" i="140"/>
  <c r="G4069" i="140"/>
  <c r="E4070" i="140"/>
  <c r="F4070" i="140"/>
  <c r="G4070" i="140"/>
  <c r="E4071" i="140"/>
  <c r="F4071" i="140"/>
  <c r="G4071" i="140"/>
  <c r="E4072" i="140"/>
  <c r="F4072" i="140"/>
  <c r="G4072" i="140"/>
  <c r="E4073" i="140"/>
  <c r="F4073" i="140"/>
  <c r="G4073" i="140"/>
  <c r="E4074" i="140"/>
  <c r="F4074" i="140"/>
  <c r="G4074" i="140"/>
  <c r="E4075" i="140"/>
  <c r="F4075" i="140"/>
  <c r="G4075" i="140"/>
  <c r="E4076" i="140"/>
  <c r="F4076" i="140"/>
  <c r="G4076" i="140"/>
  <c r="F4077" i="140"/>
  <c r="G4077" i="140"/>
  <c r="E4078" i="140"/>
  <c r="F4078" i="140"/>
  <c r="G4078" i="140"/>
  <c r="E4079" i="140"/>
  <c r="F4079" i="140"/>
  <c r="G4079" i="140"/>
  <c r="E4080" i="140"/>
  <c r="F4080" i="140"/>
  <c r="G4080" i="140"/>
  <c r="E4081" i="140"/>
  <c r="F4081" i="140"/>
  <c r="G4081" i="140"/>
  <c r="E4082" i="140"/>
  <c r="F4082" i="140"/>
  <c r="G4082" i="140"/>
  <c r="E4083" i="140"/>
  <c r="F4083" i="140"/>
  <c r="G4083" i="140"/>
  <c r="E4084" i="140"/>
  <c r="F4084" i="140"/>
  <c r="G4084" i="140"/>
  <c r="E4085" i="140"/>
  <c r="F4085" i="140"/>
  <c r="G4085" i="140"/>
  <c r="E4086" i="140"/>
  <c r="F4086" i="140"/>
  <c r="G4086" i="140"/>
  <c r="E4087" i="140"/>
  <c r="F4087" i="140"/>
  <c r="G4087" i="140"/>
  <c r="F4088" i="140"/>
  <c r="G4088" i="140"/>
  <c r="E4089" i="140"/>
  <c r="F4089" i="140"/>
  <c r="G4089" i="140"/>
  <c r="E4090" i="140"/>
  <c r="F4090" i="140"/>
  <c r="G4090" i="140"/>
  <c r="E4091" i="140"/>
  <c r="F4091" i="140"/>
  <c r="G4091" i="140"/>
  <c r="E4092" i="140"/>
  <c r="F4092" i="140"/>
  <c r="G4092" i="140"/>
  <c r="E4093" i="140"/>
  <c r="F4093" i="140"/>
  <c r="G4093" i="140"/>
  <c r="E4094" i="140"/>
  <c r="F4094" i="140"/>
  <c r="G4094" i="140"/>
  <c r="E4095" i="140"/>
  <c r="F4095" i="140"/>
  <c r="G4095" i="140"/>
  <c r="E4096" i="140"/>
  <c r="F4096" i="140"/>
  <c r="G4096" i="140"/>
  <c r="E4097" i="140"/>
  <c r="F4097" i="140"/>
  <c r="G4097" i="140"/>
  <c r="E4098" i="140"/>
  <c r="F4098" i="140"/>
  <c r="G4098" i="140"/>
  <c r="E4099" i="140"/>
  <c r="F4099" i="140"/>
  <c r="G4099" i="140"/>
  <c r="E4100" i="140"/>
  <c r="F4100" i="140"/>
  <c r="G4100" i="140"/>
  <c r="E4101" i="140"/>
  <c r="F4101" i="140"/>
  <c r="G4101" i="140"/>
  <c r="E4102" i="140"/>
  <c r="F4102" i="140"/>
  <c r="G4102" i="140"/>
  <c r="E4103" i="140"/>
  <c r="F4103" i="140"/>
  <c r="G4103" i="140"/>
  <c r="E4104" i="140"/>
  <c r="F4104" i="140"/>
  <c r="G4104" i="140"/>
  <c r="E4105" i="140"/>
  <c r="F4105" i="140"/>
  <c r="G4105" i="140"/>
  <c r="E4106" i="140"/>
  <c r="F4106" i="140"/>
  <c r="G4106" i="140"/>
  <c r="F4107" i="140"/>
  <c r="G4107" i="140"/>
  <c r="E4108" i="140"/>
  <c r="F4108" i="140"/>
  <c r="G4108" i="140"/>
  <c r="E4109" i="140"/>
  <c r="F4109" i="140"/>
  <c r="G4109" i="140"/>
  <c r="E4110" i="140"/>
  <c r="F4110" i="140"/>
  <c r="G4110" i="140"/>
  <c r="E4111" i="140"/>
  <c r="F4111" i="140"/>
  <c r="G4111" i="140"/>
  <c r="E4112" i="140"/>
  <c r="F4112" i="140"/>
  <c r="G4112" i="140"/>
  <c r="E4113" i="140"/>
  <c r="F4113" i="140"/>
  <c r="G4113" i="140"/>
  <c r="E4114" i="140"/>
  <c r="F4114" i="140"/>
  <c r="G4114" i="140"/>
  <c r="E4115" i="140"/>
  <c r="F4115" i="140"/>
  <c r="G4115" i="140"/>
  <c r="E4116" i="140"/>
  <c r="F4116" i="140"/>
  <c r="G4116" i="140"/>
  <c r="E4117" i="140"/>
  <c r="F4117" i="140"/>
  <c r="G4117" i="140"/>
  <c r="E4118" i="140"/>
  <c r="F4118" i="140"/>
  <c r="G4118" i="140"/>
  <c r="E4119" i="140"/>
  <c r="F4119" i="140"/>
  <c r="G4119" i="140"/>
  <c r="F4120" i="140"/>
  <c r="G4120" i="140"/>
  <c r="F4121" i="140"/>
  <c r="G4121" i="140"/>
  <c r="E4122" i="140"/>
  <c r="F4122" i="140"/>
  <c r="G4122" i="140"/>
  <c r="E4123" i="140"/>
  <c r="F4123" i="140"/>
  <c r="G4123" i="140"/>
  <c r="E4124" i="140"/>
  <c r="F4124" i="140"/>
  <c r="G4124" i="140"/>
  <c r="E4125" i="140"/>
  <c r="F4125" i="140"/>
  <c r="G4125" i="140"/>
  <c r="E4126" i="140"/>
  <c r="F4126" i="140"/>
  <c r="G4126" i="140"/>
  <c r="E4127" i="140"/>
  <c r="F4127" i="140"/>
  <c r="G4127" i="140"/>
  <c r="F4128" i="140"/>
  <c r="G4128" i="140"/>
  <c r="E4129" i="140"/>
  <c r="F4129" i="140"/>
  <c r="G4129" i="140"/>
  <c r="E4130" i="140"/>
  <c r="F4130" i="140"/>
  <c r="G4130" i="140"/>
  <c r="E4131" i="140"/>
  <c r="F4131" i="140"/>
  <c r="G4131" i="140"/>
  <c r="E4132" i="140"/>
  <c r="F4132" i="140"/>
  <c r="G4132" i="140"/>
  <c r="E4133" i="140"/>
  <c r="F4133" i="140"/>
  <c r="G4133" i="140"/>
  <c r="E4134" i="140"/>
  <c r="F4134" i="140"/>
  <c r="G4134" i="140"/>
  <c r="E4135" i="140"/>
  <c r="F4135" i="140"/>
  <c r="G4135" i="140"/>
  <c r="E4136" i="140"/>
  <c r="F4136" i="140"/>
  <c r="G4136" i="140"/>
  <c r="E4137" i="140"/>
  <c r="F4137" i="140"/>
  <c r="G4137" i="140"/>
  <c r="E4138" i="140"/>
  <c r="F4138" i="140"/>
  <c r="G4138" i="140"/>
  <c r="E4139" i="140"/>
  <c r="F4139" i="140"/>
  <c r="G4139" i="140"/>
  <c r="E4140" i="140"/>
  <c r="F4140" i="140"/>
  <c r="G4140" i="140"/>
  <c r="E4141" i="140"/>
  <c r="F4141" i="140"/>
  <c r="G4141" i="140"/>
  <c r="E4142" i="140"/>
  <c r="F4142" i="140"/>
  <c r="G4142" i="140"/>
  <c r="F4143" i="140"/>
  <c r="G4143" i="140"/>
  <c r="F4144" i="140"/>
  <c r="G4144" i="140"/>
  <c r="E4145" i="140"/>
  <c r="F4145" i="140"/>
  <c r="G4145" i="140"/>
  <c r="E4146" i="140"/>
  <c r="F4146" i="140"/>
  <c r="G4146" i="140"/>
  <c r="E4147" i="140"/>
  <c r="F4147" i="140"/>
  <c r="G4147" i="140"/>
  <c r="E4148" i="140"/>
  <c r="F4148" i="140"/>
  <c r="G4148" i="140"/>
  <c r="E4149" i="140"/>
  <c r="F4149" i="140"/>
  <c r="G4149" i="140"/>
  <c r="E4150" i="140"/>
  <c r="F4150" i="140"/>
  <c r="G4150" i="140"/>
  <c r="E4151" i="140"/>
  <c r="F4151" i="140"/>
  <c r="G4151" i="140"/>
  <c r="E4152" i="140"/>
  <c r="F4152" i="140"/>
  <c r="G4152" i="140"/>
  <c r="E4153" i="140"/>
  <c r="F4153" i="140"/>
  <c r="G4153" i="140"/>
  <c r="E4154" i="140"/>
  <c r="F4154" i="140"/>
  <c r="G4154" i="140"/>
  <c r="E4155" i="140"/>
  <c r="F4155" i="140"/>
  <c r="G4155" i="140"/>
  <c r="E4156" i="140"/>
  <c r="F4156" i="140"/>
  <c r="G4156" i="140"/>
  <c r="E4157" i="140"/>
  <c r="F4157" i="140"/>
  <c r="G4157" i="140"/>
  <c r="E4158" i="140"/>
  <c r="F4158" i="140"/>
  <c r="G4158" i="140"/>
  <c r="F4159" i="140"/>
  <c r="G4159" i="140"/>
  <c r="E4160" i="140"/>
  <c r="F4160" i="140"/>
  <c r="G4160" i="140"/>
  <c r="E4161" i="140"/>
  <c r="F4161" i="140"/>
  <c r="G4161" i="140"/>
  <c r="E4162" i="140"/>
  <c r="F4162" i="140"/>
  <c r="G4162" i="140"/>
  <c r="E4163" i="140"/>
  <c r="F4163" i="140"/>
  <c r="G4163" i="140"/>
  <c r="E4164" i="140"/>
  <c r="F4164" i="140"/>
  <c r="G4164" i="140"/>
  <c r="E4165" i="140"/>
  <c r="F4165" i="140"/>
  <c r="G4165" i="140"/>
  <c r="E4166" i="140"/>
  <c r="F4166" i="140"/>
  <c r="G4166" i="140"/>
  <c r="E4167" i="140"/>
  <c r="F4167" i="140"/>
  <c r="G4167" i="140"/>
  <c r="E4168" i="140"/>
  <c r="F4168" i="140"/>
  <c r="G4168" i="140"/>
  <c r="F4169" i="140"/>
  <c r="G4169" i="140"/>
  <c r="E4170" i="140"/>
  <c r="F4170" i="140"/>
  <c r="G4170" i="140"/>
  <c r="E4171" i="140"/>
  <c r="F4171" i="140"/>
  <c r="G4171" i="140"/>
  <c r="E4172" i="140"/>
  <c r="F4172" i="140"/>
  <c r="G4172" i="140"/>
  <c r="E4173" i="140"/>
  <c r="F4173" i="140"/>
  <c r="G4173" i="140"/>
  <c r="E4174" i="140"/>
  <c r="F4174" i="140"/>
  <c r="G4174" i="140"/>
  <c r="E4175" i="140"/>
  <c r="F4175" i="140"/>
  <c r="G4175" i="140"/>
  <c r="E4176" i="140"/>
  <c r="F4176" i="140"/>
  <c r="G4176" i="140"/>
  <c r="E4177" i="140"/>
  <c r="F4177" i="140"/>
  <c r="G4177" i="140"/>
  <c r="E4178" i="140"/>
  <c r="F4178" i="140"/>
  <c r="G4178" i="140"/>
  <c r="E4179" i="140"/>
  <c r="F4179" i="140"/>
  <c r="G4179" i="140"/>
  <c r="E4180" i="140"/>
  <c r="F4180" i="140"/>
  <c r="G4180" i="140"/>
  <c r="E4181" i="140"/>
  <c r="F4181" i="140"/>
  <c r="G4181" i="140"/>
  <c r="E4182" i="140"/>
  <c r="F4182" i="140"/>
  <c r="G4182" i="140"/>
  <c r="E4183" i="140"/>
  <c r="F4183" i="140"/>
  <c r="G4183" i="140"/>
  <c r="E4184" i="140"/>
  <c r="F4184" i="140"/>
  <c r="G4184" i="140"/>
  <c r="E4185" i="140"/>
  <c r="F4185" i="140"/>
  <c r="G4185" i="140"/>
  <c r="E4186" i="140"/>
  <c r="F4186" i="140"/>
  <c r="G4186" i="140"/>
  <c r="E4187" i="140"/>
  <c r="F4187" i="140"/>
  <c r="G4187" i="140"/>
  <c r="F4188" i="140"/>
  <c r="G4188" i="140"/>
  <c r="E4189" i="140"/>
  <c r="F4189" i="140"/>
  <c r="G4189" i="140"/>
  <c r="E4190" i="140"/>
  <c r="F4190" i="140"/>
  <c r="G4190" i="140"/>
  <c r="E4191" i="140"/>
  <c r="F4191" i="140"/>
  <c r="G4191" i="140"/>
  <c r="E4192" i="140"/>
  <c r="F4192" i="140"/>
  <c r="G4192" i="140"/>
  <c r="E4193" i="140"/>
  <c r="F4193" i="140"/>
  <c r="G4193" i="140"/>
  <c r="E4194" i="140"/>
  <c r="F4194" i="140"/>
  <c r="G4194" i="140"/>
  <c r="E4195" i="140"/>
  <c r="F4195" i="140"/>
  <c r="G4195" i="140"/>
  <c r="E4196" i="140"/>
  <c r="F4196" i="140"/>
  <c r="G4196" i="140"/>
  <c r="E4197" i="140"/>
  <c r="F4197" i="140"/>
  <c r="G4197" i="140"/>
  <c r="E4198" i="140"/>
  <c r="F4198" i="140"/>
  <c r="G4198" i="140"/>
  <c r="F4199" i="140"/>
  <c r="G4199" i="140"/>
  <c r="E4200" i="140"/>
  <c r="F4200" i="140"/>
  <c r="G4200" i="140"/>
  <c r="E4201" i="140"/>
  <c r="F4201" i="140"/>
  <c r="G4201" i="140"/>
  <c r="E4202" i="140"/>
  <c r="F4202" i="140"/>
  <c r="G4202" i="140"/>
  <c r="E4203" i="140"/>
  <c r="F4203" i="140"/>
  <c r="G4203" i="140"/>
  <c r="E4204" i="140"/>
  <c r="F4204" i="140"/>
  <c r="G4204" i="140"/>
  <c r="F4205" i="140"/>
  <c r="G4205" i="140"/>
  <c r="F4206" i="140"/>
  <c r="G4206" i="140"/>
  <c r="E4207" i="140"/>
  <c r="F4207" i="140"/>
  <c r="G4207" i="140"/>
  <c r="E4208" i="140"/>
  <c r="F4208" i="140"/>
  <c r="G4208" i="140"/>
  <c r="E4209" i="140"/>
  <c r="F4209" i="140"/>
  <c r="G4209" i="140"/>
  <c r="E4210" i="140"/>
  <c r="F4210" i="140"/>
  <c r="G4210" i="140"/>
  <c r="E4211" i="140"/>
  <c r="F4211" i="140"/>
  <c r="G4211" i="140"/>
  <c r="E4212" i="140"/>
  <c r="F4212" i="140"/>
  <c r="G4212" i="140"/>
  <c r="E4213" i="140"/>
  <c r="F4213" i="140"/>
  <c r="G4213" i="140"/>
  <c r="F4214" i="140"/>
  <c r="G4214" i="140"/>
  <c r="E4215" i="140"/>
  <c r="F4215" i="140"/>
  <c r="G4215" i="140"/>
  <c r="E4216" i="140"/>
  <c r="F4216" i="140"/>
  <c r="G4216" i="140"/>
  <c r="E4217" i="140"/>
  <c r="F4217" i="140"/>
  <c r="G4217" i="140"/>
  <c r="E4218" i="140"/>
  <c r="F4218" i="140"/>
  <c r="G4218" i="140"/>
  <c r="E4219" i="140"/>
  <c r="F4219" i="140"/>
  <c r="G4219" i="140"/>
  <c r="E4220" i="140"/>
  <c r="F4220" i="140"/>
  <c r="G4220" i="140"/>
  <c r="E4221" i="140"/>
  <c r="F4221" i="140"/>
  <c r="G4221" i="140"/>
  <c r="E4222" i="140"/>
  <c r="F4222" i="140"/>
  <c r="G4222" i="140"/>
  <c r="E4223" i="140"/>
  <c r="F4223" i="140"/>
  <c r="G4223" i="140"/>
  <c r="E4224" i="140"/>
  <c r="F4224" i="140"/>
  <c r="G4224" i="140"/>
  <c r="E4225" i="140"/>
  <c r="F4225" i="140"/>
  <c r="G4225" i="140"/>
  <c r="E4226" i="140"/>
  <c r="F4226" i="140"/>
  <c r="G4226" i="140"/>
  <c r="E4227" i="140"/>
  <c r="F4227" i="140"/>
  <c r="G4227" i="140"/>
  <c r="E4228" i="140"/>
  <c r="F4228" i="140"/>
  <c r="G4228" i="140"/>
  <c r="E4229" i="140"/>
  <c r="F4229" i="140"/>
  <c r="G4229" i="140"/>
  <c r="E4230" i="140"/>
  <c r="F4230" i="140"/>
  <c r="G4230" i="140"/>
  <c r="E4231" i="140"/>
  <c r="F4231" i="140"/>
  <c r="G4231" i="140"/>
  <c r="F4232" i="140"/>
  <c r="G4232" i="140"/>
  <c r="E4233" i="140"/>
  <c r="F4233" i="140"/>
  <c r="G4233" i="140"/>
  <c r="E4234" i="140"/>
  <c r="F4234" i="140"/>
  <c r="G4234" i="140"/>
  <c r="E4235" i="140"/>
  <c r="F4235" i="140"/>
  <c r="G4235" i="140"/>
  <c r="E4236" i="140"/>
  <c r="F4236" i="140"/>
  <c r="G4236" i="140"/>
  <c r="E4237" i="140"/>
  <c r="F4237" i="140"/>
  <c r="G4237" i="140"/>
  <c r="E4238" i="140"/>
  <c r="F4238" i="140"/>
  <c r="G4238" i="140"/>
  <c r="E4239" i="140"/>
  <c r="F4239" i="140"/>
  <c r="G4239" i="140"/>
  <c r="E4240" i="140"/>
  <c r="F4240" i="140"/>
  <c r="G4240" i="140"/>
  <c r="E4241" i="140"/>
  <c r="F4241" i="140"/>
  <c r="G4241" i="140"/>
  <c r="E4242" i="140"/>
  <c r="F4242" i="140"/>
  <c r="G4242" i="140"/>
  <c r="E4243" i="140"/>
  <c r="F4243" i="140"/>
  <c r="G4243" i="140"/>
  <c r="E4244" i="140"/>
  <c r="F4244" i="140"/>
  <c r="G4244" i="140"/>
  <c r="E4245" i="140"/>
  <c r="F4245" i="140"/>
  <c r="G4245" i="140"/>
  <c r="F4246" i="140"/>
  <c r="G4246" i="140"/>
  <c r="E4247" i="140"/>
  <c r="F4247" i="140"/>
  <c r="G4247" i="140"/>
  <c r="E4248" i="140"/>
  <c r="F4248" i="140"/>
  <c r="G4248" i="140"/>
  <c r="E4249" i="140"/>
  <c r="F4249" i="140"/>
  <c r="G4249" i="140"/>
  <c r="E4250" i="140"/>
  <c r="F4250" i="140"/>
  <c r="G4250" i="140"/>
  <c r="E4251" i="140"/>
  <c r="F4251" i="140"/>
  <c r="G4251" i="140"/>
  <c r="E4252" i="140"/>
  <c r="F4252" i="140"/>
  <c r="G4252" i="140"/>
  <c r="E4253" i="140"/>
  <c r="F4253" i="140"/>
  <c r="G4253" i="140"/>
  <c r="E4254" i="140"/>
  <c r="F4254" i="140"/>
  <c r="G4254" i="140"/>
  <c r="E4255" i="140"/>
  <c r="F4255" i="140"/>
  <c r="G4255" i="140"/>
  <c r="E4256" i="140"/>
  <c r="F4256" i="140"/>
  <c r="G4256" i="140"/>
  <c r="E4257" i="140"/>
  <c r="F4257" i="140"/>
  <c r="G4257" i="140"/>
  <c r="E4258" i="140"/>
  <c r="F4258" i="140"/>
  <c r="G4258" i="140"/>
  <c r="F4259" i="140"/>
  <c r="G4259" i="140"/>
  <c r="E4260" i="140"/>
  <c r="F4260" i="140"/>
  <c r="G4260" i="140"/>
  <c r="E4261" i="140"/>
  <c r="F4261" i="140"/>
  <c r="G4261" i="140"/>
  <c r="E4262" i="140"/>
  <c r="F4262" i="140"/>
  <c r="G4262" i="140"/>
  <c r="E4263" i="140"/>
  <c r="F4263" i="140"/>
  <c r="G4263" i="140"/>
  <c r="E4264" i="140"/>
  <c r="F4264" i="140"/>
  <c r="G4264" i="140"/>
  <c r="E4265" i="140"/>
  <c r="F4265" i="140"/>
  <c r="G4265" i="140"/>
  <c r="E4266" i="140"/>
  <c r="F4266" i="140"/>
  <c r="G4266" i="140"/>
  <c r="E4267" i="140"/>
  <c r="F4267" i="140"/>
  <c r="G4267" i="140"/>
  <c r="E4268" i="140"/>
  <c r="F4268" i="140"/>
  <c r="G4268" i="140"/>
  <c r="E4269" i="140"/>
  <c r="F4269" i="140"/>
  <c r="G4269" i="140"/>
  <c r="E4270" i="140"/>
  <c r="F4270" i="140"/>
  <c r="G4270" i="140"/>
  <c r="E4271" i="140"/>
  <c r="F4271" i="140"/>
  <c r="G4271" i="140"/>
  <c r="F4272" i="140"/>
  <c r="G4272" i="140"/>
  <c r="E4273" i="140"/>
  <c r="F4273" i="140"/>
  <c r="G4273" i="140"/>
  <c r="E4274" i="140"/>
  <c r="F4274" i="140"/>
  <c r="G4274" i="140"/>
  <c r="E4275" i="140"/>
  <c r="F4275" i="140"/>
  <c r="G4275" i="140"/>
  <c r="E4276" i="140"/>
  <c r="F4276" i="140"/>
  <c r="G4276" i="140"/>
  <c r="E4277" i="140"/>
  <c r="F4277" i="140"/>
  <c r="G4277" i="140"/>
  <c r="E4278" i="140"/>
  <c r="F4278" i="140"/>
  <c r="G4278" i="140"/>
  <c r="E4279" i="140"/>
  <c r="F4279" i="140"/>
  <c r="G4279" i="140"/>
  <c r="E4280" i="140"/>
  <c r="F4280" i="140"/>
  <c r="G4280" i="140"/>
  <c r="E4281" i="140"/>
  <c r="F4281" i="140"/>
  <c r="G4281" i="140"/>
  <c r="E4282" i="140"/>
  <c r="F4282" i="140"/>
  <c r="G4282" i="140"/>
  <c r="E4283" i="140"/>
  <c r="F4283" i="140"/>
  <c r="G4283" i="140"/>
  <c r="E4284" i="140"/>
  <c r="F4284" i="140"/>
  <c r="G4284" i="140"/>
  <c r="E4285" i="140"/>
  <c r="F4285" i="140"/>
  <c r="G4285" i="140"/>
  <c r="E4286" i="140"/>
  <c r="F4286" i="140"/>
  <c r="G4286" i="140"/>
  <c r="E4287" i="140"/>
  <c r="F4287" i="140"/>
  <c r="G4287" i="140"/>
  <c r="E4288" i="140"/>
  <c r="F4288" i="140"/>
  <c r="G4288" i="140"/>
  <c r="F4289" i="140"/>
  <c r="G4289" i="140"/>
  <c r="E4290" i="140"/>
  <c r="F4290" i="140"/>
  <c r="G4290" i="140"/>
  <c r="E4291" i="140"/>
  <c r="F4291" i="140"/>
  <c r="G4291" i="140"/>
  <c r="E4292" i="140"/>
  <c r="F4292" i="140"/>
  <c r="G4292" i="140"/>
  <c r="E4293" i="140"/>
  <c r="F4293" i="140"/>
  <c r="G4293" i="140"/>
  <c r="E4294" i="140"/>
  <c r="F4294" i="140"/>
  <c r="G4294" i="140"/>
  <c r="E4295" i="140"/>
  <c r="F4295" i="140"/>
  <c r="G4295" i="140"/>
  <c r="E4296" i="140"/>
  <c r="F4296" i="140"/>
  <c r="G4296" i="140"/>
  <c r="E4297" i="140"/>
  <c r="F4297" i="140"/>
  <c r="G4297" i="140"/>
  <c r="E4298" i="140"/>
  <c r="F4298" i="140"/>
  <c r="G4298" i="140"/>
  <c r="E4299" i="140"/>
  <c r="F4299" i="140"/>
  <c r="G4299" i="140"/>
  <c r="E4300" i="140"/>
  <c r="F4300" i="140"/>
  <c r="G4300" i="140"/>
  <c r="E4301" i="140"/>
  <c r="F4301" i="140"/>
  <c r="G4301" i="140"/>
  <c r="E4302" i="140"/>
  <c r="F4302" i="140"/>
  <c r="G4302" i="140"/>
  <c r="E4303" i="140"/>
  <c r="F4303" i="140"/>
  <c r="G4303" i="140"/>
  <c r="E4304" i="140"/>
  <c r="F4304" i="140"/>
  <c r="G4304" i="140"/>
  <c r="E4305" i="140"/>
  <c r="F4305" i="140"/>
  <c r="G4305" i="140"/>
  <c r="E4306" i="140"/>
  <c r="F4306" i="140"/>
  <c r="G4306" i="140"/>
  <c r="E4307" i="140"/>
  <c r="F4307" i="140"/>
  <c r="G4307" i="140"/>
  <c r="F4308" i="140"/>
  <c r="G4308" i="140"/>
  <c r="E4309" i="140"/>
  <c r="F4309" i="140"/>
  <c r="G4309" i="140"/>
  <c r="E4310" i="140"/>
  <c r="F4310" i="140"/>
  <c r="G4310" i="140"/>
  <c r="E4311" i="140"/>
  <c r="F4311" i="140"/>
  <c r="G4311" i="140"/>
  <c r="E4312" i="140"/>
  <c r="F4312" i="140"/>
  <c r="G4312" i="140"/>
  <c r="E4313" i="140"/>
  <c r="F4313" i="140"/>
  <c r="G4313" i="140"/>
  <c r="E4314" i="140"/>
  <c r="F4314" i="140"/>
  <c r="G4314" i="140"/>
  <c r="E4315" i="140"/>
  <c r="F4315" i="140"/>
  <c r="G4315" i="140"/>
  <c r="E4316" i="140"/>
  <c r="F4316" i="140"/>
  <c r="G4316" i="140"/>
  <c r="E4317" i="140"/>
  <c r="F4317" i="140"/>
  <c r="G4317" i="140"/>
  <c r="E4318" i="140"/>
  <c r="F4318" i="140"/>
  <c r="G4318" i="140"/>
  <c r="E4319" i="140"/>
  <c r="F4319" i="140"/>
  <c r="G4319" i="140"/>
  <c r="E4320" i="140"/>
  <c r="F4320" i="140"/>
  <c r="G4320" i="140"/>
  <c r="F4321" i="140"/>
  <c r="G4321" i="140"/>
  <c r="E4322" i="140"/>
  <c r="F4322" i="140"/>
  <c r="G4322" i="140"/>
  <c r="E4323" i="140"/>
  <c r="F4323" i="140"/>
  <c r="G4323" i="140"/>
  <c r="E4324" i="140"/>
  <c r="F4324" i="140"/>
  <c r="G4324" i="140"/>
  <c r="E4325" i="140"/>
  <c r="F4325" i="140"/>
  <c r="G4325" i="140"/>
  <c r="E4326" i="140"/>
  <c r="F4326" i="140"/>
  <c r="G4326" i="140"/>
  <c r="E4327" i="140"/>
  <c r="F4327" i="140"/>
  <c r="G4327" i="140"/>
  <c r="E4328" i="140"/>
  <c r="F4328" i="140"/>
  <c r="G4328" i="140"/>
  <c r="E4329" i="140"/>
  <c r="F4329" i="140"/>
  <c r="G4329" i="140"/>
  <c r="E4330" i="140"/>
  <c r="F4330" i="140"/>
  <c r="G4330" i="140"/>
  <c r="E4331" i="140"/>
  <c r="F4331" i="140"/>
  <c r="G4331" i="140"/>
  <c r="E4332" i="140"/>
  <c r="F4332" i="140"/>
  <c r="G4332" i="140"/>
  <c r="E4333" i="140"/>
  <c r="F4333" i="140"/>
  <c r="G4333" i="140"/>
  <c r="F4334" i="140"/>
  <c r="G4334" i="140"/>
  <c r="E4335" i="140"/>
  <c r="F4335" i="140"/>
  <c r="G4335" i="140"/>
  <c r="E4336" i="140"/>
  <c r="F4336" i="140"/>
  <c r="G4336" i="140"/>
  <c r="E4337" i="140"/>
  <c r="F4337" i="140"/>
  <c r="G4337" i="140"/>
  <c r="E4338" i="140"/>
  <c r="F4338" i="140"/>
  <c r="G4338" i="140"/>
  <c r="E4339" i="140"/>
  <c r="F4339" i="140"/>
  <c r="G4339" i="140"/>
  <c r="E4340" i="140"/>
  <c r="F4340" i="140"/>
  <c r="G4340" i="140"/>
  <c r="E4341" i="140"/>
  <c r="F4341" i="140"/>
  <c r="G4341" i="140"/>
  <c r="E4342" i="140"/>
  <c r="F4342" i="140"/>
  <c r="G4342" i="140"/>
  <c r="F4343" i="140"/>
  <c r="G4343" i="140"/>
  <c r="E4344" i="140"/>
  <c r="F4344" i="140"/>
  <c r="G4344" i="140"/>
  <c r="E4345" i="140"/>
  <c r="F4345" i="140"/>
  <c r="G4345" i="140"/>
  <c r="E4346" i="140"/>
  <c r="F4346" i="140"/>
  <c r="G4346" i="140"/>
  <c r="E4347" i="140"/>
  <c r="F4347" i="140"/>
  <c r="G4347" i="140"/>
  <c r="E4348" i="140"/>
  <c r="F4348" i="140"/>
  <c r="G4348" i="140"/>
  <c r="E4349" i="140"/>
  <c r="F4349" i="140"/>
  <c r="G4349" i="140"/>
  <c r="E4350" i="140"/>
  <c r="F4350" i="140"/>
  <c r="G4350" i="140"/>
  <c r="F4351" i="140"/>
  <c r="G4351" i="140"/>
  <c r="F4352" i="140"/>
  <c r="G4352" i="140"/>
  <c r="E4353" i="140"/>
  <c r="F4353" i="140"/>
  <c r="G4353" i="140"/>
  <c r="E4354" i="140"/>
  <c r="F4354" i="140"/>
  <c r="G4354" i="140"/>
  <c r="E4355" i="140"/>
  <c r="F4355" i="140"/>
  <c r="G4355" i="140"/>
  <c r="E4356" i="140"/>
  <c r="F4356" i="140"/>
  <c r="G4356" i="140"/>
  <c r="E4357" i="140"/>
  <c r="F4357" i="140"/>
  <c r="G4357" i="140"/>
  <c r="E4358" i="140"/>
  <c r="F4358" i="140"/>
  <c r="G4358" i="140"/>
  <c r="E4359" i="140"/>
  <c r="F4359" i="140"/>
  <c r="G4359" i="140"/>
  <c r="F4360" i="140"/>
  <c r="G4360" i="140"/>
  <c r="E4361" i="140"/>
  <c r="F4361" i="140"/>
  <c r="G4361" i="140"/>
  <c r="E4362" i="140"/>
  <c r="F4362" i="140"/>
  <c r="G4362" i="140"/>
  <c r="E4363" i="140"/>
  <c r="F4363" i="140"/>
  <c r="G4363" i="140"/>
  <c r="E4364" i="140"/>
  <c r="F4364" i="140"/>
  <c r="G4364" i="140"/>
  <c r="E4365" i="140"/>
  <c r="F4365" i="140"/>
  <c r="G4365" i="140"/>
  <c r="E4366" i="140"/>
  <c r="F4366" i="140"/>
  <c r="G4366" i="140"/>
  <c r="E4367" i="140"/>
  <c r="F4367" i="140"/>
  <c r="G4367" i="140"/>
  <c r="E4368" i="140"/>
  <c r="F4368" i="140"/>
  <c r="G4368" i="140"/>
  <c r="E4369" i="140"/>
  <c r="F4369" i="140"/>
  <c r="G4369" i="140"/>
  <c r="E4370" i="140"/>
  <c r="F4370" i="140"/>
  <c r="G4370" i="140"/>
  <c r="E4371" i="140"/>
  <c r="F4371" i="140"/>
  <c r="G4371" i="140"/>
  <c r="E4372" i="140"/>
  <c r="F4372" i="140"/>
  <c r="G4372" i="140"/>
  <c r="E4373" i="140"/>
  <c r="F4373" i="140"/>
  <c r="G4373" i="140"/>
  <c r="F4374" i="140"/>
  <c r="G4374" i="140"/>
  <c r="E4375" i="140"/>
  <c r="F4375" i="140"/>
  <c r="G4375" i="140"/>
  <c r="E4376" i="140"/>
  <c r="F4376" i="140"/>
  <c r="G4376" i="140"/>
  <c r="E4377" i="140"/>
  <c r="F4377" i="140"/>
  <c r="G4377" i="140"/>
  <c r="E4378" i="140"/>
  <c r="F4378" i="140"/>
  <c r="G4378" i="140"/>
  <c r="E4379" i="140"/>
  <c r="F4379" i="140"/>
  <c r="G4379" i="140"/>
  <c r="E4380" i="140"/>
  <c r="F4380" i="140"/>
  <c r="G4380" i="140"/>
  <c r="E4381" i="140"/>
  <c r="F4381" i="140"/>
  <c r="G4381" i="140"/>
  <c r="E4382" i="140"/>
  <c r="F4382" i="140"/>
  <c r="G4382" i="140"/>
  <c r="E4383" i="140"/>
  <c r="F4383" i="140"/>
  <c r="G4383" i="140"/>
  <c r="E4384" i="140"/>
  <c r="F4384" i="140"/>
  <c r="G4384" i="140"/>
  <c r="E4385" i="140"/>
  <c r="F4385" i="140"/>
  <c r="G4385" i="140"/>
  <c r="E4386" i="140"/>
  <c r="F4386" i="140"/>
  <c r="G4386" i="140"/>
  <c r="E4387" i="140"/>
  <c r="F4387" i="140"/>
  <c r="G4387" i="140"/>
  <c r="E4388" i="140"/>
  <c r="F4388" i="140"/>
  <c r="G4388" i="140"/>
  <c r="E4389" i="140"/>
  <c r="F4389" i="140"/>
  <c r="G4389" i="140"/>
  <c r="E4390" i="140"/>
  <c r="F4390" i="140"/>
  <c r="G4390" i="140"/>
  <c r="E4391" i="140"/>
  <c r="F4391" i="140"/>
  <c r="G4391" i="140"/>
  <c r="E4392" i="140"/>
  <c r="F4392" i="140"/>
  <c r="G4392" i="140"/>
  <c r="F4393" i="140"/>
  <c r="G4393" i="140"/>
  <c r="E4394" i="140"/>
  <c r="F4394" i="140"/>
  <c r="G4394" i="140"/>
  <c r="E4395" i="140"/>
  <c r="F4395" i="140"/>
  <c r="G4395" i="140"/>
  <c r="E4396" i="140"/>
  <c r="F4396" i="140"/>
  <c r="G4396" i="140"/>
  <c r="F4397" i="140"/>
  <c r="G4397" i="140"/>
  <c r="E4398" i="140"/>
  <c r="F4398" i="140"/>
  <c r="G4398" i="140"/>
  <c r="E4399" i="140"/>
  <c r="F4399" i="140"/>
  <c r="G4399" i="140"/>
  <c r="E4400" i="140"/>
  <c r="F4400" i="140"/>
  <c r="G4400" i="140"/>
  <c r="F4401" i="140"/>
  <c r="G4401" i="140"/>
  <c r="E4402" i="140"/>
  <c r="F4402" i="140"/>
  <c r="G4402" i="140"/>
  <c r="E4403" i="140"/>
  <c r="F4403" i="140"/>
  <c r="G4403" i="140"/>
  <c r="E4404" i="140"/>
  <c r="F4404" i="140"/>
  <c r="G4404" i="140"/>
  <c r="E4405" i="140"/>
  <c r="F4405" i="140"/>
  <c r="G4405" i="140"/>
  <c r="E4406" i="140"/>
  <c r="F4406" i="140"/>
  <c r="G4406" i="140"/>
  <c r="E4407" i="140"/>
  <c r="F4407" i="140"/>
  <c r="G4407" i="140"/>
  <c r="F4408" i="140"/>
  <c r="G4408" i="140"/>
  <c r="E4409" i="140"/>
  <c r="F4409" i="140"/>
  <c r="G4409" i="140"/>
  <c r="E4410" i="140"/>
  <c r="F4410" i="140"/>
  <c r="G4410" i="140"/>
  <c r="E4411" i="140"/>
  <c r="F4411" i="140"/>
  <c r="G4411" i="140"/>
  <c r="E4412" i="140"/>
  <c r="F4412" i="140"/>
  <c r="G4412" i="140"/>
  <c r="E4413" i="140"/>
  <c r="F4413" i="140"/>
  <c r="G4413" i="140"/>
  <c r="E4414" i="140"/>
  <c r="F4414" i="140"/>
  <c r="G4414" i="140"/>
  <c r="F4415" i="140"/>
  <c r="G4415" i="140"/>
  <c r="E4416" i="140"/>
  <c r="F4416" i="140"/>
  <c r="G4416" i="140"/>
  <c r="E4417" i="140"/>
  <c r="F4417" i="140"/>
  <c r="G4417" i="140"/>
  <c r="E4418" i="140"/>
  <c r="F4418" i="140"/>
  <c r="G4418" i="140"/>
  <c r="E4419" i="140"/>
  <c r="F4419" i="140"/>
  <c r="G4419" i="140"/>
  <c r="F4420" i="140"/>
  <c r="G4420" i="140"/>
  <c r="E4421" i="140"/>
  <c r="F4421" i="140"/>
  <c r="G4421" i="140"/>
  <c r="E4422" i="140"/>
  <c r="F4422" i="140"/>
  <c r="G4422" i="140"/>
  <c r="E4423" i="140"/>
  <c r="F4423" i="140"/>
  <c r="G4423" i="140"/>
  <c r="E4424" i="140"/>
  <c r="F4424" i="140"/>
  <c r="G4424" i="140"/>
  <c r="E4425" i="140"/>
  <c r="F4425" i="140"/>
  <c r="G4425" i="140"/>
  <c r="E4426" i="140"/>
  <c r="F4426" i="140"/>
  <c r="G4426" i="140"/>
  <c r="E4427" i="140"/>
  <c r="F4427" i="140"/>
  <c r="G4427" i="140"/>
  <c r="E4428" i="140"/>
  <c r="F4428" i="140"/>
  <c r="G4428" i="140"/>
  <c r="E4429" i="140"/>
  <c r="F4429" i="140"/>
  <c r="G4429" i="140"/>
  <c r="F4430" i="140"/>
  <c r="G4430" i="140"/>
  <c r="E4431" i="140"/>
  <c r="F4431" i="140"/>
  <c r="G4431" i="140"/>
  <c r="E4432" i="140"/>
  <c r="F4432" i="140"/>
  <c r="G4432" i="140"/>
  <c r="E4433" i="140"/>
  <c r="F4433" i="140"/>
  <c r="G4433" i="140"/>
  <c r="F4434" i="140"/>
  <c r="G4434" i="140"/>
  <c r="E4435" i="140"/>
  <c r="F4435" i="140"/>
  <c r="G4435" i="140"/>
  <c r="E4436" i="140"/>
  <c r="F4436" i="140"/>
  <c r="G4436" i="140"/>
  <c r="E4437" i="140"/>
  <c r="F4437" i="140"/>
  <c r="G4437" i="140"/>
  <c r="E4438" i="140"/>
  <c r="F4438" i="140"/>
  <c r="G4438" i="140"/>
  <c r="E4439" i="140"/>
  <c r="F4439" i="140"/>
  <c r="G4439" i="140"/>
  <c r="E4440" i="140"/>
  <c r="F4440" i="140"/>
  <c r="G4440" i="140"/>
  <c r="E4441" i="140"/>
  <c r="F4441" i="140"/>
  <c r="G4441" i="140"/>
  <c r="E4442" i="140"/>
  <c r="F4442" i="140"/>
  <c r="G4442" i="140"/>
  <c r="E4443" i="140"/>
  <c r="F4443" i="140"/>
  <c r="G4443" i="140"/>
  <c r="F4444" i="140"/>
  <c r="G4444" i="140"/>
  <c r="E4445" i="140"/>
  <c r="F4445" i="140"/>
  <c r="G4445" i="140"/>
  <c r="E4446" i="140"/>
  <c r="F4446" i="140"/>
  <c r="G4446" i="140"/>
  <c r="E4447" i="140"/>
  <c r="F4447" i="140"/>
  <c r="G4447" i="140"/>
  <c r="E4448" i="140"/>
  <c r="F4448" i="140"/>
  <c r="G4448" i="140"/>
  <c r="E4449" i="140"/>
  <c r="F4449" i="140"/>
  <c r="G4449" i="140"/>
  <c r="E4450" i="140"/>
  <c r="F4450" i="140"/>
  <c r="G4450" i="140"/>
  <c r="E4451" i="140"/>
  <c r="F4451" i="140"/>
  <c r="G4451" i="140"/>
  <c r="E4452" i="140"/>
  <c r="F4452" i="140"/>
  <c r="G4452" i="140"/>
  <c r="E4453" i="140"/>
  <c r="F4453" i="140"/>
  <c r="G4453" i="140"/>
  <c r="E4454" i="140"/>
  <c r="F4454" i="140"/>
  <c r="G4454" i="140"/>
  <c r="E4455" i="140"/>
  <c r="F4455" i="140"/>
  <c r="G4455" i="140"/>
  <c r="E4456" i="140"/>
  <c r="F4456" i="140"/>
  <c r="G4456" i="140"/>
  <c r="E4457" i="140"/>
  <c r="F4457" i="140"/>
  <c r="G4457" i="140"/>
  <c r="E4458" i="140"/>
  <c r="F4458" i="140"/>
  <c r="G4458" i="140"/>
  <c r="F4459" i="140"/>
  <c r="G4459" i="140"/>
  <c r="E4460" i="140"/>
  <c r="F4460" i="140"/>
  <c r="G4460" i="140"/>
  <c r="E4461" i="140"/>
  <c r="F4461" i="140"/>
  <c r="G4461" i="140"/>
  <c r="E4462" i="140"/>
  <c r="F4462" i="140"/>
  <c r="G4462" i="140"/>
  <c r="E4463" i="140"/>
  <c r="F4463" i="140"/>
  <c r="G4463" i="140"/>
  <c r="E4464" i="140"/>
  <c r="F4464" i="140"/>
  <c r="G4464" i="140"/>
  <c r="E4465" i="140"/>
  <c r="F4465" i="140"/>
  <c r="G4465" i="140"/>
  <c r="E4466" i="140"/>
  <c r="F4466" i="140"/>
  <c r="G4466" i="140"/>
  <c r="E4467" i="140"/>
  <c r="F4467" i="140"/>
  <c r="G4467" i="140"/>
  <c r="E4468" i="140"/>
  <c r="F4468" i="140"/>
  <c r="G4468" i="140"/>
  <c r="E4469" i="140"/>
  <c r="F4469" i="140"/>
  <c r="G4469" i="140"/>
  <c r="E4470" i="140"/>
  <c r="F4470" i="140"/>
  <c r="G4470" i="140"/>
  <c r="E4471" i="140"/>
  <c r="F4471" i="140"/>
  <c r="G4471" i="140"/>
  <c r="E4472" i="140"/>
  <c r="F4472" i="140"/>
  <c r="G4472" i="140"/>
  <c r="F4473" i="140"/>
  <c r="G4473" i="140"/>
  <c r="E4474" i="140"/>
  <c r="F4474" i="140"/>
  <c r="G4474" i="140"/>
  <c r="E4475" i="140"/>
  <c r="F4475" i="140"/>
  <c r="G4475" i="140"/>
  <c r="E4476" i="140"/>
  <c r="F4476" i="140"/>
  <c r="G4476" i="140"/>
  <c r="E4477" i="140"/>
  <c r="F4477" i="140"/>
  <c r="G4477" i="140"/>
  <c r="F4478" i="140"/>
  <c r="G4478" i="140"/>
  <c r="E4479" i="140"/>
  <c r="F4479" i="140"/>
  <c r="G4479" i="140"/>
  <c r="E4480" i="140"/>
  <c r="F4480" i="140"/>
  <c r="G4480" i="140"/>
  <c r="E4481" i="140"/>
  <c r="F4481" i="140"/>
  <c r="G4481" i="140"/>
  <c r="E4482" i="140"/>
  <c r="F4482" i="140"/>
  <c r="G4482" i="140"/>
  <c r="E4483" i="140"/>
  <c r="F4483" i="140"/>
  <c r="G4483" i="140"/>
  <c r="E4484" i="140"/>
  <c r="F4484" i="140"/>
  <c r="G4484" i="140"/>
  <c r="E4485" i="140"/>
  <c r="F4485" i="140"/>
  <c r="G4485" i="140"/>
  <c r="E4486" i="140"/>
  <c r="F4486" i="140"/>
  <c r="G4486" i="140"/>
  <c r="E4487" i="140"/>
  <c r="F4487" i="140"/>
  <c r="G4487" i="140"/>
  <c r="E4488" i="140"/>
  <c r="F4488" i="140"/>
  <c r="G4488" i="140"/>
  <c r="E4489" i="140"/>
  <c r="F4489" i="140"/>
  <c r="G4489" i="140"/>
  <c r="E4490" i="140"/>
  <c r="F4490" i="140"/>
  <c r="G4490" i="140"/>
  <c r="E4491" i="140"/>
  <c r="F4491" i="140"/>
  <c r="G4491" i="140"/>
  <c r="F4492" i="140"/>
  <c r="G4492" i="140"/>
  <c r="E4493" i="140"/>
  <c r="F4493" i="140"/>
  <c r="G4493" i="140"/>
  <c r="E4494" i="140"/>
  <c r="F4494" i="140"/>
  <c r="G4494" i="140"/>
  <c r="E4495" i="140"/>
  <c r="F4495" i="140"/>
  <c r="G4495" i="140"/>
  <c r="E4496" i="140"/>
  <c r="F4496" i="140"/>
  <c r="G4496" i="140"/>
  <c r="E4497" i="140"/>
  <c r="F4497" i="140"/>
  <c r="G4497" i="140"/>
  <c r="E4498" i="140"/>
  <c r="F4498" i="140"/>
  <c r="G4498" i="140"/>
  <c r="F4499" i="140"/>
  <c r="G4499" i="140"/>
  <c r="E4500" i="140"/>
  <c r="F4500" i="140"/>
  <c r="G4500" i="140"/>
  <c r="E4501" i="140"/>
  <c r="F4501" i="140"/>
  <c r="G4501" i="140"/>
  <c r="E4502" i="140"/>
  <c r="F4502" i="140"/>
  <c r="G4502" i="140"/>
  <c r="E4503" i="140"/>
  <c r="F4503" i="140"/>
  <c r="G4503" i="140"/>
  <c r="E4504" i="140"/>
  <c r="F4504" i="140"/>
  <c r="G4504" i="140"/>
  <c r="E4505" i="140"/>
  <c r="F4505" i="140"/>
  <c r="G4505" i="140"/>
  <c r="E4506" i="140"/>
  <c r="F4506" i="140"/>
  <c r="G4506" i="140"/>
  <c r="E4507" i="140"/>
  <c r="F4507" i="140"/>
  <c r="G4507" i="140"/>
  <c r="E4508" i="140"/>
  <c r="F4508" i="140"/>
  <c r="G4508" i="140"/>
  <c r="E4509" i="140"/>
  <c r="F4509" i="140"/>
  <c r="G4509" i="140"/>
  <c r="E4510" i="140"/>
  <c r="F4510" i="140"/>
  <c r="G4510" i="140"/>
  <c r="E4511" i="140"/>
  <c r="F4511" i="140"/>
  <c r="G4511" i="140"/>
  <c r="F4512" i="140"/>
  <c r="G4512" i="140"/>
  <c r="E4513" i="140"/>
  <c r="F4513" i="140"/>
  <c r="G4513" i="140"/>
  <c r="E4514" i="140"/>
  <c r="F4514" i="140"/>
  <c r="G4514" i="140"/>
  <c r="E4515" i="140"/>
  <c r="F4515" i="140"/>
  <c r="G4515" i="140"/>
  <c r="E4516" i="140"/>
  <c r="F4516" i="140"/>
  <c r="G4516" i="140"/>
  <c r="E4517" i="140"/>
  <c r="F4517" i="140"/>
  <c r="G4517" i="140"/>
  <c r="E4518" i="140"/>
  <c r="F4518" i="140"/>
  <c r="G4518" i="140"/>
  <c r="E4519" i="140"/>
  <c r="F4519" i="140"/>
  <c r="G4519" i="140"/>
  <c r="E4520" i="140"/>
  <c r="F4520" i="140"/>
  <c r="G4520" i="140"/>
  <c r="E4521" i="140"/>
  <c r="F4521" i="140"/>
  <c r="G4521" i="140"/>
  <c r="E4522" i="140"/>
  <c r="F4522" i="140"/>
  <c r="G4522" i="140"/>
  <c r="E4523" i="140"/>
  <c r="F4523" i="140"/>
  <c r="G4523" i="140"/>
  <c r="E4524" i="140"/>
  <c r="F4524" i="140"/>
  <c r="G4524" i="140"/>
  <c r="E4525" i="140"/>
  <c r="F4525" i="140"/>
  <c r="G4525" i="140"/>
  <c r="E4526" i="140"/>
  <c r="F4526" i="140"/>
  <c r="G4526" i="140"/>
  <c r="E4527" i="140"/>
  <c r="F4527" i="140"/>
  <c r="G4527" i="140"/>
  <c r="F4528" i="140"/>
  <c r="G4528" i="140"/>
  <c r="E4529" i="140"/>
  <c r="F4529" i="140"/>
  <c r="G4529" i="140"/>
  <c r="E4530" i="140"/>
  <c r="F4530" i="140"/>
  <c r="G4530" i="140"/>
  <c r="E4531" i="140"/>
  <c r="F4531" i="140"/>
  <c r="G4531" i="140"/>
  <c r="E4532" i="140"/>
  <c r="F4532" i="140"/>
  <c r="G4532" i="140"/>
  <c r="E4533" i="140"/>
  <c r="F4533" i="140"/>
  <c r="G4533" i="140"/>
  <c r="E4534" i="140"/>
  <c r="F4534" i="140"/>
  <c r="G4534" i="140"/>
  <c r="E4535" i="140"/>
  <c r="F4535" i="140"/>
  <c r="G4535" i="140"/>
  <c r="E4536" i="140"/>
  <c r="F4536" i="140"/>
  <c r="G4536" i="140"/>
  <c r="E4537" i="140"/>
  <c r="F4537" i="140"/>
  <c r="G4537" i="140"/>
  <c r="E4538" i="140"/>
  <c r="F4538" i="140"/>
  <c r="G4538" i="140"/>
  <c r="E4539" i="140"/>
  <c r="F4539" i="140"/>
  <c r="G4539" i="140"/>
  <c r="F4540" i="140"/>
  <c r="G4540" i="140"/>
  <c r="E4541" i="140"/>
  <c r="F4541" i="140"/>
  <c r="G4541" i="140"/>
  <c r="E4542" i="140"/>
  <c r="F4542" i="140"/>
  <c r="G4542" i="140"/>
  <c r="E4543" i="140"/>
  <c r="F4543" i="140"/>
  <c r="G4543" i="140"/>
  <c r="E4544" i="140"/>
  <c r="F4544" i="140"/>
  <c r="G4544" i="140"/>
  <c r="E4545" i="140"/>
  <c r="F4545" i="140"/>
  <c r="G4545" i="140"/>
  <c r="E4546" i="140"/>
  <c r="F4546" i="140"/>
  <c r="G4546" i="140"/>
  <c r="E4547" i="140"/>
  <c r="F4547" i="140"/>
  <c r="G4547" i="140"/>
  <c r="E4548" i="140"/>
  <c r="F4548" i="140"/>
  <c r="G4548" i="140"/>
  <c r="E4549" i="140"/>
  <c r="F4549" i="140"/>
  <c r="G4549" i="140"/>
  <c r="E4550" i="140"/>
  <c r="F4550" i="140"/>
  <c r="G4550" i="140"/>
  <c r="E4551" i="140"/>
  <c r="F4551" i="140"/>
  <c r="G4551" i="140"/>
  <c r="E4552" i="140"/>
  <c r="F4552" i="140"/>
  <c r="G4552" i="140"/>
  <c r="E4553" i="140"/>
  <c r="F4553" i="140"/>
  <c r="G4553" i="140"/>
  <c r="F4554" i="140"/>
  <c r="G4554" i="140"/>
  <c r="E4555" i="140"/>
  <c r="F4555" i="140"/>
  <c r="G4555" i="140"/>
  <c r="E4556" i="140"/>
  <c r="F4556" i="140"/>
  <c r="G4556" i="140"/>
  <c r="E4557" i="140"/>
  <c r="F4557" i="140"/>
  <c r="G4557" i="140"/>
  <c r="E4558" i="140"/>
  <c r="F4558" i="140"/>
  <c r="G4558" i="140"/>
  <c r="E4559" i="140"/>
  <c r="F4559" i="140"/>
  <c r="G4559" i="140"/>
  <c r="E4560" i="140"/>
  <c r="F4560" i="140"/>
  <c r="G4560" i="140"/>
  <c r="E4561" i="140"/>
  <c r="F4561" i="140"/>
  <c r="G4561" i="140"/>
  <c r="E4562" i="140"/>
  <c r="F4562" i="140"/>
  <c r="G4562" i="140"/>
  <c r="E4563" i="140"/>
  <c r="F4563" i="140"/>
  <c r="G4563" i="140"/>
  <c r="E4564" i="140"/>
  <c r="F4564" i="140"/>
  <c r="G4564" i="140"/>
  <c r="E4565" i="140"/>
  <c r="F4565" i="140"/>
  <c r="G4565" i="140"/>
  <c r="E4566" i="140"/>
  <c r="F4566" i="140"/>
  <c r="G4566" i="140"/>
  <c r="E4567" i="140"/>
  <c r="F4567" i="140"/>
  <c r="G4567" i="140"/>
  <c r="E4568" i="140"/>
  <c r="F4568" i="140"/>
  <c r="G4568" i="140"/>
  <c r="F4569" i="140"/>
  <c r="G4569" i="140"/>
  <c r="E4570" i="140"/>
  <c r="F4570" i="140"/>
  <c r="G4570" i="140"/>
  <c r="E4571" i="140"/>
  <c r="F4571" i="140"/>
  <c r="G4571" i="140"/>
  <c r="E4572" i="140"/>
  <c r="F4572" i="140"/>
  <c r="G4572" i="140"/>
  <c r="E4573" i="140"/>
  <c r="F4573" i="140"/>
  <c r="G4573" i="140"/>
  <c r="E4574" i="140"/>
  <c r="F4574" i="140"/>
  <c r="G4574" i="140"/>
  <c r="E4575" i="140"/>
  <c r="F4575" i="140"/>
  <c r="G4575" i="140"/>
  <c r="E4576" i="140"/>
  <c r="F4576" i="140"/>
  <c r="G4576" i="140"/>
  <c r="E4577" i="140"/>
  <c r="F4577" i="140"/>
  <c r="G4577" i="140"/>
  <c r="E4578" i="140"/>
  <c r="F4578" i="140"/>
  <c r="G4578" i="140"/>
  <c r="E4579" i="140"/>
  <c r="F4579" i="140"/>
  <c r="G4579" i="140"/>
  <c r="E4580" i="140"/>
  <c r="F4580" i="140"/>
  <c r="G4580" i="140"/>
  <c r="E4581" i="140"/>
  <c r="F4581" i="140"/>
  <c r="G4581" i="140"/>
  <c r="E4582" i="140"/>
  <c r="F4582" i="140"/>
  <c r="G4582" i="140"/>
  <c r="E4583" i="140"/>
  <c r="F4583" i="140"/>
  <c r="G4583" i="140"/>
  <c r="F4584" i="140"/>
  <c r="G4584" i="140"/>
  <c r="E4585" i="140"/>
  <c r="F4585" i="140"/>
  <c r="G4585" i="140"/>
  <c r="E4586" i="140"/>
  <c r="F4586" i="140"/>
  <c r="G4586" i="140"/>
  <c r="E4587" i="140"/>
  <c r="F4587" i="140"/>
  <c r="G4587" i="140"/>
  <c r="E4588" i="140"/>
  <c r="F4588" i="140"/>
  <c r="G4588" i="140"/>
  <c r="E4589" i="140"/>
  <c r="F4589" i="140"/>
  <c r="G4589" i="140"/>
  <c r="E4590" i="140"/>
  <c r="F4590" i="140"/>
  <c r="G4590" i="140"/>
  <c r="E4591" i="140"/>
  <c r="F4591" i="140"/>
  <c r="G4591" i="140"/>
  <c r="E4592" i="140"/>
  <c r="F4592" i="140"/>
  <c r="G4592" i="140"/>
  <c r="E4593" i="140"/>
  <c r="F4593" i="140"/>
  <c r="G4593" i="140"/>
  <c r="E4594" i="140"/>
  <c r="F4594" i="140"/>
  <c r="G4594" i="140"/>
  <c r="E4595" i="140"/>
  <c r="F4595" i="140"/>
  <c r="G4595" i="140"/>
  <c r="E4596" i="140"/>
  <c r="F4596" i="140"/>
  <c r="G4596" i="140"/>
  <c r="F4597" i="140"/>
  <c r="G4597" i="140"/>
  <c r="E4598" i="140"/>
  <c r="F4598" i="140"/>
  <c r="G4598" i="140"/>
  <c r="E4599" i="140"/>
  <c r="F4599" i="140"/>
  <c r="G4599" i="140"/>
  <c r="E4600" i="140"/>
  <c r="F4600" i="140"/>
  <c r="G4600" i="140"/>
  <c r="E4601" i="140"/>
  <c r="F4601" i="140"/>
  <c r="G4601" i="140"/>
  <c r="E4602" i="140"/>
  <c r="F4602" i="140"/>
  <c r="G4602" i="140"/>
  <c r="E4603" i="140"/>
  <c r="F4603" i="140"/>
  <c r="G4603" i="140"/>
  <c r="E4604" i="140"/>
  <c r="F4604" i="140"/>
  <c r="G4604" i="140"/>
  <c r="E4605" i="140"/>
  <c r="F4605" i="140"/>
  <c r="G4605" i="140"/>
  <c r="E4606" i="140"/>
  <c r="F4606" i="140"/>
  <c r="G4606" i="140"/>
  <c r="E4607" i="140"/>
  <c r="F4607" i="140"/>
  <c r="G4607" i="140"/>
  <c r="E4608" i="140"/>
  <c r="F4608" i="140"/>
  <c r="G4608" i="140"/>
  <c r="E4609" i="140"/>
  <c r="F4609" i="140"/>
  <c r="G4609" i="140"/>
  <c r="E4610" i="140"/>
  <c r="F4610" i="140"/>
  <c r="G4610" i="140"/>
  <c r="E4611" i="140"/>
  <c r="F4611" i="140"/>
  <c r="G4611" i="140"/>
  <c r="E4612" i="140"/>
  <c r="F4612" i="140"/>
  <c r="G4612" i="140"/>
  <c r="E4613" i="140"/>
  <c r="F4613" i="140"/>
  <c r="G4613" i="140"/>
  <c r="E4614" i="140"/>
  <c r="F4614" i="140"/>
  <c r="G4614" i="140"/>
  <c r="F4615" i="140"/>
  <c r="G4615" i="140"/>
  <c r="E4616" i="140"/>
  <c r="F4616" i="140"/>
  <c r="G4616" i="140"/>
  <c r="E4617" i="140"/>
  <c r="F4617" i="140"/>
  <c r="G4617" i="140"/>
  <c r="E4618" i="140"/>
  <c r="F4618" i="140"/>
  <c r="G4618" i="140"/>
  <c r="E4619" i="140"/>
  <c r="F4619" i="140"/>
  <c r="G4619" i="140"/>
  <c r="E4620" i="140"/>
  <c r="F4620" i="140"/>
  <c r="G4620" i="140"/>
  <c r="E4621" i="140"/>
  <c r="F4621" i="140"/>
  <c r="G4621" i="140"/>
  <c r="E4622" i="140"/>
  <c r="F4622" i="140"/>
  <c r="G4622" i="140"/>
  <c r="E4623" i="140"/>
  <c r="F4623" i="140"/>
  <c r="G4623" i="140"/>
  <c r="E4624" i="140"/>
  <c r="F4624" i="140"/>
  <c r="G4624" i="140"/>
  <c r="E4625" i="140"/>
  <c r="F4625" i="140"/>
  <c r="G4625" i="140"/>
  <c r="E3830" i="140"/>
  <c r="F3830" i="140"/>
  <c r="G3830" i="140"/>
  <c r="E3831" i="140"/>
  <c r="F3831" i="140"/>
  <c r="G3831" i="140"/>
  <c r="E3832" i="140"/>
  <c r="F3832" i="140"/>
  <c r="G3832" i="140"/>
  <c r="E3833" i="140"/>
  <c r="F3833" i="140"/>
  <c r="G3833" i="140"/>
  <c r="E3834" i="140"/>
  <c r="F3834" i="140"/>
  <c r="G3834" i="140"/>
  <c r="E3835" i="140"/>
  <c r="F3835" i="140"/>
  <c r="G3835" i="140"/>
  <c r="E3807" i="140"/>
  <c r="F3807" i="140"/>
  <c r="G3807" i="140"/>
  <c r="E3808" i="140"/>
  <c r="F3808" i="140"/>
  <c r="G3808" i="140"/>
  <c r="E3809" i="140"/>
  <c r="F3809" i="140"/>
  <c r="G3809" i="140"/>
  <c r="E3810" i="140"/>
  <c r="F3810" i="140"/>
  <c r="G3810" i="140"/>
  <c r="E3811" i="140"/>
  <c r="F3811" i="140"/>
  <c r="G3811" i="140"/>
  <c r="E3812" i="140"/>
  <c r="F3812" i="140"/>
  <c r="G3812" i="140"/>
  <c r="E3813" i="140"/>
  <c r="F3813" i="140"/>
  <c r="G3813" i="140"/>
  <c r="E3814" i="140"/>
  <c r="F3814" i="140"/>
  <c r="G3814" i="140"/>
  <c r="J3814" i="140" s="1"/>
  <c r="E3815" i="140"/>
  <c r="F3815" i="140"/>
  <c r="G3815" i="140"/>
  <c r="E3816" i="140"/>
  <c r="F3816" i="140"/>
  <c r="G3816" i="140"/>
  <c r="E3817" i="140"/>
  <c r="F3817" i="140"/>
  <c r="G3817" i="140"/>
  <c r="E3818" i="140"/>
  <c r="F3818" i="140"/>
  <c r="G3818" i="140"/>
  <c r="J3818" i="140" s="1"/>
  <c r="E3819" i="140"/>
  <c r="F3819" i="140"/>
  <c r="G3819" i="140"/>
  <c r="E3820" i="140"/>
  <c r="F3820" i="140"/>
  <c r="G3820" i="140"/>
  <c r="E3804" i="140"/>
  <c r="F3804" i="140"/>
  <c r="G3804" i="140"/>
  <c r="F3805" i="140"/>
  <c r="G3805" i="140"/>
  <c r="F3806" i="140"/>
  <c r="G3806" i="140"/>
  <c r="E3758" i="140"/>
  <c r="F3758" i="140"/>
  <c r="G3758" i="140"/>
  <c r="J3758" i="140" s="1"/>
  <c r="E3759" i="140"/>
  <c r="F3759" i="140"/>
  <c r="G3759" i="140"/>
  <c r="E3760" i="140"/>
  <c r="F3760" i="140"/>
  <c r="G3760" i="140"/>
  <c r="E3761" i="140"/>
  <c r="F3761" i="140"/>
  <c r="G3761" i="140"/>
  <c r="F3762" i="140"/>
  <c r="G3762" i="140"/>
  <c r="E3763" i="140"/>
  <c r="F3763" i="140"/>
  <c r="G3763" i="140"/>
  <c r="E3764" i="140"/>
  <c r="F3764" i="140"/>
  <c r="G3764" i="140"/>
  <c r="E3765" i="140"/>
  <c r="F3765" i="140"/>
  <c r="G3765" i="140"/>
  <c r="E3766" i="140"/>
  <c r="F3766" i="140"/>
  <c r="G3766" i="140"/>
  <c r="J3766" i="140" s="1"/>
  <c r="E3767" i="140"/>
  <c r="F3767" i="140"/>
  <c r="G3767" i="140"/>
  <c r="E3768" i="140"/>
  <c r="F3768" i="140"/>
  <c r="G3768" i="140"/>
  <c r="E3769" i="140"/>
  <c r="F3769" i="140"/>
  <c r="G3769" i="140"/>
  <c r="E3770" i="140"/>
  <c r="F3770" i="140"/>
  <c r="G3770" i="140"/>
  <c r="E3771" i="140"/>
  <c r="F3771" i="140"/>
  <c r="G3771" i="140"/>
  <c r="E3772" i="140"/>
  <c r="F3772" i="140"/>
  <c r="G3772" i="140"/>
  <c r="E3773" i="140"/>
  <c r="F3773" i="140"/>
  <c r="G3773" i="140"/>
  <c r="E3774" i="140"/>
  <c r="F3774" i="140"/>
  <c r="G3774" i="140"/>
  <c r="E3775" i="140"/>
  <c r="F3775" i="140"/>
  <c r="G3775" i="140"/>
  <c r="J3775" i="140" s="1"/>
  <c r="E3776" i="140"/>
  <c r="F3776" i="140"/>
  <c r="G3776" i="140"/>
  <c r="F3777" i="140"/>
  <c r="G3777" i="140"/>
  <c r="E3778" i="140"/>
  <c r="F3778" i="140"/>
  <c r="G3778" i="140"/>
  <c r="E3779" i="140"/>
  <c r="F3779" i="140"/>
  <c r="J3779" i="140" s="1"/>
  <c r="G3779" i="140"/>
  <c r="E3780" i="140"/>
  <c r="F3780" i="140"/>
  <c r="G3780" i="140"/>
  <c r="E3781" i="140"/>
  <c r="F3781" i="140"/>
  <c r="G3781" i="140"/>
  <c r="E3782" i="140"/>
  <c r="F3782" i="140"/>
  <c r="G3782" i="140"/>
  <c r="J3782" i="140"/>
  <c r="E3783" i="140"/>
  <c r="F3783" i="140"/>
  <c r="G3783" i="140"/>
  <c r="E3784" i="140"/>
  <c r="F3784" i="140"/>
  <c r="J3784" i="140" s="1"/>
  <c r="G3784" i="140"/>
  <c r="E3785" i="140"/>
  <c r="F3785" i="140"/>
  <c r="G3785" i="140"/>
  <c r="F3786" i="140"/>
  <c r="G3786" i="140"/>
  <c r="J3786" i="140" s="1"/>
  <c r="E3787" i="140"/>
  <c r="F3787" i="140"/>
  <c r="G3787" i="140"/>
  <c r="E3788" i="140"/>
  <c r="F3788" i="140"/>
  <c r="G3788" i="140"/>
  <c r="E3789" i="140"/>
  <c r="F3789" i="140"/>
  <c r="G3789" i="140"/>
  <c r="E3790" i="140"/>
  <c r="F3790" i="140"/>
  <c r="G3790" i="140"/>
  <c r="E3791" i="140"/>
  <c r="F3791" i="140"/>
  <c r="G3791" i="140"/>
  <c r="J3791" i="140"/>
  <c r="E3792" i="140"/>
  <c r="F3792" i="140"/>
  <c r="G3792" i="140"/>
  <c r="E3793" i="140"/>
  <c r="F3793" i="140"/>
  <c r="G3793" i="140"/>
  <c r="E3794" i="140"/>
  <c r="F3794" i="140"/>
  <c r="G3794" i="140"/>
  <c r="E3795" i="140"/>
  <c r="F3795" i="140"/>
  <c r="G3795" i="140"/>
  <c r="F3796" i="140"/>
  <c r="G3796" i="140"/>
  <c r="E3797" i="140"/>
  <c r="F3797" i="140"/>
  <c r="G3797" i="140"/>
  <c r="E3798" i="140"/>
  <c r="F3798" i="140"/>
  <c r="G3798" i="140"/>
  <c r="E3799" i="140"/>
  <c r="F3799" i="140"/>
  <c r="G3799" i="140"/>
  <c r="E3800" i="140"/>
  <c r="F3800" i="140"/>
  <c r="G3800" i="140"/>
  <c r="E3801" i="140"/>
  <c r="F3801" i="140"/>
  <c r="G3801" i="140"/>
  <c r="J3801" i="140" s="1"/>
  <c r="E3802" i="140"/>
  <c r="F3802" i="140"/>
  <c r="G3802" i="140"/>
  <c r="J3802" i="140" s="1"/>
  <c r="E3803" i="140"/>
  <c r="F3803" i="140"/>
  <c r="G3803" i="140"/>
  <c r="E3376" i="140"/>
  <c r="F3376" i="140"/>
  <c r="G3376" i="140"/>
  <c r="F3377" i="140"/>
  <c r="G3377" i="140"/>
  <c r="E3378" i="140"/>
  <c r="F3378" i="140"/>
  <c r="G3378" i="140"/>
  <c r="E3379" i="140"/>
  <c r="F3379" i="140"/>
  <c r="G3379" i="140"/>
  <c r="E3380" i="140"/>
  <c r="F3380" i="140"/>
  <c r="G3380" i="140"/>
  <c r="E3381" i="140"/>
  <c r="F3381" i="140"/>
  <c r="G3381" i="140"/>
  <c r="E3382" i="140"/>
  <c r="F3382" i="140"/>
  <c r="G3382" i="140"/>
  <c r="E3383" i="140"/>
  <c r="F3383" i="140"/>
  <c r="G3383" i="140"/>
  <c r="E3384" i="140"/>
  <c r="F3384" i="140"/>
  <c r="G3384" i="140"/>
  <c r="E3385" i="140"/>
  <c r="F3385" i="140"/>
  <c r="G3385" i="140"/>
  <c r="E3386" i="140"/>
  <c r="F3386" i="140"/>
  <c r="G3386" i="140"/>
  <c r="E3387" i="140"/>
  <c r="F3387" i="140"/>
  <c r="G3387" i="140"/>
  <c r="E3388" i="140"/>
  <c r="F3388" i="140"/>
  <c r="G3388" i="140"/>
  <c r="E3389" i="140"/>
  <c r="F3389" i="140"/>
  <c r="G3389" i="140"/>
  <c r="F3390" i="140"/>
  <c r="G3390" i="140"/>
  <c r="E3391" i="140"/>
  <c r="F3391" i="140"/>
  <c r="G3391" i="140"/>
  <c r="E3392" i="140"/>
  <c r="F3392" i="140"/>
  <c r="G3392" i="140"/>
  <c r="E3393" i="140"/>
  <c r="F3393" i="140"/>
  <c r="G3393" i="140"/>
  <c r="E3394" i="140"/>
  <c r="F3394" i="140"/>
  <c r="G3394" i="140"/>
  <c r="E3395" i="140"/>
  <c r="F3395" i="140"/>
  <c r="G3395" i="140"/>
  <c r="E3396" i="140"/>
  <c r="F3396" i="140"/>
  <c r="G3396" i="140"/>
  <c r="E3397" i="140"/>
  <c r="F3397" i="140"/>
  <c r="G3397" i="140"/>
  <c r="E3398" i="140"/>
  <c r="F3398" i="140"/>
  <c r="G3398" i="140"/>
  <c r="E3399" i="140"/>
  <c r="F3399" i="140"/>
  <c r="G3399" i="140"/>
  <c r="E3400" i="140"/>
  <c r="F3400" i="140"/>
  <c r="G3400" i="140"/>
  <c r="E3401" i="140"/>
  <c r="F3401" i="140"/>
  <c r="G3401" i="140"/>
  <c r="E3402" i="140"/>
  <c r="F3402" i="140"/>
  <c r="G3402" i="140"/>
  <c r="F3403" i="140"/>
  <c r="G3403" i="140"/>
  <c r="E3404" i="140"/>
  <c r="F3404" i="140"/>
  <c r="G3404" i="140"/>
  <c r="E3405" i="140"/>
  <c r="F3405" i="140"/>
  <c r="G3405" i="140"/>
  <c r="E3406" i="140"/>
  <c r="F3406" i="140"/>
  <c r="G3406" i="140"/>
  <c r="E3407" i="140"/>
  <c r="F3407" i="140"/>
  <c r="G3407" i="140"/>
  <c r="E3408" i="140"/>
  <c r="F3408" i="140"/>
  <c r="G3408" i="140"/>
  <c r="E3409" i="140"/>
  <c r="F3409" i="140"/>
  <c r="G3409" i="140"/>
  <c r="E3410" i="140"/>
  <c r="F3410" i="140"/>
  <c r="G3410" i="140"/>
  <c r="E3411" i="140"/>
  <c r="F3411" i="140"/>
  <c r="G3411" i="140"/>
  <c r="E3412" i="140"/>
  <c r="F3412" i="140"/>
  <c r="G3412" i="140"/>
  <c r="E3413" i="140"/>
  <c r="F3413" i="140"/>
  <c r="G3413" i="140"/>
  <c r="E3414" i="140"/>
  <c r="F3414" i="140"/>
  <c r="G3414" i="140"/>
  <c r="E3415" i="140"/>
  <c r="F3415" i="140"/>
  <c r="G3415" i="140"/>
  <c r="E3416" i="140"/>
  <c r="F3416" i="140"/>
  <c r="G3416" i="140"/>
  <c r="E3417" i="140"/>
  <c r="F3417" i="140"/>
  <c r="G3417" i="140"/>
  <c r="E3418" i="140"/>
  <c r="F3418" i="140"/>
  <c r="G3418" i="140"/>
  <c r="E3419" i="140"/>
  <c r="F3419" i="140"/>
  <c r="G3419" i="140"/>
  <c r="F3420" i="140"/>
  <c r="G3420" i="140"/>
  <c r="J3420" i="140"/>
  <c r="E3421" i="140"/>
  <c r="F3421" i="140"/>
  <c r="G3421" i="140"/>
  <c r="J3421" i="140" s="1"/>
  <c r="E3422" i="140"/>
  <c r="F3422" i="140"/>
  <c r="G3422" i="140"/>
  <c r="J3422" i="140" s="1"/>
  <c r="E3423" i="140"/>
  <c r="F3423" i="140"/>
  <c r="G3423" i="140"/>
  <c r="E3424" i="140"/>
  <c r="F3424" i="140"/>
  <c r="G3424" i="140"/>
  <c r="E3425" i="140"/>
  <c r="F3425" i="140"/>
  <c r="G3425" i="140"/>
  <c r="E3426" i="140"/>
  <c r="F3426" i="140"/>
  <c r="G3426" i="140"/>
  <c r="E3427" i="140"/>
  <c r="F3427" i="140"/>
  <c r="G3427" i="140"/>
  <c r="E3428" i="140"/>
  <c r="F3428" i="140"/>
  <c r="G3428" i="140"/>
  <c r="E3429" i="140"/>
  <c r="F3429" i="140"/>
  <c r="G3429" i="140"/>
  <c r="E3430" i="140"/>
  <c r="F3430" i="140"/>
  <c r="G3430" i="140"/>
  <c r="E3431" i="140"/>
  <c r="F3431" i="140"/>
  <c r="G3431" i="140"/>
  <c r="E3432" i="140"/>
  <c r="F3432" i="140"/>
  <c r="G3432" i="140"/>
  <c r="E3433" i="140"/>
  <c r="F3433" i="140"/>
  <c r="G3433" i="140"/>
  <c r="E3434" i="140"/>
  <c r="F3434" i="140"/>
  <c r="G3434" i="140"/>
  <c r="E3435" i="140"/>
  <c r="F3435" i="140"/>
  <c r="G3435" i="140"/>
  <c r="E3436" i="140"/>
  <c r="F3436" i="140"/>
  <c r="G3436" i="140"/>
  <c r="E3437" i="140"/>
  <c r="F3437" i="140"/>
  <c r="G3437" i="140"/>
  <c r="E3438" i="140"/>
  <c r="F3438" i="140"/>
  <c r="G3438" i="140"/>
  <c r="J3438" i="140"/>
  <c r="F3439" i="140"/>
  <c r="G3439" i="140"/>
  <c r="E3440" i="140"/>
  <c r="F3440" i="140"/>
  <c r="G3440" i="140"/>
  <c r="J3440" i="140"/>
  <c r="E3441" i="140"/>
  <c r="F3441" i="140"/>
  <c r="G3441" i="140"/>
  <c r="E3442" i="140"/>
  <c r="F3442" i="140"/>
  <c r="G3442" i="140"/>
  <c r="E3443" i="140"/>
  <c r="F3443" i="140"/>
  <c r="G3443" i="140"/>
  <c r="E3444" i="140"/>
  <c r="F3444" i="140"/>
  <c r="G3444" i="140"/>
  <c r="E3445" i="140"/>
  <c r="F3445" i="140"/>
  <c r="G3445" i="140"/>
  <c r="E3446" i="140"/>
  <c r="F3446" i="140"/>
  <c r="G3446" i="140"/>
  <c r="E3447" i="140"/>
  <c r="F3447" i="140"/>
  <c r="G3447" i="140"/>
  <c r="E3448" i="140"/>
  <c r="F3448" i="140"/>
  <c r="G3448" i="140"/>
  <c r="E3449" i="140"/>
  <c r="F3449" i="140"/>
  <c r="G3449" i="140"/>
  <c r="J3449" i="140" s="1"/>
  <c r="E3450" i="140"/>
  <c r="F3450" i="140"/>
  <c r="G3450" i="140"/>
  <c r="E3451" i="140"/>
  <c r="F3451" i="140"/>
  <c r="G3451" i="140"/>
  <c r="F3452" i="140"/>
  <c r="G3452" i="140"/>
  <c r="E3453" i="140"/>
  <c r="F3453" i="140"/>
  <c r="G3453" i="140"/>
  <c r="J3453" i="140" s="1"/>
  <c r="E3454" i="140"/>
  <c r="F3454" i="140"/>
  <c r="G3454" i="140"/>
  <c r="E3455" i="140"/>
  <c r="F3455" i="140"/>
  <c r="G3455" i="140"/>
  <c r="E3456" i="140"/>
  <c r="F3456" i="140"/>
  <c r="G3456" i="140"/>
  <c r="E3457" i="140"/>
  <c r="F3457" i="140"/>
  <c r="G3457" i="140"/>
  <c r="E3458" i="140"/>
  <c r="F3458" i="140"/>
  <c r="G3458" i="140"/>
  <c r="E3459" i="140"/>
  <c r="F3459" i="140"/>
  <c r="G3459" i="140"/>
  <c r="E3460" i="140"/>
  <c r="F3460" i="140"/>
  <c r="G3460" i="140"/>
  <c r="E3461" i="140"/>
  <c r="F3461" i="140"/>
  <c r="G3461" i="140"/>
  <c r="E3462" i="140"/>
  <c r="F3462" i="140"/>
  <c r="G3462" i="140"/>
  <c r="E3463" i="140"/>
  <c r="F3463" i="140"/>
  <c r="G3463" i="140"/>
  <c r="E3464" i="140"/>
  <c r="F3464" i="140"/>
  <c r="G3464" i="140"/>
  <c r="F3465" i="140"/>
  <c r="G3465" i="140"/>
  <c r="E3466" i="140"/>
  <c r="F3466" i="140"/>
  <c r="G3466" i="140"/>
  <c r="E3467" i="140"/>
  <c r="F3467" i="140"/>
  <c r="G3467" i="140"/>
  <c r="E3468" i="140"/>
  <c r="F3468" i="140"/>
  <c r="G3468" i="140"/>
  <c r="E3469" i="140"/>
  <c r="F3469" i="140"/>
  <c r="G3469" i="140"/>
  <c r="E3470" i="140"/>
  <c r="F3470" i="140"/>
  <c r="G3470" i="140"/>
  <c r="E3471" i="140"/>
  <c r="F3471" i="140"/>
  <c r="G3471" i="140"/>
  <c r="E3472" i="140"/>
  <c r="F3472" i="140"/>
  <c r="G3472" i="140"/>
  <c r="E3473" i="140"/>
  <c r="F3473" i="140"/>
  <c r="G3473" i="140"/>
  <c r="F3474" i="140"/>
  <c r="G3474" i="140"/>
  <c r="E3475" i="140"/>
  <c r="F3475" i="140"/>
  <c r="G3475" i="140"/>
  <c r="E3476" i="140"/>
  <c r="F3476" i="140"/>
  <c r="G3476" i="140"/>
  <c r="E3477" i="140"/>
  <c r="F3477" i="140"/>
  <c r="G3477" i="140"/>
  <c r="E3478" i="140"/>
  <c r="F3478" i="140"/>
  <c r="G3478" i="140"/>
  <c r="E3479" i="140"/>
  <c r="F3479" i="140"/>
  <c r="G3479" i="140"/>
  <c r="E3480" i="140"/>
  <c r="F3480" i="140"/>
  <c r="G3480" i="140"/>
  <c r="E3481" i="140"/>
  <c r="F3481" i="140"/>
  <c r="G3481" i="140"/>
  <c r="F3482" i="140"/>
  <c r="G3482" i="140"/>
  <c r="F3483" i="140"/>
  <c r="G3483" i="140"/>
  <c r="E3484" i="140"/>
  <c r="F3484" i="140"/>
  <c r="G3484" i="140"/>
  <c r="J3484" i="140" s="1"/>
  <c r="E3485" i="140"/>
  <c r="F3485" i="140"/>
  <c r="G3485" i="140"/>
  <c r="E3486" i="140"/>
  <c r="F3486" i="140"/>
  <c r="G3486" i="140"/>
  <c r="E3487" i="140"/>
  <c r="F3487" i="140"/>
  <c r="G3487" i="140"/>
  <c r="E3488" i="140"/>
  <c r="F3488" i="140"/>
  <c r="G3488" i="140"/>
  <c r="E3489" i="140"/>
  <c r="F3489" i="140"/>
  <c r="G3489" i="140"/>
  <c r="E3490" i="140"/>
  <c r="F3490" i="140"/>
  <c r="G3490" i="140"/>
  <c r="F3491" i="140"/>
  <c r="G3491" i="140"/>
  <c r="E3492" i="140"/>
  <c r="F3492" i="140"/>
  <c r="G3492" i="140"/>
  <c r="E3493" i="140"/>
  <c r="F3493" i="140"/>
  <c r="G3493" i="140"/>
  <c r="E3494" i="140"/>
  <c r="F3494" i="140"/>
  <c r="G3494" i="140"/>
  <c r="E3495" i="140"/>
  <c r="F3495" i="140"/>
  <c r="G3495" i="140"/>
  <c r="E3496" i="140"/>
  <c r="F3496" i="140"/>
  <c r="G3496" i="140"/>
  <c r="J3496" i="140" s="1"/>
  <c r="E3497" i="140"/>
  <c r="F3497" i="140"/>
  <c r="G3497" i="140"/>
  <c r="J3497" i="140" s="1"/>
  <c r="E3498" i="140"/>
  <c r="F3498" i="140"/>
  <c r="G3498" i="140"/>
  <c r="J3498" i="140" s="1"/>
  <c r="E3499" i="140"/>
  <c r="F3499" i="140"/>
  <c r="G3499" i="140"/>
  <c r="E3500" i="140"/>
  <c r="F3500" i="140"/>
  <c r="G3500" i="140"/>
  <c r="E3501" i="140"/>
  <c r="F3501" i="140"/>
  <c r="G3501" i="140"/>
  <c r="J3501" i="140" s="1"/>
  <c r="E3502" i="140"/>
  <c r="F3502" i="140"/>
  <c r="G3502" i="140"/>
  <c r="E3503" i="140"/>
  <c r="F3503" i="140"/>
  <c r="G3503" i="140"/>
  <c r="E3504" i="140"/>
  <c r="F3504" i="140"/>
  <c r="G3504" i="140"/>
  <c r="F3505" i="140"/>
  <c r="G3505" i="140"/>
  <c r="E3506" i="140"/>
  <c r="F3506" i="140"/>
  <c r="G3506" i="140"/>
  <c r="E3507" i="140"/>
  <c r="F3507" i="140"/>
  <c r="G3507" i="140"/>
  <c r="J3507" i="140" s="1"/>
  <c r="E3508" i="140"/>
  <c r="F3508" i="140"/>
  <c r="G3508" i="140"/>
  <c r="J3508" i="140" s="1"/>
  <c r="E3509" i="140"/>
  <c r="F3509" i="140"/>
  <c r="G3509" i="140"/>
  <c r="E3510" i="140"/>
  <c r="F3510" i="140"/>
  <c r="G3510" i="140"/>
  <c r="E3511" i="140"/>
  <c r="F3511" i="140"/>
  <c r="G3511" i="140"/>
  <c r="E3512" i="140"/>
  <c r="F3512" i="140"/>
  <c r="G3512" i="140"/>
  <c r="E3513" i="140"/>
  <c r="F3513" i="140"/>
  <c r="G3513" i="140"/>
  <c r="E3514" i="140"/>
  <c r="F3514" i="140"/>
  <c r="G3514" i="140"/>
  <c r="E3515" i="140"/>
  <c r="F3515" i="140"/>
  <c r="G3515" i="140"/>
  <c r="J3515" i="140" s="1"/>
  <c r="E3516" i="140"/>
  <c r="F3516" i="140"/>
  <c r="G3516" i="140"/>
  <c r="J3516" i="140" s="1"/>
  <c r="E3517" i="140"/>
  <c r="F3517" i="140"/>
  <c r="G3517" i="140"/>
  <c r="E3518" i="140"/>
  <c r="F3518" i="140"/>
  <c r="G3518" i="140"/>
  <c r="E3519" i="140"/>
  <c r="F3519" i="140"/>
  <c r="G3519" i="140"/>
  <c r="E3520" i="140"/>
  <c r="F3520" i="140"/>
  <c r="G3520" i="140"/>
  <c r="E3521" i="140"/>
  <c r="F3521" i="140"/>
  <c r="G3521" i="140"/>
  <c r="E3522" i="140"/>
  <c r="F3522" i="140"/>
  <c r="G3522" i="140"/>
  <c r="J3522" i="140"/>
  <c r="E3523" i="140"/>
  <c r="F3523" i="140"/>
  <c r="G3523" i="140"/>
  <c r="F3524" i="140"/>
  <c r="G3524" i="140"/>
  <c r="E3525" i="140"/>
  <c r="F3525" i="140"/>
  <c r="G3525" i="140"/>
  <c r="E3526" i="140"/>
  <c r="F3526" i="140"/>
  <c r="G3526" i="140"/>
  <c r="E3527" i="140"/>
  <c r="F3527" i="140"/>
  <c r="G3527" i="140"/>
  <c r="F3528" i="140"/>
  <c r="G3528" i="140"/>
  <c r="E3529" i="140"/>
  <c r="F3529" i="140"/>
  <c r="G3529" i="140"/>
  <c r="J3529" i="140" s="1"/>
  <c r="E3530" i="140"/>
  <c r="F3530" i="140"/>
  <c r="G3530" i="140"/>
  <c r="E3531" i="140"/>
  <c r="F3531" i="140"/>
  <c r="G3531" i="140"/>
  <c r="J3531" i="140" s="1"/>
  <c r="F3532" i="140"/>
  <c r="G3532" i="140"/>
  <c r="E3533" i="140"/>
  <c r="F3533" i="140"/>
  <c r="G3533" i="140"/>
  <c r="E3534" i="140"/>
  <c r="F3534" i="140"/>
  <c r="G3534" i="140"/>
  <c r="E3535" i="140"/>
  <c r="F3535" i="140"/>
  <c r="G3535" i="140"/>
  <c r="E3536" i="140"/>
  <c r="F3536" i="140"/>
  <c r="G3536" i="140"/>
  <c r="E3537" i="140"/>
  <c r="F3537" i="140"/>
  <c r="G3537" i="140"/>
  <c r="E3538" i="140"/>
  <c r="F3538" i="140"/>
  <c r="G3538" i="140"/>
  <c r="F3539" i="140"/>
  <c r="G3539" i="140"/>
  <c r="J3539" i="140" s="1"/>
  <c r="E3540" i="140"/>
  <c r="F3540" i="140"/>
  <c r="G3540" i="140"/>
  <c r="E3541" i="140"/>
  <c r="F3541" i="140"/>
  <c r="G3541" i="140"/>
  <c r="E3542" i="140"/>
  <c r="F3542" i="140"/>
  <c r="G3542" i="140"/>
  <c r="E3543" i="140"/>
  <c r="F3543" i="140"/>
  <c r="G3543" i="140"/>
  <c r="E3544" i="140"/>
  <c r="F3544" i="140"/>
  <c r="G3544" i="140"/>
  <c r="E3545" i="140"/>
  <c r="F3545" i="140"/>
  <c r="G3545" i="140"/>
  <c r="J3545" i="140" s="1"/>
  <c r="F3546" i="140"/>
  <c r="G3546" i="140"/>
  <c r="E3547" i="140"/>
  <c r="F3547" i="140"/>
  <c r="G3547" i="140"/>
  <c r="E3548" i="140"/>
  <c r="F3548" i="140"/>
  <c r="G3548" i="140"/>
  <c r="E3549" i="140"/>
  <c r="F3549" i="140"/>
  <c r="G3549" i="140"/>
  <c r="E3550" i="140"/>
  <c r="F3550" i="140"/>
  <c r="G3550" i="140"/>
  <c r="F3551" i="140"/>
  <c r="G3551" i="140"/>
  <c r="E3552" i="140"/>
  <c r="F3552" i="140"/>
  <c r="G3552" i="140"/>
  <c r="E3553" i="140"/>
  <c r="F3553" i="140"/>
  <c r="G3553" i="140"/>
  <c r="E3554" i="140"/>
  <c r="F3554" i="140"/>
  <c r="G3554" i="140"/>
  <c r="E3555" i="140"/>
  <c r="F3555" i="140"/>
  <c r="G3555" i="140"/>
  <c r="E3556" i="140"/>
  <c r="F3556" i="140"/>
  <c r="G3556" i="140"/>
  <c r="E3557" i="140"/>
  <c r="F3557" i="140"/>
  <c r="G3557" i="140"/>
  <c r="E3558" i="140"/>
  <c r="F3558" i="140"/>
  <c r="G3558" i="140"/>
  <c r="J3558" i="140" s="1"/>
  <c r="E3559" i="140"/>
  <c r="F3559" i="140"/>
  <c r="G3559" i="140"/>
  <c r="E3560" i="140"/>
  <c r="F3560" i="140"/>
  <c r="G3560" i="140"/>
  <c r="J3560" i="140" s="1"/>
  <c r="F3561" i="140"/>
  <c r="G3561" i="140"/>
  <c r="E3562" i="140"/>
  <c r="F3562" i="140"/>
  <c r="G3562" i="140"/>
  <c r="E3563" i="140"/>
  <c r="F3563" i="140"/>
  <c r="G3563" i="140"/>
  <c r="E3564" i="140"/>
  <c r="F3564" i="140"/>
  <c r="G3564" i="140"/>
  <c r="J3564" i="140" s="1"/>
  <c r="F3565" i="140"/>
  <c r="G3565" i="140"/>
  <c r="E3566" i="140"/>
  <c r="F3566" i="140"/>
  <c r="G3566" i="140"/>
  <c r="E3567" i="140"/>
  <c r="F3567" i="140"/>
  <c r="G3567" i="140"/>
  <c r="E3568" i="140"/>
  <c r="F3568" i="140"/>
  <c r="G3568" i="140"/>
  <c r="E3569" i="140"/>
  <c r="F3569" i="140"/>
  <c r="G3569" i="140"/>
  <c r="E3570" i="140"/>
  <c r="F3570" i="140"/>
  <c r="G3570" i="140"/>
  <c r="E3571" i="140"/>
  <c r="F3571" i="140"/>
  <c r="G3571" i="140"/>
  <c r="E3572" i="140"/>
  <c r="F3572" i="140"/>
  <c r="G3572" i="140"/>
  <c r="J3572" i="140" s="1"/>
  <c r="E3573" i="140"/>
  <c r="F3573" i="140"/>
  <c r="G3573" i="140"/>
  <c r="E3574" i="140"/>
  <c r="F3574" i="140"/>
  <c r="G3574" i="140"/>
  <c r="J3574" i="140" s="1"/>
  <c r="F3575" i="140"/>
  <c r="G3575" i="140"/>
  <c r="E3576" i="140"/>
  <c r="F3576" i="140"/>
  <c r="G3576" i="140"/>
  <c r="E3577" i="140"/>
  <c r="F3577" i="140"/>
  <c r="G3577" i="140"/>
  <c r="E3578" i="140"/>
  <c r="F3578" i="140"/>
  <c r="G3578" i="140"/>
  <c r="E3579" i="140"/>
  <c r="F3579" i="140"/>
  <c r="G3579" i="140"/>
  <c r="E3580" i="140"/>
  <c r="F3580" i="140"/>
  <c r="G3580" i="140"/>
  <c r="E3581" i="140"/>
  <c r="F3581" i="140"/>
  <c r="G3581" i="140"/>
  <c r="E3582" i="140"/>
  <c r="F3582" i="140"/>
  <c r="G3582" i="140"/>
  <c r="E3583" i="140"/>
  <c r="F3583" i="140"/>
  <c r="G3583" i="140"/>
  <c r="E3584" i="140"/>
  <c r="F3584" i="140"/>
  <c r="G3584" i="140"/>
  <c r="E3585" i="140"/>
  <c r="F3585" i="140"/>
  <c r="G3585" i="140"/>
  <c r="E3586" i="140"/>
  <c r="F3586" i="140"/>
  <c r="G3586" i="140"/>
  <c r="E3587" i="140"/>
  <c r="F3587" i="140"/>
  <c r="G3587" i="140"/>
  <c r="E3588" i="140"/>
  <c r="F3588" i="140"/>
  <c r="G3588" i="140"/>
  <c r="E3589" i="140"/>
  <c r="F3589" i="140"/>
  <c r="G3589" i="140"/>
  <c r="F3590" i="140"/>
  <c r="G3590" i="140"/>
  <c r="J3590" i="140" s="1"/>
  <c r="E3591" i="140"/>
  <c r="F3591" i="140"/>
  <c r="G3591" i="140"/>
  <c r="J3591" i="140"/>
  <c r="E3592" i="140"/>
  <c r="F3592" i="140"/>
  <c r="G3592" i="140"/>
  <c r="E3593" i="140"/>
  <c r="F3593" i="140"/>
  <c r="G3593" i="140"/>
  <c r="J3593" i="140" s="1"/>
  <c r="E3594" i="140"/>
  <c r="F3594" i="140"/>
  <c r="G3594" i="140"/>
  <c r="E3595" i="140"/>
  <c r="F3595" i="140"/>
  <c r="G3595" i="140"/>
  <c r="E3596" i="140"/>
  <c r="F3596" i="140"/>
  <c r="G3596" i="140"/>
  <c r="E3597" i="140"/>
  <c r="F3597" i="140"/>
  <c r="G3597" i="140"/>
  <c r="E3598" i="140"/>
  <c r="F3598" i="140"/>
  <c r="G3598" i="140"/>
  <c r="E3599" i="140"/>
  <c r="F3599" i="140"/>
  <c r="G3599" i="140"/>
  <c r="E3600" i="140"/>
  <c r="F3600" i="140"/>
  <c r="G3600" i="140"/>
  <c r="J3600" i="140" s="1"/>
  <c r="E3601" i="140"/>
  <c r="F3601" i="140"/>
  <c r="G3601" i="140"/>
  <c r="E3602" i="140"/>
  <c r="F3602" i="140"/>
  <c r="G3602" i="140"/>
  <c r="E3603" i="140"/>
  <c r="F3603" i="140"/>
  <c r="G3603" i="140"/>
  <c r="F3604" i="140"/>
  <c r="G3604" i="140"/>
  <c r="E3605" i="140"/>
  <c r="F3605" i="140"/>
  <c r="G3605" i="140"/>
  <c r="E3606" i="140"/>
  <c r="F3606" i="140"/>
  <c r="G3606" i="140"/>
  <c r="E3607" i="140"/>
  <c r="F3607" i="140"/>
  <c r="G3607" i="140"/>
  <c r="E3608" i="140"/>
  <c r="F3608" i="140"/>
  <c r="G3608" i="140"/>
  <c r="F3609" i="140"/>
  <c r="G3609" i="140"/>
  <c r="E3610" i="140"/>
  <c r="F3610" i="140"/>
  <c r="G3610" i="140"/>
  <c r="E3611" i="140"/>
  <c r="F3611" i="140"/>
  <c r="G3611" i="140"/>
  <c r="J3611" i="140"/>
  <c r="E3612" i="140"/>
  <c r="F3612" i="140"/>
  <c r="G3612" i="140"/>
  <c r="E3613" i="140"/>
  <c r="F3613" i="140"/>
  <c r="G3613" i="140"/>
  <c r="E3614" i="140"/>
  <c r="F3614" i="140"/>
  <c r="G3614" i="140"/>
  <c r="E3615" i="140"/>
  <c r="F3615" i="140"/>
  <c r="G3615" i="140"/>
  <c r="E3616" i="140"/>
  <c r="F3616" i="140"/>
  <c r="G3616" i="140"/>
  <c r="E3617" i="140"/>
  <c r="F3617" i="140"/>
  <c r="G3617" i="140"/>
  <c r="E3618" i="140"/>
  <c r="F3618" i="140"/>
  <c r="G3618" i="140"/>
  <c r="E3619" i="140"/>
  <c r="F3619" i="140"/>
  <c r="G3619" i="140"/>
  <c r="E3620" i="140"/>
  <c r="F3620" i="140"/>
  <c r="G3620" i="140"/>
  <c r="E3621" i="140"/>
  <c r="F3621" i="140"/>
  <c r="G3621" i="140"/>
  <c r="J3621" i="140"/>
  <c r="E3622" i="140"/>
  <c r="F3622" i="140"/>
  <c r="G3622" i="140"/>
  <c r="F3623" i="140"/>
  <c r="G3623" i="140"/>
  <c r="E3624" i="140"/>
  <c r="F3624" i="140"/>
  <c r="G3624" i="140"/>
  <c r="E3625" i="140"/>
  <c r="F3625" i="140"/>
  <c r="G3625" i="140"/>
  <c r="E3626" i="140"/>
  <c r="F3626" i="140"/>
  <c r="G3626" i="140"/>
  <c r="E3627" i="140"/>
  <c r="F3627" i="140"/>
  <c r="G3627" i="140"/>
  <c r="E3628" i="140"/>
  <c r="F3628" i="140"/>
  <c r="G3628" i="140"/>
  <c r="E3629" i="140"/>
  <c r="F3629" i="140"/>
  <c r="G3629" i="140"/>
  <c r="F3630" i="140"/>
  <c r="G3630" i="140"/>
  <c r="E3631" i="140"/>
  <c r="F3631" i="140"/>
  <c r="G3631" i="140"/>
  <c r="E3632" i="140"/>
  <c r="F3632" i="140"/>
  <c r="G3632" i="140"/>
  <c r="J3632" i="140"/>
  <c r="E3633" i="140"/>
  <c r="F3633" i="140"/>
  <c r="G3633" i="140"/>
  <c r="E3634" i="140"/>
  <c r="F3634" i="140"/>
  <c r="G3634" i="140"/>
  <c r="J3634" i="140"/>
  <c r="E3635" i="140"/>
  <c r="F3635" i="140"/>
  <c r="G3635" i="140"/>
  <c r="E3636" i="140"/>
  <c r="F3636" i="140"/>
  <c r="G3636" i="140"/>
  <c r="E3637" i="140"/>
  <c r="F3637" i="140"/>
  <c r="G3637" i="140"/>
  <c r="E3638" i="140"/>
  <c r="F3638" i="140"/>
  <c r="G3638" i="140"/>
  <c r="J3638" i="140" s="1"/>
  <c r="E3639" i="140"/>
  <c r="F3639" i="140"/>
  <c r="G3639" i="140"/>
  <c r="E3640" i="140"/>
  <c r="F3640" i="140"/>
  <c r="G3640" i="140"/>
  <c r="E3641" i="140"/>
  <c r="F3641" i="140"/>
  <c r="G3641" i="140"/>
  <c r="E3642" i="140"/>
  <c r="F3642" i="140"/>
  <c r="G3642" i="140"/>
  <c r="F3643" i="140"/>
  <c r="J3643" i="140" s="1"/>
  <c r="G3643" i="140"/>
  <c r="E3644" i="140"/>
  <c r="F3644" i="140"/>
  <c r="G3644" i="140"/>
  <c r="E3645" i="140"/>
  <c r="F3645" i="140"/>
  <c r="G3645" i="140"/>
  <c r="E3646" i="140"/>
  <c r="F3646" i="140"/>
  <c r="G3646" i="140"/>
  <c r="E3647" i="140"/>
  <c r="F3647" i="140"/>
  <c r="G3647" i="140"/>
  <c r="E3648" i="140"/>
  <c r="F3648" i="140"/>
  <c r="G3648" i="140"/>
  <c r="E3649" i="140"/>
  <c r="F3649" i="140"/>
  <c r="G3649" i="140"/>
  <c r="E3650" i="140"/>
  <c r="F3650" i="140"/>
  <c r="G3650" i="140"/>
  <c r="E3651" i="140"/>
  <c r="F3651" i="140"/>
  <c r="G3651" i="140"/>
  <c r="E3652" i="140"/>
  <c r="F3652" i="140"/>
  <c r="G3652" i="140"/>
  <c r="E3653" i="140"/>
  <c r="F3653" i="140"/>
  <c r="G3653" i="140"/>
  <c r="E3654" i="140"/>
  <c r="F3654" i="140"/>
  <c r="G3654" i="140"/>
  <c r="E3655" i="140"/>
  <c r="F3655" i="140"/>
  <c r="G3655" i="140"/>
  <c r="E3656" i="140"/>
  <c r="F3656" i="140"/>
  <c r="G3656" i="140"/>
  <c r="E3657" i="140"/>
  <c r="F3657" i="140"/>
  <c r="G3657" i="140"/>
  <c r="E3658" i="140"/>
  <c r="F3658" i="140"/>
  <c r="G3658" i="140"/>
  <c r="F3659" i="140"/>
  <c r="G3659" i="140"/>
  <c r="E3660" i="140"/>
  <c r="F3660" i="140"/>
  <c r="G3660" i="140"/>
  <c r="E3661" i="140"/>
  <c r="F3661" i="140"/>
  <c r="G3661" i="140"/>
  <c r="E3662" i="140"/>
  <c r="F3662" i="140"/>
  <c r="G3662" i="140"/>
  <c r="J3662" i="140" s="1"/>
  <c r="E3663" i="140"/>
  <c r="F3663" i="140"/>
  <c r="G3663" i="140"/>
  <c r="J3663" i="140" s="1"/>
  <c r="E3664" i="140"/>
  <c r="F3664" i="140"/>
  <c r="G3664" i="140"/>
  <c r="E3665" i="140"/>
  <c r="F3665" i="140"/>
  <c r="G3665" i="140"/>
  <c r="E3666" i="140"/>
  <c r="F3666" i="140"/>
  <c r="G3666" i="140"/>
  <c r="E3667" i="140"/>
  <c r="F3667" i="140"/>
  <c r="G3667" i="140"/>
  <c r="E3668" i="140"/>
  <c r="F3668" i="140"/>
  <c r="G3668" i="140"/>
  <c r="E3669" i="140"/>
  <c r="F3669" i="140"/>
  <c r="G3669" i="140"/>
  <c r="E3670" i="140"/>
  <c r="F3670" i="140"/>
  <c r="G3670" i="140"/>
  <c r="F3671" i="140"/>
  <c r="G3671" i="140"/>
  <c r="E3672" i="140"/>
  <c r="F3672" i="140"/>
  <c r="G3672" i="140"/>
  <c r="J3672" i="140" s="1"/>
  <c r="E3673" i="140"/>
  <c r="F3673" i="140"/>
  <c r="G3673" i="140"/>
  <c r="E3674" i="140"/>
  <c r="F3674" i="140"/>
  <c r="G3674" i="140"/>
  <c r="E3675" i="140"/>
  <c r="F3675" i="140"/>
  <c r="G3675" i="140"/>
  <c r="E3676" i="140"/>
  <c r="F3676" i="140"/>
  <c r="G3676" i="140"/>
  <c r="E3677" i="140"/>
  <c r="F3677" i="140"/>
  <c r="G3677" i="140"/>
  <c r="E3678" i="140"/>
  <c r="F3678" i="140"/>
  <c r="G3678" i="140"/>
  <c r="E3679" i="140"/>
  <c r="F3679" i="140"/>
  <c r="G3679" i="140"/>
  <c r="E3680" i="140"/>
  <c r="F3680" i="140"/>
  <c r="G3680" i="140"/>
  <c r="E3681" i="140"/>
  <c r="F3681" i="140"/>
  <c r="G3681" i="140"/>
  <c r="E3682" i="140"/>
  <c r="F3682" i="140"/>
  <c r="G3682" i="140"/>
  <c r="E3683" i="140"/>
  <c r="F3683" i="140"/>
  <c r="G3683" i="140"/>
  <c r="E3684" i="140"/>
  <c r="F3684" i="140"/>
  <c r="G3684" i="140"/>
  <c r="F3685" i="140"/>
  <c r="G3685" i="140"/>
  <c r="E3686" i="140"/>
  <c r="F3686" i="140"/>
  <c r="G3686" i="140"/>
  <c r="E3687" i="140"/>
  <c r="F3687" i="140"/>
  <c r="G3687" i="140"/>
  <c r="E3688" i="140"/>
  <c r="F3688" i="140"/>
  <c r="G3688" i="140"/>
  <c r="E3689" i="140"/>
  <c r="F3689" i="140"/>
  <c r="G3689" i="140"/>
  <c r="E3690" i="140"/>
  <c r="F3690" i="140"/>
  <c r="G3690" i="140"/>
  <c r="E3691" i="140"/>
  <c r="F3691" i="140"/>
  <c r="G3691" i="140"/>
  <c r="E3692" i="140"/>
  <c r="F3692" i="140"/>
  <c r="G3692" i="140"/>
  <c r="E3693" i="140"/>
  <c r="F3693" i="140"/>
  <c r="G3693" i="140"/>
  <c r="E3694" i="140"/>
  <c r="F3694" i="140"/>
  <c r="G3694" i="140"/>
  <c r="E3695" i="140"/>
  <c r="F3695" i="140"/>
  <c r="G3695" i="140"/>
  <c r="E3696" i="140"/>
  <c r="F3696" i="140"/>
  <c r="G3696" i="140"/>
  <c r="J3696" i="140" s="1"/>
  <c r="E3697" i="140"/>
  <c r="F3697" i="140"/>
  <c r="G3697" i="140"/>
  <c r="E3698" i="140"/>
  <c r="F3698" i="140"/>
  <c r="G3698" i="140"/>
  <c r="E3699" i="140"/>
  <c r="F3699" i="140"/>
  <c r="G3699" i="140"/>
  <c r="F3700" i="140"/>
  <c r="G3700" i="140"/>
  <c r="E3701" i="140"/>
  <c r="F3701" i="140"/>
  <c r="G3701" i="140"/>
  <c r="E3702" i="140"/>
  <c r="F3702" i="140"/>
  <c r="G3702" i="140"/>
  <c r="J3702" i="140" s="1"/>
  <c r="E3703" i="140"/>
  <c r="F3703" i="140"/>
  <c r="G3703" i="140"/>
  <c r="E3704" i="140"/>
  <c r="F3704" i="140"/>
  <c r="G3704" i="140"/>
  <c r="E3705" i="140"/>
  <c r="F3705" i="140"/>
  <c r="G3705" i="140"/>
  <c r="E3706" i="140"/>
  <c r="F3706" i="140"/>
  <c r="G3706" i="140"/>
  <c r="E3707" i="140"/>
  <c r="F3707" i="140"/>
  <c r="G3707" i="140"/>
  <c r="E3708" i="140"/>
  <c r="F3708" i="140"/>
  <c r="G3708" i="140"/>
  <c r="E3709" i="140"/>
  <c r="F3709" i="140"/>
  <c r="G3709" i="140"/>
  <c r="E3710" i="140"/>
  <c r="F3710" i="140"/>
  <c r="G3710" i="140"/>
  <c r="E3711" i="140"/>
  <c r="F3711" i="140"/>
  <c r="G3711" i="140"/>
  <c r="E3712" i="140"/>
  <c r="F3712" i="140"/>
  <c r="G3712" i="140"/>
  <c r="E3713" i="140"/>
  <c r="F3713" i="140"/>
  <c r="G3713" i="140"/>
  <c r="E3714" i="140"/>
  <c r="F3714" i="140"/>
  <c r="G3714" i="140"/>
  <c r="F3715" i="140"/>
  <c r="G3715" i="140"/>
  <c r="E3716" i="140"/>
  <c r="F3716" i="140"/>
  <c r="G3716" i="140"/>
  <c r="E3717" i="140"/>
  <c r="F3717" i="140"/>
  <c r="G3717" i="140"/>
  <c r="E3718" i="140"/>
  <c r="F3718" i="140"/>
  <c r="G3718" i="140"/>
  <c r="E3719" i="140"/>
  <c r="F3719" i="140"/>
  <c r="G3719" i="140"/>
  <c r="E3720" i="140"/>
  <c r="F3720" i="140"/>
  <c r="G3720" i="140"/>
  <c r="E3721" i="140"/>
  <c r="F3721" i="140"/>
  <c r="G3721" i="140"/>
  <c r="E3722" i="140"/>
  <c r="F3722" i="140"/>
  <c r="G3722" i="140"/>
  <c r="J3722" i="140" s="1"/>
  <c r="E3723" i="140"/>
  <c r="F3723" i="140"/>
  <c r="G3723" i="140"/>
  <c r="E3724" i="140"/>
  <c r="F3724" i="140"/>
  <c r="J3724" i="140" s="1"/>
  <c r="G3724" i="140"/>
  <c r="E3725" i="140"/>
  <c r="F3725" i="140"/>
  <c r="G3725" i="140"/>
  <c r="E3726" i="140"/>
  <c r="F3726" i="140"/>
  <c r="G3726" i="140"/>
  <c r="E3727" i="140"/>
  <c r="F3727" i="140"/>
  <c r="G3727" i="140"/>
  <c r="F3728" i="140"/>
  <c r="G3728" i="140"/>
  <c r="E3729" i="140"/>
  <c r="F3729" i="140"/>
  <c r="G3729" i="140"/>
  <c r="E3730" i="140"/>
  <c r="F3730" i="140"/>
  <c r="G3730" i="140"/>
  <c r="E3731" i="140"/>
  <c r="F3731" i="140"/>
  <c r="G3731" i="140"/>
  <c r="E3732" i="140"/>
  <c r="F3732" i="140"/>
  <c r="G3732" i="140"/>
  <c r="E3733" i="140"/>
  <c r="F3733" i="140"/>
  <c r="G3733" i="140"/>
  <c r="E3734" i="140"/>
  <c r="F3734" i="140"/>
  <c r="G3734" i="140"/>
  <c r="E3735" i="140"/>
  <c r="F3735" i="140"/>
  <c r="G3735" i="140"/>
  <c r="E3736" i="140"/>
  <c r="F3736" i="140"/>
  <c r="G3736" i="140"/>
  <c r="E3737" i="140"/>
  <c r="F3737" i="140"/>
  <c r="G3737" i="140"/>
  <c r="J3737" i="140" s="1"/>
  <c r="E3738" i="140"/>
  <c r="F3738" i="140"/>
  <c r="G3738" i="140"/>
  <c r="E3739" i="140"/>
  <c r="F3739" i="140"/>
  <c r="G3739" i="140"/>
  <c r="E3740" i="140"/>
  <c r="F3740" i="140"/>
  <c r="G3740" i="140"/>
  <c r="E3741" i="140"/>
  <c r="F3741" i="140"/>
  <c r="G3741" i="140"/>
  <c r="E3742" i="140"/>
  <c r="F3742" i="140"/>
  <c r="G3742" i="140"/>
  <c r="E3743" i="140"/>
  <c r="F3743" i="140"/>
  <c r="G3743" i="140"/>
  <c r="J3743" i="140" s="1"/>
  <c r="E3744" i="140"/>
  <c r="F3744" i="140"/>
  <c r="G3744" i="140"/>
  <c r="E3745" i="140"/>
  <c r="F3745" i="140"/>
  <c r="G3745" i="140"/>
  <c r="F3746" i="140"/>
  <c r="G3746" i="140"/>
  <c r="E3747" i="140"/>
  <c r="F3747" i="140"/>
  <c r="G3747" i="140"/>
  <c r="J3747" i="140" s="1"/>
  <c r="E3748" i="140"/>
  <c r="F3748" i="140"/>
  <c r="G3748" i="140"/>
  <c r="E3749" i="140"/>
  <c r="F3749" i="140"/>
  <c r="G3749" i="140"/>
  <c r="E3750" i="140"/>
  <c r="F3750" i="140"/>
  <c r="G3750" i="140"/>
  <c r="E3751" i="140"/>
  <c r="F3751" i="140"/>
  <c r="G3751" i="140"/>
  <c r="E3752" i="140"/>
  <c r="F3752" i="140"/>
  <c r="G3752" i="140"/>
  <c r="J3752" i="140"/>
  <c r="E3753" i="140"/>
  <c r="F3753" i="140"/>
  <c r="G3753" i="140"/>
  <c r="E3754" i="140"/>
  <c r="F3754" i="140"/>
  <c r="G3754" i="140"/>
  <c r="E3755" i="140"/>
  <c r="F3755" i="140"/>
  <c r="G3755" i="140"/>
  <c r="E3756" i="140"/>
  <c r="F3756" i="140"/>
  <c r="G3756" i="140"/>
  <c r="J3756" i="140" s="1"/>
  <c r="E3757" i="140"/>
  <c r="F3757" i="140"/>
  <c r="G3757" i="140"/>
  <c r="E3228" i="140"/>
  <c r="F3228" i="140"/>
  <c r="G3228" i="140"/>
  <c r="E3229" i="140"/>
  <c r="F3229" i="140"/>
  <c r="G3229" i="140"/>
  <c r="E3230" i="140"/>
  <c r="F3230" i="140"/>
  <c r="G3230" i="140"/>
  <c r="E3231" i="140"/>
  <c r="F3231" i="140"/>
  <c r="G3231" i="140"/>
  <c r="E3232" i="140"/>
  <c r="F3232" i="140"/>
  <c r="G3232" i="140"/>
  <c r="E3233" i="140"/>
  <c r="F3233" i="140"/>
  <c r="G3233" i="140"/>
  <c r="E3234" i="140"/>
  <c r="F3234" i="140"/>
  <c r="G3234" i="140"/>
  <c r="E3235" i="140"/>
  <c r="F3235" i="140"/>
  <c r="G3235" i="140"/>
  <c r="E3236" i="140"/>
  <c r="F3236" i="140"/>
  <c r="G3236" i="140"/>
  <c r="E3237" i="140"/>
  <c r="F3237" i="140"/>
  <c r="G3237" i="140"/>
  <c r="F3238" i="140"/>
  <c r="G3238" i="140"/>
  <c r="E3239" i="140"/>
  <c r="F3239" i="140"/>
  <c r="G3239" i="140"/>
  <c r="E3240" i="140"/>
  <c r="F3240" i="140"/>
  <c r="G3240" i="140"/>
  <c r="E3241" i="140"/>
  <c r="F3241" i="140"/>
  <c r="G3241" i="140"/>
  <c r="E3242" i="140"/>
  <c r="F3242" i="140"/>
  <c r="G3242" i="140"/>
  <c r="E3243" i="140"/>
  <c r="F3243" i="140"/>
  <c r="G3243" i="140"/>
  <c r="E3244" i="140"/>
  <c r="F3244" i="140"/>
  <c r="G3244" i="140"/>
  <c r="E3245" i="140"/>
  <c r="F3245" i="140"/>
  <c r="G3245" i="140"/>
  <c r="J3245" i="140" s="1"/>
  <c r="E3246" i="140"/>
  <c r="F3246" i="140"/>
  <c r="G3246" i="140"/>
  <c r="E3247" i="140"/>
  <c r="F3247" i="140"/>
  <c r="G3247" i="140"/>
  <c r="E3248" i="140"/>
  <c r="F3248" i="140"/>
  <c r="G3248" i="140"/>
  <c r="E3249" i="140"/>
  <c r="F3249" i="140"/>
  <c r="G3249" i="140"/>
  <c r="E3250" i="140"/>
  <c r="F3250" i="140"/>
  <c r="G3250" i="140"/>
  <c r="F3251" i="140"/>
  <c r="G3251" i="140"/>
  <c r="F3252" i="140"/>
  <c r="G3252" i="140"/>
  <c r="E3253" i="140"/>
  <c r="F3253" i="140"/>
  <c r="G3253" i="140"/>
  <c r="E3254" i="140"/>
  <c r="F3254" i="140"/>
  <c r="G3254" i="140"/>
  <c r="E3255" i="140"/>
  <c r="F3255" i="140"/>
  <c r="G3255" i="140"/>
  <c r="E3256" i="140"/>
  <c r="F3256" i="140"/>
  <c r="G3256" i="140"/>
  <c r="E3257" i="140"/>
  <c r="F3257" i="140"/>
  <c r="G3257" i="140"/>
  <c r="E3258" i="140"/>
  <c r="F3258" i="140"/>
  <c r="G3258" i="140"/>
  <c r="J3258" i="140" s="1"/>
  <c r="F3259" i="140"/>
  <c r="G3259" i="140"/>
  <c r="E3260" i="140"/>
  <c r="F3260" i="140"/>
  <c r="G3260" i="140"/>
  <c r="E3261" i="140"/>
  <c r="F3261" i="140"/>
  <c r="G3261" i="140"/>
  <c r="J3261" i="140" s="1"/>
  <c r="E3262" i="140"/>
  <c r="F3262" i="140"/>
  <c r="G3262" i="140"/>
  <c r="E3263" i="140"/>
  <c r="F3263" i="140"/>
  <c r="G3263" i="140"/>
  <c r="E3264" i="140"/>
  <c r="F3264" i="140"/>
  <c r="G3264" i="140"/>
  <c r="J3264" i="140" s="1"/>
  <c r="E3265" i="140"/>
  <c r="F3265" i="140"/>
  <c r="G3265" i="140"/>
  <c r="E3266" i="140"/>
  <c r="F3266" i="140"/>
  <c r="G3266" i="140"/>
  <c r="E3267" i="140"/>
  <c r="F3267" i="140"/>
  <c r="G3267" i="140"/>
  <c r="E3268" i="140"/>
  <c r="F3268" i="140"/>
  <c r="G3268" i="140"/>
  <c r="E3269" i="140"/>
  <c r="F3269" i="140"/>
  <c r="G3269" i="140"/>
  <c r="E3270" i="140"/>
  <c r="F3270" i="140"/>
  <c r="G3270" i="140"/>
  <c r="E3271" i="140"/>
  <c r="F3271" i="140"/>
  <c r="G3271" i="140"/>
  <c r="E3272" i="140"/>
  <c r="F3272" i="140"/>
  <c r="G3272" i="140"/>
  <c r="E3273" i="140"/>
  <c r="F3273" i="140"/>
  <c r="G3273" i="140"/>
  <c r="F3274" i="140"/>
  <c r="G3274" i="140"/>
  <c r="F3275" i="140"/>
  <c r="G3275" i="140"/>
  <c r="E3276" i="140"/>
  <c r="F3276" i="140"/>
  <c r="G3276" i="140"/>
  <c r="E3277" i="140"/>
  <c r="F3277" i="140"/>
  <c r="G3277" i="140"/>
  <c r="E3278" i="140"/>
  <c r="F3278" i="140"/>
  <c r="G3278" i="140"/>
  <c r="E3279" i="140"/>
  <c r="F3279" i="140"/>
  <c r="G3279" i="140"/>
  <c r="E3280" i="140"/>
  <c r="F3280" i="140"/>
  <c r="G3280" i="140"/>
  <c r="J3280" i="140" s="1"/>
  <c r="E3281" i="140"/>
  <c r="F3281" i="140"/>
  <c r="G3281" i="140"/>
  <c r="E3282" i="140"/>
  <c r="F3282" i="140"/>
  <c r="G3282" i="140"/>
  <c r="E3283" i="140"/>
  <c r="F3283" i="140"/>
  <c r="G3283" i="140"/>
  <c r="E3284" i="140"/>
  <c r="F3284" i="140"/>
  <c r="G3284" i="140"/>
  <c r="E3285" i="140"/>
  <c r="F3285" i="140"/>
  <c r="G3285" i="140"/>
  <c r="J3285" i="140" s="1"/>
  <c r="E3286" i="140"/>
  <c r="F3286" i="140"/>
  <c r="G3286" i="140"/>
  <c r="J3286" i="140" s="1"/>
  <c r="E3287" i="140"/>
  <c r="F3287" i="140"/>
  <c r="G3287" i="140"/>
  <c r="E3288" i="140"/>
  <c r="F3288" i="140"/>
  <c r="G3288" i="140"/>
  <c r="J3288" i="140" s="1"/>
  <c r="E3289" i="140"/>
  <c r="F3289" i="140"/>
  <c r="G3289" i="140"/>
  <c r="F3290" i="140"/>
  <c r="G3290" i="140"/>
  <c r="E3291" i="140"/>
  <c r="F3291" i="140"/>
  <c r="G3291" i="140"/>
  <c r="E3292" i="140"/>
  <c r="F3292" i="140"/>
  <c r="G3292" i="140"/>
  <c r="E3293" i="140"/>
  <c r="F3293" i="140"/>
  <c r="G3293" i="140"/>
  <c r="E3294" i="140"/>
  <c r="F3294" i="140"/>
  <c r="G3294" i="140"/>
  <c r="E3295" i="140"/>
  <c r="F3295" i="140"/>
  <c r="G3295" i="140"/>
  <c r="E3296" i="140"/>
  <c r="F3296" i="140"/>
  <c r="G3296" i="140"/>
  <c r="E3297" i="140"/>
  <c r="F3297" i="140"/>
  <c r="G3297" i="140"/>
  <c r="E3298" i="140"/>
  <c r="F3298" i="140"/>
  <c r="G3298" i="140"/>
  <c r="E3299" i="140"/>
  <c r="F3299" i="140"/>
  <c r="G3299" i="140"/>
  <c r="J3299" i="140" s="1"/>
  <c r="F3300" i="140"/>
  <c r="G3300" i="140"/>
  <c r="E3301" i="140"/>
  <c r="F3301" i="140"/>
  <c r="G3301" i="140"/>
  <c r="E3302" i="140"/>
  <c r="F3302" i="140"/>
  <c r="G3302" i="140"/>
  <c r="E3303" i="140"/>
  <c r="F3303" i="140"/>
  <c r="G3303" i="140"/>
  <c r="E3304" i="140"/>
  <c r="F3304" i="140"/>
  <c r="G3304" i="140"/>
  <c r="E3305" i="140"/>
  <c r="F3305" i="140"/>
  <c r="G3305" i="140"/>
  <c r="E3306" i="140"/>
  <c r="F3306" i="140"/>
  <c r="G3306" i="140"/>
  <c r="J3306" i="140" s="1"/>
  <c r="E3307" i="140"/>
  <c r="F3307" i="140"/>
  <c r="G3307" i="140"/>
  <c r="J3307" i="140" s="1"/>
  <c r="E3308" i="140"/>
  <c r="F3308" i="140"/>
  <c r="G3308" i="140"/>
  <c r="E3309" i="140"/>
  <c r="F3309" i="140"/>
  <c r="G3309" i="140"/>
  <c r="E3310" i="140"/>
  <c r="F3310" i="140"/>
  <c r="G3310" i="140"/>
  <c r="E3311" i="140"/>
  <c r="F3311" i="140"/>
  <c r="G3311" i="140"/>
  <c r="E3312" i="140"/>
  <c r="F3312" i="140"/>
  <c r="G3312" i="140"/>
  <c r="E3313" i="140"/>
  <c r="F3313" i="140"/>
  <c r="G3313" i="140"/>
  <c r="J3313" i="140"/>
  <c r="E3314" i="140"/>
  <c r="F3314" i="140"/>
  <c r="G3314" i="140"/>
  <c r="E3315" i="140"/>
  <c r="F3315" i="140"/>
  <c r="G3315" i="140"/>
  <c r="E3316" i="140"/>
  <c r="F3316" i="140"/>
  <c r="G3316" i="140"/>
  <c r="E3317" i="140"/>
  <c r="F3317" i="140"/>
  <c r="G3317" i="140"/>
  <c r="E3318" i="140"/>
  <c r="F3318" i="140"/>
  <c r="G3318" i="140"/>
  <c r="F3319" i="140"/>
  <c r="G3319" i="140"/>
  <c r="E3320" i="140"/>
  <c r="F3320" i="140"/>
  <c r="G3320" i="140"/>
  <c r="E3321" i="140"/>
  <c r="F3321" i="140"/>
  <c r="G3321" i="140"/>
  <c r="J3321" i="140" s="1"/>
  <c r="E3322" i="140"/>
  <c r="F3322" i="140"/>
  <c r="G3322" i="140"/>
  <c r="E3323" i="140"/>
  <c r="F3323" i="140"/>
  <c r="J3323" i="140" s="1"/>
  <c r="G3323" i="140"/>
  <c r="E3324" i="140"/>
  <c r="F3324" i="140"/>
  <c r="G3324" i="140"/>
  <c r="E3325" i="140"/>
  <c r="F3325" i="140"/>
  <c r="G3325" i="140"/>
  <c r="E3326" i="140"/>
  <c r="F3326" i="140"/>
  <c r="G3326" i="140"/>
  <c r="E3327" i="140"/>
  <c r="F3327" i="140"/>
  <c r="G3327" i="140"/>
  <c r="E3328" i="140"/>
  <c r="F3328" i="140"/>
  <c r="G3328" i="140"/>
  <c r="E3329" i="140"/>
  <c r="F3329" i="140"/>
  <c r="G3329" i="140"/>
  <c r="F3330" i="140"/>
  <c r="G3330" i="140"/>
  <c r="E3331" i="140"/>
  <c r="F3331" i="140"/>
  <c r="G3331" i="140"/>
  <c r="E3332" i="140"/>
  <c r="F3332" i="140"/>
  <c r="G3332" i="140"/>
  <c r="E3333" i="140"/>
  <c r="F3333" i="140"/>
  <c r="G3333" i="140"/>
  <c r="E3334" i="140"/>
  <c r="F3334" i="140"/>
  <c r="G3334" i="140"/>
  <c r="E3335" i="140"/>
  <c r="F3335" i="140"/>
  <c r="G3335" i="140"/>
  <c r="F3336" i="140"/>
  <c r="G3336" i="140"/>
  <c r="F3337" i="140"/>
  <c r="G3337" i="140"/>
  <c r="E3338" i="140"/>
  <c r="F3338" i="140"/>
  <c r="G3338" i="140"/>
  <c r="E3339" i="140"/>
  <c r="F3339" i="140"/>
  <c r="J3339" i="140" s="1"/>
  <c r="G3339" i="140"/>
  <c r="E3340" i="140"/>
  <c r="F3340" i="140"/>
  <c r="G3340" i="140"/>
  <c r="E3341" i="140"/>
  <c r="F3341" i="140"/>
  <c r="G3341" i="140"/>
  <c r="E3342" i="140"/>
  <c r="F3342" i="140"/>
  <c r="G3342" i="140"/>
  <c r="E3343" i="140"/>
  <c r="F3343" i="140"/>
  <c r="G3343" i="140"/>
  <c r="E3344" i="140"/>
  <c r="F3344" i="140"/>
  <c r="G3344" i="140"/>
  <c r="F3345" i="140"/>
  <c r="G3345" i="140"/>
  <c r="E3346" i="140"/>
  <c r="F3346" i="140"/>
  <c r="G3346" i="140"/>
  <c r="E3347" i="140"/>
  <c r="F3347" i="140"/>
  <c r="G3347" i="140"/>
  <c r="J3347" i="140" s="1"/>
  <c r="E3348" i="140"/>
  <c r="F3348" i="140"/>
  <c r="G3348" i="140"/>
  <c r="J3348" i="140" s="1"/>
  <c r="E3349" i="140"/>
  <c r="F3349" i="140"/>
  <c r="G3349" i="140"/>
  <c r="E3350" i="140"/>
  <c r="F3350" i="140"/>
  <c r="G3350" i="140"/>
  <c r="J3350" i="140"/>
  <c r="E3351" i="140"/>
  <c r="F3351" i="140"/>
  <c r="G3351" i="140"/>
  <c r="E3352" i="140"/>
  <c r="F3352" i="140"/>
  <c r="G3352" i="140"/>
  <c r="J3352" i="140" s="1"/>
  <c r="E3353" i="140"/>
  <c r="F3353" i="140"/>
  <c r="G3353" i="140"/>
  <c r="E3354" i="140"/>
  <c r="F3354" i="140"/>
  <c r="G3354" i="140"/>
  <c r="E3355" i="140"/>
  <c r="F3355" i="140"/>
  <c r="G3355" i="140"/>
  <c r="E3356" i="140"/>
  <c r="F3356" i="140"/>
  <c r="G3356" i="140"/>
  <c r="E3357" i="140"/>
  <c r="F3357" i="140"/>
  <c r="G3357" i="140"/>
  <c r="E3358" i="140"/>
  <c r="F3358" i="140"/>
  <c r="G3358" i="140"/>
  <c r="E3359" i="140"/>
  <c r="F3359" i="140"/>
  <c r="G3359" i="140"/>
  <c r="E3360" i="140"/>
  <c r="F3360" i="140"/>
  <c r="G3360" i="140"/>
  <c r="E3361" i="140"/>
  <c r="F3361" i="140"/>
  <c r="G3361" i="140"/>
  <c r="E3362" i="140"/>
  <c r="F3362" i="140"/>
  <c r="G3362" i="140"/>
  <c r="F3363" i="140"/>
  <c r="G3363" i="140"/>
  <c r="E3364" i="140"/>
  <c r="F3364" i="140"/>
  <c r="G3364" i="140"/>
  <c r="J3364" i="140" s="1"/>
  <c r="E3365" i="140"/>
  <c r="F3365" i="140"/>
  <c r="G3365" i="140"/>
  <c r="E3366" i="140"/>
  <c r="F3366" i="140"/>
  <c r="G3366" i="140"/>
  <c r="E3367" i="140"/>
  <c r="F3367" i="140"/>
  <c r="G3367" i="140"/>
  <c r="E3368" i="140"/>
  <c r="F3368" i="140"/>
  <c r="G3368" i="140"/>
  <c r="E3369" i="140"/>
  <c r="F3369" i="140"/>
  <c r="G3369" i="140"/>
  <c r="E3370" i="140"/>
  <c r="F3370" i="140"/>
  <c r="G3370" i="140"/>
  <c r="E3371" i="140"/>
  <c r="F3371" i="140"/>
  <c r="G3371" i="140"/>
  <c r="E3372" i="140"/>
  <c r="F3372" i="140"/>
  <c r="G3372" i="140"/>
  <c r="E3373" i="140"/>
  <c r="F3373" i="140"/>
  <c r="G3373" i="140"/>
  <c r="E3374" i="140"/>
  <c r="F3374" i="140"/>
  <c r="G3374" i="140"/>
  <c r="E3375" i="140"/>
  <c r="F3375" i="140"/>
  <c r="G3375" i="140"/>
  <c r="E2965" i="140"/>
  <c r="F2965" i="140"/>
  <c r="G2965" i="140"/>
  <c r="E2966" i="140"/>
  <c r="F2966" i="140"/>
  <c r="G2966" i="140"/>
  <c r="E2967" i="140"/>
  <c r="F2967" i="140"/>
  <c r="G2967" i="140"/>
  <c r="E2968" i="140"/>
  <c r="F2968" i="140"/>
  <c r="G2968" i="140"/>
  <c r="J2968" i="140" s="1"/>
  <c r="E2969" i="140"/>
  <c r="F2969" i="140"/>
  <c r="G2969" i="140"/>
  <c r="E2970" i="140"/>
  <c r="F2970" i="140"/>
  <c r="G2970" i="140"/>
  <c r="E2971" i="140"/>
  <c r="F2971" i="140"/>
  <c r="G2971" i="140"/>
  <c r="E2972" i="140"/>
  <c r="F2972" i="140"/>
  <c r="G2972" i="140"/>
  <c r="E2973" i="140"/>
  <c r="F2973" i="140"/>
  <c r="G2973" i="140"/>
  <c r="E2974" i="140"/>
  <c r="F2974" i="140"/>
  <c r="G2974" i="140"/>
  <c r="E2975" i="140"/>
  <c r="F2975" i="140"/>
  <c r="G2975" i="140"/>
  <c r="E2976" i="140"/>
  <c r="F2976" i="140"/>
  <c r="G2976" i="140"/>
  <c r="E2977" i="140"/>
  <c r="F2977" i="140"/>
  <c r="G2977" i="140"/>
  <c r="J2977" i="140" s="1"/>
  <c r="F2978" i="140"/>
  <c r="G2978" i="140"/>
  <c r="E2979" i="140"/>
  <c r="F2979" i="140"/>
  <c r="G2979" i="140"/>
  <c r="E2980" i="140"/>
  <c r="F2980" i="140"/>
  <c r="G2980" i="140"/>
  <c r="E2981" i="140"/>
  <c r="F2981" i="140"/>
  <c r="G2981" i="140"/>
  <c r="E2982" i="140"/>
  <c r="F2982" i="140"/>
  <c r="G2982" i="140"/>
  <c r="E2983" i="140"/>
  <c r="F2983" i="140"/>
  <c r="G2983" i="140"/>
  <c r="E2984" i="140"/>
  <c r="F2984" i="140"/>
  <c r="G2984" i="140"/>
  <c r="E2985" i="140"/>
  <c r="F2985" i="140"/>
  <c r="G2985" i="140"/>
  <c r="E2986" i="140"/>
  <c r="F2986" i="140"/>
  <c r="G2986" i="140"/>
  <c r="E2987" i="140"/>
  <c r="F2987" i="140"/>
  <c r="G2987" i="140"/>
  <c r="E2988" i="140"/>
  <c r="F2988" i="140"/>
  <c r="G2988" i="140"/>
  <c r="E2989" i="140"/>
  <c r="F2989" i="140"/>
  <c r="G2989" i="140"/>
  <c r="E2990" i="140"/>
  <c r="F2990" i="140"/>
  <c r="G2990" i="140"/>
  <c r="E2991" i="140"/>
  <c r="F2991" i="140"/>
  <c r="G2991" i="140"/>
  <c r="E2992" i="140"/>
  <c r="F2992" i="140"/>
  <c r="G2992" i="140"/>
  <c r="E2993" i="140"/>
  <c r="F2993" i="140"/>
  <c r="G2993" i="140"/>
  <c r="E2994" i="140"/>
  <c r="F2994" i="140"/>
  <c r="G2994" i="140"/>
  <c r="F2995" i="140"/>
  <c r="G2995" i="140"/>
  <c r="E2996" i="140"/>
  <c r="F2996" i="140"/>
  <c r="G2996" i="140"/>
  <c r="E2997" i="140"/>
  <c r="F2997" i="140"/>
  <c r="G2997" i="140"/>
  <c r="E2998" i="140"/>
  <c r="F2998" i="140"/>
  <c r="G2998" i="140"/>
  <c r="J2998" i="140" s="1"/>
  <c r="E2999" i="140"/>
  <c r="F2999" i="140"/>
  <c r="G2999" i="140"/>
  <c r="E3000" i="140"/>
  <c r="F3000" i="140"/>
  <c r="G3000" i="140"/>
  <c r="E3001" i="140"/>
  <c r="F3001" i="140"/>
  <c r="G3001" i="140"/>
  <c r="J3001" i="140" s="1"/>
  <c r="E3002" i="140"/>
  <c r="F3002" i="140"/>
  <c r="G3002" i="140"/>
  <c r="E3003" i="140"/>
  <c r="F3003" i="140"/>
  <c r="G3003" i="140"/>
  <c r="E3004" i="140"/>
  <c r="F3004" i="140"/>
  <c r="G3004" i="140"/>
  <c r="E3005" i="140"/>
  <c r="F3005" i="140"/>
  <c r="G3005" i="140"/>
  <c r="E3006" i="140"/>
  <c r="F3006" i="140"/>
  <c r="G3006" i="140"/>
  <c r="E3007" i="140"/>
  <c r="F3007" i="140"/>
  <c r="G3007" i="140"/>
  <c r="E3008" i="140"/>
  <c r="F3008" i="140"/>
  <c r="G3008" i="140"/>
  <c r="J3008" i="140" s="1"/>
  <c r="E3009" i="140"/>
  <c r="F3009" i="140"/>
  <c r="G3009" i="140"/>
  <c r="E3010" i="140"/>
  <c r="F3010" i="140"/>
  <c r="G3010" i="140"/>
  <c r="E3011" i="140"/>
  <c r="F3011" i="140"/>
  <c r="G3011" i="140"/>
  <c r="E3012" i="140"/>
  <c r="F3012" i="140"/>
  <c r="G3012" i="140"/>
  <c r="E3013" i="140"/>
  <c r="F3013" i="140"/>
  <c r="G3013" i="140"/>
  <c r="E3014" i="140"/>
  <c r="F3014" i="140"/>
  <c r="G3014" i="140"/>
  <c r="E3015" i="140"/>
  <c r="F3015" i="140"/>
  <c r="G3015" i="140"/>
  <c r="F3016" i="140"/>
  <c r="G3016" i="140"/>
  <c r="E3017" i="140"/>
  <c r="F3017" i="140"/>
  <c r="G3017" i="140"/>
  <c r="E3018" i="140"/>
  <c r="F3018" i="140"/>
  <c r="G3018" i="140"/>
  <c r="E3019" i="140"/>
  <c r="F3019" i="140"/>
  <c r="G3019" i="140"/>
  <c r="E3020" i="140"/>
  <c r="F3020" i="140"/>
  <c r="G3020" i="140"/>
  <c r="J3020" i="140"/>
  <c r="E3021" i="140"/>
  <c r="F3021" i="140"/>
  <c r="G3021" i="140"/>
  <c r="E3022" i="140"/>
  <c r="F3022" i="140"/>
  <c r="G3022" i="140"/>
  <c r="E3023" i="140"/>
  <c r="F3023" i="140"/>
  <c r="G3023" i="140"/>
  <c r="E3024" i="140"/>
  <c r="F3024" i="140"/>
  <c r="G3024" i="140"/>
  <c r="E3025" i="140"/>
  <c r="F3025" i="140"/>
  <c r="G3025" i="140"/>
  <c r="J3025" i="140" s="1"/>
  <c r="E3026" i="140"/>
  <c r="F3026" i="140"/>
  <c r="G3026" i="140"/>
  <c r="E3027" i="140"/>
  <c r="F3027" i="140"/>
  <c r="G3027" i="140"/>
  <c r="E3028" i="140"/>
  <c r="F3028" i="140"/>
  <c r="G3028" i="140"/>
  <c r="E3029" i="140"/>
  <c r="F3029" i="140"/>
  <c r="G3029" i="140"/>
  <c r="E3030" i="140"/>
  <c r="F3030" i="140"/>
  <c r="G3030" i="140"/>
  <c r="J3030" i="140"/>
  <c r="E3031" i="140"/>
  <c r="F3031" i="140"/>
  <c r="G3031" i="140"/>
  <c r="E3032" i="140"/>
  <c r="F3032" i="140"/>
  <c r="G3032" i="140"/>
  <c r="E3033" i="140"/>
  <c r="F3033" i="140"/>
  <c r="G3033" i="140"/>
  <c r="E3034" i="140"/>
  <c r="F3034" i="140"/>
  <c r="G3034" i="140"/>
  <c r="E3035" i="140"/>
  <c r="F3035" i="140"/>
  <c r="G3035" i="140"/>
  <c r="J3035" i="140" s="1"/>
  <c r="F3036" i="140"/>
  <c r="G3036" i="140"/>
  <c r="E3037" i="140"/>
  <c r="F3037" i="140"/>
  <c r="G3037" i="140"/>
  <c r="E3038" i="140"/>
  <c r="F3038" i="140"/>
  <c r="G3038" i="140"/>
  <c r="E3039" i="140"/>
  <c r="F3039" i="140"/>
  <c r="G3039" i="140"/>
  <c r="E3040" i="140"/>
  <c r="F3040" i="140"/>
  <c r="G3040" i="140"/>
  <c r="E3041" i="140"/>
  <c r="F3041" i="140"/>
  <c r="G3041" i="140"/>
  <c r="E3042" i="140"/>
  <c r="F3042" i="140"/>
  <c r="G3042" i="140"/>
  <c r="E3043" i="140"/>
  <c r="F3043" i="140"/>
  <c r="G3043" i="140"/>
  <c r="E3044" i="140"/>
  <c r="F3044" i="140"/>
  <c r="G3044" i="140"/>
  <c r="E3045" i="140"/>
  <c r="F3045" i="140"/>
  <c r="G3045" i="140"/>
  <c r="E3046" i="140"/>
  <c r="F3046" i="140"/>
  <c r="G3046" i="140"/>
  <c r="E3047" i="140"/>
  <c r="F3047" i="140"/>
  <c r="G3047" i="140"/>
  <c r="E3048" i="140"/>
  <c r="F3048" i="140"/>
  <c r="G3048" i="140"/>
  <c r="J3048" i="140" s="1"/>
  <c r="E3049" i="140"/>
  <c r="F3049" i="140"/>
  <c r="G3049" i="140"/>
  <c r="E3050" i="140"/>
  <c r="F3050" i="140"/>
  <c r="G3050" i="140"/>
  <c r="J3050" i="140" s="1"/>
  <c r="E3051" i="140"/>
  <c r="F3051" i="140"/>
  <c r="G3051" i="140"/>
  <c r="E3052" i="140"/>
  <c r="F3052" i="140"/>
  <c r="G3052" i="140"/>
  <c r="E3053" i="140"/>
  <c r="F3053" i="140"/>
  <c r="G3053" i="140"/>
  <c r="E3054" i="140"/>
  <c r="F3054" i="140"/>
  <c r="G3054" i="140"/>
  <c r="F3055" i="140"/>
  <c r="G3055" i="140"/>
  <c r="F3056" i="140"/>
  <c r="G3056" i="140"/>
  <c r="E3057" i="140"/>
  <c r="F3057" i="140"/>
  <c r="G3057" i="140"/>
  <c r="E3058" i="140"/>
  <c r="F3058" i="140"/>
  <c r="G3058" i="140"/>
  <c r="E3059" i="140"/>
  <c r="F3059" i="140"/>
  <c r="G3059" i="140"/>
  <c r="E3060" i="140"/>
  <c r="F3060" i="140"/>
  <c r="G3060" i="140"/>
  <c r="E3061" i="140"/>
  <c r="F3061" i="140"/>
  <c r="G3061" i="140"/>
  <c r="E3062" i="140"/>
  <c r="F3062" i="140"/>
  <c r="G3062" i="140"/>
  <c r="E3063" i="140"/>
  <c r="F3063" i="140"/>
  <c r="G3063" i="140"/>
  <c r="E3064" i="140"/>
  <c r="F3064" i="140"/>
  <c r="G3064" i="140"/>
  <c r="E3065" i="140"/>
  <c r="F3065" i="140"/>
  <c r="G3065" i="140"/>
  <c r="E3066" i="140"/>
  <c r="F3066" i="140"/>
  <c r="G3066" i="140"/>
  <c r="E3067" i="140"/>
  <c r="F3067" i="140"/>
  <c r="G3067" i="140"/>
  <c r="E3068" i="140"/>
  <c r="F3068" i="140"/>
  <c r="G3068" i="140"/>
  <c r="F3069" i="140"/>
  <c r="G3069" i="140"/>
  <c r="E3070" i="140"/>
  <c r="F3070" i="140"/>
  <c r="G3070" i="140"/>
  <c r="E3071" i="140"/>
  <c r="F3071" i="140"/>
  <c r="G3071" i="140"/>
  <c r="E3072" i="140"/>
  <c r="F3072" i="140"/>
  <c r="G3072" i="140"/>
  <c r="J3072" i="140" s="1"/>
  <c r="E3073" i="140"/>
  <c r="F3073" i="140"/>
  <c r="G3073" i="140"/>
  <c r="E3074" i="140"/>
  <c r="F3074" i="140"/>
  <c r="G3074" i="140"/>
  <c r="E3075" i="140"/>
  <c r="F3075" i="140"/>
  <c r="G3075" i="140"/>
  <c r="E3076" i="140"/>
  <c r="F3076" i="140"/>
  <c r="G3076" i="140"/>
  <c r="E3077" i="140"/>
  <c r="F3077" i="140"/>
  <c r="G3077" i="140"/>
  <c r="E3078" i="140"/>
  <c r="F3078" i="140"/>
  <c r="G3078" i="140"/>
  <c r="E3079" i="140"/>
  <c r="F3079" i="140"/>
  <c r="G3079" i="140"/>
  <c r="E3080" i="140"/>
  <c r="F3080" i="140"/>
  <c r="G3080" i="140"/>
  <c r="F3081" i="140"/>
  <c r="G3081" i="140"/>
  <c r="E3082" i="140"/>
  <c r="F3082" i="140"/>
  <c r="G3082" i="140"/>
  <c r="E3083" i="140"/>
  <c r="F3083" i="140"/>
  <c r="G3083" i="140"/>
  <c r="J3083" i="140" s="1"/>
  <c r="E3084" i="140"/>
  <c r="F3084" i="140"/>
  <c r="G3084" i="140"/>
  <c r="J3084" i="140" s="1"/>
  <c r="E3085" i="140"/>
  <c r="F3085" i="140"/>
  <c r="G3085" i="140"/>
  <c r="E3086" i="140"/>
  <c r="F3086" i="140"/>
  <c r="G3086" i="140"/>
  <c r="E3087" i="140"/>
  <c r="F3087" i="140"/>
  <c r="G3087" i="140"/>
  <c r="E3088" i="140"/>
  <c r="F3088" i="140"/>
  <c r="G3088" i="140"/>
  <c r="E3089" i="140"/>
  <c r="F3089" i="140"/>
  <c r="G3089" i="140"/>
  <c r="E3090" i="140"/>
  <c r="F3090" i="140"/>
  <c r="G3090" i="140"/>
  <c r="E3091" i="140"/>
  <c r="F3091" i="140"/>
  <c r="G3091" i="140"/>
  <c r="F3092" i="140"/>
  <c r="G3092" i="140"/>
  <c r="E3093" i="140"/>
  <c r="F3093" i="140"/>
  <c r="G3093" i="140"/>
  <c r="E3094" i="140"/>
  <c r="F3094" i="140"/>
  <c r="G3094" i="140"/>
  <c r="J3094" i="140" s="1"/>
  <c r="E3095" i="140"/>
  <c r="F3095" i="140"/>
  <c r="G3095" i="140"/>
  <c r="E3096" i="140"/>
  <c r="F3096" i="140"/>
  <c r="G3096" i="140"/>
  <c r="E3097" i="140"/>
  <c r="F3097" i="140"/>
  <c r="G3097" i="140"/>
  <c r="F3098" i="140"/>
  <c r="G3098" i="140"/>
  <c r="E3099" i="140"/>
  <c r="F3099" i="140"/>
  <c r="G3099" i="140"/>
  <c r="E3100" i="140"/>
  <c r="F3100" i="140"/>
  <c r="G3100" i="140"/>
  <c r="E3101" i="140"/>
  <c r="F3101" i="140"/>
  <c r="G3101" i="140"/>
  <c r="F3102" i="140"/>
  <c r="G3102" i="140"/>
  <c r="F3103" i="140"/>
  <c r="G3103" i="140"/>
  <c r="E3104" i="140"/>
  <c r="F3104" i="140"/>
  <c r="G3104" i="140"/>
  <c r="E3105" i="140"/>
  <c r="F3105" i="140"/>
  <c r="G3105" i="140"/>
  <c r="E3106" i="140"/>
  <c r="F3106" i="140"/>
  <c r="G3106" i="140"/>
  <c r="E3107" i="140"/>
  <c r="F3107" i="140"/>
  <c r="G3107" i="140"/>
  <c r="E3108" i="140"/>
  <c r="F3108" i="140"/>
  <c r="G3108" i="140"/>
  <c r="E3109" i="140"/>
  <c r="F3109" i="140"/>
  <c r="G3109" i="140"/>
  <c r="E3110" i="140"/>
  <c r="F3110" i="140"/>
  <c r="G3110" i="140"/>
  <c r="E3111" i="140"/>
  <c r="F3111" i="140"/>
  <c r="G3111" i="140"/>
  <c r="E3112" i="140"/>
  <c r="F3112" i="140"/>
  <c r="G3112" i="140"/>
  <c r="E3113" i="140"/>
  <c r="F3113" i="140"/>
  <c r="G3113" i="140"/>
  <c r="J3113" i="140"/>
  <c r="E3114" i="140"/>
  <c r="F3114" i="140"/>
  <c r="G3114" i="140"/>
  <c r="E3115" i="140"/>
  <c r="F3115" i="140"/>
  <c r="G3115" i="140"/>
  <c r="E3116" i="140"/>
  <c r="F3116" i="140"/>
  <c r="G3116" i="140"/>
  <c r="F3117" i="140"/>
  <c r="G3117" i="140"/>
  <c r="E3118" i="140"/>
  <c r="F3118" i="140"/>
  <c r="G3118" i="140"/>
  <c r="E3119" i="140"/>
  <c r="F3119" i="140"/>
  <c r="G3119" i="140"/>
  <c r="E3120" i="140"/>
  <c r="F3120" i="140"/>
  <c r="G3120" i="140"/>
  <c r="J3120" i="140" s="1"/>
  <c r="E3121" i="140"/>
  <c r="F3121" i="140"/>
  <c r="G3121" i="140"/>
  <c r="J3121" i="140" s="1"/>
  <c r="E3122" i="140"/>
  <c r="F3122" i="140"/>
  <c r="G3122" i="140"/>
  <c r="E3123" i="140"/>
  <c r="F3123" i="140"/>
  <c r="G3123" i="140"/>
  <c r="E3124" i="140"/>
  <c r="F3124" i="140"/>
  <c r="G3124" i="140"/>
  <c r="E3125" i="140"/>
  <c r="F3125" i="140"/>
  <c r="G3125" i="140"/>
  <c r="E3126" i="140"/>
  <c r="F3126" i="140"/>
  <c r="G3126" i="140"/>
  <c r="J3126" i="140" s="1"/>
  <c r="E3127" i="140"/>
  <c r="F3127" i="140"/>
  <c r="G3127" i="140"/>
  <c r="F3128" i="140"/>
  <c r="G3128" i="140"/>
  <c r="E3129" i="140"/>
  <c r="F3129" i="140"/>
  <c r="G3129" i="140"/>
  <c r="E3130" i="140"/>
  <c r="F3130" i="140"/>
  <c r="G3130" i="140"/>
  <c r="E3131" i="140"/>
  <c r="F3131" i="140"/>
  <c r="G3131" i="140"/>
  <c r="E3132" i="140"/>
  <c r="F3132" i="140"/>
  <c r="G3132" i="140"/>
  <c r="E3133" i="140"/>
  <c r="F3133" i="140"/>
  <c r="G3133" i="140"/>
  <c r="E3134" i="140"/>
  <c r="F3134" i="140"/>
  <c r="G3134" i="140"/>
  <c r="E3135" i="140"/>
  <c r="F3135" i="140"/>
  <c r="G3135" i="140"/>
  <c r="E3136" i="140"/>
  <c r="F3136" i="140"/>
  <c r="G3136" i="140"/>
  <c r="E3137" i="140"/>
  <c r="F3137" i="140"/>
  <c r="G3137" i="140"/>
  <c r="E3138" i="140"/>
  <c r="F3138" i="140"/>
  <c r="G3138" i="140"/>
  <c r="E3139" i="140"/>
  <c r="F3139" i="140"/>
  <c r="G3139" i="140"/>
  <c r="E3140" i="140"/>
  <c r="F3140" i="140"/>
  <c r="G3140" i="140"/>
  <c r="E3141" i="140"/>
  <c r="F3141" i="140"/>
  <c r="G3141" i="140"/>
  <c r="E3142" i="140"/>
  <c r="F3142" i="140"/>
  <c r="G3142" i="140"/>
  <c r="E3143" i="140"/>
  <c r="F3143" i="140"/>
  <c r="G3143" i="140"/>
  <c r="J3143" i="140" s="1"/>
  <c r="E3144" i="140"/>
  <c r="F3144" i="140"/>
  <c r="G3144" i="140"/>
  <c r="E3145" i="140"/>
  <c r="F3145" i="140"/>
  <c r="J3145" i="140" s="1"/>
  <c r="G3145" i="140"/>
  <c r="E3146" i="140"/>
  <c r="F3146" i="140"/>
  <c r="G3146" i="140"/>
  <c r="F3147" i="140"/>
  <c r="G3147" i="140"/>
  <c r="E3148" i="140"/>
  <c r="F3148" i="140"/>
  <c r="G3148" i="140"/>
  <c r="E3149" i="140"/>
  <c r="F3149" i="140"/>
  <c r="G3149" i="140"/>
  <c r="E3150" i="140"/>
  <c r="F3150" i="140"/>
  <c r="G3150" i="140"/>
  <c r="E3151" i="140"/>
  <c r="F3151" i="140"/>
  <c r="G3151" i="140"/>
  <c r="E3152" i="140"/>
  <c r="F3152" i="140"/>
  <c r="G3152" i="140"/>
  <c r="E3153" i="140"/>
  <c r="F3153" i="140"/>
  <c r="G3153" i="140"/>
  <c r="E3154" i="140"/>
  <c r="F3154" i="140"/>
  <c r="G3154" i="140"/>
  <c r="E3155" i="140"/>
  <c r="F3155" i="140"/>
  <c r="G3155" i="140"/>
  <c r="E3156" i="140"/>
  <c r="F3156" i="140"/>
  <c r="G3156" i="140"/>
  <c r="E3157" i="140"/>
  <c r="F3157" i="140"/>
  <c r="G3157" i="140"/>
  <c r="E3158" i="140"/>
  <c r="F3158" i="140"/>
  <c r="G3158" i="140"/>
  <c r="J3158" i="140"/>
  <c r="E3159" i="140"/>
  <c r="F3159" i="140"/>
  <c r="G3159" i="140"/>
  <c r="E3160" i="140"/>
  <c r="F3160" i="140"/>
  <c r="G3160" i="140"/>
  <c r="E3161" i="140"/>
  <c r="F3161" i="140"/>
  <c r="G3161" i="140"/>
  <c r="E3162" i="140"/>
  <c r="F3162" i="140"/>
  <c r="G3162" i="140"/>
  <c r="E3163" i="140"/>
  <c r="F3163" i="140"/>
  <c r="G3163" i="140"/>
  <c r="E3164" i="140"/>
  <c r="F3164" i="140"/>
  <c r="G3164" i="140"/>
  <c r="F3165" i="140"/>
  <c r="G3165" i="140"/>
  <c r="E3166" i="140"/>
  <c r="F3166" i="140"/>
  <c r="G3166" i="140"/>
  <c r="E3167" i="140"/>
  <c r="F3167" i="140"/>
  <c r="G3167" i="140"/>
  <c r="E3168" i="140"/>
  <c r="F3168" i="140"/>
  <c r="G3168" i="140"/>
  <c r="J3168" i="140" s="1"/>
  <c r="E3169" i="140"/>
  <c r="F3169" i="140"/>
  <c r="G3169" i="140"/>
  <c r="E3170" i="140"/>
  <c r="F3170" i="140"/>
  <c r="G3170" i="140"/>
  <c r="E3171" i="140"/>
  <c r="F3171" i="140"/>
  <c r="G3171" i="140"/>
  <c r="E3172" i="140"/>
  <c r="F3172" i="140"/>
  <c r="G3172" i="140"/>
  <c r="E3173" i="140"/>
  <c r="F3173" i="140"/>
  <c r="G3173" i="140"/>
  <c r="E3174" i="140"/>
  <c r="F3174" i="140"/>
  <c r="G3174" i="140"/>
  <c r="E3175" i="140"/>
  <c r="F3175" i="140"/>
  <c r="G3175" i="140"/>
  <c r="E3176" i="140"/>
  <c r="F3176" i="140"/>
  <c r="G3176" i="140"/>
  <c r="E3177" i="140"/>
  <c r="F3177" i="140"/>
  <c r="G3177" i="140"/>
  <c r="E3178" i="140"/>
  <c r="F3178" i="140"/>
  <c r="G3178" i="140"/>
  <c r="F3179" i="140"/>
  <c r="G3179" i="140"/>
  <c r="E3180" i="140"/>
  <c r="F3180" i="140"/>
  <c r="G3180" i="140"/>
  <c r="E3181" i="140"/>
  <c r="F3181" i="140"/>
  <c r="G3181" i="140"/>
  <c r="E3182" i="140"/>
  <c r="F3182" i="140"/>
  <c r="G3182" i="140"/>
  <c r="E3183" i="140"/>
  <c r="F3183" i="140"/>
  <c r="G3183" i="140"/>
  <c r="E3184" i="140"/>
  <c r="F3184" i="140"/>
  <c r="G3184" i="140"/>
  <c r="E3185" i="140"/>
  <c r="F3185" i="140"/>
  <c r="G3185" i="140"/>
  <c r="J3185" i="140"/>
  <c r="E3186" i="140"/>
  <c r="F3186" i="140"/>
  <c r="G3186" i="140"/>
  <c r="E3187" i="140"/>
  <c r="F3187" i="140"/>
  <c r="G3187" i="140"/>
  <c r="E3188" i="140"/>
  <c r="F3188" i="140"/>
  <c r="G3188" i="140"/>
  <c r="E3189" i="140"/>
  <c r="F3189" i="140"/>
  <c r="G3189" i="140"/>
  <c r="F3190" i="140"/>
  <c r="G3190" i="140"/>
  <c r="E3191" i="140"/>
  <c r="F3191" i="140"/>
  <c r="G3191" i="140"/>
  <c r="E3192" i="140"/>
  <c r="F3192" i="140"/>
  <c r="G3192" i="140"/>
  <c r="E3193" i="140"/>
  <c r="F3193" i="140"/>
  <c r="G3193" i="140"/>
  <c r="E3194" i="140"/>
  <c r="F3194" i="140"/>
  <c r="G3194" i="140"/>
  <c r="E3195" i="140"/>
  <c r="F3195" i="140"/>
  <c r="G3195" i="140"/>
  <c r="J3195" i="140"/>
  <c r="E3196" i="140"/>
  <c r="F3196" i="140"/>
  <c r="G3196" i="140"/>
  <c r="E3197" i="140"/>
  <c r="F3197" i="140"/>
  <c r="G3197" i="140"/>
  <c r="E3198" i="140"/>
  <c r="F3198" i="140"/>
  <c r="G3198" i="140"/>
  <c r="E3199" i="140"/>
  <c r="F3199" i="140"/>
  <c r="G3199" i="140"/>
  <c r="F3200" i="140"/>
  <c r="G3200" i="140"/>
  <c r="E3201" i="140"/>
  <c r="F3201" i="140"/>
  <c r="G3201" i="140"/>
  <c r="E3202" i="140"/>
  <c r="F3202" i="140"/>
  <c r="G3202" i="140"/>
  <c r="E3203" i="140"/>
  <c r="F3203" i="140"/>
  <c r="G3203" i="140"/>
  <c r="E3204" i="140"/>
  <c r="F3204" i="140"/>
  <c r="G3204" i="140"/>
  <c r="E3205" i="140"/>
  <c r="F3205" i="140"/>
  <c r="G3205" i="140"/>
  <c r="E3206" i="140"/>
  <c r="F3206" i="140"/>
  <c r="G3206" i="140"/>
  <c r="E3207" i="140"/>
  <c r="F3207" i="140"/>
  <c r="G3207" i="140"/>
  <c r="F3208" i="140"/>
  <c r="G3208" i="140"/>
  <c r="E3209" i="140"/>
  <c r="F3209" i="140"/>
  <c r="G3209" i="140"/>
  <c r="E3210" i="140"/>
  <c r="F3210" i="140"/>
  <c r="G3210" i="140"/>
  <c r="E3211" i="140"/>
  <c r="F3211" i="140"/>
  <c r="G3211" i="140"/>
  <c r="E3212" i="140"/>
  <c r="F3212" i="140"/>
  <c r="G3212" i="140"/>
  <c r="E3213" i="140"/>
  <c r="F3213" i="140"/>
  <c r="G3213" i="140"/>
  <c r="E3214" i="140"/>
  <c r="F3214" i="140"/>
  <c r="G3214" i="140"/>
  <c r="E3215" i="140"/>
  <c r="F3215" i="140"/>
  <c r="G3215" i="140"/>
  <c r="E3216" i="140"/>
  <c r="F3216" i="140"/>
  <c r="G3216" i="140"/>
  <c r="E3217" i="140"/>
  <c r="F3217" i="140"/>
  <c r="G3217" i="140"/>
  <c r="E3218" i="140"/>
  <c r="F3218" i="140"/>
  <c r="G3218" i="140"/>
  <c r="F3219" i="140"/>
  <c r="G3219" i="140"/>
  <c r="E3220" i="140"/>
  <c r="F3220" i="140"/>
  <c r="G3220" i="140"/>
  <c r="E3221" i="140"/>
  <c r="F3221" i="140"/>
  <c r="G3221" i="140"/>
  <c r="E3222" i="140"/>
  <c r="F3222" i="140"/>
  <c r="G3222" i="140"/>
  <c r="J3222" i="140"/>
  <c r="E3223" i="140"/>
  <c r="F3223" i="140"/>
  <c r="G3223" i="140"/>
  <c r="E3224" i="140"/>
  <c r="F3224" i="140"/>
  <c r="G3224" i="140"/>
  <c r="E3225" i="140"/>
  <c r="F3225" i="140"/>
  <c r="G3225" i="140"/>
  <c r="J3225" i="140" s="1"/>
  <c r="E3226" i="140"/>
  <c r="F3226" i="140"/>
  <c r="G3226" i="140"/>
  <c r="E3227" i="140"/>
  <c r="F3227" i="140"/>
  <c r="G3227" i="140"/>
  <c r="J3227" i="140"/>
  <c r="E2961" i="140"/>
  <c r="F2961" i="140"/>
  <c r="G2961" i="140"/>
  <c r="E2962" i="140"/>
  <c r="F2962" i="140"/>
  <c r="G2962" i="140"/>
  <c r="E2963" i="140"/>
  <c r="F2963" i="140"/>
  <c r="G2963" i="140"/>
  <c r="E2964" i="140"/>
  <c r="F2964" i="140"/>
  <c r="G2964" i="140"/>
  <c r="E2959" i="140"/>
  <c r="F2959" i="140"/>
  <c r="G2959" i="140"/>
  <c r="E2960" i="140"/>
  <c r="F2960" i="140"/>
  <c r="G2960" i="140"/>
  <c r="F2958" i="140"/>
  <c r="G2958" i="140"/>
  <c r="E2958" i="140"/>
  <c r="E2940" i="140"/>
  <c r="F2940" i="140"/>
  <c r="G2940" i="140"/>
  <c r="I2940" i="140"/>
  <c r="E2941" i="140"/>
  <c r="F2941" i="140"/>
  <c r="G2941" i="140"/>
  <c r="I2941" i="140"/>
  <c r="E2942" i="140"/>
  <c r="F2942" i="140"/>
  <c r="G2942" i="140"/>
  <c r="I2942" i="140"/>
  <c r="E2943" i="140"/>
  <c r="F2943" i="140"/>
  <c r="G2943" i="140"/>
  <c r="I2943" i="140"/>
  <c r="E2944" i="140"/>
  <c r="F2944" i="140"/>
  <c r="G2944" i="140"/>
  <c r="I2944" i="140"/>
  <c r="E2945" i="140"/>
  <c r="F2945" i="140"/>
  <c r="G2945" i="140"/>
  <c r="I2945" i="140"/>
  <c r="E2946" i="140"/>
  <c r="F2946" i="140"/>
  <c r="G2946" i="140"/>
  <c r="I2946" i="140"/>
  <c r="E2947" i="140"/>
  <c r="F2947" i="140"/>
  <c r="G2947" i="140"/>
  <c r="I2947" i="140"/>
  <c r="E2948" i="140"/>
  <c r="F2948" i="140"/>
  <c r="G2948" i="140"/>
  <c r="I2948" i="140"/>
  <c r="E2949" i="140"/>
  <c r="F2949" i="140"/>
  <c r="G2949" i="140"/>
  <c r="I2949" i="140"/>
  <c r="E2950" i="140"/>
  <c r="F2950" i="140"/>
  <c r="G2950" i="140"/>
  <c r="I2950" i="140"/>
  <c r="E2951" i="140"/>
  <c r="F2951" i="140"/>
  <c r="G2951" i="140"/>
  <c r="I2951" i="140"/>
  <c r="E2935" i="140"/>
  <c r="F2935" i="140"/>
  <c r="G2935" i="140"/>
  <c r="I2935" i="140"/>
  <c r="F2936" i="140"/>
  <c r="G2936" i="140"/>
  <c r="H2936" i="140"/>
  <c r="I2936" i="140"/>
  <c r="F2937" i="140"/>
  <c r="G2937" i="140"/>
  <c r="H2937" i="140"/>
  <c r="I2937" i="140"/>
  <c r="E2938" i="140"/>
  <c r="F2938" i="140"/>
  <c r="G2938" i="140"/>
  <c r="I2938" i="140"/>
  <c r="E2939" i="140"/>
  <c r="F2939" i="140"/>
  <c r="G2939" i="140"/>
  <c r="I2939" i="140"/>
  <c r="E2915" i="140"/>
  <c r="F2915" i="140"/>
  <c r="G2915" i="140"/>
  <c r="I2915" i="140"/>
  <c r="E2916" i="140"/>
  <c r="F2916" i="140"/>
  <c r="G2916" i="140"/>
  <c r="I2916" i="140"/>
  <c r="F2917" i="140"/>
  <c r="G2917" i="140"/>
  <c r="H2917" i="140"/>
  <c r="I2917" i="140"/>
  <c r="E2918" i="140"/>
  <c r="F2918" i="140"/>
  <c r="G2918" i="140"/>
  <c r="I2918" i="140"/>
  <c r="E2919" i="140"/>
  <c r="F2919" i="140"/>
  <c r="G2919" i="140"/>
  <c r="I2919" i="140"/>
  <c r="E2920" i="140"/>
  <c r="F2920" i="140"/>
  <c r="G2920" i="140"/>
  <c r="I2920" i="140"/>
  <c r="E2921" i="140"/>
  <c r="F2921" i="140"/>
  <c r="G2921" i="140"/>
  <c r="I2921" i="140"/>
  <c r="E2922" i="140"/>
  <c r="F2922" i="140"/>
  <c r="G2922" i="140"/>
  <c r="I2922" i="140"/>
  <c r="E2923" i="140"/>
  <c r="F2923" i="140"/>
  <c r="G2923" i="140"/>
  <c r="I2923" i="140"/>
  <c r="E2924" i="140"/>
  <c r="F2924" i="140"/>
  <c r="G2924" i="140"/>
  <c r="I2924" i="140"/>
  <c r="E2925" i="140"/>
  <c r="F2925" i="140"/>
  <c r="G2925" i="140"/>
  <c r="I2925" i="140"/>
  <c r="E2926" i="140"/>
  <c r="F2926" i="140"/>
  <c r="G2926" i="140"/>
  <c r="I2926" i="140"/>
  <c r="F2927" i="140"/>
  <c r="G2927" i="140"/>
  <c r="H2927" i="140"/>
  <c r="I2927" i="140"/>
  <c r="E2928" i="140"/>
  <c r="F2928" i="140"/>
  <c r="G2928" i="140"/>
  <c r="I2928" i="140"/>
  <c r="E2929" i="140"/>
  <c r="F2929" i="140"/>
  <c r="G2929" i="140"/>
  <c r="I2929" i="140"/>
  <c r="E2930" i="140"/>
  <c r="F2930" i="140"/>
  <c r="G2930" i="140"/>
  <c r="I2930" i="140"/>
  <c r="E2931" i="140"/>
  <c r="F2931" i="140"/>
  <c r="G2931" i="140"/>
  <c r="I2931" i="140"/>
  <c r="E2932" i="140"/>
  <c r="F2932" i="140"/>
  <c r="G2932" i="140"/>
  <c r="I2932" i="140"/>
  <c r="E2933" i="140"/>
  <c r="F2933" i="140"/>
  <c r="G2933" i="140"/>
  <c r="I2933" i="140"/>
  <c r="E2934" i="140"/>
  <c r="F2934" i="140"/>
  <c r="G2934" i="140"/>
  <c r="I2934" i="140"/>
  <c r="E2092" i="140"/>
  <c r="F2092" i="140"/>
  <c r="G2092" i="140"/>
  <c r="I2092" i="140"/>
  <c r="E2093" i="140"/>
  <c r="F2093" i="140"/>
  <c r="G2093" i="140"/>
  <c r="I2093" i="140"/>
  <c r="E2094" i="140"/>
  <c r="F2094" i="140"/>
  <c r="G2094" i="140"/>
  <c r="I2094" i="140"/>
  <c r="E2095" i="140"/>
  <c r="F2095" i="140"/>
  <c r="G2095" i="140"/>
  <c r="I2095" i="140"/>
  <c r="E2096" i="140"/>
  <c r="F2096" i="140"/>
  <c r="G2096" i="140"/>
  <c r="I2096" i="140"/>
  <c r="E2097" i="140"/>
  <c r="F2097" i="140"/>
  <c r="G2097" i="140"/>
  <c r="I2097" i="140"/>
  <c r="E2098" i="140"/>
  <c r="F2098" i="140"/>
  <c r="G2098" i="140"/>
  <c r="I2098" i="140"/>
  <c r="E2099" i="140"/>
  <c r="F2099" i="140"/>
  <c r="G2099" i="140"/>
  <c r="I2099" i="140"/>
  <c r="E2100" i="140"/>
  <c r="F2100" i="140"/>
  <c r="G2100" i="140"/>
  <c r="I2100" i="140"/>
  <c r="E2101" i="140"/>
  <c r="F2101" i="140"/>
  <c r="G2101" i="140"/>
  <c r="I2101" i="140"/>
  <c r="E2102" i="140"/>
  <c r="F2102" i="140"/>
  <c r="G2102" i="140"/>
  <c r="I2102" i="140"/>
  <c r="E2103" i="140"/>
  <c r="F2103" i="140"/>
  <c r="G2103" i="140"/>
  <c r="I2103" i="140"/>
  <c r="E2104" i="140"/>
  <c r="F2104" i="140"/>
  <c r="G2104" i="140"/>
  <c r="I2104" i="140"/>
  <c r="E2105" i="140"/>
  <c r="F2105" i="140"/>
  <c r="G2105" i="140"/>
  <c r="I2105" i="140"/>
  <c r="E2106" i="140"/>
  <c r="F2106" i="140"/>
  <c r="G2106" i="140"/>
  <c r="I2106" i="140"/>
  <c r="E2107" i="140"/>
  <c r="F2107" i="140"/>
  <c r="G2107" i="140"/>
  <c r="I2107" i="140"/>
  <c r="E2108" i="140"/>
  <c r="F2108" i="140"/>
  <c r="G2108" i="140"/>
  <c r="I2108" i="140"/>
  <c r="F2109" i="140"/>
  <c r="G2109" i="140"/>
  <c r="H2109" i="140"/>
  <c r="I2109" i="140"/>
  <c r="E2110" i="140"/>
  <c r="F2110" i="140"/>
  <c r="G2110" i="140"/>
  <c r="I2110" i="140"/>
  <c r="E2111" i="140"/>
  <c r="F2111" i="140"/>
  <c r="G2111" i="140"/>
  <c r="I2111" i="140"/>
  <c r="E2112" i="140"/>
  <c r="F2112" i="140"/>
  <c r="G2112" i="140"/>
  <c r="I2112" i="140"/>
  <c r="E2113" i="140"/>
  <c r="F2113" i="140"/>
  <c r="G2113" i="140"/>
  <c r="I2113" i="140"/>
  <c r="E2114" i="140"/>
  <c r="F2114" i="140"/>
  <c r="G2114" i="140"/>
  <c r="I2114" i="140"/>
  <c r="E2115" i="140"/>
  <c r="F2115" i="140"/>
  <c r="G2115" i="140"/>
  <c r="I2115" i="140"/>
  <c r="E2116" i="140"/>
  <c r="F2116" i="140"/>
  <c r="G2116" i="140"/>
  <c r="I2116" i="140"/>
  <c r="E2117" i="140"/>
  <c r="F2117" i="140"/>
  <c r="G2117" i="140"/>
  <c r="I2117" i="140"/>
  <c r="E2118" i="140"/>
  <c r="F2118" i="140"/>
  <c r="G2118" i="140"/>
  <c r="I2118" i="140"/>
  <c r="E2119" i="140"/>
  <c r="F2119" i="140"/>
  <c r="G2119" i="140"/>
  <c r="I2119" i="140"/>
  <c r="E2120" i="140"/>
  <c r="F2120" i="140"/>
  <c r="G2120" i="140"/>
  <c r="I2120" i="140"/>
  <c r="E2121" i="140"/>
  <c r="F2121" i="140"/>
  <c r="G2121" i="140"/>
  <c r="I2121" i="140"/>
  <c r="E2122" i="140"/>
  <c r="F2122" i="140"/>
  <c r="G2122" i="140"/>
  <c r="I2122" i="140"/>
  <c r="E2123" i="140"/>
  <c r="F2123" i="140"/>
  <c r="G2123" i="140"/>
  <c r="I2123" i="140"/>
  <c r="E2124" i="140"/>
  <c r="F2124" i="140"/>
  <c r="G2124" i="140"/>
  <c r="I2124" i="140"/>
  <c r="E2125" i="140"/>
  <c r="F2125" i="140"/>
  <c r="G2125" i="140"/>
  <c r="I2125" i="140"/>
  <c r="F2126" i="140"/>
  <c r="G2126" i="140"/>
  <c r="H2126" i="140"/>
  <c r="I2126" i="140"/>
  <c r="E2127" i="140"/>
  <c r="F2127" i="140"/>
  <c r="G2127" i="140"/>
  <c r="I2127" i="140"/>
  <c r="E2128" i="140"/>
  <c r="F2128" i="140"/>
  <c r="G2128" i="140"/>
  <c r="I2128" i="140"/>
  <c r="E2129" i="140"/>
  <c r="F2129" i="140"/>
  <c r="G2129" i="140"/>
  <c r="I2129" i="140"/>
  <c r="E2130" i="140"/>
  <c r="F2130" i="140"/>
  <c r="G2130" i="140"/>
  <c r="I2130" i="140"/>
  <c r="E2131" i="140"/>
  <c r="F2131" i="140"/>
  <c r="G2131" i="140"/>
  <c r="I2131" i="140"/>
  <c r="E2132" i="140"/>
  <c r="F2132" i="140"/>
  <c r="G2132" i="140"/>
  <c r="I2132" i="140"/>
  <c r="E2133" i="140"/>
  <c r="F2133" i="140"/>
  <c r="G2133" i="140"/>
  <c r="I2133" i="140"/>
  <c r="E2134" i="140"/>
  <c r="F2134" i="140"/>
  <c r="G2134" i="140"/>
  <c r="I2134" i="140"/>
  <c r="E2135" i="140"/>
  <c r="F2135" i="140"/>
  <c r="G2135" i="140"/>
  <c r="I2135" i="140"/>
  <c r="E2136" i="140"/>
  <c r="F2136" i="140"/>
  <c r="G2136" i="140"/>
  <c r="I2136" i="140"/>
  <c r="E2137" i="140"/>
  <c r="F2137" i="140"/>
  <c r="G2137" i="140"/>
  <c r="I2137" i="140"/>
  <c r="E2138" i="140"/>
  <c r="F2138" i="140"/>
  <c r="G2138" i="140"/>
  <c r="I2138" i="140"/>
  <c r="E2139" i="140"/>
  <c r="F2139" i="140"/>
  <c r="G2139" i="140"/>
  <c r="I2139" i="140"/>
  <c r="E2140" i="140"/>
  <c r="F2140" i="140"/>
  <c r="G2140" i="140"/>
  <c r="I2140" i="140"/>
  <c r="E2141" i="140"/>
  <c r="F2141" i="140"/>
  <c r="G2141" i="140"/>
  <c r="I2141" i="140"/>
  <c r="E2142" i="140"/>
  <c r="F2142" i="140"/>
  <c r="G2142" i="140"/>
  <c r="I2142" i="140"/>
  <c r="E2143" i="140"/>
  <c r="F2143" i="140"/>
  <c r="G2143" i="140"/>
  <c r="I2143" i="140"/>
  <c r="E2144" i="140"/>
  <c r="F2144" i="140"/>
  <c r="G2144" i="140"/>
  <c r="I2144" i="140"/>
  <c r="E2145" i="140"/>
  <c r="F2145" i="140"/>
  <c r="G2145" i="140"/>
  <c r="I2145" i="140"/>
  <c r="E2146" i="140"/>
  <c r="F2146" i="140"/>
  <c r="G2146" i="140"/>
  <c r="I2146" i="140"/>
  <c r="F2147" i="140"/>
  <c r="G2147" i="140"/>
  <c r="H2147" i="140"/>
  <c r="I2147" i="140"/>
  <c r="E2148" i="140"/>
  <c r="F2148" i="140"/>
  <c r="G2148" i="140"/>
  <c r="I2148" i="140"/>
  <c r="E2149" i="140"/>
  <c r="F2149" i="140"/>
  <c r="G2149" i="140"/>
  <c r="I2149" i="140"/>
  <c r="E2150" i="140"/>
  <c r="F2150" i="140"/>
  <c r="G2150" i="140"/>
  <c r="I2150" i="140"/>
  <c r="E2151" i="140"/>
  <c r="F2151" i="140"/>
  <c r="G2151" i="140"/>
  <c r="I2151" i="140"/>
  <c r="E2152" i="140"/>
  <c r="F2152" i="140"/>
  <c r="G2152" i="140"/>
  <c r="I2152" i="140"/>
  <c r="E2153" i="140"/>
  <c r="F2153" i="140"/>
  <c r="G2153" i="140"/>
  <c r="I2153" i="140"/>
  <c r="E2154" i="140"/>
  <c r="F2154" i="140"/>
  <c r="G2154" i="140"/>
  <c r="I2154" i="140"/>
  <c r="E2155" i="140"/>
  <c r="F2155" i="140"/>
  <c r="G2155" i="140"/>
  <c r="I2155" i="140"/>
  <c r="E2156" i="140"/>
  <c r="F2156" i="140"/>
  <c r="G2156" i="140"/>
  <c r="I2156" i="140"/>
  <c r="E2157" i="140"/>
  <c r="F2157" i="140"/>
  <c r="G2157" i="140"/>
  <c r="I2157" i="140"/>
  <c r="E2158" i="140"/>
  <c r="F2158" i="140"/>
  <c r="G2158" i="140"/>
  <c r="I2158" i="140"/>
  <c r="E2159" i="140"/>
  <c r="F2159" i="140"/>
  <c r="G2159" i="140"/>
  <c r="I2159" i="140"/>
  <c r="E2160" i="140"/>
  <c r="F2160" i="140"/>
  <c r="G2160" i="140"/>
  <c r="I2160" i="140"/>
  <c r="E2161" i="140"/>
  <c r="F2161" i="140"/>
  <c r="G2161" i="140"/>
  <c r="I2161" i="140"/>
  <c r="E2162" i="140"/>
  <c r="F2162" i="140"/>
  <c r="G2162" i="140"/>
  <c r="I2162" i="140"/>
  <c r="E2163" i="140"/>
  <c r="F2163" i="140"/>
  <c r="G2163" i="140"/>
  <c r="I2163" i="140"/>
  <c r="E2164" i="140"/>
  <c r="F2164" i="140"/>
  <c r="G2164" i="140"/>
  <c r="I2164" i="140"/>
  <c r="E2165" i="140"/>
  <c r="F2165" i="140"/>
  <c r="G2165" i="140"/>
  <c r="I2165" i="140"/>
  <c r="E2166" i="140"/>
  <c r="F2166" i="140"/>
  <c r="G2166" i="140"/>
  <c r="I2166" i="140"/>
  <c r="F2167" i="140"/>
  <c r="G2167" i="140"/>
  <c r="H2167" i="140"/>
  <c r="I2167" i="140"/>
  <c r="E2168" i="140"/>
  <c r="F2168" i="140"/>
  <c r="G2168" i="140"/>
  <c r="I2168" i="140"/>
  <c r="E2169" i="140"/>
  <c r="F2169" i="140"/>
  <c r="G2169" i="140"/>
  <c r="I2169" i="140"/>
  <c r="E2170" i="140"/>
  <c r="F2170" i="140"/>
  <c r="G2170" i="140"/>
  <c r="I2170" i="140"/>
  <c r="E2171" i="140"/>
  <c r="F2171" i="140"/>
  <c r="G2171" i="140"/>
  <c r="I2171" i="140"/>
  <c r="E2172" i="140"/>
  <c r="F2172" i="140"/>
  <c r="G2172" i="140"/>
  <c r="I2172" i="140"/>
  <c r="E2173" i="140"/>
  <c r="F2173" i="140"/>
  <c r="G2173" i="140"/>
  <c r="I2173" i="140"/>
  <c r="E2174" i="140"/>
  <c r="F2174" i="140"/>
  <c r="G2174" i="140"/>
  <c r="I2174" i="140"/>
  <c r="E2175" i="140"/>
  <c r="F2175" i="140"/>
  <c r="G2175" i="140"/>
  <c r="I2175" i="140"/>
  <c r="E2176" i="140"/>
  <c r="F2176" i="140"/>
  <c r="G2176" i="140"/>
  <c r="I2176" i="140"/>
  <c r="E2177" i="140"/>
  <c r="F2177" i="140"/>
  <c r="G2177" i="140"/>
  <c r="I2177" i="140"/>
  <c r="E2178" i="140"/>
  <c r="F2178" i="140"/>
  <c r="G2178" i="140"/>
  <c r="I2178" i="140"/>
  <c r="E2179" i="140"/>
  <c r="F2179" i="140"/>
  <c r="G2179" i="140"/>
  <c r="I2179" i="140"/>
  <c r="E2180" i="140"/>
  <c r="F2180" i="140"/>
  <c r="G2180" i="140"/>
  <c r="I2180" i="140"/>
  <c r="E2181" i="140"/>
  <c r="F2181" i="140"/>
  <c r="G2181" i="140"/>
  <c r="I2181" i="140"/>
  <c r="E2182" i="140"/>
  <c r="F2182" i="140"/>
  <c r="G2182" i="140"/>
  <c r="I2182" i="140"/>
  <c r="E2183" i="140"/>
  <c r="F2183" i="140"/>
  <c r="G2183" i="140"/>
  <c r="I2183" i="140"/>
  <c r="E2184" i="140"/>
  <c r="F2184" i="140"/>
  <c r="G2184" i="140"/>
  <c r="I2184" i="140"/>
  <c r="E2185" i="140"/>
  <c r="F2185" i="140"/>
  <c r="G2185" i="140"/>
  <c r="I2185" i="140"/>
  <c r="F2186" i="140"/>
  <c r="G2186" i="140"/>
  <c r="H2186" i="140"/>
  <c r="I2186" i="140"/>
  <c r="F2187" i="140"/>
  <c r="G2187" i="140"/>
  <c r="H2187" i="140"/>
  <c r="I2187" i="140"/>
  <c r="E2188" i="140"/>
  <c r="F2188" i="140"/>
  <c r="G2188" i="140"/>
  <c r="I2188" i="140"/>
  <c r="E2189" i="140"/>
  <c r="F2189" i="140"/>
  <c r="G2189" i="140"/>
  <c r="I2189" i="140"/>
  <c r="E2190" i="140"/>
  <c r="F2190" i="140"/>
  <c r="G2190" i="140"/>
  <c r="I2190" i="140"/>
  <c r="E2191" i="140"/>
  <c r="F2191" i="140"/>
  <c r="G2191" i="140"/>
  <c r="I2191" i="140"/>
  <c r="E2192" i="140"/>
  <c r="F2192" i="140"/>
  <c r="G2192" i="140"/>
  <c r="I2192" i="140"/>
  <c r="E2193" i="140"/>
  <c r="F2193" i="140"/>
  <c r="G2193" i="140"/>
  <c r="I2193" i="140"/>
  <c r="E2194" i="140"/>
  <c r="F2194" i="140"/>
  <c r="G2194" i="140"/>
  <c r="I2194" i="140"/>
  <c r="E2195" i="140"/>
  <c r="F2195" i="140"/>
  <c r="G2195" i="140"/>
  <c r="I2195" i="140"/>
  <c r="E2196" i="140"/>
  <c r="F2196" i="140"/>
  <c r="G2196" i="140"/>
  <c r="I2196" i="140"/>
  <c r="E2197" i="140"/>
  <c r="F2197" i="140"/>
  <c r="G2197" i="140"/>
  <c r="I2197" i="140"/>
  <c r="E2198" i="140"/>
  <c r="F2198" i="140"/>
  <c r="G2198" i="140"/>
  <c r="I2198" i="140"/>
  <c r="E2199" i="140"/>
  <c r="F2199" i="140"/>
  <c r="G2199" i="140"/>
  <c r="I2199" i="140"/>
  <c r="F2200" i="140"/>
  <c r="G2200" i="140"/>
  <c r="H2200" i="140"/>
  <c r="I2200" i="140"/>
  <c r="E2201" i="140"/>
  <c r="F2201" i="140"/>
  <c r="G2201" i="140"/>
  <c r="I2201" i="140"/>
  <c r="E2202" i="140"/>
  <c r="F2202" i="140"/>
  <c r="G2202" i="140"/>
  <c r="I2202" i="140"/>
  <c r="E2203" i="140"/>
  <c r="F2203" i="140"/>
  <c r="G2203" i="140"/>
  <c r="I2203" i="140"/>
  <c r="E2204" i="140"/>
  <c r="F2204" i="140"/>
  <c r="G2204" i="140"/>
  <c r="I2204" i="140"/>
  <c r="E2205" i="140"/>
  <c r="F2205" i="140"/>
  <c r="G2205" i="140"/>
  <c r="I2205" i="140"/>
  <c r="E2206" i="140"/>
  <c r="F2206" i="140"/>
  <c r="G2206" i="140"/>
  <c r="I2206" i="140"/>
  <c r="E2207" i="140"/>
  <c r="F2207" i="140"/>
  <c r="G2207" i="140"/>
  <c r="I2207" i="140"/>
  <c r="E2208" i="140"/>
  <c r="F2208" i="140"/>
  <c r="G2208" i="140"/>
  <c r="I2208" i="140"/>
  <c r="E2209" i="140"/>
  <c r="F2209" i="140"/>
  <c r="G2209" i="140"/>
  <c r="I2209" i="140"/>
  <c r="E2210" i="140"/>
  <c r="F2210" i="140"/>
  <c r="G2210" i="140"/>
  <c r="I2210" i="140"/>
  <c r="E2211" i="140"/>
  <c r="F2211" i="140"/>
  <c r="G2211" i="140"/>
  <c r="I2211" i="140"/>
  <c r="F2212" i="140"/>
  <c r="G2212" i="140"/>
  <c r="H2212" i="140"/>
  <c r="I2212" i="140"/>
  <c r="E2213" i="140"/>
  <c r="F2213" i="140"/>
  <c r="G2213" i="140"/>
  <c r="I2213" i="140"/>
  <c r="E2214" i="140"/>
  <c r="F2214" i="140"/>
  <c r="G2214" i="140"/>
  <c r="I2214" i="140"/>
  <c r="E2215" i="140"/>
  <c r="F2215" i="140"/>
  <c r="G2215" i="140"/>
  <c r="I2215" i="140"/>
  <c r="E2216" i="140"/>
  <c r="F2216" i="140"/>
  <c r="G2216" i="140"/>
  <c r="I2216" i="140"/>
  <c r="E2217" i="140"/>
  <c r="F2217" i="140"/>
  <c r="G2217" i="140"/>
  <c r="I2217" i="140"/>
  <c r="E2218" i="140"/>
  <c r="F2218" i="140"/>
  <c r="G2218" i="140"/>
  <c r="I2218" i="140"/>
  <c r="E2219" i="140"/>
  <c r="F2219" i="140"/>
  <c r="G2219" i="140"/>
  <c r="I2219" i="140"/>
  <c r="E2220" i="140"/>
  <c r="F2220" i="140"/>
  <c r="G2220" i="140"/>
  <c r="I2220" i="140"/>
  <c r="E2221" i="140"/>
  <c r="F2221" i="140"/>
  <c r="G2221" i="140"/>
  <c r="I2221" i="140"/>
  <c r="E2222" i="140"/>
  <c r="F2222" i="140"/>
  <c r="G2222" i="140"/>
  <c r="I2222" i="140"/>
  <c r="F2223" i="140"/>
  <c r="G2223" i="140"/>
  <c r="H2223" i="140"/>
  <c r="I2223" i="140"/>
  <c r="E2224" i="140"/>
  <c r="F2224" i="140"/>
  <c r="G2224" i="140"/>
  <c r="I2224" i="140"/>
  <c r="E2225" i="140"/>
  <c r="F2225" i="140"/>
  <c r="G2225" i="140"/>
  <c r="I2225" i="140"/>
  <c r="E2226" i="140"/>
  <c r="F2226" i="140"/>
  <c r="G2226" i="140"/>
  <c r="I2226" i="140"/>
  <c r="E2227" i="140"/>
  <c r="F2227" i="140"/>
  <c r="G2227" i="140"/>
  <c r="I2227" i="140"/>
  <c r="E2228" i="140"/>
  <c r="F2228" i="140"/>
  <c r="G2228" i="140"/>
  <c r="I2228" i="140"/>
  <c r="F2229" i="140"/>
  <c r="G2229" i="140"/>
  <c r="H2229" i="140"/>
  <c r="I2229" i="140"/>
  <c r="E2230" i="140"/>
  <c r="F2230" i="140"/>
  <c r="G2230" i="140"/>
  <c r="I2230" i="140"/>
  <c r="E2231" i="140"/>
  <c r="F2231" i="140"/>
  <c r="G2231" i="140"/>
  <c r="I2231" i="140"/>
  <c r="E2232" i="140"/>
  <c r="F2232" i="140"/>
  <c r="G2232" i="140"/>
  <c r="I2232" i="140"/>
  <c r="F2233" i="140"/>
  <c r="G2233" i="140"/>
  <c r="H2233" i="140"/>
  <c r="I2233" i="140"/>
  <c r="F2234" i="140"/>
  <c r="G2234" i="140"/>
  <c r="H2234" i="140"/>
  <c r="I2234" i="140"/>
  <c r="E2235" i="140"/>
  <c r="F2235" i="140"/>
  <c r="G2235" i="140"/>
  <c r="I2235" i="140"/>
  <c r="E2236" i="140"/>
  <c r="F2236" i="140"/>
  <c r="G2236" i="140"/>
  <c r="I2236" i="140"/>
  <c r="E2237" i="140"/>
  <c r="F2237" i="140"/>
  <c r="G2237" i="140"/>
  <c r="I2237" i="140"/>
  <c r="E2238" i="140"/>
  <c r="F2238" i="140"/>
  <c r="G2238" i="140"/>
  <c r="I2238" i="140"/>
  <c r="E2239" i="140"/>
  <c r="F2239" i="140"/>
  <c r="G2239" i="140"/>
  <c r="I2239" i="140"/>
  <c r="E2240" i="140"/>
  <c r="F2240" i="140"/>
  <c r="G2240" i="140"/>
  <c r="I2240" i="140"/>
  <c r="E2241" i="140"/>
  <c r="F2241" i="140"/>
  <c r="G2241" i="140"/>
  <c r="I2241" i="140"/>
  <c r="E2242" i="140"/>
  <c r="F2242" i="140"/>
  <c r="G2242" i="140"/>
  <c r="I2242" i="140"/>
  <c r="E2243" i="140"/>
  <c r="F2243" i="140"/>
  <c r="G2243" i="140"/>
  <c r="I2243" i="140"/>
  <c r="E2244" i="140"/>
  <c r="F2244" i="140"/>
  <c r="G2244" i="140"/>
  <c r="I2244" i="140"/>
  <c r="E2245" i="140"/>
  <c r="F2245" i="140"/>
  <c r="G2245" i="140"/>
  <c r="I2245" i="140"/>
  <c r="E2246" i="140"/>
  <c r="F2246" i="140"/>
  <c r="G2246" i="140"/>
  <c r="I2246" i="140"/>
  <c r="E2247" i="140"/>
  <c r="F2247" i="140"/>
  <c r="G2247" i="140"/>
  <c r="I2247" i="140"/>
  <c r="F2248" i="140"/>
  <c r="G2248" i="140"/>
  <c r="H2248" i="140"/>
  <c r="I2248" i="140"/>
  <c r="E2249" i="140"/>
  <c r="F2249" i="140"/>
  <c r="G2249" i="140"/>
  <c r="I2249" i="140"/>
  <c r="E2250" i="140"/>
  <c r="F2250" i="140"/>
  <c r="G2250" i="140"/>
  <c r="I2250" i="140"/>
  <c r="E2251" i="140"/>
  <c r="F2251" i="140"/>
  <c r="G2251" i="140"/>
  <c r="I2251" i="140"/>
  <c r="E2252" i="140"/>
  <c r="F2252" i="140"/>
  <c r="G2252" i="140"/>
  <c r="I2252" i="140"/>
  <c r="E2253" i="140"/>
  <c r="F2253" i="140"/>
  <c r="G2253" i="140"/>
  <c r="I2253" i="140"/>
  <c r="E2254" i="140"/>
  <c r="F2254" i="140"/>
  <c r="G2254" i="140"/>
  <c r="I2254" i="140"/>
  <c r="E2255" i="140"/>
  <c r="F2255" i="140"/>
  <c r="G2255" i="140"/>
  <c r="I2255" i="140"/>
  <c r="E2256" i="140"/>
  <c r="F2256" i="140"/>
  <c r="G2256" i="140"/>
  <c r="I2256" i="140"/>
  <c r="E2257" i="140"/>
  <c r="F2257" i="140"/>
  <c r="G2257" i="140"/>
  <c r="I2257" i="140"/>
  <c r="E2258" i="140"/>
  <c r="F2258" i="140"/>
  <c r="G2258" i="140"/>
  <c r="I2258" i="140"/>
  <c r="F2259" i="140"/>
  <c r="G2259" i="140"/>
  <c r="H2259" i="140"/>
  <c r="I2259" i="140"/>
  <c r="E2260" i="140"/>
  <c r="F2260" i="140"/>
  <c r="G2260" i="140"/>
  <c r="I2260" i="140"/>
  <c r="E2261" i="140"/>
  <c r="F2261" i="140"/>
  <c r="G2261" i="140"/>
  <c r="I2261" i="140"/>
  <c r="E2262" i="140"/>
  <c r="F2262" i="140"/>
  <c r="G2262" i="140"/>
  <c r="I2262" i="140"/>
  <c r="E2263" i="140"/>
  <c r="F2263" i="140"/>
  <c r="G2263" i="140"/>
  <c r="I2263" i="140"/>
  <c r="E2264" i="140"/>
  <c r="F2264" i="140"/>
  <c r="G2264" i="140"/>
  <c r="I2264" i="140"/>
  <c r="E2265" i="140"/>
  <c r="F2265" i="140"/>
  <c r="G2265" i="140"/>
  <c r="I2265" i="140"/>
  <c r="E2266" i="140"/>
  <c r="F2266" i="140"/>
  <c r="G2266" i="140"/>
  <c r="I2266" i="140"/>
  <c r="E2267" i="140"/>
  <c r="F2267" i="140"/>
  <c r="G2267" i="140"/>
  <c r="I2267" i="140"/>
  <c r="E2268" i="140"/>
  <c r="F2268" i="140"/>
  <c r="G2268" i="140"/>
  <c r="I2268" i="140"/>
  <c r="E2269" i="140"/>
  <c r="F2269" i="140"/>
  <c r="G2269" i="140"/>
  <c r="I2269" i="140"/>
  <c r="E2270" i="140"/>
  <c r="F2270" i="140"/>
  <c r="G2270" i="140"/>
  <c r="I2270" i="140"/>
  <c r="E2271" i="140"/>
  <c r="F2271" i="140"/>
  <c r="G2271" i="140"/>
  <c r="I2271" i="140"/>
  <c r="E2272" i="140"/>
  <c r="F2272" i="140"/>
  <c r="G2272" i="140"/>
  <c r="I2272" i="140"/>
  <c r="E2273" i="140"/>
  <c r="F2273" i="140"/>
  <c r="G2273" i="140"/>
  <c r="I2273" i="140"/>
  <c r="E2274" i="140"/>
  <c r="F2274" i="140"/>
  <c r="G2274" i="140"/>
  <c r="I2274" i="140"/>
  <c r="E2275" i="140"/>
  <c r="F2275" i="140"/>
  <c r="G2275" i="140"/>
  <c r="I2275" i="140"/>
  <c r="E2276" i="140"/>
  <c r="F2276" i="140"/>
  <c r="G2276" i="140"/>
  <c r="I2276" i="140"/>
  <c r="E2277" i="140"/>
  <c r="F2277" i="140"/>
  <c r="G2277" i="140"/>
  <c r="I2277" i="140"/>
  <c r="F2278" i="140"/>
  <c r="G2278" i="140"/>
  <c r="H2278" i="140"/>
  <c r="I2278" i="140"/>
  <c r="E2279" i="140"/>
  <c r="F2279" i="140"/>
  <c r="G2279" i="140"/>
  <c r="I2279" i="140"/>
  <c r="E2280" i="140"/>
  <c r="F2280" i="140"/>
  <c r="G2280" i="140"/>
  <c r="I2280" i="140"/>
  <c r="E2281" i="140"/>
  <c r="F2281" i="140"/>
  <c r="G2281" i="140"/>
  <c r="I2281" i="140"/>
  <c r="E2282" i="140"/>
  <c r="F2282" i="140"/>
  <c r="G2282" i="140"/>
  <c r="I2282" i="140"/>
  <c r="E2283" i="140"/>
  <c r="F2283" i="140"/>
  <c r="G2283" i="140"/>
  <c r="I2283" i="140"/>
  <c r="E2284" i="140"/>
  <c r="F2284" i="140"/>
  <c r="G2284" i="140"/>
  <c r="I2284" i="140"/>
  <c r="E2285" i="140"/>
  <c r="F2285" i="140"/>
  <c r="G2285" i="140"/>
  <c r="I2285" i="140"/>
  <c r="E2286" i="140"/>
  <c r="F2286" i="140"/>
  <c r="G2286" i="140"/>
  <c r="I2286" i="140"/>
  <c r="E2287" i="140"/>
  <c r="F2287" i="140"/>
  <c r="G2287" i="140"/>
  <c r="I2287" i="140"/>
  <c r="E2288" i="140"/>
  <c r="F2288" i="140"/>
  <c r="G2288" i="140"/>
  <c r="I2288" i="140"/>
  <c r="E2289" i="140"/>
  <c r="F2289" i="140"/>
  <c r="G2289" i="140"/>
  <c r="I2289" i="140"/>
  <c r="E2290" i="140"/>
  <c r="F2290" i="140"/>
  <c r="G2290" i="140"/>
  <c r="I2290" i="140"/>
  <c r="E2291" i="140"/>
  <c r="F2291" i="140"/>
  <c r="G2291" i="140"/>
  <c r="I2291" i="140"/>
  <c r="E2292" i="140"/>
  <c r="F2292" i="140"/>
  <c r="G2292" i="140"/>
  <c r="I2292" i="140"/>
  <c r="E2293" i="140"/>
  <c r="F2293" i="140"/>
  <c r="G2293" i="140"/>
  <c r="I2293" i="140"/>
  <c r="E2294" i="140"/>
  <c r="F2294" i="140"/>
  <c r="G2294" i="140"/>
  <c r="I2294" i="140"/>
  <c r="E2295" i="140"/>
  <c r="F2295" i="140"/>
  <c r="G2295" i="140"/>
  <c r="I2295" i="140"/>
  <c r="F2296" i="140"/>
  <c r="G2296" i="140"/>
  <c r="H2296" i="140"/>
  <c r="I2296" i="140"/>
  <c r="E2297" i="140"/>
  <c r="F2297" i="140"/>
  <c r="G2297" i="140"/>
  <c r="I2297" i="140"/>
  <c r="E2298" i="140"/>
  <c r="F2298" i="140"/>
  <c r="G2298" i="140"/>
  <c r="I2298" i="140"/>
  <c r="E2299" i="140"/>
  <c r="F2299" i="140"/>
  <c r="G2299" i="140"/>
  <c r="I2299" i="140"/>
  <c r="E2300" i="140"/>
  <c r="F2300" i="140"/>
  <c r="G2300" i="140"/>
  <c r="I2300" i="140"/>
  <c r="E2301" i="140"/>
  <c r="F2301" i="140"/>
  <c r="G2301" i="140"/>
  <c r="I2301" i="140"/>
  <c r="E2302" i="140"/>
  <c r="F2302" i="140"/>
  <c r="G2302" i="140"/>
  <c r="I2302" i="140"/>
  <c r="E2303" i="140"/>
  <c r="F2303" i="140"/>
  <c r="G2303" i="140"/>
  <c r="I2303" i="140"/>
  <c r="E2304" i="140"/>
  <c r="F2304" i="140"/>
  <c r="G2304" i="140"/>
  <c r="I2304" i="140"/>
  <c r="E2305" i="140"/>
  <c r="F2305" i="140"/>
  <c r="G2305" i="140"/>
  <c r="I2305" i="140"/>
  <c r="E2306" i="140"/>
  <c r="F2306" i="140"/>
  <c r="G2306" i="140"/>
  <c r="I2306" i="140"/>
  <c r="E2307" i="140"/>
  <c r="F2307" i="140"/>
  <c r="G2307" i="140"/>
  <c r="I2307" i="140"/>
  <c r="E2308" i="140"/>
  <c r="F2308" i="140"/>
  <c r="G2308" i="140"/>
  <c r="I2308" i="140"/>
  <c r="E2309" i="140"/>
  <c r="F2309" i="140"/>
  <c r="G2309" i="140"/>
  <c r="I2309" i="140"/>
  <c r="F2310" i="140"/>
  <c r="G2310" i="140"/>
  <c r="H2310" i="140"/>
  <c r="I2310" i="140"/>
  <c r="E2311" i="140"/>
  <c r="F2311" i="140"/>
  <c r="G2311" i="140"/>
  <c r="I2311" i="140"/>
  <c r="E2312" i="140"/>
  <c r="F2312" i="140"/>
  <c r="G2312" i="140"/>
  <c r="I2312" i="140"/>
  <c r="E2313" i="140"/>
  <c r="F2313" i="140"/>
  <c r="G2313" i="140"/>
  <c r="I2313" i="140"/>
  <c r="E2314" i="140"/>
  <c r="F2314" i="140"/>
  <c r="G2314" i="140"/>
  <c r="I2314" i="140"/>
  <c r="E2315" i="140"/>
  <c r="F2315" i="140"/>
  <c r="G2315" i="140"/>
  <c r="I2315" i="140"/>
  <c r="E2316" i="140"/>
  <c r="F2316" i="140"/>
  <c r="G2316" i="140"/>
  <c r="I2316" i="140"/>
  <c r="E2317" i="140"/>
  <c r="F2317" i="140"/>
  <c r="G2317" i="140"/>
  <c r="I2317" i="140"/>
  <c r="E2318" i="140"/>
  <c r="F2318" i="140"/>
  <c r="G2318" i="140"/>
  <c r="I2318" i="140"/>
  <c r="E2319" i="140"/>
  <c r="F2319" i="140"/>
  <c r="G2319" i="140"/>
  <c r="I2319" i="140"/>
  <c r="E2320" i="140"/>
  <c r="F2320" i="140"/>
  <c r="G2320" i="140"/>
  <c r="I2320" i="140"/>
  <c r="F2321" i="140"/>
  <c r="G2321" i="140"/>
  <c r="H2321" i="140"/>
  <c r="I2321" i="140"/>
  <c r="E2322" i="140"/>
  <c r="F2322" i="140"/>
  <c r="G2322" i="140"/>
  <c r="I2322" i="140"/>
  <c r="E2323" i="140"/>
  <c r="F2323" i="140"/>
  <c r="G2323" i="140"/>
  <c r="I2323" i="140"/>
  <c r="E2324" i="140"/>
  <c r="F2324" i="140"/>
  <c r="G2324" i="140"/>
  <c r="I2324" i="140"/>
  <c r="E2325" i="140"/>
  <c r="F2325" i="140"/>
  <c r="G2325" i="140"/>
  <c r="I2325" i="140"/>
  <c r="E2326" i="140"/>
  <c r="F2326" i="140"/>
  <c r="G2326" i="140"/>
  <c r="I2326" i="140"/>
  <c r="E2327" i="140"/>
  <c r="F2327" i="140"/>
  <c r="G2327" i="140"/>
  <c r="I2327" i="140"/>
  <c r="E2328" i="140"/>
  <c r="F2328" i="140"/>
  <c r="G2328" i="140"/>
  <c r="I2328" i="140"/>
  <c r="E2329" i="140"/>
  <c r="F2329" i="140"/>
  <c r="G2329" i="140"/>
  <c r="I2329" i="140"/>
  <c r="E2330" i="140"/>
  <c r="F2330" i="140"/>
  <c r="G2330" i="140"/>
  <c r="I2330" i="140"/>
  <c r="F2331" i="140"/>
  <c r="G2331" i="140"/>
  <c r="H2331" i="140"/>
  <c r="I2331" i="140"/>
  <c r="E2332" i="140"/>
  <c r="F2332" i="140"/>
  <c r="G2332" i="140"/>
  <c r="I2332" i="140"/>
  <c r="E2333" i="140"/>
  <c r="F2333" i="140"/>
  <c r="G2333" i="140"/>
  <c r="I2333" i="140"/>
  <c r="E2334" i="140"/>
  <c r="F2334" i="140"/>
  <c r="G2334" i="140"/>
  <c r="I2334" i="140"/>
  <c r="E2335" i="140"/>
  <c r="F2335" i="140"/>
  <c r="G2335" i="140"/>
  <c r="I2335" i="140"/>
  <c r="E2336" i="140"/>
  <c r="F2336" i="140"/>
  <c r="G2336" i="140"/>
  <c r="I2336" i="140"/>
  <c r="E2337" i="140"/>
  <c r="F2337" i="140"/>
  <c r="G2337" i="140"/>
  <c r="I2337" i="140"/>
  <c r="E2338" i="140"/>
  <c r="F2338" i="140"/>
  <c r="G2338" i="140"/>
  <c r="I2338" i="140"/>
  <c r="F2339" i="140"/>
  <c r="G2339" i="140"/>
  <c r="H2339" i="140"/>
  <c r="I2339" i="140"/>
  <c r="E2340" i="140"/>
  <c r="F2340" i="140"/>
  <c r="G2340" i="140"/>
  <c r="I2340" i="140"/>
  <c r="E2341" i="140"/>
  <c r="F2341" i="140"/>
  <c r="G2341" i="140"/>
  <c r="I2341" i="140"/>
  <c r="E2342" i="140"/>
  <c r="F2342" i="140"/>
  <c r="G2342" i="140"/>
  <c r="I2342" i="140"/>
  <c r="E2343" i="140"/>
  <c r="F2343" i="140"/>
  <c r="G2343" i="140"/>
  <c r="I2343" i="140"/>
  <c r="E2344" i="140"/>
  <c r="F2344" i="140"/>
  <c r="G2344" i="140"/>
  <c r="I2344" i="140"/>
  <c r="E2345" i="140"/>
  <c r="F2345" i="140"/>
  <c r="G2345" i="140"/>
  <c r="I2345" i="140"/>
  <c r="E2346" i="140"/>
  <c r="F2346" i="140"/>
  <c r="G2346" i="140"/>
  <c r="I2346" i="140"/>
  <c r="E2347" i="140"/>
  <c r="F2347" i="140"/>
  <c r="G2347" i="140"/>
  <c r="I2347" i="140"/>
  <c r="E2348" i="140"/>
  <c r="F2348" i="140"/>
  <c r="G2348" i="140"/>
  <c r="I2348" i="140"/>
  <c r="E2349" i="140"/>
  <c r="F2349" i="140"/>
  <c r="G2349" i="140"/>
  <c r="I2349" i="140"/>
  <c r="F2350" i="140"/>
  <c r="G2350" i="140"/>
  <c r="H2350" i="140"/>
  <c r="I2350" i="140"/>
  <c r="E2351" i="140"/>
  <c r="F2351" i="140"/>
  <c r="G2351" i="140"/>
  <c r="I2351" i="140"/>
  <c r="E2352" i="140"/>
  <c r="F2352" i="140"/>
  <c r="G2352" i="140"/>
  <c r="I2352" i="140"/>
  <c r="E2353" i="140"/>
  <c r="F2353" i="140"/>
  <c r="G2353" i="140"/>
  <c r="I2353" i="140"/>
  <c r="E2354" i="140"/>
  <c r="F2354" i="140"/>
  <c r="G2354" i="140"/>
  <c r="I2354" i="140"/>
  <c r="E2355" i="140"/>
  <c r="F2355" i="140"/>
  <c r="G2355" i="140"/>
  <c r="I2355" i="140"/>
  <c r="E2356" i="140"/>
  <c r="F2356" i="140"/>
  <c r="G2356" i="140"/>
  <c r="I2356" i="140"/>
  <c r="E2357" i="140"/>
  <c r="F2357" i="140"/>
  <c r="G2357" i="140"/>
  <c r="I2357" i="140"/>
  <c r="E2358" i="140"/>
  <c r="F2358" i="140"/>
  <c r="G2358" i="140"/>
  <c r="I2358" i="140"/>
  <c r="E2359" i="140"/>
  <c r="F2359" i="140"/>
  <c r="G2359" i="140"/>
  <c r="I2359" i="140"/>
  <c r="E2360" i="140"/>
  <c r="F2360" i="140"/>
  <c r="G2360" i="140"/>
  <c r="I2360" i="140"/>
  <c r="E2361" i="140"/>
  <c r="F2361" i="140"/>
  <c r="G2361" i="140"/>
  <c r="I2361" i="140"/>
  <c r="E2362" i="140"/>
  <c r="F2362" i="140"/>
  <c r="G2362" i="140"/>
  <c r="I2362" i="140"/>
  <c r="E2363" i="140"/>
  <c r="F2363" i="140"/>
  <c r="G2363" i="140"/>
  <c r="I2363" i="140"/>
  <c r="E2364" i="140"/>
  <c r="F2364" i="140"/>
  <c r="G2364" i="140"/>
  <c r="I2364" i="140"/>
  <c r="E2365" i="140"/>
  <c r="F2365" i="140"/>
  <c r="G2365" i="140"/>
  <c r="I2365" i="140"/>
  <c r="E2366" i="140"/>
  <c r="F2366" i="140"/>
  <c r="G2366" i="140"/>
  <c r="I2366" i="140"/>
  <c r="E2367" i="140"/>
  <c r="F2367" i="140"/>
  <c r="G2367" i="140"/>
  <c r="I2367" i="140"/>
  <c r="E2368" i="140"/>
  <c r="F2368" i="140"/>
  <c r="G2368" i="140"/>
  <c r="I2368" i="140"/>
  <c r="F2369" i="140"/>
  <c r="G2369" i="140"/>
  <c r="H2369" i="140"/>
  <c r="I2369" i="140"/>
  <c r="E2370" i="140"/>
  <c r="F2370" i="140"/>
  <c r="G2370" i="140"/>
  <c r="I2370" i="140"/>
  <c r="E2371" i="140"/>
  <c r="F2371" i="140"/>
  <c r="G2371" i="140"/>
  <c r="I2371" i="140"/>
  <c r="E2372" i="140"/>
  <c r="F2372" i="140"/>
  <c r="G2372" i="140"/>
  <c r="I2372" i="140"/>
  <c r="E2373" i="140"/>
  <c r="F2373" i="140"/>
  <c r="G2373" i="140"/>
  <c r="I2373" i="140"/>
  <c r="E2374" i="140"/>
  <c r="F2374" i="140"/>
  <c r="G2374" i="140"/>
  <c r="I2374" i="140"/>
  <c r="E2375" i="140"/>
  <c r="F2375" i="140"/>
  <c r="G2375" i="140"/>
  <c r="I2375" i="140"/>
  <c r="E2376" i="140"/>
  <c r="F2376" i="140"/>
  <c r="G2376" i="140"/>
  <c r="I2376" i="140"/>
  <c r="E2377" i="140"/>
  <c r="F2377" i="140"/>
  <c r="G2377" i="140"/>
  <c r="I2377" i="140"/>
  <c r="E2378" i="140"/>
  <c r="F2378" i="140"/>
  <c r="G2378" i="140"/>
  <c r="I2378" i="140"/>
  <c r="E2379" i="140"/>
  <c r="F2379" i="140"/>
  <c r="G2379" i="140"/>
  <c r="I2379" i="140"/>
  <c r="E2380" i="140"/>
  <c r="F2380" i="140"/>
  <c r="G2380" i="140"/>
  <c r="I2380" i="140"/>
  <c r="E2381" i="140"/>
  <c r="F2381" i="140"/>
  <c r="G2381" i="140"/>
  <c r="I2381" i="140"/>
  <c r="F2382" i="140"/>
  <c r="G2382" i="140"/>
  <c r="H2382" i="140"/>
  <c r="I2382" i="140"/>
  <c r="F2383" i="140"/>
  <c r="G2383" i="140"/>
  <c r="H2383" i="140"/>
  <c r="I2383" i="140"/>
  <c r="E2384" i="140"/>
  <c r="F2384" i="140"/>
  <c r="G2384" i="140"/>
  <c r="I2384" i="140"/>
  <c r="E2385" i="140"/>
  <c r="F2385" i="140"/>
  <c r="G2385" i="140"/>
  <c r="I2385" i="140"/>
  <c r="E2386" i="140"/>
  <c r="F2386" i="140"/>
  <c r="G2386" i="140"/>
  <c r="I2386" i="140"/>
  <c r="E2387" i="140"/>
  <c r="F2387" i="140"/>
  <c r="G2387" i="140"/>
  <c r="I2387" i="140"/>
  <c r="E2388" i="140"/>
  <c r="F2388" i="140"/>
  <c r="G2388" i="140"/>
  <c r="I2388" i="140"/>
  <c r="E2389" i="140"/>
  <c r="F2389" i="140"/>
  <c r="G2389" i="140"/>
  <c r="I2389" i="140"/>
  <c r="F2390" i="140"/>
  <c r="G2390" i="140"/>
  <c r="H2390" i="140"/>
  <c r="I2390" i="140"/>
  <c r="E2391" i="140"/>
  <c r="F2391" i="140"/>
  <c r="G2391" i="140"/>
  <c r="I2391" i="140"/>
  <c r="E2392" i="140"/>
  <c r="F2392" i="140"/>
  <c r="G2392" i="140"/>
  <c r="I2392" i="140"/>
  <c r="E2393" i="140"/>
  <c r="F2393" i="140"/>
  <c r="G2393" i="140"/>
  <c r="I2393" i="140"/>
  <c r="E2394" i="140"/>
  <c r="F2394" i="140"/>
  <c r="G2394" i="140"/>
  <c r="I2394" i="140"/>
  <c r="E2395" i="140"/>
  <c r="F2395" i="140"/>
  <c r="G2395" i="140"/>
  <c r="I2395" i="140"/>
  <c r="E2396" i="140"/>
  <c r="F2396" i="140"/>
  <c r="G2396" i="140"/>
  <c r="I2396" i="140"/>
  <c r="E2397" i="140"/>
  <c r="F2397" i="140"/>
  <c r="G2397" i="140"/>
  <c r="I2397" i="140"/>
  <c r="E2398" i="140"/>
  <c r="F2398" i="140"/>
  <c r="G2398" i="140"/>
  <c r="I2398" i="140"/>
  <c r="E2399" i="140"/>
  <c r="F2399" i="140"/>
  <c r="G2399" i="140"/>
  <c r="I2399" i="140"/>
  <c r="E2400" i="140"/>
  <c r="F2400" i="140"/>
  <c r="G2400" i="140"/>
  <c r="I2400" i="140"/>
  <c r="E2401" i="140"/>
  <c r="F2401" i="140"/>
  <c r="G2401" i="140"/>
  <c r="I2401" i="140"/>
  <c r="E2402" i="140"/>
  <c r="F2402" i="140"/>
  <c r="G2402" i="140"/>
  <c r="I2402" i="140"/>
  <c r="E2403" i="140"/>
  <c r="F2403" i="140"/>
  <c r="G2403" i="140"/>
  <c r="I2403" i="140"/>
  <c r="E2404" i="140"/>
  <c r="F2404" i="140"/>
  <c r="G2404" i="140"/>
  <c r="I2404" i="140"/>
  <c r="F2405" i="140"/>
  <c r="G2405" i="140"/>
  <c r="H2405" i="140"/>
  <c r="I2405" i="140"/>
  <c r="F2406" i="140"/>
  <c r="G2406" i="140"/>
  <c r="H2406" i="140"/>
  <c r="I2406" i="140"/>
  <c r="E2407" i="140"/>
  <c r="F2407" i="140"/>
  <c r="G2407" i="140"/>
  <c r="I2407" i="140"/>
  <c r="E2408" i="140"/>
  <c r="F2408" i="140"/>
  <c r="G2408" i="140"/>
  <c r="I2408" i="140"/>
  <c r="E2409" i="140"/>
  <c r="F2409" i="140"/>
  <c r="G2409" i="140"/>
  <c r="I2409" i="140"/>
  <c r="E2410" i="140"/>
  <c r="F2410" i="140"/>
  <c r="G2410" i="140"/>
  <c r="I2410" i="140"/>
  <c r="E2411" i="140"/>
  <c r="F2411" i="140"/>
  <c r="G2411" i="140"/>
  <c r="I2411" i="140"/>
  <c r="E2412" i="140"/>
  <c r="F2412" i="140"/>
  <c r="G2412" i="140"/>
  <c r="I2412" i="140"/>
  <c r="E2413" i="140"/>
  <c r="F2413" i="140"/>
  <c r="G2413" i="140"/>
  <c r="I2413" i="140"/>
  <c r="E2414" i="140"/>
  <c r="F2414" i="140"/>
  <c r="G2414" i="140"/>
  <c r="I2414" i="140"/>
  <c r="E2415" i="140"/>
  <c r="F2415" i="140"/>
  <c r="G2415" i="140"/>
  <c r="I2415" i="140"/>
  <c r="E2416" i="140"/>
  <c r="F2416" i="140"/>
  <c r="G2416" i="140"/>
  <c r="I2416" i="140"/>
  <c r="E2417" i="140"/>
  <c r="F2417" i="140"/>
  <c r="G2417" i="140"/>
  <c r="I2417" i="140"/>
  <c r="E2418" i="140"/>
  <c r="F2418" i="140"/>
  <c r="G2418" i="140"/>
  <c r="I2418" i="140"/>
  <c r="E2419" i="140"/>
  <c r="F2419" i="140"/>
  <c r="G2419" i="140"/>
  <c r="I2419" i="140"/>
  <c r="E2420" i="140"/>
  <c r="F2420" i="140"/>
  <c r="G2420" i="140"/>
  <c r="I2420" i="140"/>
  <c r="F2421" i="140"/>
  <c r="G2421" i="140"/>
  <c r="H2421" i="140"/>
  <c r="I2421" i="140"/>
  <c r="E2422" i="140"/>
  <c r="F2422" i="140"/>
  <c r="G2422" i="140"/>
  <c r="I2422" i="140"/>
  <c r="E2423" i="140"/>
  <c r="F2423" i="140"/>
  <c r="G2423" i="140"/>
  <c r="I2423" i="140"/>
  <c r="E2424" i="140"/>
  <c r="F2424" i="140"/>
  <c r="G2424" i="140"/>
  <c r="I2424" i="140"/>
  <c r="E2425" i="140"/>
  <c r="F2425" i="140"/>
  <c r="G2425" i="140"/>
  <c r="I2425" i="140"/>
  <c r="E2426" i="140"/>
  <c r="F2426" i="140"/>
  <c r="G2426" i="140"/>
  <c r="I2426" i="140"/>
  <c r="E2427" i="140"/>
  <c r="F2427" i="140"/>
  <c r="G2427" i="140"/>
  <c r="I2427" i="140"/>
  <c r="E2428" i="140"/>
  <c r="F2428" i="140"/>
  <c r="G2428" i="140"/>
  <c r="I2428" i="140"/>
  <c r="E2429" i="140"/>
  <c r="F2429" i="140"/>
  <c r="G2429" i="140"/>
  <c r="I2429" i="140"/>
  <c r="E2430" i="140"/>
  <c r="F2430" i="140"/>
  <c r="G2430" i="140"/>
  <c r="I2430" i="140"/>
  <c r="F2431" i="140"/>
  <c r="G2431" i="140"/>
  <c r="H2431" i="140"/>
  <c r="I2431" i="140"/>
  <c r="E2432" i="140"/>
  <c r="F2432" i="140"/>
  <c r="G2432" i="140"/>
  <c r="I2432" i="140"/>
  <c r="E2433" i="140"/>
  <c r="F2433" i="140"/>
  <c r="G2433" i="140"/>
  <c r="I2433" i="140"/>
  <c r="E2434" i="140"/>
  <c r="F2434" i="140"/>
  <c r="G2434" i="140"/>
  <c r="I2434" i="140"/>
  <c r="E2435" i="140"/>
  <c r="F2435" i="140"/>
  <c r="G2435" i="140"/>
  <c r="I2435" i="140"/>
  <c r="E2436" i="140"/>
  <c r="F2436" i="140"/>
  <c r="G2436" i="140"/>
  <c r="I2436" i="140"/>
  <c r="E2437" i="140"/>
  <c r="F2437" i="140"/>
  <c r="G2437" i="140"/>
  <c r="I2437" i="140"/>
  <c r="E2438" i="140"/>
  <c r="F2438" i="140"/>
  <c r="G2438" i="140"/>
  <c r="I2438" i="140"/>
  <c r="E2439" i="140"/>
  <c r="F2439" i="140"/>
  <c r="G2439" i="140"/>
  <c r="I2439" i="140"/>
  <c r="E2440" i="140"/>
  <c r="F2440" i="140"/>
  <c r="G2440" i="140"/>
  <c r="I2440" i="140"/>
  <c r="E2441" i="140"/>
  <c r="F2441" i="140"/>
  <c r="G2441" i="140"/>
  <c r="I2441" i="140"/>
  <c r="E2442" i="140"/>
  <c r="F2442" i="140"/>
  <c r="G2442" i="140"/>
  <c r="I2442" i="140"/>
  <c r="E2443" i="140"/>
  <c r="F2443" i="140"/>
  <c r="G2443" i="140"/>
  <c r="I2443" i="140"/>
  <c r="E2444" i="140"/>
  <c r="F2444" i="140"/>
  <c r="G2444" i="140"/>
  <c r="I2444" i="140"/>
  <c r="E2445" i="140"/>
  <c r="F2445" i="140"/>
  <c r="G2445" i="140"/>
  <c r="I2445" i="140"/>
  <c r="E2446" i="140"/>
  <c r="F2446" i="140"/>
  <c r="G2446" i="140"/>
  <c r="I2446" i="140"/>
  <c r="E2447" i="140"/>
  <c r="F2447" i="140"/>
  <c r="G2447" i="140"/>
  <c r="I2447" i="140"/>
  <c r="E2448" i="140"/>
  <c r="F2448" i="140"/>
  <c r="G2448" i="140"/>
  <c r="I2448" i="140"/>
  <c r="E2449" i="140"/>
  <c r="F2449" i="140"/>
  <c r="G2449" i="140"/>
  <c r="I2449" i="140"/>
  <c r="F2450" i="140"/>
  <c r="G2450" i="140"/>
  <c r="H2450" i="140"/>
  <c r="I2450" i="140"/>
  <c r="E2451" i="140"/>
  <c r="F2451" i="140"/>
  <c r="G2451" i="140"/>
  <c r="I2451" i="140"/>
  <c r="E2452" i="140"/>
  <c r="F2452" i="140"/>
  <c r="G2452" i="140"/>
  <c r="I2452" i="140"/>
  <c r="E2453" i="140"/>
  <c r="F2453" i="140"/>
  <c r="G2453" i="140"/>
  <c r="I2453" i="140"/>
  <c r="E2454" i="140"/>
  <c r="F2454" i="140"/>
  <c r="G2454" i="140"/>
  <c r="I2454" i="140"/>
  <c r="E2455" i="140"/>
  <c r="F2455" i="140"/>
  <c r="G2455" i="140"/>
  <c r="I2455" i="140"/>
  <c r="E2456" i="140"/>
  <c r="F2456" i="140"/>
  <c r="G2456" i="140"/>
  <c r="I2456" i="140"/>
  <c r="E2457" i="140"/>
  <c r="F2457" i="140"/>
  <c r="G2457" i="140"/>
  <c r="I2457" i="140"/>
  <c r="E2458" i="140"/>
  <c r="F2458" i="140"/>
  <c r="G2458" i="140"/>
  <c r="I2458" i="140"/>
  <c r="E2459" i="140"/>
  <c r="F2459" i="140"/>
  <c r="G2459" i="140"/>
  <c r="I2459" i="140"/>
  <c r="E2460" i="140"/>
  <c r="F2460" i="140"/>
  <c r="G2460" i="140"/>
  <c r="I2460" i="140"/>
  <c r="F2461" i="140"/>
  <c r="G2461" i="140"/>
  <c r="H2461" i="140"/>
  <c r="I2461" i="140"/>
  <c r="E2462" i="140"/>
  <c r="F2462" i="140"/>
  <c r="G2462" i="140"/>
  <c r="I2462" i="140"/>
  <c r="E2463" i="140"/>
  <c r="F2463" i="140"/>
  <c r="G2463" i="140"/>
  <c r="I2463" i="140"/>
  <c r="E2464" i="140"/>
  <c r="F2464" i="140"/>
  <c r="G2464" i="140"/>
  <c r="I2464" i="140"/>
  <c r="E2465" i="140"/>
  <c r="F2465" i="140"/>
  <c r="G2465" i="140"/>
  <c r="I2465" i="140"/>
  <c r="E2466" i="140"/>
  <c r="F2466" i="140"/>
  <c r="G2466" i="140"/>
  <c r="I2466" i="140"/>
  <c r="F2467" i="140"/>
  <c r="G2467" i="140"/>
  <c r="H2467" i="140"/>
  <c r="I2467" i="140"/>
  <c r="F2468" i="140"/>
  <c r="G2468" i="140"/>
  <c r="H2468" i="140"/>
  <c r="I2468" i="140"/>
  <c r="E2469" i="140"/>
  <c r="F2469" i="140"/>
  <c r="G2469" i="140"/>
  <c r="I2469" i="140"/>
  <c r="E2470" i="140"/>
  <c r="F2470" i="140"/>
  <c r="G2470" i="140"/>
  <c r="I2470" i="140"/>
  <c r="E2471" i="140"/>
  <c r="F2471" i="140"/>
  <c r="G2471" i="140"/>
  <c r="I2471" i="140"/>
  <c r="E2472" i="140"/>
  <c r="F2472" i="140"/>
  <c r="G2472" i="140"/>
  <c r="I2472" i="140"/>
  <c r="E2473" i="140"/>
  <c r="F2473" i="140"/>
  <c r="G2473" i="140"/>
  <c r="I2473" i="140"/>
  <c r="E2474" i="140"/>
  <c r="F2474" i="140"/>
  <c r="G2474" i="140"/>
  <c r="I2474" i="140"/>
  <c r="E2475" i="140"/>
  <c r="F2475" i="140"/>
  <c r="G2475" i="140"/>
  <c r="I2475" i="140"/>
  <c r="F2476" i="140"/>
  <c r="G2476" i="140"/>
  <c r="H2476" i="140"/>
  <c r="I2476" i="140"/>
  <c r="E2477" i="140"/>
  <c r="F2477" i="140"/>
  <c r="G2477" i="140"/>
  <c r="I2477" i="140"/>
  <c r="E2478" i="140"/>
  <c r="F2478" i="140"/>
  <c r="G2478" i="140"/>
  <c r="I2478" i="140"/>
  <c r="E2479" i="140"/>
  <c r="F2479" i="140"/>
  <c r="G2479" i="140"/>
  <c r="I2479" i="140"/>
  <c r="E2480" i="140"/>
  <c r="F2480" i="140"/>
  <c r="G2480" i="140"/>
  <c r="I2480" i="140"/>
  <c r="E2481" i="140"/>
  <c r="F2481" i="140"/>
  <c r="G2481" i="140"/>
  <c r="I2481" i="140"/>
  <c r="E2482" i="140"/>
  <c r="F2482" i="140"/>
  <c r="G2482" i="140"/>
  <c r="I2482" i="140"/>
  <c r="E2483" i="140"/>
  <c r="F2483" i="140"/>
  <c r="G2483" i="140"/>
  <c r="I2483" i="140"/>
  <c r="E2484" i="140"/>
  <c r="F2484" i="140"/>
  <c r="G2484" i="140"/>
  <c r="I2484" i="140"/>
  <c r="E2485" i="140"/>
  <c r="F2485" i="140"/>
  <c r="G2485" i="140"/>
  <c r="I2485" i="140"/>
  <c r="E2486" i="140"/>
  <c r="F2486" i="140"/>
  <c r="G2486" i="140"/>
  <c r="I2486" i="140"/>
  <c r="E2487" i="140"/>
  <c r="F2487" i="140"/>
  <c r="G2487" i="140"/>
  <c r="I2487" i="140"/>
  <c r="E2488" i="140"/>
  <c r="F2488" i="140"/>
  <c r="G2488" i="140"/>
  <c r="I2488" i="140"/>
  <c r="E2489" i="140"/>
  <c r="F2489" i="140"/>
  <c r="G2489" i="140"/>
  <c r="I2489" i="140"/>
  <c r="E2490" i="140"/>
  <c r="F2490" i="140"/>
  <c r="G2490" i="140"/>
  <c r="I2490" i="140"/>
  <c r="E2491" i="140"/>
  <c r="F2491" i="140"/>
  <c r="G2491" i="140"/>
  <c r="I2491" i="140"/>
  <c r="E2492" i="140"/>
  <c r="F2492" i="140"/>
  <c r="G2492" i="140"/>
  <c r="I2492" i="140"/>
  <c r="E2493" i="140"/>
  <c r="F2493" i="140"/>
  <c r="G2493" i="140"/>
  <c r="I2493" i="140"/>
  <c r="F2494" i="140"/>
  <c r="G2494" i="140"/>
  <c r="H2494" i="140"/>
  <c r="I2494" i="140"/>
  <c r="E2495" i="140"/>
  <c r="F2495" i="140"/>
  <c r="G2495" i="140"/>
  <c r="I2495" i="140"/>
  <c r="E2496" i="140"/>
  <c r="F2496" i="140"/>
  <c r="G2496" i="140"/>
  <c r="I2496" i="140"/>
  <c r="E2497" i="140"/>
  <c r="F2497" i="140"/>
  <c r="G2497" i="140"/>
  <c r="I2497" i="140"/>
  <c r="E2498" i="140"/>
  <c r="F2498" i="140"/>
  <c r="G2498" i="140"/>
  <c r="I2498" i="140"/>
  <c r="E2499" i="140"/>
  <c r="F2499" i="140"/>
  <c r="G2499" i="140"/>
  <c r="I2499" i="140"/>
  <c r="E2500" i="140"/>
  <c r="F2500" i="140"/>
  <c r="G2500" i="140"/>
  <c r="I2500" i="140"/>
  <c r="E2501" i="140"/>
  <c r="F2501" i="140"/>
  <c r="G2501" i="140"/>
  <c r="I2501" i="140"/>
  <c r="E2502" i="140"/>
  <c r="F2502" i="140"/>
  <c r="G2502" i="140"/>
  <c r="I2502" i="140"/>
  <c r="E2503" i="140"/>
  <c r="F2503" i="140"/>
  <c r="G2503" i="140"/>
  <c r="I2503" i="140"/>
  <c r="E2504" i="140"/>
  <c r="F2504" i="140"/>
  <c r="G2504" i="140"/>
  <c r="I2504" i="140"/>
  <c r="E2505" i="140"/>
  <c r="F2505" i="140"/>
  <c r="G2505" i="140"/>
  <c r="I2505" i="140"/>
  <c r="E2506" i="140"/>
  <c r="F2506" i="140"/>
  <c r="G2506" i="140"/>
  <c r="I2506" i="140"/>
  <c r="E2507" i="140"/>
  <c r="F2507" i="140"/>
  <c r="G2507" i="140"/>
  <c r="I2507" i="140"/>
  <c r="F2508" i="140"/>
  <c r="G2508" i="140"/>
  <c r="H2508" i="140"/>
  <c r="I2508" i="140"/>
  <c r="E2509" i="140"/>
  <c r="F2509" i="140"/>
  <c r="G2509" i="140"/>
  <c r="I2509" i="140"/>
  <c r="E2510" i="140"/>
  <c r="F2510" i="140"/>
  <c r="G2510" i="140"/>
  <c r="I2510" i="140"/>
  <c r="E2511" i="140"/>
  <c r="F2511" i="140"/>
  <c r="G2511" i="140"/>
  <c r="I2511" i="140"/>
  <c r="E2512" i="140"/>
  <c r="F2512" i="140"/>
  <c r="G2512" i="140"/>
  <c r="I2512" i="140"/>
  <c r="E2513" i="140"/>
  <c r="F2513" i="140"/>
  <c r="G2513" i="140"/>
  <c r="I2513" i="140"/>
  <c r="E2514" i="140"/>
  <c r="F2514" i="140"/>
  <c r="G2514" i="140"/>
  <c r="I2514" i="140"/>
  <c r="E2515" i="140"/>
  <c r="F2515" i="140"/>
  <c r="G2515" i="140"/>
  <c r="I2515" i="140"/>
  <c r="E2516" i="140"/>
  <c r="F2516" i="140"/>
  <c r="G2516" i="140"/>
  <c r="I2516" i="140"/>
  <c r="E2517" i="140"/>
  <c r="F2517" i="140"/>
  <c r="G2517" i="140"/>
  <c r="I2517" i="140"/>
  <c r="E2518" i="140"/>
  <c r="F2518" i="140"/>
  <c r="G2518" i="140"/>
  <c r="I2518" i="140"/>
  <c r="E2519" i="140"/>
  <c r="F2519" i="140"/>
  <c r="G2519" i="140"/>
  <c r="I2519" i="140"/>
  <c r="E2520" i="140"/>
  <c r="F2520" i="140"/>
  <c r="G2520" i="140"/>
  <c r="I2520" i="140"/>
  <c r="F2521" i="140"/>
  <c r="G2521" i="140"/>
  <c r="H2521" i="140"/>
  <c r="I2521" i="140"/>
  <c r="E2522" i="140"/>
  <c r="F2522" i="140"/>
  <c r="G2522" i="140"/>
  <c r="I2522" i="140"/>
  <c r="E2523" i="140"/>
  <c r="F2523" i="140"/>
  <c r="G2523" i="140"/>
  <c r="I2523" i="140"/>
  <c r="E2524" i="140"/>
  <c r="F2524" i="140"/>
  <c r="G2524" i="140"/>
  <c r="I2524" i="140"/>
  <c r="E2525" i="140"/>
  <c r="F2525" i="140"/>
  <c r="G2525" i="140"/>
  <c r="I2525" i="140"/>
  <c r="E2526" i="140"/>
  <c r="F2526" i="140"/>
  <c r="G2526" i="140"/>
  <c r="I2526" i="140"/>
  <c r="E2527" i="140"/>
  <c r="F2527" i="140"/>
  <c r="G2527" i="140"/>
  <c r="I2527" i="140"/>
  <c r="E2528" i="140"/>
  <c r="F2528" i="140"/>
  <c r="G2528" i="140"/>
  <c r="I2528" i="140"/>
  <c r="E2529" i="140"/>
  <c r="F2529" i="140"/>
  <c r="G2529" i="140"/>
  <c r="I2529" i="140"/>
  <c r="E2530" i="140"/>
  <c r="F2530" i="140"/>
  <c r="G2530" i="140"/>
  <c r="I2530" i="140"/>
  <c r="E2531" i="140"/>
  <c r="F2531" i="140"/>
  <c r="G2531" i="140"/>
  <c r="I2531" i="140"/>
  <c r="E2532" i="140"/>
  <c r="F2532" i="140"/>
  <c r="G2532" i="140"/>
  <c r="I2532" i="140"/>
  <c r="E2533" i="140"/>
  <c r="F2533" i="140"/>
  <c r="G2533" i="140"/>
  <c r="I2533" i="140"/>
  <c r="F2534" i="140"/>
  <c r="G2534" i="140"/>
  <c r="H2534" i="140"/>
  <c r="I2534" i="140"/>
  <c r="E2535" i="140"/>
  <c r="F2535" i="140"/>
  <c r="G2535" i="140"/>
  <c r="I2535" i="140"/>
  <c r="E2536" i="140"/>
  <c r="F2536" i="140"/>
  <c r="G2536" i="140"/>
  <c r="I2536" i="140"/>
  <c r="E2537" i="140"/>
  <c r="F2537" i="140"/>
  <c r="G2537" i="140"/>
  <c r="I2537" i="140"/>
  <c r="E2538" i="140"/>
  <c r="F2538" i="140"/>
  <c r="G2538" i="140"/>
  <c r="I2538" i="140"/>
  <c r="E2539" i="140"/>
  <c r="F2539" i="140"/>
  <c r="G2539" i="140"/>
  <c r="I2539" i="140"/>
  <c r="E2540" i="140"/>
  <c r="F2540" i="140"/>
  <c r="G2540" i="140"/>
  <c r="I2540" i="140"/>
  <c r="E2541" i="140"/>
  <c r="F2541" i="140"/>
  <c r="G2541" i="140"/>
  <c r="I2541" i="140"/>
  <c r="E2542" i="140"/>
  <c r="F2542" i="140"/>
  <c r="G2542" i="140"/>
  <c r="I2542" i="140"/>
  <c r="E2543" i="140"/>
  <c r="F2543" i="140"/>
  <c r="G2543" i="140"/>
  <c r="I2543" i="140"/>
  <c r="E2544" i="140"/>
  <c r="F2544" i="140"/>
  <c r="G2544" i="140"/>
  <c r="I2544" i="140"/>
  <c r="E2545" i="140"/>
  <c r="F2545" i="140"/>
  <c r="G2545" i="140"/>
  <c r="I2545" i="140"/>
  <c r="E2546" i="140"/>
  <c r="F2546" i="140"/>
  <c r="G2546" i="140"/>
  <c r="I2546" i="140"/>
  <c r="E2547" i="140"/>
  <c r="F2547" i="140"/>
  <c r="G2547" i="140"/>
  <c r="I2547" i="140"/>
  <c r="E2548" i="140"/>
  <c r="F2548" i="140"/>
  <c r="G2548" i="140"/>
  <c r="I2548" i="140"/>
  <c r="E2549" i="140"/>
  <c r="F2549" i="140"/>
  <c r="G2549" i="140"/>
  <c r="I2549" i="140"/>
  <c r="E2550" i="140"/>
  <c r="F2550" i="140"/>
  <c r="G2550" i="140"/>
  <c r="I2550" i="140"/>
  <c r="F2551" i="140"/>
  <c r="G2551" i="140"/>
  <c r="H2551" i="140"/>
  <c r="I2551" i="140"/>
  <c r="E2552" i="140"/>
  <c r="F2552" i="140"/>
  <c r="G2552" i="140"/>
  <c r="I2552" i="140"/>
  <c r="E2553" i="140"/>
  <c r="F2553" i="140"/>
  <c r="G2553" i="140"/>
  <c r="I2553" i="140"/>
  <c r="E2554" i="140"/>
  <c r="F2554" i="140"/>
  <c r="G2554" i="140"/>
  <c r="I2554" i="140"/>
  <c r="E2555" i="140"/>
  <c r="F2555" i="140"/>
  <c r="G2555" i="140"/>
  <c r="I2555" i="140"/>
  <c r="E2556" i="140"/>
  <c r="F2556" i="140"/>
  <c r="G2556" i="140"/>
  <c r="I2556" i="140"/>
  <c r="E2557" i="140"/>
  <c r="F2557" i="140"/>
  <c r="G2557" i="140"/>
  <c r="I2557" i="140"/>
  <c r="E2558" i="140"/>
  <c r="F2558" i="140"/>
  <c r="G2558" i="140"/>
  <c r="I2558" i="140"/>
  <c r="E2559" i="140"/>
  <c r="F2559" i="140"/>
  <c r="G2559" i="140"/>
  <c r="I2559" i="140"/>
  <c r="E2560" i="140"/>
  <c r="F2560" i="140"/>
  <c r="G2560" i="140"/>
  <c r="I2560" i="140"/>
  <c r="E2561" i="140"/>
  <c r="F2561" i="140"/>
  <c r="G2561" i="140"/>
  <c r="I2561" i="140"/>
  <c r="E2562" i="140"/>
  <c r="F2562" i="140"/>
  <c r="G2562" i="140"/>
  <c r="I2562" i="140"/>
  <c r="E2563" i="140"/>
  <c r="F2563" i="140"/>
  <c r="G2563" i="140"/>
  <c r="I2563" i="140"/>
  <c r="E2564" i="140"/>
  <c r="F2564" i="140"/>
  <c r="G2564" i="140"/>
  <c r="I2564" i="140"/>
  <c r="E2565" i="140"/>
  <c r="F2565" i="140"/>
  <c r="G2565" i="140"/>
  <c r="I2565" i="140"/>
  <c r="E2566" i="140"/>
  <c r="F2566" i="140"/>
  <c r="G2566" i="140"/>
  <c r="I2566" i="140"/>
  <c r="E2567" i="140"/>
  <c r="F2567" i="140"/>
  <c r="G2567" i="140"/>
  <c r="I2567" i="140"/>
  <c r="E2568" i="140"/>
  <c r="F2568" i="140"/>
  <c r="G2568" i="140"/>
  <c r="I2568" i="140"/>
  <c r="E2569" i="140"/>
  <c r="F2569" i="140"/>
  <c r="G2569" i="140"/>
  <c r="I2569" i="140"/>
  <c r="F2570" i="140"/>
  <c r="G2570" i="140"/>
  <c r="H2570" i="140"/>
  <c r="I2570" i="140"/>
  <c r="J2570" i="140" s="1"/>
  <c r="E2571" i="140"/>
  <c r="F2571" i="140"/>
  <c r="G2571" i="140"/>
  <c r="I2571" i="140"/>
  <c r="E2572" i="140"/>
  <c r="F2572" i="140"/>
  <c r="G2572" i="140"/>
  <c r="I2572" i="140"/>
  <c r="E2573" i="140"/>
  <c r="F2573" i="140"/>
  <c r="G2573" i="140"/>
  <c r="I2573" i="140"/>
  <c r="E2574" i="140"/>
  <c r="F2574" i="140"/>
  <c r="G2574" i="140"/>
  <c r="I2574" i="140"/>
  <c r="E2575" i="140"/>
  <c r="F2575" i="140"/>
  <c r="G2575" i="140"/>
  <c r="I2575" i="140"/>
  <c r="E2576" i="140"/>
  <c r="F2576" i="140"/>
  <c r="G2576" i="140"/>
  <c r="I2576" i="140"/>
  <c r="E2577" i="140"/>
  <c r="F2577" i="140"/>
  <c r="G2577" i="140"/>
  <c r="I2577" i="140"/>
  <c r="E2578" i="140"/>
  <c r="F2578" i="140"/>
  <c r="G2578" i="140"/>
  <c r="I2578" i="140"/>
  <c r="E2579" i="140"/>
  <c r="F2579" i="140"/>
  <c r="G2579" i="140"/>
  <c r="I2579" i="140"/>
  <c r="E2580" i="140"/>
  <c r="F2580" i="140"/>
  <c r="G2580" i="140"/>
  <c r="I2580" i="140"/>
  <c r="E2581" i="140"/>
  <c r="F2581" i="140"/>
  <c r="G2581" i="140"/>
  <c r="I2581" i="140"/>
  <c r="E2582" i="140"/>
  <c r="F2582" i="140"/>
  <c r="G2582" i="140"/>
  <c r="I2582" i="140"/>
  <c r="F2583" i="140"/>
  <c r="G2583" i="140"/>
  <c r="H2583" i="140"/>
  <c r="I2583" i="140"/>
  <c r="E2584" i="140"/>
  <c r="F2584" i="140"/>
  <c r="G2584" i="140"/>
  <c r="I2584" i="140"/>
  <c r="E2585" i="140"/>
  <c r="F2585" i="140"/>
  <c r="G2585" i="140"/>
  <c r="I2585" i="140"/>
  <c r="E2586" i="140"/>
  <c r="F2586" i="140"/>
  <c r="G2586" i="140"/>
  <c r="I2586" i="140"/>
  <c r="E2587" i="140"/>
  <c r="F2587" i="140"/>
  <c r="G2587" i="140"/>
  <c r="I2587" i="140"/>
  <c r="E2588" i="140"/>
  <c r="F2588" i="140"/>
  <c r="G2588" i="140"/>
  <c r="I2588" i="140"/>
  <c r="E2589" i="140"/>
  <c r="F2589" i="140"/>
  <c r="G2589" i="140"/>
  <c r="I2589" i="140"/>
  <c r="E2590" i="140"/>
  <c r="F2590" i="140"/>
  <c r="G2590" i="140"/>
  <c r="I2590" i="140"/>
  <c r="E2591" i="140"/>
  <c r="F2591" i="140"/>
  <c r="G2591" i="140"/>
  <c r="I2591" i="140"/>
  <c r="E2592" i="140"/>
  <c r="F2592" i="140"/>
  <c r="G2592" i="140"/>
  <c r="I2592" i="140"/>
  <c r="E2593" i="140"/>
  <c r="F2593" i="140"/>
  <c r="G2593" i="140"/>
  <c r="I2593" i="140"/>
  <c r="E2594" i="140"/>
  <c r="F2594" i="140"/>
  <c r="G2594" i="140"/>
  <c r="I2594" i="140"/>
  <c r="E2595" i="140"/>
  <c r="F2595" i="140"/>
  <c r="G2595" i="140"/>
  <c r="I2595" i="140"/>
  <c r="F2596" i="140"/>
  <c r="G2596" i="140"/>
  <c r="H2596" i="140"/>
  <c r="I2596" i="140"/>
  <c r="E2597" i="140"/>
  <c r="F2597" i="140"/>
  <c r="G2597" i="140"/>
  <c r="I2597" i="140"/>
  <c r="E2598" i="140"/>
  <c r="F2598" i="140"/>
  <c r="G2598" i="140"/>
  <c r="I2598" i="140"/>
  <c r="E2599" i="140"/>
  <c r="F2599" i="140"/>
  <c r="G2599" i="140"/>
  <c r="I2599" i="140"/>
  <c r="E2600" i="140"/>
  <c r="F2600" i="140"/>
  <c r="G2600" i="140"/>
  <c r="I2600" i="140"/>
  <c r="E2601" i="140"/>
  <c r="F2601" i="140"/>
  <c r="G2601" i="140"/>
  <c r="I2601" i="140"/>
  <c r="E2602" i="140"/>
  <c r="F2602" i="140"/>
  <c r="G2602" i="140"/>
  <c r="I2602" i="140"/>
  <c r="E2603" i="140"/>
  <c r="F2603" i="140"/>
  <c r="G2603" i="140"/>
  <c r="I2603" i="140"/>
  <c r="E2604" i="140"/>
  <c r="F2604" i="140"/>
  <c r="G2604" i="140"/>
  <c r="I2604" i="140"/>
  <c r="F2605" i="140"/>
  <c r="G2605" i="140"/>
  <c r="H2605" i="140"/>
  <c r="I2605" i="140"/>
  <c r="E2606" i="140"/>
  <c r="F2606" i="140"/>
  <c r="G2606" i="140"/>
  <c r="I2606" i="140"/>
  <c r="E2607" i="140"/>
  <c r="F2607" i="140"/>
  <c r="G2607" i="140"/>
  <c r="I2607" i="140"/>
  <c r="E2608" i="140"/>
  <c r="F2608" i="140"/>
  <c r="G2608" i="140"/>
  <c r="I2608" i="140"/>
  <c r="E2609" i="140"/>
  <c r="F2609" i="140"/>
  <c r="G2609" i="140"/>
  <c r="I2609" i="140"/>
  <c r="E2610" i="140"/>
  <c r="F2610" i="140"/>
  <c r="G2610" i="140"/>
  <c r="I2610" i="140"/>
  <c r="E2611" i="140"/>
  <c r="F2611" i="140"/>
  <c r="G2611" i="140"/>
  <c r="I2611" i="140"/>
  <c r="E2612" i="140"/>
  <c r="F2612" i="140"/>
  <c r="G2612" i="140"/>
  <c r="I2612" i="140"/>
  <c r="F2613" i="140"/>
  <c r="G2613" i="140"/>
  <c r="H2613" i="140"/>
  <c r="I2613" i="140"/>
  <c r="F2614" i="140"/>
  <c r="G2614" i="140"/>
  <c r="H2614" i="140"/>
  <c r="I2614" i="140"/>
  <c r="E2615" i="140"/>
  <c r="F2615" i="140"/>
  <c r="G2615" i="140"/>
  <c r="I2615" i="140"/>
  <c r="E2616" i="140"/>
  <c r="F2616" i="140"/>
  <c r="G2616" i="140"/>
  <c r="I2616" i="140"/>
  <c r="E2617" i="140"/>
  <c r="F2617" i="140"/>
  <c r="G2617" i="140"/>
  <c r="I2617" i="140"/>
  <c r="E2618" i="140"/>
  <c r="F2618" i="140"/>
  <c r="G2618" i="140"/>
  <c r="I2618" i="140"/>
  <c r="E2619" i="140"/>
  <c r="F2619" i="140"/>
  <c r="G2619" i="140"/>
  <c r="I2619" i="140"/>
  <c r="E2620" i="140"/>
  <c r="F2620" i="140"/>
  <c r="G2620" i="140"/>
  <c r="I2620" i="140"/>
  <c r="E2621" i="140"/>
  <c r="F2621" i="140"/>
  <c r="G2621" i="140"/>
  <c r="I2621" i="140"/>
  <c r="F2622" i="140"/>
  <c r="G2622" i="140"/>
  <c r="H2622" i="140"/>
  <c r="I2622" i="140"/>
  <c r="E2623" i="140"/>
  <c r="F2623" i="140"/>
  <c r="G2623" i="140"/>
  <c r="I2623" i="140"/>
  <c r="E2624" i="140"/>
  <c r="F2624" i="140"/>
  <c r="G2624" i="140"/>
  <c r="I2624" i="140"/>
  <c r="E2625" i="140"/>
  <c r="F2625" i="140"/>
  <c r="G2625" i="140"/>
  <c r="I2625" i="140"/>
  <c r="E2626" i="140"/>
  <c r="F2626" i="140"/>
  <c r="G2626" i="140"/>
  <c r="I2626" i="140"/>
  <c r="E2627" i="140"/>
  <c r="F2627" i="140"/>
  <c r="G2627" i="140"/>
  <c r="I2627" i="140"/>
  <c r="E2628" i="140"/>
  <c r="F2628" i="140"/>
  <c r="G2628" i="140"/>
  <c r="I2628" i="140"/>
  <c r="E2629" i="140"/>
  <c r="F2629" i="140"/>
  <c r="G2629" i="140"/>
  <c r="I2629" i="140"/>
  <c r="E2630" i="140"/>
  <c r="F2630" i="140"/>
  <c r="G2630" i="140"/>
  <c r="I2630" i="140"/>
  <c r="E2631" i="140"/>
  <c r="F2631" i="140"/>
  <c r="G2631" i="140"/>
  <c r="I2631" i="140"/>
  <c r="E2632" i="140"/>
  <c r="F2632" i="140"/>
  <c r="G2632" i="140"/>
  <c r="I2632" i="140"/>
  <c r="E2633" i="140"/>
  <c r="F2633" i="140"/>
  <c r="G2633" i="140"/>
  <c r="I2633" i="140"/>
  <c r="E2634" i="140"/>
  <c r="F2634" i="140"/>
  <c r="G2634" i="140"/>
  <c r="I2634" i="140"/>
  <c r="E2635" i="140"/>
  <c r="F2635" i="140"/>
  <c r="G2635" i="140"/>
  <c r="I2635" i="140"/>
  <c r="F2636" i="140"/>
  <c r="G2636" i="140"/>
  <c r="H2636" i="140"/>
  <c r="I2636" i="140"/>
  <c r="E2637" i="140"/>
  <c r="F2637" i="140"/>
  <c r="G2637" i="140"/>
  <c r="I2637" i="140"/>
  <c r="E2638" i="140"/>
  <c r="F2638" i="140"/>
  <c r="G2638" i="140"/>
  <c r="I2638" i="140"/>
  <c r="E2639" i="140"/>
  <c r="F2639" i="140"/>
  <c r="G2639" i="140"/>
  <c r="I2639" i="140"/>
  <c r="E2640" i="140"/>
  <c r="F2640" i="140"/>
  <c r="G2640" i="140"/>
  <c r="I2640" i="140"/>
  <c r="E2641" i="140"/>
  <c r="F2641" i="140"/>
  <c r="G2641" i="140"/>
  <c r="I2641" i="140"/>
  <c r="E2642" i="140"/>
  <c r="F2642" i="140"/>
  <c r="G2642" i="140"/>
  <c r="I2642" i="140"/>
  <c r="E2643" i="140"/>
  <c r="F2643" i="140"/>
  <c r="G2643" i="140"/>
  <c r="I2643" i="140"/>
  <c r="E2644" i="140"/>
  <c r="F2644" i="140"/>
  <c r="G2644" i="140"/>
  <c r="I2644" i="140"/>
  <c r="E2645" i="140"/>
  <c r="F2645" i="140"/>
  <c r="G2645" i="140"/>
  <c r="I2645" i="140"/>
  <c r="E2646" i="140"/>
  <c r="F2646" i="140"/>
  <c r="G2646" i="140"/>
  <c r="I2646" i="140"/>
  <c r="E2647" i="140"/>
  <c r="F2647" i="140"/>
  <c r="G2647" i="140"/>
  <c r="I2647" i="140"/>
  <c r="E2648" i="140"/>
  <c r="F2648" i="140"/>
  <c r="G2648" i="140"/>
  <c r="I2648" i="140"/>
  <c r="E2649" i="140"/>
  <c r="F2649" i="140"/>
  <c r="G2649" i="140"/>
  <c r="I2649" i="140"/>
  <c r="E2650" i="140"/>
  <c r="F2650" i="140"/>
  <c r="G2650" i="140"/>
  <c r="I2650" i="140"/>
  <c r="E2651" i="140"/>
  <c r="F2651" i="140"/>
  <c r="G2651" i="140"/>
  <c r="I2651" i="140"/>
  <c r="E2652" i="140"/>
  <c r="F2652" i="140"/>
  <c r="G2652" i="140"/>
  <c r="I2652" i="140"/>
  <c r="E2653" i="140"/>
  <c r="F2653" i="140"/>
  <c r="G2653" i="140"/>
  <c r="I2653" i="140"/>
  <c r="E2654" i="140"/>
  <c r="F2654" i="140"/>
  <c r="G2654" i="140"/>
  <c r="I2654" i="140"/>
  <c r="F2655" i="140"/>
  <c r="G2655" i="140"/>
  <c r="H2655" i="140"/>
  <c r="I2655" i="140"/>
  <c r="E2656" i="140"/>
  <c r="F2656" i="140"/>
  <c r="G2656" i="140"/>
  <c r="I2656" i="140"/>
  <c r="E2657" i="140"/>
  <c r="F2657" i="140"/>
  <c r="G2657" i="140"/>
  <c r="I2657" i="140"/>
  <c r="E2658" i="140"/>
  <c r="F2658" i="140"/>
  <c r="G2658" i="140"/>
  <c r="I2658" i="140"/>
  <c r="F2659" i="140"/>
  <c r="G2659" i="140"/>
  <c r="H2659" i="140"/>
  <c r="I2659" i="140"/>
  <c r="E2660" i="140"/>
  <c r="F2660" i="140"/>
  <c r="G2660" i="140"/>
  <c r="I2660" i="140"/>
  <c r="E2661" i="140"/>
  <c r="F2661" i="140"/>
  <c r="G2661" i="140"/>
  <c r="I2661" i="140"/>
  <c r="E2662" i="140"/>
  <c r="F2662" i="140"/>
  <c r="G2662" i="140"/>
  <c r="I2662" i="140"/>
  <c r="F2663" i="140"/>
  <c r="G2663" i="140"/>
  <c r="H2663" i="140"/>
  <c r="I2663" i="140"/>
  <c r="E2664" i="140"/>
  <c r="F2664" i="140"/>
  <c r="G2664" i="140"/>
  <c r="I2664" i="140"/>
  <c r="E2665" i="140"/>
  <c r="F2665" i="140"/>
  <c r="G2665" i="140"/>
  <c r="I2665" i="140"/>
  <c r="E2666" i="140"/>
  <c r="F2666" i="140"/>
  <c r="G2666" i="140"/>
  <c r="I2666" i="140"/>
  <c r="E2667" i="140"/>
  <c r="F2667" i="140"/>
  <c r="G2667" i="140"/>
  <c r="I2667" i="140"/>
  <c r="E2668" i="140"/>
  <c r="F2668" i="140"/>
  <c r="G2668" i="140"/>
  <c r="I2668" i="140"/>
  <c r="E2669" i="140"/>
  <c r="F2669" i="140"/>
  <c r="G2669" i="140"/>
  <c r="I2669" i="140"/>
  <c r="F2670" i="140"/>
  <c r="G2670" i="140"/>
  <c r="H2670" i="140"/>
  <c r="I2670" i="140"/>
  <c r="E2671" i="140"/>
  <c r="F2671" i="140"/>
  <c r="G2671" i="140"/>
  <c r="I2671" i="140"/>
  <c r="E2672" i="140"/>
  <c r="F2672" i="140"/>
  <c r="G2672" i="140"/>
  <c r="I2672" i="140"/>
  <c r="E2673" i="140"/>
  <c r="F2673" i="140"/>
  <c r="G2673" i="140"/>
  <c r="I2673" i="140"/>
  <c r="E2674" i="140"/>
  <c r="F2674" i="140"/>
  <c r="G2674" i="140"/>
  <c r="I2674" i="140"/>
  <c r="E2675" i="140"/>
  <c r="F2675" i="140"/>
  <c r="G2675" i="140"/>
  <c r="I2675" i="140"/>
  <c r="E2676" i="140"/>
  <c r="F2676" i="140"/>
  <c r="G2676" i="140"/>
  <c r="I2676" i="140"/>
  <c r="F2677" i="140"/>
  <c r="G2677" i="140"/>
  <c r="H2677" i="140"/>
  <c r="I2677" i="140"/>
  <c r="E2678" i="140"/>
  <c r="F2678" i="140"/>
  <c r="G2678" i="140"/>
  <c r="I2678" i="140"/>
  <c r="E2679" i="140"/>
  <c r="F2679" i="140"/>
  <c r="G2679" i="140"/>
  <c r="I2679" i="140"/>
  <c r="E2680" i="140"/>
  <c r="F2680" i="140"/>
  <c r="G2680" i="140"/>
  <c r="I2680" i="140"/>
  <c r="E2681" i="140"/>
  <c r="F2681" i="140"/>
  <c r="G2681" i="140"/>
  <c r="I2681" i="140"/>
  <c r="F2682" i="140"/>
  <c r="G2682" i="140"/>
  <c r="H2682" i="140"/>
  <c r="I2682" i="140"/>
  <c r="E2683" i="140"/>
  <c r="F2683" i="140"/>
  <c r="G2683" i="140"/>
  <c r="I2683" i="140"/>
  <c r="E2684" i="140"/>
  <c r="F2684" i="140"/>
  <c r="G2684" i="140"/>
  <c r="I2684" i="140"/>
  <c r="E2685" i="140"/>
  <c r="F2685" i="140"/>
  <c r="G2685" i="140"/>
  <c r="I2685" i="140"/>
  <c r="E2686" i="140"/>
  <c r="F2686" i="140"/>
  <c r="G2686" i="140"/>
  <c r="I2686" i="140"/>
  <c r="E2687" i="140"/>
  <c r="F2687" i="140"/>
  <c r="G2687" i="140"/>
  <c r="I2687" i="140"/>
  <c r="E2688" i="140"/>
  <c r="F2688" i="140"/>
  <c r="G2688" i="140"/>
  <c r="I2688" i="140"/>
  <c r="E2689" i="140"/>
  <c r="F2689" i="140"/>
  <c r="G2689" i="140"/>
  <c r="I2689" i="140"/>
  <c r="E2690" i="140"/>
  <c r="F2690" i="140"/>
  <c r="G2690" i="140"/>
  <c r="I2690" i="140"/>
  <c r="E2691" i="140"/>
  <c r="F2691" i="140"/>
  <c r="G2691" i="140"/>
  <c r="I2691" i="140"/>
  <c r="F2692" i="140"/>
  <c r="G2692" i="140"/>
  <c r="H2692" i="140"/>
  <c r="I2692" i="140"/>
  <c r="E2693" i="140"/>
  <c r="F2693" i="140"/>
  <c r="G2693" i="140"/>
  <c r="I2693" i="140"/>
  <c r="E2694" i="140"/>
  <c r="F2694" i="140"/>
  <c r="G2694" i="140"/>
  <c r="I2694" i="140"/>
  <c r="E2695" i="140"/>
  <c r="F2695" i="140"/>
  <c r="G2695" i="140"/>
  <c r="I2695" i="140"/>
  <c r="F2696" i="140"/>
  <c r="G2696" i="140"/>
  <c r="H2696" i="140"/>
  <c r="I2696" i="140"/>
  <c r="E2697" i="140"/>
  <c r="F2697" i="140"/>
  <c r="G2697" i="140"/>
  <c r="I2697" i="140"/>
  <c r="E2698" i="140"/>
  <c r="F2698" i="140"/>
  <c r="G2698" i="140"/>
  <c r="I2698" i="140"/>
  <c r="E2699" i="140"/>
  <c r="F2699" i="140"/>
  <c r="G2699" i="140"/>
  <c r="I2699" i="140"/>
  <c r="E2700" i="140"/>
  <c r="F2700" i="140"/>
  <c r="G2700" i="140"/>
  <c r="I2700" i="140"/>
  <c r="E2701" i="140"/>
  <c r="F2701" i="140"/>
  <c r="G2701" i="140"/>
  <c r="I2701" i="140"/>
  <c r="E2702" i="140"/>
  <c r="F2702" i="140"/>
  <c r="G2702" i="140"/>
  <c r="I2702" i="140"/>
  <c r="E2703" i="140"/>
  <c r="F2703" i="140"/>
  <c r="G2703" i="140"/>
  <c r="I2703" i="140"/>
  <c r="E2704" i="140"/>
  <c r="F2704" i="140"/>
  <c r="G2704" i="140"/>
  <c r="I2704" i="140"/>
  <c r="E2705" i="140"/>
  <c r="F2705" i="140"/>
  <c r="G2705" i="140"/>
  <c r="I2705" i="140"/>
  <c r="F2706" i="140"/>
  <c r="G2706" i="140"/>
  <c r="H2706" i="140"/>
  <c r="I2706" i="140"/>
  <c r="E2707" i="140"/>
  <c r="F2707" i="140"/>
  <c r="G2707" i="140"/>
  <c r="I2707" i="140"/>
  <c r="E2708" i="140"/>
  <c r="F2708" i="140"/>
  <c r="G2708" i="140"/>
  <c r="I2708" i="140"/>
  <c r="E2709" i="140"/>
  <c r="F2709" i="140"/>
  <c r="G2709" i="140"/>
  <c r="I2709" i="140"/>
  <c r="E2710" i="140"/>
  <c r="F2710" i="140"/>
  <c r="G2710" i="140"/>
  <c r="I2710" i="140"/>
  <c r="E2711" i="140"/>
  <c r="F2711" i="140"/>
  <c r="G2711" i="140"/>
  <c r="I2711" i="140"/>
  <c r="E2712" i="140"/>
  <c r="F2712" i="140"/>
  <c r="G2712" i="140"/>
  <c r="I2712" i="140"/>
  <c r="E2713" i="140"/>
  <c r="F2713" i="140"/>
  <c r="G2713" i="140"/>
  <c r="I2713" i="140"/>
  <c r="E2714" i="140"/>
  <c r="F2714" i="140"/>
  <c r="G2714" i="140"/>
  <c r="I2714" i="140"/>
  <c r="E2715" i="140"/>
  <c r="F2715" i="140"/>
  <c r="G2715" i="140"/>
  <c r="I2715" i="140"/>
  <c r="E2716" i="140"/>
  <c r="F2716" i="140"/>
  <c r="G2716" i="140"/>
  <c r="I2716" i="140"/>
  <c r="E2717" i="140"/>
  <c r="F2717" i="140"/>
  <c r="G2717" i="140"/>
  <c r="I2717" i="140"/>
  <c r="E2718" i="140"/>
  <c r="F2718" i="140"/>
  <c r="G2718" i="140"/>
  <c r="I2718" i="140"/>
  <c r="E2719" i="140"/>
  <c r="F2719" i="140"/>
  <c r="G2719" i="140"/>
  <c r="I2719" i="140"/>
  <c r="E2720" i="140"/>
  <c r="F2720" i="140"/>
  <c r="G2720" i="140"/>
  <c r="I2720" i="140"/>
  <c r="F2721" i="140"/>
  <c r="G2721" i="140"/>
  <c r="H2721" i="140"/>
  <c r="I2721" i="140"/>
  <c r="E2722" i="140"/>
  <c r="F2722" i="140"/>
  <c r="G2722" i="140"/>
  <c r="I2722" i="140"/>
  <c r="E2723" i="140"/>
  <c r="F2723" i="140"/>
  <c r="G2723" i="140"/>
  <c r="I2723" i="140"/>
  <c r="E2724" i="140"/>
  <c r="F2724" i="140"/>
  <c r="G2724" i="140"/>
  <c r="I2724" i="140"/>
  <c r="E2725" i="140"/>
  <c r="F2725" i="140"/>
  <c r="G2725" i="140"/>
  <c r="I2725" i="140"/>
  <c r="E2726" i="140"/>
  <c r="F2726" i="140"/>
  <c r="G2726" i="140"/>
  <c r="I2726" i="140"/>
  <c r="E2727" i="140"/>
  <c r="F2727" i="140"/>
  <c r="G2727" i="140"/>
  <c r="I2727" i="140"/>
  <c r="E2728" i="140"/>
  <c r="F2728" i="140"/>
  <c r="G2728" i="140"/>
  <c r="I2728" i="140"/>
  <c r="E2729" i="140"/>
  <c r="F2729" i="140"/>
  <c r="G2729" i="140"/>
  <c r="I2729" i="140"/>
  <c r="E2730" i="140"/>
  <c r="F2730" i="140"/>
  <c r="G2730" i="140"/>
  <c r="I2730" i="140"/>
  <c r="E2731" i="140"/>
  <c r="F2731" i="140"/>
  <c r="G2731" i="140"/>
  <c r="I2731" i="140"/>
  <c r="E2732" i="140"/>
  <c r="F2732" i="140"/>
  <c r="G2732" i="140"/>
  <c r="I2732" i="140"/>
  <c r="E2733" i="140"/>
  <c r="F2733" i="140"/>
  <c r="G2733" i="140"/>
  <c r="I2733" i="140"/>
  <c r="E2734" i="140"/>
  <c r="F2734" i="140"/>
  <c r="G2734" i="140"/>
  <c r="I2734" i="140"/>
  <c r="F2735" i="140"/>
  <c r="G2735" i="140"/>
  <c r="H2735" i="140"/>
  <c r="I2735" i="140"/>
  <c r="E2736" i="140"/>
  <c r="F2736" i="140"/>
  <c r="G2736" i="140"/>
  <c r="I2736" i="140"/>
  <c r="E2737" i="140"/>
  <c r="F2737" i="140"/>
  <c r="G2737" i="140"/>
  <c r="I2737" i="140"/>
  <c r="E2738" i="140"/>
  <c r="F2738" i="140"/>
  <c r="G2738" i="140"/>
  <c r="I2738" i="140"/>
  <c r="E2739" i="140"/>
  <c r="F2739" i="140"/>
  <c r="G2739" i="140"/>
  <c r="I2739" i="140"/>
  <c r="F2740" i="140"/>
  <c r="G2740" i="140"/>
  <c r="H2740" i="140"/>
  <c r="I2740" i="140"/>
  <c r="E2741" i="140"/>
  <c r="F2741" i="140"/>
  <c r="G2741" i="140"/>
  <c r="I2741" i="140"/>
  <c r="E2742" i="140"/>
  <c r="F2742" i="140"/>
  <c r="G2742" i="140"/>
  <c r="I2742" i="140"/>
  <c r="E2743" i="140"/>
  <c r="F2743" i="140"/>
  <c r="G2743" i="140"/>
  <c r="I2743" i="140"/>
  <c r="E2744" i="140"/>
  <c r="F2744" i="140"/>
  <c r="G2744" i="140"/>
  <c r="I2744" i="140"/>
  <c r="E2745" i="140"/>
  <c r="F2745" i="140"/>
  <c r="G2745" i="140"/>
  <c r="I2745" i="140"/>
  <c r="E2746" i="140"/>
  <c r="F2746" i="140"/>
  <c r="G2746" i="140"/>
  <c r="I2746" i="140"/>
  <c r="E2747" i="140"/>
  <c r="F2747" i="140"/>
  <c r="G2747" i="140"/>
  <c r="I2747" i="140"/>
  <c r="E2748" i="140"/>
  <c r="F2748" i="140"/>
  <c r="G2748" i="140"/>
  <c r="I2748" i="140"/>
  <c r="E2749" i="140"/>
  <c r="F2749" i="140"/>
  <c r="G2749" i="140"/>
  <c r="I2749" i="140"/>
  <c r="E2750" i="140"/>
  <c r="F2750" i="140"/>
  <c r="G2750" i="140"/>
  <c r="I2750" i="140"/>
  <c r="E2751" i="140"/>
  <c r="F2751" i="140"/>
  <c r="G2751" i="140"/>
  <c r="I2751" i="140"/>
  <c r="E2752" i="140"/>
  <c r="F2752" i="140"/>
  <c r="G2752" i="140"/>
  <c r="I2752" i="140"/>
  <c r="E2753" i="140"/>
  <c r="F2753" i="140"/>
  <c r="G2753" i="140"/>
  <c r="I2753" i="140"/>
  <c r="F2754" i="140"/>
  <c r="G2754" i="140"/>
  <c r="H2754" i="140"/>
  <c r="I2754" i="140"/>
  <c r="E2755" i="140"/>
  <c r="F2755" i="140"/>
  <c r="G2755" i="140"/>
  <c r="I2755" i="140"/>
  <c r="E2756" i="140"/>
  <c r="F2756" i="140"/>
  <c r="G2756" i="140"/>
  <c r="I2756" i="140"/>
  <c r="E2757" i="140"/>
  <c r="F2757" i="140"/>
  <c r="G2757" i="140"/>
  <c r="I2757" i="140"/>
  <c r="E2758" i="140"/>
  <c r="F2758" i="140"/>
  <c r="G2758" i="140"/>
  <c r="I2758" i="140"/>
  <c r="E2759" i="140"/>
  <c r="F2759" i="140"/>
  <c r="G2759" i="140"/>
  <c r="I2759" i="140"/>
  <c r="E2760" i="140"/>
  <c r="F2760" i="140"/>
  <c r="G2760" i="140"/>
  <c r="I2760" i="140"/>
  <c r="F2761" i="140"/>
  <c r="G2761" i="140"/>
  <c r="H2761" i="140"/>
  <c r="I2761" i="140"/>
  <c r="E2762" i="140"/>
  <c r="F2762" i="140"/>
  <c r="G2762" i="140"/>
  <c r="I2762" i="140"/>
  <c r="E2763" i="140"/>
  <c r="F2763" i="140"/>
  <c r="G2763" i="140"/>
  <c r="I2763" i="140"/>
  <c r="E2764" i="140"/>
  <c r="F2764" i="140"/>
  <c r="G2764" i="140"/>
  <c r="I2764" i="140"/>
  <c r="E2765" i="140"/>
  <c r="F2765" i="140"/>
  <c r="G2765" i="140"/>
  <c r="I2765" i="140"/>
  <c r="E2766" i="140"/>
  <c r="F2766" i="140"/>
  <c r="G2766" i="140"/>
  <c r="I2766" i="140"/>
  <c r="E2767" i="140"/>
  <c r="F2767" i="140"/>
  <c r="G2767" i="140"/>
  <c r="I2767" i="140"/>
  <c r="E2768" i="140"/>
  <c r="F2768" i="140"/>
  <c r="G2768" i="140"/>
  <c r="I2768" i="140"/>
  <c r="E2769" i="140"/>
  <c r="F2769" i="140"/>
  <c r="G2769" i="140"/>
  <c r="I2769" i="140"/>
  <c r="E2770" i="140"/>
  <c r="F2770" i="140"/>
  <c r="G2770" i="140"/>
  <c r="I2770" i="140"/>
  <c r="E2771" i="140"/>
  <c r="F2771" i="140"/>
  <c r="G2771" i="140"/>
  <c r="I2771" i="140"/>
  <c r="E2772" i="140"/>
  <c r="F2772" i="140"/>
  <c r="G2772" i="140"/>
  <c r="I2772" i="140"/>
  <c r="E2773" i="140"/>
  <c r="F2773" i="140"/>
  <c r="G2773" i="140"/>
  <c r="I2773" i="140"/>
  <c r="F2774" i="140"/>
  <c r="G2774" i="140"/>
  <c r="H2774" i="140"/>
  <c r="I2774" i="140"/>
  <c r="E2775" i="140"/>
  <c r="F2775" i="140"/>
  <c r="G2775" i="140"/>
  <c r="I2775" i="140"/>
  <c r="E2776" i="140"/>
  <c r="F2776" i="140"/>
  <c r="G2776" i="140"/>
  <c r="I2776" i="140"/>
  <c r="E2777" i="140"/>
  <c r="F2777" i="140"/>
  <c r="G2777" i="140"/>
  <c r="I2777" i="140"/>
  <c r="E2778" i="140"/>
  <c r="F2778" i="140"/>
  <c r="G2778" i="140"/>
  <c r="I2778" i="140"/>
  <c r="E2779" i="140"/>
  <c r="F2779" i="140"/>
  <c r="G2779" i="140"/>
  <c r="I2779" i="140"/>
  <c r="E2780" i="140"/>
  <c r="F2780" i="140"/>
  <c r="G2780" i="140"/>
  <c r="I2780" i="140"/>
  <c r="E2781" i="140"/>
  <c r="F2781" i="140"/>
  <c r="G2781" i="140"/>
  <c r="I2781" i="140"/>
  <c r="E2782" i="140"/>
  <c r="F2782" i="140"/>
  <c r="G2782" i="140"/>
  <c r="I2782" i="140"/>
  <c r="E2783" i="140"/>
  <c r="F2783" i="140"/>
  <c r="G2783" i="140"/>
  <c r="I2783" i="140"/>
  <c r="E2784" i="140"/>
  <c r="F2784" i="140"/>
  <c r="G2784" i="140"/>
  <c r="I2784" i="140"/>
  <c r="E2785" i="140"/>
  <c r="F2785" i="140"/>
  <c r="G2785" i="140"/>
  <c r="I2785" i="140"/>
  <c r="E2786" i="140"/>
  <c r="F2786" i="140"/>
  <c r="G2786" i="140"/>
  <c r="I2786" i="140"/>
  <c r="E2787" i="140"/>
  <c r="F2787" i="140"/>
  <c r="G2787" i="140"/>
  <c r="I2787" i="140"/>
  <c r="E2788" i="140"/>
  <c r="F2788" i="140"/>
  <c r="G2788" i="140"/>
  <c r="I2788" i="140"/>
  <c r="E2789" i="140"/>
  <c r="F2789" i="140"/>
  <c r="G2789" i="140"/>
  <c r="I2789" i="140"/>
  <c r="F2790" i="140"/>
  <c r="G2790" i="140"/>
  <c r="H2790" i="140"/>
  <c r="I2790" i="140"/>
  <c r="E2791" i="140"/>
  <c r="F2791" i="140"/>
  <c r="G2791" i="140"/>
  <c r="I2791" i="140"/>
  <c r="E2792" i="140"/>
  <c r="F2792" i="140"/>
  <c r="G2792" i="140"/>
  <c r="I2792" i="140"/>
  <c r="E2793" i="140"/>
  <c r="F2793" i="140"/>
  <c r="G2793" i="140"/>
  <c r="I2793" i="140"/>
  <c r="E2794" i="140"/>
  <c r="F2794" i="140"/>
  <c r="G2794" i="140"/>
  <c r="I2794" i="140"/>
  <c r="E2795" i="140"/>
  <c r="F2795" i="140"/>
  <c r="G2795" i="140"/>
  <c r="I2795" i="140"/>
  <c r="E2796" i="140"/>
  <c r="F2796" i="140"/>
  <c r="G2796" i="140"/>
  <c r="I2796" i="140"/>
  <c r="E2797" i="140"/>
  <c r="F2797" i="140"/>
  <c r="G2797" i="140"/>
  <c r="I2797" i="140"/>
  <c r="E2798" i="140"/>
  <c r="F2798" i="140"/>
  <c r="G2798" i="140"/>
  <c r="I2798" i="140"/>
  <c r="E2799" i="140"/>
  <c r="F2799" i="140"/>
  <c r="G2799" i="140"/>
  <c r="I2799" i="140"/>
  <c r="E2800" i="140"/>
  <c r="F2800" i="140"/>
  <c r="G2800" i="140"/>
  <c r="I2800" i="140"/>
  <c r="E2801" i="140"/>
  <c r="F2801" i="140"/>
  <c r="G2801" i="140"/>
  <c r="I2801" i="140"/>
  <c r="F2802" i="140"/>
  <c r="G2802" i="140"/>
  <c r="H2802" i="140"/>
  <c r="I2802" i="140"/>
  <c r="E2803" i="140"/>
  <c r="F2803" i="140"/>
  <c r="G2803" i="140"/>
  <c r="I2803" i="140"/>
  <c r="E2804" i="140"/>
  <c r="F2804" i="140"/>
  <c r="G2804" i="140"/>
  <c r="I2804" i="140"/>
  <c r="E2805" i="140"/>
  <c r="F2805" i="140"/>
  <c r="G2805" i="140"/>
  <c r="I2805" i="140"/>
  <c r="E2806" i="140"/>
  <c r="F2806" i="140"/>
  <c r="G2806" i="140"/>
  <c r="I2806" i="140"/>
  <c r="E2807" i="140"/>
  <c r="F2807" i="140"/>
  <c r="G2807" i="140"/>
  <c r="I2807" i="140"/>
  <c r="E2808" i="140"/>
  <c r="F2808" i="140"/>
  <c r="G2808" i="140"/>
  <c r="I2808" i="140"/>
  <c r="E2809" i="140"/>
  <c r="F2809" i="140"/>
  <c r="G2809" i="140"/>
  <c r="I2809" i="140"/>
  <c r="E2810" i="140"/>
  <c r="F2810" i="140"/>
  <c r="G2810" i="140"/>
  <c r="I2810" i="140"/>
  <c r="E2811" i="140"/>
  <c r="F2811" i="140"/>
  <c r="G2811" i="140"/>
  <c r="I2811" i="140"/>
  <c r="E2812" i="140"/>
  <c r="F2812" i="140"/>
  <c r="G2812" i="140"/>
  <c r="I2812" i="140"/>
  <c r="E2813" i="140"/>
  <c r="F2813" i="140"/>
  <c r="G2813" i="140"/>
  <c r="I2813" i="140"/>
  <c r="E2814" i="140"/>
  <c r="F2814" i="140"/>
  <c r="G2814" i="140"/>
  <c r="I2814" i="140"/>
  <c r="E2815" i="140"/>
  <c r="F2815" i="140"/>
  <c r="G2815" i="140"/>
  <c r="I2815" i="140"/>
  <c r="F2816" i="140"/>
  <c r="G2816" i="140"/>
  <c r="H2816" i="140"/>
  <c r="I2816" i="140"/>
  <c r="E2817" i="140"/>
  <c r="F2817" i="140"/>
  <c r="G2817" i="140"/>
  <c r="I2817" i="140"/>
  <c r="E2818" i="140"/>
  <c r="F2818" i="140"/>
  <c r="G2818" i="140"/>
  <c r="I2818" i="140"/>
  <c r="E2819" i="140"/>
  <c r="F2819" i="140"/>
  <c r="G2819" i="140"/>
  <c r="I2819" i="140"/>
  <c r="E2820" i="140"/>
  <c r="F2820" i="140"/>
  <c r="G2820" i="140"/>
  <c r="I2820" i="140"/>
  <c r="E2821" i="140"/>
  <c r="F2821" i="140"/>
  <c r="G2821" i="140"/>
  <c r="I2821" i="140"/>
  <c r="E2822" i="140"/>
  <c r="F2822" i="140"/>
  <c r="G2822" i="140"/>
  <c r="I2822" i="140"/>
  <c r="E2823" i="140"/>
  <c r="F2823" i="140"/>
  <c r="G2823" i="140"/>
  <c r="I2823" i="140"/>
  <c r="E2824" i="140"/>
  <c r="F2824" i="140"/>
  <c r="G2824" i="140"/>
  <c r="I2824" i="140"/>
  <c r="E2825" i="140"/>
  <c r="F2825" i="140"/>
  <c r="G2825" i="140"/>
  <c r="I2825" i="140"/>
  <c r="E2826" i="140"/>
  <c r="F2826" i="140"/>
  <c r="G2826" i="140"/>
  <c r="I2826" i="140"/>
  <c r="E2827" i="140"/>
  <c r="F2827" i="140"/>
  <c r="G2827" i="140"/>
  <c r="I2827" i="140"/>
  <c r="E2828" i="140"/>
  <c r="F2828" i="140"/>
  <c r="G2828" i="140"/>
  <c r="I2828" i="140"/>
  <c r="E2829" i="140"/>
  <c r="F2829" i="140"/>
  <c r="G2829" i="140"/>
  <c r="I2829" i="140"/>
  <c r="E2830" i="140"/>
  <c r="F2830" i="140"/>
  <c r="G2830" i="140"/>
  <c r="I2830" i="140"/>
  <c r="F2831" i="140"/>
  <c r="G2831" i="140"/>
  <c r="H2831" i="140"/>
  <c r="I2831" i="140"/>
  <c r="E2832" i="140"/>
  <c r="F2832" i="140"/>
  <c r="G2832" i="140"/>
  <c r="I2832" i="140"/>
  <c r="E2833" i="140"/>
  <c r="F2833" i="140"/>
  <c r="G2833" i="140"/>
  <c r="I2833" i="140"/>
  <c r="E2834" i="140"/>
  <c r="F2834" i="140"/>
  <c r="G2834" i="140"/>
  <c r="I2834" i="140"/>
  <c r="E2835" i="140"/>
  <c r="F2835" i="140"/>
  <c r="G2835" i="140"/>
  <c r="I2835" i="140"/>
  <c r="E2836" i="140"/>
  <c r="F2836" i="140"/>
  <c r="G2836" i="140"/>
  <c r="I2836" i="140"/>
  <c r="E2837" i="140"/>
  <c r="F2837" i="140"/>
  <c r="G2837" i="140"/>
  <c r="I2837" i="140"/>
  <c r="E2838" i="140"/>
  <c r="F2838" i="140"/>
  <c r="G2838" i="140"/>
  <c r="I2838" i="140"/>
  <c r="E2839" i="140"/>
  <c r="F2839" i="140"/>
  <c r="G2839" i="140"/>
  <c r="I2839" i="140"/>
  <c r="E2840" i="140"/>
  <c r="F2840" i="140"/>
  <c r="G2840" i="140"/>
  <c r="I2840" i="140"/>
  <c r="E2841" i="140"/>
  <c r="F2841" i="140"/>
  <c r="G2841" i="140"/>
  <c r="I2841" i="140"/>
  <c r="E2842" i="140"/>
  <c r="F2842" i="140"/>
  <c r="G2842" i="140"/>
  <c r="I2842" i="140"/>
  <c r="E2843" i="140"/>
  <c r="F2843" i="140"/>
  <c r="G2843" i="140"/>
  <c r="I2843" i="140"/>
  <c r="E2844" i="140"/>
  <c r="F2844" i="140"/>
  <c r="G2844" i="140"/>
  <c r="I2844" i="140"/>
  <c r="E2845" i="140"/>
  <c r="F2845" i="140"/>
  <c r="G2845" i="140"/>
  <c r="I2845" i="140"/>
  <c r="F2846" i="140"/>
  <c r="G2846" i="140"/>
  <c r="H2846" i="140"/>
  <c r="I2846" i="140"/>
  <c r="E2847" i="140"/>
  <c r="F2847" i="140"/>
  <c r="G2847" i="140"/>
  <c r="I2847" i="140"/>
  <c r="E2848" i="140"/>
  <c r="F2848" i="140"/>
  <c r="G2848" i="140"/>
  <c r="I2848" i="140"/>
  <c r="E2849" i="140"/>
  <c r="F2849" i="140"/>
  <c r="G2849" i="140"/>
  <c r="I2849" i="140"/>
  <c r="E2850" i="140"/>
  <c r="F2850" i="140"/>
  <c r="G2850" i="140"/>
  <c r="I2850" i="140"/>
  <c r="E2851" i="140"/>
  <c r="F2851" i="140"/>
  <c r="G2851" i="140"/>
  <c r="I2851" i="140"/>
  <c r="E2852" i="140"/>
  <c r="F2852" i="140"/>
  <c r="G2852" i="140"/>
  <c r="I2852" i="140"/>
  <c r="E2853" i="140"/>
  <c r="F2853" i="140"/>
  <c r="G2853" i="140"/>
  <c r="I2853" i="140"/>
  <c r="E2854" i="140"/>
  <c r="F2854" i="140"/>
  <c r="G2854" i="140"/>
  <c r="I2854" i="140"/>
  <c r="E2855" i="140"/>
  <c r="F2855" i="140"/>
  <c r="G2855" i="140"/>
  <c r="I2855" i="140"/>
  <c r="E2856" i="140"/>
  <c r="F2856" i="140"/>
  <c r="G2856" i="140"/>
  <c r="I2856" i="140"/>
  <c r="E2857" i="140"/>
  <c r="F2857" i="140"/>
  <c r="G2857" i="140"/>
  <c r="I2857" i="140"/>
  <c r="E2858" i="140"/>
  <c r="F2858" i="140"/>
  <c r="G2858" i="140"/>
  <c r="I2858" i="140"/>
  <c r="F2859" i="140"/>
  <c r="G2859" i="140"/>
  <c r="H2859" i="140"/>
  <c r="I2859" i="140"/>
  <c r="E2860" i="140"/>
  <c r="F2860" i="140"/>
  <c r="G2860" i="140"/>
  <c r="I2860" i="140"/>
  <c r="E2861" i="140"/>
  <c r="F2861" i="140"/>
  <c r="G2861" i="140"/>
  <c r="I2861" i="140"/>
  <c r="E2862" i="140"/>
  <c r="F2862" i="140"/>
  <c r="G2862" i="140"/>
  <c r="I2862" i="140"/>
  <c r="E2863" i="140"/>
  <c r="F2863" i="140"/>
  <c r="G2863" i="140"/>
  <c r="I2863" i="140"/>
  <c r="E2864" i="140"/>
  <c r="F2864" i="140"/>
  <c r="G2864" i="140"/>
  <c r="I2864" i="140"/>
  <c r="E2865" i="140"/>
  <c r="F2865" i="140"/>
  <c r="G2865" i="140"/>
  <c r="I2865" i="140"/>
  <c r="E2866" i="140"/>
  <c r="F2866" i="140"/>
  <c r="G2866" i="140"/>
  <c r="I2866" i="140"/>
  <c r="E2867" i="140"/>
  <c r="F2867" i="140"/>
  <c r="G2867" i="140"/>
  <c r="I2867" i="140"/>
  <c r="E2868" i="140"/>
  <c r="F2868" i="140"/>
  <c r="G2868" i="140"/>
  <c r="I2868" i="140"/>
  <c r="E2869" i="140"/>
  <c r="F2869" i="140"/>
  <c r="G2869" i="140"/>
  <c r="I2869" i="140"/>
  <c r="E2870" i="140"/>
  <c r="F2870" i="140"/>
  <c r="G2870" i="140"/>
  <c r="I2870" i="140"/>
  <c r="E2871" i="140"/>
  <c r="F2871" i="140"/>
  <c r="G2871" i="140"/>
  <c r="I2871" i="140"/>
  <c r="E2872" i="140"/>
  <c r="F2872" i="140"/>
  <c r="G2872" i="140"/>
  <c r="I2872" i="140"/>
  <c r="E2873" i="140"/>
  <c r="F2873" i="140"/>
  <c r="G2873" i="140"/>
  <c r="I2873" i="140"/>
  <c r="E2874" i="140"/>
  <c r="F2874" i="140"/>
  <c r="G2874" i="140"/>
  <c r="I2874" i="140"/>
  <c r="E2875" i="140"/>
  <c r="F2875" i="140"/>
  <c r="G2875" i="140"/>
  <c r="I2875" i="140"/>
  <c r="E2876" i="140"/>
  <c r="F2876" i="140"/>
  <c r="G2876" i="140"/>
  <c r="I2876" i="140"/>
  <c r="F2877" i="140"/>
  <c r="G2877" i="140"/>
  <c r="H2877" i="140"/>
  <c r="I2877" i="140"/>
  <c r="E2878" i="140"/>
  <c r="F2878" i="140"/>
  <c r="G2878" i="140"/>
  <c r="I2878" i="140"/>
  <c r="E2879" i="140"/>
  <c r="F2879" i="140"/>
  <c r="G2879" i="140"/>
  <c r="I2879" i="140"/>
  <c r="E2880" i="140"/>
  <c r="F2880" i="140"/>
  <c r="G2880" i="140"/>
  <c r="I2880" i="140"/>
  <c r="E2881" i="140"/>
  <c r="F2881" i="140"/>
  <c r="G2881" i="140"/>
  <c r="I2881" i="140"/>
  <c r="E2882" i="140"/>
  <c r="F2882" i="140"/>
  <c r="G2882" i="140"/>
  <c r="I2882" i="140"/>
  <c r="E2883" i="140"/>
  <c r="F2883" i="140"/>
  <c r="G2883" i="140"/>
  <c r="I2883" i="140"/>
  <c r="E2884" i="140"/>
  <c r="F2884" i="140"/>
  <c r="G2884" i="140"/>
  <c r="I2884" i="140"/>
  <c r="E2885" i="140"/>
  <c r="F2885" i="140"/>
  <c r="G2885" i="140"/>
  <c r="I2885" i="140"/>
  <c r="E2886" i="140"/>
  <c r="F2886" i="140"/>
  <c r="G2886" i="140"/>
  <c r="I2886" i="140"/>
  <c r="E2887" i="140"/>
  <c r="F2887" i="140"/>
  <c r="G2887" i="140"/>
  <c r="I2887" i="140"/>
  <c r="E2888" i="140"/>
  <c r="F2888" i="140"/>
  <c r="G2888" i="140"/>
  <c r="I2888" i="140"/>
  <c r="E2889" i="140"/>
  <c r="F2889" i="140"/>
  <c r="G2889" i="140"/>
  <c r="I2889" i="140"/>
  <c r="E2890" i="140"/>
  <c r="F2890" i="140"/>
  <c r="G2890" i="140"/>
  <c r="I2890" i="140"/>
  <c r="E2891" i="140"/>
  <c r="F2891" i="140"/>
  <c r="G2891" i="140"/>
  <c r="I2891" i="140"/>
  <c r="E2892" i="140"/>
  <c r="F2892" i="140"/>
  <c r="G2892" i="140"/>
  <c r="I2892" i="140"/>
  <c r="F2893" i="140"/>
  <c r="G2893" i="140"/>
  <c r="H2893" i="140"/>
  <c r="I2893" i="140"/>
  <c r="E2894" i="140"/>
  <c r="F2894" i="140"/>
  <c r="G2894" i="140"/>
  <c r="I2894" i="140"/>
  <c r="E2895" i="140"/>
  <c r="F2895" i="140"/>
  <c r="G2895" i="140"/>
  <c r="I2895" i="140"/>
  <c r="E2896" i="140"/>
  <c r="F2896" i="140"/>
  <c r="G2896" i="140"/>
  <c r="I2896" i="140"/>
  <c r="E2897" i="140"/>
  <c r="F2897" i="140"/>
  <c r="G2897" i="140"/>
  <c r="I2897" i="140"/>
  <c r="E2898" i="140"/>
  <c r="F2898" i="140"/>
  <c r="G2898" i="140"/>
  <c r="I2898" i="140"/>
  <c r="E2899" i="140"/>
  <c r="F2899" i="140"/>
  <c r="G2899" i="140"/>
  <c r="I2899" i="140"/>
  <c r="E2900" i="140"/>
  <c r="F2900" i="140"/>
  <c r="G2900" i="140"/>
  <c r="I2900" i="140"/>
  <c r="E2901" i="140"/>
  <c r="F2901" i="140"/>
  <c r="G2901" i="140"/>
  <c r="I2901" i="140"/>
  <c r="E2902" i="140"/>
  <c r="F2902" i="140"/>
  <c r="G2902" i="140"/>
  <c r="I2902" i="140"/>
  <c r="E2903" i="140"/>
  <c r="F2903" i="140"/>
  <c r="G2903" i="140"/>
  <c r="I2903" i="140"/>
  <c r="E2904" i="140"/>
  <c r="F2904" i="140"/>
  <c r="G2904" i="140"/>
  <c r="I2904" i="140"/>
  <c r="E2905" i="140"/>
  <c r="F2905" i="140"/>
  <c r="G2905" i="140"/>
  <c r="I2905" i="140"/>
  <c r="E2906" i="140"/>
  <c r="F2906" i="140"/>
  <c r="G2906" i="140"/>
  <c r="I2906" i="140"/>
  <c r="E2907" i="140"/>
  <c r="F2907" i="140"/>
  <c r="G2907" i="140"/>
  <c r="I2907" i="140"/>
  <c r="F2908" i="140"/>
  <c r="G2908" i="140"/>
  <c r="H2908" i="140"/>
  <c r="I2908" i="140"/>
  <c r="E2909" i="140"/>
  <c r="F2909" i="140"/>
  <c r="G2909" i="140"/>
  <c r="I2909" i="140"/>
  <c r="E2910" i="140"/>
  <c r="F2910" i="140"/>
  <c r="G2910" i="140"/>
  <c r="I2910" i="140"/>
  <c r="E2911" i="140"/>
  <c r="F2911" i="140"/>
  <c r="G2911" i="140"/>
  <c r="I2911" i="140"/>
  <c r="E2912" i="140"/>
  <c r="F2912" i="140"/>
  <c r="G2912" i="140"/>
  <c r="I2912" i="140"/>
  <c r="E2913" i="140"/>
  <c r="F2913" i="140"/>
  <c r="G2913" i="140"/>
  <c r="I2913" i="140"/>
  <c r="E2914" i="140"/>
  <c r="F2914" i="140"/>
  <c r="G2914" i="140"/>
  <c r="I2914" i="140"/>
  <c r="J2954" i="140"/>
  <c r="I2954" i="140"/>
  <c r="I2090" i="140"/>
  <c r="I2091" i="140"/>
  <c r="F2089" i="140"/>
  <c r="G2089" i="140"/>
  <c r="F2090" i="140"/>
  <c r="G2090" i="140"/>
  <c r="F2091" i="140"/>
  <c r="G2091" i="140"/>
  <c r="E2089" i="140"/>
  <c r="E2090" i="140"/>
  <c r="E2091" i="140"/>
  <c r="H93" i="140"/>
  <c r="H1216" i="140" s="1"/>
  <c r="H6444" i="140" s="1"/>
  <c r="J1809" i="140"/>
  <c r="J1588" i="140"/>
  <c r="J1509" i="140"/>
  <c r="J1405" i="140"/>
  <c r="H1078" i="140"/>
  <c r="H1147" i="140" s="1"/>
  <c r="L1147" i="140" s="1"/>
  <c r="H1079" i="140"/>
  <c r="H1080" i="140"/>
  <c r="H1081" i="140"/>
  <c r="H1082" i="140"/>
  <c r="H1083" i="140"/>
  <c r="H1084" i="140"/>
  <c r="H1085" i="140"/>
  <c r="H1086" i="140"/>
  <c r="H1087" i="140"/>
  <c r="L1087" i="140" s="1"/>
  <c r="H1088" i="140"/>
  <c r="H1089" i="140"/>
  <c r="H1090" i="140"/>
  <c r="H1091" i="140"/>
  <c r="H1092" i="140"/>
  <c r="H1093" i="140"/>
  <c r="H1094" i="140"/>
  <c r="H1095" i="140"/>
  <c r="H1096" i="140"/>
  <c r="H1097" i="140"/>
  <c r="H1098" i="140"/>
  <c r="H1099" i="140"/>
  <c r="H1100" i="140"/>
  <c r="H1101" i="140"/>
  <c r="H1102" i="140"/>
  <c r="H1103" i="140"/>
  <c r="H1104" i="140"/>
  <c r="H1105" i="140"/>
  <c r="H1106" i="140"/>
  <c r="H1107" i="140"/>
  <c r="H1108" i="140"/>
  <c r="H1109" i="140"/>
  <c r="H1110" i="140"/>
  <c r="H1111" i="140"/>
  <c r="H1112" i="140"/>
  <c r="H1113" i="140"/>
  <c r="H1114" i="140"/>
  <c r="H1115" i="140"/>
  <c r="H1116" i="140"/>
  <c r="H1117" i="140"/>
  <c r="H1118" i="140"/>
  <c r="H1119" i="140"/>
  <c r="H1120" i="140"/>
  <c r="H1121" i="140"/>
  <c r="H1122" i="140"/>
  <c r="H1123" i="140"/>
  <c r="H1124" i="140"/>
  <c r="H1125" i="140"/>
  <c r="H1126" i="140"/>
  <c r="H1127" i="140"/>
  <c r="H1128" i="140"/>
  <c r="H1129" i="140"/>
  <c r="H1130" i="140"/>
  <c r="H1131" i="140"/>
  <c r="H1132" i="140"/>
  <c r="H1133" i="140"/>
  <c r="H1134" i="140"/>
  <c r="H1135" i="140"/>
  <c r="H1136" i="140"/>
  <c r="L1136" i="140" s="1"/>
  <c r="H1137" i="140"/>
  <c r="H1138" i="140"/>
  <c r="H1139" i="140"/>
  <c r="H1077" i="140"/>
  <c r="E1078" i="140"/>
  <c r="E1147" i="140" s="1"/>
  <c r="E1079" i="140"/>
  <c r="E1148" i="140" s="1"/>
  <c r="E1080" i="140"/>
  <c r="E1149" i="140" s="1"/>
  <c r="E1081" i="140"/>
  <c r="E1150" i="140" s="1"/>
  <c r="E1082" i="140"/>
  <c r="E1151" i="140" s="1"/>
  <c r="E1083" i="140"/>
  <c r="E1152" i="140" s="1"/>
  <c r="E1084" i="140"/>
  <c r="E1153" i="140" s="1"/>
  <c r="E1085" i="140"/>
  <c r="E1154" i="140" s="1"/>
  <c r="E1086" i="140"/>
  <c r="E1155" i="140" s="1"/>
  <c r="E1087" i="140"/>
  <c r="E1156" i="140" s="1"/>
  <c r="E1088" i="140"/>
  <c r="E1157" i="140" s="1"/>
  <c r="E1089" i="140"/>
  <c r="E1158" i="140" s="1"/>
  <c r="E1090" i="140"/>
  <c r="E1159" i="140" s="1"/>
  <c r="E1091" i="140"/>
  <c r="E1160" i="140" s="1"/>
  <c r="E1092" i="140"/>
  <c r="E1161" i="140" s="1"/>
  <c r="E1093" i="140"/>
  <c r="E1162" i="140" s="1"/>
  <c r="E1094" i="140"/>
  <c r="E1163" i="140" s="1"/>
  <c r="E1095" i="140"/>
  <c r="E1164" i="140" s="1"/>
  <c r="E1096" i="140"/>
  <c r="E1165" i="140" s="1"/>
  <c r="E1097" i="140"/>
  <c r="E1166" i="140" s="1"/>
  <c r="E1098" i="140"/>
  <c r="E1167" i="140" s="1"/>
  <c r="E1099" i="140"/>
  <c r="E1168" i="140" s="1"/>
  <c r="E1100" i="140"/>
  <c r="E1169" i="140" s="1"/>
  <c r="E1101" i="140"/>
  <c r="E1170" i="140" s="1"/>
  <c r="E1102" i="140"/>
  <c r="E1171" i="140" s="1"/>
  <c r="E1103" i="140"/>
  <c r="E1172" i="140" s="1"/>
  <c r="E1104" i="140"/>
  <c r="E1173" i="140" s="1"/>
  <c r="E1105" i="140"/>
  <c r="E1174" i="140" s="1"/>
  <c r="E1106" i="140"/>
  <c r="E1175" i="140" s="1"/>
  <c r="E1107" i="140"/>
  <c r="E1176" i="140" s="1"/>
  <c r="E1108" i="140"/>
  <c r="E1177" i="140" s="1"/>
  <c r="E1109" i="140"/>
  <c r="E1178" i="140" s="1"/>
  <c r="E1110" i="140"/>
  <c r="E1179" i="140" s="1"/>
  <c r="E1111" i="140"/>
  <c r="E1180" i="140" s="1"/>
  <c r="E1112" i="140"/>
  <c r="E1181" i="140" s="1"/>
  <c r="E1113" i="140"/>
  <c r="E1182" i="140" s="1"/>
  <c r="E1114" i="140"/>
  <c r="E1183" i="140" s="1"/>
  <c r="E1115" i="140"/>
  <c r="E1184" i="140" s="1"/>
  <c r="E1116" i="140"/>
  <c r="E1185" i="140" s="1"/>
  <c r="E1117" i="140"/>
  <c r="E1186" i="140" s="1"/>
  <c r="E1118" i="140"/>
  <c r="E1187" i="140" s="1"/>
  <c r="E1119" i="140"/>
  <c r="E1188" i="140" s="1"/>
  <c r="E1120" i="140"/>
  <c r="E1189" i="140" s="1"/>
  <c r="E1121" i="140"/>
  <c r="E1190" i="140" s="1"/>
  <c r="E1122" i="140"/>
  <c r="E1191" i="140" s="1"/>
  <c r="E1123" i="140"/>
  <c r="E1192" i="140" s="1"/>
  <c r="E1124" i="140"/>
  <c r="E1193" i="140" s="1"/>
  <c r="E1125" i="140"/>
  <c r="E1194" i="140" s="1"/>
  <c r="E1126" i="140"/>
  <c r="E1195" i="140" s="1"/>
  <c r="E1127" i="140"/>
  <c r="E1196" i="140" s="1"/>
  <c r="E1128" i="140"/>
  <c r="E1197" i="140" s="1"/>
  <c r="E1129" i="140"/>
  <c r="E1198" i="140" s="1"/>
  <c r="E1130" i="140"/>
  <c r="E1199" i="140" s="1"/>
  <c r="E1131" i="140"/>
  <c r="E1200" i="140" s="1"/>
  <c r="E1132" i="140"/>
  <c r="E1201" i="140" s="1"/>
  <c r="E1133" i="140"/>
  <c r="E1202" i="140" s="1"/>
  <c r="E1134" i="140"/>
  <c r="E1203" i="140" s="1"/>
  <c r="E1135" i="140"/>
  <c r="E1204" i="140" s="1"/>
  <c r="E1136" i="140"/>
  <c r="E1205" i="140" s="1"/>
  <c r="E1137" i="140"/>
  <c r="E1206" i="140" s="1"/>
  <c r="E1138" i="140"/>
  <c r="E1207" i="140" s="1"/>
  <c r="E1139" i="140"/>
  <c r="E1208" i="140" s="1"/>
  <c r="E1077" i="140"/>
  <c r="E1146" i="140" s="1"/>
  <c r="E332" i="140"/>
  <c r="E333" i="140"/>
  <c r="E334" i="140"/>
  <c r="E335" i="140"/>
  <c r="E336" i="140"/>
  <c r="E337" i="140"/>
  <c r="E338" i="140"/>
  <c r="E339" i="140"/>
  <c r="E340" i="140"/>
  <c r="E341" i="140"/>
  <c r="E342" i="140"/>
  <c r="E343" i="140"/>
  <c r="E344" i="140"/>
  <c r="E345" i="140"/>
  <c r="E346" i="140"/>
  <c r="E347" i="140"/>
  <c r="E348" i="140"/>
  <c r="E349" i="140"/>
  <c r="E350" i="140"/>
  <c r="E351" i="140"/>
  <c r="E352" i="140"/>
  <c r="E353" i="140"/>
  <c r="E354" i="140"/>
  <c r="E355" i="140"/>
  <c r="E356" i="140"/>
  <c r="E357" i="140"/>
  <c r="E358" i="140"/>
  <c r="E359" i="140"/>
  <c r="E360" i="140"/>
  <c r="E361" i="140"/>
  <c r="E362" i="140"/>
  <c r="E363" i="140"/>
  <c r="E364" i="140"/>
  <c r="E365" i="140"/>
  <c r="E366" i="140"/>
  <c r="E367" i="140"/>
  <c r="E368" i="140"/>
  <c r="E369" i="140"/>
  <c r="E370" i="140"/>
  <c r="E371" i="140"/>
  <c r="E372" i="140"/>
  <c r="E373" i="140"/>
  <c r="E374" i="140"/>
  <c r="E375" i="140"/>
  <c r="E376" i="140"/>
  <c r="E377" i="140"/>
  <c r="E378" i="140"/>
  <c r="E379" i="140"/>
  <c r="H161" i="140"/>
  <c r="J1209" i="140"/>
  <c r="J1140" i="140"/>
  <c r="J1141" i="140"/>
  <c r="J1055" i="140"/>
  <c r="J973" i="140"/>
  <c r="J891" i="140"/>
  <c r="G815" i="140"/>
  <c r="G897" i="140" s="1"/>
  <c r="G979" i="140" s="1"/>
  <c r="G816" i="140"/>
  <c r="G898" i="140" s="1"/>
  <c r="G980" i="140" s="1"/>
  <c r="G817" i="140"/>
  <c r="G899" i="140" s="1"/>
  <c r="G981" i="140" s="1"/>
  <c r="G818" i="140"/>
  <c r="G900" i="140" s="1"/>
  <c r="G982" i="140" s="1"/>
  <c r="G819" i="140"/>
  <c r="G901" i="140" s="1"/>
  <c r="G983" i="140" s="1"/>
  <c r="G820" i="140"/>
  <c r="G902" i="140" s="1"/>
  <c r="G984" i="140" s="1"/>
  <c r="G821" i="140"/>
  <c r="G903" i="140" s="1"/>
  <c r="G985" i="140" s="1"/>
  <c r="G822" i="140"/>
  <c r="G904" i="140" s="1"/>
  <c r="G986" i="140" s="1"/>
  <c r="G823" i="140"/>
  <c r="G905" i="140" s="1"/>
  <c r="G987" i="140" s="1"/>
  <c r="G824" i="140"/>
  <c r="G906" i="140" s="1"/>
  <c r="G988" i="140" s="1"/>
  <c r="G825" i="140"/>
  <c r="G907" i="140" s="1"/>
  <c r="G989" i="140" s="1"/>
  <c r="G826" i="140"/>
  <c r="G908" i="140" s="1"/>
  <c r="G990" i="140" s="1"/>
  <c r="G827" i="140"/>
  <c r="G909" i="140" s="1"/>
  <c r="G991" i="140" s="1"/>
  <c r="G828" i="140"/>
  <c r="G910" i="140" s="1"/>
  <c r="G992" i="140" s="1"/>
  <c r="G829" i="140"/>
  <c r="G911" i="140" s="1"/>
  <c r="G993" i="140" s="1"/>
  <c r="G830" i="140"/>
  <c r="G912" i="140" s="1"/>
  <c r="G994" i="140" s="1"/>
  <c r="G831" i="140"/>
  <c r="G913" i="140" s="1"/>
  <c r="G995" i="140" s="1"/>
  <c r="G832" i="140"/>
  <c r="G914" i="140" s="1"/>
  <c r="G996" i="140" s="1"/>
  <c r="G833" i="140"/>
  <c r="G915" i="140" s="1"/>
  <c r="G997" i="140" s="1"/>
  <c r="G834" i="140"/>
  <c r="G916" i="140" s="1"/>
  <c r="G998" i="140" s="1"/>
  <c r="G835" i="140"/>
  <c r="G917" i="140" s="1"/>
  <c r="G999" i="140" s="1"/>
  <c r="G836" i="140"/>
  <c r="G918" i="140" s="1"/>
  <c r="G1000" i="140" s="1"/>
  <c r="G837" i="140"/>
  <c r="G919" i="140" s="1"/>
  <c r="G1001" i="140" s="1"/>
  <c r="G838" i="140"/>
  <c r="G920" i="140" s="1"/>
  <c r="G1002" i="140" s="1"/>
  <c r="G839" i="140"/>
  <c r="G921" i="140" s="1"/>
  <c r="G1003" i="140" s="1"/>
  <c r="G840" i="140"/>
  <c r="G922" i="140" s="1"/>
  <c r="G1004" i="140" s="1"/>
  <c r="G841" i="140"/>
  <c r="G923" i="140" s="1"/>
  <c r="G1005" i="140" s="1"/>
  <c r="G842" i="140"/>
  <c r="G924" i="140" s="1"/>
  <c r="G1006" i="140" s="1"/>
  <c r="G843" i="140"/>
  <c r="G925" i="140" s="1"/>
  <c r="G1007" i="140" s="1"/>
  <c r="G844" i="140"/>
  <c r="G926" i="140" s="1"/>
  <c r="G1008" i="140" s="1"/>
  <c r="G845" i="140"/>
  <c r="G927" i="140" s="1"/>
  <c r="G1009" i="140" s="1"/>
  <c r="G846" i="140"/>
  <c r="G928" i="140" s="1"/>
  <c r="G1010" i="140" s="1"/>
  <c r="G847" i="140"/>
  <c r="G929" i="140" s="1"/>
  <c r="G1011" i="140" s="1"/>
  <c r="G848" i="140"/>
  <c r="G930" i="140" s="1"/>
  <c r="G1012" i="140" s="1"/>
  <c r="G849" i="140"/>
  <c r="G931" i="140" s="1"/>
  <c r="G1013" i="140" s="1"/>
  <c r="G850" i="140"/>
  <c r="G932" i="140" s="1"/>
  <c r="G1014" i="140" s="1"/>
  <c r="G851" i="140"/>
  <c r="G933" i="140" s="1"/>
  <c r="G1015" i="140" s="1"/>
  <c r="G852" i="140"/>
  <c r="G934" i="140" s="1"/>
  <c r="G1016" i="140" s="1"/>
  <c r="G853" i="140"/>
  <c r="G935" i="140" s="1"/>
  <c r="G1017" i="140" s="1"/>
  <c r="G854" i="140"/>
  <c r="G936" i="140" s="1"/>
  <c r="G1018" i="140" s="1"/>
  <c r="G855" i="140"/>
  <c r="G937" i="140" s="1"/>
  <c r="G1019" i="140" s="1"/>
  <c r="G856" i="140"/>
  <c r="G938" i="140" s="1"/>
  <c r="G1020" i="140" s="1"/>
  <c r="G857" i="140"/>
  <c r="G939" i="140" s="1"/>
  <c r="G1021" i="140" s="1"/>
  <c r="G858" i="140"/>
  <c r="G940" i="140" s="1"/>
  <c r="G1022" i="140" s="1"/>
  <c r="G859" i="140"/>
  <c r="G941" i="140" s="1"/>
  <c r="G1023" i="140" s="1"/>
  <c r="G860" i="140"/>
  <c r="G942" i="140" s="1"/>
  <c r="G1024" i="140" s="1"/>
  <c r="G861" i="140"/>
  <c r="G943" i="140" s="1"/>
  <c r="G1025" i="140" s="1"/>
  <c r="G862" i="140"/>
  <c r="G944" i="140" s="1"/>
  <c r="G1026" i="140" s="1"/>
  <c r="G863" i="140"/>
  <c r="G945" i="140" s="1"/>
  <c r="G1027" i="140" s="1"/>
  <c r="G864" i="140"/>
  <c r="G946" i="140" s="1"/>
  <c r="G1028" i="140" s="1"/>
  <c r="G865" i="140"/>
  <c r="G947" i="140" s="1"/>
  <c r="G1029" i="140" s="1"/>
  <c r="G866" i="140"/>
  <c r="G948" i="140" s="1"/>
  <c r="G1030" i="140" s="1"/>
  <c r="G867" i="140"/>
  <c r="G949" i="140" s="1"/>
  <c r="G1031" i="140" s="1"/>
  <c r="G868" i="140"/>
  <c r="G950" i="140" s="1"/>
  <c r="G1032" i="140" s="1"/>
  <c r="G869" i="140"/>
  <c r="G951" i="140" s="1"/>
  <c r="G1033" i="140" s="1"/>
  <c r="G870" i="140"/>
  <c r="G952" i="140" s="1"/>
  <c r="G1034" i="140" s="1"/>
  <c r="G871" i="140"/>
  <c r="G953" i="140" s="1"/>
  <c r="G1035" i="140" s="1"/>
  <c r="G872" i="140"/>
  <c r="G954" i="140" s="1"/>
  <c r="G1036" i="140" s="1"/>
  <c r="G873" i="140"/>
  <c r="G955" i="140" s="1"/>
  <c r="G1037" i="140" s="1"/>
  <c r="G874" i="140"/>
  <c r="G956" i="140" s="1"/>
  <c r="G1038" i="140" s="1"/>
  <c r="G875" i="140"/>
  <c r="G957" i="140" s="1"/>
  <c r="G1039" i="140" s="1"/>
  <c r="G876" i="140"/>
  <c r="G958" i="140" s="1"/>
  <c r="G1040" i="140" s="1"/>
  <c r="G877" i="140"/>
  <c r="G959" i="140" s="1"/>
  <c r="G1041" i="140" s="1"/>
  <c r="G878" i="140"/>
  <c r="G960" i="140" s="1"/>
  <c r="G1042" i="140" s="1"/>
  <c r="G879" i="140"/>
  <c r="G961" i="140" s="1"/>
  <c r="G1043" i="140" s="1"/>
  <c r="G880" i="140"/>
  <c r="G962" i="140" s="1"/>
  <c r="G1044" i="140" s="1"/>
  <c r="G881" i="140"/>
  <c r="G963" i="140" s="1"/>
  <c r="G1045" i="140" s="1"/>
  <c r="G882" i="140"/>
  <c r="G964" i="140" s="1"/>
  <c r="G1046" i="140" s="1"/>
  <c r="G883" i="140"/>
  <c r="G965" i="140" s="1"/>
  <c r="G1047" i="140" s="1"/>
  <c r="G884" i="140"/>
  <c r="G966" i="140" s="1"/>
  <c r="G1048" i="140" s="1"/>
  <c r="G885" i="140"/>
  <c r="G967" i="140" s="1"/>
  <c r="G1049" i="140" s="1"/>
  <c r="G886" i="140"/>
  <c r="G968" i="140" s="1"/>
  <c r="G1050" i="140" s="1"/>
  <c r="G887" i="140"/>
  <c r="G969" i="140" s="1"/>
  <c r="G1051" i="140" s="1"/>
  <c r="G888" i="140"/>
  <c r="G970" i="140" s="1"/>
  <c r="G1052" i="140" s="1"/>
  <c r="G889" i="140"/>
  <c r="G971" i="140" s="1"/>
  <c r="G1053" i="140" s="1"/>
  <c r="G890" i="140"/>
  <c r="G972" i="140" s="1"/>
  <c r="G1054" i="140" s="1"/>
  <c r="J806" i="140"/>
  <c r="J807" i="140"/>
  <c r="J808" i="140"/>
  <c r="J809" i="140"/>
  <c r="I731" i="140"/>
  <c r="I816" i="140" s="1"/>
  <c r="I898" i="140" s="1"/>
  <c r="I980" i="140" s="1"/>
  <c r="I732" i="140"/>
  <c r="I817" i="140" s="1"/>
  <c r="I899" i="140" s="1"/>
  <c r="I981" i="140" s="1"/>
  <c r="I733" i="140"/>
  <c r="I818" i="140" s="1"/>
  <c r="I900" i="140" s="1"/>
  <c r="I982" i="140" s="1"/>
  <c r="I734" i="140"/>
  <c r="I819" i="140" s="1"/>
  <c r="I901" i="140" s="1"/>
  <c r="I983" i="140" s="1"/>
  <c r="I735" i="140"/>
  <c r="I820" i="140" s="1"/>
  <c r="I902" i="140" s="1"/>
  <c r="I984" i="140" s="1"/>
  <c r="I736" i="140"/>
  <c r="I821" i="140" s="1"/>
  <c r="I903" i="140" s="1"/>
  <c r="I985" i="140" s="1"/>
  <c r="I737" i="140"/>
  <c r="I822" i="140" s="1"/>
  <c r="I904" i="140" s="1"/>
  <c r="I986" i="140" s="1"/>
  <c r="I738" i="140"/>
  <c r="I823" i="140" s="1"/>
  <c r="I905" i="140" s="1"/>
  <c r="I987" i="140" s="1"/>
  <c r="I739" i="140"/>
  <c r="I824" i="140" s="1"/>
  <c r="I906" i="140" s="1"/>
  <c r="I988" i="140" s="1"/>
  <c r="I740" i="140"/>
  <c r="I825" i="140" s="1"/>
  <c r="I907" i="140" s="1"/>
  <c r="I989" i="140" s="1"/>
  <c r="I741" i="140"/>
  <c r="I826" i="140" s="1"/>
  <c r="I908" i="140" s="1"/>
  <c r="I990" i="140" s="1"/>
  <c r="I742" i="140"/>
  <c r="I827" i="140" s="1"/>
  <c r="I909" i="140" s="1"/>
  <c r="I991" i="140" s="1"/>
  <c r="I743" i="140"/>
  <c r="I828" i="140" s="1"/>
  <c r="I910" i="140" s="1"/>
  <c r="I992" i="140" s="1"/>
  <c r="I744" i="140"/>
  <c r="I829" i="140" s="1"/>
  <c r="I911" i="140" s="1"/>
  <c r="I993" i="140" s="1"/>
  <c r="I745" i="140"/>
  <c r="I830" i="140" s="1"/>
  <c r="I912" i="140" s="1"/>
  <c r="I994" i="140" s="1"/>
  <c r="I746" i="140"/>
  <c r="I831" i="140" s="1"/>
  <c r="I913" i="140" s="1"/>
  <c r="I995" i="140" s="1"/>
  <c r="I747" i="140"/>
  <c r="I832" i="140" s="1"/>
  <c r="I914" i="140" s="1"/>
  <c r="I996" i="140" s="1"/>
  <c r="I748" i="140"/>
  <c r="I833" i="140" s="1"/>
  <c r="I915" i="140" s="1"/>
  <c r="I997" i="140" s="1"/>
  <c r="I749" i="140"/>
  <c r="I834" i="140" s="1"/>
  <c r="I916" i="140" s="1"/>
  <c r="I998" i="140" s="1"/>
  <c r="I750" i="140"/>
  <c r="I835" i="140" s="1"/>
  <c r="I917" i="140" s="1"/>
  <c r="I999" i="140" s="1"/>
  <c r="I751" i="140"/>
  <c r="I836" i="140" s="1"/>
  <c r="I918" i="140" s="1"/>
  <c r="I1000" i="140" s="1"/>
  <c r="I752" i="140"/>
  <c r="I837" i="140" s="1"/>
  <c r="I919" i="140" s="1"/>
  <c r="I1001" i="140" s="1"/>
  <c r="I753" i="140"/>
  <c r="I838" i="140" s="1"/>
  <c r="I920" i="140" s="1"/>
  <c r="I1002" i="140" s="1"/>
  <c r="I754" i="140"/>
  <c r="I839" i="140" s="1"/>
  <c r="I921" i="140" s="1"/>
  <c r="I1003" i="140" s="1"/>
  <c r="I755" i="140"/>
  <c r="I840" i="140" s="1"/>
  <c r="I922" i="140" s="1"/>
  <c r="I1004" i="140" s="1"/>
  <c r="I756" i="140"/>
  <c r="I841" i="140" s="1"/>
  <c r="I923" i="140" s="1"/>
  <c r="I1005" i="140" s="1"/>
  <c r="I757" i="140"/>
  <c r="I842" i="140" s="1"/>
  <c r="I924" i="140" s="1"/>
  <c r="I1006" i="140" s="1"/>
  <c r="I758" i="140"/>
  <c r="I843" i="140" s="1"/>
  <c r="I925" i="140" s="1"/>
  <c r="I1007" i="140" s="1"/>
  <c r="I759" i="140"/>
  <c r="I844" i="140" s="1"/>
  <c r="I926" i="140" s="1"/>
  <c r="I1008" i="140" s="1"/>
  <c r="I760" i="140"/>
  <c r="I845" i="140" s="1"/>
  <c r="I927" i="140" s="1"/>
  <c r="I1009" i="140" s="1"/>
  <c r="I761" i="140"/>
  <c r="I846" i="140" s="1"/>
  <c r="I928" i="140" s="1"/>
  <c r="I1010" i="140" s="1"/>
  <c r="I762" i="140"/>
  <c r="I847" i="140" s="1"/>
  <c r="I929" i="140" s="1"/>
  <c r="I1011" i="140" s="1"/>
  <c r="I763" i="140"/>
  <c r="I848" i="140" s="1"/>
  <c r="I930" i="140" s="1"/>
  <c r="I1012" i="140" s="1"/>
  <c r="I764" i="140"/>
  <c r="I849" i="140" s="1"/>
  <c r="I931" i="140" s="1"/>
  <c r="I1013" i="140" s="1"/>
  <c r="I765" i="140"/>
  <c r="I850" i="140" s="1"/>
  <c r="I932" i="140" s="1"/>
  <c r="I1014" i="140" s="1"/>
  <c r="I766" i="140"/>
  <c r="I851" i="140" s="1"/>
  <c r="I933" i="140" s="1"/>
  <c r="I1015" i="140" s="1"/>
  <c r="I767" i="140"/>
  <c r="I852" i="140" s="1"/>
  <c r="I934" i="140" s="1"/>
  <c r="I1016" i="140" s="1"/>
  <c r="I768" i="140"/>
  <c r="I853" i="140" s="1"/>
  <c r="I935" i="140" s="1"/>
  <c r="I1017" i="140" s="1"/>
  <c r="I769" i="140"/>
  <c r="I854" i="140" s="1"/>
  <c r="I936" i="140" s="1"/>
  <c r="I1018" i="140" s="1"/>
  <c r="I770" i="140"/>
  <c r="I855" i="140" s="1"/>
  <c r="I937" i="140" s="1"/>
  <c r="I1019" i="140" s="1"/>
  <c r="I771" i="140"/>
  <c r="I856" i="140" s="1"/>
  <c r="I938" i="140" s="1"/>
  <c r="I1020" i="140" s="1"/>
  <c r="I772" i="140"/>
  <c r="I857" i="140" s="1"/>
  <c r="I939" i="140" s="1"/>
  <c r="I1021" i="140" s="1"/>
  <c r="I773" i="140"/>
  <c r="I858" i="140" s="1"/>
  <c r="I940" i="140" s="1"/>
  <c r="I1022" i="140" s="1"/>
  <c r="I774" i="140"/>
  <c r="I859" i="140" s="1"/>
  <c r="I941" i="140" s="1"/>
  <c r="I1023" i="140" s="1"/>
  <c r="I775" i="140"/>
  <c r="I860" i="140" s="1"/>
  <c r="I942" i="140" s="1"/>
  <c r="I1024" i="140" s="1"/>
  <c r="I776" i="140"/>
  <c r="I861" i="140" s="1"/>
  <c r="I943" i="140" s="1"/>
  <c r="I1025" i="140" s="1"/>
  <c r="I777" i="140"/>
  <c r="I862" i="140" s="1"/>
  <c r="I944" i="140" s="1"/>
  <c r="I1026" i="140" s="1"/>
  <c r="I778" i="140"/>
  <c r="I863" i="140" s="1"/>
  <c r="I945" i="140" s="1"/>
  <c r="I1027" i="140" s="1"/>
  <c r="I779" i="140"/>
  <c r="I864" i="140" s="1"/>
  <c r="I946" i="140" s="1"/>
  <c r="I1028" i="140" s="1"/>
  <c r="I780" i="140"/>
  <c r="I865" i="140" s="1"/>
  <c r="I947" i="140" s="1"/>
  <c r="I1029" i="140" s="1"/>
  <c r="I781" i="140"/>
  <c r="I866" i="140" s="1"/>
  <c r="I948" i="140" s="1"/>
  <c r="I1030" i="140" s="1"/>
  <c r="I782" i="140"/>
  <c r="I867" i="140" s="1"/>
  <c r="I949" i="140" s="1"/>
  <c r="I1031" i="140" s="1"/>
  <c r="I783" i="140"/>
  <c r="I868" i="140" s="1"/>
  <c r="I950" i="140" s="1"/>
  <c r="I1032" i="140" s="1"/>
  <c r="I784" i="140"/>
  <c r="I869" i="140" s="1"/>
  <c r="I951" i="140" s="1"/>
  <c r="I1033" i="140" s="1"/>
  <c r="I785" i="140"/>
  <c r="I870" i="140" s="1"/>
  <c r="I952" i="140" s="1"/>
  <c r="I1034" i="140" s="1"/>
  <c r="I786" i="140"/>
  <c r="I871" i="140" s="1"/>
  <c r="I953" i="140" s="1"/>
  <c r="I1035" i="140" s="1"/>
  <c r="I787" i="140"/>
  <c r="I872" i="140" s="1"/>
  <c r="I954" i="140" s="1"/>
  <c r="I1036" i="140" s="1"/>
  <c r="I788" i="140"/>
  <c r="I873" i="140" s="1"/>
  <c r="I955" i="140" s="1"/>
  <c r="I1037" i="140" s="1"/>
  <c r="I789" i="140"/>
  <c r="I874" i="140" s="1"/>
  <c r="I956" i="140" s="1"/>
  <c r="I1038" i="140" s="1"/>
  <c r="I790" i="140"/>
  <c r="I875" i="140" s="1"/>
  <c r="I957" i="140" s="1"/>
  <c r="I1039" i="140" s="1"/>
  <c r="I791" i="140"/>
  <c r="I876" i="140" s="1"/>
  <c r="I958" i="140" s="1"/>
  <c r="I1040" i="140" s="1"/>
  <c r="I792" i="140"/>
  <c r="I877" i="140" s="1"/>
  <c r="I959" i="140" s="1"/>
  <c r="I1041" i="140" s="1"/>
  <c r="I793" i="140"/>
  <c r="I878" i="140" s="1"/>
  <c r="I960" i="140" s="1"/>
  <c r="I1042" i="140" s="1"/>
  <c r="I794" i="140"/>
  <c r="I879" i="140" s="1"/>
  <c r="I961" i="140" s="1"/>
  <c r="I1043" i="140" s="1"/>
  <c r="I795" i="140"/>
  <c r="I880" i="140" s="1"/>
  <c r="I962" i="140" s="1"/>
  <c r="I1044" i="140" s="1"/>
  <c r="I796" i="140"/>
  <c r="I881" i="140" s="1"/>
  <c r="I963" i="140" s="1"/>
  <c r="I1045" i="140" s="1"/>
  <c r="I797" i="140"/>
  <c r="I882" i="140" s="1"/>
  <c r="I964" i="140" s="1"/>
  <c r="I1046" i="140" s="1"/>
  <c r="I798" i="140"/>
  <c r="I883" i="140" s="1"/>
  <c r="I965" i="140" s="1"/>
  <c r="I1047" i="140" s="1"/>
  <c r="I799" i="140"/>
  <c r="I884" i="140" s="1"/>
  <c r="I966" i="140" s="1"/>
  <c r="I1048" i="140" s="1"/>
  <c r="I800" i="140"/>
  <c r="I885" i="140" s="1"/>
  <c r="I967" i="140" s="1"/>
  <c r="I1049" i="140" s="1"/>
  <c r="I801" i="140"/>
  <c r="I886" i="140" s="1"/>
  <c r="I968" i="140" s="1"/>
  <c r="I1050" i="140" s="1"/>
  <c r="I802" i="140"/>
  <c r="I887" i="140" s="1"/>
  <c r="I969" i="140" s="1"/>
  <c r="I1051" i="140" s="1"/>
  <c r="I803" i="140"/>
  <c r="I888" i="140" s="1"/>
  <c r="I970" i="140" s="1"/>
  <c r="I1052" i="140" s="1"/>
  <c r="I804" i="140"/>
  <c r="I889" i="140" s="1"/>
  <c r="I971" i="140" s="1"/>
  <c r="I1053" i="140" s="1"/>
  <c r="I805" i="140"/>
  <c r="I890" i="140" s="1"/>
  <c r="I972" i="140" s="1"/>
  <c r="I1054" i="140" s="1"/>
  <c r="I730" i="140"/>
  <c r="I815" i="140" s="1"/>
  <c r="I897" i="140" s="1"/>
  <c r="I979" i="140" s="1"/>
  <c r="F789" i="140"/>
  <c r="F790" i="140"/>
  <c r="F791" i="140"/>
  <c r="F792" i="140"/>
  <c r="F793" i="140"/>
  <c r="F794" i="140"/>
  <c r="F795" i="140"/>
  <c r="F796" i="140"/>
  <c r="F797" i="140"/>
  <c r="F798" i="140"/>
  <c r="F799" i="140"/>
  <c r="F800" i="140"/>
  <c r="F801" i="140"/>
  <c r="F802" i="140"/>
  <c r="F803" i="140"/>
  <c r="F804" i="140"/>
  <c r="F805" i="140"/>
  <c r="F753" i="140"/>
  <c r="F754" i="140"/>
  <c r="F755" i="140"/>
  <c r="F756" i="140"/>
  <c r="F757" i="140"/>
  <c r="F758" i="140"/>
  <c r="F759" i="140"/>
  <c r="F760" i="140"/>
  <c r="F761" i="140"/>
  <c r="F762" i="140"/>
  <c r="F763" i="140"/>
  <c r="F764" i="140"/>
  <c r="F765" i="140"/>
  <c r="F766" i="140"/>
  <c r="F767" i="140"/>
  <c r="F768" i="140"/>
  <c r="F769" i="140"/>
  <c r="F770" i="140"/>
  <c r="F771" i="140"/>
  <c r="F772" i="140"/>
  <c r="F773" i="140"/>
  <c r="F774" i="140"/>
  <c r="F775" i="140"/>
  <c r="F776" i="140"/>
  <c r="F777" i="140"/>
  <c r="F778" i="140"/>
  <c r="F779" i="140"/>
  <c r="F780" i="140"/>
  <c r="F781" i="140"/>
  <c r="F782" i="140"/>
  <c r="F783" i="140"/>
  <c r="F784" i="140"/>
  <c r="F785" i="140"/>
  <c r="F786" i="140"/>
  <c r="F787" i="140"/>
  <c r="F788" i="140"/>
  <c r="F731" i="140"/>
  <c r="F732" i="140"/>
  <c r="F733" i="140"/>
  <c r="F734" i="140"/>
  <c r="F735" i="140"/>
  <c r="F736" i="140"/>
  <c r="F737" i="140"/>
  <c r="F738" i="140"/>
  <c r="F739" i="140"/>
  <c r="F740" i="140"/>
  <c r="F741" i="140"/>
  <c r="F742" i="140"/>
  <c r="F743" i="140"/>
  <c r="F744" i="140"/>
  <c r="F745" i="140"/>
  <c r="F746" i="140"/>
  <c r="F747" i="140"/>
  <c r="F748" i="140"/>
  <c r="F749" i="140"/>
  <c r="F750" i="140"/>
  <c r="F751" i="140"/>
  <c r="F752" i="140"/>
  <c r="F730" i="140"/>
  <c r="E804" i="140"/>
  <c r="E889" i="140" s="1"/>
  <c r="E971" i="140" s="1"/>
  <c r="E1053" i="140" s="1"/>
  <c r="E805" i="140"/>
  <c r="E890" i="140" s="1"/>
  <c r="E972" i="140" s="1"/>
  <c r="E1054" i="140" s="1"/>
  <c r="E781" i="140"/>
  <c r="E866" i="140" s="1"/>
  <c r="E948" i="140" s="1"/>
  <c r="E1030" i="140" s="1"/>
  <c r="E782" i="140"/>
  <c r="E867" i="140" s="1"/>
  <c r="E949" i="140" s="1"/>
  <c r="E1031" i="140" s="1"/>
  <c r="E783" i="140"/>
  <c r="E868" i="140" s="1"/>
  <c r="E950" i="140" s="1"/>
  <c r="E1032" i="140" s="1"/>
  <c r="E784" i="140"/>
  <c r="E869" i="140" s="1"/>
  <c r="E951" i="140" s="1"/>
  <c r="E1033" i="140" s="1"/>
  <c r="E785" i="140"/>
  <c r="E870" i="140" s="1"/>
  <c r="E952" i="140" s="1"/>
  <c r="E1034" i="140" s="1"/>
  <c r="E786" i="140"/>
  <c r="E871" i="140" s="1"/>
  <c r="E953" i="140" s="1"/>
  <c r="E1035" i="140" s="1"/>
  <c r="E787" i="140"/>
  <c r="E872" i="140" s="1"/>
  <c r="E954" i="140" s="1"/>
  <c r="E1036" i="140" s="1"/>
  <c r="E788" i="140"/>
  <c r="E873" i="140" s="1"/>
  <c r="E955" i="140" s="1"/>
  <c r="E1037" i="140" s="1"/>
  <c r="E789" i="140"/>
  <c r="E874" i="140" s="1"/>
  <c r="E956" i="140" s="1"/>
  <c r="E1038" i="140" s="1"/>
  <c r="E790" i="140"/>
  <c r="E875" i="140" s="1"/>
  <c r="E957" i="140" s="1"/>
  <c r="E1039" i="140" s="1"/>
  <c r="E791" i="140"/>
  <c r="E876" i="140" s="1"/>
  <c r="E958" i="140" s="1"/>
  <c r="E1040" i="140" s="1"/>
  <c r="E792" i="140"/>
  <c r="E877" i="140" s="1"/>
  <c r="E959" i="140" s="1"/>
  <c r="E1041" i="140" s="1"/>
  <c r="E793" i="140"/>
  <c r="E878" i="140" s="1"/>
  <c r="E960" i="140" s="1"/>
  <c r="E1042" i="140" s="1"/>
  <c r="E794" i="140"/>
  <c r="E879" i="140" s="1"/>
  <c r="E961" i="140" s="1"/>
  <c r="E1043" i="140" s="1"/>
  <c r="E795" i="140"/>
  <c r="E880" i="140" s="1"/>
  <c r="E962" i="140" s="1"/>
  <c r="E1044" i="140" s="1"/>
  <c r="E796" i="140"/>
  <c r="E881" i="140" s="1"/>
  <c r="E963" i="140" s="1"/>
  <c r="E1045" i="140" s="1"/>
  <c r="E797" i="140"/>
  <c r="E882" i="140" s="1"/>
  <c r="E964" i="140" s="1"/>
  <c r="E1046" i="140" s="1"/>
  <c r="E798" i="140"/>
  <c r="E883" i="140" s="1"/>
  <c r="E965" i="140" s="1"/>
  <c r="E1047" i="140" s="1"/>
  <c r="E799" i="140"/>
  <c r="E884" i="140" s="1"/>
  <c r="E966" i="140" s="1"/>
  <c r="E1048" i="140" s="1"/>
  <c r="E800" i="140"/>
  <c r="E885" i="140" s="1"/>
  <c r="E967" i="140" s="1"/>
  <c r="E1049" i="140" s="1"/>
  <c r="E801" i="140"/>
  <c r="E886" i="140" s="1"/>
  <c r="E968" i="140" s="1"/>
  <c r="E1050" i="140" s="1"/>
  <c r="E802" i="140"/>
  <c r="E887" i="140" s="1"/>
  <c r="E969" i="140" s="1"/>
  <c r="E1051" i="140" s="1"/>
  <c r="E803" i="140"/>
  <c r="E888" i="140" s="1"/>
  <c r="E970" i="140" s="1"/>
  <c r="E1052" i="140" s="1"/>
  <c r="E758" i="140"/>
  <c r="E843" i="140" s="1"/>
  <c r="E925" i="140" s="1"/>
  <c r="E1007" i="140" s="1"/>
  <c r="E759" i="140"/>
  <c r="E844" i="140" s="1"/>
  <c r="E926" i="140" s="1"/>
  <c r="E1008" i="140" s="1"/>
  <c r="E760" i="140"/>
  <c r="E845" i="140" s="1"/>
  <c r="E927" i="140" s="1"/>
  <c r="E1009" i="140" s="1"/>
  <c r="E761" i="140"/>
  <c r="E846" i="140" s="1"/>
  <c r="E928" i="140" s="1"/>
  <c r="E1010" i="140" s="1"/>
  <c r="E762" i="140"/>
  <c r="E847" i="140" s="1"/>
  <c r="E929" i="140" s="1"/>
  <c r="E1011" i="140" s="1"/>
  <c r="E763" i="140"/>
  <c r="E848" i="140" s="1"/>
  <c r="E930" i="140" s="1"/>
  <c r="E1012" i="140" s="1"/>
  <c r="E764" i="140"/>
  <c r="E849" i="140" s="1"/>
  <c r="E931" i="140" s="1"/>
  <c r="E1013" i="140" s="1"/>
  <c r="E765" i="140"/>
  <c r="E850" i="140" s="1"/>
  <c r="E932" i="140" s="1"/>
  <c r="E1014" i="140" s="1"/>
  <c r="E766" i="140"/>
  <c r="E851" i="140" s="1"/>
  <c r="E933" i="140" s="1"/>
  <c r="E1015" i="140" s="1"/>
  <c r="E767" i="140"/>
  <c r="E852" i="140" s="1"/>
  <c r="E934" i="140" s="1"/>
  <c r="E1016" i="140" s="1"/>
  <c r="E768" i="140"/>
  <c r="E853" i="140" s="1"/>
  <c r="E935" i="140" s="1"/>
  <c r="E1017" i="140" s="1"/>
  <c r="E769" i="140"/>
  <c r="E854" i="140" s="1"/>
  <c r="E936" i="140" s="1"/>
  <c r="E1018" i="140" s="1"/>
  <c r="E770" i="140"/>
  <c r="E855" i="140" s="1"/>
  <c r="E937" i="140" s="1"/>
  <c r="E1019" i="140" s="1"/>
  <c r="E771" i="140"/>
  <c r="E856" i="140" s="1"/>
  <c r="E938" i="140" s="1"/>
  <c r="E1020" i="140" s="1"/>
  <c r="E772" i="140"/>
  <c r="E857" i="140" s="1"/>
  <c r="E939" i="140" s="1"/>
  <c r="E1021" i="140" s="1"/>
  <c r="E773" i="140"/>
  <c r="E858" i="140" s="1"/>
  <c r="E940" i="140" s="1"/>
  <c r="E1022" i="140" s="1"/>
  <c r="E774" i="140"/>
  <c r="E859" i="140" s="1"/>
  <c r="E941" i="140" s="1"/>
  <c r="E1023" i="140" s="1"/>
  <c r="E775" i="140"/>
  <c r="E860" i="140" s="1"/>
  <c r="E942" i="140" s="1"/>
  <c r="E1024" i="140" s="1"/>
  <c r="E776" i="140"/>
  <c r="E861" i="140" s="1"/>
  <c r="E943" i="140" s="1"/>
  <c r="E1025" i="140" s="1"/>
  <c r="E777" i="140"/>
  <c r="E862" i="140" s="1"/>
  <c r="E944" i="140" s="1"/>
  <c r="E1026" i="140" s="1"/>
  <c r="E778" i="140"/>
  <c r="E863" i="140" s="1"/>
  <c r="E945" i="140" s="1"/>
  <c r="E1027" i="140" s="1"/>
  <c r="E779" i="140"/>
  <c r="E864" i="140" s="1"/>
  <c r="E946" i="140" s="1"/>
  <c r="E1028" i="140" s="1"/>
  <c r="E780" i="140"/>
  <c r="E865" i="140" s="1"/>
  <c r="E947" i="140" s="1"/>
  <c r="E1029" i="140" s="1"/>
  <c r="E731" i="140"/>
  <c r="E816" i="140" s="1"/>
  <c r="E898" i="140" s="1"/>
  <c r="E980" i="140" s="1"/>
  <c r="E732" i="140"/>
  <c r="E817" i="140" s="1"/>
  <c r="E899" i="140" s="1"/>
  <c r="E981" i="140" s="1"/>
  <c r="E733" i="140"/>
  <c r="E818" i="140" s="1"/>
  <c r="E900" i="140" s="1"/>
  <c r="E982" i="140" s="1"/>
  <c r="E734" i="140"/>
  <c r="E819" i="140" s="1"/>
  <c r="E901" i="140" s="1"/>
  <c r="E983" i="140" s="1"/>
  <c r="E735" i="140"/>
  <c r="E820" i="140" s="1"/>
  <c r="E902" i="140" s="1"/>
  <c r="E984" i="140" s="1"/>
  <c r="E736" i="140"/>
  <c r="E821" i="140" s="1"/>
  <c r="E903" i="140" s="1"/>
  <c r="E985" i="140" s="1"/>
  <c r="E737" i="140"/>
  <c r="E822" i="140" s="1"/>
  <c r="E904" i="140" s="1"/>
  <c r="E986" i="140" s="1"/>
  <c r="E738" i="140"/>
  <c r="E823" i="140" s="1"/>
  <c r="E905" i="140" s="1"/>
  <c r="E987" i="140" s="1"/>
  <c r="E739" i="140"/>
  <c r="E824" i="140" s="1"/>
  <c r="E906" i="140" s="1"/>
  <c r="E988" i="140" s="1"/>
  <c r="E740" i="140"/>
  <c r="E825" i="140" s="1"/>
  <c r="E907" i="140" s="1"/>
  <c r="E989" i="140" s="1"/>
  <c r="E741" i="140"/>
  <c r="E826" i="140" s="1"/>
  <c r="E908" i="140" s="1"/>
  <c r="E990" i="140" s="1"/>
  <c r="E742" i="140"/>
  <c r="E827" i="140" s="1"/>
  <c r="E909" i="140" s="1"/>
  <c r="E991" i="140" s="1"/>
  <c r="E743" i="140"/>
  <c r="E828" i="140" s="1"/>
  <c r="E910" i="140" s="1"/>
  <c r="E992" i="140" s="1"/>
  <c r="E744" i="140"/>
  <c r="E829" i="140" s="1"/>
  <c r="E911" i="140" s="1"/>
  <c r="E993" i="140" s="1"/>
  <c r="E745" i="140"/>
  <c r="E830" i="140" s="1"/>
  <c r="E912" i="140" s="1"/>
  <c r="E994" i="140" s="1"/>
  <c r="E746" i="140"/>
  <c r="E831" i="140" s="1"/>
  <c r="E913" i="140" s="1"/>
  <c r="E995" i="140" s="1"/>
  <c r="E747" i="140"/>
  <c r="E832" i="140" s="1"/>
  <c r="E914" i="140" s="1"/>
  <c r="E996" i="140" s="1"/>
  <c r="E748" i="140"/>
  <c r="E833" i="140" s="1"/>
  <c r="E915" i="140" s="1"/>
  <c r="E997" i="140" s="1"/>
  <c r="E749" i="140"/>
  <c r="E834" i="140" s="1"/>
  <c r="E916" i="140" s="1"/>
  <c r="E998" i="140" s="1"/>
  <c r="E750" i="140"/>
  <c r="E835" i="140" s="1"/>
  <c r="E917" i="140" s="1"/>
  <c r="E999" i="140" s="1"/>
  <c r="E751" i="140"/>
  <c r="E836" i="140" s="1"/>
  <c r="E918" i="140" s="1"/>
  <c r="E1000" i="140" s="1"/>
  <c r="E752" i="140"/>
  <c r="E837" i="140" s="1"/>
  <c r="E919" i="140" s="1"/>
  <c r="E1001" i="140" s="1"/>
  <c r="E753" i="140"/>
  <c r="E838" i="140" s="1"/>
  <c r="E920" i="140" s="1"/>
  <c r="E1002" i="140" s="1"/>
  <c r="E754" i="140"/>
  <c r="E839" i="140" s="1"/>
  <c r="E921" i="140" s="1"/>
  <c r="E1003" i="140" s="1"/>
  <c r="E755" i="140"/>
  <c r="E840" i="140" s="1"/>
  <c r="E922" i="140" s="1"/>
  <c r="E1004" i="140" s="1"/>
  <c r="E756" i="140"/>
  <c r="E841" i="140" s="1"/>
  <c r="E923" i="140" s="1"/>
  <c r="E1005" i="140" s="1"/>
  <c r="E757" i="140"/>
  <c r="E842" i="140" s="1"/>
  <c r="E924" i="140" s="1"/>
  <c r="E1006" i="140" s="1"/>
  <c r="E730" i="140"/>
  <c r="E815" i="140" s="1"/>
  <c r="E897" i="140" s="1"/>
  <c r="E979" i="140" s="1"/>
  <c r="H535" i="140"/>
  <c r="H468" i="140"/>
  <c r="G552" i="140"/>
  <c r="G553" i="140"/>
  <c r="G554" i="140"/>
  <c r="G555" i="140"/>
  <c r="G556" i="140"/>
  <c r="G557" i="140"/>
  <c r="G558" i="140"/>
  <c r="G559" i="140"/>
  <c r="G560" i="140"/>
  <c r="G561" i="140"/>
  <c r="G562" i="140"/>
  <c r="G563" i="140"/>
  <c r="G564" i="140"/>
  <c r="G565" i="140"/>
  <c r="G566" i="140"/>
  <c r="G567" i="140"/>
  <c r="G568" i="140"/>
  <c r="G569" i="140"/>
  <c r="G570" i="140"/>
  <c r="G571" i="140"/>
  <c r="G572" i="140"/>
  <c r="G573" i="140"/>
  <c r="G574" i="140"/>
  <c r="G575" i="140"/>
  <c r="G576" i="140"/>
  <c r="G577" i="140"/>
  <c r="G578" i="140"/>
  <c r="G579" i="140"/>
  <c r="G580" i="140"/>
  <c r="G581" i="140"/>
  <c r="G582" i="140"/>
  <c r="G583" i="140"/>
  <c r="G584" i="140"/>
  <c r="G585" i="140"/>
  <c r="G586" i="140"/>
  <c r="G587" i="140"/>
  <c r="G588" i="140"/>
  <c r="G589" i="140"/>
  <c r="G590" i="140"/>
  <c r="G591" i="140"/>
  <c r="G592" i="140"/>
  <c r="G593" i="140"/>
  <c r="G594" i="140"/>
  <c r="G595" i="140"/>
  <c r="G596" i="140"/>
  <c r="G597" i="140"/>
  <c r="G598" i="140"/>
  <c r="G599" i="140"/>
  <c r="G600" i="140"/>
  <c r="G601" i="140"/>
  <c r="G602" i="140"/>
  <c r="G603" i="140"/>
  <c r="G604" i="140"/>
  <c r="G605" i="140"/>
  <c r="G606" i="140"/>
  <c r="G607" i="140"/>
  <c r="G608" i="140"/>
  <c r="G609" i="140"/>
  <c r="G610" i="140"/>
  <c r="G611" i="140"/>
  <c r="G612" i="140"/>
  <c r="G613" i="140"/>
  <c r="G614" i="140"/>
  <c r="G615" i="140"/>
  <c r="G616" i="140"/>
  <c r="G617" i="140"/>
  <c r="G618" i="140"/>
  <c r="G619" i="140"/>
  <c r="G620" i="140"/>
  <c r="G621" i="140"/>
  <c r="G622" i="140"/>
  <c r="G623" i="140"/>
  <c r="G624" i="140"/>
  <c r="H373" i="140"/>
  <c r="H374" i="140"/>
  <c r="H375" i="140"/>
  <c r="H376" i="140"/>
  <c r="H377" i="140"/>
  <c r="H378" i="140"/>
  <c r="H372" i="140"/>
  <c r="G226" i="140"/>
  <c r="G233" i="140"/>
  <c r="H366" i="140"/>
  <c r="H367" i="140"/>
  <c r="H368" i="140"/>
  <c r="H369" i="140"/>
  <c r="H370" i="140"/>
  <c r="H371" i="140"/>
  <c r="H379" i="140"/>
  <c r="H343" i="140"/>
  <c r="H344" i="140"/>
  <c r="H345" i="140"/>
  <c r="H346" i="140"/>
  <c r="H347" i="140"/>
  <c r="H348" i="140"/>
  <c r="H349" i="140"/>
  <c r="H350" i="140"/>
  <c r="H351" i="140"/>
  <c r="H352" i="140"/>
  <c r="H358" i="140"/>
  <c r="H359" i="140"/>
  <c r="H360" i="140"/>
  <c r="H361" i="140"/>
  <c r="H362" i="140"/>
  <c r="H363" i="140"/>
  <c r="H365" i="140"/>
  <c r="H318" i="140"/>
  <c r="H319" i="140"/>
  <c r="H321" i="140"/>
  <c r="H323" i="140"/>
  <c r="H327" i="140"/>
  <c r="H328" i="140"/>
  <c r="H331" i="140"/>
  <c r="H335" i="140"/>
  <c r="H336" i="140"/>
  <c r="H337" i="140"/>
  <c r="H339" i="140"/>
  <c r="H342" i="140"/>
  <c r="E320" i="140"/>
  <c r="E321" i="140"/>
  <c r="E322" i="140"/>
  <c r="E323" i="140"/>
  <c r="E324" i="140"/>
  <c r="E325" i="140"/>
  <c r="E326" i="140"/>
  <c r="E327" i="140"/>
  <c r="E328" i="140"/>
  <c r="E329" i="140"/>
  <c r="E330" i="140"/>
  <c r="E331" i="140"/>
  <c r="F94" i="140"/>
  <c r="F95" i="140"/>
  <c r="F96" i="140"/>
  <c r="F97" i="140"/>
  <c r="F98" i="140"/>
  <c r="F99" i="140"/>
  <c r="F100" i="140"/>
  <c r="F101" i="140"/>
  <c r="F102" i="140"/>
  <c r="F103" i="140"/>
  <c r="F104" i="140"/>
  <c r="F105" i="140"/>
  <c r="F106" i="140"/>
  <c r="F107" i="140"/>
  <c r="F108" i="140"/>
  <c r="F109" i="140"/>
  <c r="F110" i="140"/>
  <c r="F111" i="140"/>
  <c r="F112" i="140"/>
  <c r="F113" i="140"/>
  <c r="F114" i="140"/>
  <c r="F115" i="140"/>
  <c r="F116" i="140"/>
  <c r="F117" i="140"/>
  <c r="F118" i="140"/>
  <c r="F119" i="140"/>
  <c r="F120" i="140"/>
  <c r="F121" i="140"/>
  <c r="F122" i="140"/>
  <c r="F123" i="140"/>
  <c r="F124" i="140"/>
  <c r="F125" i="140"/>
  <c r="F126" i="140"/>
  <c r="F127" i="140"/>
  <c r="F128" i="140"/>
  <c r="F129" i="140"/>
  <c r="F130" i="140"/>
  <c r="F131" i="140"/>
  <c r="F132" i="140"/>
  <c r="F133" i="140"/>
  <c r="F134" i="140"/>
  <c r="F135" i="140"/>
  <c r="F136" i="140"/>
  <c r="F137" i="140"/>
  <c r="F138" i="140"/>
  <c r="F139" i="140"/>
  <c r="F140" i="140"/>
  <c r="F141" i="140"/>
  <c r="F142" i="140"/>
  <c r="F143" i="140"/>
  <c r="F144" i="140"/>
  <c r="F145" i="140"/>
  <c r="F146" i="140"/>
  <c r="F147" i="140"/>
  <c r="F148" i="140"/>
  <c r="F149" i="140"/>
  <c r="F150" i="140"/>
  <c r="F151" i="140"/>
  <c r="F152" i="140"/>
  <c r="F153" i="140"/>
  <c r="F154" i="140"/>
  <c r="F155" i="140"/>
  <c r="F156" i="140"/>
  <c r="F157" i="140"/>
  <c r="F158" i="140"/>
  <c r="F159" i="140"/>
  <c r="F160" i="140"/>
  <c r="F161" i="140"/>
  <c r="F162" i="140"/>
  <c r="F163" i="140"/>
  <c r="F164" i="140"/>
  <c r="F165" i="140"/>
  <c r="F166" i="140"/>
  <c r="F167" i="140"/>
  <c r="F168" i="140"/>
  <c r="E94" i="140"/>
  <c r="E8265" i="140" s="1"/>
  <c r="E9215" i="140" s="1"/>
  <c r="E95" i="140"/>
  <c r="E96" i="140"/>
  <c r="E97" i="140"/>
  <c r="E98" i="140"/>
  <c r="E99" i="140"/>
  <c r="E100" i="140"/>
  <c r="E101" i="140"/>
  <c r="E102" i="140"/>
  <c r="E103" i="140"/>
  <c r="E104" i="140"/>
  <c r="E105" i="140"/>
  <c r="E106" i="140"/>
  <c r="E107" i="140"/>
  <c r="E108" i="140"/>
  <c r="E109" i="140"/>
  <c r="E110" i="140"/>
  <c r="E111" i="140"/>
  <c r="E112" i="140"/>
  <c r="E113" i="140"/>
  <c r="E114" i="140"/>
  <c r="E115" i="140"/>
  <c r="E116" i="140"/>
  <c r="E117" i="140"/>
  <c r="E118" i="140"/>
  <c r="E119" i="140"/>
  <c r="E120" i="140"/>
  <c r="E121" i="140"/>
  <c r="E122" i="140"/>
  <c r="E123" i="140"/>
  <c r="E124" i="140"/>
  <c r="E125" i="140"/>
  <c r="E126" i="140"/>
  <c r="E127" i="140"/>
  <c r="E128" i="140"/>
  <c r="E129" i="140"/>
  <c r="E130" i="140"/>
  <c r="E131" i="140"/>
  <c r="E132" i="140"/>
  <c r="E133" i="140"/>
  <c r="E134" i="140"/>
  <c r="E135" i="140"/>
  <c r="E136" i="140"/>
  <c r="E137" i="140"/>
  <c r="E138" i="140"/>
  <c r="E139" i="140"/>
  <c r="E140" i="140"/>
  <c r="E141" i="140"/>
  <c r="E142" i="140"/>
  <c r="E8313" i="140" s="1"/>
  <c r="E9263" i="140" s="1"/>
  <c r="E143" i="140"/>
  <c r="E8314" i="140" s="1"/>
  <c r="E9264" i="140" s="1"/>
  <c r="E144" i="140"/>
  <c r="E145" i="140"/>
  <c r="E146" i="140"/>
  <c r="E147" i="140"/>
  <c r="E148" i="140"/>
  <c r="E149" i="140"/>
  <c r="E150" i="140"/>
  <c r="E151" i="140"/>
  <c r="E152" i="140"/>
  <c r="E153" i="140"/>
  <c r="E154" i="140"/>
  <c r="E155" i="140"/>
  <c r="E156" i="140"/>
  <c r="E157" i="140"/>
  <c r="E158" i="140"/>
  <c r="E159" i="140"/>
  <c r="E160" i="140"/>
  <c r="E161" i="140"/>
  <c r="E162" i="140"/>
  <c r="E163" i="140"/>
  <c r="E164" i="140"/>
  <c r="E165" i="140"/>
  <c r="E166" i="140"/>
  <c r="E167" i="140"/>
  <c r="E168" i="140"/>
  <c r="G225" i="140"/>
  <c r="G227" i="140"/>
  <c r="G228" i="140"/>
  <c r="G229" i="140"/>
  <c r="G230" i="140"/>
  <c r="G231" i="140"/>
  <c r="G377" i="140" s="1"/>
  <c r="G232" i="140"/>
  <c r="G26" i="112"/>
  <c r="H484" i="140"/>
  <c r="J3210" i="140" l="1"/>
  <c r="J3254" i="140"/>
  <c r="J2721" i="140"/>
  <c r="J3162" i="140"/>
  <c r="L1102" i="140"/>
  <c r="J3114" i="140"/>
  <c r="H1148" i="140"/>
  <c r="I1148" i="140" s="1"/>
  <c r="L1079" i="140"/>
  <c r="J3065" i="140"/>
  <c r="J3160" i="140"/>
  <c r="L1095" i="140"/>
  <c r="J3332" i="140"/>
  <c r="J3399" i="140"/>
  <c r="J8414" i="140"/>
  <c r="J8557" i="140"/>
  <c r="J8595" i="140"/>
  <c r="J8931" i="140"/>
  <c r="J3170" i="140"/>
  <c r="J3357" i="140"/>
  <c r="J3067" i="140"/>
  <c r="J3309" i="140"/>
  <c r="J3803" i="140"/>
  <c r="L1104" i="140"/>
  <c r="H1151" i="140"/>
  <c r="I1151" i="140" s="1"/>
  <c r="L1082" i="140"/>
  <c r="J3455" i="140"/>
  <c r="H1150" i="140"/>
  <c r="I1150" i="140" s="1"/>
  <c r="I1081" i="140"/>
  <c r="L1081" i="140"/>
  <c r="J1077" i="140"/>
  <c r="L1077" i="140"/>
  <c r="H1149" i="140"/>
  <c r="I1149" i="140" s="1"/>
  <c r="I1080" i="140"/>
  <c r="L1080" i="140"/>
  <c r="J2310" i="140"/>
  <c r="L1099" i="140"/>
  <c r="J3368" i="140"/>
  <c r="L1098" i="140"/>
  <c r="J2976" i="140"/>
  <c r="J3009" i="140"/>
  <c r="J3359" i="140"/>
  <c r="J3318" i="140"/>
  <c r="J3494" i="140"/>
  <c r="J8360" i="140"/>
  <c r="J8999" i="140"/>
  <c r="J3557" i="140"/>
  <c r="J3732" i="140"/>
  <c r="J3677" i="140"/>
  <c r="J3610" i="140"/>
  <c r="J3555" i="140"/>
  <c r="J3520" i="140"/>
  <c r="J6645" i="140"/>
  <c r="L6645" i="140" s="1"/>
  <c r="L1124" i="140"/>
  <c r="L1100" i="140"/>
  <c r="J3341" i="140"/>
  <c r="L1092" i="140"/>
  <c r="L1131" i="140"/>
  <c r="L1090" i="140"/>
  <c r="J3164" i="140"/>
  <c r="J2981" i="140"/>
  <c r="J3656" i="140"/>
  <c r="J8514" i="140"/>
  <c r="J8732" i="140"/>
  <c r="J8650" i="140"/>
  <c r="L1120" i="140"/>
  <c r="I6444" i="140"/>
  <c r="L1129" i="140"/>
  <c r="L1089" i="140"/>
  <c r="J3218" i="140"/>
  <c r="J3117" i="140"/>
  <c r="J3310" i="140"/>
  <c r="J3262" i="140"/>
  <c r="J3485" i="140"/>
  <c r="J6644" i="140"/>
  <c r="L6644" i="140" s="1"/>
  <c r="J9100" i="140"/>
  <c r="J9186" i="140"/>
  <c r="J2200" i="140"/>
  <c r="H230" i="162"/>
  <c r="J3141" i="140"/>
  <c r="J2983" i="140"/>
  <c r="J3444" i="140"/>
  <c r="J3159" i="140"/>
  <c r="J2988" i="140"/>
  <c r="J3576" i="140"/>
  <c r="J2383" i="140"/>
  <c r="J3171" i="140"/>
  <c r="J3161" i="140"/>
  <c r="J3044" i="140"/>
  <c r="J3179" i="140"/>
  <c r="J3163" i="140"/>
  <c r="J3049" i="140"/>
  <c r="J3712" i="140"/>
  <c r="J3685" i="140"/>
  <c r="J3682" i="140"/>
  <c r="J3149" i="140"/>
  <c r="J3002" i="140"/>
  <c r="J3584" i="140"/>
  <c r="J2521" i="140"/>
  <c r="J2321" i="140"/>
  <c r="J3187" i="140"/>
  <c r="J3605" i="140"/>
  <c r="J2212" i="140"/>
  <c r="J2167" i="140"/>
  <c r="J2962" i="140"/>
  <c r="J3197" i="140"/>
  <c r="J3189" i="140"/>
  <c r="J3060" i="140"/>
  <c r="J3054" i="140"/>
  <c r="J3003" i="140"/>
  <c r="J3366" i="140"/>
  <c r="J3320" i="140"/>
  <c r="J3243" i="140"/>
  <c r="J3746" i="140"/>
  <c r="J3698" i="140"/>
  <c r="J3671" i="140"/>
  <c r="J3615" i="140"/>
  <c r="J3544" i="140"/>
  <c r="J3530" i="140"/>
  <c r="J3492" i="140"/>
  <c r="J3489" i="140"/>
  <c r="J3432" i="140"/>
  <c r="J3424" i="140"/>
  <c r="J3798" i="140"/>
  <c r="J3820" i="140"/>
  <c r="J8473" i="140"/>
  <c r="J8534" i="140"/>
  <c r="J9001" i="140"/>
  <c r="J8908" i="140"/>
  <c r="J3042" i="140"/>
  <c r="J3518" i="140"/>
  <c r="J3169" i="140"/>
  <c r="J3370" i="140"/>
  <c r="J3597" i="140"/>
  <c r="J2331" i="140"/>
  <c r="J8536" i="140"/>
  <c r="J9118" i="140"/>
  <c r="J9057" i="140"/>
  <c r="J9038" i="140"/>
  <c r="J8892" i="140"/>
  <c r="J3026" i="140"/>
  <c r="J2970" i="140"/>
  <c r="J2339" i="140"/>
  <c r="J3182" i="140"/>
  <c r="J3052" i="140"/>
  <c r="J3221" i="140"/>
  <c r="J3213" i="140"/>
  <c r="J3202" i="140"/>
  <c r="J3199" i="140"/>
  <c r="J3183" i="140"/>
  <c r="J3155" i="140"/>
  <c r="J3104" i="140"/>
  <c r="J3062" i="140"/>
  <c r="J3045" i="140"/>
  <c r="J2986" i="140"/>
  <c r="J2965" i="140"/>
  <c r="J3322" i="140"/>
  <c r="J3311" i="140"/>
  <c r="J3267" i="140"/>
  <c r="J3678" i="140"/>
  <c r="J3635" i="140"/>
  <c r="J3480" i="140"/>
  <c r="J3477" i="140"/>
  <c r="J3466" i="140"/>
  <c r="J3442" i="140"/>
  <c r="J3413" i="140"/>
  <c r="J3394" i="140"/>
  <c r="J3789" i="140"/>
  <c r="J3770" i="140"/>
  <c r="J3819" i="140"/>
  <c r="J8617" i="140"/>
  <c r="J8601" i="140"/>
  <c r="J9097" i="140"/>
  <c r="J8927" i="140"/>
  <c r="J8759" i="140"/>
  <c r="J8686" i="140"/>
  <c r="J8681" i="140"/>
  <c r="J8676" i="140"/>
  <c r="J3004" i="140"/>
  <c r="J3687" i="140"/>
  <c r="J3201" i="140"/>
  <c r="J3372" i="140"/>
  <c r="J3303" i="140"/>
  <c r="J3654" i="140"/>
  <c r="J3617" i="140"/>
  <c r="J3599" i="140"/>
  <c r="J3586" i="140"/>
  <c r="J3578" i="140"/>
  <c r="J3567" i="140"/>
  <c r="J3542" i="140"/>
  <c r="J3476" i="140"/>
  <c r="J3388" i="140"/>
  <c r="J3380" i="140"/>
  <c r="J8376" i="140"/>
  <c r="J8394" i="140"/>
  <c r="J8460" i="140"/>
  <c r="J8455" i="140"/>
  <c r="J8442" i="140"/>
  <c r="J8439" i="140"/>
  <c r="J8437" i="140"/>
  <c r="J8506" i="140"/>
  <c r="J8504" i="140"/>
  <c r="J8541" i="140"/>
  <c r="J8582" i="140"/>
  <c r="J9095" i="140"/>
  <c r="J9040" i="140"/>
  <c r="J8890" i="140"/>
  <c r="J8839" i="140"/>
  <c r="J8799" i="140"/>
  <c r="J8783" i="140"/>
  <c r="J8716" i="140"/>
  <c r="J8652" i="140"/>
  <c r="J8645" i="140"/>
  <c r="J9170" i="140"/>
  <c r="J2596" i="140"/>
  <c r="J2109" i="140"/>
  <c r="J2996" i="140"/>
  <c r="J3248" i="140"/>
  <c r="J3581" i="140"/>
  <c r="J3479" i="140"/>
  <c r="J3773" i="140"/>
  <c r="J2908" i="140"/>
  <c r="J2790" i="140"/>
  <c r="J3191" i="140"/>
  <c r="J3165" i="140"/>
  <c r="J2636" i="140"/>
  <c r="J3326" i="140"/>
  <c r="J3748" i="140"/>
  <c r="J3561" i="140"/>
  <c r="J6643" i="140"/>
  <c r="L6643" i="140" s="1"/>
  <c r="J2508" i="140"/>
  <c r="J2494" i="140"/>
  <c r="J2476" i="140"/>
  <c r="J2468" i="140"/>
  <c r="J3224" i="140"/>
  <c r="J3203" i="140"/>
  <c r="J3137" i="140"/>
  <c r="J3115" i="140"/>
  <c r="J3090" i="140"/>
  <c r="J3061" i="140"/>
  <c r="J3056" i="140"/>
  <c r="J3040" i="140"/>
  <c r="J3315" i="140"/>
  <c r="J3247" i="140"/>
  <c r="J3675" i="140"/>
  <c r="J3627" i="140"/>
  <c r="J3619" i="140"/>
  <c r="J3614" i="140"/>
  <c r="J3606" i="140"/>
  <c r="J3569" i="140"/>
  <c r="J3527" i="140"/>
  <c r="J3467" i="140"/>
  <c r="J3448" i="140"/>
  <c r="J3406" i="140"/>
  <c r="J3764" i="140"/>
  <c r="J3184" i="140"/>
  <c r="J2980" i="140"/>
  <c r="J3620" i="140"/>
  <c r="J3196" i="140"/>
  <c r="J3181" i="140"/>
  <c r="J2969" i="140"/>
  <c r="J3206" i="140"/>
  <c r="J2974" i="140"/>
  <c r="J3297" i="140"/>
  <c r="J3278" i="140"/>
  <c r="J6635" i="140"/>
  <c r="L6635" i="140" s="1"/>
  <c r="J2405" i="140"/>
  <c r="J3177" i="140"/>
  <c r="J3174" i="140"/>
  <c r="J3142" i="140"/>
  <c r="J3034" i="140"/>
  <c r="J3355" i="140"/>
  <c r="J3734" i="140"/>
  <c r="J3710" i="140"/>
  <c r="J3661" i="140"/>
  <c r="J3653" i="140"/>
  <c r="J3645" i="140"/>
  <c r="J3595" i="140"/>
  <c r="J3563" i="140"/>
  <c r="J3524" i="140"/>
  <c r="J3500" i="140"/>
  <c r="J3379" i="140"/>
  <c r="J3788" i="140"/>
  <c r="J8446" i="140"/>
  <c r="J8498" i="140"/>
  <c r="J8535" i="140"/>
  <c r="J8533" i="140"/>
  <c r="J8525" i="140"/>
  <c r="J8580" i="140"/>
  <c r="J9076" i="140"/>
  <c r="J9063" i="140"/>
  <c r="J9007" i="140"/>
  <c r="J8936" i="140"/>
  <c r="J8766" i="140"/>
  <c r="J3589" i="140"/>
  <c r="J3504" i="140"/>
  <c r="J3124" i="140"/>
  <c r="J2670" i="140"/>
  <c r="J2966" i="140"/>
  <c r="J3361" i="140"/>
  <c r="J3604" i="140"/>
  <c r="J2893" i="140"/>
  <c r="J2877" i="140"/>
  <c r="J2831" i="140"/>
  <c r="J3192" i="140"/>
  <c r="J3166" i="140"/>
  <c r="J3131" i="140"/>
  <c r="J3095" i="140"/>
  <c r="J3070" i="140"/>
  <c r="J3010" i="140"/>
  <c r="J3344" i="140"/>
  <c r="J3336" i="140"/>
  <c r="J3260" i="140"/>
  <c r="J3739" i="140"/>
  <c r="J3718" i="140"/>
  <c r="J3549" i="140"/>
  <c r="J3521" i="140"/>
  <c r="J3502" i="140"/>
  <c r="J3429" i="140"/>
  <c r="J3389" i="140"/>
  <c r="J8405" i="140"/>
  <c r="J8438" i="140"/>
  <c r="J8436" i="140"/>
  <c r="J8505" i="140"/>
  <c r="J8503" i="140"/>
  <c r="J8517" i="140"/>
  <c r="J8507" i="140"/>
  <c r="J9078" i="140"/>
  <c r="J9065" i="140"/>
  <c r="J8973" i="140"/>
  <c r="J8968" i="140"/>
  <c r="J8896" i="140"/>
  <c r="J9164" i="140"/>
  <c r="J9159" i="140"/>
  <c r="J9154" i="140"/>
  <c r="J2233" i="140"/>
  <c r="J3057" i="140"/>
  <c r="J3354" i="140"/>
  <c r="J3631" i="140"/>
  <c r="J3151" i="140"/>
  <c r="J3135" i="140"/>
  <c r="J3064" i="140"/>
  <c r="J3343" i="140"/>
  <c r="J3074" i="140"/>
  <c r="J3053" i="140"/>
  <c r="J3550" i="140"/>
  <c r="J3517" i="140"/>
  <c r="J3430" i="140"/>
  <c r="J2802" i="140"/>
  <c r="J2613" i="140"/>
  <c r="J2605" i="140"/>
  <c r="J2126" i="140"/>
  <c r="J3133" i="140"/>
  <c r="J3109" i="140"/>
  <c r="J3036" i="140"/>
  <c r="J3362" i="140"/>
  <c r="J3298" i="140"/>
  <c r="J3273" i="140"/>
  <c r="J3265" i="140"/>
  <c r="J3749" i="140"/>
  <c r="J3704" i="140"/>
  <c r="J3636" i="140"/>
  <c r="J3573" i="140"/>
  <c r="J3562" i="140"/>
  <c r="J3559" i="140"/>
  <c r="J3546" i="140"/>
  <c r="J3540" i="140"/>
  <c r="J3488" i="140"/>
  <c r="J3483" i="140"/>
  <c r="J3471" i="140"/>
  <c r="J3410" i="140"/>
  <c r="J3405" i="140"/>
  <c r="J3386" i="140"/>
  <c r="J8400" i="140"/>
  <c r="J9098" i="140"/>
  <c r="J9091" i="140"/>
  <c r="J8978" i="140"/>
  <c r="J8957" i="140"/>
  <c r="J8922" i="140"/>
  <c r="J8911" i="140"/>
  <c r="J8906" i="140"/>
  <c r="J8866" i="140"/>
  <c r="J8864" i="140"/>
  <c r="J9171" i="140"/>
  <c r="J9166" i="140"/>
  <c r="J9161" i="140"/>
  <c r="J9193" i="140"/>
  <c r="J9203" i="140"/>
  <c r="J3186" i="140"/>
  <c r="J8569" i="140"/>
  <c r="F9695" i="140"/>
  <c r="J8745" i="140"/>
  <c r="J2692" i="140"/>
  <c r="J3601" i="140"/>
  <c r="F9850" i="140"/>
  <c r="J8900" i="140"/>
  <c r="J2583" i="140"/>
  <c r="J2223" i="140"/>
  <c r="J2147" i="140"/>
  <c r="J3200" i="140"/>
  <c r="J3146" i="140"/>
  <c r="J3139" i="140"/>
  <c r="J3738" i="140"/>
  <c r="J3629" i="140"/>
  <c r="J3548" i="140"/>
  <c r="J3537" i="140"/>
  <c r="J3462" i="140"/>
  <c r="J3454" i="140"/>
  <c r="J3446" i="140"/>
  <c r="F9421" i="140"/>
  <c r="J8471" i="140"/>
  <c r="F9523" i="140"/>
  <c r="J8573" i="140"/>
  <c r="F10066" i="140"/>
  <c r="J10066" i="140" s="1"/>
  <c r="J9116" i="140"/>
  <c r="F10009" i="140"/>
  <c r="J9059" i="140"/>
  <c r="F9821" i="140"/>
  <c r="J8871" i="140"/>
  <c r="G9781" i="140"/>
  <c r="J8831" i="140"/>
  <c r="F10125" i="140"/>
  <c r="J10125" i="140" s="1"/>
  <c r="J9175" i="140"/>
  <c r="J2622" i="140"/>
  <c r="J2614" i="140"/>
  <c r="J2551" i="140"/>
  <c r="J2390" i="140"/>
  <c r="J3103" i="140"/>
  <c r="J3089" i="140"/>
  <c r="J3014" i="140"/>
  <c r="J3011" i="140"/>
  <c r="J3006" i="140"/>
  <c r="J3263" i="140"/>
  <c r="J3244" i="140"/>
  <c r="J3695" i="140"/>
  <c r="J3684" i="140"/>
  <c r="J3647" i="140"/>
  <c r="J3639" i="140"/>
  <c r="J3478" i="140"/>
  <c r="J3475" i="140"/>
  <c r="J3472" i="140"/>
  <c r="J3459" i="140"/>
  <c r="J3800" i="140"/>
  <c r="J8372" i="140"/>
  <c r="F9341" i="140"/>
  <c r="J8391" i="140"/>
  <c r="J8403" i="140"/>
  <c r="G9540" i="140"/>
  <c r="J8590" i="140"/>
  <c r="F10076" i="140"/>
  <c r="J10076" i="140" s="1"/>
  <c r="J9126" i="140"/>
  <c r="J9053" i="140"/>
  <c r="J8904" i="140"/>
  <c r="F9852" i="140"/>
  <c r="J8902" i="140"/>
  <c r="G9844" i="140"/>
  <c r="J8894" i="140"/>
  <c r="J8801" i="140"/>
  <c r="J8762" i="140"/>
  <c r="J8757" i="140"/>
  <c r="J8728" i="140"/>
  <c r="J8709" i="140"/>
  <c r="F9607" i="140"/>
  <c r="J8657" i="140"/>
  <c r="J8654" i="140"/>
  <c r="J8620" i="140"/>
  <c r="F10127" i="140"/>
  <c r="J10127" i="140" s="1"/>
  <c r="J9177" i="140"/>
  <c r="J9201" i="140"/>
  <c r="F9419" i="140"/>
  <c r="J8469" i="140"/>
  <c r="F10102" i="140"/>
  <c r="J9152" i="140"/>
  <c r="J2706" i="140"/>
  <c r="J3173" i="140"/>
  <c r="J3087" i="140"/>
  <c r="J3741" i="140"/>
  <c r="F10150" i="140"/>
  <c r="J10150" i="140" s="1"/>
  <c r="J9200" i="140"/>
  <c r="J3216" i="140"/>
  <c r="J3144" i="140"/>
  <c r="J3616" i="140"/>
  <c r="J2761" i="140"/>
  <c r="F9762" i="140"/>
  <c r="J8812" i="140"/>
  <c r="F9686" i="140"/>
  <c r="J8736" i="140"/>
  <c r="J2740" i="140"/>
  <c r="J2248" i="140"/>
  <c r="J2234" i="140"/>
  <c r="J3365" i="140"/>
  <c r="J3279" i="140"/>
  <c r="J3257" i="140"/>
  <c r="J3713" i="140"/>
  <c r="J3692" i="140"/>
  <c r="J3665" i="140"/>
  <c r="J3794" i="140"/>
  <c r="G9324" i="140"/>
  <c r="J8374" i="140"/>
  <c r="F9348" i="140"/>
  <c r="J8398" i="140"/>
  <c r="F9490" i="140"/>
  <c r="J8540" i="140"/>
  <c r="F10078" i="140"/>
  <c r="J10078" i="140" s="1"/>
  <c r="J9128" i="140"/>
  <c r="F10035" i="140"/>
  <c r="J9085" i="140"/>
  <c r="F10018" i="140"/>
  <c r="J9068" i="140"/>
  <c r="F9937" i="140"/>
  <c r="J8987" i="140"/>
  <c r="F9775" i="140"/>
  <c r="J8825" i="140"/>
  <c r="G9743" i="140"/>
  <c r="J8793" i="140"/>
  <c r="F9592" i="140"/>
  <c r="J8642" i="140"/>
  <c r="G9572" i="140"/>
  <c r="J8622" i="140"/>
  <c r="F10087" i="140"/>
  <c r="J10087" i="140" s="1"/>
  <c r="J9137" i="140"/>
  <c r="F9442" i="140"/>
  <c r="J8492" i="140"/>
  <c r="F9795" i="140"/>
  <c r="J8845" i="140"/>
  <c r="J3076" i="140"/>
  <c r="J3733" i="140"/>
  <c r="J3725" i="140"/>
  <c r="J3637" i="140"/>
  <c r="J3526" i="140"/>
  <c r="F9318" i="140"/>
  <c r="J8368" i="140"/>
  <c r="F9999" i="140"/>
  <c r="J9049" i="140"/>
  <c r="F9742" i="140"/>
  <c r="J8792" i="140"/>
  <c r="F9703" i="140"/>
  <c r="J8753" i="140"/>
  <c r="F9652" i="140"/>
  <c r="J8702" i="140"/>
  <c r="J2735" i="140"/>
  <c r="G9699" i="140"/>
  <c r="J8749" i="140"/>
  <c r="J2278" i="140"/>
  <c r="J3148" i="140"/>
  <c r="J3024" i="140"/>
  <c r="J2816" i="140"/>
  <c r="J2663" i="140"/>
  <c r="J2659" i="140"/>
  <c r="J2431" i="140"/>
  <c r="J2421" i="140"/>
  <c r="J3153" i="140"/>
  <c r="J3284" i="140"/>
  <c r="J3281" i="140"/>
  <c r="J3721" i="140"/>
  <c r="J3705" i="140"/>
  <c r="J3689" i="140"/>
  <c r="J3594" i="140"/>
  <c r="J3565" i="140"/>
  <c r="J3519" i="140"/>
  <c r="J3514" i="140"/>
  <c r="J3408" i="140"/>
  <c r="J3400" i="140"/>
  <c r="J3387" i="140"/>
  <c r="J3382" i="140"/>
  <c r="J3783" i="140"/>
  <c r="J3778" i="140"/>
  <c r="J3767" i="140"/>
  <c r="J3762" i="140"/>
  <c r="F9296" i="140"/>
  <c r="J8346" i="140"/>
  <c r="G9367" i="140"/>
  <c r="J8417" i="140"/>
  <c r="J9079" i="140"/>
  <c r="J9077" i="140"/>
  <c r="J9070" i="140"/>
  <c r="F9945" i="140"/>
  <c r="J8995" i="140"/>
  <c r="J8984" i="140"/>
  <c r="J8953" i="140"/>
  <c r="J8942" i="140"/>
  <c r="J8929" i="140"/>
  <c r="J8880" i="140"/>
  <c r="F9825" i="140"/>
  <c r="J8875" i="140"/>
  <c r="F9724" i="140"/>
  <c r="J8774" i="140"/>
  <c r="F9693" i="140"/>
  <c r="J8743" i="140"/>
  <c r="J8740" i="140"/>
  <c r="F9688" i="140"/>
  <c r="J8738" i="140"/>
  <c r="F9625" i="140"/>
  <c r="J8675" i="140"/>
  <c r="J8672" i="140"/>
  <c r="F9620" i="140"/>
  <c r="J8670" i="140"/>
  <c r="G9580" i="140"/>
  <c r="J8630" i="140"/>
  <c r="J9178" i="140"/>
  <c r="F10064" i="140"/>
  <c r="J10064" i="140" s="1"/>
  <c r="J9114" i="140"/>
  <c r="J2682" i="140"/>
  <c r="J2979" i="140"/>
  <c r="J3523" i="140"/>
  <c r="J3457" i="140"/>
  <c r="J3441" i="140"/>
  <c r="F10152" i="140"/>
  <c r="J10152" i="140" s="1"/>
  <c r="J9202" i="140"/>
  <c r="J2350" i="140"/>
  <c r="J2187" i="140"/>
  <c r="F10011" i="140"/>
  <c r="J9061" i="140"/>
  <c r="F9930" i="140"/>
  <c r="J8980" i="140"/>
  <c r="F9823" i="140"/>
  <c r="J8873" i="140"/>
  <c r="F9618" i="140"/>
  <c r="J8668" i="140"/>
  <c r="F10129" i="140"/>
  <c r="J10129" i="140" s="1"/>
  <c r="J9179" i="140"/>
  <c r="J2534" i="140"/>
  <c r="J3119" i="140"/>
  <c r="J3116" i="140"/>
  <c r="J3068" i="140"/>
  <c r="J3543" i="140"/>
  <c r="J3439" i="140"/>
  <c r="J3423" i="140"/>
  <c r="J3397" i="140"/>
  <c r="J8353" i="140"/>
  <c r="F9425" i="140"/>
  <c r="J8475" i="140"/>
  <c r="J9132" i="140"/>
  <c r="J9089" i="140"/>
  <c r="J9081" i="140"/>
  <c r="J9072" i="140"/>
  <c r="J8986" i="140"/>
  <c r="F9838" i="140"/>
  <c r="J8888" i="140"/>
  <c r="F9785" i="140"/>
  <c r="J8835" i="140"/>
  <c r="F9627" i="140"/>
  <c r="J8677" i="140"/>
  <c r="J8674" i="140"/>
  <c r="J8646" i="140"/>
  <c r="G9585" i="140"/>
  <c r="J8635" i="140"/>
  <c r="F10089" i="140"/>
  <c r="J10089" i="140" s="1"/>
  <c r="J9139" i="140"/>
  <c r="J9180" i="140"/>
  <c r="J3033" i="140"/>
  <c r="J3023" i="140"/>
  <c r="J3018" i="140"/>
  <c r="J3015" i="140"/>
  <c r="J3005" i="140"/>
  <c r="J3000" i="140"/>
  <c r="J2985" i="140"/>
  <c r="J3374" i="140"/>
  <c r="J3328" i="140"/>
  <c r="J3294" i="140"/>
  <c r="J3291" i="140"/>
  <c r="J3272" i="140"/>
  <c r="J3740" i="140"/>
  <c r="J3730" i="140"/>
  <c r="J3717" i="140"/>
  <c r="J3714" i="140"/>
  <c r="J3683" i="140"/>
  <c r="J3649" i="140"/>
  <c r="J3623" i="140"/>
  <c r="J3618" i="140"/>
  <c r="J3608" i="140"/>
  <c r="J3603" i="140"/>
  <c r="J3580" i="140"/>
  <c r="J3547" i="140"/>
  <c r="J3534" i="140"/>
  <c r="J3528" i="140"/>
  <c r="J3513" i="140"/>
  <c r="J3495" i="140"/>
  <c r="J3490" i="140"/>
  <c r="J3487" i="140"/>
  <c r="J3482" i="140"/>
  <c r="J3469" i="140"/>
  <c r="J3461" i="140"/>
  <c r="J3456" i="140"/>
  <c r="J3451" i="140"/>
  <c r="J3425" i="140"/>
  <c r="J3376" i="140"/>
  <c r="J3793" i="140"/>
  <c r="J3780" i="140"/>
  <c r="J3804" i="140"/>
  <c r="J3811" i="140"/>
  <c r="J6627" i="140"/>
  <c r="L6627" i="140" s="1"/>
  <c r="J8347" i="140"/>
  <c r="J8567" i="140"/>
  <c r="J9134" i="140"/>
  <c r="J9122" i="140"/>
  <c r="J9102" i="140"/>
  <c r="J9093" i="140"/>
  <c r="J9042" i="140"/>
  <c r="J9003" i="140"/>
  <c r="J8874" i="140"/>
  <c r="J8851" i="140"/>
  <c r="J8775" i="140"/>
  <c r="J8770" i="140"/>
  <c r="J8698" i="140"/>
  <c r="J3212" i="140"/>
  <c r="J3180" i="140"/>
  <c r="J3091" i="140"/>
  <c r="J3043" i="140"/>
  <c r="J3038" i="140"/>
  <c r="J2992" i="140"/>
  <c r="J2987" i="140"/>
  <c r="J3356" i="140"/>
  <c r="J3349" i="140"/>
  <c r="J3301" i="140"/>
  <c r="J3296" i="140"/>
  <c r="J3266" i="140"/>
  <c r="J3744" i="140"/>
  <c r="J3709" i="140"/>
  <c r="J3659" i="140"/>
  <c r="J3625" i="140"/>
  <c r="J3622" i="140"/>
  <c r="J3582" i="140"/>
  <c r="J3566" i="140"/>
  <c r="J3554" i="140"/>
  <c r="J3536" i="140"/>
  <c r="J3463" i="140"/>
  <c r="J3445" i="140"/>
  <c r="J3435" i="140"/>
  <c r="J3414" i="140"/>
  <c r="J3401" i="140"/>
  <c r="J3391" i="140"/>
  <c r="J3813" i="140"/>
  <c r="J6648" i="140"/>
  <c r="L6648" i="140" s="1"/>
  <c r="J6640" i="140"/>
  <c r="L6640" i="140" s="1"/>
  <c r="J8378" i="140"/>
  <c r="J8361" i="140"/>
  <c r="J8538" i="140"/>
  <c r="J8521" i="140"/>
  <c r="J8571" i="140"/>
  <c r="J8584" i="140"/>
  <c r="J8915" i="140"/>
  <c r="J8898" i="140"/>
  <c r="J8820" i="140"/>
  <c r="J8805" i="140"/>
  <c r="J8767" i="140"/>
  <c r="J8765" i="140"/>
  <c r="J8763" i="140"/>
  <c r="J8734" i="140"/>
  <c r="J8718" i="140"/>
  <c r="J8655" i="140"/>
  <c r="J8653" i="140"/>
  <c r="J8651" i="140"/>
  <c r="J8649" i="140"/>
  <c r="J8647" i="140"/>
  <c r="J8640" i="140"/>
  <c r="J9172" i="140"/>
  <c r="J3127" i="140"/>
  <c r="J3112" i="140"/>
  <c r="J3107" i="140"/>
  <c r="J3088" i="140"/>
  <c r="J3032" i="140"/>
  <c r="J3027" i="140"/>
  <c r="J3017" i="140"/>
  <c r="J3351" i="140"/>
  <c r="J3308" i="140"/>
  <c r="J3255" i="140"/>
  <c r="J3242" i="140"/>
  <c r="J3751" i="140"/>
  <c r="J3711" i="140"/>
  <c r="J3690" i="140"/>
  <c r="J3648" i="140"/>
  <c r="J3612" i="140"/>
  <c r="J3592" i="140"/>
  <c r="J3556" i="140"/>
  <c r="J3541" i="140"/>
  <c r="J3538" i="140"/>
  <c r="J3533" i="140"/>
  <c r="J3512" i="140"/>
  <c r="J3499" i="140"/>
  <c r="J3486" i="140"/>
  <c r="J3450" i="140"/>
  <c r="J3416" i="140"/>
  <c r="J3792" i="140"/>
  <c r="J3776" i="140"/>
  <c r="J3765" i="140"/>
  <c r="F9478" i="140"/>
  <c r="J8528" i="140"/>
  <c r="F9875" i="140"/>
  <c r="J8925" i="140"/>
  <c r="F9845" i="140"/>
  <c r="J8895" i="140"/>
  <c r="J3150" i="140"/>
  <c r="J3122" i="140"/>
  <c r="J2982" i="140"/>
  <c r="G9320" i="140"/>
  <c r="J8370" i="140"/>
  <c r="F9914" i="140"/>
  <c r="J8964" i="140"/>
  <c r="F9847" i="140"/>
  <c r="J8897" i="140"/>
  <c r="F9644" i="140"/>
  <c r="J8694" i="140"/>
  <c r="F9634" i="140"/>
  <c r="J8684" i="140"/>
  <c r="J3134" i="140"/>
  <c r="J3073" i="140"/>
  <c r="J2984" i="140"/>
  <c r="F9363" i="140"/>
  <c r="J8413" i="140"/>
  <c r="F10083" i="140"/>
  <c r="J9133" i="140"/>
  <c r="F9849" i="140"/>
  <c r="J8899" i="140"/>
  <c r="F10091" i="140"/>
  <c r="J9141" i="140"/>
  <c r="J3154" i="140"/>
  <c r="J3371" i="140"/>
  <c r="J3293" i="140"/>
  <c r="J3251" i="140"/>
  <c r="J3460" i="140"/>
  <c r="G9378" i="140"/>
  <c r="J8428" i="140"/>
  <c r="F9418" i="140"/>
  <c r="J8468" i="140"/>
  <c r="F9651" i="140"/>
  <c r="J8701" i="140"/>
  <c r="F9578" i="140"/>
  <c r="J8628" i="140"/>
  <c r="J3156" i="140"/>
  <c r="J3046" i="140"/>
  <c r="J3302" i="140"/>
  <c r="J3755" i="140"/>
  <c r="J6415" i="140"/>
  <c r="F9307" i="140"/>
  <c r="J8357" i="140"/>
  <c r="F9347" i="140"/>
  <c r="J8397" i="140"/>
  <c r="F9420" i="140"/>
  <c r="J8470" i="140"/>
  <c r="F9943" i="140"/>
  <c r="J8993" i="140"/>
  <c r="G9910" i="140"/>
  <c r="J8960" i="140"/>
  <c r="F9853" i="140"/>
  <c r="J8903" i="140"/>
  <c r="F9834" i="140"/>
  <c r="J8884" i="140"/>
  <c r="G9819" i="140"/>
  <c r="J8869" i="140"/>
  <c r="F9656" i="140"/>
  <c r="J8706" i="140"/>
  <c r="F9653" i="140"/>
  <c r="J8703" i="140"/>
  <c r="F9619" i="140"/>
  <c r="J8669" i="140"/>
  <c r="F9593" i="140"/>
  <c r="J8643" i="140"/>
  <c r="F9356" i="140"/>
  <c r="J8406" i="140"/>
  <c r="F9468" i="140"/>
  <c r="J8518" i="140"/>
  <c r="F9996" i="140"/>
  <c r="J9046" i="140"/>
  <c r="G9705" i="140"/>
  <c r="J8755" i="140"/>
  <c r="J3367" i="140"/>
  <c r="J3436" i="140"/>
  <c r="F9325" i="140"/>
  <c r="J8375" i="140"/>
  <c r="F9413" i="140"/>
  <c r="J8463" i="140"/>
  <c r="F10081" i="140"/>
  <c r="J10081" i="140" s="1"/>
  <c r="J9131" i="140"/>
  <c r="G9609" i="140"/>
  <c r="J8659" i="140"/>
  <c r="J2972" i="140"/>
  <c r="J3369" i="140"/>
  <c r="J3630" i="140"/>
  <c r="J3570" i="140"/>
  <c r="F9739" i="140"/>
  <c r="J8789" i="140"/>
  <c r="F9612" i="140"/>
  <c r="J8662" i="140"/>
  <c r="F9573" i="140"/>
  <c r="J8623" i="140"/>
  <c r="F10154" i="140"/>
  <c r="J10154" i="140" s="1"/>
  <c r="J9204" i="140"/>
  <c r="J3136" i="140"/>
  <c r="J3330" i="140"/>
  <c r="J3583" i="140"/>
  <c r="F9370" i="140"/>
  <c r="J8420" i="140"/>
  <c r="F9931" i="140"/>
  <c r="J8981" i="140"/>
  <c r="F9804" i="140"/>
  <c r="J8854" i="140"/>
  <c r="F9771" i="140"/>
  <c r="J8821" i="140"/>
  <c r="F10133" i="140"/>
  <c r="J10133" i="140" s="1"/>
  <c r="J9183" i="140"/>
  <c r="J2754" i="140"/>
  <c r="J3138" i="140"/>
  <c r="J3039" i="140"/>
  <c r="J3373" i="140"/>
  <c r="J3327" i="140"/>
  <c r="J3256" i="140"/>
  <c r="J3691" i="140"/>
  <c r="J3220" i="140"/>
  <c r="J3178" i="140"/>
  <c r="J3176" i="140"/>
  <c r="J3085" i="140"/>
  <c r="J3082" i="140"/>
  <c r="J3041" i="140"/>
  <c r="J3019" i="140"/>
  <c r="J3375" i="140"/>
  <c r="J3342" i="140"/>
  <c r="J3340" i="140"/>
  <c r="J3329" i="140"/>
  <c r="J3304" i="140"/>
  <c r="J3289" i="140"/>
  <c r="J3287" i="140"/>
  <c r="J3277" i="140"/>
  <c r="J3274" i="140"/>
  <c r="J3271" i="140"/>
  <c r="J3253" i="140"/>
  <c r="J3757" i="140"/>
  <c r="J3745" i="140"/>
  <c r="J3716" i="140"/>
  <c r="J3652" i="140"/>
  <c r="J3641" i="140"/>
  <c r="J3510" i="140"/>
  <c r="J3774" i="140"/>
  <c r="F9422" i="140"/>
  <c r="J8472" i="140"/>
  <c r="J9025" i="140"/>
  <c r="F9973" i="140"/>
  <c r="J9023" i="140"/>
  <c r="F9855" i="140"/>
  <c r="J8905" i="140"/>
  <c r="G9836" i="140"/>
  <c r="J8886" i="140"/>
  <c r="F9826" i="140"/>
  <c r="J8876" i="140"/>
  <c r="J8858" i="140"/>
  <c r="F9806" i="140"/>
  <c r="J8856" i="140"/>
  <c r="G9793" i="140"/>
  <c r="J8843" i="140"/>
  <c r="F9773" i="140"/>
  <c r="J8823" i="140"/>
  <c r="F9758" i="140"/>
  <c r="J8808" i="140"/>
  <c r="F9677" i="140"/>
  <c r="J8727" i="140"/>
  <c r="J3132" i="140"/>
  <c r="F10056" i="140"/>
  <c r="J9106" i="140"/>
  <c r="F10040" i="140"/>
  <c r="J9090" i="140"/>
  <c r="F10021" i="140"/>
  <c r="J9071" i="140"/>
  <c r="G10144" i="140"/>
  <c r="J10144" i="140" s="1"/>
  <c r="J9194" i="140"/>
  <c r="J3152" i="140"/>
  <c r="J3316" i="140"/>
  <c r="F9315" i="140"/>
  <c r="J8365" i="140"/>
  <c r="F9480" i="140"/>
  <c r="J8530" i="140"/>
  <c r="G9916" i="140"/>
  <c r="J8966" i="140"/>
  <c r="F9667" i="140"/>
  <c r="J8717" i="140"/>
  <c r="G10138" i="140"/>
  <c r="J10138" i="140" s="1"/>
  <c r="J9188" i="140"/>
  <c r="F9415" i="140"/>
  <c r="J8465" i="140"/>
  <c r="F9489" i="140"/>
  <c r="J8539" i="140"/>
  <c r="F9352" i="140"/>
  <c r="J8402" i="140"/>
  <c r="F10004" i="140"/>
  <c r="J9054" i="140"/>
  <c r="J9030" i="140"/>
  <c r="F9978" i="140"/>
  <c r="J9028" i="140"/>
  <c r="F9952" i="140"/>
  <c r="J9002" i="140"/>
  <c r="J8997" i="140"/>
  <c r="F9857" i="140"/>
  <c r="J8907" i="140"/>
  <c r="F9841" i="140"/>
  <c r="J8891" i="140"/>
  <c r="F9811" i="140"/>
  <c r="J8861" i="140"/>
  <c r="F9783" i="140"/>
  <c r="J8833" i="140"/>
  <c r="G9518" i="140"/>
  <c r="J8568" i="140"/>
  <c r="F10069" i="140"/>
  <c r="J10069" i="140" s="1"/>
  <c r="J9119" i="140"/>
  <c r="F9967" i="140"/>
  <c r="J9017" i="140"/>
  <c r="J3214" i="140"/>
  <c r="J3078" i="140"/>
  <c r="J3314" i="140"/>
  <c r="J3553" i="140"/>
  <c r="F9408" i="140"/>
  <c r="J8458" i="140"/>
  <c r="G9520" i="140"/>
  <c r="J8570" i="140"/>
  <c r="F9492" i="140"/>
  <c r="J8542" i="140"/>
  <c r="F9882" i="140"/>
  <c r="J8932" i="140"/>
  <c r="G9731" i="140"/>
  <c r="J8781" i="140"/>
  <c r="F9576" i="140"/>
  <c r="J8626" i="140"/>
  <c r="G9522" i="140"/>
  <c r="J8572" i="140"/>
  <c r="G9549" i="140"/>
  <c r="J8599" i="140"/>
  <c r="F9697" i="140"/>
  <c r="J8747" i="140"/>
  <c r="J3129" i="140"/>
  <c r="J3075" i="140"/>
  <c r="J3037" i="140"/>
  <c r="J2993" i="140"/>
  <c r="J3325" i="140"/>
  <c r="J3624" i="140"/>
  <c r="J3575" i="140"/>
  <c r="F9427" i="140"/>
  <c r="J8477" i="140"/>
  <c r="F9851" i="140"/>
  <c r="J8901" i="140"/>
  <c r="G9661" i="140"/>
  <c r="J8711" i="140"/>
  <c r="F9646" i="140"/>
  <c r="J8696" i="140"/>
  <c r="F9591" i="140"/>
  <c r="J8641" i="140"/>
  <c r="J2846" i="140"/>
  <c r="J3207" i="140"/>
  <c r="J3175" i="140"/>
  <c r="J3125" i="140"/>
  <c r="J3110" i="140"/>
  <c r="J3102" i="140"/>
  <c r="J3099" i="140"/>
  <c r="J3096" i="140"/>
  <c r="J3031" i="140"/>
  <c r="J2999" i="140"/>
  <c r="J2997" i="140"/>
  <c r="J2994" i="140"/>
  <c r="J3358" i="140"/>
  <c r="J3334" i="140"/>
  <c r="J3331" i="140"/>
  <c r="J3249" i="140"/>
  <c r="J3754" i="140"/>
  <c r="J3720" i="140"/>
  <c r="J3708" i="140"/>
  <c r="J3700" i="140"/>
  <c r="J3646" i="140"/>
  <c r="J3628" i="140"/>
  <c r="J3587" i="140"/>
  <c r="J3579" i="140"/>
  <c r="J3807" i="140"/>
  <c r="F9354" i="140"/>
  <c r="J8404" i="140"/>
  <c r="F9531" i="140"/>
  <c r="J8581" i="140"/>
  <c r="F9526" i="140"/>
  <c r="J8576" i="140"/>
  <c r="G9516" i="140"/>
  <c r="J8566" i="140"/>
  <c r="J8563" i="140"/>
  <c r="F9566" i="140"/>
  <c r="J8616" i="140"/>
  <c r="J8613" i="140"/>
  <c r="F9561" i="140"/>
  <c r="J8611" i="140"/>
  <c r="G10074" i="140"/>
  <c r="J10074" i="140" s="1"/>
  <c r="J9124" i="140"/>
  <c r="F10067" i="140"/>
  <c r="J10067" i="140" s="1"/>
  <c r="J9117" i="140"/>
  <c r="F10062" i="140"/>
  <c r="J10062" i="140" s="1"/>
  <c r="J9112" i="140"/>
  <c r="F10033" i="140"/>
  <c r="J9083" i="140"/>
  <c r="J9064" i="140"/>
  <c r="J9062" i="140"/>
  <c r="J9060" i="140"/>
  <c r="J9058" i="140"/>
  <c r="J9056" i="140"/>
  <c r="G10001" i="140"/>
  <c r="J9051" i="140"/>
  <c r="J9043" i="140"/>
  <c r="J9041" i="140"/>
  <c r="J9039" i="140"/>
  <c r="J9037" i="140"/>
  <c r="F9985" i="140"/>
  <c r="J9035" i="140"/>
  <c r="J9032" i="140"/>
  <c r="G9964" i="140"/>
  <c r="J9014" i="140"/>
  <c r="F9954" i="140"/>
  <c r="J9004" i="140"/>
  <c r="G9859" i="140"/>
  <c r="J8909" i="140"/>
  <c r="F9843" i="140"/>
  <c r="J8893" i="140"/>
  <c r="J3157" i="140"/>
  <c r="J3130" i="140"/>
  <c r="J3123" i="140"/>
  <c r="J3118" i="140"/>
  <c r="J3111" i="140"/>
  <c r="J3101" i="140"/>
  <c r="J3093" i="140"/>
  <c r="J3086" i="140"/>
  <c r="J3007" i="140"/>
  <c r="J2978" i="140"/>
  <c r="J2973" i="140"/>
  <c r="J3345" i="140"/>
  <c r="J3338" i="140"/>
  <c r="J3335" i="140"/>
  <c r="J3276" i="140"/>
  <c r="J3270" i="140"/>
  <c r="J3232" i="140"/>
  <c r="J3229" i="140"/>
  <c r="J3729" i="140"/>
  <c r="J3726" i="140"/>
  <c r="J3707" i="140"/>
  <c r="J3699" i="140"/>
  <c r="J3681" i="140"/>
  <c r="J3676" i="140"/>
  <c r="J3626" i="140"/>
  <c r="J3585" i="140"/>
  <c r="J3577" i="140"/>
  <c r="J3525" i="140"/>
  <c r="J3418" i="140"/>
  <c r="J3415" i="140"/>
  <c r="G9331" i="140"/>
  <c r="J8381" i="140"/>
  <c r="F9314" i="140"/>
  <c r="J8364" i="140"/>
  <c r="F9375" i="140"/>
  <c r="J8425" i="140"/>
  <c r="J8422" i="140"/>
  <c r="G9401" i="140"/>
  <c r="J8451" i="140"/>
  <c r="F9424" i="140"/>
  <c r="J8474" i="140"/>
  <c r="G9524" i="140"/>
  <c r="J8574" i="140"/>
  <c r="F10085" i="140"/>
  <c r="J10085" i="140" s="1"/>
  <c r="J9135" i="140"/>
  <c r="G10058" i="140"/>
  <c r="J9108" i="140"/>
  <c r="F10023" i="140"/>
  <c r="J9073" i="140"/>
  <c r="J9055" i="140"/>
  <c r="G9969" i="140"/>
  <c r="J9019" i="140"/>
  <c r="F9961" i="140"/>
  <c r="J9011" i="140"/>
  <c r="J9008" i="140"/>
  <c r="F9956" i="140"/>
  <c r="J9006" i="140"/>
  <c r="G9932" i="140"/>
  <c r="J8982" i="140"/>
  <c r="F9894" i="140"/>
  <c r="J8944" i="140"/>
  <c r="F9818" i="140"/>
  <c r="J8868" i="140"/>
  <c r="F9790" i="140"/>
  <c r="J8840" i="140"/>
  <c r="F9752" i="140"/>
  <c r="J8802" i="140"/>
  <c r="J8797" i="140"/>
  <c r="F9745" i="140"/>
  <c r="J8795" i="140"/>
  <c r="J8790" i="140"/>
  <c r="F9704" i="140"/>
  <c r="J8754" i="140"/>
  <c r="J8739" i="140"/>
  <c r="J8737" i="140"/>
  <c r="J8735" i="140"/>
  <c r="J8733" i="140"/>
  <c r="J8731" i="140"/>
  <c r="J8726" i="140"/>
  <c r="F9671" i="140"/>
  <c r="J8721" i="140"/>
  <c r="F9640" i="140"/>
  <c r="J8690" i="140"/>
  <c r="F10088" i="140"/>
  <c r="J10088" i="140" s="1"/>
  <c r="J9138" i="140"/>
  <c r="F9304" i="140"/>
  <c r="J8354" i="140"/>
  <c r="G9398" i="140"/>
  <c r="J8448" i="140"/>
  <c r="J8484" i="140"/>
  <c r="F9426" i="140"/>
  <c r="J8476" i="140"/>
  <c r="F9546" i="140"/>
  <c r="J8596" i="140"/>
  <c r="F9533" i="140"/>
  <c r="J8583" i="140"/>
  <c r="G10070" i="140"/>
  <c r="J10070" i="140" s="1"/>
  <c r="J9120" i="140"/>
  <c r="F10037" i="140"/>
  <c r="J9087" i="140"/>
  <c r="F9939" i="140"/>
  <c r="J8989" i="140"/>
  <c r="F9902" i="140"/>
  <c r="J8952" i="140"/>
  <c r="F9899" i="140"/>
  <c r="J8949" i="140"/>
  <c r="J8946" i="140"/>
  <c r="G9797" i="140"/>
  <c r="J8847" i="140"/>
  <c r="F9772" i="140"/>
  <c r="J8822" i="140"/>
  <c r="F9727" i="140"/>
  <c r="J8777" i="140"/>
  <c r="G9701" i="140"/>
  <c r="J8751" i="140"/>
  <c r="G9642" i="140"/>
  <c r="J8692" i="140"/>
  <c r="F9630" i="140"/>
  <c r="J8680" i="140"/>
  <c r="F9616" i="140"/>
  <c r="J8666" i="140"/>
  <c r="F10090" i="140"/>
  <c r="J10090" i="140" s="1"/>
  <c r="J9140" i="140"/>
  <c r="F9306" i="140"/>
  <c r="J8356" i="140"/>
  <c r="F9377" i="140"/>
  <c r="J8427" i="140"/>
  <c r="F9411" i="140"/>
  <c r="J8461" i="140"/>
  <c r="F9445" i="140"/>
  <c r="J8495" i="140"/>
  <c r="F9440" i="140"/>
  <c r="J8490" i="140"/>
  <c r="F9474" i="140"/>
  <c r="J8524" i="140"/>
  <c r="F9509" i="140"/>
  <c r="J8559" i="140"/>
  <c r="F9976" i="140"/>
  <c r="J9026" i="140"/>
  <c r="F9963" i="140"/>
  <c r="J9013" i="140"/>
  <c r="G9941" i="140"/>
  <c r="J8991" i="140"/>
  <c r="F9924" i="140"/>
  <c r="J8974" i="140"/>
  <c r="F9919" i="140"/>
  <c r="J8969" i="140"/>
  <c r="F9904" i="140"/>
  <c r="J8954" i="140"/>
  <c r="F9883" i="140"/>
  <c r="J8933" i="140"/>
  <c r="F9839" i="140"/>
  <c r="J8889" i="140"/>
  <c r="F9832" i="140"/>
  <c r="J8882" i="140"/>
  <c r="F9792" i="140"/>
  <c r="J8842" i="140"/>
  <c r="F9777" i="140"/>
  <c r="J8827" i="140"/>
  <c r="F9754" i="140"/>
  <c r="J8804" i="140"/>
  <c r="F9708" i="140"/>
  <c r="J8758" i="140"/>
  <c r="F10110" i="140"/>
  <c r="J10110" i="140" s="1"/>
  <c r="J9160" i="140"/>
  <c r="G10155" i="140"/>
  <c r="J10155" i="140" s="1"/>
  <c r="J9205" i="140"/>
  <c r="J2964" i="140"/>
  <c r="J3226" i="140"/>
  <c r="J3205" i="140"/>
  <c r="J3167" i="140"/>
  <c r="J3108" i="140"/>
  <c r="J3100" i="140"/>
  <c r="J3097" i="140"/>
  <c r="J3059" i="140"/>
  <c r="J2990" i="140"/>
  <c r="J3275" i="140"/>
  <c r="J3269" i="140"/>
  <c r="J3239" i="140"/>
  <c r="J3236" i="140"/>
  <c r="J3228" i="140"/>
  <c r="J3693" i="140"/>
  <c r="J3688" i="140"/>
  <c r="J3650" i="140"/>
  <c r="J3568" i="140"/>
  <c r="J3551" i="140"/>
  <c r="J3464" i="140"/>
  <c r="J3447" i="140"/>
  <c r="J3427" i="140"/>
  <c r="J3384" i="140"/>
  <c r="J3381" i="140"/>
  <c r="J3799" i="140"/>
  <c r="J3817" i="140"/>
  <c r="F9323" i="140"/>
  <c r="J8373" i="140"/>
  <c r="G9511" i="140"/>
  <c r="J8561" i="140"/>
  <c r="F9556" i="140"/>
  <c r="J8606" i="140"/>
  <c r="F9548" i="140"/>
  <c r="J8598" i="140"/>
  <c r="F10077" i="140"/>
  <c r="J10077" i="140" s="1"/>
  <c r="J9127" i="140"/>
  <c r="F10065" i="140"/>
  <c r="J10065" i="140" s="1"/>
  <c r="J9115" i="140"/>
  <c r="G9997" i="140"/>
  <c r="J9047" i="140"/>
  <c r="F9946" i="140"/>
  <c r="J8996" i="140"/>
  <c r="F9888" i="140"/>
  <c r="J8938" i="140"/>
  <c r="F9769" i="140"/>
  <c r="J8819" i="140"/>
  <c r="F9764" i="140"/>
  <c r="J8814" i="140"/>
  <c r="F9734" i="140"/>
  <c r="J8784" i="140"/>
  <c r="F9710" i="140"/>
  <c r="J8760" i="140"/>
  <c r="F9649" i="140"/>
  <c r="J8699" i="140"/>
  <c r="F10092" i="140"/>
  <c r="J10092" i="140" s="1"/>
  <c r="J9142" i="140"/>
  <c r="G10134" i="140"/>
  <c r="J9184" i="140"/>
  <c r="J3731" i="140"/>
  <c r="J3703" i="140"/>
  <c r="J3673" i="140"/>
  <c r="J3658" i="140"/>
  <c r="J3640" i="140"/>
  <c r="J3509" i="140"/>
  <c r="J3473" i="140"/>
  <c r="J3468" i="140"/>
  <c r="J3426" i="140"/>
  <c r="J3417" i="140"/>
  <c r="J3398" i="140"/>
  <c r="J3393" i="140"/>
  <c r="J3383" i="140"/>
  <c r="J3771" i="140"/>
  <c r="J3816" i="140"/>
  <c r="F9379" i="140"/>
  <c r="J8429" i="140"/>
  <c r="F9395" i="140"/>
  <c r="J8445" i="140"/>
  <c r="F9470" i="140"/>
  <c r="J8520" i="140"/>
  <c r="F9512" i="140"/>
  <c r="J8562" i="140"/>
  <c r="F9550" i="140"/>
  <c r="J8600" i="140"/>
  <c r="F10071" i="140"/>
  <c r="J9121" i="140"/>
  <c r="F9998" i="140"/>
  <c r="J9048" i="140"/>
  <c r="F9933" i="140"/>
  <c r="J8983" i="140"/>
  <c r="F9906" i="140"/>
  <c r="J8956" i="140"/>
  <c r="F9864" i="140"/>
  <c r="J8914" i="140"/>
  <c r="F9820" i="140"/>
  <c r="J8870" i="140"/>
  <c r="F9794" i="140"/>
  <c r="J8844" i="140"/>
  <c r="F9658" i="140"/>
  <c r="J8708" i="140"/>
  <c r="F9643" i="140"/>
  <c r="J8693" i="140"/>
  <c r="F9575" i="140"/>
  <c r="J8625" i="140"/>
  <c r="F10097" i="140"/>
  <c r="J10097" i="140" s="1"/>
  <c r="J9147" i="140"/>
  <c r="F10135" i="140"/>
  <c r="J10135" i="140" s="1"/>
  <c r="J9185" i="140"/>
  <c r="J3723" i="140"/>
  <c r="J3670" i="140"/>
  <c r="J3651" i="140"/>
  <c r="J3588" i="140"/>
  <c r="J3571" i="140"/>
  <c r="J3535" i="140"/>
  <c r="J3511" i="140"/>
  <c r="J3491" i="140"/>
  <c r="J3470" i="140"/>
  <c r="J3419" i="140"/>
  <c r="J3412" i="140"/>
  <c r="J3407" i="140"/>
  <c r="J3402" i="140"/>
  <c r="J6649" i="140"/>
  <c r="L6649" i="140" s="1"/>
  <c r="J6641" i="140"/>
  <c r="L6641" i="140" s="1"/>
  <c r="J6633" i="140"/>
  <c r="L6633" i="140" s="1"/>
  <c r="F9319" i="140"/>
  <c r="J8369" i="140"/>
  <c r="F9381" i="140"/>
  <c r="J8431" i="140"/>
  <c r="J8426" i="140"/>
  <c r="F9479" i="140"/>
  <c r="J8529" i="140"/>
  <c r="F9472" i="140"/>
  <c r="J8522" i="140"/>
  <c r="F9555" i="140"/>
  <c r="J8605" i="140"/>
  <c r="F9552" i="140"/>
  <c r="J8602" i="140"/>
  <c r="F10073" i="140"/>
  <c r="J10073" i="140" s="1"/>
  <c r="J9123" i="140"/>
  <c r="F10036" i="140"/>
  <c r="J9086" i="140"/>
  <c r="F10000" i="140"/>
  <c r="J9050" i="140"/>
  <c r="F9908" i="140"/>
  <c r="J8958" i="140"/>
  <c r="F9893" i="140"/>
  <c r="J8943" i="140"/>
  <c r="F9869" i="140"/>
  <c r="J8919" i="140"/>
  <c r="F9866" i="140"/>
  <c r="J8916" i="140"/>
  <c r="J8862" i="140"/>
  <c r="F9796" i="140"/>
  <c r="J8846" i="140"/>
  <c r="J8841" i="140"/>
  <c r="F9730" i="140"/>
  <c r="J8780" i="140"/>
  <c r="J8761" i="140"/>
  <c r="F9700" i="140"/>
  <c r="J8750" i="140"/>
  <c r="F9660" i="140"/>
  <c r="J8710" i="140"/>
  <c r="F9645" i="140"/>
  <c r="J8695" i="140"/>
  <c r="J8683" i="140"/>
  <c r="F9615" i="140"/>
  <c r="J8665" i="140"/>
  <c r="F9577" i="140"/>
  <c r="J8627" i="140"/>
  <c r="F10099" i="140"/>
  <c r="J10099" i="140" s="1"/>
  <c r="J9149" i="140"/>
  <c r="J3667" i="140"/>
  <c r="J3660" i="140"/>
  <c r="J3655" i="140"/>
  <c r="J3642" i="140"/>
  <c r="J3633" i="140"/>
  <c r="J3506" i="140"/>
  <c r="J3493" i="140"/>
  <c r="J3790" i="140"/>
  <c r="J6638" i="140"/>
  <c r="L6638" i="140" s="1"/>
  <c r="J8379" i="140"/>
  <c r="J8366" i="140"/>
  <c r="F9399" i="140"/>
  <c r="J8449" i="140"/>
  <c r="F9481" i="140"/>
  <c r="J8531" i="140"/>
  <c r="F9514" i="140"/>
  <c r="J8564" i="140"/>
  <c r="F9557" i="140"/>
  <c r="J8607" i="140"/>
  <c r="F10075" i="140"/>
  <c r="J10075" i="140" s="1"/>
  <c r="J9125" i="140"/>
  <c r="F10061" i="140"/>
  <c r="J9111" i="140"/>
  <c r="F10038" i="140"/>
  <c r="J9088" i="140"/>
  <c r="F10002" i="140"/>
  <c r="J9052" i="140"/>
  <c r="F9913" i="140"/>
  <c r="J8963" i="140"/>
  <c r="F9895" i="140"/>
  <c r="J8945" i="140"/>
  <c r="J8940" i="140"/>
  <c r="J8923" i="140"/>
  <c r="F9833" i="140"/>
  <c r="J8883" i="140"/>
  <c r="J8878" i="140"/>
  <c r="J8852" i="140"/>
  <c r="J8850" i="140"/>
  <c r="F9798" i="140"/>
  <c r="J8848" i="140"/>
  <c r="J8829" i="140"/>
  <c r="J8810" i="140"/>
  <c r="J8786" i="140"/>
  <c r="F9702" i="140"/>
  <c r="J8752" i="140"/>
  <c r="F9675" i="140"/>
  <c r="J8725" i="140"/>
  <c r="F9647" i="140"/>
  <c r="J8697" i="140"/>
  <c r="F9617" i="140"/>
  <c r="J8667" i="140"/>
  <c r="F9579" i="140"/>
  <c r="J8629" i="140"/>
  <c r="J8624" i="140"/>
  <c r="J9155" i="140"/>
  <c r="J9153" i="140"/>
  <c r="J9143" i="140"/>
  <c r="F10147" i="140"/>
  <c r="J10147" i="140" s="1"/>
  <c r="J9197" i="140"/>
  <c r="J3686" i="140"/>
  <c r="J3669" i="140"/>
  <c r="J3664" i="140"/>
  <c r="J3644" i="140"/>
  <c r="J3607" i="140"/>
  <c r="J3532" i="140"/>
  <c r="J3443" i="140"/>
  <c r="J3411" i="140"/>
  <c r="J3404" i="140"/>
  <c r="J3797" i="140"/>
  <c r="J3787" i="140"/>
  <c r="J3815" i="140"/>
  <c r="F9349" i="140"/>
  <c r="J8399" i="140"/>
  <c r="F9373" i="140"/>
  <c r="J8423" i="140"/>
  <c r="F9368" i="140"/>
  <c r="J8418" i="140"/>
  <c r="F9432" i="140"/>
  <c r="J8482" i="140"/>
  <c r="F9529" i="140"/>
  <c r="J8579" i="140"/>
  <c r="F9559" i="140"/>
  <c r="J8609" i="140"/>
  <c r="F10079" i="140"/>
  <c r="J10079" i="140" s="1"/>
  <c r="J9129" i="140"/>
  <c r="F10063" i="140"/>
  <c r="J10063" i="140" s="1"/>
  <c r="J9113" i="140"/>
  <c r="F10042" i="140"/>
  <c r="J9092" i="140"/>
  <c r="F9948" i="140"/>
  <c r="J8998" i="140"/>
  <c r="F9917" i="140"/>
  <c r="J8967" i="140"/>
  <c r="F9897" i="140"/>
  <c r="J8947" i="140"/>
  <c r="F9837" i="140"/>
  <c r="J8887" i="140"/>
  <c r="F9809" i="140"/>
  <c r="J8859" i="140"/>
  <c r="F9767" i="140"/>
  <c r="J8817" i="140"/>
  <c r="F9706" i="140"/>
  <c r="J8756" i="140"/>
  <c r="F9679" i="140"/>
  <c r="J8729" i="140"/>
  <c r="F9621" i="140"/>
  <c r="J8671" i="140"/>
  <c r="F9589" i="140"/>
  <c r="J8639" i="140"/>
  <c r="F10086" i="140"/>
  <c r="J10086" i="140" s="1"/>
  <c r="J9136" i="140"/>
  <c r="J6642" i="140"/>
  <c r="L6642" i="140" s="1"/>
  <c r="J8345" i="140"/>
  <c r="J8388" i="140"/>
  <c r="J8443" i="140"/>
  <c r="J8577" i="140"/>
  <c r="J8575" i="140"/>
  <c r="J8558" i="140"/>
  <c r="J8614" i="140"/>
  <c r="J8589" i="140"/>
  <c r="J9109" i="140"/>
  <c r="J9107" i="140"/>
  <c r="J9105" i="140"/>
  <c r="J9103" i="140"/>
  <c r="J9101" i="140"/>
  <c r="J9084" i="140"/>
  <c r="J9082" i="140"/>
  <c r="J9069" i="140"/>
  <c r="J9067" i="140"/>
  <c r="J9031" i="140"/>
  <c r="J9022" i="140"/>
  <c r="J9020" i="140"/>
  <c r="J9018" i="140"/>
  <c r="J9016" i="140"/>
  <c r="J9009" i="140"/>
  <c r="J8992" i="140"/>
  <c r="J8990" i="140"/>
  <c r="J8961" i="140"/>
  <c r="J8950" i="140"/>
  <c r="J8939" i="140"/>
  <c r="J8937" i="140"/>
  <c r="J8930" i="140"/>
  <c r="J8928" i="140"/>
  <c r="J8926" i="140"/>
  <c r="J8924" i="140"/>
  <c r="J8912" i="140"/>
  <c r="J8910" i="140"/>
  <c r="J8879" i="140"/>
  <c r="J8877" i="140"/>
  <c r="J8857" i="140"/>
  <c r="J8855" i="140"/>
  <c r="J8836" i="140"/>
  <c r="J8834" i="140"/>
  <c r="J8832" i="140"/>
  <c r="J8830" i="140"/>
  <c r="J8828" i="140"/>
  <c r="J8815" i="140"/>
  <c r="J8813" i="140"/>
  <c r="J8811" i="140"/>
  <c r="J8809" i="140"/>
  <c r="J8807" i="140"/>
  <c r="J8798" i="140"/>
  <c r="J8796" i="140"/>
  <c r="J8787" i="140"/>
  <c r="J8776" i="140"/>
  <c r="J8769" i="140"/>
  <c r="J8746" i="140"/>
  <c r="J8744" i="140"/>
  <c r="J8742" i="140"/>
  <c r="J8720" i="140"/>
  <c r="J8689" i="140"/>
  <c r="J8663" i="140"/>
  <c r="J8658" i="140"/>
  <c r="J8634" i="140"/>
  <c r="J8621" i="140"/>
  <c r="J9167" i="140"/>
  <c r="J9165" i="140"/>
  <c r="J9163" i="140"/>
  <c r="J9181" i="140"/>
  <c r="J9190" i="140"/>
  <c r="J6647" i="140"/>
  <c r="L6647" i="140" s="1"/>
  <c r="J6628" i="140"/>
  <c r="L6628" i="140" s="1"/>
  <c r="J3396" i="140"/>
  <c r="J3795" i="140"/>
  <c r="J3772" i="140"/>
  <c r="G16" i="204"/>
  <c r="H16" i="204" s="1"/>
  <c r="G16" i="203"/>
  <c r="H16" i="203" s="1"/>
  <c r="J6074" i="140"/>
  <c r="G9435" i="140"/>
  <c r="J8485" i="140"/>
  <c r="G9436" i="140"/>
  <c r="J8486" i="140"/>
  <c r="G9406" i="140"/>
  <c r="J8456" i="140"/>
  <c r="G9407" i="140"/>
  <c r="J8457" i="140"/>
  <c r="G9414" i="140"/>
  <c r="J8464" i="140"/>
  <c r="G9986" i="140"/>
  <c r="J9036" i="140"/>
  <c r="G9901" i="140"/>
  <c r="J8951" i="140"/>
  <c r="G9905" i="140"/>
  <c r="J8955" i="140"/>
  <c r="G9909" i="140"/>
  <c r="J8959" i="140"/>
  <c r="G9868" i="140"/>
  <c r="J8918" i="140"/>
  <c r="G9870" i="140"/>
  <c r="J8920" i="140"/>
  <c r="G9871" i="140"/>
  <c r="J8921" i="140"/>
  <c r="G9863" i="140"/>
  <c r="J8913" i="140"/>
  <c r="G9439" i="140"/>
  <c r="J8489" i="140"/>
  <c r="G9443" i="140"/>
  <c r="J8493" i="140"/>
  <c r="G9446" i="140"/>
  <c r="J8496" i="140"/>
  <c r="G9450" i="140"/>
  <c r="J8500" i="140"/>
  <c r="G9332" i="140"/>
  <c r="J8382" i="140"/>
  <c r="G9333" i="140"/>
  <c r="J8383" i="140"/>
  <c r="G9343" i="140"/>
  <c r="J8393" i="140"/>
  <c r="G9345" i="140"/>
  <c r="J8395" i="140"/>
  <c r="G9317" i="140"/>
  <c r="J8367" i="140"/>
  <c r="G20" i="203"/>
  <c r="H20" i="203" s="1"/>
  <c r="G20" i="204"/>
  <c r="H20" i="204" s="1"/>
  <c r="G19" i="204"/>
  <c r="H19" i="204" s="1"/>
  <c r="G19" i="203"/>
  <c r="H19" i="203" s="1"/>
  <c r="G16" i="105"/>
  <c r="G16" i="102"/>
  <c r="J6371" i="140"/>
  <c r="J6395" i="140"/>
  <c r="J5587" i="140"/>
  <c r="J5604" i="140"/>
  <c r="J5625" i="140"/>
  <c r="J6048" i="140"/>
  <c r="J6083" i="140"/>
  <c r="J6337" i="140"/>
  <c r="F9766" i="140"/>
  <c r="J8816" i="140"/>
  <c r="J3250" i="140"/>
  <c r="J2229" i="140"/>
  <c r="F9977" i="140"/>
  <c r="J9027" i="140"/>
  <c r="F9301" i="140"/>
  <c r="J8351" i="140"/>
  <c r="J372" i="162"/>
  <c r="G177" i="162"/>
  <c r="G178" i="162"/>
  <c r="G27" i="204"/>
  <c r="H27" i="204" s="1"/>
  <c r="H29" i="204" s="1"/>
  <c r="G28" i="203"/>
  <c r="H28" i="203" s="1"/>
  <c r="H30" i="203" s="1"/>
  <c r="J455" i="162"/>
  <c r="F507" i="162"/>
  <c r="J456" i="162"/>
  <c r="F508" i="162"/>
  <c r="J508" i="162" s="1"/>
  <c r="J457" i="162"/>
  <c r="F509" i="162"/>
  <c r="J458" i="162"/>
  <c r="F510" i="162"/>
  <c r="J510" i="162" s="1"/>
  <c r="J10153" i="140"/>
  <c r="J10134" i="140"/>
  <c r="J10136" i="140"/>
  <c r="J10137" i="140"/>
  <c r="J10140" i="140"/>
  <c r="J10141" i="140"/>
  <c r="J10143" i="140"/>
  <c r="J10145" i="140"/>
  <c r="J10148" i="140"/>
  <c r="J10149" i="140"/>
  <c r="J10151" i="140"/>
  <c r="J10124" i="140"/>
  <c r="J10126" i="140"/>
  <c r="J10128" i="140"/>
  <c r="J10130" i="140"/>
  <c r="J10131" i="140"/>
  <c r="J10132" i="140"/>
  <c r="J10091" i="140"/>
  <c r="J10093" i="140"/>
  <c r="J10094" i="140"/>
  <c r="J10095" i="140"/>
  <c r="J10096" i="140"/>
  <c r="J10098" i="140"/>
  <c r="J10100" i="140"/>
  <c r="J10101" i="140"/>
  <c r="J10102" i="140"/>
  <c r="J10103" i="140"/>
  <c r="J10104" i="140"/>
  <c r="J10105" i="140"/>
  <c r="J10106" i="140"/>
  <c r="J10107" i="140"/>
  <c r="J10108" i="140"/>
  <c r="J10109" i="140"/>
  <c r="J10111" i="140"/>
  <c r="J10112" i="140"/>
  <c r="J10113" i="140"/>
  <c r="J10114" i="140"/>
  <c r="J10115" i="140"/>
  <c r="J10116" i="140"/>
  <c r="J10117" i="140"/>
  <c r="J10118" i="140"/>
  <c r="J10119" i="140"/>
  <c r="J10120" i="140"/>
  <c r="J10121" i="140"/>
  <c r="J10122" i="140"/>
  <c r="J10123" i="140"/>
  <c r="J10068" i="140"/>
  <c r="J10071" i="140"/>
  <c r="J10072" i="140"/>
  <c r="J10080" i="140"/>
  <c r="J10082" i="140"/>
  <c r="J10083" i="140"/>
  <c r="J10084" i="140"/>
  <c r="J3237" i="140"/>
  <c r="J3503" i="140"/>
  <c r="J3505" i="140"/>
  <c r="J3268" i="140"/>
  <c r="J2677" i="140"/>
  <c r="F9665" i="140"/>
  <c r="J8715" i="140"/>
  <c r="J8782" i="140"/>
  <c r="G9732" i="140"/>
  <c r="J8788" i="140"/>
  <c r="G9738" i="140"/>
  <c r="J8791" i="140"/>
  <c r="G9741" i="140"/>
  <c r="J8794" i="140"/>
  <c r="G9744" i="140"/>
  <c r="J8800" i="140"/>
  <c r="G9750" i="140"/>
  <c r="J8803" i="140"/>
  <c r="G9753" i="140"/>
  <c r="J8806" i="140"/>
  <c r="G9756" i="140"/>
  <c r="J8824" i="140"/>
  <c r="G9774" i="140"/>
  <c r="J8826" i="140"/>
  <c r="G9776" i="140"/>
  <c r="J8838" i="140"/>
  <c r="G9788" i="140"/>
  <c r="J8853" i="140"/>
  <c r="G9803" i="140"/>
  <c r="J8863" i="140"/>
  <c r="G9813" i="140"/>
  <c r="J8872" i="140"/>
  <c r="G9822" i="140"/>
  <c r="J8917" i="140"/>
  <c r="G9867" i="140"/>
  <c r="J8941" i="140"/>
  <c r="G9891" i="140"/>
  <c r="J8948" i="140"/>
  <c r="G9898" i="140"/>
  <c r="J8965" i="140"/>
  <c r="G9915" i="140"/>
  <c r="J8971" i="140"/>
  <c r="G9921" i="140"/>
  <c r="J8975" i="140"/>
  <c r="G9925" i="140"/>
  <c r="J8976" i="140"/>
  <c r="G9926" i="140"/>
  <c r="J8578" i="140"/>
  <c r="G9528" i="140"/>
  <c r="G40" i="202"/>
  <c r="G44" i="202" s="1"/>
  <c r="G74" i="202" s="1"/>
  <c r="J74" i="202" s="1"/>
  <c r="F57" i="202"/>
  <c r="G56" i="202"/>
  <c r="J371" i="162"/>
  <c r="J369" i="162"/>
  <c r="J370" i="162"/>
  <c r="G180" i="162"/>
  <c r="E203" i="162"/>
  <c r="E230" i="162" s="1"/>
  <c r="E257" i="162" s="1"/>
  <c r="J230" i="162"/>
  <c r="H257" i="162"/>
  <c r="J257" i="162" s="1"/>
  <c r="J176" i="162"/>
  <c r="F125" i="162"/>
  <c r="F177" i="162" s="1"/>
  <c r="F204" i="162"/>
  <c r="F126" i="162"/>
  <c r="F178" i="162" s="1"/>
  <c r="J178" i="162" s="1"/>
  <c r="F205" i="162"/>
  <c r="F127" i="162"/>
  <c r="F179" i="162" s="1"/>
  <c r="J179" i="162" s="1"/>
  <c r="F206" i="162"/>
  <c r="F128" i="162"/>
  <c r="F207" i="162"/>
  <c r="E125" i="162"/>
  <c r="E177" i="162" s="1"/>
  <c r="E204" i="162"/>
  <c r="E231" i="162" s="1"/>
  <c r="E258" i="162" s="1"/>
  <c r="E281" i="162" s="1"/>
  <c r="E126" i="162"/>
  <c r="E178" i="162" s="1"/>
  <c r="E205" i="162"/>
  <c r="E232" i="162" s="1"/>
  <c r="E259" i="162" s="1"/>
  <c r="E282" i="162" s="1"/>
  <c r="E127" i="162"/>
  <c r="E179" i="162" s="1"/>
  <c r="E206" i="162"/>
  <c r="E233" i="162" s="1"/>
  <c r="E260" i="162" s="1"/>
  <c r="E283" i="162" s="1"/>
  <c r="E128" i="162"/>
  <c r="E207" i="162"/>
  <c r="E234" i="162" s="1"/>
  <c r="E261" i="162" s="1"/>
  <c r="E284" i="162" s="1"/>
  <c r="J8691" i="140"/>
  <c r="G9641" i="140"/>
  <c r="J8705" i="140"/>
  <c r="G9655" i="140"/>
  <c r="J8712" i="140"/>
  <c r="G9662" i="140"/>
  <c r="J8713" i="140"/>
  <c r="G9663" i="140"/>
  <c r="J8722" i="140"/>
  <c r="G9672" i="140"/>
  <c r="J8730" i="140"/>
  <c r="G9680" i="140"/>
  <c r="F9698" i="140"/>
  <c r="J8748" i="140"/>
  <c r="J8553" i="140"/>
  <c r="G9503" i="140"/>
  <c r="J8560" i="140"/>
  <c r="G9510" i="140"/>
  <c r="J8977" i="140"/>
  <c r="G9927" i="140"/>
  <c r="J8994" i="140"/>
  <c r="G9944" i="140"/>
  <c r="J9000" i="140"/>
  <c r="G9950" i="140"/>
  <c r="J9189" i="140"/>
  <c r="G10139" i="140"/>
  <c r="J10139" i="140" s="1"/>
  <c r="J9192" i="140"/>
  <c r="G10142" i="140"/>
  <c r="J10142" i="140" s="1"/>
  <c r="J9196" i="140"/>
  <c r="G10146" i="140"/>
  <c r="J10146" i="140" s="1"/>
  <c r="J8588" i="140"/>
  <c r="G9538" i="140"/>
  <c r="J8592" i="140"/>
  <c r="G9542" i="140"/>
  <c r="J8604" i="140"/>
  <c r="G9554" i="140"/>
  <c r="J8548" i="140"/>
  <c r="G9498" i="140"/>
  <c r="F9501" i="140"/>
  <c r="J8551" i="140"/>
  <c r="J8638" i="140"/>
  <c r="G9588" i="140"/>
  <c r="J8656" i="140"/>
  <c r="G9606" i="140"/>
  <c r="J8673" i="140"/>
  <c r="G9623" i="140"/>
  <c r="J8682" i="140"/>
  <c r="F9632" i="140"/>
  <c r="J8610" i="140"/>
  <c r="G9560" i="140"/>
  <c r="J8612" i="140"/>
  <c r="G9562" i="140"/>
  <c r="J8615" i="140"/>
  <c r="G9565" i="140"/>
  <c r="J8618" i="140"/>
  <c r="G9568" i="140"/>
  <c r="J3233" i="140"/>
  <c r="J9145" i="140"/>
  <c r="J9146" i="140"/>
  <c r="J9151" i="140"/>
  <c r="J9158" i="140"/>
  <c r="J9162" i="140"/>
  <c r="J9168" i="140"/>
  <c r="J9012" i="140"/>
  <c r="G9962" i="140"/>
  <c r="J9015" i="140"/>
  <c r="G9965" i="140"/>
  <c r="J9024" i="140"/>
  <c r="G9974" i="140"/>
  <c r="J9033" i="140"/>
  <c r="G9983" i="140"/>
  <c r="J9034" i="140"/>
  <c r="G9984" i="140"/>
  <c r="J9044" i="140"/>
  <c r="G9994" i="140"/>
  <c r="J9045" i="140"/>
  <c r="G9995" i="140"/>
  <c r="J9074" i="140"/>
  <c r="G10024" i="140"/>
  <c r="J9075" i="140"/>
  <c r="G10025" i="140"/>
  <c r="J9080" i="140"/>
  <c r="G10030" i="140"/>
  <c r="J9094" i="140"/>
  <c r="G10044" i="140"/>
  <c r="J8407" i="140"/>
  <c r="G9357" i="140"/>
  <c r="J8408" i="140"/>
  <c r="G9358" i="140"/>
  <c r="J8411" i="140"/>
  <c r="G9361" i="140"/>
  <c r="J8384" i="140"/>
  <c r="G9334" i="140"/>
  <c r="J8389" i="140"/>
  <c r="G9339" i="140"/>
  <c r="J8352" i="140"/>
  <c r="G9302" i="140"/>
  <c r="J8377" i="140"/>
  <c r="G9327" i="140"/>
  <c r="J8512" i="140"/>
  <c r="G9462" i="140"/>
  <c r="J8519" i="140"/>
  <c r="G9469" i="140"/>
  <c r="J8523" i="140"/>
  <c r="G9473" i="140"/>
  <c r="J8526" i="140"/>
  <c r="G9476" i="140"/>
  <c r="J8527" i="140"/>
  <c r="G9477" i="140"/>
  <c r="J8532" i="140"/>
  <c r="G9482" i="140"/>
  <c r="J8478" i="140"/>
  <c r="G9428" i="140"/>
  <c r="J8480" i="140"/>
  <c r="G9430" i="140"/>
  <c r="J8497" i="140"/>
  <c r="G9447" i="140"/>
  <c r="J8499" i="140"/>
  <c r="G9449" i="140"/>
  <c r="J8501" i="140"/>
  <c r="G9451" i="140"/>
  <c r="J8502" i="140"/>
  <c r="G9452" i="140"/>
  <c r="J8452" i="140"/>
  <c r="G9402" i="140"/>
  <c r="J8453" i="140"/>
  <c r="G9403" i="140"/>
  <c r="J8459" i="140"/>
  <c r="G9409" i="140"/>
  <c r="J8466" i="140"/>
  <c r="G9416" i="140"/>
  <c r="J8467" i="140"/>
  <c r="G9417" i="140"/>
  <c r="J8415" i="140"/>
  <c r="G9365" i="140"/>
  <c r="J8419" i="140"/>
  <c r="G9369" i="140"/>
  <c r="J8432" i="140"/>
  <c r="G9382" i="140"/>
  <c r="J8435" i="140"/>
  <c r="G9385" i="140"/>
  <c r="J3437" i="140"/>
  <c r="J8619" i="140"/>
  <c r="F9569" i="140"/>
  <c r="J8985" i="140"/>
  <c r="J9187" i="140"/>
  <c r="J9191" i="140"/>
  <c r="J9195" i="140"/>
  <c r="J9198" i="140"/>
  <c r="J9199" i="140"/>
  <c r="J3428" i="140"/>
  <c r="J2696" i="140"/>
  <c r="J9182" i="140"/>
  <c r="J9144" i="140"/>
  <c r="J9150" i="140"/>
  <c r="J9156" i="140"/>
  <c r="J9157" i="140"/>
  <c r="J9169" i="140"/>
  <c r="J9066" i="140"/>
  <c r="J8631" i="140"/>
  <c r="J8632" i="140"/>
  <c r="J8633" i="140"/>
  <c r="J8636" i="140"/>
  <c r="J8637" i="140"/>
  <c r="J8644" i="140"/>
  <c r="J8660" i="140"/>
  <c r="J8661" i="140"/>
  <c r="J8664" i="140"/>
  <c r="J8678" i="140"/>
  <c r="J8679" i="140"/>
  <c r="J8688" i="140"/>
  <c r="J8700" i="140"/>
  <c r="J8704" i="140"/>
  <c r="J8707" i="140"/>
  <c r="J8714" i="140"/>
  <c r="J9110" i="140"/>
  <c r="J8585" i="140"/>
  <c r="J8586" i="140"/>
  <c r="J8587" i="140"/>
  <c r="J8591" i="140"/>
  <c r="J8593" i="140"/>
  <c r="J8594" i="140"/>
  <c r="J8597" i="140"/>
  <c r="J8603" i="140"/>
  <c r="J8608" i="140"/>
  <c r="J8543" i="140"/>
  <c r="J8544" i="140"/>
  <c r="J8545" i="140"/>
  <c r="J8546" i="140"/>
  <c r="J8547" i="140"/>
  <c r="J8549" i="140"/>
  <c r="J8550" i="140"/>
  <c r="J8554" i="140"/>
  <c r="J8555" i="140"/>
  <c r="J8556" i="140"/>
  <c r="J6626" i="140"/>
  <c r="L6626" i="140" s="1"/>
  <c r="J6630" i="140"/>
  <c r="L6630" i="140" s="1"/>
  <c r="J6631" i="140"/>
  <c r="L6631" i="140" s="1"/>
  <c r="J6632" i="140"/>
  <c r="L6632" i="140" s="1"/>
  <c r="J6634" i="140"/>
  <c r="L6634" i="140" s="1"/>
  <c r="J6637" i="140"/>
  <c r="L6637" i="140" s="1"/>
  <c r="J6639" i="140"/>
  <c r="L6639" i="140" s="1"/>
  <c r="J6646" i="140"/>
  <c r="L6646" i="140" s="1"/>
  <c r="J7279" i="140"/>
  <c r="L7279" i="140" s="1"/>
  <c r="J7283" i="140"/>
  <c r="L7283" i="140" s="1"/>
  <c r="L6460" i="140"/>
  <c r="L6461" i="140"/>
  <c r="L6462" i="140"/>
  <c r="L6463" i="140"/>
  <c r="L6464" i="140"/>
  <c r="L6465" i="140"/>
  <c r="L6466" i="140"/>
  <c r="J3140" i="140"/>
  <c r="J8719" i="140"/>
  <c r="J8723" i="140"/>
  <c r="J8724" i="140"/>
  <c r="J8741" i="140"/>
  <c r="J8768" i="140"/>
  <c r="J8771" i="140"/>
  <c r="J8772" i="140"/>
  <c r="J8773" i="140"/>
  <c r="J8778" i="140"/>
  <c r="J8779" i="140"/>
  <c r="J8785" i="140"/>
  <c r="J8565" i="140"/>
  <c r="J8508" i="140"/>
  <c r="J8509" i="140"/>
  <c r="J8510" i="140"/>
  <c r="J8513" i="140"/>
  <c r="J8515" i="140"/>
  <c r="J8516" i="140"/>
  <c r="J8537" i="140"/>
  <c r="J8479" i="140"/>
  <c r="J8481" i="140"/>
  <c r="J8483" i="140"/>
  <c r="J8487" i="140"/>
  <c r="J8488" i="140"/>
  <c r="J8491" i="140"/>
  <c r="J8494" i="140"/>
  <c r="J8440" i="140"/>
  <c r="J8441" i="140"/>
  <c r="J8444" i="140"/>
  <c r="J8447" i="140"/>
  <c r="J8450" i="140"/>
  <c r="J8454" i="140"/>
  <c r="J8462" i="140"/>
  <c r="J8860" i="140"/>
  <c r="J8867" i="140"/>
  <c r="J8881" i="140"/>
  <c r="J8885" i="140"/>
  <c r="J8934" i="140"/>
  <c r="J8935" i="140"/>
  <c r="J8409" i="140"/>
  <c r="J8410" i="140"/>
  <c r="J8416" i="140"/>
  <c r="J8421" i="140"/>
  <c r="J8424" i="140"/>
  <c r="J8433" i="140"/>
  <c r="J8434" i="140"/>
  <c r="J8385" i="140"/>
  <c r="J8386" i="140"/>
  <c r="J8387" i="140"/>
  <c r="J8390" i="140"/>
  <c r="J8392" i="140"/>
  <c r="J8396" i="140"/>
  <c r="J8401" i="140"/>
  <c r="J8348" i="140"/>
  <c r="J8349" i="140"/>
  <c r="J8350" i="140"/>
  <c r="J8358" i="140"/>
  <c r="J8359" i="140"/>
  <c r="J8363" i="140"/>
  <c r="J8371" i="140"/>
  <c r="J8380" i="140"/>
  <c r="J3719" i="140"/>
  <c r="J8962" i="140"/>
  <c r="J8970" i="140"/>
  <c r="J8972" i="140"/>
  <c r="J8979" i="140"/>
  <c r="J9010" i="140"/>
  <c r="J9029" i="140"/>
  <c r="J9096" i="140"/>
  <c r="J3431" i="140"/>
  <c r="F550" i="140"/>
  <c r="F8265" i="140"/>
  <c r="F9215" i="140" s="1"/>
  <c r="F551" i="140"/>
  <c r="F8266" i="140"/>
  <c r="F9216" i="140" s="1"/>
  <c r="F552" i="140"/>
  <c r="F8267" i="140"/>
  <c r="F9217" i="140" s="1"/>
  <c r="F553" i="140"/>
  <c r="F8268" i="140"/>
  <c r="F9218" i="140" s="1"/>
  <c r="F554" i="140"/>
  <c r="F8269" i="140"/>
  <c r="F9219" i="140" s="1"/>
  <c r="F555" i="140"/>
  <c r="F8270" i="140"/>
  <c r="F9220" i="140" s="1"/>
  <c r="F556" i="140"/>
  <c r="F8271" i="140"/>
  <c r="F9221" i="140" s="1"/>
  <c r="F557" i="140"/>
  <c r="F8272" i="140"/>
  <c r="F9222" i="140" s="1"/>
  <c r="F558" i="140"/>
  <c r="F8273" i="140"/>
  <c r="F9223" i="140" s="1"/>
  <c r="F559" i="140"/>
  <c r="F8274" i="140"/>
  <c r="F9224" i="140" s="1"/>
  <c r="F560" i="140"/>
  <c r="F8275" i="140"/>
  <c r="F9225" i="140" s="1"/>
  <c r="F561" i="140"/>
  <c r="F8276" i="140"/>
  <c r="F9226" i="140" s="1"/>
  <c r="F562" i="140"/>
  <c r="F8277" i="140"/>
  <c r="F9227" i="140" s="1"/>
  <c r="F563" i="140"/>
  <c r="F8278" i="140"/>
  <c r="F9228" i="140" s="1"/>
  <c r="F564" i="140"/>
  <c r="F8279" i="140"/>
  <c r="F9229" i="140" s="1"/>
  <c r="F565" i="140"/>
  <c r="F8280" i="140"/>
  <c r="F9230" i="140" s="1"/>
  <c r="F566" i="140"/>
  <c r="F8281" i="140"/>
  <c r="F9231" i="140" s="1"/>
  <c r="F567" i="140"/>
  <c r="F8282" i="140"/>
  <c r="F9232" i="140" s="1"/>
  <c r="F568" i="140"/>
  <c r="F8283" i="140"/>
  <c r="F9233" i="140" s="1"/>
  <c r="F569" i="140"/>
  <c r="F8284" i="140"/>
  <c r="F9234" i="140" s="1"/>
  <c r="F570" i="140"/>
  <c r="F8285" i="140"/>
  <c r="F9235" i="140" s="1"/>
  <c r="F571" i="140"/>
  <c r="F8286" i="140"/>
  <c r="F9236" i="140" s="1"/>
  <c r="F572" i="140"/>
  <c r="F8287" i="140"/>
  <c r="F9237" i="140" s="1"/>
  <c r="F573" i="140"/>
  <c r="F8288" i="140"/>
  <c r="F9238" i="140" s="1"/>
  <c r="F574" i="140"/>
  <c r="F8289" i="140"/>
  <c r="F9239" i="140" s="1"/>
  <c r="F575" i="140"/>
  <c r="F8290" i="140"/>
  <c r="F9240" i="140" s="1"/>
  <c r="F576" i="140"/>
  <c r="F8291" i="140"/>
  <c r="F9241" i="140" s="1"/>
  <c r="F577" i="140"/>
  <c r="F8292" i="140"/>
  <c r="F9242" i="140" s="1"/>
  <c r="F578" i="140"/>
  <c r="F8293" i="140"/>
  <c r="F9243" i="140" s="1"/>
  <c r="F579" i="140"/>
  <c r="F8294" i="140"/>
  <c r="F9244" i="140" s="1"/>
  <c r="F580" i="140"/>
  <c r="F8295" i="140"/>
  <c r="F9245" i="140" s="1"/>
  <c r="F581" i="140"/>
  <c r="F8296" i="140"/>
  <c r="F9246" i="140" s="1"/>
  <c r="F582" i="140"/>
  <c r="F8297" i="140"/>
  <c r="F9247" i="140" s="1"/>
  <c r="F583" i="140"/>
  <c r="F8298" i="140"/>
  <c r="F9248" i="140" s="1"/>
  <c r="F584" i="140"/>
  <c r="F8299" i="140"/>
  <c r="F9249" i="140" s="1"/>
  <c r="F585" i="140"/>
  <c r="F8300" i="140"/>
  <c r="F9250" i="140" s="1"/>
  <c r="F586" i="140"/>
  <c r="F8301" i="140"/>
  <c r="F9251" i="140" s="1"/>
  <c r="F587" i="140"/>
  <c r="F8302" i="140"/>
  <c r="F9252" i="140" s="1"/>
  <c r="F588" i="140"/>
  <c r="F8303" i="140"/>
  <c r="F9253" i="140" s="1"/>
  <c r="F589" i="140"/>
  <c r="F8304" i="140"/>
  <c r="F9254" i="140" s="1"/>
  <c r="F590" i="140"/>
  <c r="F8305" i="140"/>
  <c r="F9255" i="140" s="1"/>
  <c r="F591" i="140"/>
  <c r="F8306" i="140"/>
  <c r="F9256" i="140" s="1"/>
  <c r="F592" i="140"/>
  <c r="F8307" i="140"/>
  <c r="F9257" i="140" s="1"/>
  <c r="F593" i="140"/>
  <c r="F8308" i="140"/>
  <c r="F9258" i="140" s="1"/>
  <c r="F594" i="140"/>
  <c r="F8309" i="140"/>
  <c r="F9259" i="140" s="1"/>
  <c r="F595" i="140"/>
  <c r="F8310" i="140"/>
  <c r="F9260" i="140" s="1"/>
  <c r="F596" i="140"/>
  <c r="F8311" i="140"/>
  <c r="F9261" i="140" s="1"/>
  <c r="F597" i="140"/>
  <c r="F8312" i="140"/>
  <c r="F9262" i="140" s="1"/>
  <c r="F598" i="140"/>
  <c r="F8313" i="140"/>
  <c r="F9263" i="140" s="1"/>
  <c r="F599" i="140"/>
  <c r="F8314" i="140"/>
  <c r="F9264" i="140" s="1"/>
  <c r="F600" i="140"/>
  <c r="F8315" i="140"/>
  <c r="F9265" i="140" s="1"/>
  <c r="F601" i="140"/>
  <c r="F8316" i="140"/>
  <c r="F9266" i="140" s="1"/>
  <c r="F602" i="140"/>
  <c r="F8317" i="140"/>
  <c r="F9267" i="140" s="1"/>
  <c r="F603" i="140"/>
  <c r="F8318" i="140"/>
  <c r="F9268" i="140" s="1"/>
  <c r="F604" i="140"/>
  <c r="F8319" i="140"/>
  <c r="F9269" i="140" s="1"/>
  <c r="F605" i="140"/>
  <c r="F8320" i="140"/>
  <c r="F9270" i="140" s="1"/>
  <c r="F606" i="140"/>
  <c r="F8321" i="140"/>
  <c r="F9271" i="140" s="1"/>
  <c r="F607" i="140"/>
  <c r="F8322" i="140"/>
  <c r="F9272" i="140" s="1"/>
  <c r="F608" i="140"/>
  <c r="F8323" i="140"/>
  <c r="F9273" i="140" s="1"/>
  <c r="F609" i="140"/>
  <c r="F8324" i="140"/>
  <c r="F9274" i="140" s="1"/>
  <c r="F610" i="140"/>
  <c r="F8325" i="140"/>
  <c r="F9275" i="140" s="1"/>
  <c r="F611" i="140"/>
  <c r="F8326" i="140"/>
  <c r="F9276" i="140" s="1"/>
  <c r="F612" i="140"/>
  <c r="F8327" i="140"/>
  <c r="F9277" i="140" s="1"/>
  <c r="F613" i="140"/>
  <c r="F8328" i="140"/>
  <c r="F9278" i="140" s="1"/>
  <c r="F614" i="140"/>
  <c r="F8329" i="140"/>
  <c r="F9279" i="140" s="1"/>
  <c r="F615" i="140"/>
  <c r="F8330" i="140"/>
  <c r="F9280" i="140" s="1"/>
  <c r="F616" i="140"/>
  <c r="F8331" i="140"/>
  <c r="F9281" i="140" s="1"/>
  <c r="F617" i="140"/>
  <c r="F8332" i="140"/>
  <c r="F9282" i="140" s="1"/>
  <c r="F618" i="140"/>
  <c r="F8333" i="140"/>
  <c r="F9283" i="140" s="1"/>
  <c r="F619" i="140"/>
  <c r="F8334" i="140"/>
  <c r="F9284" i="140" s="1"/>
  <c r="F620" i="140"/>
  <c r="F8335" i="140"/>
  <c r="F9285" i="140" s="1"/>
  <c r="F621" i="140"/>
  <c r="F8336" i="140"/>
  <c r="F9286" i="140" s="1"/>
  <c r="F622" i="140"/>
  <c r="F8337" i="140"/>
  <c r="F9287" i="140" s="1"/>
  <c r="F623" i="140"/>
  <c r="F8338" i="140"/>
  <c r="F9288" i="140" s="1"/>
  <c r="F624" i="140"/>
  <c r="F8339" i="140"/>
  <c r="F9289" i="140" s="1"/>
  <c r="E1253" i="140"/>
  <c r="E8266" i="140"/>
  <c r="E9216" i="140" s="1"/>
  <c r="E1274" i="140"/>
  <c r="E8267" i="140"/>
  <c r="E9217" i="140" s="1"/>
  <c r="E1294" i="140"/>
  <c r="E8268" i="140"/>
  <c r="E9218" i="140" s="1"/>
  <c r="E1313" i="140"/>
  <c r="E8269" i="140"/>
  <c r="E9219" i="140" s="1"/>
  <c r="E1314" i="140"/>
  <c r="E8270" i="140"/>
  <c r="E9220" i="140" s="1"/>
  <c r="E1327" i="140"/>
  <c r="E8271" i="140"/>
  <c r="E9221" i="140" s="1"/>
  <c r="E1339" i="140"/>
  <c r="E8272" i="140"/>
  <c r="E9222" i="140" s="1"/>
  <c r="E1350" i="140"/>
  <c r="E8273" i="140"/>
  <c r="E9223" i="140" s="1"/>
  <c r="E1356" i="140"/>
  <c r="E8274" i="140"/>
  <c r="E9224" i="140" s="1"/>
  <c r="E1360" i="140"/>
  <c r="E8275" i="140"/>
  <c r="E9225" i="140" s="1"/>
  <c r="E1361" i="140"/>
  <c r="E8276" i="140"/>
  <c r="E9226" i="140" s="1"/>
  <c r="E1375" i="140"/>
  <c r="E8277" i="140"/>
  <c r="E9227" i="140" s="1"/>
  <c r="E1386" i="140"/>
  <c r="E8278" i="140"/>
  <c r="E9228" i="140" s="1"/>
  <c r="E1405" i="140"/>
  <c r="E8279" i="140"/>
  <c r="E9229" i="140" s="1"/>
  <c r="E1423" i="140"/>
  <c r="E8280" i="140"/>
  <c r="E9230" i="140" s="1"/>
  <c r="E1437" i="140"/>
  <c r="E8281" i="140"/>
  <c r="E9231" i="140" s="1"/>
  <c r="E1448" i="140"/>
  <c r="E8282" i="140"/>
  <c r="E9232" i="140" s="1"/>
  <c r="E1458" i="140"/>
  <c r="E8283" i="140"/>
  <c r="E9233" i="140" s="1"/>
  <c r="E1466" i="140"/>
  <c r="E8284" i="140"/>
  <c r="E9234" i="140" s="1"/>
  <c r="E1477" i="140"/>
  <c r="E8285" i="140"/>
  <c r="E9235" i="140" s="1"/>
  <c r="E1496" i="140"/>
  <c r="E8286" i="140"/>
  <c r="E9236" i="140" s="1"/>
  <c r="E1509" i="140"/>
  <c r="E8287" i="140"/>
  <c r="E9237" i="140" s="1"/>
  <c r="E1510" i="140"/>
  <c r="E8288" i="140"/>
  <c r="E9238" i="140" s="1"/>
  <c r="E1517" i="140"/>
  <c r="E8289" i="140"/>
  <c r="E9239" i="140" s="1"/>
  <c r="E1532" i="140"/>
  <c r="E8290" i="140"/>
  <c r="E9240" i="140" s="1"/>
  <c r="E1533" i="140"/>
  <c r="E8291" i="140"/>
  <c r="E9241" i="140" s="1"/>
  <c r="E1548" i="140"/>
  <c r="E8292" i="140"/>
  <c r="E9242" i="140" s="1"/>
  <c r="E1558" i="140"/>
  <c r="E8293" i="140"/>
  <c r="E9243" i="140" s="1"/>
  <c r="E1577" i="140"/>
  <c r="E8294" i="140"/>
  <c r="E9244" i="140" s="1"/>
  <c r="E1588" i="140"/>
  <c r="E8295" i="140"/>
  <c r="E9245" i="140" s="1"/>
  <c r="E1594" i="140"/>
  <c r="E8296" i="140"/>
  <c r="E9246" i="140" s="1"/>
  <c r="E1595" i="140"/>
  <c r="E8297" i="140"/>
  <c r="E9247" i="140" s="1"/>
  <c r="E1603" i="140"/>
  <c r="E8298" i="140"/>
  <c r="E9248" i="140" s="1"/>
  <c r="E1621" i="140"/>
  <c r="E8299" i="140"/>
  <c r="E9249" i="140" s="1"/>
  <c r="E1635" i="140"/>
  <c r="E8300" i="140"/>
  <c r="E9250" i="140" s="1"/>
  <c r="E1648" i="140"/>
  <c r="E8301" i="140"/>
  <c r="E9251" i="140" s="1"/>
  <c r="E1661" i="140"/>
  <c r="E8302" i="140"/>
  <c r="E9252" i="140" s="1"/>
  <c r="E1678" i="140"/>
  <c r="E8303" i="140"/>
  <c r="E9253" i="140" s="1"/>
  <c r="E1697" i="140"/>
  <c r="E8304" i="140"/>
  <c r="E9254" i="140" s="1"/>
  <c r="E1710" i="140"/>
  <c r="E8305" i="140"/>
  <c r="E9255" i="140" s="1"/>
  <c r="E1723" i="140"/>
  <c r="E8306" i="140"/>
  <c r="E9256" i="140" s="1"/>
  <c r="E1732" i="140"/>
  <c r="E8307" i="140"/>
  <c r="E9257" i="140" s="1"/>
  <c r="E1740" i="140"/>
  <c r="E8308" i="140"/>
  <c r="E9258" i="140" s="1"/>
  <c r="E1741" i="140"/>
  <c r="E8309" i="140"/>
  <c r="E9259" i="140" s="1"/>
  <c r="E1749" i="140"/>
  <c r="E8310" i="140"/>
  <c r="E9260" i="140" s="1"/>
  <c r="E1763" i="140"/>
  <c r="E8311" i="140"/>
  <c r="E9261" i="140" s="1"/>
  <c r="E1782" i="140"/>
  <c r="E8312" i="140"/>
  <c r="E9262" i="140" s="1"/>
  <c r="E1797" i="140"/>
  <c r="E8315" i="140"/>
  <c r="E9265" i="140" s="1"/>
  <c r="E1804" i="140"/>
  <c r="E8316" i="140"/>
  <c r="E9266" i="140" s="1"/>
  <c r="E1809" i="140"/>
  <c r="E8317" i="140"/>
  <c r="E9267" i="140" s="1"/>
  <c r="E1819" i="140"/>
  <c r="E8318" i="140"/>
  <c r="E9268" i="140" s="1"/>
  <c r="E1823" i="140"/>
  <c r="E8319" i="140"/>
  <c r="E9269" i="140" s="1"/>
  <c r="E1833" i="140"/>
  <c r="E8320" i="140"/>
  <c r="E9270" i="140" s="1"/>
  <c r="E1848" i="140"/>
  <c r="E8321" i="140"/>
  <c r="E9271" i="140" s="1"/>
  <c r="E1862" i="140"/>
  <c r="E8322" i="140"/>
  <c r="E9272" i="140" s="1"/>
  <c r="E1867" i="140"/>
  <c r="E8323" i="140"/>
  <c r="E9273" i="140" s="1"/>
  <c r="E1881" i="140"/>
  <c r="E8324" i="140"/>
  <c r="E9274" i="140" s="1"/>
  <c r="E1888" i="140"/>
  <c r="E8325" i="140"/>
  <c r="E9275" i="140" s="1"/>
  <c r="E1901" i="140"/>
  <c r="E8326" i="140"/>
  <c r="E9276" i="140" s="1"/>
  <c r="E1917" i="140"/>
  <c r="E8327" i="140"/>
  <c r="E9277" i="140" s="1"/>
  <c r="E1929" i="140"/>
  <c r="E8328" i="140"/>
  <c r="E9278" i="140" s="1"/>
  <c r="E1943" i="140"/>
  <c r="E8329" i="140"/>
  <c r="E9279" i="140" s="1"/>
  <c r="E1958" i="140"/>
  <c r="E8330" i="140"/>
  <c r="E9280" i="140" s="1"/>
  <c r="E1973" i="140"/>
  <c r="E8331" i="140"/>
  <c r="E9281" i="140" s="1"/>
  <c r="E1986" i="140"/>
  <c r="E8332" i="140"/>
  <c r="E9282" i="140" s="1"/>
  <c r="E2004" i="140"/>
  <c r="E8333" i="140"/>
  <c r="E9283" i="140" s="1"/>
  <c r="E2020" i="140"/>
  <c r="E8334" i="140"/>
  <c r="E9284" i="140" s="1"/>
  <c r="E2035" i="140"/>
  <c r="E8335" i="140"/>
  <c r="E9285" i="140" s="1"/>
  <c r="E2044" i="140"/>
  <c r="E3786" i="140" s="1"/>
  <c r="E8336" i="140"/>
  <c r="E9286" i="140" s="1"/>
  <c r="E2054" i="140"/>
  <c r="E8337" i="140"/>
  <c r="E9287" i="140" s="1"/>
  <c r="E2063" i="140"/>
  <c r="E8338" i="140"/>
  <c r="E9288" i="140" s="1"/>
  <c r="E2064" i="140"/>
  <c r="E8339" i="140"/>
  <c r="E9289" i="140" s="1"/>
  <c r="J6650" i="140"/>
  <c r="L6650" i="140" s="1"/>
  <c r="J6651" i="140"/>
  <c r="L6651" i="140" s="1"/>
  <c r="J6652" i="140"/>
  <c r="L6652" i="140" s="1"/>
  <c r="J3657" i="140"/>
  <c r="J3172" i="140"/>
  <c r="J3194" i="140"/>
  <c r="J6653" i="140"/>
  <c r="L6653" i="140" s="1"/>
  <c r="J7284" i="140"/>
  <c r="L7284" i="140" s="1"/>
  <c r="J7285" i="140"/>
  <c r="L7285" i="140" s="1"/>
  <c r="J7286" i="140"/>
  <c r="L7286" i="140" s="1"/>
  <c r="J7287" i="140"/>
  <c r="L7287" i="140" s="1"/>
  <c r="J7288" i="140"/>
  <c r="L7288" i="140" s="1"/>
  <c r="J7289" i="140"/>
  <c r="L7289" i="140" s="1"/>
  <c r="J7290" i="140"/>
  <c r="L7290" i="140" s="1"/>
  <c r="J7291" i="140"/>
  <c r="L7291" i="140" s="1"/>
  <c r="J7292" i="140"/>
  <c r="L7292" i="140" s="1"/>
  <c r="J7293" i="140"/>
  <c r="L7293" i="140" s="1"/>
  <c r="J7294" i="140"/>
  <c r="L7294" i="140" s="1"/>
  <c r="J7295" i="140"/>
  <c r="L7295" i="140" s="1"/>
  <c r="J7296" i="140"/>
  <c r="L7296" i="140" s="1"/>
  <c r="J7297" i="140"/>
  <c r="L7297" i="140" s="1"/>
  <c r="J7298" i="140"/>
  <c r="L7298" i="140" s="1"/>
  <c r="J7299" i="140"/>
  <c r="L7299" i="140" s="1"/>
  <c r="J7300" i="140"/>
  <c r="L7300" i="140" s="1"/>
  <c r="J7301" i="140"/>
  <c r="L7301" i="140" s="1"/>
  <c r="J7302" i="140"/>
  <c r="L7302" i="140" s="1"/>
  <c r="J7303" i="140"/>
  <c r="L7303" i="140" s="1"/>
  <c r="J7304" i="140"/>
  <c r="L7304" i="140" s="1"/>
  <c r="J7305" i="140"/>
  <c r="L7305" i="140" s="1"/>
  <c r="J7306" i="140"/>
  <c r="L7306" i="140" s="1"/>
  <c r="L7240" i="140"/>
  <c r="L7241" i="140"/>
  <c r="L7242" i="140"/>
  <c r="L7243" i="140"/>
  <c r="L7244" i="140"/>
  <c r="L7245" i="140"/>
  <c r="L7246" i="140"/>
  <c r="L7247" i="140"/>
  <c r="J7249" i="140"/>
  <c r="L7249" i="140" s="1"/>
  <c r="J7252" i="140"/>
  <c r="L7252" i="140" s="1"/>
  <c r="J7253" i="140"/>
  <c r="L7253" i="140" s="1"/>
  <c r="J7254" i="140"/>
  <c r="L7254" i="140" s="1"/>
  <c r="J7255" i="140"/>
  <c r="L7255" i="140" s="1"/>
  <c r="J7256" i="140"/>
  <c r="L7256" i="140" s="1"/>
  <c r="J7258" i="140"/>
  <c r="L7258" i="140" s="1"/>
  <c r="J7261" i="140"/>
  <c r="L7261" i="140" s="1"/>
  <c r="J7262" i="140"/>
  <c r="L7262" i="140" s="1"/>
  <c r="J7265" i="140"/>
  <c r="L7265" i="140" s="1"/>
  <c r="J7266" i="140"/>
  <c r="L7266" i="140" s="1"/>
  <c r="J7269" i="140"/>
  <c r="L7269" i="140" s="1"/>
  <c r="J7270" i="140"/>
  <c r="L7270" i="140" s="1"/>
  <c r="J7271" i="140"/>
  <c r="L7271" i="140" s="1"/>
  <c r="J7272" i="140"/>
  <c r="L7272" i="140" s="1"/>
  <c r="J7273" i="140"/>
  <c r="L7273" i="140" s="1"/>
  <c r="J7274" i="140"/>
  <c r="L7274" i="140" s="1"/>
  <c r="J7275" i="140"/>
  <c r="L7275" i="140" s="1"/>
  <c r="L6450" i="140"/>
  <c r="L6451" i="140"/>
  <c r="L6452" i="140"/>
  <c r="L6453" i="140"/>
  <c r="L6454" i="140"/>
  <c r="L6455" i="140"/>
  <c r="L6456" i="140"/>
  <c r="L6457" i="140"/>
  <c r="L6458" i="140"/>
  <c r="L6459" i="140"/>
  <c r="J2461" i="140"/>
  <c r="L6467" i="140"/>
  <c r="L6468" i="140"/>
  <c r="L6469" i="140"/>
  <c r="L6472" i="140"/>
  <c r="L6473" i="140"/>
  <c r="L6474" i="140"/>
  <c r="L6475" i="140"/>
  <c r="L6476" i="140"/>
  <c r="L6480" i="140"/>
  <c r="L6482" i="140"/>
  <c r="L6484" i="140"/>
  <c r="L6485" i="140"/>
  <c r="L6487" i="140"/>
  <c r="L6488" i="140"/>
  <c r="L6489" i="140"/>
  <c r="L6492" i="140"/>
  <c r="L6493" i="140"/>
  <c r="L6494" i="140"/>
  <c r="L6495" i="140"/>
  <c r="L6496" i="140"/>
  <c r="L6497" i="140"/>
  <c r="L6498" i="140"/>
  <c r="L6499" i="140"/>
  <c r="L6500" i="140"/>
  <c r="L6501" i="140"/>
  <c r="L6502" i="140"/>
  <c r="L6503" i="140"/>
  <c r="L6504" i="140"/>
  <c r="L6505" i="140"/>
  <c r="L6506" i="140"/>
  <c r="L6507" i="140"/>
  <c r="L6508" i="140"/>
  <c r="L6509" i="140"/>
  <c r="L6510" i="140"/>
  <c r="L6511" i="140"/>
  <c r="L6512" i="140"/>
  <c r="L6513" i="140"/>
  <c r="L6514" i="140"/>
  <c r="L6515" i="140"/>
  <c r="L6516" i="140"/>
  <c r="L6517" i="140"/>
  <c r="L6518" i="140"/>
  <c r="L6519" i="140"/>
  <c r="L6520" i="140"/>
  <c r="L6521" i="140"/>
  <c r="L6522" i="140"/>
  <c r="L6523" i="140"/>
  <c r="L6524" i="140"/>
  <c r="L6525" i="140"/>
  <c r="L6526" i="140"/>
  <c r="L6527" i="140"/>
  <c r="L6528" i="140"/>
  <c r="L6529" i="140"/>
  <c r="L6530" i="140"/>
  <c r="L6531" i="140"/>
  <c r="L6532" i="140"/>
  <c r="L6533" i="140"/>
  <c r="L6534" i="140"/>
  <c r="L6535" i="140"/>
  <c r="L6536" i="140"/>
  <c r="L6537" i="140"/>
  <c r="L6538" i="140"/>
  <c r="J7195" i="140"/>
  <c r="L7195" i="140" s="1"/>
  <c r="J7196" i="140"/>
  <c r="L7196" i="140" s="1"/>
  <c r="J7197" i="140"/>
  <c r="L7197" i="140" s="1"/>
  <c r="J7198" i="140"/>
  <c r="L7198" i="140" s="1"/>
  <c r="J7199" i="140"/>
  <c r="L7199" i="140" s="1"/>
  <c r="J7200" i="140"/>
  <c r="L7200" i="140" s="1"/>
  <c r="J7201" i="140"/>
  <c r="L7201" i="140" s="1"/>
  <c r="J7202" i="140"/>
  <c r="L7202" i="140" s="1"/>
  <c r="J7203" i="140"/>
  <c r="L7203" i="140" s="1"/>
  <c r="J7204" i="140"/>
  <c r="L7204" i="140" s="1"/>
  <c r="J7205" i="140"/>
  <c r="L7205" i="140" s="1"/>
  <c r="J7206" i="140"/>
  <c r="L7206" i="140" s="1"/>
  <c r="J7207" i="140"/>
  <c r="L7207" i="140" s="1"/>
  <c r="J7208" i="140"/>
  <c r="L7208" i="140" s="1"/>
  <c r="J7209" i="140"/>
  <c r="L7209" i="140" s="1"/>
  <c r="J7210" i="140"/>
  <c r="L7210" i="140" s="1"/>
  <c r="J7211" i="140"/>
  <c r="L7211" i="140" s="1"/>
  <c r="J7212" i="140"/>
  <c r="L7212" i="140" s="1"/>
  <c r="J7213" i="140"/>
  <c r="L7213" i="140" s="1"/>
  <c r="J7214" i="140"/>
  <c r="L7214" i="140" s="1"/>
  <c r="J7215" i="140"/>
  <c r="L7215" i="140" s="1"/>
  <c r="J7216" i="140"/>
  <c r="L7216" i="140" s="1"/>
  <c r="J7217" i="140"/>
  <c r="L7217" i="140" s="1"/>
  <c r="J7218" i="140"/>
  <c r="L7218" i="140" s="1"/>
  <c r="J7219" i="140"/>
  <c r="L7219" i="140" s="1"/>
  <c r="J7220" i="140"/>
  <c r="L7220" i="140" s="1"/>
  <c r="J7221" i="140"/>
  <c r="L7221" i="140" s="1"/>
  <c r="J7222" i="140"/>
  <c r="L7222" i="140" s="1"/>
  <c r="J7223" i="140"/>
  <c r="L7223" i="140" s="1"/>
  <c r="J7224" i="140"/>
  <c r="L7224" i="140" s="1"/>
  <c r="J7225" i="140"/>
  <c r="L7225" i="140" s="1"/>
  <c r="J7226" i="140"/>
  <c r="L7226" i="140" s="1"/>
  <c r="J7227" i="140"/>
  <c r="L7227" i="140" s="1"/>
  <c r="J7228" i="140"/>
  <c r="L7228" i="140" s="1"/>
  <c r="J7229" i="140"/>
  <c r="L7229" i="140" s="1"/>
  <c r="J7230" i="140"/>
  <c r="L7230" i="140" s="1"/>
  <c r="J7231" i="140"/>
  <c r="L7231" i="140" s="1"/>
  <c r="L7232" i="140"/>
  <c r="L7233" i="140"/>
  <c r="L7234" i="140"/>
  <c r="L7235" i="140"/>
  <c r="L7236" i="140"/>
  <c r="L7237" i="140"/>
  <c r="L7238" i="140"/>
  <c r="L7239" i="140"/>
  <c r="L6446" i="140"/>
  <c r="L6447" i="140"/>
  <c r="L6448" i="140"/>
  <c r="L6449" i="140"/>
  <c r="J7167" i="140"/>
  <c r="L7167" i="140" s="1"/>
  <c r="J7168" i="140"/>
  <c r="L7168" i="140" s="1"/>
  <c r="J7169" i="140"/>
  <c r="L7169" i="140" s="1"/>
  <c r="J7170" i="140"/>
  <c r="L7170" i="140" s="1"/>
  <c r="J7171" i="140"/>
  <c r="L7171" i="140" s="1"/>
  <c r="J7172" i="140"/>
  <c r="L7172" i="140" s="1"/>
  <c r="J7173" i="140"/>
  <c r="L7173" i="140" s="1"/>
  <c r="J7174" i="140"/>
  <c r="L7174" i="140" s="1"/>
  <c r="J7175" i="140"/>
  <c r="L7175" i="140" s="1"/>
  <c r="J7176" i="140"/>
  <c r="L7176" i="140" s="1"/>
  <c r="J7177" i="140"/>
  <c r="L7177" i="140" s="1"/>
  <c r="J7178" i="140"/>
  <c r="L7178" i="140" s="1"/>
  <c r="J7179" i="140"/>
  <c r="L7179" i="140" s="1"/>
  <c r="J7180" i="140"/>
  <c r="L7180" i="140" s="1"/>
  <c r="J7181" i="140"/>
  <c r="L7181" i="140" s="1"/>
  <c r="J7182" i="140"/>
  <c r="L7182" i="140" s="1"/>
  <c r="J7183" i="140"/>
  <c r="L7183" i="140" s="1"/>
  <c r="J7184" i="140"/>
  <c r="L7184" i="140" s="1"/>
  <c r="J7185" i="140"/>
  <c r="L7185" i="140" s="1"/>
  <c r="J7186" i="140"/>
  <c r="L7186" i="140" s="1"/>
  <c r="J7187" i="140"/>
  <c r="L7187" i="140" s="1"/>
  <c r="J7188" i="140"/>
  <c r="L7188" i="140" s="1"/>
  <c r="J7189" i="140"/>
  <c r="L7189" i="140" s="1"/>
  <c r="J7190" i="140"/>
  <c r="L7190" i="140" s="1"/>
  <c r="J7191" i="140"/>
  <c r="L7191" i="140" s="1"/>
  <c r="J7192" i="140"/>
  <c r="L7192" i="140" s="1"/>
  <c r="J7193" i="140"/>
  <c r="L7193" i="140" s="1"/>
  <c r="J7194" i="140"/>
  <c r="L7194" i="140" s="1"/>
  <c r="J2406" i="140"/>
  <c r="J2467" i="140"/>
  <c r="J4479" i="140"/>
  <c r="J4480" i="140"/>
  <c r="J4481" i="140"/>
  <c r="J4482" i="140"/>
  <c r="J4483" i="140"/>
  <c r="J4484" i="140"/>
  <c r="J4485" i="140"/>
  <c r="J4486" i="140"/>
  <c r="J4487" i="140"/>
  <c r="J4488" i="140"/>
  <c r="J4490" i="140"/>
  <c r="J4491" i="140"/>
  <c r="J4493" i="140"/>
  <c r="J4494" i="140"/>
  <c r="J4495" i="140"/>
  <c r="J4496" i="140"/>
  <c r="J4497" i="140"/>
  <c r="J4498" i="140"/>
  <c r="J4501" i="140"/>
  <c r="J3750" i="140"/>
  <c r="J7132" i="140"/>
  <c r="L7132" i="140" s="1"/>
  <c r="J7133" i="140"/>
  <c r="L7133" i="140" s="1"/>
  <c r="J7134" i="140"/>
  <c r="L7134" i="140" s="1"/>
  <c r="J7135" i="140"/>
  <c r="L7135" i="140" s="1"/>
  <c r="J7136" i="140"/>
  <c r="L7136" i="140" s="1"/>
  <c r="J7137" i="140"/>
  <c r="L7137" i="140" s="1"/>
  <c r="J7138" i="140"/>
  <c r="L7138" i="140" s="1"/>
  <c r="J7139" i="140"/>
  <c r="L7139" i="140" s="1"/>
  <c r="J7140" i="140"/>
  <c r="L7140" i="140" s="1"/>
  <c r="J7141" i="140"/>
  <c r="L7141" i="140" s="1"/>
  <c r="J7142" i="140"/>
  <c r="L7142" i="140" s="1"/>
  <c r="J7143" i="140"/>
  <c r="L7143" i="140" s="1"/>
  <c r="J7144" i="140"/>
  <c r="L7144" i="140" s="1"/>
  <c r="L7145" i="140"/>
  <c r="L7146" i="140"/>
  <c r="L7147" i="140"/>
  <c r="L7148" i="140"/>
  <c r="L7149" i="140"/>
  <c r="L7150" i="140"/>
  <c r="L7151" i="140"/>
  <c r="L7152" i="140"/>
  <c r="L7153" i="140"/>
  <c r="L7154" i="140"/>
  <c r="L7155" i="140"/>
  <c r="L7156" i="140"/>
  <c r="L7157" i="140"/>
  <c r="J7158" i="140"/>
  <c r="L7158" i="140" s="1"/>
  <c r="J7159" i="140"/>
  <c r="L7159" i="140" s="1"/>
  <c r="J7160" i="140"/>
  <c r="L7160" i="140" s="1"/>
  <c r="J7161" i="140"/>
  <c r="L7161" i="140" s="1"/>
  <c r="J7162" i="140"/>
  <c r="L7162" i="140" s="1"/>
  <c r="J7163" i="140"/>
  <c r="L7163" i="140" s="1"/>
  <c r="J7164" i="140"/>
  <c r="L7164" i="140" s="1"/>
  <c r="J7165" i="140"/>
  <c r="L7165" i="140" s="1"/>
  <c r="J7166" i="140"/>
  <c r="L7166" i="140" s="1"/>
  <c r="J2927" i="140"/>
  <c r="J3188" i="140"/>
  <c r="J3679" i="140"/>
  <c r="J3715" i="140"/>
  <c r="J3728" i="140"/>
  <c r="J3215" i="140"/>
  <c r="J3219" i="140"/>
  <c r="J3753" i="140"/>
  <c r="J7113" i="140"/>
  <c r="L7113" i="140" s="1"/>
  <c r="J7114" i="140"/>
  <c r="L7114" i="140" s="1"/>
  <c r="J7115" i="140"/>
  <c r="L7115" i="140" s="1"/>
  <c r="J7116" i="140"/>
  <c r="L7116" i="140" s="1"/>
  <c r="J7117" i="140"/>
  <c r="L7117" i="140" s="1"/>
  <c r="J7118" i="140"/>
  <c r="L7118" i="140" s="1"/>
  <c r="J7119" i="140"/>
  <c r="L7119" i="140" s="1"/>
  <c r="J7120" i="140"/>
  <c r="L7120" i="140" s="1"/>
  <c r="J7121" i="140"/>
  <c r="L7121" i="140" s="1"/>
  <c r="J7122" i="140"/>
  <c r="L7122" i="140" s="1"/>
  <c r="J7123" i="140"/>
  <c r="L7123" i="140" s="1"/>
  <c r="J7124" i="140"/>
  <c r="L7124" i="140" s="1"/>
  <c r="J7125" i="140"/>
  <c r="L7125" i="140" s="1"/>
  <c r="J7126" i="140"/>
  <c r="L7126" i="140" s="1"/>
  <c r="J7127" i="140"/>
  <c r="L7127" i="140" s="1"/>
  <c r="J7128" i="140"/>
  <c r="L7128" i="140" s="1"/>
  <c r="J7129" i="140"/>
  <c r="L7129" i="140" s="1"/>
  <c r="J7130" i="140"/>
  <c r="L7130" i="140" s="1"/>
  <c r="J7131" i="140"/>
  <c r="L7131" i="140" s="1"/>
  <c r="J6823" i="140"/>
  <c r="L6823" i="140" s="1"/>
  <c r="J6826" i="140"/>
  <c r="L6826" i="140" s="1"/>
  <c r="J6827" i="140"/>
  <c r="L6827" i="140" s="1"/>
  <c r="J6828" i="140"/>
  <c r="L6828" i="140" s="1"/>
  <c r="J6830" i="140"/>
  <c r="L6830" i="140" s="1"/>
  <c r="J6832" i="140"/>
  <c r="L6832" i="140" s="1"/>
  <c r="J6833" i="140"/>
  <c r="L6833" i="140" s="1"/>
  <c r="J6834" i="140"/>
  <c r="L6834" i="140" s="1"/>
  <c r="J6835" i="140"/>
  <c r="L6835" i="140" s="1"/>
  <c r="J6836" i="140"/>
  <c r="L6836" i="140" s="1"/>
  <c r="J6837" i="140"/>
  <c r="L6837" i="140" s="1"/>
  <c r="J6838" i="140"/>
  <c r="L6838" i="140" s="1"/>
  <c r="J6839" i="140"/>
  <c r="L6839" i="140" s="1"/>
  <c r="J6840" i="140"/>
  <c r="L6840" i="140" s="1"/>
  <c r="J6841" i="140"/>
  <c r="L6841" i="140" s="1"/>
  <c r="J6842" i="140"/>
  <c r="L6842" i="140" s="1"/>
  <c r="J6843" i="140"/>
  <c r="L6843" i="140" s="1"/>
  <c r="J6844" i="140"/>
  <c r="L6844" i="140" s="1"/>
  <c r="J6845" i="140"/>
  <c r="L6845" i="140" s="1"/>
  <c r="J6846" i="140"/>
  <c r="L6846" i="140" s="1"/>
  <c r="J6849" i="140"/>
  <c r="L6849" i="140" s="1"/>
  <c r="J6850" i="140"/>
  <c r="L6850" i="140" s="1"/>
  <c r="J6851" i="140"/>
  <c r="L6851" i="140" s="1"/>
  <c r="J6853" i="140"/>
  <c r="L6853" i="140" s="1"/>
  <c r="J6854" i="140"/>
  <c r="L6854" i="140" s="1"/>
  <c r="J6855" i="140"/>
  <c r="L6855" i="140" s="1"/>
  <c r="J6856" i="140"/>
  <c r="L6856" i="140" s="1"/>
  <c r="J6857" i="140"/>
  <c r="L6857" i="140" s="1"/>
  <c r="J5467" i="140"/>
  <c r="L6539" i="140"/>
  <c r="L6540" i="140"/>
  <c r="L6541" i="140"/>
  <c r="L6542" i="140"/>
  <c r="L6543" i="140"/>
  <c r="L6544" i="140"/>
  <c r="L6545" i="140"/>
  <c r="L6546" i="140"/>
  <c r="L6547" i="140"/>
  <c r="L6548" i="140"/>
  <c r="L6549" i="140"/>
  <c r="L6550" i="140"/>
  <c r="L6551" i="140"/>
  <c r="L6552" i="140"/>
  <c r="L6553" i="140"/>
  <c r="L6554" i="140"/>
  <c r="L6555" i="140"/>
  <c r="L6556" i="140"/>
  <c r="L6557" i="140"/>
  <c r="L6558" i="140"/>
  <c r="L6559" i="140"/>
  <c r="L6560" i="140"/>
  <c r="L6561" i="140"/>
  <c r="L6562" i="140"/>
  <c r="L6563" i="140"/>
  <c r="L6564" i="140"/>
  <c r="L6565" i="140"/>
  <c r="L6566" i="140"/>
  <c r="L6567" i="140"/>
  <c r="L6568" i="140"/>
  <c r="L6569" i="140"/>
  <c r="L6570" i="140"/>
  <c r="L6571" i="140"/>
  <c r="L6572" i="140"/>
  <c r="L6573" i="140"/>
  <c r="L6574" i="140"/>
  <c r="L6575" i="140"/>
  <c r="L6576" i="140"/>
  <c r="L6577" i="140"/>
  <c r="L6578" i="140"/>
  <c r="L6579" i="140"/>
  <c r="L6580" i="140"/>
  <c r="L6581" i="140"/>
  <c r="L6582" i="140"/>
  <c r="L6583" i="140"/>
  <c r="L6584" i="140"/>
  <c r="L6585" i="140"/>
  <c r="L6586" i="140"/>
  <c r="L6587" i="140"/>
  <c r="L6588" i="140"/>
  <c r="L6589" i="140"/>
  <c r="J6590" i="140"/>
  <c r="L6590" i="140" s="1"/>
  <c r="J6591" i="140"/>
  <c r="L6591" i="140" s="1"/>
  <c r="J6592" i="140"/>
  <c r="L6592" i="140" s="1"/>
  <c r="J6593" i="140"/>
  <c r="L6593" i="140" s="1"/>
  <c r="J6594" i="140"/>
  <c r="L6594" i="140" s="1"/>
  <c r="J6595" i="140"/>
  <c r="L6595" i="140" s="1"/>
  <c r="J6596" i="140"/>
  <c r="L6596" i="140" s="1"/>
  <c r="J6597" i="140"/>
  <c r="L6597" i="140" s="1"/>
  <c r="J6598" i="140"/>
  <c r="L6598" i="140" s="1"/>
  <c r="J6599" i="140"/>
  <c r="L6599" i="140" s="1"/>
  <c r="J6600" i="140"/>
  <c r="L6600" i="140" s="1"/>
  <c r="J6601" i="140"/>
  <c r="L6601" i="140" s="1"/>
  <c r="J6602" i="140"/>
  <c r="L6602" i="140" s="1"/>
  <c r="J6603" i="140"/>
  <c r="L6603" i="140" s="1"/>
  <c r="J6604" i="140"/>
  <c r="L6604" i="140" s="1"/>
  <c r="J6605" i="140"/>
  <c r="L6605" i="140" s="1"/>
  <c r="J6606" i="140"/>
  <c r="L6606" i="140" s="1"/>
  <c r="J6607" i="140"/>
  <c r="L6607" i="140" s="1"/>
  <c r="J6608" i="140"/>
  <c r="L6608" i="140" s="1"/>
  <c r="J6609" i="140"/>
  <c r="L6609" i="140" s="1"/>
  <c r="J6610" i="140"/>
  <c r="L6610" i="140" s="1"/>
  <c r="J6611" i="140"/>
  <c r="L6611" i="140" s="1"/>
  <c r="J6612" i="140"/>
  <c r="L6612" i="140" s="1"/>
  <c r="J6613" i="140"/>
  <c r="L6613" i="140" s="1"/>
  <c r="J6614" i="140"/>
  <c r="L6614" i="140" s="1"/>
  <c r="J6615" i="140"/>
  <c r="L6615" i="140" s="1"/>
  <c r="J6616" i="140"/>
  <c r="L6616" i="140" s="1"/>
  <c r="J6617" i="140"/>
  <c r="L6617" i="140" s="1"/>
  <c r="J6618" i="140"/>
  <c r="L6618" i="140" s="1"/>
  <c r="J6619" i="140"/>
  <c r="L6619" i="140" s="1"/>
  <c r="J6620" i="140"/>
  <c r="L6620" i="140" s="1"/>
  <c r="J6621" i="140"/>
  <c r="L6621" i="140" s="1"/>
  <c r="J6622" i="140"/>
  <c r="L6622" i="140" s="1"/>
  <c r="J6623" i="140"/>
  <c r="L6623" i="140" s="1"/>
  <c r="J6624" i="140"/>
  <c r="L6624" i="140" s="1"/>
  <c r="J6625" i="140"/>
  <c r="L6625" i="140" s="1"/>
  <c r="J6654" i="140"/>
  <c r="L6654" i="140" s="1"/>
  <c r="J6655" i="140"/>
  <c r="L6655" i="140" s="1"/>
  <c r="J6656" i="140"/>
  <c r="L6656" i="140" s="1"/>
  <c r="J6657" i="140"/>
  <c r="L6657" i="140" s="1"/>
  <c r="J6658" i="140"/>
  <c r="L6658" i="140" s="1"/>
  <c r="J6660" i="140"/>
  <c r="L6660" i="140" s="1"/>
  <c r="J6661" i="140"/>
  <c r="L6661" i="140" s="1"/>
  <c r="J6662" i="140"/>
  <c r="L6662" i="140" s="1"/>
  <c r="J6663" i="140"/>
  <c r="L6663" i="140" s="1"/>
  <c r="J6664" i="140"/>
  <c r="L6664" i="140" s="1"/>
  <c r="J6665" i="140"/>
  <c r="L6665" i="140" s="1"/>
  <c r="J6666" i="140"/>
  <c r="L6666" i="140" s="1"/>
  <c r="J6668" i="140"/>
  <c r="L6668" i="140" s="1"/>
  <c r="J6669" i="140"/>
  <c r="L6669" i="140" s="1"/>
  <c r="J6670" i="140"/>
  <c r="L6670" i="140" s="1"/>
  <c r="J6673" i="140"/>
  <c r="L6673" i="140" s="1"/>
  <c r="J6674" i="140"/>
  <c r="L6674" i="140" s="1"/>
  <c r="J6675" i="140"/>
  <c r="L6675" i="140" s="1"/>
  <c r="J6676" i="140"/>
  <c r="L6676" i="140" s="1"/>
  <c r="J6677" i="140"/>
  <c r="L6677" i="140" s="1"/>
  <c r="J6678" i="140"/>
  <c r="L6678" i="140" s="1"/>
  <c r="J6679" i="140"/>
  <c r="L6679" i="140" s="1"/>
  <c r="J6680" i="140"/>
  <c r="L6680" i="140" s="1"/>
  <c r="J6681" i="140"/>
  <c r="L6681" i="140" s="1"/>
  <c r="J6682" i="140"/>
  <c r="L6682" i="140" s="1"/>
  <c r="J6683" i="140"/>
  <c r="L6683" i="140" s="1"/>
  <c r="J6684" i="140"/>
  <c r="L6684" i="140" s="1"/>
  <c r="J6687" i="140"/>
  <c r="L6687" i="140" s="1"/>
  <c r="J6688" i="140"/>
  <c r="L6688" i="140" s="1"/>
  <c r="J6689" i="140"/>
  <c r="L6689" i="140" s="1"/>
  <c r="J6690" i="140"/>
  <c r="L6690" i="140" s="1"/>
  <c r="J6693" i="140"/>
  <c r="L6693" i="140" s="1"/>
  <c r="J6696" i="140"/>
  <c r="L6696" i="140" s="1"/>
  <c r="J6697" i="140"/>
  <c r="L6697" i="140" s="1"/>
  <c r="J6698" i="140"/>
  <c r="L6698" i="140" s="1"/>
  <c r="J6699" i="140"/>
  <c r="L6699" i="140" s="1"/>
  <c r="J6700" i="140"/>
  <c r="L6700" i="140" s="1"/>
  <c r="J6701" i="140"/>
  <c r="L6701" i="140" s="1"/>
  <c r="J6703" i="140"/>
  <c r="L6703" i="140" s="1"/>
  <c r="J6704" i="140"/>
  <c r="L6704" i="140" s="1"/>
  <c r="J6705" i="140"/>
  <c r="L6705" i="140" s="1"/>
  <c r="J6706" i="140"/>
  <c r="L6706" i="140" s="1"/>
  <c r="J6707" i="140"/>
  <c r="L6707" i="140" s="1"/>
  <c r="J6708" i="140"/>
  <c r="L6708" i="140" s="1"/>
  <c r="J6709" i="140"/>
  <c r="L6709" i="140" s="1"/>
  <c r="J6710" i="140"/>
  <c r="L6710" i="140" s="1"/>
  <c r="J6711" i="140"/>
  <c r="L6711" i="140" s="1"/>
  <c r="J6713" i="140"/>
  <c r="L6713" i="140" s="1"/>
  <c r="J6714" i="140"/>
  <c r="L6714" i="140" s="1"/>
  <c r="J6716" i="140"/>
  <c r="L6716" i="140" s="1"/>
  <c r="J6717" i="140"/>
  <c r="L6717" i="140" s="1"/>
  <c r="J6718" i="140"/>
  <c r="L6718" i="140" s="1"/>
  <c r="J6719" i="140"/>
  <c r="L6719" i="140" s="1"/>
  <c r="J6721" i="140"/>
  <c r="L6721" i="140" s="1"/>
  <c r="J6724" i="140"/>
  <c r="L6724" i="140" s="1"/>
  <c r="J6725" i="140"/>
  <c r="L6725" i="140" s="1"/>
  <c r="J6726" i="140"/>
  <c r="L6726" i="140" s="1"/>
  <c r="J6727" i="140"/>
  <c r="L6727" i="140" s="1"/>
  <c r="J6728" i="140"/>
  <c r="L6728" i="140" s="1"/>
  <c r="J6729" i="140"/>
  <c r="L6729" i="140" s="1"/>
  <c r="J6730" i="140"/>
  <c r="L6730" i="140" s="1"/>
  <c r="J6731" i="140"/>
  <c r="L6731" i="140" s="1"/>
  <c r="J6732" i="140"/>
  <c r="L6732" i="140" s="1"/>
  <c r="J6733" i="140"/>
  <c r="L6733" i="140" s="1"/>
  <c r="J6734" i="140"/>
  <c r="L6734" i="140" s="1"/>
  <c r="J6735" i="140"/>
  <c r="L6735" i="140" s="1"/>
  <c r="J6736" i="140"/>
  <c r="L6736" i="140" s="1"/>
  <c r="J6737" i="140"/>
  <c r="L6737" i="140" s="1"/>
  <c r="J6738" i="140"/>
  <c r="L6738" i="140" s="1"/>
  <c r="J6741" i="140"/>
  <c r="L6741" i="140" s="1"/>
  <c r="J6743" i="140"/>
  <c r="L6743" i="140" s="1"/>
  <c r="J6745" i="140"/>
  <c r="L6745" i="140" s="1"/>
  <c r="J6746" i="140"/>
  <c r="L6746" i="140" s="1"/>
  <c r="J6749" i="140"/>
  <c r="L6749" i="140" s="1"/>
  <c r="J6750" i="140"/>
  <c r="L6750" i="140" s="1"/>
  <c r="J6752" i="140"/>
  <c r="L6752" i="140" s="1"/>
  <c r="J6754" i="140"/>
  <c r="L6754" i="140" s="1"/>
  <c r="J6756" i="140"/>
  <c r="L6756" i="140" s="1"/>
  <c r="J6758" i="140"/>
  <c r="L6758" i="140" s="1"/>
  <c r="J6761" i="140"/>
  <c r="L6761" i="140" s="1"/>
  <c r="J6762" i="140"/>
  <c r="L6762" i="140" s="1"/>
  <c r="J6763" i="140"/>
  <c r="L6763" i="140" s="1"/>
  <c r="J6764" i="140"/>
  <c r="L6764" i="140" s="1"/>
  <c r="J6765" i="140"/>
  <c r="L6765" i="140" s="1"/>
  <c r="J6768" i="140"/>
  <c r="L6768" i="140" s="1"/>
  <c r="J6769" i="140"/>
  <c r="L6769" i="140" s="1"/>
  <c r="J6770" i="140"/>
  <c r="L6770" i="140" s="1"/>
  <c r="J6771" i="140"/>
  <c r="L6771" i="140" s="1"/>
  <c r="J6772" i="140"/>
  <c r="L6772" i="140" s="1"/>
  <c r="J6773" i="140"/>
  <c r="L6773" i="140" s="1"/>
  <c r="J6778" i="140"/>
  <c r="L6778" i="140" s="1"/>
  <c r="J6779" i="140"/>
  <c r="L6779" i="140" s="1"/>
  <c r="J6782" i="140"/>
  <c r="L6782" i="140" s="1"/>
  <c r="J6783" i="140"/>
  <c r="L6783" i="140" s="1"/>
  <c r="J6784" i="140"/>
  <c r="L6784" i="140" s="1"/>
  <c r="J6785" i="140"/>
  <c r="L6785" i="140" s="1"/>
  <c r="J6786" i="140"/>
  <c r="L6786" i="140" s="1"/>
  <c r="J6787" i="140"/>
  <c r="L6787" i="140" s="1"/>
  <c r="J6788" i="140"/>
  <c r="L6788" i="140" s="1"/>
  <c r="J6789" i="140"/>
  <c r="L6789" i="140" s="1"/>
  <c r="J6790" i="140"/>
  <c r="L6790" i="140" s="1"/>
  <c r="J6792" i="140"/>
  <c r="L6792" i="140" s="1"/>
  <c r="J6793" i="140"/>
  <c r="L6793" i="140" s="1"/>
  <c r="J6795" i="140"/>
  <c r="L6795" i="140" s="1"/>
  <c r="J6796" i="140"/>
  <c r="L6796" i="140" s="1"/>
  <c r="J6801" i="140"/>
  <c r="L6801" i="140" s="1"/>
  <c r="J6802" i="140"/>
  <c r="L6802" i="140" s="1"/>
  <c r="J6803" i="140"/>
  <c r="L6803" i="140" s="1"/>
  <c r="J4489" i="140"/>
  <c r="H5362" i="140"/>
  <c r="J4492" i="140"/>
  <c r="J6804" i="140"/>
  <c r="L6804" i="140" s="1"/>
  <c r="J6805" i="140"/>
  <c r="L6805" i="140" s="1"/>
  <c r="J6806" i="140"/>
  <c r="L6806" i="140" s="1"/>
  <c r="J6807" i="140"/>
  <c r="L6807" i="140" s="1"/>
  <c r="J6808" i="140"/>
  <c r="L6808" i="140" s="1"/>
  <c r="J6809" i="140"/>
  <c r="L6809" i="140" s="1"/>
  <c r="J6811" i="140"/>
  <c r="L6811" i="140" s="1"/>
  <c r="J6814" i="140"/>
  <c r="L6814" i="140" s="1"/>
  <c r="J6816" i="140"/>
  <c r="L6816" i="140" s="1"/>
  <c r="J6817" i="140"/>
  <c r="L6817" i="140" s="1"/>
  <c r="J6818" i="140"/>
  <c r="L6818" i="140" s="1"/>
  <c r="J6819" i="140"/>
  <c r="L6819" i="140" s="1"/>
  <c r="J3697" i="140"/>
  <c r="J3706" i="140"/>
  <c r="J3727" i="140"/>
  <c r="H5369" i="140"/>
  <c r="J4499" i="140"/>
  <c r="J7276" i="140"/>
  <c r="L7276" i="140" s="1"/>
  <c r="J7277" i="140"/>
  <c r="L7277" i="140" s="1"/>
  <c r="J7278" i="140"/>
  <c r="L7278" i="140" s="1"/>
  <c r="J7280" i="140"/>
  <c r="L7280" i="140" s="1"/>
  <c r="J7281" i="140"/>
  <c r="L7281" i="140" s="1"/>
  <c r="J7282" i="140"/>
  <c r="L7282" i="140" s="1"/>
  <c r="L7248" i="140"/>
  <c r="J7250" i="140"/>
  <c r="L7250" i="140" s="1"/>
  <c r="J7251" i="140"/>
  <c r="L7251" i="140" s="1"/>
  <c r="J7257" i="140"/>
  <c r="L7257" i="140" s="1"/>
  <c r="J7259" i="140"/>
  <c r="L7259" i="140" s="1"/>
  <c r="J7260" i="140"/>
  <c r="L7260" i="140" s="1"/>
  <c r="J7263" i="140"/>
  <c r="L7263" i="140" s="1"/>
  <c r="J7264" i="140"/>
  <c r="L7264" i="140" s="1"/>
  <c r="J7267" i="140"/>
  <c r="L7267" i="140" s="1"/>
  <c r="J7268" i="140"/>
  <c r="L7268" i="140" s="1"/>
  <c r="L6470" i="140"/>
  <c r="L6471" i="140"/>
  <c r="L6477" i="140"/>
  <c r="L6478" i="140"/>
  <c r="L6479" i="140"/>
  <c r="L6481" i="140"/>
  <c r="L6483" i="140"/>
  <c r="L6486" i="140"/>
  <c r="L6490" i="140"/>
  <c r="L6491" i="140"/>
  <c r="J6858" i="140"/>
  <c r="L6858" i="140" s="1"/>
  <c r="J6859" i="140"/>
  <c r="L6859" i="140" s="1"/>
  <c r="J6860" i="140"/>
  <c r="L6860" i="140" s="1"/>
  <c r="J6861" i="140"/>
  <c r="L6861" i="140" s="1"/>
  <c r="J6863" i="140"/>
  <c r="L6863" i="140" s="1"/>
  <c r="J6864" i="140"/>
  <c r="L6864" i="140" s="1"/>
  <c r="J6865" i="140"/>
  <c r="L6865" i="140" s="1"/>
  <c r="J6866" i="140"/>
  <c r="L6866" i="140" s="1"/>
  <c r="J6867" i="140"/>
  <c r="L6867" i="140" s="1"/>
  <c r="J6868" i="140"/>
  <c r="L6868" i="140" s="1"/>
  <c r="J6869" i="140"/>
  <c r="L6869" i="140" s="1"/>
  <c r="J6870" i="140"/>
  <c r="L6870" i="140" s="1"/>
  <c r="J6871" i="140"/>
  <c r="L6871" i="140" s="1"/>
  <c r="J6872" i="140"/>
  <c r="L6872" i="140" s="1"/>
  <c r="J6873" i="140"/>
  <c r="L6873" i="140" s="1"/>
  <c r="J6874" i="140"/>
  <c r="L6874" i="140" s="1"/>
  <c r="J6875" i="140"/>
  <c r="L6875" i="140" s="1"/>
  <c r="J6876" i="140"/>
  <c r="L6876" i="140" s="1"/>
  <c r="J6877" i="140"/>
  <c r="L6877" i="140" s="1"/>
  <c r="J6878" i="140"/>
  <c r="L6878" i="140" s="1"/>
  <c r="J6880" i="140"/>
  <c r="L6880" i="140" s="1"/>
  <c r="J6881" i="140"/>
  <c r="L6881" i="140" s="1"/>
  <c r="J6882" i="140"/>
  <c r="L6882" i="140" s="1"/>
  <c r="J6883" i="140"/>
  <c r="L6883" i="140" s="1"/>
  <c r="J6884" i="140"/>
  <c r="L6884" i="140" s="1"/>
  <c r="J6885" i="140"/>
  <c r="L6885" i="140" s="1"/>
  <c r="J6888" i="140"/>
  <c r="L6888" i="140" s="1"/>
  <c r="J6889" i="140"/>
  <c r="L6889" i="140" s="1"/>
  <c r="J6891" i="140"/>
  <c r="L6891" i="140" s="1"/>
  <c r="J6893" i="140"/>
  <c r="L6893" i="140" s="1"/>
  <c r="J6894" i="140"/>
  <c r="L6894" i="140" s="1"/>
  <c r="J6895" i="140"/>
  <c r="L6895" i="140" s="1"/>
  <c r="J6896" i="140"/>
  <c r="L6896" i="140" s="1"/>
  <c r="J6897" i="140"/>
  <c r="L6897" i="140" s="1"/>
  <c r="J6899" i="140"/>
  <c r="L6899" i="140" s="1"/>
  <c r="J6900" i="140"/>
  <c r="L6900" i="140" s="1"/>
  <c r="J6901" i="140"/>
  <c r="L6901" i="140" s="1"/>
  <c r="J6902" i="140"/>
  <c r="L6902" i="140" s="1"/>
  <c r="J6903" i="140"/>
  <c r="L6903" i="140" s="1"/>
  <c r="J6904" i="140"/>
  <c r="L6904" i="140" s="1"/>
  <c r="J6905" i="140"/>
  <c r="L6905" i="140" s="1"/>
  <c r="J6908" i="140"/>
  <c r="L6908" i="140" s="1"/>
  <c r="J6909" i="140"/>
  <c r="L6909" i="140" s="1"/>
  <c r="J6910" i="140"/>
  <c r="L6910" i="140" s="1"/>
  <c r="J6911" i="140"/>
  <c r="L6911" i="140" s="1"/>
  <c r="J6912" i="140"/>
  <c r="L6912" i="140" s="1"/>
  <c r="J6913" i="140"/>
  <c r="L6913" i="140" s="1"/>
  <c r="J6916" i="140"/>
  <c r="L6916" i="140" s="1"/>
  <c r="J6917" i="140"/>
  <c r="L6917" i="140" s="1"/>
  <c r="J6918" i="140"/>
  <c r="L6918" i="140" s="1"/>
  <c r="J6919" i="140"/>
  <c r="L6919" i="140" s="1"/>
  <c r="J6920" i="140"/>
  <c r="L6920" i="140" s="1"/>
  <c r="J6921" i="140"/>
  <c r="L6921" i="140" s="1"/>
  <c r="J6922" i="140"/>
  <c r="L6922" i="140" s="1"/>
  <c r="J6923" i="140"/>
  <c r="L6923" i="140" s="1"/>
  <c r="J6924" i="140"/>
  <c r="L6924" i="140" s="1"/>
  <c r="J6925" i="140"/>
  <c r="L6925" i="140" s="1"/>
  <c r="J6926" i="140"/>
  <c r="L6926" i="140" s="1"/>
  <c r="J6927" i="140"/>
  <c r="L6927" i="140" s="1"/>
  <c r="J6929" i="140"/>
  <c r="L6929" i="140" s="1"/>
  <c r="J6931" i="140"/>
  <c r="L6931" i="140" s="1"/>
  <c r="J6932" i="140"/>
  <c r="L6932" i="140" s="1"/>
  <c r="J6933" i="140"/>
  <c r="L6933" i="140" s="1"/>
  <c r="J6935" i="140"/>
  <c r="L6935" i="140" s="1"/>
  <c r="J6936" i="140"/>
  <c r="L6936" i="140" s="1"/>
  <c r="J6937" i="140"/>
  <c r="L6937" i="140" s="1"/>
  <c r="J6938" i="140"/>
  <c r="L6938" i="140" s="1"/>
  <c r="J6939" i="140"/>
  <c r="L6939" i="140" s="1"/>
  <c r="J6941" i="140"/>
  <c r="L6941" i="140" s="1"/>
  <c r="J6942" i="140"/>
  <c r="L6942" i="140" s="1"/>
  <c r="J6943" i="140"/>
  <c r="L6943" i="140" s="1"/>
  <c r="J6944" i="140"/>
  <c r="L6944" i="140" s="1"/>
  <c r="J6945" i="140"/>
  <c r="L6945" i="140" s="1"/>
  <c r="J6946" i="140"/>
  <c r="L6946" i="140" s="1"/>
  <c r="J6947" i="140"/>
  <c r="L6947" i="140" s="1"/>
  <c r="J6948" i="140"/>
  <c r="L6948" i="140" s="1"/>
  <c r="J6949" i="140"/>
  <c r="L6949" i="140" s="1"/>
  <c r="J6950" i="140"/>
  <c r="L6950" i="140" s="1"/>
  <c r="J6951" i="140"/>
  <c r="L6951" i="140" s="1"/>
  <c r="J6952" i="140"/>
  <c r="L6952" i="140" s="1"/>
  <c r="J6953" i="140"/>
  <c r="L6953" i="140" s="1"/>
  <c r="J6955" i="140"/>
  <c r="L6955" i="140" s="1"/>
  <c r="J6956" i="140"/>
  <c r="L6956" i="140" s="1"/>
  <c r="J6957" i="140"/>
  <c r="L6957" i="140" s="1"/>
  <c r="J6958" i="140"/>
  <c r="L6958" i="140" s="1"/>
  <c r="J6959" i="140"/>
  <c r="L6959" i="140" s="1"/>
  <c r="J6960" i="140"/>
  <c r="L6960" i="140" s="1"/>
  <c r="J6961" i="140"/>
  <c r="L6961" i="140" s="1"/>
  <c r="J6962" i="140"/>
  <c r="L6962" i="140" s="1"/>
  <c r="J6963" i="140"/>
  <c r="L6963" i="140" s="1"/>
  <c r="J6964" i="140"/>
  <c r="L6964" i="140" s="1"/>
  <c r="J6965" i="140"/>
  <c r="L6965" i="140" s="1"/>
  <c r="J6967" i="140"/>
  <c r="L6967" i="140" s="1"/>
  <c r="J6968" i="140"/>
  <c r="L6968" i="140" s="1"/>
  <c r="J6969" i="140"/>
  <c r="L6969" i="140" s="1"/>
  <c r="J6971" i="140"/>
  <c r="L6971" i="140" s="1"/>
  <c r="J6972" i="140"/>
  <c r="L6972" i="140" s="1"/>
  <c r="J6973" i="140"/>
  <c r="L6973" i="140" s="1"/>
  <c r="J6975" i="140"/>
  <c r="L6975" i="140" s="1"/>
  <c r="J6976" i="140"/>
  <c r="L6976" i="140" s="1"/>
  <c r="J6978" i="140"/>
  <c r="L6978" i="140" s="1"/>
  <c r="J6979" i="140"/>
  <c r="L6979" i="140" s="1"/>
  <c r="J6980" i="140"/>
  <c r="L6980" i="140" s="1"/>
  <c r="J6981" i="140"/>
  <c r="L6981" i="140" s="1"/>
  <c r="J6982" i="140"/>
  <c r="L6982" i="140" s="1"/>
  <c r="J6983" i="140"/>
  <c r="L6983" i="140" s="1"/>
  <c r="J6984" i="140"/>
  <c r="L6984" i="140" s="1"/>
  <c r="J6985" i="140"/>
  <c r="L6985" i="140" s="1"/>
  <c r="J6986" i="140"/>
  <c r="L6986" i="140" s="1"/>
  <c r="J6987" i="140"/>
  <c r="L6987" i="140" s="1"/>
  <c r="J6988" i="140"/>
  <c r="L6988" i="140" s="1"/>
  <c r="J6990" i="140"/>
  <c r="L6990" i="140" s="1"/>
  <c r="J6991" i="140"/>
  <c r="L6991" i="140" s="1"/>
  <c r="J6992" i="140"/>
  <c r="L6992" i="140" s="1"/>
  <c r="J6993" i="140"/>
  <c r="L6993" i="140" s="1"/>
  <c r="J6994" i="140"/>
  <c r="L6994" i="140" s="1"/>
  <c r="J6995" i="140"/>
  <c r="L6995" i="140" s="1"/>
  <c r="J6996" i="140"/>
  <c r="L6996" i="140" s="1"/>
  <c r="J6998" i="140"/>
  <c r="L6998" i="140" s="1"/>
  <c r="J6999" i="140"/>
  <c r="L6999" i="140" s="1"/>
  <c r="J7000" i="140"/>
  <c r="L7000" i="140" s="1"/>
  <c r="J7001" i="140"/>
  <c r="L7001" i="140" s="1"/>
  <c r="J7002" i="140"/>
  <c r="L7002" i="140" s="1"/>
  <c r="J7003" i="140"/>
  <c r="L7003" i="140" s="1"/>
  <c r="J7004" i="140"/>
  <c r="L7004" i="140" s="1"/>
  <c r="J7005" i="140"/>
  <c r="L7005" i="140" s="1"/>
  <c r="J7006" i="140"/>
  <c r="L7006" i="140" s="1"/>
  <c r="J7007" i="140"/>
  <c r="L7007" i="140" s="1"/>
  <c r="J7008" i="140"/>
  <c r="L7008" i="140" s="1"/>
  <c r="J7009" i="140"/>
  <c r="L7009" i="140" s="1"/>
  <c r="J7010" i="140"/>
  <c r="L7010" i="140" s="1"/>
  <c r="J7011" i="140"/>
  <c r="L7011" i="140" s="1"/>
  <c r="J7012" i="140"/>
  <c r="L7012" i="140" s="1"/>
  <c r="J7013" i="140"/>
  <c r="L7013" i="140" s="1"/>
  <c r="J7014" i="140"/>
  <c r="L7014" i="140" s="1"/>
  <c r="J7015" i="140"/>
  <c r="L7015" i="140" s="1"/>
  <c r="J7016" i="140"/>
  <c r="L7016" i="140" s="1"/>
  <c r="J7017" i="140"/>
  <c r="L7017" i="140" s="1"/>
  <c r="J7018" i="140"/>
  <c r="L7018" i="140" s="1"/>
  <c r="J7019" i="140"/>
  <c r="L7019" i="140" s="1"/>
  <c r="J7020" i="140"/>
  <c r="L7020" i="140" s="1"/>
  <c r="J7021" i="140"/>
  <c r="L7021" i="140" s="1"/>
  <c r="J7022" i="140"/>
  <c r="L7022" i="140" s="1"/>
  <c r="J7023" i="140"/>
  <c r="L7023" i="140" s="1"/>
  <c r="J6659" i="140"/>
  <c r="L6659" i="140" s="1"/>
  <c r="J6667" i="140"/>
  <c r="L6667" i="140" s="1"/>
  <c r="J7024" i="140"/>
  <c r="L7024" i="140" s="1"/>
  <c r="J7025" i="140"/>
  <c r="L7025" i="140" s="1"/>
  <c r="J7026" i="140"/>
  <c r="L7026" i="140" s="1"/>
  <c r="J7027" i="140"/>
  <c r="L7027" i="140" s="1"/>
  <c r="J7028" i="140"/>
  <c r="L7028" i="140" s="1"/>
  <c r="J7029" i="140"/>
  <c r="L7029" i="140" s="1"/>
  <c r="J7030" i="140"/>
  <c r="L7030" i="140" s="1"/>
  <c r="J7031" i="140"/>
  <c r="L7031" i="140" s="1"/>
  <c r="J7032" i="140"/>
  <c r="L7032" i="140" s="1"/>
  <c r="J7033" i="140"/>
  <c r="L7033" i="140" s="1"/>
  <c r="J7034" i="140"/>
  <c r="L7034" i="140" s="1"/>
  <c r="J7035" i="140"/>
  <c r="L7035" i="140" s="1"/>
  <c r="J7036" i="140"/>
  <c r="L7036" i="140" s="1"/>
  <c r="J7037" i="140"/>
  <c r="L7037" i="140" s="1"/>
  <c r="J7038" i="140"/>
  <c r="L7038" i="140" s="1"/>
  <c r="J7039" i="140"/>
  <c r="L7039" i="140" s="1"/>
  <c r="J7040" i="140"/>
  <c r="L7040" i="140" s="1"/>
  <c r="J7041" i="140"/>
  <c r="L7041" i="140" s="1"/>
  <c r="J7042" i="140"/>
  <c r="L7042" i="140" s="1"/>
  <c r="J7043" i="140"/>
  <c r="L7043" i="140" s="1"/>
  <c r="J7044" i="140"/>
  <c r="L7044" i="140" s="1"/>
  <c r="J7045" i="140"/>
  <c r="L7045" i="140" s="1"/>
  <c r="J7046" i="140"/>
  <c r="L7046" i="140" s="1"/>
  <c r="J7047" i="140"/>
  <c r="L7047" i="140" s="1"/>
  <c r="J7048" i="140"/>
  <c r="L7048" i="140" s="1"/>
  <c r="J7049" i="140"/>
  <c r="L7049" i="140" s="1"/>
  <c r="J7050" i="140"/>
  <c r="L7050" i="140" s="1"/>
  <c r="J7051" i="140"/>
  <c r="L7051" i="140" s="1"/>
  <c r="J7052" i="140"/>
  <c r="L7052" i="140" s="1"/>
  <c r="J7053" i="140"/>
  <c r="L7053" i="140" s="1"/>
  <c r="J7054" i="140"/>
  <c r="L7054" i="140" s="1"/>
  <c r="J7055" i="140"/>
  <c r="L7055" i="140" s="1"/>
  <c r="J7056" i="140"/>
  <c r="L7056" i="140" s="1"/>
  <c r="J7057" i="140"/>
  <c r="L7057" i="140" s="1"/>
  <c r="J7058" i="140"/>
  <c r="L7058" i="140" s="1"/>
  <c r="J7059" i="140"/>
  <c r="L7059" i="140" s="1"/>
  <c r="J7060" i="140"/>
  <c r="L7060" i="140" s="1"/>
  <c r="J7061" i="140"/>
  <c r="L7061" i="140" s="1"/>
  <c r="J7062" i="140"/>
  <c r="L7062" i="140" s="1"/>
  <c r="J7063" i="140"/>
  <c r="L7063" i="140" s="1"/>
  <c r="J7064" i="140"/>
  <c r="L7064" i="140" s="1"/>
  <c r="J7065" i="140"/>
  <c r="L7065" i="140" s="1"/>
  <c r="J7066" i="140"/>
  <c r="L7066" i="140" s="1"/>
  <c r="J7067" i="140"/>
  <c r="L7067" i="140" s="1"/>
  <c r="J7068" i="140"/>
  <c r="L7068" i="140" s="1"/>
  <c r="J7069" i="140"/>
  <c r="L7069" i="140" s="1"/>
  <c r="J7070" i="140"/>
  <c r="L7070" i="140" s="1"/>
  <c r="J7071" i="140"/>
  <c r="L7071" i="140" s="1"/>
  <c r="J7072" i="140"/>
  <c r="L7072" i="140" s="1"/>
  <c r="J7073" i="140"/>
  <c r="L7073" i="140" s="1"/>
  <c r="J7074" i="140"/>
  <c r="L7074" i="140" s="1"/>
  <c r="J7075" i="140"/>
  <c r="L7075" i="140" s="1"/>
  <c r="J7076" i="140"/>
  <c r="L7076" i="140" s="1"/>
  <c r="J7077" i="140"/>
  <c r="L7077" i="140" s="1"/>
  <c r="J7078" i="140"/>
  <c r="L7078" i="140" s="1"/>
  <c r="J7079" i="140"/>
  <c r="L7079" i="140" s="1"/>
  <c r="J7080" i="140"/>
  <c r="L7080" i="140" s="1"/>
  <c r="J7081" i="140"/>
  <c r="L7081" i="140" s="1"/>
  <c r="J7082" i="140"/>
  <c r="L7082" i="140" s="1"/>
  <c r="J7083" i="140"/>
  <c r="L7083" i="140" s="1"/>
  <c r="J7084" i="140"/>
  <c r="L7084" i="140" s="1"/>
  <c r="J7085" i="140"/>
  <c r="L7085" i="140" s="1"/>
  <c r="J7086" i="140"/>
  <c r="L7086" i="140" s="1"/>
  <c r="J7087" i="140"/>
  <c r="L7087" i="140" s="1"/>
  <c r="J7088" i="140"/>
  <c r="L7088" i="140" s="1"/>
  <c r="J7089" i="140"/>
  <c r="L7089" i="140" s="1"/>
  <c r="J7090" i="140"/>
  <c r="L7090" i="140" s="1"/>
  <c r="J7091" i="140"/>
  <c r="L7091" i="140" s="1"/>
  <c r="J7092" i="140"/>
  <c r="L7092" i="140" s="1"/>
  <c r="J7093" i="140"/>
  <c r="L7093" i="140" s="1"/>
  <c r="J7094" i="140"/>
  <c r="L7094" i="140" s="1"/>
  <c r="J7095" i="140"/>
  <c r="L7095" i="140" s="1"/>
  <c r="J7096" i="140"/>
  <c r="L7096" i="140" s="1"/>
  <c r="J7097" i="140"/>
  <c r="L7097" i="140" s="1"/>
  <c r="J7098" i="140"/>
  <c r="L7098" i="140" s="1"/>
  <c r="J7099" i="140"/>
  <c r="L7099" i="140" s="1"/>
  <c r="J7100" i="140"/>
  <c r="L7100" i="140" s="1"/>
  <c r="J7101" i="140"/>
  <c r="L7101" i="140" s="1"/>
  <c r="J7102" i="140"/>
  <c r="L7102" i="140" s="1"/>
  <c r="J7103" i="140"/>
  <c r="L7103" i="140" s="1"/>
  <c r="J7104" i="140"/>
  <c r="L7104" i="140" s="1"/>
  <c r="J7105" i="140"/>
  <c r="L7105" i="140" s="1"/>
  <c r="J7106" i="140"/>
  <c r="L7106" i="140" s="1"/>
  <c r="J7107" i="140"/>
  <c r="L7107" i="140" s="1"/>
  <c r="J7108" i="140"/>
  <c r="L7108" i="140" s="1"/>
  <c r="J7109" i="140"/>
  <c r="L7109" i="140" s="1"/>
  <c r="J7110" i="140"/>
  <c r="L7110" i="140" s="1"/>
  <c r="J7111" i="140"/>
  <c r="L7111" i="140" s="1"/>
  <c r="J7112" i="140"/>
  <c r="L7112" i="140" s="1"/>
  <c r="H5928" i="140"/>
  <c r="J5928" i="140" s="1"/>
  <c r="J5058" i="140"/>
  <c r="J6671" i="140"/>
  <c r="L6671" i="140" s="1"/>
  <c r="J6672" i="140"/>
  <c r="L6672" i="140" s="1"/>
  <c r="J6685" i="140"/>
  <c r="L6685" i="140" s="1"/>
  <c r="J6686" i="140"/>
  <c r="L6686" i="140" s="1"/>
  <c r="J6691" i="140"/>
  <c r="L6691" i="140" s="1"/>
  <c r="J6692" i="140"/>
  <c r="L6692" i="140" s="1"/>
  <c r="J6694" i="140"/>
  <c r="L6694" i="140" s="1"/>
  <c r="J6695" i="140"/>
  <c r="L6695" i="140" s="1"/>
  <c r="J6702" i="140"/>
  <c r="L6702" i="140" s="1"/>
  <c r="J6712" i="140"/>
  <c r="L6712" i="140" s="1"/>
  <c r="J6715" i="140"/>
  <c r="L6715" i="140" s="1"/>
  <c r="J6720" i="140"/>
  <c r="L6720" i="140" s="1"/>
  <c r="J6722" i="140"/>
  <c r="L6722" i="140" s="1"/>
  <c r="J6723" i="140"/>
  <c r="L6723" i="140" s="1"/>
  <c r="J6739" i="140"/>
  <c r="L6739" i="140" s="1"/>
  <c r="J6740" i="140"/>
  <c r="L6740" i="140" s="1"/>
  <c r="J6742" i="140"/>
  <c r="L6742" i="140" s="1"/>
  <c r="J6744" i="140"/>
  <c r="L6744" i="140" s="1"/>
  <c r="J6747" i="140"/>
  <c r="L6747" i="140" s="1"/>
  <c r="J6748" i="140"/>
  <c r="L6748" i="140" s="1"/>
  <c r="J6751" i="140"/>
  <c r="L6751" i="140" s="1"/>
  <c r="J6753" i="140"/>
  <c r="L6753" i="140" s="1"/>
  <c r="J6755" i="140"/>
  <c r="L6755" i="140" s="1"/>
  <c r="J6757" i="140"/>
  <c r="L6757" i="140" s="1"/>
  <c r="J6759" i="140"/>
  <c r="L6759" i="140" s="1"/>
  <c r="J6760" i="140"/>
  <c r="L6760" i="140" s="1"/>
  <c r="J6766" i="140"/>
  <c r="L6766" i="140" s="1"/>
  <c r="J6767" i="140"/>
  <c r="L6767" i="140" s="1"/>
  <c r="J6774" i="140"/>
  <c r="L6774" i="140" s="1"/>
  <c r="J6775" i="140"/>
  <c r="L6775" i="140" s="1"/>
  <c r="J6776" i="140"/>
  <c r="L6776" i="140" s="1"/>
  <c r="J6777" i="140"/>
  <c r="L6777" i="140" s="1"/>
  <c r="J6780" i="140"/>
  <c r="L6780" i="140" s="1"/>
  <c r="J6781" i="140"/>
  <c r="L6781" i="140" s="1"/>
  <c r="J6791" i="140"/>
  <c r="L6791" i="140" s="1"/>
  <c r="J6794" i="140"/>
  <c r="L6794" i="140" s="1"/>
  <c r="J6797" i="140"/>
  <c r="L6797" i="140" s="1"/>
  <c r="J6798" i="140"/>
  <c r="L6798" i="140" s="1"/>
  <c r="J6799" i="140"/>
  <c r="L6799" i="140" s="1"/>
  <c r="J6800" i="140"/>
  <c r="L6800" i="140" s="1"/>
  <c r="J6810" i="140"/>
  <c r="L6810" i="140" s="1"/>
  <c r="J6812" i="140"/>
  <c r="L6812" i="140" s="1"/>
  <c r="J6813" i="140"/>
  <c r="L6813" i="140" s="1"/>
  <c r="J6815" i="140"/>
  <c r="L6815" i="140" s="1"/>
  <c r="J6820" i="140"/>
  <c r="L6820" i="140" s="1"/>
  <c r="J6821" i="140"/>
  <c r="L6821" i="140" s="1"/>
  <c r="J6822" i="140"/>
  <c r="L6822" i="140" s="1"/>
  <c r="J6824" i="140"/>
  <c r="L6824" i="140" s="1"/>
  <c r="J6825" i="140"/>
  <c r="L6825" i="140" s="1"/>
  <c r="J6829" i="140"/>
  <c r="L6829" i="140" s="1"/>
  <c r="J6831" i="140"/>
  <c r="L6831" i="140" s="1"/>
  <c r="J6847" i="140"/>
  <c r="L6847" i="140" s="1"/>
  <c r="J6848" i="140"/>
  <c r="L6848" i="140" s="1"/>
  <c r="J6852" i="140"/>
  <c r="L6852" i="140" s="1"/>
  <c r="J6862" i="140"/>
  <c r="L6862" i="140" s="1"/>
  <c r="J6879" i="140"/>
  <c r="L6879" i="140" s="1"/>
  <c r="J6886" i="140"/>
  <c r="L6886" i="140" s="1"/>
  <c r="J6887" i="140"/>
  <c r="L6887" i="140" s="1"/>
  <c r="J6890" i="140"/>
  <c r="L6890" i="140" s="1"/>
  <c r="J6892" i="140"/>
  <c r="L6892" i="140" s="1"/>
  <c r="J6898" i="140"/>
  <c r="L6898" i="140" s="1"/>
  <c r="J6906" i="140"/>
  <c r="L6906" i="140" s="1"/>
  <c r="J6907" i="140"/>
  <c r="L6907" i="140" s="1"/>
  <c r="J6914" i="140"/>
  <c r="L6914" i="140" s="1"/>
  <c r="J6915" i="140"/>
  <c r="L6915" i="140" s="1"/>
  <c r="J6928" i="140"/>
  <c r="L6928" i="140" s="1"/>
  <c r="J6930" i="140"/>
  <c r="L6930" i="140" s="1"/>
  <c r="J6934" i="140"/>
  <c r="L6934" i="140" s="1"/>
  <c r="J6940" i="140"/>
  <c r="L6940" i="140" s="1"/>
  <c r="J6954" i="140"/>
  <c r="L6954" i="140" s="1"/>
  <c r="J6966" i="140"/>
  <c r="L6966" i="140" s="1"/>
  <c r="J6970" i="140"/>
  <c r="L6970" i="140" s="1"/>
  <c r="J6974" i="140"/>
  <c r="L6974" i="140" s="1"/>
  <c r="J6977" i="140"/>
  <c r="L6977" i="140" s="1"/>
  <c r="J6989" i="140"/>
  <c r="L6989" i="140" s="1"/>
  <c r="J6997" i="140"/>
  <c r="L6997" i="140" s="1"/>
  <c r="J4665" i="140"/>
  <c r="J3852" i="140"/>
  <c r="J3853" i="140"/>
  <c r="J3854" i="140"/>
  <c r="J3856" i="140"/>
  <c r="J3857" i="140"/>
  <c r="J3859" i="140"/>
  <c r="J3861" i="140"/>
  <c r="J3863" i="140"/>
  <c r="J3866" i="140"/>
  <c r="J3868" i="140"/>
  <c r="J3870" i="140"/>
  <c r="J3874" i="140"/>
  <c r="J3875" i="140"/>
  <c r="J3876" i="140"/>
  <c r="J3877" i="140"/>
  <c r="J3878" i="140"/>
  <c r="J3880" i="140"/>
  <c r="J3882" i="140"/>
  <c r="J3883" i="140"/>
  <c r="J3884" i="140"/>
  <c r="J3886" i="140"/>
  <c r="J3887" i="140"/>
  <c r="J3888" i="140"/>
  <c r="J3889" i="140"/>
  <c r="J3890" i="140"/>
  <c r="J3891" i="140"/>
  <c r="J3892" i="140"/>
  <c r="J3893" i="140"/>
  <c r="J3895" i="140"/>
  <c r="J3896" i="140"/>
  <c r="J3898" i="140"/>
  <c r="J3901" i="140"/>
  <c r="J3906" i="140"/>
  <c r="J3908" i="140"/>
  <c r="J3909" i="140"/>
  <c r="J3911" i="140"/>
  <c r="J3912" i="140"/>
  <c r="J3913" i="140"/>
  <c r="J3915" i="140"/>
  <c r="J3917" i="140"/>
  <c r="J3919" i="140"/>
  <c r="J3920" i="140"/>
  <c r="J3921" i="140"/>
  <c r="J3922" i="140"/>
  <c r="J3923" i="140"/>
  <c r="J3927" i="140"/>
  <c r="J3928" i="140"/>
  <c r="J3929" i="140"/>
  <c r="J3930" i="140"/>
  <c r="J3932" i="140"/>
  <c r="J3933" i="140"/>
  <c r="J3934" i="140"/>
  <c r="J3935" i="140"/>
  <c r="J3936" i="140"/>
  <c r="J3937" i="140"/>
  <c r="J3939" i="140"/>
  <c r="J3941" i="140"/>
  <c r="J3942" i="140"/>
  <c r="J3943" i="140"/>
  <c r="J3944" i="140"/>
  <c r="J3946" i="140"/>
  <c r="J3947" i="140"/>
  <c r="J3949" i="140"/>
  <c r="J3951" i="140"/>
  <c r="J3952" i="140"/>
  <c r="J3953" i="140"/>
  <c r="J3954" i="140"/>
  <c r="J3955" i="140"/>
  <c r="J3956" i="140"/>
  <c r="J3957" i="140"/>
  <c r="J3958" i="140"/>
  <c r="J3960" i="140"/>
  <c r="J3962" i="140"/>
  <c r="J3963" i="140"/>
  <c r="J3964" i="140"/>
  <c r="J3966" i="140"/>
  <c r="J3969" i="140"/>
  <c r="J3970" i="140"/>
  <c r="J3973" i="140"/>
  <c r="J3974" i="140"/>
  <c r="J3975" i="140"/>
  <c r="J3977" i="140"/>
  <c r="J3978" i="140"/>
  <c r="J3979" i="140"/>
  <c r="J3980" i="140"/>
  <c r="J3981" i="140"/>
  <c r="J3982" i="140"/>
  <c r="J3983" i="140"/>
  <c r="J3984" i="140"/>
  <c r="J3985" i="140"/>
  <c r="J3987" i="140"/>
  <c r="J4130" i="140"/>
  <c r="J4131" i="140"/>
  <c r="J4132" i="140"/>
  <c r="J4133" i="140"/>
  <c r="J4134" i="140"/>
  <c r="J4135" i="140"/>
  <c r="J4136" i="140"/>
  <c r="J4137" i="140"/>
  <c r="J4138" i="140"/>
  <c r="J4139" i="140"/>
  <c r="J4140" i="140"/>
  <c r="J4141" i="140"/>
  <c r="J4142" i="140"/>
  <c r="J4145" i="140"/>
  <c r="J4146" i="140"/>
  <c r="J4147" i="140"/>
  <c r="J3312" i="140"/>
  <c r="J2971" i="140"/>
  <c r="J3092" i="140"/>
  <c r="J5485" i="140"/>
  <c r="H6355" i="140"/>
  <c r="J6355" i="140" s="1"/>
  <c r="J3988" i="140"/>
  <c r="J3989" i="140"/>
  <c r="J4125" i="140"/>
  <c r="J4126" i="140"/>
  <c r="J4127" i="140"/>
  <c r="J4129" i="140"/>
  <c r="J3990" i="140"/>
  <c r="J4148" i="140"/>
  <c r="J4149" i="140"/>
  <c r="J4150" i="140"/>
  <c r="J4151" i="140"/>
  <c r="J4152" i="140"/>
  <c r="J4153" i="140"/>
  <c r="J4154" i="140"/>
  <c r="J4155" i="140"/>
  <c r="J4156" i="140"/>
  <c r="J4157" i="140"/>
  <c r="J4158" i="140"/>
  <c r="J4160" i="140"/>
  <c r="J4161" i="140"/>
  <c r="J4162" i="140"/>
  <c r="J4163" i="140"/>
  <c r="J4164" i="140"/>
  <c r="J4165" i="140"/>
  <c r="J4166" i="140"/>
  <c r="J4167" i="140"/>
  <c r="J4168" i="140"/>
  <c r="J4170" i="140"/>
  <c r="J4171" i="140"/>
  <c r="J4172" i="140"/>
  <c r="J4173" i="140"/>
  <c r="J4174" i="140"/>
  <c r="J4175" i="140"/>
  <c r="J4176" i="140"/>
  <c r="J4177" i="140"/>
  <c r="J4178" i="140"/>
  <c r="J4179" i="140"/>
  <c r="J4180" i="140"/>
  <c r="J4181" i="140"/>
  <c r="J4182" i="140"/>
  <c r="J4183" i="140"/>
  <c r="J4184" i="140"/>
  <c r="J4185" i="140"/>
  <c r="J4186" i="140"/>
  <c r="J4187" i="140"/>
  <c r="J4189" i="140"/>
  <c r="J4190" i="140"/>
  <c r="J4192" i="140"/>
  <c r="J4193" i="140"/>
  <c r="J4194" i="140"/>
  <c r="J4195" i="140"/>
  <c r="J4196" i="140"/>
  <c r="J3069" i="140"/>
  <c r="J3081" i="140"/>
  <c r="J3105" i="140"/>
  <c r="J3674" i="140"/>
  <c r="J3128" i="140"/>
  <c r="J3147" i="140"/>
  <c r="J3193" i="140"/>
  <c r="J4011" i="140"/>
  <c r="J4117" i="140"/>
  <c r="J4118" i="140"/>
  <c r="J4119" i="140"/>
  <c r="J4122" i="140"/>
  <c r="J4123" i="140"/>
  <c r="J4124" i="140"/>
  <c r="J4188" i="140"/>
  <c r="J4191" i="140"/>
  <c r="J3666" i="140"/>
  <c r="J3080" i="140"/>
  <c r="J3079" i="140"/>
  <c r="J3098" i="140"/>
  <c r="J3106" i="140"/>
  <c r="J4072" i="140"/>
  <c r="J4073" i="140"/>
  <c r="J4076" i="140"/>
  <c r="J4078" i="140"/>
  <c r="J4079" i="140"/>
  <c r="J4080" i="140"/>
  <c r="J4081" i="140"/>
  <c r="J4082" i="140"/>
  <c r="J4083" i="140"/>
  <c r="J4084" i="140"/>
  <c r="J4085" i="140"/>
  <c r="J4086" i="140"/>
  <c r="J4087" i="140"/>
  <c r="J4090" i="140"/>
  <c r="J4091" i="140"/>
  <c r="J4093" i="140"/>
  <c r="J4095" i="140"/>
  <c r="J4097" i="140"/>
  <c r="J4098" i="140"/>
  <c r="J4100" i="140"/>
  <c r="J4101" i="140"/>
  <c r="J4102" i="140"/>
  <c r="J4103" i="140"/>
  <c r="J4104" i="140"/>
  <c r="J4105" i="140"/>
  <c r="J4106" i="140"/>
  <c r="J4108" i="140"/>
  <c r="J4109" i="140"/>
  <c r="J4110" i="140"/>
  <c r="J4111" i="140"/>
  <c r="J4112" i="140"/>
  <c r="J4113" i="140"/>
  <c r="J4114" i="140"/>
  <c r="J4115" i="140"/>
  <c r="J4116" i="140"/>
  <c r="J4558" i="140"/>
  <c r="J4559" i="140"/>
  <c r="J4637" i="140"/>
  <c r="J4638" i="140"/>
  <c r="J4639" i="140"/>
  <c r="J4641" i="140"/>
  <c r="J4642" i="140"/>
  <c r="J4643" i="140"/>
  <c r="J4644" i="140"/>
  <c r="J4645" i="140"/>
  <c r="J4647" i="140"/>
  <c r="J4648" i="140"/>
  <c r="J4649" i="140"/>
  <c r="J4650" i="140"/>
  <c r="J4651" i="140"/>
  <c r="J4652" i="140"/>
  <c r="J4653" i="140"/>
  <c r="J4654" i="140"/>
  <c r="J4656" i="140"/>
  <c r="J4658" i="140"/>
  <c r="J4659" i="140"/>
  <c r="J4660" i="140"/>
  <c r="J4661" i="140"/>
  <c r="J4662" i="140"/>
  <c r="J4663" i="140"/>
  <c r="J4664" i="140"/>
  <c r="J4666" i="140"/>
  <c r="J4667" i="140"/>
  <c r="J4668" i="140"/>
  <c r="J4669" i="140"/>
  <c r="J4670" i="140"/>
  <c r="J4671" i="140"/>
  <c r="J4672" i="140"/>
  <c r="J4673" i="140"/>
  <c r="J4677" i="140"/>
  <c r="J4679" i="140"/>
  <c r="J4680" i="140"/>
  <c r="J4682" i="140"/>
  <c r="J4683" i="140"/>
  <c r="J4684" i="140"/>
  <c r="J4685" i="140"/>
  <c r="J4688" i="140"/>
  <c r="J3077" i="140"/>
  <c r="J4500" i="140"/>
  <c r="J3071" i="140"/>
  <c r="J2991" i="140"/>
  <c r="J3012" i="140"/>
  <c r="J3013" i="140"/>
  <c r="J3021" i="140"/>
  <c r="J3029" i="140"/>
  <c r="J3047" i="140"/>
  <c r="H5039" i="140"/>
  <c r="J4169" i="140"/>
  <c r="J3991" i="140"/>
  <c r="J3992" i="140"/>
  <c r="J3993" i="140"/>
  <c r="J3994" i="140"/>
  <c r="J3995" i="140"/>
  <c r="J3996" i="140"/>
  <c r="J3998" i="140"/>
  <c r="J3999" i="140"/>
  <c r="J4000" i="140"/>
  <c r="J4001" i="140"/>
  <c r="J4002" i="140"/>
  <c r="J4003" i="140"/>
  <c r="J4004" i="140"/>
  <c r="J4005" i="140"/>
  <c r="J4006" i="140"/>
  <c r="J4007" i="140"/>
  <c r="J4008" i="140"/>
  <c r="J4009" i="140"/>
  <c r="J4010" i="140"/>
  <c r="J4012" i="140"/>
  <c r="J4013" i="140"/>
  <c r="J4014" i="140"/>
  <c r="J4015" i="140"/>
  <c r="J4017" i="140"/>
  <c r="J4019" i="140"/>
  <c r="J4020" i="140"/>
  <c r="J4021" i="140"/>
  <c r="J4022" i="140"/>
  <c r="J4023" i="140"/>
  <c r="J4024" i="140"/>
  <c r="J4025" i="140"/>
  <c r="J4027" i="140"/>
  <c r="J4028" i="140"/>
  <c r="J4029" i="140"/>
  <c r="J4030" i="140"/>
  <c r="J4032" i="140"/>
  <c r="J4035" i="140"/>
  <c r="J4036" i="140"/>
  <c r="J4037" i="140"/>
  <c r="J4039" i="140"/>
  <c r="J4040" i="140"/>
  <c r="J4041" i="140"/>
  <c r="J4042" i="140"/>
  <c r="J4045" i="140"/>
  <c r="J4046" i="140"/>
  <c r="J4047" i="140"/>
  <c r="J4049" i="140"/>
  <c r="J4051" i="140"/>
  <c r="J4052" i="140"/>
  <c r="J4053" i="140"/>
  <c r="J4056" i="140"/>
  <c r="J4057" i="140"/>
  <c r="J4058" i="140"/>
  <c r="J4060" i="140"/>
  <c r="J4061" i="140"/>
  <c r="J4062" i="140"/>
  <c r="J4063" i="140"/>
  <c r="J4064" i="140"/>
  <c r="J4065" i="140"/>
  <c r="J4067" i="140"/>
  <c r="J4068" i="140"/>
  <c r="J4070" i="140"/>
  <c r="J4244" i="140"/>
  <c r="J4245" i="140"/>
  <c r="J4247" i="140"/>
  <c r="J4248" i="140"/>
  <c r="J4249" i="140"/>
  <c r="J4250" i="140"/>
  <c r="J4251" i="140"/>
  <c r="J4252" i="140"/>
  <c r="J4253" i="140"/>
  <c r="J5516" i="140"/>
  <c r="H6386" i="140"/>
  <c r="J6386" i="140" s="1"/>
  <c r="J5535" i="140"/>
  <c r="H6405" i="140"/>
  <c r="J6405" i="140" s="1"/>
  <c r="J5544" i="140"/>
  <c r="H6414" i="140"/>
  <c r="J6414" i="140" s="1"/>
  <c r="J4254" i="140"/>
  <c r="J4255" i="140"/>
  <c r="J4256" i="140"/>
  <c r="J4257" i="140"/>
  <c r="J4258" i="140"/>
  <c r="J4260" i="140"/>
  <c r="J4262" i="140"/>
  <c r="J4263" i="140"/>
  <c r="J4264" i="140"/>
  <c r="J4265" i="140"/>
  <c r="J4266" i="140"/>
  <c r="J4267" i="140"/>
  <c r="J4268" i="140"/>
  <c r="J4269" i="140"/>
  <c r="J4270" i="140"/>
  <c r="J4271" i="140"/>
  <c r="J4274" i="140"/>
  <c r="J4276" i="140"/>
  <c r="J4277" i="140"/>
  <c r="J4278" i="140"/>
  <c r="J4279" i="140"/>
  <c r="J4281" i="140"/>
  <c r="J4282" i="140"/>
  <c r="J4284" i="140"/>
  <c r="J4285" i="140"/>
  <c r="J4286" i="140"/>
  <c r="J4287" i="140"/>
  <c r="J4288" i="140"/>
  <c r="J4290" i="140"/>
  <c r="J4291" i="140"/>
  <c r="J4293" i="140"/>
  <c r="J4294" i="140"/>
  <c r="J4295" i="140"/>
  <c r="J4296" i="140"/>
  <c r="J4297" i="140"/>
  <c r="J4298" i="140"/>
  <c r="J4299" i="140"/>
  <c r="J4300" i="140"/>
  <c r="J4301" i="140"/>
  <c r="J4302" i="140"/>
  <c r="J4303" i="140"/>
  <c r="J4304" i="140"/>
  <c r="J4305" i="140"/>
  <c r="J4502" i="140"/>
  <c r="J4503" i="140"/>
  <c r="J4504" i="140"/>
  <c r="J4505" i="140"/>
  <c r="J4506" i="140"/>
  <c r="J4507" i="140"/>
  <c r="J4508" i="140"/>
  <c r="J4509" i="140"/>
  <c r="J4510" i="140"/>
  <c r="J4511" i="140"/>
  <c r="J4513" i="140"/>
  <c r="J4514" i="140"/>
  <c r="J4515" i="140"/>
  <c r="J4516" i="140"/>
  <c r="J4517" i="140"/>
  <c r="J4518" i="140"/>
  <c r="J4519" i="140"/>
  <c r="J4520" i="140"/>
  <c r="J4521" i="140"/>
  <c r="J4522" i="140"/>
  <c r="J4523" i="140"/>
  <c r="J4524" i="140"/>
  <c r="J4525" i="140"/>
  <c r="J4526" i="140"/>
  <c r="J4527" i="140"/>
  <c r="J4529" i="140"/>
  <c r="J4530" i="140"/>
  <c r="J4531" i="140"/>
  <c r="J4532" i="140"/>
  <c r="J4533" i="140"/>
  <c r="J4534" i="140"/>
  <c r="J4535" i="140"/>
  <c r="J4536" i="140"/>
  <c r="J4537" i="140"/>
  <c r="J4538" i="140"/>
  <c r="J4539" i="140"/>
  <c r="J4541" i="140"/>
  <c r="J4542" i="140"/>
  <c r="J4543" i="140"/>
  <c r="J4544" i="140"/>
  <c r="J4545" i="140"/>
  <c r="J4546" i="140"/>
  <c r="J4547" i="140"/>
  <c r="J4548" i="140"/>
  <c r="J4549" i="140"/>
  <c r="J4550" i="140"/>
  <c r="J4551" i="140"/>
  <c r="J4552" i="140"/>
  <c r="J4553" i="140"/>
  <c r="J4555" i="140"/>
  <c r="J4556" i="140"/>
  <c r="J4557" i="140"/>
  <c r="J3319" i="140"/>
  <c r="J3324" i="140"/>
  <c r="J4306" i="140"/>
  <c r="J4307" i="140"/>
  <c r="J5178" i="140"/>
  <c r="J4309" i="140"/>
  <c r="J4310" i="140"/>
  <c r="J4311" i="140"/>
  <c r="J4315" i="140"/>
  <c r="J4316" i="140"/>
  <c r="J4317" i="140"/>
  <c r="J4318" i="140"/>
  <c r="J4319" i="140"/>
  <c r="J4320" i="140"/>
  <c r="J4322" i="140"/>
  <c r="J4324" i="140"/>
  <c r="J4325" i="140"/>
  <c r="J4326" i="140"/>
  <c r="J4327" i="140"/>
  <c r="J4328" i="140"/>
  <c r="J4329" i="140"/>
  <c r="J4330" i="140"/>
  <c r="J4331" i="140"/>
  <c r="J4333" i="140"/>
  <c r="J5204" i="140"/>
  <c r="J4335" i="140"/>
  <c r="J4337" i="140"/>
  <c r="J4338" i="140"/>
  <c r="J4339" i="140"/>
  <c r="J4340" i="140"/>
  <c r="J4341" i="140"/>
  <c r="J4342" i="140"/>
  <c r="J5213" i="140"/>
  <c r="J4344" i="140"/>
  <c r="J4345" i="140"/>
  <c r="J4349" i="140"/>
  <c r="J4350" i="140"/>
  <c r="J4353" i="140"/>
  <c r="J4355" i="140"/>
  <c r="J4357" i="140"/>
  <c r="J4358" i="140"/>
  <c r="J4359" i="140"/>
  <c r="J4361" i="140"/>
  <c r="J4362" i="140"/>
  <c r="J4364" i="140"/>
  <c r="J4365" i="140"/>
  <c r="J4366" i="140"/>
  <c r="J4367" i="140"/>
  <c r="J4368" i="140"/>
  <c r="J4369" i="140"/>
  <c r="J4370" i="140"/>
  <c r="J4371" i="140"/>
  <c r="J4372" i="140"/>
  <c r="J4373" i="140"/>
  <c r="J4375" i="140"/>
  <c r="J4376" i="140"/>
  <c r="J4377" i="140"/>
  <c r="J4378" i="140"/>
  <c r="J4379" i="140"/>
  <c r="J4380" i="140"/>
  <c r="J4381" i="140"/>
  <c r="J4382" i="140"/>
  <c r="J4383" i="140"/>
  <c r="J4384" i="140"/>
  <c r="J4385" i="140"/>
  <c r="J4386" i="140"/>
  <c r="J4387" i="140"/>
  <c r="J4388" i="140"/>
  <c r="J4389" i="140"/>
  <c r="J4390" i="140"/>
  <c r="J4391" i="140"/>
  <c r="J4392" i="140"/>
  <c r="J4394" i="140"/>
  <c r="J4395" i="140"/>
  <c r="J4396" i="140"/>
  <c r="J4398" i="140"/>
  <c r="J4399" i="140"/>
  <c r="J4400" i="140"/>
  <c r="J4402" i="140"/>
  <c r="J4403" i="140"/>
  <c r="J4404" i="140"/>
  <c r="J4405" i="140"/>
  <c r="J4406" i="140"/>
  <c r="J4407" i="140"/>
  <c r="J4409" i="140"/>
  <c r="J4410" i="140"/>
  <c r="J4411" i="140"/>
  <c r="J4412" i="140"/>
  <c r="J4413" i="140"/>
  <c r="J4414" i="140"/>
  <c r="J4416" i="140"/>
  <c r="J4417" i="140"/>
  <c r="J4418" i="140"/>
  <c r="J4419" i="140"/>
  <c r="J4421" i="140"/>
  <c r="J4422" i="140"/>
  <c r="J4423" i="140"/>
  <c r="J4424" i="140"/>
  <c r="J4425" i="140"/>
  <c r="J4426" i="140"/>
  <c r="J4427" i="140"/>
  <c r="J4428" i="140"/>
  <c r="J4429" i="140"/>
  <c r="J4431" i="140"/>
  <c r="J4432" i="140"/>
  <c r="J4433" i="140"/>
  <c r="J4435" i="140"/>
  <c r="J4436" i="140"/>
  <c r="J4437" i="140"/>
  <c r="J4438" i="140"/>
  <c r="J4439" i="140"/>
  <c r="J4440" i="140"/>
  <c r="J4441" i="140"/>
  <c r="J4442" i="140"/>
  <c r="J4443" i="140"/>
  <c r="J4445" i="140"/>
  <c r="J4446" i="140"/>
  <c r="J4447" i="140"/>
  <c r="J4448" i="140"/>
  <c r="J4449" i="140"/>
  <c r="J4450" i="140"/>
  <c r="J4451" i="140"/>
  <c r="J4452" i="140"/>
  <c r="J4453" i="140"/>
  <c r="J4454" i="140"/>
  <c r="J4455" i="140"/>
  <c r="J4456" i="140"/>
  <c r="J4457" i="140"/>
  <c r="J4458" i="140"/>
  <c r="J4460" i="140"/>
  <c r="J4461" i="140"/>
  <c r="J4462" i="140"/>
  <c r="J4463" i="140"/>
  <c r="J4464" i="140"/>
  <c r="J4465" i="140"/>
  <c r="J4466" i="140"/>
  <c r="J4467" i="140"/>
  <c r="J4468" i="140"/>
  <c r="J4469" i="140"/>
  <c r="J4470" i="140"/>
  <c r="J4471" i="140"/>
  <c r="J4472" i="140"/>
  <c r="J4474" i="140"/>
  <c r="J4475" i="140"/>
  <c r="J4476" i="140"/>
  <c r="J4477" i="140"/>
  <c r="J3860" i="140"/>
  <c r="J4560" i="140"/>
  <c r="J4561" i="140"/>
  <c r="J4562" i="140"/>
  <c r="J4563" i="140"/>
  <c r="J4564" i="140"/>
  <c r="J4565" i="140"/>
  <c r="J4566" i="140"/>
  <c r="J4567" i="140"/>
  <c r="J4568" i="140"/>
  <c r="J4570" i="140"/>
  <c r="J4571" i="140"/>
  <c r="J4572" i="140"/>
  <c r="J4573" i="140"/>
  <c r="J4574" i="140"/>
  <c r="J4575" i="140"/>
  <c r="J4576" i="140"/>
  <c r="J4577" i="140"/>
  <c r="J4578" i="140"/>
  <c r="J4579" i="140"/>
  <c r="J4580" i="140"/>
  <c r="J4581" i="140"/>
  <c r="J4582" i="140"/>
  <c r="J4583" i="140"/>
  <c r="J4585" i="140"/>
  <c r="J4586" i="140"/>
  <c r="J4587" i="140"/>
  <c r="J4588" i="140"/>
  <c r="J4589" i="140"/>
  <c r="J4590" i="140"/>
  <c r="J4591" i="140"/>
  <c r="J4592" i="140"/>
  <c r="J4594" i="140"/>
  <c r="J4595" i="140"/>
  <c r="J4596" i="140"/>
  <c r="J4598" i="140"/>
  <c r="J4599" i="140"/>
  <c r="J4600" i="140"/>
  <c r="J4601" i="140"/>
  <c r="J4602" i="140"/>
  <c r="J4603" i="140"/>
  <c r="J4604" i="140"/>
  <c r="J4607" i="140"/>
  <c r="J4608" i="140"/>
  <c r="J4609" i="140"/>
  <c r="J4610" i="140"/>
  <c r="J4611" i="140"/>
  <c r="J4613" i="140"/>
  <c r="J4614" i="140"/>
  <c r="J4615" i="140"/>
  <c r="J4616" i="140"/>
  <c r="J4617" i="140"/>
  <c r="J4620" i="140"/>
  <c r="J4621" i="140"/>
  <c r="J4623" i="140"/>
  <c r="J4624" i="140"/>
  <c r="J4626" i="140"/>
  <c r="J4630" i="140"/>
  <c r="J3931" i="140"/>
  <c r="J3948" i="140"/>
  <c r="J3959" i="140"/>
  <c r="J4794" i="140"/>
  <c r="H5664" i="140"/>
  <c r="J5664" i="140" s="1"/>
  <c r="J3925" i="140"/>
  <c r="J3938" i="140"/>
  <c r="J4820" i="140"/>
  <c r="H5690" i="140"/>
  <c r="J5690" i="140" s="1"/>
  <c r="J4831" i="140"/>
  <c r="H5701" i="140"/>
  <c r="J5701" i="140" s="1"/>
  <c r="J4837" i="140"/>
  <c r="H5707" i="140"/>
  <c r="J5707" i="140" s="1"/>
  <c r="J3971" i="140"/>
  <c r="J3972" i="140"/>
  <c r="H4856" i="140"/>
  <c r="J3986" i="140"/>
  <c r="H4867" i="140"/>
  <c r="J3997" i="140"/>
  <c r="J4886" i="140"/>
  <c r="H5756" i="140"/>
  <c r="J5756" i="140" s="1"/>
  <c r="J4199" i="140"/>
  <c r="H5069" i="140"/>
  <c r="J4205" i="140"/>
  <c r="H5075" i="140"/>
  <c r="J4206" i="140"/>
  <c r="H5076" i="140"/>
  <c r="J4214" i="140"/>
  <c r="H5084" i="140"/>
  <c r="J4232" i="140"/>
  <c r="H5102" i="140"/>
  <c r="J4246" i="140"/>
  <c r="H5116" i="140"/>
  <c r="J4259" i="140"/>
  <c r="H5129" i="140"/>
  <c r="J4272" i="140"/>
  <c r="H5142" i="140"/>
  <c r="J4016" i="140"/>
  <c r="J4033" i="140"/>
  <c r="J4038" i="140"/>
  <c r="J4050" i="140"/>
  <c r="J4054" i="140"/>
  <c r="J4069" i="140"/>
  <c r="J4077" i="140"/>
  <c r="J4089" i="140"/>
  <c r="H4904" i="140"/>
  <c r="J4034" i="140"/>
  <c r="J4918" i="140"/>
  <c r="H5788" i="140"/>
  <c r="J5788" i="140" s="1"/>
  <c r="H4929" i="140"/>
  <c r="J4059" i="140"/>
  <c r="J4939" i="140"/>
  <c r="H5809" i="140"/>
  <c r="J5809" i="140" s="1"/>
  <c r="J4947" i="140"/>
  <c r="H5817" i="140"/>
  <c r="J5817" i="140" s="1"/>
  <c r="H4958" i="140"/>
  <c r="J4088" i="140"/>
  <c r="H4977" i="140"/>
  <c r="J4107" i="140"/>
  <c r="H5382" i="140"/>
  <c r="J4512" i="140"/>
  <c r="J4197" i="140"/>
  <c r="J4201" i="140"/>
  <c r="J4204" i="140"/>
  <c r="J4207" i="140"/>
  <c r="J4211" i="140"/>
  <c r="J4217" i="140"/>
  <c r="J4219" i="140"/>
  <c r="J4222" i="140"/>
  <c r="J4225" i="140"/>
  <c r="J4228" i="140"/>
  <c r="J4231" i="140"/>
  <c r="J4234" i="140"/>
  <c r="J4236" i="140"/>
  <c r="J4239" i="140"/>
  <c r="J4242" i="140"/>
  <c r="J4200" i="140"/>
  <c r="J4203" i="140"/>
  <c r="J4209" i="140"/>
  <c r="J4212" i="140"/>
  <c r="J4215" i="140"/>
  <c r="J4218" i="140"/>
  <c r="J4221" i="140"/>
  <c r="J4224" i="140"/>
  <c r="J4227" i="140"/>
  <c r="J4230" i="140"/>
  <c r="J4235" i="140"/>
  <c r="J4238" i="140"/>
  <c r="J4241" i="140"/>
  <c r="J4243" i="140"/>
  <c r="J4198" i="140"/>
  <c r="J4202" i="140"/>
  <c r="J4208" i="140"/>
  <c r="J4210" i="140"/>
  <c r="J4213" i="140"/>
  <c r="J4216" i="140"/>
  <c r="J4220" i="140"/>
  <c r="J4223" i="140"/>
  <c r="J4226" i="140"/>
  <c r="J4229" i="140"/>
  <c r="J4233" i="140"/>
  <c r="J4237" i="140"/>
  <c r="J4240" i="140"/>
  <c r="H4990" i="140"/>
  <c r="J4120" i="140"/>
  <c r="H4991" i="140"/>
  <c r="J4121" i="140"/>
  <c r="H4998" i="140"/>
  <c r="J4128" i="140"/>
  <c r="H5013" i="140"/>
  <c r="J4143" i="140"/>
  <c r="H5014" i="140"/>
  <c r="J4144" i="140"/>
  <c r="H5029" i="140"/>
  <c r="J4159" i="140"/>
  <c r="J4676" i="140"/>
  <c r="J4681" i="140"/>
  <c r="J4627" i="140"/>
  <c r="J4632" i="140"/>
  <c r="J4646" i="140"/>
  <c r="J4675" i="140"/>
  <c r="J4686" i="140"/>
  <c r="J3871" i="140"/>
  <c r="J3873" i="140"/>
  <c r="J3881" i="140"/>
  <c r="J3894" i="140"/>
  <c r="J3897" i="140"/>
  <c r="J3903" i="140"/>
  <c r="J3904" i="140"/>
  <c r="J4283" i="140"/>
  <c r="J4292" i="140"/>
  <c r="J4312" i="140"/>
  <c r="J4334" i="140"/>
  <c r="J4336" i="140"/>
  <c r="J4343" i="140"/>
  <c r="J4346" i="140"/>
  <c r="J4347" i="140"/>
  <c r="J4348" i="140"/>
  <c r="J4354" i="140"/>
  <c r="J4356" i="140"/>
  <c r="J4597" i="140"/>
  <c r="J4606" i="140"/>
  <c r="J4612" i="140"/>
  <c r="J4618" i="140"/>
  <c r="J4619" i="140"/>
  <c r="J3905" i="140"/>
  <c r="H5159" i="140"/>
  <c r="J4289" i="140"/>
  <c r="H5191" i="140"/>
  <c r="J4321" i="140"/>
  <c r="J4351" i="140"/>
  <c r="H5221" i="140"/>
  <c r="J4352" i="140"/>
  <c r="H5222" i="140"/>
  <c r="H5230" i="140"/>
  <c r="J4360" i="140"/>
  <c r="H5244" i="140"/>
  <c r="J4374" i="140"/>
  <c r="J4393" i="140"/>
  <c r="H5263" i="140"/>
  <c r="H5267" i="140"/>
  <c r="J4397" i="140"/>
  <c r="J4401" i="140"/>
  <c r="H5271" i="140"/>
  <c r="H5278" i="140"/>
  <c r="J4408" i="140"/>
  <c r="J4415" i="140"/>
  <c r="H5285" i="140"/>
  <c r="J4420" i="140"/>
  <c r="H5290" i="140"/>
  <c r="H5300" i="140"/>
  <c r="J4430" i="140"/>
  <c r="J4434" i="140"/>
  <c r="H5304" i="140"/>
  <c r="H5314" i="140"/>
  <c r="J4444" i="140"/>
  <c r="H5329" i="140"/>
  <c r="J4459" i="140"/>
  <c r="H5343" i="140"/>
  <c r="J4473" i="140"/>
  <c r="H5348" i="140"/>
  <c r="J4478" i="140"/>
  <c r="J4528" i="140"/>
  <c r="J4540" i="140"/>
  <c r="J4554" i="140"/>
  <c r="H5424" i="140"/>
  <c r="J4569" i="140"/>
  <c r="H5439" i="140"/>
  <c r="H5454" i="140"/>
  <c r="J4584" i="140"/>
  <c r="J3836" i="140"/>
  <c r="J3837" i="140"/>
  <c r="J3841" i="140"/>
  <c r="J3842" i="140"/>
  <c r="J3843" i="140"/>
  <c r="J3844" i="140"/>
  <c r="J3845" i="140"/>
  <c r="J3848" i="140"/>
  <c r="J3849" i="140"/>
  <c r="J3850" i="140"/>
  <c r="J3851" i="140"/>
  <c r="J4332" i="140"/>
  <c r="J2450" i="140"/>
  <c r="J3839" i="140"/>
  <c r="J3840" i="140"/>
  <c r="J3838" i="140"/>
  <c r="J5501" i="140"/>
  <c r="J5525" i="140"/>
  <c r="J5545" i="140"/>
  <c r="J4066" i="140"/>
  <c r="J4071" i="140"/>
  <c r="J4074" i="140"/>
  <c r="J4075" i="140"/>
  <c r="J4687" i="140"/>
  <c r="J3452" i="140"/>
  <c r="J3458" i="140"/>
  <c r="J3950" i="140"/>
  <c r="J4717" i="140"/>
  <c r="J4734" i="140"/>
  <c r="J4755" i="140"/>
  <c r="J3835" i="140"/>
  <c r="J3474" i="140"/>
  <c r="J2382" i="140"/>
  <c r="J2774" i="140"/>
  <c r="J3735" i="140"/>
  <c r="J3742" i="140"/>
  <c r="J2859" i="140"/>
  <c r="J3834" i="140"/>
  <c r="J3833" i="140"/>
  <c r="J4628" i="140"/>
  <c r="J4629" i="140"/>
  <c r="J4631" i="140"/>
  <c r="J4633" i="140"/>
  <c r="J4634" i="140"/>
  <c r="J4635" i="140"/>
  <c r="J4636" i="140"/>
  <c r="J4640" i="140"/>
  <c r="J4655" i="140"/>
  <c r="J4657" i="140"/>
  <c r="J4674" i="140"/>
  <c r="J4678" i="140"/>
  <c r="J4689" i="140"/>
  <c r="J4096" i="140"/>
  <c r="J4099" i="140"/>
  <c r="J4363" i="140"/>
  <c r="J4605" i="140"/>
  <c r="J3596" i="140"/>
  <c r="J3598" i="140"/>
  <c r="J3602" i="140"/>
  <c r="J3609" i="140"/>
  <c r="J3613" i="140"/>
  <c r="J3223" i="140"/>
  <c r="J4031" i="140"/>
  <c r="J3063" i="140"/>
  <c r="J3846" i="140"/>
  <c r="J3847" i="140"/>
  <c r="J3855" i="140"/>
  <c r="J3858" i="140"/>
  <c r="J3862" i="140"/>
  <c r="J3864" i="140"/>
  <c r="J3865" i="140"/>
  <c r="J3867" i="140"/>
  <c r="J3869" i="140"/>
  <c r="J3872" i="140"/>
  <c r="J3879" i="140"/>
  <c r="J3885" i="140"/>
  <c r="J3899" i="140"/>
  <c r="J3900" i="140"/>
  <c r="J3902" i="140"/>
  <c r="J3907" i="140"/>
  <c r="J3910" i="140"/>
  <c r="J3914" i="140"/>
  <c r="J3916" i="140"/>
  <c r="J3918" i="140"/>
  <c r="J3924" i="140"/>
  <c r="J3926" i="140"/>
  <c r="J3830" i="140"/>
  <c r="J3831" i="140"/>
  <c r="J3832" i="140"/>
  <c r="J3808" i="140"/>
  <c r="J3809" i="140"/>
  <c r="J3810" i="140"/>
  <c r="J3812" i="140"/>
  <c r="H1989" i="140"/>
  <c r="H7217" i="140" s="1"/>
  <c r="I7217" i="140" s="1"/>
  <c r="H1988" i="140"/>
  <c r="H7216" i="140" s="1"/>
  <c r="I7216" i="140" s="1"/>
  <c r="H1991" i="140"/>
  <c r="H7219" i="140" s="1"/>
  <c r="I7219" i="140" s="1"/>
  <c r="H1990" i="140"/>
  <c r="H7218" i="140" s="1"/>
  <c r="I7218" i="140" s="1"/>
  <c r="J3940" i="140"/>
  <c r="J3945" i="140"/>
  <c r="J3961" i="140"/>
  <c r="J3965" i="140"/>
  <c r="J3967" i="140"/>
  <c r="J3968" i="140"/>
  <c r="J3976" i="140"/>
  <c r="J4018" i="140"/>
  <c r="J4026" i="140"/>
  <c r="J4261" i="140"/>
  <c r="J4273" i="140"/>
  <c r="J4275" i="140"/>
  <c r="J4280" i="140"/>
  <c r="J3234" i="140"/>
  <c r="H1987" i="140"/>
  <c r="H7215" i="140" s="1"/>
  <c r="I7215" i="140" s="1"/>
  <c r="H1997" i="140"/>
  <c r="H7225" i="140" s="1"/>
  <c r="I7225" i="140" s="1"/>
  <c r="H1996" i="140"/>
  <c r="H7224" i="140" s="1"/>
  <c r="I7224" i="140" s="1"/>
  <c r="H1995" i="140"/>
  <c r="H7223" i="140" s="1"/>
  <c r="I7223" i="140" s="1"/>
  <c r="H1994" i="140"/>
  <c r="H7222" i="140" s="1"/>
  <c r="I7222" i="140" s="1"/>
  <c r="H1993" i="140"/>
  <c r="H7221" i="140" s="1"/>
  <c r="I7221" i="140" s="1"/>
  <c r="H1992" i="140"/>
  <c r="H7220" i="140" s="1"/>
  <c r="I7220" i="140" s="1"/>
  <c r="H2003" i="140"/>
  <c r="H7231" i="140" s="1"/>
  <c r="I7231" i="140" s="1"/>
  <c r="H2002" i="140"/>
  <c r="H7230" i="140" s="1"/>
  <c r="I7230" i="140" s="1"/>
  <c r="H2001" i="140"/>
  <c r="H7229" i="140" s="1"/>
  <c r="I7229" i="140" s="1"/>
  <c r="H2000" i="140"/>
  <c r="H7228" i="140" s="1"/>
  <c r="I7228" i="140" s="1"/>
  <c r="H1999" i="140"/>
  <c r="H7227" i="140" s="1"/>
  <c r="I7227" i="140" s="1"/>
  <c r="H1998" i="140"/>
  <c r="H7226" i="140" s="1"/>
  <c r="I7226" i="140" s="1"/>
  <c r="J4043" i="140"/>
  <c r="J4044" i="140"/>
  <c r="J4048" i="140"/>
  <c r="J4055" i="140"/>
  <c r="J4092" i="140"/>
  <c r="J4094" i="140"/>
  <c r="J4308" i="140"/>
  <c r="J4313" i="140"/>
  <c r="J4314" i="140"/>
  <c r="J4323" i="140"/>
  <c r="J4593" i="140"/>
  <c r="J4622" i="140"/>
  <c r="J4625" i="140"/>
  <c r="H1221" i="140"/>
  <c r="H6449" i="140" s="1"/>
  <c r="I6449" i="140" s="1"/>
  <c r="H1222" i="140"/>
  <c r="H6450" i="140" s="1"/>
  <c r="I6450" i="140" s="1"/>
  <c r="H1223" i="140"/>
  <c r="H6451" i="140" s="1"/>
  <c r="I6451" i="140" s="1"/>
  <c r="H1224" i="140"/>
  <c r="H6452" i="140" s="1"/>
  <c r="I6452" i="140" s="1"/>
  <c r="H1225" i="140"/>
  <c r="H6453" i="140" s="1"/>
  <c r="I6453" i="140" s="1"/>
  <c r="H1226" i="140"/>
  <c r="H6454" i="140" s="1"/>
  <c r="I6454" i="140" s="1"/>
  <c r="H1228" i="140"/>
  <c r="H6456" i="140" s="1"/>
  <c r="I6456" i="140" s="1"/>
  <c r="H1229" i="140"/>
  <c r="H6457" i="140" s="1"/>
  <c r="I6457" i="140" s="1"/>
  <c r="H1230" i="140"/>
  <c r="H6458" i="140" s="1"/>
  <c r="I6458" i="140" s="1"/>
  <c r="H1231" i="140"/>
  <c r="H6459" i="140" s="1"/>
  <c r="I6459" i="140" s="1"/>
  <c r="H1233" i="140"/>
  <c r="H6461" i="140" s="1"/>
  <c r="I6461" i="140" s="1"/>
  <c r="H1234" i="140"/>
  <c r="H6462" i="140" s="1"/>
  <c r="I6462" i="140" s="1"/>
  <c r="H1235" i="140"/>
  <c r="H6463" i="140" s="1"/>
  <c r="I6463" i="140" s="1"/>
  <c r="H1232" i="140"/>
  <c r="H6460" i="140" s="1"/>
  <c r="I6460" i="140" s="1"/>
  <c r="H1227" i="140"/>
  <c r="H6455" i="140" s="1"/>
  <c r="I6455" i="140" s="1"/>
  <c r="H1217" i="140"/>
  <c r="H6445" i="140" s="1"/>
  <c r="H1218" i="140"/>
  <c r="H6446" i="140" s="1"/>
  <c r="I6446" i="140" s="1"/>
  <c r="H1219" i="140"/>
  <c r="H6447" i="140" s="1"/>
  <c r="I6447" i="140" s="1"/>
  <c r="H1220" i="140"/>
  <c r="H6448" i="140" s="1"/>
  <c r="I6448" i="140" s="1"/>
  <c r="J3680" i="140"/>
  <c r="J3805" i="140"/>
  <c r="J3806" i="140"/>
  <c r="J3759" i="140"/>
  <c r="J3760" i="140"/>
  <c r="J3761" i="140"/>
  <c r="J3763" i="140"/>
  <c r="J3768" i="140"/>
  <c r="J3769" i="140"/>
  <c r="J3777" i="140"/>
  <c r="J3781" i="140"/>
  <c r="J3785" i="140"/>
  <c r="J3796" i="140"/>
  <c r="J3736" i="140"/>
  <c r="J2296" i="140"/>
  <c r="J2958" i="140"/>
  <c r="J3377" i="140"/>
  <c r="J3378" i="140"/>
  <c r="J3385" i="140"/>
  <c r="J3390" i="140"/>
  <c r="J3392" i="140"/>
  <c r="J3395" i="140"/>
  <c r="J3403" i="140"/>
  <c r="J3409" i="140"/>
  <c r="J3433" i="140"/>
  <c r="J3434" i="140"/>
  <c r="J3230" i="140"/>
  <c r="J3231" i="140"/>
  <c r="J3235" i="140"/>
  <c r="J3238" i="140"/>
  <c r="J3240" i="140"/>
  <c r="J3241" i="140"/>
  <c r="J3246" i="140"/>
  <c r="J3252" i="140"/>
  <c r="J3259" i="140"/>
  <c r="J3353" i="140"/>
  <c r="J3360" i="140"/>
  <c r="J3363" i="140"/>
  <c r="J2967" i="140"/>
  <c r="J2975" i="140"/>
  <c r="J2989" i="140"/>
  <c r="J2995" i="140"/>
  <c r="J3016" i="140"/>
  <c r="J3022" i="140"/>
  <c r="J3028" i="140"/>
  <c r="J3190" i="140"/>
  <c r="J3198" i="140"/>
  <c r="J3204" i="140"/>
  <c r="J3208" i="140"/>
  <c r="J3209" i="140"/>
  <c r="J3211" i="140"/>
  <c r="J3217" i="140"/>
  <c r="J3465" i="140"/>
  <c r="J3481" i="140"/>
  <c r="J3552" i="140"/>
  <c r="J3668" i="140"/>
  <c r="J3694" i="140"/>
  <c r="J3701" i="140"/>
  <c r="J3282" i="140"/>
  <c r="J3283" i="140"/>
  <c r="J3290" i="140"/>
  <c r="J3292" i="140"/>
  <c r="J3295" i="140"/>
  <c r="J3300" i="140"/>
  <c r="J3305" i="140"/>
  <c r="J3317" i="140"/>
  <c r="J3333" i="140"/>
  <c r="J3337" i="140"/>
  <c r="J3346" i="140"/>
  <c r="J3051" i="140"/>
  <c r="J3055" i="140"/>
  <c r="J3058" i="140"/>
  <c r="J3066" i="140"/>
  <c r="J2961" i="140"/>
  <c r="J2963" i="140"/>
  <c r="J2259" i="140"/>
  <c r="J2369" i="140"/>
  <c r="J2936" i="140"/>
  <c r="J2937" i="140"/>
  <c r="J2917" i="140"/>
  <c r="J2186" i="140"/>
  <c r="J2655" i="140"/>
  <c r="E240" i="140"/>
  <c r="E1236" i="140"/>
  <c r="E8363" i="140" s="1"/>
  <c r="E9313" i="140" s="1"/>
  <c r="I1116" i="140"/>
  <c r="J1116" i="140" s="1"/>
  <c r="H1185" i="140"/>
  <c r="I1185" i="140" s="1"/>
  <c r="J1185" i="140" s="1"/>
  <c r="I1117" i="140"/>
  <c r="J1117" i="140" s="1"/>
  <c r="H1186" i="140"/>
  <c r="I1186" i="140" s="1"/>
  <c r="J1186" i="140" s="1"/>
  <c r="I1118" i="140"/>
  <c r="J1118" i="140" s="1"/>
  <c r="H1187" i="140"/>
  <c r="I1187" i="140" s="1"/>
  <c r="J1187" i="140" s="1"/>
  <c r="I1119" i="140"/>
  <c r="J1119" i="140" s="1"/>
  <c r="H1188" i="140"/>
  <c r="J1188" i="140" s="1"/>
  <c r="I1120" i="140"/>
  <c r="J1120" i="140" s="1"/>
  <c r="H1189" i="140"/>
  <c r="I1189" i="140" s="1"/>
  <c r="J1189" i="140" s="1"/>
  <c r="I1121" i="140"/>
  <c r="J1121" i="140" s="1"/>
  <c r="H1190" i="140"/>
  <c r="I1190" i="140" s="1"/>
  <c r="J1190" i="140" s="1"/>
  <c r="I1122" i="140"/>
  <c r="J1122" i="140" s="1"/>
  <c r="H1191" i="140"/>
  <c r="I1123" i="140"/>
  <c r="J1123" i="140" s="1"/>
  <c r="H1192" i="140"/>
  <c r="I1124" i="140"/>
  <c r="J1124" i="140" s="1"/>
  <c r="H1193" i="140"/>
  <c r="I1193" i="140" s="1"/>
  <c r="J1193" i="140" s="1"/>
  <c r="I1125" i="140"/>
  <c r="J1125" i="140" s="1"/>
  <c r="H1194" i="140"/>
  <c r="I1194" i="140" s="1"/>
  <c r="J1194" i="140" s="1"/>
  <c r="I1126" i="140"/>
  <c r="J1126" i="140" s="1"/>
  <c r="H1195" i="140"/>
  <c r="I1195" i="140" s="1"/>
  <c r="J1195" i="140" s="1"/>
  <c r="H1208" i="140"/>
  <c r="I1139" i="140"/>
  <c r="J1139" i="140" s="1"/>
  <c r="H1152" i="140"/>
  <c r="L1152" i="140" s="1"/>
  <c r="I1083" i="140"/>
  <c r="J1083" i="140" s="1"/>
  <c r="H1153" i="140"/>
  <c r="I1084" i="140"/>
  <c r="J1084" i="140" s="1"/>
  <c r="H1154" i="140"/>
  <c r="I1085" i="140"/>
  <c r="J1085" i="140" s="1"/>
  <c r="H1155" i="140"/>
  <c r="L1155" i="140" s="1"/>
  <c r="I1086" i="140"/>
  <c r="J1086" i="140" s="1"/>
  <c r="H1156" i="140"/>
  <c r="I1156" i="140" s="1"/>
  <c r="J1087" i="140"/>
  <c r="H1157" i="140"/>
  <c r="I1157" i="140" s="1"/>
  <c r="I1088" i="140"/>
  <c r="J1088" i="140" s="1"/>
  <c r="I1113" i="140"/>
  <c r="J1113" i="140" s="1"/>
  <c r="H1182" i="140"/>
  <c r="I1182" i="140" s="1"/>
  <c r="J1182" i="140" s="1"/>
  <c r="I1114" i="140"/>
  <c r="J1114" i="140" s="1"/>
  <c r="H1183" i="140"/>
  <c r="I1183" i="140" s="1"/>
  <c r="J1183" i="140" s="1"/>
  <c r="I1115" i="140"/>
  <c r="J1115" i="140" s="1"/>
  <c r="H1184" i="140"/>
  <c r="I1184" i="140" s="1"/>
  <c r="J1184" i="140" s="1"/>
  <c r="I1127" i="140"/>
  <c r="J1127" i="140" s="1"/>
  <c r="H1196" i="140"/>
  <c r="I1196" i="140" s="1"/>
  <c r="J1196" i="140" s="1"/>
  <c r="I1128" i="140"/>
  <c r="J1128" i="140" s="1"/>
  <c r="H1197" i="140"/>
  <c r="I1197" i="140" s="1"/>
  <c r="J1197" i="140" s="1"/>
  <c r="I1129" i="140"/>
  <c r="J1129" i="140" s="1"/>
  <c r="H1198" i="140"/>
  <c r="I1198" i="140" s="1"/>
  <c r="J1198" i="140" s="1"/>
  <c r="I1130" i="140"/>
  <c r="J1130" i="140" s="1"/>
  <c r="H1199" i="140"/>
  <c r="I1131" i="140"/>
  <c r="J1131" i="140" s="1"/>
  <c r="H1200" i="140"/>
  <c r="I1200" i="140" s="1"/>
  <c r="J1200" i="140" s="1"/>
  <c r="I1132" i="140"/>
  <c r="J1132" i="140" s="1"/>
  <c r="H1201" i="140"/>
  <c r="I1201" i="140" s="1"/>
  <c r="J1201" i="140" s="1"/>
  <c r="I1133" i="140"/>
  <c r="J1133" i="140" s="1"/>
  <c r="H1202" i="140"/>
  <c r="I1202" i="140" s="1"/>
  <c r="J1202" i="140" s="1"/>
  <c r="I1134" i="140"/>
  <c r="J1134" i="140" s="1"/>
  <c r="H1203" i="140"/>
  <c r="J1203" i="140" s="1"/>
  <c r="I1135" i="140"/>
  <c r="J1135" i="140" s="1"/>
  <c r="H1204" i="140"/>
  <c r="I1204" i="140" s="1"/>
  <c r="J1204" i="140" s="1"/>
  <c r="J1136" i="140"/>
  <c r="H1205" i="140"/>
  <c r="I1205" i="140" s="1"/>
  <c r="J1205" i="140" s="1"/>
  <c r="I1137" i="140"/>
  <c r="J1137" i="140" s="1"/>
  <c r="H1206" i="140"/>
  <c r="I1138" i="140"/>
  <c r="J1138" i="140" s="1"/>
  <c r="H1207" i="140"/>
  <c r="I1207" i="140" s="1"/>
  <c r="J1207" i="140" s="1"/>
  <c r="I1089" i="140"/>
  <c r="J1089" i="140" s="1"/>
  <c r="H1158" i="140"/>
  <c r="I1158" i="140" s="1"/>
  <c r="I1090" i="140"/>
  <c r="J1090" i="140" s="1"/>
  <c r="H1159" i="140"/>
  <c r="I1159" i="140" s="1"/>
  <c r="I1091" i="140"/>
  <c r="J1091" i="140" s="1"/>
  <c r="H1160" i="140"/>
  <c r="I1092" i="140"/>
  <c r="J1092" i="140" s="1"/>
  <c r="H1161" i="140"/>
  <c r="I1161" i="140" s="1"/>
  <c r="I1093" i="140"/>
  <c r="J1093" i="140" s="1"/>
  <c r="H1162" i="140"/>
  <c r="I1162" i="140" s="1"/>
  <c r="I1094" i="140"/>
  <c r="J1094" i="140" s="1"/>
  <c r="H1163" i="140"/>
  <c r="I1095" i="140"/>
  <c r="J1095" i="140" s="1"/>
  <c r="H1164" i="140"/>
  <c r="I1164" i="140" s="1"/>
  <c r="I1096" i="140"/>
  <c r="J1096" i="140" s="1"/>
  <c r="H1165" i="140"/>
  <c r="I1097" i="140"/>
  <c r="J1097" i="140" s="1"/>
  <c r="H1166" i="140"/>
  <c r="I1166" i="140" s="1"/>
  <c r="I1098" i="140"/>
  <c r="J1098" i="140" s="1"/>
  <c r="H1167" i="140"/>
  <c r="I1167" i="140" s="1"/>
  <c r="I1099" i="140"/>
  <c r="J1099" i="140" s="1"/>
  <c r="H1168" i="140"/>
  <c r="I1168" i="140" s="1"/>
  <c r="J1168" i="140" s="1"/>
  <c r="I1100" i="140"/>
  <c r="J1100" i="140" s="1"/>
  <c r="H1169" i="140"/>
  <c r="I1169" i="140" s="1"/>
  <c r="J1169" i="140" s="1"/>
  <c r="I1101" i="140"/>
  <c r="J1101" i="140" s="1"/>
  <c r="H1170" i="140"/>
  <c r="I1170" i="140" s="1"/>
  <c r="J1170" i="140" s="1"/>
  <c r="I1102" i="140"/>
  <c r="J1102" i="140" s="1"/>
  <c r="H1171" i="140"/>
  <c r="I1171" i="140" s="1"/>
  <c r="J1171" i="140" s="1"/>
  <c r="I1103" i="140"/>
  <c r="J1103" i="140" s="1"/>
  <c r="H1172" i="140"/>
  <c r="I1172" i="140" s="1"/>
  <c r="J1172" i="140" s="1"/>
  <c r="I1104" i="140"/>
  <c r="J1104" i="140" s="1"/>
  <c r="H1173" i="140"/>
  <c r="I1173" i="140" s="1"/>
  <c r="J1173" i="140" s="1"/>
  <c r="I1105" i="140"/>
  <c r="J1105" i="140" s="1"/>
  <c r="H1174" i="140"/>
  <c r="I1174" i="140" s="1"/>
  <c r="J1174" i="140" s="1"/>
  <c r="I1106" i="140"/>
  <c r="J1106" i="140" s="1"/>
  <c r="H1175" i="140"/>
  <c r="I1107" i="140"/>
  <c r="J1107" i="140" s="1"/>
  <c r="H1176" i="140"/>
  <c r="I1108" i="140"/>
  <c r="J1108" i="140" s="1"/>
  <c r="H1177" i="140"/>
  <c r="I1109" i="140"/>
  <c r="J1109" i="140" s="1"/>
  <c r="H1178" i="140"/>
  <c r="I1110" i="140"/>
  <c r="J1110" i="140" s="1"/>
  <c r="H1179" i="140"/>
  <c r="I1111" i="140"/>
  <c r="J1111" i="140" s="1"/>
  <c r="H1180" i="140"/>
  <c r="J1180" i="140" s="1"/>
  <c r="I1112" i="140"/>
  <c r="J1112" i="140" s="1"/>
  <c r="H1181" i="140"/>
  <c r="I1181" i="140" s="1"/>
  <c r="J1181" i="140" s="1"/>
  <c r="J762" i="140"/>
  <c r="F847" i="140"/>
  <c r="F929" i="140" s="1"/>
  <c r="J763" i="140"/>
  <c r="F848" i="140"/>
  <c r="F930" i="140" s="1"/>
  <c r="J764" i="140"/>
  <c r="F849" i="140"/>
  <c r="F931" i="140" s="1"/>
  <c r="J765" i="140"/>
  <c r="F850" i="140"/>
  <c r="F932" i="140" s="1"/>
  <c r="J766" i="140"/>
  <c r="F851" i="140"/>
  <c r="F933" i="140" s="1"/>
  <c r="J767" i="140"/>
  <c r="F852" i="140"/>
  <c r="F934" i="140" s="1"/>
  <c r="J768" i="140"/>
  <c r="F853" i="140"/>
  <c r="F935" i="140" s="1"/>
  <c r="J769" i="140"/>
  <c r="F854" i="140"/>
  <c r="F936" i="140" s="1"/>
  <c r="J770" i="140"/>
  <c r="F855" i="140"/>
  <c r="F937" i="140" s="1"/>
  <c r="J771" i="140"/>
  <c r="F856" i="140"/>
  <c r="F938" i="140" s="1"/>
  <c r="J772" i="140"/>
  <c r="F857" i="140"/>
  <c r="F939" i="140" s="1"/>
  <c r="J773" i="140"/>
  <c r="F858" i="140"/>
  <c r="F940" i="140" s="1"/>
  <c r="J774" i="140"/>
  <c r="F859" i="140"/>
  <c r="F941" i="140" s="1"/>
  <c r="J775" i="140"/>
  <c r="F860" i="140"/>
  <c r="F942" i="140" s="1"/>
  <c r="J776" i="140"/>
  <c r="F861" i="140"/>
  <c r="F943" i="140" s="1"/>
  <c r="J777" i="140"/>
  <c r="F862" i="140"/>
  <c r="F944" i="140" s="1"/>
  <c r="J778" i="140"/>
  <c r="F863" i="140"/>
  <c r="F945" i="140" s="1"/>
  <c r="J779" i="140"/>
  <c r="F864" i="140"/>
  <c r="F946" i="140" s="1"/>
  <c r="J780" i="140"/>
  <c r="F865" i="140"/>
  <c r="F947" i="140" s="1"/>
  <c r="J781" i="140"/>
  <c r="F866" i="140"/>
  <c r="F948" i="140" s="1"/>
  <c r="J789" i="140"/>
  <c r="F874" i="140"/>
  <c r="F956" i="140" s="1"/>
  <c r="J790" i="140"/>
  <c r="F875" i="140"/>
  <c r="F957" i="140" s="1"/>
  <c r="J791" i="140"/>
  <c r="F876" i="140"/>
  <c r="F958" i="140" s="1"/>
  <c r="J792" i="140"/>
  <c r="F877" i="140"/>
  <c r="F959" i="140" s="1"/>
  <c r="J793" i="140"/>
  <c r="F878" i="140"/>
  <c r="F960" i="140" s="1"/>
  <c r="J794" i="140"/>
  <c r="F879" i="140"/>
  <c r="F961" i="140" s="1"/>
  <c r="J795" i="140"/>
  <c r="F880" i="140"/>
  <c r="F962" i="140" s="1"/>
  <c r="J796" i="140"/>
  <c r="F881" i="140"/>
  <c r="F963" i="140" s="1"/>
  <c r="J797" i="140"/>
  <c r="F882" i="140"/>
  <c r="F964" i="140" s="1"/>
  <c r="J798" i="140"/>
  <c r="F883" i="140"/>
  <c r="F965" i="140" s="1"/>
  <c r="J799" i="140"/>
  <c r="F884" i="140"/>
  <c r="F966" i="140" s="1"/>
  <c r="J800" i="140"/>
  <c r="F885" i="140"/>
  <c r="J801" i="140"/>
  <c r="F886" i="140"/>
  <c r="J802" i="140"/>
  <c r="F887" i="140"/>
  <c r="J803" i="140"/>
  <c r="F888" i="140"/>
  <c r="J804" i="140"/>
  <c r="F889" i="140"/>
  <c r="J805" i="140"/>
  <c r="F890" i="140"/>
  <c r="J753" i="140"/>
  <c r="F838" i="140"/>
  <c r="F920" i="140" s="1"/>
  <c r="J754" i="140"/>
  <c r="F839" i="140"/>
  <c r="F921" i="140" s="1"/>
  <c r="J755" i="140"/>
  <c r="F840" i="140"/>
  <c r="F922" i="140" s="1"/>
  <c r="J756" i="140"/>
  <c r="F841" i="140"/>
  <c r="F923" i="140" s="1"/>
  <c r="J757" i="140"/>
  <c r="F842" i="140"/>
  <c r="F924" i="140" s="1"/>
  <c r="J758" i="140"/>
  <c r="F843" i="140"/>
  <c r="F925" i="140" s="1"/>
  <c r="J759" i="140"/>
  <c r="F844" i="140"/>
  <c r="F926" i="140" s="1"/>
  <c r="J760" i="140"/>
  <c r="F845" i="140"/>
  <c r="F927" i="140" s="1"/>
  <c r="J761" i="140"/>
  <c r="F846" i="140"/>
  <c r="F928" i="140" s="1"/>
  <c r="J782" i="140"/>
  <c r="F867" i="140"/>
  <c r="F949" i="140" s="1"/>
  <c r="J783" i="140"/>
  <c r="F868" i="140"/>
  <c r="F950" i="140" s="1"/>
  <c r="J784" i="140"/>
  <c r="F869" i="140"/>
  <c r="F951" i="140" s="1"/>
  <c r="J785" i="140"/>
  <c r="F870" i="140"/>
  <c r="F952" i="140" s="1"/>
  <c r="J786" i="140"/>
  <c r="F871" i="140"/>
  <c r="F953" i="140" s="1"/>
  <c r="J787" i="140"/>
  <c r="F872" i="140"/>
  <c r="F954" i="140" s="1"/>
  <c r="J788" i="140"/>
  <c r="F873" i="140"/>
  <c r="F955" i="140" s="1"/>
  <c r="J731" i="140"/>
  <c r="F816" i="140"/>
  <c r="F898" i="140" s="1"/>
  <c r="F980" i="140" s="1"/>
  <c r="J980" i="140" s="1"/>
  <c r="J732" i="140"/>
  <c r="F817" i="140"/>
  <c r="F899" i="140" s="1"/>
  <c r="F981" i="140" s="1"/>
  <c r="J981" i="140" s="1"/>
  <c r="J733" i="140"/>
  <c r="F818" i="140"/>
  <c r="F900" i="140" s="1"/>
  <c r="F982" i="140" s="1"/>
  <c r="J982" i="140" s="1"/>
  <c r="J734" i="140"/>
  <c r="F819" i="140"/>
  <c r="F901" i="140" s="1"/>
  <c r="J735" i="140"/>
  <c r="F820" i="140"/>
  <c r="F902" i="140" s="1"/>
  <c r="J736" i="140"/>
  <c r="F821" i="140"/>
  <c r="F903" i="140" s="1"/>
  <c r="J737" i="140"/>
  <c r="F822" i="140"/>
  <c r="F904" i="140" s="1"/>
  <c r="J738" i="140"/>
  <c r="F823" i="140"/>
  <c r="F905" i="140" s="1"/>
  <c r="J739" i="140"/>
  <c r="F824" i="140"/>
  <c r="F906" i="140" s="1"/>
  <c r="J740" i="140"/>
  <c r="F825" i="140"/>
  <c r="F907" i="140" s="1"/>
  <c r="J741" i="140"/>
  <c r="F826" i="140"/>
  <c r="F908" i="140" s="1"/>
  <c r="J742" i="140"/>
  <c r="F827" i="140"/>
  <c r="F909" i="140" s="1"/>
  <c r="J743" i="140"/>
  <c r="F828" i="140"/>
  <c r="F910" i="140" s="1"/>
  <c r="J744" i="140"/>
  <c r="F829" i="140"/>
  <c r="F911" i="140" s="1"/>
  <c r="J745" i="140"/>
  <c r="F830" i="140"/>
  <c r="F912" i="140" s="1"/>
  <c r="J746" i="140"/>
  <c r="F831" i="140"/>
  <c r="F913" i="140" s="1"/>
  <c r="J747" i="140"/>
  <c r="F832" i="140"/>
  <c r="F914" i="140" s="1"/>
  <c r="J748" i="140"/>
  <c r="F833" i="140"/>
  <c r="F915" i="140" s="1"/>
  <c r="J749" i="140"/>
  <c r="F834" i="140"/>
  <c r="F916" i="140" s="1"/>
  <c r="J750" i="140"/>
  <c r="F835" i="140"/>
  <c r="F917" i="140" s="1"/>
  <c r="J751" i="140"/>
  <c r="F836" i="140"/>
  <c r="F918" i="140" s="1"/>
  <c r="J752" i="140"/>
  <c r="F837" i="140"/>
  <c r="F919" i="140" s="1"/>
  <c r="J730" i="140"/>
  <c r="F815" i="140"/>
  <c r="F897" i="140" s="1"/>
  <c r="F979" i="140" s="1"/>
  <c r="J979" i="140" s="1"/>
  <c r="E560" i="140"/>
  <c r="E477" i="140"/>
  <c r="E561" i="140"/>
  <c r="E478" i="140"/>
  <c r="E562" i="140"/>
  <c r="E479" i="140"/>
  <c r="E241" i="140"/>
  <c r="E551" i="140"/>
  <c r="E242" i="140"/>
  <c r="E552" i="140"/>
  <c r="E469" i="140"/>
  <c r="E470" i="140"/>
  <c r="E553" i="140"/>
  <c r="E554" i="140"/>
  <c r="E471" i="140"/>
  <c r="E555" i="140"/>
  <c r="E472" i="140"/>
  <c r="E556" i="140"/>
  <c r="E473" i="140"/>
  <c r="E557" i="140"/>
  <c r="E474" i="140"/>
  <c r="E558" i="140"/>
  <c r="E475" i="140"/>
  <c r="E559" i="140"/>
  <c r="E476" i="140"/>
  <c r="E563" i="140"/>
  <c r="E480" i="140"/>
  <c r="E564" i="140"/>
  <c r="E481" i="140"/>
  <c r="E565" i="140"/>
  <c r="E482" i="140"/>
  <c r="E566" i="140"/>
  <c r="E483" i="140"/>
  <c r="E567" i="140"/>
  <c r="E484" i="140"/>
  <c r="E568" i="140"/>
  <c r="E485" i="140"/>
  <c r="E569" i="140"/>
  <c r="E486" i="140"/>
  <c r="E570" i="140"/>
  <c r="E487" i="140"/>
  <c r="E488" i="140"/>
  <c r="E571" i="140"/>
  <c r="E572" i="140"/>
  <c r="E489" i="140"/>
  <c r="E573" i="140"/>
  <c r="E490" i="140"/>
  <c r="E574" i="140"/>
  <c r="E491" i="140"/>
  <c r="E575" i="140"/>
  <c r="E492" i="140"/>
  <c r="E576" i="140"/>
  <c r="E493" i="140"/>
  <c r="E577" i="140"/>
  <c r="E494" i="140"/>
  <c r="E495" i="140"/>
  <c r="E578" i="140"/>
  <c r="E579" i="140"/>
  <c r="E496" i="140"/>
  <c r="E497" i="140"/>
  <c r="E580" i="140"/>
  <c r="E581" i="140"/>
  <c r="E498" i="140"/>
  <c r="E499" i="140"/>
  <c r="E582" i="140"/>
  <c r="E500" i="140"/>
  <c r="E583" i="140"/>
  <c r="E501" i="140"/>
  <c r="E584" i="140"/>
  <c r="E585" i="140"/>
  <c r="E502" i="140"/>
  <c r="E503" i="140"/>
  <c r="E586" i="140"/>
  <c r="E587" i="140"/>
  <c r="E504" i="140"/>
  <c r="E588" i="140"/>
  <c r="E505" i="140"/>
  <c r="E589" i="140"/>
  <c r="E506" i="140"/>
  <c r="E507" i="140"/>
  <c r="E590" i="140"/>
  <c r="E591" i="140"/>
  <c r="E508" i="140"/>
  <c r="E509" i="140"/>
  <c r="E592" i="140"/>
  <c r="E510" i="140"/>
  <c r="E593" i="140"/>
  <c r="E511" i="140"/>
  <c r="E594" i="140"/>
  <c r="E595" i="140"/>
  <c r="E512" i="140"/>
  <c r="E596" i="140"/>
  <c r="E513" i="140"/>
  <c r="E597" i="140"/>
  <c r="E514" i="140"/>
  <c r="E598" i="140"/>
  <c r="E515" i="140"/>
  <c r="E599" i="140"/>
  <c r="E516" i="140"/>
  <c r="E600" i="140"/>
  <c r="E517" i="140"/>
  <c r="E601" i="140"/>
  <c r="E518" i="140"/>
  <c r="E602" i="140"/>
  <c r="E519" i="140"/>
  <c r="E603" i="140"/>
  <c r="E520" i="140"/>
  <c r="E604" i="140"/>
  <c r="E521" i="140"/>
  <c r="E605" i="140"/>
  <c r="E522" i="140"/>
  <c r="E606" i="140"/>
  <c r="E523" i="140"/>
  <c r="E607" i="140"/>
  <c r="E524" i="140"/>
  <c r="E608" i="140"/>
  <c r="E525" i="140"/>
  <c r="E526" i="140"/>
  <c r="E609" i="140"/>
  <c r="E527" i="140"/>
  <c r="E610" i="140"/>
  <c r="E528" i="140"/>
  <c r="E611" i="140"/>
  <c r="E529" i="140"/>
  <c r="E612" i="140"/>
  <c r="E530" i="140"/>
  <c r="E613" i="140"/>
  <c r="E531" i="140"/>
  <c r="E614" i="140"/>
  <c r="E615" i="140"/>
  <c r="E532" i="140"/>
  <c r="E533" i="140"/>
  <c r="E616" i="140"/>
  <c r="E534" i="140"/>
  <c r="E617" i="140"/>
  <c r="E535" i="140"/>
  <c r="E618" i="140"/>
  <c r="E536" i="140"/>
  <c r="E619" i="140"/>
  <c r="E620" i="140"/>
  <c r="E537" i="140"/>
  <c r="E621" i="140"/>
  <c r="E538" i="140"/>
  <c r="E622" i="140"/>
  <c r="E539" i="140"/>
  <c r="E540" i="140"/>
  <c r="E623" i="140"/>
  <c r="E541" i="140"/>
  <c r="E624" i="140"/>
  <c r="H114" i="140"/>
  <c r="H338" i="140"/>
  <c r="H116" i="140"/>
  <c r="H340" i="140"/>
  <c r="H117" i="140"/>
  <c r="H341" i="140"/>
  <c r="E283" i="140"/>
  <c r="E428" i="140"/>
  <c r="E284" i="140"/>
  <c r="E429" i="140"/>
  <c r="E285" i="140"/>
  <c r="E430" i="140"/>
  <c r="E286" i="140"/>
  <c r="E431" i="140"/>
  <c r="E287" i="140"/>
  <c r="E432" i="140"/>
  <c r="E243" i="140"/>
  <c r="E388" i="140"/>
  <c r="E244" i="140"/>
  <c r="E389" i="140"/>
  <c r="E245" i="140"/>
  <c r="E390" i="140"/>
  <c r="E246" i="140"/>
  <c r="E391" i="140"/>
  <c r="E247" i="140"/>
  <c r="E392" i="140"/>
  <c r="E248" i="140"/>
  <c r="E393" i="140"/>
  <c r="E249" i="140"/>
  <c r="E394" i="140"/>
  <c r="E250" i="140"/>
  <c r="E395" i="140"/>
  <c r="E251" i="140"/>
  <c r="E396" i="140"/>
  <c r="E252" i="140"/>
  <c r="E397" i="140"/>
  <c r="E253" i="140"/>
  <c r="E398" i="140"/>
  <c r="E254" i="140"/>
  <c r="E399" i="140"/>
  <c r="E255" i="140"/>
  <c r="E400" i="140"/>
  <c r="E256" i="140"/>
  <c r="E401" i="140"/>
  <c r="E257" i="140"/>
  <c r="E402" i="140"/>
  <c r="E258" i="140"/>
  <c r="E403" i="140"/>
  <c r="E259" i="140"/>
  <c r="E404" i="140"/>
  <c r="E260" i="140"/>
  <c r="E405" i="140"/>
  <c r="E261" i="140"/>
  <c r="E406" i="140"/>
  <c r="E262" i="140"/>
  <c r="E407" i="140"/>
  <c r="E263" i="140"/>
  <c r="E408" i="140"/>
  <c r="E264" i="140"/>
  <c r="E409" i="140"/>
  <c r="E265" i="140"/>
  <c r="E410" i="140"/>
  <c r="E266" i="140"/>
  <c r="E411" i="140"/>
  <c r="E267" i="140"/>
  <c r="E412" i="140"/>
  <c r="E268" i="140"/>
  <c r="E413" i="140"/>
  <c r="E269" i="140"/>
  <c r="E414" i="140"/>
  <c r="E270" i="140"/>
  <c r="E415" i="140"/>
  <c r="E271" i="140"/>
  <c r="E416" i="140"/>
  <c r="E272" i="140"/>
  <c r="E417" i="140"/>
  <c r="E273" i="140"/>
  <c r="E418" i="140"/>
  <c r="E274" i="140"/>
  <c r="E419" i="140"/>
  <c r="E275" i="140"/>
  <c r="E420" i="140"/>
  <c r="E276" i="140"/>
  <c r="E421" i="140"/>
  <c r="E277" i="140"/>
  <c r="E422" i="140"/>
  <c r="E278" i="140"/>
  <c r="E423" i="140"/>
  <c r="E279" i="140"/>
  <c r="E424" i="140"/>
  <c r="E280" i="140"/>
  <c r="E425" i="140"/>
  <c r="E281" i="140"/>
  <c r="E426" i="140"/>
  <c r="E282" i="140"/>
  <c r="E427" i="140"/>
  <c r="E288" i="140"/>
  <c r="E433" i="140"/>
  <c r="E289" i="140"/>
  <c r="E434" i="140"/>
  <c r="E290" i="140"/>
  <c r="E435" i="140"/>
  <c r="E291" i="140"/>
  <c r="E436" i="140"/>
  <c r="E292" i="140"/>
  <c r="E437" i="140"/>
  <c r="E293" i="140"/>
  <c r="E438" i="140"/>
  <c r="E294" i="140"/>
  <c r="E439" i="140"/>
  <c r="E295" i="140"/>
  <c r="E440" i="140"/>
  <c r="E296" i="140"/>
  <c r="E441" i="140"/>
  <c r="E297" i="140"/>
  <c r="E442" i="140"/>
  <c r="E298" i="140"/>
  <c r="E443" i="140"/>
  <c r="E299" i="140"/>
  <c r="E444" i="140"/>
  <c r="E300" i="140"/>
  <c r="E445" i="140"/>
  <c r="E301" i="140"/>
  <c r="E446" i="140"/>
  <c r="E302" i="140"/>
  <c r="E447" i="140"/>
  <c r="E303" i="140"/>
  <c r="E448" i="140"/>
  <c r="E304" i="140"/>
  <c r="E449" i="140"/>
  <c r="E305" i="140"/>
  <c r="E450" i="140"/>
  <c r="E306" i="140"/>
  <c r="E451" i="140"/>
  <c r="E307" i="140"/>
  <c r="E452" i="140"/>
  <c r="E308" i="140"/>
  <c r="E453" i="140"/>
  <c r="E309" i="140"/>
  <c r="E454" i="140"/>
  <c r="E310" i="140"/>
  <c r="E455" i="140"/>
  <c r="E311" i="140"/>
  <c r="E456" i="140"/>
  <c r="E312" i="140"/>
  <c r="E457" i="140"/>
  <c r="E313" i="140"/>
  <c r="E458" i="140"/>
  <c r="E314" i="140"/>
  <c r="E459" i="140"/>
  <c r="J226" i="140"/>
  <c r="G372" i="140"/>
  <c r="J372" i="140" s="1"/>
  <c r="H127" i="140"/>
  <c r="H353" i="140"/>
  <c r="H128" i="140"/>
  <c r="H354" i="140"/>
  <c r="H129" i="140"/>
  <c r="H355" i="140"/>
  <c r="H130" i="140"/>
  <c r="H356" i="140"/>
  <c r="H131" i="140"/>
  <c r="H357" i="140"/>
  <c r="H157" i="140"/>
  <c r="H364" i="140"/>
  <c r="H94" i="140"/>
  <c r="H320" i="140"/>
  <c r="H96" i="140"/>
  <c r="H322" i="140"/>
  <c r="H98" i="140"/>
  <c r="H324" i="140"/>
  <c r="H99" i="140"/>
  <c r="H325" i="140"/>
  <c r="H100" i="140"/>
  <c r="H326" i="140"/>
  <c r="H105" i="140"/>
  <c r="H329" i="140"/>
  <c r="H106" i="140"/>
  <c r="H330" i="140"/>
  <c r="H108" i="140"/>
  <c r="H332" i="140"/>
  <c r="H109" i="140"/>
  <c r="H333" i="140"/>
  <c r="H110" i="140"/>
  <c r="H334" i="140"/>
  <c r="J225" i="140"/>
  <c r="G371" i="140"/>
  <c r="J371" i="140" s="1"/>
  <c r="J227" i="140"/>
  <c r="G373" i="140"/>
  <c r="J373" i="140" s="1"/>
  <c r="J228" i="140"/>
  <c r="G374" i="140"/>
  <c r="J374" i="140" s="1"/>
  <c r="J229" i="140"/>
  <c r="G375" i="140"/>
  <c r="J375" i="140" s="1"/>
  <c r="J230" i="140"/>
  <c r="G376" i="140"/>
  <c r="J376" i="140" s="1"/>
  <c r="H164" i="140"/>
  <c r="H155" i="140"/>
  <c r="H154" i="140"/>
  <c r="H95" i="140"/>
  <c r="H162" i="140"/>
  <c r="H140" i="140"/>
  <c r="H168" i="140"/>
  <c r="H167" i="140"/>
  <c r="H160" i="140"/>
  <c r="H132" i="140"/>
  <c r="H163" i="140"/>
  <c r="H133" i="140"/>
  <c r="H166" i="140"/>
  <c r="H115" i="140"/>
  <c r="H165" i="140"/>
  <c r="J233" i="140"/>
  <c r="H111" i="140"/>
  <c r="H102" i="140"/>
  <c r="H103" i="140"/>
  <c r="H104" i="140"/>
  <c r="H158" i="140"/>
  <c r="H101" i="140"/>
  <c r="J231" i="140"/>
  <c r="J232" i="140"/>
  <c r="H120" i="140"/>
  <c r="H122" i="140"/>
  <c r="H123" i="140"/>
  <c r="H124" i="140"/>
  <c r="H125" i="140"/>
  <c r="H126" i="140"/>
  <c r="H97" i="140"/>
  <c r="H107" i="140"/>
  <c r="H159" i="140"/>
  <c r="H134" i="140"/>
  <c r="H135" i="140"/>
  <c r="H136" i="140"/>
  <c r="H139" i="140"/>
  <c r="H143" i="140"/>
  <c r="H148" i="140"/>
  <c r="H144" i="140"/>
  <c r="H119" i="140"/>
  <c r="H118" i="140"/>
  <c r="H145" i="140"/>
  <c r="H121" i="140"/>
  <c r="H113" i="140"/>
  <c r="H112" i="140"/>
  <c r="H150" i="140"/>
  <c r="H149" i="140"/>
  <c r="H138" i="140"/>
  <c r="H137" i="140"/>
  <c r="H142" i="140"/>
  <c r="H141" i="140"/>
  <c r="H147" i="140"/>
  <c r="H146" i="140"/>
  <c r="H153" i="140"/>
  <c r="H152" i="140"/>
  <c r="H151" i="140"/>
  <c r="M107" i="136"/>
  <c r="I12" i="188"/>
  <c r="F17" i="166"/>
  <c r="M10" i="136"/>
  <c r="M18" i="136"/>
  <c r="M24" i="136"/>
  <c r="M27" i="136"/>
  <c r="M45" i="136"/>
  <c r="M51" i="136"/>
  <c r="M52" i="136"/>
  <c r="M53" i="136"/>
  <c r="M55" i="136"/>
  <c r="M63" i="136"/>
  <c r="M70" i="136"/>
  <c r="M76" i="136"/>
  <c r="M81" i="136"/>
  <c r="M82" i="136"/>
  <c r="M83" i="136"/>
  <c r="M84" i="136"/>
  <c r="M85" i="136"/>
  <c r="M86" i="136"/>
  <c r="M87" i="136"/>
  <c r="M88" i="136"/>
  <c r="M89" i="136"/>
  <c r="M96" i="136"/>
  <c r="M97" i="136"/>
  <c r="M98" i="136"/>
  <c r="M99" i="136"/>
  <c r="M100" i="136"/>
  <c r="M101" i="136"/>
  <c r="M102" i="136"/>
  <c r="M103" i="136"/>
  <c r="M104" i="136"/>
  <c r="M105" i="136"/>
  <c r="M106" i="136"/>
  <c r="J559" i="162"/>
  <c r="J561" i="162"/>
  <c r="J562" i="162"/>
  <c r="J564" i="162"/>
  <c r="J566" i="162"/>
  <c r="J567" i="162"/>
  <c r="J568" i="162"/>
  <c r="J569" i="162"/>
  <c r="J551" i="162"/>
  <c r="I551" i="162"/>
  <c r="A551" i="162"/>
  <c r="J557" i="162"/>
  <c r="J556" i="162"/>
  <c r="J555" i="162"/>
  <c r="J10188" i="140"/>
  <c r="J10190" i="140"/>
  <c r="J10199" i="140"/>
  <c r="J10200" i="140"/>
  <c r="J10201" i="140"/>
  <c r="J10203" i="140"/>
  <c r="J10192" i="140"/>
  <c r="J10193" i="140"/>
  <c r="J10194" i="140"/>
  <c r="J10195" i="140"/>
  <c r="J10197" i="140"/>
  <c r="J10184" i="140"/>
  <c r="I10184" i="140"/>
  <c r="A10184" i="140"/>
  <c r="F17" i="132"/>
  <c r="F17" i="163"/>
  <c r="A16" i="148"/>
  <c r="F17" i="156"/>
  <c r="A17" i="166"/>
  <c r="F17" i="56"/>
  <c r="A17" i="56"/>
  <c r="F16" i="52"/>
  <c r="F13" i="108"/>
  <c r="L1126" i="140" l="1"/>
  <c r="L1117" i="140"/>
  <c r="L1115" i="140"/>
  <c r="I1163" i="140"/>
  <c r="L1163" i="140"/>
  <c r="L1093" i="140"/>
  <c r="L1112" i="140"/>
  <c r="L1133" i="140"/>
  <c r="L1132" i="140"/>
  <c r="L1125" i="140"/>
  <c r="L1116" i="140"/>
  <c r="L1103" i="140"/>
  <c r="I1191" i="140"/>
  <c r="J1191" i="140" s="1"/>
  <c r="L1191" i="140"/>
  <c r="L1121" i="140"/>
  <c r="J1206" i="140"/>
  <c r="L1206" i="140"/>
  <c r="I1208" i="140"/>
  <c r="J1208" i="140" s="1"/>
  <c r="L1208" i="140"/>
  <c r="L1127" i="140"/>
  <c r="I1176" i="140"/>
  <c r="J1176" i="140" s="1"/>
  <c r="I1160" i="140"/>
  <c r="L1160" i="140"/>
  <c r="L1097" i="140"/>
  <c r="I1179" i="140"/>
  <c r="J1179" i="140" s="1"/>
  <c r="L1179" i="140"/>
  <c r="I1199" i="140"/>
  <c r="J1199" i="140" s="1"/>
  <c r="L1199" i="140"/>
  <c r="L1088" i="140"/>
  <c r="L1128" i="140"/>
  <c r="I1175" i="140"/>
  <c r="J1175" i="140" s="1"/>
  <c r="L1175" i="140"/>
  <c r="I1165" i="140"/>
  <c r="L1165" i="140"/>
  <c r="L1138" i="140"/>
  <c r="L1105" i="140"/>
  <c r="L1114" i="140"/>
  <c r="L1101" i="140"/>
  <c r="I1192" i="140"/>
  <c r="J1192" i="140" s="1"/>
  <c r="L1192" i="140"/>
  <c r="I1178" i="140"/>
  <c r="J1178" i="140" s="1"/>
  <c r="L1178" i="140"/>
  <c r="I1177" i="140"/>
  <c r="J1177" i="140" s="1"/>
  <c r="L1177" i="140"/>
  <c r="L1113" i="140"/>
  <c r="J177" i="162"/>
  <c r="E4289" i="140"/>
  <c r="E5159" i="140"/>
  <c r="E4308" i="140"/>
  <c r="E5178" i="140"/>
  <c r="E5191" i="140"/>
  <c r="E4321" i="140"/>
  <c r="E4334" i="140"/>
  <c r="E5204" i="140"/>
  <c r="E4343" i="140"/>
  <c r="E5213" i="140"/>
  <c r="E4351" i="140"/>
  <c r="E5221" i="140"/>
  <c r="E4352" i="140"/>
  <c r="E5222" i="140"/>
  <c r="E4360" i="140"/>
  <c r="E5230" i="140"/>
  <c r="E6371" i="140"/>
  <c r="E3762" i="140"/>
  <c r="E6386" i="140"/>
  <c r="E3777" i="140"/>
  <c r="G57" i="202"/>
  <c r="F58" i="202"/>
  <c r="F180" i="162"/>
  <c r="J180" i="162" s="1"/>
  <c r="J507" i="162"/>
  <c r="E180" i="162"/>
  <c r="J204" i="162"/>
  <c r="F231" i="162"/>
  <c r="F258" i="162" s="1"/>
  <c r="J205" i="162"/>
  <c r="F232" i="162"/>
  <c r="F259" i="162" s="1"/>
  <c r="J206" i="162"/>
  <c r="F233" i="162"/>
  <c r="F260" i="162" s="1"/>
  <c r="J207" i="162"/>
  <c r="F234" i="162"/>
  <c r="F261" i="162" s="1"/>
  <c r="E6012" i="140"/>
  <c r="E6889" i="140"/>
  <c r="E7899" i="140" s="1"/>
  <c r="E6029" i="140"/>
  <c r="E6906" i="140"/>
  <c r="E7916" i="140" s="1"/>
  <c r="E6048" i="140"/>
  <c r="E6925" i="140"/>
  <c r="E7935" i="140" s="1"/>
  <c r="E6061" i="140"/>
  <c r="E6938" i="140"/>
  <c r="E8148" i="140" s="1"/>
  <c r="E6074" i="140"/>
  <c r="E6951" i="140"/>
  <c r="E8161" i="140" s="1"/>
  <c r="E6083" i="140"/>
  <c r="E6960" i="140"/>
  <c r="E8170" i="140" s="1"/>
  <c r="E6091" i="140"/>
  <c r="E6968" i="140"/>
  <c r="E8178" i="140" s="1"/>
  <c r="E6092" i="140"/>
  <c r="E6969" i="140"/>
  <c r="E8179" i="140" s="1"/>
  <c r="E6100" i="140"/>
  <c r="E6977" i="140"/>
  <c r="E8187" i="140" s="1"/>
  <c r="E6114" i="140"/>
  <c r="E6991" i="140"/>
  <c r="E8201" i="140" s="1"/>
  <c r="E6133" i="140"/>
  <c r="E7010" i="140"/>
  <c r="E7460" i="140" s="1"/>
  <c r="E6148" i="140"/>
  <c r="E7025" i="140"/>
  <c r="E7475" i="140" s="1"/>
  <c r="E6155" i="140"/>
  <c r="E7032" i="140"/>
  <c r="E7482" i="140" s="1"/>
  <c r="E6160" i="140"/>
  <c r="E7037" i="140"/>
  <c r="E7487" i="140" s="1"/>
  <c r="E6170" i="140"/>
  <c r="E7047" i="140"/>
  <c r="E7497" i="140" s="1"/>
  <c r="E2696" i="140"/>
  <c r="E6174" i="140"/>
  <c r="E7051" i="140"/>
  <c r="E7501" i="140" s="1"/>
  <c r="E6184" i="140"/>
  <c r="E7061" i="140"/>
  <c r="E7511" i="140" s="1"/>
  <c r="E6199" i="140"/>
  <c r="E7076" i="140"/>
  <c r="E7526" i="140" s="1"/>
  <c r="E6213" i="140"/>
  <c r="E7090" i="140"/>
  <c r="E7540" i="140" s="1"/>
  <c r="E6218" i="140"/>
  <c r="E7095" i="140"/>
  <c r="E7545" i="140" s="1"/>
  <c r="E6232" i="140"/>
  <c r="E7109" i="140"/>
  <c r="E7559" i="140" s="1"/>
  <c r="E6239" i="140"/>
  <c r="E7116" i="140"/>
  <c r="E7566" i="140" s="1"/>
  <c r="E6252" i="140"/>
  <c r="E7129" i="140"/>
  <c r="E7579" i="140" s="1"/>
  <c r="E6268" i="140"/>
  <c r="E7145" i="140"/>
  <c r="E7595" i="140" s="1"/>
  <c r="E6280" i="140"/>
  <c r="E7157" i="140"/>
  <c r="E7607" i="140" s="1"/>
  <c r="E6294" i="140"/>
  <c r="E7171" i="140"/>
  <c r="E7621" i="140" s="1"/>
  <c r="E6309" i="140"/>
  <c r="E7186" i="140"/>
  <c r="E7636" i="140" s="1"/>
  <c r="E6324" i="140"/>
  <c r="E7201" i="140"/>
  <c r="E7651" i="140" s="1"/>
  <c r="E9171" i="140"/>
  <c r="E10121" i="140" s="1"/>
  <c r="E6395" i="140"/>
  <c r="E9181" i="140"/>
  <c r="E10131" i="140" s="1"/>
  <c r="E2927" i="140"/>
  <c r="E3796" i="140"/>
  <c r="E9190" i="140"/>
  <c r="E10140" i="140" s="1"/>
  <c r="E3805" i="140"/>
  <c r="E2936" i="140"/>
  <c r="E9191" i="140"/>
  <c r="E10141" i="140" s="1"/>
  <c r="E2937" i="140"/>
  <c r="E3806" i="140"/>
  <c r="E8788" i="140"/>
  <c r="E9738" i="140" s="1"/>
  <c r="E2534" i="140"/>
  <c r="E3403" i="140"/>
  <c r="E8805" i="140"/>
  <c r="E9755" i="140" s="1"/>
  <c r="E2551" i="140"/>
  <c r="E3420" i="140"/>
  <c r="E8824" i="140"/>
  <c r="E9774" i="140" s="1"/>
  <c r="E2570" i="140"/>
  <c r="E3439" i="140"/>
  <c r="E8946" i="140"/>
  <c r="E9896" i="140" s="1"/>
  <c r="E2692" i="140"/>
  <c r="E3561" i="140"/>
  <c r="E9147" i="140"/>
  <c r="E10097" i="140" s="1"/>
  <c r="E5501" i="140"/>
  <c r="E5467" i="140"/>
  <c r="E6337" i="140"/>
  <c r="E5485" i="140"/>
  <c r="E6355" i="140"/>
  <c r="E9162" i="140"/>
  <c r="E10112" i="140" s="1"/>
  <c r="E5516" i="140"/>
  <c r="E8380" i="140"/>
  <c r="E9330" i="140" s="1"/>
  <c r="E2126" i="140"/>
  <c r="E2995" i="140"/>
  <c r="E8401" i="140"/>
  <c r="E9351" i="140" s="1"/>
  <c r="E3016" i="140"/>
  <c r="E2147" i="140"/>
  <c r="E8513" i="140"/>
  <c r="E9463" i="140" s="1"/>
  <c r="E3128" i="140"/>
  <c r="E2259" i="140"/>
  <c r="E8532" i="140"/>
  <c r="E9482" i="140" s="1"/>
  <c r="E2278" i="140"/>
  <c r="E3147" i="140"/>
  <c r="E8550" i="140"/>
  <c r="E9500" i="140" s="1"/>
  <c r="E3165" i="140"/>
  <c r="E2296" i="140"/>
  <c r="E8564" i="140"/>
  <c r="E9514" i="140" s="1"/>
  <c r="E3179" i="140"/>
  <c r="E2310" i="140"/>
  <c r="E8575" i="140"/>
  <c r="E9525" i="140" s="1"/>
  <c r="E3190" i="140"/>
  <c r="E2321" i="140"/>
  <c r="E8585" i="140"/>
  <c r="E9535" i="140" s="1"/>
  <c r="E3200" i="140"/>
  <c r="E2331" i="140"/>
  <c r="E8593" i="140"/>
  <c r="E9543" i="140" s="1"/>
  <c r="E5817" i="140"/>
  <c r="E6694" i="140"/>
  <c r="E8005" i="140" s="1"/>
  <c r="E3208" i="140"/>
  <c r="E2339" i="140"/>
  <c r="E8604" i="140"/>
  <c r="E9554" i="140" s="1"/>
  <c r="E5828" i="140"/>
  <c r="E6705" i="140"/>
  <c r="E8016" i="140" s="1"/>
  <c r="E3219" i="140"/>
  <c r="E2350" i="140"/>
  <c r="E8623" i="140"/>
  <c r="E9573" i="140" s="1"/>
  <c r="E5847" i="140"/>
  <c r="E6724" i="140"/>
  <c r="E8035" i="140" s="1"/>
  <c r="E3238" i="140"/>
  <c r="E2369" i="140"/>
  <c r="E8636" i="140"/>
  <c r="E9586" i="140" s="1"/>
  <c r="E5860" i="140"/>
  <c r="E6737" i="140"/>
  <c r="E8048" i="140" s="1"/>
  <c r="E3251" i="140"/>
  <c r="E2382" i="140"/>
  <c r="E8637" i="140"/>
  <c r="E9587" i="140" s="1"/>
  <c r="E5861" i="140"/>
  <c r="E2383" i="140"/>
  <c r="E3252" i="140"/>
  <c r="E6738" i="140"/>
  <c r="E8049" i="140" s="1"/>
  <c r="E8644" i="140"/>
  <c r="E9594" i="140" s="1"/>
  <c r="E5868" i="140"/>
  <c r="E6745" i="140"/>
  <c r="E8062" i="140" s="1"/>
  <c r="E2390" i="140"/>
  <c r="E3259" i="140"/>
  <c r="E5883" i="140"/>
  <c r="E6760" i="140"/>
  <c r="E8077" i="140" s="1"/>
  <c r="E5884" i="140"/>
  <c r="E6761" i="140"/>
  <c r="E8078" i="140" s="1"/>
  <c r="E5899" i="140"/>
  <c r="E6776" i="140"/>
  <c r="E8093" i="140" s="1"/>
  <c r="E5909" i="140"/>
  <c r="E6786" i="140"/>
  <c r="E8103" i="140" s="1"/>
  <c r="E5928" i="140"/>
  <c r="E6805" i="140"/>
  <c r="E8122" i="140" s="1"/>
  <c r="E5939" i="140"/>
  <c r="E6816" i="140"/>
  <c r="E8133" i="140" s="1"/>
  <c r="E6822" i="140"/>
  <c r="E8139" i="140" s="1"/>
  <c r="E5945" i="140"/>
  <c r="E6823" i="140"/>
  <c r="E8140" i="140" s="1"/>
  <c r="E5946" i="140"/>
  <c r="E5954" i="140"/>
  <c r="E6831" i="140"/>
  <c r="E7841" i="140" s="1"/>
  <c r="E8748" i="140"/>
  <c r="E9698" i="140" s="1"/>
  <c r="E6849" i="140"/>
  <c r="E7859" i="140" s="1"/>
  <c r="E5972" i="140"/>
  <c r="E2494" i="140"/>
  <c r="E3363" i="140"/>
  <c r="E8762" i="140"/>
  <c r="E9712" i="140" s="1"/>
  <c r="E6863" i="140"/>
  <c r="E7873" i="140" s="1"/>
  <c r="E5986" i="140"/>
  <c r="E2508" i="140"/>
  <c r="E3377" i="140"/>
  <c r="E8775" i="140"/>
  <c r="E9725" i="140" s="1"/>
  <c r="E6876" i="140"/>
  <c r="E7886" i="140" s="1"/>
  <c r="E5999" i="140"/>
  <c r="E2521" i="140"/>
  <c r="E3390" i="140"/>
  <c r="E5604" i="140"/>
  <c r="E6481" i="140"/>
  <c r="E7762" i="140" s="1"/>
  <c r="E5625" i="140"/>
  <c r="E6502" i="140"/>
  <c r="E7783" i="140" s="1"/>
  <c r="E5645" i="140"/>
  <c r="E6522" i="140"/>
  <c r="E7803" i="140" s="1"/>
  <c r="E5664" i="140"/>
  <c r="E6541" i="140"/>
  <c r="E5665" i="140"/>
  <c r="E6542" i="140"/>
  <c r="E7378" i="140" s="1"/>
  <c r="E5678" i="140"/>
  <c r="E6555" i="140"/>
  <c r="E7391" i="140" s="1"/>
  <c r="E5690" i="140"/>
  <c r="E6567" i="140"/>
  <c r="E7403" i="140" s="1"/>
  <c r="E3950" i="140"/>
  <c r="E4820" i="140"/>
  <c r="E5701" i="140"/>
  <c r="E6578" i="140"/>
  <c r="E7414" i="140" s="1"/>
  <c r="E4831" i="140"/>
  <c r="E3961" i="140"/>
  <c r="E5707" i="140"/>
  <c r="E6584" i="140"/>
  <c r="E7420" i="140" s="1"/>
  <c r="E3967" i="140"/>
  <c r="E4837" i="140"/>
  <c r="E6588" i="140"/>
  <c r="E7424" i="140" s="1"/>
  <c r="E3971" i="140"/>
  <c r="E5711" i="140"/>
  <c r="E4841" i="140"/>
  <c r="E5712" i="140"/>
  <c r="E6589" i="140"/>
  <c r="E7425" i="140" s="1"/>
  <c r="E3972" i="140"/>
  <c r="E4842" i="140"/>
  <c r="E5726" i="140"/>
  <c r="E6603" i="140"/>
  <c r="E7439" i="140" s="1"/>
  <c r="E3986" i="140"/>
  <c r="E4856" i="140"/>
  <c r="E5737" i="140"/>
  <c r="E7822" i="140" s="1"/>
  <c r="E6614" i="140"/>
  <c r="E3997" i="140"/>
  <c r="E4867" i="140"/>
  <c r="E6633" i="140"/>
  <c r="E7954" i="140" s="1"/>
  <c r="E5756" i="140"/>
  <c r="E4016" i="140"/>
  <c r="E4886" i="140"/>
  <c r="E6651" i="140"/>
  <c r="E7972" i="140" s="1"/>
  <c r="E5774" i="140"/>
  <c r="E4034" i="140"/>
  <c r="E4904" i="140"/>
  <c r="E6665" i="140"/>
  <c r="E7986" i="140" s="1"/>
  <c r="E5788" i="140"/>
  <c r="E4048" i="140"/>
  <c r="E4918" i="140"/>
  <c r="E5799" i="140"/>
  <c r="E6676" i="140"/>
  <c r="E7450" i="140" s="1"/>
  <c r="E4059" i="140"/>
  <c r="E4929" i="140"/>
  <c r="E5809" i="140"/>
  <c r="E6686" i="140"/>
  <c r="E7997" i="140" s="1"/>
  <c r="E4069" i="140"/>
  <c r="E4939" i="140"/>
  <c r="E4077" i="140"/>
  <c r="E4947" i="140"/>
  <c r="E4088" i="140"/>
  <c r="E4958" i="140"/>
  <c r="E3036" i="140"/>
  <c r="E8421" i="140"/>
  <c r="E9371" i="140" s="1"/>
  <c r="E2167" i="140"/>
  <c r="E2186" i="140"/>
  <c r="E8440" i="140"/>
  <c r="E9390" i="140" s="1"/>
  <c r="E3055" i="140"/>
  <c r="E8441" i="140"/>
  <c r="E9391" i="140" s="1"/>
  <c r="E2187" i="140"/>
  <c r="E3056" i="140"/>
  <c r="E8454" i="140"/>
  <c r="E9404" i="140" s="1"/>
  <c r="E3069" i="140"/>
  <c r="E2200" i="140"/>
  <c r="E3081" i="140"/>
  <c r="E8466" i="140"/>
  <c r="E9416" i="140" s="1"/>
  <c r="E2212" i="140"/>
  <c r="E8477" i="140"/>
  <c r="E9427" i="140" s="1"/>
  <c r="E2223" i="140"/>
  <c r="E3092" i="140"/>
  <c r="E8483" i="140"/>
  <c r="E9433" i="140" s="1"/>
  <c r="E2229" i="140"/>
  <c r="E3098" i="140"/>
  <c r="E8487" i="140"/>
  <c r="E9437" i="140" s="1"/>
  <c r="E2233" i="140"/>
  <c r="E3102" i="140"/>
  <c r="E8488" i="140"/>
  <c r="E9438" i="140" s="1"/>
  <c r="E2234" i="140"/>
  <c r="E3103" i="140"/>
  <c r="E8502" i="140"/>
  <c r="E9452" i="140" s="1"/>
  <c r="E3117" i="140"/>
  <c r="E2248" i="140"/>
  <c r="E2405" i="140"/>
  <c r="E3274" i="140"/>
  <c r="E8659" i="140"/>
  <c r="E9609" i="140" s="1"/>
  <c r="E2406" i="140"/>
  <c r="E3275" i="140"/>
  <c r="E8660" i="140"/>
  <c r="E9610" i="140" s="1"/>
  <c r="E2421" i="140"/>
  <c r="E3290" i="140"/>
  <c r="E8675" i="140"/>
  <c r="E9625" i="140" s="1"/>
  <c r="E2431" i="140"/>
  <c r="E3300" i="140"/>
  <c r="E8685" i="140"/>
  <c r="E9635" i="140" s="1"/>
  <c r="E2450" i="140"/>
  <c r="E3319" i="140"/>
  <c r="E8704" i="140"/>
  <c r="E9654" i="140" s="1"/>
  <c r="E2461" i="140"/>
  <c r="E3330" i="140"/>
  <c r="E8715" i="140"/>
  <c r="E9665" i="140" s="1"/>
  <c r="E2467" i="140"/>
  <c r="E3336" i="140"/>
  <c r="E8721" i="140"/>
  <c r="E9671" i="140" s="1"/>
  <c r="E2468" i="140"/>
  <c r="E3337" i="140"/>
  <c r="E8722" i="140"/>
  <c r="E9672" i="140" s="1"/>
  <c r="E8730" i="140"/>
  <c r="E9680" i="140" s="1"/>
  <c r="E3345" i="140"/>
  <c r="E2476" i="140"/>
  <c r="E3452" i="140"/>
  <c r="E2583" i="140"/>
  <c r="E8837" i="140"/>
  <c r="E9787" i="140" s="1"/>
  <c r="E3465" i="140"/>
  <c r="E8850" i="140"/>
  <c r="E9800" i="140" s="1"/>
  <c r="E2596" i="140"/>
  <c r="E8859" i="140"/>
  <c r="E9809" i="140" s="1"/>
  <c r="E2605" i="140"/>
  <c r="E3474" i="140"/>
  <c r="E8867" i="140"/>
  <c r="E9817" i="140" s="1"/>
  <c r="E2613" i="140"/>
  <c r="E3482" i="140"/>
  <c r="E8868" i="140"/>
  <c r="E9818" i="140" s="1"/>
  <c r="E2614" i="140"/>
  <c r="E3483" i="140"/>
  <c r="E8876" i="140"/>
  <c r="E9826" i="140" s="1"/>
  <c r="E2622" i="140"/>
  <c r="E3491" i="140"/>
  <c r="E8890" i="140"/>
  <c r="E9840" i="140" s="1"/>
  <c r="E2636" i="140"/>
  <c r="E3505" i="140"/>
  <c r="E3524" i="140"/>
  <c r="E2655" i="140"/>
  <c r="E8909" i="140"/>
  <c r="E9859" i="140" s="1"/>
  <c r="E2670" i="140"/>
  <c r="E3539" i="140"/>
  <c r="E8924" i="140"/>
  <c r="E9874" i="140" s="1"/>
  <c r="E8931" i="140"/>
  <c r="E9881" i="140" s="1"/>
  <c r="E2677" i="140"/>
  <c r="E3546" i="140"/>
  <c r="E2682" i="140"/>
  <c r="E3551" i="140"/>
  <c r="E8936" i="140"/>
  <c r="E9886" i="140" s="1"/>
  <c r="E8950" i="140"/>
  <c r="E9900" i="140" s="1"/>
  <c r="E3565" i="140"/>
  <c r="E8960" i="140"/>
  <c r="E9910" i="140" s="1"/>
  <c r="E3575" i="140"/>
  <c r="E2706" i="140"/>
  <c r="E2721" i="140"/>
  <c r="E3590" i="140"/>
  <c r="E8975" i="140"/>
  <c r="E9925" i="140" s="1"/>
  <c r="E2735" i="140"/>
  <c r="E3604" i="140"/>
  <c r="E8989" i="140"/>
  <c r="E9939" i="140" s="1"/>
  <c r="E3609" i="140"/>
  <c r="E2740" i="140"/>
  <c r="E8994" i="140"/>
  <c r="E9944" i="140" s="1"/>
  <c r="E3623" i="140"/>
  <c r="E2754" i="140"/>
  <c r="E9008" i="140"/>
  <c r="E9958" i="140" s="1"/>
  <c r="E2761" i="140"/>
  <c r="E9015" i="140"/>
  <c r="E9965" i="140" s="1"/>
  <c r="E3630" i="140"/>
  <c r="E2774" i="140"/>
  <c r="E3643" i="140"/>
  <c r="E9028" i="140"/>
  <c r="E9978" i="140" s="1"/>
  <c r="E2790" i="140"/>
  <c r="E3659" i="140"/>
  <c r="E9044" i="140"/>
  <c r="E9994" i="140" s="1"/>
  <c r="E2802" i="140"/>
  <c r="E3671" i="140"/>
  <c r="E9056" i="140"/>
  <c r="E10006" i="140" s="1"/>
  <c r="E3685" i="140"/>
  <c r="E2816" i="140"/>
  <c r="E9070" i="140"/>
  <c r="E10020" i="140" s="1"/>
  <c r="E3700" i="140"/>
  <c r="E9085" i="140"/>
  <c r="E10035" i="140" s="1"/>
  <c r="E2831" i="140"/>
  <c r="E3715" i="140"/>
  <c r="E2846" i="140"/>
  <c r="E9100" i="140"/>
  <c r="E10050" i="140" s="1"/>
  <c r="E2859" i="140"/>
  <c r="E9113" i="140"/>
  <c r="E10063" i="140" s="1"/>
  <c r="E3728" i="140"/>
  <c r="E9131" i="140"/>
  <c r="E10081" i="140" s="1"/>
  <c r="E3746" i="140"/>
  <c r="E2877" i="140"/>
  <c r="E2893" i="140"/>
  <c r="E2908" i="140"/>
  <c r="E2917" i="140"/>
  <c r="E5525" i="140"/>
  <c r="E3864" i="140"/>
  <c r="E4734" i="140"/>
  <c r="E3885" i="140"/>
  <c r="E4755" i="140"/>
  <c r="E3905" i="140"/>
  <c r="E4775" i="140"/>
  <c r="E3924" i="140"/>
  <c r="E4794" i="140"/>
  <c r="E3925" i="140"/>
  <c r="E4795" i="140"/>
  <c r="E3938" i="140"/>
  <c r="E4808" i="140"/>
  <c r="E4107" i="140"/>
  <c r="E4977" i="140"/>
  <c r="E4120" i="140"/>
  <c r="E4990" i="140"/>
  <c r="E4121" i="140"/>
  <c r="E4991" i="140"/>
  <c r="E4128" i="140"/>
  <c r="E4998" i="140"/>
  <c r="E4143" i="140"/>
  <c r="E5013" i="140"/>
  <c r="E4144" i="140"/>
  <c r="E5014" i="140"/>
  <c r="E4159" i="140"/>
  <c r="E5029" i="140"/>
  <c r="E4169" i="140"/>
  <c r="E5039" i="140"/>
  <c r="E5058" i="140"/>
  <c r="E4188" i="140"/>
  <c r="E5069" i="140"/>
  <c r="E4199" i="140"/>
  <c r="E5075" i="140"/>
  <c r="E4205" i="140"/>
  <c r="E5076" i="140"/>
  <c r="E4206" i="140"/>
  <c r="E4214" i="140"/>
  <c r="E5084" i="140"/>
  <c r="E5102" i="140"/>
  <c r="E4232" i="140"/>
  <c r="E5116" i="140"/>
  <c r="E4246" i="140"/>
  <c r="E4259" i="140"/>
  <c r="E5129" i="140"/>
  <c r="E5142" i="140"/>
  <c r="E4272" i="140"/>
  <c r="E4374" i="140"/>
  <c r="E5244" i="140"/>
  <c r="E4393" i="140"/>
  <c r="E5263" i="140"/>
  <c r="E5278" i="140"/>
  <c r="E4408" i="140"/>
  <c r="E4415" i="140"/>
  <c r="E5285" i="140"/>
  <c r="E5290" i="140"/>
  <c r="E4420" i="140"/>
  <c r="E4430" i="140"/>
  <c r="E5300" i="140"/>
  <c r="E4434" i="140"/>
  <c r="E5304" i="140"/>
  <c r="E4444" i="140"/>
  <c r="E5314" i="140"/>
  <c r="E4459" i="140"/>
  <c r="E5329" i="140"/>
  <c r="E4473" i="140"/>
  <c r="E5343" i="140"/>
  <c r="E5348" i="140"/>
  <c r="E4478" i="140"/>
  <c r="E4492" i="140"/>
  <c r="E5362" i="140"/>
  <c r="E4499" i="140"/>
  <c r="E5369" i="140"/>
  <c r="E4512" i="140"/>
  <c r="E5382" i="140"/>
  <c r="E4528" i="140"/>
  <c r="E5398" i="140"/>
  <c r="E4540" i="140"/>
  <c r="E5410" i="140"/>
  <c r="E5424" i="140"/>
  <c r="E4554" i="140"/>
  <c r="E4569" i="140"/>
  <c r="E5439" i="140"/>
  <c r="E4584" i="140"/>
  <c r="E5454" i="140"/>
  <c r="E7214" i="140"/>
  <c r="E7664" i="140" s="1"/>
  <c r="E4597" i="140"/>
  <c r="E7232" i="140"/>
  <c r="E7682" i="140" s="1"/>
  <c r="E4615" i="140"/>
  <c r="E7248" i="140"/>
  <c r="E7698" i="140" s="1"/>
  <c r="E4631" i="140"/>
  <c r="E7263" i="140"/>
  <c r="E7713" i="140" s="1"/>
  <c r="E4646" i="140"/>
  <c r="E7272" i="140"/>
  <c r="E7722" i="140" s="1"/>
  <c r="E4655" i="140"/>
  <c r="E6405" i="140"/>
  <c r="E5535" i="140"/>
  <c r="E4665" i="140"/>
  <c r="E7282" i="140"/>
  <c r="E7732" i="140" s="1"/>
  <c r="E7291" i="140"/>
  <c r="E7741" i="140" s="1"/>
  <c r="E6414" i="140"/>
  <c r="E4674" i="140"/>
  <c r="E5544" i="140"/>
  <c r="E5545" i="140"/>
  <c r="E4675" i="140"/>
  <c r="E7292" i="140"/>
  <c r="E7742" i="140" s="1"/>
  <c r="E6415" i="140"/>
  <c r="H6232" i="140"/>
  <c r="J6232" i="140" s="1"/>
  <c r="J5362" i="140"/>
  <c r="H6239" i="140"/>
  <c r="J6239" i="140" s="1"/>
  <c r="J5369" i="140"/>
  <c r="E5587" i="140"/>
  <c r="E6464" i="140"/>
  <c r="E7361" i="140" s="1"/>
  <c r="H6213" i="140"/>
  <c r="J6213" i="140" s="1"/>
  <c r="J5343" i="140"/>
  <c r="H5909" i="140"/>
  <c r="J5909" i="140" s="1"/>
  <c r="J5039" i="140"/>
  <c r="H5645" i="140"/>
  <c r="J5645" i="140" s="1"/>
  <c r="J4775" i="140"/>
  <c r="H5737" i="140"/>
  <c r="J5737" i="140" s="1"/>
  <c r="J4867" i="140"/>
  <c r="H5999" i="140"/>
  <c r="J5999" i="140" s="1"/>
  <c r="J5129" i="140"/>
  <c r="H5665" i="140"/>
  <c r="J5665" i="140" s="1"/>
  <c r="J4795" i="140"/>
  <c r="H5678" i="140"/>
  <c r="J5678" i="140" s="1"/>
  <c r="J4808" i="140"/>
  <c r="H5711" i="140"/>
  <c r="J5711" i="140" s="1"/>
  <c r="J4841" i="140"/>
  <c r="H5712" i="140"/>
  <c r="J5712" i="140" s="1"/>
  <c r="J4842" i="140"/>
  <c r="H5726" i="140"/>
  <c r="J5726" i="140" s="1"/>
  <c r="J4856" i="140"/>
  <c r="J5069" i="140"/>
  <c r="H5939" i="140"/>
  <c r="J5939" i="140" s="1"/>
  <c r="J5075" i="140"/>
  <c r="H5945" i="140"/>
  <c r="J5945" i="140" s="1"/>
  <c r="J5076" i="140"/>
  <c r="H5946" i="140"/>
  <c r="J5946" i="140" s="1"/>
  <c r="J5084" i="140"/>
  <c r="H5954" i="140"/>
  <c r="J5954" i="140" s="1"/>
  <c r="H5972" i="140"/>
  <c r="J5972" i="140" s="1"/>
  <c r="J5102" i="140"/>
  <c r="H5986" i="140"/>
  <c r="J5986" i="140" s="1"/>
  <c r="J5116" i="140"/>
  <c r="H6012" i="140"/>
  <c r="J6012" i="140" s="1"/>
  <c r="J5142" i="140"/>
  <c r="H5774" i="140"/>
  <c r="J5774" i="140" s="1"/>
  <c r="J4904" i="140"/>
  <c r="H5799" i="140"/>
  <c r="J5799" i="140" s="1"/>
  <c r="J4929" i="140"/>
  <c r="H5828" i="140"/>
  <c r="J5828" i="140" s="1"/>
  <c r="J4958" i="140"/>
  <c r="H5847" i="140"/>
  <c r="J5847" i="140" s="1"/>
  <c r="J4977" i="140"/>
  <c r="H6252" i="140"/>
  <c r="J6252" i="140" s="1"/>
  <c r="J5382" i="140"/>
  <c r="H5860" i="140"/>
  <c r="J5860" i="140" s="1"/>
  <c r="J4990" i="140"/>
  <c r="H5861" i="140"/>
  <c r="J5861" i="140" s="1"/>
  <c r="J4991" i="140"/>
  <c r="H5868" i="140"/>
  <c r="J5868" i="140" s="1"/>
  <c r="J4998" i="140"/>
  <c r="H5883" i="140"/>
  <c r="J5883" i="140" s="1"/>
  <c r="J5013" i="140"/>
  <c r="H5884" i="140"/>
  <c r="J5884" i="140" s="1"/>
  <c r="J5014" i="140"/>
  <c r="J5029" i="140"/>
  <c r="H5899" i="140"/>
  <c r="J5899" i="140" s="1"/>
  <c r="J5159" i="140"/>
  <c r="H6029" i="140"/>
  <c r="J6029" i="140" s="1"/>
  <c r="J5191" i="140"/>
  <c r="H6061" i="140"/>
  <c r="J6061" i="140" s="1"/>
  <c r="J5221" i="140"/>
  <c r="H6091" i="140"/>
  <c r="J6091" i="140" s="1"/>
  <c r="J5222" i="140"/>
  <c r="H6092" i="140"/>
  <c r="J6092" i="140" s="1"/>
  <c r="J5230" i="140"/>
  <c r="H6100" i="140"/>
  <c r="J6100" i="140" s="1"/>
  <c r="J5244" i="140"/>
  <c r="H6114" i="140"/>
  <c r="J6114" i="140" s="1"/>
  <c r="J5263" i="140"/>
  <c r="H6133" i="140"/>
  <c r="J6133" i="140" s="1"/>
  <c r="J5267" i="140"/>
  <c r="H6137" i="140"/>
  <c r="J6137" i="140" s="1"/>
  <c r="J5271" i="140"/>
  <c r="H6141" i="140"/>
  <c r="J6141" i="140" s="1"/>
  <c r="J5278" i="140"/>
  <c r="H6148" i="140"/>
  <c r="J6148" i="140" s="1"/>
  <c r="J5285" i="140"/>
  <c r="H6155" i="140"/>
  <c r="J6155" i="140" s="1"/>
  <c r="J5290" i="140"/>
  <c r="H6160" i="140"/>
  <c r="J6160" i="140" s="1"/>
  <c r="J5300" i="140"/>
  <c r="H6170" i="140"/>
  <c r="J6170" i="140" s="1"/>
  <c r="J5304" i="140"/>
  <c r="H6174" i="140"/>
  <c r="J6174" i="140" s="1"/>
  <c r="J5314" i="140"/>
  <c r="H6184" i="140"/>
  <c r="J6184" i="140" s="1"/>
  <c r="J5329" i="140"/>
  <c r="H6199" i="140"/>
  <c r="J6199" i="140" s="1"/>
  <c r="J5348" i="140"/>
  <c r="H6218" i="140"/>
  <c r="J6218" i="140" s="1"/>
  <c r="J5398" i="140"/>
  <c r="H6268" i="140"/>
  <c r="J6268" i="140" s="1"/>
  <c r="J5410" i="140"/>
  <c r="H6280" i="140"/>
  <c r="J6280" i="140" s="1"/>
  <c r="J5424" i="140"/>
  <c r="H6294" i="140"/>
  <c r="J6294" i="140" s="1"/>
  <c r="J5439" i="140"/>
  <c r="H6309" i="140"/>
  <c r="J6309" i="140" s="1"/>
  <c r="J5454" i="140"/>
  <c r="H6324" i="140"/>
  <c r="J6324" i="140" s="1"/>
  <c r="H5470" i="140"/>
  <c r="H5469" i="140"/>
  <c r="H5472" i="140"/>
  <c r="H5471" i="140"/>
  <c r="H5468" i="140"/>
  <c r="H5478" i="140"/>
  <c r="H5477" i="140"/>
  <c r="H5476" i="140"/>
  <c r="H5475" i="140"/>
  <c r="H5474" i="140"/>
  <c r="H5473" i="140"/>
  <c r="H5484" i="140"/>
  <c r="H5483" i="140"/>
  <c r="H5482" i="140"/>
  <c r="H5481" i="140"/>
  <c r="H5480" i="140"/>
  <c r="H5479" i="140"/>
  <c r="J4702" i="140"/>
  <c r="H5567" i="140"/>
  <c r="J5567" i="140" s="1"/>
  <c r="H5568" i="140"/>
  <c r="J5568" i="140" s="1"/>
  <c r="H5569" i="140"/>
  <c r="J5569" i="140" s="1"/>
  <c r="H2862" i="140"/>
  <c r="J2862" i="140" s="1"/>
  <c r="H2861" i="140"/>
  <c r="J2861" i="140" s="1"/>
  <c r="H2864" i="140"/>
  <c r="J2864" i="140" s="1"/>
  <c r="H2863" i="140"/>
  <c r="J2863" i="140" s="1"/>
  <c r="H2860" i="140"/>
  <c r="J2860" i="140" s="1"/>
  <c r="H2870" i="140"/>
  <c r="J2870" i="140" s="1"/>
  <c r="H2869" i="140"/>
  <c r="J2869" i="140" s="1"/>
  <c r="H2868" i="140"/>
  <c r="J2868" i="140" s="1"/>
  <c r="H2867" i="140"/>
  <c r="J2867" i="140" s="1"/>
  <c r="H2866" i="140"/>
  <c r="J2866" i="140" s="1"/>
  <c r="H2865" i="140"/>
  <c r="J2865" i="140" s="1"/>
  <c r="H2876" i="140"/>
  <c r="J2876" i="140" s="1"/>
  <c r="H2875" i="140"/>
  <c r="J2875" i="140" s="1"/>
  <c r="H2874" i="140"/>
  <c r="J2874" i="140" s="1"/>
  <c r="H2873" i="140"/>
  <c r="J2873" i="140" s="1"/>
  <c r="H2872" i="140"/>
  <c r="J2872" i="140" s="1"/>
  <c r="H2871" i="140"/>
  <c r="J2871" i="140" s="1"/>
  <c r="E3847" i="140"/>
  <c r="E4717" i="140"/>
  <c r="H1481" i="140"/>
  <c r="H6709" i="140" s="1"/>
  <c r="I6709" i="140" s="1"/>
  <c r="H1479" i="140"/>
  <c r="H6707" i="140" s="1"/>
  <c r="I6707" i="140" s="1"/>
  <c r="H1487" i="140"/>
  <c r="H6715" i="140" s="1"/>
  <c r="I6715" i="140" s="1"/>
  <c r="H1488" i="140"/>
  <c r="H6716" i="140" s="1"/>
  <c r="I6716" i="140" s="1"/>
  <c r="H1489" i="140"/>
  <c r="H6717" i="140" s="1"/>
  <c r="I6717" i="140" s="1"/>
  <c r="H1490" i="140"/>
  <c r="H6718" i="140" s="1"/>
  <c r="I6718" i="140" s="1"/>
  <c r="H1491" i="140"/>
  <c r="H6719" i="140" s="1"/>
  <c r="I6719" i="140" s="1"/>
  <c r="H1492" i="140"/>
  <c r="H6720" i="140" s="1"/>
  <c r="I6720" i="140" s="1"/>
  <c r="H1493" i="140"/>
  <c r="H6721" i="140" s="1"/>
  <c r="I6721" i="140" s="1"/>
  <c r="H1494" i="140"/>
  <c r="H6722" i="140" s="1"/>
  <c r="I6722" i="140" s="1"/>
  <c r="H1495" i="140"/>
  <c r="H6723" i="140" s="1"/>
  <c r="I6723" i="140" s="1"/>
  <c r="H1478" i="140"/>
  <c r="H6706" i="140" s="1"/>
  <c r="I6706" i="140" s="1"/>
  <c r="H1484" i="140"/>
  <c r="H6712" i="140" s="1"/>
  <c r="I6712" i="140" s="1"/>
  <c r="H1480" i="140"/>
  <c r="H6708" i="140" s="1"/>
  <c r="I6708" i="140" s="1"/>
  <c r="H1486" i="140"/>
  <c r="H6714" i="140" s="1"/>
  <c r="I6714" i="140" s="1"/>
  <c r="H1485" i="140"/>
  <c r="H6713" i="140" s="1"/>
  <c r="I6713" i="140" s="1"/>
  <c r="H1483" i="140"/>
  <c r="H6711" i="140" s="1"/>
  <c r="I6711" i="140" s="1"/>
  <c r="H1482" i="140"/>
  <c r="H6710" i="140" s="1"/>
  <c r="I6710" i="140" s="1"/>
  <c r="H1515" i="140"/>
  <c r="H6743" i="140" s="1"/>
  <c r="I6743" i="140" s="1"/>
  <c r="H1514" i="140"/>
  <c r="H6742" i="140" s="1"/>
  <c r="I6742" i="140" s="1"/>
  <c r="H1513" i="140"/>
  <c r="H6741" i="140" s="1"/>
  <c r="I6741" i="140" s="1"/>
  <c r="H1516" i="140"/>
  <c r="H6744" i="140" s="1"/>
  <c r="I6744" i="140" s="1"/>
  <c r="H1512" i="140"/>
  <c r="H6740" i="140" s="1"/>
  <c r="I6740" i="140" s="1"/>
  <c r="H1511" i="140"/>
  <c r="H6739" i="140" s="1"/>
  <c r="I6739" i="140" s="1"/>
  <c r="H1617" i="140"/>
  <c r="H6845" i="140" s="1"/>
  <c r="I6845" i="140" s="1"/>
  <c r="H1618" i="140"/>
  <c r="H6846" i="140" s="1"/>
  <c r="I6846" i="140" s="1"/>
  <c r="H1619" i="140"/>
  <c r="H6847" i="140" s="1"/>
  <c r="I6847" i="140" s="1"/>
  <c r="H1620" i="140"/>
  <c r="H6848" i="140" s="1"/>
  <c r="I6848" i="140" s="1"/>
  <c r="H1604" i="140"/>
  <c r="H6832" i="140" s="1"/>
  <c r="I6832" i="140" s="1"/>
  <c r="H1616" i="140"/>
  <c r="H6844" i="140" s="1"/>
  <c r="I6844" i="140" s="1"/>
  <c r="H1605" i="140"/>
  <c r="H6833" i="140" s="1"/>
  <c r="I6833" i="140" s="1"/>
  <c r="H1606" i="140"/>
  <c r="H6834" i="140" s="1"/>
  <c r="I6834" i="140" s="1"/>
  <c r="H1607" i="140"/>
  <c r="H6835" i="140" s="1"/>
  <c r="I6835" i="140" s="1"/>
  <c r="H1608" i="140"/>
  <c r="H6836" i="140" s="1"/>
  <c r="I6836" i="140" s="1"/>
  <c r="H1609" i="140"/>
  <c r="H6837" i="140" s="1"/>
  <c r="I6837" i="140" s="1"/>
  <c r="H1610" i="140"/>
  <c r="H6838" i="140" s="1"/>
  <c r="I6838" i="140" s="1"/>
  <c r="H1611" i="140"/>
  <c r="H6839" i="140" s="1"/>
  <c r="I6839" i="140" s="1"/>
  <c r="H1612" i="140"/>
  <c r="H6840" i="140" s="1"/>
  <c r="I6840" i="140" s="1"/>
  <c r="H1613" i="140"/>
  <c r="H6841" i="140" s="1"/>
  <c r="I6841" i="140" s="1"/>
  <c r="H1614" i="140"/>
  <c r="H6842" i="140" s="1"/>
  <c r="I6842" i="140" s="1"/>
  <c r="H1615" i="140"/>
  <c r="H6843" i="140" s="1"/>
  <c r="I6843" i="140" s="1"/>
  <c r="H1625" i="140"/>
  <c r="H6853" i="140" s="1"/>
  <c r="I6853" i="140" s="1"/>
  <c r="H1626" i="140"/>
  <c r="H6854" i="140" s="1"/>
  <c r="I6854" i="140" s="1"/>
  <c r="H1628" i="140"/>
  <c r="H6856" i="140" s="1"/>
  <c r="I6856" i="140" s="1"/>
  <c r="H1629" i="140"/>
  <c r="H6857" i="140" s="1"/>
  <c r="I6857" i="140" s="1"/>
  <c r="H1630" i="140"/>
  <c r="H6858" i="140" s="1"/>
  <c r="I6858" i="140" s="1"/>
  <c r="H1631" i="140"/>
  <c r="H6859" i="140" s="1"/>
  <c r="I6859" i="140" s="1"/>
  <c r="H1632" i="140"/>
  <c r="H6860" i="140" s="1"/>
  <c r="I6860" i="140" s="1"/>
  <c r="H1633" i="140"/>
  <c r="H6861" i="140" s="1"/>
  <c r="I6861" i="140" s="1"/>
  <c r="H1634" i="140"/>
  <c r="H6862" i="140" s="1"/>
  <c r="I6862" i="140" s="1"/>
  <c r="H1627" i="140"/>
  <c r="H6855" i="140" s="1"/>
  <c r="I6855" i="140" s="1"/>
  <c r="H1624" i="140"/>
  <c r="H6852" i="140" s="1"/>
  <c r="I6852" i="140" s="1"/>
  <c r="H1622" i="140"/>
  <c r="H6850" i="140" s="1"/>
  <c r="I6850" i="140" s="1"/>
  <c r="H1623" i="140"/>
  <c r="H6851" i="140" s="1"/>
  <c r="I6851" i="140" s="1"/>
  <c r="H1647" i="140"/>
  <c r="H6875" i="140" s="1"/>
  <c r="I6875" i="140" s="1"/>
  <c r="H1639" i="140"/>
  <c r="H6867" i="140" s="1"/>
  <c r="I6867" i="140" s="1"/>
  <c r="H1638" i="140"/>
  <c r="H6866" i="140" s="1"/>
  <c r="I6866" i="140" s="1"/>
  <c r="H1636" i="140"/>
  <c r="H6864" i="140" s="1"/>
  <c r="I6864" i="140" s="1"/>
  <c r="H1646" i="140"/>
  <c r="H6874" i="140" s="1"/>
  <c r="I6874" i="140" s="1"/>
  <c r="H1645" i="140"/>
  <c r="H6873" i="140" s="1"/>
  <c r="I6873" i="140" s="1"/>
  <c r="H1640" i="140"/>
  <c r="H6868" i="140" s="1"/>
  <c r="I6868" i="140" s="1"/>
  <c r="H1644" i="140"/>
  <c r="H6872" i="140" s="1"/>
  <c r="I6872" i="140" s="1"/>
  <c r="H1643" i="140"/>
  <c r="H6871" i="140" s="1"/>
  <c r="I6871" i="140" s="1"/>
  <c r="H1642" i="140"/>
  <c r="H6870" i="140" s="1"/>
  <c r="I6870" i="140" s="1"/>
  <c r="H1641" i="140"/>
  <c r="H6869" i="140" s="1"/>
  <c r="I6869" i="140" s="1"/>
  <c r="H1637" i="140"/>
  <c r="H6865" i="140" s="1"/>
  <c r="I6865" i="140" s="1"/>
  <c r="H1649" i="140"/>
  <c r="H6877" i="140" s="1"/>
  <c r="I6877" i="140" s="1"/>
  <c r="H1656" i="140"/>
  <c r="H6884" i="140" s="1"/>
  <c r="I6884" i="140" s="1"/>
  <c r="H1659" i="140"/>
  <c r="H6887" i="140" s="1"/>
  <c r="I6887" i="140" s="1"/>
  <c r="H1660" i="140"/>
  <c r="H6888" i="140" s="1"/>
  <c r="I6888" i="140" s="1"/>
  <c r="H1657" i="140"/>
  <c r="H6885" i="140" s="1"/>
  <c r="I6885" i="140" s="1"/>
  <c r="H1650" i="140"/>
  <c r="H6878" i="140" s="1"/>
  <c r="I6878" i="140" s="1"/>
  <c r="H1651" i="140"/>
  <c r="H6879" i="140" s="1"/>
  <c r="I6879" i="140" s="1"/>
  <c r="H1652" i="140"/>
  <c r="H6880" i="140" s="1"/>
  <c r="I6880" i="140" s="1"/>
  <c r="H1653" i="140"/>
  <c r="H6881" i="140" s="1"/>
  <c r="I6881" i="140" s="1"/>
  <c r="H1658" i="140"/>
  <c r="H6886" i="140" s="1"/>
  <c r="I6886" i="140" s="1"/>
  <c r="H1654" i="140"/>
  <c r="H6882" i="140" s="1"/>
  <c r="I6882" i="140" s="1"/>
  <c r="H1655" i="140"/>
  <c r="H6883" i="140" s="1"/>
  <c r="I6883" i="140" s="1"/>
  <c r="H1665" i="140"/>
  <c r="H6893" i="140" s="1"/>
  <c r="I6893" i="140" s="1"/>
  <c r="H1666" i="140"/>
  <c r="H6894" i="140" s="1"/>
  <c r="I6894" i="140" s="1"/>
  <c r="H1668" i="140"/>
  <c r="H6896" i="140" s="1"/>
  <c r="I6896" i="140" s="1"/>
  <c r="H1669" i="140"/>
  <c r="H6897" i="140" s="1"/>
  <c r="I6897" i="140" s="1"/>
  <c r="H1670" i="140"/>
  <c r="H6898" i="140" s="1"/>
  <c r="I6898" i="140" s="1"/>
  <c r="H1671" i="140"/>
  <c r="H6899" i="140" s="1"/>
  <c r="I6899" i="140" s="1"/>
  <c r="H1672" i="140"/>
  <c r="H6900" i="140" s="1"/>
  <c r="I6900" i="140" s="1"/>
  <c r="H1673" i="140"/>
  <c r="H6901" i="140" s="1"/>
  <c r="I6901" i="140" s="1"/>
  <c r="H1667" i="140"/>
  <c r="H6895" i="140" s="1"/>
  <c r="I6895" i="140" s="1"/>
  <c r="H1676" i="140"/>
  <c r="H6904" i="140" s="1"/>
  <c r="I6904" i="140" s="1"/>
  <c r="H1674" i="140"/>
  <c r="H6902" i="140" s="1"/>
  <c r="I6902" i="140" s="1"/>
  <c r="H1675" i="140"/>
  <c r="H6903" i="140" s="1"/>
  <c r="I6903" i="140" s="1"/>
  <c r="H1677" i="140"/>
  <c r="H6905" i="140" s="1"/>
  <c r="I6905" i="140" s="1"/>
  <c r="H1662" i="140"/>
  <c r="H6890" i="140" s="1"/>
  <c r="I6890" i="140" s="1"/>
  <c r="H1663" i="140"/>
  <c r="H6891" i="140" s="1"/>
  <c r="I6891" i="140" s="1"/>
  <c r="H1664" i="140"/>
  <c r="H6892" i="140" s="1"/>
  <c r="I6892" i="140" s="1"/>
  <c r="H1939" i="140"/>
  <c r="H7167" i="140" s="1"/>
  <c r="I7167" i="140" s="1"/>
  <c r="H1940" i="140"/>
  <c r="H7168" i="140" s="1"/>
  <c r="I7168" i="140" s="1"/>
  <c r="H1941" i="140"/>
  <c r="H7169" i="140" s="1"/>
  <c r="I7169" i="140" s="1"/>
  <c r="H1931" i="140"/>
  <c r="H7159" i="140" s="1"/>
  <c r="I7159" i="140" s="1"/>
  <c r="H1932" i="140"/>
  <c r="H7160" i="140" s="1"/>
  <c r="I7160" i="140" s="1"/>
  <c r="H1933" i="140"/>
  <c r="H7161" i="140" s="1"/>
  <c r="I7161" i="140" s="1"/>
  <c r="H1942" i="140"/>
  <c r="H7170" i="140" s="1"/>
  <c r="I7170" i="140" s="1"/>
  <c r="H1934" i="140"/>
  <c r="H7162" i="140" s="1"/>
  <c r="I7162" i="140" s="1"/>
  <c r="H1935" i="140"/>
  <c r="H7163" i="140" s="1"/>
  <c r="I7163" i="140" s="1"/>
  <c r="H1936" i="140"/>
  <c r="H7164" i="140" s="1"/>
  <c r="I7164" i="140" s="1"/>
  <c r="H1937" i="140"/>
  <c r="H7165" i="140" s="1"/>
  <c r="I7165" i="140" s="1"/>
  <c r="H1930" i="140"/>
  <c r="H7158" i="140" s="1"/>
  <c r="I7158" i="140" s="1"/>
  <c r="H1938" i="140"/>
  <c r="H7166" i="140" s="1"/>
  <c r="I7166" i="140" s="1"/>
  <c r="H1246" i="140"/>
  <c r="H6474" i="140" s="1"/>
  <c r="I6474" i="140" s="1"/>
  <c r="H1245" i="140"/>
  <c r="H6473" i="140" s="1"/>
  <c r="I6473" i="140" s="1"/>
  <c r="H1244" i="140"/>
  <c r="H6472" i="140" s="1"/>
  <c r="I6472" i="140" s="1"/>
  <c r="H1243" i="140"/>
  <c r="H6471" i="140" s="1"/>
  <c r="I6471" i="140" s="1"/>
  <c r="H1242" i="140"/>
  <c r="H6470" i="140" s="1"/>
  <c r="I6470" i="140" s="1"/>
  <c r="H1237" i="140"/>
  <c r="H6465" i="140" s="1"/>
  <c r="I6465" i="140" s="1"/>
  <c r="H1238" i="140"/>
  <c r="H6466" i="140" s="1"/>
  <c r="I6466" i="140" s="1"/>
  <c r="H1239" i="140"/>
  <c r="H6467" i="140" s="1"/>
  <c r="I6467" i="140" s="1"/>
  <c r="H1240" i="140"/>
  <c r="H6468" i="140" s="1"/>
  <c r="I6468" i="140" s="1"/>
  <c r="H1241" i="140"/>
  <c r="H6469" i="140" s="1"/>
  <c r="I6469" i="140" s="1"/>
  <c r="H1252" i="140"/>
  <c r="H6480" i="140" s="1"/>
  <c r="I6480" i="140" s="1"/>
  <c r="H1251" i="140"/>
  <c r="H6479" i="140" s="1"/>
  <c r="I6479" i="140" s="1"/>
  <c r="H1250" i="140"/>
  <c r="H6478" i="140" s="1"/>
  <c r="I6478" i="140" s="1"/>
  <c r="H1249" i="140"/>
  <c r="H6477" i="140" s="1"/>
  <c r="I6477" i="140" s="1"/>
  <c r="H1248" i="140"/>
  <c r="H6476" i="140" s="1"/>
  <c r="I6476" i="140" s="1"/>
  <c r="H1247" i="140"/>
  <c r="H6475" i="140" s="1"/>
  <c r="I6475" i="140" s="1"/>
  <c r="H1283" i="140"/>
  <c r="H6511" i="140" s="1"/>
  <c r="I6511" i="140" s="1"/>
  <c r="H1289" i="140"/>
  <c r="H6517" i="140" s="1"/>
  <c r="I6517" i="140" s="1"/>
  <c r="H1288" i="140"/>
  <c r="H6516" i="140" s="1"/>
  <c r="I6516" i="140" s="1"/>
  <c r="H1287" i="140"/>
  <c r="H6515" i="140" s="1"/>
  <c r="I6515" i="140" s="1"/>
  <c r="H1286" i="140"/>
  <c r="H6514" i="140" s="1"/>
  <c r="I6514" i="140" s="1"/>
  <c r="H1285" i="140"/>
  <c r="H6513" i="140" s="1"/>
  <c r="I6513" i="140" s="1"/>
  <c r="H1284" i="140"/>
  <c r="H6512" i="140" s="1"/>
  <c r="I6512" i="140" s="1"/>
  <c r="H1282" i="140"/>
  <c r="H6510" i="140" s="1"/>
  <c r="I6510" i="140" s="1"/>
  <c r="H1281" i="140"/>
  <c r="H6509" i="140" s="1"/>
  <c r="I6509" i="140" s="1"/>
  <c r="H1280" i="140"/>
  <c r="H6508" i="140" s="1"/>
  <c r="I6508" i="140" s="1"/>
  <c r="H1279" i="140"/>
  <c r="H6507" i="140" s="1"/>
  <c r="I6507" i="140" s="1"/>
  <c r="H1278" i="140"/>
  <c r="H6506" i="140" s="1"/>
  <c r="I6506" i="140" s="1"/>
  <c r="H1277" i="140"/>
  <c r="H6505" i="140" s="1"/>
  <c r="I6505" i="140" s="1"/>
  <c r="H1276" i="140"/>
  <c r="H6504" i="140" s="1"/>
  <c r="I6504" i="140" s="1"/>
  <c r="H1275" i="140"/>
  <c r="H6503" i="140" s="1"/>
  <c r="I6503" i="140" s="1"/>
  <c r="H1290" i="140"/>
  <c r="H6518" i="140" s="1"/>
  <c r="I6518" i="140" s="1"/>
  <c r="H1292" i="140"/>
  <c r="H6520" i="140" s="1"/>
  <c r="I6520" i="140" s="1"/>
  <c r="H1291" i="140"/>
  <c r="H6519" i="140" s="1"/>
  <c r="I6519" i="140" s="1"/>
  <c r="H1293" i="140"/>
  <c r="H6521" i="140" s="1"/>
  <c r="I6521" i="140" s="1"/>
  <c r="H1317" i="140"/>
  <c r="H6545" i="140" s="1"/>
  <c r="I6545" i="140" s="1"/>
  <c r="H1318" i="140"/>
  <c r="H6546" i="140" s="1"/>
  <c r="I6546" i="140" s="1"/>
  <c r="H1326" i="140"/>
  <c r="H6554" i="140" s="1"/>
  <c r="I6554" i="140" s="1"/>
  <c r="H1319" i="140"/>
  <c r="H6547" i="140" s="1"/>
  <c r="I6547" i="140" s="1"/>
  <c r="H1321" i="140"/>
  <c r="H6549" i="140" s="1"/>
  <c r="I6549" i="140" s="1"/>
  <c r="H1320" i="140"/>
  <c r="H6548" i="140" s="1"/>
  <c r="I6548" i="140" s="1"/>
  <c r="H1322" i="140"/>
  <c r="H6550" i="140" s="1"/>
  <c r="I6550" i="140" s="1"/>
  <c r="H1325" i="140"/>
  <c r="H6553" i="140" s="1"/>
  <c r="I6553" i="140" s="1"/>
  <c r="H1323" i="140"/>
  <c r="H6551" i="140" s="1"/>
  <c r="I6551" i="140" s="1"/>
  <c r="H1324" i="140"/>
  <c r="H6552" i="140" s="1"/>
  <c r="I6552" i="140" s="1"/>
  <c r="H1315" i="140"/>
  <c r="H6543" i="140" s="1"/>
  <c r="I6543" i="140" s="1"/>
  <c r="H1316" i="140"/>
  <c r="H6544" i="140" s="1"/>
  <c r="I6544" i="140" s="1"/>
  <c r="H1332" i="140"/>
  <c r="H6560" i="140" s="1"/>
  <c r="I6560" i="140" s="1"/>
  <c r="H1328" i="140"/>
  <c r="H6556" i="140" s="1"/>
  <c r="I6556" i="140" s="1"/>
  <c r="H1338" i="140"/>
  <c r="H6566" i="140" s="1"/>
  <c r="I6566" i="140" s="1"/>
  <c r="H1337" i="140"/>
  <c r="H6565" i="140" s="1"/>
  <c r="I6565" i="140" s="1"/>
  <c r="H1336" i="140"/>
  <c r="H6564" i="140" s="1"/>
  <c r="I6564" i="140" s="1"/>
  <c r="H1335" i="140"/>
  <c r="H6563" i="140" s="1"/>
  <c r="I6563" i="140" s="1"/>
  <c r="H1334" i="140"/>
  <c r="H6562" i="140" s="1"/>
  <c r="I6562" i="140" s="1"/>
  <c r="H1333" i="140"/>
  <c r="H6561" i="140" s="1"/>
  <c r="I6561" i="140" s="1"/>
  <c r="H1331" i="140"/>
  <c r="H6559" i="140" s="1"/>
  <c r="I6559" i="140" s="1"/>
  <c r="H1329" i="140"/>
  <c r="H6557" i="140" s="1"/>
  <c r="I6557" i="140" s="1"/>
  <c r="H1330" i="140"/>
  <c r="H6558" i="140" s="1"/>
  <c r="I6558" i="140" s="1"/>
  <c r="H1372" i="140"/>
  <c r="H6600" i="140" s="1"/>
  <c r="I6600" i="140" s="1"/>
  <c r="H1371" i="140"/>
  <c r="H6599" i="140" s="1"/>
  <c r="I6599" i="140" s="1"/>
  <c r="H1370" i="140"/>
  <c r="H6598" i="140" s="1"/>
  <c r="I6598" i="140" s="1"/>
  <c r="H1369" i="140"/>
  <c r="H6597" i="140" s="1"/>
  <c r="I6597" i="140" s="1"/>
  <c r="H1368" i="140"/>
  <c r="H6596" i="140" s="1"/>
  <c r="I6596" i="140" s="1"/>
  <c r="H1366" i="140"/>
  <c r="H6594" i="140" s="1"/>
  <c r="I6594" i="140" s="1"/>
  <c r="H1365" i="140"/>
  <c r="H6593" i="140" s="1"/>
  <c r="I6593" i="140" s="1"/>
  <c r="H1364" i="140"/>
  <c r="H6592" i="140" s="1"/>
  <c r="I6592" i="140" s="1"/>
  <c r="H1363" i="140"/>
  <c r="H6591" i="140" s="1"/>
  <c r="I6591" i="140" s="1"/>
  <c r="H1367" i="140"/>
  <c r="H6595" i="140" s="1"/>
  <c r="I6595" i="140" s="1"/>
  <c r="H1362" i="140"/>
  <c r="H6590" i="140" s="1"/>
  <c r="I6590" i="140" s="1"/>
  <c r="H1374" i="140"/>
  <c r="H6602" i="140" s="1"/>
  <c r="I6602" i="140" s="1"/>
  <c r="H1373" i="140"/>
  <c r="H6601" i="140" s="1"/>
  <c r="I6601" i="140" s="1"/>
  <c r="H1385" i="140"/>
  <c r="H6613" i="140" s="1"/>
  <c r="I6613" i="140" s="1"/>
  <c r="H1380" i="140"/>
  <c r="H6608" i="140" s="1"/>
  <c r="I6608" i="140" s="1"/>
  <c r="H1381" i="140"/>
  <c r="H6609" i="140" s="1"/>
  <c r="I6609" i="140" s="1"/>
  <c r="H1378" i="140"/>
  <c r="H6606" i="140" s="1"/>
  <c r="I6606" i="140" s="1"/>
  <c r="H1377" i="140"/>
  <c r="H6605" i="140" s="1"/>
  <c r="I6605" i="140" s="1"/>
  <c r="H1379" i="140"/>
  <c r="H6607" i="140" s="1"/>
  <c r="I6607" i="140" s="1"/>
  <c r="H1376" i="140"/>
  <c r="H6604" i="140" s="1"/>
  <c r="I6604" i="140" s="1"/>
  <c r="H1382" i="140"/>
  <c r="H6610" i="140" s="1"/>
  <c r="I6610" i="140" s="1"/>
  <c r="H1383" i="140"/>
  <c r="H6611" i="140" s="1"/>
  <c r="I6611" i="140" s="1"/>
  <c r="H1384" i="140"/>
  <c r="H6612" i="140" s="1"/>
  <c r="I6612" i="140" s="1"/>
  <c r="H1409" i="140"/>
  <c r="H6637" i="140" s="1"/>
  <c r="I6637" i="140" s="1"/>
  <c r="H1408" i="140"/>
  <c r="H6636" i="140" s="1"/>
  <c r="I6636" i="140" s="1"/>
  <c r="H1407" i="140"/>
  <c r="H6635" i="140" s="1"/>
  <c r="I6635" i="140" s="1"/>
  <c r="H1406" i="140"/>
  <c r="H6634" i="140" s="1"/>
  <c r="I6634" i="140" s="1"/>
  <c r="H1422" i="140"/>
  <c r="H6650" i="140" s="1"/>
  <c r="I6650" i="140" s="1"/>
  <c r="H1421" i="140"/>
  <c r="H6649" i="140" s="1"/>
  <c r="I6649" i="140" s="1"/>
  <c r="H1420" i="140"/>
  <c r="H6648" i="140" s="1"/>
  <c r="I6648" i="140" s="1"/>
  <c r="H1419" i="140"/>
  <c r="H6647" i="140" s="1"/>
  <c r="I6647" i="140" s="1"/>
  <c r="H1418" i="140"/>
  <c r="H6646" i="140" s="1"/>
  <c r="I6646" i="140" s="1"/>
  <c r="H1417" i="140"/>
  <c r="H6645" i="140" s="1"/>
  <c r="I6645" i="140" s="1"/>
  <c r="H1416" i="140"/>
  <c r="H6644" i="140" s="1"/>
  <c r="I6644" i="140" s="1"/>
  <c r="H1415" i="140"/>
  <c r="H6643" i="140" s="1"/>
  <c r="I6643" i="140" s="1"/>
  <c r="H1414" i="140"/>
  <c r="H6642" i="140" s="1"/>
  <c r="I6642" i="140" s="1"/>
  <c r="H1413" i="140"/>
  <c r="H6641" i="140" s="1"/>
  <c r="I6641" i="140" s="1"/>
  <c r="H1412" i="140"/>
  <c r="H6640" i="140" s="1"/>
  <c r="I6640" i="140" s="1"/>
  <c r="H1411" i="140"/>
  <c r="H6639" i="140" s="1"/>
  <c r="I6639" i="140" s="1"/>
  <c r="H1410" i="140"/>
  <c r="H6638" i="140" s="1"/>
  <c r="I6638" i="140" s="1"/>
  <c r="H1427" i="140"/>
  <c r="H6655" i="140" s="1"/>
  <c r="I6655" i="140" s="1"/>
  <c r="H1426" i="140"/>
  <c r="H6654" i="140" s="1"/>
  <c r="I6654" i="140" s="1"/>
  <c r="H1428" i="140"/>
  <c r="H6656" i="140" s="1"/>
  <c r="I6656" i="140" s="1"/>
  <c r="H1430" i="140"/>
  <c r="H6658" i="140" s="1"/>
  <c r="I6658" i="140" s="1"/>
  <c r="H1431" i="140"/>
  <c r="H6659" i="140" s="1"/>
  <c r="I6659" i="140" s="1"/>
  <c r="H1429" i="140"/>
  <c r="H6657" i="140" s="1"/>
  <c r="I6657" i="140" s="1"/>
  <c r="H1432" i="140"/>
  <c r="H6660" i="140" s="1"/>
  <c r="I6660" i="140" s="1"/>
  <c r="H1434" i="140"/>
  <c r="H6662" i="140" s="1"/>
  <c r="I6662" i="140" s="1"/>
  <c r="H1433" i="140"/>
  <c r="H6661" i="140" s="1"/>
  <c r="I6661" i="140" s="1"/>
  <c r="H1424" i="140"/>
  <c r="H6652" i="140" s="1"/>
  <c r="I6652" i="140" s="1"/>
  <c r="H1436" i="140"/>
  <c r="H6664" i="140" s="1"/>
  <c r="I6664" i="140" s="1"/>
  <c r="H1435" i="140"/>
  <c r="H6663" i="140" s="1"/>
  <c r="I6663" i="140" s="1"/>
  <c r="H1425" i="140"/>
  <c r="H6653" i="140" s="1"/>
  <c r="I6653" i="140" s="1"/>
  <c r="H1441" i="140"/>
  <c r="H6669" i="140" s="1"/>
  <c r="I6669" i="140" s="1"/>
  <c r="H1438" i="140"/>
  <c r="H6666" i="140" s="1"/>
  <c r="I6666" i="140" s="1"/>
  <c r="H1447" i="140"/>
  <c r="H6675" i="140" s="1"/>
  <c r="I6675" i="140" s="1"/>
  <c r="H1446" i="140"/>
  <c r="H6674" i="140" s="1"/>
  <c r="I6674" i="140" s="1"/>
  <c r="H1444" i="140"/>
  <c r="H6672" i="140" s="1"/>
  <c r="I6672" i="140" s="1"/>
  <c r="H1443" i="140"/>
  <c r="H6671" i="140" s="1"/>
  <c r="I6671" i="140" s="1"/>
  <c r="H1442" i="140"/>
  <c r="H6670" i="140" s="1"/>
  <c r="I6670" i="140" s="1"/>
  <c r="H1440" i="140"/>
  <c r="H6668" i="140" s="1"/>
  <c r="I6668" i="140" s="1"/>
  <c r="H1439" i="140"/>
  <c r="H6667" i="140" s="1"/>
  <c r="I6667" i="140" s="1"/>
  <c r="H1445" i="140"/>
  <c r="H6673" i="140" s="1"/>
  <c r="I6673" i="140" s="1"/>
  <c r="H2042" i="140"/>
  <c r="H7270" i="140" s="1"/>
  <c r="I7270" i="140" s="1"/>
  <c r="H2043" i="140"/>
  <c r="H7271" i="140" s="1"/>
  <c r="I7271" i="140" s="1"/>
  <c r="H2041" i="140"/>
  <c r="H7269" i="140" s="1"/>
  <c r="I7269" i="140" s="1"/>
  <c r="H2040" i="140"/>
  <c r="H7268" i="140" s="1"/>
  <c r="I7268" i="140" s="1"/>
  <c r="H2039" i="140"/>
  <c r="H7267" i="140" s="1"/>
  <c r="I7267" i="140" s="1"/>
  <c r="H2038" i="140"/>
  <c r="H7266" i="140" s="1"/>
  <c r="I7266" i="140" s="1"/>
  <c r="H2037" i="140"/>
  <c r="H7265" i="140" s="1"/>
  <c r="I7265" i="140" s="1"/>
  <c r="H2036" i="140"/>
  <c r="H7264" i="140" s="1"/>
  <c r="I7264" i="140" s="1"/>
  <c r="H1904" i="140"/>
  <c r="H7132" i="140" s="1"/>
  <c r="I7132" i="140" s="1"/>
  <c r="H1905" i="140"/>
  <c r="H7133" i="140" s="1"/>
  <c r="I7133" i="140" s="1"/>
  <c r="H1906" i="140"/>
  <c r="H7134" i="140" s="1"/>
  <c r="I7134" i="140" s="1"/>
  <c r="H1907" i="140"/>
  <c r="H7135" i="140" s="1"/>
  <c r="I7135" i="140" s="1"/>
  <c r="H1909" i="140"/>
  <c r="H7137" i="140" s="1"/>
  <c r="I7137" i="140" s="1"/>
  <c r="H1910" i="140"/>
  <c r="H7138" i="140" s="1"/>
  <c r="I7138" i="140" s="1"/>
  <c r="H1911" i="140"/>
  <c r="H7139" i="140" s="1"/>
  <c r="I7139" i="140" s="1"/>
  <c r="H1913" i="140"/>
  <c r="H7141" i="140" s="1"/>
  <c r="I7141" i="140" s="1"/>
  <c r="H1914" i="140"/>
  <c r="H7142" i="140" s="1"/>
  <c r="I7142" i="140" s="1"/>
  <c r="H1902" i="140"/>
  <c r="H7130" i="140" s="1"/>
  <c r="I7130" i="140" s="1"/>
  <c r="H1912" i="140"/>
  <c r="H7140" i="140" s="1"/>
  <c r="I7140" i="140" s="1"/>
  <c r="H1908" i="140"/>
  <c r="H7136" i="140" s="1"/>
  <c r="I7136" i="140" s="1"/>
  <c r="H1916" i="140"/>
  <c r="H7144" i="140" s="1"/>
  <c r="I7144" i="140" s="1"/>
  <c r="H1903" i="140"/>
  <c r="H7131" i="140" s="1"/>
  <c r="I7131" i="140" s="1"/>
  <c r="H1915" i="140"/>
  <c r="H7143" i="140" s="1"/>
  <c r="I7143" i="140" s="1"/>
  <c r="H1899" i="140"/>
  <c r="H7127" i="140" s="1"/>
  <c r="I7127" i="140" s="1"/>
  <c r="H1891" i="140"/>
  <c r="H7119" i="140" s="1"/>
  <c r="I7119" i="140" s="1"/>
  <c r="H1900" i="140"/>
  <c r="H7128" i="140" s="1"/>
  <c r="I7128" i="140" s="1"/>
  <c r="H1889" i="140"/>
  <c r="H7117" i="140" s="1"/>
  <c r="I7117" i="140" s="1"/>
  <c r="H1890" i="140"/>
  <c r="H7118" i="140" s="1"/>
  <c r="I7118" i="140" s="1"/>
  <c r="H1892" i="140"/>
  <c r="H7120" i="140" s="1"/>
  <c r="I7120" i="140" s="1"/>
  <c r="H1893" i="140"/>
  <c r="H7121" i="140" s="1"/>
  <c r="I7121" i="140" s="1"/>
  <c r="H1894" i="140"/>
  <c r="H7122" i="140" s="1"/>
  <c r="I7122" i="140" s="1"/>
  <c r="H1895" i="140"/>
  <c r="H7123" i="140" s="1"/>
  <c r="I7123" i="140" s="1"/>
  <c r="H1896" i="140"/>
  <c r="H7124" i="140" s="1"/>
  <c r="I7124" i="140" s="1"/>
  <c r="H1897" i="140"/>
  <c r="H7125" i="140" s="1"/>
  <c r="I7125" i="140" s="1"/>
  <c r="H1898" i="140"/>
  <c r="H7126" i="140" s="1"/>
  <c r="I7126" i="140" s="1"/>
  <c r="H1272" i="140"/>
  <c r="H6500" i="140" s="1"/>
  <c r="I6500" i="140" s="1"/>
  <c r="H1271" i="140"/>
  <c r="H6499" i="140" s="1"/>
  <c r="I6499" i="140" s="1"/>
  <c r="H1268" i="140"/>
  <c r="H6496" i="140" s="1"/>
  <c r="I6496" i="140" s="1"/>
  <c r="H1269" i="140"/>
  <c r="H6497" i="140" s="1"/>
  <c r="I6497" i="140" s="1"/>
  <c r="H1267" i="140"/>
  <c r="H6495" i="140" s="1"/>
  <c r="I6495" i="140" s="1"/>
  <c r="H1270" i="140"/>
  <c r="H6498" i="140" s="1"/>
  <c r="I6498" i="140" s="1"/>
  <c r="H1254" i="140"/>
  <c r="H6482" i="140" s="1"/>
  <c r="I6482" i="140" s="1"/>
  <c r="H1273" i="140"/>
  <c r="H6501" i="140" s="1"/>
  <c r="I6501" i="140" s="1"/>
  <c r="H1255" i="140"/>
  <c r="H6483" i="140" s="1"/>
  <c r="I6483" i="140" s="1"/>
  <c r="H1256" i="140"/>
  <c r="H6484" i="140" s="1"/>
  <c r="I6484" i="140" s="1"/>
  <c r="H1257" i="140"/>
  <c r="H6485" i="140" s="1"/>
  <c r="I6485" i="140" s="1"/>
  <c r="H1258" i="140"/>
  <c r="H6486" i="140" s="1"/>
  <c r="I6486" i="140" s="1"/>
  <c r="H1259" i="140"/>
  <c r="H6487" i="140" s="1"/>
  <c r="I6487" i="140" s="1"/>
  <c r="H1260" i="140"/>
  <c r="H6488" i="140" s="1"/>
  <c r="I6488" i="140" s="1"/>
  <c r="H1261" i="140"/>
  <c r="H6489" i="140" s="1"/>
  <c r="I6489" i="140" s="1"/>
  <c r="H1262" i="140"/>
  <c r="H6490" i="140" s="1"/>
  <c r="I6490" i="140" s="1"/>
  <c r="H1263" i="140"/>
  <c r="H6491" i="140" s="1"/>
  <c r="I6491" i="140" s="1"/>
  <c r="H1264" i="140"/>
  <c r="H6492" i="140" s="1"/>
  <c r="I6492" i="140" s="1"/>
  <c r="H1265" i="140"/>
  <c r="H6493" i="140" s="1"/>
  <c r="I6493" i="140" s="1"/>
  <c r="H1266" i="140"/>
  <c r="H6494" i="140" s="1"/>
  <c r="I6494" i="140" s="1"/>
  <c r="H2007" i="140"/>
  <c r="H7235" i="140" s="1"/>
  <c r="I7235" i="140" s="1"/>
  <c r="H2006" i="140"/>
  <c r="H7234" i="140" s="1"/>
  <c r="I7234" i="140" s="1"/>
  <c r="H2005" i="140"/>
  <c r="H7233" i="140" s="1"/>
  <c r="I7233" i="140" s="1"/>
  <c r="H2019" i="140"/>
  <c r="H7247" i="140" s="1"/>
  <c r="I7247" i="140" s="1"/>
  <c r="H2018" i="140"/>
  <c r="H7246" i="140" s="1"/>
  <c r="I7246" i="140" s="1"/>
  <c r="H2017" i="140"/>
  <c r="H7245" i="140" s="1"/>
  <c r="I7245" i="140" s="1"/>
  <c r="H2016" i="140"/>
  <c r="H7244" i="140" s="1"/>
  <c r="I7244" i="140" s="1"/>
  <c r="H2015" i="140"/>
  <c r="H7243" i="140" s="1"/>
  <c r="I7243" i="140" s="1"/>
  <c r="H2014" i="140"/>
  <c r="H7242" i="140" s="1"/>
  <c r="I7242" i="140" s="1"/>
  <c r="H2013" i="140"/>
  <c r="H7241" i="140" s="1"/>
  <c r="I7241" i="140" s="1"/>
  <c r="H2012" i="140"/>
  <c r="H7240" i="140" s="1"/>
  <c r="I7240" i="140" s="1"/>
  <c r="H2011" i="140"/>
  <c r="H7239" i="140" s="1"/>
  <c r="I7239" i="140" s="1"/>
  <c r="H2010" i="140"/>
  <c r="H7238" i="140" s="1"/>
  <c r="I7238" i="140" s="1"/>
  <c r="H2009" i="140"/>
  <c r="H7237" i="140" s="1"/>
  <c r="I7237" i="140" s="1"/>
  <c r="H2008" i="140"/>
  <c r="H7236" i="140" s="1"/>
  <c r="I7236" i="140" s="1"/>
  <c r="H1781" i="140"/>
  <c r="H7009" i="140" s="1"/>
  <c r="I7009" i="140" s="1"/>
  <c r="H1780" i="140"/>
  <c r="H7008" i="140" s="1"/>
  <c r="I7008" i="140" s="1"/>
  <c r="H1779" i="140"/>
  <c r="H7007" i="140" s="1"/>
  <c r="I7007" i="140" s="1"/>
  <c r="H1778" i="140"/>
  <c r="H7006" i="140" s="1"/>
  <c r="I7006" i="140" s="1"/>
  <c r="H1777" i="140"/>
  <c r="H7005" i="140" s="1"/>
  <c r="I7005" i="140" s="1"/>
  <c r="H1775" i="140"/>
  <c r="H7003" i="140" s="1"/>
  <c r="I7003" i="140" s="1"/>
  <c r="H1774" i="140"/>
  <c r="H7002" i="140" s="1"/>
  <c r="I7002" i="140" s="1"/>
  <c r="H1773" i="140"/>
  <c r="H7001" i="140" s="1"/>
  <c r="I7001" i="140" s="1"/>
  <c r="H1772" i="140"/>
  <c r="H7000" i="140" s="1"/>
  <c r="I7000" i="140" s="1"/>
  <c r="H1771" i="140"/>
  <c r="H6999" i="140" s="1"/>
  <c r="I6999" i="140" s="1"/>
  <c r="H1770" i="140"/>
  <c r="H6998" i="140" s="1"/>
  <c r="I6998" i="140" s="1"/>
  <c r="H1769" i="140"/>
  <c r="H6997" i="140" s="1"/>
  <c r="I6997" i="140" s="1"/>
  <c r="H1768" i="140"/>
  <c r="H6996" i="140" s="1"/>
  <c r="I6996" i="140" s="1"/>
  <c r="H1766" i="140"/>
  <c r="H6994" i="140" s="1"/>
  <c r="I6994" i="140" s="1"/>
  <c r="H1776" i="140"/>
  <c r="H7004" i="140" s="1"/>
  <c r="I7004" i="140" s="1"/>
  <c r="H1765" i="140"/>
  <c r="H6993" i="140" s="1"/>
  <c r="I6993" i="140" s="1"/>
  <c r="H1764" i="140"/>
  <c r="H6992" i="140" s="1"/>
  <c r="I6992" i="140" s="1"/>
  <c r="H1767" i="140"/>
  <c r="H6995" i="140" s="1"/>
  <c r="I6995" i="140" s="1"/>
  <c r="H2068" i="140"/>
  <c r="H7296" i="140" s="1"/>
  <c r="I7296" i="140" s="1"/>
  <c r="H2066" i="140"/>
  <c r="H7294" i="140" s="1"/>
  <c r="I7294" i="140" s="1"/>
  <c r="H2067" i="140"/>
  <c r="H7295" i="140" s="1"/>
  <c r="I7295" i="140" s="1"/>
  <c r="H2065" i="140"/>
  <c r="H7293" i="140" s="1"/>
  <c r="I7293" i="140" s="1"/>
  <c r="H2078" i="140"/>
  <c r="H7306" i="140" s="1"/>
  <c r="I7306" i="140" s="1"/>
  <c r="H2077" i="140"/>
  <c r="H7305" i="140" s="1"/>
  <c r="I7305" i="140" s="1"/>
  <c r="H2076" i="140"/>
  <c r="H7304" i="140" s="1"/>
  <c r="I7304" i="140" s="1"/>
  <c r="H2075" i="140"/>
  <c r="H7303" i="140" s="1"/>
  <c r="I7303" i="140" s="1"/>
  <c r="H2074" i="140"/>
  <c r="H7302" i="140" s="1"/>
  <c r="I7302" i="140" s="1"/>
  <c r="H2073" i="140"/>
  <c r="H7301" i="140" s="1"/>
  <c r="I7301" i="140" s="1"/>
  <c r="H2072" i="140"/>
  <c r="H7300" i="140" s="1"/>
  <c r="I7300" i="140" s="1"/>
  <c r="H2071" i="140"/>
  <c r="H7299" i="140" s="1"/>
  <c r="I7299" i="140" s="1"/>
  <c r="H2070" i="140"/>
  <c r="H7298" i="140" s="1"/>
  <c r="I7298" i="140" s="1"/>
  <c r="H2069" i="140"/>
  <c r="H7297" i="140" s="1"/>
  <c r="I7297" i="140" s="1"/>
  <c r="H1980" i="140"/>
  <c r="H7208" i="140" s="1"/>
  <c r="I7208" i="140" s="1"/>
  <c r="H1981" i="140"/>
  <c r="H7209" i="140" s="1"/>
  <c r="I7209" i="140" s="1"/>
  <c r="H1983" i="140"/>
  <c r="H7211" i="140" s="1"/>
  <c r="I7211" i="140" s="1"/>
  <c r="H1984" i="140"/>
  <c r="H7212" i="140" s="1"/>
  <c r="I7212" i="140" s="1"/>
  <c r="H1985" i="140"/>
  <c r="H7213" i="140" s="1"/>
  <c r="I7213" i="140" s="1"/>
  <c r="H1974" i="140"/>
  <c r="H7202" i="140" s="1"/>
  <c r="I7202" i="140" s="1"/>
  <c r="H1982" i="140"/>
  <c r="H7210" i="140" s="1"/>
  <c r="I7210" i="140" s="1"/>
  <c r="H1975" i="140"/>
  <c r="H7203" i="140" s="1"/>
  <c r="I7203" i="140" s="1"/>
  <c r="H1976" i="140"/>
  <c r="H7204" i="140" s="1"/>
  <c r="I7204" i="140" s="1"/>
  <c r="H1977" i="140"/>
  <c r="H7205" i="140" s="1"/>
  <c r="I7205" i="140" s="1"/>
  <c r="H1978" i="140"/>
  <c r="H7206" i="140" s="1"/>
  <c r="I7206" i="140" s="1"/>
  <c r="H1979" i="140"/>
  <c r="H7207" i="140" s="1"/>
  <c r="I7207" i="140" s="1"/>
  <c r="H1690" i="140"/>
  <c r="H6918" i="140" s="1"/>
  <c r="I6918" i="140" s="1"/>
  <c r="H1686" i="140"/>
  <c r="H6914" i="140" s="1"/>
  <c r="I6914" i="140" s="1"/>
  <c r="H1687" i="140"/>
  <c r="H6915" i="140" s="1"/>
  <c r="I6915" i="140" s="1"/>
  <c r="H1688" i="140"/>
  <c r="H6916" i="140" s="1"/>
  <c r="I6916" i="140" s="1"/>
  <c r="H1691" i="140"/>
  <c r="H6919" i="140" s="1"/>
  <c r="I6919" i="140" s="1"/>
  <c r="H1689" i="140"/>
  <c r="H6917" i="140" s="1"/>
  <c r="I6917" i="140" s="1"/>
  <c r="H1694" i="140"/>
  <c r="H6922" i="140" s="1"/>
  <c r="I6922" i="140" s="1"/>
  <c r="H1693" i="140"/>
  <c r="H6921" i="140" s="1"/>
  <c r="I6921" i="140" s="1"/>
  <c r="H1695" i="140"/>
  <c r="H6923" i="140" s="1"/>
  <c r="I6923" i="140" s="1"/>
  <c r="H1679" i="140"/>
  <c r="H6907" i="140" s="1"/>
  <c r="I6907" i="140" s="1"/>
  <c r="H1692" i="140"/>
  <c r="H6920" i="140" s="1"/>
  <c r="I6920" i="140" s="1"/>
  <c r="H1696" i="140"/>
  <c r="H6924" i="140" s="1"/>
  <c r="I6924" i="140" s="1"/>
  <c r="H1685" i="140"/>
  <c r="H6913" i="140" s="1"/>
  <c r="I6913" i="140" s="1"/>
  <c r="H1684" i="140"/>
  <c r="H6912" i="140" s="1"/>
  <c r="I6912" i="140" s="1"/>
  <c r="H1683" i="140"/>
  <c r="H6911" i="140" s="1"/>
  <c r="I6911" i="140" s="1"/>
  <c r="H1682" i="140"/>
  <c r="H6910" i="140" s="1"/>
  <c r="I6910" i="140" s="1"/>
  <c r="H1681" i="140"/>
  <c r="H6909" i="140" s="1"/>
  <c r="I6909" i="140" s="1"/>
  <c r="H1680" i="140"/>
  <c r="H6908" i="140" s="1"/>
  <c r="I6908" i="140" s="1"/>
  <c r="H2034" i="140"/>
  <c r="H7262" i="140" s="1"/>
  <c r="I7262" i="140" s="1"/>
  <c r="H2033" i="140"/>
  <c r="H7261" i="140" s="1"/>
  <c r="I7261" i="140" s="1"/>
  <c r="H2032" i="140"/>
  <c r="H7260" i="140" s="1"/>
  <c r="I7260" i="140" s="1"/>
  <c r="H2023" i="140"/>
  <c r="H7251" i="140" s="1"/>
  <c r="I7251" i="140" s="1"/>
  <c r="H2025" i="140"/>
  <c r="H7253" i="140" s="1"/>
  <c r="I7253" i="140" s="1"/>
  <c r="H2031" i="140"/>
  <c r="H7259" i="140" s="1"/>
  <c r="I7259" i="140" s="1"/>
  <c r="H2022" i="140"/>
  <c r="H7250" i="140" s="1"/>
  <c r="I7250" i="140" s="1"/>
  <c r="H2030" i="140"/>
  <c r="H7258" i="140" s="1"/>
  <c r="I7258" i="140" s="1"/>
  <c r="H2029" i="140"/>
  <c r="H7257" i="140" s="1"/>
  <c r="I7257" i="140" s="1"/>
  <c r="H2027" i="140"/>
  <c r="H7255" i="140" s="1"/>
  <c r="I7255" i="140" s="1"/>
  <c r="H2026" i="140"/>
  <c r="H7254" i="140" s="1"/>
  <c r="I7254" i="140" s="1"/>
  <c r="H2024" i="140"/>
  <c r="H7252" i="140" s="1"/>
  <c r="I7252" i="140" s="1"/>
  <c r="H2021" i="140"/>
  <c r="H7249" i="140" s="1"/>
  <c r="I7249" i="140" s="1"/>
  <c r="H2028" i="140"/>
  <c r="H7256" i="140" s="1"/>
  <c r="I7256" i="140" s="1"/>
  <c r="H1708" i="140"/>
  <c r="H6936" i="140" s="1"/>
  <c r="I6936" i="140" s="1"/>
  <c r="H1699" i="140"/>
  <c r="H6927" i="140" s="1"/>
  <c r="I6927" i="140" s="1"/>
  <c r="H1701" i="140"/>
  <c r="H6929" i="140" s="1"/>
  <c r="I6929" i="140" s="1"/>
  <c r="H1702" i="140"/>
  <c r="H6930" i="140" s="1"/>
  <c r="I6930" i="140" s="1"/>
  <c r="H1703" i="140"/>
  <c r="H6931" i="140" s="1"/>
  <c r="I6931" i="140" s="1"/>
  <c r="H1698" i="140"/>
  <c r="H6926" i="140" s="1"/>
  <c r="I6926" i="140" s="1"/>
  <c r="H1709" i="140"/>
  <c r="H6937" i="140" s="1"/>
  <c r="I6937" i="140" s="1"/>
  <c r="H1700" i="140"/>
  <c r="H6928" i="140" s="1"/>
  <c r="I6928" i="140" s="1"/>
  <c r="H1707" i="140"/>
  <c r="H6935" i="140" s="1"/>
  <c r="I6935" i="140" s="1"/>
  <c r="H1706" i="140"/>
  <c r="H6934" i="140" s="1"/>
  <c r="I6934" i="140" s="1"/>
  <c r="H1705" i="140"/>
  <c r="H6933" i="140" s="1"/>
  <c r="I6933" i="140" s="1"/>
  <c r="H1704" i="140"/>
  <c r="H6932" i="140" s="1"/>
  <c r="I6932" i="140" s="1"/>
  <c r="H2057" i="140"/>
  <c r="H7285" i="140" s="1"/>
  <c r="I7285" i="140" s="1"/>
  <c r="H2058" i="140"/>
  <c r="H7286" i="140" s="1"/>
  <c r="I7286" i="140" s="1"/>
  <c r="H2059" i="140"/>
  <c r="H7287" i="140" s="1"/>
  <c r="I7287" i="140" s="1"/>
  <c r="H2060" i="140"/>
  <c r="H7288" i="140" s="1"/>
  <c r="I7288" i="140" s="1"/>
  <c r="H2061" i="140"/>
  <c r="H7289" i="140" s="1"/>
  <c r="I7289" i="140" s="1"/>
  <c r="H2062" i="140"/>
  <c r="H7290" i="140" s="1"/>
  <c r="I7290" i="140" s="1"/>
  <c r="H2055" i="140"/>
  <c r="H7283" i="140" s="1"/>
  <c r="I7283" i="140" s="1"/>
  <c r="H2056" i="140"/>
  <c r="H7284" i="140" s="1"/>
  <c r="I7284" i="140" s="1"/>
  <c r="H1498" i="140"/>
  <c r="H6726" i="140" s="1"/>
  <c r="I6726" i="140" s="1"/>
  <c r="H1497" i="140"/>
  <c r="H6725" i="140" s="1"/>
  <c r="I6725" i="140" s="1"/>
  <c r="H1502" i="140"/>
  <c r="H6730" i="140" s="1"/>
  <c r="I6730" i="140" s="1"/>
  <c r="H1507" i="140"/>
  <c r="H6735" i="140" s="1"/>
  <c r="I6735" i="140" s="1"/>
  <c r="H1506" i="140"/>
  <c r="H6734" i="140" s="1"/>
  <c r="I6734" i="140" s="1"/>
  <c r="H1505" i="140"/>
  <c r="H6733" i="140" s="1"/>
  <c r="I6733" i="140" s="1"/>
  <c r="H1504" i="140"/>
  <c r="H6732" i="140" s="1"/>
  <c r="I6732" i="140" s="1"/>
  <c r="H1503" i="140"/>
  <c r="H6731" i="140" s="1"/>
  <c r="I6731" i="140" s="1"/>
  <c r="H1501" i="140"/>
  <c r="H6729" i="140" s="1"/>
  <c r="I6729" i="140" s="1"/>
  <c r="H1500" i="140"/>
  <c r="H6728" i="140" s="1"/>
  <c r="I6728" i="140" s="1"/>
  <c r="H1499" i="140"/>
  <c r="H6727" i="140" s="1"/>
  <c r="I6727" i="140" s="1"/>
  <c r="H1508" i="140"/>
  <c r="H6736" i="140" s="1"/>
  <c r="I6736" i="140" s="1"/>
  <c r="H2046" i="140"/>
  <c r="H7274" i="140" s="1"/>
  <c r="I7274" i="140" s="1"/>
  <c r="H2047" i="140"/>
  <c r="H7275" i="140" s="1"/>
  <c r="I7275" i="140" s="1"/>
  <c r="H2051" i="140"/>
  <c r="H7279" i="140" s="1"/>
  <c r="I7279" i="140" s="1"/>
  <c r="H2045" i="140"/>
  <c r="H7273" i="140" s="1"/>
  <c r="I7273" i="140" s="1"/>
  <c r="H2053" i="140"/>
  <c r="H7281" i="140" s="1"/>
  <c r="I7281" i="140" s="1"/>
  <c r="H2052" i="140"/>
  <c r="H7280" i="140" s="1"/>
  <c r="I7280" i="140" s="1"/>
  <c r="H2050" i="140"/>
  <c r="H7278" i="140" s="1"/>
  <c r="I7278" i="140" s="1"/>
  <c r="H2049" i="140"/>
  <c r="H7277" i="140" s="1"/>
  <c r="I7277" i="140" s="1"/>
  <c r="H2048" i="140"/>
  <c r="H7276" i="140" s="1"/>
  <c r="I7276" i="140" s="1"/>
  <c r="H1455" i="140"/>
  <c r="H6683" i="140" s="1"/>
  <c r="I6683" i="140" s="1"/>
  <c r="H1449" i="140"/>
  <c r="H6677" i="140" s="1"/>
  <c r="I6677" i="140" s="1"/>
  <c r="H1456" i="140"/>
  <c r="H6684" i="140" s="1"/>
  <c r="I6684" i="140" s="1"/>
  <c r="H1450" i="140"/>
  <c r="H6678" i="140" s="1"/>
  <c r="I6678" i="140" s="1"/>
  <c r="H1451" i="140"/>
  <c r="H6679" i="140" s="1"/>
  <c r="I6679" i="140" s="1"/>
  <c r="H1452" i="140"/>
  <c r="H6680" i="140" s="1"/>
  <c r="I6680" i="140" s="1"/>
  <c r="H1453" i="140"/>
  <c r="H6681" i="140" s="1"/>
  <c r="I6681" i="140" s="1"/>
  <c r="H1454" i="140"/>
  <c r="H6682" i="140" s="1"/>
  <c r="I6682" i="140" s="1"/>
  <c r="H1457" i="140"/>
  <c r="H6685" i="140" s="1"/>
  <c r="I6685" i="140" s="1"/>
  <c r="H1355" i="140"/>
  <c r="H6583" i="140" s="1"/>
  <c r="I6583" i="140" s="1"/>
  <c r="H1352" i="140"/>
  <c r="H6580" i="140" s="1"/>
  <c r="I6580" i="140" s="1"/>
  <c r="H1351" i="140"/>
  <c r="H6579" i="140" s="1"/>
  <c r="I6579" i="140" s="1"/>
  <c r="H1353" i="140"/>
  <c r="H6581" i="140" s="1"/>
  <c r="I6581" i="140" s="1"/>
  <c r="H1354" i="140"/>
  <c r="H6582" i="140" s="1"/>
  <c r="I6582" i="140" s="1"/>
  <c r="H1357" i="140"/>
  <c r="H6585" i="140" s="1"/>
  <c r="I6585" i="140" s="1"/>
  <c r="H1359" i="140"/>
  <c r="H6587" i="140" s="1"/>
  <c r="I6587" i="140" s="1"/>
  <c r="H1358" i="140"/>
  <c r="H6586" i="140" s="1"/>
  <c r="I6586" i="140" s="1"/>
  <c r="H1945" i="140"/>
  <c r="H7173" i="140" s="1"/>
  <c r="I7173" i="140" s="1"/>
  <c r="H1946" i="140"/>
  <c r="H7174" i="140" s="1"/>
  <c r="I7174" i="140" s="1"/>
  <c r="H1947" i="140"/>
  <c r="H7175" i="140" s="1"/>
  <c r="I7175" i="140" s="1"/>
  <c r="H1948" i="140"/>
  <c r="H7176" i="140" s="1"/>
  <c r="I7176" i="140" s="1"/>
  <c r="H1949" i="140"/>
  <c r="H7177" i="140" s="1"/>
  <c r="I7177" i="140" s="1"/>
  <c r="H1950" i="140"/>
  <c r="H7178" i="140" s="1"/>
  <c r="I7178" i="140" s="1"/>
  <c r="H1957" i="140"/>
  <c r="H7185" i="140" s="1"/>
  <c r="I7185" i="140" s="1"/>
  <c r="H1944" i="140"/>
  <c r="H7172" i="140" s="1"/>
  <c r="I7172" i="140" s="1"/>
  <c r="H1956" i="140"/>
  <c r="H7184" i="140" s="1"/>
  <c r="I7184" i="140" s="1"/>
  <c r="H1955" i="140"/>
  <c r="H7183" i="140" s="1"/>
  <c r="I7183" i="140" s="1"/>
  <c r="H1954" i="140"/>
  <c r="H7182" i="140" s="1"/>
  <c r="I7182" i="140" s="1"/>
  <c r="H1953" i="140"/>
  <c r="H7181" i="140" s="1"/>
  <c r="I7181" i="140" s="1"/>
  <c r="H1952" i="140"/>
  <c r="H7180" i="140" s="1"/>
  <c r="I7180" i="140" s="1"/>
  <c r="H1951" i="140"/>
  <c r="H7179" i="140" s="1"/>
  <c r="I7179" i="140" s="1"/>
  <c r="H1345" i="140"/>
  <c r="H6573" i="140" s="1"/>
  <c r="I6573" i="140" s="1"/>
  <c r="H1346" i="140"/>
  <c r="H6574" i="140" s="1"/>
  <c r="I6574" i="140" s="1"/>
  <c r="H1347" i="140"/>
  <c r="H6575" i="140" s="1"/>
  <c r="I6575" i="140" s="1"/>
  <c r="H1349" i="140"/>
  <c r="H6577" i="140" s="1"/>
  <c r="I6577" i="140" s="1"/>
  <c r="H1340" i="140"/>
  <c r="H6568" i="140" s="1"/>
  <c r="I6568" i="140" s="1"/>
  <c r="H1348" i="140"/>
  <c r="H6576" i="140" s="1"/>
  <c r="I6576" i="140" s="1"/>
  <c r="H1341" i="140"/>
  <c r="H6569" i="140" s="1"/>
  <c r="I6569" i="140" s="1"/>
  <c r="H1342" i="140"/>
  <c r="H6570" i="140" s="1"/>
  <c r="I6570" i="140" s="1"/>
  <c r="H1343" i="140"/>
  <c r="H6571" i="140" s="1"/>
  <c r="I6571" i="140" s="1"/>
  <c r="H1344" i="140"/>
  <c r="H6572" i="140" s="1"/>
  <c r="I6572" i="140" s="1"/>
  <c r="H1542" i="140"/>
  <c r="H6770" i="140" s="1"/>
  <c r="I6770" i="140" s="1"/>
  <c r="H1544" i="140"/>
  <c r="H6772" i="140" s="1"/>
  <c r="I6772" i="140" s="1"/>
  <c r="H1540" i="140"/>
  <c r="H6768" i="140" s="1"/>
  <c r="I6768" i="140" s="1"/>
  <c r="H1541" i="140"/>
  <c r="H6769" i="140" s="1"/>
  <c r="I6769" i="140" s="1"/>
  <c r="H1545" i="140"/>
  <c r="H6773" i="140" s="1"/>
  <c r="I6773" i="140" s="1"/>
  <c r="H1543" i="140"/>
  <c r="H6771" i="140" s="1"/>
  <c r="I6771" i="140" s="1"/>
  <c r="H1537" i="140"/>
  <c r="H6765" i="140" s="1"/>
  <c r="I6765" i="140" s="1"/>
  <c r="H1534" i="140"/>
  <c r="H6762" i="140" s="1"/>
  <c r="I6762" i="140" s="1"/>
  <c r="H1547" i="140"/>
  <c r="H6775" i="140" s="1"/>
  <c r="I6775" i="140" s="1"/>
  <c r="H1546" i="140"/>
  <c r="H6774" i="140" s="1"/>
  <c r="I6774" i="140" s="1"/>
  <c r="H1535" i="140"/>
  <c r="H6763" i="140" s="1"/>
  <c r="I6763" i="140" s="1"/>
  <c r="H1536" i="140"/>
  <c r="H6764" i="140" s="1"/>
  <c r="I6764" i="140" s="1"/>
  <c r="H1539" i="140"/>
  <c r="H6767" i="140" s="1"/>
  <c r="I6767" i="140" s="1"/>
  <c r="H1538" i="140"/>
  <c r="H6766" i="140" s="1"/>
  <c r="I6766" i="140" s="1"/>
  <c r="H1572" i="140"/>
  <c r="H6800" i="140" s="1"/>
  <c r="I6800" i="140" s="1"/>
  <c r="H1565" i="140"/>
  <c r="H6793" i="140" s="1"/>
  <c r="I6793" i="140" s="1"/>
  <c r="H1566" i="140"/>
  <c r="H6794" i="140" s="1"/>
  <c r="I6794" i="140" s="1"/>
  <c r="H1567" i="140"/>
  <c r="H6795" i="140" s="1"/>
  <c r="I6795" i="140" s="1"/>
  <c r="H1568" i="140"/>
  <c r="H6796" i="140" s="1"/>
  <c r="I6796" i="140" s="1"/>
  <c r="H1560" i="140"/>
  <c r="H6788" i="140" s="1"/>
  <c r="I6788" i="140" s="1"/>
  <c r="H1569" i="140"/>
  <c r="H6797" i="140" s="1"/>
  <c r="I6797" i="140" s="1"/>
  <c r="H1570" i="140"/>
  <c r="H6798" i="140" s="1"/>
  <c r="I6798" i="140" s="1"/>
  <c r="H1573" i="140"/>
  <c r="H6801" i="140" s="1"/>
  <c r="I6801" i="140" s="1"/>
  <c r="H1574" i="140"/>
  <c r="H6802" i="140" s="1"/>
  <c r="I6802" i="140" s="1"/>
  <c r="H1575" i="140"/>
  <c r="H6803" i="140" s="1"/>
  <c r="I6803" i="140" s="1"/>
  <c r="H1576" i="140"/>
  <c r="H6804" i="140" s="1"/>
  <c r="I6804" i="140" s="1"/>
  <c r="H1559" i="140"/>
  <c r="H6787" i="140" s="1"/>
  <c r="I6787" i="140" s="1"/>
  <c r="H1571" i="140"/>
  <c r="H6799" i="140" s="1"/>
  <c r="I6799" i="140" s="1"/>
  <c r="H1561" i="140"/>
  <c r="H6789" i="140" s="1"/>
  <c r="I6789" i="140" s="1"/>
  <c r="H1562" i="140"/>
  <c r="H6790" i="140" s="1"/>
  <c r="I6790" i="140" s="1"/>
  <c r="H1563" i="140"/>
  <c r="H6791" i="140" s="1"/>
  <c r="I6791" i="140" s="1"/>
  <c r="H1564" i="140"/>
  <c r="H6792" i="140" s="1"/>
  <c r="I6792" i="140" s="1"/>
  <c r="H1580" i="140"/>
  <c r="H6808" i="140" s="1"/>
  <c r="I6808" i="140" s="1"/>
  <c r="H1587" i="140"/>
  <c r="H6815" i="140" s="1"/>
  <c r="I6815" i="140" s="1"/>
  <c r="H1578" i="140"/>
  <c r="H6806" i="140" s="1"/>
  <c r="I6806" i="140" s="1"/>
  <c r="H1581" i="140"/>
  <c r="H6809" i="140" s="1"/>
  <c r="I6809" i="140" s="1"/>
  <c r="H1586" i="140"/>
  <c r="H6814" i="140" s="1"/>
  <c r="I6814" i="140" s="1"/>
  <c r="H1579" i="140"/>
  <c r="H6807" i="140" s="1"/>
  <c r="I6807" i="140" s="1"/>
  <c r="H1582" i="140"/>
  <c r="H6810" i="140" s="1"/>
  <c r="I6810" i="140" s="1"/>
  <c r="H1583" i="140"/>
  <c r="H6811" i="140" s="1"/>
  <c r="I6811" i="140" s="1"/>
  <c r="H1584" i="140"/>
  <c r="H6812" i="140" s="1"/>
  <c r="I6812" i="140" s="1"/>
  <c r="H1585" i="140"/>
  <c r="H6813" i="140" s="1"/>
  <c r="I6813" i="140" s="1"/>
  <c r="H1591" i="140"/>
  <c r="H6819" i="140" s="1"/>
  <c r="I6819" i="140" s="1"/>
  <c r="H1592" i="140"/>
  <c r="H6820" i="140" s="1"/>
  <c r="I6820" i="140" s="1"/>
  <c r="H1593" i="140"/>
  <c r="H6821" i="140" s="1"/>
  <c r="I6821" i="140" s="1"/>
  <c r="H1589" i="140"/>
  <c r="H6817" i="140" s="1"/>
  <c r="I6817" i="140" s="1"/>
  <c r="H1590" i="140"/>
  <c r="H6818" i="140" s="1"/>
  <c r="I6818" i="140" s="1"/>
  <c r="H1597" i="140"/>
  <c r="H6825" i="140" s="1"/>
  <c r="I6825" i="140" s="1"/>
  <c r="H1598" i="140"/>
  <c r="H6826" i="140" s="1"/>
  <c r="I6826" i="140" s="1"/>
  <c r="H1599" i="140"/>
  <c r="H6827" i="140" s="1"/>
  <c r="I6827" i="140" s="1"/>
  <c r="H1600" i="140"/>
  <c r="H6828" i="140" s="1"/>
  <c r="I6828" i="140" s="1"/>
  <c r="H1602" i="140"/>
  <c r="H6830" i="140" s="1"/>
  <c r="I6830" i="140" s="1"/>
  <c r="H1596" i="140"/>
  <c r="H6824" i="140" s="1"/>
  <c r="I6824" i="140" s="1"/>
  <c r="H1601" i="140"/>
  <c r="H6829" i="140" s="1"/>
  <c r="I6829" i="140" s="1"/>
  <c r="H1312" i="140"/>
  <c r="H6540" i="140" s="1"/>
  <c r="I6540" i="140" s="1"/>
  <c r="H1295" i="140"/>
  <c r="H6523" i="140" s="1"/>
  <c r="I6523" i="140" s="1"/>
  <c r="H1311" i="140"/>
  <c r="H6539" i="140" s="1"/>
  <c r="I6539" i="140" s="1"/>
  <c r="H1310" i="140"/>
  <c r="H6538" i="140" s="1"/>
  <c r="I6538" i="140" s="1"/>
  <c r="H1309" i="140"/>
  <c r="H6537" i="140" s="1"/>
  <c r="I6537" i="140" s="1"/>
  <c r="H1308" i="140"/>
  <c r="H6536" i="140" s="1"/>
  <c r="I6536" i="140" s="1"/>
  <c r="H1307" i="140"/>
  <c r="H6535" i="140" s="1"/>
  <c r="I6535" i="140" s="1"/>
  <c r="H1306" i="140"/>
  <c r="H6534" i="140" s="1"/>
  <c r="I6534" i="140" s="1"/>
  <c r="H1305" i="140"/>
  <c r="H6533" i="140" s="1"/>
  <c r="I6533" i="140" s="1"/>
  <c r="H1304" i="140"/>
  <c r="H6532" i="140" s="1"/>
  <c r="I6532" i="140" s="1"/>
  <c r="H1303" i="140"/>
  <c r="H6531" i="140" s="1"/>
  <c r="I6531" i="140" s="1"/>
  <c r="H1302" i="140"/>
  <c r="H6530" i="140" s="1"/>
  <c r="I6530" i="140" s="1"/>
  <c r="H1301" i="140"/>
  <c r="H6529" i="140" s="1"/>
  <c r="I6529" i="140" s="1"/>
  <c r="H1300" i="140"/>
  <c r="H6528" i="140" s="1"/>
  <c r="I6528" i="140" s="1"/>
  <c r="H1299" i="140"/>
  <c r="H6527" i="140" s="1"/>
  <c r="I6527" i="140" s="1"/>
  <c r="H1298" i="140"/>
  <c r="H6526" i="140" s="1"/>
  <c r="I6526" i="140" s="1"/>
  <c r="H1297" i="140"/>
  <c r="H6525" i="140" s="1"/>
  <c r="I6525" i="140" s="1"/>
  <c r="H1296" i="140"/>
  <c r="H6524" i="140" s="1"/>
  <c r="I6524" i="140" s="1"/>
  <c r="H1389" i="140"/>
  <c r="H6617" i="140" s="1"/>
  <c r="I6617" i="140" s="1"/>
  <c r="H1388" i="140"/>
  <c r="H6616" i="140" s="1"/>
  <c r="I6616" i="140" s="1"/>
  <c r="H1402" i="140"/>
  <c r="H6630" i="140" s="1"/>
  <c r="I6630" i="140" s="1"/>
  <c r="H1403" i="140"/>
  <c r="H6631" i="140" s="1"/>
  <c r="I6631" i="140" s="1"/>
  <c r="H1404" i="140"/>
  <c r="H6632" i="140" s="1"/>
  <c r="I6632" i="140" s="1"/>
  <c r="H1387" i="140"/>
  <c r="H6615" i="140" s="1"/>
  <c r="I6615" i="140" s="1"/>
  <c r="H1396" i="140"/>
  <c r="H6624" i="140" s="1"/>
  <c r="I6624" i="140" s="1"/>
  <c r="H1397" i="140"/>
  <c r="H6625" i="140" s="1"/>
  <c r="I6625" i="140" s="1"/>
  <c r="H1395" i="140"/>
  <c r="H6623" i="140" s="1"/>
  <c r="I6623" i="140" s="1"/>
  <c r="H1393" i="140"/>
  <c r="H6621" i="140" s="1"/>
  <c r="I6621" i="140" s="1"/>
  <c r="H1394" i="140"/>
  <c r="H6622" i="140" s="1"/>
  <c r="I6622" i="140" s="1"/>
  <c r="H1392" i="140"/>
  <c r="H6620" i="140" s="1"/>
  <c r="I6620" i="140" s="1"/>
  <c r="H1391" i="140"/>
  <c r="H6619" i="140" s="1"/>
  <c r="I6619" i="140" s="1"/>
  <c r="H1390" i="140"/>
  <c r="H6618" i="140" s="1"/>
  <c r="I6618" i="140" s="1"/>
  <c r="H1398" i="140"/>
  <c r="H6626" i="140" s="1"/>
  <c r="I6626" i="140" s="1"/>
  <c r="H1399" i="140"/>
  <c r="H6627" i="140" s="1"/>
  <c r="I6627" i="140" s="1"/>
  <c r="H1400" i="140"/>
  <c r="H6628" i="140" s="1"/>
  <c r="I6628" i="140" s="1"/>
  <c r="H1401" i="140"/>
  <c r="H6629" i="140" s="1"/>
  <c r="I6629" i="140" s="1"/>
  <c r="H1965" i="140"/>
  <c r="H7193" i="140" s="1"/>
  <c r="I7193" i="140" s="1"/>
  <c r="H1968" i="140"/>
  <c r="H7196" i="140" s="1"/>
  <c r="I7196" i="140" s="1"/>
  <c r="H1969" i="140"/>
  <c r="H7197" i="140" s="1"/>
  <c r="I7197" i="140" s="1"/>
  <c r="H1970" i="140"/>
  <c r="H7198" i="140" s="1"/>
  <c r="I7198" i="140" s="1"/>
  <c r="H1971" i="140"/>
  <c r="H7199" i="140" s="1"/>
  <c r="I7199" i="140" s="1"/>
  <c r="H1972" i="140"/>
  <c r="H7200" i="140" s="1"/>
  <c r="I7200" i="140" s="1"/>
  <c r="H1959" i="140"/>
  <c r="H7187" i="140" s="1"/>
  <c r="I7187" i="140" s="1"/>
  <c r="H1964" i="140"/>
  <c r="H7192" i="140" s="1"/>
  <c r="I7192" i="140" s="1"/>
  <c r="H1960" i="140"/>
  <c r="H7188" i="140" s="1"/>
  <c r="I7188" i="140" s="1"/>
  <c r="H1961" i="140"/>
  <c r="H7189" i="140" s="1"/>
  <c r="I7189" i="140" s="1"/>
  <c r="H1962" i="140"/>
  <c r="H7190" i="140" s="1"/>
  <c r="I7190" i="140" s="1"/>
  <c r="H1963" i="140"/>
  <c r="H7191" i="140" s="1"/>
  <c r="I7191" i="140" s="1"/>
  <c r="H1967" i="140"/>
  <c r="H7195" i="140" s="1"/>
  <c r="I7195" i="140" s="1"/>
  <c r="H1966" i="140"/>
  <c r="H7194" i="140" s="1"/>
  <c r="I7194" i="140" s="1"/>
  <c r="H1721" i="140"/>
  <c r="H6949" i="140" s="1"/>
  <c r="I6949" i="140" s="1"/>
  <c r="H1720" i="140"/>
  <c r="H6948" i="140" s="1"/>
  <c r="I6948" i="140" s="1"/>
  <c r="H1719" i="140"/>
  <c r="H6947" i="140" s="1"/>
  <c r="I6947" i="140" s="1"/>
  <c r="H1718" i="140"/>
  <c r="H6946" i="140" s="1"/>
  <c r="I6946" i="140" s="1"/>
  <c r="H1717" i="140"/>
  <c r="H6945" i="140" s="1"/>
  <c r="I6945" i="140" s="1"/>
  <c r="H1716" i="140"/>
  <c r="H6944" i="140" s="1"/>
  <c r="I6944" i="140" s="1"/>
  <c r="H1715" i="140"/>
  <c r="H6943" i="140" s="1"/>
  <c r="I6943" i="140" s="1"/>
  <c r="H1714" i="140"/>
  <c r="H6942" i="140" s="1"/>
  <c r="I6942" i="140" s="1"/>
  <c r="H1711" i="140"/>
  <c r="H6939" i="140" s="1"/>
  <c r="I6939" i="140" s="1"/>
  <c r="H1722" i="140"/>
  <c r="H6950" i="140" s="1"/>
  <c r="I6950" i="140" s="1"/>
  <c r="H1713" i="140"/>
  <c r="H6941" i="140" s="1"/>
  <c r="I6941" i="140" s="1"/>
  <c r="H1712" i="140"/>
  <c r="H6940" i="140" s="1"/>
  <c r="I6940" i="140" s="1"/>
  <c r="H1725" i="140"/>
  <c r="H6953" i="140" s="1"/>
  <c r="I6953" i="140" s="1"/>
  <c r="H1726" i="140"/>
  <c r="H6954" i="140" s="1"/>
  <c r="I6954" i="140" s="1"/>
  <c r="H1727" i="140"/>
  <c r="H6955" i="140" s="1"/>
  <c r="I6955" i="140" s="1"/>
  <c r="H1728" i="140"/>
  <c r="H6956" i="140" s="1"/>
  <c r="I6956" i="140" s="1"/>
  <c r="H1729" i="140"/>
  <c r="H6957" i="140" s="1"/>
  <c r="I6957" i="140" s="1"/>
  <c r="H1730" i="140"/>
  <c r="H6958" i="140" s="1"/>
  <c r="I6958" i="140" s="1"/>
  <c r="H1731" i="140"/>
  <c r="H6959" i="140" s="1"/>
  <c r="I6959" i="140" s="1"/>
  <c r="H1724" i="140"/>
  <c r="H6952" i="140" s="1"/>
  <c r="I6952" i="140" s="1"/>
  <c r="H1734" i="140"/>
  <c r="H6962" i="140" s="1"/>
  <c r="I6962" i="140" s="1"/>
  <c r="H1735" i="140"/>
  <c r="H6963" i="140" s="1"/>
  <c r="I6963" i="140" s="1"/>
  <c r="H1736" i="140"/>
  <c r="H6964" i="140" s="1"/>
  <c r="I6964" i="140" s="1"/>
  <c r="H1737" i="140"/>
  <c r="H6965" i="140" s="1"/>
  <c r="I6965" i="140" s="1"/>
  <c r="H1738" i="140"/>
  <c r="H6966" i="140" s="1"/>
  <c r="I6966" i="140" s="1"/>
  <c r="H1739" i="140"/>
  <c r="H6967" i="140" s="1"/>
  <c r="I6967" i="140" s="1"/>
  <c r="H1733" i="140"/>
  <c r="H6961" i="140" s="1"/>
  <c r="I6961" i="140" s="1"/>
  <c r="H1762" i="140"/>
  <c r="H6990" i="140" s="1"/>
  <c r="I6990" i="140" s="1"/>
  <c r="H1761" i="140"/>
  <c r="H6989" i="140" s="1"/>
  <c r="I6989" i="140" s="1"/>
  <c r="H1760" i="140"/>
  <c r="H6988" i="140" s="1"/>
  <c r="I6988" i="140" s="1"/>
  <c r="H1759" i="140"/>
  <c r="H6987" i="140" s="1"/>
  <c r="I6987" i="140" s="1"/>
  <c r="H1750" i="140"/>
  <c r="H6978" i="140" s="1"/>
  <c r="I6978" i="140" s="1"/>
  <c r="H1758" i="140"/>
  <c r="H6986" i="140" s="1"/>
  <c r="I6986" i="140" s="1"/>
  <c r="H1752" i="140"/>
  <c r="H6980" i="140" s="1"/>
  <c r="I6980" i="140" s="1"/>
  <c r="H1753" i="140"/>
  <c r="H6981" i="140" s="1"/>
  <c r="I6981" i="140" s="1"/>
  <c r="H1751" i="140"/>
  <c r="H6979" i="140" s="1"/>
  <c r="I6979" i="140" s="1"/>
  <c r="H1755" i="140"/>
  <c r="H6983" i="140" s="1"/>
  <c r="I6983" i="140" s="1"/>
  <c r="H1756" i="140"/>
  <c r="H6984" i="140" s="1"/>
  <c r="I6984" i="140" s="1"/>
  <c r="H1754" i="140"/>
  <c r="H6982" i="140" s="1"/>
  <c r="I6982" i="140" s="1"/>
  <c r="H1757" i="140"/>
  <c r="H6985" i="140" s="1"/>
  <c r="I6985" i="140" s="1"/>
  <c r="H1796" i="140"/>
  <c r="H7024" i="140" s="1"/>
  <c r="I7024" i="140" s="1"/>
  <c r="H1795" i="140"/>
  <c r="H7023" i="140" s="1"/>
  <c r="I7023" i="140" s="1"/>
  <c r="H1794" i="140"/>
  <c r="H7022" i="140" s="1"/>
  <c r="I7022" i="140" s="1"/>
  <c r="H1793" i="140"/>
  <c r="H7021" i="140" s="1"/>
  <c r="I7021" i="140" s="1"/>
  <c r="H1792" i="140"/>
  <c r="H7020" i="140" s="1"/>
  <c r="I7020" i="140" s="1"/>
  <c r="H1791" i="140"/>
  <c r="H7019" i="140" s="1"/>
  <c r="I7019" i="140" s="1"/>
  <c r="H1831" i="140"/>
  <c r="H7059" i="140" s="1"/>
  <c r="I7059" i="140" s="1"/>
  <c r="H1830" i="140"/>
  <c r="H7058" i="140" s="1"/>
  <c r="I7058" i="140" s="1"/>
  <c r="H1829" i="140"/>
  <c r="H7057" i="140" s="1"/>
  <c r="I7057" i="140" s="1"/>
  <c r="H1828" i="140"/>
  <c r="H7056" i="140" s="1"/>
  <c r="I7056" i="140" s="1"/>
  <c r="H1827" i="140"/>
  <c r="H7055" i="140" s="1"/>
  <c r="I7055" i="140" s="1"/>
  <c r="H1826" i="140"/>
  <c r="H7054" i="140" s="1"/>
  <c r="I7054" i="140" s="1"/>
  <c r="H1825" i="140"/>
  <c r="H7053" i="140" s="1"/>
  <c r="I7053" i="140" s="1"/>
  <c r="H1824" i="140"/>
  <c r="H7052" i="140" s="1"/>
  <c r="I7052" i="140" s="1"/>
  <c r="H1832" i="140"/>
  <c r="H7060" i="140" s="1"/>
  <c r="I7060" i="140" s="1"/>
  <c r="H1803" i="140"/>
  <c r="H7031" i="140" s="1"/>
  <c r="I7031" i="140" s="1"/>
  <c r="H1798" i="140"/>
  <c r="H7026" i="140" s="1"/>
  <c r="I7026" i="140" s="1"/>
  <c r="H1800" i="140"/>
  <c r="H7028" i="140" s="1"/>
  <c r="I7028" i="140" s="1"/>
  <c r="H1799" i="140"/>
  <c r="H7027" i="140" s="1"/>
  <c r="I7027" i="140" s="1"/>
  <c r="H1802" i="140"/>
  <c r="H7030" i="140" s="1"/>
  <c r="I7030" i="140" s="1"/>
  <c r="H1801" i="140"/>
  <c r="H7029" i="140" s="1"/>
  <c r="I7029" i="140" s="1"/>
  <c r="H1520" i="140"/>
  <c r="H6748" i="140" s="1"/>
  <c r="I6748" i="140" s="1"/>
  <c r="H1525" i="140"/>
  <c r="H6753" i="140" s="1"/>
  <c r="I6753" i="140" s="1"/>
  <c r="H1526" i="140"/>
  <c r="H6754" i="140" s="1"/>
  <c r="I6754" i="140" s="1"/>
  <c r="H1527" i="140"/>
  <c r="H6755" i="140" s="1"/>
  <c r="I6755" i="140" s="1"/>
  <c r="H1528" i="140"/>
  <c r="H6756" i="140" s="1"/>
  <c r="I6756" i="140" s="1"/>
  <c r="H1519" i="140"/>
  <c r="H6747" i="140" s="1"/>
  <c r="I6747" i="140" s="1"/>
  <c r="H1530" i="140"/>
  <c r="H6758" i="140" s="1"/>
  <c r="I6758" i="140" s="1"/>
  <c r="H1521" i="140"/>
  <c r="H6749" i="140" s="1"/>
  <c r="I6749" i="140" s="1"/>
  <c r="H1531" i="140"/>
  <c r="H6759" i="140" s="1"/>
  <c r="I6759" i="140" s="1"/>
  <c r="H1522" i="140"/>
  <c r="H6750" i="140" s="1"/>
  <c r="I6750" i="140" s="1"/>
  <c r="H1523" i="140"/>
  <c r="H6751" i="140" s="1"/>
  <c r="I6751" i="140" s="1"/>
  <c r="H1524" i="140"/>
  <c r="H6752" i="140" s="1"/>
  <c r="I6752" i="140" s="1"/>
  <c r="H1518" i="140"/>
  <c r="H6746" i="140" s="1"/>
  <c r="I6746" i="140" s="1"/>
  <c r="H1529" i="140"/>
  <c r="H6757" i="140" s="1"/>
  <c r="I6757" i="140" s="1"/>
  <c r="H1806" i="140"/>
  <c r="H7034" i="140" s="1"/>
  <c r="I7034" i="140" s="1"/>
  <c r="H1807" i="140"/>
  <c r="H7035" i="140" s="1"/>
  <c r="I7035" i="140" s="1"/>
  <c r="H1808" i="140"/>
  <c r="H7036" i="140" s="1"/>
  <c r="I7036" i="140" s="1"/>
  <c r="H1805" i="140"/>
  <c r="H7033" i="140" s="1"/>
  <c r="I7033" i="140" s="1"/>
  <c r="H1553" i="140"/>
  <c r="H6781" i="140" s="1"/>
  <c r="I6781" i="140" s="1"/>
  <c r="H1554" i="140"/>
  <c r="H6782" i="140" s="1"/>
  <c r="I6782" i="140" s="1"/>
  <c r="H1556" i="140"/>
  <c r="H6784" i="140" s="1"/>
  <c r="I6784" i="140" s="1"/>
  <c r="H1557" i="140"/>
  <c r="H6785" i="140" s="1"/>
  <c r="I6785" i="140" s="1"/>
  <c r="H1549" i="140"/>
  <c r="H6777" i="140" s="1"/>
  <c r="I6777" i="140" s="1"/>
  <c r="H1552" i="140"/>
  <c r="H6780" i="140" s="1"/>
  <c r="I6780" i="140" s="1"/>
  <c r="H1555" i="140"/>
  <c r="H6783" i="140" s="1"/>
  <c r="I6783" i="140" s="1"/>
  <c r="H1551" i="140"/>
  <c r="H6779" i="140" s="1"/>
  <c r="I6779" i="140" s="1"/>
  <c r="H1550" i="140"/>
  <c r="H6778" i="140" s="1"/>
  <c r="I6778" i="140" s="1"/>
  <c r="H1468" i="140"/>
  <c r="H6696" i="140" s="1"/>
  <c r="I6696" i="140" s="1"/>
  <c r="H1469" i="140"/>
  <c r="H6697" i="140" s="1"/>
  <c r="I6697" i="140" s="1"/>
  <c r="H1470" i="140"/>
  <c r="H6698" i="140" s="1"/>
  <c r="I6698" i="140" s="1"/>
  <c r="H1473" i="140"/>
  <c r="H6701" i="140" s="1"/>
  <c r="I6701" i="140" s="1"/>
  <c r="H1474" i="140"/>
  <c r="H6702" i="140" s="1"/>
  <c r="I6702" i="140" s="1"/>
  <c r="H1475" i="140"/>
  <c r="H6703" i="140" s="1"/>
  <c r="I6703" i="140" s="1"/>
  <c r="H1476" i="140"/>
  <c r="H6704" i="140" s="1"/>
  <c r="I6704" i="140" s="1"/>
  <c r="H1467" i="140"/>
  <c r="H6695" i="140" s="1"/>
  <c r="I6695" i="140" s="1"/>
  <c r="H1471" i="140"/>
  <c r="H6699" i="140" s="1"/>
  <c r="I6699" i="140" s="1"/>
  <c r="H1472" i="140"/>
  <c r="H6700" i="140" s="1"/>
  <c r="I6700" i="140" s="1"/>
  <c r="H1463" i="140"/>
  <c r="H6691" i="140" s="1"/>
  <c r="I6691" i="140" s="1"/>
  <c r="H1464" i="140"/>
  <c r="H6692" i="140" s="1"/>
  <c r="I6692" i="140" s="1"/>
  <c r="H1465" i="140"/>
  <c r="H6693" i="140" s="1"/>
  <c r="I6693" i="140" s="1"/>
  <c r="H1459" i="140"/>
  <c r="H6687" i="140" s="1"/>
  <c r="I6687" i="140" s="1"/>
  <c r="H1461" i="140"/>
  <c r="H6689" i="140" s="1"/>
  <c r="I6689" i="140" s="1"/>
  <c r="H1460" i="140"/>
  <c r="H6688" i="140" s="1"/>
  <c r="I6688" i="140" s="1"/>
  <c r="H1462" i="140"/>
  <c r="H6690" i="140" s="1"/>
  <c r="I6690" i="140" s="1"/>
  <c r="H1858" i="140"/>
  <c r="H7086" i="140" s="1"/>
  <c r="I7086" i="140" s="1"/>
  <c r="H1857" i="140"/>
  <c r="H7085" i="140" s="1"/>
  <c r="I7085" i="140" s="1"/>
  <c r="H1856" i="140"/>
  <c r="H7084" i="140" s="1"/>
  <c r="I7084" i="140" s="1"/>
  <c r="H1855" i="140"/>
  <c r="H7083" i="140" s="1"/>
  <c r="I7083" i="140" s="1"/>
  <c r="H1854" i="140"/>
  <c r="H7082" i="140" s="1"/>
  <c r="I7082" i="140" s="1"/>
  <c r="H1853" i="140"/>
  <c r="H7081" i="140" s="1"/>
  <c r="I7081" i="140" s="1"/>
  <c r="H1852" i="140"/>
  <c r="H7080" i="140" s="1"/>
  <c r="I7080" i="140" s="1"/>
  <c r="H1850" i="140"/>
  <c r="H7078" i="140" s="1"/>
  <c r="I7078" i="140" s="1"/>
  <c r="H1851" i="140"/>
  <c r="H7079" i="140" s="1"/>
  <c r="I7079" i="140" s="1"/>
  <c r="H1849" i="140"/>
  <c r="H7077" i="140" s="1"/>
  <c r="I7077" i="140" s="1"/>
  <c r="H1861" i="140"/>
  <c r="H7089" i="140" s="1"/>
  <c r="I7089" i="140" s="1"/>
  <c r="H1860" i="140"/>
  <c r="H7088" i="140" s="1"/>
  <c r="I7088" i="140" s="1"/>
  <c r="H1859" i="140"/>
  <c r="H7087" i="140" s="1"/>
  <c r="I7087" i="140" s="1"/>
  <c r="H1834" i="140"/>
  <c r="H7062" i="140" s="1"/>
  <c r="I7062" i="140" s="1"/>
  <c r="H1847" i="140"/>
  <c r="H7075" i="140" s="1"/>
  <c r="I7075" i="140" s="1"/>
  <c r="H1846" i="140"/>
  <c r="H7074" i="140" s="1"/>
  <c r="I7074" i="140" s="1"/>
  <c r="H1839" i="140"/>
  <c r="H7067" i="140" s="1"/>
  <c r="I7067" i="140" s="1"/>
  <c r="H1845" i="140"/>
  <c r="H7073" i="140" s="1"/>
  <c r="I7073" i="140" s="1"/>
  <c r="H1844" i="140"/>
  <c r="H7072" i="140" s="1"/>
  <c r="I7072" i="140" s="1"/>
  <c r="H1843" i="140"/>
  <c r="H7071" i="140" s="1"/>
  <c r="I7071" i="140" s="1"/>
  <c r="H1842" i="140"/>
  <c r="H7070" i="140" s="1"/>
  <c r="I7070" i="140" s="1"/>
  <c r="H1841" i="140"/>
  <c r="H7069" i="140" s="1"/>
  <c r="I7069" i="140" s="1"/>
  <c r="H1840" i="140"/>
  <c r="H7068" i="140" s="1"/>
  <c r="I7068" i="140" s="1"/>
  <c r="H1837" i="140"/>
  <c r="H7065" i="140" s="1"/>
  <c r="I7065" i="140" s="1"/>
  <c r="H1836" i="140"/>
  <c r="H7064" i="140" s="1"/>
  <c r="I7064" i="140" s="1"/>
  <c r="H1838" i="140"/>
  <c r="H7066" i="140" s="1"/>
  <c r="I7066" i="140" s="1"/>
  <c r="H1835" i="140"/>
  <c r="H7063" i="140" s="1"/>
  <c r="I7063" i="140" s="1"/>
  <c r="H1748" i="140"/>
  <c r="H6976" i="140" s="1"/>
  <c r="I6976" i="140" s="1"/>
  <c r="H1747" i="140"/>
  <c r="H6975" i="140" s="1"/>
  <c r="I6975" i="140" s="1"/>
  <c r="H1746" i="140"/>
  <c r="H6974" i="140" s="1"/>
  <c r="I6974" i="140" s="1"/>
  <c r="H1745" i="140"/>
  <c r="H6973" i="140" s="1"/>
  <c r="I6973" i="140" s="1"/>
  <c r="H1744" i="140"/>
  <c r="H6972" i="140" s="1"/>
  <c r="I6972" i="140" s="1"/>
  <c r="H1743" i="140"/>
  <c r="H6971" i="140" s="1"/>
  <c r="I6971" i="140" s="1"/>
  <c r="H1742" i="140"/>
  <c r="H6970" i="140" s="1"/>
  <c r="I6970" i="140" s="1"/>
  <c r="H1789" i="140"/>
  <c r="H7017" i="140" s="1"/>
  <c r="I7017" i="140" s="1"/>
  <c r="H1787" i="140"/>
  <c r="H7015" i="140" s="1"/>
  <c r="I7015" i="140" s="1"/>
  <c r="H1788" i="140"/>
  <c r="H7016" i="140" s="1"/>
  <c r="I7016" i="140" s="1"/>
  <c r="H1784" i="140"/>
  <c r="H7012" i="140" s="1"/>
  <c r="I7012" i="140" s="1"/>
  <c r="H1785" i="140"/>
  <c r="H7013" i="140" s="1"/>
  <c r="I7013" i="140" s="1"/>
  <c r="H1783" i="140"/>
  <c r="H7011" i="140" s="1"/>
  <c r="I7011" i="140" s="1"/>
  <c r="H1822" i="140"/>
  <c r="H7050" i="140" s="1"/>
  <c r="I7050" i="140" s="1"/>
  <c r="H1820" i="140"/>
  <c r="H7048" i="140" s="1"/>
  <c r="I7048" i="140" s="1"/>
  <c r="H1821" i="140"/>
  <c r="H7049" i="140" s="1"/>
  <c r="I7049" i="140" s="1"/>
  <c r="H1814" i="140"/>
  <c r="H7042" i="140" s="1"/>
  <c r="I7042" i="140" s="1"/>
  <c r="H1810" i="140"/>
  <c r="H7038" i="140" s="1"/>
  <c r="I7038" i="140" s="1"/>
  <c r="H1813" i="140"/>
  <c r="H7041" i="140" s="1"/>
  <c r="I7041" i="140" s="1"/>
  <c r="H1818" i="140"/>
  <c r="H7046" i="140" s="1"/>
  <c r="I7046" i="140" s="1"/>
  <c r="H1817" i="140"/>
  <c r="H7045" i="140" s="1"/>
  <c r="I7045" i="140" s="1"/>
  <c r="H1811" i="140"/>
  <c r="H7039" i="140" s="1"/>
  <c r="I7039" i="140" s="1"/>
  <c r="H1812" i="140"/>
  <c r="H7040" i="140" s="1"/>
  <c r="I7040" i="140" s="1"/>
  <c r="H1816" i="140"/>
  <c r="H7044" i="140" s="1"/>
  <c r="I7044" i="140" s="1"/>
  <c r="H1815" i="140"/>
  <c r="H7043" i="140" s="1"/>
  <c r="I7043" i="140" s="1"/>
  <c r="H1887" i="140"/>
  <c r="H7115" i="140" s="1"/>
  <c r="I7115" i="140" s="1"/>
  <c r="H1882" i="140"/>
  <c r="H7110" i="140" s="1"/>
  <c r="I7110" i="140" s="1"/>
  <c r="H1883" i="140"/>
  <c r="H7111" i="140" s="1"/>
  <c r="I7111" i="140" s="1"/>
  <c r="H1884" i="140"/>
  <c r="H7112" i="140" s="1"/>
  <c r="I7112" i="140" s="1"/>
  <c r="H1885" i="140"/>
  <c r="H7113" i="140" s="1"/>
  <c r="I7113" i="140" s="1"/>
  <c r="H1886" i="140"/>
  <c r="H7114" i="140" s="1"/>
  <c r="I7114" i="140" s="1"/>
  <c r="H1869" i="140"/>
  <c r="H7097" i="140" s="1"/>
  <c r="I7097" i="140" s="1"/>
  <c r="H1870" i="140"/>
  <c r="H7098" i="140" s="1"/>
  <c r="I7098" i="140" s="1"/>
  <c r="H1871" i="140"/>
  <c r="H7099" i="140" s="1"/>
  <c r="I7099" i="140" s="1"/>
  <c r="H1873" i="140"/>
  <c r="H7101" i="140" s="1"/>
  <c r="I7101" i="140" s="1"/>
  <c r="H1874" i="140"/>
  <c r="H7102" i="140" s="1"/>
  <c r="I7102" i="140" s="1"/>
  <c r="H1875" i="140"/>
  <c r="H7103" i="140" s="1"/>
  <c r="I7103" i="140" s="1"/>
  <c r="H1876" i="140"/>
  <c r="H7104" i="140" s="1"/>
  <c r="I7104" i="140" s="1"/>
  <c r="H1878" i="140"/>
  <c r="H7106" i="140" s="1"/>
  <c r="I7106" i="140" s="1"/>
  <c r="H1868" i="140"/>
  <c r="H7096" i="140" s="1"/>
  <c r="I7096" i="140" s="1"/>
  <c r="H1879" i="140"/>
  <c r="H7107" i="140" s="1"/>
  <c r="I7107" i="140" s="1"/>
  <c r="H1877" i="140"/>
  <c r="H7105" i="140" s="1"/>
  <c r="I7105" i="140" s="1"/>
  <c r="H1880" i="140"/>
  <c r="H7108" i="140" s="1"/>
  <c r="I7108" i="140" s="1"/>
  <c r="H1872" i="140"/>
  <c r="H7100" i="140" s="1"/>
  <c r="I7100" i="140" s="1"/>
  <c r="H1865" i="140"/>
  <c r="H7093" i="140" s="1"/>
  <c r="I7093" i="140" s="1"/>
  <c r="H1864" i="140"/>
  <c r="H7092" i="140" s="1"/>
  <c r="I7092" i="140" s="1"/>
  <c r="H1866" i="140"/>
  <c r="H7094" i="140" s="1"/>
  <c r="I7094" i="140" s="1"/>
  <c r="H1863" i="140"/>
  <c r="H7091" i="140" s="1"/>
  <c r="I7091" i="140" s="1"/>
  <c r="E2109" i="140"/>
  <c r="E2978" i="140"/>
  <c r="J2003" i="140"/>
  <c r="J2002" i="140"/>
  <c r="J2001" i="140"/>
  <c r="J929" i="140"/>
  <c r="F1011" i="140"/>
  <c r="J1011" i="140" s="1"/>
  <c r="J930" i="140"/>
  <c r="F1012" i="140"/>
  <c r="J1012" i="140" s="1"/>
  <c r="J931" i="140"/>
  <c r="F1013" i="140"/>
  <c r="J1013" i="140" s="1"/>
  <c r="J932" i="140"/>
  <c r="F1014" i="140"/>
  <c r="J1014" i="140" s="1"/>
  <c r="J933" i="140"/>
  <c r="F1015" i="140"/>
  <c r="J1015" i="140" s="1"/>
  <c r="J934" i="140"/>
  <c r="F1016" i="140"/>
  <c r="J1016" i="140" s="1"/>
  <c r="J935" i="140"/>
  <c r="F1017" i="140"/>
  <c r="J1017" i="140" s="1"/>
  <c r="J936" i="140"/>
  <c r="F1018" i="140"/>
  <c r="J1018" i="140" s="1"/>
  <c r="J937" i="140"/>
  <c r="F1019" i="140"/>
  <c r="J1019" i="140" s="1"/>
  <c r="J938" i="140"/>
  <c r="F1020" i="140"/>
  <c r="J1020" i="140" s="1"/>
  <c r="J939" i="140"/>
  <c r="F1021" i="140"/>
  <c r="J1021" i="140" s="1"/>
  <c r="J940" i="140"/>
  <c r="F1022" i="140"/>
  <c r="J1022" i="140" s="1"/>
  <c r="J941" i="140"/>
  <c r="F1023" i="140"/>
  <c r="J1023" i="140" s="1"/>
  <c r="J942" i="140"/>
  <c r="F1024" i="140"/>
  <c r="J1024" i="140" s="1"/>
  <c r="J943" i="140"/>
  <c r="F1025" i="140"/>
  <c r="J1025" i="140" s="1"/>
  <c r="J944" i="140"/>
  <c r="F1026" i="140"/>
  <c r="J1026" i="140" s="1"/>
  <c r="J945" i="140"/>
  <c r="F1027" i="140"/>
  <c r="J1027" i="140" s="1"/>
  <c r="J946" i="140"/>
  <c r="F1028" i="140"/>
  <c r="J1028" i="140" s="1"/>
  <c r="J947" i="140"/>
  <c r="F1029" i="140"/>
  <c r="J1029" i="140" s="1"/>
  <c r="J948" i="140"/>
  <c r="F1030" i="140"/>
  <c r="J1030" i="140" s="1"/>
  <c r="J956" i="140"/>
  <c r="F1038" i="140"/>
  <c r="J1038" i="140" s="1"/>
  <c r="J957" i="140"/>
  <c r="F1039" i="140"/>
  <c r="J1039" i="140" s="1"/>
  <c r="J958" i="140"/>
  <c r="F1040" i="140"/>
  <c r="J1040" i="140" s="1"/>
  <c r="J959" i="140"/>
  <c r="F1041" i="140"/>
  <c r="J1041" i="140" s="1"/>
  <c r="J960" i="140"/>
  <c r="F1042" i="140"/>
  <c r="J1042" i="140" s="1"/>
  <c r="J961" i="140"/>
  <c r="F1043" i="140"/>
  <c r="J1043" i="140" s="1"/>
  <c r="J962" i="140"/>
  <c r="F1044" i="140"/>
  <c r="J1044" i="140" s="1"/>
  <c r="J963" i="140"/>
  <c r="F1045" i="140"/>
  <c r="J1045" i="140" s="1"/>
  <c r="J964" i="140"/>
  <c r="F1046" i="140"/>
  <c r="J1046" i="140" s="1"/>
  <c r="J965" i="140"/>
  <c r="F1047" i="140"/>
  <c r="J1047" i="140" s="1"/>
  <c r="J966" i="140"/>
  <c r="F1048" i="140"/>
  <c r="J1048" i="140" s="1"/>
  <c r="J920" i="140"/>
  <c r="F1002" i="140"/>
  <c r="J1002" i="140" s="1"/>
  <c r="J921" i="140"/>
  <c r="F1003" i="140"/>
  <c r="J1003" i="140" s="1"/>
  <c r="J922" i="140"/>
  <c r="F1004" i="140"/>
  <c r="J1004" i="140" s="1"/>
  <c r="J923" i="140"/>
  <c r="F1005" i="140"/>
  <c r="J1005" i="140" s="1"/>
  <c r="J924" i="140"/>
  <c r="F1006" i="140"/>
  <c r="J1006" i="140" s="1"/>
  <c r="J925" i="140"/>
  <c r="F1007" i="140"/>
  <c r="J1007" i="140" s="1"/>
  <c r="J926" i="140"/>
  <c r="F1008" i="140"/>
  <c r="J1008" i="140" s="1"/>
  <c r="J927" i="140"/>
  <c r="F1009" i="140"/>
  <c r="J1009" i="140" s="1"/>
  <c r="J928" i="140"/>
  <c r="F1010" i="140"/>
  <c r="J1010" i="140" s="1"/>
  <c r="J949" i="140"/>
  <c r="F1031" i="140"/>
  <c r="J1031" i="140" s="1"/>
  <c r="J950" i="140"/>
  <c r="F1032" i="140"/>
  <c r="J1032" i="140" s="1"/>
  <c r="J951" i="140"/>
  <c r="F1033" i="140"/>
  <c r="J1033" i="140" s="1"/>
  <c r="J952" i="140"/>
  <c r="F1034" i="140"/>
  <c r="J1034" i="140" s="1"/>
  <c r="J953" i="140"/>
  <c r="F1035" i="140"/>
  <c r="J1035" i="140" s="1"/>
  <c r="J954" i="140"/>
  <c r="F1036" i="140"/>
  <c r="J1036" i="140" s="1"/>
  <c r="J955" i="140"/>
  <c r="F1037" i="140"/>
  <c r="J1037" i="140" s="1"/>
  <c r="J901" i="140"/>
  <c r="F983" i="140"/>
  <c r="J983" i="140" s="1"/>
  <c r="J902" i="140"/>
  <c r="F984" i="140"/>
  <c r="J984" i="140" s="1"/>
  <c r="J903" i="140"/>
  <c r="F985" i="140"/>
  <c r="J985" i="140" s="1"/>
  <c r="J904" i="140"/>
  <c r="F986" i="140"/>
  <c r="J986" i="140" s="1"/>
  <c r="J905" i="140"/>
  <c r="F987" i="140"/>
  <c r="J987" i="140" s="1"/>
  <c r="J906" i="140"/>
  <c r="F988" i="140"/>
  <c r="J988" i="140" s="1"/>
  <c r="J907" i="140"/>
  <c r="F989" i="140"/>
  <c r="J989" i="140" s="1"/>
  <c r="J908" i="140"/>
  <c r="F990" i="140"/>
  <c r="J990" i="140" s="1"/>
  <c r="J909" i="140"/>
  <c r="F991" i="140"/>
  <c r="J991" i="140" s="1"/>
  <c r="J910" i="140"/>
  <c r="F992" i="140"/>
  <c r="J992" i="140" s="1"/>
  <c r="J911" i="140"/>
  <c r="F993" i="140"/>
  <c r="J993" i="140" s="1"/>
  <c r="J912" i="140"/>
  <c r="F994" i="140"/>
  <c r="J994" i="140" s="1"/>
  <c r="J913" i="140"/>
  <c r="F995" i="140"/>
  <c r="J995" i="140" s="1"/>
  <c r="J914" i="140"/>
  <c r="F996" i="140"/>
  <c r="J996" i="140" s="1"/>
  <c r="J915" i="140"/>
  <c r="F997" i="140"/>
  <c r="J997" i="140" s="1"/>
  <c r="J916" i="140"/>
  <c r="F998" i="140"/>
  <c r="J998" i="140" s="1"/>
  <c r="J917" i="140"/>
  <c r="F999" i="140"/>
  <c r="J999" i="140" s="1"/>
  <c r="J918" i="140"/>
  <c r="F1000" i="140"/>
  <c r="J1000" i="140" s="1"/>
  <c r="J919" i="140"/>
  <c r="F1001" i="140"/>
  <c r="J1001" i="140" s="1"/>
  <c r="J885" i="140"/>
  <c r="F967" i="140"/>
  <c r="J886" i="140"/>
  <c r="F968" i="140"/>
  <c r="J887" i="140"/>
  <c r="F969" i="140"/>
  <c r="J888" i="140"/>
  <c r="F970" i="140"/>
  <c r="J889" i="140"/>
  <c r="F971" i="140"/>
  <c r="J890" i="140"/>
  <c r="F972" i="140"/>
  <c r="J816" i="140"/>
  <c r="J898" i="140"/>
  <c r="J817" i="140"/>
  <c r="J899" i="140"/>
  <c r="J818" i="140"/>
  <c r="J900" i="140"/>
  <c r="J815" i="140"/>
  <c r="J897" i="140"/>
  <c r="J810" i="140"/>
  <c r="J847" i="140"/>
  <c r="J848" i="140"/>
  <c r="J849" i="140"/>
  <c r="J850" i="140"/>
  <c r="J851" i="140"/>
  <c r="J852" i="140"/>
  <c r="J853" i="140"/>
  <c r="J854" i="140"/>
  <c r="J855" i="140"/>
  <c r="J856" i="140"/>
  <c r="J857" i="140"/>
  <c r="J858" i="140"/>
  <c r="J859" i="140"/>
  <c r="J860" i="140"/>
  <c r="J861" i="140"/>
  <c r="J862" i="140"/>
  <c r="J863" i="140"/>
  <c r="J864" i="140"/>
  <c r="J865" i="140"/>
  <c r="J866" i="140"/>
  <c r="J874" i="140"/>
  <c r="J875" i="140"/>
  <c r="J876" i="140"/>
  <c r="J877" i="140"/>
  <c r="J878" i="140"/>
  <c r="J879" i="140"/>
  <c r="J880" i="140"/>
  <c r="J881" i="140"/>
  <c r="J882" i="140"/>
  <c r="J883" i="140"/>
  <c r="J884" i="140"/>
  <c r="J838" i="140"/>
  <c r="J839" i="140"/>
  <c r="J840" i="140"/>
  <c r="J841" i="140"/>
  <c r="J842" i="140"/>
  <c r="J843" i="140"/>
  <c r="J844" i="140"/>
  <c r="J845" i="140"/>
  <c r="J846" i="140"/>
  <c r="J867" i="140"/>
  <c r="J868" i="140"/>
  <c r="J869" i="140"/>
  <c r="J870" i="140"/>
  <c r="J871" i="140"/>
  <c r="J872" i="140"/>
  <c r="J873" i="140"/>
  <c r="J819" i="140"/>
  <c r="J820" i="140"/>
  <c r="J821" i="140"/>
  <c r="J822" i="140"/>
  <c r="J823" i="140"/>
  <c r="J824" i="140"/>
  <c r="J825" i="140"/>
  <c r="J826" i="140"/>
  <c r="J827" i="140"/>
  <c r="J828" i="140"/>
  <c r="J829" i="140"/>
  <c r="J830" i="140"/>
  <c r="J831" i="140"/>
  <c r="J832" i="140"/>
  <c r="J833" i="140"/>
  <c r="J834" i="140"/>
  <c r="J835" i="140"/>
  <c r="J836" i="140"/>
  <c r="J837" i="140"/>
  <c r="B44" i="201"/>
  <c r="F18" i="201"/>
  <c r="G28" i="201"/>
  <c r="H28" i="201" s="1"/>
  <c r="A28" i="201"/>
  <c r="A27" i="201"/>
  <c r="G27" i="201"/>
  <c r="H27" i="201" s="1"/>
  <c r="A18" i="201"/>
  <c r="H17" i="201"/>
  <c r="A17" i="201"/>
  <c r="K47" i="201"/>
  <c r="H40" i="201"/>
  <c r="H29" i="156"/>
  <c r="H30" i="156"/>
  <c r="H16" i="48"/>
  <c r="L1176" i="140" l="1"/>
  <c r="H5572" i="140"/>
  <c r="J5572" i="140" s="1"/>
  <c r="J283" i="162"/>
  <c r="J284" i="162"/>
  <c r="F59" i="202"/>
  <c r="G58" i="202"/>
  <c r="J4714" i="140"/>
  <c r="H5584" i="140"/>
  <c r="J5584" i="140" s="1"/>
  <c r="J4711" i="140"/>
  <c r="H5581" i="140"/>
  <c r="J5581" i="140" s="1"/>
  <c r="J5479" i="140"/>
  <c r="H6349" i="140"/>
  <c r="J6349" i="140" s="1"/>
  <c r="J4713" i="140"/>
  <c r="H5583" i="140"/>
  <c r="J5583" i="140" s="1"/>
  <c r="J4706" i="140"/>
  <c r="H5576" i="140"/>
  <c r="J5576" i="140" s="1"/>
  <c r="J4701" i="140"/>
  <c r="H5571" i="140"/>
  <c r="J5571" i="140" s="1"/>
  <c r="J5478" i="140"/>
  <c r="H6348" i="140"/>
  <c r="J6348" i="140" s="1"/>
  <c r="J5475" i="140"/>
  <c r="H6345" i="140"/>
  <c r="J6345" i="140" s="1"/>
  <c r="J4715" i="140"/>
  <c r="H5585" i="140"/>
  <c r="J5585" i="140" s="1"/>
  <c r="J4708" i="140"/>
  <c r="H5578" i="140"/>
  <c r="J5578" i="140" s="1"/>
  <c r="J4700" i="140"/>
  <c r="H5570" i="140"/>
  <c r="J5570" i="140" s="1"/>
  <c r="J4704" i="140"/>
  <c r="H5574" i="140"/>
  <c r="J5574" i="140" s="1"/>
  <c r="J4712" i="140"/>
  <c r="H5582" i="140"/>
  <c r="J5582" i="140" s="1"/>
  <c r="J5470" i="140"/>
  <c r="H6340" i="140"/>
  <c r="J6340" i="140" s="1"/>
  <c r="J5469" i="140"/>
  <c r="H6339" i="140"/>
  <c r="J6339" i="140" s="1"/>
  <c r="J5472" i="140"/>
  <c r="H6342" i="140"/>
  <c r="J6342" i="140" s="1"/>
  <c r="J5471" i="140"/>
  <c r="H6341" i="140"/>
  <c r="J6341" i="140" s="1"/>
  <c r="J5468" i="140"/>
  <c r="H6338" i="140"/>
  <c r="J6338" i="140" s="1"/>
  <c r="J5477" i="140"/>
  <c r="H6347" i="140"/>
  <c r="J6347" i="140" s="1"/>
  <c r="J5476" i="140"/>
  <c r="H6346" i="140"/>
  <c r="J6346" i="140" s="1"/>
  <c r="J5474" i="140"/>
  <c r="H6344" i="140"/>
  <c r="J6344" i="140" s="1"/>
  <c r="J5473" i="140"/>
  <c r="H6343" i="140"/>
  <c r="J6343" i="140" s="1"/>
  <c r="J5484" i="140"/>
  <c r="H6354" i="140"/>
  <c r="J6354" i="140" s="1"/>
  <c r="J5483" i="140"/>
  <c r="H6353" i="140"/>
  <c r="J6353" i="140" s="1"/>
  <c r="J5482" i="140"/>
  <c r="H6352" i="140"/>
  <c r="J6352" i="140" s="1"/>
  <c r="J5481" i="140"/>
  <c r="H6351" i="140"/>
  <c r="J6351" i="140" s="1"/>
  <c r="J5480" i="140"/>
  <c r="H6350" i="140"/>
  <c r="J6350" i="140" s="1"/>
  <c r="J4703" i="140"/>
  <c r="H5573" i="140"/>
  <c r="J5573" i="140" s="1"/>
  <c r="J4705" i="140"/>
  <c r="H5575" i="140"/>
  <c r="J5575" i="140" s="1"/>
  <c r="J4707" i="140"/>
  <c r="H5577" i="140"/>
  <c r="J5577" i="140" s="1"/>
  <c r="J4709" i="140"/>
  <c r="H5579" i="140"/>
  <c r="J5579" i="140" s="1"/>
  <c r="J4710" i="140"/>
  <c r="H5580" i="140"/>
  <c r="J5580" i="140" s="1"/>
  <c r="H5546" i="140"/>
  <c r="H4962" i="140"/>
  <c r="H4960" i="140"/>
  <c r="H4968" i="140"/>
  <c r="H4969" i="140"/>
  <c r="H4970" i="140"/>
  <c r="H4971" i="140"/>
  <c r="H4972" i="140"/>
  <c r="H4973" i="140"/>
  <c r="H4974" i="140"/>
  <c r="H4975" i="140"/>
  <c r="H4976" i="140"/>
  <c r="H4959" i="140"/>
  <c r="H4965" i="140"/>
  <c r="H4961" i="140"/>
  <c r="H4967" i="140"/>
  <c r="H4966" i="140"/>
  <c r="H4964" i="140"/>
  <c r="H4963" i="140"/>
  <c r="H4857" i="140"/>
  <c r="H4905" i="140"/>
  <c r="H4917" i="140"/>
  <c r="H4919" i="140"/>
  <c r="H5523" i="140"/>
  <c r="H5524" i="140"/>
  <c r="H5522" i="140"/>
  <c r="H5521" i="140"/>
  <c r="H5520" i="140"/>
  <c r="H5519" i="140"/>
  <c r="H5518" i="140"/>
  <c r="H5517" i="140"/>
  <c r="H5373" i="140"/>
  <c r="H5374" i="140"/>
  <c r="H5375" i="140"/>
  <c r="H5262" i="140"/>
  <c r="H5261" i="140"/>
  <c r="H5515" i="140"/>
  <c r="H5514" i="140"/>
  <c r="H5513" i="140"/>
  <c r="H5504" i="140"/>
  <c r="H5506" i="140"/>
  <c r="H5512" i="140"/>
  <c r="H5503" i="140"/>
  <c r="H5511" i="140"/>
  <c r="H5510" i="140"/>
  <c r="H5508" i="140"/>
  <c r="H5507" i="140"/>
  <c r="H5505" i="140"/>
  <c r="H5502" i="140"/>
  <c r="H5509" i="140"/>
  <c r="H5527" i="140"/>
  <c r="H5528" i="140"/>
  <c r="H5532" i="140"/>
  <c r="H5526" i="140"/>
  <c r="H5534" i="140"/>
  <c r="H5533" i="140"/>
  <c r="H5531" i="140"/>
  <c r="H5530" i="140"/>
  <c r="H5529" i="140"/>
  <c r="H4930" i="140"/>
  <c r="H5277" i="140"/>
  <c r="H5272" i="140"/>
  <c r="H5312" i="140"/>
  <c r="H5311" i="140"/>
  <c r="H5310" i="140"/>
  <c r="H5309" i="140"/>
  <c r="H5308" i="140"/>
  <c r="H5313" i="140"/>
  <c r="H4949" i="140"/>
  <c r="H4950" i="140"/>
  <c r="H4951" i="140"/>
  <c r="H4954" i="140"/>
  <c r="H4955" i="140"/>
  <c r="H4956" i="140"/>
  <c r="J4956" i="140" s="1"/>
  <c r="H4957" i="140"/>
  <c r="H4948" i="140"/>
  <c r="H4952" i="140"/>
  <c r="H4953" i="140"/>
  <c r="H4940" i="140"/>
  <c r="H4941" i="140"/>
  <c r="H5270" i="140"/>
  <c r="H5268" i="140"/>
  <c r="H5269" i="140"/>
  <c r="H5299" i="140"/>
  <c r="H5298" i="140"/>
  <c r="H5297" i="140"/>
  <c r="H5296" i="140"/>
  <c r="J4716" i="140"/>
  <c r="H5586" i="140"/>
  <c r="J5586" i="140" s="1"/>
  <c r="H2941" i="140"/>
  <c r="J2941" i="140" s="1"/>
  <c r="H5549" i="140"/>
  <c r="H2939" i="140"/>
  <c r="J2939" i="140" s="1"/>
  <c r="H5547" i="140"/>
  <c r="H2940" i="140"/>
  <c r="J2940" i="140" s="1"/>
  <c r="H5548" i="140"/>
  <c r="H2951" i="140"/>
  <c r="J2951" i="140" s="1"/>
  <c r="H5559" i="140"/>
  <c r="H2950" i="140"/>
  <c r="J2950" i="140" s="1"/>
  <c r="H5558" i="140"/>
  <c r="H2949" i="140"/>
  <c r="J2949" i="140" s="1"/>
  <c r="H5557" i="140"/>
  <c r="H2948" i="140"/>
  <c r="J2948" i="140" s="1"/>
  <c r="H5556" i="140"/>
  <c r="H2947" i="140"/>
  <c r="J2947" i="140" s="1"/>
  <c r="H5555" i="140"/>
  <c r="H2946" i="140"/>
  <c r="J2946" i="140" s="1"/>
  <c r="H5554" i="140"/>
  <c r="H2945" i="140"/>
  <c r="J2945" i="140" s="1"/>
  <c r="H5553" i="140"/>
  <c r="H2944" i="140"/>
  <c r="J2944" i="140" s="1"/>
  <c r="H5552" i="140"/>
  <c r="H2943" i="140"/>
  <c r="J2943" i="140" s="1"/>
  <c r="H5551" i="140"/>
  <c r="H2942" i="140"/>
  <c r="J2942" i="140" s="1"/>
  <c r="H5550" i="140"/>
  <c r="H2930" i="140"/>
  <c r="J2930" i="140" s="1"/>
  <c r="H5538" i="140"/>
  <c r="H2931" i="140"/>
  <c r="J2931" i="140" s="1"/>
  <c r="H5539" i="140"/>
  <c r="H2932" i="140"/>
  <c r="J2932" i="140" s="1"/>
  <c r="H5540" i="140"/>
  <c r="H2933" i="140"/>
  <c r="J2933" i="140" s="1"/>
  <c r="H5541" i="140"/>
  <c r="H2934" i="140"/>
  <c r="J2934" i="140" s="1"/>
  <c r="H5542" i="140"/>
  <c r="H2935" i="140"/>
  <c r="J2935" i="140" s="1"/>
  <c r="H5543" i="140"/>
  <c r="H2928" i="140"/>
  <c r="J2928" i="140" s="1"/>
  <c r="H5536" i="140"/>
  <c r="H2929" i="140"/>
  <c r="J2929" i="140" s="1"/>
  <c r="H5537" i="140"/>
  <c r="H4944" i="140"/>
  <c r="H2336" i="140"/>
  <c r="J2336" i="140" s="1"/>
  <c r="H4945" i="140"/>
  <c r="H2337" i="140"/>
  <c r="J2337" i="140" s="1"/>
  <c r="H4946" i="140"/>
  <c r="H2338" i="140"/>
  <c r="J2338" i="140" s="1"/>
  <c r="H4942" i="140"/>
  <c r="H2334" i="140"/>
  <c r="J2334" i="140" s="1"/>
  <c r="H4943" i="140"/>
  <c r="H2335" i="140"/>
  <c r="J2335" i="140" s="1"/>
  <c r="H2388" i="140"/>
  <c r="J2388" i="140" s="1"/>
  <c r="H4996" i="140"/>
  <c r="H2387" i="140"/>
  <c r="J2387" i="140" s="1"/>
  <c r="H4995" i="140"/>
  <c r="H2386" i="140"/>
  <c r="J2386" i="140" s="1"/>
  <c r="H4994" i="140"/>
  <c r="H2389" i="140"/>
  <c r="J2389" i="140" s="1"/>
  <c r="H4997" i="140"/>
  <c r="H2385" i="140"/>
  <c r="J2385" i="140" s="1"/>
  <c r="H4993" i="140"/>
  <c r="H2384" i="140"/>
  <c r="J2384" i="140" s="1"/>
  <c r="H4992" i="140"/>
  <c r="H2490" i="140"/>
  <c r="J2490" i="140" s="1"/>
  <c r="H5098" i="140"/>
  <c r="H2491" i="140"/>
  <c r="J2491" i="140" s="1"/>
  <c r="H5099" i="140"/>
  <c r="H2492" i="140"/>
  <c r="J2492" i="140" s="1"/>
  <c r="H5100" i="140"/>
  <c r="H2493" i="140"/>
  <c r="J2493" i="140" s="1"/>
  <c r="H5101" i="140"/>
  <c r="H2477" i="140"/>
  <c r="J2477" i="140" s="1"/>
  <c r="H5085" i="140"/>
  <c r="H2489" i="140"/>
  <c r="J2489" i="140" s="1"/>
  <c r="H5097" i="140"/>
  <c r="H2478" i="140"/>
  <c r="J2478" i="140" s="1"/>
  <c r="H5086" i="140"/>
  <c r="H2479" i="140"/>
  <c r="J2479" i="140" s="1"/>
  <c r="H5087" i="140"/>
  <c r="H2480" i="140"/>
  <c r="J2480" i="140" s="1"/>
  <c r="H5088" i="140"/>
  <c r="H2481" i="140"/>
  <c r="J2481" i="140" s="1"/>
  <c r="H5089" i="140"/>
  <c r="H2482" i="140"/>
  <c r="J2482" i="140" s="1"/>
  <c r="H5090" i="140"/>
  <c r="H2483" i="140"/>
  <c r="J2483" i="140" s="1"/>
  <c r="H5091" i="140"/>
  <c r="H2484" i="140"/>
  <c r="J2484" i="140" s="1"/>
  <c r="H5092" i="140"/>
  <c r="H2485" i="140"/>
  <c r="J2485" i="140" s="1"/>
  <c r="H5093" i="140"/>
  <c r="H2486" i="140"/>
  <c r="J2486" i="140" s="1"/>
  <c r="H5094" i="140"/>
  <c r="H2487" i="140"/>
  <c r="J2487" i="140" s="1"/>
  <c r="H5095" i="140"/>
  <c r="H2488" i="140"/>
  <c r="J2488" i="140" s="1"/>
  <c r="H5096" i="140"/>
  <c r="H2498" i="140"/>
  <c r="J2498" i="140" s="1"/>
  <c r="H5106" i="140"/>
  <c r="H2499" i="140"/>
  <c r="J2499" i="140" s="1"/>
  <c r="H5107" i="140"/>
  <c r="H2501" i="140"/>
  <c r="J2501" i="140" s="1"/>
  <c r="H5109" i="140"/>
  <c r="H2502" i="140"/>
  <c r="J2502" i="140" s="1"/>
  <c r="H5110" i="140"/>
  <c r="H2503" i="140"/>
  <c r="J2503" i="140" s="1"/>
  <c r="H5111" i="140"/>
  <c r="H2504" i="140"/>
  <c r="J2504" i="140" s="1"/>
  <c r="H5112" i="140"/>
  <c r="H2505" i="140"/>
  <c r="J2505" i="140" s="1"/>
  <c r="H5113" i="140"/>
  <c r="H5983" i="140" s="1"/>
  <c r="J5983" i="140" s="1"/>
  <c r="H2506" i="140"/>
  <c r="J2506" i="140" s="1"/>
  <c r="H5114" i="140"/>
  <c r="H2507" i="140"/>
  <c r="J2507" i="140" s="1"/>
  <c r="H5115" i="140"/>
  <c r="H2500" i="140"/>
  <c r="J2500" i="140" s="1"/>
  <c r="H5108" i="140"/>
  <c r="H2497" i="140"/>
  <c r="J2497" i="140" s="1"/>
  <c r="H5105" i="140"/>
  <c r="H2495" i="140"/>
  <c r="J2495" i="140" s="1"/>
  <c r="H5103" i="140"/>
  <c r="H2496" i="140"/>
  <c r="J2496" i="140" s="1"/>
  <c r="H5104" i="140"/>
  <c r="H2520" i="140"/>
  <c r="J2520" i="140" s="1"/>
  <c r="H5128" i="140"/>
  <c r="H2512" i="140"/>
  <c r="J2512" i="140" s="1"/>
  <c r="H5120" i="140"/>
  <c r="H2511" i="140"/>
  <c r="J2511" i="140" s="1"/>
  <c r="H5119" i="140"/>
  <c r="H2509" i="140"/>
  <c r="J2509" i="140" s="1"/>
  <c r="H5117" i="140"/>
  <c r="H2519" i="140"/>
  <c r="J2519" i="140" s="1"/>
  <c r="H5127" i="140"/>
  <c r="H2518" i="140"/>
  <c r="J2518" i="140" s="1"/>
  <c r="H5126" i="140"/>
  <c r="H2513" i="140"/>
  <c r="J2513" i="140" s="1"/>
  <c r="H5121" i="140"/>
  <c r="H2517" i="140"/>
  <c r="J2517" i="140" s="1"/>
  <c r="H5125" i="140"/>
  <c r="H2516" i="140"/>
  <c r="J2516" i="140" s="1"/>
  <c r="H5124" i="140"/>
  <c r="H2515" i="140"/>
  <c r="J2515" i="140" s="1"/>
  <c r="H5123" i="140"/>
  <c r="H2514" i="140"/>
  <c r="J2514" i="140" s="1"/>
  <c r="H5122" i="140"/>
  <c r="H2510" i="140"/>
  <c r="J2510" i="140" s="1"/>
  <c r="H5118" i="140"/>
  <c r="H2522" i="140"/>
  <c r="J2522" i="140" s="1"/>
  <c r="H5130" i="140"/>
  <c r="H2529" i="140"/>
  <c r="J2529" i="140" s="1"/>
  <c r="H5137" i="140"/>
  <c r="H2532" i="140"/>
  <c r="J2532" i="140" s="1"/>
  <c r="H5140" i="140"/>
  <c r="H2533" i="140"/>
  <c r="J2533" i="140" s="1"/>
  <c r="H5141" i="140"/>
  <c r="H2530" i="140"/>
  <c r="J2530" i="140" s="1"/>
  <c r="H5138" i="140"/>
  <c r="H2523" i="140"/>
  <c r="J2523" i="140" s="1"/>
  <c r="H5131" i="140"/>
  <c r="H2524" i="140"/>
  <c r="J2524" i="140" s="1"/>
  <c r="H5132" i="140"/>
  <c r="H2525" i="140"/>
  <c r="J2525" i="140" s="1"/>
  <c r="H5133" i="140"/>
  <c r="H2526" i="140"/>
  <c r="J2526" i="140" s="1"/>
  <c r="H5134" i="140"/>
  <c r="H2531" i="140"/>
  <c r="J2531" i="140" s="1"/>
  <c r="H5139" i="140"/>
  <c r="H2527" i="140"/>
  <c r="J2527" i="140" s="1"/>
  <c r="H5135" i="140"/>
  <c r="H2528" i="140"/>
  <c r="J2528" i="140" s="1"/>
  <c r="H5136" i="140"/>
  <c r="H2538" i="140"/>
  <c r="J2538" i="140" s="1"/>
  <c r="H5146" i="140"/>
  <c r="H2539" i="140"/>
  <c r="J2539" i="140" s="1"/>
  <c r="H5147" i="140"/>
  <c r="H2541" i="140"/>
  <c r="J2541" i="140" s="1"/>
  <c r="H5149" i="140"/>
  <c r="H2542" i="140"/>
  <c r="J2542" i="140" s="1"/>
  <c r="H5150" i="140"/>
  <c r="H2543" i="140"/>
  <c r="J2543" i="140" s="1"/>
  <c r="H5151" i="140"/>
  <c r="H2544" i="140"/>
  <c r="J2544" i="140" s="1"/>
  <c r="H5152" i="140"/>
  <c r="H2545" i="140"/>
  <c r="J2545" i="140" s="1"/>
  <c r="H5153" i="140"/>
  <c r="H2546" i="140"/>
  <c r="J2546" i="140" s="1"/>
  <c r="H5154" i="140"/>
  <c r="H2540" i="140"/>
  <c r="J2540" i="140" s="1"/>
  <c r="H5148" i="140"/>
  <c r="H2549" i="140"/>
  <c r="J2549" i="140" s="1"/>
  <c r="H5157" i="140"/>
  <c r="H2547" i="140"/>
  <c r="J2547" i="140" s="1"/>
  <c r="H5155" i="140"/>
  <c r="H2548" i="140"/>
  <c r="J2548" i="140" s="1"/>
  <c r="H5156" i="140"/>
  <c r="H2550" i="140"/>
  <c r="J2550" i="140" s="1"/>
  <c r="H5158" i="140"/>
  <c r="H2535" i="140"/>
  <c r="J2535" i="140" s="1"/>
  <c r="H5143" i="140"/>
  <c r="H2536" i="140"/>
  <c r="J2536" i="140" s="1"/>
  <c r="H5144" i="140"/>
  <c r="H2537" i="140"/>
  <c r="J2537" i="140" s="1"/>
  <c r="H5145" i="140"/>
  <c r="H2812" i="140"/>
  <c r="J2812" i="140" s="1"/>
  <c r="H5420" i="140"/>
  <c r="H2813" i="140"/>
  <c r="J2813" i="140" s="1"/>
  <c r="H5421" i="140"/>
  <c r="H2814" i="140"/>
  <c r="J2814" i="140" s="1"/>
  <c r="H5422" i="140"/>
  <c r="H2804" i="140"/>
  <c r="J2804" i="140" s="1"/>
  <c r="H5412" i="140"/>
  <c r="H2805" i="140"/>
  <c r="J2805" i="140" s="1"/>
  <c r="H5413" i="140"/>
  <c r="H2806" i="140"/>
  <c r="J2806" i="140" s="1"/>
  <c r="H5414" i="140"/>
  <c r="H2815" i="140"/>
  <c r="J2815" i="140" s="1"/>
  <c r="H5423" i="140"/>
  <c r="H2807" i="140"/>
  <c r="J2807" i="140" s="1"/>
  <c r="H5415" i="140"/>
  <c r="H2808" i="140"/>
  <c r="J2808" i="140" s="1"/>
  <c r="H5416" i="140"/>
  <c r="H2809" i="140"/>
  <c r="J2809" i="140" s="1"/>
  <c r="H5417" i="140"/>
  <c r="H2810" i="140"/>
  <c r="J2810" i="140" s="1"/>
  <c r="H5418" i="140"/>
  <c r="H2803" i="140"/>
  <c r="J2803" i="140" s="1"/>
  <c r="H5411" i="140"/>
  <c r="H2811" i="140"/>
  <c r="J2811" i="140" s="1"/>
  <c r="H5419" i="140"/>
  <c r="H2119" i="140"/>
  <c r="J2119" i="140" s="1"/>
  <c r="H2118" i="140"/>
  <c r="J2118" i="140" s="1"/>
  <c r="H2117" i="140"/>
  <c r="J2117" i="140" s="1"/>
  <c r="H2116" i="140"/>
  <c r="J2116" i="140" s="1"/>
  <c r="H2115" i="140"/>
  <c r="J2115" i="140" s="1"/>
  <c r="H2111" i="140"/>
  <c r="J2111" i="140" s="1"/>
  <c r="H2112" i="140"/>
  <c r="J2112" i="140" s="1"/>
  <c r="H2113" i="140"/>
  <c r="J2113" i="140" s="1"/>
  <c r="H2114" i="140"/>
  <c r="J2114" i="140" s="1"/>
  <c r="H2125" i="140"/>
  <c r="J2125" i="140" s="1"/>
  <c r="H2124" i="140"/>
  <c r="J2124" i="140" s="1"/>
  <c r="H2123" i="140"/>
  <c r="J2123" i="140" s="1"/>
  <c r="H2122" i="140"/>
  <c r="J2122" i="140" s="1"/>
  <c r="H2121" i="140"/>
  <c r="J2121" i="140" s="1"/>
  <c r="H2120" i="140"/>
  <c r="J2120" i="140" s="1"/>
  <c r="H2156" i="140"/>
  <c r="J2156" i="140" s="1"/>
  <c r="H2162" i="140"/>
  <c r="J2162" i="140" s="1"/>
  <c r="H2161" i="140"/>
  <c r="J2161" i="140" s="1"/>
  <c r="H2160" i="140"/>
  <c r="J2160" i="140" s="1"/>
  <c r="H2159" i="140"/>
  <c r="J2159" i="140" s="1"/>
  <c r="H2158" i="140"/>
  <c r="J2158" i="140" s="1"/>
  <c r="H2157" i="140"/>
  <c r="J2157" i="140" s="1"/>
  <c r="H2155" i="140"/>
  <c r="J2155" i="140" s="1"/>
  <c r="H2154" i="140"/>
  <c r="J2154" i="140" s="1"/>
  <c r="H2153" i="140"/>
  <c r="J2153" i="140" s="1"/>
  <c r="H2152" i="140"/>
  <c r="J2152" i="140" s="1"/>
  <c r="H2151" i="140"/>
  <c r="J2151" i="140" s="1"/>
  <c r="H2150" i="140"/>
  <c r="J2150" i="140" s="1"/>
  <c r="H2149" i="140"/>
  <c r="J2149" i="140" s="1"/>
  <c r="H2163" i="140"/>
  <c r="J2163" i="140" s="1"/>
  <c r="H2165" i="140"/>
  <c r="J2165" i="140" s="1"/>
  <c r="H2164" i="140"/>
  <c r="J2164" i="140" s="1"/>
  <c r="H2166" i="140"/>
  <c r="J2166" i="140" s="1"/>
  <c r="H2190" i="140"/>
  <c r="J2190" i="140" s="1"/>
  <c r="H2191" i="140"/>
  <c r="J2191" i="140" s="1"/>
  <c r="H2199" i="140"/>
  <c r="J2199" i="140" s="1"/>
  <c r="H2192" i="140"/>
  <c r="J2192" i="140" s="1"/>
  <c r="H2194" i="140"/>
  <c r="J2194" i="140" s="1"/>
  <c r="H2193" i="140"/>
  <c r="J2193" i="140" s="1"/>
  <c r="H2195" i="140"/>
  <c r="J2195" i="140" s="1"/>
  <c r="H2198" i="140"/>
  <c r="J2198" i="140" s="1"/>
  <c r="H2196" i="140"/>
  <c r="J2196" i="140" s="1"/>
  <c r="H2197" i="140"/>
  <c r="J2197" i="140" s="1"/>
  <c r="H2188" i="140"/>
  <c r="J2188" i="140" s="1"/>
  <c r="H2189" i="140"/>
  <c r="J2189" i="140" s="1"/>
  <c r="H2205" i="140"/>
  <c r="J2205" i="140" s="1"/>
  <c r="H2201" i="140"/>
  <c r="J2201" i="140" s="1"/>
  <c r="H2211" i="140"/>
  <c r="J2211" i="140" s="1"/>
  <c r="H2210" i="140"/>
  <c r="J2210" i="140" s="1"/>
  <c r="H2209" i="140"/>
  <c r="J2209" i="140" s="1"/>
  <c r="H2208" i="140"/>
  <c r="J2208" i="140" s="1"/>
  <c r="H2207" i="140"/>
  <c r="J2207" i="140" s="1"/>
  <c r="H2206" i="140"/>
  <c r="J2206" i="140" s="1"/>
  <c r="H2204" i="140"/>
  <c r="J2204" i="140" s="1"/>
  <c r="H2202" i="140"/>
  <c r="J2202" i="140" s="1"/>
  <c r="H2203" i="140"/>
  <c r="J2203" i="140" s="1"/>
  <c r="H2245" i="140"/>
  <c r="J2245" i="140" s="1"/>
  <c r="H4853" i="140"/>
  <c r="H2244" i="140"/>
  <c r="J2244" i="140" s="1"/>
  <c r="H4852" i="140"/>
  <c r="H2243" i="140"/>
  <c r="J2243" i="140" s="1"/>
  <c r="H4851" i="140"/>
  <c r="H2242" i="140"/>
  <c r="J2242" i="140" s="1"/>
  <c r="H4850" i="140"/>
  <c r="H2241" i="140"/>
  <c r="J2241" i="140" s="1"/>
  <c r="H4849" i="140"/>
  <c r="H2239" i="140"/>
  <c r="J2239" i="140" s="1"/>
  <c r="H4847" i="140"/>
  <c r="H2238" i="140"/>
  <c r="J2238" i="140" s="1"/>
  <c r="H4846" i="140"/>
  <c r="H2237" i="140"/>
  <c r="J2237" i="140" s="1"/>
  <c r="H4845" i="140"/>
  <c r="H2236" i="140"/>
  <c r="J2236" i="140" s="1"/>
  <c r="H4844" i="140"/>
  <c r="H2240" i="140"/>
  <c r="J2240" i="140" s="1"/>
  <c r="H4848" i="140"/>
  <c r="H2235" i="140"/>
  <c r="J2235" i="140" s="1"/>
  <c r="H4843" i="140"/>
  <c r="H2247" i="140"/>
  <c r="J2247" i="140" s="1"/>
  <c r="H4855" i="140"/>
  <c r="H2246" i="140"/>
  <c r="J2246" i="140" s="1"/>
  <c r="H4854" i="140"/>
  <c r="H2258" i="140"/>
  <c r="J2258" i="140" s="1"/>
  <c r="H4866" i="140"/>
  <c r="H2253" i="140"/>
  <c r="J2253" i="140" s="1"/>
  <c r="H4861" i="140"/>
  <c r="H2254" i="140"/>
  <c r="J2254" i="140" s="1"/>
  <c r="H4862" i="140"/>
  <c r="H2251" i="140"/>
  <c r="J2251" i="140" s="1"/>
  <c r="H4859" i="140"/>
  <c r="H2250" i="140"/>
  <c r="J2250" i="140" s="1"/>
  <c r="H4858" i="140"/>
  <c r="H2252" i="140"/>
  <c r="J2252" i="140" s="1"/>
  <c r="H4860" i="140"/>
  <c r="H2255" i="140"/>
  <c r="J2255" i="140" s="1"/>
  <c r="H4863" i="140"/>
  <c r="H2256" i="140"/>
  <c r="J2256" i="140" s="1"/>
  <c r="H4864" i="140"/>
  <c r="H2257" i="140"/>
  <c r="J2257" i="140" s="1"/>
  <c r="H4865" i="140"/>
  <c r="H2282" i="140"/>
  <c r="J2282" i="140" s="1"/>
  <c r="H4890" i="140"/>
  <c r="H2281" i="140"/>
  <c r="J2281" i="140" s="1"/>
  <c r="H4889" i="140"/>
  <c r="H2280" i="140"/>
  <c r="J2280" i="140" s="1"/>
  <c r="H4888" i="140"/>
  <c r="H2279" i="140"/>
  <c r="J2279" i="140" s="1"/>
  <c r="H4887" i="140"/>
  <c r="H2295" i="140"/>
  <c r="J2295" i="140" s="1"/>
  <c r="H4903" i="140"/>
  <c r="H2294" i="140"/>
  <c r="J2294" i="140" s="1"/>
  <c r="H4902" i="140"/>
  <c r="H2293" i="140"/>
  <c r="J2293" i="140" s="1"/>
  <c r="H4901" i="140"/>
  <c r="H2292" i="140"/>
  <c r="J2292" i="140" s="1"/>
  <c r="H4900" i="140"/>
  <c r="H2291" i="140"/>
  <c r="J2291" i="140" s="1"/>
  <c r="H4899" i="140"/>
  <c r="H2290" i="140"/>
  <c r="J2290" i="140" s="1"/>
  <c r="H4898" i="140"/>
  <c r="H2289" i="140"/>
  <c r="J2289" i="140" s="1"/>
  <c r="H4897" i="140"/>
  <c r="H2288" i="140"/>
  <c r="J2288" i="140" s="1"/>
  <c r="H4896" i="140"/>
  <c r="H2287" i="140"/>
  <c r="J2287" i="140" s="1"/>
  <c r="H4895" i="140"/>
  <c r="H2286" i="140"/>
  <c r="J2286" i="140" s="1"/>
  <c r="H4894" i="140"/>
  <c r="H2285" i="140"/>
  <c r="J2285" i="140" s="1"/>
  <c r="H4893" i="140"/>
  <c r="H2284" i="140"/>
  <c r="J2284" i="140" s="1"/>
  <c r="H4892" i="140"/>
  <c r="H2283" i="140"/>
  <c r="J2283" i="140" s="1"/>
  <c r="H4891" i="140"/>
  <c r="H2300" i="140"/>
  <c r="J2300" i="140" s="1"/>
  <c r="H4908" i="140"/>
  <c r="H2299" i="140"/>
  <c r="J2299" i="140" s="1"/>
  <c r="H4907" i="140"/>
  <c r="H2301" i="140"/>
  <c r="J2301" i="140" s="1"/>
  <c r="H4909" i="140"/>
  <c r="H2303" i="140"/>
  <c r="J2303" i="140" s="1"/>
  <c r="H4911" i="140"/>
  <c r="H2304" i="140"/>
  <c r="J2304" i="140" s="1"/>
  <c r="H4912" i="140"/>
  <c r="H2302" i="140"/>
  <c r="J2302" i="140" s="1"/>
  <c r="H4910" i="140"/>
  <c r="H2305" i="140"/>
  <c r="J2305" i="140" s="1"/>
  <c r="H4913" i="140"/>
  <c r="H2307" i="140"/>
  <c r="J2307" i="140" s="1"/>
  <c r="H4915" i="140"/>
  <c r="H2306" i="140"/>
  <c r="J2306" i="140" s="1"/>
  <c r="H4914" i="140"/>
  <c r="H2308" i="140"/>
  <c r="J2308" i="140" s="1"/>
  <c r="H4916" i="140"/>
  <c r="H2298" i="140"/>
  <c r="J2298" i="140" s="1"/>
  <c r="H4906" i="140"/>
  <c r="H2314" i="140"/>
  <c r="J2314" i="140" s="1"/>
  <c r="H4922" i="140"/>
  <c r="H2320" i="140"/>
  <c r="J2320" i="140" s="1"/>
  <c r="H4928" i="140"/>
  <c r="H2319" i="140"/>
  <c r="J2319" i="140" s="1"/>
  <c r="H4927" i="140"/>
  <c r="H2317" i="140"/>
  <c r="J2317" i="140" s="1"/>
  <c r="H4925" i="140"/>
  <c r="H2316" i="140"/>
  <c r="J2316" i="140" s="1"/>
  <c r="H4924" i="140"/>
  <c r="H2315" i="140"/>
  <c r="J2315" i="140" s="1"/>
  <c r="H4923" i="140"/>
  <c r="H2313" i="140"/>
  <c r="J2313" i="140" s="1"/>
  <c r="H4921" i="140"/>
  <c r="H2312" i="140"/>
  <c r="J2312" i="140" s="1"/>
  <c r="H4920" i="140"/>
  <c r="H2318" i="140"/>
  <c r="J2318" i="140" s="1"/>
  <c r="H4926" i="140"/>
  <c r="H2915" i="140"/>
  <c r="J2915" i="140" s="1"/>
  <c r="H2916" i="140"/>
  <c r="J2916" i="140" s="1"/>
  <c r="H2777" i="140"/>
  <c r="J2777" i="140" s="1"/>
  <c r="H5385" i="140"/>
  <c r="H2778" i="140"/>
  <c r="J2778" i="140" s="1"/>
  <c r="H5386" i="140"/>
  <c r="H2779" i="140"/>
  <c r="J2779" i="140" s="1"/>
  <c r="H5387" i="140"/>
  <c r="H2780" i="140"/>
  <c r="J2780" i="140" s="1"/>
  <c r="H5388" i="140"/>
  <c r="H2782" i="140"/>
  <c r="J2782" i="140" s="1"/>
  <c r="H5390" i="140"/>
  <c r="H2783" i="140"/>
  <c r="J2783" i="140" s="1"/>
  <c r="H5391" i="140"/>
  <c r="H2784" i="140"/>
  <c r="J2784" i="140" s="1"/>
  <c r="H5392" i="140"/>
  <c r="H2786" i="140"/>
  <c r="J2786" i="140" s="1"/>
  <c r="H5394" i="140"/>
  <c r="H2787" i="140"/>
  <c r="J2787" i="140" s="1"/>
  <c r="H5395" i="140"/>
  <c r="H2775" i="140"/>
  <c r="J2775" i="140" s="1"/>
  <c r="H5383" i="140"/>
  <c r="H2785" i="140"/>
  <c r="J2785" i="140" s="1"/>
  <c r="H5393" i="140"/>
  <c r="H2781" i="140"/>
  <c r="J2781" i="140" s="1"/>
  <c r="H5389" i="140"/>
  <c r="H2789" i="140"/>
  <c r="J2789" i="140" s="1"/>
  <c r="H5397" i="140"/>
  <c r="H2776" i="140"/>
  <c r="J2776" i="140" s="1"/>
  <c r="H5384" i="140"/>
  <c r="H2788" i="140"/>
  <c r="J2788" i="140" s="1"/>
  <c r="H5396" i="140"/>
  <c r="H2772" i="140"/>
  <c r="J2772" i="140" s="1"/>
  <c r="H5380" i="140"/>
  <c r="H2764" i="140"/>
  <c r="J2764" i="140" s="1"/>
  <c r="H5372" i="140"/>
  <c r="H2773" i="140"/>
  <c r="J2773" i="140" s="1"/>
  <c r="H5381" i="140"/>
  <c r="H2762" i="140"/>
  <c r="J2762" i="140" s="1"/>
  <c r="H5370" i="140"/>
  <c r="H2763" i="140"/>
  <c r="J2763" i="140" s="1"/>
  <c r="H5371" i="140"/>
  <c r="H2768" i="140"/>
  <c r="J2768" i="140" s="1"/>
  <c r="H5376" i="140"/>
  <c r="H2769" i="140"/>
  <c r="J2769" i="140" s="1"/>
  <c r="H5377" i="140"/>
  <c r="H2770" i="140"/>
  <c r="J2770" i="140" s="1"/>
  <c r="H5378" i="140"/>
  <c r="H2771" i="140"/>
  <c r="J2771" i="140" s="1"/>
  <c r="H5379" i="140"/>
  <c r="H2145" i="140"/>
  <c r="J2145" i="140" s="1"/>
  <c r="H2144" i="140"/>
  <c r="J2144" i="140" s="1"/>
  <c r="H2141" i="140"/>
  <c r="J2141" i="140" s="1"/>
  <c r="H2142" i="140"/>
  <c r="J2142" i="140" s="1"/>
  <c r="H2140" i="140"/>
  <c r="J2140" i="140" s="1"/>
  <c r="H2143" i="140"/>
  <c r="J2143" i="140" s="1"/>
  <c r="H2146" i="140"/>
  <c r="J2146" i="140" s="1"/>
  <c r="H2130" i="140"/>
  <c r="J2130" i="140" s="1"/>
  <c r="H2131" i="140"/>
  <c r="J2131" i="140" s="1"/>
  <c r="H2132" i="140"/>
  <c r="J2132" i="140" s="1"/>
  <c r="H2133" i="140"/>
  <c r="J2133" i="140" s="1"/>
  <c r="H2134" i="140"/>
  <c r="J2134" i="140" s="1"/>
  <c r="H2135" i="140"/>
  <c r="J2135" i="140" s="1"/>
  <c r="H2136" i="140"/>
  <c r="J2136" i="140" s="1"/>
  <c r="H2137" i="140"/>
  <c r="J2137" i="140" s="1"/>
  <c r="H2138" i="140"/>
  <c r="J2138" i="140" s="1"/>
  <c r="H2139" i="140"/>
  <c r="J2139" i="140" s="1"/>
  <c r="H2880" i="140"/>
  <c r="J2880" i="140" s="1"/>
  <c r="H2879" i="140"/>
  <c r="J2879" i="140" s="1"/>
  <c r="H2878" i="140"/>
  <c r="J2878" i="140" s="1"/>
  <c r="H2892" i="140"/>
  <c r="J2892" i="140" s="1"/>
  <c r="H2891" i="140"/>
  <c r="J2891" i="140" s="1"/>
  <c r="H2890" i="140"/>
  <c r="J2890" i="140" s="1"/>
  <c r="H2889" i="140"/>
  <c r="J2889" i="140" s="1"/>
  <c r="H2888" i="140"/>
  <c r="J2888" i="140" s="1"/>
  <c r="H2887" i="140"/>
  <c r="J2887" i="140" s="1"/>
  <c r="H2886" i="140"/>
  <c r="J2886" i="140" s="1"/>
  <c r="H2885" i="140"/>
  <c r="J2885" i="140" s="1"/>
  <c r="H2884" i="140"/>
  <c r="J2884" i="140" s="1"/>
  <c r="H2883" i="140"/>
  <c r="J2883" i="140" s="1"/>
  <c r="H2882" i="140"/>
  <c r="J2882" i="140" s="1"/>
  <c r="H2881" i="140"/>
  <c r="J2881" i="140" s="1"/>
  <c r="H2652" i="140"/>
  <c r="J2652" i="140" s="1"/>
  <c r="H5260" i="140"/>
  <c r="H2651" i="140"/>
  <c r="J2651" i="140" s="1"/>
  <c r="H5259" i="140"/>
  <c r="H2650" i="140"/>
  <c r="J2650" i="140" s="1"/>
  <c r="H5258" i="140"/>
  <c r="H2648" i="140"/>
  <c r="J2648" i="140" s="1"/>
  <c r="H5256" i="140"/>
  <c r="H2647" i="140"/>
  <c r="J2647" i="140" s="1"/>
  <c r="H5255" i="140"/>
  <c r="H2646" i="140"/>
  <c r="J2646" i="140" s="1"/>
  <c r="H5254" i="140"/>
  <c r="H2645" i="140"/>
  <c r="J2645" i="140" s="1"/>
  <c r="H5253" i="140"/>
  <c r="H2644" i="140"/>
  <c r="J2644" i="140" s="1"/>
  <c r="H5252" i="140"/>
  <c r="H2643" i="140"/>
  <c r="J2643" i="140" s="1"/>
  <c r="H5251" i="140"/>
  <c r="H2642" i="140"/>
  <c r="J2642" i="140" s="1"/>
  <c r="H5250" i="140"/>
  <c r="H2641" i="140"/>
  <c r="J2641" i="140" s="1"/>
  <c r="H5249" i="140"/>
  <c r="H2639" i="140"/>
  <c r="J2639" i="140" s="1"/>
  <c r="H5247" i="140"/>
  <c r="H2649" i="140"/>
  <c r="J2649" i="140" s="1"/>
  <c r="H5257" i="140"/>
  <c r="H2638" i="140"/>
  <c r="J2638" i="140" s="1"/>
  <c r="H5246" i="140"/>
  <c r="H2637" i="140"/>
  <c r="J2637" i="140" s="1"/>
  <c r="H5245" i="140"/>
  <c r="H2640" i="140"/>
  <c r="J2640" i="140" s="1"/>
  <c r="H5248" i="140"/>
  <c r="H2853" i="140"/>
  <c r="J2853" i="140" s="1"/>
  <c r="H5461" i="140"/>
  <c r="H2854" i="140"/>
  <c r="J2854" i="140" s="1"/>
  <c r="H5462" i="140"/>
  <c r="H2856" i="140"/>
  <c r="J2856" i="140" s="1"/>
  <c r="H5464" i="140"/>
  <c r="H2857" i="140"/>
  <c r="J2857" i="140" s="1"/>
  <c r="H5465" i="140"/>
  <c r="H2858" i="140"/>
  <c r="J2858" i="140" s="1"/>
  <c r="H5466" i="140"/>
  <c r="H2847" i="140"/>
  <c r="J2847" i="140" s="1"/>
  <c r="H5455" i="140"/>
  <c r="H2855" i="140"/>
  <c r="J2855" i="140" s="1"/>
  <c r="H5463" i="140"/>
  <c r="H2848" i="140"/>
  <c r="J2848" i="140" s="1"/>
  <c r="H5456" i="140"/>
  <c r="H2849" i="140"/>
  <c r="J2849" i="140" s="1"/>
  <c r="H5457" i="140"/>
  <c r="H2850" i="140"/>
  <c r="J2850" i="140" s="1"/>
  <c r="H5458" i="140"/>
  <c r="H2851" i="140"/>
  <c r="J2851" i="140" s="1"/>
  <c r="H5459" i="140"/>
  <c r="H2852" i="140"/>
  <c r="J2852" i="140" s="1"/>
  <c r="H5460" i="140"/>
  <c r="H2563" i="140"/>
  <c r="J2563" i="140" s="1"/>
  <c r="H5171" i="140"/>
  <c r="H2559" i="140"/>
  <c r="J2559" i="140" s="1"/>
  <c r="H5167" i="140"/>
  <c r="H2560" i="140"/>
  <c r="J2560" i="140" s="1"/>
  <c r="H5168" i="140"/>
  <c r="H2561" i="140"/>
  <c r="J2561" i="140" s="1"/>
  <c r="H5169" i="140"/>
  <c r="H2564" i="140"/>
  <c r="J2564" i="140" s="1"/>
  <c r="H5172" i="140"/>
  <c r="H2562" i="140"/>
  <c r="J2562" i="140" s="1"/>
  <c r="H5170" i="140"/>
  <c r="H2567" i="140"/>
  <c r="J2567" i="140" s="1"/>
  <c r="H5175" i="140"/>
  <c r="H2566" i="140"/>
  <c r="J2566" i="140" s="1"/>
  <c r="H5174" i="140"/>
  <c r="H2568" i="140"/>
  <c r="J2568" i="140" s="1"/>
  <c r="H5176" i="140"/>
  <c r="H2552" i="140"/>
  <c r="J2552" i="140" s="1"/>
  <c r="H5160" i="140"/>
  <c r="H2565" i="140"/>
  <c r="J2565" i="140" s="1"/>
  <c r="H5173" i="140"/>
  <c r="H2569" i="140"/>
  <c r="J2569" i="140" s="1"/>
  <c r="H5177" i="140"/>
  <c r="H2558" i="140"/>
  <c r="J2558" i="140" s="1"/>
  <c r="H5166" i="140"/>
  <c r="H2557" i="140"/>
  <c r="J2557" i="140" s="1"/>
  <c r="H5165" i="140"/>
  <c r="H2556" i="140"/>
  <c r="J2556" i="140" s="1"/>
  <c r="H5164" i="140"/>
  <c r="H2555" i="140"/>
  <c r="J2555" i="140" s="1"/>
  <c r="H5163" i="140"/>
  <c r="H2554" i="140"/>
  <c r="J2554" i="140" s="1"/>
  <c r="H5162" i="140"/>
  <c r="H2553" i="140"/>
  <c r="J2553" i="140" s="1"/>
  <c r="H5161" i="140"/>
  <c r="H2907" i="140"/>
  <c r="J2907" i="140" s="1"/>
  <c r="H2906" i="140"/>
  <c r="J2906" i="140" s="1"/>
  <c r="H2905" i="140"/>
  <c r="J2905" i="140" s="1"/>
  <c r="H2896" i="140"/>
  <c r="J2896" i="140" s="1"/>
  <c r="H2898" i="140"/>
  <c r="J2898" i="140" s="1"/>
  <c r="H2904" i="140"/>
  <c r="J2904" i="140" s="1"/>
  <c r="H2895" i="140"/>
  <c r="J2895" i="140" s="1"/>
  <c r="H2903" i="140"/>
  <c r="J2903" i="140" s="1"/>
  <c r="H2902" i="140"/>
  <c r="J2902" i="140" s="1"/>
  <c r="H2900" i="140"/>
  <c r="J2900" i="140" s="1"/>
  <c r="H2899" i="140"/>
  <c r="J2899" i="140" s="1"/>
  <c r="H2897" i="140"/>
  <c r="J2897" i="140" s="1"/>
  <c r="H2894" i="140"/>
  <c r="J2894" i="140" s="1"/>
  <c r="H2901" i="140"/>
  <c r="J2901" i="140" s="1"/>
  <c r="H2581" i="140"/>
  <c r="J2581" i="140" s="1"/>
  <c r="H5189" i="140"/>
  <c r="H2572" i="140"/>
  <c r="J2572" i="140" s="1"/>
  <c r="H5180" i="140"/>
  <c r="H2574" i="140"/>
  <c r="J2574" i="140" s="1"/>
  <c r="H5182" i="140"/>
  <c r="H2575" i="140"/>
  <c r="J2575" i="140" s="1"/>
  <c r="H5183" i="140"/>
  <c r="H2576" i="140"/>
  <c r="J2576" i="140" s="1"/>
  <c r="H5184" i="140"/>
  <c r="H2571" i="140"/>
  <c r="J2571" i="140" s="1"/>
  <c r="H5179" i="140"/>
  <c r="H2582" i="140"/>
  <c r="J2582" i="140" s="1"/>
  <c r="H5190" i="140"/>
  <c r="H2573" i="140"/>
  <c r="J2573" i="140" s="1"/>
  <c r="H5181" i="140"/>
  <c r="H2580" i="140"/>
  <c r="J2580" i="140" s="1"/>
  <c r="H5188" i="140"/>
  <c r="H2579" i="140"/>
  <c r="J2579" i="140" s="1"/>
  <c r="H5187" i="140"/>
  <c r="H2578" i="140"/>
  <c r="J2578" i="140" s="1"/>
  <c r="H5186" i="140"/>
  <c r="H2577" i="140"/>
  <c r="J2577" i="140" s="1"/>
  <c r="H5185" i="140"/>
  <c r="H2371" i="140"/>
  <c r="J2371" i="140" s="1"/>
  <c r="H4979" i="140"/>
  <c r="H2370" i="140"/>
  <c r="J2370" i="140" s="1"/>
  <c r="H4978" i="140"/>
  <c r="H2375" i="140"/>
  <c r="J2375" i="140" s="1"/>
  <c r="H4983" i="140"/>
  <c r="H2380" i="140"/>
  <c r="J2380" i="140" s="1"/>
  <c r="H4988" i="140"/>
  <c r="H2379" i="140"/>
  <c r="J2379" i="140" s="1"/>
  <c r="H4987" i="140"/>
  <c r="H2378" i="140"/>
  <c r="J2378" i="140" s="1"/>
  <c r="H4986" i="140"/>
  <c r="H2377" i="140"/>
  <c r="J2377" i="140" s="1"/>
  <c r="H4985" i="140"/>
  <c r="H2376" i="140"/>
  <c r="J2376" i="140" s="1"/>
  <c r="H4984" i="140"/>
  <c r="H2374" i="140"/>
  <c r="J2374" i="140" s="1"/>
  <c r="H4982" i="140"/>
  <c r="H2373" i="140"/>
  <c r="J2373" i="140" s="1"/>
  <c r="H4981" i="140"/>
  <c r="H2372" i="140"/>
  <c r="J2372" i="140" s="1"/>
  <c r="H4980" i="140"/>
  <c r="H2381" i="140"/>
  <c r="J2381" i="140" s="1"/>
  <c r="H4989" i="140"/>
  <c r="H2919" i="140"/>
  <c r="J2919" i="140" s="1"/>
  <c r="H2920" i="140"/>
  <c r="J2920" i="140" s="1"/>
  <c r="H2924" i="140"/>
  <c r="J2924" i="140" s="1"/>
  <c r="H2918" i="140"/>
  <c r="J2918" i="140" s="1"/>
  <c r="H2926" i="140"/>
  <c r="J2926" i="140" s="1"/>
  <c r="H2925" i="140"/>
  <c r="J2925" i="140" s="1"/>
  <c r="H2923" i="140"/>
  <c r="J2923" i="140" s="1"/>
  <c r="H2922" i="140"/>
  <c r="J2922" i="140" s="1"/>
  <c r="H2921" i="140"/>
  <c r="J2921" i="140" s="1"/>
  <c r="H2328" i="140"/>
  <c r="J2328" i="140" s="1"/>
  <c r="H4936" i="140"/>
  <c r="H2329" i="140"/>
  <c r="J2329" i="140" s="1"/>
  <c r="H4937" i="140"/>
  <c r="H2323" i="140"/>
  <c r="J2323" i="140" s="1"/>
  <c r="H4931" i="140"/>
  <c r="H2324" i="140"/>
  <c r="J2324" i="140" s="1"/>
  <c r="H4932" i="140"/>
  <c r="H2325" i="140"/>
  <c r="J2325" i="140" s="1"/>
  <c r="H4933" i="140"/>
  <c r="H2326" i="140"/>
  <c r="J2326" i="140" s="1"/>
  <c r="H4934" i="140"/>
  <c r="H2327" i="140"/>
  <c r="J2327" i="140" s="1"/>
  <c r="H4935" i="140"/>
  <c r="H2330" i="140"/>
  <c r="J2330" i="140" s="1"/>
  <c r="H4938" i="140"/>
  <c r="H2818" i="140"/>
  <c r="J2818" i="140" s="1"/>
  <c r="H5426" i="140"/>
  <c r="H2819" i="140"/>
  <c r="J2819" i="140" s="1"/>
  <c r="H5427" i="140"/>
  <c r="H2820" i="140"/>
  <c r="J2820" i="140" s="1"/>
  <c r="H5428" i="140"/>
  <c r="H2821" i="140"/>
  <c r="J2821" i="140" s="1"/>
  <c r="H5429" i="140"/>
  <c r="H2822" i="140"/>
  <c r="J2822" i="140" s="1"/>
  <c r="H5430" i="140"/>
  <c r="H2823" i="140"/>
  <c r="J2823" i="140" s="1"/>
  <c r="H5431" i="140"/>
  <c r="H2830" i="140"/>
  <c r="J2830" i="140" s="1"/>
  <c r="H5438" i="140"/>
  <c r="H2817" i="140"/>
  <c r="J2817" i="140" s="1"/>
  <c r="H5425" i="140"/>
  <c r="H2829" i="140"/>
  <c r="J2829" i="140" s="1"/>
  <c r="H5437" i="140"/>
  <c r="H2828" i="140"/>
  <c r="J2828" i="140" s="1"/>
  <c r="H5436" i="140"/>
  <c r="H2827" i="140"/>
  <c r="J2827" i="140" s="1"/>
  <c r="H5435" i="140"/>
  <c r="H2826" i="140"/>
  <c r="J2826" i="140" s="1"/>
  <c r="H5434" i="140"/>
  <c r="H2825" i="140"/>
  <c r="J2825" i="140" s="1"/>
  <c r="H5433" i="140"/>
  <c r="H2824" i="140"/>
  <c r="J2824" i="140" s="1"/>
  <c r="H5432" i="140"/>
  <c r="H2220" i="140"/>
  <c r="J2220" i="140" s="1"/>
  <c r="H2222" i="140"/>
  <c r="J2222" i="140" s="1"/>
  <c r="H2221" i="140"/>
  <c r="J2221" i="140" s="1"/>
  <c r="H2415" i="140"/>
  <c r="J2415" i="140" s="1"/>
  <c r="H5023" i="140"/>
  <c r="H2417" i="140"/>
  <c r="J2417" i="140" s="1"/>
  <c r="H5025" i="140"/>
  <c r="H2413" i="140"/>
  <c r="J2413" i="140" s="1"/>
  <c r="H5021" i="140"/>
  <c r="H2414" i="140"/>
  <c r="J2414" i="140" s="1"/>
  <c r="H5022" i="140"/>
  <c r="H2418" i="140"/>
  <c r="J2418" i="140" s="1"/>
  <c r="H5026" i="140"/>
  <c r="H2416" i="140"/>
  <c r="J2416" i="140" s="1"/>
  <c r="H5024" i="140"/>
  <c r="H2410" i="140"/>
  <c r="J2410" i="140" s="1"/>
  <c r="H5018" i="140"/>
  <c r="H2407" i="140"/>
  <c r="J2407" i="140" s="1"/>
  <c r="H5015" i="140"/>
  <c r="H2420" i="140"/>
  <c r="J2420" i="140" s="1"/>
  <c r="H5028" i="140"/>
  <c r="H2419" i="140"/>
  <c r="J2419" i="140" s="1"/>
  <c r="H5027" i="140"/>
  <c r="H2408" i="140"/>
  <c r="J2408" i="140" s="1"/>
  <c r="H5016" i="140"/>
  <c r="H2409" i="140"/>
  <c r="J2409" i="140" s="1"/>
  <c r="H5017" i="140"/>
  <c r="H2412" i="140"/>
  <c r="J2412" i="140" s="1"/>
  <c r="H5020" i="140"/>
  <c r="H2411" i="140"/>
  <c r="J2411" i="140" s="1"/>
  <c r="H5019" i="140"/>
  <c r="H2445" i="140"/>
  <c r="J2445" i="140" s="1"/>
  <c r="H5053" i="140"/>
  <c r="H2438" i="140"/>
  <c r="J2438" i="140" s="1"/>
  <c r="H5046" i="140"/>
  <c r="H2439" i="140"/>
  <c r="J2439" i="140" s="1"/>
  <c r="H5047" i="140"/>
  <c r="H2440" i="140"/>
  <c r="J2440" i="140" s="1"/>
  <c r="H5048" i="140"/>
  <c r="H2441" i="140"/>
  <c r="J2441" i="140" s="1"/>
  <c r="H5049" i="140"/>
  <c r="H2433" i="140"/>
  <c r="J2433" i="140" s="1"/>
  <c r="H5041" i="140"/>
  <c r="H2442" i="140"/>
  <c r="J2442" i="140" s="1"/>
  <c r="H5050" i="140"/>
  <c r="H2443" i="140"/>
  <c r="J2443" i="140" s="1"/>
  <c r="H5051" i="140"/>
  <c r="H2446" i="140"/>
  <c r="J2446" i="140" s="1"/>
  <c r="H5054" i="140"/>
  <c r="H2447" i="140"/>
  <c r="J2447" i="140" s="1"/>
  <c r="H5055" i="140"/>
  <c r="H2448" i="140"/>
  <c r="J2448" i="140" s="1"/>
  <c r="H5056" i="140"/>
  <c r="H2449" i="140"/>
  <c r="J2449" i="140" s="1"/>
  <c r="H5057" i="140"/>
  <c r="H2432" i="140"/>
  <c r="J2432" i="140" s="1"/>
  <c r="H5040" i="140"/>
  <c r="H2444" i="140"/>
  <c r="J2444" i="140" s="1"/>
  <c r="H5052" i="140"/>
  <c r="H2434" i="140"/>
  <c r="J2434" i="140" s="1"/>
  <c r="H5042" i="140"/>
  <c r="H2435" i="140"/>
  <c r="J2435" i="140" s="1"/>
  <c r="H5043" i="140"/>
  <c r="H2436" i="140"/>
  <c r="J2436" i="140" s="1"/>
  <c r="H5044" i="140"/>
  <c r="H2437" i="140"/>
  <c r="J2437" i="140" s="1"/>
  <c r="H5045" i="140"/>
  <c r="H2453" i="140"/>
  <c r="J2453" i="140" s="1"/>
  <c r="H5061" i="140"/>
  <c r="H2460" i="140"/>
  <c r="J2460" i="140" s="1"/>
  <c r="H5068" i="140"/>
  <c r="H2451" i="140"/>
  <c r="J2451" i="140" s="1"/>
  <c r="H5059" i="140"/>
  <c r="H2454" i="140"/>
  <c r="J2454" i="140" s="1"/>
  <c r="H5062" i="140"/>
  <c r="H2459" i="140"/>
  <c r="J2459" i="140" s="1"/>
  <c r="H5067" i="140"/>
  <c r="H2452" i="140"/>
  <c r="J2452" i="140" s="1"/>
  <c r="H5060" i="140"/>
  <c r="H2455" i="140"/>
  <c r="J2455" i="140" s="1"/>
  <c r="H5063" i="140"/>
  <c r="H2456" i="140"/>
  <c r="J2456" i="140" s="1"/>
  <c r="H5064" i="140"/>
  <c r="H2457" i="140"/>
  <c r="J2457" i="140" s="1"/>
  <c r="H5065" i="140"/>
  <c r="H2458" i="140"/>
  <c r="J2458" i="140" s="1"/>
  <c r="H5066" i="140"/>
  <c r="H2464" i="140"/>
  <c r="J2464" i="140" s="1"/>
  <c r="H5072" i="140"/>
  <c r="H2465" i="140"/>
  <c r="J2465" i="140" s="1"/>
  <c r="H5073" i="140"/>
  <c r="H2466" i="140"/>
  <c r="J2466" i="140" s="1"/>
  <c r="H5074" i="140"/>
  <c r="H2462" i="140"/>
  <c r="J2462" i="140" s="1"/>
  <c r="H5070" i="140"/>
  <c r="H2463" i="140"/>
  <c r="J2463" i="140" s="1"/>
  <c r="H5071" i="140"/>
  <c r="H2470" i="140"/>
  <c r="J2470" i="140" s="1"/>
  <c r="H5078" i="140"/>
  <c r="H2471" i="140"/>
  <c r="J2471" i="140" s="1"/>
  <c r="H5079" i="140"/>
  <c r="H2472" i="140"/>
  <c r="J2472" i="140" s="1"/>
  <c r="H5080" i="140"/>
  <c r="H2473" i="140"/>
  <c r="J2473" i="140" s="1"/>
  <c r="H5081" i="140"/>
  <c r="H2475" i="140"/>
  <c r="J2475" i="140" s="1"/>
  <c r="H5083" i="140"/>
  <c r="H2469" i="140"/>
  <c r="J2469" i="140" s="1"/>
  <c r="H5077" i="140"/>
  <c r="H2474" i="140"/>
  <c r="J2474" i="140" s="1"/>
  <c r="H5082" i="140"/>
  <c r="H2185" i="140"/>
  <c r="J2185" i="140" s="1"/>
  <c r="H2184" i="140"/>
  <c r="J2184" i="140" s="1"/>
  <c r="H2183" i="140"/>
  <c r="J2183" i="140" s="1"/>
  <c r="H2182" i="140"/>
  <c r="J2182" i="140" s="1"/>
  <c r="H2181" i="140"/>
  <c r="J2181" i="140" s="1"/>
  <c r="H2180" i="140"/>
  <c r="J2180" i="140" s="1"/>
  <c r="H2179" i="140"/>
  <c r="J2179" i="140" s="1"/>
  <c r="H2178" i="140"/>
  <c r="J2178" i="140" s="1"/>
  <c r="H2177" i="140"/>
  <c r="J2177" i="140" s="1"/>
  <c r="H2176" i="140"/>
  <c r="J2176" i="140" s="1"/>
  <c r="H2175" i="140"/>
  <c r="J2175" i="140" s="1"/>
  <c r="H2174" i="140"/>
  <c r="J2174" i="140" s="1"/>
  <c r="H2173" i="140"/>
  <c r="J2173" i="140" s="1"/>
  <c r="H2172" i="140"/>
  <c r="J2172" i="140" s="1"/>
  <c r="H2171" i="140"/>
  <c r="J2171" i="140" s="1"/>
  <c r="H2262" i="140"/>
  <c r="J2262" i="140" s="1"/>
  <c r="H4870" i="140"/>
  <c r="H2261" i="140"/>
  <c r="J2261" i="140" s="1"/>
  <c r="H4869" i="140"/>
  <c r="H2275" i="140"/>
  <c r="J2275" i="140" s="1"/>
  <c r="H4883" i="140"/>
  <c r="H2276" i="140"/>
  <c r="J2276" i="140" s="1"/>
  <c r="H4884" i="140"/>
  <c r="H2277" i="140"/>
  <c r="J2277" i="140" s="1"/>
  <c r="H4885" i="140"/>
  <c r="H2260" i="140"/>
  <c r="J2260" i="140" s="1"/>
  <c r="H4868" i="140"/>
  <c r="H2269" i="140"/>
  <c r="J2269" i="140" s="1"/>
  <c r="H4877" i="140"/>
  <c r="H2270" i="140"/>
  <c r="J2270" i="140" s="1"/>
  <c r="H4878" i="140"/>
  <c r="H2268" i="140"/>
  <c r="J2268" i="140" s="1"/>
  <c r="H4876" i="140"/>
  <c r="H2266" i="140"/>
  <c r="J2266" i="140" s="1"/>
  <c r="H4874" i="140"/>
  <c r="H2267" i="140"/>
  <c r="J2267" i="140" s="1"/>
  <c r="H4875" i="140"/>
  <c r="H2265" i="140"/>
  <c r="J2265" i="140" s="1"/>
  <c r="H4873" i="140"/>
  <c r="H2264" i="140"/>
  <c r="J2264" i="140" s="1"/>
  <c r="H4872" i="140"/>
  <c r="H2263" i="140"/>
  <c r="J2263" i="140" s="1"/>
  <c r="H4871" i="140"/>
  <c r="H2271" i="140"/>
  <c r="J2271" i="140" s="1"/>
  <c r="H4879" i="140"/>
  <c r="H2272" i="140"/>
  <c r="J2272" i="140" s="1"/>
  <c r="H4880" i="140"/>
  <c r="H2273" i="140"/>
  <c r="J2273" i="140" s="1"/>
  <c r="H4881" i="140"/>
  <c r="H2274" i="140"/>
  <c r="J2274" i="140" s="1"/>
  <c r="H4882" i="140"/>
  <c r="H2838" i="140"/>
  <c r="J2838" i="140" s="1"/>
  <c r="H5446" i="140"/>
  <c r="H2841" i="140"/>
  <c r="J2841" i="140" s="1"/>
  <c r="H5449" i="140"/>
  <c r="H2842" i="140"/>
  <c r="J2842" i="140" s="1"/>
  <c r="H5450" i="140"/>
  <c r="H2843" i="140"/>
  <c r="J2843" i="140" s="1"/>
  <c r="H5451" i="140"/>
  <c r="H2844" i="140"/>
  <c r="J2844" i="140" s="1"/>
  <c r="H5452" i="140"/>
  <c r="H2845" i="140"/>
  <c r="J2845" i="140" s="1"/>
  <c r="H5453" i="140"/>
  <c r="H2832" i="140"/>
  <c r="J2832" i="140" s="1"/>
  <c r="H5440" i="140"/>
  <c r="H2837" i="140"/>
  <c r="J2837" i="140" s="1"/>
  <c r="H5445" i="140"/>
  <c r="H2833" i="140"/>
  <c r="J2833" i="140" s="1"/>
  <c r="H5441" i="140"/>
  <c r="H2834" i="140"/>
  <c r="J2834" i="140" s="1"/>
  <c r="H5442" i="140"/>
  <c r="H2835" i="140"/>
  <c r="J2835" i="140" s="1"/>
  <c r="H5443" i="140"/>
  <c r="H2836" i="140"/>
  <c r="J2836" i="140" s="1"/>
  <c r="H5444" i="140"/>
  <c r="H2840" i="140"/>
  <c r="J2840" i="140" s="1"/>
  <c r="H5448" i="140"/>
  <c r="H2839" i="140"/>
  <c r="J2839" i="140" s="1"/>
  <c r="H5447" i="140"/>
  <c r="H2594" i="140"/>
  <c r="J2594" i="140" s="1"/>
  <c r="H5202" i="140"/>
  <c r="H2593" i="140"/>
  <c r="J2593" i="140" s="1"/>
  <c r="H5201" i="140"/>
  <c r="H2592" i="140"/>
  <c r="J2592" i="140" s="1"/>
  <c r="H5200" i="140"/>
  <c r="H2591" i="140"/>
  <c r="J2591" i="140" s="1"/>
  <c r="H5199" i="140"/>
  <c r="H2590" i="140"/>
  <c r="J2590" i="140" s="1"/>
  <c r="H5198" i="140"/>
  <c r="H2589" i="140"/>
  <c r="J2589" i="140" s="1"/>
  <c r="H5197" i="140"/>
  <c r="H2588" i="140"/>
  <c r="J2588" i="140" s="1"/>
  <c r="H5196" i="140"/>
  <c r="H2587" i="140"/>
  <c r="J2587" i="140" s="1"/>
  <c r="H5195" i="140"/>
  <c r="H2584" i="140"/>
  <c r="J2584" i="140" s="1"/>
  <c r="H5192" i="140"/>
  <c r="H2595" i="140"/>
  <c r="J2595" i="140" s="1"/>
  <c r="H5203" i="140"/>
  <c r="H2586" i="140"/>
  <c r="J2586" i="140" s="1"/>
  <c r="H5194" i="140"/>
  <c r="H2585" i="140"/>
  <c r="J2585" i="140" s="1"/>
  <c r="H5193" i="140"/>
  <c r="H2598" i="140"/>
  <c r="J2598" i="140" s="1"/>
  <c r="H5206" i="140"/>
  <c r="H2599" i="140"/>
  <c r="J2599" i="140" s="1"/>
  <c r="H5207" i="140"/>
  <c r="H2600" i="140"/>
  <c r="J2600" i="140" s="1"/>
  <c r="H5208" i="140"/>
  <c r="H2601" i="140"/>
  <c r="J2601" i="140" s="1"/>
  <c r="H5209" i="140"/>
  <c r="H2602" i="140"/>
  <c r="J2602" i="140" s="1"/>
  <c r="H5210" i="140"/>
  <c r="H2603" i="140"/>
  <c r="J2603" i="140" s="1"/>
  <c r="H5211" i="140"/>
  <c r="H2604" i="140"/>
  <c r="J2604" i="140" s="1"/>
  <c r="H5212" i="140"/>
  <c r="H2597" i="140"/>
  <c r="J2597" i="140" s="1"/>
  <c r="H5205" i="140"/>
  <c r="H2607" i="140"/>
  <c r="J2607" i="140" s="1"/>
  <c r="H5215" i="140"/>
  <c r="H2608" i="140"/>
  <c r="J2608" i="140" s="1"/>
  <c r="H5216" i="140"/>
  <c r="H2609" i="140"/>
  <c r="J2609" i="140" s="1"/>
  <c r="H5217" i="140"/>
  <c r="H2610" i="140"/>
  <c r="J2610" i="140" s="1"/>
  <c r="H5218" i="140"/>
  <c r="H2611" i="140"/>
  <c r="J2611" i="140" s="1"/>
  <c r="H5219" i="140"/>
  <c r="H2612" i="140"/>
  <c r="J2612" i="140" s="1"/>
  <c r="H5220" i="140"/>
  <c r="H2606" i="140"/>
  <c r="J2606" i="140" s="1"/>
  <c r="H5214" i="140"/>
  <c r="H2635" i="140"/>
  <c r="J2635" i="140" s="1"/>
  <c r="H5243" i="140"/>
  <c r="H2634" i="140"/>
  <c r="J2634" i="140" s="1"/>
  <c r="H5242" i="140"/>
  <c r="H2633" i="140"/>
  <c r="J2633" i="140" s="1"/>
  <c r="H5241" i="140"/>
  <c r="H2632" i="140"/>
  <c r="J2632" i="140" s="1"/>
  <c r="H5240" i="140"/>
  <c r="H2623" i="140"/>
  <c r="J2623" i="140" s="1"/>
  <c r="H5231" i="140"/>
  <c r="H2631" i="140"/>
  <c r="J2631" i="140" s="1"/>
  <c r="H5239" i="140"/>
  <c r="H2625" i="140"/>
  <c r="J2625" i="140" s="1"/>
  <c r="H5233" i="140"/>
  <c r="H2626" i="140"/>
  <c r="J2626" i="140" s="1"/>
  <c r="H5234" i="140"/>
  <c r="H2624" i="140"/>
  <c r="J2624" i="140" s="1"/>
  <c r="H5232" i="140"/>
  <c r="H2628" i="140"/>
  <c r="J2628" i="140" s="1"/>
  <c r="H5236" i="140"/>
  <c r="H2629" i="140"/>
  <c r="J2629" i="140" s="1"/>
  <c r="H5237" i="140"/>
  <c r="H2627" i="140"/>
  <c r="J2627" i="140" s="1"/>
  <c r="H5235" i="140"/>
  <c r="H2630" i="140"/>
  <c r="J2630" i="140" s="1"/>
  <c r="H5238" i="140"/>
  <c r="H2668" i="140"/>
  <c r="J2668" i="140" s="1"/>
  <c r="H5276" i="140"/>
  <c r="H2667" i="140"/>
  <c r="J2667" i="140" s="1"/>
  <c r="H5275" i="140"/>
  <c r="H2666" i="140"/>
  <c r="J2666" i="140" s="1"/>
  <c r="H5274" i="140"/>
  <c r="H2665" i="140"/>
  <c r="J2665" i="140" s="1"/>
  <c r="H5273" i="140"/>
  <c r="H2699" i="140"/>
  <c r="J2699" i="140" s="1"/>
  <c r="H5307" i="140"/>
  <c r="H2698" i="140"/>
  <c r="J2698" i="140" s="1"/>
  <c r="H5306" i="140"/>
  <c r="H2697" i="140"/>
  <c r="J2697" i="140" s="1"/>
  <c r="H5305" i="140"/>
  <c r="H2676" i="140"/>
  <c r="J2676" i="140" s="1"/>
  <c r="H5284" i="140"/>
  <c r="H2671" i="140"/>
  <c r="J2671" i="140" s="1"/>
  <c r="H5279" i="140"/>
  <c r="H2673" i="140"/>
  <c r="J2673" i="140" s="1"/>
  <c r="H5281" i="140"/>
  <c r="H2672" i="140"/>
  <c r="J2672" i="140" s="1"/>
  <c r="H5280" i="140"/>
  <c r="H2675" i="140"/>
  <c r="J2675" i="140" s="1"/>
  <c r="H5283" i="140"/>
  <c r="H2674" i="140"/>
  <c r="J2674" i="140" s="1"/>
  <c r="H5282" i="140"/>
  <c r="H2393" i="140"/>
  <c r="J2393" i="140" s="1"/>
  <c r="H5001" i="140"/>
  <c r="H2398" i="140"/>
  <c r="J2398" i="140" s="1"/>
  <c r="H5006" i="140"/>
  <c r="H2399" i="140"/>
  <c r="J2399" i="140" s="1"/>
  <c r="H5007" i="140"/>
  <c r="H2400" i="140"/>
  <c r="J2400" i="140" s="1"/>
  <c r="H5008" i="140"/>
  <c r="H2401" i="140"/>
  <c r="J2401" i="140" s="1"/>
  <c r="H5009" i="140"/>
  <c r="H2392" i="140"/>
  <c r="J2392" i="140" s="1"/>
  <c r="H5000" i="140"/>
  <c r="H2403" i="140"/>
  <c r="J2403" i="140" s="1"/>
  <c r="H5011" i="140"/>
  <c r="H2394" i="140"/>
  <c r="J2394" i="140" s="1"/>
  <c r="H5002" i="140"/>
  <c r="H2404" i="140"/>
  <c r="J2404" i="140" s="1"/>
  <c r="H5012" i="140"/>
  <c r="H2395" i="140"/>
  <c r="J2395" i="140" s="1"/>
  <c r="H5003" i="140"/>
  <c r="H2396" i="140"/>
  <c r="J2396" i="140" s="1"/>
  <c r="H5004" i="140"/>
  <c r="H2397" i="140"/>
  <c r="J2397" i="140" s="1"/>
  <c r="H5005" i="140"/>
  <c r="H2391" i="140"/>
  <c r="J2391" i="140" s="1"/>
  <c r="H4999" i="140"/>
  <c r="H2402" i="140"/>
  <c r="J2402" i="140" s="1"/>
  <c r="H5010" i="140"/>
  <c r="H2679" i="140"/>
  <c r="J2679" i="140" s="1"/>
  <c r="H5287" i="140"/>
  <c r="H2680" i="140"/>
  <c r="J2680" i="140" s="1"/>
  <c r="H5288" i="140"/>
  <c r="H2681" i="140"/>
  <c r="J2681" i="140" s="1"/>
  <c r="H5289" i="140"/>
  <c r="H2678" i="140"/>
  <c r="J2678" i="140" s="1"/>
  <c r="H5286" i="140"/>
  <c r="H2426" i="140"/>
  <c r="J2426" i="140" s="1"/>
  <c r="H5034" i="140"/>
  <c r="H2427" i="140"/>
  <c r="J2427" i="140" s="1"/>
  <c r="H5035" i="140"/>
  <c r="H2429" i="140"/>
  <c r="J2429" i="140" s="1"/>
  <c r="H5037" i="140"/>
  <c r="H2430" i="140"/>
  <c r="J2430" i="140" s="1"/>
  <c r="H5038" i="140"/>
  <c r="H2422" i="140"/>
  <c r="J2422" i="140" s="1"/>
  <c r="H5030" i="140"/>
  <c r="H2425" i="140"/>
  <c r="J2425" i="140" s="1"/>
  <c r="H5033" i="140"/>
  <c r="H2428" i="140"/>
  <c r="J2428" i="140" s="1"/>
  <c r="H5036" i="140"/>
  <c r="H2424" i="140"/>
  <c r="J2424" i="140" s="1"/>
  <c r="H5032" i="140"/>
  <c r="H2423" i="140"/>
  <c r="J2423" i="140" s="1"/>
  <c r="H5031" i="140"/>
  <c r="H2731" i="140"/>
  <c r="J2731" i="140" s="1"/>
  <c r="H5339" i="140"/>
  <c r="H2730" i="140"/>
  <c r="J2730" i="140" s="1"/>
  <c r="H5338" i="140"/>
  <c r="H2729" i="140"/>
  <c r="J2729" i="140" s="1"/>
  <c r="H5337" i="140"/>
  <c r="H2728" i="140"/>
  <c r="J2728" i="140" s="1"/>
  <c r="H5336" i="140"/>
  <c r="H2727" i="140"/>
  <c r="J2727" i="140" s="1"/>
  <c r="H5335" i="140"/>
  <c r="H2726" i="140"/>
  <c r="J2726" i="140" s="1"/>
  <c r="H5334" i="140"/>
  <c r="H2725" i="140"/>
  <c r="J2725" i="140" s="1"/>
  <c r="H5333" i="140"/>
  <c r="H2723" i="140"/>
  <c r="J2723" i="140" s="1"/>
  <c r="H5331" i="140"/>
  <c r="H2724" i="140"/>
  <c r="J2724" i="140" s="1"/>
  <c r="H5332" i="140"/>
  <c r="H2722" i="140"/>
  <c r="J2722" i="140" s="1"/>
  <c r="H5330" i="140"/>
  <c r="H2734" i="140"/>
  <c r="J2734" i="140" s="1"/>
  <c r="H5342" i="140"/>
  <c r="H2733" i="140"/>
  <c r="J2733" i="140" s="1"/>
  <c r="H5341" i="140"/>
  <c r="H2732" i="140"/>
  <c r="J2732" i="140" s="1"/>
  <c r="H5340" i="140"/>
  <c r="H2707" i="140"/>
  <c r="J2707" i="140" s="1"/>
  <c r="H5315" i="140"/>
  <c r="H2720" i="140"/>
  <c r="J2720" i="140" s="1"/>
  <c r="H5328" i="140"/>
  <c r="H2719" i="140"/>
  <c r="J2719" i="140" s="1"/>
  <c r="H5327" i="140"/>
  <c r="H2712" i="140"/>
  <c r="J2712" i="140" s="1"/>
  <c r="H5320" i="140"/>
  <c r="H2718" i="140"/>
  <c r="J2718" i="140" s="1"/>
  <c r="H5326" i="140"/>
  <c r="H2717" i="140"/>
  <c r="J2717" i="140" s="1"/>
  <c r="H5325" i="140"/>
  <c r="H2716" i="140"/>
  <c r="J2716" i="140" s="1"/>
  <c r="H5324" i="140"/>
  <c r="H2715" i="140"/>
  <c r="J2715" i="140" s="1"/>
  <c r="H5323" i="140"/>
  <c r="H2714" i="140"/>
  <c r="J2714" i="140" s="1"/>
  <c r="H5322" i="140"/>
  <c r="H2713" i="140"/>
  <c r="J2713" i="140" s="1"/>
  <c r="H5321" i="140"/>
  <c r="H2710" i="140"/>
  <c r="J2710" i="140" s="1"/>
  <c r="H5318" i="140"/>
  <c r="H2709" i="140"/>
  <c r="J2709" i="140" s="1"/>
  <c r="H5317" i="140"/>
  <c r="H2711" i="140"/>
  <c r="J2711" i="140" s="1"/>
  <c r="H5319" i="140"/>
  <c r="H2708" i="140"/>
  <c r="J2708" i="140" s="1"/>
  <c r="H5316" i="140"/>
  <c r="H2621" i="140"/>
  <c r="J2621" i="140" s="1"/>
  <c r="H5229" i="140"/>
  <c r="H2620" i="140"/>
  <c r="J2620" i="140" s="1"/>
  <c r="H5228" i="140"/>
  <c r="H2619" i="140"/>
  <c r="J2619" i="140" s="1"/>
  <c r="H5227" i="140"/>
  <c r="H2618" i="140"/>
  <c r="J2618" i="140" s="1"/>
  <c r="H5226" i="140"/>
  <c r="H2617" i="140"/>
  <c r="J2617" i="140" s="1"/>
  <c r="H5225" i="140"/>
  <c r="H2616" i="140"/>
  <c r="J2616" i="140" s="1"/>
  <c r="H5224" i="140"/>
  <c r="H2615" i="140"/>
  <c r="J2615" i="140" s="1"/>
  <c r="H5223" i="140"/>
  <c r="H2657" i="140"/>
  <c r="J2657" i="140" s="1"/>
  <c r="H5265" i="140"/>
  <c r="H2658" i="140"/>
  <c r="J2658" i="140" s="1"/>
  <c r="H5266" i="140"/>
  <c r="H2656" i="140"/>
  <c r="J2656" i="140" s="1"/>
  <c r="H5264" i="140"/>
  <c r="H2695" i="140"/>
  <c r="J2695" i="140" s="1"/>
  <c r="H5303" i="140"/>
  <c r="H2693" i="140"/>
  <c r="J2693" i="140" s="1"/>
  <c r="H5301" i="140"/>
  <c r="H2694" i="140"/>
  <c r="J2694" i="140" s="1"/>
  <c r="H5302" i="140"/>
  <c r="H2687" i="140"/>
  <c r="J2687" i="140" s="1"/>
  <c r="H5295" i="140"/>
  <c r="H2683" i="140"/>
  <c r="J2683" i="140" s="1"/>
  <c r="H5291" i="140"/>
  <c r="H2686" i="140"/>
  <c r="J2686" i="140" s="1"/>
  <c r="H5294" i="140"/>
  <c r="H2684" i="140"/>
  <c r="J2684" i="140" s="1"/>
  <c r="H5292" i="140"/>
  <c r="H2685" i="140"/>
  <c r="J2685" i="140" s="1"/>
  <c r="H5293" i="140"/>
  <c r="H2760" i="140"/>
  <c r="J2760" i="140" s="1"/>
  <c r="H5368" i="140"/>
  <c r="H2755" i="140"/>
  <c r="J2755" i="140" s="1"/>
  <c r="H5363" i="140"/>
  <c r="H2756" i="140"/>
  <c r="J2756" i="140" s="1"/>
  <c r="H5364" i="140"/>
  <c r="H2757" i="140"/>
  <c r="J2757" i="140" s="1"/>
  <c r="H5365" i="140"/>
  <c r="H2758" i="140"/>
  <c r="J2758" i="140" s="1"/>
  <c r="H5366" i="140"/>
  <c r="H2759" i="140"/>
  <c r="J2759" i="140" s="1"/>
  <c r="H5367" i="140"/>
  <c r="H2742" i="140"/>
  <c r="J2742" i="140" s="1"/>
  <c r="H5350" i="140"/>
  <c r="H2743" i="140"/>
  <c r="J2743" i="140" s="1"/>
  <c r="H5351" i="140"/>
  <c r="H2744" i="140"/>
  <c r="J2744" i="140" s="1"/>
  <c r="H5352" i="140"/>
  <c r="H2746" i="140"/>
  <c r="J2746" i="140" s="1"/>
  <c r="H5354" i="140"/>
  <c r="H2747" i="140"/>
  <c r="J2747" i="140" s="1"/>
  <c r="H5355" i="140"/>
  <c r="H2748" i="140"/>
  <c r="J2748" i="140" s="1"/>
  <c r="H5356" i="140"/>
  <c r="H2749" i="140"/>
  <c r="J2749" i="140" s="1"/>
  <c r="H5357" i="140"/>
  <c r="H2751" i="140"/>
  <c r="J2751" i="140" s="1"/>
  <c r="H5359" i="140"/>
  <c r="H2741" i="140"/>
  <c r="J2741" i="140" s="1"/>
  <c r="H5349" i="140"/>
  <c r="H2752" i="140"/>
  <c r="J2752" i="140" s="1"/>
  <c r="H5360" i="140"/>
  <c r="H2750" i="140"/>
  <c r="J2750" i="140" s="1"/>
  <c r="H5358" i="140"/>
  <c r="H2753" i="140"/>
  <c r="J2753" i="140" s="1"/>
  <c r="H5361" i="140"/>
  <c r="H2745" i="140"/>
  <c r="J2745" i="140" s="1"/>
  <c r="H5353" i="140"/>
  <c r="H2738" i="140"/>
  <c r="J2738" i="140" s="1"/>
  <c r="H5346" i="140"/>
  <c r="H2737" i="140"/>
  <c r="J2737" i="140" s="1"/>
  <c r="H5345" i="140"/>
  <c r="H2739" i="140"/>
  <c r="J2739" i="140" s="1"/>
  <c r="H5347" i="140"/>
  <c r="H2736" i="140"/>
  <c r="J2736" i="140" s="1"/>
  <c r="H5344" i="140"/>
  <c r="H2309" i="140"/>
  <c r="J2309" i="140" s="1"/>
  <c r="J1436" i="140"/>
  <c r="J1892" i="140"/>
  <c r="H2765" i="140"/>
  <c r="J2765" i="140" s="1"/>
  <c r="J1893" i="140"/>
  <c r="H2766" i="140"/>
  <c r="J2766" i="140" s="1"/>
  <c r="J1894" i="140"/>
  <c r="H2767" i="140"/>
  <c r="J2767" i="140" s="1"/>
  <c r="H2654" i="140"/>
  <c r="J2654" i="140" s="1"/>
  <c r="J1781" i="140"/>
  <c r="H2653" i="140"/>
  <c r="J2653" i="140" s="1"/>
  <c r="J1780" i="140"/>
  <c r="H2669" i="140"/>
  <c r="J2669" i="140" s="1"/>
  <c r="J1796" i="140"/>
  <c r="J1818" i="140"/>
  <c r="H2691" i="140"/>
  <c r="J2691" i="140" s="1"/>
  <c r="H2690" i="140"/>
  <c r="J2690" i="140" s="1"/>
  <c r="J1817" i="140"/>
  <c r="H2689" i="140"/>
  <c r="J2689" i="140" s="1"/>
  <c r="J1816" i="140"/>
  <c r="H2688" i="140"/>
  <c r="J2688" i="140" s="1"/>
  <c r="J1815" i="140"/>
  <c r="J2065" i="140"/>
  <c r="H2938" i="140"/>
  <c r="J2938" i="140" s="1"/>
  <c r="J2070" i="140"/>
  <c r="H2700" i="140"/>
  <c r="J2700" i="140" s="1"/>
  <c r="J1827" i="140"/>
  <c r="H2703" i="140"/>
  <c r="J2703" i="140" s="1"/>
  <c r="J1830" i="140"/>
  <c r="H2704" i="140"/>
  <c r="J2704" i="140" s="1"/>
  <c r="J1831" i="140"/>
  <c r="H2702" i="140"/>
  <c r="J2702" i="140" s="1"/>
  <c r="J1829" i="140"/>
  <c r="H2705" i="140"/>
  <c r="J2705" i="140" s="1"/>
  <c r="J1832" i="140"/>
  <c r="H2701" i="140"/>
  <c r="J2701" i="140" s="1"/>
  <c r="J1828" i="140"/>
  <c r="H2910" i="140"/>
  <c r="J2910" i="140" s="1"/>
  <c r="H2911" i="140"/>
  <c r="J2911" i="140" s="1"/>
  <c r="H2912" i="140"/>
  <c r="J2912" i="140" s="1"/>
  <c r="H2913" i="140"/>
  <c r="J2913" i="140" s="1"/>
  <c r="H2914" i="140"/>
  <c r="J2914" i="140" s="1"/>
  <c r="H2909" i="140"/>
  <c r="J2909" i="140" s="1"/>
  <c r="J1451" i="140"/>
  <c r="J1454" i="140"/>
  <c r="J1457" i="140"/>
  <c r="J1453" i="140"/>
  <c r="J1456" i="140"/>
  <c r="J1452" i="140"/>
  <c r="J1455" i="140"/>
  <c r="J1450" i="140"/>
  <c r="J1859" i="140"/>
  <c r="J2030" i="140"/>
  <c r="J2031" i="140"/>
  <c r="J2032" i="140"/>
  <c r="J2033" i="140"/>
  <c r="J2034" i="140"/>
  <c r="J1963" i="140"/>
  <c r="J1964" i="140"/>
  <c r="J1965" i="140"/>
  <c r="J1966" i="140"/>
  <c r="J1967" i="140"/>
  <c r="J1968" i="140"/>
  <c r="J1969" i="140"/>
  <c r="J1970" i="140"/>
  <c r="J1971" i="140"/>
  <c r="J1972" i="140"/>
  <c r="J1934" i="140"/>
  <c r="J1935" i="140"/>
  <c r="J1936" i="140"/>
  <c r="J1937" i="140"/>
  <c r="J1938" i="140"/>
  <c r="J1939" i="140"/>
  <c r="J1940" i="140"/>
  <c r="J1941" i="140"/>
  <c r="J1942" i="140"/>
  <c r="J1915" i="140"/>
  <c r="J1916" i="140"/>
  <c r="J1895" i="140"/>
  <c r="J1896" i="140"/>
  <c r="J1897" i="140"/>
  <c r="J1898" i="140"/>
  <c r="J1899" i="140"/>
  <c r="J1900" i="140"/>
  <c r="J1844" i="140"/>
  <c r="J1845" i="140"/>
  <c r="J1846" i="140"/>
  <c r="J1847" i="140"/>
  <c r="J1836" i="140"/>
  <c r="J1837" i="140"/>
  <c r="J1838" i="140"/>
  <c r="J1839" i="140"/>
  <c r="J1840" i="140"/>
  <c r="J1841" i="140"/>
  <c r="J1842" i="140"/>
  <c r="J1843" i="140"/>
  <c r="J1806" i="140"/>
  <c r="J1807" i="140"/>
  <c r="J1808" i="140"/>
  <c r="J1802" i="140"/>
  <c r="J1803" i="140"/>
  <c r="J1794" i="140"/>
  <c r="J1772" i="140"/>
  <c r="J1773" i="140"/>
  <c r="J1774" i="140"/>
  <c r="J1775" i="140"/>
  <c r="J1776" i="140"/>
  <c r="J1777" i="140"/>
  <c r="J1778" i="140"/>
  <c r="J1779" i="140"/>
  <c r="J1762" i="140"/>
  <c r="J1761" i="140"/>
  <c r="J1760" i="140"/>
  <c r="J1725" i="140"/>
  <c r="J1726" i="140"/>
  <c r="J1727" i="140"/>
  <c r="J1728" i="140"/>
  <c r="J1729" i="140"/>
  <c r="J1730" i="140"/>
  <c r="J1731" i="140"/>
  <c r="J1724" i="140"/>
  <c r="J1653" i="140"/>
  <c r="J1655" i="140"/>
  <c r="J1659" i="140"/>
  <c r="J1658" i="140"/>
  <c r="J1657" i="140"/>
  <c r="J1660" i="140"/>
  <c r="J1656" i="140"/>
  <c r="J1654" i="140"/>
  <c r="J1579" i="140"/>
  <c r="J1580" i="140"/>
  <c r="J1581" i="140"/>
  <c r="J1582" i="140"/>
  <c r="J1583" i="140"/>
  <c r="J1584" i="140"/>
  <c r="J1585" i="140"/>
  <c r="J1586" i="140"/>
  <c r="J1587" i="140"/>
  <c r="J1564" i="140"/>
  <c r="J1565" i="140"/>
  <c r="J1566" i="140"/>
  <c r="J1567" i="140"/>
  <c r="J1568" i="140"/>
  <c r="J1569" i="140"/>
  <c r="J1570" i="140"/>
  <c r="J1571" i="140"/>
  <c r="J1572" i="140"/>
  <c r="J1573" i="140"/>
  <c r="J1574" i="140"/>
  <c r="J1575" i="140"/>
  <c r="J1576" i="140"/>
  <c r="J1560" i="140"/>
  <c r="J1561" i="140"/>
  <c r="J1562" i="140"/>
  <c r="J1563" i="140"/>
  <c r="J1559" i="140"/>
  <c r="J1521" i="140"/>
  <c r="J1522" i="140"/>
  <c r="J1523" i="140"/>
  <c r="J1524" i="140"/>
  <c r="J1525" i="140"/>
  <c r="J1526" i="140"/>
  <c r="J1527" i="140"/>
  <c r="J1528" i="140"/>
  <c r="J1529" i="140"/>
  <c r="J1530" i="140"/>
  <c r="J1531" i="140"/>
  <c r="J1512" i="140"/>
  <c r="J1513" i="140"/>
  <c r="J1514" i="140"/>
  <c r="J1515" i="140"/>
  <c r="J1516" i="140"/>
  <c r="J1511" i="140"/>
  <c r="J1500" i="140"/>
  <c r="J1501" i="140"/>
  <c r="J1502" i="140"/>
  <c r="J1503" i="140"/>
  <c r="J1504" i="140"/>
  <c r="J1505" i="140"/>
  <c r="J1506" i="140"/>
  <c r="J1507" i="140"/>
  <c r="J1508" i="140"/>
  <c r="J1461" i="140"/>
  <c r="J1462" i="140"/>
  <c r="J1463" i="140"/>
  <c r="J1464" i="140"/>
  <c r="J1465" i="140"/>
  <c r="J1439" i="140"/>
  <c r="J1440" i="140"/>
  <c r="J1441" i="140"/>
  <c r="J1442" i="140"/>
  <c r="J1443" i="140"/>
  <c r="J1444" i="140"/>
  <c r="J1445" i="140"/>
  <c r="J1446" i="140"/>
  <c r="J1447" i="140"/>
  <c r="J1431" i="140"/>
  <c r="J1432" i="140"/>
  <c r="J1433" i="140"/>
  <c r="J1434" i="140"/>
  <c r="J1435" i="140"/>
  <c r="J1421" i="140"/>
  <c r="J1422" i="140"/>
  <c r="J1407" i="140"/>
  <c r="J1408" i="140"/>
  <c r="J1409" i="140"/>
  <c r="J1410" i="140"/>
  <c r="J1411" i="140"/>
  <c r="J1412" i="140"/>
  <c r="J1413" i="140"/>
  <c r="J1414" i="140"/>
  <c r="J1415" i="140"/>
  <c r="J1416" i="140"/>
  <c r="J1417" i="140"/>
  <c r="J1418" i="140"/>
  <c r="J1419" i="140"/>
  <c r="J1420" i="140"/>
  <c r="J1406" i="140"/>
  <c r="J1399" i="140"/>
  <c r="J1400" i="140"/>
  <c r="J1401" i="140"/>
  <c r="J1402" i="140"/>
  <c r="J1403" i="140"/>
  <c r="J1404" i="140"/>
  <c r="J1861" i="140"/>
  <c r="J1856" i="140"/>
  <c r="J1858" i="140"/>
  <c r="J1855" i="140"/>
  <c r="J1854" i="140"/>
  <c r="J1857" i="140"/>
  <c r="J1860" i="140"/>
  <c r="J1853" i="140"/>
  <c r="J1795" i="140"/>
  <c r="J967" i="140"/>
  <c r="F1049" i="140"/>
  <c r="J1049" i="140" s="1"/>
  <c r="J968" i="140"/>
  <c r="F1050" i="140"/>
  <c r="J1050" i="140" s="1"/>
  <c r="J969" i="140"/>
  <c r="F1051" i="140"/>
  <c r="J1051" i="140" s="1"/>
  <c r="J970" i="140"/>
  <c r="F1052" i="140"/>
  <c r="J1052" i="140" s="1"/>
  <c r="J971" i="140"/>
  <c r="F1053" i="140"/>
  <c r="J1053" i="140" s="1"/>
  <c r="J972" i="140"/>
  <c r="F1054" i="140"/>
  <c r="J1054" i="140" s="1"/>
  <c r="J892" i="140"/>
  <c r="K80" i="136"/>
  <c r="K50" i="136"/>
  <c r="H18" i="201"/>
  <c r="H23" i="201" s="1"/>
  <c r="A19" i="156"/>
  <c r="H18" i="156"/>
  <c r="J3823" i="140"/>
  <c r="J7307" i="140"/>
  <c r="L7307" i="140" s="1"/>
  <c r="J1661" i="140"/>
  <c r="A16" i="160"/>
  <c r="G16" i="160"/>
  <c r="G28" i="168"/>
  <c r="H28" i="168" s="1"/>
  <c r="A28" i="168"/>
  <c r="H5826" i="140" l="1"/>
  <c r="J5826" i="140" s="1"/>
  <c r="G59" i="202"/>
  <c r="F60" i="202"/>
  <c r="G60" i="202" s="1"/>
  <c r="G63" i="202" s="1"/>
  <c r="G67" i="202" s="1"/>
  <c r="J4728" i="140"/>
  <c r="H5598" i="140"/>
  <c r="J5598" i="140" s="1"/>
  <c r="J5312" i="140"/>
  <c r="H6182" i="140"/>
  <c r="J6182" i="140" s="1"/>
  <c r="J4969" i="140"/>
  <c r="H5839" i="140"/>
  <c r="J5839" i="140" s="1"/>
  <c r="J5297" i="140"/>
  <c r="H6167" i="140"/>
  <c r="J6167" i="140" s="1"/>
  <c r="J4961" i="140"/>
  <c r="H5831" i="140"/>
  <c r="J5831" i="140" s="1"/>
  <c r="J4972" i="140"/>
  <c r="H5842" i="140"/>
  <c r="J5842" i="140" s="1"/>
  <c r="J4968" i="140"/>
  <c r="H5838" i="140"/>
  <c r="J5838" i="140" s="1"/>
  <c r="J4732" i="140"/>
  <c r="H5602" i="140"/>
  <c r="J5602" i="140" s="1"/>
  <c r="J5546" i="140"/>
  <c r="H6416" i="140"/>
  <c r="J6416" i="140" s="1"/>
  <c r="J4730" i="140"/>
  <c r="H5600" i="140"/>
  <c r="J5600" i="140" s="1"/>
  <c r="J4970" i="140"/>
  <c r="H5840" i="140"/>
  <c r="J5840" i="140" s="1"/>
  <c r="J4963" i="140"/>
  <c r="H5833" i="140"/>
  <c r="J5833" i="140" s="1"/>
  <c r="J4720" i="140"/>
  <c r="H5590" i="140"/>
  <c r="J5590" i="140" s="1"/>
  <c r="J4777" i="140"/>
  <c r="H5647" i="140"/>
  <c r="J5647" i="140" s="1"/>
  <c r="J4948" i="140"/>
  <c r="H5818" i="140"/>
  <c r="J5818" i="140" s="1"/>
  <c r="J4952" i="140"/>
  <c r="H5822" i="140"/>
  <c r="J5822" i="140" s="1"/>
  <c r="J4824" i="140"/>
  <c r="H5694" i="140"/>
  <c r="J5694" i="140" s="1"/>
  <c r="J4954" i="140"/>
  <c r="H5824" i="140"/>
  <c r="J5824" i="140" s="1"/>
  <c r="J5270" i="140"/>
  <c r="H6140" i="140"/>
  <c r="J6140" i="140" s="1"/>
  <c r="J4962" i="140"/>
  <c r="H5832" i="140"/>
  <c r="J5832" i="140" s="1"/>
  <c r="J4724" i="140"/>
  <c r="H5594" i="140"/>
  <c r="J5594" i="140" s="1"/>
  <c r="J4756" i="140"/>
  <c r="H5626" i="140"/>
  <c r="J5626" i="140" s="1"/>
  <c r="J4735" i="140"/>
  <c r="H5605" i="140"/>
  <c r="J5605" i="140" s="1"/>
  <c r="J4736" i="140"/>
  <c r="H5606" i="140"/>
  <c r="J5606" i="140" s="1"/>
  <c r="J5486" i="140"/>
  <c r="H6356" i="140"/>
  <c r="J6356" i="140" s="1"/>
  <c r="J5489" i="140"/>
  <c r="H6359" i="140"/>
  <c r="J6359" i="140" s="1"/>
  <c r="J4822" i="140"/>
  <c r="H5692" i="140"/>
  <c r="J5692" i="140" s="1"/>
  <c r="J4955" i="140"/>
  <c r="H5825" i="140"/>
  <c r="J5825" i="140" s="1"/>
  <c r="J5299" i="140"/>
  <c r="H6169" i="140"/>
  <c r="J6169" i="140" s="1"/>
  <c r="J4960" i="140"/>
  <c r="H5830" i="140"/>
  <c r="J5830" i="140" s="1"/>
  <c r="J4971" i="140"/>
  <c r="H5841" i="140"/>
  <c r="J5841" i="140" s="1"/>
  <c r="J4975" i="140"/>
  <c r="H5845" i="140"/>
  <c r="J5845" i="140" s="1"/>
  <c r="J4965" i="140"/>
  <c r="H5835" i="140"/>
  <c r="J5835" i="140" s="1"/>
  <c r="J4964" i="140"/>
  <c r="H5834" i="140"/>
  <c r="J5834" i="140" s="1"/>
  <c r="J4719" i="140"/>
  <c r="H5589" i="140"/>
  <c r="J5589" i="140" s="1"/>
  <c r="J4722" i="140"/>
  <c r="H5592" i="140"/>
  <c r="J5592" i="140" s="1"/>
  <c r="J4905" i="140"/>
  <c r="H5775" i="140"/>
  <c r="J5775" i="140" s="1"/>
  <c r="J5373" i="140"/>
  <c r="H6243" i="140"/>
  <c r="J6243" i="140" s="1"/>
  <c r="J5375" i="140"/>
  <c r="H6245" i="140"/>
  <c r="J6245" i="140" s="1"/>
  <c r="J4737" i="140"/>
  <c r="H5607" i="140"/>
  <c r="J5607" i="140" s="1"/>
  <c r="J5487" i="140"/>
  <c r="H6357" i="140"/>
  <c r="J6357" i="140" s="1"/>
  <c r="J5262" i="140"/>
  <c r="H6132" i="140"/>
  <c r="J6132" i="140" s="1"/>
  <c r="J4836" i="140"/>
  <c r="H5706" i="140"/>
  <c r="J5706" i="140" s="1"/>
  <c r="J4838" i="140"/>
  <c r="H5708" i="140"/>
  <c r="J5708" i="140" s="1"/>
  <c r="J4840" i="140"/>
  <c r="H5710" i="140"/>
  <c r="J5710" i="140" s="1"/>
  <c r="J4839" i="140"/>
  <c r="H5709" i="140"/>
  <c r="J5709" i="140" s="1"/>
  <c r="J4826" i="140"/>
  <c r="H5696" i="140"/>
  <c r="J5696" i="140" s="1"/>
  <c r="J4827" i="140"/>
  <c r="H5697" i="140"/>
  <c r="J5697" i="140" s="1"/>
  <c r="J4823" i="140"/>
  <c r="H5693" i="140"/>
  <c r="J5693" i="140" s="1"/>
  <c r="J5310" i="140"/>
  <c r="H6180" i="140"/>
  <c r="J6180" i="140" s="1"/>
  <c r="J5309" i="140"/>
  <c r="H6179" i="140"/>
  <c r="J6179" i="140" s="1"/>
  <c r="J5313" i="140"/>
  <c r="H6183" i="140"/>
  <c r="J6183" i="140" s="1"/>
  <c r="J4951" i="140"/>
  <c r="H5821" i="140"/>
  <c r="J5821" i="140" s="1"/>
  <c r="J5298" i="140"/>
  <c r="H6168" i="140"/>
  <c r="J6168" i="140" s="1"/>
  <c r="J5296" i="140"/>
  <c r="H6166" i="140"/>
  <c r="J6166" i="140" s="1"/>
  <c r="J4967" i="140"/>
  <c r="H5837" i="140"/>
  <c r="J5837" i="140" s="1"/>
  <c r="J4966" i="140"/>
  <c r="H5836" i="140"/>
  <c r="J5836" i="140" s="1"/>
  <c r="J4727" i="140"/>
  <c r="H5597" i="140"/>
  <c r="J5597" i="140" s="1"/>
  <c r="J4725" i="140"/>
  <c r="H5595" i="140"/>
  <c r="J5595" i="140" s="1"/>
  <c r="J4723" i="140"/>
  <c r="H5593" i="140"/>
  <c r="J5593" i="140" s="1"/>
  <c r="J4721" i="140"/>
  <c r="H5591" i="140"/>
  <c r="J5591" i="140" s="1"/>
  <c r="J4733" i="140"/>
  <c r="H5603" i="140"/>
  <c r="J5603" i="140" s="1"/>
  <c r="J4731" i="140"/>
  <c r="H5601" i="140"/>
  <c r="J5601" i="140" s="1"/>
  <c r="J4917" i="140"/>
  <c r="H5787" i="140"/>
  <c r="J5787" i="140" s="1"/>
  <c r="J4919" i="140"/>
  <c r="H5789" i="140"/>
  <c r="J5789" i="140" s="1"/>
  <c r="J5374" i="140"/>
  <c r="H6244" i="140"/>
  <c r="J6244" i="140" s="1"/>
  <c r="J5492" i="140"/>
  <c r="H6362" i="140"/>
  <c r="J6362" i="140" s="1"/>
  <c r="J4930" i="140"/>
  <c r="H5800" i="140"/>
  <c r="J5800" i="140" s="1"/>
  <c r="J4833" i="140"/>
  <c r="H5703" i="140"/>
  <c r="J5703" i="140" s="1"/>
  <c r="J4832" i="140"/>
  <c r="H5702" i="140"/>
  <c r="J5702" i="140" s="1"/>
  <c r="J4834" i="140"/>
  <c r="H5704" i="140"/>
  <c r="J5704" i="140" s="1"/>
  <c r="J4835" i="140"/>
  <c r="H5705" i="140"/>
  <c r="J5705" i="140" s="1"/>
  <c r="J4821" i="140"/>
  <c r="H5691" i="140"/>
  <c r="J5691" i="140" s="1"/>
  <c r="J4825" i="140"/>
  <c r="H5695" i="140"/>
  <c r="J5695" i="140" s="1"/>
  <c r="J4776" i="140"/>
  <c r="H5646" i="140"/>
  <c r="J5646" i="140" s="1"/>
  <c r="J4778" i="140"/>
  <c r="H5648" i="140"/>
  <c r="J5648" i="140" s="1"/>
  <c r="J5277" i="140"/>
  <c r="H6147" i="140"/>
  <c r="J6147" i="140" s="1"/>
  <c r="J5272" i="140"/>
  <c r="H6142" i="140"/>
  <c r="J6142" i="140" s="1"/>
  <c r="J5311" i="140"/>
  <c r="H6181" i="140"/>
  <c r="J6181" i="140" s="1"/>
  <c r="J5308" i="140"/>
  <c r="H6178" i="140"/>
  <c r="J6178" i="140" s="1"/>
  <c r="J4949" i="140"/>
  <c r="H5819" i="140"/>
  <c r="J5819" i="140" s="1"/>
  <c r="J4950" i="140"/>
  <c r="H5820" i="140"/>
  <c r="J5820" i="140" s="1"/>
  <c r="J4957" i="140"/>
  <c r="H5827" i="140"/>
  <c r="J5827" i="140" s="1"/>
  <c r="J4953" i="140"/>
  <c r="H5823" i="140"/>
  <c r="J5823" i="140" s="1"/>
  <c r="J4940" i="140"/>
  <c r="H5810" i="140"/>
  <c r="J5810" i="140" s="1"/>
  <c r="J4941" i="140"/>
  <c r="H5811" i="140"/>
  <c r="J5811" i="140" s="1"/>
  <c r="J5268" i="140"/>
  <c r="H6138" i="140"/>
  <c r="J6138" i="140" s="1"/>
  <c r="J5269" i="140"/>
  <c r="H6139" i="140"/>
  <c r="J6139" i="140" s="1"/>
  <c r="J5523" i="140"/>
  <c r="H6393" i="140"/>
  <c r="J6393" i="140" s="1"/>
  <c r="J5524" i="140"/>
  <c r="H6394" i="140"/>
  <c r="J6394" i="140" s="1"/>
  <c r="J5522" i="140"/>
  <c r="H6392" i="140"/>
  <c r="J6392" i="140" s="1"/>
  <c r="J5521" i="140"/>
  <c r="H6391" i="140"/>
  <c r="J6391" i="140" s="1"/>
  <c r="J5520" i="140"/>
  <c r="H6390" i="140"/>
  <c r="J6390" i="140" s="1"/>
  <c r="J5519" i="140"/>
  <c r="H6389" i="140"/>
  <c r="J6389" i="140" s="1"/>
  <c r="J5518" i="140"/>
  <c r="H6388" i="140"/>
  <c r="J6388" i="140" s="1"/>
  <c r="J5517" i="140"/>
  <c r="H6387" i="140"/>
  <c r="J6387" i="140" s="1"/>
  <c r="J5500" i="140"/>
  <c r="H6370" i="140"/>
  <c r="J6370" i="140" s="1"/>
  <c r="J5499" i="140"/>
  <c r="H6369" i="140"/>
  <c r="J6369" i="140" s="1"/>
  <c r="J5498" i="140"/>
  <c r="H6368" i="140"/>
  <c r="J6368" i="140" s="1"/>
  <c r="J5497" i="140"/>
  <c r="H6367" i="140"/>
  <c r="J6367" i="140" s="1"/>
  <c r="J5496" i="140"/>
  <c r="H6366" i="140"/>
  <c r="J6366" i="140" s="1"/>
  <c r="J5495" i="140"/>
  <c r="H6365" i="140"/>
  <c r="J6365" i="140" s="1"/>
  <c r="J5494" i="140"/>
  <c r="H6364" i="140"/>
  <c r="J6364" i="140" s="1"/>
  <c r="J5493" i="140"/>
  <c r="H6363" i="140"/>
  <c r="J6363" i="140" s="1"/>
  <c r="J5515" i="140"/>
  <c r="H6385" i="140"/>
  <c r="J6385" i="140" s="1"/>
  <c r="J5514" i="140"/>
  <c r="H6384" i="140"/>
  <c r="J6384" i="140" s="1"/>
  <c r="J5513" i="140"/>
  <c r="H6383" i="140"/>
  <c r="J6383" i="140" s="1"/>
  <c r="J5504" i="140"/>
  <c r="H6374" i="140"/>
  <c r="J6374" i="140" s="1"/>
  <c r="J5506" i="140"/>
  <c r="H6376" i="140"/>
  <c r="J6376" i="140" s="1"/>
  <c r="J5512" i="140"/>
  <c r="H6382" i="140"/>
  <c r="J6382" i="140" s="1"/>
  <c r="J5503" i="140"/>
  <c r="H6373" i="140"/>
  <c r="J6373" i="140" s="1"/>
  <c r="J5511" i="140"/>
  <c r="H6381" i="140"/>
  <c r="J6381" i="140" s="1"/>
  <c r="J5510" i="140"/>
  <c r="H6380" i="140"/>
  <c r="J6380" i="140" s="1"/>
  <c r="J5508" i="140"/>
  <c r="H6378" i="140"/>
  <c r="J6378" i="140" s="1"/>
  <c r="J5507" i="140"/>
  <c r="H6377" i="140"/>
  <c r="J6377" i="140" s="1"/>
  <c r="J5505" i="140"/>
  <c r="H6375" i="140"/>
  <c r="J6375" i="140" s="1"/>
  <c r="J5502" i="140"/>
  <c r="H6372" i="140"/>
  <c r="J6372" i="140" s="1"/>
  <c r="J5509" i="140"/>
  <c r="H6379" i="140"/>
  <c r="J6379" i="140" s="1"/>
  <c r="J5527" i="140"/>
  <c r="H6397" i="140"/>
  <c r="J6397" i="140" s="1"/>
  <c r="J5528" i="140"/>
  <c r="H6398" i="140"/>
  <c r="J6398" i="140" s="1"/>
  <c r="J5532" i="140"/>
  <c r="H6402" i="140"/>
  <c r="J6402" i="140" s="1"/>
  <c r="J5526" i="140"/>
  <c r="H6396" i="140"/>
  <c r="J6396" i="140" s="1"/>
  <c r="J5534" i="140"/>
  <c r="H6404" i="140"/>
  <c r="J6404" i="140" s="1"/>
  <c r="J5533" i="140"/>
  <c r="H6403" i="140"/>
  <c r="J6403" i="140" s="1"/>
  <c r="J5531" i="140"/>
  <c r="H6401" i="140"/>
  <c r="J6401" i="140" s="1"/>
  <c r="J5530" i="140"/>
  <c r="H6400" i="140"/>
  <c r="J6400" i="140" s="1"/>
  <c r="J5529" i="140"/>
  <c r="H6399" i="140"/>
  <c r="J6399" i="140" s="1"/>
  <c r="J5549" i="140"/>
  <c r="H6419" i="140"/>
  <c r="J6419" i="140" s="1"/>
  <c r="J5547" i="140"/>
  <c r="H6417" i="140"/>
  <c r="J6417" i="140" s="1"/>
  <c r="J5548" i="140"/>
  <c r="H6418" i="140"/>
  <c r="J6418" i="140" s="1"/>
  <c r="J5559" i="140"/>
  <c r="H6429" i="140"/>
  <c r="J6429" i="140" s="1"/>
  <c r="J5558" i="140"/>
  <c r="H6428" i="140"/>
  <c r="J6428" i="140" s="1"/>
  <c r="J5557" i="140"/>
  <c r="H6427" i="140"/>
  <c r="J6427" i="140" s="1"/>
  <c r="J5556" i="140"/>
  <c r="H6426" i="140"/>
  <c r="J6426" i="140" s="1"/>
  <c r="J5555" i="140"/>
  <c r="H6425" i="140"/>
  <c r="J6425" i="140" s="1"/>
  <c r="J5554" i="140"/>
  <c r="H6424" i="140"/>
  <c r="J6424" i="140" s="1"/>
  <c r="J5553" i="140"/>
  <c r="H6423" i="140"/>
  <c r="J6423" i="140" s="1"/>
  <c r="J5552" i="140"/>
  <c r="H6422" i="140"/>
  <c r="J6422" i="140" s="1"/>
  <c r="J5551" i="140"/>
  <c r="H6421" i="140"/>
  <c r="J6421" i="140" s="1"/>
  <c r="J5550" i="140"/>
  <c r="H6420" i="140"/>
  <c r="J6420" i="140" s="1"/>
  <c r="J5538" i="140"/>
  <c r="H6408" i="140"/>
  <c r="J6408" i="140" s="1"/>
  <c r="J5539" i="140"/>
  <c r="H6409" i="140"/>
  <c r="J6409" i="140" s="1"/>
  <c r="J5540" i="140"/>
  <c r="H6410" i="140"/>
  <c r="J6410" i="140" s="1"/>
  <c r="J5541" i="140"/>
  <c r="H6411" i="140"/>
  <c r="J6411" i="140" s="1"/>
  <c r="J5542" i="140"/>
  <c r="H6412" i="140"/>
  <c r="J6412" i="140" s="1"/>
  <c r="J5543" i="140"/>
  <c r="H6413" i="140"/>
  <c r="J6413" i="140" s="1"/>
  <c r="J5536" i="140"/>
  <c r="H6406" i="140"/>
  <c r="J6406" i="140" s="1"/>
  <c r="J5537" i="140"/>
  <c r="H6407" i="140"/>
  <c r="J6407" i="140" s="1"/>
  <c r="J4973" i="140"/>
  <c r="H5843" i="140"/>
  <c r="J5843" i="140" s="1"/>
  <c r="J4974" i="140"/>
  <c r="H5844" i="140"/>
  <c r="J5844" i="140" s="1"/>
  <c r="J4976" i="140"/>
  <c r="H5846" i="140"/>
  <c r="J5846" i="140" s="1"/>
  <c r="J4959" i="140"/>
  <c r="H5829" i="140"/>
  <c r="J5829" i="140" s="1"/>
  <c r="J4726" i="140"/>
  <c r="H5596" i="140"/>
  <c r="J5596" i="140" s="1"/>
  <c r="J4729" i="140"/>
  <c r="H5599" i="140"/>
  <c r="J5599" i="140" s="1"/>
  <c r="J4857" i="140"/>
  <c r="H5727" i="140"/>
  <c r="J5727" i="140" s="1"/>
  <c r="J5488" i="140"/>
  <c r="H6358" i="140"/>
  <c r="J6358" i="140" s="1"/>
  <c r="J5491" i="140"/>
  <c r="H6361" i="140"/>
  <c r="J6361" i="140" s="1"/>
  <c r="J5490" i="140"/>
  <c r="H6360" i="140"/>
  <c r="J6360" i="140" s="1"/>
  <c r="J5261" i="140"/>
  <c r="H6131" i="140"/>
  <c r="J6131" i="140" s="1"/>
  <c r="H5588" i="140"/>
  <c r="J5588" i="140" s="1"/>
  <c r="J4718" i="140"/>
  <c r="J4944" i="140"/>
  <c r="H5814" i="140"/>
  <c r="J5814" i="140" s="1"/>
  <c r="J4945" i="140"/>
  <c r="H5815" i="140"/>
  <c r="J5815" i="140" s="1"/>
  <c r="J4946" i="140"/>
  <c r="H5816" i="140"/>
  <c r="J5816" i="140" s="1"/>
  <c r="J4942" i="140"/>
  <c r="H5812" i="140"/>
  <c r="J5812" i="140" s="1"/>
  <c r="J4943" i="140"/>
  <c r="H5813" i="140"/>
  <c r="J5813" i="140" s="1"/>
  <c r="J4996" i="140"/>
  <c r="H5866" i="140"/>
  <c r="J5866" i="140" s="1"/>
  <c r="J4995" i="140"/>
  <c r="H5865" i="140"/>
  <c r="J5865" i="140" s="1"/>
  <c r="J4994" i="140"/>
  <c r="H5864" i="140"/>
  <c r="J5864" i="140" s="1"/>
  <c r="J4997" i="140"/>
  <c r="H5867" i="140"/>
  <c r="J5867" i="140" s="1"/>
  <c r="J4993" i="140"/>
  <c r="H5863" i="140"/>
  <c r="J5863" i="140" s="1"/>
  <c r="J4992" i="140"/>
  <c r="H5862" i="140"/>
  <c r="J5862" i="140" s="1"/>
  <c r="J5098" i="140"/>
  <c r="H5968" i="140"/>
  <c r="J5968" i="140" s="1"/>
  <c r="J5099" i="140"/>
  <c r="H5969" i="140"/>
  <c r="J5969" i="140" s="1"/>
  <c r="J5100" i="140"/>
  <c r="H5970" i="140"/>
  <c r="J5970" i="140" s="1"/>
  <c r="J5101" i="140"/>
  <c r="H5971" i="140"/>
  <c r="J5971" i="140" s="1"/>
  <c r="J5085" i="140"/>
  <c r="H5955" i="140"/>
  <c r="J5955" i="140" s="1"/>
  <c r="J5097" i="140"/>
  <c r="H5967" i="140"/>
  <c r="J5967" i="140" s="1"/>
  <c r="J5086" i="140"/>
  <c r="H5956" i="140"/>
  <c r="J5956" i="140" s="1"/>
  <c r="J5087" i="140"/>
  <c r="H5957" i="140"/>
  <c r="J5957" i="140" s="1"/>
  <c r="J5088" i="140"/>
  <c r="H5958" i="140"/>
  <c r="J5958" i="140" s="1"/>
  <c r="J5089" i="140"/>
  <c r="H5959" i="140"/>
  <c r="J5959" i="140" s="1"/>
  <c r="J5090" i="140"/>
  <c r="H5960" i="140"/>
  <c r="J5960" i="140" s="1"/>
  <c r="J5091" i="140"/>
  <c r="H5961" i="140"/>
  <c r="J5961" i="140" s="1"/>
  <c r="J5092" i="140"/>
  <c r="H5962" i="140"/>
  <c r="J5962" i="140" s="1"/>
  <c r="J5093" i="140"/>
  <c r="H5963" i="140"/>
  <c r="J5963" i="140" s="1"/>
  <c r="J5094" i="140"/>
  <c r="H5964" i="140"/>
  <c r="J5964" i="140" s="1"/>
  <c r="J5095" i="140"/>
  <c r="H5965" i="140"/>
  <c r="J5965" i="140" s="1"/>
  <c r="J5096" i="140"/>
  <c r="H5966" i="140"/>
  <c r="J5966" i="140" s="1"/>
  <c r="J5106" i="140"/>
  <c r="H5976" i="140"/>
  <c r="J5976" i="140" s="1"/>
  <c r="J5107" i="140"/>
  <c r="H5977" i="140"/>
  <c r="J5977" i="140" s="1"/>
  <c r="J5109" i="140"/>
  <c r="H5979" i="140"/>
  <c r="J5979" i="140" s="1"/>
  <c r="J5110" i="140"/>
  <c r="H5980" i="140"/>
  <c r="J5980" i="140" s="1"/>
  <c r="J5111" i="140"/>
  <c r="H5981" i="140"/>
  <c r="J5981" i="140" s="1"/>
  <c r="J5112" i="140"/>
  <c r="H5982" i="140"/>
  <c r="J5982" i="140" s="1"/>
  <c r="J5114" i="140"/>
  <c r="H5984" i="140"/>
  <c r="J5984" i="140" s="1"/>
  <c r="J5115" i="140"/>
  <c r="H5985" i="140"/>
  <c r="J5985" i="140" s="1"/>
  <c r="J5108" i="140"/>
  <c r="H5978" i="140"/>
  <c r="J5978" i="140" s="1"/>
  <c r="J5105" i="140"/>
  <c r="H5975" i="140"/>
  <c r="J5975" i="140" s="1"/>
  <c r="J5103" i="140"/>
  <c r="H5973" i="140"/>
  <c r="J5973" i="140" s="1"/>
  <c r="J5104" i="140"/>
  <c r="H5974" i="140"/>
  <c r="J5974" i="140" s="1"/>
  <c r="J5128" i="140"/>
  <c r="H5998" i="140"/>
  <c r="J5998" i="140" s="1"/>
  <c r="J5120" i="140"/>
  <c r="H5990" i="140"/>
  <c r="J5990" i="140" s="1"/>
  <c r="J5119" i="140"/>
  <c r="H5989" i="140"/>
  <c r="J5989" i="140" s="1"/>
  <c r="J5117" i="140"/>
  <c r="H5987" i="140"/>
  <c r="J5987" i="140" s="1"/>
  <c r="J5127" i="140"/>
  <c r="H5997" i="140"/>
  <c r="J5997" i="140" s="1"/>
  <c r="J5126" i="140"/>
  <c r="H5996" i="140"/>
  <c r="J5996" i="140" s="1"/>
  <c r="J5121" i="140"/>
  <c r="H5991" i="140"/>
  <c r="J5991" i="140" s="1"/>
  <c r="J5125" i="140"/>
  <c r="H5995" i="140"/>
  <c r="J5995" i="140" s="1"/>
  <c r="J5124" i="140"/>
  <c r="H5994" i="140"/>
  <c r="J5994" i="140" s="1"/>
  <c r="J5123" i="140"/>
  <c r="H5993" i="140"/>
  <c r="J5993" i="140" s="1"/>
  <c r="J5122" i="140"/>
  <c r="H5992" i="140"/>
  <c r="J5992" i="140" s="1"/>
  <c r="J5118" i="140"/>
  <c r="H5988" i="140"/>
  <c r="J5988" i="140" s="1"/>
  <c r="J5130" i="140"/>
  <c r="H6000" i="140"/>
  <c r="J6000" i="140" s="1"/>
  <c r="J5137" i="140"/>
  <c r="H6007" i="140"/>
  <c r="J6007" i="140" s="1"/>
  <c r="J5140" i="140"/>
  <c r="H6010" i="140"/>
  <c r="J6010" i="140" s="1"/>
  <c r="J5141" i="140"/>
  <c r="H6011" i="140"/>
  <c r="J6011" i="140" s="1"/>
  <c r="J5138" i="140"/>
  <c r="H6008" i="140"/>
  <c r="J6008" i="140" s="1"/>
  <c r="J5131" i="140"/>
  <c r="H6001" i="140"/>
  <c r="J6001" i="140" s="1"/>
  <c r="J5132" i="140"/>
  <c r="H6002" i="140"/>
  <c r="J6002" i="140" s="1"/>
  <c r="J5133" i="140"/>
  <c r="H6003" i="140"/>
  <c r="J6003" i="140" s="1"/>
  <c r="J5134" i="140"/>
  <c r="H6004" i="140"/>
  <c r="J6004" i="140" s="1"/>
  <c r="J5139" i="140"/>
  <c r="H6009" i="140"/>
  <c r="J6009" i="140" s="1"/>
  <c r="J5135" i="140"/>
  <c r="H6005" i="140"/>
  <c r="J6005" i="140" s="1"/>
  <c r="J5136" i="140"/>
  <c r="H6006" i="140"/>
  <c r="J6006" i="140" s="1"/>
  <c r="J5146" i="140"/>
  <c r="H6016" i="140"/>
  <c r="J6016" i="140" s="1"/>
  <c r="J5147" i="140"/>
  <c r="H6017" i="140"/>
  <c r="J6017" i="140" s="1"/>
  <c r="J5149" i="140"/>
  <c r="H6019" i="140"/>
  <c r="J6019" i="140" s="1"/>
  <c r="J5150" i="140"/>
  <c r="H6020" i="140"/>
  <c r="J6020" i="140" s="1"/>
  <c r="J5151" i="140"/>
  <c r="H6021" i="140"/>
  <c r="J6021" i="140" s="1"/>
  <c r="J5152" i="140"/>
  <c r="H6022" i="140"/>
  <c r="J6022" i="140" s="1"/>
  <c r="J5153" i="140"/>
  <c r="H6023" i="140"/>
  <c r="J6023" i="140" s="1"/>
  <c r="J5154" i="140"/>
  <c r="H6024" i="140"/>
  <c r="J6024" i="140" s="1"/>
  <c r="J5148" i="140"/>
  <c r="H6018" i="140"/>
  <c r="J6018" i="140" s="1"/>
  <c r="J5157" i="140"/>
  <c r="H6027" i="140"/>
  <c r="J6027" i="140" s="1"/>
  <c r="J5155" i="140"/>
  <c r="H6025" i="140"/>
  <c r="J6025" i="140" s="1"/>
  <c r="J5156" i="140"/>
  <c r="H6026" i="140"/>
  <c r="J6026" i="140" s="1"/>
  <c r="J5158" i="140"/>
  <c r="H6028" i="140"/>
  <c r="J6028" i="140" s="1"/>
  <c r="J5143" i="140"/>
  <c r="H6013" i="140"/>
  <c r="J6013" i="140" s="1"/>
  <c r="J5144" i="140"/>
  <c r="H6014" i="140"/>
  <c r="J6014" i="140" s="1"/>
  <c r="J5145" i="140"/>
  <c r="H6015" i="140"/>
  <c r="J6015" i="140" s="1"/>
  <c r="J5420" i="140"/>
  <c r="H6290" i="140"/>
  <c r="J6290" i="140" s="1"/>
  <c r="J5421" i="140"/>
  <c r="H6291" i="140"/>
  <c r="J6291" i="140" s="1"/>
  <c r="J5422" i="140"/>
  <c r="H6292" i="140"/>
  <c r="J6292" i="140" s="1"/>
  <c r="J5412" i="140"/>
  <c r="H6282" i="140"/>
  <c r="J6282" i="140" s="1"/>
  <c r="J5413" i="140"/>
  <c r="H6283" i="140"/>
  <c r="J6283" i="140" s="1"/>
  <c r="J5414" i="140"/>
  <c r="H6284" i="140"/>
  <c r="J6284" i="140" s="1"/>
  <c r="J5423" i="140"/>
  <c r="H6293" i="140"/>
  <c r="J6293" i="140" s="1"/>
  <c r="J5415" i="140"/>
  <c r="H6285" i="140"/>
  <c r="J6285" i="140" s="1"/>
  <c r="J5416" i="140"/>
  <c r="H6286" i="140"/>
  <c r="J6286" i="140" s="1"/>
  <c r="J5417" i="140"/>
  <c r="H6287" i="140"/>
  <c r="J6287" i="140" s="1"/>
  <c r="J5418" i="140"/>
  <c r="H6288" i="140"/>
  <c r="J6288" i="140" s="1"/>
  <c r="J5411" i="140"/>
  <c r="H6281" i="140"/>
  <c r="J6281" i="140" s="1"/>
  <c r="J5419" i="140"/>
  <c r="H6289" i="140"/>
  <c r="J6289" i="140" s="1"/>
  <c r="J4764" i="140"/>
  <c r="H5634" i="140"/>
  <c r="J5634" i="140" s="1"/>
  <c r="J4770" i="140"/>
  <c r="H5640" i="140"/>
  <c r="J5640" i="140" s="1"/>
  <c r="J4769" i="140"/>
  <c r="H5639" i="140"/>
  <c r="J5639" i="140" s="1"/>
  <c r="J4768" i="140"/>
  <c r="H5638" i="140"/>
  <c r="J5638" i="140" s="1"/>
  <c r="J4767" i="140"/>
  <c r="H5637" i="140"/>
  <c r="J5637" i="140" s="1"/>
  <c r="J4766" i="140"/>
  <c r="H5636" i="140"/>
  <c r="J5636" i="140" s="1"/>
  <c r="J4765" i="140"/>
  <c r="H5635" i="140"/>
  <c r="J5635" i="140" s="1"/>
  <c r="J4763" i="140"/>
  <c r="H5633" i="140"/>
  <c r="J5633" i="140" s="1"/>
  <c r="J4762" i="140"/>
  <c r="H5632" i="140"/>
  <c r="J5632" i="140" s="1"/>
  <c r="J4761" i="140"/>
  <c r="H5631" i="140"/>
  <c r="J5631" i="140" s="1"/>
  <c r="J4760" i="140"/>
  <c r="H5630" i="140"/>
  <c r="J5630" i="140" s="1"/>
  <c r="J4759" i="140"/>
  <c r="H5629" i="140"/>
  <c r="J5629" i="140" s="1"/>
  <c r="J4758" i="140"/>
  <c r="H5628" i="140"/>
  <c r="J5628" i="140" s="1"/>
  <c r="J4757" i="140"/>
  <c r="H5627" i="140"/>
  <c r="J5627" i="140" s="1"/>
  <c r="J4771" i="140"/>
  <c r="H5641" i="140"/>
  <c r="J5641" i="140" s="1"/>
  <c r="J4773" i="140"/>
  <c r="H5643" i="140"/>
  <c r="J5643" i="140" s="1"/>
  <c r="J4772" i="140"/>
  <c r="H5642" i="140"/>
  <c r="J5642" i="140" s="1"/>
  <c r="J4774" i="140"/>
  <c r="H5644" i="140"/>
  <c r="J5644" i="140" s="1"/>
  <c r="J4798" i="140"/>
  <c r="H5668" i="140"/>
  <c r="J5668" i="140" s="1"/>
  <c r="J4799" i="140"/>
  <c r="H5669" i="140"/>
  <c r="J5669" i="140" s="1"/>
  <c r="J4807" i="140"/>
  <c r="H5677" i="140"/>
  <c r="J5677" i="140" s="1"/>
  <c r="J4800" i="140"/>
  <c r="H5670" i="140"/>
  <c r="J5670" i="140" s="1"/>
  <c r="J4802" i="140"/>
  <c r="H5672" i="140"/>
  <c r="J5672" i="140" s="1"/>
  <c r="J4801" i="140"/>
  <c r="H5671" i="140"/>
  <c r="J5671" i="140" s="1"/>
  <c r="J4803" i="140"/>
  <c r="H5673" i="140"/>
  <c r="J5673" i="140" s="1"/>
  <c r="J4806" i="140"/>
  <c r="H5676" i="140"/>
  <c r="J5676" i="140" s="1"/>
  <c r="J4804" i="140"/>
  <c r="H5674" i="140"/>
  <c r="J5674" i="140" s="1"/>
  <c r="J4805" i="140"/>
  <c r="H5675" i="140"/>
  <c r="J5675" i="140" s="1"/>
  <c r="J4796" i="140"/>
  <c r="H5666" i="140"/>
  <c r="J5666" i="140" s="1"/>
  <c r="J4797" i="140"/>
  <c r="H5667" i="140"/>
  <c r="J5667" i="140" s="1"/>
  <c r="J4813" i="140"/>
  <c r="H5683" i="140"/>
  <c r="J5683" i="140" s="1"/>
  <c r="J4809" i="140"/>
  <c r="H5679" i="140"/>
  <c r="J5679" i="140" s="1"/>
  <c r="J4819" i="140"/>
  <c r="H5689" i="140"/>
  <c r="J5689" i="140" s="1"/>
  <c r="J4818" i="140"/>
  <c r="H5688" i="140"/>
  <c r="J5688" i="140" s="1"/>
  <c r="J4817" i="140"/>
  <c r="H5687" i="140"/>
  <c r="J5687" i="140" s="1"/>
  <c r="J4816" i="140"/>
  <c r="H5686" i="140"/>
  <c r="J5686" i="140" s="1"/>
  <c r="J4815" i="140"/>
  <c r="H5685" i="140"/>
  <c r="J5685" i="140" s="1"/>
  <c r="J4814" i="140"/>
  <c r="H5684" i="140"/>
  <c r="J5684" i="140" s="1"/>
  <c r="J4812" i="140"/>
  <c r="H5682" i="140"/>
  <c r="J5682" i="140" s="1"/>
  <c r="J4810" i="140"/>
  <c r="H5680" i="140"/>
  <c r="J5680" i="140" s="1"/>
  <c r="J4811" i="140"/>
  <c r="H5681" i="140"/>
  <c r="J5681" i="140" s="1"/>
  <c r="J4853" i="140"/>
  <c r="H5723" i="140"/>
  <c r="J5723" i="140" s="1"/>
  <c r="J4852" i="140"/>
  <c r="H5722" i="140"/>
  <c r="J5722" i="140" s="1"/>
  <c r="J4851" i="140"/>
  <c r="H5721" i="140"/>
  <c r="J5721" i="140" s="1"/>
  <c r="J4850" i="140"/>
  <c r="H5720" i="140"/>
  <c r="J5720" i="140" s="1"/>
  <c r="J4849" i="140"/>
  <c r="H5719" i="140"/>
  <c r="J5719" i="140" s="1"/>
  <c r="J4847" i="140"/>
  <c r="H5717" i="140"/>
  <c r="J5717" i="140" s="1"/>
  <c r="J4846" i="140"/>
  <c r="H5716" i="140"/>
  <c r="J5716" i="140" s="1"/>
  <c r="J4845" i="140"/>
  <c r="H5715" i="140"/>
  <c r="J5715" i="140" s="1"/>
  <c r="J4844" i="140"/>
  <c r="H5714" i="140"/>
  <c r="J5714" i="140" s="1"/>
  <c r="J4848" i="140"/>
  <c r="H5718" i="140"/>
  <c r="J5718" i="140" s="1"/>
  <c r="J4843" i="140"/>
  <c r="H5713" i="140"/>
  <c r="J5713" i="140" s="1"/>
  <c r="J4855" i="140"/>
  <c r="H5725" i="140"/>
  <c r="J5725" i="140" s="1"/>
  <c r="J4854" i="140"/>
  <c r="H5724" i="140"/>
  <c r="J5724" i="140" s="1"/>
  <c r="J4866" i="140"/>
  <c r="H5736" i="140"/>
  <c r="J5736" i="140" s="1"/>
  <c r="J4861" i="140"/>
  <c r="H5731" i="140"/>
  <c r="J5731" i="140" s="1"/>
  <c r="J4862" i="140"/>
  <c r="H5732" i="140"/>
  <c r="J5732" i="140" s="1"/>
  <c r="J4859" i="140"/>
  <c r="H5729" i="140"/>
  <c r="J5729" i="140" s="1"/>
  <c r="J4858" i="140"/>
  <c r="H5728" i="140"/>
  <c r="J5728" i="140" s="1"/>
  <c r="J4860" i="140"/>
  <c r="H5730" i="140"/>
  <c r="J5730" i="140" s="1"/>
  <c r="J4863" i="140"/>
  <c r="H5733" i="140"/>
  <c r="J5733" i="140" s="1"/>
  <c r="J4864" i="140"/>
  <c r="H5734" i="140"/>
  <c r="J5734" i="140" s="1"/>
  <c r="J4865" i="140"/>
  <c r="H5735" i="140"/>
  <c r="J5735" i="140" s="1"/>
  <c r="J4890" i="140"/>
  <c r="H5760" i="140"/>
  <c r="J5760" i="140" s="1"/>
  <c r="J4889" i="140"/>
  <c r="H5759" i="140"/>
  <c r="J5759" i="140" s="1"/>
  <c r="J4888" i="140"/>
  <c r="H5758" i="140"/>
  <c r="J5758" i="140" s="1"/>
  <c r="J4887" i="140"/>
  <c r="H5757" i="140"/>
  <c r="J5757" i="140" s="1"/>
  <c r="J4903" i="140"/>
  <c r="H5773" i="140"/>
  <c r="J5773" i="140" s="1"/>
  <c r="J4902" i="140"/>
  <c r="H5772" i="140"/>
  <c r="J5772" i="140" s="1"/>
  <c r="J4901" i="140"/>
  <c r="H5771" i="140"/>
  <c r="J5771" i="140" s="1"/>
  <c r="J4900" i="140"/>
  <c r="H5770" i="140"/>
  <c r="J5770" i="140" s="1"/>
  <c r="J4899" i="140"/>
  <c r="H5769" i="140"/>
  <c r="J5769" i="140" s="1"/>
  <c r="J4898" i="140"/>
  <c r="H5768" i="140"/>
  <c r="J5768" i="140" s="1"/>
  <c r="J4897" i="140"/>
  <c r="H5767" i="140"/>
  <c r="J5767" i="140" s="1"/>
  <c r="J4896" i="140"/>
  <c r="H5766" i="140"/>
  <c r="J5766" i="140" s="1"/>
  <c r="J4895" i="140"/>
  <c r="H5765" i="140"/>
  <c r="J5765" i="140" s="1"/>
  <c r="J4894" i="140"/>
  <c r="H5764" i="140"/>
  <c r="J5764" i="140" s="1"/>
  <c r="J4893" i="140"/>
  <c r="H5763" i="140"/>
  <c r="J5763" i="140" s="1"/>
  <c r="J4892" i="140"/>
  <c r="H5762" i="140"/>
  <c r="J5762" i="140" s="1"/>
  <c r="J4891" i="140"/>
  <c r="H5761" i="140"/>
  <c r="J5761" i="140" s="1"/>
  <c r="J4908" i="140"/>
  <c r="H5778" i="140"/>
  <c r="J5778" i="140" s="1"/>
  <c r="J4907" i="140"/>
  <c r="H5777" i="140"/>
  <c r="J5777" i="140" s="1"/>
  <c r="J4909" i="140"/>
  <c r="H5779" i="140"/>
  <c r="J5779" i="140" s="1"/>
  <c r="J4911" i="140"/>
  <c r="H5781" i="140"/>
  <c r="J5781" i="140" s="1"/>
  <c r="J4912" i="140"/>
  <c r="H5782" i="140"/>
  <c r="J5782" i="140" s="1"/>
  <c r="J4910" i="140"/>
  <c r="H5780" i="140"/>
  <c r="J5780" i="140" s="1"/>
  <c r="J4913" i="140"/>
  <c r="H5783" i="140"/>
  <c r="J5783" i="140" s="1"/>
  <c r="J4915" i="140"/>
  <c r="H5785" i="140"/>
  <c r="J5785" i="140" s="1"/>
  <c r="J4914" i="140"/>
  <c r="H5784" i="140"/>
  <c r="J5784" i="140" s="1"/>
  <c r="J4916" i="140"/>
  <c r="H5786" i="140"/>
  <c r="J5786" i="140" s="1"/>
  <c r="J4906" i="140"/>
  <c r="H5776" i="140"/>
  <c r="J5776" i="140" s="1"/>
  <c r="J4922" i="140"/>
  <c r="H5792" i="140"/>
  <c r="J5792" i="140" s="1"/>
  <c r="J4928" i="140"/>
  <c r="H5798" i="140"/>
  <c r="J5798" i="140" s="1"/>
  <c r="J4927" i="140"/>
  <c r="H5797" i="140"/>
  <c r="J5797" i="140" s="1"/>
  <c r="J4925" i="140"/>
  <c r="H5795" i="140"/>
  <c r="J5795" i="140" s="1"/>
  <c r="J4924" i="140"/>
  <c r="H5794" i="140"/>
  <c r="J5794" i="140" s="1"/>
  <c r="J4923" i="140"/>
  <c r="H5793" i="140"/>
  <c r="J5793" i="140" s="1"/>
  <c r="J4921" i="140"/>
  <c r="H5791" i="140"/>
  <c r="J5791" i="140" s="1"/>
  <c r="J4920" i="140"/>
  <c r="H5790" i="140"/>
  <c r="J5790" i="140" s="1"/>
  <c r="J4926" i="140"/>
  <c r="H5796" i="140"/>
  <c r="J5796" i="140" s="1"/>
  <c r="J5385" i="140"/>
  <c r="H6255" i="140"/>
  <c r="J6255" i="140" s="1"/>
  <c r="J5386" i="140"/>
  <c r="H6256" i="140"/>
  <c r="J6256" i="140" s="1"/>
  <c r="J5387" i="140"/>
  <c r="H6257" i="140"/>
  <c r="J6257" i="140" s="1"/>
  <c r="J5388" i="140"/>
  <c r="H6258" i="140"/>
  <c r="J6258" i="140" s="1"/>
  <c r="J5390" i="140"/>
  <c r="H6260" i="140"/>
  <c r="J6260" i="140" s="1"/>
  <c r="J5391" i="140"/>
  <c r="H6261" i="140"/>
  <c r="J6261" i="140" s="1"/>
  <c r="J5392" i="140"/>
  <c r="H6262" i="140"/>
  <c r="J6262" i="140" s="1"/>
  <c r="J5394" i="140"/>
  <c r="H6264" i="140"/>
  <c r="J6264" i="140" s="1"/>
  <c r="J5395" i="140"/>
  <c r="H6265" i="140"/>
  <c r="J6265" i="140" s="1"/>
  <c r="J5383" i="140"/>
  <c r="H6253" i="140"/>
  <c r="J6253" i="140" s="1"/>
  <c r="J5393" i="140"/>
  <c r="H6263" i="140"/>
  <c r="J6263" i="140" s="1"/>
  <c r="J5389" i="140"/>
  <c r="H6259" i="140"/>
  <c r="J6259" i="140" s="1"/>
  <c r="J5397" i="140"/>
  <c r="H6267" i="140"/>
  <c r="J6267" i="140" s="1"/>
  <c r="J5384" i="140"/>
  <c r="H6254" i="140"/>
  <c r="J6254" i="140" s="1"/>
  <c r="J5396" i="140"/>
  <c r="H6266" i="140"/>
  <c r="J6266" i="140" s="1"/>
  <c r="J5380" i="140"/>
  <c r="H6250" i="140"/>
  <c r="J6250" i="140" s="1"/>
  <c r="J5372" i="140"/>
  <c r="H6242" i="140"/>
  <c r="J6242" i="140" s="1"/>
  <c r="J5381" i="140"/>
  <c r="H6251" i="140"/>
  <c r="J6251" i="140" s="1"/>
  <c r="J5370" i="140"/>
  <c r="H6240" i="140"/>
  <c r="J6240" i="140" s="1"/>
  <c r="J5371" i="140"/>
  <c r="H6241" i="140"/>
  <c r="J6241" i="140" s="1"/>
  <c r="J5376" i="140"/>
  <c r="H6246" i="140"/>
  <c r="J6246" i="140" s="1"/>
  <c r="J5377" i="140"/>
  <c r="H6247" i="140"/>
  <c r="J6247" i="140" s="1"/>
  <c r="J5378" i="140"/>
  <c r="H6248" i="140"/>
  <c r="J6248" i="140" s="1"/>
  <c r="J5379" i="140"/>
  <c r="H6249" i="140"/>
  <c r="J6249" i="140" s="1"/>
  <c r="J4753" i="140"/>
  <c r="H5623" i="140"/>
  <c r="J5623" i="140" s="1"/>
  <c r="J4752" i="140"/>
  <c r="H5622" i="140"/>
  <c r="J5622" i="140" s="1"/>
  <c r="J4749" i="140"/>
  <c r="H5619" i="140"/>
  <c r="J5619" i="140" s="1"/>
  <c r="J4750" i="140"/>
  <c r="H5620" i="140"/>
  <c r="J5620" i="140" s="1"/>
  <c r="J4748" i="140"/>
  <c r="H5618" i="140"/>
  <c r="J5618" i="140" s="1"/>
  <c r="J4751" i="140"/>
  <c r="H5621" i="140"/>
  <c r="J5621" i="140" s="1"/>
  <c r="J4754" i="140"/>
  <c r="H5624" i="140"/>
  <c r="J5624" i="140" s="1"/>
  <c r="J4738" i="140"/>
  <c r="H5608" i="140"/>
  <c r="J5608" i="140" s="1"/>
  <c r="J4739" i="140"/>
  <c r="H5609" i="140"/>
  <c r="J5609" i="140" s="1"/>
  <c r="J4740" i="140"/>
  <c r="H5610" i="140"/>
  <c r="J5610" i="140" s="1"/>
  <c r="J4741" i="140"/>
  <c r="H5611" i="140"/>
  <c r="J5611" i="140" s="1"/>
  <c r="J4742" i="140"/>
  <c r="H5612" i="140"/>
  <c r="J5612" i="140" s="1"/>
  <c r="J4743" i="140"/>
  <c r="H5613" i="140"/>
  <c r="J5613" i="140" s="1"/>
  <c r="J4744" i="140"/>
  <c r="H5614" i="140"/>
  <c r="J5614" i="140" s="1"/>
  <c r="J4745" i="140"/>
  <c r="H5615" i="140"/>
  <c r="J5615" i="140" s="1"/>
  <c r="J4746" i="140"/>
  <c r="H5616" i="140"/>
  <c r="J5616" i="140" s="1"/>
  <c r="J4747" i="140"/>
  <c r="H5617" i="140"/>
  <c r="J5617" i="140" s="1"/>
  <c r="J5260" i="140"/>
  <c r="H6130" i="140"/>
  <c r="J6130" i="140" s="1"/>
  <c r="J5259" i="140"/>
  <c r="H6129" i="140"/>
  <c r="J6129" i="140" s="1"/>
  <c r="J5258" i="140"/>
  <c r="H6128" i="140"/>
  <c r="J6128" i="140" s="1"/>
  <c r="J5256" i="140"/>
  <c r="H6126" i="140"/>
  <c r="J6126" i="140" s="1"/>
  <c r="J5255" i="140"/>
  <c r="H6125" i="140"/>
  <c r="J6125" i="140" s="1"/>
  <c r="J5254" i="140"/>
  <c r="H6124" i="140"/>
  <c r="J6124" i="140" s="1"/>
  <c r="J5253" i="140"/>
  <c r="H6123" i="140"/>
  <c r="J6123" i="140" s="1"/>
  <c r="J5252" i="140"/>
  <c r="H6122" i="140"/>
  <c r="J6122" i="140" s="1"/>
  <c r="J5251" i="140"/>
  <c r="H6121" i="140"/>
  <c r="J6121" i="140" s="1"/>
  <c r="J5250" i="140"/>
  <c r="H6120" i="140"/>
  <c r="J6120" i="140" s="1"/>
  <c r="J5249" i="140"/>
  <c r="H6119" i="140"/>
  <c r="J6119" i="140" s="1"/>
  <c r="J5247" i="140"/>
  <c r="H6117" i="140"/>
  <c r="J6117" i="140" s="1"/>
  <c r="J5257" i="140"/>
  <c r="H6127" i="140"/>
  <c r="J6127" i="140" s="1"/>
  <c r="J5246" i="140"/>
  <c r="H6116" i="140"/>
  <c r="J6116" i="140" s="1"/>
  <c r="J5245" i="140"/>
  <c r="H6115" i="140"/>
  <c r="J6115" i="140" s="1"/>
  <c r="J5248" i="140"/>
  <c r="H6118" i="140"/>
  <c r="J6118" i="140" s="1"/>
  <c r="J5461" i="140"/>
  <c r="H6331" i="140"/>
  <c r="J6331" i="140" s="1"/>
  <c r="J5462" i="140"/>
  <c r="H6332" i="140"/>
  <c r="J6332" i="140" s="1"/>
  <c r="J5464" i="140"/>
  <c r="H6334" i="140"/>
  <c r="J6334" i="140" s="1"/>
  <c r="J5465" i="140"/>
  <c r="H6335" i="140"/>
  <c r="J6335" i="140" s="1"/>
  <c r="J5466" i="140"/>
  <c r="H6336" i="140"/>
  <c r="J6336" i="140" s="1"/>
  <c r="J5455" i="140"/>
  <c r="H6325" i="140"/>
  <c r="J6325" i="140" s="1"/>
  <c r="J5463" i="140"/>
  <c r="H6333" i="140"/>
  <c r="J6333" i="140" s="1"/>
  <c r="J5456" i="140"/>
  <c r="H6326" i="140"/>
  <c r="J6326" i="140" s="1"/>
  <c r="J5457" i="140"/>
  <c r="H6327" i="140"/>
  <c r="J6327" i="140" s="1"/>
  <c r="J5458" i="140"/>
  <c r="H6328" i="140"/>
  <c r="J6328" i="140" s="1"/>
  <c r="J5459" i="140"/>
  <c r="H6329" i="140"/>
  <c r="J6329" i="140" s="1"/>
  <c r="J5460" i="140"/>
  <c r="H6330" i="140"/>
  <c r="J6330" i="140" s="1"/>
  <c r="J5171" i="140"/>
  <c r="H6041" i="140"/>
  <c r="J6041" i="140" s="1"/>
  <c r="J5167" i="140"/>
  <c r="H6037" i="140"/>
  <c r="J6037" i="140" s="1"/>
  <c r="J5168" i="140"/>
  <c r="H6038" i="140"/>
  <c r="J6038" i="140" s="1"/>
  <c r="J5169" i="140"/>
  <c r="H6039" i="140"/>
  <c r="J6039" i="140" s="1"/>
  <c r="J5172" i="140"/>
  <c r="H6042" i="140"/>
  <c r="J6042" i="140" s="1"/>
  <c r="J5170" i="140"/>
  <c r="H6040" i="140"/>
  <c r="J6040" i="140" s="1"/>
  <c r="J5175" i="140"/>
  <c r="H6045" i="140"/>
  <c r="J6045" i="140" s="1"/>
  <c r="J5174" i="140"/>
  <c r="H6044" i="140"/>
  <c r="J6044" i="140" s="1"/>
  <c r="J5176" i="140"/>
  <c r="H6046" i="140"/>
  <c r="J6046" i="140" s="1"/>
  <c r="J5160" i="140"/>
  <c r="H6030" i="140"/>
  <c r="J6030" i="140" s="1"/>
  <c r="J5173" i="140"/>
  <c r="H6043" i="140"/>
  <c r="J6043" i="140" s="1"/>
  <c r="J5177" i="140"/>
  <c r="H6047" i="140"/>
  <c r="J6047" i="140" s="1"/>
  <c r="J5166" i="140"/>
  <c r="H6036" i="140"/>
  <c r="J6036" i="140" s="1"/>
  <c r="J5165" i="140"/>
  <c r="H6035" i="140"/>
  <c r="J6035" i="140" s="1"/>
  <c r="J5164" i="140"/>
  <c r="H6034" i="140"/>
  <c r="J6034" i="140" s="1"/>
  <c r="J5163" i="140"/>
  <c r="H6033" i="140"/>
  <c r="J6033" i="140" s="1"/>
  <c r="J5162" i="140"/>
  <c r="H6032" i="140"/>
  <c r="J6032" i="140" s="1"/>
  <c r="J5161" i="140"/>
  <c r="H6031" i="140"/>
  <c r="J6031" i="140" s="1"/>
  <c r="J5189" i="140"/>
  <c r="H6059" i="140"/>
  <c r="J6059" i="140" s="1"/>
  <c r="J5180" i="140"/>
  <c r="H6050" i="140"/>
  <c r="J6050" i="140" s="1"/>
  <c r="J5182" i="140"/>
  <c r="H6052" i="140"/>
  <c r="J6052" i="140" s="1"/>
  <c r="J5183" i="140"/>
  <c r="H6053" i="140"/>
  <c r="J6053" i="140" s="1"/>
  <c r="J5184" i="140"/>
  <c r="H6054" i="140"/>
  <c r="J6054" i="140" s="1"/>
  <c r="J5179" i="140"/>
  <c r="H6049" i="140"/>
  <c r="J6049" i="140" s="1"/>
  <c r="J5190" i="140"/>
  <c r="H6060" i="140"/>
  <c r="J6060" i="140" s="1"/>
  <c r="J5181" i="140"/>
  <c r="H6051" i="140"/>
  <c r="J6051" i="140" s="1"/>
  <c r="J5188" i="140"/>
  <c r="H6058" i="140"/>
  <c r="J6058" i="140" s="1"/>
  <c r="J5187" i="140"/>
  <c r="H6057" i="140"/>
  <c r="J6057" i="140" s="1"/>
  <c r="J5186" i="140"/>
  <c r="H6056" i="140"/>
  <c r="J6056" i="140" s="1"/>
  <c r="J5185" i="140"/>
  <c r="H6055" i="140"/>
  <c r="J6055" i="140" s="1"/>
  <c r="J4979" i="140"/>
  <c r="H5849" i="140"/>
  <c r="J5849" i="140" s="1"/>
  <c r="J4978" i="140"/>
  <c r="H5848" i="140"/>
  <c r="J5848" i="140" s="1"/>
  <c r="J4983" i="140"/>
  <c r="H5853" i="140"/>
  <c r="J5853" i="140" s="1"/>
  <c r="J4988" i="140"/>
  <c r="H5858" i="140"/>
  <c r="J5858" i="140" s="1"/>
  <c r="J4987" i="140"/>
  <c r="H5857" i="140"/>
  <c r="J5857" i="140" s="1"/>
  <c r="J4986" i="140"/>
  <c r="H5856" i="140"/>
  <c r="J5856" i="140" s="1"/>
  <c r="J4985" i="140"/>
  <c r="H5855" i="140"/>
  <c r="J5855" i="140" s="1"/>
  <c r="J4984" i="140"/>
  <c r="H5854" i="140"/>
  <c r="J5854" i="140" s="1"/>
  <c r="J4982" i="140"/>
  <c r="H5852" i="140"/>
  <c r="J5852" i="140" s="1"/>
  <c r="J4981" i="140"/>
  <c r="H5851" i="140"/>
  <c r="J5851" i="140" s="1"/>
  <c r="J4980" i="140"/>
  <c r="H5850" i="140"/>
  <c r="J5850" i="140" s="1"/>
  <c r="J4989" i="140"/>
  <c r="H5859" i="140"/>
  <c r="J5859" i="140" s="1"/>
  <c r="J4936" i="140"/>
  <c r="H5806" i="140"/>
  <c r="J5806" i="140" s="1"/>
  <c r="J4937" i="140"/>
  <c r="H5807" i="140"/>
  <c r="J5807" i="140" s="1"/>
  <c r="J4931" i="140"/>
  <c r="H5801" i="140"/>
  <c r="J5801" i="140" s="1"/>
  <c r="J4932" i="140"/>
  <c r="H5802" i="140"/>
  <c r="J5802" i="140" s="1"/>
  <c r="J4933" i="140"/>
  <c r="H5803" i="140"/>
  <c r="J5803" i="140" s="1"/>
  <c r="J4934" i="140"/>
  <c r="H5804" i="140"/>
  <c r="J5804" i="140" s="1"/>
  <c r="J4935" i="140"/>
  <c r="H5805" i="140"/>
  <c r="J5805" i="140" s="1"/>
  <c r="J4938" i="140"/>
  <c r="H5808" i="140"/>
  <c r="J5808" i="140" s="1"/>
  <c r="J5426" i="140"/>
  <c r="H6296" i="140"/>
  <c r="J6296" i="140" s="1"/>
  <c r="J5427" i="140"/>
  <c r="H6297" i="140"/>
  <c r="J6297" i="140" s="1"/>
  <c r="J5428" i="140"/>
  <c r="H6298" i="140"/>
  <c r="J6298" i="140" s="1"/>
  <c r="J5429" i="140"/>
  <c r="H6299" i="140"/>
  <c r="J6299" i="140" s="1"/>
  <c r="J5430" i="140"/>
  <c r="H6300" i="140"/>
  <c r="J6300" i="140" s="1"/>
  <c r="J5431" i="140"/>
  <c r="H6301" i="140"/>
  <c r="J6301" i="140" s="1"/>
  <c r="J5438" i="140"/>
  <c r="H6308" i="140"/>
  <c r="J6308" i="140" s="1"/>
  <c r="J5425" i="140"/>
  <c r="H6295" i="140"/>
  <c r="J6295" i="140" s="1"/>
  <c r="J5437" i="140"/>
  <c r="H6307" i="140"/>
  <c r="J6307" i="140" s="1"/>
  <c r="J5436" i="140"/>
  <c r="H6306" i="140"/>
  <c r="J6306" i="140" s="1"/>
  <c r="J5435" i="140"/>
  <c r="H6305" i="140"/>
  <c r="J6305" i="140" s="1"/>
  <c r="J5434" i="140"/>
  <c r="H6304" i="140"/>
  <c r="J6304" i="140" s="1"/>
  <c r="J5433" i="140"/>
  <c r="H6303" i="140"/>
  <c r="J6303" i="140" s="1"/>
  <c r="J5432" i="140"/>
  <c r="H6302" i="140"/>
  <c r="J6302" i="140" s="1"/>
  <c r="J4828" i="140"/>
  <c r="H5698" i="140"/>
  <c r="J5698" i="140" s="1"/>
  <c r="J4830" i="140"/>
  <c r="H5700" i="140"/>
  <c r="J5700" i="140" s="1"/>
  <c r="J4829" i="140"/>
  <c r="H5699" i="140"/>
  <c r="J5699" i="140" s="1"/>
  <c r="J5023" i="140"/>
  <c r="H5893" i="140"/>
  <c r="J5893" i="140" s="1"/>
  <c r="J5025" i="140"/>
  <c r="H5895" i="140"/>
  <c r="J5895" i="140" s="1"/>
  <c r="J5021" i="140"/>
  <c r="H5891" i="140"/>
  <c r="J5891" i="140" s="1"/>
  <c r="J5022" i="140"/>
  <c r="H5892" i="140"/>
  <c r="J5892" i="140" s="1"/>
  <c r="J5026" i="140"/>
  <c r="H5896" i="140"/>
  <c r="J5896" i="140" s="1"/>
  <c r="J5024" i="140"/>
  <c r="H5894" i="140"/>
  <c r="J5894" i="140" s="1"/>
  <c r="J5018" i="140"/>
  <c r="H5888" i="140"/>
  <c r="J5888" i="140" s="1"/>
  <c r="J5015" i="140"/>
  <c r="H5885" i="140"/>
  <c r="J5885" i="140" s="1"/>
  <c r="J5028" i="140"/>
  <c r="H5898" i="140"/>
  <c r="J5898" i="140" s="1"/>
  <c r="J5027" i="140"/>
  <c r="H5897" i="140"/>
  <c r="J5897" i="140" s="1"/>
  <c r="J5016" i="140"/>
  <c r="H5886" i="140"/>
  <c r="J5886" i="140" s="1"/>
  <c r="J5017" i="140"/>
  <c r="H5887" i="140"/>
  <c r="J5887" i="140" s="1"/>
  <c r="J5020" i="140"/>
  <c r="H5890" i="140"/>
  <c r="J5890" i="140" s="1"/>
  <c r="J5019" i="140"/>
  <c r="H5889" i="140"/>
  <c r="J5889" i="140" s="1"/>
  <c r="J5053" i="140"/>
  <c r="H5923" i="140"/>
  <c r="J5923" i="140" s="1"/>
  <c r="J5046" i="140"/>
  <c r="H5916" i="140"/>
  <c r="J5916" i="140" s="1"/>
  <c r="J5047" i="140"/>
  <c r="H5917" i="140"/>
  <c r="J5917" i="140" s="1"/>
  <c r="J5048" i="140"/>
  <c r="H5918" i="140"/>
  <c r="J5918" i="140" s="1"/>
  <c r="J5049" i="140"/>
  <c r="H5919" i="140"/>
  <c r="J5919" i="140" s="1"/>
  <c r="J5041" i="140"/>
  <c r="H5911" i="140"/>
  <c r="J5911" i="140" s="1"/>
  <c r="J5050" i="140"/>
  <c r="H5920" i="140"/>
  <c r="J5920" i="140" s="1"/>
  <c r="J5051" i="140"/>
  <c r="H5921" i="140"/>
  <c r="J5921" i="140" s="1"/>
  <c r="J5054" i="140"/>
  <c r="H5924" i="140"/>
  <c r="J5924" i="140" s="1"/>
  <c r="J5055" i="140"/>
  <c r="H5925" i="140"/>
  <c r="J5925" i="140" s="1"/>
  <c r="J5056" i="140"/>
  <c r="H5926" i="140"/>
  <c r="J5926" i="140" s="1"/>
  <c r="J5057" i="140"/>
  <c r="H5927" i="140"/>
  <c r="J5927" i="140" s="1"/>
  <c r="J5040" i="140"/>
  <c r="H5910" i="140"/>
  <c r="J5910" i="140" s="1"/>
  <c r="J5052" i="140"/>
  <c r="H5922" i="140"/>
  <c r="J5922" i="140" s="1"/>
  <c r="J5042" i="140"/>
  <c r="H5912" i="140"/>
  <c r="J5912" i="140" s="1"/>
  <c r="J5043" i="140"/>
  <c r="H5913" i="140"/>
  <c r="J5913" i="140" s="1"/>
  <c r="J5044" i="140"/>
  <c r="H5914" i="140"/>
  <c r="J5914" i="140" s="1"/>
  <c r="J5045" i="140"/>
  <c r="H5915" i="140"/>
  <c r="J5915" i="140" s="1"/>
  <c r="J5061" i="140"/>
  <c r="H5931" i="140"/>
  <c r="J5931" i="140" s="1"/>
  <c r="J5068" i="140"/>
  <c r="H5938" i="140"/>
  <c r="J5938" i="140" s="1"/>
  <c r="J5059" i="140"/>
  <c r="H5929" i="140"/>
  <c r="J5929" i="140" s="1"/>
  <c r="J5062" i="140"/>
  <c r="H5932" i="140"/>
  <c r="J5932" i="140" s="1"/>
  <c r="J5067" i="140"/>
  <c r="H5937" i="140"/>
  <c r="J5937" i="140" s="1"/>
  <c r="J5060" i="140"/>
  <c r="H5930" i="140"/>
  <c r="J5930" i="140" s="1"/>
  <c r="J5063" i="140"/>
  <c r="H5933" i="140"/>
  <c r="J5933" i="140" s="1"/>
  <c r="J5064" i="140"/>
  <c r="H5934" i="140"/>
  <c r="J5934" i="140" s="1"/>
  <c r="J5065" i="140"/>
  <c r="H5935" i="140"/>
  <c r="J5935" i="140" s="1"/>
  <c r="J5066" i="140"/>
  <c r="H5936" i="140"/>
  <c r="J5936" i="140" s="1"/>
  <c r="J5072" i="140"/>
  <c r="H5942" i="140"/>
  <c r="J5942" i="140" s="1"/>
  <c r="J5073" i="140"/>
  <c r="H5943" i="140"/>
  <c r="J5943" i="140" s="1"/>
  <c r="J5074" i="140"/>
  <c r="H5944" i="140"/>
  <c r="J5944" i="140" s="1"/>
  <c r="J5070" i="140"/>
  <c r="H5940" i="140"/>
  <c r="J5940" i="140" s="1"/>
  <c r="J5071" i="140"/>
  <c r="H5941" i="140"/>
  <c r="J5941" i="140" s="1"/>
  <c r="J5078" i="140"/>
  <c r="H5948" i="140"/>
  <c r="J5948" i="140" s="1"/>
  <c r="J5079" i="140"/>
  <c r="H5949" i="140"/>
  <c r="J5949" i="140" s="1"/>
  <c r="J5080" i="140"/>
  <c r="H5950" i="140"/>
  <c r="J5950" i="140" s="1"/>
  <c r="J5081" i="140"/>
  <c r="H5951" i="140"/>
  <c r="J5951" i="140" s="1"/>
  <c r="J5083" i="140"/>
  <c r="H5953" i="140"/>
  <c r="J5953" i="140" s="1"/>
  <c r="J5077" i="140"/>
  <c r="H5947" i="140"/>
  <c r="J5947" i="140" s="1"/>
  <c r="J5082" i="140"/>
  <c r="H5952" i="140"/>
  <c r="J5952" i="140" s="1"/>
  <c r="J4793" i="140"/>
  <c r="H5663" i="140"/>
  <c r="J5663" i="140" s="1"/>
  <c r="J4792" i="140"/>
  <c r="H5662" i="140"/>
  <c r="J5662" i="140" s="1"/>
  <c r="J4791" i="140"/>
  <c r="H5661" i="140"/>
  <c r="J5661" i="140" s="1"/>
  <c r="J4790" i="140"/>
  <c r="H5660" i="140"/>
  <c r="J5660" i="140" s="1"/>
  <c r="J4789" i="140"/>
  <c r="H5659" i="140"/>
  <c r="J5659" i="140" s="1"/>
  <c r="J4788" i="140"/>
  <c r="H5658" i="140"/>
  <c r="J5658" i="140" s="1"/>
  <c r="J4787" i="140"/>
  <c r="H5657" i="140"/>
  <c r="J5657" i="140" s="1"/>
  <c r="J4786" i="140"/>
  <c r="H5656" i="140"/>
  <c r="J5656" i="140" s="1"/>
  <c r="J4785" i="140"/>
  <c r="H5655" i="140"/>
  <c r="J5655" i="140" s="1"/>
  <c r="J4784" i="140"/>
  <c r="H5654" i="140"/>
  <c r="J5654" i="140" s="1"/>
  <c r="J4783" i="140"/>
  <c r="H5653" i="140"/>
  <c r="J5653" i="140" s="1"/>
  <c r="J4782" i="140"/>
  <c r="H5652" i="140"/>
  <c r="J5652" i="140" s="1"/>
  <c r="J4781" i="140"/>
  <c r="H5651" i="140"/>
  <c r="J5651" i="140" s="1"/>
  <c r="J4780" i="140"/>
  <c r="H5650" i="140"/>
  <c r="J5650" i="140" s="1"/>
  <c r="J4779" i="140"/>
  <c r="H5649" i="140"/>
  <c r="J5649" i="140" s="1"/>
  <c r="J4870" i="140"/>
  <c r="H5740" i="140"/>
  <c r="J5740" i="140" s="1"/>
  <c r="J4869" i="140"/>
  <c r="H5739" i="140"/>
  <c r="J5739" i="140" s="1"/>
  <c r="J4883" i="140"/>
  <c r="H5753" i="140"/>
  <c r="J5753" i="140" s="1"/>
  <c r="J4884" i="140"/>
  <c r="H5754" i="140"/>
  <c r="J5754" i="140" s="1"/>
  <c r="J4885" i="140"/>
  <c r="H5755" i="140"/>
  <c r="J5755" i="140" s="1"/>
  <c r="J4868" i="140"/>
  <c r="H5738" i="140"/>
  <c r="J5738" i="140" s="1"/>
  <c r="J4877" i="140"/>
  <c r="H5747" i="140"/>
  <c r="J5747" i="140" s="1"/>
  <c r="J4878" i="140"/>
  <c r="H5748" i="140"/>
  <c r="J5748" i="140" s="1"/>
  <c r="J4876" i="140"/>
  <c r="H5746" i="140"/>
  <c r="J5746" i="140" s="1"/>
  <c r="J4874" i="140"/>
  <c r="H5744" i="140"/>
  <c r="J5744" i="140" s="1"/>
  <c r="J4875" i="140"/>
  <c r="H5745" i="140"/>
  <c r="J5745" i="140" s="1"/>
  <c r="J4873" i="140"/>
  <c r="H5743" i="140"/>
  <c r="J5743" i="140" s="1"/>
  <c r="J4872" i="140"/>
  <c r="H5742" i="140"/>
  <c r="J5742" i="140" s="1"/>
  <c r="J4871" i="140"/>
  <c r="H5741" i="140"/>
  <c r="J5741" i="140" s="1"/>
  <c r="J4879" i="140"/>
  <c r="H5749" i="140"/>
  <c r="J5749" i="140" s="1"/>
  <c r="J4880" i="140"/>
  <c r="H5750" i="140"/>
  <c r="J5750" i="140" s="1"/>
  <c r="J4881" i="140"/>
  <c r="H5751" i="140"/>
  <c r="J5751" i="140" s="1"/>
  <c r="J4882" i="140"/>
  <c r="H5752" i="140"/>
  <c r="J5752" i="140" s="1"/>
  <c r="J5446" i="140"/>
  <c r="H6316" i="140"/>
  <c r="J6316" i="140" s="1"/>
  <c r="J5449" i="140"/>
  <c r="H6319" i="140"/>
  <c r="J6319" i="140" s="1"/>
  <c r="J5450" i="140"/>
  <c r="H6320" i="140"/>
  <c r="J6320" i="140" s="1"/>
  <c r="J5451" i="140"/>
  <c r="H6321" i="140"/>
  <c r="J6321" i="140" s="1"/>
  <c r="J5452" i="140"/>
  <c r="H6322" i="140"/>
  <c r="J6322" i="140" s="1"/>
  <c r="J5453" i="140"/>
  <c r="H6323" i="140"/>
  <c r="J6323" i="140" s="1"/>
  <c r="J5440" i="140"/>
  <c r="H6310" i="140"/>
  <c r="J6310" i="140" s="1"/>
  <c r="J5445" i="140"/>
  <c r="H6315" i="140"/>
  <c r="J6315" i="140" s="1"/>
  <c r="J5441" i="140"/>
  <c r="H6311" i="140"/>
  <c r="J6311" i="140" s="1"/>
  <c r="J5442" i="140"/>
  <c r="H6312" i="140"/>
  <c r="J6312" i="140" s="1"/>
  <c r="J5443" i="140"/>
  <c r="H6313" i="140"/>
  <c r="J6313" i="140" s="1"/>
  <c r="J5444" i="140"/>
  <c r="H6314" i="140"/>
  <c r="J6314" i="140" s="1"/>
  <c r="J5448" i="140"/>
  <c r="H6318" i="140"/>
  <c r="J6318" i="140" s="1"/>
  <c r="J5447" i="140"/>
  <c r="H6317" i="140"/>
  <c r="J6317" i="140" s="1"/>
  <c r="J5202" i="140"/>
  <c r="H6072" i="140"/>
  <c r="J6072" i="140" s="1"/>
  <c r="J5201" i="140"/>
  <c r="H6071" i="140"/>
  <c r="J6071" i="140" s="1"/>
  <c r="J5200" i="140"/>
  <c r="H6070" i="140"/>
  <c r="J6070" i="140" s="1"/>
  <c r="J5199" i="140"/>
  <c r="H6069" i="140"/>
  <c r="J6069" i="140" s="1"/>
  <c r="J5198" i="140"/>
  <c r="H6068" i="140"/>
  <c r="J6068" i="140" s="1"/>
  <c r="J5197" i="140"/>
  <c r="H6067" i="140"/>
  <c r="J6067" i="140" s="1"/>
  <c r="J5196" i="140"/>
  <c r="H6066" i="140"/>
  <c r="J6066" i="140" s="1"/>
  <c r="J5195" i="140"/>
  <c r="H6065" i="140"/>
  <c r="J6065" i="140" s="1"/>
  <c r="J5192" i="140"/>
  <c r="H6062" i="140"/>
  <c r="J6062" i="140" s="1"/>
  <c r="J5203" i="140"/>
  <c r="H6073" i="140"/>
  <c r="J6073" i="140" s="1"/>
  <c r="J5194" i="140"/>
  <c r="H6064" i="140"/>
  <c r="J6064" i="140" s="1"/>
  <c r="J5193" i="140"/>
  <c r="H6063" i="140"/>
  <c r="J6063" i="140" s="1"/>
  <c r="J5206" i="140"/>
  <c r="H6076" i="140"/>
  <c r="J6076" i="140" s="1"/>
  <c r="J5207" i="140"/>
  <c r="H6077" i="140"/>
  <c r="J6077" i="140" s="1"/>
  <c r="J5208" i="140"/>
  <c r="H6078" i="140"/>
  <c r="J6078" i="140" s="1"/>
  <c r="J5209" i="140"/>
  <c r="H6079" i="140"/>
  <c r="J6079" i="140" s="1"/>
  <c r="J5210" i="140"/>
  <c r="H6080" i="140"/>
  <c r="J6080" i="140" s="1"/>
  <c r="J5211" i="140"/>
  <c r="H6081" i="140"/>
  <c r="J6081" i="140" s="1"/>
  <c r="J5212" i="140"/>
  <c r="H6082" i="140"/>
  <c r="J6082" i="140" s="1"/>
  <c r="J5205" i="140"/>
  <c r="H6075" i="140"/>
  <c r="J6075" i="140" s="1"/>
  <c r="J5215" i="140"/>
  <c r="H6085" i="140"/>
  <c r="J6085" i="140" s="1"/>
  <c r="J5216" i="140"/>
  <c r="H6086" i="140"/>
  <c r="J6086" i="140" s="1"/>
  <c r="J5217" i="140"/>
  <c r="H6087" i="140"/>
  <c r="J6087" i="140" s="1"/>
  <c r="J5218" i="140"/>
  <c r="H6088" i="140"/>
  <c r="J6088" i="140" s="1"/>
  <c r="J5219" i="140"/>
  <c r="H6089" i="140"/>
  <c r="J6089" i="140" s="1"/>
  <c r="J5220" i="140"/>
  <c r="H6090" i="140"/>
  <c r="J6090" i="140" s="1"/>
  <c r="J5214" i="140"/>
  <c r="H6084" i="140"/>
  <c r="J6084" i="140" s="1"/>
  <c r="J5243" i="140"/>
  <c r="H6113" i="140"/>
  <c r="J6113" i="140" s="1"/>
  <c r="J5242" i="140"/>
  <c r="H6112" i="140"/>
  <c r="J6112" i="140" s="1"/>
  <c r="J5241" i="140"/>
  <c r="H6111" i="140"/>
  <c r="J6111" i="140" s="1"/>
  <c r="J5240" i="140"/>
  <c r="H6110" i="140"/>
  <c r="J6110" i="140" s="1"/>
  <c r="J5231" i="140"/>
  <c r="H6101" i="140"/>
  <c r="J6101" i="140" s="1"/>
  <c r="J5239" i="140"/>
  <c r="H6109" i="140"/>
  <c r="J6109" i="140" s="1"/>
  <c r="J5233" i="140"/>
  <c r="H6103" i="140"/>
  <c r="J6103" i="140" s="1"/>
  <c r="J5234" i="140"/>
  <c r="H6104" i="140"/>
  <c r="J6104" i="140" s="1"/>
  <c r="J5232" i="140"/>
  <c r="H6102" i="140"/>
  <c r="J6102" i="140" s="1"/>
  <c r="J5236" i="140"/>
  <c r="H6106" i="140"/>
  <c r="J6106" i="140" s="1"/>
  <c r="J5237" i="140"/>
  <c r="H6107" i="140"/>
  <c r="J6107" i="140" s="1"/>
  <c r="J5235" i="140"/>
  <c r="H6105" i="140"/>
  <c r="J6105" i="140" s="1"/>
  <c r="J5238" i="140"/>
  <c r="H6108" i="140"/>
  <c r="J6108" i="140" s="1"/>
  <c r="J5276" i="140"/>
  <c r="H6146" i="140"/>
  <c r="J6146" i="140" s="1"/>
  <c r="J5275" i="140"/>
  <c r="H6145" i="140"/>
  <c r="J6145" i="140" s="1"/>
  <c r="J5274" i="140"/>
  <c r="H6144" i="140"/>
  <c r="J6144" i="140" s="1"/>
  <c r="J5273" i="140"/>
  <c r="H6143" i="140"/>
  <c r="J6143" i="140" s="1"/>
  <c r="J5307" i="140"/>
  <c r="H6177" i="140"/>
  <c r="J6177" i="140" s="1"/>
  <c r="J5306" i="140"/>
  <c r="H6176" i="140"/>
  <c r="J6176" i="140" s="1"/>
  <c r="J5305" i="140"/>
  <c r="H6175" i="140"/>
  <c r="J6175" i="140" s="1"/>
  <c r="J5284" i="140"/>
  <c r="H6154" i="140"/>
  <c r="J6154" i="140" s="1"/>
  <c r="J5279" i="140"/>
  <c r="H6149" i="140"/>
  <c r="J6149" i="140" s="1"/>
  <c r="J5281" i="140"/>
  <c r="H6151" i="140"/>
  <c r="J6151" i="140" s="1"/>
  <c r="J5280" i="140"/>
  <c r="H6150" i="140"/>
  <c r="J6150" i="140" s="1"/>
  <c r="J5283" i="140"/>
  <c r="H6153" i="140"/>
  <c r="J6153" i="140" s="1"/>
  <c r="J5282" i="140"/>
  <c r="H6152" i="140"/>
  <c r="J6152" i="140" s="1"/>
  <c r="J5001" i="140"/>
  <c r="H5871" i="140"/>
  <c r="J5871" i="140" s="1"/>
  <c r="J5006" i="140"/>
  <c r="H5876" i="140"/>
  <c r="J5876" i="140" s="1"/>
  <c r="J5007" i="140"/>
  <c r="H5877" i="140"/>
  <c r="J5877" i="140" s="1"/>
  <c r="J5008" i="140"/>
  <c r="H5878" i="140"/>
  <c r="J5878" i="140" s="1"/>
  <c r="J5009" i="140"/>
  <c r="H5879" i="140"/>
  <c r="J5879" i="140" s="1"/>
  <c r="J5000" i="140"/>
  <c r="H5870" i="140"/>
  <c r="J5870" i="140" s="1"/>
  <c r="J5011" i="140"/>
  <c r="H5881" i="140"/>
  <c r="J5881" i="140" s="1"/>
  <c r="J5002" i="140"/>
  <c r="H5872" i="140"/>
  <c r="J5872" i="140" s="1"/>
  <c r="J5012" i="140"/>
  <c r="H5882" i="140"/>
  <c r="J5882" i="140" s="1"/>
  <c r="J5003" i="140"/>
  <c r="H5873" i="140"/>
  <c r="J5873" i="140" s="1"/>
  <c r="J5004" i="140"/>
  <c r="H5874" i="140"/>
  <c r="J5874" i="140" s="1"/>
  <c r="J5005" i="140"/>
  <c r="H5875" i="140"/>
  <c r="J5875" i="140" s="1"/>
  <c r="J4999" i="140"/>
  <c r="H5869" i="140"/>
  <c r="J5869" i="140" s="1"/>
  <c r="J5010" i="140"/>
  <c r="H5880" i="140"/>
  <c r="J5880" i="140" s="1"/>
  <c r="J5287" i="140"/>
  <c r="H6157" i="140"/>
  <c r="J6157" i="140" s="1"/>
  <c r="J5288" i="140"/>
  <c r="H6158" i="140"/>
  <c r="J6158" i="140" s="1"/>
  <c r="J5289" i="140"/>
  <c r="H6159" i="140"/>
  <c r="J6159" i="140" s="1"/>
  <c r="J5286" i="140"/>
  <c r="H6156" i="140"/>
  <c r="J6156" i="140" s="1"/>
  <c r="J5034" i="140"/>
  <c r="H5904" i="140"/>
  <c r="J5904" i="140" s="1"/>
  <c r="J5035" i="140"/>
  <c r="H5905" i="140"/>
  <c r="J5905" i="140" s="1"/>
  <c r="J5037" i="140"/>
  <c r="H5907" i="140"/>
  <c r="J5907" i="140" s="1"/>
  <c r="J5038" i="140"/>
  <c r="H5908" i="140"/>
  <c r="J5908" i="140" s="1"/>
  <c r="J5030" i="140"/>
  <c r="H5900" i="140"/>
  <c r="J5900" i="140" s="1"/>
  <c r="J5033" i="140"/>
  <c r="H5903" i="140"/>
  <c r="J5903" i="140" s="1"/>
  <c r="J5036" i="140"/>
  <c r="H5906" i="140"/>
  <c r="J5906" i="140" s="1"/>
  <c r="J5032" i="140"/>
  <c r="H5902" i="140"/>
  <c r="J5902" i="140" s="1"/>
  <c r="J5031" i="140"/>
  <c r="H5901" i="140"/>
  <c r="J5901" i="140" s="1"/>
  <c r="J5339" i="140"/>
  <c r="H6209" i="140"/>
  <c r="J6209" i="140" s="1"/>
  <c r="J5338" i="140"/>
  <c r="H6208" i="140"/>
  <c r="J6208" i="140" s="1"/>
  <c r="J5337" i="140"/>
  <c r="H6207" i="140"/>
  <c r="J6207" i="140" s="1"/>
  <c r="J5336" i="140"/>
  <c r="H6206" i="140"/>
  <c r="J6206" i="140" s="1"/>
  <c r="J5335" i="140"/>
  <c r="H6205" i="140"/>
  <c r="J6205" i="140" s="1"/>
  <c r="J5334" i="140"/>
  <c r="H6204" i="140"/>
  <c r="J6204" i="140" s="1"/>
  <c r="J5333" i="140"/>
  <c r="H6203" i="140"/>
  <c r="J6203" i="140" s="1"/>
  <c r="J5331" i="140"/>
  <c r="H6201" i="140"/>
  <c r="J6201" i="140" s="1"/>
  <c r="J5332" i="140"/>
  <c r="H6202" i="140"/>
  <c r="J6202" i="140" s="1"/>
  <c r="J5330" i="140"/>
  <c r="H6200" i="140"/>
  <c r="J6200" i="140" s="1"/>
  <c r="J5342" i="140"/>
  <c r="H6212" i="140"/>
  <c r="J6212" i="140" s="1"/>
  <c r="J5341" i="140"/>
  <c r="H6211" i="140"/>
  <c r="J6211" i="140" s="1"/>
  <c r="J5340" i="140"/>
  <c r="H6210" i="140"/>
  <c r="J6210" i="140" s="1"/>
  <c r="J5315" i="140"/>
  <c r="H6185" i="140"/>
  <c r="J6185" i="140" s="1"/>
  <c r="J5328" i="140"/>
  <c r="H6198" i="140"/>
  <c r="J6198" i="140" s="1"/>
  <c r="J5327" i="140"/>
  <c r="H6197" i="140"/>
  <c r="J6197" i="140" s="1"/>
  <c r="J5320" i="140"/>
  <c r="H6190" i="140"/>
  <c r="J6190" i="140" s="1"/>
  <c r="J5326" i="140"/>
  <c r="H6196" i="140"/>
  <c r="J6196" i="140" s="1"/>
  <c r="J5325" i="140"/>
  <c r="H6195" i="140"/>
  <c r="J6195" i="140" s="1"/>
  <c r="J5324" i="140"/>
  <c r="H6194" i="140"/>
  <c r="J6194" i="140" s="1"/>
  <c r="J5323" i="140"/>
  <c r="H6193" i="140"/>
  <c r="J6193" i="140" s="1"/>
  <c r="J5322" i="140"/>
  <c r="H6192" i="140"/>
  <c r="J6192" i="140" s="1"/>
  <c r="J5321" i="140"/>
  <c r="H6191" i="140"/>
  <c r="J6191" i="140" s="1"/>
  <c r="J5318" i="140"/>
  <c r="H6188" i="140"/>
  <c r="J6188" i="140" s="1"/>
  <c r="J5317" i="140"/>
  <c r="H6187" i="140"/>
  <c r="J6187" i="140" s="1"/>
  <c r="J5319" i="140"/>
  <c r="H6189" i="140"/>
  <c r="J6189" i="140" s="1"/>
  <c r="J5316" i="140"/>
  <c r="H6186" i="140"/>
  <c r="J6186" i="140" s="1"/>
  <c r="J5229" i="140"/>
  <c r="H6099" i="140"/>
  <c r="J6099" i="140" s="1"/>
  <c r="J5228" i="140"/>
  <c r="H6098" i="140"/>
  <c r="J6098" i="140" s="1"/>
  <c r="J5227" i="140"/>
  <c r="H6097" i="140"/>
  <c r="J6097" i="140" s="1"/>
  <c r="J5226" i="140"/>
  <c r="H6096" i="140"/>
  <c r="J6096" i="140" s="1"/>
  <c r="J5225" i="140"/>
  <c r="H6095" i="140"/>
  <c r="J6095" i="140" s="1"/>
  <c r="J5224" i="140"/>
  <c r="H6094" i="140"/>
  <c r="J6094" i="140" s="1"/>
  <c r="J5223" i="140"/>
  <c r="H6093" i="140"/>
  <c r="J6093" i="140" s="1"/>
  <c r="J5265" i="140"/>
  <c r="H6135" i="140"/>
  <c r="J6135" i="140" s="1"/>
  <c r="J5266" i="140"/>
  <c r="H6136" i="140"/>
  <c r="J6136" i="140" s="1"/>
  <c r="J5264" i="140"/>
  <c r="H6134" i="140"/>
  <c r="J6134" i="140" s="1"/>
  <c r="J5303" i="140"/>
  <c r="H6173" i="140"/>
  <c r="J6173" i="140" s="1"/>
  <c r="J5301" i="140"/>
  <c r="H6171" i="140"/>
  <c r="J6171" i="140" s="1"/>
  <c r="J5302" i="140"/>
  <c r="H6172" i="140"/>
  <c r="J6172" i="140" s="1"/>
  <c r="J5295" i="140"/>
  <c r="H6165" i="140"/>
  <c r="J6165" i="140" s="1"/>
  <c r="J5291" i="140"/>
  <c r="H6161" i="140"/>
  <c r="J6161" i="140" s="1"/>
  <c r="J5294" i="140"/>
  <c r="H6164" i="140"/>
  <c r="J6164" i="140" s="1"/>
  <c r="J5292" i="140"/>
  <c r="H6162" i="140"/>
  <c r="J6162" i="140" s="1"/>
  <c r="J5293" i="140"/>
  <c r="H6163" i="140"/>
  <c r="J6163" i="140" s="1"/>
  <c r="J5368" i="140"/>
  <c r="H6238" i="140"/>
  <c r="J6238" i="140" s="1"/>
  <c r="J5363" i="140"/>
  <c r="H6233" i="140"/>
  <c r="J6233" i="140" s="1"/>
  <c r="J5364" i="140"/>
  <c r="H6234" i="140"/>
  <c r="J6234" i="140" s="1"/>
  <c r="J5365" i="140"/>
  <c r="H6235" i="140"/>
  <c r="J6235" i="140" s="1"/>
  <c r="J5366" i="140"/>
  <c r="H6236" i="140"/>
  <c r="J6236" i="140" s="1"/>
  <c r="J5367" i="140"/>
  <c r="H6237" i="140"/>
  <c r="J6237" i="140" s="1"/>
  <c r="J5350" i="140"/>
  <c r="H6220" i="140"/>
  <c r="J6220" i="140" s="1"/>
  <c r="J5351" i="140"/>
  <c r="H6221" i="140"/>
  <c r="J6221" i="140" s="1"/>
  <c r="J5352" i="140"/>
  <c r="H6222" i="140"/>
  <c r="J6222" i="140" s="1"/>
  <c r="J5354" i="140"/>
  <c r="H6224" i="140"/>
  <c r="J6224" i="140" s="1"/>
  <c r="J5355" i="140"/>
  <c r="H6225" i="140"/>
  <c r="J6225" i="140" s="1"/>
  <c r="J5356" i="140"/>
  <c r="H6226" i="140"/>
  <c r="J6226" i="140" s="1"/>
  <c r="J5357" i="140"/>
  <c r="H6227" i="140"/>
  <c r="J6227" i="140" s="1"/>
  <c r="J5359" i="140"/>
  <c r="H6229" i="140"/>
  <c r="J6229" i="140" s="1"/>
  <c r="J5349" i="140"/>
  <c r="H6219" i="140"/>
  <c r="J6219" i="140" s="1"/>
  <c r="J5360" i="140"/>
  <c r="H6230" i="140"/>
  <c r="J6230" i="140" s="1"/>
  <c r="J5358" i="140"/>
  <c r="H6228" i="140"/>
  <c r="J6228" i="140" s="1"/>
  <c r="J5361" i="140"/>
  <c r="H6231" i="140"/>
  <c r="J6231" i="140" s="1"/>
  <c r="J5353" i="140"/>
  <c r="H6223" i="140"/>
  <c r="J6223" i="140" s="1"/>
  <c r="J5346" i="140"/>
  <c r="H6216" i="140"/>
  <c r="J6216" i="140" s="1"/>
  <c r="J5345" i="140"/>
  <c r="H6215" i="140"/>
  <c r="J6215" i="140" s="1"/>
  <c r="J5347" i="140"/>
  <c r="H6217" i="140"/>
  <c r="J6217" i="140" s="1"/>
  <c r="J5344" i="140"/>
  <c r="H6214" i="140"/>
  <c r="J6214" i="140" s="1"/>
  <c r="J5113" i="140"/>
  <c r="J1056" i="140"/>
  <c r="I80" i="136"/>
  <c r="I50" i="136"/>
  <c r="B17" i="147"/>
  <c r="J265" i="162"/>
  <c r="I265" i="162"/>
  <c r="A265" i="162"/>
  <c r="J274" i="162"/>
  <c r="J273" i="162"/>
  <c r="H272" i="162"/>
  <c r="A16" i="200"/>
  <c r="H32" i="200"/>
  <c r="H36" i="200" s="1"/>
  <c r="K44" i="136" s="1"/>
  <c r="A18" i="200"/>
  <c r="A17" i="200"/>
  <c r="A16" i="199"/>
  <c r="H33" i="199"/>
  <c r="H37" i="199" s="1"/>
  <c r="K42" i="136" s="1"/>
  <c r="A19" i="199"/>
  <c r="A18" i="199"/>
  <c r="J8251" i="140"/>
  <c r="J8252" i="140"/>
  <c r="J8253" i="140"/>
  <c r="J8254" i="140"/>
  <c r="J8255" i="140"/>
  <c r="J8256" i="140"/>
  <c r="J8227" i="140"/>
  <c r="J8228" i="140"/>
  <c r="J8229" i="140"/>
  <c r="J8230" i="140"/>
  <c r="J8231" i="140"/>
  <c r="J8232" i="140"/>
  <c r="J8226" i="140"/>
  <c r="A30" i="132"/>
  <c r="A29" i="163"/>
  <c r="A27" i="148"/>
  <c r="A27" i="156"/>
  <c r="A25" i="166"/>
  <c r="A25" i="56"/>
  <c r="A21" i="197"/>
  <c r="A21" i="191"/>
  <c r="A24" i="52"/>
  <c r="A21" i="108"/>
  <c r="J8247" i="140" l="1"/>
  <c r="I8247" i="140"/>
  <c r="A8247" i="140"/>
  <c r="J8235" i="140"/>
  <c r="I8235" i="140"/>
  <c r="A8235" i="140"/>
  <c r="J8223" i="140"/>
  <c r="I8223" i="140"/>
  <c r="A8223" i="140"/>
  <c r="J715" i="140"/>
  <c r="I715" i="140"/>
  <c r="A715" i="140"/>
  <c r="C28" i="104"/>
  <c r="F28" i="104" s="1"/>
  <c r="H28" i="104" s="1"/>
  <c r="C28" i="102"/>
  <c r="F28" i="102" s="1"/>
  <c r="H28" i="102" s="1"/>
  <c r="F17" i="102"/>
  <c r="H16" i="102"/>
  <c r="C31" i="105"/>
  <c r="H46" i="198" l="1"/>
  <c r="F36" i="198"/>
  <c r="H36" i="198" s="1"/>
  <c r="H39" i="198" s="1"/>
  <c r="H23" i="198"/>
  <c r="L62" i="136" l="1"/>
  <c r="L43" i="136"/>
  <c r="L17" i="136"/>
  <c r="K62" i="136"/>
  <c r="K43" i="136"/>
  <c r="K17" i="136"/>
  <c r="I62" i="136"/>
  <c r="I43" i="136"/>
  <c r="I17" i="136"/>
  <c r="H31" i="198"/>
  <c r="H16" i="199"/>
  <c r="G16" i="106"/>
  <c r="H16" i="200"/>
  <c r="G18" i="204" l="1"/>
  <c r="H18" i="204" s="1"/>
  <c r="H21" i="204" s="1"/>
  <c r="H46" i="204" s="1"/>
  <c r="E68" i="136" s="1"/>
  <c r="G18" i="203"/>
  <c r="H18" i="203" s="1"/>
  <c r="H22" i="203" s="1"/>
  <c r="H47" i="203" s="1"/>
  <c r="E67" i="136" s="1"/>
  <c r="H19" i="156"/>
  <c r="H48" i="198"/>
  <c r="J62" i="136"/>
  <c r="M62" i="136" s="1"/>
  <c r="J43" i="136"/>
  <c r="M43" i="136" s="1"/>
  <c r="J17" i="136"/>
  <c r="M17" i="136" s="1"/>
  <c r="H17" i="200"/>
  <c r="G18" i="199"/>
  <c r="H18" i="199" s="1"/>
  <c r="H18" i="200"/>
  <c r="H19" i="199"/>
  <c r="K19" i="156"/>
  <c r="B40" i="168"/>
  <c r="F11" i="176"/>
  <c r="M12" i="188"/>
  <c r="C12" i="146"/>
  <c r="A16" i="161"/>
  <c r="G16" i="161"/>
  <c r="S12" i="188"/>
  <c r="U12" i="188"/>
  <c r="Y12" i="188"/>
  <c r="W12" i="188"/>
  <c r="E17" i="136" l="1"/>
  <c r="E62" i="136"/>
  <c r="E43" i="136"/>
  <c r="H20" i="200"/>
  <c r="I44" i="136" s="1"/>
  <c r="F16" i="147"/>
  <c r="H21" i="199"/>
  <c r="I42" i="136" s="1"/>
  <c r="H17" i="160" l="1"/>
  <c r="G16" i="175"/>
  <c r="J9" i="162"/>
  <c r="J10" i="162"/>
  <c r="J11" i="162"/>
  <c r="J12" i="162"/>
  <c r="J13" i="162"/>
  <c r="J14" i="162"/>
  <c r="J15" i="162"/>
  <c r="J16" i="162"/>
  <c r="J17" i="162"/>
  <c r="J18" i="162"/>
  <c r="J19" i="162"/>
  <c r="J20" i="162"/>
  <c r="J21" i="162"/>
  <c r="J22" i="162"/>
  <c r="J23" i="162"/>
  <c r="J24" i="162"/>
  <c r="J31" i="162"/>
  <c r="J32" i="162"/>
  <c r="J33" i="162"/>
  <c r="J34" i="162"/>
  <c r="J35" i="162"/>
  <c r="J36" i="162"/>
  <c r="J37" i="162"/>
  <c r="J38" i="162"/>
  <c r="J39" i="162"/>
  <c r="J40" i="162"/>
  <c r="J41" i="162"/>
  <c r="J42" i="162"/>
  <c r="J43" i="162"/>
  <c r="J44" i="162"/>
  <c r="J45" i="162"/>
  <c r="J46" i="162"/>
  <c r="J47" i="162"/>
  <c r="J48" i="162"/>
  <c r="J49" i="162"/>
  <c r="F56" i="162"/>
  <c r="F57" i="162"/>
  <c r="H57" i="162"/>
  <c r="F58" i="162"/>
  <c r="H59" i="162"/>
  <c r="H111" i="162" s="1"/>
  <c r="F59" i="162"/>
  <c r="F60" i="162"/>
  <c r="H60" i="162"/>
  <c r="H112" i="162" s="1"/>
  <c r="F61" i="162"/>
  <c r="F192" i="162" s="1"/>
  <c r="H61" i="162"/>
  <c r="F62" i="162"/>
  <c r="F193" i="162" s="1"/>
  <c r="F63" i="162"/>
  <c r="F115" i="162" s="1"/>
  <c r="F167" i="162" s="1"/>
  <c r="F319" i="162" s="1"/>
  <c r="J319" i="162" s="1"/>
  <c r="H63" i="162"/>
  <c r="H115" i="162" s="1"/>
  <c r="F64" i="162"/>
  <c r="F116" i="162" s="1"/>
  <c r="F168" i="162" s="1"/>
  <c r="F296" i="162" s="1"/>
  <c r="J296" i="162" s="1"/>
  <c r="H64" i="162"/>
  <c r="J65" i="162"/>
  <c r="F66" i="162"/>
  <c r="F197" i="162" s="1"/>
  <c r="H66" i="162"/>
  <c r="H118" i="162" s="1"/>
  <c r="F67" i="162"/>
  <c r="H67" i="162"/>
  <c r="F68" i="162"/>
  <c r="H68" i="162"/>
  <c r="H120" i="162" s="1"/>
  <c r="F69" i="162"/>
  <c r="F121" i="162" s="1"/>
  <c r="F173" i="162" s="1"/>
  <c r="F301" i="162" s="1"/>
  <c r="J301" i="162" s="1"/>
  <c r="H69" i="162"/>
  <c r="H70" i="162" s="1"/>
  <c r="F70" i="162"/>
  <c r="F122" i="162" s="1"/>
  <c r="F174" i="162" s="1"/>
  <c r="F302" i="162" s="1"/>
  <c r="J302" i="162" s="1"/>
  <c r="H71" i="162"/>
  <c r="H229" i="162" s="1"/>
  <c r="G79" i="162"/>
  <c r="J79" i="162" s="1"/>
  <c r="G80" i="162"/>
  <c r="F463" i="162"/>
  <c r="G463" i="162" s="1"/>
  <c r="G81" i="162"/>
  <c r="F464" i="162"/>
  <c r="G82" i="162"/>
  <c r="G83" i="162"/>
  <c r="G84" i="162"/>
  <c r="G85" i="162"/>
  <c r="G86" i="162"/>
  <c r="F469" i="162"/>
  <c r="G87" i="162"/>
  <c r="G88" i="162"/>
  <c r="G89" i="162"/>
  <c r="G90" i="162"/>
  <c r="F92" i="162"/>
  <c r="F144" i="162" s="1"/>
  <c r="F93" i="162"/>
  <c r="F94" i="162"/>
  <c r="F146" i="162" s="1"/>
  <c r="F95" i="162"/>
  <c r="J95" i="162" s="1"/>
  <c r="F96" i="162"/>
  <c r="F478" i="162" s="1"/>
  <c r="F530" i="162" s="1"/>
  <c r="J97" i="162"/>
  <c r="J98" i="162"/>
  <c r="F151" i="162"/>
  <c r="J100" i="162"/>
  <c r="F153" i="162"/>
  <c r="J282" i="162" s="1"/>
  <c r="J102" i="162"/>
  <c r="G108" i="162"/>
  <c r="I108" i="162"/>
  <c r="G109" i="162"/>
  <c r="G161" i="162" s="1"/>
  <c r="I109" i="162"/>
  <c r="G110" i="162"/>
  <c r="G162" i="162" s="1"/>
  <c r="I110" i="162"/>
  <c r="G111" i="162"/>
  <c r="I111" i="162"/>
  <c r="G112" i="162"/>
  <c r="I112" i="162"/>
  <c r="G113" i="162"/>
  <c r="I113" i="162"/>
  <c r="G114" i="162"/>
  <c r="I114" i="162"/>
  <c r="G115" i="162"/>
  <c r="I115" i="162"/>
  <c r="G116" i="162"/>
  <c r="I116" i="162"/>
  <c r="F117" i="162"/>
  <c r="F169" i="162" s="1"/>
  <c r="G117" i="162"/>
  <c r="I117" i="162"/>
  <c r="H117" i="162"/>
  <c r="G118" i="162"/>
  <c r="I118" i="162"/>
  <c r="G119" i="162"/>
  <c r="I119" i="162"/>
  <c r="H119" i="162"/>
  <c r="G120" i="162"/>
  <c r="G172" i="162" s="1"/>
  <c r="I120" i="162"/>
  <c r="G121" i="162"/>
  <c r="I121" i="162"/>
  <c r="I122" i="162"/>
  <c r="G175" i="162"/>
  <c r="I123" i="162"/>
  <c r="I131" i="162"/>
  <c r="H131" i="162"/>
  <c r="H392" i="162" s="1"/>
  <c r="I392" i="162" s="1"/>
  <c r="J392" i="162" s="1"/>
  <c r="I132" i="162"/>
  <c r="H132" i="162"/>
  <c r="H393" i="162" s="1"/>
  <c r="I133" i="162"/>
  <c r="H133" i="162"/>
  <c r="H394" i="162" s="1"/>
  <c r="H406" i="162" s="1"/>
  <c r="I406" i="162" s="1"/>
  <c r="J406" i="162" s="1"/>
  <c r="I134" i="162"/>
  <c r="H134" i="162"/>
  <c r="H395" i="162" s="1"/>
  <c r="H407" i="162" s="1"/>
  <c r="I407" i="162" s="1"/>
  <c r="J407" i="162" s="1"/>
  <c r="I135" i="162"/>
  <c r="H135" i="162"/>
  <c r="H396" i="162" s="1"/>
  <c r="I136" i="162"/>
  <c r="H136" i="162"/>
  <c r="G137" i="162"/>
  <c r="I137" i="162"/>
  <c r="H137" i="162"/>
  <c r="H380" i="162" s="1"/>
  <c r="I380" i="162" s="1"/>
  <c r="J380" i="162" s="1"/>
  <c r="I138" i="162"/>
  <c r="H138" i="162"/>
  <c r="H381" i="162" s="1"/>
  <c r="I381" i="162" s="1"/>
  <c r="J381" i="162" s="1"/>
  <c r="I139" i="162"/>
  <c r="H139" i="162"/>
  <c r="H382" i="162" s="1"/>
  <c r="I382" i="162" s="1"/>
  <c r="J382" i="162" s="1"/>
  <c r="I140" i="162"/>
  <c r="H140" i="162"/>
  <c r="H383" i="162" s="1"/>
  <c r="I383" i="162" s="1"/>
  <c r="J383" i="162" s="1"/>
  <c r="I141" i="162"/>
  <c r="H141" i="162"/>
  <c r="H384" i="162" s="1"/>
  <c r="I384" i="162" s="1"/>
  <c r="J384" i="162" s="1"/>
  <c r="I142" i="162"/>
  <c r="H142" i="162"/>
  <c r="H385" i="162" s="1"/>
  <c r="I385" i="162" s="1"/>
  <c r="J385" i="162" s="1"/>
  <c r="G144" i="162"/>
  <c r="I144" i="162"/>
  <c r="H144" i="162"/>
  <c r="G145" i="162"/>
  <c r="I145" i="162"/>
  <c r="H145" i="162"/>
  <c r="G146" i="162"/>
  <c r="I146" i="162"/>
  <c r="H146" i="162"/>
  <c r="G147" i="162"/>
  <c r="I147" i="162"/>
  <c r="H147" i="162"/>
  <c r="G148" i="162"/>
  <c r="I148" i="162"/>
  <c r="H148" i="162"/>
  <c r="G150" i="162"/>
  <c r="I150" i="162"/>
  <c r="H150" i="162"/>
  <c r="G151" i="162"/>
  <c r="I151" i="162"/>
  <c r="H151" i="162"/>
  <c r="G152" i="162"/>
  <c r="I152" i="162"/>
  <c r="H152" i="162"/>
  <c r="G153" i="162"/>
  <c r="I153" i="162"/>
  <c r="H153" i="162"/>
  <c r="J154" i="162"/>
  <c r="G187" i="162"/>
  <c r="G214" i="162" s="1"/>
  <c r="G188" i="162"/>
  <c r="G215" i="162" s="1"/>
  <c r="G242" i="162" s="1"/>
  <c r="G189" i="162"/>
  <c r="G216" i="162" s="1"/>
  <c r="G243" i="162" s="1"/>
  <c r="G190" i="162"/>
  <c r="G217" i="162" s="1"/>
  <c r="G244" i="162" s="1"/>
  <c r="G191" i="162"/>
  <c r="G192" i="162"/>
  <c r="G219" i="162" s="1"/>
  <c r="G246" i="162" s="1"/>
  <c r="G193" i="162"/>
  <c r="G220" i="162" s="1"/>
  <c r="G247" i="162" s="1"/>
  <c r="G194" i="162"/>
  <c r="G195" i="162"/>
  <c r="G222" i="162" s="1"/>
  <c r="J196" i="162"/>
  <c r="G197" i="162"/>
  <c r="G224" i="162" s="1"/>
  <c r="G251" i="162" s="1"/>
  <c r="G198" i="162"/>
  <c r="G225" i="162" s="1"/>
  <c r="G252" i="162" s="1"/>
  <c r="G199" i="162"/>
  <c r="G226" i="162" s="1"/>
  <c r="G253" i="162" s="1"/>
  <c r="G200" i="162"/>
  <c r="G227" i="162" s="1"/>
  <c r="G201" i="162"/>
  <c r="G228" i="162" s="1"/>
  <c r="G255" i="162" s="1"/>
  <c r="G202" i="162"/>
  <c r="G229" i="162" s="1"/>
  <c r="G256" i="162" s="1"/>
  <c r="J208" i="162"/>
  <c r="I214" i="162"/>
  <c r="I215" i="162"/>
  <c r="I216" i="162"/>
  <c r="I217" i="162"/>
  <c r="I218" i="162"/>
  <c r="I219" i="162"/>
  <c r="I220" i="162"/>
  <c r="I221" i="162"/>
  <c r="I222" i="162"/>
  <c r="I224" i="162"/>
  <c r="I225" i="162"/>
  <c r="I226" i="162"/>
  <c r="I227" i="162"/>
  <c r="I228" i="162"/>
  <c r="J235" i="162"/>
  <c r="F250" i="162"/>
  <c r="G250" i="162"/>
  <c r="H250" i="162"/>
  <c r="J304" i="162"/>
  <c r="J305" i="162"/>
  <c r="J306" i="162"/>
  <c r="J320" i="162"/>
  <c r="F352" i="162"/>
  <c r="G352" i="162"/>
  <c r="H352" i="162"/>
  <c r="I352" i="162"/>
  <c r="F353" i="162"/>
  <c r="G353" i="162"/>
  <c r="H353" i="162"/>
  <c r="I353" i="162"/>
  <c r="F354" i="162"/>
  <c r="G354" i="162"/>
  <c r="H354" i="162"/>
  <c r="I354" i="162"/>
  <c r="F355" i="162"/>
  <c r="G355" i="162"/>
  <c r="H355" i="162"/>
  <c r="I355" i="162"/>
  <c r="F356" i="162"/>
  <c r="G356" i="162"/>
  <c r="H356" i="162"/>
  <c r="I356" i="162"/>
  <c r="F357" i="162"/>
  <c r="G357" i="162"/>
  <c r="H357" i="162"/>
  <c r="I357" i="162"/>
  <c r="F358" i="162"/>
  <c r="G358" i="162"/>
  <c r="H358" i="162"/>
  <c r="I358" i="162"/>
  <c r="F359" i="162"/>
  <c r="G359" i="162"/>
  <c r="H359" i="162"/>
  <c r="I359" i="162"/>
  <c r="F360" i="162"/>
  <c r="G360" i="162"/>
  <c r="H360" i="162"/>
  <c r="I360" i="162"/>
  <c r="J361" i="162"/>
  <c r="F362" i="162"/>
  <c r="G362" i="162"/>
  <c r="H362" i="162"/>
  <c r="I362" i="162"/>
  <c r="F363" i="162"/>
  <c r="G363" i="162"/>
  <c r="H363" i="162"/>
  <c r="I363" i="162"/>
  <c r="F364" i="162"/>
  <c r="G364" i="162"/>
  <c r="H364" i="162"/>
  <c r="I364" i="162"/>
  <c r="F365" i="162"/>
  <c r="G365" i="162"/>
  <c r="H365" i="162"/>
  <c r="I365" i="162"/>
  <c r="F366" i="162"/>
  <c r="G366" i="162"/>
  <c r="H366" i="162"/>
  <c r="I366" i="162"/>
  <c r="F367" i="162"/>
  <c r="G367" i="162"/>
  <c r="I367" i="162"/>
  <c r="J373" i="162"/>
  <c r="J386" i="162"/>
  <c r="J391" i="162"/>
  <c r="J397" i="162"/>
  <c r="J398" i="162"/>
  <c r="J403" i="162"/>
  <c r="J409" i="162"/>
  <c r="J410" i="162"/>
  <c r="J411" i="162"/>
  <c r="J417" i="162"/>
  <c r="J418" i="162"/>
  <c r="J419" i="162"/>
  <c r="J420" i="162"/>
  <c r="J421" i="162"/>
  <c r="J422" i="162"/>
  <c r="J428" i="162"/>
  <c r="J429" i="162"/>
  <c r="J430" i="162"/>
  <c r="J431" i="162"/>
  <c r="J432" i="162"/>
  <c r="G438" i="162"/>
  <c r="G490" i="162" s="1"/>
  <c r="G439" i="162"/>
  <c r="G491" i="162" s="1"/>
  <c r="G440" i="162"/>
  <c r="G492" i="162" s="1"/>
  <c r="G441" i="162"/>
  <c r="G442" i="162"/>
  <c r="G494" i="162" s="1"/>
  <c r="G443" i="162"/>
  <c r="G495" i="162" s="1"/>
  <c r="G444" i="162"/>
  <c r="G496" i="162" s="1"/>
  <c r="G445" i="162"/>
  <c r="G497" i="162" s="1"/>
  <c r="G446" i="162"/>
  <c r="G498" i="162" s="1"/>
  <c r="G448" i="162"/>
  <c r="G500" i="162" s="1"/>
  <c r="G449" i="162"/>
  <c r="G501" i="162" s="1"/>
  <c r="G450" i="162"/>
  <c r="G502" i="162" s="1"/>
  <c r="G451" i="162"/>
  <c r="G503" i="162" s="1"/>
  <c r="G452" i="162"/>
  <c r="G504" i="162" s="1"/>
  <c r="G453" i="162"/>
  <c r="G505" i="162" s="1"/>
  <c r="F468" i="162"/>
  <c r="G468" i="162" s="1"/>
  <c r="G520" i="162" s="1"/>
  <c r="G474" i="162"/>
  <c r="G526" i="162" s="1"/>
  <c r="G475" i="162"/>
  <c r="G527" i="162" s="1"/>
  <c r="G476" i="162"/>
  <c r="G528" i="162" s="1"/>
  <c r="G477" i="162"/>
  <c r="G529" i="162" s="1"/>
  <c r="G478" i="162"/>
  <c r="G530" i="162" s="1"/>
  <c r="G480" i="162"/>
  <c r="G532" i="162" s="1"/>
  <c r="G481" i="162"/>
  <c r="G533" i="162" s="1"/>
  <c r="G482" i="162"/>
  <c r="G534" i="162" s="1"/>
  <c r="G483" i="162"/>
  <c r="G535" i="162" s="1"/>
  <c r="J484" i="162"/>
  <c r="F536" i="162"/>
  <c r="G536" i="162"/>
  <c r="J537" i="162"/>
  <c r="J548" i="162"/>
  <c r="J52" i="140"/>
  <c r="J53" i="140"/>
  <c r="J54" i="140"/>
  <c r="J51" i="140"/>
  <c r="J59" i="140"/>
  <c r="J60" i="140"/>
  <c r="J61" i="140"/>
  <c r="K134" i="140"/>
  <c r="L134" i="140" s="1"/>
  <c r="K135" i="140"/>
  <c r="L135" i="140" s="1"/>
  <c r="K136" i="140"/>
  <c r="L136" i="140" s="1"/>
  <c r="K137" i="140"/>
  <c r="L137" i="140" s="1"/>
  <c r="K142" i="140"/>
  <c r="L142" i="140" s="1"/>
  <c r="K143" i="140"/>
  <c r="L143" i="140" s="1"/>
  <c r="K144" i="140"/>
  <c r="L144" i="140" s="1"/>
  <c r="F507" i="140"/>
  <c r="H280" i="140"/>
  <c r="F281" i="140"/>
  <c r="F428" i="140"/>
  <c r="H288" i="140"/>
  <c r="E682" i="140"/>
  <c r="F289" i="140"/>
  <c r="G212" i="140"/>
  <c r="G358" i="140" s="1"/>
  <c r="G213" i="140"/>
  <c r="G359" i="140" s="1"/>
  <c r="G214" i="140"/>
  <c r="G360" i="140" s="1"/>
  <c r="G215" i="140"/>
  <c r="G361" i="140" s="1"/>
  <c r="G280" i="140"/>
  <c r="G281" i="140"/>
  <c r="G282" i="140"/>
  <c r="G283" i="140"/>
  <c r="G288" i="140"/>
  <c r="G289" i="140"/>
  <c r="G290" i="140"/>
  <c r="H290" i="140"/>
  <c r="G425" i="140"/>
  <c r="I425" i="140"/>
  <c r="G426" i="140"/>
  <c r="I426" i="140"/>
  <c r="G427" i="140"/>
  <c r="I427" i="140"/>
  <c r="G428" i="140"/>
  <c r="I428" i="140"/>
  <c r="G433" i="140"/>
  <c r="I433" i="140"/>
  <c r="G434" i="140"/>
  <c r="I434" i="140"/>
  <c r="G435" i="140"/>
  <c r="I435" i="140"/>
  <c r="G507" i="140"/>
  <c r="H507" i="140"/>
  <c r="I507" i="140"/>
  <c r="G508" i="140"/>
  <c r="H508" i="140"/>
  <c r="I508" i="140"/>
  <c r="G509" i="140"/>
  <c r="H509" i="140"/>
  <c r="I509" i="140"/>
  <c r="G510" i="140"/>
  <c r="H510" i="140"/>
  <c r="I510" i="140"/>
  <c r="G515" i="140"/>
  <c r="H515" i="140"/>
  <c r="I515" i="140"/>
  <c r="G516" i="140"/>
  <c r="H516" i="140"/>
  <c r="I516" i="140"/>
  <c r="G517" i="140"/>
  <c r="H517" i="140"/>
  <c r="I517" i="140"/>
  <c r="I590" i="140"/>
  <c r="I591" i="140"/>
  <c r="I592" i="140"/>
  <c r="I593" i="140"/>
  <c r="I598" i="140"/>
  <c r="I599" i="140"/>
  <c r="H599" i="140" s="1"/>
  <c r="I600" i="140"/>
  <c r="H600" i="140" s="1"/>
  <c r="G673" i="140"/>
  <c r="G674" i="140"/>
  <c r="G675" i="140"/>
  <c r="G676" i="140"/>
  <c r="G681" i="140"/>
  <c r="G682" i="140"/>
  <c r="G683" i="140"/>
  <c r="H156" i="140"/>
  <c r="J1732" i="140"/>
  <c r="J1749" i="140"/>
  <c r="J1786" i="140"/>
  <c r="J1790" i="140"/>
  <c r="J7314" i="140"/>
  <c r="J7315" i="140"/>
  <c r="J7316" i="140"/>
  <c r="J7317" i="140"/>
  <c r="J7325" i="140"/>
  <c r="J7326" i="140"/>
  <c r="J7383" i="140"/>
  <c r="J7384" i="140"/>
  <c r="J7385" i="140"/>
  <c r="J7386" i="140"/>
  <c r="J7387" i="140"/>
  <c r="J7388" i="140"/>
  <c r="J7389" i="140"/>
  <c r="J7390" i="140"/>
  <c r="J7391" i="140"/>
  <c r="J7392" i="140"/>
  <c r="J7393" i="140"/>
  <c r="J7394" i="140"/>
  <c r="J7395" i="140"/>
  <c r="J7396" i="140"/>
  <c r="J7397" i="140"/>
  <c r="J7398" i="140"/>
  <c r="J7399" i="140"/>
  <c r="J7400" i="140"/>
  <c r="J7401" i="140"/>
  <c r="J7402" i="140"/>
  <c r="J7403" i="140"/>
  <c r="J7404" i="140"/>
  <c r="J7405" i="140"/>
  <c r="J7406" i="140"/>
  <c r="J7407" i="140"/>
  <c r="J7408" i="140"/>
  <c r="J7409" i="140"/>
  <c r="J7410" i="140"/>
  <c r="J7411" i="140"/>
  <c r="J7412" i="140"/>
  <c r="J7413" i="140"/>
  <c r="J7414" i="140"/>
  <c r="J7415" i="140"/>
  <c r="J7416" i="140"/>
  <c r="J7417" i="140"/>
  <c r="J7444" i="140"/>
  <c r="J7445" i="140"/>
  <c r="J7446" i="140"/>
  <c r="J7447" i="140"/>
  <c r="J7448" i="140"/>
  <c r="J7449" i="140"/>
  <c r="J7450" i="140"/>
  <c r="J7451" i="140"/>
  <c r="J7452" i="140"/>
  <c r="J7839" i="140"/>
  <c r="G8305" i="140"/>
  <c r="G9255" i="140" s="1"/>
  <c r="G8306" i="140"/>
  <c r="G9256" i="140" s="1"/>
  <c r="G8307" i="140"/>
  <c r="G9257" i="140" s="1"/>
  <c r="G8308" i="140"/>
  <c r="G9258" i="140" s="1"/>
  <c r="G8313" i="140"/>
  <c r="G9263" i="140" s="1"/>
  <c r="G8314" i="140"/>
  <c r="G9264" i="140" s="1"/>
  <c r="G8315" i="140"/>
  <c r="G9265" i="140" s="1"/>
  <c r="F10" i="146"/>
  <c r="D10" i="147"/>
  <c r="F6445" i="140"/>
  <c r="I6445" i="140" s="1"/>
  <c r="F497" i="140"/>
  <c r="F669" i="140"/>
  <c r="F430" i="140"/>
  <c r="F431" i="140"/>
  <c r="F436" i="140"/>
  <c r="F688" i="140"/>
  <c r="F689" i="140"/>
  <c r="F692" i="140"/>
  <c r="F694" i="140"/>
  <c r="F695" i="140"/>
  <c r="F696" i="140"/>
  <c r="F304" i="140"/>
  <c r="F698" i="140"/>
  <c r="F533" i="140"/>
  <c r="F700" i="140"/>
  <c r="F310" i="140"/>
  <c r="F457" i="140"/>
  <c r="F664" i="140"/>
  <c r="F423" i="140"/>
  <c r="F506" i="140"/>
  <c r="F262" i="140"/>
  <c r="F656" i="140"/>
  <c r="F658" i="140"/>
  <c r="F266" i="140"/>
  <c r="F660" i="140"/>
  <c r="F419" i="140"/>
  <c r="F240" i="140"/>
  <c r="F387" i="140"/>
  <c r="F636" i="140"/>
  <c r="F254" i="140"/>
  <c r="F400" i="140"/>
  <c r="F483" i="140"/>
  <c r="F650" i="140"/>
  <c r="F258" i="140"/>
  <c r="F641" i="140"/>
  <c r="F395" i="140"/>
  <c r="F397" i="140"/>
  <c r="G22" i="146"/>
  <c r="J10" i="140"/>
  <c r="J11" i="140"/>
  <c r="J12" i="140"/>
  <c r="J13" i="140"/>
  <c r="J14" i="140"/>
  <c r="J15" i="140"/>
  <c r="J16" i="140"/>
  <c r="J17" i="140"/>
  <c r="J18" i="140"/>
  <c r="J19" i="140"/>
  <c r="J20" i="140"/>
  <c r="J21" i="140"/>
  <c r="J22" i="140"/>
  <c r="J23" i="140"/>
  <c r="J24" i="140"/>
  <c r="J25" i="140"/>
  <c r="J26" i="140"/>
  <c r="J27" i="140"/>
  <c r="J28" i="140"/>
  <c r="J29" i="140"/>
  <c r="J30" i="140"/>
  <c r="J31" i="140"/>
  <c r="J32" i="140"/>
  <c r="J33" i="140"/>
  <c r="J34" i="140"/>
  <c r="J35" i="140"/>
  <c r="J36" i="140"/>
  <c r="J37" i="140"/>
  <c r="J38" i="140"/>
  <c r="J39" i="140"/>
  <c r="J40" i="140"/>
  <c r="J41" i="140"/>
  <c r="J42" i="140"/>
  <c r="J43" i="140"/>
  <c r="J44" i="140"/>
  <c r="J45" i="140"/>
  <c r="J46" i="140"/>
  <c r="J47" i="140"/>
  <c r="J48" i="140"/>
  <c r="J49" i="140"/>
  <c r="J50" i="140"/>
  <c r="J55" i="140"/>
  <c r="J56" i="140"/>
  <c r="J57" i="140"/>
  <c r="J58" i="140"/>
  <c r="J62" i="140"/>
  <c r="J63" i="140"/>
  <c r="J64" i="140"/>
  <c r="J65" i="140"/>
  <c r="J66" i="140"/>
  <c r="J67" i="140"/>
  <c r="J68" i="140"/>
  <c r="J69" i="140"/>
  <c r="J70" i="140"/>
  <c r="J71" i="140"/>
  <c r="J72" i="140"/>
  <c r="J73" i="140"/>
  <c r="J74" i="140"/>
  <c r="J75" i="140"/>
  <c r="J76" i="140"/>
  <c r="J77" i="140"/>
  <c r="J78" i="140"/>
  <c r="J79" i="140"/>
  <c r="J80" i="140"/>
  <c r="J81" i="140"/>
  <c r="J82" i="140"/>
  <c r="J83" i="140"/>
  <c r="J84" i="140"/>
  <c r="J85" i="140"/>
  <c r="J86" i="140"/>
  <c r="H240" i="140"/>
  <c r="H241" i="140"/>
  <c r="H243" i="140"/>
  <c r="H246" i="140"/>
  <c r="H247" i="140"/>
  <c r="H2231" i="140"/>
  <c r="J2231" i="140" s="1"/>
  <c r="H252" i="140"/>
  <c r="F253" i="140"/>
  <c r="H256" i="140"/>
  <c r="H2322" i="140"/>
  <c r="J2322" i="140" s="1"/>
  <c r="H2340" i="140"/>
  <c r="J2340" i="140" s="1"/>
  <c r="J1520" i="140"/>
  <c r="J122" i="140"/>
  <c r="H279" i="140"/>
  <c r="J138" i="140"/>
  <c r="H294" i="140"/>
  <c r="H296" i="140"/>
  <c r="H298" i="140"/>
  <c r="H299" i="140"/>
  <c r="J154" i="140"/>
  <c r="H303" i="140"/>
  <c r="H304" i="140"/>
  <c r="H305" i="140"/>
  <c r="H306" i="140"/>
  <c r="F536" i="140"/>
  <c r="H310" i="140"/>
  <c r="H313" i="140"/>
  <c r="H314" i="140"/>
  <c r="G171" i="140"/>
  <c r="G172" i="140"/>
  <c r="G173" i="140"/>
  <c r="G174" i="140"/>
  <c r="G175" i="140"/>
  <c r="G176" i="140"/>
  <c r="G177" i="140"/>
  <c r="G178" i="140"/>
  <c r="G179" i="140"/>
  <c r="G180" i="140"/>
  <c r="G181" i="140"/>
  <c r="G182" i="140"/>
  <c r="G183" i="140"/>
  <c r="G184" i="140"/>
  <c r="G185" i="140"/>
  <c r="G186" i="140"/>
  <c r="G187" i="140"/>
  <c r="G188" i="140"/>
  <c r="G334" i="140" s="1"/>
  <c r="G189" i="140"/>
  <c r="G335" i="140" s="1"/>
  <c r="G190" i="140"/>
  <c r="G336" i="140" s="1"/>
  <c r="G191" i="140"/>
  <c r="G337" i="140" s="1"/>
  <c r="G192" i="140"/>
  <c r="G338" i="140" s="1"/>
  <c r="G193" i="140"/>
  <c r="G339" i="140" s="1"/>
  <c r="G194" i="140"/>
  <c r="G340" i="140" s="1"/>
  <c r="G195" i="140"/>
  <c r="G341" i="140" s="1"/>
  <c r="G196" i="140"/>
  <c r="G342" i="140" s="1"/>
  <c r="G197" i="140"/>
  <c r="G343" i="140" s="1"/>
  <c r="G198" i="140"/>
  <c r="G344" i="140" s="1"/>
  <c r="G199" i="140"/>
  <c r="G345" i="140" s="1"/>
  <c r="G200" i="140"/>
  <c r="G346" i="140" s="1"/>
  <c r="G201" i="140"/>
  <c r="G347" i="140" s="1"/>
  <c r="G202" i="140"/>
  <c r="G348" i="140" s="1"/>
  <c r="G203" i="140"/>
  <c r="G349" i="140" s="1"/>
  <c r="G204" i="140"/>
  <c r="G350" i="140" s="1"/>
  <c r="G205" i="140"/>
  <c r="G351" i="140" s="1"/>
  <c r="G206" i="140"/>
  <c r="G352" i="140" s="1"/>
  <c r="G207" i="140"/>
  <c r="G353" i="140" s="1"/>
  <c r="G208" i="140"/>
  <c r="G354" i="140" s="1"/>
  <c r="G209" i="140"/>
  <c r="G355" i="140" s="1"/>
  <c r="G210" i="140"/>
  <c r="G356" i="140" s="1"/>
  <c r="G211" i="140"/>
  <c r="G357" i="140" s="1"/>
  <c r="G216" i="140"/>
  <c r="G362" i="140" s="1"/>
  <c r="G217" i="140"/>
  <c r="G363" i="140" s="1"/>
  <c r="G218" i="140"/>
  <c r="G364" i="140" s="1"/>
  <c r="G219" i="140"/>
  <c r="G365" i="140" s="1"/>
  <c r="J365" i="140" s="1"/>
  <c r="G220" i="140"/>
  <c r="G366" i="140" s="1"/>
  <c r="J366" i="140" s="1"/>
  <c r="G221" i="140"/>
  <c r="G367" i="140" s="1"/>
  <c r="J367" i="140" s="1"/>
  <c r="G222" i="140"/>
  <c r="G368" i="140" s="1"/>
  <c r="J368" i="140" s="1"/>
  <c r="G223" i="140"/>
  <c r="G224" i="140"/>
  <c r="G239" i="140"/>
  <c r="G240" i="140"/>
  <c r="G241" i="140"/>
  <c r="G242" i="140"/>
  <c r="G243" i="140"/>
  <c r="G244" i="140"/>
  <c r="G245" i="140"/>
  <c r="G246" i="140"/>
  <c r="G247" i="140"/>
  <c r="G248" i="140"/>
  <c r="G249" i="140"/>
  <c r="G250" i="140"/>
  <c r="G251" i="140"/>
  <c r="G252" i="140"/>
  <c r="G253" i="140"/>
  <c r="H253" i="140"/>
  <c r="G254" i="140"/>
  <c r="G255" i="140"/>
  <c r="G256" i="140"/>
  <c r="G257" i="140"/>
  <c r="G258" i="140"/>
  <c r="G259" i="140"/>
  <c r="G260" i="140"/>
  <c r="G261" i="140"/>
  <c r="H261" i="140"/>
  <c r="G262" i="140"/>
  <c r="G263" i="140"/>
  <c r="G264" i="140"/>
  <c r="G265" i="140"/>
  <c r="G266" i="140"/>
  <c r="G267" i="140"/>
  <c r="G268" i="140"/>
  <c r="H268" i="140"/>
  <c r="G269" i="140"/>
  <c r="G270" i="140"/>
  <c r="G271" i="140"/>
  <c r="G272" i="140"/>
  <c r="G273" i="140"/>
  <c r="G274" i="140"/>
  <c r="G275" i="140"/>
  <c r="H275" i="140"/>
  <c r="G276" i="140"/>
  <c r="G277" i="140"/>
  <c r="G278" i="140"/>
  <c r="G279" i="140"/>
  <c r="G284" i="140"/>
  <c r="H284" i="140"/>
  <c r="G285" i="140"/>
  <c r="G286" i="140"/>
  <c r="G287" i="140"/>
  <c r="H287" i="140"/>
  <c r="G291" i="140"/>
  <c r="G292" i="140"/>
  <c r="G293" i="140"/>
  <c r="H293" i="140"/>
  <c r="G294" i="140"/>
  <c r="G295" i="140"/>
  <c r="G296" i="140"/>
  <c r="G297" i="140"/>
  <c r="G298" i="140"/>
  <c r="G299" i="140"/>
  <c r="G300" i="140"/>
  <c r="H300" i="140"/>
  <c r="G301" i="140"/>
  <c r="G302" i="140"/>
  <c r="G303" i="140"/>
  <c r="G304" i="140"/>
  <c r="G305" i="140"/>
  <c r="G306" i="140"/>
  <c r="G307" i="140"/>
  <c r="G308" i="140"/>
  <c r="G309" i="140"/>
  <c r="H309" i="140"/>
  <c r="G310" i="140"/>
  <c r="G311" i="140"/>
  <c r="G312" i="140"/>
  <c r="G313" i="140"/>
  <c r="G314" i="140"/>
  <c r="J315" i="140"/>
  <c r="G384" i="140"/>
  <c r="G385" i="140"/>
  <c r="G386" i="140"/>
  <c r="G387" i="140"/>
  <c r="G388" i="140"/>
  <c r="G389" i="140"/>
  <c r="G390" i="140"/>
  <c r="G391" i="140"/>
  <c r="G392" i="140"/>
  <c r="G393" i="140"/>
  <c r="G394" i="140"/>
  <c r="G395" i="140"/>
  <c r="G396" i="140"/>
  <c r="G397" i="140"/>
  <c r="G398" i="140"/>
  <c r="G399" i="140"/>
  <c r="G400" i="140"/>
  <c r="G401" i="140"/>
  <c r="G402" i="140"/>
  <c r="G403" i="140"/>
  <c r="G404" i="140"/>
  <c r="G405" i="140"/>
  <c r="G406" i="140"/>
  <c r="G407" i="140"/>
  <c r="G408" i="140"/>
  <c r="G409" i="140"/>
  <c r="G410" i="140"/>
  <c r="G411" i="140"/>
  <c r="G412" i="140"/>
  <c r="G413" i="140"/>
  <c r="G414" i="140"/>
  <c r="G415" i="140"/>
  <c r="G416" i="140"/>
  <c r="G417" i="140"/>
  <c r="G418" i="140"/>
  <c r="G419" i="140"/>
  <c r="G420" i="140"/>
  <c r="G421" i="140"/>
  <c r="G422" i="140"/>
  <c r="G423" i="140"/>
  <c r="G424" i="140"/>
  <c r="G429" i="140"/>
  <c r="G430" i="140"/>
  <c r="G431" i="140"/>
  <c r="G432" i="140"/>
  <c r="G436" i="140"/>
  <c r="G437" i="140"/>
  <c r="G438" i="140"/>
  <c r="G439" i="140"/>
  <c r="G440" i="140"/>
  <c r="G441" i="140"/>
  <c r="G442" i="140"/>
  <c r="G443" i="140"/>
  <c r="G444" i="140"/>
  <c r="G445" i="140"/>
  <c r="G446" i="140"/>
  <c r="G447" i="140"/>
  <c r="G448" i="140"/>
  <c r="G449" i="140"/>
  <c r="G450" i="140"/>
  <c r="G451" i="140"/>
  <c r="G452" i="140"/>
  <c r="G453" i="140"/>
  <c r="G454" i="140"/>
  <c r="G455" i="140"/>
  <c r="G456" i="140"/>
  <c r="G457" i="140"/>
  <c r="G458" i="140"/>
  <c r="G459" i="140"/>
  <c r="J460" i="140"/>
  <c r="G466" i="140"/>
  <c r="G467" i="140"/>
  <c r="H467" i="140"/>
  <c r="G468" i="140"/>
  <c r="G469" i="140"/>
  <c r="H469" i="140"/>
  <c r="G470" i="140"/>
  <c r="H470" i="140"/>
  <c r="G471" i="140"/>
  <c r="H471" i="140"/>
  <c r="G472" i="140"/>
  <c r="H472" i="140"/>
  <c r="G473" i="140"/>
  <c r="H473" i="140"/>
  <c r="G474" i="140"/>
  <c r="H474" i="140"/>
  <c r="G475" i="140"/>
  <c r="H475" i="140"/>
  <c r="G476" i="140"/>
  <c r="H476" i="140"/>
  <c r="G477" i="140"/>
  <c r="H477" i="140"/>
  <c r="G478" i="140"/>
  <c r="H478" i="140"/>
  <c r="G479" i="140"/>
  <c r="H479" i="140"/>
  <c r="G480" i="140"/>
  <c r="H480" i="140"/>
  <c r="G481" i="140"/>
  <c r="H481" i="140"/>
  <c r="G482" i="140"/>
  <c r="H482" i="140"/>
  <c r="G483" i="140"/>
  <c r="H483" i="140"/>
  <c r="G484" i="140"/>
  <c r="G485" i="140"/>
  <c r="H485" i="140"/>
  <c r="G486" i="140"/>
  <c r="H486" i="140"/>
  <c r="G487" i="140"/>
  <c r="H487" i="140"/>
  <c r="G488" i="140"/>
  <c r="H488" i="140"/>
  <c r="G489" i="140"/>
  <c r="H489" i="140"/>
  <c r="G490" i="140"/>
  <c r="H490" i="140"/>
  <c r="G491" i="140"/>
  <c r="H491" i="140"/>
  <c r="G492" i="140"/>
  <c r="H492" i="140"/>
  <c r="G493" i="140"/>
  <c r="H493" i="140"/>
  <c r="G494" i="140"/>
  <c r="H494" i="140"/>
  <c r="G495" i="140"/>
  <c r="H495" i="140"/>
  <c r="G496" i="140"/>
  <c r="H496" i="140"/>
  <c r="G497" i="140"/>
  <c r="H497" i="140"/>
  <c r="G498" i="140"/>
  <c r="H498" i="140"/>
  <c r="G499" i="140"/>
  <c r="H499" i="140"/>
  <c r="G500" i="140"/>
  <c r="H500" i="140"/>
  <c r="G501" i="140"/>
  <c r="H501" i="140"/>
  <c r="G502" i="140"/>
  <c r="H502" i="140"/>
  <c r="G503" i="140"/>
  <c r="H503" i="140"/>
  <c r="G504" i="140"/>
  <c r="H504" i="140"/>
  <c r="G505" i="140"/>
  <c r="H505" i="140"/>
  <c r="G506" i="140"/>
  <c r="H506" i="140"/>
  <c r="G511" i="140"/>
  <c r="H511" i="140"/>
  <c r="G512" i="140"/>
  <c r="H512" i="140"/>
  <c r="G513" i="140"/>
  <c r="H513" i="140"/>
  <c r="G514" i="140"/>
  <c r="H514" i="140"/>
  <c r="G518" i="140"/>
  <c r="H518" i="140"/>
  <c r="G519" i="140"/>
  <c r="H519" i="140"/>
  <c r="G520" i="140"/>
  <c r="H520" i="140"/>
  <c r="G521" i="140"/>
  <c r="H521" i="140"/>
  <c r="G522" i="140"/>
  <c r="H522" i="140"/>
  <c r="G523" i="140"/>
  <c r="H523" i="140"/>
  <c r="G524" i="140"/>
  <c r="H524" i="140"/>
  <c r="G525" i="140"/>
  <c r="H525" i="140"/>
  <c r="G526" i="140"/>
  <c r="H526" i="140"/>
  <c r="G527" i="140"/>
  <c r="H527" i="140"/>
  <c r="G528" i="140"/>
  <c r="H528" i="140"/>
  <c r="G529" i="140"/>
  <c r="H529" i="140"/>
  <c r="G530" i="140"/>
  <c r="H530" i="140"/>
  <c r="G531" i="140"/>
  <c r="H531" i="140"/>
  <c r="G532" i="140"/>
  <c r="H532" i="140"/>
  <c r="G533" i="140"/>
  <c r="H533" i="140"/>
  <c r="G534" i="140"/>
  <c r="H534" i="140"/>
  <c r="G535" i="140"/>
  <c r="G536" i="140"/>
  <c r="H536" i="140"/>
  <c r="G537" i="140"/>
  <c r="H537" i="140"/>
  <c r="G538" i="140"/>
  <c r="H538" i="140"/>
  <c r="G539" i="140"/>
  <c r="H539" i="140"/>
  <c r="G540" i="140"/>
  <c r="H540" i="140"/>
  <c r="G541" i="140"/>
  <c r="H541" i="140"/>
  <c r="J542" i="140"/>
  <c r="J543" i="140"/>
  <c r="G549" i="140"/>
  <c r="I549" i="140"/>
  <c r="G550" i="140"/>
  <c r="I550" i="140"/>
  <c r="G551" i="140"/>
  <c r="I551" i="140"/>
  <c r="H551" i="140" s="1"/>
  <c r="I552" i="140"/>
  <c r="I553" i="140"/>
  <c r="I554" i="140"/>
  <c r="I555" i="140"/>
  <c r="I556" i="140"/>
  <c r="I557" i="140"/>
  <c r="I558" i="140"/>
  <c r="I559" i="140"/>
  <c r="I560" i="140"/>
  <c r="I561" i="140"/>
  <c r="H561" i="140" s="1"/>
  <c r="I562" i="140"/>
  <c r="I563" i="140"/>
  <c r="I564" i="140"/>
  <c r="I565" i="140"/>
  <c r="I566" i="140"/>
  <c r="I567" i="140"/>
  <c r="H567" i="140" s="1"/>
  <c r="I568" i="140"/>
  <c r="I569" i="140"/>
  <c r="I570" i="140"/>
  <c r="I571" i="140"/>
  <c r="I572" i="140"/>
  <c r="I573" i="140"/>
  <c r="I574" i="140"/>
  <c r="I575" i="140"/>
  <c r="I576" i="140"/>
  <c r="I577" i="140"/>
  <c r="I578" i="140"/>
  <c r="I579" i="140"/>
  <c r="I580" i="140"/>
  <c r="I581" i="140"/>
  <c r="I582" i="140"/>
  <c r="I583" i="140"/>
  <c r="I584" i="140"/>
  <c r="I585" i="140"/>
  <c r="I586" i="140"/>
  <c r="I587" i="140"/>
  <c r="I588" i="140"/>
  <c r="I589" i="140"/>
  <c r="I594" i="140"/>
  <c r="I595" i="140"/>
  <c r="I596" i="140"/>
  <c r="I597" i="140"/>
  <c r="I601" i="140"/>
  <c r="I602" i="140"/>
  <c r="I603" i="140"/>
  <c r="I604" i="140"/>
  <c r="I605" i="140"/>
  <c r="I606" i="140"/>
  <c r="I607" i="140"/>
  <c r="I608" i="140"/>
  <c r="I609" i="140"/>
  <c r="I610" i="140"/>
  <c r="I611" i="140"/>
  <c r="I612" i="140"/>
  <c r="I613" i="140"/>
  <c r="I614" i="140"/>
  <c r="I615" i="140"/>
  <c r="I616" i="140"/>
  <c r="I617" i="140"/>
  <c r="I618" i="140"/>
  <c r="H618" i="140" s="1"/>
  <c r="I619" i="140"/>
  <c r="I620" i="140"/>
  <c r="I621" i="140"/>
  <c r="I622" i="140"/>
  <c r="I623" i="140"/>
  <c r="I624" i="140"/>
  <c r="J625" i="140"/>
  <c r="J626" i="140"/>
  <c r="G633" i="140"/>
  <c r="G634" i="140"/>
  <c r="G635" i="140"/>
  <c r="G636" i="140"/>
  <c r="G637" i="140"/>
  <c r="G638" i="140"/>
  <c r="G639" i="140"/>
  <c r="G640" i="140"/>
  <c r="G641" i="140"/>
  <c r="G642" i="140"/>
  <c r="G643" i="140"/>
  <c r="G644" i="140"/>
  <c r="G645" i="140"/>
  <c r="G646" i="140"/>
  <c r="G647" i="140"/>
  <c r="G648" i="140"/>
  <c r="G649" i="140"/>
  <c r="G650" i="140"/>
  <c r="G651" i="140"/>
  <c r="G652" i="140"/>
  <c r="G653" i="140"/>
  <c r="G654" i="140"/>
  <c r="G655" i="140"/>
  <c r="G656" i="140"/>
  <c r="G657" i="140"/>
  <c r="G658" i="140"/>
  <c r="G659" i="140"/>
  <c r="G660" i="140"/>
  <c r="G661" i="140"/>
  <c r="G662" i="140"/>
  <c r="G663" i="140"/>
  <c r="G664" i="140"/>
  <c r="G665" i="140"/>
  <c r="G666" i="140"/>
  <c r="G667" i="140"/>
  <c r="G668" i="140"/>
  <c r="G669" i="140"/>
  <c r="G670" i="140"/>
  <c r="G671" i="140"/>
  <c r="G672" i="140"/>
  <c r="G677" i="140"/>
  <c r="G678" i="140"/>
  <c r="G679" i="140"/>
  <c r="G680" i="140"/>
  <c r="G684" i="140"/>
  <c r="G685" i="140"/>
  <c r="G686" i="140"/>
  <c r="G687" i="140"/>
  <c r="G688" i="140"/>
  <c r="G689" i="140"/>
  <c r="G690" i="140"/>
  <c r="G691" i="140"/>
  <c r="G692" i="140"/>
  <c r="G693" i="140"/>
  <c r="G694" i="140"/>
  <c r="G695" i="140"/>
  <c r="G696" i="140"/>
  <c r="G697" i="140"/>
  <c r="G698" i="140"/>
  <c r="G699" i="140"/>
  <c r="G700" i="140"/>
  <c r="G701" i="140"/>
  <c r="G702" i="140"/>
  <c r="G703" i="140"/>
  <c r="G704" i="140"/>
  <c r="G705" i="140"/>
  <c r="G706" i="140"/>
  <c r="G707" i="140"/>
  <c r="H1061" i="140"/>
  <c r="I1061" i="140"/>
  <c r="H1062" i="140"/>
  <c r="I1062" i="140"/>
  <c r="H1063" i="140"/>
  <c r="I1063" i="140"/>
  <c r="H1064" i="140"/>
  <c r="I1064" i="140"/>
  <c r="H1065" i="140"/>
  <c r="I1065" i="140"/>
  <c r="J1067" i="140"/>
  <c r="J1068" i="140"/>
  <c r="J1069" i="140"/>
  <c r="J1070" i="140"/>
  <c r="J1071" i="140"/>
  <c r="J1375" i="140"/>
  <c r="J1386" i="140"/>
  <c r="J1423" i="140"/>
  <c r="J1437" i="140"/>
  <c r="J1448" i="140"/>
  <c r="J1458" i="140"/>
  <c r="J1466" i="140"/>
  <c r="J1477" i="140"/>
  <c r="J1496" i="140"/>
  <c r="J1532" i="140"/>
  <c r="J1548" i="140"/>
  <c r="J1558" i="140"/>
  <c r="J1595" i="140"/>
  <c r="J1603" i="140"/>
  <c r="J1621" i="140"/>
  <c r="J1635" i="140"/>
  <c r="J1648" i="140"/>
  <c r="J1678" i="140"/>
  <c r="J1710" i="140"/>
  <c r="J1763" i="140"/>
  <c r="J1782" i="140"/>
  <c r="J1797" i="140"/>
  <c r="J1804" i="140"/>
  <c r="J1819" i="140"/>
  <c r="J1823" i="140"/>
  <c r="J1833" i="140"/>
  <c r="J1848" i="140"/>
  <c r="J1862" i="140"/>
  <c r="J1867" i="140"/>
  <c r="J1881" i="140"/>
  <c r="J1888" i="140"/>
  <c r="J1901" i="140"/>
  <c r="J1943" i="140"/>
  <c r="J1958" i="140"/>
  <c r="J1973" i="140"/>
  <c r="J1986" i="140"/>
  <c r="J2035" i="140"/>
  <c r="J2044" i="140"/>
  <c r="J2054" i="140"/>
  <c r="J2063" i="140"/>
  <c r="J2074" i="140"/>
  <c r="J2083" i="140"/>
  <c r="I2089" i="140"/>
  <c r="F3827" i="140"/>
  <c r="G3827" i="140"/>
  <c r="F3828" i="140"/>
  <c r="G3828" i="140"/>
  <c r="F3829" i="140"/>
  <c r="G3829" i="140"/>
  <c r="F4697" i="140"/>
  <c r="G4697" i="140"/>
  <c r="F4698" i="140"/>
  <c r="G4698" i="140"/>
  <c r="F4699" i="140"/>
  <c r="G4699" i="140"/>
  <c r="J7335" i="140"/>
  <c r="J7341" i="140"/>
  <c r="J7342" i="140"/>
  <c r="J7343" i="140"/>
  <c r="J7344" i="140"/>
  <c r="J7345" i="140"/>
  <c r="J7346" i="140"/>
  <c r="J7347" i="140"/>
  <c r="J7348" i="140"/>
  <c r="J7349" i="140"/>
  <c r="J7350" i="140"/>
  <c r="J7351" i="140"/>
  <c r="J7352" i="140"/>
  <c r="J7353" i="140"/>
  <c r="J7354" i="140"/>
  <c r="J7355" i="140"/>
  <c r="J7356" i="140"/>
  <c r="J7357" i="140"/>
  <c r="J7358" i="140"/>
  <c r="J7359" i="140"/>
  <c r="J7360" i="140"/>
  <c r="J7361" i="140"/>
  <c r="J7362" i="140"/>
  <c r="J7363" i="140"/>
  <c r="J7364" i="140"/>
  <c r="J7365" i="140"/>
  <c r="J7366" i="140"/>
  <c r="J7367" i="140"/>
  <c r="J7368" i="140"/>
  <c r="J7369" i="140"/>
  <c r="J7370" i="140"/>
  <c r="J7371" i="140"/>
  <c r="J7372" i="140"/>
  <c r="J7373" i="140"/>
  <c r="J7374" i="140"/>
  <c r="J7375" i="140"/>
  <c r="J7376" i="140"/>
  <c r="J7377" i="140"/>
  <c r="J7378" i="140"/>
  <c r="J7379" i="140"/>
  <c r="J7380" i="140"/>
  <c r="J7381" i="140"/>
  <c r="J7382" i="140"/>
  <c r="J7418" i="140"/>
  <c r="J7419" i="140"/>
  <c r="J7420" i="140"/>
  <c r="J7421" i="140"/>
  <c r="J7422" i="140"/>
  <c r="J7423" i="140"/>
  <c r="J7424" i="140"/>
  <c r="J7425" i="140"/>
  <c r="J7426" i="140"/>
  <c r="J7427" i="140"/>
  <c r="J7428" i="140"/>
  <c r="J7429" i="140"/>
  <c r="J7430" i="140"/>
  <c r="J7431" i="140"/>
  <c r="J7432" i="140"/>
  <c r="J7433" i="140"/>
  <c r="J7434" i="140"/>
  <c r="J7435" i="140"/>
  <c r="J7436" i="140"/>
  <c r="J7437" i="140"/>
  <c r="J7438" i="140"/>
  <c r="J7439" i="140"/>
  <c r="J7440" i="140"/>
  <c r="J7441" i="140"/>
  <c r="J7442" i="140"/>
  <c r="J7443" i="140"/>
  <c r="J7453" i="140"/>
  <c r="J7454" i="140"/>
  <c r="J7455" i="140"/>
  <c r="J7456" i="140"/>
  <c r="J7457" i="140"/>
  <c r="J7458" i="140"/>
  <c r="J7459" i="140"/>
  <c r="J7460" i="140"/>
  <c r="J7461" i="140"/>
  <c r="J7462" i="140"/>
  <c r="J7463" i="140"/>
  <c r="J7464" i="140"/>
  <c r="J7465" i="140"/>
  <c r="J7466" i="140"/>
  <c r="J7467" i="140"/>
  <c r="J7468" i="140"/>
  <c r="J7469" i="140"/>
  <c r="J7470" i="140"/>
  <c r="J7471" i="140"/>
  <c r="J7472" i="140"/>
  <c r="J7473" i="140"/>
  <c r="J7474" i="140"/>
  <c r="J7475" i="140"/>
  <c r="J7476" i="140"/>
  <c r="J7477" i="140"/>
  <c r="J7478" i="140"/>
  <c r="J7479" i="140"/>
  <c r="J7480" i="140"/>
  <c r="J7481" i="140"/>
  <c r="J7482" i="140"/>
  <c r="J7483" i="140"/>
  <c r="J7484" i="140"/>
  <c r="J7485" i="140"/>
  <c r="J7486" i="140"/>
  <c r="J7487" i="140"/>
  <c r="J7488" i="140"/>
  <c r="J7489" i="140"/>
  <c r="J7490" i="140"/>
  <c r="J7491" i="140"/>
  <c r="J7492" i="140"/>
  <c r="J7493" i="140"/>
  <c r="J7494" i="140"/>
  <c r="J7495" i="140"/>
  <c r="J7496" i="140"/>
  <c r="J7497" i="140"/>
  <c r="J7498" i="140"/>
  <c r="J7499" i="140"/>
  <c r="J7500" i="140"/>
  <c r="J7501" i="140"/>
  <c r="J7502" i="140"/>
  <c r="J7503" i="140"/>
  <c r="J7504" i="140"/>
  <c r="J7505" i="140"/>
  <c r="J7506" i="140"/>
  <c r="J7507" i="140"/>
  <c r="J7508" i="140"/>
  <c r="J7509" i="140"/>
  <c r="J7510" i="140"/>
  <c r="J7511" i="140"/>
  <c r="J7512" i="140"/>
  <c r="J7513" i="140"/>
  <c r="J7514" i="140"/>
  <c r="J7515" i="140"/>
  <c r="J7516" i="140"/>
  <c r="J7517" i="140"/>
  <c r="J7518" i="140"/>
  <c r="J7519" i="140"/>
  <c r="J7520" i="140"/>
  <c r="J7521" i="140"/>
  <c r="J7522" i="140"/>
  <c r="J7523" i="140"/>
  <c r="J7524" i="140"/>
  <c r="J7525" i="140"/>
  <c r="J7526" i="140"/>
  <c r="J7527" i="140"/>
  <c r="J7528" i="140"/>
  <c r="J7529" i="140"/>
  <c r="J7530" i="140"/>
  <c r="J7531" i="140"/>
  <c r="J7532" i="140"/>
  <c r="J7533" i="140"/>
  <c r="J7534" i="140"/>
  <c r="J7535" i="140"/>
  <c r="J7536" i="140"/>
  <c r="J7537" i="140"/>
  <c r="J7538" i="140"/>
  <c r="J7539" i="140"/>
  <c r="J7540" i="140"/>
  <c r="J7541" i="140"/>
  <c r="J7542" i="140"/>
  <c r="J7543" i="140"/>
  <c r="J7544" i="140"/>
  <c r="J7545" i="140"/>
  <c r="J7546" i="140"/>
  <c r="J7547" i="140"/>
  <c r="J7548" i="140"/>
  <c r="J7549" i="140"/>
  <c r="J7550" i="140"/>
  <c r="J7551" i="140"/>
  <c r="J7552" i="140"/>
  <c r="J7553" i="140"/>
  <c r="J7554" i="140"/>
  <c r="J7555" i="140"/>
  <c r="J7556" i="140"/>
  <c r="J7557" i="140"/>
  <c r="J7558" i="140"/>
  <c r="J7559" i="140"/>
  <c r="J7560" i="140"/>
  <c r="J7561" i="140"/>
  <c r="J7562" i="140"/>
  <c r="J7563" i="140"/>
  <c r="J7564" i="140"/>
  <c r="J7565" i="140"/>
  <c r="J7566" i="140"/>
  <c r="J7567" i="140"/>
  <c r="J7568" i="140"/>
  <c r="J7569" i="140"/>
  <c r="J7570" i="140"/>
  <c r="J7571" i="140"/>
  <c r="J7572" i="140"/>
  <c r="J7573" i="140"/>
  <c r="J7574" i="140"/>
  <c r="J7575" i="140"/>
  <c r="J7576" i="140"/>
  <c r="J7577" i="140"/>
  <c r="J7578" i="140"/>
  <c r="J7579" i="140"/>
  <c r="J7580" i="140"/>
  <c r="J7581" i="140"/>
  <c r="J7582" i="140"/>
  <c r="J7583" i="140"/>
  <c r="J7584" i="140"/>
  <c r="J7585" i="140"/>
  <c r="J7586" i="140"/>
  <c r="J7587" i="140"/>
  <c r="J7588" i="140"/>
  <c r="J7589" i="140"/>
  <c r="J7590" i="140"/>
  <c r="J7591" i="140"/>
  <c r="J7592" i="140"/>
  <c r="J7593" i="140"/>
  <c r="J7594" i="140"/>
  <c r="J7595" i="140"/>
  <c r="J7596" i="140"/>
  <c r="J7597" i="140"/>
  <c r="J7598" i="140"/>
  <c r="J7599" i="140"/>
  <c r="J7600" i="140"/>
  <c r="J7601" i="140"/>
  <c r="J7602" i="140"/>
  <c r="J7603" i="140"/>
  <c r="J7604" i="140"/>
  <c r="J7605" i="140"/>
  <c r="J7606" i="140"/>
  <c r="J7607" i="140"/>
  <c r="J7608" i="140"/>
  <c r="J7609" i="140"/>
  <c r="J7610" i="140"/>
  <c r="J7611" i="140"/>
  <c r="J7612" i="140"/>
  <c r="J7613" i="140"/>
  <c r="J7614" i="140"/>
  <c r="J7615" i="140"/>
  <c r="J7616" i="140"/>
  <c r="J7617" i="140"/>
  <c r="J7618" i="140"/>
  <c r="J7619" i="140"/>
  <c r="J7620" i="140"/>
  <c r="J7621" i="140"/>
  <c r="J7622" i="140"/>
  <c r="J7623" i="140"/>
  <c r="J7624" i="140"/>
  <c r="J7625" i="140"/>
  <c r="J7626" i="140"/>
  <c r="J7627" i="140"/>
  <c r="J7628" i="140"/>
  <c r="J7629" i="140"/>
  <c r="J7630" i="140"/>
  <c r="J7631" i="140"/>
  <c r="J7632" i="140"/>
  <c r="J7633" i="140"/>
  <c r="J7634" i="140"/>
  <c r="J7635" i="140"/>
  <c r="J7636" i="140"/>
  <c r="J7637" i="140"/>
  <c r="J7638" i="140"/>
  <c r="J7639" i="140"/>
  <c r="J7640" i="140"/>
  <c r="J7641" i="140"/>
  <c r="J7642" i="140"/>
  <c r="J7643" i="140"/>
  <c r="J7644" i="140"/>
  <c r="J7645" i="140"/>
  <c r="J7646" i="140"/>
  <c r="J7647" i="140"/>
  <c r="J7648" i="140"/>
  <c r="J7649" i="140"/>
  <c r="J7650" i="140"/>
  <c r="J7651" i="140"/>
  <c r="J7652" i="140"/>
  <c r="J7653" i="140"/>
  <c r="J7654" i="140"/>
  <c r="J7655" i="140"/>
  <c r="J7656" i="140"/>
  <c r="J7657" i="140"/>
  <c r="J7658" i="140"/>
  <c r="J7659" i="140"/>
  <c r="J7660" i="140"/>
  <c r="J7661" i="140"/>
  <c r="J7662" i="140"/>
  <c r="J7663" i="140"/>
  <c r="J7664" i="140"/>
  <c r="J7665" i="140"/>
  <c r="J7666" i="140"/>
  <c r="J7667" i="140"/>
  <c r="J7668" i="140"/>
  <c r="J7669" i="140"/>
  <c r="J7670" i="140"/>
  <c r="J7671" i="140"/>
  <c r="J7672" i="140"/>
  <c r="J7673" i="140"/>
  <c r="J7674" i="140"/>
  <c r="J7675" i="140"/>
  <c r="J7676" i="140"/>
  <c r="J7677" i="140"/>
  <c r="J7678" i="140"/>
  <c r="J7679" i="140"/>
  <c r="J7680" i="140"/>
  <c r="J7681" i="140"/>
  <c r="J7682" i="140"/>
  <c r="J7683" i="140"/>
  <c r="J7684" i="140"/>
  <c r="J7685" i="140"/>
  <c r="J7686" i="140"/>
  <c r="J7687" i="140"/>
  <c r="J7688" i="140"/>
  <c r="J7689" i="140"/>
  <c r="J7690" i="140"/>
  <c r="J7691" i="140"/>
  <c r="J7692" i="140"/>
  <c r="J7693" i="140"/>
  <c r="J7694" i="140"/>
  <c r="J7695" i="140"/>
  <c r="J7696" i="140"/>
  <c r="J7697" i="140"/>
  <c r="J7698" i="140"/>
  <c r="J7699" i="140"/>
  <c r="J7700" i="140"/>
  <c r="J7701" i="140"/>
  <c r="J7702" i="140"/>
  <c r="J7734" i="140"/>
  <c r="J7735" i="140"/>
  <c r="J7736" i="140"/>
  <c r="J7737" i="140"/>
  <c r="J7738" i="140"/>
  <c r="J7739" i="140"/>
  <c r="J7740" i="140"/>
  <c r="J7741" i="140"/>
  <c r="J7742" i="140"/>
  <c r="J7743" i="140"/>
  <c r="J7744" i="140"/>
  <c r="J7745" i="140"/>
  <c r="J7746" i="140"/>
  <c r="J7747" i="140"/>
  <c r="J7748" i="140"/>
  <c r="J7749" i="140"/>
  <c r="J7750" i="140"/>
  <c r="J7751" i="140"/>
  <c r="J7752" i="140"/>
  <c r="J7753" i="140"/>
  <c r="J7754" i="140"/>
  <c r="J7755" i="140"/>
  <c r="J7756" i="140"/>
  <c r="J7757" i="140"/>
  <c r="J7763" i="140"/>
  <c r="J7764" i="140"/>
  <c r="J7765" i="140"/>
  <c r="J7766" i="140"/>
  <c r="J7767" i="140"/>
  <c r="J7768" i="140"/>
  <c r="J7769" i="140"/>
  <c r="J7770" i="140"/>
  <c r="J7771" i="140"/>
  <c r="J7772" i="140"/>
  <c r="J7773" i="140"/>
  <c r="J7774" i="140"/>
  <c r="J7775" i="140"/>
  <c r="J7776" i="140"/>
  <c r="J7777" i="140"/>
  <c r="J7778" i="140"/>
  <c r="J7779" i="140"/>
  <c r="J7780" i="140"/>
  <c r="J7781" i="140"/>
  <c r="J7782" i="140"/>
  <c r="J7783" i="140"/>
  <c r="J7784" i="140"/>
  <c r="J7785" i="140"/>
  <c r="J7786" i="140"/>
  <c r="J7787" i="140"/>
  <c r="J7788" i="140"/>
  <c r="J7789" i="140"/>
  <c r="J7790" i="140"/>
  <c r="J7791" i="140"/>
  <c r="J7792" i="140"/>
  <c r="J7793" i="140"/>
  <c r="J7794" i="140"/>
  <c r="J7795" i="140"/>
  <c r="J7796" i="140"/>
  <c r="J7797" i="140"/>
  <c r="J7798" i="140"/>
  <c r="J7799" i="140"/>
  <c r="J7800" i="140"/>
  <c r="J7801" i="140"/>
  <c r="J7802" i="140"/>
  <c r="J7803" i="140"/>
  <c r="J7804" i="140"/>
  <c r="J7805" i="140"/>
  <c r="J7806" i="140"/>
  <c r="J7807" i="140"/>
  <c r="J7808" i="140"/>
  <c r="J7809" i="140"/>
  <c r="J7810" i="140"/>
  <c r="J7811" i="140"/>
  <c r="J7812" i="140"/>
  <c r="J7813" i="140"/>
  <c r="J7814" i="140"/>
  <c r="J7815" i="140"/>
  <c r="J7816" i="140"/>
  <c r="J7817" i="140"/>
  <c r="J7818" i="140"/>
  <c r="J7819" i="140"/>
  <c r="J7820" i="140"/>
  <c r="J7821" i="140"/>
  <c r="J7822" i="140"/>
  <c r="J7823" i="140"/>
  <c r="J7824" i="140"/>
  <c r="J7825" i="140"/>
  <c r="J7826" i="140"/>
  <c r="J7827" i="140"/>
  <c r="J7828" i="140"/>
  <c r="J7829" i="140"/>
  <c r="J7830" i="140"/>
  <c r="J7831" i="140"/>
  <c r="J7832" i="140"/>
  <c r="J7833" i="140"/>
  <c r="J7834" i="140"/>
  <c r="J7835" i="140"/>
  <c r="J7836" i="140"/>
  <c r="J7837" i="140"/>
  <c r="J7838" i="140"/>
  <c r="J7948" i="140"/>
  <c r="J7955" i="140"/>
  <c r="J7956" i="140"/>
  <c r="J8063" i="140"/>
  <c r="J8064" i="140"/>
  <c r="J8065" i="140"/>
  <c r="J8066" i="140"/>
  <c r="J8067" i="140"/>
  <c r="J8068" i="140"/>
  <c r="J8069" i="140"/>
  <c r="J8070" i="140"/>
  <c r="J8071" i="140"/>
  <c r="J8072" i="140"/>
  <c r="J8073" i="140"/>
  <c r="J8074" i="140"/>
  <c r="J8075" i="140"/>
  <c r="J8076" i="140"/>
  <c r="J8077" i="140"/>
  <c r="J8078" i="140"/>
  <c r="J8079" i="140"/>
  <c r="J8080" i="140"/>
  <c r="J8081" i="140"/>
  <c r="J8082" i="140"/>
  <c r="J8083" i="140"/>
  <c r="J8084" i="140"/>
  <c r="J8085" i="140"/>
  <c r="J8086" i="140"/>
  <c r="J8087" i="140"/>
  <c r="J8088" i="140"/>
  <c r="J8089" i="140"/>
  <c r="J8090" i="140"/>
  <c r="J8091" i="140"/>
  <c r="J8092" i="140"/>
  <c r="J8093" i="140"/>
  <c r="J8094" i="140"/>
  <c r="J8095" i="140"/>
  <c r="J8096" i="140"/>
  <c r="J8097" i="140"/>
  <c r="J8098" i="140"/>
  <c r="J8099" i="140"/>
  <c r="J8100" i="140"/>
  <c r="J8101" i="140"/>
  <c r="J8102" i="140"/>
  <c r="J8103" i="140"/>
  <c r="J8104" i="140"/>
  <c r="J8105" i="140"/>
  <c r="J8106" i="140"/>
  <c r="J8107" i="140"/>
  <c r="J8108" i="140"/>
  <c r="J8109" i="140"/>
  <c r="J8110" i="140"/>
  <c r="J8111" i="140"/>
  <c r="J8112" i="140"/>
  <c r="J8113" i="140"/>
  <c r="J8114" i="140"/>
  <c r="J8115" i="140"/>
  <c r="J8116" i="140"/>
  <c r="J8117" i="140"/>
  <c r="J8118" i="140"/>
  <c r="J8119" i="140"/>
  <c r="J8120" i="140"/>
  <c r="J8121" i="140"/>
  <c r="J8122" i="140"/>
  <c r="J8123" i="140"/>
  <c r="J8124" i="140"/>
  <c r="J8125" i="140"/>
  <c r="J8126" i="140"/>
  <c r="J8127" i="140"/>
  <c r="J8128" i="140"/>
  <c r="J8129" i="140"/>
  <c r="J8130" i="140"/>
  <c r="J8131" i="140"/>
  <c r="J8132" i="140"/>
  <c r="J8133" i="140"/>
  <c r="J8134" i="140"/>
  <c r="J8135" i="140"/>
  <c r="J8136" i="140"/>
  <c r="J8137" i="140"/>
  <c r="J8138" i="140"/>
  <c r="J8139" i="140"/>
  <c r="J8140" i="140"/>
  <c r="J8141" i="140"/>
  <c r="J8142" i="140"/>
  <c r="J8143" i="140"/>
  <c r="J8144" i="140"/>
  <c r="J8145" i="140"/>
  <c r="J8146" i="140"/>
  <c r="J8147" i="140"/>
  <c r="J8148" i="140"/>
  <c r="J8149" i="140"/>
  <c r="J8150" i="140"/>
  <c r="J8151" i="140"/>
  <c r="J8152" i="140"/>
  <c r="J8153" i="140"/>
  <c r="J8154" i="140"/>
  <c r="J8155" i="140"/>
  <c r="J8156" i="140"/>
  <c r="J8157" i="140"/>
  <c r="J8158" i="140"/>
  <c r="J8159" i="140"/>
  <c r="J8160" i="140"/>
  <c r="J8161" i="140"/>
  <c r="J8162" i="140"/>
  <c r="J8163" i="140"/>
  <c r="J8164" i="140"/>
  <c r="J8165" i="140"/>
  <c r="J8166" i="140"/>
  <c r="J8167" i="140"/>
  <c r="J8168" i="140"/>
  <c r="J8169" i="140"/>
  <c r="J8170" i="140"/>
  <c r="J8171" i="140"/>
  <c r="J8172" i="140"/>
  <c r="J8173" i="140"/>
  <c r="J8174" i="140"/>
  <c r="J8175" i="140"/>
  <c r="J8176" i="140"/>
  <c r="J8177" i="140"/>
  <c r="J8178" i="140"/>
  <c r="J8179" i="140"/>
  <c r="J8180" i="140"/>
  <c r="J8181" i="140"/>
  <c r="J8182" i="140"/>
  <c r="J8183" i="140"/>
  <c r="J8184" i="140"/>
  <c r="J8185" i="140"/>
  <c r="J8186" i="140"/>
  <c r="J8187" i="140"/>
  <c r="J8188" i="140"/>
  <c r="J8189" i="140"/>
  <c r="J8190" i="140"/>
  <c r="J8191" i="140"/>
  <c r="J8192" i="140"/>
  <c r="J8193" i="140"/>
  <c r="J8194" i="140"/>
  <c r="J8195" i="140"/>
  <c r="J8196" i="140"/>
  <c r="J8197" i="140"/>
  <c r="J8198" i="140"/>
  <c r="J8199" i="140"/>
  <c r="J8200" i="140"/>
  <c r="J8201" i="140"/>
  <c r="J8202" i="140"/>
  <c r="J8220" i="140"/>
  <c r="J7840" i="140"/>
  <c r="J7841" i="140"/>
  <c r="J7842" i="140"/>
  <c r="J7843" i="140"/>
  <c r="J7844" i="140"/>
  <c r="J7845" i="140"/>
  <c r="J7846" i="140"/>
  <c r="J7847" i="140"/>
  <c r="J7848" i="140"/>
  <c r="J7849" i="140"/>
  <c r="J7850" i="140"/>
  <c r="J7851" i="140"/>
  <c r="J7852" i="140"/>
  <c r="J7853" i="140"/>
  <c r="J7854" i="140"/>
  <c r="J7855" i="140"/>
  <c r="J7856" i="140"/>
  <c r="J7857" i="140"/>
  <c r="J7858" i="140"/>
  <c r="J7859" i="140"/>
  <c r="J7860" i="140"/>
  <c r="J7861" i="140"/>
  <c r="J7862" i="140"/>
  <c r="J7863" i="140"/>
  <c r="J7864" i="140"/>
  <c r="J7865" i="140"/>
  <c r="J7866" i="140"/>
  <c r="J7867" i="140"/>
  <c r="J7868" i="140"/>
  <c r="J7869" i="140"/>
  <c r="J7870" i="140"/>
  <c r="J7871" i="140"/>
  <c r="J7872" i="140"/>
  <c r="J7873" i="140"/>
  <c r="J7874" i="140"/>
  <c r="J7875" i="140"/>
  <c r="J7876" i="140"/>
  <c r="J7877" i="140"/>
  <c r="J7878" i="140"/>
  <c r="J7879" i="140"/>
  <c r="J7880" i="140"/>
  <c r="J7881" i="140"/>
  <c r="J7882" i="140"/>
  <c r="J7883" i="140"/>
  <c r="J7884" i="140"/>
  <c r="J7885" i="140"/>
  <c r="J7886" i="140"/>
  <c r="J7887" i="140"/>
  <c r="J7888" i="140"/>
  <c r="J7889" i="140"/>
  <c r="J7890" i="140"/>
  <c r="J7891" i="140"/>
  <c r="J7892" i="140"/>
  <c r="J7893" i="140"/>
  <c r="J7894" i="140"/>
  <c r="J7895" i="140"/>
  <c r="J7896" i="140"/>
  <c r="J7897" i="140"/>
  <c r="J7898" i="140"/>
  <c r="J7899" i="140"/>
  <c r="J7900" i="140"/>
  <c r="J7901" i="140"/>
  <c r="J7902" i="140"/>
  <c r="J7903" i="140"/>
  <c r="J7904" i="140"/>
  <c r="J7905" i="140"/>
  <c r="J7906" i="140"/>
  <c r="J7907" i="140"/>
  <c r="J7908" i="140"/>
  <c r="J7909" i="140"/>
  <c r="J7910" i="140"/>
  <c r="J7911" i="140"/>
  <c r="J7912" i="140"/>
  <c r="J7913" i="140"/>
  <c r="J7914" i="140"/>
  <c r="J7915" i="140"/>
  <c r="J7916" i="140"/>
  <c r="J7917" i="140"/>
  <c r="J7918" i="140"/>
  <c r="J7919" i="140"/>
  <c r="J7920" i="140"/>
  <c r="J7921" i="140"/>
  <c r="J7922" i="140"/>
  <c r="J7923" i="140"/>
  <c r="J7924" i="140"/>
  <c r="J7925" i="140"/>
  <c r="J7926" i="140"/>
  <c r="J7927" i="140"/>
  <c r="J7928" i="140"/>
  <c r="J7929" i="140"/>
  <c r="J7930" i="140"/>
  <c r="J7931" i="140"/>
  <c r="J7932" i="140"/>
  <c r="J7933" i="140"/>
  <c r="J7934" i="140"/>
  <c r="J7935" i="140"/>
  <c r="J7936" i="140"/>
  <c r="J7937" i="140"/>
  <c r="J7938" i="140"/>
  <c r="J7939" i="140"/>
  <c r="J7940" i="140"/>
  <c r="J7941" i="140"/>
  <c r="J7942" i="140"/>
  <c r="J7943" i="140"/>
  <c r="J7944" i="140"/>
  <c r="J7945" i="140"/>
  <c r="J7946" i="140"/>
  <c r="J7947" i="140"/>
  <c r="G8264" i="140"/>
  <c r="G8265" i="140"/>
  <c r="G9215" i="140" s="1"/>
  <c r="G8266" i="140"/>
  <c r="G9216" i="140" s="1"/>
  <c r="G8267" i="140"/>
  <c r="G9217" i="140" s="1"/>
  <c r="G8268" i="140"/>
  <c r="G9218" i="140" s="1"/>
  <c r="G8269" i="140"/>
  <c r="G9219" i="140" s="1"/>
  <c r="G8270" i="140"/>
  <c r="G9220" i="140" s="1"/>
  <c r="G8271" i="140"/>
  <c r="G9221" i="140" s="1"/>
  <c r="G8272" i="140"/>
  <c r="G9222" i="140" s="1"/>
  <c r="G8273" i="140"/>
  <c r="G9223" i="140" s="1"/>
  <c r="G8274" i="140"/>
  <c r="G9224" i="140" s="1"/>
  <c r="G8275" i="140"/>
  <c r="G9225" i="140" s="1"/>
  <c r="G8276" i="140"/>
  <c r="G9226" i="140" s="1"/>
  <c r="G8277" i="140"/>
  <c r="G9227" i="140" s="1"/>
  <c r="G8278" i="140"/>
  <c r="G9228" i="140" s="1"/>
  <c r="G8279" i="140"/>
  <c r="G9229" i="140" s="1"/>
  <c r="G8280" i="140"/>
  <c r="G9230" i="140" s="1"/>
  <c r="G8281" i="140"/>
  <c r="G9231" i="140" s="1"/>
  <c r="G8282" i="140"/>
  <c r="G9232" i="140" s="1"/>
  <c r="G8283" i="140"/>
  <c r="G9233" i="140" s="1"/>
  <c r="G8284" i="140"/>
  <c r="G9234" i="140" s="1"/>
  <c r="G8285" i="140"/>
  <c r="G9235" i="140" s="1"/>
  <c r="G8286" i="140"/>
  <c r="G9236" i="140" s="1"/>
  <c r="G8287" i="140"/>
  <c r="G9237" i="140" s="1"/>
  <c r="G8288" i="140"/>
  <c r="G9238" i="140" s="1"/>
  <c r="G8289" i="140"/>
  <c r="G9239" i="140" s="1"/>
  <c r="G8290" i="140"/>
  <c r="G9240" i="140" s="1"/>
  <c r="G8291" i="140"/>
  <c r="G9241" i="140" s="1"/>
  <c r="G8292" i="140"/>
  <c r="G9242" i="140" s="1"/>
  <c r="G8293" i="140"/>
  <c r="G9243" i="140" s="1"/>
  <c r="G8294" i="140"/>
  <c r="G9244" i="140" s="1"/>
  <c r="G8295" i="140"/>
  <c r="G9245" i="140" s="1"/>
  <c r="G8296" i="140"/>
  <c r="G9246" i="140" s="1"/>
  <c r="G8297" i="140"/>
  <c r="G9247" i="140" s="1"/>
  <c r="G8298" i="140"/>
  <c r="G9248" i="140" s="1"/>
  <c r="G8299" i="140"/>
  <c r="G9249" i="140" s="1"/>
  <c r="G8300" i="140"/>
  <c r="G9250" i="140" s="1"/>
  <c r="G8301" i="140"/>
  <c r="G9251" i="140" s="1"/>
  <c r="G8302" i="140"/>
  <c r="G9252" i="140" s="1"/>
  <c r="G8303" i="140"/>
  <c r="G9253" i="140" s="1"/>
  <c r="G8304" i="140"/>
  <c r="G9254" i="140" s="1"/>
  <c r="G8309" i="140"/>
  <c r="G9259" i="140" s="1"/>
  <c r="G8310" i="140"/>
  <c r="G9260" i="140" s="1"/>
  <c r="G8311" i="140"/>
  <c r="G9261" i="140" s="1"/>
  <c r="G8312" i="140"/>
  <c r="G9262" i="140" s="1"/>
  <c r="G8316" i="140"/>
  <c r="G9266" i="140" s="1"/>
  <c r="G8317" i="140"/>
  <c r="G9267" i="140" s="1"/>
  <c r="G8318" i="140"/>
  <c r="G9268" i="140" s="1"/>
  <c r="G8319" i="140"/>
  <c r="G9269" i="140" s="1"/>
  <c r="G8320" i="140"/>
  <c r="G9270" i="140" s="1"/>
  <c r="G8321" i="140"/>
  <c r="G9271" i="140" s="1"/>
  <c r="G8322" i="140"/>
  <c r="G9272" i="140" s="1"/>
  <c r="G8323" i="140"/>
  <c r="G9273" i="140" s="1"/>
  <c r="G8324" i="140"/>
  <c r="G9274" i="140" s="1"/>
  <c r="G8325" i="140"/>
  <c r="G9275" i="140" s="1"/>
  <c r="G8326" i="140"/>
  <c r="G9276" i="140" s="1"/>
  <c r="G8327" i="140"/>
  <c r="G9277" i="140" s="1"/>
  <c r="G8328" i="140"/>
  <c r="G9278" i="140" s="1"/>
  <c r="G8329" i="140"/>
  <c r="G9279" i="140" s="1"/>
  <c r="G8330" i="140"/>
  <c r="G9280" i="140" s="1"/>
  <c r="G8331" i="140"/>
  <c r="G9281" i="140" s="1"/>
  <c r="G8332" i="140"/>
  <c r="G9282" i="140" s="1"/>
  <c r="G8333" i="140"/>
  <c r="G9283" i="140" s="1"/>
  <c r="G8334" i="140"/>
  <c r="G9284" i="140" s="1"/>
  <c r="G8335" i="140"/>
  <c r="G9285" i="140" s="1"/>
  <c r="G8336" i="140"/>
  <c r="G9286" i="140" s="1"/>
  <c r="G8337" i="140"/>
  <c r="G9287" i="140" s="1"/>
  <c r="G8338" i="140"/>
  <c r="G9288" i="140" s="1"/>
  <c r="G8339" i="140"/>
  <c r="G9289" i="140" s="1"/>
  <c r="J8342" i="140"/>
  <c r="F8343" i="140"/>
  <c r="F9293" i="140" s="1"/>
  <c r="G9293" i="140"/>
  <c r="F8344" i="140"/>
  <c r="F9294" i="140" s="1"/>
  <c r="G9294" i="140"/>
  <c r="J9207" i="140"/>
  <c r="J10165" i="140"/>
  <c r="J10166" i="140"/>
  <c r="J10167" i="140"/>
  <c r="J10168" i="140"/>
  <c r="J10169" i="140"/>
  <c r="J10178" i="140"/>
  <c r="J10179" i="140"/>
  <c r="J10180" i="140"/>
  <c r="J10181" i="140"/>
  <c r="H7" i="174"/>
  <c r="H8" i="174" s="1"/>
  <c r="G29" i="146"/>
  <c r="F18" i="146"/>
  <c r="E84" i="162"/>
  <c r="E136" i="162" s="1"/>
  <c r="E85" i="162"/>
  <c r="E86" i="162"/>
  <c r="E138" i="162" s="1"/>
  <c r="E381" i="162" s="1"/>
  <c r="E87" i="162"/>
  <c r="E139" i="162" s="1"/>
  <c r="E382" i="162" s="1"/>
  <c r="E88" i="162"/>
  <c r="E470" i="162" s="1"/>
  <c r="E522" i="162" s="1"/>
  <c r="E89" i="162"/>
  <c r="E90" i="162"/>
  <c r="E472" i="162" s="1"/>
  <c r="E524" i="162" s="1"/>
  <c r="F473" i="162"/>
  <c r="F525" i="162" s="1"/>
  <c r="G473" i="162"/>
  <c r="G525" i="162" s="1"/>
  <c r="E92" i="162"/>
  <c r="E93" i="162"/>
  <c r="E475" i="162" s="1"/>
  <c r="E527" i="162" s="1"/>
  <c r="E94" i="162"/>
  <c r="E476" i="162" s="1"/>
  <c r="E528" i="162" s="1"/>
  <c r="E95" i="162"/>
  <c r="E477" i="162" s="1"/>
  <c r="E529" i="162" s="1"/>
  <c r="E96" i="162"/>
  <c r="E478" i="162" s="1"/>
  <c r="E530" i="162" s="1"/>
  <c r="E480" i="162"/>
  <c r="E532" i="162" s="1"/>
  <c r="E481" i="162"/>
  <c r="E533" i="162" s="1"/>
  <c r="E483" i="162"/>
  <c r="E535" i="162" s="1"/>
  <c r="E536" i="162"/>
  <c r="E57" i="162"/>
  <c r="E58" i="162"/>
  <c r="E59" i="162"/>
  <c r="E60" i="162"/>
  <c r="E191" i="162" s="1"/>
  <c r="E218" i="162" s="1"/>
  <c r="E245" i="162" s="1"/>
  <c r="E61" i="162"/>
  <c r="E62" i="162"/>
  <c r="E63" i="162"/>
  <c r="E64" i="162"/>
  <c r="E116" i="162" s="1"/>
  <c r="E168" i="162" s="1"/>
  <c r="E296" i="162" s="1"/>
  <c r="E65" i="162"/>
  <c r="E66" i="162"/>
  <c r="E67" i="162"/>
  <c r="E198" i="162" s="1"/>
  <c r="E225" i="162" s="1"/>
  <c r="E252" i="162" s="1"/>
  <c r="E68" i="162"/>
  <c r="E199" i="162" s="1"/>
  <c r="E226" i="162" s="1"/>
  <c r="E253" i="162" s="1"/>
  <c r="E69" i="162"/>
  <c r="E451" i="162" s="1"/>
  <c r="E503" i="162" s="1"/>
  <c r="E70" i="162"/>
  <c r="E71" i="162"/>
  <c r="E202" i="162" s="1"/>
  <c r="E229" i="162" s="1"/>
  <c r="E460" i="162"/>
  <c r="E512" i="162" s="1"/>
  <c r="F460" i="162"/>
  <c r="F512" i="162" s="1"/>
  <c r="G460" i="162"/>
  <c r="G512" i="162" s="1"/>
  <c r="E79" i="162"/>
  <c r="E461" i="162" s="1"/>
  <c r="E513" i="162" s="1"/>
  <c r="E80" i="162"/>
  <c r="E462" i="162" s="1"/>
  <c r="E514" i="162" s="1"/>
  <c r="E81" i="162"/>
  <c r="E82" i="162"/>
  <c r="E83" i="162"/>
  <c r="E465" i="162" s="1"/>
  <c r="E517" i="162" s="1"/>
  <c r="E56" i="162"/>
  <c r="G28" i="132"/>
  <c r="H28" i="132" s="1"/>
  <c r="A28" i="132"/>
  <c r="A27" i="132"/>
  <c r="G27" i="132"/>
  <c r="H27" i="132" s="1"/>
  <c r="F19" i="132"/>
  <c r="H19" i="132" s="1"/>
  <c r="F18" i="132"/>
  <c r="B44" i="132"/>
  <c r="F13" i="197"/>
  <c r="F25" i="197"/>
  <c r="J425" i="162"/>
  <c r="I425" i="162"/>
  <c r="A425" i="162"/>
  <c r="E418" i="162"/>
  <c r="E419" i="162"/>
  <c r="E420" i="162"/>
  <c r="E421" i="162"/>
  <c r="E417" i="162"/>
  <c r="E140" i="162"/>
  <c r="E383" i="162" s="1"/>
  <c r="J401" i="162"/>
  <c r="I401" i="162"/>
  <c r="A401" i="162"/>
  <c r="J389" i="162"/>
  <c r="I389" i="162"/>
  <c r="A389" i="162"/>
  <c r="H34" i="197"/>
  <c r="K73" i="136" s="1"/>
  <c r="G22" i="197"/>
  <c r="H22" i="197" s="1"/>
  <c r="G23" i="197"/>
  <c r="H23" i="197" s="1"/>
  <c r="G24" i="197"/>
  <c r="H24" i="197" s="1"/>
  <c r="G25" i="197"/>
  <c r="G14" i="197"/>
  <c r="H14" i="197" s="1"/>
  <c r="L14" i="197" s="1"/>
  <c r="G15" i="197"/>
  <c r="H15" i="197" s="1"/>
  <c r="L15" i="197" s="1"/>
  <c r="I37" i="197"/>
  <c r="H30" i="197"/>
  <c r="A25" i="197"/>
  <c r="A24" i="197"/>
  <c r="A23" i="197"/>
  <c r="A22" i="197"/>
  <c r="A15" i="197"/>
  <c r="A14" i="197"/>
  <c r="A13" i="197"/>
  <c r="E353" i="162"/>
  <c r="E354" i="162"/>
  <c r="E355" i="162"/>
  <c r="E356" i="162"/>
  <c r="E357" i="162"/>
  <c r="E358" i="162"/>
  <c r="E359" i="162"/>
  <c r="E360" i="162"/>
  <c r="E362" i="162"/>
  <c r="E363" i="162"/>
  <c r="E364" i="162"/>
  <c r="E365" i="162"/>
  <c r="E366" i="162"/>
  <c r="E352" i="162"/>
  <c r="I168" i="162"/>
  <c r="I296" i="162" s="1"/>
  <c r="I169" i="162"/>
  <c r="I170" i="162"/>
  <c r="I298" i="162" s="1"/>
  <c r="I171" i="162"/>
  <c r="I299" i="162" s="1"/>
  <c r="I172" i="162"/>
  <c r="I300" i="162" s="1"/>
  <c r="I173" i="162"/>
  <c r="I301" i="162" s="1"/>
  <c r="I174" i="162"/>
  <c r="I302" i="162" s="1"/>
  <c r="I175" i="162"/>
  <c r="I303" i="162" s="1"/>
  <c r="I160" i="162"/>
  <c r="I312" i="162" s="1"/>
  <c r="I161" i="162"/>
  <c r="I313" i="162" s="1"/>
  <c r="I162" i="162"/>
  <c r="I314" i="162" s="1"/>
  <c r="I163" i="162"/>
  <c r="I315" i="162" s="1"/>
  <c r="I164" i="162"/>
  <c r="I316" i="162" s="1"/>
  <c r="I165" i="162"/>
  <c r="I317" i="162" s="1"/>
  <c r="I166" i="162"/>
  <c r="I318" i="162" s="1"/>
  <c r="I167" i="162"/>
  <c r="I319" i="162" s="1"/>
  <c r="J309" i="162"/>
  <c r="I309" i="162"/>
  <c r="A309" i="162"/>
  <c r="I188" i="162"/>
  <c r="I189" i="162"/>
  <c r="I190" i="162"/>
  <c r="I191" i="162"/>
  <c r="I192" i="162"/>
  <c r="I193" i="162"/>
  <c r="I194" i="162"/>
  <c r="I195" i="162"/>
  <c r="I197" i="162"/>
  <c r="I198" i="162"/>
  <c r="I199" i="162"/>
  <c r="I200" i="162"/>
  <c r="I201" i="162"/>
  <c r="I202" i="162"/>
  <c r="G130" i="162"/>
  <c r="H130" i="162"/>
  <c r="F143" i="162"/>
  <c r="G143" i="162"/>
  <c r="E147" i="162"/>
  <c r="E130" i="162"/>
  <c r="E707" i="140"/>
  <c r="E699" i="140"/>
  <c r="E697" i="140"/>
  <c r="E692" i="140"/>
  <c r="E637" i="140"/>
  <c r="E646" i="140"/>
  <c r="E666" i="140"/>
  <c r="E8343" i="140"/>
  <c r="E9293" i="140" s="1"/>
  <c r="E8344" i="140"/>
  <c r="E9294" i="140" s="1"/>
  <c r="A6440" i="140"/>
  <c r="I6440" i="140"/>
  <c r="J6440" i="140"/>
  <c r="E6444" i="140"/>
  <c r="E7341" i="140" s="1"/>
  <c r="E6445" i="140"/>
  <c r="E7342" i="140" s="1"/>
  <c r="E4699" i="140"/>
  <c r="E3829" i="140"/>
  <c r="A16" i="195"/>
  <c r="H33" i="195"/>
  <c r="H34" i="195"/>
  <c r="G25" i="195"/>
  <c r="H25" i="195" s="1"/>
  <c r="G26" i="195"/>
  <c r="H26" i="195" s="1"/>
  <c r="A26" i="195"/>
  <c r="A25" i="195"/>
  <c r="A19" i="195"/>
  <c r="A18" i="195"/>
  <c r="I8059" i="140"/>
  <c r="I7951" i="140"/>
  <c r="I7760" i="140"/>
  <c r="I405" i="140"/>
  <c r="I401" i="140"/>
  <c r="I402" i="140"/>
  <c r="I403" i="140"/>
  <c r="I404" i="140"/>
  <c r="I483" i="140"/>
  <c r="I484" i="140"/>
  <c r="I485" i="140"/>
  <c r="I486" i="140"/>
  <c r="K111" i="140"/>
  <c r="L111" i="140" s="1"/>
  <c r="K112" i="140"/>
  <c r="L112" i="140" s="1"/>
  <c r="K113" i="140"/>
  <c r="L113" i="140" s="1"/>
  <c r="K114" i="140"/>
  <c r="L114" i="140" s="1"/>
  <c r="I43" i="194"/>
  <c r="H27" i="194"/>
  <c r="H35" i="194"/>
  <c r="H39" i="194" s="1"/>
  <c r="K66" i="136" s="1"/>
  <c r="G16" i="194"/>
  <c r="H16" i="194" s="1"/>
  <c r="H17" i="194"/>
  <c r="H18" i="194"/>
  <c r="A16" i="194"/>
  <c r="H35" i="192"/>
  <c r="H39" i="192" s="1"/>
  <c r="K20" i="136" s="1"/>
  <c r="G16" i="192"/>
  <c r="H16" i="192" s="1"/>
  <c r="H17" i="192"/>
  <c r="H18" i="192"/>
  <c r="K44" i="192"/>
  <c r="J43" i="192"/>
  <c r="I43" i="192"/>
  <c r="A16" i="192"/>
  <c r="F13" i="191"/>
  <c r="H34" i="191"/>
  <c r="G22" i="191"/>
  <c r="H22" i="191" s="1"/>
  <c r="G23" i="191"/>
  <c r="H23" i="191" s="1"/>
  <c r="G24" i="191"/>
  <c r="H24" i="191" s="1"/>
  <c r="G25" i="191"/>
  <c r="G14" i="191"/>
  <c r="H14" i="191" s="1"/>
  <c r="L14" i="191" s="1"/>
  <c r="G15" i="191"/>
  <c r="H15" i="191" s="1"/>
  <c r="L15" i="191" s="1"/>
  <c r="I37" i="191"/>
  <c r="H30" i="191"/>
  <c r="A25" i="191"/>
  <c r="A24" i="191"/>
  <c r="A23" i="191"/>
  <c r="A22" i="191"/>
  <c r="A15" i="191"/>
  <c r="A14" i="191"/>
  <c r="A13" i="191"/>
  <c r="E318" i="140"/>
  <c r="I529" i="140"/>
  <c r="I530" i="140"/>
  <c r="I531" i="140"/>
  <c r="I532" i="140"/>
  <c r="I533" i="140"/>
  <c r="I534" i="140"/>
  <c r="I535" i="140"/>
  <c r="I536" i="140"/>
  <c r="I537" i="140"/>
  <c r="I538" i="140"/>
  <c r="I539" i="140"/>
  <c r="I540" i="140"/>
  <c r="I541" i="140"/>
  <c r="I469" i="140"/>
  <c r="I470" i="140"/>
  <c r="I471" i="140"/>
  <c r="I472" i="140"/>
  <c r="I473" i="140"/>
  <c r="I474" i="140"/>
  <c r="I475" i="140"/>
  <c r="I476" i="140"/>
  <c r="I477" i="140"/>
  <c r="I478" i="140"/>
  <c r="I479" i="140"/>
  <c r="I480" i="140"/>
  <c r="I481" i="140"/>
  <c r="I482" i="140"/>
  <c r="I487" i="140"/>
  <c r="I488" i="140"/>
  <c r="I489" i="140"/>
  <c r="I490" i="140"/>
  <c r="I491" i="140"/>
  <c r="I492" i="140"/>
  <c r="I493" i="140"/>
  <c r="I494" i="140"/>
  <c r="I495" i="140"/>
  <c r="I496" i="140"/>
  <c r="I497" i="140"/>
  <c r="I498" i="140"/>
  <c r="I499" i="140"/>
  <c r="I500" i="140"/>
  <c r="I501" i="140"/>
  <c r="I502" i="140"/>
  <c r="I503" i="140"/>
  <c r="I504" i="140"/>
  <c r="I505" i="140"/>
  <c r="I506" i="140"/>
  <c r="I511" i="140"/>
  <c r="I512" i="140"/>
  <c r="I513" i="140"/>
  <c r="I514" i="140"/>
  <c r="I518" i="140"/>
  <c r="I519" i="140"/>
  <c r="I520" i="140"/>
  <c r="I521" i="140"/>
  <c r="I522" i="140"/>
  <c r="I523" i="140"/>
  <c r="I524" i="140"/>
  <c r="I525" i="140"/>
  <c r="I526" i="140"/>
  <c r="I527" i="140"/>
  <c r="I528" i="140"/>
  <c r="I468" i="140"/>
  <c r="I467" i="140"/>
  <c r="I449" i="140"/>
  <c r="I450" i="140"/>
  <c r="I451" i="140"/>
  <c r="I452" i="140"/>
  <c r="I453" i="140"/>
  <c r="I454" i="140"/>
  <c r="I455" i="140"/>
  <c r="I456" i="140"/>
  <c r="I457" i="140"/>
  <c r="I458" i="140"/>
  <c r="I459" i="140"/>
  <c r="I442" i="140"/>
  <c r="I443" i="140"/>
  <c r="I444" i="140"/>
  <c r="I445" i="140"/>
  <c r="I446" i="140"/>
  <c r="I447" i="140"/>
  <c r="I448" i="140"/>
  <c r="I437" i="140"/>
  <c r="I438" i="140"/>
  <c r="I439" i="140"/>
  <c r="I440" i="140"/>
  <c r="I441" i="140"/>
  <c r="I386" i="140"/>
  <c r="I387" i="140"/>
  <c r="I388" i="140"/>
  <c r="I389" i="140"/>
  <c r="I390" i="140"/>
  <c r="I391" i="140"/>
  <c r="I392" i="140"/>
  <c r="I393" i="140"/>
  <c r="I394" i="140"/>
  <c r="I395" i="140"/>
  <c r="I396" i="140"/>
  <c r="I397" i="140"/>
  <c r="I398" i="140"/>
  <c r="I399" i="140"/>
  <c r="I400" i="140"/>
  <c r="I406" i="140"/>
  <c r="I407" i="140"/>
  <c r="I408" i="140"/>
  <c r="I409" i="140"/>
  <c r="I410" i="140"/>
  <c r="I411" i="140"/>
  <c r="I412" i="140"/>
  <c r="I413" i="140"/>
  <c r="I414" i="140"/>
  <c r="I415" i="140"/>
  <c r="I416" i="140"/>
  <c r="I417" i="140"/>
  <c r="I418" i="140"/>
  <c r="I419" i="140"/>
  <c r="I420" i="140"/>
  <c r="I421" i="140"/>
  <c r="I422" i="140"/>
  <c r="I423" i="140"/>
  <c r="I424" i="140"/>
  <c r="I429" i="140"/>
  <c r="I430" i="140"/>
  <c r="I431" i="140"/>
  <c r="I432" i="140"/>
  <c r="I436" i="140"/>
  <c r="K150" i="140"/>
  <c r="L150" i="140" s="1"/>
  <c r="K151" i="140"/>
  <c r="L151" i="140" s="1"/>
  <c r="K152" i="140"/>
  <c r="L152" i="140" s="1"/>
  <c r="K153" i="140"/>
  <c r="L153" i="140" s="1"/>
  <c r="K154" i="140"/>
  <c r="L154" i="140" s="1"/>
  <c r="K155" i="140"/>
  <c r="L155" i="140" s="1"/>
  <c r="K156" i="140"/>
  <c r="K157" i="140"/>
  <c r="L157" i="140" s="1"/>
  <c r="K158" i="140"/>
  <c r="L158" i="140" s="1"/>
  <c r="K159" i="140"/>
  <c r="L159" i="140" s="1"/>
  <c r="K160" i="140"/>
  <c r="L160" i="140" s="1"/>
  <c r="K161" i="140"/>
  <c r="L161" i="140" s="1"/>
  <c r="K162" i="140"/>
  <c r="L162" i="140" s="1"/>
  <c r="K163" i="140"/>
  <c r="L163" i="140" s="1"/>
  <c r="K164" i="140"/>
  <c r="L164" i="140" s="1"/>
  <c r="K165" i="140"/>
  <c r="L165" i="140" s="1"/>
  <c r="K166" i="140"/>
  <c r="L166" i="140" s="1"/>
  <c r="K167" i="140"/>
  <c r="L167" i="140" s="1"/>
  <c r="K168" i="140"/>
  <c r="L168" i="140" s="1"/>
  <c r="K95" i="140"/>
  <c r="L95" i="140" s="1"/>
  <c r="K96" i="140"/>
  <c r="L96" i="140" s="1"/>
  <c r="K97" i="140"/>
  <c r="L97" i="140" s="1"/>
  <c r="K98" i="140"/>
  <c r="L98" i="140" s="1"/>
  <c r="K99" i="140"/>
  <c r="L99" i="140" s="1"/>
  <c r="K100" i="140"/>
  <c r="L100" i="140" s="1"/>
  <c r="K101" i="140"/>
  <c r="L101" i="140" s="1"/>
  <c r="K102" i="140"/>
  <c r="L102" i="140" s="1"/>
  <c r="K103" i="140"/>
  <c r="L103" i="140" s="1"/>
  <c r="K104" i="140"/>
  <c r="L104" i="140" s="1"/>
  <c r="K105" i="140"/>
  <c r="L105" i="140" s="1"/>
  <c r="K106" i="140"/>
  <c r="L106" i="140" s="1"/>
  <c r="K107" i="140"/>
  <c r="L107" i="140" s="1"/>
  <c r="K108" i="140"/>
  <c r="L108" i="140" s="1"/>
  <c r="K109" i="140"/>
  <c r="L109" i="140" s="1"/>
  <c r="K110" i="140"/>
  <c r="L110" i="140" s="1"/>
  <c r="K115" i="140"/>
  <c r="L115" i="140" s="1"/>
  <c r="K116" i="140"/>
  <c r="L116" i="140" s="1"/>
  <c r="K117" i="140"/>
  <c r="L117" i="140" s="1"/>
  <c r="K118" i="140"/>
  <c r="L118" i="140" s="1"/>
  <c r="K119" i="140"/>
  <c r="L119" i="140" s="1"/>
  <c r="K120" i="140"/>
  <c r="L120" i="140" s="1"/>
  <c r="K121" i="140"/>
  <c r="L121" i="140" s="1"/>
  <c r="K122" i="140"/>
  <c r="L122" i="140" s="1"/>
  <c r="K123" i="140"/>
  <c r="L123" i="140" s="1"/>
  <c r="K124" i="140"/>
  <c r="L124" i="140" s="1"/>
  <c r="K125" i="140"/>
  <c r="L125" i="140" s="1"/>
  <c r="K126" i="140"/>
  <c r="L126" i="140" s="1"/>
  <c r="K127" i="140"/>
  <c r="L127" i="140" s="1"/>
  <c r="K128" i="140"/>
  <c r="L128" i="140" s="1"/>
  <c r="K129" i="140"/>
  <c r="L129" i="140" s="1"/>
  <c r="K130" i="140"/>
  <c r="L130" i="140" s="1"/>
  <c r="K131" i="140"/>
  <c r="L131" i="140" s="1"/>
  <c r="K132" i="140"/>
  <c r="L132" i="140" s="1"/>
  <c r="K133" i="140"/>
  <c r="L133" i="140" s="1"/>
  <c r="K138" i="140"/>
  <c r="L138" i="140" s="1"/>
  <c r="K139" i="140"/>
  <c r="L139" i="140" s="1"/>
  <c r="K140" i="140"/>
  <c r="L140" i="140" s="1"/>
  <c r="K141" i="140"/>
  <c r="L141" i="140" s="1"/>
  <c r="K145" i="140"/>
  <c r="L145" i="140" s="1"/>
  <c r="K146" i="140"/>
  <c r="L146" i="140" s="1"/>
  <c r="K147" i="140"/>
  <c r="L147" i="140" s="1"/>
  <c r="K148" i="140"/>
  <c r="L148" i="140" s="1"/>
  <c r="K149" i="140"/>
  <c r="L149" i="140" s="1"/>
  <c r="K94" i="140"/>
  <c r="L94" i="140" s="1"/>
  <c r="G19" i="121"/>
  <c r="H19" i="121" s="1"/>
  <c r="A19" i="121"/>
  <c r="G18" i="121"/>
  <c r="H18" i="121" s="1"/>
  <c r="A18" i="121"/>
  <c r="G25" i="121"/>
  <c r="H25" i="121" s="1"/>
  <c r="I13" i="188"/>
  <c r="K12" i="188"/>
  <c r="F15" i="147"/>
  <c r="S13" i="188"/>
  <c r="S17" i="188" s="1"/>
  <c r="S20" i="188" s="1"/>
  <c r="Q12" i="188"/>
  <c r="Q13" i="188" s="1"/>
  <c r="Q17" i="188" s="1"/>
  <c r="Q20" i="188" s="1"/>
  <c r="AG12" i="188"/>
  <c r="AG26" i="188" s="1"/>
  <c r="G12" i="188"/>
  <c r="G13" i="188" s="1"/>
  <c r="G17" i="188" s="1"/>
  <c r="G20" i="188" s="1"/>
  <c r="E12" i="188"/>
  <c r="C10" i="146" s="1"/>
  <c r="C12" i="188"/>
  <c r="C9" i="146" s="1"/>
  <c r="C11" i="146" s="1"/>
  <c r="G28" i="156"/>
  <c r="H28" i="156" s="1"/>
  <c r="A28" i="156"/>
  <c r="I43" i="123"/>
  <c r="G28" i="167"/>
  <c r="H28" i="167" s="1"/>
  <c r="A28" i="167"/>
  <c r="F16" i="156"/>
  <c r="G44" i="157"/>
  <c r="F27" i="154"/>
  <c r="F28" i="154" s="1"/>
  <c r="G42" i="154" s="1"/>
  <c r="F16" i="154"/>
  <c r="F27" i="166"/>
  <c r="F27" i="56"/>
  <c r="I40" i="52"/>
  <c r="F25" i="108"/>
  <c r="I43" i="169"/>
  <c r="J43" i="54"/>
  <c r="A16" i="171"/>
  <c r="A16" i="170"/>
  <c r="A16" i="159"/>
  <c r="A16" i="158"/>
  <c r="G28" i="163"/>
  <c r="H28" i="163" s="1"/>
  <c r="A28" i="163"/>
  <c r="G27" i="163"/>
  <c r="H27" i="163" s="1"/>
  <c r="A27" i="163"/>
  <c r="G20" i="163"/>
  <c r="H20" i="163" s="1"/>
  <c r="A20" i="163"/>
  <c r="G19" i="163"/>
  <c r="H19" i="163" s="1"/>
  <c r="A19" i="163"/>
  <c r="G25" i="148"/>
  <c r="H25" i="148" s="1"/>
  <c r="A25" i="148"/>
  <c r="H17" i="148"/>
  <c r="G27" i="167"/>
  <c r="H27" i="167" s="1"/>
  <c r="A27" i="167"/>
  <c r="G26" i="167"/>
  <c r="H26" i="167" s="1"/>
  <c r="A26" i="167"/>
  <c r="G27" i="168"/>
  <c r="H27" i="168" s="1"/>
  <c r="A27" i="168"/>
  <c r="G26" i="168"/>
  <c r="H26" i="168" s="1"/>
  <c r="A26" i="168"/>
  <c r="G26" i="156"/>
  <c r="H26" i="156" s="1"/>
  <c r="A26" i="156"/>
  <c r="G24" i="156"/>
  <c r="H24" i="156" s="1"/>
  <c r="A24" i="156"/>
  <c r="A17" i="156"/>
  <c r="G29" i="157"/>
  <c r="H29" i="157" s="1"/>
  <c r="A29" i="157"/>
  <c r="G28" i="157"/>
  <c r="H28" i="157" s="1"/>
  <c r="A28" i="157"/>
  <c r="G16" i="157"/>
  <c r="H16" i="157" s="1"/>
  <c r="G28" i="154"/>
  <c r="A28" i="154"/>
  <c r="G27" i="154"/>
  <c r="A27" i="154"/>
  <c r="G26" i="154"/>
  <c r="H26" i="154" s="1"/>
  <c r="A26" i="154"/>
  <c r="G27" i="166"/>
  <c r="A27" i="166"/>
  <c r="G27" i="56"/>
  <c r="A27" i="56"/>
  <c r="G26" i="173"/>
  <c r="H26" i="173" s="1"/>
  <c r="G25" i="173"/>
  <c r="H25" i="173" s="1"/>
  <c r="A26" i="173"/>
  <c r="A25" i="173"/>
  <c r="H20" i="173"/>
  <c r="A19" i="173"/>
  <c r="A18" i="173"/>
  <c r="A17" i="173"/>
  <c r="A16" i="173"/>
  <c r="G19" i="173"/>
  <c r="H19" i="173" s="1"/>
  <c r="G26" i="172"/>
  <c r="H26" i="172" s="1"/>
  <c r="A26" i="172"/>
  <c r="G25" i="172"/>
  <c r="H25" i="172" s="1"/>
  <c r="A25" i="172"/>
  <c r="A19" i="172"/>
  <c r="A18" i="172"/>
  <c r="A16" i="172"/>
  <c r="A19" i="67"/>
  <c r="A18" i="67"/>
  <c r="G26" i="67"/>
  <c r="H26" i="67" s="1"/>
  <c r="A26" i="67"/>
  <c r="G25" i="67"/>
  <c r="H25" i="67" s="1"/>
  <c r="A25" i="67"/>
  <c r="A16" i="67"/>
  <c r="F28" i="52"/>
  <c r="G28" i="52"/>
  <c r="A28" i="52"/>
  <c r="G27" i="52"/>
  <c r="H27" i="52" s="1"/>
  <c r="A27" i="52"/>
  <c r="A26" i="52"/>
  <c r="G26" i="52"/>
  <c r="H26" i="52" s="1"/>
  <c r="G25" i="52"/>
  <c r="H25" i="52" s="1"/>
  <c r="A25" i="52"/>
  <c r="G18" i="52"/>
  <c r="H18" i="52" s="1"/>
  <c r="A18" i="52"/>
  <c r="G17" i="52"/>
  <c r="H17" i="52" s="1"/>
  <c r="A17" i="52"/>
  <c r="G25" i="108"/>
  <c r="G24" i="108"/>
  <c r="H24" i="108" s="1"/>
  <c r="G23" i="108"/>
  <c r="H23" i="108" s="1"/>
  <c r="G22" i="108"/>
  <c r="H22" i="108" s="1"/>
  <c r="A25" i="108"/>
  <c r="A24" i="108"/>
  <c r="A23" i="108"/>
  <c r="A22" i="108"/>
  <c r="G15" i="108"/>
  <c r="H15" i="108" s="1"/>
  <c r="L15" i="108" s="1"/>
  <c r="A15" i="108"/>
  <c r="G14" i="108"/>
  <c r="H14" i="108" s="1"/>
  <c r="L14" i="108" s="1"/>
  <c r="A14" i="108"/>
  <c r="A17" i="183"/>
  <c r="G16" i="112"/>
  <c r="H16" i="112" s="1"/>
  <c r="A16" i="112"/>
  <c r="G16" i="169"/>
  <c r="H16" i="169" s="1"/>
  <c r="A16" i="169"/>
  <c r="G16" i="123"/>
  <c r="H16" i="123" s="1"/>
  <c r="A16" i="123"/>
  <c r="G16" i="54"/>
  <c r="H16" i="54" s="1"/>
  <c r="A16" i="54"/>
  <c r="G28" i="48"/>
  <c r="H28" i="48" s="1"/>
  <c r="A28" i="48"/>
  <c r="G30" i="47"/>
  <c r="H30" i="47" s="1"/>
  <c r="A30" i="47"/>
  <c r="G28" i="47"/>
  <c r="H28" i="47" s="1"/>
  <c r="A28" i="47"/>
  <c r="G30" i="153"/>
  <c r="H30" i="153" s="1"/>
  <c r="A30" i="153"/>
  <c r="G28" i="153"/>
  <c r="H28" i="153" s="1"/>
  <c r="A28" i="153"/>
  <c r="G18" i="153"/>
  <c r="H18" i="153" s="1"/>
  <c r="A17" i="153"/>
  <c r="G29" i="106"/>
  <c r="H29" i="106" s="1"/>
  <c r="A29" i="106"/>
  <c r="G27" i="106"/>
  <c r="J27" i="106" s="1"/>
  <c r="A27" i="106"/>
  <c r="G17" i="106"/>
  <c r="A16" i="106"/>
  <c r="G28" i="45"/>
  <c r="H28" i="45" s="1"/>
  <c r="A28" i="45"/>
  <c r="G28" i="179"/>
  <c r="H28" i="179" s="1"/>
  <c r="A28" i="179"/>
  <c r="G26" i="121"/>
  <c r="G16" i="121"/>
  <c r="H16" i="121" s="1"/>
  <c r="F26" i="121"/>
  <c r="G38" i="121" s="1"/>
  <c r="H16" i="105"/>
  <c r="H19" i="105"/>
  <c r="D111" i="190"/>
  <c r="H16" i="160"/>
  <c r="G16" i="159"/>
  <c r="H16" i="159" s="1"/>
  <c r="G16" i="158"/>
  <c r="H16" i="158" s="1"/>
  <c r="H17" i="156"/>
  <c r="G18" i="173"/>
  <c r="H18" i="173" s="1"/>
  <c r="U13" i="188"/>
  <c r="U17" i="188" s="1"/>
  <c r="U20" i="188" s="1"/>
  <c r="M13" i="188"/>
  <c r="M17" i="188" s="1"/>
  <c r="M20" i="188" s="1"/>
  <c r="AE41" i="188"/>
  <c r="U26" i="188"/>
  <c r="S26" i="188"/>
  <c r="M26" i="188"/>
  <c r="I26" i="188"/>
  <c r="U14" i="188"/>
  <c r="U47" i="188" s="1"/>
  <c r="U48" i="188" s="1"/>
  <c r="E56" i="188" s="1"/>
  <c r="M14" i="188"/>
  <c r="AE12" i="188"/>
  <c r="O14" i="188"/>
  <c r="O41" i="188" s="1"/>
  <c r="I14" i="188"/>
  <c r="I29" i="188" s="1"/>
  <c r="AA14" i="188"/>
  <c r="AA42" i="188" s="1"/>
  <c r="AA13" i="188"/>
  <c r="AA17" i="188" s="1"/>
  <c r="AA20" i="188" s="1"/>
  <c r="AA26" i="188"/>
  <c r="O26" i="188"/>
  <c r="O13" i="188"/>
  <c r="O17" i="188" s="1"/>
  <c r="O20" i="188" s="1"/>
  <c r="H46" i="161"/>
  <c r="L95" i="136" s="1"/>
  <c r="J43" i="161"/>
  <c r="I43" i="161"/>
  <c r="H36" i="161"/>
  <c r="H35" i="161"/>
  <c r="H26" i="161"/>
  <c r="H31" i="161" s="1"/>
  <c r="J95" i="136" s="1"/>
  <c r="H18" i="161"/>
  <c r="H17" i="161"/>
  <c r="H16" i="161"/>
  <c r="H46" i="171"/>
  <c r="L94" i="136" s="1"/>
  <c r="J43" i="171"/>
  <c r="I43" i="171"/>
  <c r="H36" i="171"/>
  <c r="H35" i="171"/>
  <c r="H26" i="171"/>
  <c r="H31" i="171" s="1"/>
  <c r="J94" i="136" s="1"/>
  <c r="H18" i="171"/>
  <c r="H17" i="171"/>
  <c r="H46" i="160"/>
  <c r="L92" i="136" s="1"/>
  <c r="J43" i="160"/>
  <c r="I43" i="160"/>
  <c r="H36" i="160"/>
  <c r="H35" i="160"/>
  <c r="H26" i="160"/>
  <c r="H31" i="160" s="1"/>
  <c r="J92" i="136" s="1"/>
  <c r="H18" i="160"/>
  <c r="H46" i="170"/>
  <c r="L93" i="136" s="1"/>
  <c r="J43" i="170"/>
  <c r="I43" i="170"/>
  <c r="H36" i="170"/>
  <c r="H35" i="170"/>
  <c r="H26" i="170"/>
  <c r="H31" i="170" s="1"/>
  <c r="J93" i="136" s="1"/>
  <c r="H18" i="170"/>
  <c r="H17" i="170"/>
  <c r="H46" i="159"/>
  <c r="L91" i="136" s="1"/>
  <c r="J43" i="159"/>
  <c r="I43" i="159"/>
  <c r="H36" i="159"/>
  <c r="H35" i="159"/>
  <c r="H26" i="159"/>
  <c r="H31" i="159" s="1"/>
  <c r="J91" i="136" s="1"/>
  <c r="H18" i="159"/>
  <c r="H17" i="159"/>
  <c r="H46" i="158"/>
  <c r="L90" i="136" s="1"/>
  <c r="J43" i="158"/>
  <c r="I43" i="158"/>
  <c r="H36" i="158"/>
  <c r="H35" i="158"/>
  <c r="H26" i="158"/>
  <c r="H31" i="158" s="1"/>
  <c r="J90" i="136" s="1"/>
  <c r="K46" i="163"/>
  <c r="H39" i="163"/>
  <c r="K74" i="136" s="1"/>
  <c r="F18" i="163"/>
  <c r="H18" i="163" s="1"/>
  <c r="H36" i="148"/>
  <c r="K79" i="136" s="1"/>
  <c r="H20" i="148"/>
  <c r="H19" i="148"/>
  <c r="H18" i="148"/>
  <c r="K43" i="167"/>
  <c r="H20" i="167"/>
  <c r="H21" i="167" s="1"/>
  <c r="I49" i="136" s="1"/>
  <c r="K43" i="168"/>
  <c r="H20" i="168"/>
  <c r="H21" i="168" s="1"/>
  <c r="I48" i="136" s="1"/>
  <c r="K45" i="156"/>
  <c r="J32" i="156"/>
  <c r="H17" i="157"/>
  <c r="K47" i="132"/>
  <c r="H40" i="132"/>
  <c r="K75" i="136" s="1"/>
  <c r="H18" i="132"/>
  <c r="H20" i="132"/>
  <c r="H21" i="132"/>
  <c r="H35" i="154"/>
  <c r="A16" i="154"/>
  <c r="H36" i="166"/>
  <c r="K36" i="136" s="1"/>
  <c r="L39" i="56"/>
  <c r="H36" i="56"/>
  <c r="K35" i="136" s="1"/>
  <c r="L18" i="56"/>
  <c r="L19" i="56" s="1"/>
  <c r="L17" i="56"/>
  <c r="J17" i="56"/>
  <c r="H33" i="173"/>
  <c r="H37" i="173" s="1"/>
  <c r="K41" i="136" s="1"/>
  <c r="H34" i="172"/>
  <c r="H33" i="172"/>
  <c r="H37" i="67"/>
  <c r="K38" i="136" s="1"/>
  <c r="H37" i="52"/>
  <c r="K26" i="136" s="1"/>
  <c r="L35" i="52"/>
  <c r="J16" i="52"/>
  <c r="A16" i="52"/>
  <c r="H34" i="108"/>
  <c r="H30" i="108"/>
  <c r="A13" i="108"/>
  <c r="J43" i="183"/>
  <c r="H18" i="183"/>
  <c r="J43" i="112"/>
  <c r="I43" i="112"/>
  <c r="K42" i="112"/>
  <c r="K43" i="112" s="1"/>
  <c r="H36" i="112"/>
  <c r="H35" i="112"/>
  <c r="H39" i="112" s="1"/>
  <c r="H18" i="112"/>
  <c r="H17" i="112"/>
  <c r="K44" i="169"/>
  <c r="J43" i="169"/>
  <c r="H35" i="169"/>
  <c r="H39" i="169" s="1"/>
  <c r="K21" i="136" s="1"/>
  <c r="H18" i="169"/>
  <c r="H17" i="169"/>
  <c r="K44" i="123"/>
  <c r="J43" i="123"/>
  <c r="H35" i="123"/>
  <c r="H39" i="123" s="1"/>
  <c r="K19" i="136" s="1"/>
  <c r="H18" i="123"/>
  <c r="H17" i="123"/>
  <c r="H36" i="54"/>
  <c r="H35" i="54"/>
  <c r="H18" i="54"/>
  <c r="H17" i="54"/>
  <c r="K45" i="48"/>
  <c r="H23" i="48"/>
  <c r="K46" i="47"/>
  <c r="H37" i="47"/>
  <c r="H40" i="47" s="1"/>
  <c r="H24" i="47"/>
  <c r="K46" i="153"/>
  <c r="H23" i="153"/>
  <c r="H22" i="153"/>
  <c r="H21" i="153"/>
  <c r="H20" i="153"/>
  <c r="H19" i="153"/>
  <c r="H38" i="106"/>
  <c r="H22" i="106"/>
  <c r="H21" i="106"/>
  <c r="H20" i="106"/>
  <c r="H19" i="106"/>
  <c r="H18" i="106"/>
  <c r="F17" i="106"/>
  <c r="K43" i="181"/>
  <c r="H40" i="181"/>
  <c r="K29" i="136" s="1"/>
  <c r="H23" i="181"/>
  <c r="I29" i="136" s="1"/>
  <c r="K43" i="180"/>
  <c r="H40" i="180"/>
  <c r="K28" i="136" s="1"/>
  <c r="H23" i="180"/>
  <c r="I28" i="136" s="1"/>
  <c r="K43" i="45"/>
  <c r="H40" i="45"/>
  <c r="H23" i="45"/>
  <c r="K43" i="179"/>
  <c r="H40" i="179"/>
  <c r="H23" i="179"/>
  <c r="H17" i="121"/>
  <c r="K38" i="104"/>
  <c r="K38" i="102"/>
  <c r="K41" i="105"/>
  <c r="F31" i="105"/>
  <c r="G25" i="176"/>
  <c r="G24" i="176"/>
  <c r="G23" i="176"/>
  <c r="D10" i="176"/>
  <c r="D11" i="176" s="1"/>
  <c r="G15" i="176"/>
  <c r="G14" i="176"/>
  <c r="G13" i="176"/>
  <c r="G12" i="176"/>
  <c r="G48" i="145"/>
  <c r="G38" i="145"/>
  <c r="G32" i="145"/>
  <c r="G13" i="145"/>
  <c r="G15" i="145" s="1"/>
  <c r="G12" i="145"/>
  <c r="B3" i="145"/>
  <c r="B3" i="175" s="1"/>
  <c r="G19" i="175"/>
  <c r="G18" i="175"/>
  <c r="G17" i="175"/>
  <c r="G14" i="175"/>
  <c r="G13" i="175" s="1"/>
  <c r="G12" i="175"/>
  <c r="G11" i="175"/>
  <c r="G10" i="175"/>
  <c r="J16" i="174"/>
  <c r="J15" i="174"/>
  <c r="G14" i="174"/>
  <c r="J13" i="174"/>
  <c r="J12" i="174"/>
  <c r="J539" i="162"/>
  <c r="I539" i="162"/>
  <c r="A539" i="162"/>
  <c r="J487" i="162"/>
  <c r="I487" i="162"/>
  <c r="A487" i="162"/>
  <c r="J436" i="162"/>
  <c r="I436" i="162"/>
  <c r="A436" i="162"/>
  <c r="J435" i="162"/>
  <c r="A435" i="162"/>
  <c r="J414" i="162"/>
  <c r="I414" i="162"/>
  <c r="A414" i="162"/>
  <c r="J377" i="162"/>
  <c r="I377" i="162"/>
  <c r="A377" i="162"/>
  <c r="J376" i="162"/>
  <c r="A376" i="162"/>
  <c r="J349" i="162"/>
  <c r="I349" i="162"/>
  <c r="A349" i="162"/>
  <c r="J293" i="162"/>
  <c r="I293" i="162"/>
  <c r="A293" i="162"/>
  <c r="J277" i="162"/>
  <c r="A277" i="162"/>
  <c r="J238" i="162"/>
  <c r="I238" i="162"/>
  <c r="A238" i="162"/>
  <c r="J211" i="162"/>
  <c r="I211" i="162"/>
  <c r="A211" i="162"/>
  <c r="I187" i="162"/>
  <c r="J184" i="162"/>
  <c r="I184" i="162"/>
  <c r="A184" i="162"/>
  <c r="J157" i="162"/>
  <c r="I157" i="162"/>
  <c r="A157" i="162"/>
  <c r="J105" i="162"/>
  <c r="I105" i="162"/>
  <c r="A105" i="162"/>
  <c r="J53" i="162"/>
  <c r="I53" i="162"/>
  <c r="A53" i="162"/>
  <c r="J52" i="162"/>
  <c r="A52" i="162"/>
  <c r="J6" i="162"/>
  <c r="I6" i="162"/>
  <c r="A6" i="162"/>
  <c r="J5" i="162"/>
  <c r="A5" i="162"/>
  <c r="A4" i="162"/>
  <c r="C2" i="162"/>
  <c r="J10172" i="140"/>
  <c r="I10172" i="140"/>
  <c r="A10172" i="140"/>
  <c r="E10164" i="140"/>
  <c r="J10160" i="140"/>
  <c r="I10160" i="140"/>
  <c r="A10160" i="140"/>
  <c r="E9213" i="140"/>
  <c r="J9210" i="140"/>
  <c r="I9210" i="140"/>
  <c r="A9210" i="140"/>
  <c r="J8260" i="140"/>
  <c r="I8260" i="140"/>
  <c r="A8260" i="140"/>
  <c r="J8259" i="140"/>
  <c r="A8259" i="140"/>
  <c r="J8059" i="140"/>
  <c r="A8059" i="140"/>
  <c r="J7951" i="140"/>
  <c r="A7951" i="140"/>
  <c r="J7760" i="140"/>
  <c r="A7760" i="140"/>
  <c r="J7338" i="140"/>
  <c r="I7338" i="140"/>
  <c r="A7338" i="140"/>
  <c r="J7329" i="140"/>
  <c r="I7329" i="140"/>
  <c r="A7329" i="140"/>
  <c r="E7323" i="140"/>
  <c r="E10163" i="140" s="1"/>
  <c r="J7320" i="140"/>
  <c r="I7320" i="140"/>
  <c r="A7320" i="140"/>
  <c r="J7310" i="140"/>
  <c r="I7310" i="140"/>
  <c r="A7310" i="140"/>
  <c r="J5563" i="140"/>
  <c r="I5563" i="140"/>
  <c r="A5563" i="140"/>
  <c r="E4698" i="140"/>
  <c r="E4697" i="140"/>
  <c r="I4693" i="140"/>
  <c r="A4693" i="140"/>
  <c r="E3828" i="140"/>
  <c r="E3827" i="140"/>
  <c r="I3823" i="140"/>
  <c r="A3823" i="140"/>
  <c r="A2954" i="140"/>
  <c r="J2086" i="140"/>
  <c r="I2086" i="140"/>
  <c r="A2086" i="140"/>
  <c r="J1213" i="140"/>
  <c r="I1213" i="140"/>
  <c r="A1213" i="140"/>
  <c r="J1212" i="140"/>
  <c r="A1212" i="140"/>
  <c r="J1144" i="140"/>
  <c r="I1144" i="140"/>
  <c r="A1144" i="140"/>
  <c r="J1075" i="140"/>
  <c r="I1075" i="140"/>
  <c r="A1075" i="140"/>
  <c r="J1074" i="140"/>
  <c r="A1074" i="140"/>
  <c r="J1058" i="140"/>
  <c r="I1058" i="140"/>
  <c r="A1058" i="140"/>
  <c r="J976" i="140"/>
  <c r="I976" i="140"/>
  <c r="A976" i="140"/>
  <c r="J894" i="140"/>
  <c r="I894" i="140"/>
  <c r="A894" i="140"/>
  <c r="J812" i="140"/>
  <c r="I812" i="140"/>
  <c r="A812" i="140"/>
  <c r="J727" i="140"/>
  <c r="I727" i="140"/>
  <c r="A727" i="140"/>
  <c r="J726" i="140"/>
  <c r="A726" i="140"/>
  <c r="J629" i="140"/>
  <c r="I629" i="140"/>
  <c r="A629" i="140"/>
  <c r="J546" i="140"/>
  <c r="I546" i="140"/>
  <c r="A546" i="140"/>
  <c r="I466" i="140"/>
  <c r="J463" i="140"/>
  <c r="I463" i="140"/>
  <c r="A463" i="140"/>
  <c r="I385" i="140"/>
  <c r="I384" i="140"/>
  <c r="J382" i="140"/>
  <c r="I382" i="140"/>
  <c r="A382" i="140"/>
  <c r="G316" i="140"/>
  <c r="E316" i="140"/>
  <c r="J236" i="140"/>
  <c r="I236" i="140"/>
  <c r="A236" i="140"/>
  <c r="E93" i="140"/>
  <c r="J90" i="140"/>
  <c r="I90" i="140"/>
  <c r="A90" i="140"/>
  <c r="J89" i="140"/>
  <c r="A89" i="140"/>
  <c r="K93" i="140"/>
  <c r="L93" i="140" s="1"/>
  <c r="J7" i="140"/>
  <c r="I7" i="140"/>
  <c r="A7" i="140"/>
  <c r="J6" i="140"/>
  <c r="A6" i="140"/>
  <c r="A5" i="140"/>
  <c r="C3" i="140"/>
  <c r="H622" i="140" l="1"/>
  <c r="J250" i="162"/>
  <c r="H598" i="140"/>
  <c r="J137" i="162"/>
  <c r="E443" i="162"/>
  <c r="E495" i="162" s="1"/>
  <c r="E113" i="162"/>
  <c r="E165" i="162" s="1"/>
  <c r="E317" i="162" s="1"/>
  <c r="F109" i="162"/>
  <c r="F161" i="162" s="1"/>
  <c r="F440" i="162"/>
  <c r="F441" i="162"/>
  <c r="F442" i="162"/>
  <c r="G163" i="162"/>
  <c r="G165" i="162"/>
  <c r="G166" i="162"/>
  <c r="G167" i="162"/>
  <c r="J167" i="162" s="1"/>
  <c r="G170" i="162"/>
  <c r="G171" i="162"/>
  <c r="G173" i="162"/>
  <c r="J173" i="162" s="1"/>
  <c r="E110" i="162"/>
  <c r="E162" i="162" s="1"/>
  <c r="E314" i="162" s="1"/>
  <c r="E441" i="162"/>
  <c r="E493" i="162" s="1"/>
  <c r="E442" i="162"/>
  <c r="E494" i="162" s="1"/>
  <c r="J509" i="162"/>
  <c r="J84" i="162"/>
  <c r="J85" i="162"/>
  <c r="J93" i="162"/>
  <c r="F475" i="162"/>
  <c r="H123" i="162"/>
  <c r="H126" i="162"/>
  <c r="H127" i="162"/>
  <c r="H128" i="162"/>
  <c r="J128" i="162" s="1"/>
  <c r="E256" i="162"/>
  <c r="E123" i="162"/>
  <c r="E175" i="162" s="1"/>
  <c r="E303" i="162" s="1"/>
  <c r="J50" i="162"/>
  <c r="F187" i="162"/>
  <c r="H73" i="162"/>
  <c r="J126" i="162"/>
  <c r="H125" i="162"/>
  <c r="J125" i="162" s="1"/>
  <c r="E187" i="162"/>
  <c r="E214" i="162" s="1"/>
  <c r="E241" i="162" s="1"/>
  <c r="H116" i="162"/>
  <c r="J116" i="162" s="1"/>
  <c r="H74" i="162"/>
  <c r="H75" i="162"/>
  <c r="H76" i="162"/>
  <c r="J73" i="162"/>
  <c r="F453" i="162"/>
  <c r="J71" i="162"/>
  <c r="F119" i="162"/>
  <c r="J67" i="162"/>
  <c r="G132" i="162"/>
  <c r="J80" i="162"/>
  <c r="G133" i="162"/>
  <c r="J133" i="162" s="1"/>
  <c r="J81" i="162"/>
  <c r="G134" i="162"/>
  <c r="J134" i="162" s="1"/>
  <c r="J82" i="162"/>
  <c r="G135" i="162"/>
  <c r="J135" i="162" s="1"/>
  <c r="J83" i="162"/>
  <c r="G138" i="162"/>
  <c r="J138" i="162" s="1"/>
  <c r="J86" i="162"/>
  <c r="G139" i="162"/>
  <c r="J139" i="162" s="1"/>
  <c r="J87" i="162"/>
  <c r="G140" i="162"/>
  <c r="J140" i="162" s="1"/>
  <c r="J88" i="162"/>
  <c r="G141" i="162"/>
  <c r="J141" i="162" s="1"/>
  <c r="J89" i="162"/>
  <c r="G142" i="162"/>
  <c r="J142" i="162" s="1"/>
  <c r="J90" i="162"/>
  <c r="D54" i="136"/>
  <c r="F199" i="162"/>
  <c r="F120" i="162"/>
  <c r="J8057" i="140"/>
  <c r="H553" i="140"/>
  <c r="H636" i="140" s="1"/>
  <c r="J636" i="140" s="1"/>
  <c r="F466" i="140"/>
  <c r="J466" i="140" s="1"/>
  <c r="F8264" i="140"/>
  <c r="F8340" i="140" s="1"/>
  <c r="J8221" i="140"/>
  <c r="D41" i="136"/>
  <c r="J7758" i="140"/>
  <c r="D38" i="136" s="1"/>
  <c r="H1919" i="140"/>
  <c r="H7147" i="140" s="1"/>
  <c r="I7147" i="140" s="1"/>
  <c r="H1920" i="140"/>
  <c r="H7148" i="140" s="1"/>
  <c r="I7148" i="140" s="1"/>
  <c r="H1921" i="140"/>
  <c r="H7149" i="140" s="1"/>
  <c r="I7149" i="140" s="1"/>
  <c r="H1922" i="140"/>
  <c r="H7150" i="140" s="1"/>
  <c r="I7150" i="140" s="1"/>
  <c r="H1923" i="140"/>
  <c r="H7151" i="140" s="1"/>
  <c r="I7151" i="140" s="1"/>
  <c r="H1924" i="140"/>
  <c r="H7152" i="140" s="1"/>
  <c r="I7152" i="140" s="1"/>
  <c r="H1925" i="140"/>
  <c r="H7153" i="140" s="1"/>
  <c r="I7153" i="140" s="1"/>
  <c r="H1926" i="140"/>
  <c r="H7154" i="140" s="1"/>
  <c r="I7154" i="140" s="1"/>
  <c r="H1927" i="140"/>
  <c r="H7155" i="140" s="1"/>
  <c r="I7155" i="140" s="1"/>
  <c r="H1928" i="140"/>
  <c r="H7156" i="140" s="1"/>
  <c r="I7156" i="140" s="1"/>
  <c r="H1918" i="140"/>
  <c r="H7146" i="140" s="1"/>
  <c r="I7146" i="140" s="1"/>
  <c r="J3828" i="140"/>
  <c r="E384" i="140"/>
  <c r="E1215" i="140"/>
  <c r="J87" i="140"/>
  <c r="H591" i="140"/>
  <c r="H674" i="140" s="1"/>
  <c r="H592" i="140"/>
  <c r="H675" i="140" s="1"/>
  <c r="H593" i="140"/>
  <c r="H676" i="140" s="1"/>
  <c r="H576" i="140"/>
  <c r="H659" i="140" s="1"/>
  <c r="H583" i="140"/>
  <c r="H666" i="140" s="1"/>
  <c r="H603" i="140"/>
  <c r="H686" i="140" s="1"/>
  <c r="H575" i="140"/>
  <c r="H658" i="140" s="1"/>
  <c r="J658" i="140" s="1"/>
  <c r="H596" i="140"/>
  <c r="H574" i="140"/>
  <c r="H657" i="140" s="1"/>
  <c r="H550" i="140"/>
  <c r="H633" i="140" s="1"/>
  <c r="H552" i="140"/>
  <c r="H635" i="140" s="1"/>
  <c r="H554" i="140"/>
  <c r="H637" i="140" s="1"/>
  <c r="H555" i="140"/>
  <c r="H638" i="140" s="1"/>
  <c r="H556" i="140"/>
  <c r="H639" i="140" s="1"/>
  <c r="H557" i="140"/>
  <c r="H640" i="140" s="1"/>
  <c r="H558" i="140"/>
  <c r="H641" i="140" s="1"/>
  <c r="J641" i="140" s="1"/>
  <c r="H559" i="140"/>
  <c r="H642" i="140" s="1"/>
  <c r="H560" i="140"/>
  <c r="H644" i="140"/>
  <c r="H568" i="140"/>
  <c r="H651" i="140" s="1"/>
  <c r="H569" i="140"/>
  <c r="H652" i="140" s="1"/>
  <c r="H563" i="140"/>
  <c r="H646" i="140" s="1"/>
  <c r="H564" i="140"/>
  <c r="H647" i="140" s="1"/>
  <c r="H565" i="140"/>
  <c r="H648" i="140" s="1"/>
  <c r="H566" i="140"/>
  <c r="H649" i="140" s="1"/>
  <c r="H612" i="140"/>
  <c r="H695" i="140" s="1"/>
  <c r="J695" i="140" s="1"/>
  <c r="H562" i="140"/>
  <c r="H645" i="140" s="1"/>
  <c r="H570" i="140"/>
  <c r="H653" i="140" s="1"/>
  <c r="H571" i="140"/>
  <c r="H654" i="140" s="1"/>
  <c r="H572" i="140"/>
  <c r="H655" i="140" s="1"/>
  <c r="H573" i="140"/>
  <c r="H656" i="140" s="1"/>
  <c r="J656" i="140" s="1"/>
  <c r="H577" i="140"/>
  <c r="H660" i="140" s="1"/>
  <c r="J660" i="140" s="1"/>
  <c r="H578" i="140"/>
  <c r="H661" i="140" s="1"/>
  <c r="H579" i="140"/>
  <c r="H662" i="140" s="1"/>
  <c r="H580" i="140"/>
  <c r="H663" i="140" s="1"/>
  <c r="H581" i="140"/>
  <c r="H664" i="140" s="1"/>
  <c r="J664" i="140" s="1"/>
  <c r="H582" i="140"/>
  <c r="H665" i="140" s="1"/>
  <c r="H584" i="140"/>
  <c r="H667" i="140" s="1"/>
  <c r="H585" i="140"/>
  <c r="H668" i="140" s="1"/>
  <c r="H586" i="140"/>
  <c r="H669" i="140" s="1"/>
  <c r="J669" i="140" s="1"/>
  <c r="H587" i="140"/>
  <c r="H670" i="140" s="1"/>
  <c r="H588" i="140"/>
  <c r="H589" i="140"/>
  <c r="H672" i="140" s="1"/>
  <c r="H594" i="140"/>
  <c r="H677" i="140" s="1"/>
  <c r="H595" i="140"/>
  <c r="H678" i="140" s="1"/>
  <c r="H597" i="140"/>
  <c r="H680" i="140" s="1"/>
  <c r="H601" i="140"/>
  <c r="H684" i="140" s="1"/>
  <c r="H602" i="140"/>
  <c r="H685" i="140" s="1"/>
  <c r="H604" i="140"/>
  <c r="H687" i="140" s="1"/>
  <c r="H605" i="140"/>
  <c r="H688" i="140" s="1"/>
  <c r="J688" i="140" s="1"/>
  <c r="H606" i="140"/>
  <c r="H689" i="140" s="1"/>
  <c r="J689" i="140" s="1"/>
  <c r="H607" i="140"/>
  <c r="H690" i="140" s="1"/>
  <c r="H608" i="140"/>
  <c r="H691" i="140" s="1"/>
  <c r="H609" i="140"/>
  <c r="H692" i="140" s="1"/>
  <c r="J692" i="140" s="1"/>
  <c r="H610" i="140"/>
  <c r="H693" i="140" s="1"/>
  <c r="H611" i="140"/>
  <c r="H694" i="140" s="1"/>
  <c r="J694" i="140" s="1"/>
  <c r="H613" i="140"/>
  <c r="H696" i="140" s="1"/>
  <c r="J696" i="140" s="1"/>
  <c r="H614" i="140"/>
  <c r="H697" i="140" s="1"/>
  <c r="H615" i="140"/>
  <c r="H698" i="140" s="1"/>
  <c r="J698" i="140" s="1"/>
  <c r="H616" i="140"/>
  <c r="H699" i="140" s="1"/>
  <c r="H617" i="140"/>
  <c r="H700" i="140" s="1"/>
  <c r="J700" i="140" s="1"/>
  <c r="H619" i="140"/>
  <c r="H702" i="140" s="1"/>
  <c r="H620" i="140"/>
  <c r="H703" i="140" s="1"/>
  <c r="H621" i="140"/>
  <c r="H704" i="140" s="1"/>
  <c r="H623" i="140"/>
  <c r="H706" i="140" s="1"/>
  <c r="H624" i="140"/>
  <c r="H707" i="140" s="1"/>
  <c r="H590" i="140"/>
  <c r="H673" i="140" s="1"/>
  <c r="L156" i="140"/>
  <c r="J223" i="140"/>
  <c r="G369" i="140"/>
  <c r="J369" i="140" s="1"/>
  <c r="J224" i="140"/>
  <c r="G370" i="140"/>
  <c r="J370" i="140" s="1"/>
  <c r="F662" i="140"/>
  <c r="E658" i="140"/>
  <c r="H2224" i="140"/>
  <c r="J2224" i="140" s="1"/>
  <c r="H2367" i="140"/>
  <c r="J2367" i="140" s="1"/>
  <c r="H2355" i="140"/>
  <c r="J2355" i="140" s="1"/>
  <c r="H272" i="140"/>
  <c r="J141" i="140"/>
  <c r="F443" i="140"/>
  <c r="J443" i="140" s="1"/>
  <c r="F657" i="140"/>
  <c r="F653" i="140"/>
  <c r="F634" i="140"/>
  <c r="F244" i="140"/>
  <c r="J10" i="146"/>
  <c r="F20" i="146"/>
  <c r="F9" i="175"/>
  <c r="F520" i="140"/>
  <c r="J520" i="140" s="1"/>
  <c r="E694" i="140"/>
  <c r="E643" i="140"/>
  <c r="K72" i="136"/>
  <c r="K25" i="136"/>
  <c r="K71" i="136"/>
  <c r="K65" i="136"/>
  <c r="K22" i="136"/>
  <c r="I16" i="136"/>
  <c r="I61" i="136"/>
  <c r="I33" i="136"/>
  <c r="K60" i="136"/>
  <c r="K15" i="136"/>
  <c r="K32" i="136"/>
  <c r="I60" i="136"/>
  <c r="I15" i="136"/>
  <c r="I32" i="136"/>
  <c r="K12" i="136"/>
  <c r="K57" i="136"/>
  <c r="I12" i="136"/>
  <c r="I57" i="136"/>
  <c r="K11" i="136"/>
  <c r="K56" i="136"/>
  <c r="I56" i="136"/>
  <c r="I11" i="136"/>
  <c r="F462" i="162"/>
  <c r="F476" i="162"/>
  <c r="F450" i="162"/>
  <c r="J3827" i="140"/>
  <c r="J9245" i="140"/>
  <c r="H27" i="166"/>
  <c r="H39" i="54"/>
  <c r="K34" i="136" s="1"/>
  <c r="E647" i="140"/>
  <c r="E192" i="162"/>
  <c r="E219" i="162" s="1"/>
  <c r="E246" i="162" s="1"/>
  <c r="J68" i="162"/>
  <c r="E705" i="140"/>
  <c r="F17" i="147"/>
  <c r="C35" i="156"/>
  <c r="F35" i="156" s="1"/>
  <c r="H35" i="156" s="1"/>
  <c r="H39" i="156" s="1"/>
  <c r="F474" i="162"/>
  <c r="F449" i="162"/>
  <c r="F467" i="162"/>
  <c r="F112" i="162"/>
  <c r="F191" i="162"/>
  <c r="E640" i="140"/>
  <c r="H273" i="140"/>
  <c r="F415" i="140"/>
  <c r="J415" i="140" s="1"/>
  <c r="F455" i="140"/>
  <c r="J455" i="140" s="1"/>
  <c r="J7949" i="140"/>
  <c r="D39" i="136" s="1"/>
  <c r="F421" i="140"/>
  <c r="J421" i="140" s="1"/>
  <c r="H271" i="140"/>
  <c r="J130" i="140"/>
  <c r="F269" i="140"/>
  <c r="J9258" i="140"/>
  <c r="E633" i="140"/>
  <c r="E467" i="140"/>
  <c r="E385" i="140"/>
  <c r="E550" i="140"/>
  <c r="J1622" i="140"/>
  <c r="J1912" i="140"/>
  <c r="H2225" i="140"/>
  <c r="J2225" i="140" s="1"/>
  <c r="J1632" i="140"/>
  <c r="J9870" i="140"/>
  <c r="J9741" i="140"/>
  <c r="J9218" i="140"/>
  <c r="J8325" i="140"/>
  <c r="J9241" i="140"/>
  <c r="H267" i="140"/>
  <c r="J1814" i="140"/>
  <c r="J2055" i="140"/>
  <c r="J1518" i="140"/>
  <c r="F409" i="140"/>
  <c r="J409" i="140" s="1"/>
  <c r="F241" i="140"/>
  <c r="J241" i="140" s="1"/>
  <c r="J1932" i="140"/>
  <c r="F487" i="140"/>
  <c r="J487" i="140" s="1"/>
  <c r="F491" i="140"/>
  <c r="J491" i="140" s="1"/>
  <c r="F468" i="140"/>
  <c r="J468" i="140" s="1"/>
  <c r="F410" i="140"/>
  <c r="J410" i="140" s="1"/>
  <c r="F260" i="140"/>
  <c r="F386" i="140"/>
  <c r="J386" i="140" s="1"/>
  <c r="F265" i="140"/>
  <c r="J114" i="140"/>
  <c r="F264" i="140"/>
  <c r="F405" i="140"/>
  <c r="J405" i="140" s="1"/>
  <c r="F492" i="140"/>
  <c r="J492" i="140" s="1"/>
  <c r="J9692" i="140"/>
  <c r="J9428" i="140"/>
  <c r="J9332" i="140"/>
  <c r="J1607" i="140"/>
  <c r="J9866" i="140"/>
  <c r="J9335" i="140"/>
  <c r="H2215" i="140"/>
  <c r="J2215" i="140" s="1"/>
  <c r="H2214" i="140"/>
  <c r="J2214" i="140" s="1"/>
  <c r="J2052" i="140"/>
  <c r="J1646" i="140"/>
  <c r="J9221" i="140"/>
  <c r="J1379" i="140"/>
  <c r="F654" i="140"/>
  <c r="F514" i="140"/>
  <c r="J514" i="140" s="1"/>
  <c r="F537" i="140"/>
  <c r="J537" i="140" s="1"/>
  <c r="J9364" i="140"/>
  <c r="J1821" i="140"/>
  <c r="J9556" i="140"/>
  <c r="J9442" i="140"/>
  <c r="J9250" i="140"/>
  <c r="H2249" i="140"/>
  <c r="J2249" i="140" s="1"/>
  <c r="F299" i="140"/>
  <c r="J299" i="140" s="1"/>
  <c r="J1536" i="140"/>
  <c r="J9260" i="140"/>
  <c r="J9935" i="140"/>
  <c r="J9792" i="140"/>
  <c r="E665" i="140"/>
  <c r="J9276" i="140"/>
  <c r="H317" i="140"/>
  <c r="E653" i="140"/>
  <c r="J9246" i="140"/>
  <c r="F503" i="140"/>
  <c r="J503" i="140" s="1"/>
  <c r="J1757" i="140"/>
  <c r="E686" i="140"/>
  <c r="F526" i="140"/>
  <c r="J526" i="140" s="1"/>
  <c r="E641" i="140"/>
  <c r="F276" i="140"/>
  <c r="J2075" i="140"/>
  <c r="J9469" i="140"/>
  <c r="J9421" i="140"/>
  <c r="J9367" i="140"/>
  <c r="H2213" i="140"/>
  <c r="J2213" i="140" s="1"/>
  <c r="E687" i="140"/>
  <c r="J9675" i="140"/>
  <c r="J8279" i="140"/>
  <c r="H2129" i="140"/>
  <c r="J2129" i="140" s="1"/>
  <c r="E661" i="140"/>
  <c r="J9284" i="140"/>
  <c r="J9228" i="140"/>
  <c r="J1617" i="140"/>
  <c r="H2128" i="140"/>
  <c r="J2128" i="140" s="1"/>
  <c r="E677" i="140"/>
  <c r="H2127" i="140"/>
  <c r="J2127" i="140" s="1"/>
  <c r="J9283" i="140"/>
  <c r="L6445" i="140"/>
  <c r="J1747" i="140"/>
  <c r="E695" i="140"/>
  <c r="H2219" i="140"/>
  <c r="J2219" i="140" s="1"/>
  <c r="J9255" i="140"/>
  <c r="J9254" i="140"/>
  <c r="H2218" i="140"/>
  <c r="J2218" i="140" s="1"/>
  <c r="F280" i="140"/>
  <c r="J280" i="140" s="1"/>
  <c r="E649" i="140"/>
  <c r="H2344" i="140"/>
  <c r="J2344" i="140" s="1"/>
  <c r="H2217" i="140"/>
  <c r="J2217" i="140" s="1"/>
  <c r="J9532" i="140"/>
  <c r="J8316" i="140"/>
  <c r="H2216" i="140"/>
  <c r="J2216" i="140" s="1"/>
  <c r="G27" i="148"/>
  <c r="H27" i="148" s="1"/>
  <c r="G21" i="108"/>
  <c r="H21" i="108" s="1"/>
  <c r="G25" i="56"/>
  <c r="H25" i="56" s="1"/>
  <c r="G24" i="52"/>
  <c r="H24" i="52" s="1"/>
  <c r="G30" i="132"/>
  <c r="H30" i="132" s="1"/>
  <c r="G21" i="191"/>
  <c r="H21" i="191" s="1"/>
  <c r="G27" i="156"/>
  <c r="H27" i="156" s="1"/>
  <c r="G25" i="166"/>
  <c r="H25" i="166" s="1"/>
  <c r="G29" i="163"/>
  <c r="H29" i="163" s="1"/>
  <c r="G21" i="197"/>
  <c r="H21" i="197" s="1"/>
  <c r="F10" i="147"/>
  <c r="G10" i="147" s="1"/>
  <c r="J9" i="146"/>
  <c r="F11" i="147"/>
  <c r="D11" i="147"/>
  <c r="F11" i="146"/>
  <c r="H215" i="162"/>
  <c r="H242" i="162" s="1"/>
  <c r="H224" i="162"/>
  <c r="F111" i="162"/>
  <c r="F190" i="162"/>
  <c r="J190" i="162" s="1"/>
  <c r="F461" i="162"/>
  <c r="J9271" i="140"/>
  <c r="E689" i="140"/>
  <c r="J9816" i="140"/>
  <c r="E317" i="140"/>
  <c r="J9377" i="140"/>
  <c r="J9684" i="140"/>
  <c r="J2038" i="140"/>
  <c r="J1886" i="140"/>
  <c r="J9419" i="140"/>
  <c r="J9739" i="140"/>
  <c r="J1593" i="140"/>
  <c r="J2029" i="140"/>
  <c r="F677" i="140"/>
  <c r="F661" i="140"/>
  <c r="J9643" i="140"/>
  <c r="J9709" i="140"/>
  <c r="J9880" i="140"/>
  <c r="J9613" i="140"/>
  <c r="E684" i="140"/>
  <c r="J9227" i="140"/>
  <c r="J1591" i="140"/>
  <c r="H2311" i="140"/>
  <c r="J2311" i="140" s="1"/>
  <c r="E645" i="140"/>
  <c r="J1875" i="140"/>
  <c r="F549" i="140"/>
  <c r="E549" i="140"/>
  <c r="J9270" i="140"/>
  <c r="F495" i="140"/>
  <c r="J495" i="140" s="1"/>
  <c r="J2021" i="140"/>
  <c r="F534" i="140"/>
  <c r="J534" i="140" s="1"/>
  <c r="E657" i="140"/>
  <c r="J9294" i="140"/>
  <c r="F693" i="140"/>
  <c r="F402" i="140"/>
  <c r="J402" i="140" s="1"/>
  <c r="F307" i="140"/>
  <c r="E669" i="140"/>
  <c r="F527" i="140"/>
  <c r="J527" i="140" s="1"/>
  <c r="E632" i="140"/>
  <c r="F450" i="140"/>
  <c r="J450" i="140" s="1"/>
  <c r="E668" i="140"/>
  <c r="E688" i="140"/>
  <c r="J10005" i="140"/>
  <c r="J1722" i="140"/>
  <c r="F646" i="140"/>
  <c r="J1721" i="140"/>
  <c r="J10017" i="140"/>
  <c r="J1718" i="140"/>
  <c r="J9681" i="140"/>
  <c r="J1148" i="140"/>
  <c r="J1079" i="140"/>
  <c r="J209" i="140"/>
  <c r="J197" i="140"/>
  <c r="G326" i="140"/>
  <c r="E239" i="140"/>
  <c r="J208" i="140"/>
  <c r="J1158" i="140"/>
  <c r="G324" i="140"/>
  <c r="E8264" i="140"/>
  <c r="E9214" i="140" s="1"/>
  <c r="F530" i="140"/>
  <c r="J530" i="140" s="1"/>
  <c r="F446" i="140"/>
  <c r="J446" i="140" s="1"/>
  <c r="J177" i="140"/>
  <c r="J205" i="140"/>
  <c r="J193" i="140"/>
  <c r="G330" i="140"/>
  <c r="J9915" i="140"/>
  <c r="J204" i="140"/>
  <c r="J192" i="140"/>
  <c r="J1154" i="140"/>
  <c r="J349" i="140"/>
  <c r="J191" i="140"/>
  <c r="J174" i="140"/>
  <c r="H2110" i="140"/>
  <c r="J2110" i="140" s="1"/>
  <c r="J202" i="140"/>
  <c r="J213" i="140"/>
  <c r="F528" i="140"/>
  <c r="J528" i="140" s="1"/>
  <c r="J217" i="140"/>
  <c r="J189" i="140"/>
  <c r="G328" i="140"/>
  <c r="J212" i="140"/>
  <c r="J211" i="140"/>
  <c r="J199" i="140"/>
  <c r="J187" i="140"/>
  <c r="G327" i="140"/>
  <c r="J327" i="140" s="1"/>
  <c r="J1080" i="140"/>
  <c r="F676" i="140"/>
  <c r="J676" i="140" s="1"/>
  <c r="J10026" i="140"/>
  <c r="J210" i="140"/>
  <c r="J1931" i="140"/>
  <c r="J1813" i="140"/>
  <c r="F531" i="140"/>
  <c r="J531" i="140" s="1"/>
  <c r="H262" i="140"/>
  <c r="J262" i="140" s="1"/>
  <c r="J9905" i="140"/>
  <c r="J1812" i="140"/>
  <c r="J10046" i="140"/>
  <c r="J9355" i="140"/>
  <c r="H251" i="140"/>
  <c r="J9564" i="140"/>
  <c r="J9230" i="140"/>
  <c r="G323" i="140"/>
  <c r="J323" i="140" s="1"/>
  <c r="J9994" i="140"/>
  <c r="J9396" i="140"/>
  <c r="J9279" i="140"/>
  <c r="J357" i="140"/>
  <c r="J172" i="140"/>
  <c r="J10008" i="140"/>
  <c r="J2061" i="140"/>
  <c r="J107" i="140"/>
  <c r="J9500" i="140"/>
  <c r="J1933" i="140"/>
  <c r="J9349" i="140"/>
  <c r="J9611" i="140"/>
  <c r="F309" i="140"/>
  <c r="J309" i="140" s="1"/>
  <c r="J117" i="140"/>
  <c r="F488" i="140"/>
  <c r="J488" i="140" s="1"/>
  <c r="F452" i="140"/>
  <c r="J452" i="140" s="1"/>
  <c r="F408" i="140"/>
  <c r="J408" i="140" s="1"/>
  <c r="F261" i="140"/>
  <c r="J261" i="140" s="1"/>
  <c r="J115" i="140"/>
  <c r="H2170" i="140"/>
  <c r="J2170" i="140" s="1"/>
  <c r="F496" i="140"/>
  <c r="J496" i="140" s="1"/>
  <c r="J203" i="140"/>
  <c r="F680" i="140"/>
  <c r="J9299" i="140"/>
  <c r="F414" i="140"/>
  <c r="J414" i="140" s="1"/>
  <c r="F398" i="140"/>
  <c r="J398" i="140" s="1"/>
  <c r="F475" i="140"/>
  <c r="J475" i="140" s="1"/>
  <c r="F406" i="140"/>
  <c r="J406" i="140" s="1"/>
  <c r="J123" i="140"/>
  <c r="F702" i="140"/>
  <c r="F523" i="140"/>
  <c r="J523" i="140" s="1"/>
  <c r="F480" i="140"/>
  <c r="J480" i="140" s="1"/>
  <c r="F448" i="140"/>
  <c r="J448" i="140" s="1"/>
  <c r="H263" i="140"/>
  <c r="F490" i="140"/>
  <c r="J490" i="140" s="1"/>
  <c r="F303" i="140"/>
  <c r="J303" i="140" s="1"/>
  <c r="F283" i="140"/>
  <c r="H27" i="154"/>
  <c r="J355" i="140"/>
  <c r="J339" i="140"/>
  <c r="H276" i="140"/>
  <c r="F263" i="140"/>
  <c r="J1608" i="140"/>
  <c r="J10009" i="140"/>
  <c r="J1974" i="140"/>
  <c r="J1616" i="140"/>
  <c r="H2366" i="140"/>
  <c r="J2366" i="140" s="1"/>
  <c r="H2354" i="140"/>
  <c r="J2354" i="140" s="1"/>
  <c r="J338" i="140"/>
  <c r="F250" i="140"/>
  <c r="J9918" i="140"/>
  <c r="J9871" i="140"/>
  <c r="J9292" i="140"/>
  <c r="J9280" i="140"/>
  <c r="J8281" i="140"/>
  <c r="J9225" i="140"/>
  <c r="H2365" i="140"/>
  <c r="J2365" i="140" s="1"/>
  <c r="H2353" i="140"/>
  <c r="J2353" i="140" s="1"/>
  <c r="E131" i="162"/>
  <c r="J1604" i="140"/>
  <c r="H2364" i="140"/>
  <c r="J2364" i="140" s="1"/>
  <c r="H2352" i="140"/>
  <c r="J2352" i="140" s="1"/>
  <c r="H269" i="140"/>
  <c r="J9982" i="140"/>
  <c r="J9824" i="140"/>
  <c r="H2363" i="140"/>
  <c r="J2363" i="140" s="1"/>
  <c r="H2351" i="140"/>
  <c r="J2351" i="140" s="1"/>
  <c r="H2362" i="140"/>
  <c r="J2362" i="140" s="1"/>
  <c r="J1981" i="140"/>
  <c r="H2361" i="140"/>
  <c r="J2361" i="140" s="1"/>
  <c r="F300" i="140"/>
  <c r="J300" i="140" s="1"/>
  <c r="J9435" i="140"/>
  <c r="J1980" i="140"/>
  <c r="H2360" i="140"/>
  <c r="J2360" i="140" s="1"/>
  <c r="J9661" i="140"/>
  <c r="J8284" i="140"/>
  <c r="J1979" i="140"/>
  <c r="H2359" i="140"/>
  <c r="J2359" i="140" s="1"/>
  <c r="F477" i="140"/>
  <c r="J477" i="140" s="1"/>
  <c r="F445" i="140"/>
  <c r="J445" i="140" s="1"/>
  <c r="J9263" i="140"/>
  <c r="J536" i="162"/>
  <c r="E662" i="140"/>
  <c r="J9945" i="140"/>
  <c r="H2358" i="140"/>
  <c r="J2358" i="140" s="1"/>
  <c r="F305" i="140"/>
  <c r="J305" i="140" s="1"/>
  <c r="J221" i="140"/>
  <c r="E108" i="162"/>
  <c r="E160" i="162" s="1"/>
  <c r="E312" i="162" s="1"/>
  <c r="J9553" i="140"/>
  <c r="J9422" i="140"/>
  <c r="H2357" i="140"/>
  <c r="J2357" i="140" s="1"/>
  <c r="J9582" i="140"/>
  <c r="J1618" i="140"/>
  <c r="H2368" i="140"/>
  <c r="J2368" i="140" s="1"/>
  <c r="H2356" i="140"/>
  <c r="J2356" i="140" s="1"/>
  <c r="F532" i="140"/>
  <c r="J532" i="140" s="1"/>
  <c r="J9990" i="140"/>
  <c r="J9713" i="140"/>
  <c r="J9605" i="140"/>
  <c r="J9931" i="140"/>
  <c r="J9646" i="140"/>
  <c r="J1684" i="140"/>
  <c r="H297" i="140"/>
  <c r="J1687" i="140"/>
  <c r="J1681" i="140"/>
  <c r="F466" i="162"/>
  <c r="J10002" i="140"/>
  <c r="J9950" i="140"/>
  <c r="J9930" i="140"/>
  <c r="J9854" i="140"/>
  <c r="J9748" i="140"/>
  <c r="J9644" i="140"/>
  <c r="J9307" i="140"/>
  <c r="J506" i="140"/>
  <c r="J1961" i="140"/>
  <c r="J9452" i="140"/>
  <c r="J9938" i="140"/>
  <c r="J9886" i="140"/>
  <c r="H39" i="170"/>
  <c r="K93" i="136" s="1"/>
  <c r="J9969" i="140"/>
  <c r="J9874" i="140"/>
  <c r="J9569" i="140"/>
  <c r="J9451" i="140"/>
  <c r="J9361" i="140"/>
  <c r="E121" i="162"/>
  <c r="E173" i="162" s="1"/>
  <c r="E301" i="162" s="1"/>
  <c r="J9977" i="140"/>
  <c r="J9726" i="140"/>
  <c r="E112" i="162"/>
  <c r="E164" i="162" s="1"/>
  <c r="E316" i="162" s="1"/>
  <c r="E119" i="162"/>
  <c r="E171" i="162" s="1"/>
  <c r="E299" i="162" s="1"/>
  <c r="J10058" i="140"/>
  <c r="J9774" i="140"/>
  <c r="J9652" i="140"/>
  <c r="J9329" i="140"/>
  <c r="J9234" i="140"/>
  <c r="J9550" i="140"/>
  <c r="J9944" i="140"/>
  <c r="J9881" i="140"/>
  <c r="J9761" i="140"/>
  <c r="J9725" i="140"/>
  <c r="J9678" i="140"/>
  <c r="J9641" i="140"/>
  <c r="J9492" i="140"/>
  <c r="J9449" i="140"/>
  <c r="J9399" i="140"/>
  <c r="J9851" i="140"/>
  <c r="J423" i="140"/>
  <c r="H277" i="140"/>
  <c r="J1467" i="140"/>
  <c r="J9906" i="140"/>
  <c r="J9620" i="140"/>
  <c r="J9579" i="140"/>
  <c r="J9447" i="140"/>
  <c r="J9310" i="140"/>
  <c r="J1877" i="140"/>
  <c r="J144" i="140"/>
  <c r="F683" i="140"/>
  <c r="F435" i="140"/>
  <c r="J435" i="140" s="1"/>
  <c r="F517" i="140"/>
  <c r="J517" i="140" s="1"/>
  <c r="F290" i="140"/>
  <c r="J290" i="140" s="1"/>
  <c r="F282" i="140"/>
  <c r="F509" i="140"/>
  <c r="J509" i="140" s="1"/>
  <c r="F427" i="140"/>
  <c r="J427" i="140" s="1"/>
  <c r="F675" i="140"/>
  <c r="E200" i="162"/>
  <c r="E227" i="162" s="1"/>
  <c r="E254" i="162" s="1"/>
  <c r="J10014" i="140"/>
  <c r="J9942" i="140"/>
  <c r="J9742" i="140"/>
  <c r="J9637" i="140"/>
  <c r="J9397" i="140"/>
  <c r="J1637" i="140"/>
  <c r="H701" i="140"/>
  <c r="F505" i="140"/>
  <c r="J505" i="140" s="1"/>
  <c r="F314" i="140"/>
  <c r="J314" i="140" s="1"/>
  <c r="E683" i="140"/>
  <c r="E675" i="140"/>
  <c r="J9913" i="140"/>
  <c r="J9393" i="140"/>
  <c r="J9387" i="140"/>
  <c r="J99" i="140"/>
  <c r="F313" i="140"/>
  <c r="J313" i="140" s="1"/>
  <c r="F458" i="140"/>
  <c r="J458" i="140" s="1"/>
  <c r="F447" i="140"/>
  <c r="J447" i="140" s="1"/>
  <c r="F529" i="140"/>
  <c r="J529" i="140" s="1"/>
  <c r="J1153" i="140"/>
  <c r="E650" i="140"/>
  <c r="E146" i="162"/>
  <c r="J9878" i="140"/>
  <c r="J9477" i="140"/>
  <c r="J9326" i="140"/>
  <c r="J1449" i="140"/>
  <c r="H255" i="140"/>
  <c r="J1430" i="140"/>
  <c r="H2297" i="140"/>
  <c r="J2297" i="140" s="1"/>
  <c r="H244" i="140"/>
  <c r="J335" i="140"/>
  <c r="J195" i="140"/>
  <c r="J178" i="140"/>
  <c r="F257" i="140"/>
  <c r="J1871" i="140"/>
  <c r="H2232" i="140"/>
  <c r="J2232" i="140" s="1"/>
  <c r="F522" i="140"/>
  <c r="J522" i="140" s="1"/>
  <c r="F432" i="140"/>
  <c r="J432" i="140" s="1"/>
  <c r="F396" i="140"/>
  <c r="J396" i="140" s="1"/>
  <c r="J351" i="140"/>
  <c r="F287" i="140"/>
  <c r="J287" i="140" s="1"/>
  <c r="J105" i="140"/>
  <c r="H2348" i="140"/>
  <c r="J2348" i="140" s="1"/>
  <c r="H283" i="140"/>
  <c r="H2346" i="140"/>
  <c r="J2346" i="140" s="1"/>
  <c r="H301" i="140"/>
  <c r="J155" i="140"/>
  <c r="J94" i="162"/>
  <c r="J61" i="162"/>
  <c r="J1879" i="140"/>
  <c r="H2342" i="140"/>
  <c r="J2342" i="140" s="1"/>
  <c r="F484" i="140"/>
  <c r="J484" i="140" s="1"/>
  <c r="F301" i="140"/>
  <c r="F295" i="140"/>
  <c r="J1878" i="140"/>
  <c r="E681" i="140"/>
  <c r="J536" i="140"/>
  <c r="E446" i="162"/>
  <c r="E498" i="162" s="1"/>
  <c r="F413" i="140"/>
  <c r="J413" i="140" s="1"/>
  <c r="J354" i="140"/>
  <c r="J180" i="140"/>
  <c r="J9849" i="140"/>
  <c r="F448" i="162"/>
  <c r="J8343" i="140"/>
  <c r="J343" i="140"/>
  <c r="H214" i="162"/>
  <c r="H241" i="162" s="1"/>
  <c r="F268" i="140"/>
  <c r="J268" i="140" s="1"/>
  <c r="F483" i="162"/>
  <c r="H37" i="172"/>
  <c r="K40" i="136" s="1"/>
  <c r="AB20" i="188"/>
  <c r="F511" i="140"/>
  <c r="J511" i="140" s="1"/>
  <c r="F284" i="140"/>
  <c r="J284" i="140" s="1"/>
  <c r="G333" i="140"/>
  <c r="J333" i="140" s="1"/>
  <c r="F452" i="162"/>
  <c r="H217" i="162"/>
  <c r="H244" i="162" s="1"/>
  <c r="F118" i="162"/>
  <c r="F170" i="162" s="1"/>
  <c r="F298" i="162" s="1"/>
  <c r="J298" i="162" s="1"/>
  <c r="J9676" i="140"/>
  <c r="F449" i="140"/>
  <c r="J449" i="140" s="1"/>
  <c r="F471" i="162"/>
  <c r="F523" i="162" s="1"/>
  <c r="F445" i="162"/>
  <c r="F497" i="162" s="1"/>
  <c r="J497" i="162" s="1"/>
  <c r="F480" i="162"/>
  <c r="F451" i="162"/>
  <c r="F503" i="162" s="1"/>
  <c r="J503" i="162" s="1"/>
  <c r="J9772" i="140"/>
  <c r="F501" i="140"/>
  <c r="J501" i="140" s="1"/>
  <c r="H683" i="140"/>
  <c r="F482" i="140"/>
  <c r="J482" i="140" s="1"/>
  <c r="J9807" i="140"/>
  <c r="J9801" i="140"/>
  <c r="J9797" i="140"/>
  <c r="J9785" i="140"/>
  <c r="J9777" i="140"/>
  <c r="F510" i="140"/>
  <c r="J510" i="140" s="1"/>
  <c r="H39" i="161"/>
  <c r="H40" i="106"/>
  <c r="AA23" i="188"/>
  <c r="AB23" i="188" s="1"/>
  <c r="AA30" i="188"/>
  <c r="H39" i="171"/>
  <c r="K94" i="136" s="1"/>
  <c r="I42" i="188"/>
  <c r="J42" i="188" s="1"/>
  <c r="U37" i="188"/>
  <c r="V37" i="188" s="1"/>
  <c r="J9780" i="140"/>
  <c r="I31" i="188"/>
  <c r="J26" i="188"/>
  <c r="AB26" i="188"/>
  <c r="K26" i="188"/>
  <c r="V26" i="188"/>
  <c r="H22" i="161"/>
  <c r="I95" i="136" s="1"/>
  <c r="E450" i="162"/>
  <c r="E502" i="162" s="1"/>
  <c r="J9581" i="140"/>
  <c r="J9394" i="140"/>
  <c r="F393" i="140"/>
  <c r="J393" i="140" s="1"/>
  <c r="F296" i="140"/>
  <c r="J296" i="140" s="1"/>
  <c r="F110" i="162"/>
  <c r="F162" i="162" s="1"/>
  <c r="J9509" i="140"/>
  <c r="J182" i="140"/>
  <c r="J9796" i="140"/>
  <c r="F434" i="140"/>
  <c r="J434" i="140" s="1"/>
  <c r="J468" i="162"/>
  <c r="H256" i="162"/>
  <c r="H109" i="162"/>
  <c r="J9660" i="140"/>
  <c r="J9515" i="140"/>
  <c r="J9352" i="140"/>
  <c r="F202" i="162"/>
  <c r="F229" i="162" s="1"/>
  <c r="J229" i="162" s="1"/>
  <c r="J348" i="140"/>
  <c r="G320" i="140"/>
  <c r="J320" i="140" s="1"/>
  <c r="F274" i="140"/>
  <c r="E1790" i="140"/>
  <c r="E8917" i="140" s="1"/>
  <c r="E9867" i="140" s="1"/>
  <c r="J9537" i="140"/>
  <c r="J207" i="140"/>
  <c r="F465" i="162"/>
  <c r="J129" i="162"/>
  <c r="H108" i="162"/>
  <c r="J9765" i="140"/>
  <c r="J359" i="140"/>
  <c r="E453" i="162"/>
  <c r="E505" i="162" s="1"/>
  <c r="J9665" i="140"/>
  <c r="J9267" i="140"/>
  <c r="F248" i="140"/>
  <c r="J219" i="140"/>
  <c r="F482" i="162"/>
  <c r="F534" i="162" s="1"/>
  <c r="J534" i="162" s="1"/>
  <c r="J9757" i="140"/>
  <c r="J9829" i="140"/>
  <c r="F441" i="140"/>
  <c r="J441" i="140" s="1"/>
  <c r="J358" i="140"/>
  <c r="F189" i="162"/>
  <c r="H225" i="162"/>
  <c r="H252" i="162" s="1"/>
  <c r="J9912" i="140"/>
  <c r="J9431" i="140"/>
  <c r="J358" i="162"/>
  <c r="J197" i="162"/>
  <c r="J9710" i="140"/>
  <c r="J9628" i="140"/>
  <c r="J9454" i="140"/>
  <c r="F481" i="162"/>
  <c r="H222" i="162"/>
  <c r="H249" i="162" s="1"/>
  <c r="J9733" i="140"/>
  <c r="J9799" i="140"/>
  <c r="J9633" i="140"/>
  <c r="E109" i="162"/>
  <c r="E161" i="162" s="1"/>
  <c r="E313" i="162" s="1"/>
  <c r="E188" i="162"/>
  <c r="E215" i="162" s="1"/>
  <c r="E242" i="162" s="1"/>
  <c r="E439" i="162"/>
  <c r="E491" i="162" s="1"/>
  <c r="H22" i="54"/>
  <c r="I34" i="136" s="1"/>
  <c r="E117" i="162"/>
  <c r="E169" i="162" s="1"/>
  <c r="E196" i="162"/>
  <c r="E223" i="162" s="1"/>
  <c r="E250" i="162" s="1"/>
  <c r="AA37" i="188"/>
  <c r="AB37" i="188" s="1"/>
  <c r="AG13" i="188"/>
  <c r="AG17" i="188" s="1"/>
  <c r="AG20" i="188" s="1"/>
  <c r="AE14" i="188"/>
  <c r="C14" i="188"/>
  <c r="C31" i="188" s="1"/>
  <c r="H22" i="169"/>
  <c r="I21" i="136" s="1"/>
  <c r="H27" i="56"/>
  <c r="AE13" i="188"/>
  <c r="AE17" i="188" s="1"/>
  <c r="AE20" i="188" s="1"/>
  <c r="AG14" i="188"/>
  <c r="E464" i="162"/>
  <c r="E516" i="162" s="1"/>
  <c r="E134" i="162"/>
  <c r="E395" i="162" s="1"/>
  <c r="E407" i="162" s="1"/>
  <c r="J9756" i="140"/>
  <c r="C13" i="188"/>
  <c r="H23" i="157"/>
  <c r="C26" i="188"/>
  <c r="H26" i="121"/>
  <c r="H27" i="121" s="1"/>
  <c r="E466" i="140"/>
  <c r="J9566" i="140"/>
  <c r="J9548" i="140"/>
  <c r="J9867" i="140"/>
  <c r="J9825" i="140"/>
  <c r="J9707" i="140"/>
  <c r="J9614" i="140"/>
  <c r="J9597" i="140"/>
  <c r="J9565" i="140"/>
  <c r="J9505" i="140"/>
  <c r="J8339" i="140"/>
  <c r="J8317" i="140"/>
  <c r="E466" i="162"/>
  <c r="E518" i="162" s="1"/>
  <c r="J10034" i="140"/>
  <c r="J9848" i="140"/>
  <c r="J9588" i="140"/>
  <c r="J9547" i="140"/>
  <c r="J9388" i="140"/>
  <c r="J9333" i="140"/>
  <c r="J9453" i="140"/>
  <c r="J10041" i="140"/>
  <c r="J9953" i="140"/>
  <c r="J9889" i="140"/>
  <c r="J9830" i="140"/>
  <c r="J9753" i="140"/>
  <c r="J9693" i="140"/>
  <c r="J9572" i="140"/>
  <c r="J9538" i="140"/>
  <c r="J9497" i="140"/>
  <c r="J9488" i="140"/>
  <c r="J9470" i="140"/>
  <c r="J9308" i="140"/>
  <c r="J9330" i="140"/>
  <c r="J9247" i="140"/>
  <c r="J9585" i="140"/>
  <c r="J9516" i="140"/>
  <c r="J9998" i="140"/>
  <c r="J9836" i="140"/>
  <c r="J9457" i="140"/>
  <c r="J9406" i="140"/>
  <c r="J9356" i="140"/>
  <c r="E150" i="162"/>
  <c r="E428" i="162" s="1"/>
  <c r="J10022" i="140"/>
  <c r="J9717" i="140"/>
  <c r="J9544" i="140"/>
  <c r="J9486" i="140"/>
  <c r="J9337" i="140"/>
  <c r="J9485" i="140"/>
  <c r="E438" i="162"/>
  <c r="E490" i="162" s="1"/>
  <c r="E469" i="162"/>
  <c r="E521" i="162" s="1"/>
  <c r="J10054" i="140"/>
  <c r="J9666" i="140"/>
  <c r="J9501" i="140"/>
  <c r="J9476" i="140"/>
  <c r="J9460" i="140"/>
  <c r="J8336" i="140"/>
  <c r="E135" i="162"/>
  <c r="E396" i="162" s="1"/>
  <c r="E408" i="162" s="1"/>
  <c r="J9970" i="140"/>
  <c r="J9934" i="140"/>
  <c r="J9577" i="140"/>
  <c r="J9420" i="140"/>
  <c r="E468" i="162"/>
  <c r="E520" i="162" s="1"/>
  <c r="J9958" i="140"/>
  <c r="J9894" i="140"/>
  <c r="J9732" i="140"/>
  <c r="J9672" i="140"/>
  <c r="J9533" i="140"/>
  <c r="J9295" i="140"/>
  <c r="I393" i="162"/>
  <c r="J393" i="162" s="1"/>
  <c r="H405" i="162"/>
  <c r="I405" i="162" s="1"/>
  <c r="J405" i="162" s="1"/>
  <c r="H122" i="162"/>
  <c r="J122" i="162" s="1"/>
  <c r="H228" i="162"/>
  <c r="H255" i="162" s="1"/>
  <c r="G469" i="162"/>
  <c r="G521" i="162" s="1"/>
  <c r="F521" i="162"/>
  <c r="J463" i="162"/>
  <c r="G515" i="162"/>
  <c r="J192" i="162"/>
  <c r="F219" i="162"/>
  <c r="F246" i="162" s="1"/>
  <c r="J2960" i="140"/>
  <c r="J457" i="140"/>
  <c r="J419" i="140"/>
  <c r="J1734" i="140"/>
  <c r="J364" i="162"/>
  <c r="F412" i="140"/>
  <c r="J412" i="140" s="1"/>
  <c r="J1733" i="140"/>
  <c r="F446" i="162"/>
  <c r="J360" i="162"/>
  <c r="F224" i="162"/>
  <c r="F251" i="162" s="1"/>
  <c r="J69" i="162"/>
  <c r="J63" i="162"/>
  <c r="J533" i="140"/>
  <c r="J430" i="140"/>
  <c r="F520" i="162"/>
  <c r="J520" i="162" s="1"/>
  <c r="J354" i="162"/>
  <c r="F201" i="162"/>
  <c r="F108" i="162"/>
  <c r="F160" i="162" s="1"/>
  <c r="F312" i="162" s="1"/>
  <c r="J312" i="162" s="1"/>
  <c r="F498" i="140"/>
  <c r="J498" i="140" s="1"/>
  <c r="F494" i="140"/>
  <c r="J494" i="140" s="1"/>
  <c r="F243" i="140"/>
  <c r="J243" i="140" s="1"/>
  <c r="J125" i="140"/>
  <c r="F439" i="162"/>
  <c r="F491" i="162" s="1"/>
  <c r="J491" i="162" s="1"/>
  <c r="H221" i="162"/>
  <c r="H248" i="162" s="1"/>
  <c r="F195" i="162"/>
  <c r="F114" i="162"/>
  <c r="F166" i="162" s="1"/>
  <c r="F318" i="162" s="1"/>
  <c r="J318" i="162" s="1"/>
  <c r="F470" i="140"/>
  <c r="J470" i="140" s="1"/>
  <c r="F388" i="140"/>
  <c r="J388" i="140" s="1"/>
  <c r="H2662" i="140"/>
  <c r="J2662" i="140" s="1"/>
  <c r="F433" i="140"/>
  <c r="J433" i="140" s="1"/>
  <c r="J363" i="162"/>
  <c r="F200" i="162"/>
  <c r="J200" i="162" s="1"/>
  <c r="H113" i="162"/>
  <c r="F416" i="140"/>
  <c r="J416" i="140" s="1"/>
  <c r="F267" i="140"/>
  <c r="F242" i="140"/>
  <c r="H2661" i="140"/>
  <c r="J2661" i="140" s="1"/>
  <c r="F516" i="140"/>
  <c r="J516" i="140" s="1"/>
  <c r="F444" i="162"/>
  <c r="F438" i="162"/>
  <c r="F490" i="162" s="1"/>
  <c r="J490" i="162" s="1"/>
  <c r="H227" i="162"/>
  <c r="H254" i="162" s="1"/>
  <c r="F194" i="162"/>
  <c r="F221" i="162" s="1"/>
  <c r="F248" i="162" s="1"/>
  <c r="F541" i="140"/>
  <c r="J541" i="140" s="1"/>
  <c r="E674" i="140"/>
  <c r="J353" i="162"/>
  <c r="H226" i="162"/>
  <c r="H219" i="162"/>
  <c r="H246" i="162" s="1"/>
  <c r="F188" i="162"/>
  <c r="F215" i="162" s="1"/>
  <c r="J60" i="162"/>
  <c r="F302" i="140"/>
  <c r="J101" i="140"/>
  <c r="H2660" i="140"/>
  <c r="J2660" i="140" s="1"/>
  <c r="F682" i="140"/>
  <c r="F443" i="162"/>
  <c r="F113" i="162"/>
  <c r="F165" i="162" s="1"/>
  <c r="J483" i="140"/>
  <c r="F459" i="140"/>
  <c r="J459" i="140" s="1"/>
  <c r="J121" i="140"/>
  <c r="H681" i="140"/>
  <c r="F470" i="162"/>
  <c r="J365" i="162"/>
  <c r="F198" i="162"/>
  <c r="F225" i="162" s="1"/>
  <c r="J59" i="162"/>
  <c r="J345" i="140"/>
  <c r="H245" i="140"/>
  <c r="E1786" i="140"/>
  <c r="E8913" i="140" s="1"/>
  <c r="E9863" i="140" s="1"/>
  <c r="H218" i="162"/>
  <c r="H245" i="162" s="1"/>
  <c r="F152" i="162"/>
  <c r="H121" i="162"/>
  <c r="J121" i="162" s="1"/>
  <c r="J400" i="140"/>
  <c r="J337" i="140"/>
  <c r="J352" i="162"/>
  <c r="J115" i="162"/>
  <c r="G16" i="173"/>
  <c r="H16" i="173" s="1"/>
  <c r="G16" i="172"/>
  <c r="H16" i="172" s="1"/>
  <c r="G16" i="195"/>
  <c r="H16" i="195" s="1"/>
  <c r="H39" i="183"/>
  <c r="H40" i="157"/>
  <c r="H22" i="112"/>
  <c r="J9630" i="140"/>
  <c r="J10035" i="140"/>
  <c r="J10032" i="140"/>
  <c r="J9978" i="140"/>
  <c r="J9971" i="140"/>
  <c r="J9968" i="140"/>
  <c r="J9914" i="140"/>
  <c r="J9766" i="140"/>
  <c r="J9724" i="140"/>
  <c r="J9554" i="140"/>
  <c r="J9484" i="140"/>
  <c r="J9475" i="140"/>
  <c r="J9446" i="140"/>
  <c r="E14" i="188"/>
  <c r="C18" i="146"/>
  <c r="J10038" i="140"/>
  <c r="J10006" i="140"/>
  <c r="J9999" i="140"/>
  <c r="J9974" i="140"/>
  <c r="J9922" i="140"/>
  <c r="J9817" i="140"/>
  <c r="J9673" i="140"/>
  <c r="J9634" i="140"/>
  <c r="J9602" i="140"/>
  <c r="J9561" i="140"/>
  <c r="J9540" i="140"/>
  <c r="J9525" i="140"/>
  <c r="J9425" i="140"/>
  <c r="J9358" i="140"/>
  <c r="J9320" i="140"/>
  <c r="J10047" i="140"/>
  <c r="J10045" i="140"/>
  <c r="J9983" i="140"/>
  <c r="J9981" i="140"/>
  <c r="J9927" i="140"/>
  <c r="J9919" i="140"/>
  <c r="J9917" i="140"/>
  <c r="J9865" i="140"/>
  <c r="J9863" i="140"/>
  <c r="J9855" i="140"/>
  <c r="J9853" i="140"/>
  <c r="J9818" i="140"/>
  <c r="J9729" i="140"/>
  <c r="J9714" i="140"/>
  <c r="J9704" i="140"/>
  <c r="J9677" i="140"/>
  <c r="J9638" i="140"/>
  <c r="J9489" i="140"/>
  <c r="J9321" i="140"/>
  <c r="J8274" i="140"/>
  <c r="J9224" i="140"/>
  <c r="H35" i="121"/>
  <c r="H27" i="106"/>
  <c r="U25" i="188"/>
  <c r="V25" i="188" s="1"/>
  <c r="U36" i="188"/>
  <c r="E13" i="188"/>
  <c r="AE36" i="188"/>
  <c r="AE25" i="188"/>
  <c r="AF25" i="188" s="1"/>
  <c r="AE35" i="188"/>
  <c r="H24" i="102"/>
  <c r="H22" i="160"/>
  <c r="I92" i="136" s="1"/>
  <c r="H17" i="106"/>
  <c r="H22" i="123"/>
  <c r="I19" i="136" s="1"/>
  <c r="E639" i="140"/>
  <c r="E660" i="140"/>
  <c r="H25" i="191"/>
  <c r="E696" i="140"/>
  <c r="E664" i="140"/>
  <c r="E636" i="140"/>
  <c r="E701" i="140"/>
  <c r="H37" i="195"/>
  <c r="K39" i="136" s="1"/>
  <c r="E195" i="162"/>
  <c r="E222" i="162" s="1"/>
  <c r="E249" i="162" s="1"/>
  <c r="E120" i="162"/>
  <c r="E172" i="162" s="1"/>
  <c r="E300" i="162" s="1"/>
  <c r="E132" i="162"/>
  <c r="E151" i="162"/>
  <c r="E429" i="162" s="1"/>
  <c r="J10157" i="140"/>
  <c r="J10055" i="140"/>
  <c r="J10049" i="140"/>
  <c r="J10037" i="140"/>
  <c r="J10033" i="140"/>
  <c r="J10023" i="140"/>
  <c r="J10001" i="140"/>
  <c r="J9991" i="140"/>
  <c r="J9985" i="140"/>
  <c r="J9973" i="140"/>
  <c r="J9963" i="140"/>
  <c r="J9947" i="140"/>
  <c r="J9926" i="140"/>
  <c r="J9910" i="140"/>
  <c r="J9903" i="140"/>
  <c r="J9899" i="140"/>
  <c r="J9883" i="140"/>
  <c r="J9862" i="140"/>
  <c r="J9771" i="140"/>
  <c r="J9769" i="140"/>
  <c r="J9758" i="140"/>
  <c r="J9716" i="140"/>
  <c r="J9697" i="140"/>
  <c r="J9694" i="140"/>
  <c r="J9629" i="140"/>
  <c r="J9625" i="140"/>
  <c r="J9604" i="140"/>
  <c r="J9598" i="140"/>
  <c r="J9589" i="140"/>
  <c r="J9524" i="140"/>
  <c r="J9513" i="140"/>
  <c r="J9502" i="140"/>
  <c r="J9483" i="140"/>
  <c r="J9345" i="140"/>
  <c r="J9301" i="140"/>
  <c r="J9289" i="140"/>
  <c r="J10010" i="140"/>
  <c r="J10003" i="140"/>
  <c r="J10000" i="140"/>
  <c r="J9946" i="140"/>
  <c r="J9939" i="140"/>
  <c r="J9936" i="140"/>
  <c r="J9882" i="140"/>
  <c r="J9875" i="140"/>
  <c r="J9872" i="140"/>
  <c r="J9812" i="140"/>
  <c r="J9740" i="140"/>
  <c r="J9738" i="140"/>
  <c r="J9736" i="140"/>
  <c r="J9731" i="140"/>
  <c r="J9708" i="140"/>
  <c r="J9706" i="140"/>
  <c r="J9680" i="140"/>
  <c r="J9654" i="140"/>
  <c r="J9649" i="140"/>
  <c r="J9645" i="140"/>
  <c r="J9601" i="140"/>
  <c r="J9586" i="140"/>
  <c r="J9576" i="140"/>
  <c r="J9571" i="140"/>
  <c r="J9549" i="140"/>
  <c r="J9541" i="140"/>
  <c r="J9510" i="140"/>
  <c r="J9468" i="140"/>
  <c r="J9445" i="140"/>
  <c r="J9443" i="140"/>
  <c r="J9441" i="140"/>
  <c r="J9439" i="140"/>
  <c r="J9384" i="140"/>
  <c r="J9374" i="140"/>
  <c r="J9372" i="140"/>
  <c r="J9353" i="140"/>
  <c r="J9346" i="140"/>
  <c r="J9342" i="140"/>
  <c r="J9340" i="140"/>
  <c r="J2057" i="140"/>
  <c r="J10042" i="140"/>
  <c r="J9907" i="140"/>
  <c r="J9904" i="140"/>
  <c r="J9850" i="140"/>
  <c r="J9833" i="140"/>
  <c r="J9701" i="140"/>
  <c r="J9622" i="140"/>
  <c r="J9617" i="140"/>
  <c r="J9606" i="140"/>
  <c r="J9520" i="140"/>
  <c r="J9482" i="140"/>
  <c r="J9480" i="140"/>
  <c r="J9448" i="140"/>
  <c r="J9417" i="140"/>
  <c r="U41" i="188"/>
  <c r="U35" i="188"/>
  <c r="U29" i="188"/>
  <c r="E672" i="140"/>
  <c r="E153" i="162"/>
  <c r="J10051" i="140"/>
  <c r="J10040" i="140"/>
  <c r="J10031" i="140"/>
  <c r="J10019" i="140"/>
  <c r="J9987" i="140"/>
  <c r="J9976" i="140"/>
  <c r="J9967" i="140"/>
  <c r="J9937" i="140"/>
  <c r="J9873" i="140"/>
  <c r="J9858" i="140"/>
  <c r="J9832" i="140"/>
  <c r="J9821" i="140"/>
  <c r="J9749" i="140"/>
  <c r="J9737" i="140"/>
  <c r="J9721" i="140"/>
  <c r="J9698" i="140"/>
  <c r="J9685" i="140"/>
  <c r="J9662" i="140"/>
  <c r="J9636" i="140"/>
  <c r="J9529" i="140"/>
  <c r="J9518" i="140"/>
  <c r="J9493" i="140"/>
  <c r="J9481" i="140"/>
  <c r="J9465" i="140"/>
  <c r="J9410" i="140"/>
  <c r="J9317" i="140"/>
  <c r="J9286" i="140"/>
  <c r="J10057" i="140"/>
  <c r="J9993" i="140"/>
  <c r="J9929" i="140"/>
  <c r="J9813" i="140"/>
  <c r="J9773" i="140"/>
  <c r="J9699" i="140"/>
  <c r="J9669" i="140"/>
  <c r="J9596" i="140"/>
  <c r="J9573" i="140"/>
  <c r="J9494" i="140"/>
  <c r="J9478" i="140"/>
  <c r="J9426" i="140"/>
  <c r="J9371" i="140"/>
  <c r="J9339" i="140"/>
  <c r="J478" i="162"/>
  <c r="J530" i="162"/>
  <c r="G24" i="145"/>
  <c r="G53" i="145" s="1"/>
  <c r="H39" i="159"/>
  <c r="K91" i="136" s="1"/>
  <c r="H39" i="160"/>
  <c r="K92" i="136" s="1"/>
  <c r="U23" i="188"/>
  <c r="U30" i="188"/>
  <c r="U42" i="188"/>
  <c r="E26" i="188"/>
  <c r="AE26" i="188"/>
  <c r="H22" i="159"/>
  <c r="I91" i="136" s="1"/>
  <c r="M91" i="136" s="1"/>
  <c r="H37" i="153"/>
  <c r="H40" i="153" s="1"/>
  <c r="H25" i="108"/>
  <c r="E656" i="140"/>
  <c r="H37" i="168"/>
  <c r="K48" i="136" s="1"/>
  <c r="H22" i="194"/>
  <c r="I66" i="136" s="1"/>
  <c r="E652" i="140"/>
  <c r="E648" i="140"/>
  <c r="E644" i="140"/>
  <c r="E680" i="140"/>
  <c r="E148" i="162"/>
  <c r="H25" i="197"/>
  <c r="G15" i="174"/>
  <c r="J10059" i="140"/>
  <c r="J10050" i="140"/>
  <c r="J10043" i="140"/>
  <c r="J10039" i="140"/>
  <c r="J10030" i="140"/>
  <c r="J10027" i="140"/>
  <c r="J10018" i="140"/>
  <c r="J10011" i="140"/>
  <c r="J10007" i="140"/>
  <c r="J9995" i="140"/>
  <c r="J9986" i="140"/>
  <c r="J9979" i="140"/>
  <c r="J9975" i="140"/>
  <c r="J9966" i="140"/>
  <c r="J9962" i="140"/>
  <c r="J9954" i="140"/>
  <c r="J9921" i="140"/>
  <c r="J9902" i="140"/>
  <c r="J9898" i="140"/>
  <c r="J9890" i="140"/>
  <c r="J9857" i="140"/>
  <c r="J9837" i="140"/>
  <c r="J9826" i="140"/>
  <c r="J9764" i="140"/>
  <c r="J9762" i="140"/>
  <c r="J9730" i="140"/>
  <c r="J9705" i="140"/>
  <c r="J9700" i="140"/>
  <c r="J9689" i="140"/>
  <c r="J9668" i="140"/>
  <c r="J9657" i="140"/>
  <c r="J9653" i="140"/>
  <c r="J9621" i="140"/>
  <c r="J9609" i="140"/>
  <c r="J9593" i="140"/>
  <c r="J9570" i="140"/>
  <c r="J9557" i="140"/>
  <c r="J9545" i="140"/>
  <c r="J9534" i="140"/>
  <c r="J9508" i="140"/>
  <c r="J9506" i="140"/>
  <c r="J9474" i="140"/>
  <c r="J9461" i="140"/>
  <c r="J9433" i="140"/>
  <c r="J9416" i="140"/>
  <c r="J9403" i="140"/>
  <c r="J9400" i="140"/>
  <c r="J9365" i="140"/>
  <c r="J9325" i="140"/>
  <c r="J9323" i="140"/>
  <c r="J9314" i="140"/>
  <c r="J9304" i="140"/>
  <c r="J10025" i="140"/>
  <c r="J10015" i="140"/>
  <c r="J10013" i="140"/>
  <c r="J9961" i="140"/>
  <c r="J9959" i="140"/>
  <c r="J9951" i="140"/>
  <c r="J9949" i="140"/>
  <c r="J9897" i="140"/>
  <c r="J9895" i="140"/>
  <c r="J9887" i="140"/>
  <c r="J9885" i="140"/>
  <c r="J9750" i="140"/>
  <c r="J9745" i="140"/>
  <c r="J9734" i="140"/>
  <c r="J9682" i="140"/>
  <c r="J9648" i="140"/>
  <c r="J9612" i="140"/>
  <c r="J9610" i="140"/>
  <c r="J9608" i="140"/>
  <c r="J9603" i="140"/>
  <c r="J9580" i="140"/>
  <c r="J9578" i="140"/>
  <c r="J9552" i="140"/>
  <c r="J9526" i="140"/>
  <c r="J9521" i="140"/>
  <c r="J9517" i="140"/>
  <c r="J9473" i="140"/>
  <c r="J9458" i="140"/>
  <c r="J9444" i="140"/>
  <c r="J9436" i="140"/>
  <c r="J9389" i="140"/>
  <c r="J9378" i="140"/>
  <c r="J9362" i="140"/>
  <c r="J9303" i="140"/>
  <c r="J8333" i="140"/>
  <c r="J9272" i="140"/>
  <c r="J9955" i="140"/>
  <c r="J9943" i="140"/>
  <c r="J9941" i="140"/>
  <c r="J9923" i="140"/>
  <c r="J9911" i="140"/>
  <c r="J9909" i="140"/>
  <c r="J9891" i="140"/>
  <c r="J9879" i="140"/>
  <c r="J9877" i="140"/>
  <c r="J9859" i="140"/>
  <c r="J9847" i="140"/>
  <c r="J9822" i="140"/>
  <c r="J9770" i="140"/>
  <c r="J9768" i="140"/>
  <c r="J9754" i="140"/>
  <c r="J9722" i="140"/>
  <c r="J9718" i="140"/>
  <c r="J9690" i="140"/>
  <c r="J9686" i="140"/>
  <c r="J9674" i="140"/>
  <c r="J9658" i="140"/>
  <c r="J9642" i="140"/>
  <c r="J9640" i="140"/>
  <c r="J9626" i="140"/>
  <c r="J9594" i="140"/>
  <c r="J9590" i="140"/>
  <c r="J9562" i="140"/>
  <c r="J9558" i="140"/>
  <c r="J9546" i="140"/>
  <c r="J9530" i="140"/>
  <c r="J9514" i="140"/>
  <c r="J9512" i="140"/>
  <c r="J9498" i="140"/>
  <c r="J9466" i="140"/>
  <c r="J9462" i="140"/>
  <c r="J9432" i="140"/>
  <c r="J9404" i="140"/>
  <c r="J9373" i="140"/>
  <c r="J9324" i="140"/>
  <c r="J9309" i="140"/>
  <c r="J9305" i="140"/>
  <c r="J8297" i="140"/>
  <c r="J1987" i="140"/>
  <c r="J1543" i="140"/>
  <c r="J9834" i="140"/>
  <c r="J9831" i="140"/>
  <c r="J9814" i="140"/>
  <c r="J9763" i="140"/>
  <c r="J9746" i="140"/>
  <c r="J9744" i="140"/>
  <c r="J9712" i="140"/>
  <c r="J9702" i="140"/>
  <c r="J9670" i="140"/>
  <c r="J9667" i="140"/>
  <c r="J9650" i="140"/>
  <c r="J9635" i="140"/>
  <c r="J9618" i="140"/>
  <c r="J9616" i="140"/>
  <c r="J9584" i="140"/>
  <c r="J9574" i="140"/>
  <c r="J9542" i="140"/>
  <c r="J9539" i="140"/>
  <c r="J9522" i="140"/>
  <c r="J9507" i="140"/>
  <c r="J9490" i="140"/>
  <c r="J9456" i="140"/>
  <c r="J9429" i="140"/>
  <c r="J9409" i="140"/>
  <c r="J9390" i="140"/>
  <c r="J9368" i="140"/>
  <c r="J9357" i="140"/>
  <c r="J9336" i="140"/>
  <c r="J9313" i="140"/>
  <c r="J9300" i="140"/>
  <c r="J218" i="140"/>
  <c r="J364" i="140"/>
  <c r="J206" i="140"/>
  <c r="F453" i="140"/>
  <c r="J453" i="140" s="1"/>
  <c r="F701" i="140"/>
  <c r="F308" i="140"/>
  <c r="F535" i="140"/>
  <c r="J535" i="140" s="1"/>
  <c r="J8272" i="140"/>
  <c r="J1743" i="140"/>
  <c r="J201" i="140"/>
  <c r="J1764" i="140"/>
  <c r="J198" i="140"/>
  <c r="J344" i="140"/>
  <c r="J190" i="140"/>
  <c r="J147" i="140"/>
  <c r="F293" i="140"/>
  <c r="J293" i="140" s="1"/>
  <c r="F686" i="140"/>
  <c r="F438" i="140"/>
  <c r="J438" i="140" s="1"/>
  <c r="J1783" i="140"/>
  <c r="H278" i="140"/>
  <c r="J1708" i="140"/>
  <c r="J1700" i="140"/>
  <c r="H270" i="140"/>
  <c r="J118" i="140"/>
  <c r="H264" i="140"/>
  <c r="J1541" i="140"/>
  <c r="J1534" i="140"/>
  <c r="F645" i="140"/>
  <c r="F252" i="140"/>
  <c r="F479" i="140"/>
  <c r="J479" i="140" s="1"/>
  <c r="F246" i="140"/>
  <c r="F391" i="140"/>
  <c r="J391" i="140" s="1"/>
  <c r="F473" i="140"/>
  <c r="J473" i="140" s="1"/>
  <c r="F666" i="140"/>
  <c r="J127" i="140"/>
  <c r="F273" i="140"/>
  <c r="F418" i="140"/>
  <c r="J418" i="140" s="1"/>
  <c r="F500" i="140"/>
  <c r="J500" i="140" s="1"/>
  <c r="J3829" i="140"/>
  <c r="J2959" i="140"/>
  <c r="J1602" i="140"/>
  <c r="F275" i="140"/>
  <c r="J275" i="140" s="1"/>
  <c r="J129" i="140"/>
  <c r="F668" i="140"/>
  <c r="F502" i="140"/>
  <c r="J502" i="140" s="1"/>
  <c r="F420" i="140"/>
  <c r="J420" i="140" s="1"/>
  <c r="J119" i="140"/>
  <c r="H265" i="140"/>
  <c r="J1555" i="140"/>
  <c r="J1553" i="140"/>
  <c r="H254" i="140"/>
  <c r="J1390" i="140"/>
  <c r="J1394" i="140"/>
  <c r="J1391" i="140"/>
  <c r="J102" i="140"/>
  <c r="H248" i="140"/>
  <c r="H2228" i="140"/>
  <c r="J2228" i="140" s="1"/>
  <c r="H2226" i="140"/>
  <c r="J2226" i="140" s="1"/>
  <c r="H2227" i="140"/>
  <c r="J2227" i="140" s="1"/>
  <c r="F642" i="140"/>
  <c r="J103" i="140"/>
  <c r="F249" i="140"/>
  <c r="F394" i="140"/>
  <c r="J394" i="140" s="1"/>
  <c r="F476" i="140"/>
  <c r="J476" i="140" s="1"/>
  <c r="F690" i="140"/>
  <c r="F297" i="140"/>
  <c r="J151" i="140"/>
  <c r="F524" i="140"/>
  <c r="J524" i="140" s="1"/>
  <c r="F442" i="140"/>
  <c r="J442" i="140" s="1"/>
  <c r="J397" i="140"/>
  <c r="J377" i="140"/>
  <c r="J216" i="140"/>
  <c r="J196" i="140"/>
  <c r="J188" i="140"/>
  <c r="J334" i="140"/>
  <c r="G332" i="140"/>
  <c r="J186" i="140"/>
  <c r="H2341" i="140"/>
  <c r="J2341" i="140" s="1"/>
  <c r="H2343" i="140"/>
  <c r="J2343" i="140" s="1"/>
  <c r="H2345" i="140"/>
  <c r="J2345" i="140" s="1"/>
  <c r="H2347" i="140"/>
  <c r="J2347" i="140" s="1"/>
  <c r="H2349" i="140"/>
  <c r="J2349" i="140" s="1"/>
  <c r="H2230" i="140"/>
  <c r="J2230" i="140" s="1"/>
  <c r="F259" i="140"/>
  <c r="F652" i="140"/>
  <c r="J113" i="140"/>
  <c r="F486" i="140"/>
  <c r="J486" i="140" s="1"/>
  <c r="F404" i="140"/>
  <c r="J404" i="140" s="1"/>
  <c r="F648" i="140"/>
  <c r="J109" i="140"/>
  <c r="F255" i="140"/>
  <c r="F705" i="140"/>
  <c r="F312" i="140"/>
  <c r="F539" i="140"/>
  <c r="J539" i="140" s="1"/>
  <c r="J9845" i="140"/>
  <c r="J9841" i="140"/>
  <c r="J9811" i="140"/>
  <c r="J9803" i="140"/>
  <c r="J9795" i="140"/>
  <c r="J9783" i="140"/>
  <c r="J9779" i="140"/>
  <c r="J423" i="162"/>
  <c r="J1428" i="140"/>
  <c r="J436" i="140"/>
  <c r="G318" i="140"/>
  <c r="H259" i="140"/>
  <c r="H249" i="140"/>
  <c r="J184" i="140"/>
  <c r="J173" i="140"/>
  <c r="G319" i="140"/>
  <c r="H311" i="140"/>
  <c r="J150" i="140"/>
  <c r="J1824" i="140"/>
  <c r="H292" i="140"/>
  <c r="H285" i="140"/>
  <c r="J97" i="140"/>
  <c r="H2168" i="140"/>
  <c r="J2168" i="140" s="1"/>
  <c r="H2169" i="140"/>
  <c r="J2169" i="140" s="1"/>
  <c r="F649" i="140"/>
  <c r="F256" i="140"/>
  <c r="F401" i="140"/>
  <c r="J401" i="140" s="1"/>
  <c r="F638" i="140"/>
  <c r="F245" i="140"/>
  <c r="F390" i="140"/>
  <c r="J390" i="140" s="1"/>
  <c r="F472" i="140"/>
  <c r="J472" i="140" s="1"/>
  <c r="F665" i="140"/>
  <c r="F272" i="140"/>
  <c r="F417" i="140"/>
  <c r="J417" i="140" s="1"/>
  <c r="F499" i="140"/>
  <c r="J499" i="140" s="1"/>
  <c r="F699" i="140"/>
  <c r="F306" i="140"/>
  <c r="J306" i="140" s="1"/>
  <c r="F451" i="140"/>
  <c r="J451" i="140" s="1"/>
  <c r="F663" i="140"/>
  <c r="F270" i="140"/>
  <c r="J9844" i="140"/>
  <c r="J356" i="140"/>
  <c r="J220" i="140"/>
  <c r="J200" i="140"/>
  <c r="J346" i="140"/>
  <c r="J163" i="140"/>
  <c r="F454" i="140"/>
  <c r="J454" i="140" s="1"/>
  <c r="J159" i="140"/>
  <c r="J156" i="140"/>
  <c r="H302" i="140"/>
  <c r="J149" i="140"/>
  <c r="H295" i="140"/>
  <c r="J111" i="140"/>
  <c r="H257" i="140"/>
  <c r="F672" i="140"/>
  <c r="J133" i="140"/>
  <c r="F279" i="140"/>
  <c r="J279" i="140" s="1"/>
  <c r="F424" i="140"/>
  <c r="J424" i="140" s="1"/>
  <c r="F697" i="140"/>
  <c r="F679" i="140"/>
  <c r="F286" i="140"/>
  <c r="F513" i="140"/>
  <c r="J513" i="140" s="1"/>
  <c r="J9809" i="140"/>
  <c r="J1793" i="140"/>
  <c r="J350" i="140"/>
  <c r="J222" i="140"/>
  <c r="J194" i="140"/>
  <c r="J340" i="140"/>
  <c r="J183" i="140"/>
  <c r="G329" i="140"/>
  <c r="J162" i="140"/>
  <c r="H308" i="140"/>
  <c r="J126" i="140"/>
  <c r="J110" i="140"/>
  <c r="F635" i="140"/>
  <c r="F469" i="140"/>
  <c r="J469" i="140" s="1"/>
  <c r="F239" i="140"/>
  <c r="F384" i="140"/>
  <c r="J384" i="140" s="1"/>
  <c r="F671" i="140"/>
  <c r="F278" i="140"/>
  <c r="F706" i="140"/>
  <c r="J167" i="140"/>
  <c r="F540" i="140"/>
  <c r="J540" i="140" s="1"/>
  <c r="F684" i="140"/>
  <c r="F291" i="140"/>
  <c r="F518" i="140"/>
  <c r="J518" i="140" s="1"/>
  <c r="H650" i="140"/>
  <c r="J650" i="140" s="1"/>
  <c r="H634" i="140"/>
  <c r="J497" i="140"/>
  <c r="J395" i="140"/>
  <c r="H260" i="140"/>
  <c r="J158" i="140"/>
  <c r="J95" i="140"/>
  <c r="J9794" i="140"/>
  <c r="J9784" i="140"/>
  <c r="J9782" i="140"/>
  <c r="J143" i="140"/>
  <c r="H289" i="140"/>
  <c r="J289" i="140" s="1"/>
  <c r="H2664" i="140"/>
  <c r="J2664" i="140" s="1"/>
  <c r="F288" i="140"/>
  <c r="J288" i="140" s="1"/>
  <c r="F515" i="140"/>
  <c r="J515" i="140" s="1"/>
  <c r="F681" i="140"/>
  <c r="J681" i="140" s="1"/>
  <c r="E676" i="140"/>
  <c r="J135" i="140"/>
  <c r="H281" i="140"/>
  <c r="J281" i="140" s="1"/>
  <c r="J1739" i="140"/>
  <c r="J1736" i="140"/>
  <c r="F425" i="140"/>
  <c r="J425" i="140" s="1"/>
  <c r="F673" i="140"/>
  <c r="J240" i="140"/>
  <c r="J160" i="140"/>
  <c r="J106" i="140"/>
  <c r="J9838" i="140"/>
  <c r="J9810" i="140"/>
  <c r="J9804" i="140"/>
  <c r="J9802" i="140"/>
  <c r="J9788" i="140"/>
  <c r="J9840" i="140"/>
  <c r="J9806" i="140"/>
  <c r="J9798" i="140"/>
  <c r="J9778" i="140"/>
  <c r="J9839" i="140"/>
  <c r="J9808" i="140"/>
  <c r="J9805" i="140"/>
  <c r="J9800" i="140"/>
  <c r="J9789" i="140"/>
  <c r="G378" i="140"/>
  <c r="J136" i="140"/>
  <c r="H282" i="140"/>
  <c r="F426" i="140"/>
  <c r="J426" i="140" s="1"/>
  <c r="F508" i="140"/>
  <c r="J508" i="140" s="1"/>
  <c r="F674" i="140"/>
  <c r="E673" i="140"/>
  <c r="G218" i="162"/>
  <c r="J9843" i="140"/>
  <c r="J9793" i="140"/>
  <c r="J9781" i="140"/>
  <c r="J9776" i="140"/>
  <c r="J7318" i="140"/>
  <c r="I7324" i="140" s="1"/>
  <c r="J1756" i="140"/>
  <c r="H682" i="140"/>
  <c r="J428" i="140"/>
  <c r="F515" i="162"/>
  <c r="G493" i="162"/>
  <c r="G221" i="162"/>
  <c r="G248" i="162" s="1"/>
  <c r="J151" i="162"/>
  <c r="J214" i="140"/>
  <c r="J142" i="140"/>
  <c r="J134" i="140"/>
  <c r="J366" i="162"/>
  <c r="H58" i="162"/>
  <c r="H216" i="162" s="1"/>
  <c r="I395" i="162"/>
  <c r="J395" i="162" s="1"/>
  <c r="J362" i="162"/>
  <c r="J357" i="162"/>
  <c r="J356" i="162"/>
  <c r="F145" i="162"/>
  <c r="J145" i="162" s="1"/>
  <c r="J101" i="162"/>
  <c r="J99" i="162"/>
  <c r="G17" i="102"/>
  <c r="H17" i="102" s="1"/>
  <c r="J70" i="162"/>
  <c r="J64" i="162"/>
  <c r="J56" i="162"/>
  <c r="G17" i="104"/>
  <c r="H17" i="104" s="1"/>
  <c r="J137" i="140"/>
  <c r="J433" i="162"/>
  <c r="F150" i="162"/>
  <c r="J150" i="162" s="1"/>
  <c r="J146" i="162"/>
  <c r="G131" i="162"/>
  <c r="J117" i="162"/>
  <c r="J92" i="162"/>
  <c r="J66" i="162"/>
  <c r="J57" i="162"/>
  <c r="U31" i="188"/>
  <c r="U49" i="188"/>
  <c r="AA31" i="188"/>
  <c r="B3" i="146"/>
  <c r="B3" i="147" s="1"/>
  <c r="E22" i="176"/>
  <c r="G22" i="176" s="1"/>
  <c r="G26" i="176" s="1"/>
  <c r="G11" i="176"/>
  <c r="I37" i="188"/>
  <c r="J37" i="188" s="1"/>
  <c r="G15" i="175"/>
  <c r="G16" i="174"/>
  <c r="G13" i="174"/>
  <c r="G12" i="174"/>
  <c r="H27" i="105"/>
  <c r="H22" i="158"/>
  <c r="I90" i="136" s="1"/>
  <c r="H24" i="104"/>
  <c r="G19" i="195"/>
  <c r="H19" i="195" s="1"/>
  <c r="G19" i="67"/>
  <c r="H19" i="67" s="1"/>
  <c r="G19" i="172"/>
  <c r="H19" i="172" s="1"/>
  <c r="G17" i="153"/>
  <c r="H17" i="153" s="1"/>
  <c r="H24" i="153" s="1"/>
  <c r="H31" i="105"/>
  <c r="H17" i="105"/>
  <c r="H28" i="52"/>
  <c r="G16" i="67"/>
  <c r="H16" i="67" s="1"/>
  <c r="H36" i="48"/>
  <c r="H39" i="48" s="1"/>
  <c r="H18" i="105"/>
  <c r="G17" i="183"/>
  <c r="H17" i="183" s="1"/>
  <c r="H22" i="183" s="1"/>
  <c r="H48" i="183" s="1"/>
  <c r="G16" i="170"/>
  <c r="H16" i="170" s="1"/>
  <c r="H22" i="170" s="1"/>
  <c r="H16" i="106"/>
  <c r="G16" i="171"/>
  <c r="H16" i="171" s="1"/>
  <c r="H22" i="171" s="1"/>
  <c r="I94" i="136" s="1"/>
  <c r="G18" i="172"/>
  <c r="H18" i="172" s="1"/>
  <c r="G18" i="67"/>
  <c r="H18" i="67" s="1"/>
  <c r="H34" i="154"/>
  <c r="H38" i="154" s="1"/>
  <c r="K37" i="136" s="1"/>
  <c r="V20" i="188"/>
  <c r="O36" i="188"/>
  <c r="O29" i="188"/>
  <c r="O37" i="188"/>
  <c r="P37" i="188" s="1"/>
  <c r="O23" i="188"/>
  <c r="O42" i="188"/>
  <c r="P42" i="188" s="1"/>
  <c r="O25" i="188"/>
  <c r="P25" i="188" s="1"/>
  <c r="O31" i="188"/>
  <c r="M31" i="188"/>
  <c r="M36" i="188"/>
  <c r="M30" i="188"/>
  <c r="M41" i="188"/>
  <c r="W13" i="188"/>
  <c r="W26" i="188"/>
  <c r="E700" i="140"/>
  <c r="E463" i="162"/>
  <c r="E515" i="162" s="1"/>
  <c r="E133" i="162"/>
  <c r="E394" i="162" s="1"/>
  <c r="E406" i="162" s="1"/>
  <c r="E448" i="162"/>
  <c r="E500" i="162" s="1"/>
  <c r="E118" i="162"/>
  <c r="E170" i="162" s="1"/>
  <c r="E298" i="162" s="1"/>
  <c r="E197" i="162"/>
  <c r="E224" i="162" s="1"/>
  <c r="E251" i="162" s="1"/>
  <c r="E194" i="162"/>
  <c r="E221" i="162" s="1"/>
  <c r="E248" i="162" s="1"/>
  <c r="E115" i="162"/>
  <c r="E167" i="162" s="1"/>
  <c r="E319" i="162" s="1"/>
  <c r="J10024" i="140"/>
  <c r="J9992" i="140"/>
  <c r="J9960" i="140"/>
  <c r="J9920" i="140"/>
  <c r="J9888" i="140"/>
  <c r="J9856" i="140"/>
  <c r="J9815" i="140"/>
  <c r="J9755" i="140"/>
  <c r="J9691" i="140"/>
  <c r="J9659" i="140"/>
  <c r="J9651" i="140"/>
  <c r="J9627" i="140"/>
  <c r="J9619" i="140"/>
  <c r="J9587" i="140"/>
  <c r="J9563" i="140"/>
  <c r="J9555" i="140"/>
  <c r="J9531" i="140"/>
  <c r="J9499" i="140"/>
  <c r="J9491" i="140"/>
  <c r="J9459" i="140"/>
  <c r="J9348" i="140"/>
  <c r="G379" i="140"/>
  <c r="H21" i="121"/>
  <c r="P20" i="188"/>
  <c r="N20" i="188"/>
  <c r="AG29" i="188"/>
  <c r="AG30" i="188"/>
  <c r="AG47" i="188"/>
  <c r="AG48" i="188" s="1"/>
  <c r="AG49" i="188" s="1"/>
  <c r="AG25" i="188"/>
  <c r="AH25" i="188" s="1"/>
  <c r="AG41" i="188"/>
  <c r="Y13" i="188"/>
  <c r="Y26" i="188"/>
  <c r="E703" i="140"/>
  <c r="E142" i="162"/>
  <c r="E385" i="162" s="1"/>
  <c r="E444" i="162"/>
  <c r="E496" i="162" s="1"/>
  <c r="E193" i="162"/>
  <c r="E220" i="162" s="1"/>
  <c r="E247" i="162" s="1"/>
  <c r="E190" i="162"/>
  <c r="E217" i="162" s="1"/>
  <c r="E244" i="162" s="1"/>
  <c r="E111" i="162"/>
  <c r="E163" i="162" s="1"/>
  <c r="E315" i="162" s="1"/>
  <c r="E474" i="162"/>
  <c r="E526" i="162" s="1"/>
  <c r="E144" i="162"/>
  <c r="E471" i="162"/>
  <c r="E523" i="162" s="1"/>
  <c r="E141" i="162"/>
  <c r="E384" i="162" s="1"/>
  <c r="J9381" i="140"/>
  <c r="J9341" i="140"/>
  <c r="J9415" i="140"/>
  <c r="J9351" i="140"/>
  <c r="J9344" i="140"/>
  <c r="J9334" i="140"/>
  <c r="J9331" i="140"/>
  <c r="J9322" i="140"/>
  <c r="H37" i="167"/>
  <c r="K49" i="136" s="1"/>
  <c r="M23" i="188"/>
  <c r="Y14" i="188"/>
  <c r="AG36" i="188"/>
  <c r="AG42" i="188"/>
  <c r="W14" i="188"/>
  <c r="O30" i="188"/>
  <c r="M29" i="188"/>
  <c r="N26" i="188"/>
  <c r="G18" i="195"/>
  <c r="H18" i="195" s="1"/>
  <c r="G17" i="173"/>
  <c r="H17" i="173" s="1"/>
  <c r="E693" i="140"/>
  <c r="F12" i="147"/>
  <c r="E319" i="140"/>
  <c r="E702" i="140"/>
  <c r="E679" i="140"/>
  <c r="E659" i="140"/>
  <c r="E685" i="140"/>
  <c r="E690" i="140"/>
  <c r="E704" i="140"/>
  <c r="E114" i="162"/>
  <c r="E166" i="162" s="1"/>
  <c r="E318" i="162" s="1"/>
  <c r="E449" i="162"/>
  <c r="E501" i="162" s="1"/>
  <c r="E440" i="162"/>
  <c r="E492" i="162" s="1"/>
  <c r="E189" i="162"/>
  <c r="E216" i="162" s="1"/>
  <c r="E243" i="162" s="1"/>
  <c r="E467" i="162"/>
  <c r="E519" i="162" s="1"/>
  <c r="E137" i="162"/>
  <c r="E380" i="162" s="1"/>
  <c r="J10060" i="140"/>
  <c r="J10052" i="140"/>
  <c r="J10044" i="140"/>
  <c r="J10036" i="140"/>
  <c r="J10028" i="140"/>
  <c r="J10020" i="140"/>
  <c r="J10012" i="140"/>
  <c r="J10004" i="140"/>
  <c r="J9996" i="140"/>
  <c r="J9988" i="140"/>
  <c r="J9980" i="140"/>
  <c r="J9972" i="140"/>
  <c r="J9964" i="140"/>
  <c r="J9956" i="140"/>
  <c r="J9948" i="140"/>
  <c r="J9940" i="140"/>
  <c r="J9932" i="140"/>
  <c r="J9924" i="140"/>
  <c r="J9916" i="140"/>
  <c r="J9908" i="140"/>
  <c r="J9900" i="140"/>
  <c r="J9892" i="140"/>
  <c r="J9884" i="140"/>
  <c r="J9876" i="140"/>
  <c r="J9868" i="140"/>
  <c r="J9860" i="140"/>
  <c r="J9852" i="140"/>
  <c r="J9835" i="140"/>
  <c r="J9827" i="140"/>
  <c r="J9819" i="140"/>
  <c r="J9775" i="140"/>
  <c r="J9767" i="140"/>
  <c r="J9759" i="140"/>
  <c r="J9751" i="140"/>
  <c r="J9743" i="140"/>
  <c r="J9735" i="140"/>
  <c r="J9727" i="140"/>
  <c r="J9719" i="140"/>
  <c r="J9711" i="140"/>
  <c r="J9703" i="140"/>
  <c r="J9695" i="140"/>
  <c r="J9687" i="140"/>
  <c r="J9679" i="140"/>
  <c r="J9671" i="140"/>
  <c r="J9663" i="140"/>
  <c r="J9655" i="140"/>
  <c r="J9647" i="140"/>
  <c r="J9639" i="140"/>
  <c r="J9631" i="140"/>
  <c r="J9623" i="140"/>
  <c r="J9615" i="140"/>
  <c r="J9607" i="140"/>
  <c r="J9599" i="140"/>
  <c r="J9591" i="140"/>
  <c r="J9583" i="140"/>
  <c r="J9575" i="140"/>
  <c r="J9567" i="140"/>
  <c r="J9559" i="140"/>
  <c r="J9551" i="140"/>
  <c r="J9543" i="140"/>
  <c r="J9535" i="140"/>
  <c r="J9527" i="140"/>
  <c r="J9519" i="140"/>
  <c r="J9511" i="140"/>
  <c r="J9503" i="140"/>
  <c r="J9495" i="140"/>
  <c r="J9487" i="140"/>
  <c r="J9479" i="140"/>
  <c r="J9471" i="140"/>
  <c r="J9463" i="140"/>
  <c r="J9455" i="140"/>
  <c r="J9440" i="140"/>
  <c r="J9438" i="140"/>
  <c r="J9413" i="140"/>
  <c r="J9385" i="140"/>
  <c r="J9369" i="140"/>
  <c r="J9222" i="140"/>
  <c r="G9214" i="140"/>
  <c r="J9437" i="140"/>
  <c r="J9380" i="140"/>
  <c r="J9375" i="140"/>
  <c r="J9316" i="140"/>
  <c r="J9311" i="140"/>
  <c r="K14" i="188"/>
  <c r="E667" i="140"/>
  <c r="E654" i="140"/>
  <c r="E638" i="140"/>
  <c r="E387" i="140"/>
  <c r="J10056" i="140"/>
  <c r="J10048" i="140"/>
  <c r="J10016" i="140"/>
  <c r="J9984" i="140"/>
  <c r="J9952" i="140"/>
  <c r="J9928" i="140"/>
  <c r="J9896" i="140"/>
  <c r="J9864" i="140"/>
  <c r="J9823" i="140"/>
  <c r="J9747" i="140"/>
  <c r="J9723" i="140"/>
  <c r="J9715" i="140"/>
  <c r="J9683" i="140"/>
  <c r="J9595" i="140"/>
  <c r="J9523" i="140"/>
  <c r="J9467" i="140"/>
  <c r="J9412" i="140"/>
  <c r="J9407" i="140"/>
  <c r="J9343" i="140"/>
  <c r="G249" i="162"/>
  <c r="G241" i="162"/>
  <c r="I396" i="162"/>
  <c r="J396" i="162" s="1"/>
  <c r="H408" i="162"/>
  <c r="I408" i="162" s="1"/>
  <c r="J408" i="162" s="1"/>
  <c r="E7332" i="140"/>
  <c r="M25" i="188"/>
  <c r="N25" i="188" s="1"/>
  <c r="O47" i="188"/>
  <c r="O48" i="188" s="1"/>
  <c r="O49" i="188" s="1"/>
  <c r="S14" i="188"/>
  <c r="T26" i="188" s="1"/>
  <c r="M37" i="188"/>
  <c r="N37" i="188" s="1"/>
  <c r="E663" i="140"/>
  <c r="E634" i="140"/>
  <c r="E468" i="140"/>
  <c r="E386" i="140"/>
  <c r="E698" i="140"/>
  <c r="J9450" i="140"/>
  <c r="J9408" i="140"/>
  <c r="J9398" i="140"/>
  <c r="J9395" i="140"/>
  <c r="J9386" i="140"/>
  <c r="H28" i="154"/>
  <c r="H39" i="158"/>
  <c r="K90" i="136" s="1"/>
  <c r="AA24" i="188"/>
  <c r="AB24" i="188" s="1"/>
  <c r="I17" i="188"/>
  <c r="I20" i="188" s="1"/>
  <c r="I23" i="188" s="1"/>
  <c r="M42" i="188"/>
  <c r="M47" i="188"/>
  <c r="M48" i="188" s="1"/>
  <c r="M49" i="188" s="1"/>
  <c r="P26" i="188"/>
  <c r="O35" i="188"/>
  <c r="AA25" i="188"/>
  <c r="AB25" i="188" s="1"/>
  <c r="AA35" i="188"/>
  <c r="AA41" i="188"/>
  <c r="AA47" i="188"/>
  <c r="AA48" i="188" s="1"/>
  <c r="AA49" i="188" s="1"/>
  <c r="AA29" i="188"/>
  <c r="AA36" i="188"/>
  <c r="I25" i="188"/>
  <c r="J25" i="188" s="1"/>
  <c r="I36" i="188"/>
  <c r="I41" i="188"/>
  <c r="I35" i="188"/>
  <c r="I47" i="188"/>
  <c r="I48" i="188" s="1"/>
  <c r="I49" i="188" s="1"/>
  <c r="I30" i="188"/>
  <c r="M35" i="188"/>
  <c r="G14" i="188"/>
  <c r="G26" i="188"/>
  <c r="Q14" i="188"/>
  <c r="Q26" i="188"/>
  <c r="K13" i="188"/>
  <c r="F13" i="147"/>
  <c r="H22" i="192"/>
  <c r="I20" i="136" s="1"/>
  <c r="E651" i="140"/>
  <c r="E670" i="140"/>
  <c r="E635" i="140"/>
  <c r="E691" i="140"/>
  <c r="E678" i="140"/>
  <c r="E671" i="140"/>
  <c r="E655" i="140"/>
  <c r="E642" i="140"/>
  <c r="E706" i="140"/>
  <c r="E145" i="162"/>
  <c r="E452" i="162"/>
  <c r="E504" i="162" s="1"/>
  <c r="E122" i="162"/>
  <c r="E174" i="162" s="1"/>
  <c r="E302" i="162" s="1"/>
  <c r="E201" i="162"/>
  <c r="E228" i="162" s="1"/>
  <c r="E255" i="162" s="1"/>
  <c r="E445" i="162"/>
  <c r="E497" i="162" s="1"/>
  <c r="E482" i="162"/>
  <c r="E534" i="162" s="1"/>
  <c r="E152" i="162"/>
  <c r="J10061" i="140"/>
  <c r="J10053" i="140"/>
  <c r="J10029" i="140"/>
  <c r="J10021" i="140"/>
  <c r="J9997" i="140"/>
  <c r="J9989" i="140"/>
  <c r="J9965" i="140"/>
  <c r="J9957" i="140"/>
  <c r="J9933" i="140"/>
  <c r="J9925" i="140"/>
  <c r="J9901" i="140"/>
  <c r="J9893" i="140"/>
  <c r="J9869" i="140"/>
  <c r="J9861" i="140"/>
  <c r="J9828" i="140"/>
  <c r="J9820" i="140"/>
  <c r="J9760" i="140"/>
  <c r="J9752" i="140"/>
  <c r="J9728" i="140"/>
  <c r="J9720" i="140"/>
  <c r="J9696" i="140"/>
  <c r="J9688" i="140"/>
  <c r="J9664" i="140"/>
  <c r="J9656" i="140"/>
  <c r="J9632" i="140"/>
  <c r="J9624" i="140"/>
  <c r="J9600" i="140"/>
  <c r="J9592" i="140"/>
  <c r="J9568" i="140"/>
  <c r="J9560" i="140"/>
  <c r="J9536" i="140"/>
  <c r="J9528" i="140"/>
  <c r="J9504" i="140"/>
  <c r="J9496" i="140"/>
  <c r="J9472" i="140"/>
  <c r="J9464" i="140"/>
  <c r="J9405" i="140"/>
  <c r="J9401" i="140"/>
  <c r="J9430" i="140"/>
  <c r="J9427" i="140"/>
  <c r="J9418" i="140"/>
  <c r="J9383" i="140"/>
  <c r="J9376" i="140"/>
  <c r="J9366" i="140"/>
  <c r="J9363" i="140"/>
  <c r="J9354" i="140"/>
  <c r="J9319" i="140"/>
  <c r="J9312" i="140"/>
  <c r="J8344" i="140"/>
  <c r="J9302" i="140"/>
  <c r="J8338" i="140"/>
  <c r="J9288" i="140"/>
  <c r="D40" i="136"/>
  <c r="F14" i="147"/>
  <c r="J9423" i="140"/>
  <c r="J9391" i="140"/>
  <c r="J9359" i="140"/>
  <c r="J9327" i="140"/>
  <c r="J8302" i="140"/>
  <c r="J9252" i="140"/>
  <c r="J8270" i="140"/>
  <c r="J9220" i="140"/>
  <c r="J9434" i="140"/>
  <c r="J9424" i="140"/>
  <c r="J9414" i="140"/>
  <c r="J9411" i="140"/>
  <c r="J9402" i="140"/>
  <c r="J9392" i="140"/>
  <c r="J9382" i="140"/>
  <c r="J9379" i="140"/>
  <c r="J9370" i="140"/>
  <c r="J9360" i="140"/>
  <c r="J9350" i="140"/>
  <c r="J9347" i="140"/>
  <c r="J9338" i="140"/>
  <c r="J9328" i="140"/>
  <c r="J9318" i="140"/>
  <c r="J9315" i="140"/>
  <c r="J9306" i="140"/>
  <c r="J8322" i="140"/>
  <c r="J9248" i="140"/>
  <c r="J8298" i="140"/>
  <c r="J8271" i="140"/>
  <c r="J1370" i="140"/>
  <c r="J171" i="140"/>
  <c r="G317" i="140"/>
  <c r="J161" i="140"/>
  <c r="H307" i="140"/>
  <c r="J145" i="140"/>
  <c r="H291" i="140"/>
  <c r="H274" i="140"/>
  <c r="H2333" i="140"/>
  <c r="J2333" i="140" s="1"/>
  <c r="H2332" i="140"/>
  <c r="J2332" i="140" s="1"/>
  <c r="H250" i="140"/>
  <c r="J96" i="140"/>
  <c r="H2148" i="140"/>
  <c r="J2148" i="140" s="1"/>
  <c r="H242" i="140"/>
  <c r="F640" i="140"/>
  <c r="F474" i="140"/>
  <c r="J474" i="140" s="1"/>
  <c r="F247" i="140"/>
  <c r="F392" i="140"/>
  <c r="J392" i="140" s="1"/>
  <c r="H266" i="140"/>
  <c r="J266" i="140" s="1"/>
  <c r="H258" i="140"/>
  <c r="F633" i="140"/>
  <c r="J94" i="140"/>
  <c r="F467" i="140"/>
  <c r="J467" i="140" s="1"/>
  <c r="F385" i="140"/>
  <c r="J385" i="140" s="1"/>
  <c r="F691" i="140"/>
  <c r="J152" i="140"/>
  <c r="F525" i="140"/>
  <c r="J525" i="140" s="1"/>
  <c r="F298" i="140"/>
  <c r="J298" i="140" s="1"/>
  <c r="F685" i="140"/>
  <c r="J146" i="140"/>
  <c r="F292" i="140"/>
  <c r="F519" i="140"/>
  <c r="J519" i="140" s="1"/>
  <c r="F437" i="140"/>
  <c r="J437" i="140" s="1"/>
  <c r="J185" i="140"/>
  <c r="G331" i="140"/>
  <c r="J2068" i="140"/>
  <c r="J179" i="140"/>
  <c r="G325" i="140"/>
  <c r="J325" i="140" s="1"/>
  <c r="J176" i="140"/>
  <c r="G322" i="140"/>
  <c r="J322" i="140" s="1"/>
  <c r="J166" i="140"/>
  <c r="H312" i="140"/>
  <c r="H286" i="140"/>
  <c r="J124" i="140"/>
  <c r="J108" i="140"/>
  <c r="F647" i="140"/>
  <c r="F399" i="140"/>
  <c r="J399" i="140" s="1"/>
  <c r="F481" i="140"/>
  <c r="J481" i="140" s="1"/>
  <c r="F637" i="140"/>
  <c r="J98" i="140"/>
  <c r="F471" i="140"/>
  <c r="J471" i="140" s="1"/>
  <c r="F389" i="140"/>
  <c r="J389" i="140" s="1"/>
  <c r="J120" i="140"/>
  <c r="F659" i="140"/>
  <c r="F411" i="140"/>
  <c r="J411" i="140" s="1"/>
  <c r="F493" i="140"/>
  <c r="J493" i="140" s="1"/>
  <c r="J131" i="140"/>
  <c r="F277" i="140"/>
  <c r="F504" i="140"/>
  <c r="J504" i="140" s="1"/>
  <c r="F670" i="140"/>
  <c r="F422" i="140"/>
  <c r="J422" i="140" s="1"/>
  <c r="J165" i="140"/>
  <c r="F538" i="140"/>
  <c r="J538" i="140" s="1"/>
  <c r="F704" i="140"/>
  <c r="F456" i="140"/>
  <c r="J456" i="140" s="1"/>
  <c r="F311" i="140"/>
  <c r="F687" i="140"/>
  <c r="J148" i="140"/>
  <c r="F521" i="140"/>
  <c r="J521" i="140" s="1"/>
  <c r="F294" i="140"/>
  <c r="J294" i="140" s="1"/>
  <c r="F439" i="140"/>
  <c r="J439" i="140" s="1"/>
  <c r="F678" i="140"/>
  <c r="F285" i="140"/>
  <c r="F512" i="140"/>
  <c r="J512" i="140" s="1"/>
  <c r="J139" i="140"/>
  <c r="J387" i="140"/>
  <c r="J175" i="140"/>
  <c r="G321" i="140"/>
  <c r="J321" i="140" s="1"/>
  <c r="J132" i="140"/>
  <c r="J112" i="140"/>
  <c r="F651" i="140"/>
  <c r="F403" i="140"/>
  <c r="J403" i="140" s="1"/>
  <c r="F485" i="140"/>
  <c r="J485" i="140" s="1"/>
  <c r="J310" i="140"/>
  <c r="J10191" i="140"/>
  <c r="J431" i="140"/>
  <c r="J157" i="140"/>
  <c r="F644" i="140"/>
  <c r="F478" i="140"/>
  <c r="J478" i="140" s="1"/>
  <c r="F251" i="140"/>
  <c r="J116" i="140"/>
  <c r="F655" i="140"/>
  <c r="F407" i="140"/>
  <c r="J407" i="140" s="1"/>
  <c r="F489" i="140"/>
  <c r="J489" i="140" s="1"/>
  <c r="F444" i="140"/>
  <c r="J444" i="140" s="1"/>
  <c r="F440" i="140"/>
  <c r="J440" i="140" s="1"/>
  <c r="F429" i="140"/>
  <c r="J429" i="140" s="1"/>
  <c r="F271" i="140"/>
  <c r="J181" i="140"/>
  <c r="J153" i="140"/>
  <c r="F643" i="140"/>
  <c r="J104" i="140"/>
  <c r="F639" i="140"/>
  <c r="J639" i="140" s="1"/>
  <c r="J100" i="140"/>
  <c r="F667" i="140"/>
  <c r="J128" i="140"/>
  <c r="J140" i="140"/>
  <c r="J304" i="140"/>
  <c r="J253" i="140"/>
  <c r="F707" i="140"/>
  <c r="J168" i="140"/>
  <c r="F703" i="140"/>
  <c r="J164" i="140"/>
  <c r="J9846" i="140"/>
  <c r="J9842" i="140"/>
  <c r="J9790" i="140"/>
  <c r="J9786" i="140"/>
  <c r="J9791" i="140"/>
  <c r="J9787" i="140"/>
  <c r="J8307" i="140"/>
  <c r="J9257" i="140"/>
  <c r="J215" i="140"/>
  <c r="F516" i="162"/>
  <c r="G464" i="162"/>
  <c r="G516" i="162" s="1"/>
  <c r="G254" i="162"/>
  <c r="J507" i="140"/>
  <c r="J387" i="162"/>
  <c r="H404" i="162"/>
  <c r="I404" i="162" s="1"/>
  <c r="J404" i="162" s="1"/>
  <c r="J355" i="162"/>
  <c r="G174" i="162"/>
  <c r="J174" i="162" s="1"/>
  <c r="G169" i="162"/>
  <c r="J169" i="162" s="1"/>
  <c r="F147" i="162"/>
  <c r="J147" i="162" s="1"/>
  <c r="J144" i="162"/>
  <c r="G136" i="162"/>
  <c r="J136" i="162" s="1"/>
  <c r="F477" i="162"/>
  <c r="F472" i="162"/>
  <c r="I394" i="162"/>
  <c r="J394" i="162" s="1"/>
  <c r="J359" i="162"/>
  <c r="G164" i="162"/>
  <c r="J193" i="162"/>
  <c r="F220" i="162"/>
  <c r="G168" i="162"/>
  <c r="J168" i="162" s="1"/>
  <c r="F148" i="162"/>
  <c r="J148" i="162" s="1"/>
  <c r="J96" i="162"/>
  <c r="J367" i="162"/>
  <c r="J153" i="162"/>
  <c r="G160" i="162"/>
  <c r="H62" i="162"/>
  <c r="J675" i="140" l="1"/>
  <c r="J246" i="162"/>
  <c r="J674" i="140"/>
  <c r="J654" i="140"/>
  <c r="J248" i="162"/>
  <c r="J662" i="140"/>
  <c r="J657" i="140"/>
  <c r="J653" i="140"/>
  <c r="J634" i="140"/>
  <c r="J683" i="140"/>
  <c r="J633" i="140"/>
  <c r="J647" i="140"/>
  <c r="J637" i="140"/>
  <c r="J659" i="140"/>
  <c r="J651" i="140"/>
  <c r="J644" i="140"/>
  <c r="J655" i="140"/>
  <c r="J667" i="140"/>
  <c r="J677" i="140"/>
  <c r="J661" i="140"/>
  <c r="J693" i="140"/>
  <c r="J646" i="140"/>
  <c r="J680" i="140"/>
  <c r="J702" i="140"/>
  <c r="J704" i="140"/>
  <c r="J678" i="140"/>
  <c r="J682" i="140"/>
  <c r="J701" i="140"/>
  <c r="J686" i="140"/>
  <c r="J645" i="140"/>
  <c r="J666" i="140"/>
  <c r="J668" i="140"/>
  <c r="J642" i="140"/>
  <c r="J690" i="140"/>
  <c r="J670" i="140"/>
  <c r="J652" i="140"/>
  <c r="J648" i="140"/>
  <c r="J649" i="140"/>
  <c r="J638" i="140"/>
  <c r="J665" i="140"/>
  <c r="J699" i="140"/>
  <c r="J663" i="140"/>
  <c r="J672" i="140"/>
  <c r="J697" i="140"/>
  <c r="J635" i="140"/>
  <c r="J706" i="140"/>
  <c r="J684" i="140"/>
  <c r="J673" i="140"/>
  <c r="J685" i="140"/>
  <c r="J640" i="140"/>
  <c r="J691" i="140"/>
  <c r="J707" i="140"/>
  <c r="J687" i="140"/>
  <c r="J703" i="140"/>
  <c r="G20" i="146"/>
  <c r="F21" i="146"/>
  <c r="J170" i="162"/>
  <c r="J109" i="162"/>
  <c r="J161" i="162"/>
  <c r="F313" i="162"/>
  <c r="J313" i="162" s="1"/>
  <c r="F493" i="162"/>
  <c r="J493" i="162" s="1"/>
  <c r="J441" i="162"/>
  <c r="J440" i="162"/>
  <c r="F492" i="162"/>
  <c r="J492" i="162" s="1"/>
  <c r="J442" i="162"/>
  <c r="F494" i="162"/>
  <c r="J494" i="162" s="1"/>
  <c r="J333" i="162"/>
  <c r="D67" i="136" s="1"/>
  <c r="F67" i="136" s="1"/>
  <c r="F163" i="162"/>
  <c r="J111" i="162"/>
  <c r="G461" i="162"/>
  <c r="J475" i="162"/>
  <c r="F527" i="162"/>
  <c r="J527" i="162" s="1"/>
  <c r="F164" i="162"/>
  <c r="J112" i="162"/>
  <c r="J162" i="162"/>
  <c r="F314" i="162"/>
  <c r="J314" i="162" s="1"/>
  <c r="J189" i="162"/>
  <c r="F216" i="162"/>
  <c r="F243" i="162" s="1"/>
  <c r="J165" i="162"/>
  <c r="F317" i="162"/>
  <c r="J317" i="162" s="1"/>
  <c r="J281" i="162"/>
  <c r="J291" i="162" s="1"/>
  <c r="D64" i="136" s="1"/>
  <c r="J152" i="162"/>
  <c r="J132" i="162"/>
  <c r="E392" i="162"/>
  <c r="E404" i="162" s="1"/>
  <c r="F500" i="162"/>
  <c r="J500" i="162" s="1"/>
  <c r="J448" i="162"/>
  <c r="E393" i="162"/>
  <c r="E405" i="162" s="1"/>
  <c r="J131" i="162"/>
  <c r="J374" i="162"/>
  <c r="D69" i="136" s="1"/>
  <c r="H231" i="162"/>
  <c r="E431" i="162"/>
  <c r="E430" i="162"/>
  <c r="J74" i="162"/>
  <c r="H232" i="162"/>
  <c r="J75" i="162"/>
  <c r="H233" i="162"/>
  <c r="J76" i="162"/>
  <c r="H234" i="162"/>
  <c r="F256" i="162"/>
  <c r="J256" i="162" s="1"/>
  <c r="J202" i="162"/>
  <c r="F228" i="162"/>
  <c r="J201" i="162"/>
  <c r="F214" i="162"/>
  <c r="J187" i="162"/>
  <c r="F226" i="162"/>
  <c r="J199" i="162"/>
  <c r="F172" i="162"/>
  <c r="J172" i="162" s="1"/>
  <c r="J120" i="162"/>
  <c r="J127" i="162"/>
  <c r="F171" i="162"/>
  <c r="J119" i="162"/>
  <c r="F505" i="162"/>
  <c r="J505" i="162" s="1"/>
  <c r="J453" i="162"/>
  <c r="G462" i="162"/>
  <c r="F514" i="162"/>
  <c r="G467" i="162"/>
  <c r="F519" i="162"/>
  <c r="J483" i="162"/>
  <c r="F535" i="162"/>
  <c r="J535" i="162" s="1"/>
  <c r="J452" i="162"/>
  <c r="F504" i="162"/>
  <c r="J504" i="162" s="1"/>
  <c r="F532" i="162"/>
  <c r="J532" i="162" s="1"/>
  <c r="J480" i="162"/>
  <c r="F9214" i="140"/>
  <c r="J9214" i="140" s="1"/>
  <c r="J9298" i="140"/>
  <c r="J7308" i="140"/>
  <c r="L6444" i="140"/>
  <c r="L7308" i="140" s="1"/>
  <c r="I10196" i="140"/>
  <c r="J10196" i="140" s="1"/>
  <c r="E6141" i="140"/>
  <c r="E7018" i="140"/>
  <c r="E7468" i="140" s="1"/>
  <c r="E6137" i="140"/>
  <c r="E7014" i="140"/>
  <c r="E7464" i="140" s="1"/>
  <c r="J5403" i="140"/>
  <c r="H2792" i="140"/>
  <c r="J2792" i="140" s="1"/>
  <c r="H2793" i="140"/>
  <c r="J2793" i="140" s="1"/>
  <c r="H6271" i="140"/>
  <c r="J6271" i="140" s="1"/>
  <c r="H2794" i="140"/>
  <c r="J2794" i="140" s="1"/>
  <c r="H2796" i="140"/>
  <c r="J2796" i="140" s="1"/>
  <c r="H2797" i="140"/>
  <c r="J2797" i="140" s="1"/>
  <c r="H2798" i="140"/>
  <c r="J2798" i="140" s="1"/>
  <c r="H2799" i="140"/>
  <c r="J2799" i="140" s="1"/>
  <c r="H2800" i="140"/>
  <c r="J2800" i="140" s="1"/>
  <c r="H2801" i="140"/>
  <c r="J2801" i="140" s="1"/>
  <c r="H2791" i="140"/>
  <c r="J2791" i="140" s="1"/>
  <c r="H6269" i="140"/>
  <c r="J6269" i="140" s="1"/>
  <c r="E4401" i="140"/>
  <c r="E5271" i="140"/>
  <c r="E4397" i="140"/>
  <c r="E5267" i="140"/>
  <c r="H2795" i="140"/>
  <c r="J2795" i="140" s="1"/>
  <c r="E2663" i="140"/>
  <c r="E3532" i="140"/>
  <c r="E2659" i="140"/>
  <c r="E3528" i="140"/>
  <c r="J1481" i="140"/>
  <c r="J1478" i="140"/>
  <c r="J1485" i="140"/>
  <c r="J1424" i="140"/>
  <c r="J1473" i="140"/>
  <c r="E2957" i="140"/>
  <c r="E3826" i="140"/>
  <c r="E8342" i="140"/>
  <c r="E9292" i="140" s="1"/>
  <c r="E6443" i="140"/>
  <c r="E7340" i="140" s="1"/>
  <c r="E5566" i="140"/>
  <c r="E2088" i="140"/>
  <c r="J1482" i="140"/>
  <c r="J9296" i="140"/>
  <c r="J9291" i="140"/>
  <c r="E4696" i="140"/>
  <c r="H2098" i="140"/>
  <c r="J2098" i="140" s="1"/>
  <c r="H2099" i="140"/>
  <c r="J2099" i="140" s="1"/>
  <c r="H2100" i="140"/>
  <c r="J2100" i="140" s="1"/>
  <c r="H2101" i="140"/>
  <c r="J2101" i="140" s="1"/>
  <c r="H2102" i="140"/>
  <c r="J2102" i="140" s="1"/>
  <c r="H2103" i="140"/>
  <c r="J2103" i="140" s="1"/>
  <c r="H2104" i="140"/>
  <c r="J2104" i="140" s="1"/>
  <c r="H2105" i="140"/>
  <c r="J2105" i="140" s="1"/>
  <c r="H2106" i="140"/>
  <c r="J2106" i="140" s="1"/>
  <c r="H2107" i="140"/>
  <c r="J2107" i="140" s="1"/>
  <c r="H2108" i="140"/>
  <c r="J2108" i="140" s="1"/>
  <c r="J1494" i="140"/>
  <c r="J1599" i="140"/>
  <c r="J272" i="140"/>
  <c r="J9293" i="140"/>
  <c r="J1628" i="140"/>
  <c r="J244" i="140"/>
  <c r="J9239" i="140"/>
  <c r="J8289" i="140"/>
  <c r="J9216" i="140"/>
  <c r="J8266" i="140"/>
  <c r="J8276" i="140"/>
  <c r="J9226" i="140"/>
  <c r="J8267" i="140"/>
  <c r="J9217" i="140"/>
  <c r="J1883" i="140"/>
  <c r="J1624" i="140"/>
  <c r="H1146" i="140"/>
  <c r="I1146" i="140" s="1"/>
  <c r="J1146" i="140" s="1"/>
  <c r="H2094" i="140"/>
  <c r="J2094" i="140" s="1"/>
  <c r="J93" i="140"/>
  <c r="J234" i="140" s="1"/>
  <c r="J8294" i="140"/>
  <c r="J9244" i="140"/>
  <c r="J9240" i="140"/>
  <c r="J8290" i="140"/>
  <c r="H2092" i="140"/>
  <c r="J2092" i="140" s="1"/>
  <c r="H549" i="140"/>
  <c r="H632" i="140" s="1"/>
  <c r="J632" i="140" s="1"/>
  <c r="H2095" i="140"/>
  <c r="J2095" i="140" s="1"/>
  <c r="J9262" i="140"/>
  <c r="J8312" i="140"/>
  <c r="H239" i="140"/>
  <c r="J239" i="140" s="1"/>
  <c r="H2097" i="140"/>
  <c r="J2097" i="140" s="1"/>
  <c r="H2096" i="140"/>
  <c r="J2096" i="140" s="1"/>
  <c r="J2041" i="140"/>
  <c r="J9235" i="140"/>
  <c r="J8285" i="140"/>
  <c r="J1903" i="140"/>
  <c r="J1868" i="140"/>
  <c r="D9" i="136"/>
  <c r="J380" i="140"/>
  <c r="J602" i="140"/>
  <c r="J9273" i="140"/>
  <c r="J8323" i="140"/>
  <c r="J9264" i="140"/>
  <c r="J9256" i="140"/>
  <c r="J271" i="140"/>
  <c r="J2042" i="140"/>
  <c r="J1902" i="140"/>
  <c r="J1642" i="140"/>
  <c r="J9233" i="140"/>
  <c r="J8283" i="140"/>
  <c r="J9219" i="140"/>
  <c r="J8269" i="140"/>
  <c r="J1889" i="140"/>
  <c r="J331" i="140"/>
  <c r="J1716" i="140"/>
  <c r="J1166" i="140"/>
  <c r="J1160" i="140"/>
  <c r="J1620" i="140"/>
  <c r="J1495" i="140"/>
  <c r="J9297" i="140"/>
  <c r="J9285" i="140"/>
  <c r="J8335" i="140"/>
  <c r="J9281" i="140"/>
  <c r="J8331" i="140"/>
  <c r="J9253" i="140"/>
  <c r="J8303" i="140"/>
  <c r="J9237" i="140"/>
  <c r="J8287" i="140"/>
  <c r="J276" i="140"/>
  <c r="J264" i="140"/>
  <c r="J273" i="140"/>
  <c r="J225" i="162"/>
  <c r="AF26" i="188"/>
  <c r="J317" i="140"/>
  <c r="J8286" i="140"/>
  <c r="J9236" i="140"/>
  <c r="J9268" i="140"/>
  <c r="J8318" i="140"/>
  <c r="F528" i="162"/>
  <c r="J528" i="162" s="1"/>
  <c r="J476" i="162"/>
  <c r="F502" i="162"/>
  <c r="J502" i="162" s="1"/>
  <c r="J450" i="162"/>
  <c r="J9269" i="140"/>
  <c r="J8319" i="140"/>
  <c r="J1623" i="140"/>
  <c r="K47" i="136"/>
  <c r="K78" i="136"/>
  <c r="J474" i="162"/>
  <c r="F526" i="162"/>
  <c r="J526" i="162" s="1"/>
  <c r="F501" i="162"/>
  <c r="J501" i="162" s="1"/>
  <c r="J449" i="162"/>
  <c r="F218" i="162"/>
  <c r="J191" i="162"/>
  <c r="J9232" i="140"/>
  <c r="J8282" i="140"/>
  <c r="J1914" i="140"/>
  <c r="J9251" i="140"/>
  <c r="J8301" i="140"/>
  <c r="J9274" i="140"/>
  <c r="J8324" i="140"/>
  <c r="J1959" i="140"/>
  <c r="J1634" i="140"/>
  <c r="J1633" i="140"/>
  <c r="J1911" i="140"/>
  <c r="J1629" i="140"/>
  <c r="J1906" i="140"/>
  <c r="J1644" i="140"/>
  <c r="J1715" i="140"/>
  <c r="J1640" i="140"/>
  <c r="J9261" i="140"/>
  <c r="J8311" i="140"/>
  <c r="J1820" i="140"/>
  <c r="J1677" i="140"/>
  <c r="J1376" i="140"/>
  <c r="J9287" i="140"/>
  <c r="J8337" i="140"/>
  <c r="J9242" i="140"/>
  <c r="J8292" i="140"/>
  <c r="J1378" i="140"/>
  <c r="J1675" i="140"/>
  <c r="J1672" i="140"/>
  <c r="J1670" i="140"/>
  <c r="J1669" i="140"/>
  <c r="J1380" i="140"/>
  <c r="J8327" i="140"/>
  <c r="J9277" i="140"/>
  <c r="J9223" i="140"/>
  <c r="J8273" i="140"/>
  <c r="D12" i="147"/>
  <c r="E27" i="147"/>
  <c r="G27" i="147" s="1"/>
  <c r="H251" i="162"/>
  <c r="J251" i="162" s="1"/>
  <c r="J224" i="162"/>
  <c r="J8288" i="140"/>
  <c r="J9238" i="140"/>
  <c r="J1161" i="140"/>
  <c r="J9249" i="140"/>
  <c r="J8299" i="140"/>
  <c r="F518" i="162"/>
  <c r="G466" i="162"/>
  <c r="K95" i="136"/>
  <c r="M95" i="136" s="1"/>
  <c r="H48" i="161"/>
  <c r="K58" i="136"/>
  <c r="K30" i="136"/>
  <c r="K13" i="136"/>
  <c r="F175" i="162"/>
  <c r="J175" i="162" s="1"/>
  <c r="J123" i="162"/>
  <c r="AE31" i="188"/>
  <c r="AE29" i="188"/>
  <c r="AG31" i="188"/>
  <c r="AH26" i="188"/>
  <c r="I77" i="136"/>
  <c r="I46" i="136"/>
  <c r="J9" i="136"/>
  <c r="J54" i="136"/>
  <c r="H253" i="162"/>
  <c r="J443" i="162"/>
  <c r="F495" i="162"/>
  <c r="J495" i="162" s="1"/>
  <c r="K23" i="136"/>
  <c r="K69" i="136"/>
  <c r="K46" i="136"/>
  <c r="K77" i="136"/>
  <c r="I22" i="136"/>
  <c r="I65" i="136"/>
  <c r="K54" i="136"/>
  <c r="K9" i="136"/>
  <c r="E17" i="188"/>
  <c r="E20" i="188" s="1"/>
  <c r="E37" i="188"/>
  <c r="F37" i="188" s="1"/>
  <c r="K14" i="136"/>
  <c r="K59" i="136"/>
  <c r="K31" i="136"/>
  <c r="I59" i="136"/>
  <c r="I14" i="136"/>
  <c r="I31" i="136"/>
  <c r="K16" i="136"/>
  <c r="K61" i="136"/>
  <c r="K33" i="136"/>
  <c r="I69" i="136"/>
  <c r="I23" i="136"/>
  <c r="H48" i="170"/>
  <c r="I93" i="136"/>
  <c r="M93" i="136" s="1"/>
  <c r="I54" i="136"/>
  <c r="I9" i="136"/>
  <c r="M92" i="136"/>
  <c r="M90" i="136"/>
  <c r="M94" i="136"/>
  <c r="F252" i="162"/>
  <c r="J252" i="162" s="1"/>
  <c r="J1985" i="140"/>
  <c r="D75" i="136"/>
  <c r="I565" i="162"/>
  <c r="J565" i="162" s="1"/>
  <c r="J329" i="140"/>
  <c r="D74" i="136"/>
  <c r="I563" i="162"/>
  <c r="J563" i="162" s="1"/>
  <c r="J8295" i="140"/>
  <c r="J9266" i="140"/>
  <c r="F513" i="162"/>
  <c r="D71" i="136"/>
  <c r="I554" i="162"/>
  <c r="J554" i="162" s="1"/>
  <c r="J198" i="162"/>
  <c r="J560" i="140"/>
  <c r="H48" i="171"/>
  <c r="J438" i="162"/>
  <c r="J269" i="140"/>
  <c r="L26" i="188"/>
  <c r="J118" i="162"/>
  <c r="AE37" i="188"/>
  <c r="AF37" i="188" s="1"/>
  <c r="J8264" i="140"/>
  <c r="J8308" i="140"/>
  <c r="J9275" i="140"/>
  <c r="J8305" i="140"/>
  <c r="J1438" i="140"/>
  <c r="J1870" i="140"/>
  <c r="J1626" i="140"/>
  <c r="J1537" i="140"/>
  <c r="J8309" i="140"/>
  <c r="J1479" i="140"/>
  <c r="J9259" i="140"/>
  <c r="T20" i="188"/>
  <c r="F217" i="162"/>
  <c r="J1752" i="140"/>
  <c r="J1590" i="140"/>
  <c r="J1907" i="140"/>
  <c r="D35" i="136"/>
  <c r="J1149" i="140"/>
  <c r="J1673" i="140"/>
  <c r="J1638" i="140"/>
  <c r="J1664" i="140"/>
  <c r="J1676" i="140"/>
  <c r="J1641" i="140"/>
  <c r="J1671" i="140"/>
  <c r="J1643" i="140"/>
  <c r="J1639" i="140"/>
  <c r="J1647" i="140"/>
  <c r="J1667" i="140"/>
  <c r="J1674" i="140"/>
  <c r="J1636" i="140"/>
  <c r="J263" i="140"/>
  <c r="J1720" i="140"/>
  <c r="J1652" i="140"/>
  <c r="J1651" i="140"/>
  <c r="J1649" i="140"/>
  <c r="J1650" i="140"/>
  <c r="J1662" i="140"/>
  <c r="J1663" i="140"/>
  <c r="J363" i="140"/>
  <c r="J1876" i="140"/>
  <c r="J8291" i="140"/>
  <c r="J1905" i="140"/>
  <c r="J1957" i="140"/>
  <c r="J2037" i="140"/>
  <c r="J9229" i="140"/>
  <c r="J608" i="140"/>
  <c r="J265" i="140"/>
  <c r="J603" i="140"/>
  <c r="J1758" i="140"/>
  <c r="J297" i="140"/>
  <c r="J332" i="140"/>
  <c r="J282" i="140"/>
  <c r="J342" i="140"/>
  <c r="J550" i="140"/>
  <c r="J1630" i="140"/>
  <c r="J1953" i="140"/>
  <c r="J8314" i="140"/>
  <c r="J1913" i="140"/>
  <c r="J8310" i="140"/>
  <c r="J618" i="140"/>
  <c r="J1975" i="140"/>
  <c r="J1592" i="140"/>
  <c r="J9243" i="140"/>
  <c r="J8332" i="140"/>
  <c r="J2053" i="140"/>
  <c r="J8334" i="140"/>
  <c r="J577" i="140"/>
  <c r="J8306" i="140"/>
  <c r="J9282" i="140"/>
  <c r="J330" i="140"/>
  <c r="J8293" i="140"/>
  <c r="J360" i="140"/>
  <c r="J8296" i="140"/>
  <c r="J1714" i="140"/>
  <c r="J1805" i="140"/>
  <c r="J1768" i="140"/>
  <c r="J1631" i="140"/>
  <c r="J1909" i="140"/>
  <c r="J1904" i="140"/>
  <c r="J1910" i="140"/>
  <c r="J1627" i="140"/>
  <c r="J1625" i="140"/>
  <c r="J283" i="140"/>
  <c r="J1908" i="140"/>
  <c r="J295" i="140"/>
  <c r="J583" i="140"/>
  <c r="J607" i="140"/>
  <c r="J1750" i="140"/>
  <c r="J1713" i="140"/>
  <c r="J267" i="140"/>
  <c r="J1384" i="140"/>
  <c r="J9265" i="140"/>
  <c r="J347" i="140"/>
  <c r="J352" i="140"/>
  <c r="J1822" i="140"/>
  <c r="J8315" i="140"/>
  <c r="J568" i="140"/>
  <c r="J8313" i="140"/>
  <c r="J573" i="140"/>
  <c r="J301" i="140"/>
  <c r="J1977" i="140"/>
  <c r="J319" i="140"/>
  <c r="J8326" i="140"/>
  <c r="J1665" i="140"/>
  <c r="J1849" i="140"/>
  <c r="J611" i="140"/>
  <c r="J1668" i="140"/>
  <c r="J1826" i="140"/>
  <c r="J1850" i="140"/>
  <c r="J8278" i="140"/>
  <c r="J613" i="140"/>
  <c r="J1983" i="140"/>
  <c r="J274" i="140"/>
  <c r="J8321" i="140"/>
  <c r="J1880" i="140"/>
  <c r="J571" i="140"/>
  <c r="J563" i="140"/>
  <c r="J1666" i="140"/>
  <c r="J8268" i="140"/>
  <c r="J597" i="140"/>
  <c r="J1645" i="140"/>
  <c r="J599" i="140"/>
  <c r="J1788" i="140"/>
  <c r="J8304" i="140"/>
  <c r="J1519" i="140"/>
  <c r="J8300" i="140"/>
  <c r="J9215" i="140"/>
  <c r="J8265" i="140"/>
  <c r="J1152" i="140"/>
  <c r="J610" i="140"/>
  <c r="J585" i="140"/>
  <c r="J1589" i="140"/>
  <c r="J326" i="140"/>
  <c r="J2024" i="140"/>
  <c r="J581" i="140"/>
  <c r="J341" i="140"/>
  <c r="J589" i="140"/>
  <c r="J353" i="140"/>
  <c r="J1999" i="140"/>
  <c r="J580" i="140"/>
  <c r="J1383" i="140"/>
  <c r="J1738" i="140"/>
  <c r="J1745" i="140"/>
  <c r="J1945" i="140"/>
  <c r="J378" i="140"/>
  <c r="J1381" i="140"/>
  <c r="J1949" i="140"/>
  <c r="J1872" i="140"/>
  <c r="J1717" i="140"/>
  <c r="J1598" i="140"/>
  <c r="J1382" i="140"/>
  <c r="J1719" i="140"/>
  <c r="J1851" i="140"/>
  <c r="J1385" i="140"/>
  <c r="J579" i="140"/>
  <c r="J1606" i="140"/>
  <c r="J1471" i="140"/>
  <c r="J1691" i="140"/>
  <c r="J1891" i="140"/>
  <c r="J9278" i="140"/>
  <c r="J8328" i="140"/>
  <c r="J596" i="140"/>
  <c r="J1377" i="140"/>
  <c r="J8277" i="140"/>
  <c r="J324" i="140"/>
  <c r="J361" i="140"/>
  <c r="J277" i="140"/>
  <c r="J619" i="140"/>
  <c r="J307" i="140"/>
  <c r="J620" i="140"/>
  <c r="J2077" i="140"/>
  <c r="J621" i="140"/>
  <c r="J1982" i="140"/>
  <c r="J8329" i="140"/>
  <c r="J1429" i="140"/>
  <c r="J1887" i="140"/>
  <c r="J587" i="140"/>
  <c r="G11" i="147"/>
  <c r="F227" i="162"/>
  <c r="J160" i="162"/>
  <c r="J108" i="162"/>
  <c r="J614" i="140"/>
  <c r="J556" i="140"/>
  <c r="J1712" i="140"/>
  <c r="J1475" i="140"/>
  <c r="J9231" i="140"/>
  <c r="J565" i="140"/>
  <c r="J8330" i="140"/>
  <c r="J1882" i="140"/>
  <c r="J595" i="140"/>
  <c r="J285" i="140"/>
  <c r="J594" i="140"/>
  <c r="J1784" i="140"/>
  <c r="J1578" i="140"/>
  <c r="J1884" i="140"/>
  <c r="J1885" i="140"/>
  <c r="J328" i="140"/>
  <c r="J8233" i="140"/>
  <c r="D42" i="136" s="1"/>
  <c r="J8320" i="140"/>
  <c r="J1766" i="140"/>
  <c r="J559" i="140"/>
  <c r="J2025" i="140"/>
  <c r="J2027" i="140"/>
  <c r="J2022" i="140"/>
  <c r="J2026" i="140"/>
  <c r="J2023" i="140"/>
  <c r="J2028" i="140"/>
  <c r="J1612" i="140"/>
  <c r="J1770" i="140"/>
  <c r="J1995" i="140"/>
  <c r="J1993" i="140"/>
  <c r="J1890" i="140"/>
  <c r="J312" i="140"/>
  <c r="J302" i="140"/>
  <c r="J362" i="140"/>
  <c r="J1991" i="140"/>
  <c r="J1852" i="140"/>
  <c r="J605" i="140"/>
  <c r="J1395" i="140"/>
  <c r="J1711" i="140"/>
  <c r="J1997" i="140"/>
  <c r="J270" i="140"/>
  <c r="J1989" i="140"/>
  <c r="J1491" i="140"/>
  <c r="J248" i="140"/>
  <c r="J1426" i="140"/>
  <c r="J1157" i="140"/>
  <c r="J245" i="140"/>
  <c r="J251" i="140"/>
  <c r="J1689" i="140"/>
  <c r="J1759" i="140"/>
  <c r="J553" i="140"/>
  <c r="J247" i="140"/>
  <c r="J257" i="140"/>
  <c r="J1151" i="140"/>
  <c r="J1082" i="140"/>
  <c r="J1165" i="140"/>
  <c r="H679" i="140"/>
  <c r="J679" i="140" s="1"/>
  <c r="J2069" i="140"/>
  <c r="J256" i="140"/>
  <c r="J612" i="140"/>
  <c r="J1155" i="140"/>
  <c r="J1156" i="140"/>
  <c r="J260" i="140"/>
  <c r="J615" i="140"/>
  <c r="J1150" i="140"/>
  <c r="J1081" i="140"/>
  <c r="J246" i="140"/>
  <c r="J242" i="140"/>
  <c r="J254" i="140"/>
  <c r="J252" i="140"/>
  <c r="J1167" i="140"/>
  <c r="J623" i="140"/>
  <c r="J1162" i="140"/>
  <c r="J255" i="140"/>
  <c r="J258" i="140"/>
  <c r="J250" i="140"/>
  <c r="J600" i="140"/>
  <c r="J1159" i="140"/>
  <c r="J8280" i="140"/>
  <c r="J591" i="140"/>
  <c r="J554" i="140"/>
  <c r="J1930" i="140"/>
  <c r="J194" i="162"/>
  <c r="J2072" i="140"/>
  <c r="J588" i="140"/>
  <c r="J336" i="140"/>
  <c r="J1810" i="140"/>
  <c r="J2059" i="140"/>
  <c r="J566" i="140"/>
  <c r="J1811" i="140"/>
  <c r="J552" i="140"/>
  <c r="J582" i="140"/>
  <c r="J1490" i="140"/>
  <c r="C36" i="188"/>
  <c r="J1685" i="140"/>
  <c r="J451" i="162"/>
  <c r="J622" i="140"/>
  <c r="J1825" i="140"/>
  <c r="C29" i="188"/>
  <c r="J8275" i="140"/>
  <c r="J1486" i="140"/>
  <c r="J578" i="140"/>
  <c r="G245" i="162"/>
  <c r="C35" i="188"/>
  <c r="C41" i="188"/>
  <c r="J1751" i="140"/>
  <c r="J1492" i="140"/>
  <c r="J555" i="140"/>
  <c r="J278" i="140"/>
  <c r="J379" i="140"/>
  <c r="G471" i="162"/>
  <c r="G523" i="162" s="1"/>
  <c r="J523" i="162" s="1"/>
  <c r="J1611" i="140"/>
  <c r="J1984" i="140"/>
  <c r="J1493" i="140"/>
  <c r="J1484" i="140"/>
  <c r="J1610" i="140"/>
  <c r="J1483" i="140"/>
  <c r="J1609" i="140"/>
  <c r="J1978" i="140"/>
  <c r="J1487" i="140"/>
  <c r="J1605" i="140"/>
  <c r="J1619" i="140"/>
  <c r="J1488" i="140"/>
  <c r="J249" i="140"/>
  <c r="J1976" i="140"/>
  <c r="J219" i="162"/>
  <c r="D26" i="188"/>
  <c r="J1489" i="140"/>
  <c r="J1613" i="140"/>
  <c r="J1480" i="140"/>
  <c r="J1615" i="140"/>
  <c r="J1614" i="140"/>
  <c r="J576" i="140"/>
  <c r="J291" i="140"/>
  <c r="J482" i="162"/>
  <c r="J2073" i="140"/>
  <c r="J617" i="140"/>
  <c r="J1163" i="140"/>
  <c r="J1695" i="140"/>
  <c r="J2071" i="140"/>
  <c r="J1688" i="140"/>
  <c r="J1835" i="140"/>
  <c r="J1696" i="140"/>
  <c r="J1556" i="140"/>
  <c r="J1834" i="140"/>
  <c r="J1690" i="140"/>
  <c r="J593" i="140"/>
  <c r="J586" i="140"/>
  <c r="J292" i="140"/>
  <c r="J1164" i="140"/>
  <c r="J1694" i="140"/>
  <c r="J1686" i="140"/>
  <c r="J616" i="140"/>
  <c r="J1469" i="140"/>
  <c r="J1682" i="140"/>
  <c r="J515" i="162"/>
  <c r="J1874" i="140"/>
  <c r="J439" i="162"/>
  <c r="J574" i="140"/>
  <c r="J1706" i="140"/>
  <c r="J1693" i="140"/>
  <c r="J1873" i="140"/>
  <c r="J1425" i="140"/>
  <c r="J562" i="140"/>
  <c r="J2067" i="140"/>
  <c r="J1962" i="140"/>
  <c r="H671" i="140"/>
  <c r="J671" i="140" s="1"/>
  <c r="J1755" i="140"/>
  <c r="J2066" i="140"/>
  <c r="J1692" i="140"/>
  <c r="J1869" i="140"/>
  <c r="J1960" i="140"/>
  <c r="J1680" i="140"/>
  <c r="J570" i="140"/>
  <c r="J1754" i="140"/>
  <c r="J1427" i="140"/>
  <c r="J469" i="162"/>
  <c r="J311" i="140"/>
  <c r="J286" i="140"/>
  <c r="J575" i="140"/>
  <c r="J445" i="162"/>
  <c r="J521" i="162"/>
  <c r="J1683" i="140"/>
  <c r="J1679" i="140"/>
  <c r="J592" i="140"/>
  <c r="B3" i="176"/>
  <c r="J318" i="140"/>
  <c r="J1753" i="140"/>
  <c r="J601" i="140"/>
  <c r="H48" i="158"/>
  <c r="J481" i="162"/>
  <c r="F533" i="162"/>
  <c r="J533" i="162" s="1"/>
  <c r="G465" i="162"/>
  <c r="F517" i="162"/>
  <c r="J1787" i="140"/>
  <c r="AE23" i="188"/>
  <c r="AE30" i="188"/>
  <c r="AE47" i="188"/>
  <c r="AE48" i="188" s="1"/>
  <c r="AE49" i="188" s="1"/>
  <c r="AG35" i="188"/>
  <c r="AG23" i="188"/>
  <c r="AG37" i="188"/>
  <c r="AH37" i="188" s="1"/>
  <c r="J558" i="140"/>
  <c r="G470" i="162"/>
  <c r="F522" i="162"/>
  <c r="AF20" i="188"/>
  <c r="J444" i="162"/>
  <c r="F496" i="162"/>
  <c r="J496" i="162" s="1"/>
  <c r="J188" i="162"/>
  <c r="J1789" i="140"/>
  <c r="H48" i="159"/>
  <c r="F498" i="162"/>
  <c r="J446" i="162"/>
  <c r="J166" i="162"/>
  <c r="C17" i="188"/>
  <c r="C20" i="188" s="1"/>
  <c r="C37" i="188"/>
  <c r="D37" i="188" s="1"/>
  <c r="J572" i="140"/>
  <c r="J308" i="140"/>
  <c r="J569" i="140"/>
  <c r="AH20" i="188"/>
  <c r="J598" i="140"/>
  <c r="J609" i="140"/>
  <c r="J259" i="140"/>
  <c r="J551" i="140"/>
  <c r="H48" i="160"/>
  <c r="E92" i="136" s="1"/>
  <c r="J113" i="162"/>
  <c r="F222" i="162"/>
  <c r="J195" i="162"/>
  <c r="C42" i="188"/>
  <c r="C25" i="188"/>
  <c r="D25" i="188" s="1"/>
  <c r="C47" i="188"/>
  <c r="C48" i="188" s="1"/>
  <c r="C49" i="188" s="1"/>
  <c r="C30" i="188"/>
  <c r="H32" i="102"/>
  <c r="H23" i="106"/>
  <c r="G22" i="147"/>
  <c r="G17" i="176"/>
  <c r="J1746" i="140"/>
  <c r="J1998" i="140"/>
  <c r="J2060" i="140"/>
  <c r="J1474" i="140"/>
  <c r="J2078" i="140"/>
  <c r="J1547" i="140"/>
  <c r="U24" i="188"/>
  <c r="V24" i="188" s="1"/>
  <c r="V23" i="188"/>
  <c r="E42" i="188"/>
  <c r="F42" i="188" s="1"/>
  <c r="E29" i="188"/>
  <c r="E47" i="188"/>
  <c r="E48" i="188" s="1"/>
  <c r="E49" i="188" s="1"/>
  <c r="E23" i="188"/>
  <c r="E25" i="188"/>
  <c r="F25" i="188" s="1"/>
  <c r="E41" i="188"/>
  <c r="E35" i="188"/>
  <c r="E30" i="188"/>
  <c r="E31" i="188"/>
  <c r="E36" i="188"/>
  <c r="AB43" i="188"/>
  <c r="AB44" i="188" s="1"/>
  <c r="J590" i="140"/>
  <c r="J561" i="140"/>
  <c r="J1996" i="140"/>
  <c r="J2058" i="140"/>
  <c r="J1472" i="140"/>
  <c r="J1398" i="140"/>
  <c r="J1557" i="140"/>
  <c r="J1554" i="140"/>
  <c r="J1546" i="140"/>
  <c r="F20" i="188"/>
  <c r="J399" i="162"/>
  <c r="J1735" i="140"/>
  <c r="J461" i="140"/>
  <c r="J584" i="140"/>
  <c r="J564" i="140"/>
  <c r="J1387" i="140"/>
  <c r="J1742" i="140"/>
  <c r="J567" i="140"/>
  <c r="J1765" i="140"/>
  <c r="J1994" i="140"/>
  <c r="J2056" i="140"/>
  <c r="J606" i="140"/>
  <c r="J1470" i="140"/>
  <c r="J2036" i="140"/>
  <c r="J1552" i="140"/>
  <c r="J1551" i="140"/>
  <c r="J1539" i="140"/>
  <c r="J1535" i="140"/>
  <c r="J1702" i="140"/>
  <c r="J604" i="140"/>
  <c r="J215" i="162"/>
  <c r="F242" i="162"/>
  <c r="J242" i="162" s="1"/>
  <c r="J1769" i="140"/>
  <c r="J1990" i="140"/>
  <c r="J1550" i="140"/>
  <c r="J544" i="140"/>
  <c r="J2043" i="140"/>
  <c r="J58" i="162"/>
  <c r="H110" i="162"/>
  <c r="J110" i="162" s="1"/>
  <c r="H243" i="162"/>
  <c r="J1744" i="140"/>
  <c r="J1791" i="140"/>
  <c r="J1767" i="140"/>
  <c r="J1988" i="140"/>
  <c r="J2040" i="140"/>
  <c r="J2076" i="140"/>
  <c r="J1540" i="140"/>
  <c r="J1542" i="140"/>
  <c r="J1538" i="140"/>
  <c r="F26" i="188"/>
  <c r="J1737" i="140"/>
  <c r="J1545" i="140"/>
  <c r="J1704" i="140"/>
  <c r="J557" i="140"/>
  <c r="J2039" i="140"/>
  <c r="J221" i="162"/>
  <c r="J1748" i="140"/>
  <c r="J1792" i="140"/>
  <c r="J1147" i="140"/>
  <c r="I1078" i="140"/>
  <c r="J1078" i="140" s="1"/>
  <c r="J1771" i="140"/>
  <c r="J2000" i="140"/>
  <c r="J1992" i="140"/>
  <c r="J2062" i="140"/>
  <c r="J1476" i="140"/>
  <c r="J1468" i="140"/>
  <c r="J1549" i="140"/>
  <c r="J1544" i="140"/>
  <c r="J1698" i="140"/>
  <c r="H35" i="105"/>
  <c r="H32" i="104"/>
  <c r="H21" i="172"/>
  <c r="I40" i="136" s="1"/>
  <c r="H21" i="195"/>
  <c r="I39" i="136" s="1"/>
  <c r="H21" i="67"/>
  <c r="I38" i="136" s="1"/>
  <c r="H21" i="105"/>
  <c r="H18" i="104"/>
  <c r="H18" i="102"/>
  <c r="H21" i="173"/>
  <c r="I41" i="136" s="1"/>
  <c r="J10177" i="140"/>
  <c r="J1709" i="140"/>
  <c r="J1701" i="140"/>
  <c r="J1397" i="140"/>
  <c r="J1600" i="140"/>
  <c r="J1596" i="140"/>
  <c r="J1866" i="140"/>
  <c r="J2047" i="140"/>
  <c r="J2046" i="140"/>
  <c r="J1366" i="140"/>
  <c r="J1362" i="140"/>
  <c r="J1368" i="140"/>
  <c r="J1367" i="140"/>
  <c r="J1460" i="140"/>
  <c r="J1798" i="140"/>
  <c r="J1944" i="140"/>
  <c r="J1954" i="140"/>
  <c r="Q25" i="188"/>
  <c r="R25" i="188" s="1"/>
  <c r="Q30" i="188"/>
  <c r="Q31" i="188"/>
  <c r="Q41" i="188"/>
  <c r="Q36" i="188"/>
  <c r="Q47" i="188"/>
  <c r="Q48" i="188" s="1"/>
  <c r="Q49" i="188" s="1"/>
  <c r="Q35" i="188"/>
  <c r="Q42" i="188"/>
  <c r="Q37" i="188"/>
  <c r="R37" i="188" s="1"/>
  <c r="Q29" i="188"/>
  <c r="Q23" i="188"/>
  <c r="Z26" i="188"/>
  <c r="J62" i="162"/>
  <c r="H220" i="162"/>
  <c r="H247" i="162" s="1"/>
  <c r="H114" i="162"/>
  <c r="J114" i="162" s="1"/>
  <c r="J477" i="162"/>
  <c r="F529" i="162"/>
  <c r="J529" i="162" s="1"/>
  <c r="J412" i="162"/>
  <c r="J516" i="162"/>
  <c r="J1707" i="140"/>
  <c r="J1699" i="140"/>
  <c r="J1396" i="140"/>
  <c r="J1392" i="140"/>
  <c r="J1498" i="140"/>
  <c r="J1499" i="140"/>
  <c r="J1597" i="140"/>
  <c r="J1864" i="140"/>
  <c r="J2045" i="140"/>
  <c r="J624" i="140"/>
  <c r="J1374" i="140"/>
  <c r="J1372" i="140"/>
  <c r="J1373" i="140"/>
  <c r="J1365" i="140"/>
  <c r="J1800" i="140"/>
  <c r="J1801" i="140"/>
  <c r="J1956" i="140"/>
  <c r="J1955" i="140"/>
  <c r="J1950" i="140"/>
  <c r="H26" i="188"/>
  <c r="AA43" i="188"/>
  <c r="AA50" i="188" s="1"/>
  <c r="AA51" i="188" s="1"/>
  <c r="AA52" i="188" s="1"/>
  <c r="Y17" i="188"/>
  <c r="Y20" i="188" s="1"/>
  <c r="Y37" i="188"/>
  <c r="Z37" i="188" s="1"/>
  <c r="X26" i="188"/>
  <c r="P23" i="188"/>
  <c r="O24" i="188"/>
  <c r="F524" i="162"/>
  <c r="G472" i="162"/>
  <c r="G524" i="162" s="1"/>
  <c r="J464" i="162"/>
  <c r="J1705" i="140"/>
  <c r="J1393" i="140"/>
  <c r="J1389" i="140"/>
  <c r="J1497" i="140"/>
  <c r="J1785" i="140"/>
  <c r="J1865" i="140"/>
  <c r="H705" i="140"/>
  <c r="J705" i="140" s="1"/>
  <c r="J2051" i="140"/>
  <c r="J2050" i="140"/>
  <c r="J1364" i="140"/>
  <c r="J1371" i="140"/>
  <c r="J1363" i="140"/>
  <c r="J1459" i="140"/>
  <c r="J1799" i="140"/>
  <c r="J1948" i="140"/>
  <c r="J1951" i="140"/>
  <c r="J1946" i="140"/>
  <c r="K37" i="188"/>
  <c r="L37" i="188" s="1"/>
  <c r="K17" i="188"/>
  <c r="K20" i="188" s="1"/>
  <c r="G36" i="188"/>
  <c r="G23" i="188"/>
  <c r="G31" i="188"/>
  <c r="G42" i="188"/>
  <c r="H42" i="188" s="1"/>
  <c r="G29" i="188"/>
  <c r="G41" i="188"/>
  <c r="G30" i="188"/>
  <c r="G35" i="188"/>
  <c r="G25" i="188"/>
  <c r="H25" i="188" s="1"/>
  <c r="G37" i="188"/>
  <c r="H37" i="188" s="1"/>
  <c r="G47" i="188"/>
  <c r="G48" i="188" s="1"/>
  <c r="G49" i="188" s="1"/>
  <c r="I24" i="188"/>
  <c r="J24" i="188" s="1"/>
  <c r="J23" i="188"/>
  <c r="H20" i="188"/>
  <c r="S29" i="188"/>
  <c r="S25" i="188"/>
  <c r="T25" i="188" s="1"/>
  <c r="S23" i="188"/>
  <c r="S35" i="188"/>
  <c r="S31" i="188"/>
  <c r="S30" i="188"/>
  <c r="S36" i="188"/>
  <c r="S41" i="188"/>
  <c r="S47" i="188"/>
  <c r="S48" i="188" s="1"/>
  <c r="S42" i="188"/>
  <c r="Y30" i="188"/>
  <c r="Y29" i="188"/>
  <c r="Y23" i="188"/>
  <c r="Y31" i="188"/>
  <c r="Y42" i="188"/>
  <c r="Y36" i="188"/>
  <c r="Y47" i="188"/>
  <c r="Y48" i="188" s="1"/>
  <c r="Y49" i="188" s="1"/>
  <c r="Y35" i="188"/>
  <c r="Y41" i="188"/>
  <c r="Y25" i="188"/>
  <c r="Z25" i="188" s="1"/>
  <c r="W17" i="188"/>
  <c r="W20" i="188" s="1"/>
  <c r="W23" i="188" s="1"/>
  <c r="W37" i="188"/>
  <c r="X37" i="188" s="1"/>
  <c r="S37" i="188"/>
  <c r="T37" i="188" s="1"/>
  <c r="F247" i="162"/>
  <c r="J1703" i="140"/>
  <c r="J1388" i="140"/>
  <c r="J1601" i="140"/>
  <c r="J1863" i="140"/>
  <c r="J2049" i="140"/>
  <c r="J2048" i="140"/>
  <c r="H643" i="140"/>
  <c r="J643" i="140" s="1"/>
  <c r="J1369" i="140"/>
  <c r="J1952" i="140"/>
  <c r="J1947" i="140"/>
  <c r="R26" i="188"/>
  <c r="J20" i="188"/>
  <c r="K42" i="188"/>
  <c r="L42" i="188" s="1"/>
  <c r="K47" i="188"/>
  <c r="K48" i="188" s="1"/>
  <c r="K49" i="188" s="1"/>
  <c r="K31" i="188"/>
  <c r="K29" i="188"/>
  <c r="K23" i="188"/>
  <c r="K25" i="188"/>
  <c r="L25" i="188" s="1"/>
  <c r="K41" i="188"/>
  <c r="K35" i="188"/>
  <c r="K30" i="188"/>
  <c r="K36" i="188"/>
  <c r="W47" i="188"/>
  <c r="W48" i="188" s="1"/>
  <c r="W30" i="188"/>
  <c r="W31" i="188"/>
  <c r="W42" i="188"/>
  <c r="W25" i="188"/>
  <c r="X25" i="188" s="1"/>
  <c r="W35" i="188"/>
  <c r="W36" i="188"/>
  <c r="W29" i="188"/>
  <c r="W41" i="188"/>
  <c r="M24" i="188"/>
  <c r="N23" i="188"/>
  <c r="R20" i="188"/>
  <c r="G21" i="146" l="1"/>
  <c r="G19" i="146" s="1"/>
  <c r="F25" i="146"/>
  <c r="G25" i="146" s="1"/>
  <c r="G23" i="146" s="1"/>
  <c r="H6273" i="140"/>
  <c r="J6273" i="140" s="1"/>
  <c r="J247" i="162"/>
  <c r="F300" i="162"/>
  <c r="J300" i="162" s="1"/>
  <c r="J243" i="162"/>
  <c r="D11" i="136"/>
  <c r="F9290" i="140"/>
  <c r="J9290" i="140" s="1"/>
  <c r="J8340" i="140"/>
  <c r="J347" i="162"/>
  <c r="D68" i="136" s="1"/>
  <c r="F68" i="136" s="1"/>
  <c r="F315" i="162"/>
  <c r="J315" i="162" s="1"/>
  <c r="J163" i="162"/>
  <c r="G513" i="162"/>
  <c r="J513" i="162" s="1"/>
  <c r="J461" i="162"/>
  <c r="J164" i="162"/>
  <c r="F316" i="162"/>
  <c r="J316" i="162" s="1"/>
  <c r="J217" i="162"/>
  <c r="F244" i="162"/>
  <c r="J244" i="162" s="1"/>
  <c r="E28" i="147"/>
  <c r="G12" i="147"/>
  <c r="D13" i="147"/>
  <c r="E95" i="136"/>
  <c r="K46" i="161"/>
  <c r="E93" i="136"/>
  <c r="K46" i="170"/>
  <c r="E94" i="136"/>
  <c r="K46" i="171"/>
  <c r="E90" i="136"/>
  <c r="K46" i="158"/>
  <c r="E91" i="136"/>
  <c r="K46" i="159"/>
  <c r="J231" i="162"/>
  <c r="H258" i="162"/>
  <c r="J258" i="162" s="1"/>
  <c r="J232" i="162"/>
  <c r="H259" i="162"/>
  <c r="J259" i="162" s="1"/>
  <c r="J233" i="162"/>
  <c r="H260" i="162"/>
  <c r="J260" i="162" s="1"/>
  <c r="J234" i="162"/>
  <c r="H261" i="162"/>
  <c r="J261" i="162" s="1"/>
  <c r="F255" i="162"/>
  <c r="J255" i="162" s="1"/>
  <c r="J228" i="162"/>
  <c r="J209" i="162"/>
  <c r="F253" i="162"/>
  <c r="J253" i="162" s="1"/>
  <c r="J226" i="162"/>
  <c r="J214" i="162"/>
  <c r="F241" i="162"/>
  <c r="J241" i="162" s="1"/>
  <c r="J171" i="162"/>
  <c r="F299" i="162"/>
  <c r="J299" i="162" s="1"/>
  <c r="J103" i="162"/>
  <c r="D56" i="136" s="1"/>
  <c r="G514" i="162"/>
  <c r="J514" i="162" s="1"/>
  <c r="J462" i="162"/>
  <c r="G519" i="162"/>
  <c r="J519" i="162" s="1"/>
  <c r="J467" i="162"/>
  <c r="F254" i="162"/>
  <c r="J254" i="162" s="1"/>
  <c r="J227" i="162"/>
  <c r="J5400" i="140"/>
  <c r="H6270" i="140"/>
  <c r="J6270" i="140" s="1"/>
  <c r="J5402" i="140"/>
  <c r="H6272" i="140"/>
  <c r="J6272" i="140" s="1"/>
  <c r="J5404" i="140"/>
  <c r="H6274" i="140"/>
  <c r="J6274" i="140" s="1"/>
  <c r="J5405" i="140"/>
  <c r="H6275" i="140"/>
  <c r="J6275" i="140" s="1"/>
  <c r="J5406" i="140"/>
  <c r="H6276" i="140"/>
  <c r="J6276" i="140" s="1"/>
  <c r="J5407" i="140"/>
  <c r="H6277" i="140"/>
  <c r="J6277" i="140" s="1"/>
  <c r="J5408" i="140"/>
  <c r="H6278" i="140"/>
  <c r="J6278" i="140" s="1"/>
  <c r="J5409" i="140"/>
  <c r="H6279" i="140"/>
  <c r="J6279" i="140" s="1"/>
  <c r="J5401" i="140"/>
  <c r="J5399" i="140"/>
  <c r="H2093" i="140"/>
  <c r="J2093" i="140" s="1"/>
  <c r="H2089" i="140"/>
  <c r="J2089" i="140" s="1"/>
  <c r="H2091" i="140"/>
  <c r="J2091" i="140" s="1"/>
  <c r="H2090" i="140"/>
  <c r="J2090" i="140" s="1"/>
  <c r="J1210" i="140"/>
  <c r="J1142" i="140"/>
  <c r="J549" i="140"/>
  <c r="J627" i="140" s="1"/>
  <c r="D15" i="136" s="1"/>
  <c r="J381" i="140"/>
  <c r="D12" i="136" s="1"/>
  <c r="J218" i="162"/>
  <c r="F245" i="162"/>
  <c r="J245" i="162" s="1"/>
  <c r="J466" i="162"/>
  <c r="G518" i="162"/>
  <c r="J518" i="162" s="1"/>
  <c r="F303" i="162"/>
  <c r="J303" i="162" s="1"/>
  <c r="J7324" i="140"/>
  <c r="J7327" i="140" s="1"/>
  <c r="I10164" i="140"/>
  <c r="I58" i="136"/>
  <c r="I30" i="136"/>
  <c r="I13" i="136"/>
  <c r="D73" i="136"/>
  <c r="I560" i="162"/>
  <c r="J560" i="162" s="1"/>
  <c r="D72" i="136"/>
  <c r="I558" i="162"/>
  <c r="J558" i="162" s="1"/>
  <c r="F1063" i="140"/>
  <c r="J1063" i="140" s="1"/>
  <c r="K46" i="160"/>
  <c r="J471" i="162"/>
  <c r="D13" i="136"/>
  <c r="F718" i="140"/>
  <c r="J718" i="140" s="1"/>
  <c r="D14" i="136"/>
  <c r="F719" i="140"/>
  <c r="J719" i="140" s="1"/>
  <c r="G517" i="162"/>
  <c r="J517" i="162" s="1"/>
  <c r="J465" i="162"/>
  <c r="J155" i="162"/>
  <c r="D57" i="136" s="1"/>
  <c r="F249" i="162"/>
  <c r="J249" i="162" s="1"/>
  <c r="J222" i="162"/>
  <c r="G522" i="162"/>
  <c r="J522" i="162" s="1"/>
  <c r="J470" i="162"/>
  <c r="V43" i="188"/>
  <c r="V44" i="188" s="1"/>
  <c r="E44" i="201" s="1"/>
  <c r="AG24" i="188"/>
  <c r="AH23" i="188"/>
  <c r="D19" i="136"/>
  <c r="D91" i="136" s="1"/>
  <c r="D20" i="188"/>
  <c r="C23" i="188"/>
  <c r="AE24" i="188"/>
  <c r="AF23" i="188"/>
  <c r="J498" i="162"/>
  <c r="F544" i="162"/>
  <c r="J544" i="162" s="1"/>
  <c r="J549" i="162" s="1"/>
  <c r="D79" i="136" s="1"/>
  <c r="J220" i="162"/>
  <c r="U43" i="188"/>
  <c r="U50" i="188" s="1"/>
  <c r="U51" i="188" s="1"/>
  <c r="U52" i="188" s="1"/>
  <c r="F23" i="188"/>
  <c r="E24" i="188"/>
  <c r="J216" i="162"/>
  <c r="I43" i="188"/>
  <c r="I50" i="188" s="1"/>
  <c r="I51" i="188" s="1"/>
  <c r="I52" i="188" s="1"/>
  <c r="E63" i="188"/>
  <c r="D38" i="121" s="1"/>
  <c r="J43" i="188"/>
  <c r="J44" i="188" s="1"/>
  <c r="N24" i="188"/>
  <c r="N43" i="188" s="1"/>
  <c r="N44" i="188" s="1"/>
  <c r="M43" i="188"/>
  <c r="M50" i="188" s="1"/>
  <c r="M51" i="188" s="1"/>
  <c r="M52" i="188" s="1"/>
  <c r="S24" i="188"/>
  <c r="P24" i="188"/>
  <c r="P43" i="188" s="1"/>
  <c r="P44" i="188" s="1"/>
  <c r="D12" i="146" s="1"/>
  <c r="G12" i="146" s="1"/>
  <c r="O43" i="188"/>
  <c r="O50" i="188" s="1"/>
  <c r="O51" i="188" s="1"/>
  <c r="O52" i="188" s="1"/>
  <c r="X23" i="188"/>
  <c r="W24" i="188"/>
  <c r="X24" i="188" s="1"/>
  <c r="X20" i="188"/>
  <c r="H23" i="188"/>
  <c r="G24" i="188"/>
  <c r="H24" i="188" s="1"/>
  <c r="J524" i="162"/>
  <c r="Z20" i="188"/>
  <c r="R23" i="188"/>
  <c r="Q24" i="188"/>
  <c r="R24" i="188" s="1"/>
  <c r="W49" i="188"/>
  <c r="L23" i="188"/>
  <c r="K24" i="188"/>
  <c r="L24" i="188" s="1"/>
  <c r="Z23" i="188"/>
  <c r="Y24" i="188"/>
  <c r="Z24" i="188" s="1"/>
  <c r="E57" i="188"/>
  <c r="E62" i="188" s="1"/>
  <c r="S49" i="188"/>
  <c r="J472" i="162"/>
  <c r="J974" i="140"/>
  <c r="L20" i="188"/>
  <c r="I8250" i="140" l="1"/>
  <c r="J8250" i="140" s="1"/>
  <c r="J8257" i="140" s="1"/>
  <c r="D44" i="136" s="1"/>
  <c r="F8243" i="140"/>
  <c r="J8243" i="140" s="1"/>
  <c r="I10189" i="140"/>
  <c r="J10189" i="140" s="1"/>
  <c r="I10176" i="140"/>
  <c r="J10176" i="140" s="1"/>
  <c r="J321" i="162"/>
  <c r="D66" i="136" s="1"/>
  <c r="D95" i="136" s="1"/>
  <c r="F95" i="136" s="1"/>
  <c r="G28" i="147"/>
  <c r="E29" i="147"/>
  <c r="G29" i="147" s="1"/>
  <c r="J182" i="162"/>
  <c r="J485" i="162"/>
  <c r="D14" i="147"/>
  <c r="G13" i="147"/>
  <c r="F91" i="136"/>
  <c r="J236" i="162"/>
  <c r="D60" i="136" s="1"/>
  <c r="J307" i="162"/>
  <c r="D65" i="136" s="1"/>
  <c r="J4698" i="140"/>
  <c r="J4697" i="140"/>
  <c r="J4699" i="140"/>
  <c r="D36" i="136"/>
  <c r="I7333" i="140"/>
  <c r="I10198" i="140"/>
  <c r="J10198" i="140" s="1"/>
  <c r="J10164" i="140"/>
  <c r="J10170" i="140" s="1"/>
  <c r="G6434" i="140" s="1"/>
  <c r="J6434" i="140" s="1"/>
  <c r="D25" i="136"/>
  <c r="I10187" i="140"/>
  <c r="J10187" i="140" s="1"/>
  <c r="E44" i="45"/>
  <c r="E44" i="181"/>
  <c r="E41" i="199"/>
  <c r="E40" i="200"/>
  <c r="D20" i="136"/>
  <c r="D92" i="136" s="1"/>
  <c r="F92" i="136" s="1"/>
  <c r="G13" i="146"/>
  <c r="D59" i="136"/>
  <c r="H269" i="162"/>
  <c r="J269" i="162" s="1"/>
  <c r="E39" i="148"/>
  <c r="K43" i="188"/>
  <c r="K50" i="188" s="1"/>
  <c r="K51" i="188" s="1"/>
  <c r="K52" i="188" s="1"/>
  <c r="E44" i="179"/>
  <c r="E40" i="52"/>
  <c r="E37" i="108"/>
  <c r="I10175" i="140"/>
  <c r="J10175" i="140" s="1"/>
  <c r="R43" i="188"/>
  <c r="R44" i="188" s="1"/>
  <c r="E44" i="153"/>
  <c r="E41" i="195"/>
  <c r="E43" i="112"/>
  <c r="E44" i="106"/>
  <c r="E43" i="123"/>
  <c r="H43" i="188"/>
  <c r="H44" i="188" s="1"/>
  <c r="E40" i="56"/>
  <c r="E43" i="163"/>
  <c r="E40" i="166"/>
  <c r="E43" i="194"/>
  <c r="E44" i="47"/>
  <c r="E41" i="172"/>
  <c r="E43" i="54"/>
  <c r="F1062" i="140"/>
  <c r="J1062" i="140" s="1"/>
  <c r="AF24" i="188"/>
  <c r="AF43" i="188" s="1"/>
  <c r="AF44" i="188" s="1"/>
  <c r="D18" i="146" s="1"/>
  <c r="G18" i="146" s="1"/>
  <c r="G17" i="146" s="1"/>
  <c r="AE43" i="188"/>
  <c r="AE50" i="188" s="1"/>
  <c r="AE51" i="188" s="1"/>
  <c r="AE52" i="188" s="1"/>
  <c r="E43" i="183"/>
  <c r="E44" i="132"/>
  <c r="E42" i="154"/>
  <c r="D23" i="188"/>
  <c r="C24" i="188"/>
  <c r="D24" i="188" s="1"/>
  <c r="J538" i="162"/>
  <c r="E44" i="180"/>
  <c r="E43" i="192"/>
  <c r="H46" i="48"/>
  <c r="AH24" i="188"/>
  <c r="AH43" i="188" s="1"/>
  <c r="AH44" i="188" s="1"/>
  <c r="AG43" i="188"/>
  <c r="AG50" i="188" s="1"/>
  <c r="AG51" i="188" s="1"/>
  <c r="AG52" i="188" s="1"/>
  <c r="E42" i="156"/>
  <c r="E37" i="191"/>
  <c r="E37" i="197"/>
  <c r="E41" i="173"/>
  <c r="E41" i="67"/>
  <c r="E40" i="167"/>
  <c r="J263" i="162"/>
  <c r="H270" i="162" s="1"/>
  <c r="J270" i="162" s="1"/>
  <c r="E43" i="169"/>
  <c r="E40" i="168"/>
  <c r="D26" i="136"/>
  <c r="G43" i="188"/>
  <c r="G50" i="188" s="1"/>
  <c r="G51" i="188" s="1"/>
  <c r="G52" i="188" s="1"/>
  <c r="F24" i="188"/>
  <c r="F43" i="188" s="1"/>
  <c r="F44" i="188" s="1"/>
  <c r="D10" i="146" s="1"/>
  <c r="E43" i="188"/>
  <c r="E50" i="188" s="1"/>
  <c r="E51" i="188" s="1"/>
  <c r="E52" i="188" s="1"/>
  <c r="X43" i="188"/>
  <c r="X44" i="188" s="1"/>
  <c r="E38" i="121" s="1"/>
  <c r="F38" i="121" s="1"/>
  <c r="H38" i="121" s="1"/>
  <c r="H40" i="121" s="1"/>
  <c r="L43" i="188"/>
  <c r="L44" i="188" s="1"/>
  <c r="J1066" i="140"/>
  <c r="D22" i="136"/>
  <c r="F1065" i="140"/>
  <c r="J1065" i="140" s="1"/>
  <c r="Q43" i="188"/>
  <c r="Q50" i="188" s="1"/>
  <c r="Q51" i="188" s="1"/>
  <c r="Q52" i="188" s="1"/>
  <c r="Y43" i="188"/>
  <c r="Y50" i="188" s="1"/>
  <c r="Y51" i="188" s="1"/>
  <c r="Y52" i="188" s="1"/>
  <c r="D21" i="136"/>
  <c r="D93" i="136" s="1"/>
  <c r="F1064" i="140"/>
  <c r="J1064" i="140" s="1"/>
  <c r="Z43" i="188"/>
  <c r="Z44" i="188" s="1"/>
  <c r="T24" i="188"/>
  <c r="T43" i="188" s="1"/>
  <c r="T44" i="188" s="1"/>
  <c r="S43" i="188"/>
  <c r="S50" i="188" s="1"/>
  <c r="S51" i="188" s="1"/>
  <c r="S52" i="188" s="1"/>
  <c r="E61" i="188"/>
  <c r="E59" i="188"/>
  <c r="D44" i="201" s="1"/>
  <c r="F44" i="201" s="1"/>
  <c r="E60" i="188"/>
  <c r="E58" i="188"/>
  <c r="W43" i="188"/>
  <c r="W50" i="188" s="1"/>
  <c r="W51" i="188" s="1"/>
  <c r="W52" i="188" s="1"/>
  <c r="G31" i="147" l="1"/>
  <c r="D78" i="136"/>
  <c r="I570" i="162"/>
  <c r="J570" i="162" s="1"/>
  <c r="J571" i="162" s="1"/>
  <c r="D80" i="136" s="1"/>
  <c r="D94" i="136"/>
  <c r="F94" i="136" s="1"/>
  <c r="D15" i="147"/>
  <c r="G14" i="147"/>
  <c r="H268" i="162"/>
  <c r="J268" i="162" s="1"/>
  <c r="D58" i="136"/>
  <c r="D48" i="136"/>
  <c r="I7334" i="140"/>
  <c r="J7334" i="140" s="1"/>
  <c r="J7333" i="140"/>
  <c r="H31" i="48"/>
  <c r="L61" i="136"/>
  <c r="L33" i="136"/>
  <c r="L16" i="136"/>
  <c r="H42" i="121"/>
  <c r="L54" i="136"/>
  <c r="M54" i="136" s="1"/>
  <c r="L9" i="136"/>
  <c r="M9" i="136" s="1"/>
  <c r="D43" i="188"/>
  <c r="D44" i="188" s="1"/>
  <c r="D9" i="146" s="1"/>
  <c r="G9" i="146" s="1"/>
  <c r="H47" i="201"/>
  <c r="D40" i="200"/>
  <c r="F40" i="200" s="1"/>
  <c r="H40" i="200" s="1"/>
  <c r="D41" i="199"/>
  <c r="F41" i="199" s="1"/>
  <c r="H41" i="199" s="1"/>
  <c r="D77" i="136"/>
  <c r="F272" i="162"/>
  <c r="J272" i="162" s="1"/>
  <c r="G10" i="146"/>
  <c r="D61" i="136"/>
  <c r="J10182" i="140"/>
  <c r="C43" i="188"/>
  <c r="C50" i="188" s="1"/>
  <c r="C51" i="188" s="1"/>
  <c r="C52" i="188" s="1"/>
  <c r="F93" i="136"/>
  <c r="D44" i="132"/>
  <c r="F44" i="132" s="1"/>
  <c r="H44" i="132" s="1"/>
  <c r="H47" i="132" s="1"/>
  <c r="L75" i="136" s="1"/>
  <c r="D43" i="183"/>
  <c r="F43" i="183" s="1"/>
  <c r="H43" i="183" s="1"/>
  <c r="H46" i="183" s="1"/>
  <c r="D43" i="169"/>
  <c r="F43" i="169" s="1"/>
  <c r="H43" i="169" s="1"/>
  <c r="H46" i="169" s="1"/>
  <c r="L21" i="136" s="1"/>
  <c r="D41" i="173"/>
  <c r="F41" i="173" s="1"/>
  <c r="H41" i="173" s="1"/>
  <c r="H44" i="173" s="1"/>
  <c r="L41" i="136" s="1"/>
  <c r="D40" i="167"/>
  <c r="F40" i="167" s="1"/>
  <c r="H40" i="167" s="1"/>
  <c r="H43" i="167" s="1"/>
  <c r="L49" i="136" s="1"/>
  <c r="D43" i="123"/>
  <c r="F43" i="123" s="1"/>
  <c r="H43" i="123" s="1"/>
  <c r="H46" i="123" s="1"/>
  <c r="L19" i="136" s="1"/>
  <c r="D44" i="106"/>
  <c r="F44" i="106" s="1"/>
  <c r="H44" i="106" s="1"/>
  <c r="H47" i="106" s="1"/>
  <c r="D40" i="168"/>
  <c r="F40" i="168" s="1"/>
  <c r="H40" i="168" s="1"/>
  <c r="H43" i="168" s="1"/>
  <c r="L48" i="136" s="1"/>
  <c r="D41" i="67"/>
  <c r="F41" i="67" s="1"/>
  <c r="H41" i="67" s="1"/>
  <c r="H44" i="67" s="1"/>
  <c r="L38" i="136" s="1"/>
  <c r="D44" i="153"/>
  <c r="F44" i="153" s="1"/>
  <c r="H44" i="153" s="1"/>
  <c r="H47" i="153" s="1"/>
  <c r="D44" i="157"/>
  <c r="F44" i="157" s="1"/>
  <c r="H44" i="157" s="1"/>
  <c r="H47" i="157" s="1"/>
  <c r="D44" i="181"/>
  <c r="F44" i="181" s="1"/>
  <c r="H44" i="181" s="1"/>
  <c r="H47" i="181" s="1"/>
  <c r="L29" i="136" s="1"/>
  <c r="D41" i="172"/>
  <c r="F41" i="172" s="1"/>
  <c r="H41" i="172" s="1"/>
  <c r="H44" i="172" s="1"/>
  <c r="L40" i="136" s="1"/>
  <c r="D43" i="54"/>
  <c r="F43" i="54" s="1"/>
  <c r="H43" i="54" s="1"/>
  <c r="H46" i="54" s="1"/>
  <c r="L34" i="136" s="1"/>
  <c r="D41" i="195"/>
  <c r="F41" i="195" s="1"/>
  <c r="H41" i="195" s="1"/>
  <c r="H44" i="195" s="1"/>
  <c r="L39" i="136" s="1"/>
  <c r="D42" i="154"/>
  <c r="F42" i="154" s="1"/>
  <c r="H42" i="154" s="1"/>
  <c r="H45" i="154" s="1"/>
  <c r="L37" i="136" s="1"/>
  <c r="D44" i="47"/>
  <c r="F44" i="47" s="1"/>
  <c r="H44" i="47" s="1"/>
  <c r="H47" i="47" s="1"/>
  <c r="D43" i="192"/>
  <c r="F43" i="192" s="1"/>
  <c r="H43" i="192" s="1"/>
  <c r="H46" i="192" s="1"/>
  <c r="L20" i="136" s="1"/>
  <c r="D44" i="180"/>
  <c r="F44" i="180" s="1"/>
  <c r="H44" i="180" s="1"/>
  <c r="H47" i="180" s="1"/>
  <c r="L28" i="136" s="1"/>
  <c r="D40" i="166"/>
  <c r="F40" i="166" s="1"/>
  <c r="H40" i="166" s="1"/>
  <c r="D44" i="179"/>
  <c r="F44" i="179" s="1"/>
  <c r="H44" i="179" s="1"/>
  <c r="H47" i="179" s="1"/>
  <c r="D44" i="45"/>
  <c r="F44" i="45" s="1"/>
  <c r="H44" i="45" s="1"/>
  <c r="H47" i="45" s="1"/>
  <c r="D40" i="56"/>
  <c r="F40" i="56" s="1"/>
  <c r="H40" i="56" s="1"/>
  <c r="H43" i="56" s="1"/>
  <c r="L35" i="136" s="1"/>
  <c r="D43" i="194"/>
  <c r="F43" i="194" s="1"/>
  <c r="H43" i="194" s="1"/>
  <c r="H46" i="194" s="1"/>
  <c r="L66" i="136" s="1"/>
  <c r="D37" i="197"/>
  <c r="F37" i="197" s="1"/>
  <c r="H37" i="197" s="1"/>
  <c r="H40" i="197" s="1"/>
  <c r="L73" i="136" s="1"/>
  <c r="D39" i="148"/>
  <c r="F39" i="148" s="1"/>
  <c r="H39" i="148" s="1"/>
  <c r="H42" i="148" s="1"/>
  <c r="D40" i="52"/>
  <c r="F40" i="52" s="1"/>
  <c r="H40" i="52" s="1"/>
  <c r="H43" i="52" s="1"/>
  <c r="H38" i="102"/>
  <c r="H40" i="102" s="1"/>
  <c r="F42" i="156"/>
  <c r="H42" i="156" s="1"/>
  <c r="H45" i="156" s="1"/>
  <c r="D43" i="112"/>
  <c r="F43" i="112" s="1"/>
  <c r="H43" i="112" s="1"/>
  <c r="H46" i="112" s="1"/>
  <c r="D37" i="191"/>
  <c r="F37" i="191" s="1"/>
  <c r="H37" i="191" s="1"/>
  <c r="H40" i="191" s="1"/>
  <c r="D43" i="163"/>
  <c r="F43" i="163" s="1"/>
  <c r="H43" i="163" s="1"/>
  <c r="H46" i="163" s="1"/>
  <c r="L74" i="136" s="1"/>
  <c r="D37" i="108"/>
  <c r="F37" i="108" s="1"/>
  <c r="H37" i="108" s="1"/>
  <c r="H38" i="104"/>
  <c r="H40" i="104" s="1"/>
  <c r="D11" i="146" l="1"/>
  <c r="G11" i="146" s="1"/>
  <c r="G8" i="146" s="1"/>
  <c r="D16" i="147"/>
  <c r="G15" i="147"/>
  <c r="E9" i="136"/>
  <c r="F9" i="136" s="1"/>
  <c r="G8" i="136" s="1"/>
  <c r="E54" i="136"/>
  <c r="F54" i="136" s="1"/>
  <c r="G53" i="136" s="1"/>
  <c r="J275" i="162"/>
  <c r="D62" i="136" s="1"/>
  <c r="F62" i="136" s="1"/>
  <c r="G6435" i="140"/>
  <c r="J6435" i="140" s="1"/>
  <c r="J7336" i="140"/>
  <c r="J16" i="136"/>
  <c r="M16" i="136" s="1"/>
  <c r="J33" i="136"/>
  <c r="M33" i="136" s="1"/>
  <c r="J61" i="136"/>
  <c r="M61" i="136" s="1"/>
  <c r="H48" i="48"/>
  <c r="G29" i="201"/>
  <c r="H29" i="201" s="1"/>
  <c r="H32" i="201" s="1"/>
  <c r="L80" i="136"/>
  <c r="L50" i="136"/>
  <c r="L69" i="136"/>
  <c r="L23" i="136"/>
  <c r="L58" i="136"/>
  <c r="L30" i="136"/>
  <c r="L13" i="136"/>
  <c r="L31" i="136"/>
  <c r="L59" i="136"/>
  <c r="L14" i="136"/>
  <c r="L46" i="136"/>
  <c r="L77" i="136"/>
  <c r="L60" i="136"/>
  <c r="L32" i="136"/>
  <c r="L15" i="136"/>
  <c r="L56" i="136"/>
  <c r="L11" i="136"/>
  <c r="L57" i="136"/>
  <c r="L12" i="136"/>
  <c r="G26" i="148"/>
  <c r="L79" i="136"/>
  <c r="G23" i="52"/>
  <c r="H23" i="52" s="1"/>
  <c r="H29" i="52" s="1"/>
  <c r="J26" i="136" s="1"/>
  <c r="L26" i="136"/>
  <c r="L47" i="136"/>
  <c r="L78" i="136"/>
  <c r="L65" i="136"/>
  <c r="L22" i="136"/>
  <c r="L72" i="136"/>
  <c r="G17" i="132"/>
  <c r="H17" i="132" s="1"/>
  <c r="H23" i="132" s="1"/>
  <c r="I75" i="136" s="1"/>
  <c r="G17" i="56"/>
  <c r="H17" i="56" s="1"/>
  <c r="H21" i="56" s="1"/>
  <c r="I35" i="136" s="1"/>
  <c r="G17" i="163"/>
  <c r="H17" i="163" s="1"/>
  <c r="H22" i="163" s="1"/>
  <c r="I74" i="136" s="1"/>
  <c r="G17" i="166"/>
  <c r="H17" i="166" s="1"/>
  <c r="H21" i="166" s="1"/>
  <c r="I36" i="136" s="1"/>
  <c r="G16" i="148"/>
  <c r="H16" i="148" s="1"/>
  <c r="H21" i="148" s="1"/>
  <c r="I79" i="136" s="1"/>
  <c r="H44" i="199"/>
  <c r="L42" i="136" s="1"/>
  <c r="J41" i="199"/>
  <c r="J40" i="200"/>
  <c r="H43" i="200"/>
  <c r="L44" i="136" s="1"/>
  <c r="D49" i="136"/>
  <c r="F8244" i="140"/>
  <c r="J8244" i="140" s="1"/>
  <c r="H40" i="108"/>
  <c r="I37" i="108"/>
  <c r="H43" i="166"/>
  <c r="H41" i="105"/>
  <c r="H43" i="105" s="1"/>
  <c r="G13" i="191"/>
  <c r="H13" i="191" s="1"/>
  <c r="G13" i="197"/>
  <c r="H13" i="197" s="1"/>
  <c r="G16" i="52"/>
  <c r="H16" i="52" s="1"/>
  <c r="H19" i="52" s="1"/>
  <c r="H16" i="156"/>
  <c r="H20" i="156" s="1"/>
  <c r="G13" i="108"/>
  <c r="H13" i="108" s="1"/>
  <c r="H16" i="108" s="1"/>
  <c r="K42" i="104"/>
  <c r="H26" i="112"/>
  <c r="H31" i="112" s="1"/>
  <c r="G26" i="194"/>
  <c r="H26" i="194" s="1"/>
  <c r="H31" i="194" s="1"/>
  <c r="G27" i="172"/>
  <c r="H27" i="172" s="1"/>
  <c r="H29" i="172" s="1"/>
  <c r="G25" i="156"/>
  <c r="H25" i="156" s="1"/>
  <c r="H31" i="156" s="1"/>
  <c r="G20" i="197"/>
  <c r="H20" i="197" s="1"/>
  <c r="H26" i="197" s="1"/>
  <c r="J73" i="136" s="1"/>
  <c r="G25" i="154"/>
  <c r="H25" i="154" s="1"/>
  <c r="H30" i="154" s="1"/>
  <c r="J37" i="136" s="1"/>
  <c r="G27" i="181"/>
  <c r="H27" i="181" s="1"/>
  <c r="H32" i="181" s="1"/>
  <c r="G27" i="67"/>
  <c r="H27" i="67" s="1"/>
  <c r="H29" i="67" s="1"/>
  <c r="G26" i="123"/>
  <c r="H26" i="123" s="1"/>
  <c r="H31" i="123" s="1"/>
  <c r="G26" i="169"/>
  <c r="H26" i="169" s="1"/>
  <c r="H31" i="169" s="1"/>
  <c r="G26" i="163"/>
  <c r="H26" i="163" s="1"/>
  <c r="H31" i="163" s="1"/>
  <c r="J74" i="136" s="1"/>
  <c r="K42" i="102"/>
  <c r="G26" i="56"/>
  <c r="H26" i="56" s="1"/>
  <c r="H28" i="56" s="1"/>
  <c r="J35" i="136" s="1"/>
  <c r="G27" i="180"/>
  <c r="H27" i="180" s="1"/>
  <c r="H32" i="180" s="1"/>
  <c r="G27" i="195"/>
  <c r="H27" i="195" s="1"/>
  <c r="H29" i="195" s="1"/>
  <c r="G27" i="157"/>
  <c r="H27" i="157" s="1"/>
  <c r="H32" i="157" s="1"/>
  <c r="G25" i="168"/>
  <c r="H25" i="168" s="1"/>
  <c r="H29" i="168" s="1"/>
  <c r="G25" i="167"/>
  <c r="H25" i="167" s="1"/>
  <c r="H29" i="167" s="1"/>
  <c r="G26" i="183"/>
  <c r="H26" i="183" s="1"/>
  <c r="H31" i="183" s="1"/>
  <c r="G27" i="179"/>
  <c r="H27" i="179" s="1"/>
  <c r="H32" i="179" s="1"/>
  <c r="G29" i="47"/>
  <c r="H29" i="47" s="1"/>
  <c r="H33" i="47" s="1"/>
  <c r="H49" i="47" s="1"/>
  <c r="G20" i="191"/>
  <c r="H20" i="191" s="1"/>
  <c r="H26" i="191" s="1"/>
  <c r="G27" i="45"/>
  <c r="H27" i="45" s="1"/>
  <c r="H32" i="45" s="1"/>
  <c r="H49" i="45" s="1"/>
  <c r="G26" i="192"/>
  <c r="H26" i="192" s="1"/>
  <c r="H31" i="192" s="1"/>
  <c r="G26" i="54"/>
  <c r="H26" i="54" s="1"/>
  <c r="H31" i="54" s="1"/>
  <c r="G29" i="153"/>
  <c r="H29" i="153" s="1"/>
  <c r="H33" i="153" s="1"/>
  <c r="G28" i="106"/>
  <c r="H28" i="106" s="1"/>
  <c r="H32" i="106" s="1"/>
  <c r="G27" i="173"/>
  <c r="H27" i="173" s="1"/>
  <c r="H29" i="173" s="1"/>
  <c r="G29" i="132"/>
  <c r="H29" i="132" s="1"/>
  <c r="H32" i="132" s="1"/>
  <c r="J75" i="136" s="1"/>
  <c r="H8" i="136" l="1"/>
  <c r="F6433" i="140"/>
  <c r="J6433" i="140" s="1"/>
  <c r="F8242" i="140"/>
  <c r="J8242" i="140" s="1"/>
  <c r="G16" i="147"/>
  <c r="D17" i="147"/>
  <c r="E16" i="136"/>
  <c r="E61" i="136"/>
  <c r="F61" i="136" s="1"/>
  <c r="E33" i="136"/>
  <c r="M74" i="136"/>
  <c r="D37" i="136"/>
  <c r="J50" i="136"/>
  <c r="M50" i="136" s="1"/>
  <c r="J80" i="136"/>
  <c r="M80" i="136" s="1"/>
  <c r="H49" i="201"/>
  <c r="G20" i="108"/>
  <c r="H20" i="108" s="1"/>
  <c r="H26" i="108" s="1"/>
  <c r="L71" i="136"/>
  <c r="L25" i="136"/>
  <c r="G26" i="166"/>
  <c r="H26" i="166" s="1"/>
  <c r="H28" i="166" s="1"/>
  <c r="L36" i="136"/>
  <c r="H45" i="52"/>
  <c r="J45" i="52" s="1"/>
  <c r="I26" i="136"/>
  <c r="M26" i="136" s="1"/>
  <c r="I47" i="136"/>
  <c r="I78" i="136"/>
  <c r="I71" i="136"/>
  <c r="I25" i="136"/>
  <c r="H48" i="112"/>
  <c r="J65" i="136"/>
  <c r="M65" i="136" s="1"/>
  <c r="J22" i="136"/>
  <c r="M22" i="136" s="1"/>
  <c r="H48" i="194"/>
  <c r="E66" i="136" s="1"/>
  <c r="J66" i="136"/>
  <c r="M66" i="136" s="1"/>
  <c r="H46" i="172"/>
  <c r="E40" i="136" s="1"/>
  <c r="F40" i="136" s="1"/>
  <c r="J40" i="136"/>
  <c r="M40" i="136" s="1"/>
  <c r="J47" i="136"/>
  <c r="J78" i="136"/>
  <c r="H49" i="181"/>
  <c r="J29" i="136"/>
  <c r="M29" i="136" s="1"/>
  <c r="H46" i="67"/>
  <c r="E38" i="136" s="1"/>
  <c r="J38" i="136"/>
  <c r="M38" i="136" s="1"/>
  <c r="H48" i="123"/>
  <c r="J19" i="136"/>
  <c r="M19" i="136" s="1"/>
  <c r="H48" i="169"/>
  <c r="E21" i="136" s="1"/>
  <c r="F21" i="136" s="1"/>
  <c r="J21" i="136"/>
  <c r="M21" i="136" s="1"/>
  <c r="H49" i="180"/>
  <c r="J28" i="136"/>
  <c r="M28" i="136" s="1"/>
  <c r="H46" i="195"/>
  <c r="E39" i="136" s="1"/>
  <c r="F39" i="136" s="1"/>
  <c r="J39" i="136"/>
  <c r="M39" i="136" s="1"/>
  <c r="H49" i="157"/>
  <c r="J77" i="136"/>
  <c r="M77" i="136" s="1"/>
  <c r="J46" i="136"/>
  <c r="M46" i="136" s="1"/>
  <c r="H45" i="168"/>
  <c r="J48" i="136"/>
  <c r="M48" i="136" s="1"/>
  <c r="H45" i="167"/>
  <c r="J49" i="136"/>
  <c r="M49" i="136" s="1"/>
  <c r="J69" i="136"/>
  <c r="M69" i="136" s="1"/>
  <c r="J23" i="136"/>
  <c r="M23" i="136" s="1"/>
  <c r="H49" i="179"/>
  <c r="J11" i="136"/>
  <c r="M11" i="136" s="1"/>
  <c r="J56" i="136"/>
  <c r="M56" i="136" s="1"/>
  <c r="J32" i="136"/>
  <c r="M32" i="136" s="1"/>
  <c r="J15" i="136"/>
  <c r="M15" i="136" s="1"/>
  <c r="J60" i="136"/>
  <c r="M60" i="136" s="1"/>
  <c r="J72" i="136"/>
  <c r="J57" i="136"/>
  <c r="M57" i="136" s="1"/>
  <c r="J12" i="136"/>
  <c r="M12" i="136" s="1"/>
  <c r="H48" i="192"/>
  <c r="J20" i="136"/>
  <c r="M20" i="136" s="1"/>
  <c r="H48" i="54"/>
  <c r="J34" i="136"/>
  <c r="M34" i="136" s="1"/>
  <c r="H49" i="153"/>
  <c r="J31" i="136"/>
  <c r="M31" i="136" s="1"/>
  <c r="J59" i="136"/>
  <c r="M59" i="136" s="1"/>
  <c r="J14" i="136"/>
  <c r="M14" i="136" s="1"/>
  <c r="H49" i="106"/>
  <c r="J30" i="136"/>
  <c r="M30" i="136" s="1"/>
  <c r="J58" i="136"/>
  <c r="M58" i="136" s="1"/>
  <c r="J13" i="136"/>
  <c r="M13" i="136" s="1"/>
  <c r="H46" i="173"/>
  <c r="E41" i="136" s="1"/>
  <c r="F41" i="136" s="1"/>
  <c r="J41" i="136"/>
  <c r="M41" i="136" s="1"/>
  <c r="M75" i="136"/>
  <c r="M35" i="136"/>
  <c r="H49" i="132"/>
  <c r="E75" i="136" s="1"/>
  <c r="F75" i="136" s="1"/>
  <c r="H47" i="156"/>
  <c r="K34" i="169"/>
  <c r="G26" i="200"/>
  <c r="H26" i="200" s="1"/>
  <c r="H28" i="200" s="1"/>
  <c r="H48" i="163"/>
  <c r="E74" i="136" s="1"/>
  <c r="G27" i="199"/>
  <c r="H27" i="199" s="1"/>
  <c r="H29" i="199" s="1"/>
  <c r="G16" i="154"/>
  <c r="H16" i="154" s="1"/>
  <c r="H21" i="154" s="1"/>
  <c r="K45" i="105"/>
  <c r="H45" i="56"/>
  <c r="E35" i="136" s="1"/>
  <c r="E29" i="136"/>
  <c r="J49" i="181"/>
  <c r="K49" i="181"/>
  <c r="E32" i="136"/>
  <c r="E15" i="136"/>
  <c r="F15" i="136" s="1"/>
  <c r="E60" i="136"/>
  <c r="L16" i="108"/>
  <c r="L13" i="108"/>
  <c r="E28" i="136"/>
  <c r="J49" i="180"/>
  <c r="H16" i="197"/>
  <c r="L13" i="197"/>
  <c r="K49" i="180"/>
  <c r="H16" i="191"/>
  <c r="L13" i="191"/>
  <c r="G17" i="147" l="1"/>
  <c r="D18" i="147"/>
  <c r="G18" i="147" s="1"/>
  <c r="G21" i="147" s="1"/>
  <c r="G23" i="147" s="1"/>
  <c r="G33" i="147" s="1"/>
  <c r="G34" i="147" s="1"/>
  <c r="G35" i="147" s="1"/>
  <c r="E20" i="136"/>
  <c r="F20" i="136" s="1"/>
  <c r="E64" i="136"/>
  <c r="F64" i="136" s="1"/>
  <c r="E77" i="136"/>
  <c r="F77" i="136" s="1"/>
  <c r="E46" i="136"/>
  <c r="E23" i="136"/>
  <c r="E69" i="136"/>
  <c r="F69" i="136" s="1"/>
  <c r="K46" i="183"/>
  <c r="E50" i="136"/>
  <c r="E80" i="136"/>
  <c r="F80" i="136" s="1"/>
  <c r="J36" i="136"/>
  <c r="M36" i="136" s="1"/>
  <c r="H45" i="166"/>
  <c r="E36" i="136" s="1"/>
  <c r="F36" i="136" s="1"/>
  <c r="E26" i="136"/>
  <c r="F26" i="136" s="1"/>
  <c r="E65" i="136"/>
  <c r="F65" i="136" s="1"/>
  <c r="E22" i="136"/>
  <c r="F22" i="136" s="1"/>
  <c r="K45" i="112"/>
  <c r="E19" i="136"/>
  <c r="F19" i="136" s="1"/>
  <c r="E48" i="136"/>
  <c r="F48" i="136" s="1"/>
  <c r="K47" i="168"/>
  <c r="E49" i="136"/>
  <c r="F49" i="136" s="1"/>
  <c r="K47" i="167"/>
  <c r="K49" i="179"/>
  <c r="E56" i="136"/>
  <c r="F56" i="136" s="1"/>
  <c r="E11" i="136"/>
  <c r="F11" i="136" s="1"/>
  <c r="E12" i="136"/>
  <c r="F12" i="136" s="1"/>
  <c r="E57" i="136"/>
  <c r="F57" i="136" s="1"/>
  <c r="K49" i="45"/>
  <c r="E34" i="136"/>
  <c r="K46" i="54"/>
  <c r="E14" i="136"/>
  <c r="F14" i="136" s="1"/>
  <c r="E59" i="136"/>
  <c r="F59" i="136" s="1"/>
  <c r="E31" i="136"/>
  <c r="E30" i="136"/>
  <c r="E13" i="136"/>
  <c r="F13" i="136" s="1"/>
  <c r="E58" i="136"/>
  <c r="F58" i="136" s="1"/>
  <c r="M78" i="136"/>
  <c r="M47" i="136"/>
  <c r="J71" i="136"/>
  <c r="M71" i="136" s="1"/>
  <c r="J25" i="136"/>
  <c r="M25" i="136" s="1"/>
  <c r="H45" i="200"/>
  <c r="E44" i="136" s="1"/>
  <c r="F44" i="136" s="1"/>
  <c r="J44" i="136"/>
  <c r="M44" i="136" s="1"/>
  <c r="H46" i="199"/>
  <c r="E42" i="136" s="1"/>
  <c r="F42" i="136" s="1"/>
  <c r="J42" i="136"/>
  <c r="M42" i="136" s="1"/>
  <c r="H47" i="154"/>
  <c r="E37" i="136" s="1"/>
  <c r="F37" i="136" s="1"/>
  <c r="I37" i="136"/>
  <c r="M37" i="136" s="1"/>
  <c r="H42" i="197"/>
  <c r="J42" i="197" s="1"/>
  <c r="I73" i="136"/>
  <c r="M73" i="136" s="1"/>
  <c r="L16" i="191"/>
  <c r="I72" i="136"/>
  <c r="M72" i="136" s="1"/>
  <c r="E78" i="136"/>
  <c r="J47" i="156"/>
  <c r="E47" i="136"/>
  <c r="K49" i="156"/>
  <c r="F74" i="136"/>
  <c r="F35" i="136"/>
  <c r="F38" i="136"/>
  <c r="F66" i="136"/>
  <c r="F60" i="136"/>
  <c r="H42" i="191"/>
  <c r="J42" i="191" s="1"/>
  <c r="H42" i="108"/>
  <c r="J42" i="108" s="1"/>
  <c r="L16" i="197"/>
  <c r="G63" i="136" l="1"/>
  <c r="G55" i="136"/>
  <c r="F78" i="136"/>
  <c r="E73" i="136"/>
  <c r="E71" i="136"/>
  <c r="E25" i="136"/>
  <c r="E72" i="136"/>
  <c r="F72" i="136" l="1"/>
  <c r="F25" i="136"/>
  <c r="G24" i="136" s="1"/>
  <c r="F71" i="136"/>
  <c r="G70" i="136" s="1"/>
  <c r="F73" i="136"/>
  <c r="H24" i="136" l="1"/>
  <c r="H26" i="148"/>
  <c r="H28" i="148" s="1"/>
  <c r="H44" i="148" l="1"/>
  <c r="E79" i="136" s="1"/>
  <c r="F79" i="136" s="1"/>
  <c r="J79" i="136"/>
  <c r="M79" i="136" s="1"/>
  <c r="F81" i="136" l="1"/>
  <c r="G76" i="136"/>
  <c r="D34" i="136"/>
  <c r="D90" i="136" s="1"/>
  <c r="F1061" i="140"/>
  <c r="J1061" i="140" l="1"/>
  <c r="J1072" i="140" s="1"/>
  <c r="D23" i="136" s="1"/>
  <c r="F23" i="136" s="1"/>
  <c r="G18" i="136" s="1"/>
  <c r="F2079" i="140"/>
  <c r="F90" i="136"/>
  <c r="F96" i="136" s="1"/>
  <c r="F98" i="136" s="1"/>
  <c r="F34" i="136"/>
  <c r="H18" i="136" l="1"/>
  <c r="F721" i="140"/>
  <c r="J721" i="140" s="1"/>
  <c r="F9206" i="140"/>
  <c r="F10156" i="140" s="1"/>
  <c r="J10156" i="140" s="1"/>
  <c r="F3821" i="140"/>
  <c r="F99" i="136"/>
  <c r="F104" i="136" s="1"/>
  <c r="C21" i="175"/>
  <c r="G21" i="175" s="1"/>
  <c r="G20" i="175" s="1"/>
  <c r="J10158" i="140"/>
  <c r="J2079" i="140"/>
  <c r="J2084" i="140" s="1"/>
  <c r="F6430" i="140"/>
  <c r="J6430" i="140" s="1"/>
  <c r="J6438" i="140" s="1"/>
  <c r="G8240" i="140" s="1"/>
  <c r="J8240" i="140" s="1"/>
  <c r="F5560" i="140"/>
  <c r="J5560" i="140" s="1"/>
  <c r="J5561" i="140" s="1"/>
  <c r="D32" i="136" s="1"/>
  <c r="F32" i="136" s="1"/>
  <c r="F4690" i="140"/>
  <c r="J4690" i="140" s="1"/>
  <c r="J4691" i="140" s="1"/>
  <c r="J3821" i="140"/>
  <c r="J3822" i="140" s="1"/>
  <c r="G8238" i="140" s="1"/>
  <c r="J8238" i="140" s="1"/>
  <c r="F2952" i="140"/>
  <c r="J2952" i="140" s="1"/>
  <c r="J2953" i="140" s="1"/>
  <c r="D29" i="136" s="1"/>
  <c r="F29" i="136" s="1"/>
  <c r="J6" i="175"/>
  <c r="J9206" i="140" l="1"/>
  <c r="J9208" i="140" s="1"/>
  <c r="D46" i="136" s="1"/>
  <c r="F46" i="136" s="1"/>
  <c r="D47" i="136"/>
  <c r="F47" i="136" s="1"/>
  <c r="I10202" i="140"/>
  <c r="J10202" i="140" s="1"/>
  <c r="J10204" i="140" s="1"/>
  <c r="D50" i="136" s="1"/>
  <c r="F50" i="136" s="1"/>
  <c r="J25" i="175"/>
  <c r="H20" i="175"/>
  <c r="D28" i="136"/>
  <c r="F28" i="136" s="1"/>
  <c r="D33" i="136"/>
  <c r="F33" i="136" s="1"/>
  <c r="G8239" i="140"/>
  <c r="J8239" i="140" s="1"/>
  <c r="D31" i="136"/>
  <c r="F31" i="136" s="1"/>
  <c r="D30" i="136"/>
  <c r="F30" i="136" s="1"/>
  <c r="H15" i="175"/>
  <c r="H13" i="175"/>
  <c r="G45" i="136" l="1"/>
  <c r="F711" i="140"/>
  <c r="J711" i="140" s="1"/>
  <c r="J713" i="140" s="1"/>
  <c r="D16" i="136" s="1"/>
  <c r="F16" i="136" s="1"/>
  <c r="I30" i="176"/>
  <c r="J8245" i="140"/>
  <c r="D43" i="136" s="1"/>
  <c r="F43" i="136" s="1"/>
  <c r="G27" i="136" s="1"/>
  <c r="H27" i="136" l="1"/>
  <c r="H45" i="136"/>
  <c r="F720" i="140"/>
  <c r="J720" i="140" s="1"/>
  <c r="J724" i="140" s="1"/>
  <c r="D17" i="136" s="1"/>
  <c r="F17" i="136" s="1"/>
  <c r="F51" i="136" s="1"/>
  <c r="F83" i="136" s="1"/>
  <c r="G10" i="136" l="1"/>
  <c r="F84" i="136"/>
  <c r="J31" i="146" s="1"/>
  <c r="C27" i="146"/>
  <c r="G27" i="146" s="1"/>
  <c r="F86" i="136"/>
  <c r="F85" i="136"/>
  <c r="J6" i="146"/>
  <c r="G83" i="136" l="1"/>
  <c r="H83" i="136" s="1"/>
  <c r="H10" i="136"/>
  <c r="H23" i="146"/>
  <c r="H19" i="146"/>
  <c r="H17" i="146"/>
  <c r="H8" i="146"/>
  <c r="G33" i="146"/>
  <c r="G32" i="146"/>
  <c r="F87" i="136"/>
  <c r="F88" i="136" s="1"/>
  <c r="F103" i="136" s="1"/>
  <c r="F105" i="136" l="1"/>
  <c r="F101" i="136"/>
  <c r="C8" i="174" s="1"/>
  <c r="H35" i="147"/>
  <c r="F107" i="136" l="1"/>
  <c r="F109" i="136"/>
  <c r="E15" i="174"/>
  <c r="H15" i="174" s="1"/>
  <c r="E13" i="174"/>
  <c r="H13" i="174" s="1"/>
  <c r="E12" i="174"/>
  <c r="H12" i="174" s="1"/>
  <c r="E16" i="174"/>
  <c r="H16" i="174" s="1"/>
  <c r="E14" i="174"/>
  <c r="H14" i="174" s="1"/>
  <c r="I35" i="147"/>
  <c r="I36" i="147" s="1"/>
  <c r="F111" i="136" l="1"/>
  <c r="G111" i="136" s="1"/>
  <c r="L4691" i="140"/>
  <c r="H18" i="174"/>
  <c r="H20" i="174" s="1"/>
  <c r="H21" i="174" s="1"/>
  <c r="C28" i="146" s="1"/>
  <c r="G28" i="146" s="1"/>
  <c r="G26" i="146" s="1"/>
  <c r="L2082" i="140" l="1"/>
  <c r="H26" i="146"/>
  <c r="H31" i="146" s="1"/>
  <c r="H35" i="146" s="1"/>
  <c r="G31" i="146"/>
  <c r="J32" i="146" l="1"/>
  <c r="G35" i="146"/>
  <c r="J19" i="146"/>
  <c r="J17" i="146"/>
  <c r="J8" i="146"/>
  <c r="J23" i="146"/>
  <c r="J26" i="146"/>
  <c r="AC26" i="188"/>
  <c r="AC14" i="188"/>
  <c r="AC47" i="188" s="1"/>
  <c r="AC48" i="188" s="1"/>
  <c r="AC49" i="188" s="1"/>
  <c r="F10" i="176"/>
  <c r="G10" i="176" s="1"/>
  <c r="G16" i="176" s="1"/>
  <c r="G18" i="176" s="1"/>
  <c r="G28" i="176" s="1"/>
  <c r="G29" i="176" s="1"/>
  <c r="G30" i="176" s="1"/>
  <c r="AC13" i="188"/>
  <c r="AC17" i="188" s="1"/>
  <c r="AC20" i="188" s="1"/>
  <c r="AD26" i="188" l="1"/>
  <c r="AC37" i="188"/>
  <c r="AD37" i="188" s="1"/>
  <c r="AC23" i="188"/>
  <c r="AD23" i="188" s="1"/>
  <c r="AC31" i="188"/>
  <c r="J8" i="175"/>
  <c r="I31" i="176"/>
  <c r="H30" i="176"/>
  <c r="AD20" i="188"/>
  <c r="AC35" i="188"/>
  <c r="AC29" i="188"/>
  <c r="AC25" i="188"/>
  <c r="AD25" i="188" s="1"/>
  <c r="AC36" i="188"/>
  <c r="AC41" i="188"/>
  <c r="AC42" i="188"/>
  <c r="AC30" i="188"/>
  <c r="AC24" i="188" l="1"/>
  <c r="AD24" i="188" s="1"/>
  <c r="AD43" i="188" s="1"/>
  <c r="AD44" i="188" s="1"/>
  <c r="D9" i="175" s="1"/>
  <c r="G9" i="175" s="1"/>
  <c r="G8" i="175" s="1"/>
  <c r="H8" i="175" s="1"/>
  <c r="H25" i="175" s="1"/>
  <c r="H29" i="175" s="1"/>
  <c r="AC43" i="188" l="1"/>
  <c r="AC50" i="188" s="1"/>
  <c r="AC51" i="188" s="1"/>
  <c r="AC52" i="188" s="1"/>
  <c r="G25" i="175"/>
  <c r="J26" i="175" s="1"/>
</calcChain>
</file>

<file path=xl/sharedStrings.xml><?xml version="1.0" encoding="utf-8"?>
<sst xmlns="http://schemas.openxmlformats.org/spreadsheetml/2006/main" count="5336" uniqueCount="951">
  <si>
    <t>ML</t>
  </si>
  <si>
    <t>M3</t>
  </si>
  <si>
    <t>UND</t>
  </si>
  <si>
    <t>DESCRIPCIÓN</t>
  </si>
  <si>
    <t>UNIDAD:</t>
  </si>
  <si>
    <t>1. MATERIALES</t>
  </si>
  <si>
    <t>UNIDAD</t>
  </si>
  <si>
    <t>CANTIDAD</t>
  </si>
  <si>
    <t>V/UNITARIO</t>
  </si>
  <si>
    <t>V/TOTAL</t>
  </si>
  <si>
    <t>SUBTOTAL</t>
  </si>
  <si>
    <t>2. MAQUINARIA Y EQUIPO</t>
  </si>
  <si>
    <t>Rendimiento</t>
  </si>
  <si>
    <t>3. TRANSPORTE</t>
  </si>
  <si>
    <t>4. MANO DE OBRA</t>
  </si>
  <si>
    <t>NUM</t>
  </si>
  <si>
    <t>Factor Prestacional</t>
  </si>
  <si>
    <t>JORNAL</t>
  </si>
  <si>
    <t>DIA</t>
  </si>
  <si>
    <t>COSTOS DIRECTOS</t>
  </si>
  <si>
    <t>ELABORÓ:</t>
  </si>
  <si>
    <t>Tarifa/Hora</t>
  </si>
  <si>
    <t>Ingeniero Civil</t>
  </si>
  <si>
    <t>M2</t>
  </si>
  <si>
    <t xml:space="preserve">ANÁLISIS DE PRECIOS UNITARIOS </t>
  </si>
  <si>
    <t>HERRAMIENTA MENOR</t>
  </si>
  <si>
    <t>H</t>
  </si>
  <si>
    <t>Volumen (m3)</t>
  </si>
  <si>
    <t>Dist. (km)</t>
  </si>
  <si>
    <t>M3/KM</t>
  </si>
  <si>
    <t>Tarifa</t>
  </si>
  <si>
    <t>UN</t>
  </si>
  <si>
    <t>KG</t>
  </si>
  <si>
    <t>LT</t>
  </si>
  <si>
    <t>Cuadrilla 4: Ofic. + 4 Ayud.</t>
  </si>
  <si>
    <t>AGUA</t>
  </si>
  <si>
    <t xml:space="preserve">ITEM: </t>
  </si>
  <si>
    <t>VALOR TOTAL</t>
  </si>
  <si>
    <t>CANT.</t>
  </si>
  <si>
    <t xml:space="preserve">UN </t>
  </si>
  <si>
    <t>M</t>
  </si>
  <si>
    <t>LUIS GUILLERMO DEVIA MONTES</t>
  </si>
  <si>
    <t>M.P. 70202-395672 TLM</t>
  </si>
  <si>
    <t>Concreto impermeabilizado de 3000 Psi</t>
  </si>
  <si>
    <t>Transporte material sobrante</t>
  </si>
  <si>
    <t>Concreto impermeabilizado de 4000 Psi</t>
  </si>
  <si>
    <t>Concreto de 3000 Psi</t>
  </si>
  <si>
    <t>No.</t>
  </si>
  <si>
    <t>VALOR</t>
  </si>
  <si>
    <t>TOTAL</t>
  </si>
  <si>
    <t xml:space="preserve"> </t>
  </si>
  <si>
    <t>EQUIPOS</t>
  </si>
  <si>
    <t>% MO</t>
  </si>
  <si>
    <t>%MO</t>
  </si>
  <si>
    <t>Unidad</t>
  </si>
  <si>
    <t>MUNICIPIO DE LA PLATA HUILA</t>
  </si>
  <si>
    <t>EMPRESA DE SERVICIOS PÚBLICOS DEL MUNICIPIO DE LA PLATA - HUILA - EMSERPLA E.S.P.</t>
  </si>
  <si>
    <t>CANT</t>
  </si>
  <si>
    <t>V. UNITARIO</t>
  </si>
  <si>
    <t>LARGO</t>
  </si>
  <si>
    <t>ANCHO</t>
  </si>
  <si>
    <t>ALTO</t>
  </si>
  <si>
    <t>%</t>
  </si>
  <si>
    <t>DOMICILIARIAS</t>
  </si>
  <si>
    <t>D</t>
  </si>
  <si>
    <t>TOTAL COSTOS DIRECTOS</t>
  </si>
  <si>
    <t>Angulo de 11/2*1/4</t>
  </si>
  <si>
    <t>Platina de 11/2*1/4</t>
  </si>
  <si>
    <t>Soldadura 6013*1/8</t>
  </si>
  <si>
    <t>Anticorrosivo</t>
  </si>
  <si>
    <t>Gl</t>
  </si>
  <si>
    <t>Herramienta menor %</t>
  </si>
  <si>
    <t>2.2</t>
  </si>
  <si>
    <t>2.3</t>
  </si>
  <si>
    <t>UTILIDAD.    5%</t>
  </si>
  <si>
    <t>COSTO TOTAL</t>
  </si>
  <si>
    <t>COSTO TOTAL DE OBRA</t>
  </si>
  <si>
    <t>2.1</t>
  </si>
  <si>
    <t>DÍA</t>
  </si>
  <si>
    <t>LB</t>
  </si>
  <si>
    <t>DIÁMETRO</t>
  </si>
  <si>
    <t>DOMICILIARIA 1</t>
  </si>
  <si>
    <t>DOMICILIARIA 2</t>
  </si>
  <si>
    <t>DOMICILIARIA 3</t>
  </si>
  <si>
    <t>DOMICILIARIA 4</t>
  </si>
  <si>
    <t>DOMICILIARIA 5</t>
  </si>
  <si>
    <t>DOMICILIARIA 6</t>
  </si>
  <si>
    <t>DOMICILIARIA 7</t>
  </si>
  <si>
    <t>DOMICILIARIA 8</t>
  </si>
  <si>
    <t>DOMICILIARIA 9</t>
  </si>
  <si>
    <t>DOMICILIARIA 10</t>
  </si>
  <si>
    <t>DOMICILIARIA 11</t>
  </si>
  <si>
    <t>DOMICILIARIA 12</t>
  </si>
  <si>
    <t>DOMICILIARIA 13</t>
  </si>
  <si>
    <t>Relleno con material de la misma excavacion compactado en capas. incluye: equipo, herramienta y mano de obra</t>
  </si>
  <si>
    <t>POZOS</t>
  </si>
  <si>
    <t>PROF.</t>
  </si>
  <si>
    <t>ÁREA</t>
  </si>
  <si>
    <t>DIÁMETRO DE RED</t>
  </si>
  <si>
    <t>OTRAS ACTIVIDADES</t>
  </si>
  <si>
    <t>ACTIVIDADES PRELIMINARES</t>
  </si>
  <si>
    <t>EXCAVACIONES Y RELLENOS EN LA RED PRINCIPAL</t>
  </si>
  <si>
    <t>CONSTRUCCIÓN DE POZOS DE INSPECCIÓN</t>
  </si>
  <si>
    <t>ACOMETIDAS DOMICILIARIAS</t>
  </si>
  <si>
    <t xml:space="preserve">CAJILLAS  </t>
  </si>
  <si>
    <t>CONCEPTO</t>
  </si>
  <si>
    <t>PORCENTAJE</t>
  </si>
  <si>
    <t>1.</t>
  </si>
  <si>
    <t>Salarios y Prestaciones Sociales de Personal Facturable</t>
  </si>
  <si>
    <t>1.1.</t>
  </si>
  <si>
    <t xml:space="preserve">Salarios </t>
  </si>
  <si>
    <t>1.2.</t>
  </si>
  <si>
    <t>Prima anual (legal)</t>
  </si>
  <si>
    <t xml:space="preserve"> ÷ 12 =</t>
  </si>
  <si>
    <t>1.3.</t>
  </si>
  <si>
    <t>Cesantía</t>
  </si>
  <si>
    <t>1.4.</t>
  </si>
  <si>
    <t>Intereses de cesantía</t>
  </si>
  <si>
    <t xml:space="preserve"> x 1.3. =</t>
  </si>
  <si>
    <t>1.5.</t>
  </si>
  <si>
    <t>Vacaciones</t>
  </si>
  <si>
    <t>1.6.</t>
  </si>
  <si>
    <t>Seguridad Social (salud + pensión)</t>
  </si>
  <si>
    <t>1.7.</t>
  </si>
  <si>
    <t>Caja de Compensación Familiar</t>
  </si>
  <si>
    <t>1.8.</t>
  </si>
  <si>
    <t>ARL</t>
  </si>
  <si>
    <t>1.9.</t>
  </si>
  <si>
    <t>Sena</t>
  </si>
  <si>
    <t>1.10.</t>
  </si>
  <si>
    <t>ICBF</t>
  </si>
  <si>
    <t>1.11.</t>
  </si>
  <si>
    <t>Otros (Auxilios varios, prestaciones extralegales, Incapacidades no cubiertas)</t>
  </si>
  <si>
    <t>1.12.</t>
  </si>
  <si>
    <t>Dotación</t>
  </si>
  <si>
    <t>Indemnizaciones</t>
  </si>
  <si>
    <t>Sub-total</t>
  </si>
  <si>
    <t>2.</t>
  </si>
  <si>
    <t>Gastos Directos</t>
  </si>
  <si>
    <t>Servicios públicos</t>
  </si>
  <si>
    <t>Otros Gastos</t>
  </si>
  <si>
    <t>Póliza Cumplimiento</t>
  </si>
  <si>
    <t>Póliza Salarios y prestaciones Sociales</t>
  </si>
  <si>
    <t>Honorarios (Utilidad del consultor y costos no previstos)</t>
  </si>
  <si>
    <t>T  O  T  A  L</t>
  </si>
  <si>
    <t>V.M./BASE</t>
  </si>
  <si>
    <t>Dedicación</t>
  </si>
  <si>
    <t>Duración de la obra (Meses)</t>
  </si>
  <si>
    <t>V.PARCIAL</t>
  </si>
  <si>
    <t>SALARIOS PERSONAL DE OBRA</t>
  </si>
  <si>
    <t>Director de obra</t>
  </si>
  <si>
    <t>Ingeniero residente de obra</t>
  </si>
  <si>
    <t>SALARIOS PERSONAL DE OFICINA</t>
  </si>
  <si>
    <t>Secretaria oficina principal</t>
  </si>
  <si>
    <t>GASTOS OPERACIONALES</t>
  </si>
  <si>
    <t>COSTOS FINANCIEROS</t>
  </si>
  <si>
    <t>A</t>
  </si>
  <si>
    <t>I</t>
  </si>
  <si>
    <t>IMPREVISTOS</t>
  </si>
  <si>
    <t>U</t>
  </si>
  <si>
    <t>UTILIDAD</t>
  </si>
  <si>
    <t>A.I.U.</t>
  </si>
  <si>
    <t>Elaboro:</t>
  </si>
  <si>
    <t>PRESUPUESTO DE INTERVENTORÍA ADMINISTRATIVA, TÉCNICA, FINANCIERA Y AMBIENTAL</t>
  </si>
  <si>
    <t>CARGO</t>
  </si>
  <si>
    <t>Meses</t>
  </si>
  <si>
    <t>Vr. Mensual</t>
  </si>
  <si>
    <t>Vr. Parcial</t>
  </si>
  <si>
    <t>GASTOS DE PERSONAL</t>
  </si>
  <si>
    <t>PERSONAL PROFESIONAL Y TÉCNICO</t>
  </si>
  <si>
    <t>1.1.1</t>
  </si>
  <si>
    <t>Director de Interventoría</t>
  </si>
  <si>
    <t>1.1.2</t>
  </si>
  <si>
    <t>Residente de Interventoría</t>
  </si>
  <si>
    <t xml:space="preserve">TOTAL PERSONAL </t>
  </si>
  <si>
    <t>Factor Multiplicador</t>
  </si>
  <si>
    <t>Total Personal con Factor Multiplicador</t>
  </si>
  <si>
    <t>% factor prestacional</t>
  </si>
  <si>
    <t>Vr. Unitario</t>
  </si>
  <si>
    <t>SERVICIOS GENERALES</t>
  </si>
  <si>
    <t>2.1.1</t>
  </si>
  <si>
    <t>2.1.2</t>
  </si>
  <si>
    <t>SUBTOTAL SERVICIOS GENERALES</t>
  </si>
  <si>
    <t>COSTO DIRECTO</t>
  </si>
  <si>
    <t>Cuadrilla 2: Ofic. + 2 Ayud.</t>
  </si>
  <si>
    <t>BÁSICO</t>
  </si>
  <si>
    <t xml:space="preserve">PLAN DE MANEJO AMBIENTAL (PMA) </t>
  </si>
  <si>
    <t>PLAZO:</t>
  </si>
  <si>
    <t>DETALLE</t>
  </si>
  <si>
    <t>KIT SEÑALIZACIÓN AMBIENTAL</t>
  </si>
  <si>
    <r>
      <rPr>
        <sz val="10"/>
        <rFont val="Arial Narrow"/>
        <family val="2"/>
      </rPr>
      <t>UND</t>
    </r>
  </si>
  <si>
    <t>CAPACITACIONES AMBIENTALES DEL PERSONAL</t>
  </si>
  <si>
    <t>DESMONTE DE CAMPAMENTO Y SITIOS TEMPORALES</t>
  </si>
  <si>
    <r>
      <rPr>
        <sz val="10"/>
        <rFont val="Arial Narrow"/>
        <family val="2"/>
      </rPr>
      <t>RETIRO DE CAMPAMENTOS Y SITIOS TEMPORALES</t>
    </r>
  </si>
  <si>
    <t>KIT PARA PUNTO ECOLÓGICO Y MANTENIMIENTO MENSUAL</t>
  </si>
  <si>
    <t>LAVADO DE
HERRAMIENTAS</t>
  </si>
  <si>
    <t>CUBRIMIENTO DE MATERIALES GRANULARES</t>
  </si>
  <si>
    <r>
      <rPr>
        <sz val="10"/>
        <rFont val="Arial Narrow"/>
        <family val="2"/>
      </rPr>
      <t>ROLLO</t>
    </r>
  </si>
  <si>
    <t>CUBRIMIENTO DE ESCOMBROS</t>
  </si>
  <si>
    <t>ALQUILER BAÑO DE LA ZONA</t>
  </si>
  <si>
    <t>ALQUILER BAÑO EXISTENTE EN LA ZONA</t>
  </si>
  <si>
    <t>MES</t>
  </si>
  <si>
    <t>KIT ASEO INFRAESTRUCTURA</t>
  </si>
  <si>
    <t>BRIGADA DE ASEO</t>
  </si>
  <si>
    <r>
      <rPr>
        <sz val="10"/>
        <rFont val="Arial Narrow"/>
        <family val="2"/>
      </rPr>
      <t>MES</t>
    </r>
  </si>
  <si>
    <r>
      <rPr>
        <b/>
        <sz val="10"/>
        <rFont val="Arial Narrow"/>
        <family val="2"/>
      </rPr>
      <t>MES</t>
    </r>
  </si>
  <si>
    <r>
      <rPr>
        <b/>
        <sz val="10"/>
        <rFont val="Arial Narrow"/>
        <family val="2"/>
      </rPr>
      <t>SALARIO</t>
    </r>
  </si>
  <si>
    <t>PERSONAL PROFESIONAL</t>
  </si>
  <si>
    <r>
      <rPr>
        <sz val="10"/>
        <rFont val="Arial Narrow"/>
        <family val="2"/>
      </rPr>
      <t>INGENIERO AMBIENTAL</t>
    </r>
  </si>
  <si>
    <t>PRESUPUESTO PLAN DE MANEJO DE TRANSITO (PMT)</t>
  </si>
  <si>
    <t>SALARIO</t>
  </si>
  <si>
    <t>PERSONAL REQUERIDO</t>
  </si>
  <si>
    <t xml:space="preserve">TOTAL: </t>
  </si>
  <si>
    <t>DIÁMETRO EN PLG</t>
  </si>
  <si>
    <t xml:space="preserve">NIPLE </t>
  </si>
  <si>
    <t>1.1.3</t>
  </si>
  <si>
    <t>COSTO SUBTOTAL</t>
  </si>
  <si>
    <t>P2 A P3</t>
  </si>
  <si>
    <t>P3 A P4</t>
  </si>
  <si>
    <t>P4 A P5</t>
  </si>
  <si>
    <t>P5 A P6</t>
  </si>
  <si>
    <t>P6 A P7</t>
  </si>
  <si>
    <t>P7 A P8</t>
  </si>
  <si>
    <t>P13 A P14</t>
  </si>
  <si>
    <t>OBSERVACIONES</t>
  </si>
  <si>
    <t>DOMICILIARIA 14</t>
  </si>
  <si>
    <t>DOMICILIARIA 15</t>
  </si>
  <si>
    <t>DOMICILIARIA 16</t>
  </si>
  <si>
    <t>DOMICILIARIA 17</t>
  </si>
  <si>
    <t>DOMICILIARIA 18</t>
  </si>
  <si>
    <t>DOMICILIARIA 19</t>
  </si>
  <si>
    <t xml:space="preserve">cajillas de inspección </t>
  </si>
  <si>
    <t>REDES PRINCIPALES</t>
  </si>
  <si>
    <t>SUMINISTROS</t>
  </si>
  <si>
    <t>Suministro de Tubería corrugada PVC para alcantarillado diámetro 8"</t>
  </si>
  <si>
    <t>Suministro de Tubería corrugada PVC para alcantarillado diámetro 6"</t>
  </si>
  <si>
    <t>1,1,1</t>
  </si>
  <si>
    <t>1,2,1</t>
  </si>
  <si>
    <t>1,2,2</t>
  </si>
  <si>
    <t>1,2,3</t>
  </si>
  <si>
    <t>1,2,4</t>
  </si>
  <si>
    <t>1,2,5</t>
  </si>
  <si>
    <t>1,3,1</t>
  </si>
  <si>
    <t>1,3,2</t>
  </si>
  <si>
    <t>1,3,3</t>
  </si>
  <si>
    <t>1,4,1</t>
  </si>
  <si>
    <t>1,4,2</t>
  </si>
  <si>
    <t>1,5,1</t>
  </si>
  <si>
    <t>1,5,2</t>
  </si>
  <si>
    <t>1,5,3</t>
  </si>
  <si>
    <t>1,5,4</t>
  </si>
  <si>
    <t>1,5,5</t>
  </si>
  <si>
    <t>1,5,6</t>
  </si>
  <si>
    <t>1,5,7</t>
  </si>
  <si>
    <t>1,5,8</t>
  </si>
  <si>
    <t>1,5,9</t>
  </si>
  <si>
    <t>1,5,10</t>
  </si>
  <si>
    <t>1,5,11</t>
  </si>
  <si>
    <t>1,6,1</t>
  </si>
  <si>
    <t>1,6,2</t>
  </si>
  <si>
    <t>SUB TOTAL 1 COSTOS DIRECTOS</t>
  </si>
  <si>
    <t>2,1,1</t>
  </si>
  <si>
    <t>2,2,1</t>
  </si>
  <si>
    <t>2,2,2</t>
  </si>
  <si>
    <t>2,2,3</t>
  </si>
  <si>
    <t>2,2,4</t>
  </si>
  <si>
    <t>2,2,5</t>
  </si>
  <si>
    <t>2,4,1</t>
  </si>
  <si>
    <t>2,4,2</t>
  </si>
  <si>
    <t>Cuadrilla 1: Ofic. + 1 Ayud.</t>
  </si>
  <si>
    <t>SUMIDERO 1</t>
  </si>
  <si>
    <t>SUMIDERO 2</t>
  </si>
  <si>
    <t>Rejilla en acero ( 1 1/2"*1/4", marco en platina 1 1/2"*1/4" y  contramarco en 2"*3/16")</t>
  </si>
  <si>
    <t>m2</t>
  </si>
  <si>
    <t>INSPECTOR DE OBRA</t>
  </si>
  <si>
    <t>Especialista hidrosanitario</t>
  </si>
  <si>
    <t>1.1.4</t>
  </si>
  <si>
    <t>1.1.5</t>
  </si>
  <si>
    <t>1.1.6</t>
  </si>
  <si>
    <t xml:space="preserve">Inspector de interventoría </t>
  </si>
  <si>
    <t>I.V.A</t>
  </si>
  <si>
    <t>Replanteo topográfico (Contiene: Control de niveles permanente y planos finales de la obra en formato CAD)</t>
  </si>
  <si>
    <t>SARDINEL</t>
  </si>
  <si>
    <t>1,6,3</t>
  </si>
  <si>
    <t>1,6,4</t>
  </si>
  <si>
    <t>P14 A P15</t>
  </si>
  <si>
    <t>P28 A P29</t>
  </si>
  <si>
    <t>Red en andenes</t>
  </si>
  <si>
    <t>1,5,12</t>
  </si>
  <si>
    <t>P1 A P2</t>
  </si>
  <si>
    <t>P12 A P13</t>
  </si>
  <si>
    <t>P15 A P16</t>
  </si>
  <si>
    <t>P16 A P17</t>
  </si>
  <si>
    <t>P17 A P18</t>
  </si>
  <si>
    <t>P24 A P25</t>
  </si>
  <si>
    <t>1,3,4</t>
  </si>
  <si>
    <t>1,3,5</t>
  </si>
  <si>
    <t>Suministro de Tubería corrugada PVC para alcantarillado diámetro 12"</t>
  </si>
  <si>
    <t>Suministro de Tubería corrugada PVC para alcantarillado diámetro 16"</t>
  </si>
  <si>
    <t>SUB TOTAL 2 COSTOS DIRECTOS</t>
  </si>
  <si>
    <t>Gastos Generales</t>
  </si>
  <si>
    <t>Hardware, Software y Licencias</t>
  </si>
  <si>
    <t xml:space="preserve">Valor del contrato: </t>
  </si>
  <si>
    <t xml:space="preserve">PESOS COLOMBIANOS </t>
  </si>
  <si>
    <t>AMPARO</t>
  </si>
  <si>
    <t xml:space="preserve">VALOR ASEGURADO </t>
  </si>
  <si>
    <t>TASA</t>
  </si>
  <si>
    <t>PRIMA</t>
  </si>
  <si>
    <t xml:space="preserve">CUMPLIMIENTO </t>
  </si>
  <si>
    <t>Vigente por un término igual a la vigencia del  contrato  y  6 meses más.</t>
  </si>
  <si>
    <t>BUEN MANEJO DEL ANTICIPO (1O0% DEL ANTICIPO)</t>
  </si>
  <si>
    <t>ESTABILIDAD DE LA OBRA</t>
  </si>
  <si>
    <t>Vigente por un término igual a cinco (5) años a partir del acta de recibo final</t>
  </si>
  <si>
    <t>SALARIOS Y PRESTACIONES</t>
  </si>
  <si>
    <t>Vigente por el término de la vigencia del contrato  y tres (3) años más.</t>
  </si>
  <si>
    <t>RESPONSABILIDAD EXTRACONTRACTUAL</t>
  </si>
  <si>
    <t>Vigente por el término de la vigencia del contrato y 6 meses más.</t>
  </si>
  <si>
    <t>Total  Prima Neta:</t>
  </si>
  <si>
    <t>Gastos de Expedición:</t>
  </si>
  <si>
    <t>I.V.A.</t>
  </si>
  <si>
    <t>Total Prima:</t>
  </si>
  <si>
    <t>SUBTOTAL  SUMINISTRO</t>
  </si>
  <si>
    <t>seguridad y salud en el trabajo</t>
  </si>
  <si>
    <t>2.4</t>
  </si>
  <si>
    <t>Equipos y mantenimiento de oficina (aseo)</t>
  </si>
  <si>
    <t>VALOR SUMINISTROS</t>
  </si>
  <si>
    <t>VIBROCOMPACTADOR DYNAPAC CA-15 O SIMILAR</t>
  </si>
  <si>
    <t>RODILLO TAMBOR LISO RD 7H WACKER O SIMILAR</t>
  </si>
  <si>
    <t>OFICIAL</t>
  </si>
  <si>
    <t>GAL</t>
  </si>
  <si>
    <t>BARREDORA Y SOPLADORA MECÁNICA</t>
  </si>
  <si>
    <t>2.1.3</t>
  </si>
  <si>
    <t xml:space="preserve">                                              </t>
  </si>
  <si>
    <t>2,3,1</t>
  </si>
  <si>
    <t>2,5,1</t>
  </si>
  <si>
    <t>2,5,2</t>
  </si>
  <si>
    <t>2,5,3</t>
  </si>
  <si>
    <t>1,5,13</t>
  </si>
  <si>
    <t>1,5,14</t>
  </si>
  <si>
    <t>Excavación mecánica en material comun. Incluye mano de obra, materiales y equipo</t>
  </si>
  <si>
    <t>1,2,6</t>
  </si>
  <si>
    <t>1,5,15</t>
  </si>
  <si>
    <t>2,2,6</t>
  </si>
  <si>
    <t xml:space="preserve">CUBRIMIENTO DE ESCOMBROS CON LONA VERDE DE CERRAMIENTO  DE 2,10  M  DE  ANCHO  X  100  DE  LONGITUD  </t>
  </si>
  <si>
    <t xml:space="preserve">                                                                                                                                                                                             </t>
  </si>
  <si>
    <t>Instalacion de Tubería PVC diámetro 12" Incluye: Adecuación del fondo de la zanja,bajada y empalme del tubo, lubricante.</t>
  </si>
  <si>
    <t>Instalacion de Tubería PVC diámetro 8" Incluye: Adecuación del fondo de la zanja,bajada y empalme del tubo, lubricante.</t>
  </si>
  <si>
    <t xml:space="preserve">Suministro e instalación de arena para cama del tubo en una altura de 10 cm. Y arena para atraque hasta 10cm por encima de la cota clave del tubo, compactado a mano, herramienta, mano de obra y todo lo necesario para la correcta ejecución. </t>
  </si>
  <si>
    <t>TUBERÍA 6"</t>
  </si>
  <si>
    <t>TUBERÍA 8"</t>
  </si>
  <si>
    <t>TUBERÍA 12"</t>
  </si>
  <si>
    <t>TUBERÍA 16"</t>
  </si>
  <si>
    <t>DESCUENTO DIÁMETRO TUBO</t>
  </si>
  <si>
    <t>2,3,2</t>
  </si>
  <si>
    <t>AÑO</t>
  </si>
  <si>
    <t>SUBSIDIO DE TRANSPORTE</t>
  </si>
  <si>
    <t>DIRECTOR DE OBRA</t>
  </si>
  <si>
    <t>RESIDENTE DE OBRA</t>
  </si>
  <si>
    <t>INGENIERO AMBIENTAL</t>
  </si>
  <si>
    <t>PROFESIONAL SISO</t>
  </si>
  <si>
    <t>MAESTRO DE OBRA</t>
  </si>
  <si>
    <t>AYUDANTE</t>
  </si>
  <si>
    <t>CADENERO</t>
  </si>
  <si>
    <t>ALMACENISTA</t>
  </si>
  <si>
    <t>SECRETARIA</t>
  </si>
  <si>
    <t>AUX. DE TRANSITO</t>
  </si>
  <si>
    <t>SALARIO BASE MES</t>
  </si>
  <si>
    <t>No. DE SALARIOS</t>
  </si>
  <si>
    <t>SALARIO BASE AÑO</t>
  </si>
  <si>
    <t>VALORES ANUALES</t>
  </si>
  <si>
    <t>% ANUALES</t>
  </si>
  <si>
    <t>SUBSIDIO DE TRANSPORTE (MES)</t>
  </si>
  <si>
    <t>SUBSIDIO DE TRANSPORTE (ANUAL)</t>
  </si>
  <si>
    <t>PRESTACIONES SOCIALES</t>
  </si>
  <si>
    <t>SEGURIDAD SOCIAL</t>
  </si>
  <si>
    <t>SALUD (ARTICULO  10, LEY 1122 DEL 2007 Y ARTICULO 25 LEY 1607 DEL 2012)</t>
  </si>
  <si>
    <t>PENSIONES (LEY 797 DE 2003, ARTICULO 7 Y DECRETO 4982 DE 2007)</t>
  </si>
  <si>
    <t>RIESGOS PROFESIONALES ARL (DECRETO 1772 DE 1994 ARTICULO 13)</t>
  </si>
  <si>
    <t>APORTES PARAFISCALES</t>
  </si>
  <si>
    <t>SENA-LEY 1607 DEL 2012</t>
  </si>
  <si>
    <t>ICBF-LEY 1607 DEL 2012</t>
  </si>
  <si>
    <t>DOMINICALES Y FESTIVOS REMUNERADOS</t>
  </si>
  <si>
    <t>RECARGOS NOCTURNOS (DURANTE 10 DE LAS 12 HORAS QUE LLEGA A TRABAJAR)</t>
  </si>
  <si>
    <t>OTROS AUXILIOS EMPRESARIALES</t>
  </si>
  <si>
    <t>TOTAL PRESTACIONES</t>
  </si>
  <si>
    <t>FACTOR PRESTACIONAL</t>
  </si>
  <si>
    <t>VALOR MES SIN FACTOR</t>
  </si>
  <si>
    <t>VALOR DIA SIN FACTOR</t>
  </si>
  <si>
    <t>VALOR HORA SIN FACTOR</t>
  </si>
  <si>
    <t>VALOR MES CON FACTOR</t>
  </si>
  <si>
    <t>VALOR DIA CON FACTOR</t>
  </si>
  <si>
    <t>VALOR HORA CON FACTOR</t>
  </si>
  <si>
    <t>ID</t>
  </si>
  <si>
    <t>PRECIO</t>
  </si>
  <si>
    <t>TIPO</t>
  </si>
  <si>
    <t>FECHA</t>
  </si>
  <si>
    <t>EQUIPO</t>
  </si>
  <si>
    <t>ANDAMIO SECCIÓN</t>
  </si>
  <si>
    <t>BULLDOZER D-6</t>
  </si>
  <si>
    <t>CAMIONETA</t>
  </si>
  <si>
    <t>COMPRESOR DE 250 CPM</t>
  </si>
  <si>
    <t>COMPRESOR PINTURA</t>
  </si>
  <si>
    <t>DIFERENCIAL 5 TON</t>
  </si>
  <si>
    <t>EQUIPO DE OXICORTE</t>
  </si>
  <si>
    <t>EQUIPO DE SOLDADURA</t>
  </si>
  <si>
    <t>ESTACIÓN DE TOPOGRAFÍA</t>
  </si>
  <si>
    <t>EXCAVADORA DE ORUGAS</t>
  </si>
  <si>
    <t>FORMALETA BARANDAS CONCRETO</t>
  </si>
  <si>
    <t>GATO PARA TENSIONAMIENTO</t>
  </si>
  <si>
    <t>GRÚA PH 20 TON</t>
  </si>
  <si>
    <t>MOTOBOMBA</t>
  </si>
  <si>
    <t>MOTONIVELADORA 120 HP</t>
  </si>
  <si>
    <t xml:space="preserve">NIVEL DE PRECISIÓN </t>
  </si>
  <si>
    <t>PISTOLA PINTURA</t>
  </si>
  <si>
    <t>PULIDORA MANUAL</t>
  </si>
  <si>
    <t>RETROEXCAVADORA 75 HP</t>
  </si>
  <si>
    <t>TALADRO</t>
  </si>
  <si>
    <t>TRONZADORA</t>
  </si>
  <si>
    <t>VIBRADOR PARA CONCRETO</t>
  </si>
  <si>
    <t>VOLQUETA M3</t>
  </si>
  <si>
    <t>MATERIALES</t>
  </si>
  <si>
    <t>ACERO DE REFUERZO 60000 PSI</t>
  </si>
  <si>
    <t>MATERIAL</t>
  </si>
  <si>
    <t>ALAMBRE NEGRO No. 18</t>
  </si>
  <si>
    <t>ANTICORROSIVO</t>
  </si>
  <si>
    <t>GLN</t>
  </si>
  <si>
    <t>ANTISOL</t>
  </si>
  <si>
    <t>CEMENTO GRIS</t>
  </si>
  <si>
    <t>DISOLVENTE THINNER</t>
  </si>
  <si>
    <t>DURMIENTE ORDINARIO</t>
  </si>
  <si>
    <t>LUBRICANTE  500 GRAMOS</t>
  </si>
  <si>
    <t>PUNTILLA CON CABEZA 2"</t>
  </si>
  <si>
    <t>RECEBO COMÚN</t>
  </si>
  <si>
    <t>SELLANTE ELASTOMÉRICO CON BASE EN POLIURETANO, AUTONIVELANTE</t>
  </si>
  <si>
    <t>SUBBASE GRANULAR</t>
  </si>
  <si>
    <t>FORMALETA MADERA</t>
  </si>
  <si>
    <t>FORMALETA CONCRETO PARA POZO INTERNA Y EXTERNA</t>
  </si>
  <si>
    <t>ADITIVO ACELERANTE</t>
  </si>
  <si>
    <t>SILLA YEE PVC ALCANTARILLADO 24 X 6"</t>
  </si>
  <si>
    <t>SILLA YEE PVC ALCANTARILLADO 14 X 6" 355MM</t>
  </si>
  <si>
    <t>SILLA YEE PVC ALCANTARILLADO 16 X 6" 400MM</t>
  </si>
  <si>
    <t>SILLA YEE PVC ALCANTARILLADO 18 X 6" 450MM</t>
  </si>
  <si>
    <t>SILLA YEE PVC ALCANTARILLADO 20 X 6" 500MM</t>
  </si>
  <si>
    <t>HIDROSELLOS NOVAFORT 6" 160MM</t>
  </si>
  <si>
    <t>TUBERÍA ALCANTARILLADO PVC D=6" 160MM</t>
  </si>
  <si>
    <t xml:space="preserve">TUBERÍA ALCANTARILLADO PVC D=24" </t>
  </si>
  <si>
    <t>TUBERÍA ALCANTARILLADO PVC D=8" 200MM</t>
  </si>
  <si>
    <t>TUBERÍA ALCANTARILLADO PVC D=12" 315MM</t>
  </si>
  <si>
    <t>TUBERÍA ALCANTARILLADO PVC D=14" 355MM</t>
  </si>
  <si>
    <t>TUBERÍA ALCANTARILLADO PVC D=16" 400MM</t>
  </si>
  <si>
    <t xml:space="preserve">TRITURADO EN PLANTA </t>
  </si>
  <si>
    <t>CODO 45 PVC ALCANTARILLADO 6" 160MM</t>
  </si>
  <si>
    <t>SOLDADURA 6013*1/8</t>
  </si>
  <si>
    <t>COMPACTADOR RODILLO 10 TN</t>
  </si>
  <si>
    <t>MARTILLO DEMOLEDOR 90 LB</t>
  </si>
  <si>
    <t>MINICARGADOR BOBCAT</t>
  </si>
  <si>
    <t>CORTADORA DE PAVIMENTO INCLUYE COMBUSTIBLE</t>
  </si>
  <si>
    <t>GUADAÑADORA INCLUYE COMBUSTIBLE</t>
  </si>
  <si>
    <t>MOTOSIERRA INCLUYE COMBUSTIBLE</t>
  </si>
  <si>
    <t>CUADRILLA 1</t>
  </si>
  <si>
    <t>CUADRILLA 2</t>
  </si>
  <si>
    <t>CUADRILLA 3</t>
  </si>
  <si>
    <t>CUADRILLA 4</t>
  </si>
  <si>
    <t>1 OFIC. + 4 AYUD.</t>
  </si>
  <si>
    <t>1 OFIC. + 1 AYUD.</t>
  </si>
  <si>
    <t>1 OFIC. + 2 AYUD.</t>
  </si>
  <si>
    <t>1 OFIC. + 3 AYUD.</t>
  </si>
  <si>
    <t xml:space="preserve">OFICIAL </t>
  </si>
  <si>
    <t>1 AYUD.</t>
  </si>
  <si>
    <t>1 OFIC.</t>
  </si>
  <si>
    <t>MEZCLADORA 1 1/2 BULTO. INCLUYE COMBUSTIBLE</t>
  </si>
  <si>
    <t>1 TOPO. + 2 CAD.</t>
  </si>
  <si>
    <t>Comisión de topografía (1 TOPO. + 2 CAD.)</t>
  </si>
  <si>
    <t>LONA VERDE ROLLO H=2.1</t>
  </si>
  <si>
    <t>cal hidratada</t>
  </si>
  <si>
    <t>CAL HIDRATADA</t>
  </si>
  <si>
    <t>CUADRILLA 2 (1 OFIC. + 2 AYUD.)</t>
  </si>
  <si>
    <t>COMPACTADOR (CANGURO) INCLUYE COMBUSTIBLE</t>
  </si>
  <si>
    <t>CUADRILLA 3 (1 OFIC. + 3 AYUD.)</t>
  </si>
  <si>
    <t xml:space="preserve">HIDROSELLOS NOVAFORT 24" </t>
  </si>
  <si>
    <t>HIDROSELLOS NOVAFORT 8" 200MM</t>
  </si>
  <si>
    <t>HIDROSELLOS NOVAFORT 10" 250MM</t>
  </si>
  <si>
    <t>HIDROSELLOS NOVAFORT 12" 315MM</t>
  </si>
  <si>
    <t>HIDROSELLOS NOVAFORT 14" 355MM</t>
  </si>
  <si>
    <t>HIDROSELLOS NOVAFORT 16" 400MM</t>
  </si>
  <si>
    <t>HIDROSELLOS NOVAFORT 18" 450MM</t>
  </si>
  <si>
    <t>HIDROSELLOS NOVAFORT 20" 500MM</t>
  </si>
  <si>
    <t>Cuadrilla 3: Ofic. + 3 Ayud.</t>
  </si>
  <si>
    <t>TERMINADORA DE PAVIMENTO ASFALTICO</t>
  </si>
  <si>
    <t>CARROTANQUE IRRIGADOR 10000 LITROS</t>
  </si>
  <si>
    <t xml:space="preserve">CEPILLO TEXTURIZADOR Y LLANA METALICA </t>
  </si>
  <si>
    <t>VALOR COSTO DIRECTO OBRA</t>
  </si>
  <si>
    <t>1.1.7</t>
  </si>
  <si>
    <t>PINTURA EN ACEITE</t>
  </si>
  <si>
    <t>LOSAS FRACTURADAS</t>
  </si>
  <si>
    <t>1.1.8</t>
  </si>
  <si>
    <t>P1</t>
  </si>
  <si>
    <t>P2</t>
  </si>
  <si>
    <t>P3</t>
  </si>
  <si>
    <t>P4</t>
  </si>
  <si>
    <t>P5</t>
  </si>
  <si>
    <t>P6</t>
  </si>
  <si>
    <t>P7</t>
  </si>
  <si>
    <t>P12</t>
  </si>
  <si>
    <t>P13</t>
  </si>
  <si>
    <t>P14</t>
  </si>
  <si>
    <t>P15</t>
  </si>
  <si>
    <t>P16</t>
  </si>
  <si>
    <t>P17</t>
  </si>
  <si>
    <t>P18</t>
  </si>
  <si>
    <t>P19</t>
  </si>
  <si>
    <t>P20</t>
  </si>
  <si>
    <t>P8 EXISTENTE</t>
  </si>
  <si>
    <t>P20 A P21</t>
  </si>
  <si>
    <t>P21</t>
  </si>
  <si>
    <t>P22</t>
  </si>
  <si>
    <t>P23</t>
  </si>
  <si>
    <t>P24</t>
  </si>
  <si>
    <t>P25</t>
  </si>
  <si>
    <t>P26</t>
  </si>
  <si>
    <t>P28</t>
  </si>
  <si>
    <t>P29</t>
  </si>
  <si>
    <t>P30</t>
  </si>
  <si>
    <t>P31</t>
  </si>
  <si>
    <t>P32</t>
  </si>
  <si>
    <t>P33</t>
  </si>
  <si>
    <t>P34</t>
  </si>
  <si>
    <t>P36</t>
  </si>
  <si>
    <t>P37</t>
  </si>
  <si>
    <t>P21 A P22</t>
  </si>
  <si>
    <t>P23 A P24</t>
  </si>
  <si>
    <t>P38</t>
  </si>
  <si>
    <t>P39</t>
  </si>
  <si>
    <t>P40</t>
  </si>
  <si>
    <t>P42</t>
  </si>
  <si>
    <t>P44</t>
  </si>
  <si>
    <t>P29 A P30</t>
  </si>
  <si>
    <t>P30 A P31</t>
  </si>
  <si>
    <t>P31 A P32</t>
  </si>
  <si>
    <t>P32 A P33</t>
  </si>
  <si>
    <t>P33 A P34</t>
  </si>
  <si>
    <t>P45</t>
  </si>
  <si>
    <t>P46</t>
  </si>
  <si>
    <t>P49</t>
  </si>
  <si>
    <t>P50</t>
  </si>
  <si>
    <t>P51</t>
  </si>
  <si>
    <t>P52</t>
  </si>
  <si>
    <t>P53</t>
  </si>
  <si>
    <t>P54</t>
  </si>
  <si>
    <t>P56</t>
  </si>
  <si>
    <t>P57</t>
  </si>
  <si>
    <t>P59</t>
  </si>
  <si>
    <t>P42 A P43</t>
  </si>
  <si>
    <t>P44 A P45</t>
  </si>
  <si>
    <t>P45 A P46</t>
  </si>
  <si>
    <t>P48 A P49</t>
  </si>
  <si>
    <t>P36 A P37</t>
  </si>
  <si>
    <t>P37 A P38</t>
  </si>
  <si>
    <t>P38 A P39</t>
  </si>
  <si>
    <t>P39 A P40</t>
  </si>
  <si>
    <t>INGRESO POZO</t>
  </si>
  <si>
    <t>Instalacion de Tubería PVC diámetro 10" Incluye: Adecuación del fondo de la zanja,bajada y empalme del tubo, lubricante.</t>
  </si>
  <si>
    <t>TUBERÍA 10"</t>
  </si>
  <si>
    <t>DIFERENCIAL</t>
  </si>
  <si>
    <t>DOMICILIARIA 20</t>
  </si>
  <si>
    <t>POZOS D=1,2  &lt;2.0M</t>
  </si>
  <si>
    <t>POZOS D=1,2 &gt;2,0 M</t>
  </si>
  <si>
    <t>Suministro de Tubería corrugada PVC para alcantarillado diámetro 10"</t>
  </si>
  <si>
    <t>Suministro de Tubería corrugada PVC para alcantarillado diámetro 24"</t>
  </si>
  <si>
    <t>P7 A P3</t>
  </si>
  <si>
    <t>SUMIDERO 3</t>
  </si>
  <si>
    <t>SUMIDERO 4</t>
  </si>
  <si>
    <t>POZO 8 A POZO 9</t>
  </si>
  <si>
    <t>POZO 9 A POZO 10</t>
  </si>
  <si>
    <t>POZO 10 A POZO 11</t>
  </si>
  <si>
    <t>POZO 11 A POZO 12 EXISTENTE</t>
  </si>
  <si>
    <t xml:space="preserve">P1 </t>
  </si>
  <si>
    <t>P8</t>
  </si>
  <si>
    <t>P9</t>
  </si>
  <si>
    <t>P10</t>
  </si>
  <si>
    <t>P11</t>
  </si>
  <si>
    <t>P12 EXISTENTE</t>
  </si>
  <si>
    <t>Instalacion de Tubería PVC diámetro 16" Incluye: Adecuación del fondo de la zanja,bajada y empalme del tubo, lubricante.</t>
  </si>
  <si>
    <t>2,4,3</t>
  </si>
  <si>
    <t>2,4,4</t>
  </si>
  <si>
    <t>2,4,5</t>
  </si>
  <si>
    <t>CONDUCTOR</t>
  </si>
  <si>
    <t>1.1.9</t>
  </si>
  <si>
    <t>PLASTOCRETE IMPERMEABILIZANTE</t>
  </si>
  <si>
    <t>ALMACENISTA (Residente de suministros)</t>
  </si>
  <si>
    <t>laboratorista</t>
  </si>
  <si>
    <t>LABORATORISTA</t>
  </si>
  <si>
    <t>Valla PUBLICITARIA</t>
  </si>
  <si>
    <t>PROFESIONAL SOCIAL</t>
  </si>
  <si>
    <t>Relleno en recebo compactado en capas. Proctor modificado 95% a todo factor, incluye: recebo, equipo, herramienta y mano de obra. La unidad de medida y forma de pago corresponden al material compactado.</t>
  </si>
  <si>
    <t>Suministro, extendida y compactación de material seleccionado para Subbase Granular Clase C.La unidad de medida y forma de pago corresponden al material compactado</t>
  </si>
  <si>
    <t>Suministro, extendida y compactación de material seleccionado para Subbase Granular Clase C. La unidad de medida y forma de pago corresponden al material compactado</t>
  </si>
  <si>
    <t>1,5,16</t>
  </si>
  <si>
    <t>1,5,17</t>
  </si>
  <si>
    <t>suministro e instalación de unión para alcantarillado PVC D=6” 160mm. Incluye sellante e hidrosellos 6” 160mm</t>
  </si>
  <si>
    <t>suministro e instalación de codo 45° para alcantarillado PVC D=6” 160mm. Incluye sellante e hidrosellos 6” 160mm</t>
  </si>
  <si>
    <t>1,2,7</t>
  </si>
  <si>
    <t>2,2,7</t>
  </si>
  <si>
    <t>Suministro e instalacion de Kit Silla Yee 8" x 6" de PVC para alcantarillados.</t>
  </si>
  <si>
    <t>Suministro e instalacion de Kit Silla Yee 10" x 6" de PVC para alcantarillados.</t>
  </si>
  <si>
    <t>CERCO ORDINARIO 0.1X0.05</t>
  </si>
  <si>
    <t xml:space="preserve">Demolicion de cajilla domiciliaria existente. Incluye cajillas construidas en mamposteria y/o concreto de medidas variables. </t>
  </si>
  <si>
    <t xml:space="preserve">Excavación manual en material conglomerado. Incluye mano de obra, materiales y equipo. Para el pago se realizara caracterizacion de material y registro, los cuales no tendran medida ni pago por separado. </t>
  </si>
  <si>
    <t>TAPA PARA POZO DE SEGURIDAD TRAFICO PESADO</t>
  </si>
  <si>
    <t>Excavación mecánica en material conglomerado. Incluye mano de obra, materiales y equipo. Para el pago se realizará caracterización de material y registro, los cuales no tendrán medida ni pago por separado.</t>
  </si>
  <si>
    <t>CONCRETO 3000PSI PREMEZCLADO DE PLANTA</t>
  </si>
  <si>
    <t>TRANSPORTE DE CONCRETO</t>
  </si>
  <si>
    <t>TRANSPORTE DE SUBBASE GRANULAR CLASE C</t>
  </si>
  <si>
    <t>DISTANCIA</t>
  </si>
  <si>
    <t>TRANSPORTE DE RECEBO</t>
  </si>
  <si>
    <t>TRANSPORTE DE MATERIAL SOBRANTE</t>
  </si>
  <si>
    <t xml:space="preserve">Suministro e instalacion de Kit Silla Yee 12" x 6" de PVC para alcantarillados. </t>
  </si>
  <si>
    <t>Suministro e instalacion Silla Yee 16" x 6" de PVC para alcantarillados.</t>
  </si>
  <si>
    <t>TRANSPORTE DE MATERIAL SOBRANTE DE LA EXCAVACIÓN</t>
  </si>
  <si>
    <t>ESPESOR</t>
  </si>
  <si>
    <t>Corte, rotura de pavimento rigido, recoleccion de escombros, incluye: cortadora de disco, compresor, herramienta menor, materiales, mano de obra y todo lo necesario para la correcta ejecución de la obra. No incluye transporte</t>
  </si>
  <si>
    <t>ESPECIALISTA HIDROSANITARIO</t>
  </si>
  <si>
    <t xml:space="preserve">Demolicion de pozo existente. Incluye pozos construidos en mamposteria y/o concreto de medidas variables. </t>
  </si>
  <si>
    <t>Instalacion de tuberia PVC Ø 6" Alcantarillado. Incluye: adecuación del fondo de la zanja, bajada y empalme del tubo, uso de herramienta y mano de obra, lubricante. No incluye accesorios de conexión</t>
  </si>
  <si>
    <t>TUBERÍA ALCANTARILLADO PVC D=10" 250MM</t>
  </si>
  <si>
    <t>SALARIO AÑO 2024</t>
  </si>
  <si>
    <t>REVISÓ:</t>
  </si>
  <si>
    <t>MAURICIO BONILLA TIAFFI</t>
  </si>
  <si>
    <t>M.P 19202-81143</t>
  </si>
  <si>
    <t>Interventor</t>
  </si>
  <si>
    <t>2,3,3</t>
  </si>
  <si>
    <t>PIEDRA SELECCIONADA 3" A 15"</t>
  </si>
  <si>
    <t>CONCRETO 4000PSI PREMEZCLADO DE PLANTA</t>
  </si>
  <si>
    <t xml:space="preserve">TRANSPORTE </t>
  </si>
  <si>
    <t>SIKAROAD (COLA DE RATON) PARA SELLO DE JUNTAS</t>
  </si>
  <si>
    <t xml:space="preserve">MATERAILES </t>
  </si>
  <si>
    <t xml:space="preserve">MAQUINARIA Y EQUIPOS </t>
  </si>
  <si>
    <t>ARENA TRITURADA</t>
  </si>
  <si>
    <t xml:space="preserve">COSTO DE DISPOSICION DE MATERIAL </t>
  </si>
  <si>
    <t>CONCRETO MR-40 ACELERADO 3 DIAS</t>
  </si>
  <si>
    <t>FORMALETA</t>
  </si>
  <si>
    <t>CUADRILLA 5</t>
  </si>
  <si>
    <t>1 OFIC. + 6 AYUD.</t>
  </si>
  <si>
    <t>Cuadrilla 5: Ofic. + 6 Ayud.</t>
  </si>
  <si>
    <t>1,6,5</t>
  </si>
  <si>
    <t>2,5,4</t>
  </si>
  <si>
    <t>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y todo lo necesario para la correcta ejecución de la obra. SIN PAÑETE. No incluye refuerzo en acero.</t>
  </si>
  <si>
    <t>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y todo lo necesario para la correcta ejecución de la obra. SIN PAÑETE. No incluye refuerzo en acero.</t>
  </si>
  <si>
    <t>Concreto impermeabilizado 4000 PSI</t>
  </si>
  <si>
    <t>POZOS D=1.2 H=2.0</t>
  </si>
  <si>
    <t>VER CARTILLA DE ACERO EN PLANOS</t>
  </si>
  <si>
    <t>PESO POR UNIDAD</t>
  </si>
  <si>
    <t>POZOS D=1.2 H=4.0</t>
  </si>
  <si>
    <t>POZOS D=1.5 H=2.0</t>
  </si>
  <si>
    <t>POZOS D=1.5 H=4.0</t>
  </si>
  <si>
    <t>CAJILLA 60X60X60CM LIBRES</t>
  </si>
  <si>
    <t>CAJILLA 60X60X120CM LIBRES</t>
  </si>
  <si>
    <t>CABEZAL DE DESCARGA</t>
  </si>
  <si>
    <t>SUMIDERO 2.2X0.80M</t>
  </si>
  <si>
    <t>HERRAMIENTAS Y EQUIPOS</t>
  </si>
  <si>
    <t>TRANSPORTE</t>
  </si>
  <si>
    <t>MANO DE OBRA</t>
  </si>
  <si>
    <t>1 Ofic + 2 ayudantes</t>
  </si>
  <si>
    <t>AVALÓ</t>
  </si>
  <si>
    <t>M.P. 70202-180762</t>
  </si>
  <si>
    <t>Ingeniera Civil</t>
  </si>
  <si>
    <t>P8 A P9</t>
  </si>
  <si>
    <t>P9 A P10</t>
  </si>
  <si>
    <t>P10 A P11</t>
  </si>
  <si>
    <t>P9 EXISTENTE</t>
  </si>
  <si>
    <t>P27</t>
  </si>
  <si>
    <t>P41</t>
  </si>
  <si>
    <t>P47</t>
  </si>
  <si>
    <t>P48</t>
  </si>
  <si>
    <t>P55</t>
  </si>
  <si>
    <t>P58 EXISTENTE</t>
  </si>
  <si>
    <t>P59 A P60</t>
  </si>
  <si>
    <t>P58 A P59</t>
  </si>
  <si>
    <t>P60</t>
  </si>
  <si>
    <t>P62</t>
  </si>
  <si>
    <t>P61 EXISTENTE</t>
  </si>
  <si>
    <t>P60 A P61</t>
  </si>
  <si>
    <t>P52 A P54</t>
  </si>
  <si>
    <t>P19 A P20</t>
  </si>
  <si>
    <t>P22 A P23</t>
  </si>
  <si>
    <t>P35 EXISTENTE</t>
  </si>
  <si>
    <t>P26 A P27</t>
  </si>
  <si>
    <t>P27 A P28</t>
  </si>
  <si>
    <t>P34 A P35</t>
  </si>
  <si>
    <t>P43 EXISTENTE</t>
  </si>
  <si>
    <t>P76</t>
  </si>
  <si>
    <t>P46 A P76</t>
  </si>
  <si>
    <t>P76 A P47</t>
  </si>
  <si>
    <t>P47 A P62</t>
  </si>
  <si>
    <t>P62 A P48</t>
  </si>
  <si>
    <t>P45 A P50</t>
  </si>
  <si>
    <t>P50 A P37</t>
  </si>
  <si>
    <t>P39 A P51</t>
  </si>
  <si>
    <t>P51 A P29</t>
  </si>
  <si>
    <t>P29 A P20</t>
  </si>
  <si>
    <t>P20 A P52</t>
  </si>
  <si>
    <t>P52 A P13</t>
  </si>
  <si>
    <t>P13 A P53</t>
  </si>
  <si>
    <t>P47 A P40</t>
  </si>
  <si>
    <t>P40 A P30</t>
  </si>
  <si>
    <t>P30 A P21</t>
  </si>
  <si>
    <t>P21 A P54</t>
  </si>
  <si>
    <t>P54 A P14</t>
  </si>
  <si>
    <t>P14 A P55</t>
  </si>
  <si>
    <t>P55 A P4</t>
  </si>
  <si>
    <t>P4 A P1</t>
  </si>
  <si>
    <t>P48 A P41</t>
  </si>
  <si>
    <t>P41 A P31</t>
  </si>
  <si>
    <t>P22 A P15</t>
  </si>
  <si>
    <t>P15 A P56</t>
  </si>
  <si>
    <t>P56 A P5</t>
  </si>
  <si>
    <t>P5 A P2</t>
  </si>
  <si>
    <t>P49 A P42</t>
  </si>
  <si>
    <t>P42 A P32</t>
  </si>
  <si>
    <t>P23 A P16</t>
  </si>
  <si>
    <t>P43 A P34</t>
  </si>
  <si>
    <t>P25 A P57</t>
  </si>
  <si>
    <t>P57 A P17</t>
  </si>
  <si>
    <t>P40 A P41</t>
  </si>
  <si>
    <t>P41 A P42</t>
  </si>
  <si>
    <t>Domiciliarias de alcantarillado mayores a 6ml y conexión de niples</t>
  </si>
  <si>
    <t>P5 A P6 DESCOLE</t>
  </si>
  <si>
    <t>SUMIDERO 1 A RED</t>
  </si>
  <si>
    <t>SUMIDERO 2 A RED</t>
  </si>
  <si>
    <t>SUMIDERO 3 A RED</t>
  </si>
  <si>
    <t>SUMIDERO 4 A RED</t>
  </si>
  <si>
    <t>P6 DESCOLE</t>
  </si>
  <si>
    <t>2,3,4</t>
  </si>
  <si>
    <t>CONCRETO ESTRUCTURA DE DESCOLE</t>
  </si>
  <si>
    <t xml:space="preserve">PINTURA ESMALTE EN ACEITE </t>
  </si>
  <si>
    <t xml:space="preserve">TABLA DE INSUMOS </t>
  </si>
  <si>
    <t>TRANSPORTE DE MATERIAL POR CARRETERA PAVIMENTADA</t>
  </si>
  <si>
    <t>ESTUDIO DE MERCADO</t>
  </si>
  <si>
    <t>PROVEEDOR</t>
  </si>
  <si>
    <t>NIT. /C.C.</t>
  </si>
  <si>
    <t>GUSTAVO ADOLFO DURAN</t>
  </si>
  <si>
    <t>MASSEQ</t>
  </si>
  <si>
    <t>ABRAZADERA INOXIDABLE KIT SILLA YEE 400MM</t>
  </si>
  <si>
    <t>KIT SILLA YEE PVC ALCANTARILLADO 8 X 6" 200MM</t>
  </si>
  <si>
    <t>KIT SILLA YEE PVC ALCANTARILLADO 10 X 6" 250MM</t>
  </si>
  <si>
    <t>KIT SILLA YEE PVC ALCANTARILLADO 12 X 6" 315MM</t>
  </si>
  <si>
    <t>TUBERÍA ALCANTARILLADO PVC D=18" 450MM</t>
  </si>
  <si>
    <t>TUBERÍA ALCANTARILLADO PVC D=20" 500MM</t>
  </si>
  <si>
    <t>900341710-9</t>
  </si>
  <si>
    <t>IMPREVISTOS.    1%</t>
  </si>
  <si>
    <t>PLAN DE GESTIÓN INTEGRAL DE OBRA  -  PGIO</t>
  </si>
  <si>
    <t>PRESUPUESTO PROGRAMA DE SEGURIDAD Y SALUD EN EL TRABAJO (SST)</t>
  </si>
  <si>
    <t>ÍTEM</t>
  </si>
  <si>
    <t>VALOR UNITARIO</t>
  </si>
  <si>
    <t>SEÑALIZACIÓN</t>
  </si>
  <si>
    <t>KIT ELEMENTOS DE PROTECCIÓN PERSONAL</t>
  </si>
  <si>
    <t>El kit incluye: Elementos de protección personal básicos por persona- personal operativo (incluye casco de seguridad, guantes de carnaza, gafas, tapones de oídos, caretas y botas)</t>
  </si>
  <si>
    <t>KIT DE EMERGENCIAS</t>
  </si>
  <si>
    <t>El kit incluye: extintor de 10 Lbs (señalización en acrílico de 22 cm x 15 cm de extintor ), camilla rígida, reflectivos y botiquín con elementos necesarios</t>
  </si>
  <si>
    <t>KIT PARA TRABAJOS EN ALTURAS / ESPACIOS CONFINADOS</t>
  </si>
  <si>
    <t>El kit incluye: Arnés, barbuquejo para casco de dotación, eslinga, línea de vida, punto de anclaje fijo</t>
  </si>
  <si>
    <t xml:space="preserve">UND </t>
  </si>
  <si>
    <t>El kit incluye: señal de 15 x 15 cm, uso de EPP, sustancias peligrosas, ruta de evacuación, punto de encuentro.</t>
  </si>
  <si>
    <t>EXAMEN MEDICO OCUPACIONAL DE INGRESO Y EGRESO</t>
  </si>
  <si>
    <t>Examen de ingreso y egreso que Incluye: Físico, visual, audiometría, espirometría entre otras</t>
  </si>
  <si>
    <t>EXAMEN MEDICO OCUPACIONAL TRABAJO EN ALTURAS / ESPACIO CONFINADOS</t>
  </si>
  <si>
    <t xml:space="preserve">Examen de ingreso y egreso para trabajo en alturas que Incluye: agudeza visual, talla y peso, tensión arterial, serología + hemograma, colesterol, total y triglicéridos y glicemia en ayunas </t>
  </si>
  <si>
    <t>DEDICACIÓN</t>
  </si>
  <si>
    <t>PRESUPUESTO PLAN DE MANEJO AMBIENTAL (PMA)</t>
  </si>
  <si>
    <t xml:space="preserve">EL KIT INCLUYE: SEÑAL DE 30 X 10 CM - APROVECHABLES, SEÑAL DE 30 X 10 CM - NO APROVECHABLES, SEÑAL DE 30 X 10 CM - SUSTANCIAS PELIGROSAS. SEÑAL DE 30 X 10 CM - RESIDUOS ORGÁNICOS APROVECHABLES. </t>
  </si>
  <si>
    <t>MANEJO  INTEGRAL  DE  MATERIALES  DE  CONSTRUCCIÓN,  MANEJO  Y DISPOSICIÓN   FINAL   DE   RESIDUOS   SOLIDOS   CONVENCIONALES   Y ESPECIALES, MANEJO DE AGUAS SUPERFICIALES.</t>
  </si>
  <si>
    <t>KIT PARA DESPERDICIOS SOLIDOS. INCLUYE TRES (3) CANECAS PARA DE  65  LITROS,   COMPUESTA  DE  DOS  PIEZAS   (TAPA  Y CONTENEDOR) RESISTENTE  A  LA  INTEMPERIE,  DE  FÁCIL  LIMPIEZA  Y  CARGUE,  EN POLIETILENO DE ALTA DENSIDAD,   REDONDA - BOLSAS PARA BASURA COLOR  NEGRA  (24  MENSUALES),  ROJO  (4  MENSUALES)  Y  VERDE  (4 MENSUALES) DE  MATERIAL PLÁSTICO DE ALTA DENSIDAD, CALIBRE DE 2", DE  65 x 85 CM -</t>
  </si>
  <si>
    <t>CANECA  PARA LAVADO DE HERRAMIENTAS CON CAPACIDAD PARA 55 GALONES,      REDONDA,      CON      TAPA,      MATERIAL:      POLIETILENO, IRROMPIBLE,  ALTA DENSIDAD
RESISTENTE A CARGA ESTÁTICA
RESISTENTE A LA EXPOSICIÓN A LA INTEMPERIE
COLOR:  DE ACUERDO CON LA DISPONIBILIDAD CON LA QUE SE CUENTE</t>
  </si>
  <si>
    <t xml:space="preserve">CUBRIMIENTO   DE   MATERIALES   GRANULARES   (BASES,   SUBBASES, ARENA,  CON  PLÁSTICO  CALIBRE  6  DE  4  M  DE  ANCHO  x  20M  DE LONGITUD </t>
  </si>
  <si>
    <t>EL  KIT  CONSTA   DE  ,  PALA  CON  MANGO,  CARRETILLA   (TIPO  BUGGY CON   LLANTA   NEUMÁTICA),   CONO   MÍNIMO   DE   H:   45   CM,   BALDE PLÁSTICO DE 25 LT, CEPILLO DE CASQUILLO  DE 37  X 7</t>
  </si>
  <si>
    <t>SUMINISTRO  DE BRIGADA DE ASEO NECESARIA PARA LA IMPLEMENTACIÓN Y EL  MANTENIMIENTO DEL PGIO (PLAN DE GESTIÓN INTEGRAL EN OBRA) INCLUYE FACTOR PRESTACIONAL</t>
  </si>
  <si>
    <t>DANIELA VANESSA MEDINA LEMUS</t>
  </si>
  <si>
    <t>INGENIERA AMBIENTAL Y SANITARIO</t>
  </si>
  <si>
    <t>MP.19924-302817 CAU</t>
  </si>
  <si>
    <t>SUMINISTRO E INSTALACIÓN DE SEÑAL SRO-01 VÍA CERRADA</t>
  </si>
  <si>
    <t>SUMINISTRO E INSTALACIÓN DE SEÑAL INFORMATIVA DE OBRA SIO - FIN DE OBRA - INICIO DE OBRA</t>
  </si>
  <si>
    <t>SUMINISTRO E INSTALACIÓN DE SEÑAL INFORMATIVA DE OBRA SIO - DESVÍO</t>
  </si>
  <si>
    <t>SUMINISTRO E INSTALACIÓN DE SEÑAL INFORMATIVA DE OBRA SIO - MAQUINARIA EN OBRA</t>
  </si>
  <si>
    <t xml:space="preserve">SUMINISTRO E INSTALACIÓN DE SEÑAL INFORMATIVA DE OBRA SIO - PEATONES </t>
  </si>
  <si>
    <t xml:space="preserve">SUMINISTRO E INSTALACIÓN DE SEÑAL INFORMATIVA DE OBRA SIO - OBREROS EN LA VÍA </t>
  </si>
  <si>
    <t>KIT DISPOSITIVOS DE CANALIZACIÓN (4 CONOS, 4 DELINEADORES, 1 BARRICADAS)</t>
  </si>
  <si>
    <t>1 CHALECO REFLECTIVO, 1 PITO Y 1 PALETA DE PARE Y SIGA</t>
  </si>
  <si>
    <t>AUXILIAR DE TRÁNSITO</t>
  </si>
  <si>
    <t>TOTAL (EJE SST - AMBIENTAL - PMT)</t>
  </si>
  <si>
    <t>16 MESES</t>
  </si>
  <si>
    <t>RESIDENTE O INSPECTOR SST</t>
  </si>
  <si>
    <t>SUBTOTAL  SUMINISTRO + PGIO</t>
  </si>
  <si>
    <t>https://inversionesproin.com/product/tapa-en-hierro-acueducto/?srsltid=AfmBOop_DR-fv4ubggWDz2akk-TzqGEwXHygexqpZS1G5KrF-oJkyeO_</t>
  </si>
  <si>
    <t>2,3,5</t>
  </si>
  <si>
    <t>2,3,6</t>
  </si>
  <si>
    <t>Suministro e instalacion Silla Yee 24" x 10" de PVC para alcantarillados.</t>
  </si>
  <si>
    <t>Suministro e instalacion Silla Yee 16" x 10" de PVC para alcantarillados.</t>
  </si>
  <si>
    <t>SILLA YEE PVC ALCANTARILLADO 16 X 10" 400MM</t>
  </si>
  <si>
    <t>SILLA YEE PVC ALCANTARILLADO 24 X 10"</t>
  </si>
  <si>
    <t>Suministro, corte, figurado y armado de acero de 60.000 PSI para refuerzo de estructuras en concreto.</t>
  </si>
  <si>
    <t>VALORES UNITARIOS COTIZADOS</t>
  </si>
  <si>
    <t>CONCLUSIONES Y RECOMENDACIONES</t>
  </si>
  <si>
    <t>Los precios de los materiales en los proyectos de obra pueden estar sujetos a cambios por factores como oferta y demanda, ubicación geográfica, condiciones macroeconómicas y regulaciones locales, por lo que realizar un estudio de mercado sectorizado permite disminuir los riesgos financieros asociados al proyecto y brinda una mayor garantía de ejecución.</t>
  </si>
  <si>
    <t xml:space="preserve">En el presente estudio se evalúan los materiales seleccionados que cumplen con los estándares de calidad y normativas exigidas para la ejecución de proyectos de infraestructura de agua potable y saneamiento básico y la norma técnica colombiana en general, lo que evita costos adicionales derivados por reemplazo de materiales o mantenimientos prematuros. </t>
  </si>
  <si>
    <t xml:space="preserve">Se recomienda la verificación detallada de las especificaciones de cada material descritas en las cotizaciones adjuntas para garantizar el cumplimiento de los estándares mínimos de cumplimiento. </t>
  </si>
  <si>
    <t>Las cotizaciones reflejan valores unitarios por unidad de medida, se recomienda considerar estrategias de negociación por volúmenes, analizar disponibilidad de las cantidades requeridas, oportunidades de suministros a largo plazo, etc.</t>
  </si>
  <si>
    <t xml:space="preserve">Al realizar la evaluación de mas de un proveedor por cada material se reducen los riesgo asociados a disponibilidad y se asegura una flexibilidad a la hora de realizar la compra. </t>
  </si>
  <si>
    <t xml:space="preserve">250 PESOS </t>
  </si>
  <si>
    <t>TRANSPORTE POR KG</t>
  </si>
  <si>
    <t>VIAJE TRANSPORTE EN CAMION</t>
  </si>
  <si>
    <t xml:space="preserve">Recolección y cargue de material sobrante en lugar de obra. Incluye: maquinaria, costo de dispocision final del material y todo lo necesario para la correcta ejecución de la obra. No incluye transporte. </t>
  </si>
  <si>
    <t>Transporte de materiales pétreos y material sobrante de excavaciones y demoliciones.</t>
  </si>
  <si>
    <t>Excavación manual en material comun. Incluye cargue de material sobrante, mano de obra, materiales y equipo</t>
  </si>
  <si>
    <t>TOTAL COSTOS INDIRECTOS (33%)</t>
  </si>
  <si>
    <t>MENOR VALOR</t>
  </si>
  <si>
    <t>CYRGO SA</t>
  </si>
  <si>
    <t>860009694-2</t>
  </si>
  <si>
    <t>El presente análisis de mercado toma como criterio de selección optima el menor valor, lo que permite identificar oportunidades de ahorro en los procesos de compra, especialmente útil en proyectos que pretenden alcanzar la mejor relación costo beneficio.</t>
  </si>
  <si>
    <t>El presente estudio refleja las condiciones de mercado en un punto en el tiempo determinado, por lo que los precios de los materiales pueden fluctuar. Se recomienda actualizar periódicamente el estudio para reflejar nuevas condiciones del mercado y considerar proyecciones para los proyectos a largo plazo.</t>
  </si>
  <si>
    <t>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tendra diámetro interno 1,20 m y diametro externo de 1,6m , mano de obra, curado, desencofrada, equipo, herramientas, transporte de concreto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</si>
  <si>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tendra diámetro interno 1,20 m y diametro externo de 1,6m , mano de obra, curado, desencofrada, equipo, herramientas, transporte de concreto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</si>
  <si>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tendra diámetro interno 1,50 m y diametro externo de 1,9m. mano de obra, curado, desencofrada, equipo, herramientas, transporte de concreto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</si>
  <si>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tendra diámetro interno 1,50 m y diametro externo de 1,9m , mano de obra, curado, desencofrada, equipo, herramientas, transporte de concreto y todo lo relacionado para la correcta ejecución de la obra. no incluye refuerzo en acero.</t>
  </si>
  <si>
    <t>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t>
  </si>
  <si>
    <t>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t>
  </si>
  <si>
    <t>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t>
  </si>
  <si>
    <t xml:space="preserve">Construcion de carcamo de 6,41mx0.80 m ,en concreto de 4000 PSI impermeabilizado, espesor 0.15 m con rejilla en platina de 1 1/2"*1/4", marco en platina 1 1/2"*1/4" y  contramarco en ángulo 2"*3/16".  Incluye: formaleta,  producción, mezcla, vaciado, transporte de concreto y desencofrado, sin pañete. No incluye acero de refuerzo. </t>
  </si>
  <si>
    <t>Construcion de sumidero de 2,20mx0.80 m ,en concreto de 4000 PSI impermeabilizado, espesor 0.14 m con rejilla en platina de 1 1/2"*1/4", marco en platina 1 1/2"*1/4" y  contramarco en ángulo 2"*3/16".  Incluye: formaleta,  producción, mezcla, vaciado, transporte de concreto y desencofrado, sin pañete. No incluye acero de refuerzo.</t>
  </si>
  <si>
    <t xml:space="preserve">Concreto impermeabilizado de 4000 psi para cabezote de descole, reposicion de sardinel y otras estructuras. Incluye transporte de concreto. No incluye acero de refuerzo. </t>
  </si>
  <si>
    <t xml:space="preserve">Reposicion de anden. Incluye corte, rotura, recoleccion de escombros y alistado en concreto de 3000 psi. Incluye transporte de concreto. </t>
  </si>
  <si>
    <t>EMPRESA DE SERVICIOS PÚBLICOS DE LA PLATA E.S.P.
MEMORIAS DE CALCULO CANTIDAD DE OBRA CALCULADA</t>
  </si>
  <si>
    <t>REGISTRO FOTOGRÁFICO</t>
  </si>
  <si>
    <t>FACTOR DE EXPANSIÓN</t>
  </si>
  <si>
    <t>ESCOMBRO DEMOLICIÓN DE LOSA EN CONCRETO</t>
  </si>
  <si>
    <t xml:space="preserve">FACTOR EXPANSIÓN </t>
  </si>
  <si>
    <t>ARENA PARA INSTALACIÓN DE TUBERÍAS</t>
  </si>
  <si>
    <t>SOCAVACIÓN DE LOSAS</t>
  </si>
  <si>
    <t>DEMOLICIÓN DE ANDENES</t>
  </si>
  <si>
    <t>DEMOLICIÓN DE CAJILLAS</t>
  </si>
  <si>
    <t>DEMOLICIÓN DE POZOS</t>
  </si>
  <si>
    <t>FACTOR DE EXPANSIÓN Y/O COMPACTACIÓN</t>
  </si>
  <si>
    <t>MATERIAL SOBRANTE DE REPOSICIÓN DE ANDEN</t>
  </si>
  <si>
    <t>Acero de transferencia y anclaje en reposición de losa de pavimento en concreto</t>
  </si>
  <si>
    <t>OPTIMIZACIÓN DE REDES DE ALCANTARILLADO SANITARIO Y PLUVIAL EN LA ZONA CENTRO DEL MUNICIPIO DE LA PLATA HUILA</t>
  </si>
  <si>
    <t xml:space="preserve">FECHA DE ACTUALIZACIÓN </t>
  </si>
  <si>
    <t>1. OPTIMIZACIÓN COLECTOR DE ALCANTARILLADO SANITARIO EN LA ZONA CENTRO DEL MUNICIPIO DE LA PLATA HUILA</t>
  </si>
  <si>
    <t>Excavación mecánica en material común. Incluye mano de obra, materiales y equipo</t>
  </si>
  <si>
    <t>Relleno con material de la misma excavación compactado en capas. incluye: equipo, herramienta y mano de obra</t>
  </si>
  <si>
    <t xml:space="preserve">Recolección y cargue de material sobrante en lugar de obra. Incluye: maquinaria, costo de disposición final del material y todo lo necesario para la correcta ejecución de la obra. No incluye transporte. </t>
  </si>
  <si>
    <t>SUMINISTRO E INSTALACIÓN DE TUBERÍAS PARA LA RED PRINCIPAL</t>
  </si>
  <si>
    <t>Instalación de Tubería PVC diámetro 8" Incluye: Adecuación del fondo de la zanja, bajada y empalme del tubo, lubricante.</t>
  </si>
  <si>
    <t>Instalación de Tubería PVC diámetro 10" Incluye: Adecuación del fondo de la zanja, bajada y empalme del tubo, lubricante.</t>
  </si>
  <si>
    <t>Instalación de Tubería PVC diámetro 12" Incluye: Adecuación del fondo de la zanja, bajada y empalme del tubo, lubricante.</t>
  </si>
  <si>
    <t xml:space="preserve">Instalación de Tubería PVC diámetro 16" Incluye: Adecuación del fondo de la zanja, bajada y empalme del tubo, lubricante. </t>
  </si>
  <si>
    <t>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</si>
  <si>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t>
  </si>
  <si>
    <t>Excavación manual en material común. Incluye cargue de material sobrante, mano de obra, materiales y equipo</t>
  </si>
  <si>
    <t xml:space="preserve">Excavación manual en material conglomerado. Incluye mano de obra, materiales y equipo. Para el pago se realizara caracterización de material y registro, los cuales no tendrán medida ni pago por separado. </t>
  </si>
  <si>
    <t>Instalación de tubería PVC Ø 6" Alcantarillado. Incluye: adecuación del fondo de la zanja, bajada y empalme del tubo, uso de herramienta y mano de obra, lubricante. No incluye accesorios de conexión</t>
  </si>
  <si>
    <t xml:space="preserve">Reposición de anden. Incluye corte, rotura, recolección de escombros y alistado en concreto de 3000 psi. Incluye transporte de concreto. </t>
  </si>
  <si>
    <t>Suministro e instalación de Kit Silla Yee 8" x 6" de PVC para alcantarillados.</t>
  </si>
  <si>
    <t>Suministro e instalación de Kit Silla Yee 10" x 6" de PVC para alcantarillados.</t>
  </si>
  <si>
    <t>Suministro e instalación de Kit Silla Yee 12" x 6" de PVC para alcantarillados.</t>
  </si>
  <si>
    <t>Suministro e instalación de Kit Silla Yee 16" x 6" de PVC para alcantarillados.</t>
  </si>
  <si>
    <t>Corte, rotura de pavimento rígido, recolección de escombros, incluye: cortadora de disco, compresor, herramienta menor, materiales, mano de obra y todo lo necesario para la correcta ejecución de la obra. No incluye transporte</t>
  </si>
  <si>
    <t xml:space="preserve">Demolición de cajilla domiciliaria existente. Incluye cajillas construidas en mampostería y/o concreto de medidas variables. </t>
  </si>
  <si>
    <t xml:space="preserve">Demolición de pozo existente. Incluye pozos construidos en mampostería y/o concreto de medidas variables. </t>
  </si>
  <si>
    <t>2. OPTIMIZACIÓN RED  DEL ALCANTARILLADO PLUVIAL EN LA CARRERA 4 ENTRE CALLE 10 Y QUEBRADA QUIEBRAMUELAS</t>
  </si>
  <si>
    <t>Instalación de Tubería PVC diámetro 16" Incluye: Adecuación del fondo de la zanja, bajada y empalme del tubo, lubricante.</t>
  </si>
  <si>
    <t>Instalación de Tubería PVC diámetro 24" Incluye: Adecuación del fondo de la zanja, bajada y empalme del tubo, lubricante.</t>
  </si>
  <si>
    <t>Suministro e instalación de Kit Silla Yee 16" x 10" de PVC para alcantarillados.</t>
  </si>
  <si>
    <t>Suministro e instalación de Kit Silla Yee 24" x 10" de PVC para alcantarillados.</t>
  </si>
  <si>
    <t>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1,50 m y diámetro externo de 1,9m. mano de obra, curado, desencofrada, equipo, herramientas, transporte de concreto y todo lo relacionado para la correcta ejecución de la obra. no incluye refuerzo en acero.</t>
  </si>
  <si>
    <t>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1,50 m y diámetro externo de 1,9m , mano de obra, curado, desencofrada, equipo, herramientas, transporte de concreto y todo lo relacionado para la correcta ejecución de la obra. no incluye refuerzo en acero.</t>
  </si>
  <si>
    <t xml:space="preserve">Construcción de cárcamo de 6,41mx0.80 m ,en concreto de 4000 PSI impermeabilizado, espesor 0.15 m con rejilla en platina de 1 1/2"*1/4", marco en platina 1 1/2"*1/4" y  contramarco en ángulo 2"*3/16".  Incluye: formaleta,  producción, mezcla, vaciado, transporte de concreto y desencofrado, sin pañete. No incluye acero de refuerzo. </t>
  </si>
  <si>
    <t>Construcción de sumidero de 2,20mx0.80 m ,en concreto de 4000 PSI impermeabilizado, espesor 0.14 m con rejilla en platina de 1 1/2"*1/4", marco en platina 1 1/2"*1/4" y  contramarco en ángulo 2"*3/16".  Incluye: formaleta,  producción, mezcla, vaciado, transporte de concreto y desencofrado, sin pañete. No incluye acero de refuerzo.</t>
  </si>
  <si>
    <t xml:space="preserve">Concreto impermeabilizado de 4000 psi para cabezote de descole, reposición de sardinel y otras estructuras. Incluye transporte de concreto. No incluye acero de refuerzo. </t>
  </si>
  <si>
    <t>ADMINISTRACIÓN. 27%</t>
  </si>
  <si>
    <t>ADMINISTRACIÓN  SUMINISTROS Y PGIO</t>
  </si>
  <si>
    <t xml:space="preserve"> INTERVENTORÍA DE OBRA</t>
  </si>
  <si>
    <t xml:space="preserve"> INTERVENTORÍA DE SUMINISTROS + PGIO</t>
  </si>
  <si>
    <t>COSTO TOTAL DE INTERVENTORÍA</t>
  </si>
  <si>
    <t>DIANA ALEJANDRA JIMÉNEZ CEDIEL</t>
  </si>
  <si>
    <t>CÁRCAMO 1 A P1</t>
  </si>
  <si>
    <t>CÁRCAMO 2 A RED</t>
  </si>
  <si>
    <t>CÁRCAMO 3 A RED</t>
  </si>
  <si>
    <t>CÁRCAMO 4 A POZO 8</t>
  </si>
  <si>
    <t xml:space="preserve">CÁRCAMO 5 A RED </t>
  </si>
  <si>
    <t xml:space="preserve">CÁRCAMO 1 </t>
  </si>
  <si>
    <t>CÁRCAMO 2</t>
  </si>
  <si>
    <t>CÁRCAMO 3</t>
  </si>
  <si>
    <t>CÁRCAMO 4</t>
  </si>
  <si>
    <t>CÁRCAMO 5</t>
  </si>
  <si>
    <t>DEMOLICIÓN DE PAVIMENTO</t>
  </si>
  <si>
    <t>CÁRCAMO 1</t>
  </si>
  <si>
    <t>CÁRCAMO 6.41X0.80M</t>
  </si>
  <si>
    <t>VÍCTOR ANDRÉS DURAN</t>
  </si>
  <si>
    <t>MATEO CASTRILLÓN PERALTA</t>
  </si>
  <si>
    <t>HÉCTOR FABIO SÁNCHEZ LOZANO</t>
  </si>
  <si>
    <t>TRANSPORTE DE CONCRETO POR CARRETERA PAVIMENTADA</t>
  </si>
  <si>
    <t>ADHESIVO EPOXICO 300ML PARA ANCLAJES DE RÁPIDO CURADO. SIKA ANCHORFIX-2</t>
  </si>
  <si>
    <t>MEZCLA DENSA EN CALIENTE GRADACIÓN 2 O 3</t>
  </si>
  <si>
    <t>UNIÓN ALCANTARILLADO PVC D=6" 160MM</t>
  </si>
  <si>
    <t>CONCRETO MR-40 ACELERADO 3 DÍAS</t>
  </si>
  <si>
    <t>FORMALETA PARA PAVIMENTO RÍGIDO</t>
  </si>
  <si>
    <t>CEPILLO TEXTURIZADOR Y LLANA METÁLICA PARA PAVIMENTO RÍGIDO</t>
  </si>
  <si>
    <t>GENERADOR ELÉCTRICO. INCLUYE COMBUSTIBLE</t>
  </si>
  <si>
    <t xml:space="preserve">CÁLCULO DE FACTOR PRESTACIONAL PROFESIONALES </t>
  </si>
  <si>
    <t>SALARIO MÍNIMO</t>
  </si>
  <si>
    <t>TOPÓGRAFO</t>
  </si>
  <si>
    <t>CESANTÍAS ANUALES</t>
  </si>
  <si>
    <t>INTERESES DE CESANTÍAS</t>
  </si>
  <si>
    <t>VACACIONES REMUNERADAS - 15 DÍAS HÁBILES</t>
  </si>
  <si>
    <t>CAJA DE COMPENSACIÓN</t>
  </si>
  <si>
    <t>COMISIÓN DE TOPOGRAFÍA</t>
  </si>
  <si>
    <t>PÓLIZAS</t>
  </si>
  <si>
    <t>Plazo de ejecución (meses):</t>
  </si>
  <si>
    <t>Plazo de ejecución (días):</t>
  </si>
  <si>
    <t># TOTAL DÍAS</t>
  </si>
  <si>
    <t>FACTOR MULTIPLICADOR EMPRESAS DE CONSULTORÍA</t>
  </si>
  <si>
    <t>Arriendo oficina, administración y operacionales</t>
  </si>
  <si>
    <t>Asesoría Legal, Contable, tributaria y medica</t>
  </si>
  <si>
    <t>depreciación de muebles y equipos</t>
  </si>
  <si>
    <t>Póliza de Calidad</t>
  </si>
  <si>
    <t xml:space="preserve">Administración </t>
  </si>
  <si>
    <t>KIT DE SEÑALIZACIÓN SST</t>
  </si>
  <si>
    <t>FACTOR PREST.</t>
  </si>
  <si>
    <t>ADMINISTRACIÓN</t>
  </si>
  <si>
    <t>Campamento y oficina con servicios públicos</t>
  </si>
  <si>
    <t>Papelería oficina y planos récord</t>
  </si>
  <si>
    <t>GASTOS DE CERRAMIENTO AISLAMIENTO DE ÁREA DE OBRA</t>
  </si>
  <si>
    <t>GASTOS DE LEGALIZACIÓN E IMPUESTOS</t>
  </si>
  <si>
    <t>pólizas</t>
  </si>
  <si>
    <t>Administración</t>
  </si>
  <si>
    <t>ADMINISTRACIÓN DE SUMINISTROS</t>
  </si>
  <si>
    <t>ADMINISTRACIÓN SUMINISTROS - PGIO</t>
  </si>
  <si>
    <t>comisión de topografía (topógrafo).</t>
  </si>
  <si>
    <t>comisión de topografía (cadenero).</t>
  </si>
  <si>
    <t xml:space="preserve">papelería, impresiones, planos y gastos de oficina </t>
  </si>
  <si>
    <t>Ensayos de laboratorio. Ensayo de densidades para rellenos y ensayo de resistencia a la compresión del concreto</t>
  </si>
  <si>
    <t>Alquiler de equipos de topografía (ESTACIÓN TOTAL O RTK, NIVEL DE PRECISIÓN)</t>
  </si>
  <si>
    <t xml:space="preserve">PAPELERÍA Y Pruebas de calidad </t>
  </si>
  <si>
    <t xml:space="preserve">total domiciliarias </t>
  </si>
  <si>
    <t>Construcción de cerramiento en lona verde h=2.0m instalada sobre una estructura de cerco de madera de 0.10mx0.05m Incluye su mantenimiento</t>
  </si>
  <si>
    <t>% ADMINISTRACION</t>
  </si>
  <si>
    <t>PROFUNDIDAD</t>
  </si>
  <si>
    <t>PENDIENTE</t>
  </si>
  <si>
    <t>VALOR DEL PROYECTO</t>
  </si>
  <si>
    <t>SEGUIMIENTO MINISTERIO DE VIVIENDA CIUDAD Y TERRITORIO</t>
  </si>
  <si>
    <t xml:space="preserve">VALOR  TOTAL DEL PROYECTO </t>
  </si>
  <si>
    <t>VALOR  TOTAL DE LA OBRA + INTERVENTORÍA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</si>
</sst>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_(* \(#,##0\);_(* &quot;-&quot;_);_(@_)"/>
    <numFmt numFmtId="165" formatCode="_(* #,##0.00_);_(* \(#,##0.00\);_(* &quot;-&quot;??_);_(@_)"/>
    <numFmt numFmtId="166" formatCode="_-&quot;$&quot;* #,##0_-;\-&quot;$&quot;* #,##0_-;_-&quot;$&quot;* &quot;-&quot;_-;_-@_-"/>
    <numFmt numFmtId="167" formatCode="_-&quot;$&quot;* #,##0.00_-;\-&quot;$&quot;* #,##0.00_-;_-&quot;$&quot;* &quot;-&quot;??_-;_-@_-"/>
    <numFmt numFmtId="168" formatCode="&quot;$&quot;\ #,##0_);[Red]\(&quot;$&quot;\ #,##0\)"/>
    <numFmt numFmtId="169" formatCode="_(&quot;$&quot;\ * #,##0_);_(&quot;$&quot;\ * \(#,##0\);_(&quot;$&quot;\ * &quot;-&quot;_);_(@_)"/>
    <numFmt numFmtId="170" formatCode="_(&quot;$&quot;\ * #,##0.00_);_(&quot;$&quot;\ * \(#,##0.00\);_(&quot;$&quot;\ * &quot;-&quot;??_);_(@_)"/>
    <numFmt numFmtId="171" formatCode="_ * #,##0_ ;_ * \-#,##0_ ;_ * &quot;-&quot;_ ;_ @_ "/>
    <numFmt numFmtId="172" formatCode="_ * #,##0.00_ ;_ * \-#,##0.00_ ;_ * &quot;-&quot;??_ ;_ @_ "/>
    <numFmt numFmtId="173" formatCode="_-* #,##0\ _€_-;\-* #,##0\ _€_-;_-* &quot;-&quot;\ _€_-;_-@_-"/>
    <numFmt numFmtId="174" formatCode="_-* #,##0.00\ &quot;€&quot;_-;\-* #,##0.00\ &quot;€&quot;_-;_-* &quot;-&quot;??\ &quot;€&quot;_-;_-@_-"/>
    <numFmt numFmtId="175" formatCode="_-* #,##0.00\ _€_-;\-* #,##0.00\ _€_-;_-* &quot;-&quot;??\ _€_-;_-@_-"/>
    <numFmt numFmtId="176" formatCode="_ &quot;$&quot;\ * #,##0.00_ ;_ &quot;$&quot;\ * \-#,##0.00_ ;_ &quot;$&quot;\ * &quot;-&quot;??_ ;_ @_ "/>
    <numFmt numFmtId="177" formatCode="_([$$-240A]\ * #,##0_);_([$$-240A]\ * \(#,##0\);_([$$-240A]\ * &quot;-&quot;??_);_(@_)"/>
    <numFmt numFmtId="178" formatCode="&quot;$&quot;\ #,##0"/>
    <numFmt numFmtId="179" formatCode="_ [$€-2]\ * #,##0.00_ ;_ [$€-2]\ * \-#,##0.00_ ;_ [$€-2]\ * &quot;-&quot;??_ "/>
    <numFmt numFmtId="180" formatCode="_([$€-2]* #,##0.00_);_([$€-2]* \(#,##0.00\);_([$€-2]* &quot;-&quot;??_)"/>
    <numFmt numFmtId="181" formatCode="#,##0.000"/>
    <numFmt numFmtId="182" formatCode="_ &quot;$&quot;\ * #,##0_ ;_ &quot;$&quot;\ * \-#,##0_ ;_ &quot;$&quot;\ * &quot;-&quot;_ ;_ @_ "/>
    <numFmt numFmtId="183" formatCode="#,##0.0"/>
    <numFmt numFmtId="184" formatCode="\$#,##0\ ;\(\$#,##0\)"/>
    <numFmt numFmtId="185" formatCode="#."/>
    <numFmt numFmtId="186" formatCode="_-* #.##0.00\ &quot;€&quot;_-;\-* #.##0.00\ &quot;€&quot;_-;_-* &quot;-&quot;??\ &quot;€&quot;_-;_-@_-"/>
    <numFmt numFmtId="187" formatCode="_-* #,##0.00\ [$€]_-;\-* #,##0.00\ [$€]_-;_-* &quot;-&quot;??\ [$€]_-;_-@_-"/>
    <numFmt numFmtId="188" formatCode="_ [$€]\ * #,##0.00_ ;_ [$€]\ * \-#,##0.00_ ;_ [$€]\ * &quot;-&quot;??_ ;_ @_ "/>
    <numFmt numFmtId="189" formatCode="#.00"/>
    <numFmt numFmtId="190" formatCode="_-* #,##0.00\ _P_t_s_-;\-* #,##0.00\ _P_t_s_-;_-* &quot;-&quot;??\ _P_t_s_-;_-@_-"/>
    <numFmt numFmtId="191" formatCode="_(* #,##0_);_(* \(#,##0\);_(* &quot;-&quot;??_);_(@_)"/>
    <numFmt numFmtId="192" formatCode="_-* #,##0.00\ &quot;Pts&quot;_-;\-* #,##0.00\ &quot;Pts&quot;_-;_-* &quot;-&quot;??\ &quot;Pts&quot;_-;_-@_-"/>
    <numFmt numFmtId="193" formatCode="#,##0;[Red]&quot;-&quot;#,##0"/>
    <numFmt numFmtId="194" formatCode="_(&quot;C$&quot;* #,##0.00_);_(&quot;C$&quot;* \(#,##0.00\);_(&quot;C$&quot;* &quot;-&quot;??_);_(@_)"/>
    <numFmt numFmtId="195" formatCode="_-&quot;$&quot;* #,##0_-;\-&quot;$&quot;* #,##0_-;_-&quot;$&quot;* &quot;-&quot;??_-;_-@_-"/>
    <numFmt numFmtId="196" formatCode="&quot;$&quot;#,##0_);[Red]\(&quot;$&quot;#,##0\)"/>
    <numFmt numFmtId="197" formatCode="&quot;$&quot;#.00"/>
    <numFmt numFmtId="198" formatCode="0.00_)"/>
    <numFmt numFmtId="199" formatCode="0.000"/>
    <numFmt numFmtId="200" formatCode="#,##0.0000"/>
    <numFmt numFmtId="201" formatCode="_ &quot;$&quot;\ * #,##0.00_ ;_ &quot;$&quot;\ * \-#,##0.00_ ;_ &quot;$&quot;\ * &quot;-&quot;_ ;_ @_ "/>
    <numFmt numFmtId="202" formatCode="0.0"/>
    <numFmt numFmtId="203" formatCode="0.0%"/>
    <numFmt numFmtId="204" formatCode="_(&quot;$&quot;\ * #,##0_);_(&quot;$&quot;\ * \(#,##0\);_(&quot;$&quot;\ * &quot;-&quot;??_);_(@_)"/>
    <numFmt numFmtId="205" formatCode="&quot;$&quot;\ #,##0.0"/>
    <numFmt numFmtId="206" formatCode="&quot;$&quot;#,##0"/>
    <numFmt numFmtId="207" formatCode="_(* #,##0.0_);_(* \(#,##0.0\);_(* &quot;-&quot;??_);_(@_)"/>
    <numFmt numFmtId="208" formatCode="_(* #,##0.000_);_(* \(#,##0.000\);_(* &quot;-&quot;??_);_(@_)"/>
    <numFmt numFmtId="209" formatCode="[$$-240A]\ #,##0"/>
    <numFmt numFmtId="210" formatCode="_(&quot;$&quot;* #,##0.00_);_(&quot;$&quot;* \(#,##0.00\);_(&quot;$&quot;* &quot;-&quot;??_);_(@_)"/>
    <numFmt numFmtId="211" formatCode="[$$-240A]\ #,##0.00"/>
    <numFmt numFmtId="212" formatCode="[$$-240A]#,##0.00"/>
    <numFmt numFmtId="213" formatCode="_([$$-240A]\ * #,##0.00_);_([$$-240A]\ * \(#,##0.00\);_([$$-240A]\ * &quot;-&quot;??_);_(@_)"/>
    <numFmt numFmtId="214" formatCode="\$\ #,##0.00"/>
    <numFmt numFmtId="215" formatCode="[$$-409]#,##0.00"/>
    <numFmt numFmtId="216" formatCode="_-&quot;$&quot;\ * #,##0_-;\-&quot;$&quot;\ * #,##0_-;_-&quot;$&quot;\ * &quot;-&quot;??_-;_-@_-"/>
    <numFmt numFmtId="217" formatCode="0.000%"/>
    <numFmt numFmtId="218" formatCode="_ &quot;$&quot;\ * #,##0.000_ ;_ &quot;$&quot;\ * \-#,##0.000_ ;_ &quot;$&quot;\ * &quot;-&quot;_ ;_ @_ "/>
    <numFmt numFmtId="219" formatCode="0.000000%"/>
    <numFmt numFmtId="220" formatCode="0.0000000000%"/>
    <numFmt numFmtId="221" formatCode="0.00000000000%"/>
  </numFmts>
  <fonts count="115">
    <font>
      <sz val="11"/>
      <color theme="1"/>
      <name val="Calibri"/>
      <family val="2"/>
      <scheme val="minor"/>
    </font>
    <font>
      <sz val="11"/>
      <color theme="1"/>
      <name val="Calibri"/>
      <family val="2"/>
      <scheme val="minor"/>
    </font>
    <font>
      <b/>
      <sz val="10"/>
      <name val="Arial"/>
      <family val="2"/>
    </font>
    <font>
      <sz val="10"/>
      <name val="Arial"/>
      <family val="2"/>
    </font>
    <font>
      <b/>
      <sz val="11"/>
      <color indexed="8"/>
      <name val="Tahoma"/>
      <family val="2"/>
    </font>
    <font>
      <b/>
      <sz val="8"/>
      <color indexed="8"/>
      <name val="Tahoma"/>
      <family val="2"/>
    </font>
    <font>
      <sz val="10"/>
      <name val="Arial"/>
      <family val="2"/>
    </font>
    <font>
      <b/>
      <sz val="10"/>
      <name val="Tahoma"/>
      <family val="2"/>
    </font>
    <font>
      <sz val="10"/>
      <name val="Tahoma"/>
      <family val="2"/>
    </font>
    <font>
      <b/>
      <sz val="9"/>
      <name val="Tahoma"/>
      <family val="2"/>
    </font>
    <font>
      <sz val="9"/>
      <name val="Tahoma"/>
      <family val="2"/>
    </font>
    <font>
      <sz val="9"/>
      <name val="Arial"/>
      <family val="2"/>
    </font>
    <font>
      <b/>
      <sz val="8"/>
      <name val="Tahoma"/>
      <family val="2"/>
    </font>
    <font>
      <b/>
      <sz val="9"/>
      <name val="Arial"/>
      <family val="2"/>
    </font>
    <font>
      <b/>
      <sz val="8"/>
      <name val="Arial"/>
      <family val="2"/>
    </font>
    <font>
      <sz val="8"/>
      <name val="Arial"/>
      <family val="2"/>
    </font>
    <font>
      <b/>
      <sz val="11"/>
      <name val="Arial"/>
      <family val="2"/>
    </font>
    <font>
      <sz val="11"/>
      <name val="Arial"/>
      <family val="2"/>
    </font>
    <font>
      <sz val="11"/>
      <color rgb="FF9C0006"/>
      <name val="Calibri"/>
      <family val="2"/>
      <scheme val="minor"/>
    </font>
    <font>
      <sz val="12"/>
      <name val="Arial"/>
      <family val="2"/>
    </font>
    <font>
      <sz val="11"/>
      <color indexed="8"/>
      <name val="Calibri"/>
      <family val="2"/>
    </font>
    <font>
      <sz val="11"/>
      <color indexed="9"/>
      <name val="Calibri"/>
      <family val="2"/>
    </font>
    <font>
      <sz val="11"/>
      <color indexed="20"/>
      <name val="Calibri"/>
      <family val="2"/>
    </font>
    <font>
      <sz val="9"/>
      <color rgb="FF006100"/>
      <name val="Arial"/>
      <family val="2"/>
    </font>
    <font>
      <b/>
      <sz val="11"/>
      <color indexed="52"/>
      <name val="Calibri"/>
      <family val="2"/>
    </font>
    <font>
      <b/>
      <sz val="11"/>
      <color indexed="9"/>
      <name val="Calibri"/>
      <family val="2"/>
    </font>
    <font>
      <sz val="12"/>
      <color indexed="24"/>
      <name val="Arial"/>
      <family val="2"/>
    </font>
    <font>
      <sz val="1"/>
      <color indexed="8"/>
      <name val="Courier"/>
      <family val="3"/>
    </font>
    <font>
      <b/>
      <sz val="1"/>
      <color indexed="8"/>
      <name val="Courier"/>
      <family val="3"/>
    </font>
    <font>
      <i/>
      <sz val="11"/>
      <color indexed="23"/>
      <name val="Calibri"/>
      <family val="2"/>
    </font>
    <font>
      <sz val="11"/>
      <color indexed="17"/>
      <name val="Calibri"/>
      <family val="2"/>
    </font>
    <font>
      <sz val="18"/>
      <color indexed="24"/>
      <name val="Arial"/>
      <family val="2"/>
    </font>
    <font>
      <sz val="8"/>
      <color indexed="24"/>
      <name val="Arial"/>
      <family val="2"/>
    </font>
    <font>
      <b/>
      <sz val="11"/>
      <color indexed="56"/>
      <name val="Calibri"/>
      <family val="2"/>
    </font>
    <font>
      <u/>
      <sz val="11"/>
      <color theme="10"/>
      <name val="Calibri"/>
      <family val="2"/>
      <scheme val="minor"/>
    </font>
    <font>
      <u/>
      <sz val="10"/>
      <color indexed="12"/>
      <name val="Arial"/>
      <family val="2"/>
    </font>
    <font>
      <sz val="11"/>
      <color indexed="62"/>
      <name val="Calibri"/>
      <family val="2"/>
    </font>
    <font>
      <sz val="11"/>
      <color indexed="52"/>
      <name val="Calibri"/>
      <family val="2"/>
    </font>
    <font>
      <sz val="10"/>
      <color rgb="FF000000"/>
      <name val="Times New Roman"/>
      <family val="1"/>
    </font>
    <font>
      <sz val="12"/>
      <color theme="1"/>
      <name val="Times New Roman"/>
      <family val="2"/>
    </font>
    <font>
      <sz val="10"/>
      <name val="Courier"/>
      <family val="3"/>
    </font>
    <font>
      <sz val="10"/>
      <color theme="1"/>
      <name val="Century Gothic"/>
      <family val="2"/>
    </font>
    <font>
      <sz val="10"/>
      <name val="Phinster"/>
    </font>
    <font>
      <sz val="9"/>
      <color theme="1"/>
      <name val="Arial"/>
      <family val="2"/>
    </font>
    <font>
      <b/>
      <sz val="11"/>
      <color indexed="63"/>
      <name val="Calibri"/>
      <family val="2"/>
    </font>
    <font>
      <b/>
      <sz val="18"/>
      <color indexed="56"/>
      <name val="Cambria"/>
      <family val="2"/>
    </font>
    <font>
      <sz val="11"/>
      <color indexed="10"/>
      <name val="Calibri"/>
      <family val="2"/>
    </font>
    <font>
      <sz val="10"/>
      <name val="Arial"/>
      <family val="2"/>
    </font>
    <font>
      <b/>
      <sz val="11"/>
      <color theme="1"/>
      <name val="Calibri"/>
      <family val="2"/>
      <scheme val="minor"/>
    </font>
    <font>
      <sz val="10"/>
      <color theme="1"/>
      <name val="Arial Narrow"/>
      <family val="2"/>
    </font>
    <font>
      <sz val="10"/>
      <color theme="1"/>
      <name val="Calibri"/>
      <family val="2"/>
      <scheme val="minor"/>
    </font>
    <font>
      <sz val="8"/>
      <name val="Calibri"/>
      <family val="2"/>
      <scheme val="minor"/>
    </font>
    <font>
      <b/>
      <sz val="11"/>
      <color theme="1"/>
      <name val="Arial"/>
      <family val="2"/>
    </font>
    <font>
      <b/>
      <sz val="10"/>
      <color theme="1"/>
      <name val="Calibri"/>
      <family val="2"/>
      <scheme val="minor"/>
    </font>
    <font>
      <b/>
      <sz val="11"/>
      <color indexed="8"/>
      <name val="Arial"/>
      <family val="2"/>
    </font>
    <font>
      <sz val="11"/>
      <color theme="1"/>
      <name val="Arial"/>
      <family val="2"/>
    </font>
    <font>
      <b/>
      <sz val="8"/>
      <color indexed="8"/>
      <name val="Arial"/>
      <family val="2"/>
    </font>
    <font>
      <sz val="10"/>
      <name val="Arial Narrow"/>
      <family val="2"/>
    </font>
    <font>
      <b/>
      <sz val="10"/>
      <name val="Arial Narrow"/>
      <family val="2"/>
    </font>
    <font>
      <sz val="10"/>
      <color theme="1"/>
      <name val="Arial"/>
      <family val="2"/>
    </font>
    <font>
      <sz val="10"/>
      <color rgb="FFFF0000"/>
      <name val="Arial Narrow"/>
      <family val="2"/>
    </font>
    <font>
      <b/>
      <sz val="10"/>
      <color theme="1"/>
      <name val="Arial Narrow"/>
      <family val="2"/>
    </font>
    <font>
      <sz val="10"/>
      <color rgb="FF000000"/>
      <name val="Arial Narrow"/>
      <family val="2"/>
    </font>
    <font>
      <b/>
      <sz val="10"/>
      <color indexed="8"/>
      <name val="Arial Narrow"/>
      <family val="2"/>
    </font>
    <font>
      <b/>
      <u/>
      <sz val="10"/>
      <color theme="1"/>
      <name val="Arial Narrow"/>
      <family val="2"/>
    </font>
    <font>
      <sz val="11"/>
      <color theme="1"/>
      <name val="Calibri"/>
      <family val="2"/>
      <scheme val="minor"/>
    </font>
    <font>
      <b/>
      <sz val="11"/>
      <name val="Arial Narrow"/>
      <family val="2"/>
    </font>
    <font>
      <sz val="11"/>
      <color theme="1"/>
      <name val="Arial Narrow"/>
      <family val="2"/>
    </font>
    <font>
      <b/>
      <sz val="11"/>
      <color indexed="8"/>
      <name val="Arial Narrow"/>
      <family val="2"/>
    </font>
    <font>
      <b/>
      <sz val="12"/>
      <color indexed="8"/>
      <name val="Arial Narrow"/>
      <family val="2"/>
    </font>
    <font>
      <b/>
      <sz val="14"/>
      <color indexed="8"/>
      <name val="Arial"/>
      <family val="2"/>
    </font>
    <font>
      <b/>
      <u/>
      <sz val="12"/>
      <color indexed="8"/>
      <name val="Arial Narrow"/>
      <family val="2"/>
    </font>
    <font>
      <sz val="10"/>
      <color indexed="8"/>
      <name val="Arial"/>
      <family val="2"/>
    </font>
    <font>
      <sz val="12"/>
      <color indexed="8"/>
      <name val="Arial Narrow"/>
      <family val="2"/>
    </font>
    <font>
      <sz val="10"/>
      <color indexed="8"/>
      <name val="Arial Narrow"/>
      <family val="2"/>
    </font>
    <font>
      <b/>
      <sz val="14"/>
      <color indexed="8"/>
      <name val="Arial Narrow"/>
      <family val="2"/>
    </font>
    <font>
      <b/>
      <sz val="12"/>
      <name val="Arial"/>
      <family val="2"/>
    </font>
    <font>
      <sz val="12"/>
      <color theme="1"/>
      <name val="Calibri"/>
      <family val="2"/>
      <scheme val="minor"/>
    </font>
    <font>
      <b/>
      <sz val="10"/>
      <name val="Calibri"/>
      <family val="2"/>
      <scheme val="minor"/>
    </font>
    <font>
      <sz val="11"/>
      <name val="Cambria"/>
      <family val="1"/>
      <scheme val="major"/>
    </font>
    <font>
      <sz val="9"/>
      <name val="Calibri"/>
      <family val="2"/>
      <scheme val="minor"/>
    </font>
    <font>
      <b/>
      <sz val="10"/>
      <color indexed="8"/>
      <name val="Arial"/>
      <family val="2"/>
    </font>
    <font>
      <b/>
      <i/>
      <sz val="10"/>
      <color indexed="8"/>
      <name val="Arial"/>
      <family val="2"/>
    </font>
    <font>
      <b/>
      <sz val="12"/>
      <color indexed="8"/>
      <name val="Arial"/>
      <family val="2"/>
    </font>
    <font>
      <sz val="10"/>
      <color rgb="FF000000"/>
      <name val="Times New Roman"/>
      <family val="1"/>
    </font>
    <font>
      <b/>
      <sz val="10"/>
      <color rgb="FF000000"/>
      <name val="Arial Narrow"/>
      <family val="2"/>
    </font>
    <font>
      <sz val="9"/>
      <color rgb="FF000000"/>
      <name val="Times New Roman"/>
      <family val="1"/>
    </font>
    <font>
      <sz val="9"/>
      <color rgb="FF000000"/>
      <name val="Arial"/>
      <family val="2"/>
    </font>
    <font>
      <b/>
      <sz val="10"/>
      <color indexed="8"/>
      <name val="Century Gothic"/>
      <family val="2"/>
    </font>
    <font>
      <sz val="10"/>
      <name val="Arial"/>
      <family val="2"/>
    </font>
    <font>
      <sz val="10"/>
      <name val="Century Gothic"/>
      <family val="2"/>
    </font>
    <font>
      <b/>
      <sz val="10"/>
      <name val="Century Gothic"/>
      <family val="2"/>
    </font>
    <font>
      <b/>
      <sz val="10"/>
      <color theme="1"/>
      <name val="Arial"/>
      <family val="2"/>
    </font>
    <font>
      <b/>
      <sz val="18"/>
      <name val="Arial"/>
      <family val="2"/>
    </font>
    <font>
      <b/>
      <sz val="16"/>
      <color theme="1"/>
      <name val="Arial"/>
      <family val="2"/>
    </font>
    <font>
      <sz val="11"/>
      <color theme="1"/>
      <name val="Century Gothic"/>
      <family val="2"/>
    </font>
    <font>
      <b/>
      <sz val="11"/>
      <color theme="1"/>
      <name val="Century Gothic"/>
      <family val="2"/>
    </font>
    <font>
      <b/>
      <sz val="11"/>
      <color theme="0"/>
      <name val="Century Gothic"/>
      <family val="2"/>
    </font>
    <font>
      <b/>
      <sz val="11"/>
      <name val="Century Gothic"/>
      <family val="2"/>
    </font>
    <font>
      <sz val="11"/>
      <name val="Century Gothic"/>
      <family val="2"/>
    </font>
    <font>
      <sz val="11"/>
      <color theme="1"/>
      <name val="Century Gothic"/>
      <family val="2"/>
    </font>
    <font>
      <sz val="10"/>
      <color theme="0"/>
      <name val="Arial"/>
      <family val="2"/>
    </font>
    <font>
      <sz val="8"/>
      <name val="Microsoft Sans Serif"/>
      <family val="2"/>
    </font>
    <font>
      <b/>
      <sz val="10"/>
      <color rgb="FF000000"/>
      <name val="Aptos Narrow"/>
      <family val="2"/>
    </font>
    <font>
      <b/>
      <sz val="9"/>
      <color rgb="FF000000"/>
      <name val="Arial"/>
      <family val="2"/>
    </font>
    <font>
      <b/>
      <sz val="11"/>
      <color theme="1"/>
      <name val="Arial Narrow"/>
      <family val="2"/>
    </font>
    <font>
      <sz val="11"/>
      <color rgb="FFFF0000"/>
      <name val="Century Gothic"/>
      <family val="2"/>
    </font>
    <font>
      <sz val="10"/>
      <color rgb="FFFF0000"/>
      <name val="Arial"/>
      <family val="2"/>
    </font>
    <font>
      <sz val="11"/>
      <name val="Calibri"/>
      <family val="2"/>
      <scheme val="minor"/>
    </font>
    <font>
      <sz val="12"/>
      <color theme="1"/>
      <name val="Century Gothic"/>
      <family val="2"/>
    </font>
    <font>
      <b/>
      <sz val="12"/>
      <color theme="1"/>
      <name val="Century Gothic"/>
      <family val="2"/>
    </font>
    <font>
      <sz val="12"/>
      <color theme="1"/>
      <name val="Arial Narrow"/>
      <family val="2"/>
    </font>
    <font>
      <b/>
      <sz val="12"/>
      <name val="Century Gothic"/>
      <family val="2"/>
    </font>
    <font>
      <sz val="12"/>
      <name val="Century Gothic"/>
      <family val="2"/>
    </font>
    <font>
      <sz val="14"/>
      <color theme="1"/>
      <name val="Century Gothic"/>
      <family val="2"/>
    </font>
  </fonts>
  <fills count="42">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theme="8"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2"/>
        <bgColor indexed="64"/>
      </patternFill>
    </fill>
    <fill>
      <patternFill patternType="solid">
        <fgColor rgb="FFA5A5A5"/>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bgColor theme="5"/>
      </patternFill>
    </fill>
    <fill>
      <patternFill patternType="solid">
        <fgColor theme="9" tint="-0.249977111117893"/>
        <bgColor indexed="64"/>
      </patternFill>
    </fill>
    <fill>
      <patternFill patternType="solid">
        <fgColor theme="6" tint="0.59999389629810485"/>
        <bgColor indexed="64"/>
      </patternFill>
    </fill>
  </fills>
  <borders count="363">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auto="1"/>
      </left>
      <right style="medium">
        <color indexed="64"/>
      </right>
      <top style="thin">
        <color auto="1"/>
      </top>
      <bottom style="thin">
        <color auto="1"/>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thin">
        <color indexed="64"/>
      </bottom>
      <diagonal/>
    </border>
    <border>
      <left/>
      <right style="medium">
        <color indexed="64"/>
      </right>
      <top style="thin">
        <color auto="1"/>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medium">
        <color indexed="64"/>
      </left>
      <right style="medium">
        <color indexed="64"/>
      </right>
      <top/>
      <bottom style="thin">
        <color indexed="64"/>
      </bottom>
      <diagonal/>
    </border>
    <border>
      <left style="medium">
        <color auto="1"/>
      </left>
      <right style="medium">
        <color auto="1"/>
      </right>
      <top style="thin">
        <color auto="1"/>
      </top>
      <bottom style="medium">
        <color auto="1"/>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8"/>
      </left>
      <right style="medium">
        <color indexed="64"/>
      </right>
      <top style="thin">
        <color theme="8"/>
      </top>
      <bottom style="thin">
        <color theme="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auto="1"/>
      </left>
      <right style="medium">
        <color auto="1"/>
      </right>
      <top style="thin">
        <color auto="1"/>
      </top>
      <bottom style="medium">
        <color auto="1"/>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thin">
        <color auto="1"/>
      </right>
      <top style="thin">
        <color auto="1"/>
      </top>
      <bottom style="thin">
        <color auto="1"/>
      </bottom>
      <diagonal/>
    </border>
  </borders>
  <cellStyleXfs count="53896">
    <xf numFmtId="0" fontId="0" fillId="0" borderId="0"/>
    <xf numFmtId="167" fontId="1" fillId="0" borderId="0" applyFont="0" applyFill="0" applyBorder="0" applyAlignment="0" applyProtection="0"/>
    <xf numFmtId="0" fontId="1" fillId="0" borderId="0"/>
    <xf numFmtId="173" fontId="3" fillId="0" borderId="0" applyFont="0" applyFill="0" applyBorder="0" applyAlignment="0" applyProtection="0"/>
    <xf numFmtId="176" fontId="3" fillId="0" borderId="0" applyFont="0" applyFill="0" applyBorder="0" applyAlignment="0" applyProtection="0"/>
    <xf numFmtId="0" fontId="3" fillId="0" borderId="0"/>
    <xf numFmtId="175" fontId="3" fillId="0" borderId="0" applyFont="0" applyFill="0" applyBorder="0" applyAlignment="0" applyProtection="0"/>
    <xf numFmtId="179" fontId="3" fillId="0" borderId="0" applyFont="0" applyFill="0" applyBorder="0" applyAlignment="0" applyProtection="0"/>
    <xf numFmtId="180" fontId="1" fillId="0" borderId="0"/>
    <xf numFmtId="180" fontId="3" fillId="0" borderId="0" applyFont="0" applyFill="0" applyBorder="0" applyAlignment="0" applyProtection="0"/>
    <xf numFmtId="172" fontId="3" fillId="0" borderId="0" applyFont="0" applyFill="0" applyBorder="0" applyAlignment="0" applyProtection="0"/>
    <xf numFmtId="165" fontId="3" fillId="0" borderId="0" applyFont="0" applyFill="0" applyBorder="0" applyAlignment="0" applyProtection="0"/>
    <xf numFmtId="180" fontId="3" fillId="0" borderId="0"/>
    <xf numFmtId="180" fontId="3" fillId="0" borderId="0"/>
    <xf numFmtId="0" fontId="1" fillId="0" borderId="0"/>
    <xf numFmtId="0" fontId="1" fillId="0" borderId="0"/>
    <xf numFmtId="174" fontId="1" fillId="0" borderId="0" applyFont="0" applyFill="0" applyBorder="0" applyAlignment="0" applyProtection="0"/>
    <xf numFmtId="175"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165" fontId="1" fillId="0" borderId="0" applyFont="0" applyFill="0" applyBorder="0" applyAlignment="0" applyProtection="0"/>
    <xf numFmtId="170" fontId="3"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6" fillId="0" borderId="0"/>
    <xf numFmtId="0" fontId="3"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15" fillId="0" borderId="14" applyNumberFormat="0" applyBorder="0" applyAlignment="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3" borderId="0" applyNumberFormat="0" applyBorder="0" applyAlignment="0" applyProtection="0"/>
    <xf numFmtId="0" fontId="22" fillId="7" borderId="0" applyNumberFormat="0" applyBorder="0" applyAlignment="0" applyProtection="0"/>
    <xf numFmtId="0" fontId="23" fillId="3" borderId="0" applyNumberFormat="0" applyBorder="0" applyAlignment="0" applyProtection="0"/>
    <xf numFmtId="0" fontId="24" fillId="24" borderId="15" applyNumberFormat="0" applyAlignment="0" applyProtection="0"/>
    <xf numFmtId="0" fontId="25" fillId="25" borderId="16" applyNumberFormat="0" applyAlignment="0" applyProtection="0"/>
    <xf numFmtId="3" fontId="26" fillId="0" borderId="0" applyFont="0" applyFill="0" applyBorder="0" applyAlignment="0" applyProtection="0"/>
    <xf numFmtId="184" fontId="26" fillId="0" borderId="0" applyFont="0" applyFill="0" applyBorder="0" applyAlignment="0" applyProtection="0"/>
    <xf numFmtId="0" fontId="26" fillId="0" borderId="0" applyFont="0" applyFill="0" applyBorder="0" applyAlignment="0" applyProtection="0"/>
    <xf numFmtId="0" fontId="27" fillId="0" borderId="0">
      <protection locked="0"/>
    </xf>
    <xf numFmtId="185" fontId="28" fillId="0" borderId="0">
      <protection locked="0"/>
    </xf>
    <xf numFmtId="185" fontId="28" fillId="0" borderId="0">
      <protection locked="0"/>
    </xf>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8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0" fontId="29" fillId="0" borderId="0" applyNumberFormat="0" applyFill="0" applyBorder="0" applyAlignment="0" applyProtection="0"/>
    <xf numFmtId="189" fontId="27" fillId="0" borderId="0">
      <protection locked="0"/>
    </xf>
    <xf numFmtId="4" fontId="27" fillId="0" borderId="0">
      <protection locked="0"/>
    </xf>
    <xf numFmtId="2" fontId="26" fillId="0" borderId="0" applyFont="0" applyFill="0" applyBorder="0" applyAlignment="0" applyProtection="0"/>
    <xf numFmtId="0" fontId="30" fillId="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36" fillId="11" borderId="15" applyNumberFormat="0" applyAlignment="0" applyProtection="0"/>
    <xf numFmtId="0" fontId="37" fillId="0" borderId="1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65"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 fillId="0" borderId="0" applyFont="0" applyFill="0" applyBorder="0" applyAlignment="0" applyProtection="0"/>
    <xf numFmtId="166" fontId="1" fillId="0" borderId="0" applyFont="0" applyFill="0" applyBorder="0" applyAlignment="0" applyProtection="0"/>
    <xf numFmtId="191"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6" fontId="1"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2" fontId="3" fillId="0" borderId="0" applyFont="0" applyFill="0" applyBorder="0" applyAlignment="0" applyProtection="0"/>
    <xf numFmtId="165" fontId="1"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65"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5"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5" fontId="1"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1" fillId="0" borderId="0" applyFont="0" applyFill="0" applyBorder="0" applyAlignment="0" applyProtection="0"/>
    <xf numFmtId="167" fontId="3"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94" fontId="3"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76"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7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7"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0" fontId="1" fillId="0" borderId="0" applyFont="0" applyFill="0" applyBorder="0" applyAlignment="0" applyProtection="0"/>
    <xf numFmtId="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7" fontId="27" fillId="0" borderId="0">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9" fillId="0" borderId="0"/>
    <xf numFmtId="177" fontId="1" fillId="0" borderId="0"/>
    <xf numFmtId="177" fontId="1" fillId="0" borderId="0"/>
    <xf numFmtId="177" fontId="1" fillId="0" borderId="0"/>
    <xf numFmtId="177" fontId="1" fillId="0" borderId="0"/>
    <xf numFmtId="0" fontId="39" fillId="0" borderId="0"/>
    <xf numFmtId="0" fontId="39" fillId="0" borderId="0"/>
    <xf numFmtId="0" fontId="39" fillId="0" borderId="0"/>
    <xf numFmtId="0" fontId="39" fillId="0" borderId="0"/>
    <xf numFmtId="177" fontId="1" fillId="0" borderId="0"/>
    <xf numFmtId="177" fontId="1" fillId="0" borderId="0"/>
    <xf numFmtId="177" fontId="1" fillId="0" borderId="0"/>
    <xf numFmtId="0" fontId="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9" fillId="0" borderId="0"/>
    <xf numFmtId="0" fontId="39" fillId="0" borderId="0"/>
    <xf numFmtId="0" fontId="39" fillId="0" borderId="0"/>
    <xf numFmtId="0" fontId="39"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9" fillId="0" borderId="0"/>
    <xf numFmtId="0" fontId="39"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198" fontId="40" fillId="0" borderId="0"/>
    <xf numFmtId="198" fontId="40" fillId="0" borderId="0"/>
    <xf numFmtId="198" fontId="40" fillId="0" borderId="0"/>
    <xf numFmtId="0" fontId="3" fillId="0" borderId="0"/>
    <xf numFmtId="0" fontId="3" fillId="0" borderId="0"/>
    <xf numFmtId="0" fontId="3" fillId="0" borderId="0"/>
    <xf numFmtId="0" fontId="3" fillId="0" borderId="0"/>
    <xf numFmtId="0" fontId="19" fillId="0" borderId="0"/>
    <xf numFmtId="198" fontId="40" fillId="0" borderId="0"/>
    <xf numFmtId="198" fontId="40" fillId="0" borderId="0"/>
    <xf numFmtId="198" fontId="40" fillId="0" borderId="0"/>
    <xf numFmtId="198"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0" fillId="0" borderId="0"/>
    <xf numFmtId="0" fontId="1" fillId="0" borderId="0"/>
    <xf numFmtId="0" fontId="1" fillId="0" borderId="0"/>
    <xf numFmtId="0" fontId="1" fillId="0" borderId="0"/>
    <xf numFmtId="198" fontId="40" fillId="0" borderId="0"/>
    <xf numFmtId="198" fontId="40" fillId="0" borderId="0"/>
    <xf numFmtId="198" fontId="40"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98"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26" borderId="19" applyNumberFormat="0" applyFont="0" applyAlignment="0" applyProtection="0"/>
    <xf numFmtId="0" fontId="3" fillId="26" borderId="19" applyNumberFormat="0" applyFont="0" applyAlignment="0" applyProtection="0"/>
    <xf numFmtId="0" fontId="3" fillId="26" borderId="19" applyNumberFormat="0" applyFont="0" applyAlignment="0" applyProtection="0"/>
    <xf numFmtId="0" fontId="3" fillId="26" borderId="19" applyNumberFormat="0" applyFont="0" applyAlignment="0" applyProtection="0"/>
    <xf numFmtId="0" fontId="44" fillId="24" borderId="20" applyNumberFormat="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3" fillId="0" borderId="0"/>
    <xf numFmtId="0" fontId="47" fillId="0" borderId="0"/>
    <xf numFmtId="172" fontId="20" fillId="0" borderId="0" applyFont="0" applyFill="0" applyBorder="0" applyAlignment="0" applyProtection="0"/>
    <xf numFmtId="0" fontId="3" fillId="0" borderId="0"/>
    <xf numFmtId="9" fontId="1" fillId="0" borderId="0" applyFont="0" applyFill="0" applyBorder="0" applyAlignment="0" applyProtection="0"/>
    <xf numFmtId="0" fontId="3" fillId="0" borderId="0"/>
    <xf numFmtId="167" fontId="1" fillId="0" borderId="0" applyFont="0" applyFill="0" applyBorder="0" applyAlignment="0" applyProtection="0"/>
    <xf numFmtId="0" fontId="44" fillId="24" borderId="204" applyNumberFormat="0" applyAlignment="0" applyProtection="0"/>
    <xf numFmtId="0" fontId="24" fillId="24" borderId="55" applyNumberFormat="0" applyAlignment="0" applyProtection="0"/>
    <xf numFmtId="0" fontId="3" fillId="26" borderId="158" applyNumberFormat="0" applyFont="0" applyAlignment="0" applyProtection="0"/>
    <xf numFmtId="0" fontId="24" fillId="24" borderId="202" applyNumberFormat="0" applyAlignment="0" applyProtection="0"/>
    <xf numFmtId="0" fontId="3" fillId="26" borderId="35" applyNumberFormat="0" applyFont="0" applyAlignment="0" applyProtection="0"/>
    <xf numFmtId="0" fontId="3" fillId="26" borderId="89" applyNumberFormat="0" applyFont="0" applyAlignment="0" applyProtection="0"/>
    <xf numFmtId="170" fontId="3" fillId="0" borderId="0" applyFont="0" applyFill="0" applyBorder="0" applyAlignment="0" applyProtection="0"/>
    <xf numFmtId="0" fontId="3" fillId="26" borderId="158" applyNumberFormat="0" applyFont="0" applyAlignment="0" applyProtection="0"/>
    <xf numFmtId="0" fontId="24" fillId="24" borderId="172" applyNumberFormat="0" applyAlignment="0" applyProtection="0"/>
    <xf numFmtId="0" fontId="3" fillId="26" borderId="74" applyNumberFormat="0" applyFont="0" applyAlignment="0" applyProtection="0"/>
    <xf numFmtId="0" fontId="36" fillId="11" borderId="109" applyNumberFormat="0" applyAlignment="0" applyProtection="0"/>
    <xf numFmtId="0" fontId="44" fillId="24" borderId="42" applyNumberFormat="0" applyAlignment="0" applyProtection="0"/>
    <xf numFmtId="0" fontId="3" fillId="26" borderId="41" applyNumberFormat="0" applyFont="0" applyAlignment="0" applyProtection="0"/>
    <xf numFmtId="0" fontId="3" fillId="26" borderId="41" applyNumberFormat="0" applyFont="0" applyAlignment="0" applyProtection="0"/>
    <xf numFmtId="0" fontId="44" fillId="24" borderId="171" applyNumberFormat="0" applyAlignment="0" applyProtection="0"/>
    <xf numFmtId="0" fontId="3" fillId="26" borderId="158" applyNumberFormat="0" applyFont="0" applyAlignment="0" applyProtection="0"/>
    <xf numFmtId="0" fontId="36" fillId="11" borderId="205" applyNumberFormat="0" applyAlignment="0" applyProtection="0"/>
    <xf numFmtId="0" fontId="36" fillId="11" borderId="82" applyNumberFormat="0" applyAlignment="0" applyProtection="0"/>
    <xf numFmtId="0" fontId="3" fillId="26" borderId="185" applyNumberFormat="0" applyFont="0" applyAlignment="0" applyProtection="0"/>
    <xf numFmtId="0" fontId="36" fillId="11" borderId="40" applyNumberFormat="0" applyAlignment="0" applyProtection="0"/>
    <xf numFmtId="0" fontId="24" fillId="24" borderId="40" applyNumberFormat="0" applyAlignment="0" applyProtection="0"/>
    <xf numFmtId="0" fontId="44" fillId="24" borderId="138" applyNumberFormat="0" applyAlignment="0" applyProtection="0"/>
    <xf numFmtId="0" fontId="3" fillId="26" borderId="197" applyNumberFormat="0" applyFont="0" applyAlignment="0" applyProtection="0"/>
    <xf numFmtId="0" fontId="24" fillId="24" borderId="160" applyNumberFormat="0" applyAlignment="0" applyProtection="0"/>
    <xf numFmtId="0" fontId="3" fillId="26" borderId="152" applyNumberFormat="0" applyFont="0" applyAlignment="0" applyProtection="0"/>
    <xf numFmtId="0" fontId="3" fillId="26" borderId="80" applyNumberFormat="0" applyFont="0" applyAlignment="0" applyProtection="0"/>
    <xf numFmtId="0" fontId="3" fillId="26" borderId="89" applyNumberFormat="0" applyFont="0" applyAlignment="0" applyProtection="0"/>
    <xf numFmtId="0" fontId="24" fillId="24" borderId="121" applyNumberFormat="0" applyAlignment="0" applyProtection="0"/>
    <xf numFmtId="0" fontId="3" fillId="26" borderId="80" applyNumberFormat="0" applyFont="0" applyAlignment="0" applyProtection="0"/>
    <xf numFmtId="0" fontId="36" fillId="11" borderId="178" applyNumberFormat="0" applyAlignment="0" applyProtection="0"/>
    <xf numFmtId="0" fontId="24" fillId="24" borderId="136" applyNumberFormat="0" applyAlignment="0" applyProtection="0"/>
    <xf numFmtId="0" fontId="3" fillId="26" borderId="113" applyNumberFormat="0" applyFont="0" applyAlignment="0" applyProtection="0"/>
    <xf numFmtId="0" fontId="3" fillId="26" borderId="203" applyNumberFormat="0" applyFont="0" applyAlignment="0" applyProtection="0"/>
    <xf numFmtId="0" fontId="3" fillId="26" borderId="173" applyNumberFormat="0" applyFont="0" applyAlignment="0" applyProtection="0"/>
    <xf numFmtId="0" fontId="36" fillId="11" borderId="163" applyNumberFormat="0" applyAlignment="0" applyProtection="0"/>
    <xf numFmtId="0" fontId="24" fillId="24" borderId="43" applyNumberFormat="0" applyAlignment="0" applyProtection="0"/>
    <xf numFmtId="0" fontId="36" fillId="11" borderId="202" applyNumberFormat="0" applyAlignment="0" applyProtection="0"/>
    <xf numFmtId="0" fontId="24" fillId="24" borderId="94" applyNumberFormat="0" applyAlignment="0" applyProtection="0"/>
    <xf numFmtId="0" fontId="3" fillId="26" borderId="191" applyNumberFormat="0" applyFont="0" applyAlignment="0" applyProtection="0"/>
    <xf numFmtId="0" fontId="44" fillId="24" borderId="54" applyNumberFormat="0" applyAlignment="0" applyProtection="0"/>
    <xf numFmtId="0" fontId="3" fillId="26" borderId="53" applyNumberFormat="0" applyFont="0" applyAlignment="0" applyProtection="0"/>
    <xf numFmtId="0" fontId="3" fillId="26" borderId="53" applyNumberFormat="0" applyFont="0" applyAlignment="0" applyProtection="0"/>
    <xf numFmtId="0" fontId="3" fillId="26" borderId="53" applyNumberFormat="0" applyFont="0" applyAlignment="0" applyProtection="0"/>
    <xf numFmtId="0" fontId="24" fillId="24" borderId="145" applyNumberFormat="0" applyAlignment="0" applyProtection="0"/>
    <xf numFmtId="0" fontId="36" fillId="11" borderId="115" applyNumberFormat="0" applyAlignment="0" applyProtection="0"/>
    <xf numFmtId="0" fontId="3" fillId="26" borderId="113" applyNumberFormat="0" applyFont="0" applyAlignment="0" applyProtection="0"/>
    <xf numFmtId="0" fontId="44" fillId="24" borderId="114" applyNumberFormat="0" applyAlignment="0" applyProtection="0"/>
    <xf numFmtId="0" fontId="3" fillId="26" borderId="200" applyNumberFormat="0" applyFont="0" applyAlignment="0" applyProtection="0"/>
    <xf numFmtId="0" fontId="24" fillId="24" borderId="103" applyNumberFormat="0" applyAlignment="0" applyProtection="0"/>
    <xf numFmtId="0" fontId="24" fillId="24" borderId="97" applyNumberFormat="0" applyAlignment="0" applyProtection="0"/>
    <xf numFmtId="0" fontId="24" fillId="24" borderId="181" applyNumberFormat="0" applyAlignment="0" applyProtection="0"/>
    <xf numFmtId="0" fontId="44" fillId="24" borderId="162" applyNumberFormat="0" applyAlignment="0" applyProtection="0"/>
    <xf numFmtId="0" fontId="36" fillId="11" borderId="139" applyNumberFormat="0" applyAlignment="0" applyProtection="0"/>
    <xf numFmtId="0" fontId="44" fillId="24" borderId="39" applyNumberFormat="0" applyAlignment="0" applyProtection="0"/>
    <xf numFmtId="0" fontId="3" fillId="26" borderId="38" applyNumberFormat="0" applyFont="0" applyAlignment="0" applyProtection="0"/>
    <xf numFmtId="0" fontId="3" fillId="26" borderId="38" applyNumberFormat="0" applyFont="0" applyAlignment="0" applyProtection="0"/>
    <xf numFmtId="0" fontId="3" fillId="26" borderId="38" applyNumberFormat="0" applyFont="0" applyAlignment="0" applyProtection="0"/>
    <xf numFmtId="0" fontId="36" fillId="11" borderId="52" applyNumberFormat="0" applyAlignment="0" applyProtection="0"/>
    <xf numFmtId="0" fontId="24" fillId="24" borderId="52" applyNumberFormat="0" applyAlignment="0" applyProtection="0"/>
    <xf numFmtId="0" fontId="24" fillId="24" borderId="88" applyNumberFormat="0" applyAlignment="0" applyProtection="0"/>
    <xf numFmtId="0" fontId="24" fillId="24" borderId="175" applyNumberFormat="0" applyAlignment="0" applyProtection="0"/>
    <xf numFmtId="0" fontId="36" fillId="11" borderId="88" applyNumberFormat="0" applyAlignment="0" applyProtection="0"/>
    <xf numFmtId="0" fontId="3" fillId="26" borderId="134" applyNumberFormat="0" applyFont="0" applyAlignment="0" applyProtection="0"/>
    <xf numFmtId="0" fontId="3" fillId="26" borderId="65" applyNumberFormat="0" applyFont="0" applyAlignment="0" applyProtection="0"/>
    <xf numFmtId="0" fontId="36" fillId="11" borderId="124" applyNumberFormat="0" applyAlignment="0" applyProtection="0"/>
    <xf numFmtId="0" fontId="44" fillId="24" borderId="111" applyNumberFormat="0" applyAlignment="0" applyProtection="0"/>
    <xf numFmtId="0" fontId="3" fillId="26" borderId="170" applyNumberFormat="0" applyFont="0" applyAlignment="0" applyProtection="0"/>
    <xf numFmtId="0" fontId="3" fillId="26" borderId="146" applyNumberFormat="0" applyFont="0" applyAlignment="0" applyProtection="0"/>
    <xf numFmtId="0" fontId="36" fillId="11" borderId="85" applyNumberFormat="0" applyAlignment="0" applyProtection="0"/>
    <xf numFmtId="0" fontId="3" fillId="26" borderId="92" applyNumberFormat="0" applyFont="0" applyAlignment="0" applyProtection="0"/>
    <xf numFmtId="0" fontId="3" fillId="26" borderId="185" applyNumberFormat="0" applyFont="0" applyAlignment="0" applyProtection="0"/>
    <xf numFmtId="0" fontId="44" fillId="24" borderId="63" applyNumberFormat="0" applyAlignment="0" applyProtection="0"/>
    <xf numFmtId="0" fontId="3" fillId="26" borderId="62" applyNumberFormat="0" applyFont="0" applyAlignment="0" applyProtection="0"/>
    <xf numFmtId="0" fontId="3" fillId="26" borderId="62" applyNumberFormat="0" applyFont="0" applyAlignment="0" applyProtection="0"/>
    <xf numFmtId="0" fontId="3" fillId="26" borderId="62" applyNumberFormat="0" applyFont="0" applyAlignment="0" applyProtection="0"/>
    <xf numFmtId="0" fontId="3" fillId="26" borderId="110" applyNumberFormat="0" applyFont="0" applyAlignment="0" applyProtection="0"/>
    <xf numFmtId="0" fontId="3" fillId="26" borderId="125" applyNumberFormat="0" applyFont="0" applyAlignment="0" applyProtection="0"/>
    <xf numFmtId="0" fontId="3" fillId="26" borderId="182" applyNumberFormat="0" applyFont="0" applyAlignment="0" applyProtection="0"/>
    <xf numFmtId="0" fontId="3" fillId="26" borderId="146" applyNumberFormat="0" applyFont="0" applyAlignment="0" applyProtection="0"/>
    <xf numFmtId="0" fontId="44" fillId="24" borderId="174" applyNumberFormat="0" applyAlignment="0" applyProtection="0"/>
    <xf numFmtId="0" fontId="3" fillId="26" borderId="92" applyNumberFormat="0" applyFont="0" applyAlignment="0" applyProtection="0"/>
    <xf numFmtId="0" fontId="44" fillId="24" borderId="51" applyNumberFormat="0" applyAlignment="0" applyProtection="0"/>
    <xf numFmtId="0" fontId="3" fillId="26" borderId="50" applyNumberFormat="0" applyFont="0" applyAlignment="0" applyProtection="0"/>
    <xf numFmtId="0" fontId="3" fillId="26" borderId="50" applyNumberFormat="0" applyFont="0" applyAlignment="0" applyProtection="0"/>
    <xf numFmtId="0" fontId="3" fillId="26" borderId="50" applyNumberFormat="0" applyFont="0" applyAlignment="0" applyProtection="0"/>
    <xf numFmtId="0" fontId="36" fillId="11" borderId="61" applyNumberFormat="0" applyAlignment="0" applyProtection="0"/>
    <xf numFmtId="0" fontId="24" fillId="24" borderId="61" applyNumberFormat="0" applyAlignment="0" applyProtection="0"/>
    <xf numFmtId="0" fontId="44" fillId="24" borderId="189" applyNumberFormat="0" applyAlignment="0" applyProtection="0"/>
    <xf numFmtId="0" fontId="36" fillId="11" borderId="43" applyNumberFormat="0" applyAlignment="0" applyProtection="0"/>
    <xf numFmtId="0" fontId="3" fillId="26" borderId="167" applyNumberFormat="0" applyFont="0" applyAlignment="0" applyProtection="0"/>
    <xf numFmtId="0" fontId="3" fillId="26" borderId="122" applyNumberFormat="0" applyFont="0" applyAlignment="0" applyProtection="0"/>
    <xf numFmtId="0" fontId="3" fillId="26" borderId="137" applyNumberFormat="0" applyFont="0" applyAlignment="0" applyProtection="0"/>
    <xf numFmtId="0" fontId="36" fillId="11" borderId="154" applyNumberFormat="0" applyAlignment="0" applyProtection="0"/>
    <xf numFmtId="0" fontId="24" fillId="24" borderId="115" applyNumberFormat="0" applyAlignment="0" applyProtection="0"/>
    <xf numFmtId="0" fontId="36" fillId="11" borderId="190" applyNumberFormat="0" applyAlignment="0" applyProtection="0"/>
    <xf numFmtId="0" fontId="36" fillId="11" borderId="112" applyNumberFormat="0" applyAlignment="0" applyProtection="0"/>
    <xf numFmtId="0" fontId="3" fillId="26" borderId="149" applyNumberFormat="0" applyFont="0" applyAlignment="0" applyProtection="0"/>
    <xf numFmtId="0" fontId="44" fillId="24" borderId="72" applyNumberFormat="0" applyAlignment="0" applyProtection="0"/>
    <xf numFmtId="0" fontId="3" fillId="26" borderId="71" applyNumberFormat="0" applyFont="0" applyAlignment="0" applyProtection="0"/>
    <xf numFmtId="0" fontId="3" fillId="26" borderId="71" applyNumberFormat="0" applyFont="0" applyAlignment="0" applyProtection="0"/>
    <xf numFmtId="0" fontId="3" fillId="26" borderId="71" applyNumberFormat="0" applyFont="0" applyAlignment="0" applyProtection="0"/>
    <xf numFmtId="0" fontId="3" fillId="26" borderId="167" applyNumberFormat="0" applyFont="0" applyAlignment="0" applyProtection="0"/>
    <xf numFmtId="0" fontId="44" fillId="24" borderId="168" applyNumberFormat="0" applyAlignment="0" applyProtection="0"/>
    <xf numFmtId="0" fontId="24" fillId="24" borderId="187" applyNumberFormat="0" applyAlignment="0" applyProtection="0"/>
    <xf numFmtId="0" fontId="44" fillId="24" borderId="201" applyNumberFormat="0" applyAlignment="0" applyProtection="0"/>
    <xf numFmtId="0" fontId="3" fillId="26" borderId="137" applyNumberFormat="0" applyFont="0" applyAlignment="0" applyProtection="0"/>
    <xf numFmtId="0" fontId="3" fillId="26" borderId="170" applyNumberFormat="0" applyFont="0" applyAlignment="0" applyProtection="0"/>
    <xf numFmtId="0" fontId="36" fillId="11" borderId="70" applyNumberFormat="0" applyAlignment="0" applyProtection="0"/>
    <xf numFmtId="0" fontId="24" fillId="24" borderId="70" applyNumberFormat="0" applyAlignment="0" applyProtection="0"/>
    <xf numFmtId="0" fontId="36" fillId="11" borderId="55" applyNumberFormat="0" applyAlignment="0" applyProtection="0"/>
    <xf numFmtId="0" fontId="44" fillId="24" borderId="147" applyNumberFormat="0" applyAlignment="0" applyProtection="0"/>
    <xf numFmtId="0" fontId="3" fillId="26" borderId="179" applyNumberFormat="0" applyFont="0" applyAlignment="0" applyProtection="0"/>
    <xf numFmtId="0" fontId="24" fillId="24" borderId="127" applyNumberFormat="0" applyAlignment="0" applyProtection="0"/>
    <xf numFmtId="0" fontId="24" fillId="24" borderId="73" applyNumberFormat="0" applyAlignment="0" applyProtection="0"/>
    <xf numFmtId="0" fontId="36" fillId="11" borderId="103" applyNumberFormat="0" applyAlignment="0" applyProtection="0"/>
    <xf numFmtId="0" fontId="3" fillId="26" borderId="110" applyNumberFormat="0" applyFont="0" applyAlignment="0" applyProtection="0"/>
    <xf numFmtId="0" fontId="44" fillId="24" borderId="81" applyNumberFormat="0" applyAlignment="0" applyProtection="0"/>
    <xf numFmtId="0" fontId="3" fillId="26" borderId="80" applyNumberFormat="0" applyFont="0" applyAlignment="0" applyProtection="0"/>
    <xf numFmtId="0" fontId="24" fillId="24" borderId="190" applyNumberFormat="0" applyAlignment="0" applyProtection="0"/>
    <xf numFmtId="0" fontId="3" fillId="26" borderId="68" applyNumberFormat="0" applyFont="0" applyAlignment="0" applyProtection="0"/>
    <xf numFmtId="0" fontId="36" fillId="11" borderId="172" applyNumberFormat="0" applyAlignment="0" applyProtection="0"/>
    <xf numFmtId="0" fontId="36" fillId="11" borderId="79" applyNumberFormat="0" applyAlignment="0" applyProtection="0"/>
    <xf numFmtId="0" fontId="24" fillId="24" borderId="79" applyNumberFormat="0" applyAlignment="0" applyProtection="0"/>
    <xf numFmtId="0" fontId="3" fillId="26" borderId="104" applyNumberFormat="0" applyFont="0" applyAlignment="0" applyProtection="0"/>
    <xf numFmtId="0" fontId="3" fillId="26" borderId="131" applyNumberFormat="0" applyFont="0" applyAlignment="0" applyProtection="0"/>
    <xf numFmtId="0" fontId="36" fillId="11" borderId="94" applyNumberFormat="0" applyAlignment="0" applyProtection="0"/>
    <xf numFmtId="0" fontId="36" fillId="11" borderId="199" applyNumberFormat="0" applyAlignment="0" applyProtection="0"/>
    <xf numFmtId="0" fontId="36" fillId="11" borderId="15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188"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122" applyNumberFormat="0" applyFont="0" applyAlignment="0" applyProtection="0"/>
    <xf numFmtId="0" fontId="44" fillId="24" borderId="90" applyNumberFormat="0" applyAlignment="0" applyProtection="0"/>
    <xf numFmtId="0" fontId="24" fillId="24" borderId="157" applyNumberFormat="0" applyAlignment="0" applyProtection="0"/>
    <xf numFmtId="0" fontId="44" fillId="24" borderId="159" applyNumberFormat="0" applyAlignment="0" applyProtection="0"/>
    <xf numFmtId="0" fontId="44" fillId="24" borderId="78" applyNumberFormat="0" applyAlignment="0" applyProtection="0"/>
    <xf numFmtId="0" fontId="3" fillId="26" borderId="77" applyNumberFormat="0" applyFont="0" applyAlignment="0" applyProtection="0"/>
    <xf numFmtId="0" fontId="44" fillId="24" borderId="123" applyNumberFormat="0" applyAlignment="0" applyProtection="0"/>
    <xf numFmtId="0" fontId="44" fillId="24" borderId="183" applyNumberFormat="0" applyAlignment="0" applyProtection="0"/>
    <xf numFmtId="0" fontId="36" fillId="11" borderId="106" applyNumberFormat="0" applyAlignment="0" applyProtection="0"/>
    <xf numFmtId="0" fontId="24" fillId="24" borderId="130" applyNumberFormat="0" applyAlignment="0" applyProtection="0"/>
    <xf numFmtId="0" fontId="24" fillId="24" borderId="91" applyNumberFormat="0" applyAlignment="0" applyProtection="0"/>
    <xf numFmtId="0" fontId="36" fillId="11" borderId="175" applyNumberFormat="0" applyAlignment="0" applyProtection="0"/>
    <xf numFmtId="0" fontId="3" fillId="26" borderId="101" applyNumberFormat="0" applyFont="0" applyAlignment="0" applyProtection="0"/>
    <xf numFmtId="0" fontId="44" fillId="24" borderId="207" applyNumberFormat="0" applyAlignment="0" applyProtection="0"/>
    <xf numFmtId="0" fontId="3" fillId="26" borderId="155"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135" applyNumberFormat="0" applyAlignment="0" applyProtection="0"/>
    <xf numFmtId="0" fontId="3" fillId="26" borderId="86" applyNumberFormat="0" applyFont="0" applyAlignment="0" applyProtection="0"/>
    <xf numFmtId="0" fontId="3" fillId="26" borderId="11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143" applyNumberFormat="0" applyFont="0" applyAlignment="0" applyProtection="0"/>
    <xf numFmtId="0" fontId="3" fillId="26" borderId="107" applyNumberFormat="0" applyFont="0" applyAlignment="0" applyProtection="0"/>
    <xf numFmtId="0" fontId="3" fillId="26" borderId="107" applyNumberFormat="0" applyFont="0" applyAlignment="0" applyProtection="0"/>
    <xf numFmtId="0" fontId="3" fillId="26" borderId="206" applyNumberFormat="0" applyFont="0" applyAlignment="0" applyProtection="0"/>
    <xf numFmtId="0" fontId="24" fillId="24" borderId="199" applyNumberFormat="0" applyAlignment="0" applyProtection="0"/>
    <xf numFmtId="0" fontId="36" fillId="11" borderId="13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155" applyNumberFormat="0" applyFont="0" applyAlignment="0" applyProtection="0"/>
    <xf numFmtId="0" fontId="44" fillId="24" borderId="156" applyNumberFormat="0" applyAlignment="0" applyProtection="0"/>
    <xf numFmtId="0" fontId="44" fillId="24" borderId="120" applyNumberFormat="0" applyAlignment="0" applyProtection="0"/>
    <xf numFmtId="0" fontId="3" fillId="26" borderId="11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132" applyNumberFormat="0" applyAlignment="0" applyProtection="0"/>
    <xf numFmtId="0" fontId="3" fillId="26" borderId="176" applyNumberFormat="0" applyFont="0" applyAlignment="0" applyProtection="0"/>
    <xf numFmtId="0" fontId="3" fillId="26" borderId="140" applyNumberFormat="0" applyFont="0" applyAlignment="0" applyProtection="0"/>
    <xf numFmtId="0" fontId="3" fillId="26" borderId="152" applyNumberFormat="0" applyFont="0" applyAlignment="0" applyProtection="0"/>
    <xf numFmtId="0" fontId="24" fillId="24" borderId="163" applyNumberFormat="0" applyAlignment="0" applyProtection="0"/>
    <xf numFmtId="0" fontId="3" fillId="26" borderId="182" applyNumberFormat="0" applyFont="0" applyAlignment="0" applyProtection="0"/>
    <xf numFmtId="0" fontId="3" fillId="26" borderId="167" applyNumberFormat="0" applyFont="0" applyAlignment="0" applyProtection="0"/>
    <xf numFmtId="0" fontId="3" fillId="26" borderId="194" applyNumberFormat="0" applyFont="0" applyAlignment="0" applyProtection="0"/>
    <xf numFmtId="0" fontId="3" fillId="26" borderId="182" applyNumberFormat="0" applyFont="0" applyAlignment="0" applyProtection="0"/>
    <xf numFmtId="0" fontId="3" fillId="26" borderId="113" applyNumberFormat="0" applyFont="0" applyAlignment="0" applyProtection="0"/>
    <xf numFmtId="0" fontId="36" fillId="11" borderId="142" applyNumberFormat="0" applyAlignment="0" applyProtection="0"/>
    <xf numFmtId="0" fontId="36" fillId="11" borderId="118" applyNumberFormat="0" applyAlignment="0" applyProtection="0"/>
    <xf numFmtId="0" fontId="44" fillId="24" borderId="93" applyNumberFormat="0" applyAlignment="0" applyProtection="0"/>
    <xf numFmtId="0" fontId="24" fillId="24" borderId="151" applyNumberFormat="0" applyAlignment="0" applyProtection="0"/>
    <xf numFmtId="0" fontId="36" fillId="11" borderId="76" applyNumberFormat="0" applyAlignment="0" applyProtection="0"/>
    <xf numFmtId="0" fontId="36" fillId="11" borderId="157" applyNumberFormat="0" applyAlignment="0" applyProtection="0"/>
    <xf numFmtId="0" fontId="3" fillId="26" borderId="176" applyNumberFormat="0" applyFont="0" applyAlignment="0" applyProtection="0"/>
    <xf numFmtId="0" fontId="24" fillId="24" borderId="154" applyNumberFormat="0" applyAlignment="0" applyProtection="0"/>
    <xf numFmtId="0" fontId="3" fillId="26" borderId="95" applyNumberFormat="0" applyFont="0" applyAlignment="0" applyProtection="0"/>
    <xf numFmtId="0" fontId="3" fillId="26" borderId="95" applyNumberFormat="0" applyFont="0" applyAlignment="0" applyProtection="0"/>
    <xf numFmtId="0" fontId="3" fillId="26" borderId="95" applyNumberFormat="0" applyFont="0" applyAlignment="0" applyProtection="0"/>
    <xf numFmtId="0" fontId="36" fillId="11" borderId="67" applyNumberFormat="0" applyAlignment="0" applyProtection="0"/>
    <xf numFmtId="0" fontId="24" fillId="24" borderId="82" applyNumberFormat="0" applyAlignment="0" applyProtection="0"/>
    <xf numFmtId="0" fontId="3" fillId="26" borderId="74" applyNumberFormat="0" applyFont="0" applyAlignment="0" applyProtection="0"/>
    <xf numFmtId="0" fontId="44" fillId="24" borderId="75" applyNumberFormat="0" applyAlignment="0" applyProtection="0"/>
    <xf numFmtId="0" fontId="3" fillId="26" borderId="116" applyNumberFormat="0" applyFont="0" applyAlignment="0" applyProtection="0"/>
    <xf numFmtId="0" fontId="3" fillId="26" borderId="149" applyNumberFormat="0" applyFont="0" applyAlignment="0" applyProtection="0"/>
    <xf numFmtId="0" fontId="3" fillId="26" borderId="83" applyNumberFormat="0" applyFont="0" applyAlignment="0" applyProtection="0"/>
    <xf numFmtId="0" fontId="3" fillId="26" borderId="83" applyNumberFormat="0" applyFont="0" applyAlignment="0" applyProtection="0"/>
    <xf numFmtId="0" fontId="44" fillId="24" borderId="84" applyNumberFormat="0" applyAlignment="0" applyProtection="0"/>
    <xf numFmtId="0" fontId="3" fillId="26" borderId="164" applyNumberFormat="0" applyFont="0" applyAlignment="0" applyProtection="0"/>
    <xf numFmtId="0" fontId="44" fillId="24" borderId="117" applyNumberFormat="0" applyAlignment="0" applyProtection="0"/>
    <xf numFmtId="0" fontId="3" fillId="26" borderId="197" applyNumberFormat="0" applyFont="0" applyAlignment="0" applyProtection="0"/>
    <xf numFmtId="0" fontId="24" fillId="24" borderId="76" applyNumberFormat="0" applyAlignment="0" applyProtection="0"/>
    <xf numFmtId="0" fontId="36" fillId="11" borderId="160" applyNumberFormat="0" applyAlignment="0" applyProtection="0"/>
    <xf numFmtId="0" fontId="3" fillId="26" borderId="116" applyNumberFormat="0" applyFont="0" applyAlignment="0" applyProtection="0"/>
    <xf numFmtId="0" fontId="36" fillId="11" borderId="136" applyNumberFormat="0" applyAlignment="0" applyProtection="0"/>
    <xf numFmtId="0" fontId="3" fillId="26" borderId="203" applyNumberFormat="0" applyFont="0" applyAlignment="0" applyProtection="0"/>
    <xf numFmtId="0" fontId="36" fillId="11" borderId="196" applyNumberFormat="0" applyAlignment="0" applyProtection="0"/>
    <xf numFmtId="0" fontId="24" fillId="24" borderId="118" applyNumberFormat="0" applyAlignment="0" applyProtection="0"/>
    <xf numFmtId="0" fontId="24" fillId="24" borderId="67" applyNumberFormat="0" applyAlignment="0" applyProtection="0"/>
    <xf numFmtId="0" fontId="44" fillId="24" borderId="186" applyNumberFormat="0" applyAlignment="0" applyProtection="0"/>
    <xf numFmtId="0" fontId="44" fillId="24" borderId="198" applyNumberFormat="0" applyAlignment="0" applyProtection="0"/>
    <xf numFmtId="0" fontId="44" fillId="24" borderId="126" applyNumberFormat="0" applyAlignment="0" applyProtection="0"/>
    <xf numFmtId="0" fontId="3" fillId="26" borderId="107" applyNumberFormat="0" applyFont="0" applyAlignment="0" applyProtection="0"/>
    <xf numFmtId="0" fontId="24" fillId="24" borderId="64" applyNumberFormat="0" applyAlignment="0" applyProtection="0"/>
    <xf numFmtId="0" fontId="36" fillId="11" borderId="64" applyNumberFormat="0" applyAlignment="0" applyProtection="0"/>
    <xf numFmtId="0" fontId="36" fillId="11" borderId="187" applyNumberFormat="0" applyAlignment="0" applyProtection="0"/>
    <xf numFmtId="0" fontId="3" fillId="26" borderId="56" applyNumberFormat="0" applyFont="0" applyAlignment="0" applyProtection="0"/>
    <xf numFmtId="0" fontId="3" fillId="26" borderId="56" applyNumberFormat="0" applyFont="0" applyAlignment="0" applyProtection="0"/>
    <xf numFmtId="0" fontId="3" fillId="26" borderId="56" applyNumberFormat="0" applyFont="0" applyAlignment="0" applyProtection="0"/>
    <xf numFmtId="0" fontId="44" fillId="24" borderId="57" applyNumberFormat="0" applyAlignment="0" applyProtection="0"/>
    <xf numFmtId="0" fontId="3" fillId="26" borderId="98" applyNumberFormat="0" applyFont="0" applyAlignment="0" applyProtection="0"/>
    <xf numFmtId="0" fontId="3" fillId="26" borderId="143" applyNumberFormat="0" applyFont="0" applyAlignment="0" applyProtection="0"/>
    <xf numFmtId="0" fontId="3" fillId="26" borderId="161" applyNumberFormat="0" applyFont="0" applyAlignment="0" applyProtection="0"/>
    <xf numFmtId="0" fontId="24" fillId="24" borderId="205" applyNumberFormat="0" applyAlignment="0" applyProtection="0"/>
    <xf numFmtId="0" fontId="44" fillId="24" borderId="177" applyNumberFormat="0" applyAlignment="0" applyProtection="0"/>
    <xf numFmtId="0" fontId="44" fillId="24" borderId="66" applyNumberFormat="0" applyAlignment="0" applyProtection="0"/>
    <xf numFmtId="0" fontId="3" fillId="26" borderId="200" applyNumberFormat="0" applyFont="0" applyAlignment="0" applyProtection="0"/>
    <xf numFmtId="0" fontId="3" fillId="26" borderId="179" applyNumberFormat="0" applyFont="0" applyAlignment="0" applyProtection="0"/>
    <xf numFmtId="0" fontId="3" fillId="26" borderId="206" applyNumberFormat="0" applyFont="0" applyAlignment="0" applyProtection="0"/>
    <xf numFmtId="0" fontId="3" fillId="26" borderId="98" applyNumberFormat="0" applyFont="0" applyAlignment="0" applyProtection="0"/>
    <xf numFmtId="0" fontId="36" fillId="11" borderId="91" applyNumberFormat="0" applyAlignment="0" applyProtection="0"/>
    <xf numFmtId="0" fontId="3" fillId="26" borderId="146" applyNumberFormat="0" applyFont="0" applyAlignment="0" applyProtection="0"/>
    <xf numFmtId="0" fontId="24" fillId="24" borderId="184" applyNumberFormat="0" applyAlignment="0" applyProtection="0"/>
    <xf numFmtId="0" fontId="3" fillId="26" borderId="164" applyNumberFormat="0" applyFont="0" applyAlignment="0" applyProtection="0"/>
    <xf numFmtId="0" fontId="36" fillId="11" borderId="37" applyNumberFormat="0" applyAlignment="0" applyProtection="0"/>
    <xf numFmtId="0" fontId="3" fillId="26" borderId="173" applyNumberFormat="0" applyFont="0" applyAlignment="0" applyProtection="0"/>
    <xf numFmtId="0" fontId="24" fillId="24" borderId="58" applyNumberFormat="0" applyAlignment="0" applyProtection="0"/>
    <xf numFmtId="0" fontId="36" fillId="11" borderId="58" applyNumberFormat="0" applyAlignment="0" applyProtection="0"/>
    <xf numFmtId="0" fontId="3" fillId="26" borderId="197" applyNumberFormat="0" applyFont="0" applyAlignment="0" applyProtection="0"/>
    <xf numFmtId="0" fontId="3" fillId="26" borderId="44" applyNumberFormat="0" applyFont="0" applyAlignment="0" applyProtection="0"/>
    <xf numFmtId="0" fontId="3" fillId="26" borderId="44" applyNumberFormat="0" applyFont="0" applyAlignment="0" applyProtection="0"/>
    <xf numFmtId="0" fontId="3" fillId="26" borderId="44" applyNumberFormat="0" applyFont="0" applyAlignment="0" applyProtection="0"/>
    <xf numFmtId="0" fontId="44" fillId="24" borderId="45" applyNumberFormat="0" applyAlignment="0" applyProtection="0"/>
    <xf numFmtId="0" fontId="3" fillId="26" borderId="134" applyNumberFormat="0" applyFont="0" applyAlignment="0" applyProtection="0"/>
    <xf numFmtId="0" fontId="3" fillId="26" borderId="86" applyNumberFormat="0" applyFont="0" applyAlignment="0" applyProtection="0"/>
    <xf numFmtId="0" fontId="24" fillId="24" borderId="100" applyNumberFormat="0" applyAlignment="0" applyProtection="0"/>
    <xf numFmtId="0" fontId="24" fillId="24" borderId="139" applyNumberFormat="0" applyAlignment="0" applyProtection="0"/>
    <xf numFmtId="0" fontId="24" fillId="24" borderId="196" applyNumberFormat="0" applyAlignment="0" applyProtection="0"/>
    <xf numFmtId="0" fontId="3" fillId="26" borderId="185" applyNumberFormat="0" applyFont="0" applyAlignment="0" applyProtection="0"/>
    <xf numFmtId="0" fontId="36" fillId="11" borderId="130" applyNumberFormat="0" applyAlignment="0" applyProtection="0"/>
    <xf numFmtId="0" fontId="24" fillId="24" borderId="142" applyNumberFormat="0" applyAlignment="0" applyProtection="0"/>
    <xf numFmtId="0" fontId="3" fillId="26" borderId="194" applyNumberFormat="0" applyFont="0" applyAlignment="0" applyProtection="0"/>
    <xf numFmtId="0" fontId="3" fillId="26" borderId="161" applyNumberFormat="0" applyFont="0" applyAlignment="0" applyProtection="0"/>
    <xf numFmtId="0" fontId="3" fillId="26" borderId="59" applyNumberFormat="0" applyFont="0" applyAlignment="0" applyProtection="0"/>
    <xf numFmtId="0" fontId="3" fillId="26" borderId="59" applyNumberFormat="0" applyFont="0" applyAlignment="0" applyProtection="0"/>
    <xf numFmtId="0" fontId="3" fillId="26" borderId="59" applyNumberFormat="0" applyFont="0" applyAlignment="0" applyProtection="0"/>
    <xf numFmtId="0" fontId="44" fillId="24" borderId="60" applyNumberFormat="0" applyAlignment="0" applyProtection="0"/>
    <xf numFmtId="0" fontId="3" fillId="26" borderId="173" applyNumberFormat="0" applyFont="0" applyAlignment="0" applyProtection="0"/>
    <xf numFmtId="0" fontId="36" fillId="11" borderId="145" applyNumberFormat="0" applyAlignment="0" applyProtection="0"/>
    <xf numFmtId="0" fontId="3" fillId="26" borderId="86" applyNumberFormat="0" applyFont="0" applyAlignment="0" applyProtection="0"/>
    <xf numFmtId="0" fontId="36" fillId="11" borderId="166" applyNumberFormat="0" applyAlignment="0" applyProtection="0"/>
    <xf numFmtId="0" fontId="24" fillId="24" borderId="49" applyNumberFormat="0" applyAlignment="0" applyProtection="0"/>
    <xf numFmtId="0" fontId="3" fillId="26" borderId="188" applyNumberFormat="0" applyFont="0" applyAlignment="0" applyProtection="0"/>
    <xf numFmtId="0" fontId="3" fillId="26" borderId="128" applyNumberFormat="0" applyFont="0" applyAlignment="0" applyProtection="0"/>
    <xf numFmtId="0" fontId="3" fillId="26" borderId="83" applyNumberFormat="0" applyFont="0" applyAlignment="0" applyProtection="0"/>
    <xf numFmtId="0" fontId="24" fillId="24" borderId="166" applyNumberFormat="0" applyAlignment="0" applyProtection="0"/>
    <xf numFmtId="0" fontId="36" fillId="11" borderId="100" applyNumberFormat="0" applyAlignment="0" applyProtection="0"/>
    <xf numFmtId="0" fontId="24" fillId="24" borderId="46" applyNumberFormat="0" applyAlignment="0" applyProtection="0"/>
    <xf numFmtId="0" fontId="36" fillId="11" borderId="184" applyNumberFormat="0" applyAlignment="0" applyProtection="0"/>
    <xf numFmtId="0" fontId="3" fillId="26" borderId="77" applyNumberFormat="0" applyFont="0" applyAlignment="0" applyProtection="0"/>
    <xf numFmtId="0" fontId="3" fillId="26" borderId="122" applyNumberFormat="0" applyFont="0" applyAlignment="0" applyProtection="0"/>
    <xf numFmtId="0" fontId="36" fillId="11" borderId="73" applyNumberFormat="0" applyAlignment="0" applyProtection="0"/>
    <xf numFmtId="0" fontId="3" fillId="26" borderId="206" applyNumberFormat="0" applyFont="0" applyAlignment="0" applyProtection="0"/>
    <xf numFmtId="0" fontId="3" fillId="26" borderId="179" applyNumberFormat="0" applyFont="0" applyAlignment="0" applyProtection="0"/>
    <xf numFmtId="0" fontId="44" fillId="24" borderId="108" applyNumberFormat="0" applyAlignment="0" applyProtection="0"/>
    <xf numFmtId="0" fontId="44" fillId="24" borderId="99" applyNumberFormat="0" applyAlignment="0" applyProtection="0"/>
    <xf numFmtId="0" fontId="44" fillId="24" borderId="105" applyNumberFormat="0" applyAlignment="0" applyProtection="0"/>
    <xf numFmtId="0" fontId="3" fillId="26" borderId="140"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3" fillId="26" borderId="47" applyNumberFormat="0" applyFont="0" applyAlignment="0" applyProtection="0"/>
    <xf numFmtId="0" fontId="44" fillId="24" borderId="48" applyNumberFormat="0" applyAlignment="0" applyProtection="0"/>
    <xf numFmtId="0" fontId="3" fillId="26" borderId="194" applyNumberFormat="0" applyFont="0" applyAlignment="0" applyProtection="0"/>
    <xf numFmtId="0" fontId="3" fillId="26" borderId="77" applyNumberFormat="0" applyFont="0" applyAlignment="0" applyProtection="0"/>
    <xf numFmtId="0" fontId="3" fillId="26" borderId="170" applyNumberFormat="0" applyFont="0" applyAlignment="0" applyProtection="0"/>
    <xf numFmtId="0" fontId="24" fillId="24" borderId="37" applyNumberFormat="0" applyAlignment="0" applyProtection="0"/>
    <xf numFmtId="0" fontId="24" fillId="24" borderId="193" applyNumberFormat="0" applyAlignment="0" applyProtection="0"/>
    <xf numFmtId="0" fontId="3" fillId="26" borderId="104" applyNumberFormat="0" applyFont="0" applyAlignment="0" applyProtection="0"/>
    <xf numFmtId="0" fontId="3" fillId="26" borderId="128" applyNumberFormat="0" applyFont="0" applyAlignment="0" applyProtection="0"/>
    <xf numFmtId="0" fontId="44" fillId="24" borderId="153" applyNumberFormat="0" applyAlignment="0" applyProtection="0"/>
    <xf numFmtId="0" fontId="24" fillId="24" borderId="34" applyNumberFormat="0" applyAlignment="0" applyProtection="0"/>
    <xf numFmtId="0" fontId="36" fillId="11" borderId="34" applyNumberFormat="0" applyAlignment="0" applyProtection="0"/>
    <xf numFmtId="0" fontId="3" fillId="26" borderId="134" applyNumberFormat="0" applyFont="0" applyAlignment="0" applyProtection="0"/>
    <xf numFmtId="0" fontId="3" fillId="26" borderId="68" applyNumberFormat="0" applyFont="0" applyAlignment="0" applyProtection="0"/>
    <xf numFmtId="0" fontId="3" fillId="26" borderId="203" applyNumberFormat="0" applyFont="0" applyAlignment="0" applyProtection="0"/>
    <xf numFmtId="0" fontId="44" fillId="24" borderId="180" applyNumberFormat="0" applyAlignment="0" applyProtection="0"/>
    <xf numFmtId="0" fontId="3" fillId="26" borderId="188" applyNumberFormat="0" applyFont="0" applyAlignment="0" applyProtection="0"/>
    <xf numFmtId="0" fontId="44" fillId="24" borderId="102" applyNumberFormat="0" applyAlignment="0" applyProtection="0"/>
    <xf numFmtId="0" fontId="3" fillId="26" borderId="101" applyNumberFormat="0" applyFont="0" applyAlignment="0" applyProtection="0"/>
    <xf numFmtId="0" fontId="44" fillId="24" borderId="144" applyNumberFormat="0" applyAlignment="0" applyProtection="0"/>
    <xf numFmtId="0" fontId="3" fillId="26" borderId="104" applyNumberFormat="0" applyFont="0" applyAlignment="0" applyProtection="0"/>
    <xf numFmtId="0" fontId="3" fillId="26" borderId="131" applyNumberFormat="0" applyFont="0" applyAlignment="0" applyProtection="0"/>
    <xf numFmtId="0" fontId="3" fillId="26" borderId="116" applyNumberFormat="0" applyFont="0" applyAlignment="0" applyProtection="0"/>
    <xf numFmtId="0" fontId="3" fillId="26" borderId="35" applyNumberFormat="0" applyFont="0" applyAlignment="0" applyProtection="0"/>
    <xf numFmtId="0" fontId="3" fillId="26" borderId="35" applyNumberFormat="0" applyFont="0" applyAlignment="0" applyProtection="0"/>
    <xf numFmtId="0" fontId="44" fillId="24" borderId="36" applyNumberFormat="0" applyAlignment="0" applyProtection="0"/>
    <xf numFmtId="0" fontId="44" fillId="24" borderId="87" applyNumberFormat="0" applyAlignment="0" applyProtection="0"/>
    <xf numFmtId="0" fontId="44" fillId="24" borderId="69" applyNumberFormat="0" applyAlignment="0" applyProtection="0"/>
    <xf numFmtId="0" fontId="3" fillId="26" borderId="68" applyNumberFormat="0" applyFont="0" applyAlignment="0" applyProtection="0"/>
    <xf numFmtId="0" fontId="3" fillId="26" borderId="110" applyNumberFormat="0" applyFont="0" applyAlignment="0" applyProtection="0"/>
    <xf numFmtId="0" fontId="24" fillId="24" borderId="148" applyNumberFormat="0" applyAlignment="0" applyProtection="0"/>
    <xf numFmtId="0" fontId="3" fillId="26" borderId="101" applyNumberFormat="0" applyFont="0" applyAlignment="0" applyProtection="0"/>
    <xf numFmtId="0" fontId="36" fillId="11" borderId="169" applyNumberFormat="0" applyAlignment="0" applyProtection="0"/>
    <xf numFmtId="0" fontId="3" fillId="26" borderId="98" applyNumberFormat="0" applyFont="0" applyAlignment="0" applyProtection="0"/>
    <xf numFmtId="0" fontId="3" fillId="26" borderId="164" applyNumberFormat="0" applyFont="0" applyAlignment="0" applyProtection="0"/>
    <xf numFmtId="0" fontId="3" fillId="26" borderId="65" applyNumberFormat="0" applyFont="0" applyAlignment="0" applyProtection="0"/>
    <xf numFmtId="0" fontId="3" fillId="26" borderId="149" applyNumberFormat="0" applyFont="0" applyAlignment="0" applyProtection="0"/>
    <xf numFmtId="0" fontId="3" fillId="26" borderId="74" applyNumberFormat="0" applyFont="0" applyAlignment="0" applyProtection="0"/>
    <xf numFmtId="0" fontId="44" fillId="24" borderId="96" applyNumberFormat="0" applyAlignment="0" applyProtection="0"/>
    <xf numFmtId="0" fontId="3" fillId="26" borderId="65" applyNumberFormat="0" applyFont="0" applyAlignment="0" applyProtection="0"/>
    <xf numFmtId="0" fontId="3" fillId="26" borderId="41" applyNumberFormat="0" applyFont="0" applyAlignment="0" applyProtection="0"/>
    <xf numFmtId="0" fontId="36" fillId="11" borderId="49" applyNumberFormat="0" applyAlignment="0" applyProtection="0"/>
    <xf numFmtId="0" fontId="3" fillId="26" borderId="143" applyNumberFormat="0" applyFont="0" applyAlignment="0" applyProtection="0"/>
    <xf numFmtId="0" fontId="36" fillId="11" borderId="193" applyNumberFormat="0" applyAlignment="0" applyProtection="0"/>
    <xf numFmtId="0" fontId="24" fillId="24" borderId="133" applyNumberFormat="0" applyAlignment="0" applyProtection="0"/>
    <xf numFmtId="170" fontId="3" fillId="0" borderId="0" applyFont="0" applyFill="0" applyBorder="0" applyAlignment="0" applyProtection="0"/>
    <xf numFmtId="0" fontId="24" fillId="24" borderId="28" applyNumberFormat="0" applyAlignment="0" applyProtection="0"/>
    <xf numFmtId="0" fontId="36" fillId="11" borderId="2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9" applyNumberFormat="0" applyFont="0" applyAlignment="0" applyProtection="0"/>
    <xf numFmtId="0" fontId="3" fillId="26" borderId="29" applyNumberFormat="0" applyFont="0" applyAlignment="0" applyProtection="0"/>
    <xf numFmtId="0" fontId="3" fillId="26" borderId="29" applyNumberFormat="0" applyFont="0" applyAlignment="0" applyProtection="0"/>
    <xf numFmtId="0" fontId="44" fillId="24" borderId="30" applyNumberFormat="0" applyAlignment="0" applyProtection="0"/>
    <xf numFmtId="43" fontId="1" fillId="0" borderId="0" applyFont="0" applyFill="0" applyBorder="0" applyAlignment="0" applyProtection="0"/>
    <xf numFmtId="0" fontId="24" fillId="24" borderId="106"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112" applyNumberFormat="0" applyAlignment="0" applyProtection="0"/>
    <xf numFmtId="0" fontId="3" fillId="26" borderId="92" applyNumberFormat="0" applyFont="0" applyAlignment="0" applyProtection="0"/>
    <xf numFmtId="0" fontId="36" fillId="11" borderId="46" applyNumberFormat="0" applyAlignment="0" applyProtection="0"/>
    <xf numFmtId="0" fontId="3" fillId="26" borderId="191" applyNumberFormat="0" applyFont="0" applyAlignment="0" applyProtection="0"/>
    <xf numFmtId="0" fontId="24" fillId="24" borderId="124" applyNumberFormat="0" applyAlignment="0" applyProtection="0"/>
    <xf numFmtId="0" fontId="3" fillId="26" borderId="119" applyNumberFormat="0" applyFont="0" applyAlignment="0" applyProtection="0"/>
    <xf numFmtId="0" fontId="3" fillId="26" borderId="125" applyNumberFormat="0" applyFont="0" applyAlignment="0" applyProtection="0"/>
    <xf numFmtId="0" fontId="24" fillId="24" borderId="109" applyNumberFormat="0" applyAlignment="0" applyProtection="0"/>
    <xf numFmtId="0" fontId="24" fillId="24" borderId="31" applyNumberFormat="0" applyAlignment="0" applyProtection="0"/>
    <xf numFmtId="0" fontId="36" fillId="11" borderId="31" applyNumberFormat="0" applyAlignment="0" applyProtection="0"/>
    <xf numFmtId="0" fontId="3" fillId="26" borderId="155" applyNumberFormat="0" applyFont="0" applyAlignment="0" applyProtection="0"/>
    <xf numFmtId="0" fontId="3" fillId="26" borderId="89" applyNumberFormat="0" applyFont="0" applyAlignment="0" applyProtection="0"/>
    <xf numFmtId="0" fontId="44" fillId="24" borderId="192" applyNumberFormat="0" applyAlignment="0" applyProtection="0"/>
    <xf numFmtId="0" fontId="3" fillId="26" borderId="161" applyNumberFormat="0" applyFont="0" applyAlignment="0" applyProtection="0"/>
    <xf numFmtId="0" fontId="3" fillId="26" borderId="128" applyNumberFormat="0" applyFont="0" applyAlignment="0" applyProtection="0"/>
    <xf numFmtId="0" fontId="44" fillId="24" borderId="129" applyNumberFormat="0" applyAlignment="0" applyProtection="0"/>
    <xf numFmtId="0" fontId="36" fillId="11" borderId="127" applyNumberFormat="0" applyAlignment="0" applyProtection="0"/>
    <xf numFmtId="0" fontId="3" fillId="26" borderId="32" applyNumberFormat="0" applyFont="0" applyAlignment="0" applyProtection="0"/>
    <xf numFmtId="0" fontId="3" fillId="26" borderId="32" applyNumberFormat="0" applyFont="0" applyAlignment="0" applyProtection="0"/>
    <xf numFmtId="0" fontId="3" fillId="26" borderId="32" applyNumberFormat="0" applyFont="0" applyAlignment="0" applyProtection="0"/>
    <xf numFmtId="0" fontId="44" fillId="24" borderId="33" applyNumberFormat="0" applyAlignment="0" applyProtection="0"/>
    <xf numFmtId="0" fontId="44" fillId="24" borderId="150" applyNumberFormat="0" applyAlignment="0" applyProtection="0"/>
    <xf numFmtId="0" fontId="24" fillId="24" borderId="85" applyNumberFormat="0" applyAlignment="0" applyProtection="0"/>
    <xf numFmtId="0" fontId="36" fillId="11" borderId="97" applyNumberFormat="0" applyAlignment="0" applyProtection="0"/>
    <xf numFmtId="0" fontId="24" fillId="24" borderId="169" applyNumberFormat="0" applyAlignment="0" applyProtection="0"/>
    <xf numFmtId="0" fontId="3" fillId="26" borderId="125" applyNumberFormat="0" applyFont="0" applyAlignment="0" applyProtection="0"/>
    <xf numFmtId="0" fontId="3" fillId="26" borderId="137" applyNumberFormat="0" applyFont="0" applyAlignment="0" applyProtection="0"/>
    <xf numFmtId="0" fontId="3" fillId="26" borderId="131" applyNumberFormat="0" applyFont="0" applyAlignment="0" applyProtection="0"/>
    <xf numFmtId="0" fontId="36" fillId="11" borderId="181" applyNumberFormat="0" applyAlignment="0" applyProtection="0"/>
    <xf numFmtId="0" fontId="44" fillId="24" borderId="141" applyNumberFormat="0" applyAlignment="0" applyProtection="0"/>
    <xf numFmtId="0" fontId="3" fillId="26" borderId="140" applyNumberFormat="0" applyFont="0" applyAlignment="0" applyProtection="0"/>
    <xf numFmtId="0" fontId="36" fillId="11" borderId="121" applyNumberFormat="0" applyAlignment="0" applyProtection="0"/>
    <xf numFmtId="0" fontId="3" fillId="26" borderId="152" applyNumberFormat="0" applyFont="0" applyAlignment="0" applyProtection="0"/>
    <xf numFmtId="0" fontId="36" fillId="11" borderId="148" applyNumberFormat="0" applyAlignment="0" applyProtection="0"/>
    <xf numFmtId="0" fontId="44" fillId="24" borderId="165" applyNumberFormat="0" applyAlignment="0" applyProtection="0"/>
    <xf numFmtId="0" fontId="24" fillId="24" borderId="178" applyNumberFormat="0" applyAlignment="0" applyProtection="0"/>
    <xf numFmtId="0" fontId="3" fillId="26" borderId="176" applyNumberFormat="0" applyFont="0" applyAlignment="0" applyProtection="0"/>
    <xf numFmtId="0" fontId="3" fillId="26" borderId="191" applyNumberFormat="0" applyFont="0" applyAlignment="0" applyProtection="0"/>
    <xf numFmtId="0" fontId="44" fillId="24" borderId="195" applyNumberFormat="0" applyAlignment="0" applyProtection="0"/>
    <xf numFmtId="0" fontId="3" fillId="26" borderId="200" applyNumberFormat="0" applyFont="0" applyAlignment="0" applyProtection="0"/>
    <xf numFmtId="170" fontId="3" fillId="0" borderId="0" applyFont="0" applyFill="0" applyBorder="0" applyAlignment="0" applyProtection="0"/>
    <xf numFmtId="0" fontId="24" fillId="24" borderId="208" applyNumberFormat="0" applyAlignment="0" applyProtection="0"/>
    <xf numFmtId="0" fontId="36" fillId="11" borderId="20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44" fillId="24" borderId="210" applyNumberFormat="0" applyAlignment="0" applyProtection="0"/>
    <xf numFmtId="0" fontId="24" fillId="24" borderId="208" applyNumberForma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170" fontId="3" fillId="0" borderId="0" applyFont="0" applyFill="0" applyBorder="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6" fillId="11"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24" fillId="24" borderId="208" applyNumberFormat="0" applyAlignment="0" applyProtection="0"/>
    <xf numFmtId="0" fontId="24" fillId="24" borderId="208" applyNumberFormat="0" applyAlignment="0" applyProtection="0"/>
    <xf numFmtId="0" fontId="24" fillId="24" borderId="208" applyNumberFormat="0" applyAlignment="0" applyProtection="0"/>
    <xf numFmtId="0" fontId="44" fillId="24" borderId="210" applyNumberFormat="0" applyAlignment="0" applyProtection="0"/>
    <xf numFmtId="0" fontId="36" fillId="11"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24" fillId="24" borderId="208" applyNumberForma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44" fillId="24" borderId="210"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6" fillId="11"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24" fillId="24"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6" fillId="11"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24" fillId="24" borderId="208" applyNumberForma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36" fillId="11" borderId="208" applyNumberFormat="0" applyAlignment="0" applyProtection="0"/>
    <xf numFmtId="0" fontId="36" fillId="11" borderId="20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0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09" applyNumberFormat="0" applyFont="0" applyAlignment="0" applyProtection="0"/>
    <xf numFmtId="0" fontId="44" fillId="24" borderId="210" applyNumberFormat="0" applyAlignment="0" applyProtection="0"/>
    <xf numFmtId="0" fontId="24" fillId="24" borderId="208" applyNumberFormat="0" applyAlignment="0" applyProtection="0"/>
    <xf numFmtId="0" fontId="44" fillId="24" borderId="210" applyNumberFormat="0" applyAlignment="0" applyProtection="0"/>
    <xf numFmtId="0" fontId="44" fillId="24" borderId="210" applyNumberFormat="0" applyAlignment="0" applyProtection="0"/>
    <xf numFmtId="0" fontId="3" fillId="26" borderId="209" applyNumberFormat="0" applyFont="0" applyAlignment="0" applyProtection="0"/>
    <xf numFmtId="0" fontId="44" fillId="24" borderId="210" applyNumberFormat="0" applyAlignment="0" applyProtection="0"/>
    <xf numFmtId="0" fontId="44" fillId="24" borderId="210" applyNumberFormat="0" applyAlignment="0" applyProtection="0"/>
    <xf numFmtId="0" fontId="36" fillId="11" borderId="208" applyNumberFormat="0" applyAlignment="0" applyProtection="0"/>
    <xf numFmtId="0" fontId="24" fillId="24" borderId="208" applyNumberForma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36" fillId="11" borderId="208"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09" applyNumberFormat="0" applyFont="0" applyAlignment="0" applyProtection="0"/>
    <xf numFmtId="0" fontId="44" fillId="24" borderId="210" applyNumberFormat="0" applyAlignment="0" applyProtection="0"/>
    <xf numFmtId="0" fontId="44" fillId="24" borderId="210" applyNumberFormat="0" applyAlignment="0" applyProtection="0"/>
    <xf numFmtId="0" fontId="3" fillId="26" borderId="20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36" fillId="11" borderId="208" applyNumberFormat="0" applyAlignment="0" applyProtection="0"/>
    <xf numFmtId="0" fontId="44" fillId="24" borderId="210" applyNumberFormat="0" applyAlignment="0" applyProtection="0"/>
    <xf numFmtId="0" fontId="24" fillId="24" borderId="208" applyNumberFormat="0" applyAlignment="0" applyProtection="0"/>
    <xf numFmtId="0" fontId="36" fillId="11"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24" fillId="24" borderId="208" applyNumberFormat="0" applyAlignment="0" applyProtection="0"/>
    <xf numFmtId="0" fontId="44" fillId="24" borderId="210" applyNumberFormat="0" applyAlignment="0" applyProtection="0"/>
    <xf numFmtId="0" fontId="44" fillId="24" borderId="210" applyNumberFormat="0" applyAlignment="0" applyProtection="0"/>
    <xf numFmtId="0" fontId="44" fillId="24" borderId="210" applyNumberFormat="0" applyAlignment="0" applyProtection="0"/>
    <xf numFmtId="0" fontId="3" fillId="26" borderId="209" applyNumberFormat="0" applyFont="0" applyAlignment="0" applyProtection="0"/>
    <xf numFmtId="0" fontId="24" fillId="24" borderId="208" applyNumberFormat="0" applyAlignment="0" applyProtection="0"/>
    <xf numFmtId="0" fontId="36" fillId="11"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44" fillId="24" borderId="210"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24" fillId="24"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36" fillId="11" borderId="208" applyNumberForma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44" fillId="24" borderId="210"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44" fillId="24" borderId="210" applyNumberForma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24" fillId="24" borderId="208" applyNumberFormat="0" applyAlignment="0" applyProtection="0"/>
    <xf numFmtId="170" fontId="3" fillId="0" borderId="0" applyFont="0" applyFill="0" applyBorder="0" applyAlignment="0" applyProtection="0"/>
    <xf numFmtId="0" fontId="24" fillId="24" borderId="208" applyNumberFormat="0" applyAlignment="0" applyProtection="0"/>
    <xf numFmtId="0" fontId="36" fillId="11" borderId="20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24" fillId="24" borderId="20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24" fillId="24" borderId="208" applyNumberFormat="0" applyAlignment="0" applyProtection="0"/>
    <xf numFmtId="0" fontId="24" fillId="24" borderId="208"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6" fillId="11"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44" fillId="24" borderId="210" applyNumberFormat="0" applyAlignment="0" applyProtection="0"/>
    <xf numFmtId="0" fontId="24" fillId="24" borderId="208" applyNumberFormat="0" applyAlignment="0" applyProtection="0"/>
    <xf numFmtId="0" fontId="36" fillId="11" borderId="208"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3" fillId="26" borderId="209" applyNumberFormat="0" applyFont="0" applyAlignment="0" applyProtection="0"/>
    <xf numFmtId="0" fontId="36" fillId="11" borderId="208" applyNumberFormat="0" applyAlignment="0" applyProtection="0"/>
    <xf numFmtId="0" fontId="44" fillId="24" borderId="210" applyNumberFormat="0" applyAlignment="0" applyProtection="0"/>
    <xf numFmtId="0" fontId="3" fillId="26" borderId="209" applyNumberFormat="0" applyFont="0" applyAlignment="0" applyProtection="0"/>
    <xf numFmtId="0" fontId="36" fillId="11" borderId="208" applyNumberFormat="0" applyAlignment="0" applyProtection="0"/>
    <xf numFmtId="0" fontId="3" fillId="26" borderId="209" applyNumberFormat="0" applyFont="0" applyAlignment="0" applyProtection="0"/>
    <xf numFmtId="0" fontId="36" fillId="11" borderId="208" applyNumberFormat="0" applyAlignment="0" applyProtection="0"/>
    <xf numFmtId="0" fontId="44" fillId="24" borderId="210" applyNumberFormat="0" applyAlignment="0" applyProtection="0"/>
    <xf numFmtId="0" fontId="24" fillId="24" borderId="208" applyNumberFormat="0" applyAlignment="0" applyProtection="0"/>
    <xf numFmtId="0" fontId="3" fillId="26" borderId="209" applyNumberFormat="0" applyFont="0" applyAlignment="0" applyProtection="0"/>
    <xf numFmtId="0" fontId="3" fillId="26" borderId="209" applyNumberFormat="0" applyFont="0" applyAlignment="0" applyProtection="0"/>
    <xf numFmtId="0" fontId="44" fillId="24" borderId="210" applyNumberFormat="0" applyAlignment="0" applyProtection="0"/>
    <xf numFmtId="0" fontId="3" fillId="26" borderId="20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170" fontId="3" fillId="0" borderId="0" applyFont="0" applyFill="0" applyBorder="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18" applyNumberFormat="0" applyAlignment="0" applyProtection="0"/>
    <xf numFmtId="0" fontId="36" fillId="11" borderId="228" applyNumberFormat="0" applyAlignment="0" applyProtection="0"/>
    <xf numFmtId="0" fontId="44" fillId="24" borderId="230" applyNumberFormat="0" applyAlignment="0" applyProtection="0"/>
    <xf numFmtId="0" fontId="44" fillId="24" borderId="226"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1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2"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1"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26"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164" fontId="1" fillId="0" borderId="0" applyFont="0" applyFill="0" applyBorder="0" applyAlignment="0" applyProtection="0"/>
    <xf numFmtId="0" fontId="3" fillId="26" borderId="222"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5"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170" fontId="3" fillId="0" borderId="0" applyFont="0" applyFill="0" applyBorder="0" applyAlignment="0" applyProtection="0"/>
    <xf numFmtId="0" fontId="24" fillId="24"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24" fillId="24" borderId="218" applyNumberFormat="0" applyAlignment="0" applyProtection="0"/>
    <xf numFmtId="0" fontId="3" fillId="26" borderId="229" applyNumberFormat="0" applyFon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20" applyNumberFormat="0" applyAlignment="0" applyProtection="0"/>
    <xf numFmtId="0" fontId="24" fillId="24"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170" fontId="3" fillId="0" borderId="0" applyFont="0" applyFill="0" applyBorder="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24" fillId="24" borderId="218" applyNumberFormat="0" applyAlignment="0" applyProtection="0"/>
    <xf numFmtId="0" fontId="44" fillId="24" borderId="220" applyNumberForma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1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36" fillId="11" borderId="218" applyNumberForma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44" fillId="24" borderId="220" applyNumberFormat="0" applyAlignment="0" applyProtection="0"/>
    <xf numFmtId="0" fontId="24" fillId="24" borderId="218" applyNumberForma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24" fillId="24" borderId="218" applyNumberFormat="0" applyAlignment="0" applyProtection="0"/>
    <xf numFmtId="0" fontId="44" fillId="24" borderId="220"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170" fontId="3" fillId="0" borderId="0" applyFont="0" applyFill="0" applyBorder="0" applyAlignment="0" applyProtection="0"/>
    <xf numFmtId="0" fontId="24" fillId="24" borderId="218" applyNumberForma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28" applyNumberFormat="0" applyAlignment="0" applyProtection="0"/>
    <xf numFmtId="0" fontId="24" fillId="24" borderId="21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24" fillId="24" borderId="218" applyNumberForma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170" fontId="3" fillId="0" borderId="0" applyFont="0" applyFill="0" applyBorder="0" applyAlignment="0" applyProtection="0"/>
    <xf numFmtId="0" fontId="24" fillId="24" borderId="218" applyNumberForma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24" fillId="24"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170" fontId="3" fillId="0" borderId="0" applyFont="0" applyFill="0" applyBorder="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24" fillId="24" borderId="218" applyNumberFormat="0" applyAlignment="0" applyProtection="0"/>
    <xf numFmtId="0" fontId="44" fillId="24" borderId="220" applyNumberForma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44" fillId="24" borderId="220"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1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36" fillId="11" borderId="218" applyNumberForma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6" fillId="11" borderId="218" applyNumberFormat="0" applyAlignment="0" applyProtection="0"/>
    <xf numFmtId="0" fontId="44" fillId="24" borderId="220" applyNumberFormat="0" applyAlignment="0" applyProtection="0"/>
    <xf numFmtId="0" fontId="24" fillId="24" borderId="218" applyNumberForma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24" fillId="24" borderId="218" applyNumberFormat="0" applyAlignment="0" applyProtection="0"/>
    <xf numFmtId="0" fontId="44" fillId="24" borderId="220"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6" fillId="11"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24" fillId="24" borderId="218" applyNumberFormat="0" applyAlignment="0" applyProtection="0"/>
    <xf numFmtId="170" fontId="3" fillId="0" borderId="0" applyFont="0" applyFill="0" applyBorder="0" applyAlignment="0" applyProtection="0"/>
    <xf numFmtId="0" fontId="24" fillId="24" borderId="218" applyNumberForma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24" fillId="24" borderId="21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24" fillId="24" borderId="218" applyNumberFormat="0" applyAlignment="0" applyProtection="0"/>
    <xf numFmtId="0" fontId="24" fillId="24" borderId="218"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6" fillId="11"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44" fillId="24" borderId="220" applyNumberFormat="0" applyAlignment="0" applyProtection="0"/>
    <xf numFmtId="0" fontId="24" fillId="24" borderId="218" applyNumberFormat="0" applyAlignment="0" applyProtection="0"/>
    <xf numFmtId="0" fontId="36" fillId="11" borderId="218"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3" fillId="26" borderId="219" applyNumberFormat="0" applyFont="0" applyAlignment="0" applyProtection="0"/>
    <xf numFmtId="0" fontId="36" fillId="11" borderId="218" applyNumberFormat="0" applyAlignment="0" applyProtection="0"/>
    <xf numFmtId="0" fontId="3" fillId="26" borderId="219" applyNumberFormat="0" applyFont="0" applyAlignment="0" applyProtection="0"/>
    <xf numFmtId="0" fontId="36" fillId="11" borderId="218" applyNumberFormat="0" applyAlignment="0" applyProtection="0"/>
    <xf numFmtId="0" fontId="44" fillId="24" borderId="220" applyNumberFormat="0" applyAlignment="0" applyProtection="0"/>
    <xf numFmtId="0" fontId="24" fillId="24" borderId="218"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19" applyNumberFormat="0" applyFont="0" applyAlignment="0" applyProtection="0"/>
    <xf numFmtId="171" fontId="1" fillId="0" borderId="0" applyFont="0" applyFill="0" applyBorder="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4" applyNumberFormat="0" applyAlignment="0" applyProtection="0"/>
    <xf numFmtId="0" fontId="44" fillId="24" borderId="226"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2"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170" fontId="3" fillId="0" borderId="0" applyFont="0" applyFill="0" applyBorder="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2"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20" applyNumberForma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4"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24" fillId="24" borderId="228"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6" fillId="11" borderId="218"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1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170" fontId="3" fillId="0" borderId="0" applyFont="0" applyFill="0" applyBorder="0" applyAlignment="0" applyProtection="0"/>
    <xf numFmtId="0" fontId="24" fillId="24" borderId="218" applyNumberFormat="0" applyAlignment="0" applyProtection="0"/>
    <xf numFmtId="0" fontId="36" fillId="11" borderId="21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28" applyNumberFormat="0" applyAlignment="0" applyProtection="0"/>
    <xf numFmtId="165" fontId="1" fillId="0" borderId="0" applyFont="0" applyFill="0" applyBorder="0" applyAlignment="0" applyProtection="0"/>
    <xf numFmtId="0" fontId="36" fillId="11" borderId="228" applyNumberFormat="0" applyAlignment="0" applyProtection="0"/>
    <xf numFmtId="0" fontId="3" fillId="26" borderId="229"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44" fillId="24" borderId="226"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19" applyNumberFormat="0" applyFont="0" applyAlignment="0" applyProtection="0"/>
    <xf numFmtId="0" fontId="3" fillId="26" borderId="219" applyNumberFormat="0" applyFont="0" applyAlignment="0" applyProtection="0"/>
    <xf numFmtId="0" fontId="3" fillId="26" borderId="219" applyNumberFormat="0" applyFont="0" applyAlignment="0" applyProtection="0"/>
    <xf numFmtId="0" fontId="44" fillId="24" borderId="220" applyNumberFormat="0" applyAlignment="0" applyProtection="0"/>
    <xf numFmtId="0" fontId="3" fillId="26" borderId="229" applyNumberFormat="0" applyFon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26"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44" fillId="24" borderId="226"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1"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4"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2"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9"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2"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171" fontId="1" fillId="0" borderId="0" applyFont="0" applyFill="0" applyBorder="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4"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23"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5"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8"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4"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44" fillId="24" borderId="226"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1"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8"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30" applyNumberFormat="0" applyAlignment="0" applyProtection="0"/>
    <xf numFmtId="0" fontId="36" fillId="11"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26"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6" fillId="11" borderId="224"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4"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1" applyNumberForma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6" fillId="11" borderId="224"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2"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4" applyNumberForma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23"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44" fillId="24" borderId="223" applyNumberForma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6" fillId="11"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44" fillId="24" borderId="223" applyNumberFormat="0" applyAlignment="0" applyProtection="0"/>
    <xf numFmtId="0" fontId="36" fillId="11"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24" fillId="24" borderId="221"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6" fillId="11"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3" fillId="26" borderId="222" applyNumberFormat="0" applyFont="0" applyAlignment="0" applyProtection="0"/>
    <xf numFmtId="0" fontId="44" fillId="24" borderId="223" applyNumberFormat="0" applyAlignment="0" applyProtection="0"/>
    <xf numFmtId="0" fontId="44" fillId="24" borderId="223" applyNumberFormat="0" applyAlignment="0" applyProtection="0"/>
    <xf numFmtId="0" fontId="24" fillId="24" borderId="221"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24" fillId="24" borderId="221" applyNumberFormat="0" applyAlignment="0" applyProtection="0"/>
    <xf numFmtId="0" fontId="24" fillId="24" borderId="221" applyNumberFormat="0" applyAlignment="0" applyProtection="0"/>
    <xf numFmtId="0" fontId="36" fillId="11" borderId="221" applyNumberFormat="0" applyAlignment="0" applyProtection="0"/>
    <xf numFmtId="0" fontId="44" fillId="24" borderId="223" applyNumberForma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 fillId="26" borderId="222" applyNumberFormat="0" applyFont="0" applyAlignment="0" applyProtection="0"/>
    <xf numFmtId="0" fontId="36" fillId="11" borderId="221"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4" applyNumberForma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44" fillId="24" borderId="226" applyNumberForma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6" fillId="11"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44" fillId="24" borderId="226" applyNumberFormat="0" applyAlignment="0" applyProtection="0"/>
    <xf numFmtId="0" fontId="36" fillId="11"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24" fillId="24" borderId="224" applyNumberForma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6" fillId="11"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3" fillId="26" borderId="225" applyNumberFormat="0" applyFont="0" applyAlignment="0" applyProtection="0"/>
    <xf numFmtId="0" fontId="44" fillId="24" borderId="226" applyNumberFormat="0" applyAlignment="0" applyProtection="0"/>
    <xf numFmtId="0" fontId="44" fillId="24" borderId="226" applyNumberFormat="0" applyAlignment="0" applyProtection="0"/>
    <xf numFmtId="0" fontId="24" fillId="24" borderId="224"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24" fillId="24" borderId="224" applyNumberFormat="0" applyAlignment="0" applyProtection="0"/>
    <xf numFmtId="0" fontId="24" fillId="24" borderId="224" applyNumberFormat="0" applyAlignment="0" applyProtection="0"/>
    <xf numFmtId="0" fontId="36" fillId="11"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6" fillId="11" borderId="224"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4" applyNumberForma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5"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4" applyNumberFormat="0" applyAlignment="0" applyProtection="0"/>
    <xf numFmtId="0" fontId="44" fillId="24" borderId="226"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4" applyNumberFormat="0" applyAlignment="0" applyProtection="0"/>
    <xf numFmtId="0" fontId="24" fillId="24" borderId="224" applyNumberFormat="0" applyAlignment="0" applyProtection="0"/>
    <xf numFmtId="0" fontId="24" fillId="24" borderId="224" applyNumberFormat="0" applyAlignment="0" applyProtection="0"/>
    <xf numFmtId="0" fontId="36" fillId="11" borderId="224"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5" applyNumberFormat="0" applyFont="0" applyAlignment="0" applyProtection="0"/>
    <xf numFmtId="0" fontId="3" fillId="26" borderId="225" applyNumberFormat="0" applyFont="0" applyAlignment="0" applyProtection="0"/>
    <xf numFmtId="0" fontId="3" fillId="26" borderId="225" applyNumberFormat="0" applyFont="0" applyAlignment="0" applyProtection="0"/>
    <xf numFmtId="0" fontId="44" fillId="24" borderId="226"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4"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5"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5"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26"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4"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4"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5"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26" applyNumberForma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4"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44" fillId="24" borderId="230" applyNumberFormat="0" applyAlignment="0" applyProtection="0"/>
    <xf numFmtId="0" fontId="24" fillId="24" borderId="228" applyNumberFormat="0" applyAlignment="0" applyProtection="0"/>
    <xf numFmtId="0" fontId="36" fillId="11" borderId="228" applyNumberFormat="0" applyAlignment="0" applyProtection="0"/>
    <xf numFmtId="0" fontId="24" fillId="24" borderId="228" applyNumberFormat="0" applyAlignment="0" applyProtection="0"/>
    <xf numFmtId="0" fontId="44" fillId="24" borderId="230"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6" fillId="11"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3" fillId="26" borderId="229" applyNumberFormat="0" applyFont="0" applyAlignment="0" applyProtection="0"/>
    <xf numFmtId="0" fontId="44" fillId="24" borderId="230" applyNumberFormat="0" applyAlignment="0" applyProtection="0"/>
    <xf numFmtId="0" fontId="44" fillId="24" borderId="230" applyNumberFormat="0" applyAlignment="0" applyProtection="0"/>
    <xf numFmtId="0" fontId="24" fillId="24" borderId="228"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24" fillId="24" borderId="228" applyNumberFormat="0" applyAlignment="0" applyProtection="0"/>
    <xf numFmtId="0" fontId="24" fillId="24" borderId="228" applyNumberFormat="0" applyAlignment="0" applyProtection="0"/>
    <xf numFmtId="0" fontId="36" fillId="11" borderId="228" applyNumberFormat="0" applyAlignment="0" applyProtection="0"/>
    <xf numFmtId="0" fontId="44" fillId="24" borderId="230" applyNumberForma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 fillId="26" borderId="229" applyNumberFormat="0" applyFont="0" applyAlignment="0" applyProtection="0"/>
    <xf numFmtId="0" fontId="36" fillId="11" borderId="22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24" fillId="24" borderId="231"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37"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7" applyNumberFormat="0" applyAlignment="0" applyProtection="0"/>
    <xf numFmtId="170" fontId="3" fillId="0" borderId="0" applyFont="0" applyFill="0" applyBorder="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43" fontId="1" fillId="0" borderId="0" applyFont="0" applyFill="0" applyBorder="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170" fontId="3" fillId="0" borderId="0" applyFont="0" applyFill="0" applyBorder="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170" fontId="3" fillId="0" borderId="0" applyFont="0" applyFill="0" applyBorder="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71" fontId="1" fillId="0" borderId="0" applyFont="0" applyFill="0" applyBorder="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170" fontId="3" fillId="0" borderId="0" applyFont="0" applyFill="0" applyBorder="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170" fontId="3" fillId="0" borderId="0" applyFont="0" applyFill="0" applyBorder="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170" fontId="3" fillId="0" borderId="0" applyFont="0" applyFill="0" applyBorder="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170" fontId="3" fillId="0" borderId="0" applyFont="0" applyFill="0" applyBorder="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170" fontId="3" fillId="0" borderId="0" applyFont="0" applyFill="0" applyBorder="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170" fontId="3"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44" fillId="24" borderId="233" applyNumberFormat="0" applyAlignment="0" applyProtection="0"/>
    <xf numFmtId="0" fontId="24" fillId="24" borderId="231" applyNumberFormat="0" applyAlignment="0" applyProtection="0"/>
    <xf numFmtId="0" fontId="36" fillId="11" borderId="231" applyNumberFormat="0" applyAlignment="0" applyProtection="0"/>
    <xf numFmtId="0" fontId="24" fillId="24" borderId="231" applyNumberFormat="0" applyAlignment="0" applyProtection="0"/>
    <xf numFmtId="0" fontId="44" fillId="24" borderId="233"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6" fillId="11"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3" fillId="26" borderId="232" applyNumberFormat="0" applyFont="0" applyAlignment="0" applyProtection="0"/>
    <xf numFmtId="0" fontId="44" fillId="24" borderId="233" applyNumberFormat="0" applyAlignment="0" applyProtection="0"/>
    <xf numFmtId="0" fontId="44" fillId="24" borderId="233" applyNumberFormat="0" applyAlignment="0" applyProtection="0"/>
    <xf numFmtId="0" fontId="24" fillId="24" borderId="231"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24" fillId="24" borderId="231" applyNumberFormat="0" applyAlignment="0" applyProtection="0"/>
    <xf numFmtId="0" fontId="24" fillId="24" borderId="231" applyNumberFormat="0" applyAlignment="0" applyProtection="0"/>
    <xf numFmtId="0" fontId="36" fillId="11" borderId="231" applyNumberFormat="0" applyAlignment="0" applyProtection="0"/>
    <xf numFmtId="0" fontId="44" fillId="24" borderId="233" applyNumberForma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 fillId="26" borderId="232" applyNumberFormat="0" applyFont="0" applyAlignment="0" applyProtection="0"/>
    <xf numFmtId="0" fontId="36" fillId="11" borderId="231"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34" applyNumberFormat="0" applyAlignment="0" applyProtection="0"/>
    <xf numFmtId="43" fontId="1" fillId="0" borderId="0" applyFont="0" applyFill="0" applyBorder="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43" fontId="1" fillId="0" borderId="0" applyFont="0" applyFill="0" applyBorder="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44" fillId="24" borderId="236"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44" fillId="24" borderId="236" applyNumberFormat="0" applyAlignment="0" applyProtection="0"/>
    <xf numFmtId="0" fontId="44" fillId="24" borderId="236"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24" fillId="24" borderId="234" applyNumberFormat="0" applyAlignment="0" applyProtection="0"/>
    <xf numFmtId="0" fontId="24" fillId="24"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24" fillId="24"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36" fillId="11"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6" fillId="11" borderId="234" applyNumberFormat="0" applyAlignment="0" applyProtection="0"/>
    <xf numFmtId="0" fontId="24" fillId="24" borderId="234" applyNumberFormat="0" applyAlignment="0" applyProtection="0"/>
    <xf numFmtId="0" fontId="24" fillId="24" borderId="234" applyNumberFormat="0" applyAlignment="0" applyProtection="0"/>
    <xf numFmtId="0" fontId="3" fillId="26" borderId="235" applyNumberFormat="0" applyFont="0" applyAlignment="0" applyProtection="0"/>
    <xf numFmtId="0" fontId="24" fillId="24" borderId="234" applyNumberFormat="0" applyAlignment="0" applyProtection="0"/>
    <xf numFmtId="0" fontId="3" fillId="26" borderId="235" applyNumberFormat="0" applyFont="0" applyAlignment="0" applyProtection="0"/>
    <xf numFmtId="0" fontId="44" fillId="24" borderId="236" applyNumberForma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3" fillId="26" borderId="235" applyNumberFormat="0" applyFont="0" applyAlignment="0" applyProtection="0"/>
    <xf numFmtId="0" fontId="24" fillId="24" borderId="234" applyNumberFormat="0" applyAlignment="0" applyProtection="0"/>
    <xf numFmtId="0" fontId="36" fillId="11" borderId="234"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44" fillId="24" borderId="239" applyNumberFormat="0" applyAlignment="0" applyProtection="0"/>
    <xf numFmtId="0" fontId="24" fillId="24" borderId="237" applyNumberFormat="0" applyAlignment="0" applyProtection="0"/>
    <xf numFmtId="0" fontId="36" fillId="11" borderId="237" applyNumberFormat="0" applyAlignment="0" applyProtection="0"/>
    <xf numFmtId="0" fontId="24" fillId="24" borderId="237" applyNumberFormat="0" applyAlignment="0" applyProtection="0"/>
    <xf numFmtId="0" fontId="44" fillId="24" borderId="239"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6" fillId="11"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3" fillId="26" borderId="238" applyNumberFormat="0" applyFont="0" applyAlignment="0" applyProtection="0"/>
    <xf numFmtId="0" fontId="44" fillId="24" borderId="239" applyNumberFormat="0" applyAlignment="0" applyProtection="0"/>
    <xf numFmtId="0" fontId="44" fillId="24" borderId="239" applyNumberFormat="0" applyAlignment="0" applyProtection="0"/>
    <xf numFmtId="0" fontId="24" fillId="24" borderId="237"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24" fillId="24" borderId="237" applyNumberFormat="0" applyAlignment="0" applyProtection="0"/>
    <xf numFmtId="0" fontId="24" fillId="24" borderId="237" applyNumberFormat="0" applyAlignment="0" applyProtection="0"/>
    <xf numFmtId="0" fontId="36" fillId="11" borderId="237" applyNumberFormat="0" applyAlignment="0" applyProtection="0"/>
    <xf numFmtId="0" fontId="44" fillId="24" borderId="239" applyNumberForma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 fillId="26" borderId="238" applyNumberFormat="0" applyFont="0" applyAlignment="0" applyProtection="0"/>
    <xf numFmtId="0" fontId="36" fillId="11" borderId="237"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44" fillId="24" borderId="242"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44" fillId="24" borderId="242" applyNumberFormat="0" applyAlignment="0" applyProtection="0"/>
    <xf numFmtId="0" fontId="44" fillId="24" borderId="242"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24" fillId="24" borderId="240" applyNumberFormat="0" applyAlignment="0" applyProtection="0"/>
    <xf numFmtId="0" fontId="24" fillId="24"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24" fillId="24"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36" fillId="11"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6" fillId="11" borderId="240" applyNumberFormat="0" applyAlignment="0" applyProtection="0"/>
    <xf numFmtId="0" fontId="24" fillId="24" borderId="240" applyNumberFormat="0" applyAlignment="0" applyProtection="0"/>
    <xf numFmtId="0" fontId="24" fillId="24" borderId="240" applyNumberFormat="0" applyAlignment="0" applyProtection="0"/>
    <xf numFmtId="0" fontId="3" fillId="26" borderId="241" applyNumberFormat="0" applyFont="0" applyAlignment="0" applyProtection="0"/>
    <xf numFmtId="0" fontId="24" fillId="24" borderId="240" applyNumberFormat="0" applyAlignment="0" applyProtection="0"/>
    <xf numFmtId="0" fontId="3" fillId="26" borderId="241" applyNumberFormat="0" applyFont="0" applyAlignment="0" applyProtection="0"/>
    <xf numFmtId="0" fontId="44" fillId="24" borderId="242" applyNumberForma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3" fillId="26" borderId="241" applyNumberFormat="0" applyFont="0" applyAlignment="0" applyProtection="0"/>
    <xf numFmtId="0" fontId="24" fillId="24" borderId="240" applyNumberFormat="0" applyAlignment="0" applyProtection="0"/>
    <xf numFmtId="0" fontId="36" fillId="11" borderId="240" applyNumberFormat="0" applyAlignment="0" applyProtection="0"/>
    <xf numFmtId="0" fontId="36" fillId="11" borderId="261"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49"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9" applyNumberFormat="0" applyFont="0" applyAlignment="0" applyProtection="0"/>
    <xf numFmtId="0" fontId="24" fillId="24" borderId="243"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49" applyNumberFormat="0" applyAlignment="0" applyProtection="0"/>
    <xf numFmtId="0" fontId="44" fillId="24" borderId="251" applyNumberFormat="0" applyAlignment="0" applyProtection="0"/>
    <xf numFmtId="0" fontId="3" fillId="26" borderId="244" applyNumberFormat="0" applyFont="0" applyAlignment="0" applyProtection="0"/>
    <xf numFmtId="0" fontId="44" fillId="24" borderId="254" applyNumberFormat="0" applyAlignment="0" applyProtection="0"/>
    <xf numFmtId="0" fontId="3" fillId="26" borderId="253" applyNumberFormat="0" applyFont="0" applyAlignment="0" applyProtection="0"/>
    <xf numFmtId="170" fontId="3" fillId="0" borderId="0" applyFont="0" applyFill="0" applyBorder="0" applyAlignment="0" applyProtection="0"/>
    <xf numFmtId="0" fontId="24" fillId="24" borderId="249"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24" fillId="24" borderId="249" applyNumberFormat="0" applyAlignment="0" applyProtection="0"/>
    <xf numFmtId="0" fontId="24" fillId="24" borderId="261" applyNumberForma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44" fillId="24" borderId="245" applyNumberFormat="0" applyAlignment="0" applyProtection="0"/>
    <xf numFmtId="0" fontId="36" fillId="11"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45" applyNumberFormat="0" applyAlignment="0" applyProtection="0"/>
    <xf numFmtId="0" fontId="36" fillId="11" borderId="249" applyNumberFormat="0" applyAlignment="0" applyProtection="0"/>
    <xf numFmtId="0" fontId="36" fillId="11" borderId="24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44" fillId="24" borderId="254" applyNumberFormat="0" applyAlignment="0" applyProtection="0"/>
    <xf numFmtId="0" fontId="3" fillId="26" borderId="244" applyNumberFormat="0" applyFont="0" applyAlignment="0" applyProtection="0"/>
    <xf numFmtId="0" fontId="3" fillId="26" borderId="247"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58" applyNumberFormat="0" applyAlignment="0" applyProtection="0"/>
    <xf numFmtId="0" fontId="44" fillId="24" borderId="245"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9" applyNumberFormat="0" applyAlignment="0" applyProtection="0"/>
    <xf numFmtId="0" fontId="3" fillId="26" borderId="244"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50" applyNumberFormat="0" applyFont="0" applyAlignment="0" applyProtection="0"/>
    <xf numFmtId="0" fontId="24" fillId="24" borderId="243" applyNumberFormat="0" applyAlignment="0" applyProtection="0"/>
    <xf numFmtId="0" fontId="44" fillId="24" borderId="245" applyNumberFormat="0" applyAlignment="0" applyProtection="0"/>
    <xf numFmtId="0" fontId="36" fillId="11" borderId="243" applyNumberFormat="0" applyAlignment="0" applyProtection="0"/>
    <xf numFmtId="0" fontId="44" fillId="24" borderId="251" applyNumberFormat="0" applyAlignment="0" applyProtection="0"/>
    <xf numFmtId="0" fontId="3" fillId="26" borderId="244" applyNumberFormat="0" applyFont="0" applyAlignment="0" applyProtection="0"/>
    <xf numFmtId="0" fontId="24" fillId="24" borderId="243" applyNumberFormat="0" applyAlignment="0" applyProtection="0"/>
    <xf numFmtId="0" fontId="44" fillId="24" borderId="251" applyNumberFormat="0" applyAlignment="0" applyProtection="0"/>
    <xf numFmtId="0" fontId="36" fillId="11" borderId="243" applyNumberForma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36" fillId="11" borderId="249" applyNumberFormat="0" applyAlignment="0" applyProtection="0"/>
    <xf numFmtId="0" fontId="24" fillId="24" borderId="243" applyNumberFormat="0" applyAlignment="0" applyProtection="0"/>
    <xf numFmtId="0" fontId="44" fillId="24" borderId="245" applyNumberFormat="0" applyAlignment="0" applyProtection="0"/>
    <xf numFmtId="0" fontId="44" fillId="24" borderId="245" applyNumberFormat="0" applyAlignment="0" applyProtection="0"/>
    <xf numFmtId="0" fontId="44" fillId="24" borderId="245" applyNumberFormat="0" applyAlignment="0" applyProtection="0"/>
    <xf numFmtId="0" fontId="44" fillId="24" borderId="251" applyNumberFormat="0" applyAlignment="0" applyProtection="0"/>
    <xf numFmtId="0" fontId="24" fillId="24" borderId="243" applyNumberFormat="0" applyAlignment="0" applyProtection="0"/>
    <xf numFmtId="0" fontId="44" fillId="24" borderId="245" applyNumberFormat="0" applyAlignment="0" applyProtection="0"/>
    <xf numFmtId="0" fontId="44" fillId="24" borderId="245" applyNumberFormat="0" applyAlignment="0" applyProtection="0"/>
    <xf numFmtId="0" fontId="24" fillId="24"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58"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52" applyNumberFormat="0" applyAlignment="0" applyProtection="0"/>
    <xf numFmtId="0" fontId="44" fillId="24" borderId="245" applyNumberFormat="0" applyAlignment="0" applyProtection="0"/>
    <xf numFmtId="0" fontId="3" fillId="26" borderId="250" applyNumberFormat="0" applyFont="0" applyAlignment="0" applyProtection="0"/>
    <xf numFmtId="0" fontId="24" fillId="24" borderId="243" applyNumberFormat="0" applyAlignment="0" applyProtection="0"/>
    <xf numFmtId="0" fontId="36" fillId="11" borderId="243" applyNumberFormat="0" applyAlignment="0" applyProtection="0"/>
    <xf numFmtId="0" fontId="3" fillId="26" borderId="250" applyNumberFormat="0" applyFont="0" applyAlignment="0" applyProtection="0"/>
    <xf numFmtId="0" fontId="36" fillId="11" borderId="252"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44" fillId="24" borderId="245"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60" applyNumberFormat="0" applyAlignment="0" applyProtection="0"/>
    <xf numFmtId="0" fontId="3" fillId="26" borderId="250" applyNumberFormat="0" applyFont="0" applyAlignment="0" applyProtection="0"/>
    <xf numFmtId="0" fontId="3" fillId="26" borderId="247"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44" fillId="24" borderId="251" applyNumberFormat="0" applyAlignment="0" applyProtection="0"/>
    <xf numFmtId="0" fontId="44" fillId="24" borderId="248" applyNumberFormat="0" applyAlignment="0" applyProtection="0"/>
    <xf numFmtId="0" fontId="36" fillId="11" borderId="252" applyNumberFormat="0" applyAlignment="0" applyProtection="0"/>
    <xf numFmtId="0" fontId="44" fillId="24" borderId="251"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1" applyNumberFormat="0" applyAlignment="0" applyProtection="0"/>
    <xf numFmtId="0" fontId="44" fillId="24" borderId="254" applyNumberFormat="0" applyAlignment="0" applyProtection="0"/>
    <xf numFmtId="0" fontId="44" fillId="24" borderId="254" applyNumberFormat="0" applyAlignment="0" applyProtection="0"/>
    <xf numFmtId="0" fontId="36" fillId="11" borderId="249"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8"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43" applyNumberFormat="0" applyAlignment="0" applyProtection="0"/>
    <xf numFmtId="0" fontId="36" fillId="11" borderId="243" applyNumberFormat="0" applyAlignment="0" applyProtection="0"/>
    <xf numFmtId="0" fontId="3" fillId="26" borderId="250" applyNumberFormat="0" applyFont="0" applyAlignment="0" applyProtection="0"/>
    <xf numFmtId="0" fontId="36" fillId="11" borderId="243"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6" fillId="11" borderId="261" applyNumberFormat="0" applyAlignment="0" applyProtection="0"/>
    <xf numFmtId="0" fontId="24" fillId="24" borderId="261" applyNumberFormat="0" applyAlignment="0" applyProtection="0"/>
    <xf numFmtId="0" fontId="3" fillId="26" borderId="259"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44" fillId="24" borderId="251"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4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47" applyNumberFormat="0" applyFont="0" applyAlignment="0" applyProtection="0"/>
    <xf numFmtId="0" fontId="36" fillId="11" borderId="249" applyNumberFormat="0" applyAlignment="0" applyProtection="0"/>
    <xf numFmtId="0" fontId="44" fillId="24" borderId="251" applyNumberFormat="0" applyAlignment="0" applyProtection="0"/>
    <xf numFmtId="0" fontId="24" fillId="24" borderId="261" applyNumberFormat="0" applyAlignment="0" applyProtection="0"/>
    <xf numFmtId="0" fontId="36" fillId="11" borderId="261" applyNumberFormat="0" applyAlignment="0" applyProtection="0"/>
    <xf numFmtId="0" fontId="36" fillId="11" borderId="258" applyNumberFormat="0" applyAlignment="0" applyProtection="0"/>
    <xf numFmtId="0" fontId="36" fillId="11" borderId="252" applyNumberFormat="0" applyAlignment="0" applyProtection="0"/>
    <xf numFmtId="0" fontId="3" fillId="26" borderId="256"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60" applyNumberFormat="0" applyAlignment="0" applyProtection="0"/>
    <xf numFmtId="0" fontId="44" fillId="24" borderId="263" applyNumberFormat="0" applyAlignment="0" applyProtection="0"/>
    <xf numFmtId="0" fontId="24" fillId="24" borderId="252" applyNumberFormat="0" applyAlignment="0" applyProtection="0"/>
    <xf numFmtId="0" fontId="36" fillId="11" borderId="249" applyNumberFormat="0" applyAlignment="0" applyProtection="0"/>
    <xf numFmtId="0" fontId="3" fillId="26" borderId="250" applyNumberFormat="0" applyFont="0" applyAlignment="0" applyProtection="0"/>
    <xf numFmtId="0" fontId="44" fillId="24" borderId="245" applyNumberFormat="0" applyAlignment="0" applyProtection="0"/>
    <xf numFmtId="0" fontId="44" fillId="24" borderId="245" applyNumberFormat="0" applyAlignment="0" applyProtection="0"/>
    <xf numFmtId="0" fontId="36" fillId="11" borderId="258" applyNumberFormat="0" applyAlignment="0" applyProtection="0"/>
    <xf numFmtId="0" fontId="3" fillId="26" borderId="244"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0"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24" fillId="24" borderId="249" applyNumberFormat="0" applyAlignment="0" applyProtection="0"/>
    <xf numFmtId="0" fontId="24" fillId="24"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24" fillId="24" borderId="249" applyNumberFormat="0" applyAlignment="0" applyProtection="0"/>
    <xf numFmtId="0" fontId="24" fillId="24" borderId="249" applyNumberFormat="0" applyAlignment="0" applyProtection="0"/>
    <xf numFmtId="0" fontId="24" fillId="24" borderId="249"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 fillId="26" borderId="247" applyNumberFormat="0" applyFont="0" applyAlignment="0" applyProtection="0"/>
    <xf numFmtId="0" fontId="24" fillId="24" borderId="243"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9" applyNumberFormat="0" applyFont="0" applyAlignment="0" applyProtection="0"/>
    <xf numFmtId="0" fontId="3" fillId="26" borderId="253" applyNumberFormat="0" applyFont="0" applyAlignment="0" applyProtection="0"/>
    <xf numFmtId="0" fontId="24" fillId="24" borderId="243" applyNumberForma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0" applyNumberFormat="0" applyFont="0" applyAlignment="0" applyProtection="0"/>
    <xf numFmtId="0" fontId="36" fillId="11" borderId="249" applyNumberFormat="0" applyAlignment="0" applyProtection="0"/>
    <xf numFmtId="0" fontId="24" fillId="24" borderId="249" applyNumberFormat="0" applyAlignment="0" applyProtection="0"/>
    <xf numFmtId="0" fontId="3" fillId="26" borderId="244" applyNumberFormat="0" applyFont="0" applyAlignment="0" applyProtection="0"/>
    <xf numFmtId="0" fontId="36" fillId="11" borderId="243" applyNumberFormat="0" applyAlignment="0" applyProtection="0"/>
    <xf numFmtId="0" fontId="44" fillId="24" borderId="263" applyNumberFormat="0" applyAlignment="0" applyProtection="0"/>
    <xf numFmtId="0" fontId="44" fillId="24" borderId="251" applyNumberFormat="0" applyAlignment="0" applyProtection="0"/>
    <xf numFmtId="0" fontId="3" fillId="26" borderId="250" applyNumberFormat="0" applyFont="0" applyAlignment="0" applyProtection="0"/>
    <xf numFmtId="0" fontId="36" fillId="11" borderId="249"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24" fillId="24" borderId="261" applyNumberFormat="0" applyAlignment="0" applyProtection="0"/>
    <xf numFmtId="0" fontId="3" fillId="26" borderId="244" applyNumberFormat="0" applyFont="0" applyAlignment="0" applyProtection="0"/>
    <xf numFmtId="0" fontId="3" fillId="26" borderId="262" applyNumberFormat="0" applyFont="0" applyAlignment="0" applyProtection="0"/>
    <xf numFmtId="0" fontId="36" fillId="11" borderId="243"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24" fillId="24" borderId="261" applyNumberFormat="0" applyAlignment="0" applyProtection="0"/>
    <xf numFmtId="0" fontId="44" fillId="24" borderId="260" applyNumberFormat="0" applyAlignment="0" applyProtection="0"/>
    <xf numFmtId="0" fontId="24" fillId="24" borderId="249" applyNumberFormat="0" applyAlignment="0" applyProtection="0"/>
    <xf numFmtId="0" fontId="24" fillId="24" borderId="258" applyNumberFormat="0" applyAlignment="0" applyProtection="0"/>
    <xf numFmtId="0" fontId="24" fillId="24" borderId="249"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6" fillId="11" borderId="249"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60" applyNumberFormat="0" applyAlignment="0" applyProtection="0"/>
    <xf numFmtId="0" fontId="24" fillId="24" borderId="252"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24" fillId="24" borderId="258"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60"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44" fillId="24" borderId="26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44" fillId="24" borderId="251"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9" applyNumberFormat="0" applyFont="0" applyAlignment="0" applyProtection="0"/>
    <xf numFmtId="0" fontId="36" fillId="11" borderId="258" applyNumberFormat="0" applyAlignment="0" applyProtection="0"/>
    <xf numFmtId="0" fontId="36" fillId="11"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50" applyNumberFormat="0" applyFont="0" applyAlignment="0" applyProtection="0"/>
    <xf numFmtId="0" fontId="36" fillId="11" borderId="243" applyNumberFormat="0" applyAlignment="0" applyProtection="0"/>
    <xf numFmtId="0" fontId="44" fillId="24" borderId="245" applyNumberFormat="0" applyAlignment="0" applyProtection="0"/>
    <xf numFmtId="0" fontId="44" fillId="24" borderId="254" applyNumberFormat="0" applyAlignment="0" applyProtection="0"/>
    <xf numFmtId="0" fontId="44" fillId="24" borderId="260" applyNumberFormat="0" applyAlignment="0" applyProtection="0"/>
    <xf numFmtId="0" fontId="44" fillId="24" borderId="254" applyNumberFormat="0" applyAlignment="0" applyProtection="0"/>
    <xf numFmtId="0" fontId="44" fillId="24" borderId="245" applyNumberFormat="0" applyAlignment="0" applyProtection="0"/>
    <xf numFmtId="0" fontId="36" fillId="11" borderId="243" applyNumberFormat="0" applyAlignment="0" applyProtection="0"/>
    <xf numFmtId="0" fontId="36" fillId="11" borderId="243"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24" fillId="24" borderId="243" applyNumberFormat="0" applyAlignment="0" applyProtection="0"/>
    <xf numFmtId="0" fontId="3" fillId="26" borderId="262" applyNumberFormat="0" applyFont="0" applyAlignment="0" applyProtection="0"/>
    <xf numFmtId="0" fontId="36" fillId="11" borderId="252" applyNumberFormat="0" applyAlignment="0" applyProtection="0"/>
    <xf numFmtId="0" fontId="36" fillId="11" borderId="249" applyNumberFormat="0" applyAlignment="0" applyProtection="0"/>
    <xf numFmtId="0" fontId="36" fillId="11" borderId="249" applyNumberFormat="0" applyAlignment="0" applyProtection="0"/>
    <xf numFmtId="0" fontId="24" fillId="24"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44" fillId="24" borderId="245" applyNumberFormat="0" applyAlignment="0" applyProtection="0"/>
    <xf numFmtId="0" fontId="36" fillId="11"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6" fillId="11" borderId="243" applyNumberFormat="0" applyAlignment="0" applyProtection="0"/>
    <xf numFmtId="0" fontId="24" fillId="24" borderId="243" applyNumberForma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24" fillId="24"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44" fillId="24" borderId="245"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6" fillId="11" borderId="243" applyNumberForma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45" applyNumberFormat="0" applyAlignment="0" applyProtection="0"/>
    <xf numFmtId="0" fontId="24" fillId="24" borderId="243"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24" fillId="24" borderId="243" applyNumberForma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50" applyNumberFormat="0" applyFont="0" applyAlignment="0" applyProtection="0"/>
    <xf numFmtId="0" fontId="44" fillId="24" borderId="251" applyNumberForma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24" fillId="24"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44" fillId="24" borderId="251" applyNumberFormat="0" applyAlignment="0" applyProtection="0"/>
    <xf numFmtId="0" fontId="24" fillId="24" borderId="249" applyNumberFormat="0" applyAlignment="0" applyProtection="0"/>
    <xf numFmtId="0" fontId="24" fillId="24" borderId="249"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44" fillId="24" borderId="260"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3" applyNumberFormat="0" applyAlignment="0" applyProtection="0"/>
    <xf numFmtId="0" fontId="24" fillId="24" borderId="243" applyNumberFormat="0" applyAlignment="0" applyProtection="0"/>
    <xf numFmtId="0" fontId="24" fillId="24" borderId="261" applyNumberFormat="0" applyAlignment="0" applyProtection="0"/>
    <xf numFmtId="0" fontId="24" fillId="24" borderId="243"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44" fillId="24" borderId="254" applyNumberFormat="0" applyAlignment="0" applyProtection="0"/>
    <xf numFmtId="0" fontId="24" fillId="24" borderId="252"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24" fillId="24"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44" fillId="24" borderId="251" applyNumberForma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24" fillId="24" borderId="243"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61"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44" fillId="24" borderId="251" applyNumberFormat="0" applyAlignment="0" applyProtection="0"/>
    <xf numFmtId="0" fontId="36" fillId="11" borderId="243" applyNumberFormat="0" applyAlignment="0" applyProtection="0"/>
    <xf numFmtId="0" fontId="3" fillId="26" borderId="262" applyNumberFormat="0" applyFont="0" applyAlignment="0" applyProtection="0"/>
    <xf numFmtId="0" fontId="3" fillId="26" borderId="253" applyNumberFormat="0" applyFont="0" applyAlignment="0" applyProtection="0"/>
    <xf numFmtId="0" fontId="44" fillId="24" borderId="260" applyNumberFormat="0" applyAlignment="0" applyProtection="0"/>
    <xf numFmtId="0" fontId="36" fillId="11" borderId="252" applyNumberFormat="0" applyAlignment="0" applyProtection="0"/>
    <xf numFmtId="0" fontId="3" fillId="26" borderId="250" applyNumberFormat="0" applyFont="0" applyAlignment="0" applyProtection="0"/>
    <xf numFmtId="0" fontId="36" fillId="11" borderId="252" applyNumberFormat="0" applyAlignment="0" applyProtection="0"/>
    <xf numFmtId="0" fontId="3" fillId="26" borderId="250"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0" fontId="3" fillId="26" borderId="262" applyNumberFormat="0" applyFont="0" applyAlignment="0" applyProtection="0"/>
    <xf numFmtId="0" fontId="24" fillId="24" borderId="258"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24" fillId="24" borderId="249"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51"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63"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51"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63" applyNumberFormat="0" applyAlignment="0" applyProtection="0"/>
    <xf numFmtId="0" fontId="3" fillId="26" borderId="253" applyNumberFormat="0" applyFont="0" applyAlignment="0" applyProtection="0"/>
    <xf numFmtId="0" fontId="36" fillId="11" borderId="249" applyNumberFormat="0" applyAlignment="0" applyProtection="0"/>
    <xf numFmtId="0" fontId="24" fillId="24"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54" applyNumberFormat="0" applyAlignment="0" applyProtection="0"/>
    <xf numFmtId="0" fontId="44" fillId="24" borderId="260" applyNumberFormat="0" applyAlignment="0" applyProtection="0"/>
    <xf numFmtId="0" fontId="36" fillId="11" borderId="246" applyNumberFormat="0" applyAlignment="0" applyProtection="0"/>
    <xf numFmtId="0" fontId="44" fillId="24" borderId="263"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170" fontId="1" fillId="0" borderId="0" applyFont="0" applyFill="0" applyBorder="0" applyAlignment="0" applyProtection="0"/>
    <xf numFmtId="0" fontId="3" fillId="26" borderId="253" applyNumberFormat="0" applyFon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54" applyNumberFormat="0" applyAlignment="0" applyProtection="0"/>
    <xf numFmtId="0" fontId="3" fillId="26" borderId="253" applyNumberFormat="0" applyFont="0" applyAlignment="0" applyProtection="0"/>
    <xf numFmtId="0" fontId="3" fillId="26" borderId="262" applyNumberFormat="0" applyFont="0" applyAlignment="0" applyProtection="0"/>
    <xf numFmtId="0" fontId="44" fillId="24" borderId="251" applyNumberFormat="0" applyAlignment="0" applyProtection="0"/>
    <xf numFmtId="0" fontId="3" fillId="26" borderId="259" applyNumberFormat="0" applyFont="0" applyAlignment="0" applyProtection="0"/>
    <xf numFmtId="0" fontId="24" fillId="24" borderId="258" applyNumberFormat="0" applyAlignment="0" applyProtection="0"/>
    <xf numFmtId="0" fontId="44" fillId="24" borderId="263"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36" fillId="11" borderId="252"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62" applyNumberFormat="0" applyFont="0" applyAlignment="0" applyProtection="0"/>
    <xf numFmtId="0" fontId="3" fillId="26" borderId="256"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24" fillId="24" borderId="258" applyNumberFormat="0" applyAlignment="0" applyProtection="0"/>
    <xf numFmtId="0" fontId="24" fillId="24" borderId="261" applyNumberFormat="0" applyAlignment="0" applyProtection="0"/>
    <xf numFmtId="0" fontId="3" fillId="26" borderId="259" applyNumberFormat="0" applyFont="0" applyAlignment="0" applyProtection="0"/>
    <xf numFmtId="0" fontId="36" fillId="11" borderId="261" applyNumberFormat="0" applyAlignment="0" applyProtection="0"/>
    <xf numFmtId="0" fontId="24" fillId="24" borderId="252" applyNumberFormat="0" applyAlignment="0" applyProtection="0"/>
    <xf numFmtId="0" fontId="3" fillId="26" borderId="259" applyNumberFormat="0" applyFont="0" applyAlignment="0" applyProtection="0"/>
    <xf numFmtId="0" fontId="36" fillId="11" borderId="261" applyNumberFormat="0" applyAlignment="0" applyProtection="0"/>
    <xf numFmtId="0" fontId="36" fillId="11" borderId="252" applyNumberForma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54"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24" fillId="24" borderId="258" applyNumberFormat="0" applyAlignment="0" applyProtection="0"/>
    <xf numFmtId="0" fontId="44" fillId="24" borderId="263" applyNumberFormat="0" applyAlignment="0" applyProtection="0"/>
    <xf numFmtId="0" fontId="36" fillId="11" borderId="261" applyNumberFormat="0" applyAlignment="0" applyProtection="0"/>
    <xf numFmtId="0" fontId="44" fillId="24" borderId="263" applyNumberFormat="0" applyAlignment="0" applyProtection="0"/>
    <xf numFmtId="0" fontId="24" fillId="24"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6" fillId="11" borderId="261" applyNumberForma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24" fillId="24" borderId="261" applyNumberFormat="0" applyAlignment="0" applyProtection="0"/>
    <xf numFmtId="0" fontId="24" fillId="24" borderId="258" applyNumberFormat="0" applyAlignment="0" applyProtection="0"/>
    <xf numFmtId="0" fontId="44" fillId="24" borderId="263" applyNumberForma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6" fillId="11"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44" fillId="24" borderId="263" applyNumberFormat="0" applyAlignment="0" applyProtection="0"/>
    <xf numFmtId="0" fontId="36" fillId="11" borderId="261" applyNumberFormat="0" applyAlignment="0" applyProtection="0"/>
    <xf numFmtId="0" fontId="3" fillId="26" borderId="262"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36" fillId="11" borderId="258" applyNumberFormat="0" applyAlignment="0" applyProtection="0"/>
    <xf numFmtId="0" fontId="44" fillId="24" borderId="263" applyNumberFormat="0" applyAlignment="0" applyProtection="0"/>
    <xf numFmtId="0" fontId="36" fillId="11" borderId="258" applyNumberFormat="0" applyAlignment="0" applyProtection="0"/>
    <xf numFmtId="0" fontId="36" fillId="11" borderId="261" applyNumberFormat="0" applyAlignment="0" applyProtection="0"/>
    <xf numFmtId="0" fontId="3" fillId="26" borderId="259" applyNumberFormat="0" applyFont="0" applyAlignment="0" applyProtection="0"/>
    <xf numFmtId="0" fontId="44" fillId="24" borderId="260"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44" fillId="24" borderId="263" applyNumberFormat="0" applyAlignment="0" applyProtection="0"/>
    <xf numFmtId="0" fontId="24" fillId="24" borderId="258" applyNumberFormat="0" applyAlignment="0" applyProtection="0"/>
    <xf numFmtId="0" fontId="36" fillId="11" borderId="258"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36" fillId="11" borderId="258"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58" applyNumberFormat="0" applyAlignment="0" applyProtection="0"/>
    <xf numFmtId="0" fontId="24" fillId="24" borderId="261"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6" fillId="11" borderId="258" applyNumberFormat="0" applyAlignment="0" applyProtection="0"/>
    <xf numFmtId="0" fontId="36" fillId="11" borderId="258" applyNumberFormat="0" applyAlignment="0" applyProtection="0"/>
    <xf numFmtId="0" fontId="24" fillId="24" borderId="258" applyNumberFormat="0" applyAlignment="0" applyProtection="0"/>
    <xf numFmtId="0" fontId="44" fillId="24" borderId="260" applyNumberFormat="0" applyAlignment="0" applyProtection="0"/>
    <xf numFmtId="0" fontId="24" fillId="24"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6" fillId="11"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44" fillId="24" borderId="263" applyNumberFormat="0" applyAlignment="0" applyProtection="0"/>
    <xf numFmtId="0" fontId="44" fillId="24" borderId="263" applyNumberFormat="0" applyAlignment="0" applyProtection="0"/>
    <xf numFmtId="0" fontId="36" fillId="11" borderId="261" applyNumberFormat="0" applyAlignment="0" applyProtection="0"/>
    <xf numFmtId="0" fontId="24" fillId="24" borderId="261" applyNumberFormat="0" applyAlignment="0" applyProtection="0"/>
    <xf numFmtId="0" fontId="24" fillId="24" borderId="261" applyNumberFormat="0" applyAlignment="0" applyProtection="0"/>
    <xf numFmtId="0" fontId="36" fillId="11"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24" fillId="24" borderId="258" applyNumberFormat="0" applyAlignment="0" applyProtection="0"/>
    <xf numFmtId="0" fontId="36" fillId="11" borderId="261" applyNumberFormat="0" applyAlignment="0" applyProtection="0"/>
    <xf numFmtId="0" fontId="24" fillId="24" borderId="258" applyNumberFormat="0" applyAlignment="0" applyProtection="0"/>
    <xf numFmtId="0" fontId="3" fillId="26" borderId="262"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36" fillId="11" borderId="258" applyNumberFormat="0" applyAlignment="0" applyProtection="0"/>
    <xf numFmtId="0" fontId="36" fillId="11"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6" fillId="11" borderId="258" applyNumberFormat="0" applyAlignment="0" applyProtection="0"/>
    <xf numFmtId="0" fontId="36" fillId="11" borderId="258" applyNumberFormat="0" applyAlignment="0" applyProtection="0"/>
    <xf numFmtId="0" fontId="3" fillId="26" borderId="259" applyNumberFormat="0" applyFont="0" applyAlignment="0" applyProtection="0"/>
    <xf numFmtId="0" fontId="36" fillId="11" borderId="261" applyNumberFormat="0" applyAlignment="0" applyProtection="0"/>
    <xf numFmtId="0" fontId="24" fillId="24" borderId="261" applyNumberFormat="0" applyAlignment="0" applyProtection="0"/>
    <xf numFmtId="0" fontId="44" fillId="24" borderId="263"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6" fillId="11" borderId="261" applyNumberFormat="0" applyAlignment="0" applyProtection="0"/>
    <xf numFmtId="0" fontId="24" fillId="24"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36" fillId="11" borderId="252" applyNumberFormat="0" applyAlignment="0" applyProtection="0"/>
    <xf numFmtId="0" fontId="24" fillId="24" borderId="258" applyNumberFormat="0" applyAlignment="0" applyProtection="0"/>
    <xf numFmtId="0" fontId="24" fillId="24" borderId="252" applyNumberFormat="0" applyAlignment="0" applyProtection="0"/>
    <xf numFmtId="0" fontId="3" fillId="26" borderId="259" applyNumberFormat="0" applyFon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6" fillId="11" borderId="26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59"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6" fillId="11" borderId="261" applyNumberFormat="0" applyAlignment="0" applyProtection="0"/>
    <xf numFmtId="0" fontId="36" fillId="11" borderId="261" applyNumberFormat="0" applyAlignment="0" applyProtection="0"/>
    <xf numFmtId="0" fontId="24" fillId="24"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36" fillId="11" borderId="261" applyNumberFormat="0" applyAlignment="0" applyProtection="0"/>
    <xf numFmtId="0" fontId="44" fillId="24" borderId="263" applyNumberFormat="0" applyAlignment="0" applyProtection="0"/>
    <xf numFmtId="0" fontId="3" fillId="26" borderId="262" applyNumberFormat="0" applyFont="0" applyAlignment="0" applyProtection="0"/>
    <xf numFmtId="0" fontId="24" fillId="24" borderId="261" applyNumberFormat="0" applyAlignment="0" applyProtection="0"/>
    <xf numFmtId="0" fontId="44" fillId="24" borderId="260" applyNumberFormat="0" applyAlignment="0" applyProtection="0"/>
    <xf numFmtId="0" fontId="24" fillId="24" borderId="258" applyNumberFormat="0" applyAlignment="0" applyProtection="0"/>
    <xf numFmtId="0" fontId="44" fillId="24" borderId="263" applyNumberFormat="0" applyAlignment="0" applyProtection="0"/>
    <xf numFmtId="0" fontId="24" fillId="24"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24" fillId="24" borderId="249" applyNumberFormat="0" applyAlignment="0" applyProtection="0"/>
    <xf numFmtId="0" fontId="44" fillId="24" borderId="251" applyNumberFormat="0" applyAlignment="0" applyProtection="0"/>
    <xf numFmtId="0" fontId="36" fillId="11"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6" fillId="11" borderId="249" applyNumberFormat="0" applyAlignment="0" applyProtection="0"/>
    <xf numFmtId="0" fontId="36" fillId="11" borderId="249" applyNumberFormat="0" applyAlignment="0" applyProtection="0"/>
    <xf numFmtId="0" fontId="24" fillId="24"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24" fillId="24" borderId="249" applyNumberFormat="0" applyAlignment="0" applyProtection="0"/>
    <xf numFmtId="0" fontId="36" fillId="11" borderId="249"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24" fillId="24"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6" fillId="11" borderId="249" applyNumberFormat="0" applyAlignment="0" applyProtection="0"/>
    <xf numFmtId="0" fontId="36" fillId="11"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24" fillId="24"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24" fillId="24" borderId="249" applyNumberFormat="0" applyAlignment="0" applyProtection="0"/>
    <xf numFmtId="0" fontId="36" fillId="11"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24" fillId="24" borderId="249" applyNumberFormat="0" applyAlignment="0" applyProtection="0"/>
    <xf numFmtId="0" fontId="3" fillId="26" borderId="250" applyNumberFormat="0" applyFont="0" applyAlignment="0" applyProtection="0"/>
    <xf numFmtId="0" fontId="36" fillId="11" borderId="249"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59" applyNumberFormat="0" applyFon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44" fillId="24" borderId="263" applyNumberFormat="0" applyAlignment="0" applyProtection="0"/>
    <xf numFmtId="0" fontId="36" fillId="11" borderId="261"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60" applyNumberFormat="0" applyAlignment="0" applyProtection="0"/>
    <xf numFmtId="0" fontId="44" fillId="24" borderId="263" applyNumberFormat="0" applyAlignment="0" applyProtection="0"/>
    <xf numFmtId="0" fontId="24" fillId="24" borderId="249" applyNumberFormat="0" applyAlignment="0" applyProtection="0"/>
    <xf numFmtId="0" fontId="44" fillId="24" borderId="251" applyNumberFormat="0" applyAlignment="0" applyProtection="0"/>
    <xf numFmtId="0" fontId="3" fillId="26" borderId="247"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24" fillId="24" borderId="252" applyNumberFormat="0" applyAlignment="0" applyProtection="0"/>
    <xf numFmtId="0" fontId="24" fillId="24" borderId="249" applyNumberFormat="0" applyAlignment="0" applyProtection="0"/>
    <xf numFmtId="0" fontId="24" fillId="24" borderId="249"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6" fillId="11" borderId="249" applyNumberFormat="0" applyAlignment="0" applyProtection="0"/>
    <xf numFmtId="0" fontId="44" fillId="24" borderId="263" applyNumberFormat="0" applyAlignment="0" applyProtection="0"/>
    <xf numFmtId="0" fontId="44" fillId="24" borderId="260" applyNumberFormat="0" applyAlignment="0" applyProtection="0"/>
    <xf numFmtId="0" fontId="44" fillId="24" borderId="254" applyNumberFormat="0" applyAlignment="0" applyProtection="0"/>
    <xf numFmtId="0" fontId="44" fillId="24" borderId="257" applyNumberFormat="0" applyAlignment="0" applyProtection="0"/>
    <xf numFmtId="0" fontId="36" fillId="11" borderId="249"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44" fillId="24" borderId="251"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54"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8" applyNumberFormat="0" applyAlignment="0" applyProtection="0"/>
    <xf numFmtId="0" fontId="24" fillId="24" borderId="258" applyNumberFormat="0" applyAlignment="0" applyProtection="0"/>
    <xf numFmtId="0" fontId="44" fillId="24" borderId="260" applyNumberFormat="0" applyAlignment="0" applyProtection="0"/>
    <xf numFmtId="0" fontId="44" fillId="24" borderId="263"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46" applyNumberFormat="0" applyAlignment="0" applyProtection="0"/>
    <xf numFmtId="0" fontId="24" fillId="24" borderId="249" applyNumberFormat="0" applyAlignment="0" applyProtection="0"/>
    <xf numFmtId="0" fontId="3" fillId="26" borderId="262"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24" fillId="24" borderId="249"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53" applyNumberFormat="0" applyFont="0" applyAlignment="0" applyProtection="0"/>
    <xf numFmtId="0" fontId="24" fillId="24" borderId="249"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24" fillId="24" borderId="252" applyNumberFormat="0" applyAlignment="0" applyProtection="0"/>
    <xf numFmtId="0" fontId="24" fillId="24" borderId="249"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0"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62" applyNumberFormat="0" applyFont="0" applyAlignment="0" applyProtection="0"/>
    <xf numFmtId="0" fontId="3" fillId="26" borderId="256"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6" applyNumberFormat="0" applyFont="0" applyAlignment="0" applyProtection="0"/>
    <xf numFmtId="0" fontId="3" fillId="26" borderId="262" applyNumberFormat="0" applyFont="0" applyAlignment="0" applyProtection="0"/>
    <xf numFmtId="0" fontId="44" fillId="24" borderId="251" applyNumberFormat="0" applyAlignment="0" applyProtection="0"/>
    <xf numFmtId="0" fontId="36" fillId="11" borderId="261" applyNumberFormat="0" applyAlignment="0" applyProtection="0"/>
    <xf numFmtId="0" fontId="36" fillId="11" borderId="252"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44" fillId="24" borderId="254"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44" fillId="24" borderId="260" applyNumberFormat="0" applyAlignment="0" applyProtection="0"/>
    <xf numFmtId="0" fontId="3" fillId="26" borderId="262"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58" applyNumberForma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6" fillId="11" borderId="249" applyNumberFormat="0" applyAlignment="0" applyProtection="0"/>
    <xf numFmtId="0" fontId="3" fillId="26" borderId="250" applyNumberFormat="0" applyFont="0" applyAlignment="0" applyProtection="0"/>
    <xf numFmtId="0" fontId="24" fillId="24" borderId="243" applyNumberFormat="0" applyAlignment="0" applyProtection="0"/>
    <xf numFmtId="0" fontId="44" fillId="24" borderId="251" applyNumberFormat="0" applyAlignment="0" applyProtection="0"/>
    <xf numFmtId="0" fontId="36" fillId="11"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24" fillId="24" borderId="252" applyNumberFormat="0" applyAlignment="0" applyProtection="0"/>
    <xf numFmtId="0" fontId="3" fillId="26" borderId="259" applyNumberFormat="0" applyFont="0" applyAlignment="0" applyProtection="0"/>
    <xf numFmtId="0" fontId="3" fillId="26" borderId="244" applyNumberFormat="0" applyFont="0" applyAlignment="0" applyProtection="0"/>
    <xf numFmtId="0" fontId="44" fillId="24" borderId="251"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44" fillId="24" borderId="245" applyNumberFormat="0" applyAlignment="0" applyProtection="0"/>
    <xf numFmtId="0" fontId="36" fillId="11" borderId="243" applyNumberFormat="0" applyAlignment="0" applyProtection="0"/>
    <xf numFmtId="0" fontId="36" fillId="11" borderId="249" applyNumberFormat="0" applyAlignment="0" applyProtection="0"/>
    <xf numFmtId="0" fontId="3" fillId="26" borderId="244"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24" fillId="24" borderId="243" applyNumberFormat="0" applyAlignment="0" applyProtection="0"/>
    <xf numFmtId="0" fontId="44" fillId="24" borderId="248" applyNumberFormat="0" applyAlignment="0" applyProtection="0"/>
    <xf numFmtId="0" fontId="3" fillId="26" borderId="250" applyNumberFormat="0" applyFont="0" applyAlignment="0" applyProtection="0"/>
    <xf numFmtId="0" fontId="36" fillId="11" borderId="249" applyNumberFormat="0" applyAlignment="0" applyProtection="0"/>
    <xf numFmtId="0" fontId="44" fillId="24" borderId="245" applyNumberFormat="0" applyAlignment="0" applyProtection="0"/>
    <xf numFmtId="0" fontId="36" fillId="11" borderId="243" applyNumberFormat="0" applyAlignment="0" applyProtection="0"/>
    <xf numFmtId="0" fontId="3" fillId="26" borderId="250" applyNumberFormat="0" applyFont="0" applyAlignment="0" applyProtection="0"/>
    <xf numFmtId="0" fontId="24" fillId="24" borderId="249"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7" applyNumberFormat="0" applyFont="0" applyAlignment="0" applyProtection="0"/>
    <xf numFmtId="0" fontId="3" fillId="26" borderId="250" applyNumberFormat="0" applyFont="0" applyAlignment="0" applyProtection="0"/>
    <xf numFmtId="0" fontId="3" fillId="26" borderId="247"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44" fillId="24" borderId="251"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6" fillId="11" borderId="243" applyNumberFormat="0" applyAlignment="0" applyProtection="0"/>
    <xf numFmtId="0" fontId="24" fillId="24" borderId="249" applyNumberFormat="0" applyAlignment="0" applyProtection="0"/>
    <xf numFmtId="0" fontId="36" fillId="11" borderId="261" applyNumberFormat="0" applyAlignment="0" applyProtection="0"/>
    <xf numFmtId="0" fontId="3" fillId="26" borderId="253" applyNumberFormat="0" applyFont="0" applyAlignment="0" applyProtection="0"/>
    <xf numFmtId="0" fontId="36" fillId="11" borderId="243"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44" fillId="24" borderId="254" applyNumberFormat="0" applyAlignment="0" applyProtection="0"/>
    <xf numFmtId="0" fontId="24" fillId="24" borderId="243" applyNumberFormat="0" applyAlignment="0" applyProtection="0"/>
    <xf numFmtId="0" fontId="36" fillId="11" borderId="261" applyNumberFormat="0" applyAlignment="0" applyProtection="0"/>
    <xf numFmtId="0" fontId="3" fillId="26" borderId="244" applyNumberFormat="0" applyFont="0" applyAlignment="0" applyProtection="0"/>
    <xf numFmtId="0" fontId="24" fillId="24" borderId="243" applyNumberFormat="0" applyAlignment="0" applyProtection="0"/>
    <xf numFmtId="0" fontId="44" fillId="24" borderId="245" applyNumberFormat="0" applyAlignment="0" applyProtection="0"/>
    <xf numFmtId="0" fontId="3" fillId="26" borderId="253" applyNumberFormat="0" applyFont="0" applyAlignment="0" applyProtection="0"/>
    <xf numFmtId="0" fontId="36" fillId="11" borderId="258" applyNumberFormat="0" applyAlignment="0" applyProtection="0"/>
    <xf numFmtId="0" fontId="3" fillId="26" borderId="250" applyNumberFormat="0" applyFont="0" applyAlignment="0" applyProtection="0"/>
    <xf numFmtId="0" fontId="3" fillId="26" borderId="250" applyNumberFormat="0" applyFont="0" applyAlignment="0" applyProtection="0"/>
    <xf numFmtId="170" fontId="3" fillId="0" borderId="0" applyFont="0" applyFill="0" applyBorder="0" applyAlignment="0" applyProtection="0"/>
    <xf numFmtId="0" fontId="3" fillId="26" borderId="244"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5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7"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50" applyNumberFormat="0" applyFont="0" applyAlignment="0" applyProtection="0"/>
    <xf numFmtId="0" fontId="44" fillId="24" borderId="245" applyNumberFormat="0" applyAlignment="0" applyProtection="0"/>
    <xf numFmtId="0" fontId="3" fillId="26" borderId="250" applyNumberFormat="0" applyFont="0" applyAlignment="0" applyProtection="0"/>
    <xf numFmtId="0" fontId="44" fillId="24" borderId="248" applyNumberFormat="0" applyAlignment="0" applyProtection="0"/>
    <xf numFmtId="170" fontId="3" fillId="0" borderId="0" applyFont="0" applyFill="0" applyBorder="0" applyAlignment="0" applyProtection="0"/>
    <xf numFmtId="0" fontId="24" fillId="24" borderId="249" applyNumberFormat="0" applyAlignment="0" applyProtection="0"/>
    <xf numFmtId="0" fontId="3" fillId="26" borderId="262"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4" fillId="24" borderId="260" applyNumberFormat="0" applyAlignment="0" applyProtection="0"/>
    <xf numFmtId="0" fontId="3" fillId="26" borderId="244" applyNumberFormat="0" applyFont="0" applyAlignment="0" applyProtection="0"/>
    <xf numFmtId="0" fontId="36" fillId="11" borderId="252"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52" applyNumberFormat="0" applyAlignment="0" applyProtection="0"/>
    <xf numFmtId="0" fontId="3" fillId="26" borderId="247" applyNumberFormat="0" applyFont="0" applyAlignment="0" applyProtection="0"/>
    <xf numFmtId="170" fontId="3" fillId="0" borderId="0" applyFont="0" applyFill="0" applyBorder="0" applyAlignment="0" applyProtection="0"/>
    <xf numFmtId="0" fontId="24" fillId="24" borderId="252" applyNumberFormat="0" applyAlignment="0" applyProtection="0"/>
    <xf numFmtId="0" fontId="44" fillId="24" borderId="251"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26" borderId="253"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44"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36" fillId="11" borderId="246"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44" fillId="24" borderId="263"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24" fillId="24" borderId="243" applyNumberFormat="0" applyAlignment="0" applyProtection="0"/>
    <xf numFmtId="0" fontId="36" fillId="11" borderId="249" applyNumberFormat="0" applyAlignment="0" applyProtection="0"/>
    <xf numFmtId="0" fontId="3" fillId="26" borderId="250" applyNumberFormat="0" applyFont="0" applyAlignment="0" applyProtection="0"/>
    <xf numFmtId="0" fontId="24" fillId="24" borderId="243" applyNumberFormat="0" applyAlignment="0" applyProtection="0"/>
    <xf numFmtId="0" fontId="24" fillId="24" borderId="249" applyNumberFormat="0" applyAlignment="0" applyProtection="0"/>
    <xf numFmtId="0" fontId="24" fillId="24" borderId="24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43" applyNumberFormat="0" applyAlignment="0" applyProtection="0"/>
    <xf numFmtId="0" fontId="36" fillId="11" borderId="249"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44" fillId="24" borderId="248" applyNumberFormat="0" applyAlignment="0" applyProtection="0"/>
    <xf numFmtId="0" fontId="3" fillId="26" borderId="253" applyNumberFormat="0" applyFont="0" applyAlignment="0" applyProtection="0"/>
    <xf numFmtId="0" fontId="24" fillId="24" borderId="243" applyNumberFormat="0" applyAlignment="0" applyProtection="0"/>
    <xf numFmtId="0" fontId="44" fillId="24" borderId="245" applyNumberFormat="0" applyAlignment="0" applyProtection="0"/>
    <xf numFmtId="0" fontId="36" fillId="11" borderId="243" applyNumberFormat="0" applyAlignment="0" applyProtection="0"/>
    <xf numFmtId="0" fontId="3" fillId="26" borderId="244" applyNumberFormat="0" applyFont="0" applyAlignment="0" applyProtection="0"/>
    <xf numFmtId="0" fontId="44" fillId="24" borderId="260"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61" applyNumberFormat="0" applyAlignment="0" applyProtection="0"/>
    <xf numFmtId="0" fontId="44" fillId="24" borderId="260" applyNumberFormat="0" applyAlignment="0" applyProtection="0"/>
    <xf numFmtId="0" fontId="3" fillId="26" borderId="244"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24" fillId="24" borderId="261" applyNumberFormat="0" applyAlignment="0" applyProtection="0"/>
    <xf numFmtId="0" fontId="36" fillId="11" borderId="246" applyNumberFormat="0" applyAlignment="0" applyProtection="0"/>
    <xf numFmtId="0" fontId="36" fillId="11" borderId="258" applyNumberFormat="0" applyAlignment="0" applyProtection="0"/>
    <xf numFmtId="0" fontId="3" fillId="26" borderId="253" applyNumberFormat="0" applyFont="0" applyAlignment="0" applyProtection="0"/>
    <xf numFmtId="0" fontId="36" fillId="11" borderId="243" applyNumberFormat="0" applyAlignment="0" applyProtection="0"/>
    <xf numFmtId="0" fontId="36" fillId="11" borderId="243" applyNumberFormat="0" applyAlignment="0" applyProtection="0"/>
    <xf numFmtId="0" fontId="44" fillId="24" borderId="245" applyNumberFormat="0" applyAlignment="0" applyProtection="0"/>
    <xf numFmtId="0" fontId="36" fillId="11" borderId="249" applyNumberFormat="0" applyAlignment="0" applyProtection="0"/>
    <xf numFmtId="0" fontId="44" fillId="24" borderId="251" applyNumberFormat="0" applyAlignment="0" applyProtection="0"/>
    <xf numFmtId="0" fontId="36" fillId="11" borderId="261" applyNumberFormat="0" applyAlignment="0" applyProtection="0"/>
    <xf numFmtId="0" fontId="24" fillId="24" borderId="252" applyNumberFormat="0" applyAlignment="0" applyProtection="0"/>
    <xf numFmtId="0" fontId="3" fillId="26" borderId="244" applyNumberFormat="0" applyFont="0" applyAlignment="0" applyProtection="0"/>
    <xf numFmtId="0" fontId="24" fillId="24" borderId="249" applyNumberFormat="0" applyAlignment="0" applyProtection="0"/>
    <xf numFmtId="0" fontId="44" fillId="24" borderId="245"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58" applyNumberFormat="0" applyAlignment="0" applyProtection="0"/>
    <xf numFmtId="0" fontId="3" fillId="26" borderId="244" applyNumberFormat="0" applyFont="0" applyAlignment="0" applyProtection="0"/>
    <xf numFmtId="0" fontId="24" fillId="24" borderId="261" applyNumberFormat="0" applyAlignment="0" applyProtection="0"/>
    <xf numFmtId="0" fontId="24" fillId="24" borderId="252" applyNumberFormat="0" applyAlignment="0" applyProtection="0"/>
    <xf numFmtId="0" fontId="24" fillId="24" borderId="243" applyNumberFormat="0" applyAlignment="0" applyProtection="0"/>
    <xf numFmtId="0" fontId="44" fillId="24" borderId="251" applyNumberFormat="0" applyAlignment="0" applyProtection="0"/>
    <xf numFmtId="0" fontId="24" fillId="24" borderId="252"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44" fillId="24" borderId="260" applyNumberFormat="0" applyAlignment="0" applyProtection="0"/>
    <xf numFmtId="0" fontId="3" fillId="26" borderId="244"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44" applyNumberFormat="0" applyFont="0" applyAlignment="0" applyProtection="0"/>
    <xf numFmtId="0" fontId="36" fillId="11" borderId="249" applyNumberFormat="0" applyAlignment="0" applyProtection="0"/>
    <xf numFmtId="0" fontId="36" fillId="11" borderId="243"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53" applyNumberFormat="0" applyFont="0" applyAlignment="0" applyProtection="0"/>
    <xf numFmtId="0" fontId="36" fillId="11" borderId="249" applyNumberFormat="0" applyAlignment="0" applyProtection="0"/>
    <xf numFmtId="0" fontId="3" fillId="26" borderId="247" applyNumberFormat="0" applyFont="0" applyAlignment="0" applyProtection="0"/>
    <xf numFmtId="0" fontId="3" fillId="26" borderId="253" applyNumberFormat="0" applyFont="0" applyAlignment="0" applyProtection="0"/>
    <xf numFmtId="0" fontId="44" fillId="24" borderId="263"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6" fillId="11" borderId="258" applyNumberFormat="0" applyAlignment="0" applyProtection="0"/>
    <xf numFmtId="0" fontId="36" fillId="11" borderId="258" applyNumberFormat="0" applyAlignment="0" applyProtection="0"/>
    <xf numFmtId="0" fontId="3" fillId="26" borderId="253"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24" fillId="24" borderId="261" applyNumberForma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44" applyNumberFormat="0" applyFont="0" applyAlignment="0" applyProtection="0"/>
    <xf numFmtId="0" fontId="3" fillId="26" borderId="253" applyNumberFormat="0" applyFont="0" applyAlignment="0" applyProtection="0"/>
    <xf numFmtId="0" fontId="44" fillId="24" borderId="245" applyNumberForma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24" fillId="24" borderId="252" applyNumberFormat="0" applyAlignment="0" applyProtection="0"/>
    <xf numFmtId="0" fontId="3" fillId="26" borderId="253" applyNumberFormat="0" applyFont="0" applyAlignment="0" applyProtection="0"/>
    <xf numFmtId="0" fontId="3" fillId="26" borderId="259" applyNumberFormat="0" applyFont="0" applyAlignment="0" applyProtection="0"/>
    <xf numFmtId="0" fontId="3" fillId="26" borderId="244"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 fillId="26" borderId="259" applyNumberFormat="0" applyFont="0" applyAlignment="0" applyProtection="0"/>
    <xf numFmtId="0" fontId="44" fillId="24" borderId="245" applyNumberFormat="0" applyAlignment="0" applyProtection="0"/>
    <xf numFmtId="0" fontId="24" fillId="24" borderId="246" applyNumberFormat="0" applyAlignment="0" applyProtection="0"/>
    <xf numFmtId="0" fontId="44" fillId="24" borderId="26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44" fillId="24" borderId="254" applyNumberFormat="0" applyAlignment="0" applyProtection="0"/>
    <xf numFmtId="0" fontId="36" fillId="11" borderId="252"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7" applyNumberFormat="0" applyFont="0" applyAlignment="0" applyProtection="0"/>
    <xf numFmtId="0" fontId="24" fillId="24" borderId="261" applyNumberFormat="0" applyAlignment="0" applyProtection="0"/>
    <xf numFmtId="0" fontId="44" fillId="24" borderId="251" applyNumberFormat="0" applyAlignment="0" applyProtection="0"/>
    <xf numFmtId="0" fontId="36" fillId="11" borderId="252" applyNumberFormat="0" applyAlignment="0" applyProtection="0"/>
    <xf numFmtId="0" fontId="36" fillId="11" borderId="243" applyNumberFormat="0" applyAlignment="0" applyProtection="0"/>
    <xf numFmtId="0" fontId="24" fillId="24" borderId="252" applyNumberFormat="0" applyAlignment="0" applyProtection="0"/>
    <xf numFmtId="0" fontId="36" fillId="11" borderId="255" applyNumberFormat="0" applyAlignment="0" applyProtection="0"/>
    <xf numFmtId="0" fontId="3" fillId="26" borderId="250" applyNumberFormat="0" applyFont="0" applyAlignment="0" applyProtection="0"/>
    <xf numFmtId="0" fontId="36" fillId="11" borderId="252"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53"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36" fillId="11" borderId="243" applyNumberFormat="0" applyAlignment="0" applyProtection="0"/>
    <xf numFmtId="0" fontId="36" fillId="11" borderId="249" applyNumberFormat="0" applyAlignment="0" applyProtection="0"/>
    <xf numFmtId="0" fontId="36" fillId="11" borderId="249"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6" fillId="11" borderId="252" applyNumberFormat="0" applyAlignment="0" applyProtection="0"/>
    <xf numFmtId="0" fontId="24" fillId="24" borderId="258" applyNumberFormat="0" applyAlignment="0" applyProtection="0"/>
    <xf numFmtId="0" fontId="44" fillId="24" borderId="245" applyNumberFormat="0" applyAlignment="0" applyProtection="0"/>
    <xf numFmtId="0" fontId="24" fillId="24" borderId="249" applyNumberFormat="0" applyAlignment="0" applyProtection="0"/>
    <xf numFmtId="0" fontId="3" fillId="26" borderId="262" applyNumberFormat="0" applyFont="0" applyAlignment="0" applyProtection="0"/>
    <xf numFmtId="0" fontId="36" fillId="11" borderId="261" applyNumberFormat="0" applyAlignment="0" applyProtection="0"/>
    <xf numFmtId="0" fontId="24" fillId="24" borderId="261" applyNumberFormat="0" applyAlignment="0" applyProtection="0"/>
    <xf numFmtId="0" fontId="24" fillId="24" borderId="252"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44" applyNumberFormat="0" applyFont="0" applyAlignment="0" applyProtection="0"/>
    <xf numFmtId="0" fontId="24" fillId="24" borderId="255" applyNumberFormat="0" applyAlignment="0" applyProtection="0"/>
    <xf numFmtId="0" fontId="3" fillId="26" borderId="244" applyNumberFormat="0" applyFont="0" applyAlignment="0" applyProtection="0"/>
    <xf numFmtId="0" fontId="24" fillId="24" borderId="249" applyNumberFormat="0" applyAlignment="0" applyProtection="0"/>
    <xf numFmtId="0" fontId="44" fillId="24" borderId="245" applyNumberFormat="0" applyAlignment="0" applyProtection="0"/>
    <xf numFmtId="0" fontId="44" fillId="24" borderId="245" applyNumberFormat="0" applyAlignment="0" applyProtection="0"/>
    <xf numFmtId="0" fontId="24" fillId="24" borderId="252" applyNumberFormat="0" applyAlignment="0" applyProtection="0"/>
    <xf numFmtId="0" fontId="44" fillId="24" borderId="260" applyNumberFormat="0" applyAlignment="0" applyProtection="0"/>
    <xf numFmtId="0" fontId="44" fillId="24" borderId="254" applyNumberFormat="0" applyAlignment="0" applyProtection="0"/>
    <xf numFmtId="0" fontId="44" fillId="24" borderId="251" applyNumberFormat="0" applyAlignment="0" applyProtection="0"/>
    <xf numFmtId="0" fontId="36" fillId="11" borderId="258"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58" applyNumberFormat="0" applyAlignment="0" applyProtection="0"/>
    <xf numFmtId="0" fontId="36" fillId="11" borderId="243" applyNumberFormat="0" applyAlignment="0" applyProtection="0"/>
    <xf numFmtId="0" fontId="3" fillId="26" borderId="244" applyNumberFormat="0" applyFont="0" applyAlignment="0" applyProtection="0"/>
    <xf numFmtId="0" fontId="44" fillId="24" borderId="251" applyNumberFormat="0" applyAlignment="0" applyProtection="0"/>
    <xf numFmtId="0" fontId="44" fillId="24" borderId="251" applyNumberFormat="0" applyAlignment="0" applyProtection="0"/>
    <xf numFmtId="0" fontId="44" fillId="24" borderId="245" applyNumberFormat="0" applyAlignment="0" applyProtection="0"/>
    <xf numFmtId="0" fontId="36" fillId="11" borderId="249"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44" fillId="24" borderId="260"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44" fillId="24" borderId="257"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50" applyNumberFormat="0" applyFont="0" applyAlignment="0" applyProtection="0"/>
    <xf numFmtId="0" fontId="36" fillId="11" borderId="243" applyNumberFormat="0" applyAlignment="0" applyProtection="0"/>
    <xf numFmtId="0" fontId="44" fillId="24" borderId="245" applyNumberFormat="0" applyAlignment="0" applyProtection="0"/>
    <xf numFmtId="0" fontId="24" fillId="24" borderId="252"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58" applyNumberFormat="0" applyAlignment="0" applyProtection="0"/>
    <xf numFmtId="0" fontId="36" fillId="11" borderId="243"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43" applyNumberForma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24" fillId="24" borderId="252" applyNumberFormat="0" applyAlignment="0" applyProtection="0"/>
    <xf numFmtId="0" fontId="44" fillId="24" borderId="263" applyNumberFormat="0" applyAlignment="0" applyProtection="0"/>
    <xf numFmtId="0" fontId="3" fillId="26" borderId="253" applyNumberFormat="0" applyFont="0" applyAlignment="0" applyProtection="0"/>
    <xf numFmtId="0" fontId="36" fillId="11" borderId="249" applyNumberFormat="0" applyAlignment="0" applyProtection="0"/>
    <xf numFmtId="0" fontId="44" fillId="24" borderId="254"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44" fillId="24" borderId="245" applyNumberFormat="0" applyAlignment="0" applyProtection="0"/>
    <xf numFmtId="0" fontId="36" fillId="11" borderId="261" applyNumberFormat="0" applyAlignment="0" applyProtection="0"/>
    <xf numFmtId="0" fontId="36" fillId="11" borderId="243" applyNumberFormat="0" applyAlignment="0" applyProtection="0"/>
    <xf numFmtId="0" fontId="44" fillId="24" borderId="245" applyNumberFormat="0" applyAlignment="0" applyProtection="0"/>
    <xf numFmtId="0" fontId="24" fillId="24" borderId="261" applyNumberFormat="0" applyAlignment="0" applyProtection="0"/>
    <xf numFmtId="0" fontId="3" fillId="26" borderId="244" applyNumberFormat="0" applyFont="0" applyAlignment="0" applyProtection="0"/>
    <xf numFmtId="0" fontId="36" fillId="11" borderId="249" applyNumberFormat="0" applyAlignment="0" applyProtection="0"/>
    <xf numFmtId="0" fontId="3" fillId="26" borderId="259"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53"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44" fillId="24" borderId="245" applyNumberFormat="0" applyAlignment="0" applyProtection="0"/>
    <xf numFmtId="0" fontId="3" fillId="26" borderId="253" applyNumberFormat="0" applyFont="0" applyAlignment="0" applyProtection="0"/>
    <xf numFmtId="0" fontId="36" fillId="11" borderId="243" applyNumberForma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43" applyNumberFormat="0" applyAlignment="0" applyProtection="0"/>
    <xf numFmtId="43" fontId="1" fillId="0" borderId="0" applyFont="0" applyFill="0" applyBorder="0" applyAlignment="0" applyProtection="0"/>
    <xf numFmtId="0" fontId="24" fillId="24" borderId="243" applyNumberFormat="0" applyAlignment="0" applyProtection="0"/>
    <xf numFmtId="0" fontId="3" fillId="26" borderId="250" applyNumberFormat="0" applyFont="0" applyAlignment="0" applyProtection="0"/>
    <xf numFmtId="0" fontId="36" fillId="11" borderId="243" applyNumberFormat="0" applyAlignment="0" applyProtection="0"/>
    <xf numFmtId="0" fontId="3" fillId="26" borderId="253" applyNumberFormat="0" applyFont="0" applyAlignment="0" applyProtection="0"/>
    <xf numFmtId="0" fontId="24" fillId="24" borderId="243" applyNumberFormat="0" applyAlignment="0" applyProtection="0"/>
    <xf numFmtId="0" fontId="3" fillId="26" borderId="259"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52" applyNumberFormat="0" applyAlignment="0" applyProtection="0"/>
    <xf numFmtId="0" fontId="3" fillId="26" borderId="262" applyNumberFormat="0" applyFont="0" applyAlignment="0" applyProtection="0"/>
    <xf numFmtId="0" fontId="36" fillId="11" borderId="249" applyNumberFormat="0" applyAlignment="0" applyProtection="0"/>
    <xf numFmtId="0" fontId="44" fillId="24" borderId="251" applyNumberFormat="0" applyAlignment="0" applyProtection="0"/>
    <xf numFmtId="0" fontId="36" fillId="11" borderId="243" applyNumberFormat="0" applyAlignment="0" applyProtection="0"/>
    <xf numFmtId="0" fontId="44" fillId="24" borderId="251" applyNumberFormat="0" applyAlignment="0" applyProtection="0"/>
    <xf numFmtId="0" fontId="44" fillId="24" borderId="263" applyNumberFormat="0" applyAlignment="0" applyProtection="0"/>
    <xf numFmtId="0" fontId="3" fillId="26" borderId="244"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36" fillId="11" borderId="243" applyNumberFormat="0" applyAlignment="0" applyProtection="0"/>
    <xf numFmtId="0" fontId="36" fillId="11" borderId="243" applyNumberFormat="0" applyAlignment="0" applyProtection="0"/>
    <xf numFmtId="0" fontId="24" fillId="24" borderId="243" applyNumberFormat="0" applyAlignment="0" applyProtection="0"/>
    <xf numFmtId="0" fontId="44" fillId="24" borderId="263" applyNumberFormat="0" applyAlignment="0" applyProtection="0"/>
    <xf numFmtId="0" fontId="36" fillId="11" borderId="243"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44" fillId="24" borderId="254" applyNumberFormat="0" applyAlignment="0" applyProtection="0"/>
    <xf numFmtId="0" fontId="3" fillId="26" borderId="244"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44" fillId="24" borderId="251" applyNumberFormat="0" applyAlignment="0" applyProtection="0"/>
    <xf numFmtId="0" fontId="24" fillId="24" borderId="243" applyNumberFormat="0" applyAlignment="0" applyProtection="0"/>
    <xf numFmtId="0" fontId="36" fillId="11" borderId="261"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36" fillId="11" borderId="249"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36" fillId="11" borderId="252" applyNumberFormat="0" applyAlignment="0" applyProtection="0"/>
    <xf numFmtId="0" fontId="36" fillId="11" borderId="249"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50" applyNumberFormat="0" applyFont="0" applyAlignment="0" applyProtection="0"/>
    <xf numFmtId="0" fontId="24" fillId="24" borderId="243" applyNumberFormat="0" applyAlignment="0" applyProtection="0"/>
    <xf numFmtId="0" fontId="24" fillId="24" borderId="249" applyNumberFormat="0" applyAlignment="0" applyProtection="0"/>
    <xf numFmtId="0" fontId="24" fillId="24" borderId="258" applyNumberFormat="0" applyAlignment="0" applyProtection="0"/>
    <xf numFmtId="0" fontId="3" fillId="26" borderId="250"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3" applyNumberFormat="0" applyFont="0" applyAlignment="0" applyProtection="0"/>
    <xf numFmtId="0" fontId="24" fillId="24" borderId="261" applyNumberFormat="0" applyAlignment="0" applyProtection="0"/>
    <xf numFmtId="0" fontId="3" fillId="26" borderId="244" applyNumberFormat="0" applyFont="0" applyAlignment="0" applyProtection="0"/>
    <xf numFmtId="0" fontId="24" fillId="24" borderId="258" applyNumberFormat="0" applyAlignment="0" applyProtection="0"/>
    <xf numFmtId="0" fontId="44" fillId="24" borderId="260" applyNumberFormat="0" applyAlignment="0" applyProtection="0"/>
    <xf numFmtId="0" fontId="3" fillId="26" borderId="244"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24" fillId="24" borderId="258" applyNumberFormat="0" applyAlignment="0" applyProtection="0"/>
    <xf numFmtId="0" fontId="36" fillId="11" borderId="252" applyNumberFormat="0" applyAlignment="0" applyProtection="0"/>
    <xf numFmtId="0" fontId="24" fillId="24" borderId="249" applyNumberFormat="0" applyAlignment="0" applyProtection="0"/>
    <xf numFmtId="0" fontId="3" fillId="26" borderId="244"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8"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36" fillId="11" borderId="252"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3" fillId="26" borderId="259" applyNumberFormat="0" applyFont="0" applyAlignment="0" applyProtection="0"/>
    <xf numFmtId="0" fontId="24" fillId="24" borderId="243" applyNumberFormat="0" applyAlignment="0" applyProtection="0"/>
    <xf numFmtId="0" fontId="36" fillId="11" borderId="252" applyNumberFormat="0" applyAlignment="0" applyProtection="0"/>
    <xf numFmtId="0" fontId="3" fillId="26" borderId="250" applyNumberFormat="0" applyFont="0" applyAlignment="0" applyProtection="0"/>
    <xf numFmtId="0" fontId="44" fillId="24" borderId="245" applyNumberFormat="0" applyAlignment="0" applyProtection="0"/>
    <xf numFmtId="0" fontId="3" fillId="26" borderId="259" applyNumberFormat="0" applyFont="0" applyAlignment="0" applyProtection="0"/>
    <xf numFmtId="0" fontId="44" fillId="24" borderId="245" applyNumberFormat="0" applyAlignment="0" applyProtection="0"/>
    <xf numFmtId="0" fontId="3" fillId="26" borderId="253" applyNumberFormat="0" applyFont="0" applyAlignment="0" applyProtection="0"/>
    <xf numFmtId="0" fontId="36" fillId="11" borderId="258" applyNumberFormat="0" applyAlignment="0" applyProtection="0"/>
    <xf numFmtId="0" fontId="3" fillId="26" borderId="244" applyNumberFormat="0" applyFont="0" applyAlignment="0" applyProtection="0"/>
    <xf numFmtId="0" fontId="36" fillId="11" borderId="261" applyNumberFormat="0" applyAlignment="0" applyProtection="0"/>
    <xf numFmtId="0" fontId="36" fillId="11" borderId="243" applyNumberFormat="0" applyAlignment="0" applyProtection="0"/>
    <xf numFmtId="0" fontId="3" fillId="26" borderId="244" applyNumberFormat="0" applyFont="0" applyAlignment="0" applyProtection="0"/>
    <xf numFmtId="0" fontId="36" fillId="11" borderId="249" applyNumberFormat="0" applyAlignment="0" applyProtection="0"/>
    <xf numFmtId="0" fontId="44" fillId="24" borderId="251" applyNumberFormat="0" applyAlignment="0" applyProtection="0"/>
    <xf numFmtId="0" fontId="24" fillId="24" borderId="246"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45" applyNumberFormat="0" applyAlignment="0" applyProtection="0"/>
    <xf numFmtId="0" fontId="24" fillId="24" borderId="243" applyNumberFormat="0" applyAlignment="0" applyProtection="0"/>
    <xf numFmtId="0" fontId="44" fillId="24" borderId="263" applyNumberFormat="0" applyAlignment="0" applyProtection="0"/>
    <xf numFmtId="0" fontId="44" fillId="24" borderId="254" applyNumberFormat="0" applyAlignment="0" applyProtection="0"/>
    <xf numFmtId="0" fontId="24" fillId="24" borderId="252" applyNumberFormat="0" applyAlignment="0" applyProtection="0"/>
    <xf numFmtId="0" fontId="3" fillId="26" borderId="244" applyNumberFormat="0" applyFont="0" applyAlignment="0" applyProtection="0"/>
    <xf numFmtId="0" fontId="24" fillId="24" borderId="249" applyNumberFormat="0" applyAlignment="0" applyProtection="0"/>
    <xf numFmtId="0" fontId="44" fillId="24" borderId="263"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36" fillId="11" borderId="246" applyNumberFormat="0" applyAlignment="0" applyProtection="0"/>
    <xf numFmtId="0" fontId="24" fillId="24" borderId="243"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61" applyNumberFormat="0" applyAlignment="0" applyProtection="0"/>
    <xf numFmtId="0" fontId="36" fillId="11" borderId="249"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6" fillId="11" borderId="249"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44" fillId="24" borderId="245" applyNumberFormat="0" applyAlignment="0" applyProtection="0"/>
    <xf numFmtId="0" fontId="3" fillId="26" borderId="250" applyNumberFormat="0" applyFont="0" applyAlignment="0" applyProtection="0"/>
    <xf numFmtId="0" fontId="44" fillId="24" borderId="245" applyNumberFormat="0" applyAlignment="0" applyProtection="0"/>
    <xf numFmtId="0" fontId="24" fillId="24" borderId="243" applyNumberFormat="0" applyAlignment="0" applyProtection="0"/>
    <xf numFmtId="0" fontId="3" fillId="26" borderId="244"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 fillId="26" borderId="259" applyNumberFormat="0" applyFont="0" applyAlignment="0" applyProtection="0"/>
    <xf numFmtId="0" fontId="44" fillId="24" borderId="254"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45" applyNumberFormat="0" applyAlignment="0" applyProtection="0"/>
    <xf numFmtId="0" fontId="44" fillId="24" borderId="260" applyNumberFormat="0" applyAlignment="0" applyProtection="0"/>
    <xf numFmtId="0" fontId="3" fillId="26" borderId="253"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24" fillId="24" borderId="258" applyNumberFormat="0" applyAlignment="0" applyProtection="0"/>
    <xf numFmtId="0" fontId="44" fillId="24" borderId="245" applyNumberFormat="0" applyAlignment="0" applyProtection="0"/>
    <xf numFmtId="0" fontId="3" fillId="26" borderId="250" applyNumberFormat="0" applyFont="0" applyAlignment="0" applyProtection="0"/>
    <xf numFmtId="0" fontId="24" fillId="24" borderId="243" applyNumberFormat="0" applyAlignment="0" applyProtection="0"/>
    <xf numFmtId="0" fontId="24" fillId="24" borderId="258" applyNumberFormat="0" applyAlignment="0" applyProtection="0"/>
    <xf numFmtId="0" fontId="44" fillId="24" borderId="248" applyNumberFormat="0" applyAlignment="0" applyProtection="0"/>
    <xf numFmtId="0" fontId="44" fillId="24" borderId="251" applyNumberFormat="0" applyAlignment="0" applyProtection="0"/>
    <xf numFmtId="0" fontId="3" fillId="26" borderId="259" applyNumberFormat="0" applyFont="0" applyAlignment="0" applyProtection="0"/>
    <xf numFmtId="0" fontId="44" fillId="24" borderId="251" applyNumberFormat="0" applyAlignment="0" applyProtection="0"/>
    <xf numFmtId="0" fontId="44" fillId="24" borderId="251" applyNumberFormat="0" applyAlignment="0" applyProtection="0"/>
    <xf numFmtId="0" fontId="44" fillId="24" borderId="251" applyNumberFormat="0" applyAlignment="0" applyProtection="0"/>
    <xf numFmtId="0" fontId="36" fillId="11" borderId="249" applyNumberFormat="0" applyAlignment="0" applyProtection="0"/>
    <xf numFmtId="0" fontId="36" fillId="11" borderId="249" applyNumberFormat="0" applyAlignment="0" applyProtection="0"/>
    <xf numFmtId="0" fontId="3" fillId="26" borderId="250"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 fillId="26" borderId="262" applyNumberFormat="0" applyFont="0" applyAlignment="0" applyProtection="0"/>
    <xf numFmtId="0" fontId="3" fillId="26" borderId="244" applyNumberFormat="0" applyFont="0" applyAlignment="0" applyProtection="0"/>
    <xf numFmtId="0" fontId="24" fillId="24" borderId="252" applyNumberFormat="0" applyAlignment="0" applyProtection="0"/>
    <xf numFmtId="0" fontId="44" fillId="24" borderId="251"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24" fillId="24" borderId="261" applyNumberFormat="0" applyAlignment="0" applyProtection="0"/>
    <xf numFmtId="0" fontId="24" fillId="24" borderId="246" applyNumberFormat="0" applyAlignment="0" applyProtection="0"/>
    <xf numFmtId="0" fontId="36" fillId="11" borderId="249" applyNumberFormat="0" applyAlignment="0" applyProtection="0"/>
    <xf numFmtId="0" fontId="24" fillId="24" borderId="249" applyNumberFormat="0" applyAlignment="0" applyProtection="0"/>
    <xf numFmtId="0" fontId="3" fillId="26" borderId="244" applyNumberFormat="0" applyFont="0" applyAlignment="0" applyProtection="0"/>
    <xf numFmtId="0" fontId="44" fillId="24" borderId="263" applyNumberFormat="0" applyAlignment="0" applyProtection="0"/>
    <xf numFmtId="0" fontId="36" fillId="11" borderId="243"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6" applyNumberFormat="0" applyFont="0" applyAlignment="0" applyProtection="0"/>
    <xf numFmtId="0" fontId="24" fillId="24" borderId="258" applyNumberFormat="0" applyAlignment="0" applyProtection="0"/>
    <xf numFmtId="0" fontId="36" fillId="11" borderId="252" applyNumberFormat="0" applyAlignment="0" applyProtection="0"/>
    <xf numFmtId="0" fontId="3" fillId="26" borderId="250" applyNumberFormat="0" applyFont="0" applyAlignment="0" applyProtection="0"/>
    <xf numFmtId="0" fontId="24" fillId="24" borderId="252" applyNumberFormat="0" applyAlignment="0" applyProtection="0"/>
    <xf numFmtId="0" fontId="44" fillId="24" borderId="251" applyNumberFormat="0" applyAlignment="0" applyProtection="0"/>
    <xf numFmtId="0" fontId="3" fillId="26" borderId="244" applyNumberFormat="0" applyFont="0" applyAlignment="0" applyProtection="0"/>
    <xf numFmtId="0" fontId="24" fillId="24" borderId="252" applyNumberFormat="0" applyAlignment="0" applyProtection="0"/>
    <xf numFmtId="0" fontId="36" fillId="11" borderId="243"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4"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62" applyNumberFormat="0" applyFont="0" applyAlignment="0" applyProtection="0"/>
    <xf numFmtId="0" fontId="44" fillId="24" borderId="245" applyNumberFormat="0" applyAlignment="0" applyProtection="0"/>
    <xf numFmtId="0" fontId="44" fillId="24" borderId="245" applyNumberFormat="0" applyAlignment="0" applyProtection="0"/>
    <xf numFmtId="0" fontId="44" fillId="24" borderId="260" applyNumberFormat="0" applyAlignment="0" applyProtection="0"/>
    <xf numFmtId="0" fontId="24" fillId="24" borderId="243" applyNumberFormat="0" applyAlignment="0" applyProtection="0"/>
    <xf numFmtId="0" fontId="44" fillId="24" borderId="251"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36" fillId="11" borderId="246" applyNumberFormat="0" applyAlignment="0" applyProtection="0"/>
    <xf numFmtId="0" fontId="36" fillId="11" borderId="252"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7"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53" applyNumberFormat="0" applyFont="0" applyAlignment="0" applyProtection="0"/>
    <xf numFmtId="170" fontId="3" fillId="0" borderId="0" applyFont="0" applyFill="0" applyBorder="0" applyAlignment="0" applyProtection="0"/>
    <xf numFmtId="0" fontId="24" fillId="24" borderId="258"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5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36" fillId="11" borderId="252"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9" applyNumberForma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62"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6" fillId="11"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51"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24" fillId="24" borderId="249"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54" applyNumberFormat="0" applyAlignment="0" applyProtection="0"/>
    <xf numFmtId="0" fontId="3" fillId="26" borderId="250" applyNumberFormat="0" applyFont="0" applyAlignment="0" applyProtection="0"/>
    <xf numFmtId="0" fontId="24" fillId="24" borderId="252" applyNumberForma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54"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45" applyNumberFormat="0" applyAlignment="0" applyProtection="0"/>
    <xf numFmtId="0" fontId="24" fillId="24" borderId="243" applyNumberFormat="0" applyAlignment="0" applyProtection="0"/>
    <xf numFmtId="0" fontId="3" fillId="26" borderId="244"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36" fillId="11" borderId="243" applyNumberFormat="0" applyAlignment="0" applyProtection="0"/>
    <xf numFmtId="0" fontId="44" fillId="24" borderId="245" applyNumberFormat="0" applyAlignment="0" applyProtection="0"/>
    <xf numFmtId="0" fontId="3" fillId="26" borderId="244" applyNumberFormat="0" applyFont="0" applyAlignment="0" applyProtection="0"/>
    <xf numFmtId="0" fontId="44" fillId="24" borderId="251" applyNumberFormat="0" applyAlignment="0" applyProtection="0"/>
    <xf numFmtId="0" fontId="3" fillId="26" borderId="244"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44" fillId="24" borderId="251" applyNumberFormat="0" applyAlignment="0" applyProtection="0"/>
    <xf numFmtId="0" fontId="3" fillId="26" borderId="253" applyNumberFormat="0" applyFont="0" applyAlignment="0" applyProtection="0"/>
    <xf numFmtId="0" fontId="44" fillId="24" borderId="245" applyNumberFormat="0" applyAlignment="0" applyProtection="0"/>
    <xf numFmtId="0" fontId="24" fillId="24" borderId="252"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36" fillId="11" borderId="252" applyNumberFormat="0" applyAlignment="0" applyProtection="0"/>
    <xf numFmtId="0" fontId="3" fillId="26" borderId="247"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24" fillId="24" borderId="249"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44" fillId="24" borderId="245" applyNumberFormat="0" applyAlignment="0" applyProtection="0"/>
    <xf numFmtId="0" fontId="44" fillId="24" borderId="245" applyNumberForma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7" applyNumberFormat="0" applyFont="0" applyAlignment="0" applyProtection="0"/>
    <xf numFmtId="0" fontId="36" fillId="11" borderId="243" applyNumberFormat="0" applyAlignment="0" applyProtection="0"/>
    <xf numFmtId="0" fontId="3" fillId="26" borderId="253"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3" fillId="26" borderId="259" applyNumberFormat="0" applyFon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6" fillId="11"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6" fillId="11" borderId="252" applyNumberFormat="0" applyAlignment="0" applyProtection="0"/>
    <xf numFmtId="0" fontId="3" fillId="26" borderId="244" applyNumberFormat="0" applyFont="0" applyAlignment="0" applyProtection="0"/>
    <xf numFmtId="0" fontId="36" fillId="11" borderId="243" applyNumberFormat="0" applyAlignment="0" applyProtection="0"/>
    <xf numFmtId="0" fontId="44" fillId="24" borderId="251" applyNumberFormat="0" applyAlignment="0" applyProtection="0"/>
    <xf numFmtId="0" fontId="3" fillId="26" borderId="244" applyNumberFormat="0" applyFont="0" applyAlignment="0" applyProtection="0"/>
    <xf numFmtId="0" fontId="44" fillId="24" borderId="254" applyNumberFormat="0" applyAlignment="0" applyProtection="0"/>
    <xf numFmtId="0" fontId="3" fillId="26" borderId="244" applyNumberFormat="0" applyFont="0" applyAlignment="0" applyProtection="0"/>
    <xf numFmtId="0" fontId="24" fillId="24" borderId="243" applyNumberFormat="0" applyAlignment="0" applyProtection="0"/>
    <xf numFmtId="0" fontId="36" fillId="11" borderId="249" applyNumberFormat="0" applyAlignment="0" applyProtection="0"/>
    <xf numFmtId="0" fontId="24" fillId="24" borderId="243" applyNumberFormat="0" applyAlignment="0" applyProtection="0"/>
    <xf numFmtId="0" fontId="44" fillId="24" borderId="245" applyNumberFormat="0" applyAlignment="0" applyProtection="0"/>
    <xf numFmtId="0" fontId="3" fillId="26" borderId="259"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24" fillId="24" borderId="249" applyNumberForma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51"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6" fillId="11" borderId="249" applyNumberFormat="0" applyAlignment="0" applyProtection="0"/>
    <xf numFmtId="0" fontId="24" fillId="24" borderId="243" applyNumberFormat="0" applyAlignment="0" applyProtection="0"/>
    <xf numFmtId="0" fontId="36" fillId="11" borderId="243" applyNumberFormat="0" applyAlignment="0" applyProtection="0"/>
    <xf numFmtId="0" fontId="36" fillId="11" borderId="243" applyNumberFormat="0" applyAlignment="0" applyProtection="0"/>
    <xf numFmtId="0" fontId="24" fillId="24" borderId="243" applyNumberFormat="0" applyAlignment="0" applyProtection="0"/>
    <xf numFmtId="0" fontId="3" fillId="26" borderId="262"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24" fillId="24" borderId="249"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50" applyNumberFormat="0" applyFont="0" applyAlignment="0" applyProtection="0"/>
    <xf numFmtId="0" fontId="24" fillId="24" borderId="243" applyNumberFormat="0" applyAlignment="0" applyProtection="0"/>
    <xf numFmtId="0" fontId="44" fillId="24" borderId="251"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54"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50" applyNumberFormat="0" applyFont="0" applyAlignment="0" applyProtection="0"/>
    <xf numFmtId="0" fontId="36" fillId="11" borderId="252"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9" applyNumberFormat="0" applyAlignment="0" applyProtection="0"/>
    <xf numFmtId="0" fontId="36" fillId="11" borderId="258" applyNumberForma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6" fillId="11" borderId="243" applyNumberForma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36" fillId="11" borderId="243" applyNumberFormat="0" applyAlignment="0" applyProtection="0"/>
    <xf numFmtId="0" fontId="24" fillId="24" borderId="243" applyNumberFormat="0" applyAlignment="0" applyProtection="0"/>
    <xf numFmtId="0" fontId="3" fillId="26" borderId="247"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24" fillId="24" borderId="243" applyNumberFormat="0" applyAlignment="0" applyProtection="0"/>
    <xf numFmtId="0" fontId="44" fillId="24" borderId="251" applyNumberFormat="0" applyAlignment="0" applyProtection="0"/>
    <xf numFmtId="0" fontId="24" fillId="24" borderId="252" applyNumberFormat="0" applyAlignment="0" applyProtection="0"/>
    <xf numFmtId="0" fontId="24" fillId="24" borderId="243" applyNumberFormat="0" applyAlignment="0" applyProtection="0"/>
    <xf numFmtId="0" fontId="36" fillId="11"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6" fillId="11" borderId="249" applyNumberFormat="0" applyAlignment="0" applyProtection="0"/>
    <xf numFmtId="0" fontId="24" fillId="24" borderId="243" applyNumberFormat="0" applyAlignment="0" applyProtection="0"/>
    <xf numFmtId="0" fontId="36" fillId="11" borderId="249" applyNumberFormat="0" applyAlignment="0" applyProtection="0"/>
    <xf numFmtId="0" fontId="24" fillId="24" borderId="243" applyNumberFormat="0" applyAlignment="0" applyProtection="0"/>
    <xf numFmtId="0" fontId="44" fillId="24" borderId="245" applyNumberFormat="0" applyAlignment="0" applyProtection="0"/>
    <xf numFmtId="0" fontId="24" fillId="24"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24" fillId="24" borderId="252" applyNumberFormat="0" applyAlignment="0" applyProtection="0"/>
    <xf numFmtId="0" fontId="36" fillId="11"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24" fillId="24" borderId="252"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44" fillId="24" borderId="245"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47" applyNumberFormat="0" applyFont="0" applyAlignment="0" applyProtection="0"/>
    <xf numFmtId="0" fontId="36" fillId="11" borderId="252" applyNumberForma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24" fillId="24" borderId="243" applyNumberFormat="0" applyAlignment="0" applyProtection="0"/>
    <xf numFmtId="0" fontId="3" fillId="26" borderId="253"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44" fillId="24" borderId="245" applyNumberForma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24" fillId="24" borderId="261" applyNumberFormat="0" applyAlignment="0" applyProtection="0"/>
    <xf numFmtId="0" fontId="44" fillId="24" borderId="245" applyNumberFormat="0" applyAlignment="0" applyProtection="0"/>
    <xf numFmtId="0" fontId="36" fillId="11" borderId="252"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24" fillId="24" borderId="249"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54" applyNumberFormat="0" applyAlignment="0" applyProtection="0"/>
    <xf numFmtId="0" fontId="44" fillId="24" borderId="245"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36" fillId="11" borderId="243" applyNumberFormat="0" applyAlignment="0" applyProtection="0"/>
    <xf numFmtId="0" fontId="36" fillId="11" borderId="243"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9"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36" fillId="11" borderId="24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24" fillId="24" borderId="249" applyNumberFormat="0" applyAlignment="0" applyProtection="0"/>
    <xf numFmtId="0" fontId="44" fillId="24" borderId="251"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9" applyNumberFormat="0" applyAlignment="0" applyProtection="0"/>
    <xf numFmtId="0" fontId="44" fillId="24" borderId="251"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3" fillId="26" borderId="244" applyNumberFormat="0" applyFont="0" applyAlignment="0" applyProtection="0"/>
    <xf numFmtId="0" fontId="36" fillId="11" borderId="243" applyNumberFormat="0" applyAlignment="0" applyProtection="0"/>
    <xf numFmtId="0" fontId="3" fillId="26" borderId="244"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24" fillId="24" borderId="252" applyNumberFormat="0" applyAlignment="0" applyProtection="0"/>
    <xf numFmtId="0" fontId="24" fillId="24" borderId="249"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6" fillId="11" borderId="243" applyNumberFormat="0" applyAlignment="0" applyProtection="0"/>
    <xf numFmtId="0" fontId="36" fillId="11" borderId="243" applyNumberFormat="0" applyAlignment="0" applyProtection="0"/>
    <xf numFmtId="0" fontId="36" fillId="11" borderId="252" applyNumberFormat="0" applyAlignment="0" applyProtection="0"/>
    <xf numFmtId="0" fontId="44" fillId="24" borderId="245" applyNumberFormat="0" applyAlignment="0" applyProtection="0"/>
    <xf numFmtId="0" fontId="3" fillId="26" borderId="244" applyNumberFormat="0" applyFont="0" applyAlignment="0" applyProtection="0"/>
    <xf numFmtId="0" fontId="44" fillId="24" borderId="245" applyNumberFormat="0" applyAlignment="0" applyProtection="0"/>
    <xf numFmtId="0" fontId="44" fillId="24" borderId="245" applyNumberFormat="0" applyAlignment="0" applyProtection="0"/>
    <xf numFmtId="0" fontId="24" fillId="24" borderId="252" applyNumberFormat="0" applyAlignment="0" applyProtection="0"/>
    <xf numFmtId="0" fontId="44" fillId="24" borderId="245" applyNumberFormat="0" applyAlignment="0" applyProtection="0"/>
    <xf numFmtId="0" fontId="3" fillId="26" borderId="259" applyNumberFormat="0" applyFont="0" applyAlignment="0" applyProtection="0"/>
    <xf numFmtId="0" fontId="36" fillId="11" borderId="249" applyNumberFormat="0" applyAlignment="0" applyProtection="0"/>
    <xf numFmtId="0" fontId="3" fillId="26" borderId="253" applyNumberFormat="0" applyFont="0" applyAlignment="0" applyProtection="0"/>
    <xf numFmtId="0" fontId="3" fillId="26" borderId="244" applyNumberFormat="0" applyFont="0" applyAlignment="0" applyProtection="0"/>
    <xf numFmtId="0" fontId="36" fillId="11" borderId="252" applyNumberFormat="0" applyAlignment="0" applyProtection="0"/>
    <xf numFmtId="0" fontId="24" fillId="24" borderId="243" applyNumberFormat="0" applyAlignment="0" applyProtection="0"/>
    <xf numFmtId="0" fontId="36" fillId="11" borderId="243"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24" fillId="24" borderId="249" applyNumberFormat="0" applyAlignment="0" applyProtection="0"/>
    <xf numFmtId="0" fontId="36" fillId="11" borderId="252" applyNumberFormat="0" applyAlignment="0" applyProtection="0"/>
    <xf numFmtId="0" fontId="3" fillId="26" borderId="244" applyNumberFormat="0" applyFon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24" fillId="24" borderId="243" applyNumberFormat="0" applyAlignment="0" applyProtection="0"/>
    <xf numFmtId="0" fontId="24" fillId="24" borderId="252" applyNumberFormat="0" applyAlignment="0" applyProtection="0"/>
    <xf numFmtId="0" fontId="3" fillId="26" borderId="250" applyNumberFormat="0" applyFont="0" applyAlignment="0" applyProtection="0"/>
    <xf numFmtId="0" fontId="3" fillId="26" borderId="244" applyNumberFormat="0" applyFont="0" applyAlignment="0" applyProtection="0"/>
    <xf numFmtId="0" fontId="36" fillId="11" borderId="261"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24" fillId="24" borderId="243" applyNumberFormat="0" applyAlignment="0" applyProtection="0"/>
    <xf numFmtId="0" fontId="24" fillId="24" borderId="243"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44" applyNumberFormat="0" applyFont="0" applyAlignment="0" applyProtection="0"/>
    <xf numFmtId="0" fontId="3" fillId="26" borderId="253" applyNumberFormat="0" applyFont="0" applyAlignment="0" applyProtection="0"/>
    <xf numFmtId="0" fontId="24" fillId="24" borderId="243" applyNumberFormat="0" applyAlignment="0" applyProtection="0"/>
    <xf numFmtId="0" fontId="24" fillId="24" borderId="249" applyNumberFormat="0" applyAlignment="0" applyProtection="0"/>
    <xf numFmtId="0" fontId="36" fillId="11" borderId="243" applyNumberForma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3" fillId="26" borderId="244" applyNumberFormat="0" applyFont="0" applyAlignment="0" applyProtection="0"/>
    <xf numFmtId="0" fontId="3" fillId="26" borderId="244" applyNumberFormat="0" applyFont="0" applyAlignment="0" applyProtection="0"/>
    <xf numFmtId="0" fontId="44" fillId="24" borderId="245" applyNumberFormat="0" applyAlignment="0" applyProtection="0"/>
    <xf numFmtId="0" fontId="44" fillId="24" borderId="245" applyNumberFormat="0" applyAlignment="0" applyProtection="0"/>
    <xf numFmtId="0" fontId="3" fillId="26" borderId="244"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9" applyNumberFormat="0" applyFont="0" applyAlignment="0" applyProtection="0"/>
    <xf numFmtId="0" fontId="44" fillId="24" borderId="254" applyNumberFormat="0" applyAlignment="0" applyProtection="0"/>
    <xf numFmtId="0" fontId="36" fillId="11" borderId="249"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24" fillId="24" borderId="258"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 fillId="26" borderId="244"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36" fillId="11" borderId="249"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43" applyNumberFormat="0" applyAlignment="0" applyProtection="0"/>
    <xf numFmtId="0" fontId="24" fillId="24" borderId="243" applyNumberFormat="0" applyAlignment="0" applyProtection="0"/>
    <xf numFmtId="0" fontId="24" fillId="24" borderId="243" applyNumberFormat="0" applyAlignment="0" applyProtection="0"/>
    <xf numFmtId="0" fontId="36" fillId="11" borderId="246" applyNumberFormat="0" applyAlignment="0" applyProtection="0"/>
    <xf numFmtId="0" fontId="24" fillId="24" borderId="246" applyNumberFormat="0" applyAlignment="0" applyProtection="0"/>
    <xf numFmtId="0" fontId="24" fillId="24" borderId="258" applyNumberForma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58"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6" fillId="11" borderId="252" applyNumberFormat="0" applyAlignment="0" applyProtection="0"/>
    <xf numFmtId="0" fontId="44" fillId="24" borderId="251" applyNumberFormat="0" applyAlignment="0" applyProtection="0"/>
    <xf numFmtId="0" fontId="24" fillId="24" borderId="249" applyNumberFormat="0" applyAlignment="0" applyProtection="0"/>
    <xf numFmtId="0" fontId="24" fillId="24" borderId="249" applyNumberFormat="0" applyAlignment="0" applyProtection="0"/>
    <xf numFmtId="0" fontId="36" fillId="11" borderId="249" applyNumberFormat="0" applyAlignment="0" applyProtection="0"/>
    <xf numFmtId="0" fontId="36" fillId="11" borderId="258" applyNumberFormat="0" applyAlignment="0" applyProtection="0"/>
    <xf numFmtId="0" fontId="3" fillId="26" borderId="250" applyNumberFormat="0" applyFont="0" applyAlignment="0" applyProtection="0"/>
    <xf numFmtId="0" fontId="36" fillId="11" borderId="255"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6" fillId="11" borderId="249" applyNumberFormat="0" applyAlignment="0" applyProtection="0"/>
    <xf numFmtId="0" fontId="36" fillId="11" borderId="261" applyNumberFormat="0" applyAlignment="0" applyProtection="0"/>
    <xf numFmtId="0" fontId="36" fillId="11" borderId="258" applyNumberForma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24" fillId="24" borderId="249" applyNumberFormat="0" applyAlignment="0" applyProtection="0"/>
    <xf numFmtId="0" fontId="3" fillId="26" borderId="262"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44" fillId="24" borderId="260" applyNumberFormat="0" applyAlignment="0" applyProtection="0"/>
    <xf numFmtId="0" fontId="24" fillId="24" borderId="249" applyNumberFormat="0" applyAlignment="0" applyProtection="0"/>
    <xf numFmtId="0" fontId="44" fillId="24" borderId="251" applyNumberFormat="0" applyAlignment="0" applyProtection="0"/>
    <xf numFmtId="0" fontId="24" fillId="24" borderId="249" applyNumberFormat="0" applyAlignment="0" applyProtection="0"/>
    <xf numFmtId="0" fontId="44" fillId="24" borderId="251"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62" applyNumberFormat="0" applyFont="0" applyAlignment="0" applyProtection="0"/>
    <xf numFmtId="0" fontId="3" fillId="26" borderId="250" applyNumberFormat="0" applyFont="0" applyAlignment="0" applyProtection="0"/>
    <xf numFmtId="0" fontId="24" fillId="24" borderId="255" applyNumberFormat="0" applyAlignment="0" applyProtection="0"/>
    <xf numFmtId="0" fontId="3" fillId="26" borderId="250" applyNumberFormat="0" applyFont="0" applyAlignment="0" applyProtection="0"/>
    <xf numFmtId="0" fontId="24" fillId="24" borderId="261" applyNumberFormat="0" applyAlignment="0" applyProtection="0"/>
    <xf numFmtId="0" fontId="3" fillId="26" borderId="256"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44" fillId="24" borderId="251" applyNumberFormat="0" applyAlignment="0" applyProtection="0"/>
    <xf numFmtId="0" fontId="36" fillId="11" borderId="258"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55" applyNumberFormat="0" applyAlignment="0" applyProtection="0"/>
    <xf numFmtId="0" fontId="3" fillId="26" borderId="250" applyNumberFormat="0" applyFont="0" applyAlignment="0" applyProtection="0"/>
    <xf numFmtId="0" fontId="44" fillId="24" borderId="251" applyNumberFormat="0" applyAlignment="0" applyProtection="0"/>
    <xf numFmtId="0" fontId="36" fillId="11" borderId="249" applyNumberFormat="0" applyAlignment="0" applyProtection="0"/>
    <xf numFmtId="0" fontId="3" fillId="26" borderId="262" applyNumberFormat="0" applyFont="0" applyAlignment="0" applyProtection="0"/>
    <xf numFmtId="0" fontId="44" fillId="24" borderId="251" applyNumberFormat="0" applyAlignment="0" applyProtection="0"/>
    <xf numFmtId="0" fontId="24" fillId="24" borderId="249" applyNumberFormat="0" applyAlignment="0" applyProtection="0"/>
    <xf numFmtId="0" fontId="24" fillId="24" borderId="249" applyNumberFormat="0" applyAlignment="0" applyProtection="0"/>
    <xf numFmtId="0" fontId="24" fillId="24" borderId="255"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51"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49" applyNumberFormat="0" applyAlignment="0" applyProtection="0"/>
    <xf numFmtId="0" fontId="36" fillId="11" borderId="258" applyNumberFormat="0" applyAlignment="0" applyProtection="0"/>
    <xf numFmtId="0" fontId="36" fillId="11" borderId="249" applyNumberFormat="0" applyAlignment="0" applyProtection="0"/>
    <xf numFmtId="0" fontId="44" fillId="24" borderId="251" applyNumberFormat="0" applyAlignment="0" applyProtection="0"/>
    <xf numFmtId="0" fontId="3" fillId="26" borderId="262" applyNumberFormat="0" applyFont="0" applyAlignment="0" applyProtection="0"/>
    <xf numFmtId="0" fontId="36" fillId="11" borderId="249" applyNumberFormat="0" applyAlignment="0" applyProtection="0"/>
    <xf numFmtId="0" fontId="24" fillId="24" borderId="249" applyNumberFormat="0" applyAlignment="0" applyProtection="0"/>
    <xf numFmtId="0" fontId="36" fillId="11" borderId="249" applyNumberFormat="0" applyAlignment="0" applyProtection="0"/>
    <xf numFmtId="0" fontId="44" fillId="24" borderId="263" applyNumberFormat="0" applyAlignment="0" applyProtection="0"/>
    <xf numFmtId="0" fontId="3" fillId="26" borderId="259" applyNumberFormat="0" applyFont="0" applyAlignment="0" applyProtection="0"/>
    <xf numFmtId="0" fontId="36" fillId="11" borderId="249" applyNumberFormat="0" applyAlignment="0" applyProtection="0"/>
    <xf numFmtId="0" fontId="3" fillId="26" borderId="256" applyNumberFormat="0" applyFont="0" applyAlignment="0" applyProtection="0"/>
    <xf numFmtId="0" fontId="44" fillId="24" borderId="260"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44" fillId="24" borderId="254" applyNumberFormat="0" applyAlignment="0" applyProtection="0"/>
    <xf numFmtId="0" fontId="44" fillId="24" borderId="254"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63"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36" fillId="11"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61" applyNumberFormat="0" applyAlignment="0" applyProtection="0"/>
    <xf numFmtId="0" fontId="36" fillId="11" borderId="258"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6"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24" fillId="24" borderId="249" applyNumberFormat="0" applyAlignment="0" applyProtection="0"/>
    <xf numFmtId="0" fontId="3" fillId="26" borderId="259" applyNumberFormat="0" applyFont="0" applyAlignment="0" applyProtection="0"/>
    <xf numFmtId="0" fontId="44" fillId="24" borderId="251" applyNumberFormat="0" applyAlignment="0" applyProtection="0"/>
    <xf numFmtId="0" fontId="44" fillId="24" borderId="260" applyNumberFormat="0" applyAlignment="0" applyProtection="0"/>
    <xf numFmtId="0" fontId="24" fillId="24" borderId="261" applyNumberFormat="0" applyAlignment="0" applyProtection="0"/>
    <xf numFmtId="0" fontId="44" fillId="24" borderId="263"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6" fillId="11" borderId="249" applyNumberFormat="0" applyAlignment="0" applyProtection="0"/>
    <xf numFmtId="0" fontId="3" fillId="26" borderId="250" applyNumberFormat="0" applyFont="0" applyAlignment="0" applyProtection="0"/>
    <xf numFmtId="0" fontId="44" fillId="24" borderId="254"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24" fillId="24" borderId="258"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 fillId="26" borderId="256" applyNumberFormat="0" applyFont="0" applyAlignment="0" applyProtection="0"/>
    <xf numFmtId="0" fontId="24" fillId="24" borderId="249" applyNumberFormat="0" applyAlignment="0" applyProtection="0"/>
    <xf numFmtId="0" fontId="44" fillId="24" borderId="251" applyNumberForma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44" fillId="24" borderId="254"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6"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44" fillId="24" borderId="260" applyNumberFormat="0" applyAlignment="0" applyProtection="0"/>
    <xf numFmtId="0" fontId="24" fillId="24" borderId="261"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49" applyNumberFormat="0" applyAlignment="0" applyProtection="0"/>
    <xf numFmtId="0" fontId="36" fillId="11" borderId="261" applyNumberFormat="0" applyAlignment="0" applyProtection="0"/>
    <xf numFmtId="0" fontId="24" fillId="24" borderId="249" applyNumberFormat="0" applyAlignment="0" applyProtection="0"/>
    <xf numFmtId="0" fontId="3" fillId="26" borderId="262"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44" fillId="24" borderId="263" applyNumberFormat="0" applyAlignment="0" applyProtection="0"/>
    <xf numFmtId="0" fontId="44" fillId="24" borderId="25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49" applyNumberFormat="0" applyAlignment="0" applyProtection="0"/>
    <xf numFmtId="0" fontId="44" fillId="24" borderId="251" applyNumberFormat="0" applyAlignment="0" applyProtection="0"/>
    <xf numFmtId="0" fontId="3" fillId="26" borderId="253" applyNumberFormat="0" applyFont="0" applyAlignment="0" applyProtection="0"/>
    <xf numFmtId="0" fontId="3" fillId="26" borderId="250" applyNumberFormat="0" applyFont="0" applyAlignment="0" applyProtection="0"/>
    <xf numFmtId="0" fontId="36" fillId="11" borderId="258" applyNumberFormat="0" applyAlignment="0" applyProtection="0"/>
    <xf numFmtId="0" fontId="36" fillId="11" borderId="249"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58"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58" applyNumberFormat="0" applyAlignment="0" applyProtection="0"/>
    <xf numFmtId="0" fontId="3" fillId="26" borderId="250" applyNumberFormat="0" applyFont="0" applyAlignment="0" applyProtection="0"/>
    <xf numFmtId="0" fontId="24" fillId="24" borderId="255" applyNumberFormat="0" applyAlignment="0" applyProtection="0"/>
    <xf numFmtId="0" fontId="36" fillId="11" borderId="249" applyNumberFormat="0" applyAlignment="0" applyProtection="0"/>
    <xf numFmtId="0" fontId="3" fillId="26" borderId="262" applyNumberFormat="0" applyFont="0" applyAlignment="0" applyProtection="0"/>
    <xf numFmtId="0" fontId="44" fillId="24" borderId="260" applyNumberFormat="0" applyAlignment="0" applyProtection="0"/>
    <xf numFmtId="0" fontId="3" fillId="26" borderId="250" applyNumberFormat="0" applyFont="0" applyAlignment="0" applyProtection="0"/>
    <xf numFmtId="0" fontId="36" fillId="11" borderId="249" applyNumberFormat="0" applyAlignment="0" applyProtection="0"/>
    <xf numFmtId="0" fontId="36" fillId="11" borderId="26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44" fillId="24" borderId="263"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44" fillId="24" borderId="263" applyNumberFormat="0" applyAlignment="0" applyProtection="0"/>
    <xf numFmtId="0" fontId="44" fillId="24" borderId="257" applyNumberFormat="0" applyAlignment="0" applyProtection="0"/>
    <xf numFmtId="0" fontId="36" fillId="11" borderId="249"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58" applyNumberFormat="0" applyAlignment="0" applyProtection="0"/>
    <xf numFmtId="0" fontId="3" fillId="26" borderId="250" applyNumberFormat="0" applyFont="0" applyAlignment="0" applyProtection="0"/>
    <xf numFmtId="0" fontId="36" fillId="11" borderId="258"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6" fillId="11" borderId="249" applyNumberFormat="0" applyAlignment="0" applyProtection="0"/>
    <xf numFmtId="0" fontId="44" fillId="24" borderId="251" applyNumberFormat="0" applyAlignment="0" applyProtection="0"/>
    <xf numFmtId="0" fontId="3" fillId="26" borderId="253"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6" fillId="11" borderId="249" applyNumberFormat="0" applyAlignment="0" applyProtection="0"/>
    <xf numFmtId="0" fontId="3" fillId="26" borderId="250" applyNumberFormat="0" applyFont="0" applyAlignment="0" applyProtection="0"/>
    <xf numFmtId="0" fontId="36" fillId="11" borderId="255" applyNumberFormat="0" applyAlignment="0" applyProtection="0"/>
    <xf numFmtId="0" fontId="36" fillId="11" borderId="249" applyNumberFormat="0" applyAlignment="0" applyProtection="0"/>
    <xf numFmtId="0" fontId="3" fillId="26" borderId="250" applyNumberFormat="0" applyFont="0" applyAlignment="0" applyProtection="0"/>
    <xf numFmtId="0" fontId="24" fillId="24" borderId="249" applyNumberFormat="0" applyAlignment="0" applyProtection="0"/>
    <xf numFmtId="0" fontId="36" fillId="11" borderId="255"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62" applyNumberFormat="0" applyFont="0" applyAlignment="0" applyProtection="0"/>
    <xf numFmtId="0" fontId="24" fillId="24" borderId="249" applyNumberFormat="0" applyAlignment="0" applyProtection="0"/>
    <xf numFmtId="0" fontId="3" fillId="26" borderId="256"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49" applyNumberFormat="0" applyAlignment="0" applyProtection="0"/>
    <xf numFmtId="0" fontId="24" fillId="24" borderId="249" applyNumberFormat="0" applyAlignment="0" applyProtection="0"/>
    <xf numFmtId="0" fontId="24" fillId="24" borderId="249" applyNumberFormat="0" applyAlignment="0" applyProtection="0"/>
    <xf numFmtId="0" fontId="3" fillId="26" borderId="262" applyNumberFormat="0" applyFont="0" applyAlignment="0" applyProtection="0"/>
    <xf numFmtId="0" fontId="24" fillId="24" borderId="249" applyNumberFormat="0" applyAlignment="0" applyProtection="0"/>
    <xf numFmtId="0" fontId="44" fillId="24" borderId="257" applyNumberFormat="0" applyAlignment="0" applyProtection="0"/>
    <xf numFmtId="0" fontId="44" fillId="24" borderId="263" applyNumberFormat="0" applyAlignment="0" applyProtection="0"/>
    <xf numFmtId="0" fontId="36" fillId="11" borderId="258"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44" fillId="24" borderId="260" applyNumberFormat="0" applyAlignment="0" applyProtection="0"/>
    <xf numFmtId="0" fontId="44" fillId="24" borderId="263"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6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44" fillId="24" borderId="251" applyNumberFormat="0" applyAlignment="0" applyProtection="0"/>
    <xf numFmtId="0" fontId="44" fillId="24" borderId="254"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44" fillId="24" borderId="260"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6" fillId="11" borderId="258" applyNumberFormat="0" applyAlignment="0" applyProtection="0"/>
    <xf numFmtId="0" fontId="44" fillId="24" borderId="254" applyNumberFormat="0" applyAlignment="0" applyProtection="0"/>
    <xf numFmtId="0" fontId="44" fillId="24" borderId="251" applyNumberFormat="0" applyAlignment="0" applyProtection="0"/>
    <xf numFmtId="0" fontId="24" fillId="24" borderId="261" applyNumberFormat="0" applyAlignment="0" applyProtection="0"/>
    <xf numFmtId="0" fontId="3" fillId="26" borderId="262"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6" fillId="11" borderId="249" applyNumberFormat="0" applyAlignment="0" applyProtection="0"/>
    <xf numFmtId="0" fontId="24" fillId="24" borderId="249" applyNumberFormat="0" applyAlignment="0" applyProtection="0"/>
    <xf numFmtId="0" fontId="44" fillId="24" borderId="251" applyNumberFormat="0" applyAlignment="0" applyProtection="0"/>
    <xf numFmtId="0" fontId="24" fillId="24" borderId="249" applyNumberFormat="0" applyAlignment="0" applyProtection="0"/>
    <xf numFmtId="0" fontId="3" fillId="26" borderId="259" applyNumberFormat="0" applyFont="0" applyAlignment="0" applyProtection="0"/>
    <xf numFmtId="0" fontId="3" fillId="26" borderId="256"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44" fillId="24" borderId="251" applyNumberFormat="0" applyAlignment="0" applyProtection="0"/>
    <xf numFmtId="0" fontId="44" fillId="24" borderId="251" applyNumberFormat="0" applyAlignment="0" applyProtection="0"/>
    <xf numFmtId="0" fontId="24" fillId="24" borderId="258" applyNumberFormat="0" applyAlignment="0" applyProtection="0"/>
    <xf numFmtId="0" fontId="36" fillId="11" borderId="258"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5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0" applyNumberFormat="0" applyFont="0" applyAlignment="0" applyProtection="0"/>
    <xf numFmtId="0" fontId="3" fillId="26" borderId="253" applyNumberFormat="0" applyFont="0" applyAlignment="0" applyProtection="0"/>
    <xf numFmtId="0" fontId="3" fillId="26" borderId="256" applyNumberFormat="0" applyFont="0" applyAlignment="0" applyProtection="0"/>
    <xf numFmtId="0" fontId="44" fillId="24" borderId="251" applyNumberFormat="0" applyAlignment="0" applyProtection="0"/>
    <xf numFmtId="0" fontId="3" fillId="26" borderId="250"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44" fillId="24" borderId="263" applyNumberFormat="0" applyAlignment="0" applyProtection="0"/>
    <xf numFmtId="0" fontId="36" fillId="11" borderId="261" applyNumberFormat="0" applyAlignment="0" applyProtection="0"/>
    <xf numFmtId="0" fontId="24" fillId="24" borderId="261" applyNumberFormat="0" applyAlignment="0" applyProtection="0"/>
    <xf numFmtId="0" fontId="44" fillId="24" borderId="263" applyNumberFormat="0" applyAlignment="0" applyProtection="0"/>
    <xf numFmtId="0" fontId="36" fillId="11" borderId="261" applyNumberFormat="0" applyAlignment="0" applyProtection="0"/>
    <xf numFmtId="0" fontId="3" fillId="26" borderId="250" applyNumberFormat="0" applyFont="0" applyAlignment="0" applyProtection="0"/>
    <xf numFmtId="0" fontId="36" fillId="11" borderId="258" applyNumberFormat="0" applyAlignment="0" applyProtection="0"/>
    <xf numFmtId="0" fontId="3" fillId="26" borderId="250" applyNumberFormat="0" applyFont="0" applyAlignment="0" applyProtection="0"/>
    <xf numFmtId="0" fontId="44" fillId="24" borderId="257" applyNumberFormat="0" applyAlignment="0" applyProtection="0"/>
    <xf numFmtId="0" fontId="36" fillId="11" borderId="258" applyNumberFormat="0" applyAlignment="0" applyProtection="0"/>
    <xf numFmtId="0" fontId="3" fillId="26" borderId="250" applyNumberFormat="0" applyFont="0" applyAlignment="0" applyProtection="0"/>
    <xf numFmtId="0" fontId="24" fillId="24" borderId="249" applyNumberFormat="0" applyAlignment="0" applyProtection="0"/>
    <xf numFmtId="0" fontId="3" fillId="26" borderId="250" applyNumberFormat="0" applyFont="0" applyAlignment="0" applyProtection="0"/>
    <xf numFmtId="0" fontId="3" fillId="26" borderId="250" applyNumberFormat="0" applyFont="0" applyAlignment="0" applyProtection="0"/>
    <xf numFmtId="0" fontId="44" fillId="24" borderId="260" applyNumberFormat="0" applyAlignment="0" applyProtection="0"/>
    <xf numFmtId="0" fontId="44" fillId="24" borderId="251" applyNumberFormat="0" applyAlignment="0" applyProtection="0"/>
    <xf numFmtId="0" fontId="3" fillId="26" borderId="250" applyNumberFormat="0" applyFont="0" applyAlignment="0" applyProtection="0"/>
    <xf numFmtId="0" fontId="24" fillId="24" borderId="249" applyNumberFormat="0" applyAlignment="0" applyProtection="0"/>
    <xf numFmtId="0" fontId="36" fillId="11" borderId="249" applyNumberFormat="0" applyAlignment="0" applyProtection="0"/>
    <xf numFmtId="0" fontId="44" fillId="24" borderId="251" applyNumberFormat="0" applyAlignment="0" applyProtection="0"/>
    <xf numFmtId="0" fontId="3" fillId="26" borderId="250"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44" fillId="24" borderId="251" applyNumberFormat="0" applyAlignment="0" applyProtection="0"/>
    <xf numFmtId="0" fontId="44" fillId="24" borderId="263" applyNumberFormat="0" applyAlignment="0" applyProtection="0"/>
    <xf numFmtId="0" fontId="44" fillId="24" borderId="260" applyNumberFormat="0" applyAlignment="0" applyProtection="0"/>
    <xf numFmtId="0" fontId="36" fillId="11" borderId="258" applyNumberFormat="0" applyAlignment="0" applyProtection="0"/>
    <xf numFmtId="0" fontId="3" fillId="26" borderId="250" applyNumberFormat="0" applyFont="0" applyAlignment="0" applyProtection="0"/>
    <xf numFmtId="0" fontId="44" fillId="24" borderId="251"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51" applyNumberFormat="0" applyAlignment="0" applyProtection="0"/>
    <xf numFmtId="0" fontId="3" fillId="26" borderId="259" applyNumberFormat="0" applyFont="0" applyAlignment="0" applyProtection="0"/>
    <xf numFmtId="0" fontId="3" fillId="26" borderId="250" applyNumberFormat="0" applyFont="0" applyAlignment="0" applyProtection="0"/>
    <xf numFmtId="0" fontId="24" fillId="24" borderId="249"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62" applyNumberFormat="0" applyFont="0" applyAlignment="0" applyProtection="0"/>
    <xf numFmtId="170" fontId="3" fillId="0" borderId="0" applyFont="0" applyFill="0" applyBorder="0" applyAlignment="0" applyProtection="0"/>
    <xf numFmtId="0" fontId="24" fillId="24" borderId="246" applyNumberFormat="0" applyAlignment="0" applyProtection="0"/>
    <xf numFmtId="0" fontId="36" fillId="11" borderId="246"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51"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52"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50" applyNumberFormat="0" applyFont="0" applyAlignment="0" applyProtection="0"/>
    <xf numFmtId="0" fontId="24" fillId="24" borderId="261" applyNumberFormat="0" applyAlignment="0" applyProtection="0"/>
    <xf numFmtId="0" fontId="24" fillId="24"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24" fillId="24" borderId="258" applyNumberFormat="0" applyAlignment="0" applyProtection="0"/>
    <xf numFmtId="0" fontId="3" fillId="26" borderId="262"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170" fontId="3" fillId="0" borderId="0" applyFont="0" applyFill="0" applyBorder="0" applyAlignment="0" applyProtection="0"/>
    <xf numFmtId="0" fontId="24" fillId="24" borderId="246" applyNumberFormat="0" applyAlignment="0" applyProtection="0"/>
    <xf numFmtId="0" fontId="36" fillId="11" borderId="246"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3" fillId="0" borderId="0" applyFont="0" applyFill="0" applyBorder="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170" fontId="3" fillId="0" borderId="0" applyFont="0" applyFill="0" applyBorder="0" applyAlignment="0" applyProtection="0"/>
    <xf numFmtId="0" fontId="24" fillId="24" borderId="246" applyNumberFormat="0" applyAlignment="0" applyProtection="0"/>
    <xf numFmtId="0" fontId="36" fillId="11" borderId="246" applyNumberForma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170" fontId="3" fillId="0" borderId="0" applyFont="0" applyFill="0" applyBorder="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170" fontId="3" fillId="0" borderId="0" applyFont="0" applyFill="0" applyBorder="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169" fontId="1"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24" fillId="24"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24" fillId="24" borderId="246" applyNumberFormat="0" applyAlignment="0" applyProtection="0"/>
    <xf numFmtId="0" fontId="24" fillId="24" borderId="246"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6" fillId="11"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44" fillId="24" borderId="248" applyNumberFormat="0" applyAlignment="0" applyProtection="0"/>
    <xf numFmtId="0" fontId="24" fillId="24" borderId="246" applyNumberFormat="0" applyAlignment="0" applyProtection="0"/>
    <xf numFmtId="0" fontId="36" fillId="11" borderId="246"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3" fillId="26" borderId="247" applyNumberFormat="0" applyFont="0" applyAlignment="0" applyProtection="0"/>
    <xf numFmtId="0" fontId="36" fillId="11" borderId="246" applyNumberFormat="0" applyAlignment="0" applyProtection="0"/>
    <xf numFmtId="0" fontId="3" fillId="26" borderId="247" applyNumberFormat="0" applyFont="0" applyAlignment="0" applyProtection="0"/>
    <xf numFmtId="0" fontId="36" fillId="11" borderId="246" applyNumberFormat="0" applyAlignment="0" applyProtection="0"/>
    <xf numFmtId="0" fontId="44" fillId="24" borderId="248" applyNumberFormat="0" applyAlignment="0" applyProtection="0"/>
    <xf numFmtId="0" fontId="24" fillId="24" borderId="246" applyNumberFormat="0" applyAlignment="0" applyProtection="0"/>
    <xf numFmtId="0" fontId="3" fillId="26" borderId="247" applyNumberFormat="0" applyFont="0" applyAlignment="0" applyProtection="0"/>
    <xf numFmtId="0" fontId="3" fillId="26" borderId="247" applyNumberFormat="0" applyFont="0" applyAlignment="0" applyProtection="0"/>
    <xf numFmtId="0" fontId="44" fillId="24" borderId="248" applyNumberFormat="0" applyAlignment="0" applyProtection="0"/>
    <xf numFmtId="0" fontId="3" fillId="26" borderId="247" applyNumberFormat="0" applyFont="0" applyAlignment="0" applyProtection="0"/>
    <xf numFmtId="0" fontId="36" fillId="11" borderId="249" applyNumberFormat="0" applyAlignment="0" applyProtection="0"/>
    <xf numFmtId="0" fontId="3" fillId="26" borderId="250"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6" fillId="11" borderId="261" applyNumberFormat="0" applyAlignment="0" applyProtection="0"/>
    <xf numFmtId="0" fontId="36" fillId="11" borderId="258" applyNumberFormat="0" applyAlignment="0" applyProtection="0"/>
    <xf numFmtId="0" fontId="3" fillId="26" borderId="259" applyNumberFormat="0" applyFont="0" applyAlignment="0" applyProtection="0"/>
    <xf numFmtId="0" fontId="36" fillId="11" borderId="255" applyNumberFormat="0" applyAlignment="0" applyProtection="0"/>
    <xf numFmtId="0" fontId="3" fillId="26" borderId="253" applyNumberFormat="0" applyFont="0" applyAlignment="0" applyProtection="0"/>
    <xf numFmtId="0" fontId="24" fillId="24" borderId="255" applyNumberFormat="0" applyAlignment="0" applyProtection="0"/>
    <xf numFmtId="0" fontId="3" fillId="26" borderId="253" applyNumberFormat="0" applyFont="0" applyAlignment="0" applyProtection="0"/>
    <xf numFmtId="0" fontId="3" fillId="26" borderId="262" applyNumberFormat="0" applyFon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9"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8"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3" applyNumberFormat="0" applyFon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44" fillId="24" borderId="263" applyNumberFormat="0" applyAlignment="0" applyProtection="0"/>
    <xf numFmtId="0" fontId="24" fillId="24" borderId="258" applyNumberFormat="0" applyAlignment="0" applyProtection="0"/>
    <xf numFmtId="0" fontId="24" fillId="24"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36" fillId="11" borderId="258" applyNumberFormat="0" applyAlignment="0" applyProtection="0"/>
    <xf numFmtId="0" fontId="3" fillId="26" borderId="253"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44" fillId="24" borderId="260" applyNumberFormat="0" applyAlignment="0" applyProtection="0"/>
    <xf numFmtId="0" fontId="24" fillId="24" borderId="261" applyNumberFormat="0" applyAlignment="0" applyProtection="0"/>
    <xf numFmtId="0" fontId="36" fillId="11"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4"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24" fillId="24" borderId="258" applyNumberFormat="0" applyAlignment="0" applyProtection="0"/>
    <xf numFmtId="0" fontId="44" fillId="24" borderId="254"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3"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24" fillId="24" borderId="261" applyNumberFormat="0" applyAlignment="0" applyProtection="0"/>
    <xf numFmtId="0" fontId="24" fillId="24"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44" fillId="24" borderId="263" applyNumberFormat="0" applyAlignment="0" applyProtection="0"/>
    <xf numFmtId="0" fontId="3" fillId="26" borderId="259" applyNumberFormat="0" applyFont="0" applyAlignment="0" applyProtection="0"/>
    <xf numFmtId="0" fontId="44" fillId="24" borderId="260" applyNumberFormat="0" applyAlignment="0" applyProtection="0"/>
    <xf numFmtId="0" fontId="44" fillId="24" borderId="260" applyNumberForma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44" fillId="24" borderId="263" applyNumberFormat="0" applyAlignment="0" applyProtection="0"/>
    <xf numFmtId="0" fontId="36" fillId="11" borderId="252" applyNumberFormat="0" applyAlignment="0" applyProtection="0"/>
    <xf numFmtId="0" fontId="3" fillId="26" borderId="262"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54" applyNumberFormat="0" applyAlignment="0" applyProtection="0"/>
    <xf numFmtId="0" fontId="24" fillId="24" borderId="258" applyNumberFormat="0" applyAlignment="0" applyProtection="0"/>
    <xf numFmtId="0" fontId="24" fillId="24" borderId="258" applyNumberFormat="0" applyAlignment="0" applyProtection="0"/>
    <xf numFmtId="0" fontId="36" fillId="11" borderId="258"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24" fillId="24" borderId="258" applyNumberFormat="0" applyAlignment="0" applyProtection="0"/>
    <xf numFmtId="0" fontId="3" fillId="26" borderId="253"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24" fillId="24" borderId="252" applyNumberFormat="0" applyAlignment="0" applyProtection="0"/>
    <xf numFmtId="0" fontId="3" fillId="26" borderId="262" applyNumberFormat="0" applyFont="0" applyAlignment="0" applyProtection="0"/>
    <xf numFmtId="0" fontId="24" fillId="24" borderId="261" applyNumberFormat="0" applyAlignment="0" applyProtection="0"/>
    <xf numFmtId="0" fontId="44" fillId="24" borderId="263" applyNumberFormat="0" applyAlignment="0" applyProtection="0"/>
    <xf numFmtId="0" fontId="44" fillId="24" borderId="260" applyNumberFormat="0" applyAlignment="0" applyProtection="0"/>
    <xf numFmtId="0" fontId="44" fillId="24" borderId="263"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24" fillId="24" borderId="258" applyNumberFormat="0" applyAlignment="0" applyProtection="0"/>
    <xf numFmtId="0" fontId="3" fillId="26" borderId="259"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44" fillId="24" borderId="260" applyNumberFormat="0" applyAlignment="0" applyProtection="0"/>
    <xf numFmtId="0" fontId="24" fillId="24" borderId="258"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61" applyNumberFormat="0" applyAlignment="0" applyProtection="0"/>
    <xf numFmtId="0" fontId="3" fillId="26" borderId="259" applyNumberFormat="0" applyFont="0" applyAlignment="0" applyProtection="0"/>
    <xf numFmtId="0" fontId="3" fillId="26" borderId="253"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6" fillId="11" borderId="258"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2"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53"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44" fillId="24" borderId="263" applyNumberForma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6" fillId="11" borderId="258" applyNumberFormat="0" applyAlignment="0" applyProtection="0"/>
    <xf numFmtId="0" fontId="36" fillId="11" borderId="258" applyNumberFormat="0" applyAlignment="0" applyProtection="0"/>
    <xf numFmtId="0" fontId="24" fillId="24" borderId="252" applyNumberFormat="0" applyAlignment="0" applyProtection="0"/>
    <xf numFmtId="0" fontId="36" fillId="11" borderId="261" applyNumberFormat="0" applyAlignment="0" applyProtection="0"/>
    <xf numFmtId="0" fontId="36" fillId="11" borderId="258" applyNumberFormat="0" applyAlignment="0" applyProtection="0"/>
    <xf numFmtId="0" fontId="36" fillId="11"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24" fillId="24" borderId="261" applyNumberFormat="0" applyAlignment="0" applyProtection="0"/>
    <xf numFmtId="0" fontId="24" fillId="24" borderId="258" applyNumberFormat="0" applyAlignment="0" applyProtection="0"/>
    <xf numFmtId="0" fontId="3" fillId="26" borderId="262"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4"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24" fillId="24" borderId="261" applyNumberFormat="0" applyAlignment="0" applyProtection="0"/>
    <xf numFmtId="0" fontId="24" fillId="24" borderId="261" applyNumberFormat="0" applyAlignment="0" applyProtection="0"/>
    <xf numFmtId="0" fontId="24" fillId="24" borderId="258" applyNumberFormat="0" applyAlignment="0" applyProtection="0"/>
    <xf numFmtId="0" fontId="3" fillId="26" borderId="259" applyNumberFormat="0" applyFont="0" applyAlignment="0" applyProtection="0"/>
    <xf numFmtId="0" fontId="24" fillId="24" borderId="261" applyNumberFormat="0" applyAlignment="0" applyProtection="0"/>
    <xf numFmtId="0" fontId="24" fillId="24"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24" fillId="24" borderId="258" applyNumberFormat="0" applyAlignment="0" applyProtection="0"/>
    <xf numFmtId="0" fontId="24" fillId="24" borderId="261" applyNumberFormat="0" applyAlignment="0" applyProtection="0"/>
    <xf numFmtId="0" fontId="24" fillId="24" borderId="258" applyNumberFormat="0" applyAlignment="0" applyProtection="0"/>
    <xf numFmtId="0" fontId="24" fillId="24" borderId="258" applyNumberFormat="0" applyAlignment="0" applyProtection="0"/>
    <xf numFmtId="0" fontId="36" fillId="11" borderId="258" applyNumberFormat="0" applyAlignment="0" applyProtection="0"/>
    <xf numFmtId="0" fontId="44" fillId="24" borderId="260"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61" applyNumberFormat="0" applyAlignment="0" applyProtection="0"/>
    <xf numFmtId="0" fontId="44" fillId="24" borderId="263" applyNumberFormat="0" applyAlignment="0" applyProtection="0"/>
    <xf numFmtId="0" fontId="36" fillId="11" borderId="258" applyNumberFormat="0" applyAlignment="0" applyProtection="0"/>
    <xf numFmtId="0" fontId="3" fillId="26" borderId="262" applyNumberFormat="0" applyFont="0" applyAlignment="0" applyProtection="0"/>
    <xf numFmtId="0" fontId="24" fillId="24" borderId="258"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44" fillId="24" borderId="260" applyNumberFormat="0" applyAlignment="0" applyProtection="0"/>
    <xf numFmtId="0" fontId="36" fillId="11" borderId="261" applyNumberFormat="0" applyAlignment="0" applyProtection="0"/>
    <xf numFmtId="0" fontId="36" fillId="11" borderId="258" applyNumberFormat="0" applyAlignment="0" applyProtection="0"/>
    <xf numFmtId="0" fontId="3" fillId="26" borderId="262" applyNumberFormat="0" applyFont="0" applyAlignment="0" applyProtection="0"/>
    <xf numFmtId="0" fontId="24" fillId="24" borderId="261" applyNumberFormat="0" applyAlignment="0" applyProtection="0"/>
    <xf numFmtId="0" fontId="44" fillId="24" borderId="263"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24" fillId="24" borderId="258" applyNumberFormat="0" applyAlignment="0" applyProtection="0"/>
    <xf numFmtId="0" fontId="24" fillId="24" borderId="261" applyNumberFormat="0" applyAlignment="0" applyProtection="0"/>
    <xf numFmtId="0" fontId="24" fillId="24" borderId="258"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6" fillId="11" borderId="261"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2" applyNumberFormat="0" applyAlignment="0" applyProtection="0"/>
    <xf numFmtId="0" fontId="44" fillId="24" borderId="263" applyNumberFormat="0" applyAlignment="0" applyProtection="0"/>
    <xf numFmtId="0" fontId="36" fillId="11" borderId="258" applyNumberFormat="0" applyAlignment="0" applyProtection="0"/>
    <xf numFmtId="0" fontId="36" fillId="11" borderId="258" applyNumberFormat="0" applyAlignment="0" applyProtection="0"/>
    <xf numFmtId="0" fontId="24" fillId="24" borderId="261" applyNumberFormat="0" applyAlignment="0" applyProtection="0"/>
    <xf numFmtId="0" fontId="3" fillId="26" borderId="259" applyNumberFormat="0" applyFont="0" applyAlignment="0" applyProtection="0"/>
    <xf numFmtId="0" fontId="3" fillId="26" borderId="253"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6" fillId="11" borderId="261"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6" fillId="11" borderId="252"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61" applyNumberFormat="0" applyAlignment="0" applyProtection="0"/>
    <xf numFmtId="0" fontId="44" fillId="24" borderId="260" applyNumberFormat="0" applyAlignment="0" applyProtection="0"/>
    <xf numFmtId="0" fontId="36" fillId="11" borderId="261" applyNumberFormat="0" applyAlignment="0" applyProtection="0"/>
    <xf numFmtId="0" fontId="24" fillId="24" borderId="261" applyNumberFormat="0" applyAlignment="0" applyProtection="0"/>
    <xf numFmtId="0" fontId="3" fillId="26" borderId="259" applyNumberFormat="0" applyFont="0" applyAlignment="0" applyProtection="0"/>
    <xf numFmtId="0" fontId="24" fillId="24" borderId="252"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44" fillId="24" borderId="263"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3" fillId="26" borderId="259" applyNumberFormat="0" applyFont="0" applyAlignment="0" applyProtection="0"/>
    <xf numFmtId="0" fontId="44" fillId="24" borderId="260" applyNumberFormat="0" applyAlignment="0" applyProtection="0"/>
    <xf numFmtId="0" fontId="36" fillId="11"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24" fillId="24" borderId="261" applyNumberFormat="0" applyAlignment="0" applyProtection="0"/>
    <xf numFmtId="0" fontId="36" fillId="11" borderId="258" applyNumberFormat="0" applyAlignment="0" applyProtection="0"/>
    <xf numFmtId="0" fontId="44" fillId="24" borderId="260"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63"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3" fillId="26" borderId="253" applyNumberFormat="0" applyFont="0" applyAlignment="0" applyProtection="0"/>
    <xf numFmtId="0" fontId="24" fillId="24" borderId="261" applyNumberFormat="0" applyAlignment="0" applyProtection="0"/>
    <xf numFmtId="0" fontId="36" fillId="11" borderId="258" applyNumberFormat="0" applyAlignment="0" applyProtection="0"/>
    <xf numFmtId="0" fontId="24" fillId="24" borderId="261" applyNumberFormat="0" applyAlignment="0" applyProtection="0"/>
    <xf numFmtId="0" fontId="36" fillId="11" borderId="261" applyNumberFormat="0" applyAlignment="0" applyProtection="0"/>
    <xf numFmtId="0" fontId="3" fillId="26" borderId="259" applyNumberFormat="0" applyFont="0" applyAlignment="0" applyProtection="0"/>
    <xf numFmtId="0" fontId="36" fillId="11" borderId="252" applyNumberFormat="0" applyAlignment="0" applyProtection="0"/>
    <xf numFmtId="0" fontId="3" fillId="26" borderId="262"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24" fillId="24" borderId="258" applyNumberFormat="0" applyAlignment="0" applyProtection="0"/>
    <xf numFmtId="0" fontId="44" fillId="24" borderId="263" applyNumberFormat="0" applyAlignment="0" applyProtection="0"/>
    <xf numFmtId="0" fontId="24" fillId="24"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24" fillId="24" borderId="258" applyNumberFormat="0" applyAlignment="0" applyProtection="0"/>
    <xf numFmtId="0" fontId="36" fillId="11" borderId="258" applyNumberFormat="0" applyAlignment="0" applyProtection="0"/>
    <xf numFmtId="0" fontId="3" fillId="26" borderId="259" applyNumberFormat="0" applyFont="0" applyAlignment="0" applyProtection="0"/>
    <xf numFmtId="0" fontId="44" fillId="24" borderId="260" applyNumberForma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6" fillId="11" borderId="258" applyNumberFormat="0" applyAlignment="0" applyProtection="0"/>
    <xf numFmtId="0" fontId="3" fillId="26" borderId="262"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8"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24" fillId="24"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24" fillId="24" borderId="255" applyNumberFormat="0" applyAlignment="0" applyProtection="0"/>
    <xf numFmtId="0" fontId="24" fillId="24" borderId="255"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6" fillId="11"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44" fillId="24" borderId="257" applyNumberFormat="0" applyAlignment="0" applyProtection="0"/>
    <xf numFmtId="0" fontId="24" fillId="24" borderId="255" applyNumberFormat="0" applyAlignment="0" applyProtection="0"/>
    <xf numFmtId="0" fontId="36" fillId="11" borderId="255"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3" fillId="26" borderId="256" applyNumberFormat="0" applyFont="0" applyAlignment="0" applyProtection="0"/>
    <xf numFmtId="0" fontId="36" fillId="11" borderId="255" applyNumberFormat="0" applyAlignment="0" applyProtection="0"/>
    <xf numFmtId="0" fontId="3" fillId="26" borderId="256" applyNumberFormat="0" applyFont="0" applyAlignment="0" applyProtection="0"/>
    <xf numFmtId="0" fontId="36" fillId="11" borderId="255" applyNumberFormat="0" applyAlignment="0" applyProtection="0"/>
    <xf numFmtId="0" fontId="44" fillId="24" borderId="257" applyNumberFormat="0" applyAlignment="0" applyProtection="0"/>
    <xf numFmtId="0" fontId="24" fillId="24" borderId="255" applyNumberFormat="0" applyAlignment="0" applyProtection="0"/>
    <xf numFmtId="0" fontId="3" fillId="26" borderId="256" applyNumberFormat="0" applyFont="0" applyAlignment="0" applyProtection="0"/>
    <xf numFmtId="0" fontId="3" fillId="26" borderId="256" applyNumberFormat="0" applyFont="0" applyAlignment="0" applyProtection="0"/>
    <xf numFmtId="0" fontId="44" fillId="24" borderId="257" applyNumberFormat="0" applyAlignment="0" applyProtection="0"/>
    <xf numFmtId="0" fontId="3" fillId="26" borderId="256"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44" fillId="24" borderId="260" applyNumberFormat="0" applyAlignment="0" applyProtection="0"/>
    <xf numFmtId="0" fontId="44" fillId="24" borderId="260" applyNumberForma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6" fillId="11" borderId="261" applyNumberFormat="0" applyAlignment="0" applyProtection="0"/>
    <xf numFmtId="0" fontId="24" fillId="24" borderId="258" applyNumberFormat="0" applyAlignment="0" applyProtection="0"/>
    <xf numFmtId="0" fontId="3" fillId="26" borderId="262" applyNumberFormat="0" applyFont="0" applyAlignment="0" applyProtection="0"/>
    <xf numFmtId="0" fontId="44" fillId="24" borderId="263" applyNumberFormat="0" applyAlignment="0" applyProtection="0"/>
    <xf numFmtId="0" fontId="44" fillId="24" borderId="260" applyNumberFormat="0" applyAlignment="0" applyProtection="0"/>
    <xf numFmtId="0" fontId="3" fillId="26" borderId="259"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24" fillId="24" borderId="258" applyNumberFormat="0" applyAlignment="0" applyProtection="0"/>
    <xf numFmtId="0" fontId="44" fillId="24" borderId="263" applyNumberFormat="0" applyAlignment="0" applyProtection="0"/>
    <xf numFmtId="0" fontId="44" fillId="24" borderId="260" applyNumberForma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6" fillId="11" borderId="261" applyNumberFormat="0" applyAlignment="0" applyProtection="0"/>
    <xf numFmtId="0" fontId="3" fillId="26" borderId="259"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6" fillId="11" borderId="258" applyNumberFormat="0" applyAlignment="0" applyProtection="0"/>
    <xf numFmtId="0" fontId="3" fillId="26" borderId="262"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36" fillId="11" borderId="258" applyNumberFormat="0" applyAlignment="0" applyProtection="0"/>
    <xf numFmtId="0" fontId="24" fillId="24" borderId="261" applyNumberFormat="0" applyAlignment="0" applyProtection="0"/>
    <xf numFmtId="0" fontId="24" fillId="24" borderId="258" applyNumberFormat="0" applyAlignment="0" applyProtection="0"/>
    <xf numFmtId="0" fontId="44" fillId="24" borderId="260" applyNumberFormat="0" applyAlignment="0" applyProtection="0"/>
    <xf numFmtId="0" fontId="36" fillId="11"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6" fillId="11" borderId="258" applyNumberFormat="0" applyAlignment="0" applyProtection="0"/>
    <xf numFmtId="0" fontId="44" fillId="24" borderId="260" applyNumberFormat="0" applyAlignment="0" applyProtection="0"/>
    <xf numFmtId="0" fontId="36" fillId="11" borderId="261" applyNumberFormat="0" applyAlignment="0" applyProtection="0"/>
    <xf numFmtId="0" fontId="36" fillId="11" borderId="258" applyNumberFormat="0" applyAlignment="0" applyProtection="0"/>
    <xf numFmtId="0" fontId="24" fillId="24" borderId="258" applyNumberFormat="0" applyAlignment="0" applyProtection="0"/>
    <xf numFmtId="0" fontId="44" fillId="24" borderId="263" applyNumberFormat="0" applyAlignment="0" applyProtection="0"/>
    <xf numFmtId="0" fontId="36" fillId="11" borderId="258" applyNumberFormat="0" applyAlignment="0" applyProtection="0"/>
    <xf numFmtId="0" fontId="24" fillId="24"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24" fillId="24" borderId="261" applyNumberFormat="0" applyAlignment="0" applyProtection="0"/>
    <xf numFmtId="0" fontId="36" fillId="11" borderId="258" applyNumberFormat="0" applyAlignment="0" applyProtection="0"/>
    <xf numFmtId="0" fontId="36" fillId="11" borderId="258"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24" fillId="24" borderId="258"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24" fillId="24" borderId="258"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44" fillId="24" borderId="263" applyNumberFormat="0" applyAlignment="0" applyProtection="0"/>
    <xf numFmtId="0" fontId="24" fillId="24" borderId="258" applyNumberFormat="0" applyAlignment="0" applyProtection="0"/>
    <xf numFmtId="0" fontId="36" fillId="11" borderId="261" applyNumberFormat="0" applyAlignment="0" applyProtection="0"/>
    <xf numFmtId="0" fontId="36" fillId="11" borderId="261"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44" fillId="24" borderId="260"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44" fillId="24" borderId="263" applyNumberFormat="0" applyAlignment="0" applyProtection="0"/>
    <xf numFmtId="0" fontId="44" fillId="24" borderId="260" applyNumberFormat="0" applyAlignment="0" applyProtection="0"/>
    <xf numFmtId="0" fontId="36" fillId="11" borderId="261" applyNumberFormat="0" applyAlignment="0" applyProtection="0"/>
    <xf numFmtId="0" fontId="24" fillId="24" borderId="261"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6" fillId="11" borderId="258" applyNumberFormat="0" applyAlignment="0" applyProtection="0"/>
    <xf numFmtId="0" fontId="36" fillId="11" borderId="258" applyNumberFormat="0" applyAlignment="0" applyProtection="0"/>
    <xf numFmtId="0" fontId="44" fillId="24" borderId="263" applyNumberForma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44" fillId="24" borderId="260"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62" applyNumberFormat="0" applyFont="0" applyAlignment="0" applyProtection="0"/>
    <xf numFmtId="0" fontId="44" fillId="24" borderId="263" applyNumberFormat="0" applyAlignment="0" applyProtection="0"/>
    <xf numFmtId="0" fontId="36" fillId="11"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61" applyNumberFormat="0" applyAlignment="0" applyProtection="0"/>
    <xf numFmtId="0" fontId="24" fillId="24" borderId="258" applyNumberForma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44" fillId="24" borderId="263" applyNumberFormat="0" applyAlignment="0" applyProtection="0"/>
    <xf numFmtId="0" fontId="24" fillId="24" borderId="258" applyNumberFormat="0" applyAlignment="0" applyProtection="0"/>
    <xf numFmtId="0" fontId="3" fillId="26" borderId="259" applyNumberFormat="0" applyFont="0" applyAlignment="0" applyProtection="0"/>
    <xf numFmtId="0" fontId="44" fillId="24" borderId="260" applyNumberFormat="0" applyAlignment="0" applyProtection="0"/>
    <xf numFmtId="0" fontId="36" fillId="11" borderId="258"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44" fillId="24" borderId="263" applyNumberFormat="0" applyAlignment="0" applyProtection="0"/>
    <xf numFmtId="0" fontId="24" fillId="24" borderId="258"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36" fillId="11" borderId="258" applyNumberFormat="0" applyAlignment="0" applyProtection="0"/>
    <xf numFmtId="0" fontId="24" fillId="24" borderId="261" applyNumberForma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6" fillId="11" borderId="258" applyNumberFormat="0" applyAlignment="0" applyProtection="0"/>
    <xf numFmtId="0" fontId="36" fillId="11" borderId="261" applyNumberFormat="0" applyAlignment="0" applyProtection="0"/>
    <xf numFmtId="0" fontId="3" fillId="26" borderId="259" applyNumberFormat="0" applyFont="0" applyAlignment="0" applyProtection="0"/>
    <xf numFmtId="0" fontId="24" fillId="24" borderId="258" applyNumberFormat="0" applyAlignment="0" applyProtection="0"/>
    <xf numFmtId="0" fontId="3" fillId="26" borderId="262" applyNumberFormat="0" applyFont="0" applyAlignment="0" applyProtection="0"/>
    <xf numFmtId="0" fontId="24" fillId="24" borderId="258"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8"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44" fillId="24" borderId="260" applyNumberFormat="0" applyAlignment="0" applyProtection="0"/>
    <xf numFmtId="0" fontId="3" fillId="26" borderId="259" applyNumberFormat="0" applyFont="0" applyAlignment="0" applyProtection="0"/>
    <xf numFmtId="0" fontId="44" fillId="24" borderId="260" applyNumberFormat="0" applyAlignment="0" applyProtection="0"/>
    <xf numFmtId="0" fontId="44" fillId="24" borderId="260" applyNumberFormat="0" applyAlignment="0" applyProtection="0"/>
    <xf numFmtId="0" fontId="24" fillId="24" borderId="261" applyNumberFormat="0" applyAlignment="0" applyProtection="0"/>
    <xf numFmtId="0" fontId="24" fillId="24" borderId="258" applyNumberFormat="0" applyAlignment="0" applyProtection="0"/>
    <xf numFmtId="0" fontId="44" fillId="24" borderId="260"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59" applyNumberFormat="0" applyFont="0" applyAlignment="0" applyProtection="0"/>
    <xf numFmtId="0" fontId="44" fillId="24" borderId="263" applyNumberFormat="0" applyAlignment="0" applyProtection="0"/>
    <xf numFmtId="0" fontId="24" fillId="24"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24" fillId="24" borderId="261" applyNumberForma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60" applyNumberFormat="0" applyAlignment="0" applyProtection="0"/>
    <xf numFmtId="0" fontId="36" fillId="11"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44" fillId="24" borderId="263"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6" fillId="11"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44" fillId="24" borderId="260" applyNumberFormat="0" applyAlignment="0" applyProtection="0"/>
    <xf numFmtId="0" fontId="3" fillId="26" borderId="259"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36" fillId="11" borderId="258"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 fillId="26" borderId="259" applyNumberFormat="0" applyFont="0" applyAlignment="0" applyProtection="0"/>
    <xf numFmtId="0" fontId="24" fillId="24" borderId="252" applyNumberFormat="0" applyAlignment="0" applyProtection="0"/>
    <xf numFmtId="0" fontId="36" fillId="11" borderId="252" applyNumberFormat="0" applyAlignment="0" applyProtection="0"/>
    <xf numFmtId="0" fontId="44" fillId="24" borderId="263" applyNumberFormat="0" applyAlignment="0" applyProtection="0"/>
    <xf numFmtId="0" fontId="24" fillId="24" borderId="261" applyNumberFormat="0" applyAlignment="0" applyProtection="0"/>
    <xf numFmtId="0" fontId="44" fillId="24" borderId="263" applyNumberForma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24" fillId="24"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36" fillId="11"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6" fillId="11" borderId="258" applyNumberFormat="0" applyAlignment="0" applyProtection="0"/>
    <xf numFmtId="0" fontId="44" fillId="24" borderId="260"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44" fillId="24" borderId="260" applyNumberFormat="0" applyAlignment="0" applyProtection="0"/>
    <xf numFmtId="0" fontId="24" fillId="24" borderId="261" applyNumberFormat="0" applyAlignment="0" applyProtection="0"/>
    <xf numFmtId="0" fontId="44" fillId="24" borderId="260" applyNumberFormat="0" applyAlignment="0" applyProtection="0"/>
    <xf numFmtId="0" fontId="36" fillId="11" borderId="261" applyNumberFormat="0" applyAlignment="0" applyProtection="0"/>
    <xf numFmtId="0" fontId="44" fillId="24" borderId="260" applyNumberFormat="0" applyAlignment="0" applyProtection="0"/>
    <xf numFmtId="0" fontId="3" fillId="26" borderId="259"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9"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24" fillId="24"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44" fillId="24" borderId="254"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63" applyNumberFormat="0" applyAlignment="0" applyProtection="0"/>
    <xf numFmtId="0" fontId="44" fillId="24" borderId="260" applyNumberFormat="0" applyAlignment="0" applyProtection="0"/>
    <xf numFmtId="0" fontId="24" fillId="24" borderId="258" applyNumberFormat="0" applyAlignment="0" applyProtection="0"/>
    <xf numFmtId="0" fontId="36" fillId="11" borderId="258" applyNumberFormat="0" applyAlignment="0" applyProtection="0"/>
    <xf numFmtId="0" fontId="36" fillId="11" borderId="258"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8" applyNumberFormat="0" applyAlignment="0" applyProtection="0"/>
    <xf numFmtId="0" fontId="36" fillId="11" borderId="258"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44" fillId="24" borderId="254"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6" fillId="11" borderId="252"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24" fillId="24"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24" fillId="24" borderId="252" applyNumberFormat="0" applyAlignment="0" applyProtection="0"/>
    <xf numFmtId="0" fontId="24" fillId="24" borderId="252"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6" fillId="11"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44" fillId="24" borderId="254" applyNumberFormat="0" applyAlignment="0" applyProtection="0"/>
    <xf numFmtId="0" fontId="24" fillId="24" borderId="252" applyNumberFormat="0" applyAlignment="0" applyProtection="0"/>
    <xf numFmtId="0" fontId="36" fillId="11" borderId="252"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3" fillId="26" borderId="253" applyNumberFormat="0" applyFont="0" applyAlignment="0" applyProtection="0"/>
    <xf numFmtId="0" fontId="36" fillId="11" borderId="252" applyNumberFormat="0" applyAlignment="0" applyProtection="0"/>
    <xf numFmtId="0" fontId="3" fillId="26" borderId="253" applyNumberFormat="0" applyFont="0" applyAlignment="0" applyProtection="0"/>
    <xf numFmtId="0" fontId="36" fillId="11" borderId="252" applyNumberFormat="0" applyAlignment="0" applyProtection="0"/>
    <xf numFmtId="0" fontId="44" fillId="24" borderId="254" applyNumberFormat="0" applyAlignment="0" applyProtection="0"/>
    <xf numFmtId="0" fontId="24" fillId="24" borderId="252" applyNumberFormat="0" applyAlignment="0" applyProtection="0"/>
    <xf numFmtId="0" fontId="3" fillId="26" borderId="253" applyNumberFormat="0" applyFont="0" applyAlignment="0" applyProtection="0"/>
    <xf numFmtId="0" fontId="3" fillId="26" borderId="253" applyNumberFormat="0" applyFont="0" applyAlignment="0" applyProtection="0"/>
    <xf numFmtId="0" fontId="44" fillId="24" borderId="254" applyNumberFormat="0" applyAlignment="0" applyProtection="0"/>
    <xf numFmtId="0" fontId="3" fillId="26" borderId="253"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44" fillId="24" borderId="260" applyNumberFormat="0" applyAlignment="0" applyProtection="0"/>
    <xf numFmtId="0" fontId="3" fillId="26" borderId="259" applyNumberFormat="0" applyFont="0" applyAlignment="0" applyProtection="0"/>
    <xf numFmtId="0" fontId="24" fillId="24" borderId="258" applyNumberFormat="0" applyAlignment="0" applyProtection="0"/>
    <xf numFmtId="0" fontId="44" fillId="24" borderId="263" applyNumberFormat="0" applyAlignment="0" applyProtection="0"/>
    <xf numFmtId="0" fontId="44" fillId="24" borderId="260"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24" fillId="24" borderId="261" applyNumberForma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6" fillId="11" borderId="261" applyNumberFormat="0" applyAlignment="0" applyProtection="0"/>
    <xf numFmtId="0" fontId="24" fillId="24"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44" fillId="24" borderId="260" applyNumberFormat="0" applyAlignment="0" applyProtection="0"/>
    <xf numFmtId="0" fontId="24" fillId="24"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36" fillId="11" borderId="261"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24" fillId="24" borderId="258" applyNumberFormat="0" applyAlignment="0" applyProtection="0"/>
    <xf numFmtId="0" fontId="24" fillId="24" borderId="258" applyNumberFormat="0" applyAlignment="0" applyProtection="0"/>
    <xf numFmtId="0" fontId="3" fillId="26" borderId="259" applyNumberFormat="0" applyFont="0" applyAlignment="0" applyProtection="0"/>
    <xf numFmtId="0" fontId="24" fillId="24" borderId="258" applyNumberFormat="0" applyAlignment="0" applyProtection="0"/>
    <xf numFmtId="0" fontId="44" fillId="24" borderId="260" applyNumberFormat="0" applyAlignment="0" applyProtection="0"/>
    <xf numFmtId="0" fontId="36" fillId="11" borderId="258"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24" fillId="24" borderId="258" applyNumberFormat="0" applyAlignment="0" applyProtection="0"/>
    <xf numFmtId="0" fontId="3" fillId="26" borderId="262" applyNumberFormat="0" applyFont="0" applyAlignment="0" applyProtection="0"/>
    <xf numFmtId="0" fontId="44" fillId="24" borderId="260" applyNumberFormat="0" applyAlignment="0" applyProtection="0"/>
    <xf numFmtId="0" fontId="3" fillId="26" borderId="259" applyNumberFormat="0" applyFont="0" applyAlignment="0" applyProtection="0"/>
    <xf numFmtId="0" fontId="36" fillId="11" borderId="261"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58" applyNumberFormat="0" applyAlignment="0" applyProtection="0"/>
    <xf numFmtId="0" fontId="3" fillId="26" borderId="259"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6" fillId="11" borderId="261" applyNumberForma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6" fillId="11" borderId="258"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58" applyNumberFormat="0" applyAlignment="0" applyProtection="0"/>
    <xf numFmtId="0" fontId="36" fillId="11" borderId="261" applyNumberFormat="0" applyAlignment="0" applyProtection="0"/>
    <xf numFmtId="0" fontId="44" fillId="24" borderId="263" applyNumberFormat="0" applyAlignment="0" applyProtection="0"/>
    <xf numFmtId="0" fontId="44" fillId="24" borderId="263"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24" fillId="24"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24" fillId="24" borderId="258"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24" fillId="24" borderId="258" applyNumberFormat="0" applyAlignment="0" applyProtection="0"/>
    <xf numFmtId="0" fontId="24" fillId="24"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58" applyNumberFormat="0" applyAlignment="0" applyProtection="0"/>
    <xf numFmtId="0" fontId="44" fillId="24" borderId="263" applyNumberFormat="0" applyAlignment="0" applyProtection="0"/>
    <xf numFmtId="0" fontId="36" fillId="11" borderId="261" applyNumberFormat="0" applyAlignment="0" applyProtection="0"/>
    <xf numFmtId="0" fontId="3" fillId="26" borderId="259"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6" fillId="11" borderId="258"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0" applyNumberFormat="0" applyAlignment="0" applyProtection="0"/>
    <xf numFmtId="0" fontId="24" fillId="24" borderId="258" applyNumberFormat="0" applyAlignment="0" applyProtection="0"/>
    <xf numFmtId="0" fontId="24" fillId="24" borderId="261"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44" fillId="24" borderId="260"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44" fillId="24" borderId="263" applyNumberFormat="0" applyAlignment="0" applyProtection="0"/>
    <xf numFmtId="0" fontId="24" fillId="24" borderId="258" applyNumberFormat="0" applyAlignment="0" applyProtection="0"/>
    <xf numFmtId="0" fontId="36" fillId="11" borderId="258" applyNumberFormat="0" applyAlignment="0" applyProtection="0"/>
    <xf numFmtId="0" fontId="3" fillId="26" borderId="262" applyNumberFormat="0" applyFont="0" applyAlignment="0" applyProtection="0"/>
    <xf numFmtId="0" fontId="36" fillId="11" borderId="258" applyNumberFormat="0" applyAlignment="0" applyProtection="0"/>
    <xf numFmtId="0" fontId="44" fillId="24" borderId="263"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44" fillId="24" borderId="260"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44" fillId="24" borderId="260" applyNumberFormat="0" applyAlignment="0" applyProtection="0"/>
    <xf numFmtId="0" fontId="3" fillId="26" borderId="262" applyNumberFormat="0" applyFont="0" applyAlignment="0" applyProtection="0"/>
    <xf numFmtId="0" fontId="3" fillId="26" borderId="259"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6" fillId="11" borderId="261" applyNumberFormat="0" applyAlignment="0" applyProtection="0"/>
    <xf numFmtId="0" fontId="36" fillId="11"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24" fillId="24" borderId="261" applyNumberFormat="0" applyAlignment="0" applyProtection="0"/>
    <xf numFmtId="0" fontId="36" fillId="11"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44" fillId="24" borderId="263" applyNumberFormat="0" applyAlignment="0" applyProtection="0"/>
    <xf numFmtId="0" fontId="24" fillId="24"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6" fillId="11" borderId="261" applyNumberForma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6" fillId="11"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44" fillId="24" borderId="263"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44" fillId="24" borderId="263" applyNumberFormat="0" applyAlignment="0" applyProtection="0"/>
    <xf numFmtId="0" fontId="36" fillId="11" borderId="261" applyNumberForma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6" fillId="11" borderId="261"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24" fillId="24" borderId="261" applyNumberFormat="0" applyAlignment="0" applyProtection="0"/>
    <xf numFmtId="0" fontId="44" fillId="24" borderId="263" applyNumberForma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44" fillId="24" borderId="263"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24" fillId="24" borderId="261" applyNumberForma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 fillId="26" borderId="262" applyNumberFormat="0" applyFont="0" applyAlignment="0" applyProtection="0"/>
    <xf numFmtId="0" fontId="36" fillId="11" borderId="261" applyNumberFormat="0" applyAlignment="0" applyProtection="0"/>
    <xf numFmtId="0" fontId="44" fillId="24" borderId="263" applyNumberFormat="0" applyAlignment="0" applyProtection="0"/>
    <xf numFmtId="0" fontId="24" fillId="24" borderId="261" applyNumberFormat="0" applyAlignment="0" applyProtection="0"/>
    <xf numFmtId="0" fontId="44" fillId="24" borderId="263" applyNumberFormat="0" applyAlignment="0" applyProtection="0"/>
    <xf numFmtId="0" fontId="36" fillId="11" borderId="261" applyNumberFormat="0" applyAlignment="0" applyProtection="0"/>
    <xf numFmtId="0" fontId="24" fillId="24" borderId="261" applyNumberFormat="0" applyAlignment="0" applyProtection="0"/>
    <xf numFmtId="165"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0" fontId="65" fillId="0" borderId="0"/>
    <xf numFmtId="42"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7" fontId="1" fillId="0" borderId="0" applyFont="0" applyFill="0" applyBorder="0" applyAlignment="0" applyProtection="0"/>
    <xf numFmtId="0" fontId="3" fillId="0" borderId="0"/>
    <xf numFmtId="0" fontId="3" fillId="0" borderId="0"/>
    <xf numFmtId="0" fontId="8" fillId="0" borderId="0"/>
    <xf numFmtId="0" fontId="3" fillId="0" borderId="0" applyAlignment="0"/>
    <xf numFmtId="165" fontId="3" fillId="0" borderId="0" applyFont="0" applyFill="0" applyBorder="0" applyAlignment="0" applyProtection="0"/>
    <xf numFmtId="166" fontId="1" fillId="0" borderId="0" applyFont="0" applyFill="0" applyBorder="0" applyAlignment="0" applyProtection="0"/>
    <xf numFmtId="170" fontId="77" fillId="0" borderId="0" applyFont="0" applyFill="0" applyBorder="0" applyAlignment="0" applyProtection="0"/>
    <xf numFmtId="210" fontId="3" fillId="0" borderId="0" applyFont="0" applyFill="0" applyBorder="0" applyAlignment="0" applyProtection="0"/>
    <xf numFmtId="0" fontId="84" fillId="0" borderId="0"/>
    <xf numFmtId="165" fontId="38" fillId="0" borderId="0" applyFont="0" applyFill="0" applyBorder="0" applyAlignment="0" applyProtection="0"/>
    <xf numFmtId="9" fontId="38" fillId="0" borderId="0" applyFont="0" applyFill="0" applyBorder="0" applyAlignment="0" applyProtection="0"/>
    <xf numFmtId="0" fontId="89" fillId="0" borderId="0"/>
    <xf numFmtId="165" fontId="20" fillId="0" borderId="0" applyFont="0" applyFill="0" applyBorder="0" applyAlignment="0" applyProtection="0"/>
    <xf numFmtId="9" fontId="72" fillId="0" borderId="0" applyFont="0" applyFill="0" applyBorder="0" applyAlignment="0" applyProtection="0"/>
    <xf numFmtId="175" fontId="20" fillId="0" borderId="0" applyFont="0" applyFill="0" applyBorder="0" applyAlignment="0" applyProtection="0"/>
    <xf numFmtId="0" fontId="1" fillId="0" borderId="0"/>
    <xf numFmtId="0" fontId="38" fillId="0" borderId="0"/>
    <xf numFmtId="170" fontId="20" fillId="0" borderId="0" applyFont="0" applyFill="0" applyBorder="0" applyAlignment="0" applyProtection="0"/>
    <xf numFmtId="43" fontId="1" fillId="0" borderId="0" applyFont="0" applyFill="0" applyBorder="0" applyAlignment="0" applyProtection="0"/>
    <xf numFmtId="0" fontId="3" fillId="0" borderId="0"/>
    <xf numFmtId="9" fontId="3" fillId="0" borderId="0" applyFont="0" applyFill="0" applyBorder="0" applyAlignment="0" applyProtection="0"/>
    <xf numFmtId="0" fontId="95" fillId="0" borderId="0"/>
  </cellStyleXfs>
  <cellXfs count="1885">
    <xf numFmtId="0" fontId="0" fillId="0" borderId="0" xfId="0"/>
    <xf numFmtId="0" fontId="3" fillId="0" borderId="0" xfId="5"/>
    <xf numFmtId="0" fontId="13" fillId="0" borderId="0" xfId="31" applyFont="1" applyAlignment="1">
      <alignment horizontal="justify" vertical="justify" wrapText="1"/>
    </xf>
    <xf numFmtId="0" fontId="3" fillId="0" borderId="0" xfId="31"/>
    <xf numFmtId="3" fontId="3" fillId="0" borderId="0" xfId="5" applyNumberFormat="1"/>
    <xf numFmtId="0" fontId="8" fillId="0" borderId="0" xfId="5" applyFont="1" applyAlignment="1">
      <alignment horizontal="justify" vertical="justify" wrapText="1"/>
    </xf>
    <xf numFmtId="3" fontId="7" fillId="0" borderId="0" xfId="5" applyNumberFormat="1" applyFont="1"/>
    <xf numFmtId="0" fontId="8" fillId="0" borderId="0" xfId="5" applyFont="1"/>
    <xf numFmtId="3" fontId="8" fillId="0" borderId="0" xfId="5" applyNumberFormat="1" applyFont="1"/>
    <xf numFmtId="0" fontId="11" fillId="0" borderId="0" xfId="5" applyFont="1" applyAlignment="1">
      <alignment horizontal="center"/>
    </xf>
    <xf numFmtId="0" fontId="3" fillId="0" borderId="0" xfId="5" applyAlignment="1">
      <alignment horizontal="center"/>
    </xf>
    <xf numFmtId="2" fontId="7" fillId="0" borderId="0" xfId="5" applyNumberFormat="1" applyFont="1"/>
    <xf numFmtId="182" fontId="7" fillId="0" borderId="0" xfId="5" applyNumberFormat="1" applyFont="1"/>
    <xf numFmtId="3" fontId="7" fillId="0" borderId="0" xfId="34" applyNumberFormat="1" applyFont="1" applyAlignment="1">
      <alignment horizontal="center"/>
    </xf>
    <xf numFmtId="0" fontId="17" fillId="2" borderId="0" xfId="33" applyFont="1" applyFill="1"/>
    <xf numFmtId="0" fontId="3" fillId="0" borderId="0" xfId="34"/>
    <xf numFmtId="3" fontId="3" fillId="0" borderId="0" xfId="34" applyNumberFormat="1"/>
    <xf numFmtId="0" fontId="11" fillId="0" borderId="0" xfId="34" applyFont="1" applyAlignment="1">
      <alignment horizontal="center"/>
    </xf>
    <xf numFmtId="0" fontId="8" fillId="0" borderId="21" xfId="34" applyFont="1" applyBorder="1" applyAlignment="1">
      <alignment horizontal="center"/>
    </xf>
    <xf numFmtId="9" fontId="8" fillId="0" borderId="21" xfId="34" applyNumberFormat="1" applyFont="1" applyBorder="1" applyAlignment="1">
      <alignment horizontal="center"/>
    </xf>
    <xf numFmtId="3" fontId="8" fillId="0" borderId="21" xfId="34" applyNumberFormat="1" applyFont="1" applyBorder="1" applyAlignment="1">
      <alignment horizontal="right"/>
    </xf>
    <xf numFmtId="182" fontId="7" fillId="27" borderId="7" xfId="34" applyNumberFormat="1" applyFont="1" applyFill="1" applyBorder="1"/>
    <xf numFmtId="0" fontId="3" fillId="0" borderId="0" xfId="2814"/>
    <xf numFmtId="3" fontId="3" fillId="0" borderId="0" xfId="2814" applyNumberFormat="1"/>
    <xf numFmtId="0" fontId="8" fillId="0" borderId="0" xfId="2814" applyFont="1"/>
    <xf numFmtId="3" fontId="8" fillId="0" borderId="0" xfId="2814" applyNumberFormat="1" applyFont="1"/>
    <xf numFmtId="3" fontId="9" fillId="0" borderId="21" xfId="2814" applyNumberFormat="1" applyFont="1" applyBorder="1" applyAlignment="1">
      <alignment horizontal="center"/>
    </xf>
    <xf numFmtId="0" fontId="11" fillId="0" borderId="0" xfId="2814" applyFont="1" applyAlignment="1">
      <alignment horizontal="center"/>
    </xf>
    <xf numFmtId="0" fontId="8" fillId="0" borderId="21" xfId="2814" applyFont="1" applyBorder="1" applyAlignment="1">
      <alignment horizontal="center"/>
    </xf>
    <xf numFmtId="2" fontId="8" fillId="0" borderId="21" xfId="2814" applyNumberFormat="1" applyFont="1" applyBorder="1" applyAlignment="1">
      <alignment horizontal="center"/>
    </xf>
    <xf numFmtId="3" fontId="8" fillId="0" borderId="21" xfId="2814" applyNumberFormat="1" applyFont="1" applyBorder="1"/>
    <xf numFmtId="4" fontId="8" fillId="0" borderId="21" xfId="2814" applyNumberFormat="1" applyFont="1" applyBorder="1" applyAlignment="1">
      <alignment horizontal="center"/>
    </xf>
    <xf numFmtId="0" fontId="8" fillId="0" borderId="21" xfId="2814" applyFont="1" applyBorder="1"/>
    <xf numFmtId="0" fontId="7" fillId="0" borderId="21" xfId="2814" applyFont="1" applyBorder="1"/>
    <xf numFmtId="182" fontId="8" fillId="0" borderId="21" xfId="2814" applyNumberFormat="1" applyFont="1" applyBorder="1"/>
    <xf numFmtId="0" fontId="7" fillId="0" borderId="21" xfId="2814" applyFont="1" applyBorder="1" applyAlignment="1">
      <alignment horizontal="center" vertical="center"/>
    </xf>
    <xf numFmtId="3" fontId="7" fillId="0" borderId="21" xfId="2814" applyNumberFormat="1" applyFont="1" applyBorder="1" applyAlignment="1">
      <alignment horizontal="center" vertical="center"/>
    </xf>
    <xf numFmtId="0" fontId="9" fillId="0" borderId="21" xfId="2814" applyFont="1" applyBorder="1" applyAlignment="1">
      <alignment horizontal="center" vertical="center"/>
    </xf>
    <xf numFmtId="10" fontId="8" fillId="0" borderId="21" xfId="2814" applyNumberFormat="1" applyFont="1" applyBorder="1"/>
    <xf numFmtId="0" fontId="3" fillId="0" borderId="0" xfId="2814" applyAlignment="1">
      <alignment horizontal="center"/>
    </xf>
    <xf numFmtId="167" fontId="3" fillId="0" borderId="0" xfId="1" applyFont="1"/>
    <xf numFmtId="182" fontId="3" fillId="0" borderId="0" xfId="34" applyNumberFormat="1"/>
    <xf numFmtId="0" fontId="3" fillId="0" borderId="0" xfId="1213"/>
    <xf numFmtId="3" fontId="3" fillId="0" borderId="0" xfId="1213" applyNumberFormat="1"/>
    <xf numFmtId="0" fontId="7" fillId="0" borderId="0" xfId="1213" applyFont="1" applyAlignment="1">
      <alignment horizontal="right"/>
    </xf>
    <xf numFmtId="3" fontId="7" fillId="0" borderId="0" xfId="1213" applyNumberFormat="1" applyFont="1" applyAlignment="1">
      <alignment horizontal="center"/>
    </xf>
    <xf numFmtId="0" fontId="8" fillId="0" borderId="0" xfId="1213" applyFont="1" applyAlignment="1">
      <alignment horizontal="justify" vertical="justify" wrapText="1"/>
    </xf>
    <xf numFmtId="3" fontId="7" fillId="0" borderId="0" xfId="1213" applyNumberFormat="1" applyFont="1"/>
    <xf numFmtId="0" fontId="8" fillId="0" borderId="0" xfId="1213" applyFont="1"/>
    <xf numFmtId="3" fontId="8" fillId="0" borderId="0" xfId="1213" applyNumberFormat="1" applyFont="1"/>
    <xf numFmtId="0" fontId="9" fillId="0" borderId="21" xfId="1213" applyFont="1" applyBorder="1" applyAlignment="1">
      <alignment horizontal="center"/>
    </xf>
    <xf numFmtId="3" fontId="9" fillId="0" borderId="21" xfId="1213" applyNumberFormat="1" applyFont="1" applyBorder="1" applyAlignment="1">
      <alignment horizontal="center"/>
    </xf>
    <xf numFmtId="0" fontId="11" fillId="0" borderId="0" xfId="1213" applyFont="1" applyAlignment="1">
      <alignment horizontal="center"/>
    </xf>
    <xf numFmtId="0" fontId="8" fillId="0" borderId="21" xfId="1213" applyFont="1" applyBorder="1" applyAlignment="1">
      <alignment horizontal="center"/>
    </xf>
    <xf numFmtId="3" fontId="8" fillId="0" borderId="21" xfId="1213" applyNumberFormat="1" applyFont="1" applyBorder="1"/>
    <xf numFmtId="3" fontId="8" fillId="0" borderId="21" xfId="1213" applyNumberFormat="1" applyFont="1" applyBorder="1" applyAlignment="1">
      <alignment horizontal="center"/>
    </xf>
    <xf numFmtId="4" fontId="8" fillId="0" borderId="21" xfId="1213" applyNumberFormat="1" applyFont="1" applyBorder="1" applyAlignment="1">
      <alignment horizontal="center"/>
    </xf>
    <xf numFmtId="0" fontId="8" fillId="0" borderId="21" xfId="1213" applyFont="1" applyBorder="1"/>
    <xf numFmtId="0" fontId="7" fillId="0" borderId="21" xfId="1213" applyFont="1" applyBorder="1"/>
    <xf numFmtId="182" fontId="8" fillId="0" borderId="21" xfId="1213" applyNumberFormat="1" applyFont="1" applyBorder="1"/>
    <xf numFmtId="0" fontId="7" fillId="0" borderId="21" xfId="1213" applyFont="1" applyBorder="1" applyAlignment="1">
      <alignment horizontal="center"/>
    </xf>
    <xf numFmtId="3" fontId="7" fillId="0" borderId="21" xfId="1213" applyNumberFormat="1" applyFont="1" applyBorder="1" applyAlignment="1">
      <alignment horizontal="center"/>
    </xf>
    <xf numFmtId="0" fontId="7" fillId="0" borderId="22" xfId="1213" applyFont="1" applyBorder="1" applyAlignment="1">
      <alignment horizontal="center"/>
    </xf>
    <xf numFmtId="0" fontId="12" fillId="0" borderId="21" xfId="1213" applyFont="1" applyBorder="1" applyAlignment="1">
      <alignment horizontal="center" wrapText="1"/>
    </xf>
    <xf numFmtId="0" fontId="3" fillId="0" borderId="0" xfId="1213" applyAlignment="1">
      <alignment horizontal="center"/>
    </xf>
    <xf numFmtId="0" fontId="8" fillId="0" borderId="0" xfId="1213" applyFont="1" applyAlignment="1">
      <alignment wrapText="1"/>
    </xf>
    <xf numFmtId="2" fontId="8" fillId="0" borderId="21" xfId="1213" applyNumberFormat="1" applyFont="1" applyBorder="1" applyAlignment="1">
      <alignment horizontal="center"/>
    </xf>
    <xf numFmtId="182" fontId="7" fillId="27" borderId="4" xfId="1213" applyNumberFormat="1" applyFont="1" applyFill="1" applyBorder="1"/>
    <xf numFmtId="0" fontId="8" fillId="0" borderId="21" xfId="2556" applyFont="1" applyBorder="1" applyAlignment="1">
      <alignment horizontal="center"/>
    </xf>
    <xf numFmtId="170" fontId="3" fillId="0" borderId="0" xfId="34" applyNumberFormat="1"/>
    <xf numFmtId="182" fontId="3" fillId="0" borderId="0" xfId="1213" applyNumberFormat="1"/>
    <xf numFmtId="0" fontId="9" fillId="0" borderId="21" xfId="5" applyFont="1" applyBorder="1" applyAlignment="1">
      <alignment horizontal="center"/>
    </xf>
    <xf numFmtId="3" fontId="9" fillId="0" borderId="21" xfId="5" applyNumberFormat="1" applyFont="1" applyBorder="1" applyAlignment="1">
      <alignment horizontal="center"/>
    </xf>
    <xf numFmtId="0" fontId="8" fillId="0" borderId="21" xfId="5" applyFont="1" applyBorder="1" applyAlignment="1">
      <alignment horizontal="center"/>
    </xf>
    <xf numFmtId="3" fontId="8" fillId="0" borderId="21" xfId="5" applyNumberFormat="1" applyFont="1" applyBorder="1"/>
    <xf numFmtId="4" fontId="8" fillId="0" borderId="21" xfId="5" applyNumberFormat="1" applyFont="1" applyBorder="1" applyAlignment="1">
      <alignment horizontal="center"/>
    </xf>
    <xf numFmtId="0" fontId="7" fillId="0" borderId="21" xfId="5" applyFont="1" applyBorder="1"/>
    <xf numFmtId="182" fontId="8" fillId="0" borderId="21" xfId="5" applyNumberFormat="1" applyFont="1" applyBorder="1"/>
    <xf numFmtId="3" fontId="8" fillId="0" borderId="21" xfId="5" applyNumberFormat="1" applyFont="1" applyBorder="1" applyAlignment="1">
      <alignment horizontal="center"/>
    </xf>
    <xf numFmtId="0" fontId="8" fillId="0" borderId="21" xfId="5" applyFont="1" applyBorder="1"/>
    <xf numFmtId="0" fontId="7" fillId="0" borderId="21" xfId="5" applyFont="1" applyBorder="1" applyAlignment="1">
      <alignment horizontal="center"/>
    </xf>
    <xf numFmtId="3" fontId="7" fillId="0" borderId="21" xfId="5" applyNumberFormat="1" applyFont="1" applyBorder="1" applyAlignment="1">
      <alignment horizontal="center"/>
    </xf>
    <xf numFmtId="10" fontId="8" fillId="0" borderId="21" xfId="5" applyNumberFormat="1" applyFont="1" applyBorder="1"/>
    <xf numFmtId="0" fontId="7" fillId="0" borderId="22" xfId="5" applyFont="1" applyBorder="1" applyAlignment="1">
      <alignment horizontal="center"/>
    </xf>
    <xf numFmtId="0" fontId="12" fillId="0" borderId="21" xfId="5" applyFont="1" applyBorder="1" applyAlignment="1">
      <alignment horizontal="center" wrapText="1"/>
    </xf>
    <xf numFmtId="2" fontId="8" fillId="0" borderId="21" xfId="5" applyNumberFormat="1" applyFont="1" applyBorder="1" applyAlignment="1">
      <alignment horizontal="center"/>
    </xf>
    <xf numFmtId="167" fontId="3" fillId="0" borderId="0" xfId="1" applyFont="1" applyAlignment="1">
      <alignment horizontal="center"/>
    </xf>
    <xf numFmtId="195" fontId="3" fillId="0" borderId="0" xfId="1" applyNumberFormat="1" applyFont="1"/>
    <xf numFmtId="195" fontId="3" fillId="0" borderId="0" xfId="1213" applyNumberFormat="1"/>
    <xf numFmtId="170" fontId="3" fillId="0" borderId="0" xfId="1213" applyNumberFormat="1"/>
    <xf numFmtId="0" fontId="2" fillId="0" borderId="0" xfId="34" applyFont="1"/>
    <xf numFmtId="0" fontId="2" fillId="0" borderId="8" xfId="34" applyFont="1" applyBorder="1"/>
    <xf numFmtId="0" fontId="10" fillId="0" borderId="21" xfId="2814" applyFont="1" applyBorder="1" applyAlignment="1">
      <alignment horizontal="center"/>
    </xf>
    <xf numFmtId="3" fontId="10" fillId="0" borderId="21" xfId="2814" applyNumberFormat="1" applyFont="1" applyBorder="1" applyAlignment="1">
      <alignment horizontal="center"/>
    </xf>
    <xf numFmtId="0" fontId="7" fillId="0" borderId="0" xfId="1213" applyFont="1" applyAlignment="1">
      <alignment horizontal="left"/>
    </xf>
    <xf numFmtId="0" fontId="2" fillId="0" borderId="8" xfId="1732" applyFont="1" applyBorder="1"/>
    <xf numFmtId="0" fontId="3" fillId="0" borderId="0" xfId="1732"/>
    <xf numFmtId="3" fontId="8" fillId="0" borderId="211" xfId="1213" applyNumberFormat="1" applyFont="1" applyBorder="1"/>
    <xf numFmtId="3" fontId="8" fillId="0" borderId="211" xfId="1213" applyNumberFormat="1" applyFont="1" applyBorder="1" applyAlignment="1">
      <alignment horizontal="center"/>
    </xf>
    <xf numFmtId="0" fontId="2" fillId="0" borderId="0" xfId="34" applyFont="1" applyAlignment="1">
      <alignment horizontal="right"/>
    </xf>
    <xf numFmtId="0" fontId="9" fillId="0" borderId="227" xfId="1213" applyFont="1" applyBorder="1" applyAlignment="1">
      <alignment horizontal="center"/>
    </xf>
    <xf numFmtId="3" fontId="9" fillId="0" borderId="227" xfId="1213" applyNumberFormat="1" applyFont="1" applyBorder="1" applyAlignment="1">
      <alignment horizontal="center"/>
    </xf>
    <xf numFmtId="0" fontId="8" fillId="0" borderId="227" xfId="1213" applyFont="1" applyBorder="1" applyAlignment="1">
      <alignment horizontal="center"/>
    </xf>
    <xf numFmtId="3" fontId="8" fillId="0" borderId="227" xfId="1213" applyNumberFormat="1" applyFont="1" applyBorder="1" applyAlignment="1">
      <alignment horizontal="center"/>
    </xf>
    <xf numFmtId="0" fontId="8" fillId="0" borderId="227" xfId="1213" applyFont="1" applyBorder="1"/>
    <xf numFmtId="4" fontId="8" fillId="0" borderId="211" xfId="1213" applyNumberFormat="1" applyFont="1" applyBorder="1" applyAlignment="1">
      <alignment horizontal="center"/>
    </xf>
    <xf numFmtId="9" fontId="8" fillId="0" borderId="211" xfId="2815" applyFont="1" applyBorder="1" applyAlignment="1">
      <alignment horizontal="center"/>
    </xf>
    <xf numFmtId="0" fontId="48" fillId="0" borderId="0" xfId="5" applyFont="1" applyAlignment="1">
      <alignment horizontal="center" vertical="center" wrapText="1"/>
    </xf>
    <xf numFmtId="0" fontId="48" fillId="0" borderId="6" xfId="5" applyFont="1" applyBorder="1" applyAlignment="1">
      <alignment horizontal="center" vertical="center" wrapText="1"/>
    </xf>
    <xf numFmtId="0" fontId="48" fillId="0" borderId="26" xfId="5" applyFont="1" applyBorder="1" applyAlignment="1">
      <alignment horizontal="center" vertical="center" wrapText="1"/>
    </xf>
    <xf numFmtId="0" fontId="50" fillId="0" borderId="283" xfId="5" applyFont="1" applyBorder="1" applyAlignment="1">
      <alignment horizontal="center" vertical="center" wrapText="1"/>
    </xf>
    <xf numFmtId="0" fontId="50" fillId="0" borderId="284" xfId="5" applyFont="1" applyBorder="1" applyAlignment="1">
      <alignment horizontal="center" vertical="center"/>
    </xf>
    <xf numFmtId="180" fontId="53" fillId="0" borderId="7" xfId="8" applyFont="1" applyBorder="1" applyAlignment="1">
      <alignment horizontal="center" vertical="center"/>
    </xf>
    <xf numFmtId="180" fontId="53" fillId="0" borderId="26" xfId="8" applyFont="1" applyBorder="1" applyAlignment="1">
      <alignment horizontal="center" vertical="center"/>
    </xf>
    <xf numFmtId="180" fontId="53" fillId="0" borderId="7" xfId="8" applyFont="1" applyBorder="1" applyAlignment="1">
      <alignment horizontal="center" vertical="center" wrapText="1"/>
    </xf>
    <xf numFmtId="0" fontId="3" fillId="0" borderId="215" xfId="5" applyBorder="1"/>
    <xf numFmtId="165" fontId="3" fillId="0" borderId="265" xfId="53863" applyFont="1" applyBorder="1" applyAlignment="1">
      <alignment horizontal="center"/>
    </xf>
    <xf numFmtId="0" fontId="3" fillId="0" borderId="27" xfId="5" applyBorder="1"/>
    <xf numFmtId="175" fontId="0" fillId="0" borderId="266" xfId="6" applyFont="1" applyBorder="1"/>
    <xf numFmtId="0" fontId="3" fillId="0" borderId="266" xfId="5" applyBorder="1"/>
    <xf numFmtId="0" fontId="0" fillId="0" borderId="24" xfId="0" applyBorder="1" applyAlignment="1">
      <alignment horizontal="left" vertical="center"/>
    </xf>
    <xf numFmtId="2" fontId="0" fillId="0" borderId="266" xfId="0" applyNumberFormat="1" applyBorder="1" applyAlignment="1">
      <alignment horizontal="center" vertical="center"/>
    </xf>
    <xf numFmtId="175" fontId="0" fillId="0" borderId="7" xfId="6" applyFont="1" applyBorder="1" applyAlignment="1">
      <alignment horizontal="center"/>
    </xf>
    <xf numFmtId="175" fontId="0" fillId="0" borderId="26" xfId="6" applyFont="1" applyBorder="1" applyAlignment="1">
      <alignment horizontal="center"/>
    </xf>
    <xf numFmtId="0" fontId="53" fillId="0" borderId="282" xfId="5" applyFont="1" applyBorder="1" applyAlignment="1">
      <alignment horizontal="left"/>
    </xf>
    <xf numFmtId="165" fontId="3" fillId="0" borderId="266" xfId="53863" applyFont="1" applyBorder="1" applyAlignment="1">
      <alignment horizontal="center"/>
    </xf>
    <xf numFmtId="2" fontId="3" fillId="0" borderId="266" xfId="5" applyNumberFormat="1" applyBorder="1"/>
    <xf numFmtId="9" fontId="3" fillId="0" borderId="266" xfId="2815" applyFont="1" applyBorder="1" applyAlignment="1">
      <alignment horizontal="center"/>
    </xf>
    <xf numFmtId="2" fontId="3" fillId="0" borderId="266" xfId="5" applyNumberFormat="1" applyBorder="1" applyAlignment="1">
      <alignment horizontal="center" vertical="center"/>
    </xf>
    <xf numFmtId="165" fontId="3" fillId="0" borderId="266" xfId="2815" applyNumberFormat="1" applyFont="1" applyBorder="1" applyAlignment="1">
      <alignment horizontal="center"/>
    </xf>
    <xf numFmtId="0" fontId="11" fillId="0" borderId="266" xfId="5" applyFont="1" applyBorder="1"/>
    <xf numFmtId="0" fontId="2" fillId="0" borderId="266" xfId="5" applyFont="1" applyBorder="1"/>
    <xf numFmtId="0" fontId="50" fillId="0" borderId="7" xfId="5" applyFont="1" applyBorder="1" applyAlignment="1">
      <alignment horizontal="center" vertical="center" wrapText="1"/>
    </xf>
    <xf numFmtId="165" fontId="3" fillId="0" borderId="0" xfId="5" applyNumberFormat="1"/>
    <xf numFmtId="0" fontId="3" fillId="0" borderId="266" xfId="5" applyBorder="1" applyAlignment="1">
      <alignment vertical="center"/>
    </xf>
    <xf numFmtId="0" fontId="3" fillId="0" borderId="266" xfId="53863" applyNumberFormat="1" applyFont="1" applyBorder="1" applyAlignment="1">
      <alignment horizontal="center" vertical="center"/>
    </xf>
    <xf numFmtId="0" fontId="11" fillId="0" borderId="266" xfId="5" applyFont="1" applyBorder="1" applyAlignment="1">
      <alignment vertical="center"/>
    </xf>
    <xf numFmtId="0" fontId="3" fillId="0" borderId="266" xfId="5" applyBorder="1" applyAlignment="1">
      <alignment horizontal="center" vertical="center"/>
    </xf>
    <xf numFmtId="2" fontId="3" fillId="0" borderId="266" xfId="53863" applyNumberFormat="1" applyFont="1" applyBorder="1" applyAlignment="1">
      <alignment horizontal="center" vertical="center"/>
    </xf>
    <xf numFmtId="0" fontId="3" fillId="0" borderId="266" xfId="2815" applyNumberFormat="1" applyFont="1" applyBorder="1" applyAlignment="1">
      <alignment horizontal="center"/>
    </xf>
    <xf numFmtId="0" fontId="53" fillId="0" borderId="0" xfId="5" applyFont="1" applyAlignment="1">
      <alignment horizontal="left"/>
    </xf>
    <xf numFmtId="180" fontId="53" fillId="0" borderId="266" xfId="8" applyFont="1" applyBorder="1" applyAlignment="1">
      <alignment horizontal="center" vertical="center"/>
    </xf>
    <xf numFmtId="180" fontId="53" fillId="0" borderId="266" xfId="8" applyFont="1" applyBorder="1" applyAlignment="1">
      <alignment horizontal="center" vertical="center" wrapText="1"/>
    </xf>
    <xf numFmtId="175" fontId="0" fillId="0" borderId="284" xfId="6" applyFont="1" applyBorder="1" applyAlignment="1">
      <alignment horizontal="center"/>
    </xf>
    <xf numFmtId="0" fontId="17" fillId="0" borderId="0" xfId="34" applyFont="1"/>
    <xf numFmtId="3" fontId="17" fillId="0" borderId="0" xfId="34" applyNumberFormat="1" applyFont="1"/>
    <xf numFmtId="0" fontId="17" fillId="0" borderId="0" xfId="2814" applyFont="1"/>
    <xf numFmtId="0" fontId="17" fillId="0" borderId="0" xfId="2814" applyFont="1" applyAlignment="1">
      <alignment horizontal="center"/>
    </xf>
    <xf numFmtId="3" fontId="17" fillId="0" borderId="0" xfId="2814" applyNumberFormat="1" applyFont="1"/>
    <xf numFmtId="0" fontId="16" fillId="0" borderId="0" xfId="31" applyFont="1" applyAlignment="1">
      <alignment horizontal="justify" vertical="justify" wrapText="1"/>
    </xf>
    <xf numFmtId="0" fontId="17" fillId="0" borderId="0" xfId="31" applyFont="1"/>
    <xf numFmtId="0" fontId="16" fillId="0" borderId="8" xfId="1732" applyFont="1" applyBorder="1"/>
    <xf numFmtId="0" fontId="16" fillId="0" borderId="8" xfId="34" applyFont="1" applyBorder="1"/>
    <xf numFmtId="0" fontId="17" fillId="0" borderId="0" xfId="1732" applyFont="1"/>
    <xf numFmtId="0" fontId="17" fillId="0" borderId="227" xfId="34" applyFont="1" applyBorder="1"/>
    <xf numFmtId="0" fontId="3" fillId="0" borderId="0" xfId="31" applyAlignment="1">
      <alignment horizontal="center"/>
    </xf>
    <xf numFmtId="0" fontId="4" fillId="0" borderId="0" xfId="31" applyFont="1" applyAlignment="1">
      <alignment horizontal="center" vertical="center" wrapText="1"/>
    </xf>
    <xf numFmtId="0" fontId="5" fillId="0" borderId="0" xfId="31" applyFont="1" applyAlignment="1">
      <alignment horizontal="center" vertical="center" wrapText="1"/>
    </xf>
    <xf numFmtId="0" fontId="7" fillId="0" borderId="227" xfId="34" applyFont="1" applyBorder="1" applyAlignment="1">
      <alignment horizontal="center"/>
    </xf>
    <xf numFmtId="0" fontId="3" fillId="0" borderId="227" xfId="34" applyBorder="1"/>
    <xf numFmtId="0" fontId="7" fillId="0" borderId="227" xfId="34" applyFont="1" applyBorder="1" applyAlignment="1">
      <alignment horizontal="right"/>
    </xf>
    <xf numFmtId="3" fontId="7" fillId="0" borderId="227" xfId="34" applyNumberFormat="1" applyFont="1" applyBorder="1" applyAlignment="1">
      <alignment horizontal="center"/>
    </xf>
    <xf numFmtId="0" fontId="16" fillId="0" borderId="227" xfId="34" applyFont="1" applyBorder="1" applyAlignment="1">
      <alignment horizontal="center"/>
    </xf>
    <xf numFmtId="0" fontId="16" fillId="0" borderId="0" xfId="34" applyFont="1" applyAlignment="1">
      <alignment horizontal="center"/>
    </xf>
    <xf numFmtId="0" fontId="16" fillId="0" borderId="227" xfId="34" applyFont="1" applyBorder="1" applyAlignment="1">
      <alignment horizontal="right"/>
    </xf>
    <xf numFmtId="3" fontId="16" fillId="0" borderId="227" xfId="34" applyNumberFormat="1" applyFont="1" applyBorder="1" applyAlignment="1">
      <alignment horizontal="center"/>
    </xf>
    <xf numFmtId="0" fontId="16" fillId="0" borderId="0" xfId="34" applyFont="1" applyAlignment="1">
      <alignment horizontal="right"/>
    </xf>
    <xf numFmtId="3" fontId="16" fillId="0" borderId="0" xfId="34" applyNumberFormat="1" applyFont="1" applyAlignment="1">
      <alignment horizontal="center"/>
    </xf>
    <xf numFmtId="0" fontId="16" fillId="0" borderId="0" xfId="34" applyFont="1" applyAlignment="1">
      <alignment horizontal="left"/>
    </xf>
    <xf numFmtId="0" fontId="17" fillId="0" borderId="0" xfId="34" applyFont="1" applyAlignment="1">
      <alignment horizontal="justify" vertical="justify" wrapText="1"/>
    </xf>
    <xf numFmtId="0" fontId="16" fillId="0" borderId="0" xfId="34" applyFont="1" applyAlignment="1">
      <alignment horizontal="left" vertical="justify" wrapText="1"/>
    </xf>
    <xf numFmtId="3" fontId="16" fillId="0" borderId="0" xfId="2814" applyNumberFormat="1" applyFont="1"/>
    <xf numFmtId="0" fontId="16" fillId="0" borderId="21" xfId="2814" applyFont="1" applyBorder="1" applyAlignment="1">
      <alignment horizontal="center"/>
    </xf>
    <xf numFmtId="3" fontId="16" fillId="0" borderId="21" xfId="2814" applyNumberFormat="1" applyFont="1" applyBorder="1" applyAlignment="1">
      <alignment horizontal="center"/>
    </xf>
    <xf numFmtId="0" fontId="17" fillId="0" borderId="227" xfId="2814" applyFont="1" applyBorder="1" applyAlignment="1">
      <alignment horizontal="center"/>
    </xf>
    <xf numFmtId="2" fontId="17" fillId="0" borderId="227" xfId="2814" applyNumberFormat="1" applyFont="1" applyBorder="1" applyAlignment="1">
      <alignment horizontal="center"/>
    </xf>
    <xf numFmtId="3" fontId="17" fillId="0" borderId="227" xfId="2814" applyNumberFormat="1" applyFont="1" applyBorder="1"/>
    <xf numFmtId="3" fontId="17" fillId="0" borderId="21" xfId="2814" applyNumberFormat="1" applyFont="1" applyBorder="1"/>
    <xf numFmtId="183" fontId="17" fillId="0" borderId="227" xfId="2814" applyNumberFormat="1" applyFont="1" applyBorder="1" applyAlignment="1">
      <alignment horizontal="center"/>
    </xf>
    <xf numFmtId="0" fontId="17" fillId="0" borderId="21" xfId="2814" applyFont="1" applyBorder="1" applyAlignment="1">
      <alignment horizontal="center"/>
    </xf>
    <xf numFmtId="181" fontId="17" fillId="0" borderId="21" xfId="2814" applyNumberFormat="1" applyFont="1" applyBorder="1" applyAlignment="1">
      <alignment horizontal="center"/>
    </xf>
    <xf numFmtId="3" fontId="17" fillId="0" borderId="21" xfId="2814" applyNumberFormat="1" applyFont="1" applyBorder="1" applyAlignment="1">
      <alignment horizontal="center"/>
    </xf>
    <xf numFmtId="4" fontId="17" fillId="0" borderId="21" xfId="2814" applyNumberFormat="1" applyFont="1" applyBorder="1" applyAlignment="1">
      <alignment horizontal="center"/>
    </xf>
    <xf numFmtId="0" fontId="17" fillId="0" borderId="21" xfId="2814" applyFont="1" applyBorder="1"/>
    <xf numFmtId="0" fontId="16" fillId="0" borderId="21" xfId="2814" applyFont="1" applyBorder="1"/>
    <xf numFmtId="182" fontId="17" fillId="0" borderId="21" xfId="2814" applyNumberFormat="1" applyFont="1" applyBorder="1"/>
    <xf numFmtId="0" fontId="16" fillId="0" borderId="211" xfId="34" applyFont="1" applyBorder="1" applyAlignment="1">
      <alignment horizontal="center"/>
    </xf>
    <xf numFmtId="3" fontId="17" fillId="0" borderId="211" xfId="2814" applyNumberFormat="1" applyFont="1" applyBorder="1" applyAlignment="1">
      <alignment horizontal="center"/>
    </xf>
    <xf numFmtId="165" fontId="17" fillId="0" borderId="211" xfId="53863" applyFont="1" applyBorder="1" applyAlignment="1">
      <alignment horizontal="center"/>
    </xf>
    <xf numFmtId="3" fontId="17" fillId="0" borderId="211" xfId="2814" applyNumberFormat="1" applyFont="1" applyBorder="1"/>
    <xf numFmtId="9" fontId="17" fillId="0" borderId="211" xfId="2815" applyFont="1" applyBorder="1" applyAlignment="1">
      <alignment horizontal="center"/>
    </xf>
    <xf numFmtId="0" fontId="16" fillId="0" borderId="21" xfId="2814" applyFont="1" applyBorder="1" applyAlignment="1">
      <alignment horizontal="center" vertical="center"/>
    </xf>
    <xf numFmtId="3" fontId="16" fillId="0" borderId="21" xfId="2814" applyNumberFormat="1" applyFont="1" applyBorder="1" applyAlignment="1">
      <alignment horizontal="center" vertical="center"/>
    </xf>
    <xf numFmtId="43" fontId="17" fillId="0" borderId="21" xfId="557" applyFont="1" applyBorder="1" applyAlignment="1">
      <alignment horizontal="center"/>
    </xf>
    <xf numFmtId="3" fontId="17" fillId="0" borderId="21" xfId="2814" applyNumberFormat="1" applyFont="1" applyBorder="1" applyAlignment="1">
      <alignment horizontal="right"/>
    </xf>
    <xf numFmtId="10" fontId="17" fillId="0" borderId="21" xfId="2814" applyNumberFormat="1" applyFont="1" applyBorder="1"/>
    <xf numFmtId="0" fontId="16" fillId="0" borderId="22" xfId="2814" applyFont="1" applyBorder="1" applyAlignment="1">
      <alignment horizontal="center"/>
    </xf>
    <xf numFmtId="0" fontId="16" fillId="0" borderId="21" xfId="2814" applyFont="1" applyBorder="1" applyAlignment="1">
      <alignment horizontal="center" wrapText="1"/>
    </xf>
    <xf numFmtId="0" fontId="17" fillId="0" borderId="227" xfId="2814" applyFont="1" applyBorder="1"/>
    <xf numFmtId="3" fontId="17" fillId="0" borderId="227" xfId="2814" applyNumberFormat="1" applyFont="1" applyBorder="1" applyAlignment="1">
      <alignment horizontal="center"/>
    </xf>
    <xf numFmtId="2" fontId="17" fillId="0" borderId="21" xfId="2814" applyNumberFormat="1" applyFont="1" applyBorder="1" applyAlignment="1">
      <alignment horizontal="center"/>
    </xf>
    <xf numFmtId="0" fontId="17" fillId="0" borderId="0" xfId="2814" applyFont="1" applyAlignment="1">
      <alignment horizontal="justify" vertical="justify" wrapText="1"/>
    </xf>
    <xf numFmtId="0" fontId="54" fillId="0" borderId="0" xfId="31" applyFont="1" applyAlignment="1">
      <alignment horizontal="center" vertical="center" wrapText="1"/>
    </xf>
    <xf numFmtId="0" fontId="56" fillId="0" borderId="0" xfId="31" applyFont="1" applyAlignment="1">
      <alignment horizontal="center" vertical="center" wrapText="1"/>
    </xf>
    <xf numFmtId="0" fontId="2" fillId="0" borderId="227" xfId="34" applyFont="1" applyBorder="1" applyAlignment="1">
      <alignment horizontal="center"/>
    </xf>
    <xf numFmtId="0" fontId="2" fillId="0" borderId="227" xfId="34" applyFont="1" applyBorder="1" applyAlignment="1">
      <alignment horizontal="right"/>
    </xf>
    <xf numFmtId="3" fontId="2" fillId="0" borderId="227" xfId="34" applyNumberFormat="1" applyFont="1" applyBorder="1" applyAlignment="1">
      <alignment horizontal="center"/>
    </xf>
    <xf numFmtId="0" fontId="2" fillId="0" borderId="0" xfId="1213" applyFont="1" applyAlignment="1">
      <alignment horizontal="left"/>
    </xf>
    <xf numFmtId="0" fontId="3" fillId="0" borderId="0" xfId="1213" applyAlignment="1">
      <alignment horizontal="justify" vertical="justify" wrapText="1"/>
    </xf>
    <xf numFmtId="0" fontId="2" fillId="0" borderId="0" xfId="1213" applyFont="1" applyAlignment="1">
      <alignment horizontal="right"/>
    </xf>
    <xf numFmtId="3" fontId="2" fillId="0" borderId="0" xfId="1213" applyNumberFormat="1" applyFont="1" applyAlignment="1">
      <alignment horizontal="center"/>
    </xf>
    <xf numFmtId="3" fontId="2" fillId="0" borderId="0" xfId="1213" applyNumberFormat="1" applyFont="1"/>
    <xf numFmtId="0" fontId="13" fillId="0" borderId="21" xfId="1213" applyFont="1" applyBorder="1" applyAlignment="1">
      <alignment horizontal="center"/>
    </xf>
    <xf numFmtId="3" fontId="13" fillId="0" borderId="21" xfId="1213" applyNumberFormat="1" applyFont="1" applyBorder="1" applyAlignment="1">
      <alignment horizontal="center"/>
    </xf>
    <xf numFmtId="0" fontId="3" fillId="0" borderId="21" xfId="2556" applyBorder="1" applyAlignment="1">
      <alignment horizontal="center"/>
    </xf>
    <xf numFmtId="3" fontId="3" fillId="0" borderId="21" xfId="1213" applyNumberFormat="1" applyBorder="1" applyAlignment="1">
      <alignment horizontal="center"/>
    </xf>
    <xf numFmtId="3" fontId="3" fillId="0" borderId="21" xfId="1213" applyNumberFormat="1" applyBorder="1"/>
    <xf numFmtId="4" fontId="3" fillId="0" borderId="21" xfId="1213" applyNumberFormat="1" applyBorder="1" applyAlignment="1">
      <alignment horizontal="center"/>
    </xf>
    <xf numFmtId="0" fontId="2" fillId="0" borderId="21" xfId="1213" applyFont="1" applyBorder="1"/>
    <xf numFmtId="182" fontId="3" fillId="0" borderId="21" xfId="1213" applyNumberFormat="1" applyBorder="1"/>
    <xf numFmtId="0" fontId="3" fillId="0" borderId="227" xfId="1213" applyBorder="1" applyAlignment="1">
      <alignment horizontal="center"/>
    </xf>
    <xf numFmtId="4" fontId="3" fillId="0" borderId="211" xfId="1213" applyNumberFormat="1" applyBorder="1" applyAlignment="1">
      <alignment horizontal="center"/>
    </xf>
    <xf numFmtId="3" fontId="3" fillId="0" borderId="211" xfId="1213" applyNumberFormat="1" applyBorder="1" applyAlignment="1">
      <alignment horizontal="center"/>
    </xf>
    <xf numFmtId="3" fontId="3" fillId="0" borderId="211" xfId="1213" applyNumberFormat="1" applyBorder="1"/>
    <xf numFmtId="0" fontId="2" fillId="0" borderId="21" xfId="2814" applyFont="1" applyBorder="1" applyAlignment="1">
      <alignment horizontal="center" vertical="center"/>
    </xf>
    <xf numFmtId="3" fontId="2" fillId="0" borderId="21" xfId="2814" applyNumberFormat="1" applyFont="1" applyBorder="1" applyAlignment="1">
      <alignment horizontal="center" vertical="center"/>
    </xf>
    <xf numFmtId="0" fontId="13" fillId="0" borderId="21" xfId="2814" applyFont="1" applyBorder="1" applyAlignment="1">
      <alignment horizontal="center" vertical="center"/>
    </xf>
    <xf numFmtId="3" fontId="13" fillId="0" borderId="21" xfId="2814" applyNumberFormat="1" applyFont="1" applyBorder="1" applyAlignment="1">
      <alignment horizontal="center"/>
    </xf>
    <xf numFmtId="0" fontId="3" fillId="0" borderId="21" xfId="2814" applyBorder="1" applyAlignment="1">
      <alignment horizontal="center"/>
    </xf>
    <xf numFmtId="4" fontId="3" fillId="0" borderId="21" xfId="2814" applyNumberFormat="1" applyBorder="1" applyAlignment="1">
      <alignment horizontal="center"/>
    </xf>
    <xf numFmtId="0" fontId="11" fillId="0" borderId="21" xfId="2814" applyFont="1" applyBorder="1" applyAlignment="1">
      <alignment horizontal="center"/>
    </xf>
    <xf numFmtId="3" fontId="11" fillId="0" borderId="21" xfId="2814" applyNumberFormat="1" applyFont="1" applyBorder="1" applyAlignment="1">
      <alignment horizontal="center"/>
    </xf>
    <xf numFmtId="0" fontId="3" fillId="0" borderId="21" xfId="2814" applyBorder="1"/>
    <xf numFmtId="3" fontId="3" fillId="0" borderId="21" xfId="2814" applyNumberFormat="1" applyBorder="1"/>
    <xf numFmtId="10" fontId="3" fillId="0" borderId="21" xfId="2814" applyNumberFormat="1" applyBorder="1"/>
    <xf numFmtId="0" fontId="2" fillId="0" borderId="21" xfId="2814" applyFont="1" applyBorder="1"/>
    <xf numFmtId="182" fontId="3" fillId="0" borderId="21" xfId="2814" applyNumberFormat="1" applyBorder="1"/>
    <xf numFmtId="0" fontId="2" fillId="0" borderId="21" xfId="1213" applyFont="1" applyBorder="1" applyAlignment="1">
      <alignment horizontal="center"/>
    </xf>
    <xf numFmtId="0" fontId="2" fillId="0" borderId="22" xfId="1213" applyFont="1" applyBorder="1" applyAlignment="1">
      <alignment horizontal="center"/>
    </xf>
    <xf numFmtId="0" fontId="14" fillId="0" borderId="21" xfId="1213" applyFont="1" applyBorder="1" applyAlignment="1">
      <alignment horizontal="center" wrapText="1"/>
    </xf>
    <xf numFmtId="3" fontId="2" fillId="0" borderId="21" xfId="1213" applyNumberFormat="1" applyFont="1" applyBorder="1" applyAlignment="1">
      <alignment horizontal="center"/>
    </xf>
    <xf numFmtId="0" fontId="3" fillId="0" borderId="227" xfId="1213" applyBorder="1"/>
    <xf numFmtId="0" fontId="3" fillId="0" borderId="0" xfId="1213" applyAlignment="1">
      <alignment wrapText="1"/>
    </xf>
    <xf numFmtId="3" fontId="3" fillId="0" borderId="227" xfId="1213" applyNumberFormat="1" applyBorder="1" applyAlignment="1">
      <alignment horizontal="center"/>
    </xf>
    <xf numFmtId="2" fontId="3" fillId="0" borderId="227" xfId="1213" applyNumberFormat="1" applyBorder="1" applyAlignment="1">
      <alignment horizontal="center"/>
    </xf>
    <xf numFmtId="3" fontId="3" fillId="0" borderId="227" xfId="1213" applyNumberFormat="1" applyBorder="1"/>
    <xf numFmtId="0" fontId="3" fillId="0" borderId="21" xfId="1213" applyBorder="1"/>
    <xf numFmtId="0" fontId="3" fillId="0" borderId="21" xfId="1213" applyBorder="1" applyAlignment="1">
      <alignment horizontal="center"/>
    </xf>
    <xf numFmtId="2" fontId="3" fillId="0" borderId="21" xfId="1213" applyNumberFormat="1" applyBorder="1" applyAlignment="1">
      <alignment horizontal="center"/>
    </xf>
    <xf numFmtId="182" fontId="2" fillId="27" borderId="4" xfId="1213" applyNumberFormat="1" applyFont="1" applyFill="1" applyBorder="1"/>
    <xf numFmtId="0" fontId="3" fillId="0" borderId="211" xfId="1213" applyBorder="1" applyAlignment="1">
      <alignment horizontal="center"/>
    </xf>
    <xf numFmtId="195" fontId="3" fillId="0" borderId="227" xfId="1" applyNumberFormat="1" applyFont="1" applyBorder="1"/>
    <xf numFmtId="3" fontId="2" fillId="0" borderId="0" xfId="34" applyNumberFormat="1" applyFont="1" applyAlignment="1">
      <alignment horizontal="center"/>
    </xf>
    <xf numFmtId="0" fontId="2" fillId="0" borderId="0" xfId="34" applyFont="1" applyAlignment="1">
      <alignment horizontal="left"/>
    </xf>
    <xf numFmtId="0" fontId="3" fillId="0" borderId="0" xfId="34" applyAlignment="1">
      <alignment horizontal="justify" vertical="justify" wrapText="1"/>
    </xf>
    <xf numFmtId="0" fontId="2" fillId="0" borderId="0" xfId="34" applyFont="1" applyAlignment="1">
      <alignment horizontal="left" vertical="justify" wrapText="1"/>
    </xf>
    <xf numFmtId="3" fontId="2" fillId="0" borderId="0" xfId="34" applyNumberFormat="1" applyFont="1"/>
    <xf numFmtId="0" fontId="13" fillId="0" borderId="21" xfId="34" applyFont="1" applyBorder="1" applyAlignment="1">
      <alignment horizontal="center"/>
    </xf>
    <xf numFmtId="3" fontId="13" fillId="0" borderId="21" xfId="34" applyNumberFormat="1" applyFont="1" applyBorder="1" applyAlignment="1">
      <alignment horizontal="center"/>
    </xf>
    <xf numFmtId="0" fontId="3" fillId="0" borderId="21" xfId="34" applyBorder="1" applyAlignment="1">
      <alignment horizontal="center"/>
    </xf>
    <xf numFmtId="3" fontId="3" fillId="0" borderId="21" xfId="34" applyNumberFormat="1" applyBorder="1" applyAlignment="1">
      <alignment horizontal="center"/>
    </xf>
    <xf numFmtId="3" fontId="3" fillId="0" borderId="21" xfId="34" applyNumberFormat="1" applyBorder="1"/>
    <xf numFmtId="181" fontId="3" fillId="0" borderId="21" xfId="34" applyNumberFormat="1" applyBorder="1" applyAlignment="1">
      <alignment horizontal="center"/>
    </xf>
    <xf numFmtId="4" fontId="3" fillId="0" borderId="21" xfId="34" applyNumberFormat="1" applyBorder="1" applyAlignment="1">
      <alignment horizontal="center"/>
    </xf>
    <xf numFmtId="0" fontId="3" fillId="0" borderId="21" xfId="34" applyBorder="1"/>
    <xf numFmtId="0" fontId="2" fillId="0" borderId="21" xfId="34" applyFont="1" applyBorder="1"/>
    <xf numFmtId="182" fontId="3" fillId="0" borderId="21" xfId="34" applyNumberFormat="1" applyBorder="1"/>
    <xf numFmtId="3" fontId="3" fillId="0" borderId="211" xfId="2814" applyNumberFormat="1" applyBorder="1" applyAlignment="1">
      <alignment horizontal="center"/>
    </xf>
    <xf numFmtId="9" fontId="3" fillId="0" borderId="211" xfId="2815" applyFont="1" applyBorder="1" applyAlignment="1">
      <alignment horizontal="center"/>
    </xf>
    <xf numFmtId="3" fontId="3" fillId="0" borderId="211" xfId="2814" applyNumberFormat="1" applyBorder="1"/>
    <xf numFmtId="4" fontId="3" fillId="0" borderId="211" xfId="2814" applyNumberFormat="1" applyBorder="1" applyAlignment="1">
      <alignment horizontal="center"/>
    </xf>
    <xf numFmtId="0" fontId="2" fillId="0" borderId="211" xfId="2814" applyFont="1" applyBorder="1" applyAlignment="1">
      <alignment horizontal="center" vertical="center"/>
    </xf>
    <xf numFmtId="3" fontId="2" fillId="0" borderId="211" xfId="2814" applyNumberFormat="1" applyFont="1" applyBorder="1" applyAlignment="1">
      <alignment horizontal="center" vertical="center"/>
    </xf>
    <xf numFmtId="0" fontId="13" fillId="0" borderId="211" xfId="2814" applyFont="1" applyBorder="1" applyAlignment="1">
      <alignment horizontal="center" vertical="center"/>
    </xf>
    <xf numFmtId="3" fontId="13" fillId="0" borderId="211" xfId="2814" applyNumberFormat="1" applyFont="1" applyBorder="1" applyAlignment="1">
      <alignment horizontal="center"/>
    </xf>
    <xf numFmtId="202" fontId="3" fillId="0" borderId="211" xfId="34" applyNumberFormat="1" applyBorder="1" applyAlignment="1">
      <alignment horizontal="center"/>
    </xf>
    <xf numFmtId="165" fontId="3" fillId="0" borderId="211" xfId="53863" applyFont="1" applyBorder="1" applyAlignment="1">
      <alignment horizontal="center"/>
    </xf>
    <xf numFmtId="3" fontId="3" fillId="0" borderId="211" xfId="34" applyNumberFormat="1" applyBorder="1" applyAlignment="1">
      <alignment horizontal="right"/>
    </xf>
    <xf numFmtId="10" fontId="3" fillId="0" borderId="21" xfId="34" applyNumberFormat="1" applyBorder="1"/>
    <xf numFmtId="0" fontId="2" fillId="0" borderId="21" xfId="34" applyFont="1" applyBorder="1" applyAlignment="1">
      <alignment horizontal="center"/>
    </xf>
    <xf numFmtId="0" fontId="2" fillId="0" borderId="22" xfId="34" applyFont="1" applyBorder="1" applyAlignment="1">
      <alignment horizontal="center"/>
    </xf>
    <xf numFmtId="0" fontId="14" fillId="0" borderId="21" xfId="34" applyFont="1" applyBorder="1" applyAlignment="1">
      <alignment horizontal="center" wrapText="1"/>
    </xf>
    <xf numFmtId="3" fontId="2" fillId="0" borderId="21" xfId="34" applyNumberFormat="1" applyFont="1" applyBorder="1" applyAlignment="1">
      <alignment horizontal="center"/>
    </xf>
    <xf numFmtId="0" fontId="3" fillId="0" borderId="0" xfId="34" applyAlignment="1">
      <alignment horizontal="center"/>
    </xf>
    <xf numFmtId="0" fontId="3" fillId="0" borderId="0" xfId="34" applyAlignment="1">
      <alignment wrapText="1"/>
    </xf>
    <xf numFmtId="0" fontId="3" fillId="0" borderId="227" xfId="34" applyBorder="1" applyAlignment="1">
      <alignment horizontal="center"/>
    </xf>
    <xf numFmtId="3" fontId="3" fillId="0" borderId="227" xfId="2814" applyNumberFormat="1" applyBorder="1" applyAlignment="1">
      <alignment horizontal="center"/>
    </xf>
    <xf numFmtId="2" fontId="3" fillId="0" borderId="227" xfId="34" applyNumberFormat="1" applyBorder="1" applyAlignment="1">
      <alignment horizontal="center"/>
    </xf>
    <xf numFmtId="3" fontId="3" fillId="0" borderId="227" xfId="34" applyNumberFormat="1" applyBorder="1"/>
    <xf numFmtId="2" fontId="3" fillId="0" borderId="21" xfId="34" applyNumberFormat="1" applyBorder="1" applyAlignment="1">
      <alignment horizontal="center"/>
    </xf>
    <xf numFmtId="182" fontId="2" fillId="27" borderId="4" xfId="34" applyNumberFormat="1" applyFont="1" applyFill="1" applyBorder="1"/>
    <xf numFmtId="3" fontId="3" fillId="0" borderId="211" xfId="34" applyNumberFormat="1" applyBorder="1"/>
    <xf numFmtId="195" fontId="3" fillId="0" borderId="211" xfId="1" applyNumberFormat="1" applyFont="1" applyBorder="1" applyAlignment="1">
      <alignment horizontal="center"/>
    </xf>
    <xf numFmtId="4" fontId="3" fillId="0" borderId="211" xfId="34" applyNumberFormat="1" applyBorder="1" applyAlignment="1">
      <alignment horizontal="center"/>
    </xf>
    <xf numFmtId="0" fontId="2" fillId="0" borderId="21" xfId="2814" applyFont="1" applyBorder="1" applyAlignment="1">
      <alignment horizontal="center"/>
    </xf>
    <xf numFmtId="3" fontId="2" fillId="0" borderId="21" xfId="2814" applyNumberFormat="1" applyFont="1" applyBorder="1" applyAlignment="1">
      <alignment horizontal="center"/>
    </xf>
    <xf numFmtId="0" fontId="13" fillId="0" borderId="21" xfId="2814" applyFont="1" applyBorder="1" applyAlignment="1">
      <alignment horizontal="center"/>
    </xf>
    <xf numFmtId="43" fontId="3" fillId="0" borderId="21" xfId="557" applyFont="1" applyBorder="1" applyAlignment="1">
      <alignment horizontal="center"/>
    </xf>
    <xf numFmtId="3" fontId="3" fillId="0" borderId="21" xfId="2814" applyNumberFormat="1" applyBorder="1" applyAlignment="1">
      <alignment horizontal="right"/>
    </xf>
    <xf numFmtId="2" fontId="3" fillId="0" borderId="211" xfId="2814" applyNumberFormat="1" applyBorder="1"/>
    <xf numFmtId="43" fontId="3" fillId="0" borderId="211" xfId="557" applyFont="1" applyBorder="1" applyAlignment="1">
      <alignment horizontal="center"/>
    </xf>
    <xf numFmtId="3" fontId="3" fillId="0" borderId="211" xfId="2814" applyNumberFormat="1" applyBorder="1" applyAlignment="1">
      <alignment horizontal="right"/>
    </xf>
    <xf numFmtId="182" fontId="2" fillId="0" borderId="4" xfId="34" applyNumberFormat="1" applyFont="1" applyBorder="1"/>
    <xf numFmtId="167" fontId="3" fillId="0" borderId="0" xfId="34" applyNumberFormat="1"/>
    <xf numFmtId="181" fontId="3" fillId="0" borderId="21" xfId="1213" applyNumberFormat="1" applyBorder="1" applyAlignment="1">
      <alignment horizontal="center"/>
    </xf>
    <xf numFmtId="181" fontId="3" fillId="0" borderId="211" xfId="1213" applyNumberFormat="1" applyBorder="1" applyAlignment="1">
      <alignment horizontal="center"/>
    </xf>
    <xf numFmtId="0" fontId="3" fillId="0" borderId="227" xfId="2814" applyBorder="1" applyAlignment="1">
      <alignment horizontal="center"/>
    </xf>
    <xf numFmtId="4" fontId="3" fillId="0" borderId="227" xfId="2814" applyNumberFormat="1" applyBorder="1" applyAlignment="1">
      <alignment horizontal="center"/>
    </xf>
    <xf numFmtId="0" fontId="11" fillId="0" borderId="227" xfId="2814" applyFont="1" applyBorder="1" applyAlignment="1">
      <alignment horizontal="center"/>
    </xf>
    <xf numFmtId="3" fontId="3" fillId="0" borderId="227" xfId="2814" applyNumberFormat="1" applyBorder="1" applyAlignment="1">
      <alignment horizontal="right"/>
    </xf>
    <xf numFmtId="10" fontId="3" fillId="0" borderId="21" xfId="1213" applyNumberFormat="1" applyBorder="1"/>
    <xf numFmtId="0" fontId="3" fillId="0" borderId="21" xfId="1213" applyBorder="1" applyAlignment="1">
      <alignment horizontal="justify"/>
    </xf>
    <xf numFmtId="0" fontId="2" fillId="0" borderId="227" xfId="34" applyFont="1" applyBorder="1"/>
    <xf numFmtId="9" fontId="3" fillId="0" borderId="21" xfId="1213" applyNumberFormat="1" applyBorder="1" applyAlignment="1">
      <alignment horizontal="center"/>
    </xf>
    <xf numFmtId="3" fontId="3" fillId="0" borderId="21" xfId="1213" applyNumberFormat="1" applyBorder="1" applyAlignment="1">
      <alignment horizontal="right"/>
    </xf>
    <xf numFmtId="201" fontId="3" fillId="0" borderId="0" xfId="1213" applyNumberFormat="1"/>
    <xf numFmtId="0" fontId="13" fillId="0" borderId="211" xfId="1213" applyFont="1" applyBorder="1" applyAlignment="1">
      <alignment horizontal="center"/>
    </xf>
    <xf numFmtId="3" fontId="13" fillId="0" borderId="211" xfId="1213" applyNumberFormat="1" applyFont="1" applyBorder="1" applyAlignment="1">
      <alignment horizontal="center"/>
    </xf>
    <xf numFmtId="3" fontId="2" fillId="0" borderId="0" xfId="5" applyNumberFormat="1" applyFont="1"/>
    <xf numFmtId="0" fontId="13" fillId="0" borderId="21" xfId="5" applyFont="1" applyBorder="1" applyAlignment="1">
      <alignment horizontal="center"/>
    </xf>
    <xf numFmtId="3" fontId="13" fillId="0" borderId="21" xfId="5" applyNumberFormat="1" applyFont="1" applyBorder="1" applyAlignment="1">
      <alignment horizontal="center"/>
    </xf>
    <xf numFmtId="0" fontId="3" fillId="0" borderId="21" xfId="5" applyBorder="1" applyAlignment="1">
      <alignment horizontal="center"/>
    </xf>
    <xf numFmtId="4" fontId="3" fillId="0" borderId="21" xfId="5" applyNumberFormat="1" applyBorder="1" applyAlignment="1">
      <alignment horizontal="center"/>
    </xf>
    <xf numFmtId="3" fontId="3" fillId="0" borderId="21" xfId="5" applyNumberFormat="1" applyBorder="1"/>
    <xf numFmtId="0" fontId="2" fillId="0" borderId="21" xfId="5" applyFont="1" applyBorder="1"/>
    <xf numFmtId="182" fontId="3" fillId="0" borderId="21" xfId="5" applyNumberFormat="1" applyBorder="1"/>
    <xf numFmtId="0" fontId="3" fillId="0" borderId="21" xfId="5" applyBorder="1"/>
    <xf numFmtId="9" fontId="3" fillId="0" borderId="21" xfId="34" applyNumberFormat="1" applyBorder="1" applyAlignment="1">
      <alignment horizontal="center"/>
    </xf>
    <xf numFmtId="3" fontId="3" fillId="0" borderId="21" xfId="34" applyNumberFormat="1" applyBorder="1" applyAlignment="1">
      <alignment horizontal="right"/>
    </xf>
    <xf numFmtId="10" fontId="3" fillId="0" borderId="21" xfId="5" applyNumberFormat="1" applyBorder="1"/>
    <xf numFmtId="0" fontId="2" fillId="0" borderId="21" xfId="5" applyFont="1" applyBorder="1" applyAlignment="1">
      <alignment horizontal="center"/>
    </xf>
    <xf numFmtId="0" fontId="2" fillId="0" borderId="22" xfId="5" applyFont="1" applyBorder="1" applyAlignment="1">
      <alignment horizontal="center"/>
    </xf>
    <xf numFmtId="0" fontId="14" fillId="0" borderId="21" xfId="5" applyFont="1" applyBorder="1" applyAlignment="1">
      <alignment horizontal="center" wrapText="1"/>
    </xf>
    <xf numFmtId="3" fontId="2" fillId="0" borderId="21" xfId="5" applyNumberFormat="1" applyFont="1" applyBorder="1" applyAlignment="1">
      <alignment horizontal="center"/>
    </xf>
    <xf numFmtId="0" fontId="3" fillId="0" borderId="211" xfId="1213" applyBorder="1"/>
    <xf numFmtId="2" fontId="3" fillId="0" borderId="21" xfId="2814" applyNumberFormat="1" applyBorder="1" applyAlignment="1">
      <alignment horizontal="center"/>
    </xf>
    <xf numFmtId="3" fontId="3" fillId="0" borderId="21" xfId="5" applyNumberFormat="1" applyBorder="1" applyAlignment="1">
      <alignment horizontal="center"/>
    </xf>
    <xf numFmtId="2" fontId="3" fillId="0" borderId="21" xfId="5" applyNumberFormat="1" applyBorder="1" applyAlignment="1">
      <alignment horizontal="center"/>
    </xf>
    <xf numFmtId="0" fontId="3" fillId="0" borderId="0" xfId="5" applyAlignment="1">
      <alignment horizontal="justify" vertical="justify" wrapText="1"/>
    </xf>
    <xf numFmtId="182" fontId="2" fillId="27" borderId="7" xfId="34" applyNumberFormat="1" applyFont="1" applyFill="1" applyBorder="1"/>
    <xf numFmtId="2" fontId="2" fillId="0" borderId="0" xfId="5" applyNumberFormat="1" applyFont="1"/>
    <xf numFmtId="182" fontId="2" fillId="0" borderId="0" xfId="5" applyNumberFormat="1" applyFont="1"/>
    <xf numFmtId="0" fontId="3" fillId="0" borderId="227" xfId="2556" applyBorder="1" applyAlignment="1">
      <alignment horizontal="center"/>
    </xf>
    <xf numFmtId="181" fontId="3" fillId="0" borderId="227" xfId="1213" applyNumberFormat="1" applyBorder="1" applyAlignment="1">
      <alignment horizontal="center"/>
    </xf>
    <xf numFmtId="200" fontId="3" fillId="0" borderId="21" xfId="1213" applyNumberFormat="1" applyBorder="1" applyAlignment="1">
      <alignment horizontal="center"/>
    </xf>
    <xf numFmtId="3" fontId="3" fillId="0" borderId="21" xfId="2556" applyNumberFormat="1" applyBorder="1" applyAlignment="1">
      <alignment horizontal="center"/>
    </xf>
    <xf numFmtId="4" fontId="3" fillId="0" borderId="21" xfId="2556" applyNumberFormat="1" applyBorder="1" applyAlignment="1">
      <alignment horizontal="center"/>
    </xf>
    <xf numFmtId="3" fontId="2" fillId="0" borderId="0" xfId="2814" applyNumberFormat="1" applyFont="1"/>
    <xf numFmtId="0" fontId="3" fillId="0" borderId="3" xfId="2814" applyBorder="1" applyAlignment="1">
      <alignment vertical="justify" wrapText="1"/>
    </xf>
    <xf numFmtId="183" fontId="3" fillId="0" borderId="211" xfId="1213" applyNumberFormat="1" applyBorder="1" applyAlignment="1">
      <alignment horizontal="center"/>
    </xf>
    <xf numFmtId="0" fontId="3" fillId="0" borderId="0" xfId="2814" applyAlignment="1">
      <alignment horizontal="justify" vertical="justify" wrapText="1"/>
    </xf>
    <xf numFmtId="182" fontId="2" fillId="0" borderId="4" xfId="2814" applyNumberFormat="1" applyFont="1" applyBorder="1"/>
    <xf numFmtId="0" fontId="3" fillId="0" borderId="0" xfId="2814" applyAlignment="1">
      <alignment wrapText="1"/>
    </xf>
    <xf numFmtId="3" fontId="3" fillId="0" borderId="211" xfId="34" applyNumberFormat="1" applyBorder="1" applyAlignment="1">
      <alignment horizontal="center"/>
    </xf>
    <xf numFmtId="2" fontId="3" fillId="0" borderId="211" xfId="2814" applyNumberFormat="1" applyBorder="1" applyAlignment="1">
      <alignment horizontal="center"/>
    </xf>
    <xf numFmtId="195" fontId="3" fillId="0" borderId="227" xfId="1" applyNumberFormat="1" applyFont="1" applyBorder="1" applyAlignment="1">
      <alignment horizontal="center"/>
    </xf>
    <xf numFmtId="195" fontId="3" fillId="0" borderId="21" xfId="1" applyNumberFormat="1" applyFont="1" applyBorder="1"/>
    <xf numFmtId="0" fontId="58" fillId="0" borderId="227" xfId="1687" applyFont="1" applyBorder="1" applyAlignment="1">
      <alignment horizontal="center" vertical="center"/>
    </xf>
    <xf numFmtId="183" fontId="58" fillId="0" borderId="227" xfId="1687" applyNumberFormat="1" applyFont="1" applyBorder="1" applyAlignment="1">
      <alignment horizontal="center" vertical="center"/>
    </xf>
    <xf numFmtId="0" fontId="57" fillId="28" borderId="227" xfId="1687" applyFont="1" applyFill="1" applyBorder="1" applyAlignment="1">
      <alignment horizontal="center" vertical="center"/>
    </xf>
    <xf numFmtId="170" fontId="57" fillId="28" borderId="227" xfId="53864" applyFont="1" applyFill="1" applyBorder="1" applyAlignment="1">
      <alignment horizontal="center" vertical="center"/>
    </xf>
    <xf numFmtId="0" fontId="49" fillId="0" borderId="0" xfId="0" applyFont="1"/>
    <xf numFmtId="0" fontId="57" fillId="28" borderId="227" xfId="1687" applyFont="1" applyFill="1" applyBorder="1" applyAlignment="1">
      <alignment horizontal="justify" vertical="center" wrapText="1"/>
    </xf>
    <xf numFmtId="4" fontId="57" fillId="28" borderId="227" xfId="1687" applyNumberFormat="1" applyFont="1" applyFill="1" applyBorder="1" applyAlignment="1">
      <alignment horizontal="center" vertical="center"/>
    </xf>
    <xf numFmtId="205" fontId="57" fillId="0" borderId="227" xfId="1416" applyNumberFormat="1" applyFont="1" applyBorder="1" applyAlignment="1">
      <alignment horizontal="left" vertical="center" wrapText="1"/>
    </xf>
    <xf numFmtId="0" fontId="62" fillId="28" borderId="211" xfId="0" applyFont="1" applyFill="1" applyBorder="1" applyAlignment="1">
      <alignment horizontal="justify" vertical="center" wrapText="1"/>
    </xf>
    <xf numFmtId="0" fontId="61" fillId="0" borderId="0" xfId="0" applyFont="1" applyAlignment="1">
      <alignment vertical="center" wrapText="1"/>
    </xf>
    <xf numFmtId="0" fontId="63" fillId="0" borderId="0" xfId="1213" applyFont="1" applyAlignment="1">
      <alignment vertical="center" wrapText="1"/>
    </xf>
    <xf numFmtId="4" fontId="63" fillId="0" borderId="0" xfId="1213" applyNumberFormat="1" applyFont="1" applyAlignment="1">
      <alignment vertical="center" wrapText="1"/>
    </xf>
    <xf numFmtId="204" fontId="49" fillId="0" borderId="0" xfId="0" applyNumberFormat="1" applyFont="1"/>
    <xf numFmtId="170" fontId="49" fillId="0" borderId="0" xfId="0" applyNumberFormat="1" applyFont="1"/>
    <xf numFmtId="0" fontId="57" fillId="0" borderId="0" xfId="0" applyFont="1"/>
    <xf numFmtId="0" fontId="57" fillId="0" borderId="227" xfId="1687" applyFont="1" applyBorder="1" applyAlignment="1">
      <alignment horizontal="center" vertical="center"/>
    </xf>
    <xf numFmtId="0" fontId="57" fillId="0" borderId="227" xfId="1687" applyFont="1" applyBorder="1" applyAlignment="1">
      <alignment horizontal="justify" vertical="center" wrapText="1"/>
    </xf>
    <xf numFmtId="0" fontId="57" fillId="0" borderId="0" xfId="0" applyFont="1" applyAlignment="1">
      <alignment vertical="center" wrapText="1"/>
    </xf>
    <xf numFmtId="0" fontId="13" fillId="0" borderId="211" xfId="34" applyFont="1" applyBorder="1" applyAlignment="1">
      <alignment horizontal="center"/>
    </xf>
    <xf numFmtId="2" fontId="2" fillId="0" borderId="0" xfId="34" applyNumberFormat="1" applyFont="1"/>
    <xf numFmtId="182" fontId="2" fillId="0" borderId="0" xfId="34" applyNumberFormat="1" applyFont="1"/>
    <xf numFmtId="0" fontId="13" fillId="0" borderId="227" xfId="1213" applyFont="1" applyBorder="1" applyAlignment="1">
      <alignment horizontal="center"/>
    </xf>
    <xf numFmtId="3" fontId="13" fillId="0" borderId="227" xfId="1213" applyNumberFormat="1" applyFont="1" applyBorder="1" applyAlignment="1">
      <alignment horizontal="center"/>
    </xf>
    <xf numFmtId="0" fontId="57" fillId="28" borderId="211" xfId="1687" applyFont="1" applyFill="1" applyBorder="1" applyAlignment="1">
      <alignment horizontal="justify" vertical="center" wrapText="1"/>
    </xf>
    <xf numFmtId="0" fontId="57" fillId="28" borderId="211" xfId="1687" applyFont="1" applyFill="1" applyBorder="1" applyAlignment="1">
      <alignment horizontal="center" vertical="center"/>
    </xf>
    <xf numFmtId="0" fontId="3" fillId="0" borderId="281" xfId="5" applyBorder="1" applyAlignment="1">
      <alignment horizontal="center" vertical="center"/>
    </xf>
    <xf numFmtId="0" fontId="3" fillId="0" borderId="282" xfId="5" applyBorder="1" applyAlignment="1">
      <alignment horizontal="center" vertical="center"/>
    </xf>
    <xf numFmtId="0" fontId="53" fillId="0" borderId="6" xfId="5" applyFont="1" applyBorder="1" applyAlignment="1">
      <alignment horizontal="left"/>
    </xf>
    <xf numFmtId="43" fontId="3" fillId="0" borderId="0" xfId="5" applyNumberFormat="1"/>
    <xf numFmtId="175" fontId="0" fillId="0" borderId="266" xfId="6" applyFont="1" applyBorder="1" applyAlignment="1">
      <alignment horizontal="center"/>
    </xf>
    <xf numFmtId="0" fontId="2" fillId="0" borderId="211" xfId="34" applyFont="1" applyBorder="1" applyAlignment="1">
      <alignment horizontal="right"/>
    </xf>
    <xf numFmtId="3" fontId="2" fillId="0" borderId="211" xfId="34" applyNumberFormat="1" applyFont="1" applyBorder="1" applyAlignment="1">
      <alignment horizontal="center"/>
    </xf>
    <xf numFmtId="0" fontId="2" fillId="0" borderId="211" xfId="34" applyFont="1" applyBorder="1" applyAlignment="1">
      <alignment horizontal="center"/>
    </xf>
    <xf numFmtId="0" fontId="3" fillId="0" borderId="211" xfId="34" applyBorder="1"/>
    <xf numFmtId="182" fontId="2" fillId="27" borderId="4" xfId="2814" applyNumberFormat="1" applyFont="1" applyFill="1" applyBorder="1"/>
    <xf numFmtId="0" fontId="17" fillId="0" borderId="211" xfId="1235" applyFont="1" applyBorder="1" applyAlignment="1">
      <alignment horizontal="center" vertical="center" wrapText="1"/>
    </xf>
    <xf numFmtId="0" fontId="17" fillId="0" borderId="211" xfId="1235" applyFont="1" applyBorder="1" applyAlignment="1">
      <alignment horizontal="center" vertical="center"/>
    </xf>
    <xf numFmtId="2" fontId="17" fillId="0" borderId="211" xfId="1235" applyNumberFormat="1" applyFont="1" applyBorder="1" applyAlignment="1">
      <alignment horizontal="center" vertical="center" wrapText="1"/>
    </xf>
    <xf numFmtId="202" fontId="17" fillId="0" borderId="211" xfId="1235" applyNumberFormat="1" applyFont="1" applyBorder="1" applyAlignment="1">
      <alignment horizontal="center" vertical="center" wrapText="1"/>
    </xf>
    <xf numFmtId="206" fontId="17" fillId="0" borderId="211" xfId="53865" applyNumberFormat="1" applyFont="1" applyBorder="1" applyAlignment="1">
      <alignment horizontal="center" vertical="center" wrapText="1"/>
    </xf>
    <xf numFmtId="206" fontId="17" fillId="0" borderId="211" xfId="0" applyNumberFormat="1" applyFont="1" applyBorder="1" applyAlignment="1">
      <alignment horizontal="center" vertical="center"/>
    </xf>
    <xf numFmtId="167" fontId="3" fillId="0" borderId="21" xfId="1" applyFont="1" applyBorder="1" applyAlignment="1">
      <alignment horizontal="center"/>
    </xf>
    <xf numFmtId="0" fontId="17" fillId="0" borderId="212" xfId="1235" applyFont="1" applyBorder="1" applyAlignment="1">
      <alignment vertical="center"/>
    </xf>
    <xf numFmtId="0" fontId="17" fillId="0" borderId="214" xfId="1235" applyFont="1" applyBorder="1" applyAlignment="1">
      <alignment vertical="center"/>
    </xf>
    <xf numFmtId="206" fontId="17" fillId="0" borderId="211" xfId="1235" applyNumberFormat="1" applyFont="1" applyBorder="1" applyAlignment="1">
      <alignment horizontal="center" vertical="center" wrapText="1"/>
    </xf>
    <xf numFmtId="202" fontId="17" fillId="0" borderId="211" xfId="1235" applyNumberFormat="1" applyFont="1" applyBorder="1" applyAlignment="1">
      <alignment horizontal="center" vertical="center"/>
    </xf>
    <xf numFmtId="0" fontId="3" fillId="0" borderId="24" xfId="5" applyBorder="1"/>
    <xf numFmtId="167" fontId="49" fillId="0" borderId="0" xfId="1" applyFont="1"/>
    <xf numFmtId="204" fontId="58" fillId="28" borderId="5" xfId="53864" applyNumberFormat="1" applyFont="1" applyFill="1" applyBorder="1" applyAlignment="1">
      <alignment horizontal="center" vertical="center"/>
    </xf>
    <xf numFmtId="204" fontId="58" fillId="28" borderId="6" xfId="53864" applyNumberFormat="1" applyFont="1" applyFill="1" applyBorder="1" applyAlignment="1">
      <alignment horizontal="center" vertical="center"/>
    </xf>
    <xf numFmtId="4" fontId="3" fillId="0" borderId="227" xfId="1213" applyNumberFormat="1" applyBorder="1" applyAlignment="1">
      <alignment horizontal="center"/>
    </xf>
    <xf numFmtId="4" fontId="8" fillId="0" borderId="227" xfId="1213" applyNumberFormat="1" applyFont="1" applyBorder="1" applyAlignment="1">
      <alignment horizontal="center"/>
    </xf>
    <xf numFmtId="0" fontId="57" fillId="28" borderId="277" xfId="1687" applyFont="1" applyFill="1" applyBorder="1" applyAlignment="1">
      <alignment horizontal="center" vertical="center"/>
    </xf>
    <xf numFmtId="3" fontId="57" fillId="28" borderId="277" xfId="1687" applyNumberFormat="1" applyFont="1" applyFill="1" applyBorder="1" applyAlignment="1">
      <alignment horizontal="center" vertical="center"/>
    </xf>
    <xf numFmtId="0" fontId="62" fillId="28" borderId="227" xfId="0" applyFont="1" applyFill="1" applyBorder="1" applyAlignment="1">
      <alignment horizontal="justify" vertical="center" wrapText="1"/>
    </xf>
    <xf numFmtId="183" fontId="57" fillId="0" borderId="277" xfId="1687" applyNumberFormat="1" applyFont="1" applyBorder="1" applyAlignment="1">
      <alignment horizontal="center" vertical="center"/>
    </xf>
    <xf numFmtId="9" fontId="3" fillId="0" borderId="0" xfId="2815" applyFont="1"/>
    <xf numFmtId="2" fontId="7" fillId="27" borderId="0" xfId="1213" applyNumberFormat="1" applyFont="1" applyFill="1"/>
    <xf numFmtId="182" fontId="7" fillId="27" borderId="0" xfId="1213" applyNumberFormat="1" applyFont="1" applyFill="1"/>
    <xf numFmtId="2" fontId="2" fillId="27" borderId="0" xfId="1213" applyNumberFormat="1" applyFont="1" applyFill="1"/>
    <xf numFmtId="182" fontId="2" fillId="27" borderId="0" xfId="1213" applyNumberFormat="1" applyFont="1" applyFill="1"/>
    <xf numFmtId="2" fontId="2" fillId="27" borderId="0" xfId="34" applyNumberFormat="1" applyFont="1" applyFill="1"/>
    <xf numFmtId="182" fontId="2" fillId="27" borderId="0" xfId="34" applyNumberFormat="1" applyFont="1" applyFill="1"/>
    <xf numFmtId="2" fontId="2" fillId="27" borderId="0" xfId="5" applyNumberFormat="1" applyFont="1" applyFill="1"/>
    <xf numFmtId="2" fontId="2" fillId="0" borderId="0" xfId="2814" applyNumberFormat="1" applyFont="1"/>
    <xf numFmtId="182" fontId="2" fillId="0" borderId="0" xfId="2814" applyNumberFormat="1" applyFont="1"/>
    <xf numFmtId="4" fontId="57" fillId="28" borderId="211" xfId="1687" applyNumberFormat="1" applyFont="1" applyFill="1" applyBorder="1" applyAlignment="1">
      <alignment horizontal="center" vertical="center"/>
    </xf>
    <xf numFmtId="202" fontId="58" fillId="30" borderId="277" xfId="1687" applyNumberFormat="1" applyFont="1" applyFill="1" applyBorder="1" applyAlignment="1">
      <alignment horizontal="center" vertical="center"/>
    </xf>
    <xf numFmtId="183" fontId="58" fillId="30" borderId="277" xfId="1687" applyNumberFormat="1" applyFont="1" applyFill="1" applyBorder="1" applyAlignment="1">
      <alignment horizontal="center" vertical="center"/>
    </xf>
    <xf numFmtId="0" fontId="58" fillId="30" borderId="227" xfId="1687" applyFont="1" applyFill="1" applyBorder="1" applyAlignment="1">
      <alignment horizontal="justify" vertical="center" wrapText="1"/>
    </xf>
    <xf numFmtId="0" fontId="57" fillId="30" borderId="227" xfId="1687" applyFont="1" applyFill="1" applyBorder="1" applyAlignment="1">
      <alignment horizontal="center" vertical="center"/>
    </xf>
    <xf numFmtId="0" fontId="58" fillId="30" borderId="227" xfId="1687" applyFont="1" applyFill="1" applyBorder="1" applyAlignment="1">
      <alignment horizontal="center" vertical="center"/>
    </xf>
    <xf numFmtId="170" fontId="49" fillId="0" borderId="27" xfId="0" applyNumberFormat="1" applyFont="1" applyBorder="1"/>
    <xf numFmtId="2" fontId="57" fillId="28" borderId="227" xfId="1687" applyNumberFormat="1" applyFont="1" applyFill="1" applyBorder="1" applyAlignment="1">
      <alignment horizontal="justify" vertical="center" wrapText="1"/>
    </xf>
    <xf numFmtId="44" fontId="49" fillId="0" borderId="0" xfId="0" applyNumberFormat="1" applyFont="1"/>
    <xf numFmtId="4" fontId="57" fillId="30" borderId="227" xfId="1687" applyNumberFormat="1" applyFont="1" applyFill="1" applyBorder="1" applyAlignment="1">
      <alignment horizontal="center" vertical="center"/>
    </xf>
    <xf numFmtId="4" fontId="57" fillId="0" borderId="227" xfId="1687" applyNumberFormat="1" applyFont="1" applyBorder="1" applyAlignment="1">
      <alignment horizontal="center" vertical="center"/>
    </xf>
    <xf numFmtId="3" fontId="50" fillId="0" borderId="284" xfId="5" applyNumberFormat="1" applyFont="1" applyBorder="1" applyAlignment="1">
      <alignment horizontal="center" vertical="center"/>
    </xf>
    <xf numFmtId="3" fontId="50" fillId="0" borderId="7" xfId="5" applyNumberFormat="1" applyFont="1" applyBorder="1" applyAlignment="1">
      <alignment horizontal="center" vertical="center"/>
    </xf>
    <xf numFmtId="2" fontId="3" fillId="0" borderId="21" xfId="2814" applyNumberFormat="1" applyBorder="1" applyAlignment="1">
      <alignment horizontal="right"/>
    </xf>
    <xf numFmtId="2" fontId="3" fillId="0" borderId="211" xfId="2814" applyNumberFormat="1" applyBorder="1" applyAlignment="1">
      <alignment horizontal="right"/>
    </xf>
    <xf numFmtId="3" fontId="3" fillId="0" borderId="227" xfId="34" applyNumberFormat="1" applyBorder="1" applyAlignment="1">
      <alignment horizontal="center"/>
    </xf>
    <xf numFmtId="0" fontId="3" fillId="0" borderId="211" xfId="34" applyBorder="1" applyAlignment="1">
      <alignment horizontal="center"/>
    </xf>
    <xf numFmtId="0" fontId="0" fillId="0" borderId="24" xfId="0" applyBorder="1" applyAlignment="1">
      <alignment horizontal="center" vertical="center"/>
    </xf>
    <xf numFmtId="0" fontId="3" fillId="0" borderId="292" xfId="5" applyBorder="1" applyAlignment="1">
      <alignment horizontal="center" vertical="center"/>
    </xf>
    <xf numFmtId="0" fontId="3" fillId="0" borderId="293" xfId="5" applyBorder="1" applyAlignment="1">
      <alignment horizontal="center" vertical="center"/>
    </xf>
    <xf numFmtId="183" fontId="50" fillId="0" borderId="7" xfId="5" applyNumberFormat="1" applyFont="1" applyBorder="1" applyAlignment="1">
      <alignment horizontal="center" vertical="center"/>
    </xf>
    <xf numFmtId="4" fontId="57" fillId="0" borderId="211" xfId="1687" applyNumberFormat="1" applyFont="1" applyBorder="1" applyAlignment="1">
      <alignment horizontal="center" vertical="center"/>
    </xf>
    <xf numFmtId="2" fontId="2" fillId="0" borderId="266" xfId="5" applyNumberFormat="1" applyFont="1" applyBorder="1" applyAlignment="1">
      <alignment horizontal="center" vertical="center"/>
    </xf>
    <xf numFmtId="2" fontId="57" fillId="28" borderId="211" xfId="1687" applyNumberFormat="1" applyFont="1" applyFill="1" applyBorder="1" applyAlignment="1">
      <alignment horizontal="justify" vertical="center" wrapText="1"/>
    </xf>
    <xf numFmtId="0" fontId="2" fillId="0" borderId="266" xfId="5" applyFont="1" applyBorder="1" applyAlignment="1">
      <alignment vertical="center"/>
    </xf>
    <xf numFmtId="0" fontId="72" fillId="0" borderId="8" xfId="0" applyFont="1" applyBorder="1" applyAlignment="1">
      <alignment horizontal="center" vertical="center" wrapText="1"/>
    </xf>
    <xf numFmtId="0" fontId="73" fillId="0" borderId="211" xfId="0" applyFont="1" applyBorder="1" applyAlignment="1">
      <alignment vertical="center" wrapText="1"/>
    </xf>
    <xf numFmtId="0" fontId="71" fillId="0" borderId="211" xfId="0" applyFont="1" applyBorder="1" applyAlignment="1">
      <alignment horizontal="center" vertical="center" wrapText="1"/>
    </xf>
    <xf numFmtId="0" fontId="69" fillId="0" borderId="211" xfId="0" applyFont="1" applyBorder="1" applyAlignment="1">
      <alignment horizontal="left" vertical="center" wrapText="1"/>
    </xf>
    <xf numFmtId="0" fontId="73" fillId="0" borderId="211" xfId="0" applyFont="1" applyBorder="1" applyAlignment="1">
      <alignment horizontal="left" vertical="center" wrapText="1"/>
    </xf>
    <xf numFmtId="10" fontId="73" fillId="0" borderId="211" xfId="0" applyNumberFormat="1" applyFont="1" applyBorder="1" applyAlignment="1">
      <alignment vertical="center" wrapText="1"/>
    </xf>
    <xf numFmtId="0" fontId="73" fillId="0" borderId="3" xfId="0" applyFont="1" applyBorder="1" applyAlignment="1">
      <alignment horizontal="left" vertical="center" wrapText="1"/>
    </xf>
    <xf numFmtId="0" fontId="74" fillId="0" borderId="3" xfId="0" applyFont="1" applyBorder="1" applyAlignment="1">
      <alignment vertical="center" wrapText="1"/>
    </xf>
    <xf numFmtId="10" fontId="73" fillId="0" borderId="213" xfId="0" applyNumberFormat="1" applyFont="1" applyBorder="1" applyAlignment="1">
      <alignment vertical="center" wrapText="1"/>
    </xf>
    <xf numFmtId="0" fontId="74" fillId="0" borderId="212" xfId="0" applyFont="1" applyBorder="1" applyAlignment="1">
      <alignment vertical="center" wrapText="1"/>
    </xf>
    <xf numFmtId="10" fontId="69" fillId="0" borderId="211" xfId="0" applyNumberFormat="1" applyFont="1" applyBorder="1" applyAlignment="1">
      <alignment vertical="center" wrapText="1"/>
    </xf>
    <xf numFmtId="0" fontId="73" fillId="0" borderId="212" xfId="0" applyFont="1" applyBorder="1" applyAlignment="1">
      <alignment vertical="center" wrapText="1"/>
    </xf>
    <xf numFmtId="0" fontId="73" fillId="0" borderId="3" xfId="0" applyFont="1" applyBorder="1" applyAlignment="1">
      <alignment vertical="center" wrapText="1"/>
    </xf>
    <xf numFmtId="10" fontId="73" fillId="0" borderId="3" xfId="0" applyNumberFormat="1" applyFont="1" applyBorder="1" applyAlignment="1">
      <alignment vertical="center" wrapText="1"/>
    </xf>
    <xf numFmtId="10" fontId="73" fillId="28" borderId="211" xfId="0" applyNumberFormat="1" applyFont="1" applyFill="1" applyBorder="1" applyAlignment="1">
      <alignment vertical="center" wrapText="1"/>
    </xf>
    <xf numFmtId="0" fontId="73" fillId="0" borderId="212" xfId="0" applyFont="1" applyBorder="1" applyAlignment="1">
      <alignment horizontal="left" vertical="center" wrapText="1"/>
    </xf>
    <xf numFmtId="0" fontId="67" fillId="0" borderId="3" xfId="0" applyFont="1" applyBorder="1" applyAlignment="1">
      <alignment vertical="center" wrapText="1"/>
    </xf>
    <xf numFmtId="0" fontId="67" fillId="0" borderId="213" xfId="0" applyFont="1" applyBorder="1" applyAlignment="1">
      <alignment vertical="center" wrapText="1"/>
    </xf>
    <xf numFmtId="0" fontId="69" fillId="0" borderId="3" xfId="0" applyFont="1" applyBorder="1" applyAlignment="1">
      <alignment vertical="center" wrapText="1"/>
    </xf>
    <xf numFmtId="10" fontId="75" fillId="0" borderId="213" xfId="0" applyNumberFormat="1" applyFont="1" applyBorder="1" applyAlignment="1">
      <alignment vertical="center" wrapText="1"/>
    </xf>
    <xf numFmtId="170" fontId="49" fillId="0" borderId="0" xfId="53868" applyFont="1"/>
    <xf numFmtId="0" fontId="19" fillId="0" borderId="0" xfId="53875" applyFont="1"/>
    <xf numFmtId="0" fontId="3" fillId="0" borderId="0" xfId="53875"/>
    <xf numFmtId="0" fontId="7" fillId="28" borderId="0" xfId="53876" applyFont="1" applyFill="1" applyAlignment="1">
      <alignment horizontal="center"/>
    </xf>
    <xf numFmtId="0" fontId="8" fillId="0" borderId="0" xfId="53876"/>
    <xf numFmtId="0" fontId="2" fillId="28" borderId="0" xfId="53876" applyFont="1" applyFill="1" applyAlignment="1">
      <alignment horizontal="center" vertical="center" wrapText="1"/>
    </xf>
    <xf numFmtId="0" fontId="0" fillId="0" borderId="0" xfId="53876" applyFont="1"/>
    <xf numFmtId="170" fontId="14" fillId="30" borderId="0" xfId="1094" applyFont="1" applyFill="1" applyAlignment="1">
      <alignment horizontal="center" vertical="center"/>
    </xf>
    <xf numFmtId="9" fontId="14" fillId="30" borderId="272" xfId="26" applyFont="1" applyFill="1" applyBorder="1" applyAlignment="1">
      <alignment horizontal="center" vertical="center" wrapText="1"/>
    </xf>
    <xf numFmtId="207" fontId="14" fillId="30" borderId="286" xfId="568" applyNumberFormat="1" applyFont="1" applyFill="1" applyBorder="1" applyAlignment="1">
      <alignment horizontal="center" vertical="center"/>
    </xf>
    <xf numFmtId="207" fontId="14" fillId="30" borderId="273" xfId="568" applyNumberFormat="1" applyFont="1" applyFill="1" applyBorder="1" applyAlignment="1">
      <alignment horizontal="center" vertical="center" wrapText="1"/>
    </xf>
    <xf numFmtId="191" fontId="14" fillId="30" borderId="268" xfId="568" applyNumberFormat="1" applyFont="1" applyFill="1" applyBorder="1" applyAlignment="1">
      <alignment horizontal="center" vertical="center"/>
    </xf>
    <xf numFmtId="10" fontId="14" fillId="30" borderId="290" xfId="53875" applyNumberFormat="1" applyFont="1" applyFill="1" applyBorder="1" applyAlignment="1">
      <alignment horizontal="center" vertical="center"/>
    </xf>
    <xf numFmtId="10" fontId="14" fillId="0" borderId="0" xfId="53875" applyNumberFormat="1" applyFont="1" applyAlignment="1">
      <alignment horizontal="center" vertical="center"/>
    </xf>
    <xf numFmtId="165" fontId="3" fillId="0" borderId="0" xfId="53878"/>
    <xf numFmtId="0" fontId="14" fillId="28" borderId="24" xfId="53875" applyFont="1" applyFill="1" applyBorder="1" applyAlignment="1">
      <alignment horizontal="left" vertical="center"/>
    </xf>
    <xf numFmtId="0" fontId="14" fillId="28" borderId="0" xfId="53875" applyFont="1" applyFill="1"/>
    <xf numFmtId="170" fontId="76" fillId="28" borderId="212" xfId="1094" applyFont="1" applyFill="1" applyBorder="1"/>
    <xf numFmtId="9" fontId="76" fillId="28" borderId="3" xfId="26" applyFont="1" applyFill="1" applyBorder="1"/>
    <xf numFmtId="191" fontId="2" fillId="28" borderId="3" xfId="568" applyNumberFormat="1" applyFont="1" applyFill="1" applyBorder="1" applyAlignment="1">
      <alignment horizontal="center" vertical="center"/>
    </xf>
    <xf numFmtId="203" fontId="2" fillId="28" borderId="213" xfId="26" applyNumberFormat="1" applyFont="1" applyFill="1" applyBorder="1" applyAlignment="1">
      <alignment horizontal="center" vertical="center"/>
    </xf>
    <xf numFmtId="170" fontId="2" fillId="28" borderId="297" xfId="1094" applyFont="1" applyFill="1" applyBorder="1" applyAlignment="1">
      <alignment horizontal="center" vertical="center"/>
    </xf>
    <xf numFmtId="10" fontId="76" fillId="28" borderId="290" xfId="568" applyNumberFormat="1" applyFont="1" applyFill="1" applyBorder="1" applyAlignment="1">
      <alignment horizontal="center" vertical="center"/>
    </xf>
    <xf numFmtId="10" fontId="76" fillId="28" borderId="0" xfId="568" applyNumberFormat="1" applyFont="1" applyFill="1" applyAlignment="1">
      <alignment horizontal="center" vertical="center"/>
    </xf>
    <xf numFmtId="0" fontId="14" fillId="28" borderId="277" xfId="53875" applyFont="1" applyFill="1" applyBorder="1" applyAlignment="1">
      <alignment horizontal="left" vertical="center"/>
    </xf>
    <xf numFmtId="0" fontId="15" fillId="28" borderId="211" xfId="53875" applyFont="1" applyFill="1" applyBorder="1"/>
    <xf numFmtId="170" fontId="19" fillId="28" borderId="274" xfId="1094" applyFont="1" applyFill="1" applyBorder="1"/>
    <xf numFmtId="9" fontId="19" fillId="28" borderId="8" xfId="26" applyFont="1" applyFill="1" applyBorder="1"/>
    <xf numFmtId="191" fontId="19" fillId="28" borderId="8" xfId="568" applyNumberFormat="1" applyFont="1" applyFill="1" applyBorder="1" applyAlignment="1">
      <alignment vertical="center"/>
    </xf>
    <xf numFmtId="191" fontId="19" fillId="28" borderId="269" xfId="568" applyNumberFormat="1" applyFont="1" applyFill="1" applyBorder="1" applyAlignment="1">
      <alignment horizontal="center" vertical="center"/>
    </xf>
    <xf numFmtId="170" fontId="14" fillId="28" borderId="297" xfId="1094" applyFont="1" applyFill="1" applyBorder="1" applyAlignment="1">
      <alignment horizontal="center" vertical="center" wrapText="1"/>
    </xf>
    <xf numFmtId="10" fontId="14" fillId="28" borderId="299" xfId="53875" applyNumberFormat="1" applyFont="1" applyFill="1" applyBorder="1" applyAlignment="1">
      <alignment horizontal="center" vertical="center"/>
    </xf>
    <xf numFmtId="10" fontId="14" fillId="28" borderId="0" xfId="53875" applyNumberFormat="1" applyFont="1" applyFill="1" applyAlignment="1">
      <alignment horizontal="center" vertical="center"/>
    </xf>
    <xf numFmtId="170" fontId="3" fillId="0" borderId="0" xfId="1094" applyFont="1"/>
    <xf numFmtId="0" fontId="15" fillId="28" borderId="277" xfId="53875" applyFont="1" applyFill="1" applyBorder="1" applyAlignment="1">
      <alignment horizontal="center"/>
    </xf>
    <xf numFmtId="0" fontId="15" fillId="28" borderId="269" xfId="53875" applyFont="1" applyFill="1" applyBorder="1" applyAlignment="1">
      <alignment horizontal="left" vertical="center"/>
    </xf>
    <xf numFmtId="170" fontId="15" fillId="28" borderId="268" xfId="1094" applyFont="1" applyFill="1" applyBorder="1" applyAlignment="1">
      <alignment horizontal="center" vertical="center"/>
    </xf>
    <xf numFmtId="9" fontId="15" fillId="28" borderId="268" xfId="26" applyFont="1" applyFill="1" applyBorder="1" applyAlignment="1">
      <alignment horizontal="center" vertical="center"/>
    </xf>
    <xf numFmtId="9" fontId="15" fillId="28" borderId="268" xfId="2815" applyFont="1" applyFill="1" applyBorder="1" applyAlignment="1">
      <alignment horizontal="center" vertical="center"/>
    </xf>
    <xf numFmtId="2" fontId="15" fillId="28" borderId="268" xfId="568" applyNumberFormat="1" applyFont="1" applyFill="1" applyBorder="1" applyAlignment="1">
      <alignment horizontal="center" vertical="center"/>
    </xf>
    <xf numFmtId="170" fontId="15" fillId="28" borderId="211" xfId="1094" applyFont="1" applyFill="1" applyBorder="1" applyAlignment="1">
      <alignment horizontal="center" vertical="center"/>
    </xf>
    <xf numFmtId="10" fontId="15" fillId="28" borderId="300" xfId="568" applyNumberFormat="1" applyFont="1" applyFill="1" applyBorder="1"/>
    <xf numFmtId="10" fontId="15" fillId="28" borderId="0" xfId="568" applyNumberFormat="1" applyFont="1" applyFill="1"/>
    <xf numFmtId="167" fontId="3" fillId="0" borderId="0" xfId="53875" applyNumberFormat="1"/>
    <xf numFmtId="170" fontId="15" fillId="0" borderId="0" xfId="1094" applyFont="1" applyAlignment="1">
      <alignment horizontal="center" vertical="center"/>
    </xf>
    <xf numFmtId="170" fontId="3" fillId="0" borderId="0" xfId="53880" applyFont="1"/>
    <xf numFmtId="10" fontId="15" fillId="28" borderId="290" xfId="568" applyNumberFormat="1" applyFont="1" applyFill="1" applyBorder="1"/>
    <xf numFmtId="0" fontId="15" fillId="28" borderId="213" xfId="53875" applyFont="1" applyFill="1" applyBorder="1" applyAlignment="1">
      <alignment horizontal="left" vertical="center"/>
    </xf>
    <xf numFmtId="0" fontId="19" fillId="0" borderId="290" xfId="53875" applyFont="1" applyBorder="1"/>
    <xf numFmtId="208" fontId="14" fillId="27" borderId="0" xfId="568" applyNumberFormat="1" applyFont="1" applyFill="1" applyAlignment="1">
      <alignment horizontal="center" vertical="center"/>
    </xf>
    <xf numFmtId="10" fontId="14" fillId="27" borderId="0" xfId="53875" applyNumberFormat="1" applyFont="1" applyFill="1" applyAlignment="1">
      <alignment horizontal="center" vertical="center"/>
    </xf>
    <xf numFmtId="10" fontId="15" fillId="0" borderId="0" xfId="568" applyNumberFormat="1" applyFont="1"/>
    <xf numFmtId="0" fontId="19" fillId="0" borderId="300" xfId="53875" applyFont="1" applyBorder="1"/>
    <xf numFmtId="10" fontId="15" fillId="28" borderId="268" xfId="26" applyNumberFormat="1" applyFont="1" applyFill="1" applyBorder="1" applyAlignment="1">
      <alignment horizontal="center" vertical="center"/>
    </xf>
    <xf numFmtId="0" fontId="15" fillId="28" borderId="213" xfId="53875" applyFont="1" applyFill="1" applyBorder="1" applyAlignment="1">
      <alignment vertical="center" wrapText="1"/>
    </xf>
    <xf numFmtId="2" fontId="15" fillId="28" borderId="211" xfId="568" applyNumberFormat="1" applyFont="1" applyFill="1" applyBorder="1" applyAlignment="1">
      <alignment horizontal="center" vertical="center"/>
    </xf>
    <xf numFmtId="165" fontId="3" fillId="0" borderId="0" xfId="53875" applyNumberFormat="1"/>
    <xf numFmtId="0" fontId="2" fillId="0" borderId="0" xfId="53875" applyFont="1"/>
    <xf numFmtId="0" fontId="19" fillId="0" borderId="27" xfId="53875" applyFont="1" applyBorder="1"/>
    <xf numFmtId="0" fontId="3" fillId="28" borderId="211" xfId="53875" applyFill="1" applyBorder="1"/>
    <xf numFmtId="10" fontId="14" fillId="28" borderId="13" xfId="26" applyNumberFormat="1" applyFont="1" applyFill="1" applyBorder="1" applyAlignment="1">
      <alignment horizontal="center" vertical="center"/>
    </xf>
    <xf numFmtId="170" fontId="3" fillId="0" borderId="0" xfId="28"/>
    <xf numFmtId="10" fontId="14" fillId="28" borderId="0" xfId="26" applyNumberFormat="1" applyFont="1" applyFill="1" applyAlignment="1">
      <alignment horizontal="center" vertical="center"/>
    </xf>
    <xf numFmtId="170" fontId="3" fillId="0" borderId="0" xfId="53875" applyNumberFormat="1"/>
    <xf numFmtId="0" fontId="15" fillId="28" borderId="301" xfId="53875" applyFont="1" applyFill="1" applyBorder="1" applyAlignment="1">
      <alignment horizontal="left" vertical="center"/>
    </xf>
    <xf numFmtId="0" fontId="15" fillId="28" borderId="296" xfId="53875" applyFont="1" applyFill="1" applyBorder="1"/>
    <xf numFmtId="10" fontId="14" fillId="31" borderId="7" xfId="26" applyNumberFormat="1" applyFont="1" applyFill="1" applyBorder="1" applyAlignment="1">
      <alignment horizontal="center" vertical="center"/>
    </xf>
    <xf numFmtId="203" fontId="14" fillId="28" borderId="0" xfId="26" applyNumberFormat="1" applyFont="1" applyFill="1" applyAlignment="1">
      <alignment horizontal="center" vertical="center"/>
    </xf>
    <xf numFmtId="170" fontId="19" fillId="0" borderId="0" xfId="1094" applyFont="1"/>
    <xf numFmtId="0" fontId="3" fillId="0" borderId="0" xfId="1224"/>
    <xf numFmtId="203" fontId="14" fillId="0" borderId="0" xfId="26" applyNumberFormat="1" applyFont="1" applyAlignment="1">
      <alignment horizontal="center" vertical="center"/>
    </xf>
    <xf numFmtId="10" fontId="14" fillId="0" borderId="0" xfId="26" applyNumberFormat="1" applyFont="1" applyAlignment="1">
      <alignment horizontal="center" vertical="center"/>
    </xf>
    <xf numFmtId="10" fontId="3" fillId="0" borderId="0" xfId="2815" applyNumberFormat="1" applyFont="1"/>
    <xf numFmtId="0" fontId="3" fillId="0" borderId="8" xfId="1224" applyBorder="1"/>
    <xf numFmtId="0" fontId="78" fillId="0" borderId="0" xfId="0" applyFont="1" applyAlignment="1">
      <alignment horizontal="left" vertical="center"/>
    </xf>
    <xf numFmtId="209" fontId="79" fillId="0" borderId="0" xfId="0" applyNumberFormat="1" applyFont="1"/>
    <xf numFmtId="0" fontId="80" fillId="0" borderId="0" xfId="0" applyFont="1" applyAlignment="1">
      <alignment horizontal="left" vertical="center"/>
    </xf>
    <xf numFmtId="0" fontId="0" fillId="0" borderId="0" xfId="0" applyAlignment="1">
      <alignment vertical="center" wrapText="1"/>
    </xf>
    <xf numFmtId="0" fontId="0" fillId="0" borderId="0" xfId="0" applyAlignment="1">
      <alignment horizontal="center" vertical="center" wrapText="1"/>
    </xf>
    <xf numFmtId="0" fontId="81" fillId="32" borderId="280" xfId="0" applyFont="1" applyFill="1" applyBorder="1" applyAlignment="1">
      <alignment horizontal="center" vertical="center" wrapText="1"/>
    </xf>
    <xf numFmtId="0" fontId="81" fillId="32" borderId="275" xfId="0" applyFont="1" applyFill="1" applyBorder="1" applyAlignment="1">
      <alignment horizontal="center" vertical="center" wrapText="1"/>
    </xf>
    <xf numFmtId="0" fontId="81" fillId="32" borderId="4" xfId="0" applyFont="1" applyFill="1" applyBorder="1" applyAlignment="1">
      <alignment horizontal="center" vertical="center" wrapText="1"/>
    </xf>
    <xf numFmtId="0" fontId="3" fillId="0" borderId="291" xfId="0" applyFont="1" applyBorder="1" applyAlignment="1">
      <alignment horizontal="center" vertical="center" wrapText="1"/>
    </xf>
    <xf numFmtId="0" fontId="81" fillId="28" borderId="268" xfId="0" applyFont="1" applyFill="1" applyBorder="1" applyAlignment="1">
      <alignment horizontal="left" vertical="center" wrapText="1"/>
    </xf>
    <xf numFmtId="0" fontId="81" fillId="28" borderId="268" xfId="0" applyFont="1" applyFill="1" applyBorder="1" applyAlignment="1">
      <alignment horizontal="center" vertical="center" wrapText="1"/>
    </xf>
    <xf numFmtId="0" fontId="81" fillId="28" borderId="290" xfId="0" applyFont="1" applyFill="1" applyBorder="1" applyAlignment="1">
      <alignment horizontal="center" vertical="center" wrapText="1"/>
    </xf>
    <xf numFmtId="0" fontId="3" fillId="0" borderId="277" xfId="0" applyFont="1" applyBorder="1" applyAlignment="1">
      <alignment horizontal="center" vertical="center" wrapText="1"/>
    </xf>
    <xf numFmtId="0" fontId="81" fillId="0" borderId="211" xfId="0" applyFont="1" applyBorder="1" applyAlignment="1">
      <alignment vertical="center" wrapText="1"/>
    </xf>
    <xf numFmtId="0" fontId="81" fillId="0" borderId="13" xfId="0" applyFont="1" applyBorder="1" applyAlignment="1">
      <alignment vertical="center" wrapText="1"/>
    </xf>
    <xf numFmtId="0" fontId="3" fillId="28" borderId="211" xfId="0" applyFont="1" applyFill="1" applyBorder="1" applyAlignment="1">
      <alignment vertical="center" wrapText="1"/>
    </xf>
    <xf numFmtId="0" fontId="3" fillId="0" borderId="211" xfId="0" applyFont="1" applyBorder="1" applyAlignment="1">
      <alignment horizontal="center" vertical="center" wrapText="1"/>
    </xf>
    <xf numFmtId="0" fontId="3" fillId="28" borderId="211" xfId="0" applyFont="1" applyFill="1" applyBorder="1" applyAlignment="1">
      <alignment horizontal="center" vertical="center" wrapText="1"/>
    </xf>
    <xf numFmtId="2" fontId="3" fillId="28" borderId="211" xfId="0" applyNumberFormat="1" applyFont="1" applyFill="1" applyBorder="1" applyAlignment="1">
      <alignment horizontal="center" vertical="center" wrapText="1"/>
    </xf>
    <xf numFmtId="209" fontId="3" fillId="28" borderId="211" xfId="0" applyNumberFormat="1" applyFont="1" applyFill="1" applyBorder="1" applyAlignment="1">
      <alignment vertical="center" wrapText="1"/>
    </xf>
    <xf numFmtId="209" fontId="3" fillId="28" borderId="13" xfId="0" applyNumberFormat="1" applyFont="1" applyFill="1" applyBorder="1" applyAlignment="1">
      <alignment vertical="center" wrapText="1"/>
    </xf>
    <xf numFmtId="202" fontId="3" fillId="28" borderId="211" xfId="0" applyNumberFormat="1" applyFont="1" applyFill="1" applyBorder="1" applyAlignment="1">
      <alignment horizontal="center" vertical="center" wrapText="1"/>
    </xf>
    <xf numFmtId="0" fontId="3" fillId="0" borderId="211" xfId="0" applyFont="1" applyBorder="1" applyAlignment="1">
      <alignment vertical="center" wrapText="1"/>
    </xf>
    <xf numFmtId="202" fontId="3" fillId="0" borderId="211" xfId="0" applyNumberFormat="1" applyFont="1" applyBorder="1" applyAlignment="1">
      <alignment horizontal="center" vertical="center" wrapText="1"/>
    </xf>
    <xf numFmtId="209" fontId="3" fillId="0" borderId="211" xfId="0" applyNumberFormat="1" applyFont="1" applyBorder="1" applyAlignment="1">
      <alignment vertical="center" wrapText="1"/>
    </xf>
    <xf numFmtId="0" fontId="3" fillId="28" borderId="277" xfId="0" applyFont="1" applyFill="1" applyBorder="1" applyAlignment="1">
      <alignment horizontal="center" vertical="center" wrapText="1"/>
    </xf>
    <xf numFmtId="209" fontId="81" fillId="28" borderId="13" xfId="0" applyNumberFormat="1" applyFont="1" applyFill="1" applyBorder="1" applyAlignment="1">
      <alignment vertical="center" wrapText="1"/>
    </xf>
    <xf numFmtId="0" fontId="3" fillId="0" borderId="302" xfId="0" applyFont="1" applyBorder="1" applyAlignment="1">
      <alignment horizontal="center" vertical="center" wrapText="1"/>
    </xf>
    <xf numFmtId="199" fontId="81" fillId="0" borderId="299" xfId="53881" applyNumberFormat="1" applyFont="1" applyBorder="1" applyAlignment="1">
      <alignment vertical="center" wrapText="1"/>
    </xf>
    <xf numFmtId="211" fontId="81" fillId="32" borderId="4" xfId="0" applyNumberFormat="1" applyFont="1" applyFill="1" applyBorder="1" applyAlignment="1">
      <alignment vertical="center" wrapText="1"/>
    </xf>
    <xf numFmtId="0" fontId="3" fillId="0" borderId="24" xfId="0" applyFont="1" applyBorder="1" applyAlignment="1">
      <alignment horizontal="center" vertical="center" wrapText="1"/>
    </xf>
    <xf numFmtId="0" fontId="81" fillId="0" borderId="0" xfId="0" applyFont="1" applyAlignment="1">
      <alignment horizontal="left" vertical="center" wrapText="1"/>
    </xf>
    <xf numFmtId="211" fontId="81" fillId="0" borderId="27" xfId="0" applyNumberFormat="1" applyFont="1" applyBorder="1" applyAlignment="1">
      <alignment vertical="center" wrapText="1"/>
    </xf>
    <xf numFmtId="0" fontId="3" fillId="32" borderId="280" xfId="0" applyFont="1" applyFill="1" applyBorder="1" applyAlignment="1">
      <alignment horizontal="center" vertical="center" wrapText="1"/>
    </xf>
    <xf numFmtId="0" fontId="81" fillId="32" borderId="275" xfId="0" applyFont="1" applyFill="1" applyBorder="1" applyAlignment="1">
      <alignment horizontal="left" vertical="center" wrapText="1"/>
    </xf>
    <xf numFmtId="211" fontId="81" fillId="32" borderId="4" xfId="0" applyNumberFormat="1" applyFont="1" applyFill="1" applyBorder="1" applyAlignment="1">
      <alignment horizontal="center" vertical="center" wrapText="1"/>
    </xf>
    <xf numFmtId="0" fontId="3" fillId="28" borderId="291" xfId="0" applyFont="1" applyFill="1" applyBorder="1" applyAlignment="1">
      <alignment horizontal="center" vertical="center" wrapText="1"/>
    </xf>
    <xf numFmtId="211" fontId="81" fillId="28" borderId="290" xfId="0" applyNumberFormat="1" applyFont="1" applyFill="1" applyBorder="1" applyAlignment="1">
      <alignment horizontal="center" vertical="center" wrapText="1"/>
    </xf>
    <xf numFmtId="0" fontId="72" fillId="28" borderId="211" xfId="0" applyFont="1" applyFill="1" applyBorder="1" applyAlignment="1">
      <alignment horizontal="justify" vertical="center" wrapText="1"/>
    </xf>
    <xf numFmtId="0" fontId="81" fillId="28" borderId="211" xfId="0" applyFont="1" applyFill="1" applyBorder="1" applyAlignment="1">
      <alignment horizontal="left" vertical="center" wrapText="1"/>
    </xf>
    <xf numFmtId="0" fontId="72" fillId="28" borderId="211" xfId="0" applyFont="1" applyFill="1" applyBorder="1" applyAlignment="1">
      <alignment horizontal="center" vertical="center" wrapText="1"/>
    </xf>
    <xf numFmtId="0" fontId="72" fillId="0" borderId="303" xfId="0" applyFont="1" applyBorder="1" applyAlignment="1">
      <alignment horizontal="justify" vertical="center" wrapText="1"/>
    </xf>
    <xf numFmtId="0" fontId="81" fillId="0" borderId="303" xfId="0" applyFont="1" applyBorder="1" applyAlignment="1">
      <alignment horizontal="left" vertical="center" wrapText="1"/>
    </xf>
    <xf numFmtId="0" fontId="72" fillId="0" borderId="303" xfId="0" applyFont="1" applyBorder="1" applyAlignment="1">
      <alignment horizontal="center" vertical="center" wrapText="1"/>
    </xf>
    <xf numFmtId="209" fontId="3" fillId="0" borderId="303" xfId="0" applyNumberFormat="1" applyFont="1" applyBorder="1" applyAlignment="1">
      <alignment vertical="center" wrapText="1"/>
    </xf>
    <xf numFmtId="209" fontId="81" fillId="0" borderId="4" xfId="0" applyNumberFormat="1" applyFont="1" applyBorder="1" applyAlignment="1">
      <alignment vertical="center" wrapText="1"/>
    </xf>
    <xf numFmtId="212" fontId="0" fillId="0" borderId="0" xfId="0" applyNumberFormat="1" applyAlignment="1">
      <alignment vertical="center" wrapText="1"/>
    </xf>
    <xf numFmtId="0" fontId="81" fillId="0" borderId="24" xfId="0" applyFont="1" applyBorder="1" applyAlignment="1">
      <alignment horizontal="center" vertical="center" wrapText="1"/>
    </xf>
    <xf numFmtId="0" fontId="81" fillId="0" borderId="0" xfId="0" applyFont="1" applyAlignment="1">
      <alignment horizontal="center" vertical="center" wrapText="1"/>
    </xf>
    <xf numFmtId="0" fontId="81" fillId="0" borderId="273" xfId="0" applyFont="1" applyBorder="1" applyAlignment="1">
      <alignment horizontal="center" vertical="center" wrapText="1"/>
    </xf>
    <xf numFmtId="209" fontId="81" fillId="0" borderId="300" xfId="0" applyNumberFormat="1" applyFont="1" applyBorder="1" applyAlignment="1">
      <alignment vertical="center" wrapText="1"/>
    </xf>
    <xf numFmtId="211" fontId="81" fillId="28" borderId="211" xfId="0" applyNumberFormat="1" applyFont="1" applyFill="1" applyBorder="1" applyAlignment="1">
      <alignment vertical="center" wrapText="1"/>
    </xf>
    <xf numFmtId="170" fontId="0" fillId="0" borderId="0" xfId="53868" applyFont="1" applyAlignment="1">
      <alignment vertical="center" wrapText="1"/>
    </xf>
    <xf numFmtId="0" fontId="3" fillId="28" borderId="302" xfId="0" applyFont="1" applyFill="1" applyBorder="1" applyAlignment="1">
      <alignment horizontal="center" vertical="center" wrapText="1"/>
    </xf>
    <xf numFmtId="0" fontId="3" fillId="28" borderId="303" xfId="0" applyFont="1" applyFill="1" applyBorder="1" applyAlignment="1">
      <alignment horizontal="left" vertical="center" wrapText="1"/>
    </xf>
    <xf numFmtId="0" fontId="3" fillId="28" borderId="303" xfId="0" applyFont="1" applyFill="1" applyBorder="1" applyAlignment="1">
      <alignment vertical="center" wrapText="1"/>
    </xf>
    <xf numFmtId="211" fontId="72" fillId="28" borderId="299" xfId="0" applyNumberFormat="1" applyFont="1" applyFill="1" applyBorder="1" applyAlignment="1">
      <alignment vertical="center" wrapText="1"/>
    </xf>
    <xf numFmtId="211" fontId="83" fillId="30" borderId="4" xfId="0" applyNumberFormat="1" applyFont="1" applyFill="1" applyBorder="1" applyAlignment="1">
      <alignment vertical="center" wrapText="1"/>
    </xf>
    <xf numFmtId="165" fontId="49" fillId="0" borderId="0" xfId="0" applyNumberFormat="1" applyFont="1"/>
    <xf numFmtId="10" fontId="58" fillId="28" borderId="26" xfId="2815" applyNumberFormat="1" applyFont="1" applyFill="1" applyBorder="1" applyAlignment="1">
      <alignment horizontal="center" vertical="center"/>
    </xf>
    <xf numFmtId="0" fontId="57" fillId="0" borderId="0" xfId="34" applyFont="1"/>
    <xf numFmtId="0" fontId="57" fillId="0" borderId="0" xfId="1732" applyFont="1"/>
    <xf numFmtId="202" fontId="87" fillId="0" borderId="211" xfId="53882" applyNumberFormat="1" applyFont="1" applyBorder="1" applyAlignment="1">
      <alignment horizontal="center" vertical="center" shrinkToFit="1"/>
    </xf>
    <xf numFmtId="167" fontId="86" fillId="0" borderId="0" xfId="1" applyFont="1" applyAlignment="1">
      <alignment horizontal="left" vertical="top"/>
    </xf>
    <xf numFmtId="0" fontId="53" fillId="0" borderId="5" xfId="5" applyFont="1" applyBorder="1" applyAlignment="1">
      <alignment horizontal="left"/>
    </xf>
    <xf numFmtId="180" fontId="53" fillId="0" borderId="266" xfId="8" applyFont="1" applyBorder="1" applyAlignment="1">
      <alignment vertical="center"/>
    </xf>
    <xf numFmtId="0" fontId="53" fillId="0" borderId="5" xfId="5" applyFont="1" applyBorder="1"/>
    <xf numFmtId="0" fontId="53" fillId="0" borderId="6" xfId="5" applyFont="1" applyBorder="1"/>
    <xf numFmtId="0" fontId="3" fillId="0" borderId="5" xfId="5" applyBorder="1" applyAlignment="1">
      <alignment vertical="center"/>
    </xf>
    <xf numFmtId="0" fontId="3" fillId="0" borderId="6" xfId="5" applyBorder="1" applyAlignment="1">
      <alignment vertical="center"/>
    </xf>
    <xf numFmtId="2" fontId="0" fillId="0" borderId="266" xfId="6" applyNumberFormat="1" applyFont="1" applyBorder="1"/>
    <xf numFmtId="0" fontId="13" fillId="0" borderId="211" xfId="2814" applyFont="1" applyBorder="1" applyAlignment="1">
      <alignment horizontal="center"/>
    </xf>
    <xf numFmtId="0" fontId="3" fillId="0" borderId="211" xfId="2556" applyBorder="1" applyAlignment="1">
      <alignment horizontal="center"/>
    </xf>
    <xf numFmtId="0" fontId="3" fillId="0" borderId="211" xfId="2814" applyBorder="1" applyAlignment="1">
      <alignment horizontal="center"/>
    </xf>
    <xf numFmtId="0" fontId="3" fillId="0" borderId="212" xfId="2814" applyBorder="1" applyAlignment="1">
      <alignment vertical="justify" wrapText="1"/>
    </xf>
    <xf numFmtId="0" fontId="3" fillId="0" borderId="213" xfId="2814" applyBorder="1" applyAlignment="1">
      <alignment vertical="justify" wrapText="1"/>
    </xf>
    <xf numFmtId="0" fontId="3" fillId="0" borderId="211" xfId="2814" applyBorder="1"/>
    <xf numFmtId="0" fontId="2" fillId="0" borderId="211" xfId="2814" applyFont="1" applyBorder="1"/>
    <xf numFmtId="182" fontId="3" fillId="0" borderId="211" xfId="2814" applyNumberFormat="1" applyBorder="1"/>
    <xf numFmtId="0" fontId="2" fillId="0" borderId="211" xfId="1213" applyFont="1" applyBorder="1"/>
    <xf numFmtId="182" fontId="3" fillId="0" borderId="211" xfId="1213" applyNumberFormat="1" applyBorder="1"/>
    <xf numFmtId="0" fontId="11" fillId="0" borderId="211" xfId="2814" applyFont="1" applyBorder="1" applyAlignment="1">
      <alignment horizontal="center"/>
    </xf>
    <xf numFmtId="3" fontId="11" fillId="0" borderId="211" xfId="2814" applyNumberFormat="1" applyFont="1" applyBorder="1" applyAlignment="1">
      <alignment horizontal="center"/>
    </xf>
    <xf numFmtId="10" fontId="3" fillId="0" borderId="211" xfId="2814" applyNumberFormat="1" applyBorder="1"/>
    <xf numFmtId="0" fontId="2" fillId="0" borderId="211" xfId="2814" applyFont="1" applyBorder="1" applyAlignment="1">
      <alignment horizontal="center"/>
    </xf>
    <xf numFmtId="0" fontId="2" fillId="0" borderId="212" xfId="2814" applyFont="1" applyBorder="1" applyAlignment="1">
      <alignment horizontal="center"/>
    </xf>
    <xf numFmtId="0" fontId="14" fillId="0" borderId="211" xfId="2814" applyFont="1" applyBorder="1" applyAlignment="1">
      <alignment horizontal="center" wrapText="1"/>
    </xf>
    <xf numFmtId="3" fontId="2" fillId="0" borderId="211" xfId="2814" applyNumberFormat="1" applyFont="1" applyBorder="1" applyAlignment="1">
      <alignment horizontal="center"/>
    </xf>
    <xf numFmtId="167" fontId="0" fillId="0" borderId="0" xfId="1" applyFont="1" applyAlignment="1">
      <alignment vertical="center" wrapText="1"/>
    </xf>
    <xf numFmtId="0" fontId="2" fillId="0" borderId="211" xfId="1213" applyFont="1" applyBorder="1" applyAlignment="1">
      <alignment horizontal="center"/>
    </xf>
    <xf numFmtId="0" fontId="2" fillId="0" borderId="212" xfId="1213" applyFont="1" applyBorder="1" applyAlignment="1">
      <alignment horizontal="center"/>
    </xf>
    <xf numFmtId="0" fontId="14" fillId="0" borderId="211" xfId="1213" applyFont="1" applyBorder="1" applyAlignment="1">
      <alignment horizontal="center" wrapText="1"/>
    </xf>
    <xf numFmtId="3" fontId="2" fillId="0" borderId="211" xfId="1213" applyNumberFormat="1" applyFont="1" applyBorder="1" applyAlignment="1">
      <alignment horizontal="center"/>
    </xf>
    <xf numFmtId="2" fontId="3" fillId="0" borderId="211" xfId="1213" applyNumberFormat="1" applyBorder="1" applyAlignment="1">
      <alignment horizontal="center"/>
    </xf>
    <xf numFmtId="191" fontId="3" fillId="0" borderId="266" xfId="53863" applyNumberFormat="1" applyFont="1" applyBorder="1" applyAlignment="1">
      <alignment horizontal="center" vertical="center"/>
    </xf>
    <xf numFmtId="165" fontId="3" fillId="0" borderId="266" xfId="53863" applyFont="1" applyBorder="1" applyAlignment="1">
      <alignment horizontal="center" vertical="center"/>
    </xf>
    <xf numFmtId="165" fontId="53" fillId="0" borderId="266" xfId="53863" applyFont="1" applyBorder="1" applyAlignment="1">
      <alignment horizontal="center" vertical="center" wrapText="1"/>
    </xf>
    <xf numFmtId="181" fontId="3" fillId="0" borderId="211" xfId="2814" applyNumberFormat="1" applyBorder="1" applyAlignment="1">
      <alignment horizontal="center"/>
    </xf>
    <xf numFmtId="202" fontId="3" fillId="0" borderId="211" xfId="2814" applyNumberFormat="1" applyBorder="1" applyAlignment="1">
      <alignment horizontal="center"/>
    </xf>
    <xf numFmtId="180" fontId="50" fillId="0" borderId="266" xfId="8" applyFont="1" applyBorder="1" applyAlignment="1">
      <alignment horizontal="left" vertical="center"/>
    </xf>
    <xf numFmtId="165" fontId="50" fillId="0" borderId="266" xfId="53863" applyFont="1" applyBorder="1" applyAlignment="1">
      <alignment horizontal="center" vertical="center"/>
    </xf>
    <xf numFmtId="180" fontId="11" fillId="0" borderId="266" xfId="5" applyNumberFormat="1" applyFont="1" applyBorder="1"/>
    <xf numFmtId="170" fontId="61" fillId="0" borderId="265" xfId="0" applyNumberFormat="1" applyFont="1" applyBorder="1"/>
    <xf numFmtId="202" fontId="49" fillId="0" borderId="211" xfId="0" applyNumberFormat="1" applyFont="1" applyBorder="1" applyAlignment="1">
      <alignment horizontal="center" vertical="center"/>
    </xf>
    <xf numFmtId="0" fontId="49" fillId="0" borderId="211" xfId="0" applyFont="1" applyBorder="1"/>
    <xf numFmtId="170" fontId="49" fillId="0" borderId="211" xfId="0" applyNumberFormat="1" applyFont="1" applyBorder="1"/>
    <xf numFmtId="170" fontId="61" fillId="0" borderId="211" xfId="0" applyNumberFormat="1" applyFont="1" applyBorder="1"/>
    <xf numFmtId="0" fontId="49" fillId="0" borderId="211" xfId="0" applyFont="1" applyBorder="1" applyAlignment="1">
      <alignment horizontal="center" vertical="center"/>
    </xf>
    <xf numFmtId="2" fontId="49" fillId="0" borderId="211" xfId="0" applyNumberFormat="1" applyFont="1" applyBorder="1" applyAlignment="1">
      <alignment horizontal="center" vertical="center"/>
    </xf>
    <xf numFmtId="4" fontId="49" fillId="0" borderId="211" xfId="0" applyNumberFormat="1" applyFont="1" applyBorder="1" applyAlignment="1">
      <alignment horizontal="center" vertical="center"/>
    </xf>
    <xf numFmtId="202" fontId="61" fillId="0" borderId="211" xfId="0" applyNumberFormat="1" applyFont="1" applyBorder="1" applyAlignment="1">
      <alignment horizontal="center" vertical="center"/>
    </xf>
    <xf numFmtId="0" fontId="61" fillId="0" borderId="211" xfId="0" applyFont="1" applyBorder="1"/>
    <xf numFmtId="183" fontId="57" fillId="0" borderId="24" xfId="1687" applyNumberFormat="1" applyFont="1" applyBorder="1" applyAlignment="1">
      <alignment horizontal="center" vertical="center"/>
    </xf>
    <xf numFmtId="2" fontId="57" fillId="28" borderId="0" xfId="1687" applyNumberFormat="1" applyFont="1" applyFill="1" applyAlignment="1">
      <alignment horizontal="justify" vertical="center" wrapText="1"/>
    </xf>
    <xf numFmtId="0" fontId="58" fillId="28" borderId="0" xfId="1687" applyFont="1" applyFill="1" applyAlignment="1">
      <alignment horizontal="center" vertical="center"/>
    </xf>
    <xf numFmtId="165" fontId="2" fillId="0" borderId="266" xfId="53863" applyFont="1" applyBorder="1" applyAlignment="1">
      <alignment horizontal="center"/>
    </xf>
    <xf numFmtId="202" fontId="48" fillId="0" borderId="26" xfId="5" applyNumberFormat="1" applyFont="1" applyBorder="1" applyAlignment="1">
      <alignment horizontal="center" vertical="center" wrapText="1"/>
    </xf>
    <xf numFmtId="3" fontId="13" fillId="0" borderId="211" xfId="34" applyNumberFormat="1" applyFont="1" applyBorder="1" applyAlignment="1">
      <alignment horizontal="center"/>
    </xf>
    <xf numFmtId="0" fontId="2" fillId="0" borderId="211" xfId="34" applyFont="1" applyBorder="1"/>
    <xf numFmtId="182" fontId="3" fillId="0" borderId="211" xfId="34" applyNumberFormat="1" applyBorder="1"/>
    <xf numFmtId="10" fontId="3" fillId="0" borderId="211" xfId="34" applyNumberFormat="1" applyBorder="1"/>
    <xf numFmtId="2" fontId="3" fillId="0" borderId="211" xfId="34" applyNumberFormat="1" applyBorder="1" applyAlignment="1">
      <alignment horizontal="center"/>
    </xf>
    <xf numFmtId="195" fontId="3" fillId="0" borderId="211" xfId="1" applyNumberFormat="1" applyFont="1" applyBorder="1"/>
    <xf numFmtId="167" fontId="3" fillId="0" borderId="211" xfId="1" applyFont="1" applyBorder="1" applyAlignment="1">
      <alignment horizontal="center"/>
    </xf>
    <xf numFmtId="183" fontId="57" fillId="35" borderId="277" xfId="1687" applyNumberFormat="1" applyFont="1" applyFill="1" applyBorder="1" applyAlignment="1">
      <alignment horizontal="center" vertical="center"/>
    </xf>
    <xf numFmtId="2" fontId="57" fillId="35" borderId="211" xfId="1687" applyNumberFormat="1" applyFont="1" applyFill="1" applyBorder="1" applyAlignment="1">
      <alignment horizontal="justify" vertical="center" wrapText="1"/>
    </xf>
    <xf numFmtId="170" fontId="58" fillId="0" borderId="13" xfId="53864" applyFont="1" applyFill="1" applyBorder="1" applyAlignment="1">
      <alignment horizontal="center" vertical="center"/>
    </xf>
    <xf numFmtId="170" fontId="57" fillId="28" borderId="13" xfId="53864" applyFont="1" applyFill="1" applyBorder="1" applyAlignment="1">
      <alignment horizontal="center" vertical="center"/>
    </xf>
    <xf numFmtId="170" fontId="57" fillId="30" borderId="13" xfId="53864" applyFont="1" applyFill="1" applyBorder="1" applyAlignment="1">
      <alignment horizontal="center" vertical="center"/>
    </xf>
    <xf numFmtId="170" fontId="58" fillId="35" borderId="13" xfId="53864" applyFont="1" applyFill="1" applyBorder="1" applyAlignment="1">
      <alignment horizontal="center" vertical="center"/>
    </xf>
    <xf numFmtId="170" fontId="57" fillId="28" borderId="318" xfId="53864" applyFont="1" applyFill="1" applyBorder="1" applyAlignment="1">
      <alignment horizontal="center" vertical="center"/>
    </xf>
    <xf numFmtId="170" fontId="58" fillId="28" borderId="287" xfId="53864" applyFont="1" applyFill="1" applyBorder="1" applyAlignment="1">
      <alignment horizontal="center" vertical="center"/>
    </xf>
    <xf numFmtId="170" fontId="57" fillId="28" borderId="288" xfId="53864" applyFont="1" applyFill="1" applyBorder="1" applyAlignment="1">
      <alignment horizontal="center" vertical="center"/>
    </xf>
    <xf numFmtId="170" fontId="58" fillId="28" borderId="289" xfId="53864" applyFont="1" applyFill="1" applyBorder="1" applyAlignment="1">
      <alignment horizontal="center" vertical="center"/>
    </xf>
    <xf numFmtId="170" fontId="58" fillId="28" borderId="7" xfId="53864" applyFont="1" applyFill="1" applyBorder="1" applyAlignment="1">
      <alignment horizontal="center" vertical="center"/>
    </xf>
    <xf numFmtId="170" fontId="58" fillId="28" borderId="26" xfId="53864" applyFont="1" applyFill="1" applyBorder="1" applyAlignment="1">
      <alignment horizontal="center" vertical="center"/>
    </xf>
    <xf numFmtId="170" fontId="66" fillId="28" borderId="26" xfId="53864" applyFont="1" applyFill="1" applyBorder="1" applyAlignment="1">
      <alignment horizontal="center" vertical="center"/>
    </xf>
    <xf numFmtId="170" fontId="49" fillId="0" borderId="0" xfId="1" applyNumberFormat="1" applyFont="1"/>
    <xf numFmtId="170" fontId="58" fillId="0" borderId="227" xfId="53864" applyFont="1" applyFill="1" applyBorder="1" applyAlignment="1">
      <alignment horizontal="center" vertical="center"/>
    </xf>
    <xf numFmtId="170" fontId="49" fillId="30" borderId="0" xfId="0" applyNumberFormat="1" applyFont="1" applyFill="1"/>
    <xf numFmtId="170" fontId="57" fillId="28" borderId="211" xfId="53864" applyFont="1" applyFill="1" applyBorder="1" applyAlignment="1">
      <alignment horizontal="center" vertical="center"/>
    </xf>
    <xf numFmtId="170" fontId="60" fillId="30" borderId="227" xfId="53864" applyFont="1" applyFill="1" applyBorder="1" applyAlignment="1">
      <alignment horizontal="center" vertical="center"/>
    </xf>
    <xf numFmtId="170" fontId="57" fillId="30" borderId="227" xfId="53864" applyFont="1" applyFill="1" applyBorder="1" applyAlignment="1" applyProtection="1">
      <alignment horizontal="center" vertical="center"/>
    </xf>
    <xf numFmtId="170" fontId="57" fillId="0" borderId="227" xfId="53864" applyFont="1" applyFill="1" applyBorder="1" applyAlignment="1">
      <alignment horizontal="center" vertical="center"/>
    </xf>
    <xf numFmtId="170" fontId="57" fillId="30" borderId="227" xfId="53864" applyFont="1" applyFill="1" applyBorder="1" applyAlignment="1">
      <alignment horizontal="center" vertical="center"/>
    </xf>
    <xf numFmtId="170" fontId="57" fillId="0" borderId="211" xfId="53864" applyFont="1" applyFill="1" applyBorder="1" applyAlignment="1">
      <alignment horizontal="center" vertical="center"/>
    </xf>
    <xf numFmtId="170" fontId="58" fillId="28" borderId="0" xfId="1687" applyNumberFormat="1" applyFont="1" applyFill="1" applyAlignment="1">
      <alignment horizontal="center" vertical="center"/>
    </xf>
    <xf numFmtId="170" fontId="49" fillId="0" borderId="211" xfId="1" applyNumberFormat="1" applyFont="1" applyBorder="1" applyAlignment="1">
      <alignment horizontal="center"/>
    </xf>
    <xf numFmtId="170" fontId="49" fillId="0" borderId="211" xfId="0" applyNumberFormat="1" applyFont="1" applyBorder="1" applyAlignment="1">
      <alignment horizontal="center"/>
    </xf>
    <xf numFmtId="170" fontId="58" fillId="28" borderId="6" xfId="53864" applyFont="1" applyFill="1" applyBorder="1" applyAlignment="1">
      <alignment horizontal="center" vertical="center"/>
    </xf>
    <xf numFmtId="10" fontId="61" fillId="0" borderId="211" xfId="2815" applyNumberFormat="1" applyFont="1" applyBorder="1" applyAlignment="1">
      <alignment horizontal="center"/>
    </xf>
    <xf numFmtId="2" fontId="72" fillId="28" borderId="211" xfId="0" applyNumberFormat="1" applyFont="1" applyFill="1" applyBorder="1" applyAlignment="1">
      <alignment horizontal="center" vertical="center" wrapText="1"/>
    </xf>
    <xf numFmtId="2" fontId="72" fillId="0" borderId="303" xfId="0" applyNumberFormat="1" applyFont="1" applyBorder="1" applyAlignment="1">
      <alignment horizontal="center" vertical="center" wrapText="1"/>
    </xf>
    <xf numFmtId="0" fontId="55" fillId="0" borderId="0" xfId="0" applyFont="1"/>
    <xf numFmtId="2" fontId="2" fillId="0" borderId="0" xfId="1213" applyNumberFormat="1" applyFont="1"/>
    <xf numFmtId="182" fontId="2" fillId="0" borderId="0" xfId="1213" applyNumberFormat="1" applyFont="1"/>
    <xf numFmtId="165" fontId="53" fillId="0" borderId="266" xfId="53863" applyFont="1" applyBorder="1" applyAlignment="1">
      <alignment horizontal="center" vertical="center"/>
    </xf>
    <xf numFmtId="165" fontId="50" fillId="0" borderId="266" xfId="53863" applyFont="1" applyBorder="1" applyAlignment="1">
      <alignment horizontal="center" vertical="center" wrapText="1"/>
    </xf>
    <xf numFmtId="0" fontId="64" fillId="0" borderId="24" xfId="0" applyFont="1" applyBorder="1" applyAlignment="1">
      <alignment horizontal="center" vertical="center" wrapText="1"/>
    </xf>
    <xf numFmtId="0" fontId="64" fillId="0" borderId="0" xfId="0" applyFont="1" applyAlignment="1">
      <alignment horizontal="center" vertical="center" wrapText="1"/>
    </xf>
    <xf numFmtId="170" fontId="64" fillId="0" borderId="0" xfId="0" applyNumberFormat="1" applyFont="1" applyAlignment="1">
      <alignment horizontal="center" vertical="center" wrapText="1"/>
    </xf>
    <xf numFmtId="170" fontId="64" fillId="0" borderId="27" xfId="0" applyNumberFormat="1" applyFont="1" applyBorder="1" applyAlignment="1">
      <alignment horizontal="center" vertical="center" wrapText="1"/>
    </xf>
    <xf numFmtId="0" fontId="58" fillId="0" borderId="277" xfId="1687" applyFont="1" applyBorder="1" applyAlignment="1">
      <alignment horizontal="center" vertical="center"/>
    </xf>
    <xf numFmtId="180" fontId="50" fillId="0" borderId="266" xfId="8" applyFont="1" applyBorder="1" applyAlignment="1">
      <alignment vertical="center"/>
    </xf>
    <xf numFmtId="0" fontId="61" fillId="0" borderId="211" xfId="0" applyFont="1" applyBorder="1" applyAlignment="1">
      <alignment horizontal="center"/>
    </xf>
    <xf numFmtId="0" fontId="15" fillId="28" borderId="211" xfId="53875" applyFont="1" applyFill="1" applyBorder="1" applyAlignment="1">
      <alignment horizontal="center"/>
    </xf>
    <xf numFmtId="170" fontId="61" fillId="0" borderId="212" xfId="0" applyNumberFormat="1" applyFont="1" applyBorder="1"/>
    <xf numFmtId="0" fontId="90" fillId="0" borderId="0" xfId="53885" applyFont="1"/>
    <xf numFmtId="0" fontId="90" fillId="2" borderId="0" xfId="5" applyFont="1" applyFill="1"/>
    <xf numFmtId="1" fontId="91" fillId="2" borderId="272" xfId="5" applyNumberFormat="1" applyFont="1" applyFill="1" applyBorder="1" applyAlignment="1">
      <alignment horizontal="center" vertical="center"/>
    </xf>
    <xf numFmtId="0" fontId="90" fillId="2" borderId="0" xfId="5" applyFont="1" applyFill="1" applyAlignment="1">
      <alignment horizontal="center" vertical="center"/>
    </xf>
    <xf numFmtId="0" fontId="90" fillId="2" borderId="0" xfId="5" applyFont="1" applyFill="1" applyAlignment="1">
      <alignment horizontal="right" vertical="center"/>
    </xf>
    <xf numFmtId="1" fontId="90" fillId="2" borderId="211" xfId="5" applyNumberFormat="1" applyFont="1" applyFill="1" applyBorder="1" applyAlignment="1">
      <alignment horizontal="center" vertical="center"/>
    </xf>
    <xf numFmtId="0" fontId="90" fillId="2" borderId="0" xfId="5" applyFont="1" applyFill="1" applyAlignment="1">
      <alignment vertical="center"/>
    </xf>
    <xf numFmtId="191" fontId="91" fillId="2" borderId="211" xfId="53886" applyNumberFormat="1" applyFont="1" applyFill="1" applyBorder="1" applyAlignment="1">
      <alignment vertical="center"/>
    </xf>
    <xf numFmtId="0" fontId="90" fillId="2" borderId="0" xfId="5" applyFont="1" applyFill="1" applyAlignment="1">
      <alignment horizontal="left" vertical="center"/>
    </xf>
    <xf numFmtId="0" fontId="90" fillId="2" borderId="211" xfId="5" applyFont="1" applyFill="1" applyBorder="1" applyAlignment="1">
      <alignment horizontal="center" vertical="center"/>
    </xf>
    <xf numFmtId="1" fontId="90" fillId="2" borderId="274" xfId="5" applyNumberFormat="1" applyFont="1" applyFill="1" applyBorder="1" applyAlignment="1">
      <alignment horizontal="center" vertical="center"/>
    </xf>
    <xf numFmtId="0" fontId="90" fillId="2" borderId="8" xfId="5" applyFont="1" applyFill="1" applyBorder="1" applyAlignment="1" applyProtection="1">
      <alignment vertical="center"/>
      <protection locked="0" hidden="1"/>
    </xf>
    <xf numFmtId="0" fontId="90" fillId="2" borderId="8" xfId="5" applyFont="1" applyFill="1" applyBorder="1" applyAlignment="1">
      <alignment vertical="center"/>
    </xf>
    <xf numFmtId="0" fontId="90" fillId="2" borderId="269" xfId="5" applyFont="1" applyFill="1" applyBorder="1" applyAlignment="1">
      <alignment vertical="center"/>
    </xf>
    <xf numFmtId="0" fontId="91" fillId="2" borderId="337" xfId="5" applyFont="1" applyFill="1" applyBorder="1" applyAlignment="1" applyProtection="1">
      <alignment horizontal="center" vertical="center"/>
      <protection locked="0" hidden="1"/>
    </xf>
    <xf numFmtId="0" fontId="90" fillId="2" borderId="0" xfId="5" applyFont="1" applyFill="1" applyAlignment="1">
      <alignment vertical="center" wrapText="1"/>
    </xf>
    <xf numFmtId="0" fontId="91" fillId="2" borderId="8" xfId="5" applyFont="1" applyFill="1" applyBorder="1" applyAlignment="1" applyProtection="1">
      <alignment horizontal="center" vertical="center"/>
      <protection locked="0" hidden="1"/>
    </xf>
    <xf numFmtId="9" fontId="90" fillId="2" borderId="211" xfId="53887" applyFont="1" applyFill="1" applyBorder="1" applyAlignment="1">
      <alignment horizontal="center" vertical="center"/>
    </xf>
    <xf numFmtId="4" fontId="90" fillId="2" borderId="211" xfId="53888" applyNumberFormat="1" applyFont="1" applyFill="1" applyBorder="1" applyAlignment="1">
      <alignment vertical="center"/>
    </xf>
    <xf numFmtId="10" fontId="90" fillId="2" borderId="212" xfId="5" applyNumberFormat="1" applyFont="1" applyFill="1" applyBorder="1" applyAlignment="1">
      <alignment horizontal="center" vertical="center"/>
    </xf>
    <xf numFmtId="191" fontId="90" fillId="2" borderId="211" xfId="53888" applyNumberFormat="1" applyFont="1" applyFill="1" applyBorder="1" applyAlignment="1">
      <alignment vertical="center"/>
    </xf>
    <xf numFmtId="215" fontId="90" fillId="2" borderId="211" xfId="53888" applyNumberFormat="1" applyFont="1" applyFill="1" applyBorder="1" applyAlignment="1">
      <alignment vertical="center"/>
    </xf>
    <xf numFmtId="0" fontId="90" fillId="2" borderId="211" xfId="5" applyFont="1" applyFill="1" applyBorder="1" applyAlignment="1">
      <alignment horizontal="left" vertical="center" wrapText="1"/>
    </xf>
    <xf numFmtId="0" fontId="90" fillId="2" borderId="211" xfId="53886" applyNumberFormat="1" applyFont="1" applyFill="1" applyBorder="1" applyAlignment="1">
      <alignment horizontal="center" vertical="center" wrapText="1"/>
    </xf>
    <xf numFmtId="215" fontId="91" fillId="2" borderId="211" xfId="5" applyNumberFormat="1" applyFont="1" applyFill="1" applyBorder="1" applyAlignment="1">
      <alignment vertical="center"/>
    </xf>
    <xf numFmtId="0" fontId="91" fillId="2" borderId="0" xfId="5" applyFont="1" applyFill="1" applyAlignment="1">
      <alignment horizontal="right" vertical="center"/>
    </xf>
    <xf numFmtId="0" fontId="90" fillId="0" borderId="0" xfId="53885" applyFont="1" applyAlignment="1">
      <alignment horizontal="center"/>
    </xf>
    <xf numFmtId="0" fontId="15" fillId="28" borderId="213" xfId="53875" applyFont="1" applyFill="1" applyBorder="1" applyAlignment="1">
      <alignment horizontal="left" vertical="center" wrapText="1"/>
    </xf>
    <xf numFmtId="44" fontId="2" fillId="28" borderId="211" xfId="53875" applyNumberFormat="1" applyFont="1" applyFill="1" applyBorder="1"/>
    <xf numFmtId="203" fontId="3" fillId="0" borderId="0" xfId="2815" applyNumberFormat="1" applyFont="1"/>
    <xf numFmtId="165" fontId="3" fillId="0" borderId="0" xfId="53863" applyFont="1"/>
    <xf numFmtId="10" fontId="0" fillId="0" borderId="0" xfId="2815" applyNumberFormat="1" applyFont="1" applyAlignment="1">
      <alignment vertical="center" wrapText="1"/>
    </xf>
    <xf numFmtId="0" fontId="58" fillId="30" borderId="227" xfId="1687" applyFont="1" applyFill="1" applyBorder="1"/>
    <xf numFmtId="0" fontId="58" fillId="30" borderId="13" xfId="1687" applyFont="1" applyFill="1" applyBorder="1"/>
    <xf numFmtId="204" fontId="15" fillId="28" borderId="268" xfId="1094" applyNumberFormat="1" applyFont="1" applyFill="1" applyBorder="1" applyAlignment="1">
      <alignment horizontal="center" vertical="center"/>
    </xf>
    <xf numFmtId="44" fontId="3" fillId="0" borderId="0" xfId="34" applyNumberFormat="1"/>
    <xf numFmtId="180" fontId="2" fillId="0" borderId="266" xfId="5" applyNumberFormat="1" applyFont="1" applyBorder="1"/>
    <xf numFmtId="0" fontId="92" fillId="0" borderId="0" xfId="5" applyFont="1" applyAlignment="1">
      <alignment horizontal="center" vertical="center" wrapText="1"/>
    </xf>
    <xf numFmtId="0" fontId="53" fillId="0" borderId="0" xfId="5" applyFont="1" applyAlignment="1">
      <alignment horizontal="center" vertical="center" wrapText="1"/>
    </xf>
    <xf numFmtId="0" fontId="53" fillId="0" borderId="6" xfId="5" applyFont="1" applyBorder="1" applyAlignment="1">
      <alignment horizontal="center" vertical="center" wrapText="1"/>
    </xf>
    <xf numFmtId="0" fontId="53" fillId="0" borderId="26" xfId="5" applyFont="1" applyBorder="1" applyAlignment="1">
      <alignment horizontal="center" vertical="center" wrapText="1"/>
    </xf>
    <xf numFmtId="175" fontId="50" fillId="0" borderId="266" xfId="6" applyFont="1" applyBorder="1"/>
    <xf numFmtId="0" fontId="50" fillId="0" borderId="24" xfId="0" applyFont="1" applyBorder="1" applyAlignment="1">
      <alignment horizontal="left" vertical="center"/>
    </xf>
    <xf numFmtId="175" fontId="50" fillId="0" borderId="266" xfId="6" applyFont="1" applyFill="1" applyBorder="1"/>
    <xf numFmtId="175" fontId="50" fillId="0" borderId="7" xfId="6" applyFont="1" applyBorder="1" applyAlignment="1">
      <alignment horizontal="center"/>
    </xf>
    <xf numFmtId="175" fontId="50" fillId="0" borderId="26" xfId="6" applyFont="1" applyBorder="1" applyAlignment="1">
      <alignment horizontal="center"/>
    </xf>
    <xf numFmtId="2" fontId="53" fillId="0" borderId="26" xfId="5" applyNumberFormat="1" applyFont="1" applyBorder="1" applyAlignment="1">
      <alignment horizontal="center" vertical="center" wrapText="1"/>
    </xf>
    <xf numFmtId="43" fontId="50" fillId="0" borderId="24" xfId="0" applyNumberFormat="1" applyFont="1" applyBorder="1" applyAlignment="1">
      <alignment horizontal="left" vertical="center"/>
    </xf>
    <xf numFmtId="0" fontId="3" fillId="0" borderId="266" xfId="5" applyBorder="1" applyAlignment="1">
      <alignment horizontal="center"/>
    </xf>
    <xf numFmtId="175" fontId="50" fillId="0" borderId="266" xfId="6" applyFont="1" applyBorder="1" applyAlignment="1"/>
    <xf numFmtId="0" fontId="3" fillId="0" borderId="292" xfId="5" applyBorder="1" applyAlignment="1">
      <alignment vertical="center"/>
    </xf>
    <xf numFmtId="0" fontId="3" fillId="0" borderId="293" xfId="5" applyBorder="1" applyAlignment="1">
      <alignment vertical="center"/>
    </xf>
    <xf numFmtId="0" fontId="50" fillId="0" borderId="24" xfId="0" applyFont="1" applyBorder="1" applyAlignment="1">
      <alignment horizontal="center" vertical="center"/>
    </xf>
    <xf numFmtId="175" fontId="50" fillId="0" borderId="266" xfId="6" applyFont="1" applyBorder="1" applyAlignment="1">
      <alignment horizontal="center"/>
    </xf>
    <xf numFmtId="165" fontId="3" fillId="0" borderId="266" xfId="5" applyNumberFormat="1" applyBorder="1" applyAlignment="1">
      <alignment horizontal="center" vertical="center"/>
    </xf>
    <xf numFmtId="165" fontId="50" fillId="0" borderId="24" xfId="0" applyNumberFormat="1" applyFont="1" applyBorder="1" applyAlignment="1">
      <alignment horizontal="left" vertical="center"/>
    </xf>
    <xf numFmtId="2" fontId="50" fillId="0" borderId="266" xfId="6" applyNumberFormat="1" applyFont="1" applyBorder="1"/>
    <xf numFmtId="175" fontId="50" fillId="0" borderId="266" xfId="6" applyFont="1" applyBorder="1" applyAlignment="1">
      <alignment horizontal="center" vertical="center"/>
    </xf>
    <xf numFmtId="2" fontId="3" fillId="0" borderId="266" xfId="5" applyNumberFormat="1" applyBorder="1" applyAlignment="1">
      <alignment vertical="center"/>
    </xf>
    <xf numFmtId="175" fontId="3" fillId="0" borderId="0" xfId="5" applyNumberFormat="1"/>
    <xf numFmtId="0" fontId="3" fillId="0" borderId="0" xfId="5" applyAlignment="1">
      <alignment vertical="center"/>
    </xf>
    <xf numFmtId="175" fontId="50" fillId="0" borderId="0" xfId="6" applyFont="1" applyAlignment="1">
      <alignment horizontal="center"/>
    </xf>
    <xf numFmtId="0" fontId="3" fillId="0" borderId="281" xfId="5" applyBorder="1" applyAlignment="1">
      <alignment vertical="center"/>
    </xf>
    <xf numFmtId="0" fontId="3" fillId="0" borderId="282" xfId="5" applyBorder="1" applyAlignment="1">
      <alignment vertical="center"/>
    </xf>
    <xf numFmtId="175" fontId="50" fillId="0" borderId="284" xfId="6" applyFont="1" applyBorder="1" applyAlignment="1">
      <alignment horizontal="center"/>
    </xf>
    <xf numFmtId="165" fontId="2" fillId="0" borderId="266" xfId="53863" applyFont="1" applyBorder="1"/>
    <xf numFmtId="165" fontId="50" fillId="0" borderId="266" xfId="53863" applyFont="1" applyBorder="1"/>
    <xf numFmtId="180" fontId="3" fillId="0" borderId="266" xfId="5" applyNumberFormat="1" applyBorder="1"/>
    <xf numFmtId="165" fontId="3" fillId="0" borderId="266" xfId="53863" applyFont="1" applyBorder="1"/>
    <xf numFmtId="0" fontId="2" fillId="0" borderId="0" xfId="31" applyFont="1" applyAlignment="1">
      <alignment horizontal="justify" vertical="justify" wrapText="1"/>
    </xf>
    <xf numFmtId="0" fontId="3" fillId="2" borderId="0" xfId="33" applyFill="1"/>
    <xf numFmtId="200" fontId="3" fillId="0" borderId="211" xfId="1213" applyNumberFormat="1" applyBorder="1" applyAlignment="1">
      <alignment horizontal="center"/>
    </xf>
    <xf numFmtId="2" fontId="50" fillId="0" borderId="24" xfId="0" applyNumberFormat="1" applyFont="1" applyBorder="1" applyAlignment="1">
      <alignment horizontal="center" vertical="center"/>
    </xf>
    <xf numFmtId="0" fontId="3" fillId="0" borderId="0" xfId="1240" applyAlignment="1">
      <alignment vertical="center"/>
    </xf>
    <xf numFmtId="0" fontId="94" fillId="0" borderId="0" xfId="0" applyFont="1" applyAlignment="1">
      <alignment horizontal="center" vertical="center"/>
    </xf>
    <xf numFmtId="0" fontId="92" fillId="0" borderId="10" xfId="0" applyFont="1" applyBorder="1" applyAlignment="1">
      <alignment vertical="center" wrapText="1"/>
    </xf>
    <xf numFmtId="170" fontId="59" fillId="0" borderId="11" xfId="53891" applyFont="1" applyBorder="1" applyAlignment="1">
      <alignment horizontal="center" vertical="center"/>
    </xf>
    <xf numFmtId="0" fontId="92" fillId="0" borderId="11" xfId="0" applyFont="1" applyBorder="1" applyAlignment="1">
      <alignment horizontal="center" vertical="center"/>
    </xf>
    <xf numFmtId="0" fontId="59" fillId="0" borderId="12" xfId="0" applyFont="1" applyBorder="1" applyAlignment="1">
      <alignment horizontal="center" vertical="center"/>
    </xf>
    <xf numFmtId="0" fontId="59" fillId="0" borderId="0" xfId="0" applyFont="1" applyAlignment="1">
      <alignment horizontal="center" vertical="center"/>
    </xf>
    <xf numFmtId="0" fontId="92" fillId="0" borderId="278" xfId="0" applyFont="1" applyBorder="1" applyAlignment="1">
      <alignment vertical="center" wrapText="1"/>
    </xf>
    <xf numFmtId="170" fontId="59" fillId="0" borderId="285" xfId="53891" applyFont="1" applyBorder="1" applyAlignment="1">
      <alignment horizontal="center" vertical="center"/>
    </xf>
    <xf numFmtId="0" fontId="59" fillId="0" borderId="285" xfId="0" applyFont="1" applyBorder="1" applyAlignment="1">
      <alignment horizontal="center" vertical="center"/>
    </xf>
    <xf numFmtId="0" fontId="59" fillId="0" borderId="279" xfId="0" applyFont="1" applyBorder="1" applyAlignment="1">
      <alignment horizontal="center" vertical="center"/>
    </xf>
    <xf numFmtId="0" fontId="59" fillId="0" borderId="0" xfId="0" applyFont="1" applyAlignment="1">
      <alignment vertical="center" wrapText="1"/>
    </xf>
    <xf numFmtId="0" fontId="92" fillId="36" borderId="7" xfId="0" applyFont="1" applyFill="1" applyBorder="1" applyAlignment="1">
      <alignment horizontal="center" vertical="center" wrapText="1"/>
    </xf>
    <xf numFmtId="0" fontId="92" fillId="0" borderId="343" xfId="0" applyFont="1" applyBorder="1" applyAlignment="1">
      <alignment vertical="center" wrapText="1"/>
    </xf>
    <xf numFmtId="0" fontId="92" fillId="0" borderId="291" xfId="0" applyFont="1" applyBorder="1" applyAlignment="1">
      <alignment horizontal="center" vertical="center"/>
    </xf>
    <xf numFmtId="0" fontId="92" fillId="0" borderId="290" xfId="0" applyFont="1" applyBorder="1" applyAlignment="1">
      <alignment horizontal="center" vertical="center"/>
    </xf>
    <xf numFmtId="0" fontId="92" fillId="0" borderId="288" xfId="0" applyFont="1" applyBorder="1" applyAlignment="1">
      <alignment vertical="center" wrapText="1"/>
    </xf>
    <xf numFmtId="0" fontId="59" fillId="0" borderId="288" xfId="0" applyFont="1" applyBorder="1" applyAlignment="1">
      <alignment vertical="center" wrapText="1"/>
    </xf>
    <xf numFmtId="170" fontId="59" fillId="0" borderId="277" xfId="53891" applyFont="1" applyBorder="1" applyAlignment="1">
      <alignment vertical="center"/>
    </xf>
    <xf numFmtId="170" fontId="59" fillId="0" borderId="13" xfId="53891" applyFont="1" applyBorder="1" applyAlignment="1">
      <alignment vertical="center"/>
    </xf>
    <xf numFmtId="165" fontId="59" fillId="0" borderId="277" xfId="53892" applyNumberFormat="1" applyFont="1" applyBorder="1" applyAlignment="1">
      <alignment vertical="center"/>
    </xf>
    <xf numFmtId="167" fontId="59" fillId="0" borderId="277" xfId="0" applyNumberFormat="1" applyFont="1" applyBorder="1" applyAlignment="1">
      <alignment vertical="center"/>
    </xf>
    <xf numFmtId="10" fontId="59" fillId="0" borderId="13" xfId="2815" applyNumberFormat="1" applyFont="1" applyBorder="1" applyAlignment="1">
      <alignment vertical="center"/>
    </xf>
    <xf numFmtId="0" fontId="92" fillId="0" borderId="277" xfId="0" applyFont="1" applyBorder="1" applyAlignment="1">
      <alignment horizontal="center" vertical="center"/>
    </xf>
    <xf numFmtId="0" fontId="92" fillId="0" borderId="13" xfId="0" applyFont="1" applyBorder="1" applyAlignment="1">
      <alignment horizontal="center" vertical="center"/>
    </xf>
    <xf numFmtId="10" fontId="59" fillId="0" borderId="13" xfId="53871" applyNumberFormat="1" applyFont="1" applyBorder="1" applyAlignment="1">
      <alignment vertical="center"/>
    </xf>
    <xf numFmtId="9" fontId="59" fillId="0" borderId="13" xfId="53871" applyFont="1" applyBorder="1" applyAlignment="1">
      <alignment vertical="center"/>
    </xf>
    <xf numFmtId="167" fontId="92" fillId="0" borderId="277" xfId="0" applyNumberFormat="1" applyFont="1" applyBorder="1" applyAlignment="1">
      <alignment vertical="center"/>
    </xf>
    <xf numFmtId="10" fontId="92" fillId="0" borderId="13" xfId="0" applyNumberFormat="1" applyFont="1" applyBorder="1" applyAlignment="1">
      <alignment vertical="center"/>
    </xf>
    <xf numFmtId="0" fontId="3" fillId="0" borderId="0" xfId="1240"/>
    <xf numFmtId="0" fontId="59" fillId="0" borderId="13" xfId="0" applyFont="1" applyBorder="1" applyAlignment="1">
      <alignment vertical="center"/>
    </xf>
    <xf numFmtId="170" fontId="92" fillId="37" borderId="277" xfId="53891" applyFont="1" applyFill="1" applyBorder="1" applyAlignment="1">
      <alignment vertical="center"/>
    </xf>
    <xf numFmtId="10" fontId="92" fillId="0" borderId="13" xfId="53871" applyNumberFormat="1" applyFont="1" applyBorder="1" applyAlignment="1">
      <alignment vertical="center"/>
    </xf>
    <xf numFmtId="0" fontId="59" fillId="0" borderId="344" xfId="0" applyFont="1" applyBorder="1" applyAlignment="1">
      <alignment vertical="center" wrapText="1"/>
    </xf>
    <xf numFmtId="170" fontId="59" fillId="0" borderId="278" xfId="53891" applyFont="1" applyBorder="1" applyAlignment="1">
      <alignment vertical="center"/>
    </xf>
    <xf numFmtId="0" fontId="59" fillId="0" borderId="279" xfId="0" applyFont="1" applyBorder="1" applyAlignment="1">
      <alignment vertical="center"/>
    </xf>
    <xf numFmtId="0" fontId="59" fillId="0" borderId="0" xfId="0" applyFont="1" applyAlignment="1">
      <alignment vertical="center"/>
    </xf>
    <xf numFmtId="10" fontId="92" fillId="37" borderId="13" xfId="53871" applyNumberFormat="1" applyFont="1" applyFill="1" applyBorder="1" applyAlignment="1">
      <alignment vertical="center"/>
    </xf>
    <xf numFmtId="10" fontId="3" fillId="0" borderId="0" xfId="1240" applyNumberFormat="1"/>
    <xf numFmtId="10" fontId="3" fillId="0" borderId="0" xfId="53871" applyNumberFormat="1" applyFont="1" applyFill="1"/>
    <xf numFmtId="10" fontId="3" fillId="0" borderId="211" xfId="1240" applyNumberFormat="1" applyBorder="1"/>
    <xf numFmtId="10" fontId="92" fillId="38" borderId="13" xfId="53871" applyNumberFormat="1" applyFont="1" applyFill="1" applyBorder="1" applyAlignment="1">
      <alignment vertical="center"/>
    </xf>
    <xf numFmtId="0" fontId="95" fillId="0" borderId="0" xfId="53895"/>
    <xf numFmtId="213" fontId="95" fillId="0" borderId="0" xfId="53895" applyNumberFormat="1"/>
    <xf numFmtId="0" fontId="97" fillId="39" borderId="0" xfId="53895" applyFont="1" applyFill="1" applyAlignment="1">
      <alignment horizontal="center"/>
    </xf>
    <xf numFmtId="0" fontId="97" fillId="39" borderId="0" xfId="53895" applyFont="1" applyFill="1" applyAlignment="1">
      <alignment horizontal="center" wrapText="1"/>
    </xf>
    <xf numFmtId="0" fontId="97" fillId="39" borderId="0" xfId="53895" applyFont="1" applyFill="1" applyAlignment="1">
      <alignment horizontal="center" vertical="center"/>
    </xf>
    <xf numFmtId="213" fontId="97" fillId="39" borderId="0" xfId="53895" applyNumberFormat="1" applyFont="1" applyFill="1" applyAlignment="1">
      <alignment horizontal="center" vertical="center"/>
    </xf>
    <xf numFmtId="213" fontId="95" fillId="0" borderId="0" xfId="53895" applyNumberFormat="1" applyAlignment="1">
      <alignment horizontal="center"/>
    </xf>
    <xf numFmtId="0" fontId="95" fillId="0" borderId="0" xfId="53895" applyAlignment="1">
      <alignment horizontal="center" vertical="center"/>
    </xf>
    <xf numFmtId="0" fontId="95" fillId="0" borderId="0" xfId="53895" applyAlignment="1">
      <alignment vertical="center" wrapText="1"/>
    </xf>
    <xf numFmtId="213" fontId="95" fillId="0" borderId="0" xfId="53895" applyNumberFormat="1" applyAlignment="1">
      <alignment horizontal="center" vertical="center"/>
    </xf>
    <xf numFmtId="14" fontId="95" fillId="0" borderId="0" xfId="53895" applyNumberFormat="1" applyAlignment="1">
      <alignment horizontal="center" vertical="center"/>
    </xf>
    <xf numFmtId="0" fontId="98" fillId="0" borderId="0" xfId="53895" applyFont="1" applyAlignment="1">
      <alignment horizontal="center"/>
    </xf>
    <xf numFmtId="0" fontId="98" fillId="0" borderId="0" xfId="53895" applyFont="1" applyAlignment="1">
      <alignment horizontal="center" wrapText="1"/>
    </xf>
    <xf numFmtId="0" fontId="98" fillId="0" borderId="0" xfId="53895" applyFont="1" applyAlignment="1">
      <alignment horizontal="center" vertical="center"/>
    </xf>
    <xf numFmtId="213" fontId="98" fillId="0" borderId="0" xfId="53895" applyNumberFormat="1" applyFont="1" applyAlignment="1">
      <alignment horizontal="center" vertical="center"/>
    </xf>
    <xf numFmtId="0" fontId="99" fillId="0" borderId="0" xfId="53895" applyFont="1" applyAlignment="1">
      <alignment horizontal="center"/>
    </xf>
    <xf numFmtId="0" fontId="95" fillId="0" borderId="0" xfId="53895" applyAlignment="1">
      <alignment wrapText="1"/>
    </xf>
    <xf numFmtId="0" fontId="100" fillId="0" borderId="0" xfId="32" applyFont="1" applyAlignment="1">
      <alignment horizontal="center" vertical="center"/>
    </xf>
    <xf numFmtId="0" fontId="100" fillId="0" borderId="0" xfId="32" applyFont="1" applyAlignment="1">
      <alignment vertical="center" wrapText="1"/>
    </xf>
    <xf numFmtId="213" fontId="100" fillId="0" borderId="0" xfId="32" applyNumberFormat="1" applyFont="1" applyAlignment="1">
      <alignment horizontal="center" vertical="center"/>
    </xf>
    <xf numFmtId="0" fontId="92" fillId="0" borderId="211" xfId="0" applyFont="1" applyBorder="1" applyAlignment="1">
      <alignment vertical="center"/>
    </xf>
    <xf numFmtId="0" fontId="59" fillId="0" borderId="211" xfId="0" applyFont="1" applyBorder="1" applyAlignment="1">
      <alignment vertical="center" wrapText="1"/>
    </xf>
    <xf numFmtId="0" fontId="59" fillId="0" borderId="211" xfId="0" applyFont="1" applyBorder="1" applyAlignment="1">
      <alignment vertical="center"/>
    </xf>
    <xf numFmtId="170" fontId="59" fillId="0" borderId="211" xfId="0" applyNumberFormat="1" applyFont="1" applyBorder="1" applyAlignment="1">
      <alignment vertical="center"/>
    </xf>
    <xf numFmtId="0" fontId="3" fillId="0" borderId="211" xfId="1240" applyBorder="1" applyAlignment="1">
      <alignment vertical="center"/>
    </xf>
    <xf numFmtId="44" fontId="3" fillId="0" borderId="211" xfId="1240" applyNumberFormat="1" applyBorder="1" applyAlignment="1">
      <alignment vertical="center"/>
    </xf>
    <xf numFmtId="0" fontId="59" fillId="0" borderId="211" xfId="0" applyFont="1" applyBorder="1" applyAlignment="1">
      <alignment horizontal="center" vertical="center"/>
    </xf>
    <xf numFmtId="0" fontId="3" fillId="0" borderId="211" xfId="1240" applyBorder="1" applyAlignment="1">
      <alignment horizontal="center" vertical="center"/>
    </xf>
    <xf numFmtId="0" fontId="95" fillId="0" borderId="0" xfId="32" applyFont="1" applyAlignment="1">
      <alignment vertical="center" wrapText="1"/>
    </xf>
    <xf numFmtId="0" fontId="59" fillId="0" borderId="211" xfId="0" applyFont="1" applyBorder="1" applyAlignment="1">
      <alignment horizontal="left"/>
    </xf>
    <xf numFmtId="0" fontId="95" fillId="0" borderId="0" xfId="32" applyFont="1" applyAlignment="1">
      <alignment horizontal="center" vertical="center"/>
    </xf>
    <xf numFmtId="4" fontId="3" fillId="0" borderId="227" xfId="5" applyNumberFormat="1" applyBorder="1" applyAlignment="1">
      <alignment horizontal="center"/>
    </xf>
    <xf numFmtId="9" fontId="8" fillId="0" borderId="227" xfId="2815" applyFont="1" applyBorder="1" applyAlignment="1">
      <alignment horizontal="center"/>
    </xf>
    <xf numFmtId="3" fontId="101" fillId="0" borderId="0" xfId="1213" applyNumberFormat="1" applyFont="1"/>
    <xf numFmtId="0" fontId="3" fillId="0" borderId="227" xfId="0" applyFont="1" applyBorder="1" applyAlignment="1">
      <alignment horizontal="center" vertical="center" wrapText="1"/>
    </xf>
    <xf numFmtId="170" fontId="15" fillId="28" borderId="227" xfId="1094" applyFont="1" applyFill="1" applyBorder="1" applyAlignment="1">
      <alignment horizontal="center" vertical="center"/>
    </xf>
    <xf numFmtId="0" fontId="3" fillId="28" borderId="227" xfId="0" applyFont="1" applyFill="1" applyBorder="1" applyAlignment="1">
      <alignment vertical="center" wrapText="1"/>
    </xf>
    <xf numFmtId="2" fontId="3" fillId="28" borderId="227" xfId="0" applyNumberFormat="1" applyFont="1" applyFill="1" applyBorder="1" applyAlignment="1">
      <alignment horizontal="center" vertical="center" wrapText="1"/>
    </xf>
    <xf numFmtId="209" fontId="3" fillId="28" borderId="227" xfId="0" applyNumberFormat="1" applyFont="1" applyFill="1" applyBorder="1" applyAlignment="1">
      <alignment vertical="center" wrapText="1"/>
    </xf>
    <xf numFmtId="165" fontId="3" fillId="0" borderId="24" xfId="2815" applyNumberFormat="1" applyFont="1" applyBorder="1" applyAlignment="1">
      <alignment horizontal="center"/>
    </xf>
    <xf numFmtId="165" fontId="53" fillId="0" borderId="266" xfId="53863" applyFont="1" applyBorder="1" applyAlignment="1">
      <alignment horizontal="left" vertical="center"/>
    </xf>
    <xf numFmtId="165" fontId="50" fillId="0" borderId="266" xfId="53863" applyFont="1" applyBorder="1" applyAlignment="1">
      <alignment horizontal="left" vertical="center"/>
    </xf>
    <xf numFmtId="180" fontId="50" fillId="0" borderId="266" xfId="8" applyFont="1" applyBorder="1" applyAlignment="1">
      <alignment horizontal="center" vertical="center"/>
    </xf>
    <xf numFmtId="175" fontId="1" fillId="0" borderId="266" xfId="6" applyFont="1" applyBorder="1"/>
    <xf numFmtId="204" fontId="15" fillId="28" borderId="339" xfId="1094" applyNumberFormat="1" applyFont="1" applyFill="1" applyBorder="1" applyAlignment="1">
      <alignment horizontal="center" vertical="center"/>
    </xf>
    <xf numFmtId="43" fontId="0" fillId="0" borderId="24" xfId="0" applyNumberFormat="1" applyBorder="1" applyAlignment="1">
      <alignment horizontal="center" vertical="center"/>
    </xf>
    <xf numFmtId="2" fontId="0" fillId="0" borderId="24" xfId="0" applyNumberFormat="1" applyBorder="1" applyAlignment="1">
      <alignment horizontal="center" vertical="center"/>
    </xf>
    <xf numFmtId="0" fontId="3" fillId="0" borderId="227" xfId="0" applyFont="1" applyBorder="1" applyAlignment="1">
      <alignment vertical="center" wrapText="1"/>
    </xf>
    <xf numFmtId="209" fontId="3" fillId="0" borderId="227" xfId="0" applyNumberFormat="1" applyFont="1" applyBorder="1" applyAlignment="1">
      <alignment vertical="center" wrapText="1"/>
    </xf>
    <xf numFmtId="203" fontId="3" fillId="0" borderId="0" xfId="53875" applyNumberFormat="1"/>
    <xf numFmtId="9" fontId="3" fillId="28" borderId="211" xfId="2815" applyFont="1" applyFill="1" applyBorder="1" applyAlignment="1">
      <alignment horizontal="center" vertical="center" wrapText="1"/>
    </xf>
    <xf numFmtId="9" fontId="3" fillId="0" borderId="211" xfId="2815" applyFont="1" applyBorder="1" applyAlignment="1">
      <alignment horizontal="center" vertical="center" wrapText="1"/>
    </xf>
    <xf numFmtId="9" fontId="3" fillId="28" borderId="227" xfId="2815" applyFont="1" applyFill="1" applyBorder="1" applyAlignment="1">
      <alignment horizontal="center" vertical="center" wrapText="1"/>
    </xf>
    <xf numFmtId="9" fontId="3" fillId="0" borderId="227" xfId="2815" applyFont="1" applyBorder="1" applyAlignment="1">
      <alignment horizontal="center" vertical="center" wrapText="1"/>
    </xf>
    <xf numFmtId="213" fontId="95" fillId="0" borderId="0" xfId="34" applyNumberFormat="1" applyFont="1" applyAlignment="1">
      <alignment horizontal="center" vertical="center"/>
    </xf>
    <xf numFmtId="10" fontId="2" fillId="0" borderId="0" xfId="2815" applyNumberFormat="1" applyFont="1"/>
    <xf numFmtId="10" fontId="72" fillId="28" borderId="211" xfId="2815" applyNumberFormat="1" applyFont="1" applyFill="1" applyBorder="1" applyAlignment="1">
      <alignment horizontal="left" vertical="center" wrapText="1"/>
    </xf>
    <xf numFmtId="0" fontId="11" fillId="28" borderId="269" xfId="53875" applyFont="1" applyFill="1" applyBorder="1" applyAlignment="1">
      <alignment horizontal="left" vertical="center"/>
    </xf>
    <xf numFmtId="209" fontId="3" fillId="28" borderId="25" xfId="0" applyNumberFormat="1" applyFont="1" applyFill="1" applyBorder="1" applyAlignment="1">
      <alignment vertical="center" wrapText="1"/>
    </xf>
    <xf numFmtId="10" fontId="73" fillId="0" borderId="227" xfId="0" applyNumberFormat="1" applyFont="1" applyBorder="1" applyAlignment="1">
      <alignment vertical="center" wrapText="1"/>
    </xf>
    <xf numFmtId="167" fontId="49" fillId="0" borderId="0" xfId="1" applyFont="1" applyAlignment="1">
      <alignment vertical="center"/>
    </xf>
    <xf numFmtId="0" fontId="8" fillId="0" borderId="227" xfId="1213" applyFont="1" applyBorder="1" applyAlignment="1">
      <alignment horizontal="center" vertical="center"/>
    </xf>
    <xf numFmtId="3" fontId="8" fillId="0" borderId="227" xfId="1213" applyNumberFormat="1" applyFont="1" applyBorder="1" applyAlignment="1">
      <alignment horizontal="center" vertical="center"/>
    </xf>
    <xf numFmtId="2" fontId="8" fillId="0" borderId="227" xfId="1213" applyNumberFormat="1" applyFont="1" applyBorder="1" applyAlignment="1">
      <alignment horizontal="center" vertical="center"/>
    </xf>
    <xf numFmtId="3" fontId="8" fillId="0" borderId="227" xfId="1213" applyNumberFormat="1" applyFont="1" applyBorder="1" applyAlignment="1">
      <alignment horizontal="right" vertical="center"/>
    </xf>
    <xf numFmtId="2" fontId="3" fillId="0" borderId="0" xfId="1213" applyNumberFormat="1"/>
    <xf numFmtId="0" fontId="50" fillId="0" borderId="24" xfId="0" applyFont="1" applyBorder="1" applyAlignment="1">
      <alignment horizontal="left" vertical="center" wrapText="1"/>
    </xf>
    <xf numFmtId="180" fontId="53" fillId="0" borderId="5" xfId="8" applyFont="1" applyBorder="1" applyAlignment="1">
      <alignment horizontal="center" vertical="center"/>
    </xf>
    <xf numFmtId="2" fontId="3" fillId="0" borderId="27" xfId="5" applyNumberFormat="1" applyBorder="1" applyAlignment="1">
      <alignment horizontal="center" vertical="center"/>
    </xf>
    <xf numFmtId="199" fontId="3" fillId="0" borderId="27" xfId="5" applyNumberFormat="1" applyBorder="1" applyAlignment="1">
      <alignment horizontal="center" vertical="center"/>
    </xf>
    <xf numFmtId="0" fontId="53" fillId="0" borderId="216" xfId="5" applyFont="1" applyBorder="1" applyAlignment="1">
      <alignment horizontal="left"/>
    </xf>
    <xf numFmtId="10" fontId="49" fillId="0" borderId="0" xfId="2815" applyNumberFormat="1" applyFont="1"/>
    <xf numFmtId="170" fontId="49" fillId="0" borderId="211" xfId="1" applyNumberFormat="1" applyFont="1" applyFill="1" applyBorder="1" applyAlignment="1">
      <alignment horizontal="center"/>
    </xf>
    <xf numFmtId="0" fontId="3" fillId="0" borderId="8" xfId="5" applyBorder="1"/>
    <xf numFmtId="0" fontId="49" fillId="0" borderId="8" xfId="0" applyFont="1" applyBorder="1"/>
    <xf numFmtId="0" fontId="19" fillId="0" borderId="8" xfId="53875" applyFont="1" applyBorder="1"/>
    <xf numFmtId="0" fontId="13" fillId="0" borderId="0" xfId="31" applyFont="1" applyAlignment="1">
      <alignment horizontal="justify" wrapText="1"/>
    </xf>
    <xf numFmtId="0" fontId="95" fillId="0" borderId="0" xfId="34" applyFont="1" applyAlignment="1">
      <alignment horizontal="center" vertical="center"/>
    </xf>
    <xf numFmtId="0" fontId="95" fillId="0" borderId="0" xfId="34" applyFont="1" applyAlignment="1">
      <alignment vertical="center" wrapText="1"/>
    </xf>
    <xf numFmtId="167" fontId="61" fillId="0" borderId="0" xfId="1" applyFont="1" applyAlignment="1">
      <alignment horizontal="center" vertical="center"/>
    </xf>
    <xf numFmtId="0" fontId="61" fillId="0" borderId="0" xfId="0" applyFont="1" applyAlignment="1">
      <alignment horizontal="center" vertical="center"/>
    </xf>
    <xf numFmtId="0" fontId="61" fillId="0" borderId="0" xfId="0" applyFont="1"/>
    <xf numFmtId="167" fontId="49" fillId="0" borderId="0" xfId="1" applyFont="1" applyAlignment="1">
      <alignment horizontal="center" vertical="center"/>
    </xf>
    <xf numFmtId="9" fontId="49" fillId="0" borderId="0" xfId="2815" applyFont="1" applyAlignment="1">
      <alignment horizontal="center" vertical="center"/>
    </xf>
    <xf numFmtId="167" fontId="49" fillId="36" borderId="0" xfId="1" applyFont="1" applyFill="1" applyAlignment="1">
      <alignment horizontal="center" vertical="center"/>
    </xf>
    <xf numFmtId="167" fontId="61" fillId="36" borderId="0" xfId="1" applyFont="1" applyFill="1" applyAlignment="1">
      <alignment horizontal="center" vertical="center"/>
    </xf>
    <xf numFmtId="0" fontId="61" fillId="36" borderId="0" xfId="0" applyFont="1" applyFill="1"/>
    <xf numFmtId="204" fontId="61" fillId="36" borderId="0" xfId="0" applyNumberFormat="1" applyFont="1" applyFill="1"/>
    <xf numFmtId="167" fontId="58" fillId="36" borderId="0" xfId="1" applyFont="1" applyFill="1" applyAlignment="1">
      <alignment horizontal="left" vertical="center"/>
    </xf>
    <xf numFmtId="4" fontId="57" fillId="0" borderId="341" xfId="1687" applyNumberFormat="1" applyFont="1" applyBorder="1" applyAlignment="1">
      <alignment horizontal="center" vertical="center"/>
    </xf>
    <xf numFmtId="167" fontId="49" fillId="0" borderId="0" xfId="1" applyFont="1" applyAlignment="1">
      <alignment horizontal="center" vertical="center" wrapText="1"/>
    </xf>
    <xf numFmtId="167" fontId="49" fillId="36" borderId="0" xfId="1" applyFont="1" applyFill="1" applyAlignment="1">
      <alignment horizontal="center" vertical="center" wrapText="1"/>
    </xf>
    <xf numFmtId="167" fontId="57" fillId="36" borderId="0" xfId="1" applyFont="1" applyFill="1" applyAlignment="1">
      <alignment horizontal="center" vertical="center" wrapText="1"/>
    </xf>
    <xf numFmtId="167" fontId="62" fillId="0" borderId="0" xfId="1" applyFont="1" applyAlignment="1">
      <alignment horizontal="center" vertical="center" wrapText="1"/>
    </xf>
    <xf numFmtId="167" fontId="61" fillId="0" borderId="227" xfId="1" applyFont="1" applyBorder="1" applyAlignment="1">
      <alignment horizontal="center" vertical="center" wrapText="1"/>
    </xf>
    <xf numFmtId="167" fontId="49" fillId="0" borderId="227" xfId="1" applyFont="1" applyBorder="1" applyAlignment="1">
      <alignment horizontal="center" vertical="center"/>
    </xf>
    <xf numFmtId="167" fontId="49" fillId="0" borderId="227" xfId="1" applyFont="1" applyBorder="1" applyAlignment="1">
      <alignment horizontal="center" vertical="center" wrapText="1"/>
    </xf>
    <xf numFmtId="0" fontId="61" fillId="36" borderId="227" xfId="0" applyFont="1" applyFill="1" applyBorder="1" applyAlignment="1">
      <alignment horizontal="center" vertical="center" wrapText="1"/>
    </xf>
    <xf numFmtId="167" fontId="49" fillId="36" borderId="227" xfId="1" applyFont="1" applyFill="1" applyBorder="1" applyAlignment="1">
      <alignment horizontal="center" vertical="center" wrapText="1"/>
    </xf>
    <xf numFmtId="167" fontId="61" fillId="36" borderId="227" xfId="1" applyFont="1" applyFill="1" applyBorder="1" applyAlignment="1">
      <alignment horizontal="center" vertical="center" wrapText="1"/>
    </xf>
    <xf numFmtId="167" fontId="57" fillId="0" borderId="227" xfId="1" applyFont="1" applyBorder="1" applyAlignment="1">
      <alignment horizontal="center" vertical="center" wrapText="1"/>
    </xf>
    <xf numFmtId="165" fontId="50" fillId="0" borderId="266" xfId="53863" applyFont="1" applyFill="1" applyBorder="1" applyAlignment="1">
      <alignment horizontal="center" vertical="center"/>
    </xf>
    <xf numFmtId="165" fontId="50" fillId="0" borderId="266" xfId="53863" applyFont="1" applyFill="1" applyBorder="1" applyAlignment="1">
      <alignment horizontal="center" vertical="center" wrapText="1"/>
    </xf>
    <xf numFmtId="14" fontId="64" fillId="0" borderId="27" xfId="0" applyNumberFormat="1" applyFont="1" applyBorder="1" applyAlignment="1">
      <alignment horizontal="center" vertical="center" wrapText="1"/>
    </xf>
    <xf numFmtId="0" fontId="53" fillId="0" borderId="6" xfId="5" applyFont="1" applyBorder="1" applyAlignment="1">
      <alignment horizontal="center"/>
    </xf>
    <xf numFmtId="0" fontId="53" fillId="0" borderId="282" xfId="5" applyFont="1" applyBorder="1" applyAlignment="1">
      <alignment horizontal="center"/>
    </xf>
    <xf numFmtId="0" fontId="53" fillId="0" borderId="0" xfId="5" applyFont="1" applyAlignment="1">
      <alignment horizontal="center"/>
    </xf>
    <xf numFmtId="2" fontId="3" fillId="0" borderId="266" xfId="5" applyNumberFormat="1" applyBorder="1" applyAlignment="1">
      <alignment horizontal="center"/>
    </xf>
    <xf numFmtId="0" fontId="3" fillId="0" borderId="8" xfId="5" applyBorder="1" applyAlignment="1">
      <alignment horizontal="center"/>
    </xf>
    <xf numFmtId="165" fontId="50" fillId="0" borderId="24" xfId="0" applyNumberFormat="1" applyFont="1" applyBorder="1" applyAlignment="1">
      <alignment horizontal="center" vertical="center"/>
    </xf>
    <xf numFmtId="165" fontId="92" fillId="0" borderId="0" xfId="5" applyNumberFormat="1" applyFont="1" applyAlignment="1">
      <alignment horizontal="center" vertical="center" wrapText="1"/>
    </xf>
    <xf numFmtId="165" fontId="53" fillId="0" borderId="0" xfId="5" applyNumberFormat="1" applyFont="1" applyAlignment="1">
      <alignment horizontal="center" vertical="center" wrapText="1"/>
    </xf>
    <xf numFmtId="165" fontId="53" fillId="0" borderId="6" xfId="5" applyNumberFormat="1" applyFont="1" applyBorder="1" applyAlignment="1">
      <alignment horizontal="center" vertical="center" wrapText="1"/>
    </xf>
    <xf numFmtId="165" fontId="53" fillId="0" borderId="26" xfId="53863" applyFont="1" applyBorder="1" applyAlignment="1">
      <alignment horizontal="center" vertical="center"/>
    </xf>
    <xf numFmtId="165" fontId="53" fillId="0" borderId="6" xfId="5" applyNumberFormat="1" applyFont="1" applyBorder="1" applyAlignment="1">
      <alignment horizontal="left"/>
    </xf>
    <xf numFmtId="165" fontId="53" fillId="0" borderId="7" xfId="8" applyNumberFormat="1" applyFont="1" applyBorder="1" applyAlignment="1">
      <alignment horizontal="center" vertical="center"/>
    </xf>
    <xf numFmtId="165" fontId="3" fillId="0" borderId="266" xfId="53863" applyFont="1" applyFill="1" applyBorder="1" applyAlignment="1">
      <alignment horizontal="center"/>
    </xf>
    <xf numFmtId="165" fontId="53" fillId="0" borderId="6" xfId="5" applyNumberFormat="1" applyFont="1" applyBorder="1"/>
    <xf numFmtId="165" fontId="3" fillId="0" borderId="266" xfId="5" applyNumberFormat="1" applyBorder="1" applyAlignment="1">
      <alignment vertical="center"/>
    </xf>
    <xf numFmtId="165" fontId="3" fillId="0" borderId="266" xfId="5" applyNumberFormat="1" applyBorder="1"/>
    <xf numFmtId="165" fontId="53" fillId="0" borderId="0" xfId="5" applyNumberFormat="1" applyFont="1" applyAlignment="1">
      <alignment horizontal="left"/>
    </xf>
    <xf numFmtId="165" fontId="53" fillId="0" borderId="266" xfId="8" applyNumberFormat="1" applyFont="1" applyBorder="1" applyAlignment="1">
      <alignment horizontal="center" vertical="center"/>
    </xf>
    <xf numFmtId="165" fontId="3" fillId="0" borderId="266" xfId="53863" applyFont="1" applyBorder="1" applyAlignment="1">
      <alignment vertical="center"/>
    </xf>
    <xf numFmtId="165" fontId="53" fillId="0" borderId="282" xfId="5" applyNumberFormat="1" applyFont="1" applyBorder="1" applyAlignment="1">
      <alignment horizontal="left"/>
    </xf>
    <xf numFmtId="165" fontId="53" fillId="0" borderId="266" xfId="8" applyNumberFormat="1" applyFont="1" applyBorder="1" applyAlignment="1">
      <alignment vertical="center"/>
    </xf>
    <xf numFmtId="165" fontId="2" fillId="0" borderId="7" xfId="5" applyNumberFormat="1" applyFont="1" applyBorder="1" applyAlignment="1">
      <alignment vertical="center"/>
    </xf>
    <xf numFmtId="165" fontId="13" fillId="0" borderId="0" xfId="31" applyNumberFormat="1" applyFont="1" applyAlignment="1">
      <alignment horizontal="justify" vertical="justify" wrapText="1"/>
    </xf>
    <xf numFmtId="165" fontId="3" fillId="0" borderId="0" xfId="31" applyNumberFormat="1"/>
    <xf numFmtId="165" fontId="3" fillId="0" borderId="0" xfId="34" applyNumberFormat="1"/>
    <xf numFmtId="165" fontId="102" fillId="0" borderId="266" xfId="53863" applyFont="1" applyBorder="1" applyAlignment="1">
      <alignment horizontal="center" vertical="center"/>
    </xf>
    <xf numFmtId="165" fontId="3" fillId="0" borderId="0" xfId="53863" applyFont="1" applyBorder="1" applyAlignment="1">
      <alignment horizontal="center"/>
    </xf>
    <xf numFmtId="2" fontId="3" fillId="0" borderId="0" xfId="5" applyNumberFormat="1" applyAlignment="1">
      <alignment horizontal="center" vertical="center"/>
    </xf>
    <xf numFmtId="175" fontId="0" fillId="0" borderId="0" xfId="6" applyFont="1" applyBorder="1"/>
    <xf numFmtId="191" fontId="3" fillId="0" borderId="0" xfId="53863" applyNumberFormat="1" applyFont="1" applyBorder="1" applyAlignment="1">
      <alignment horizontal="center" vertical="center"/>
    </xf>
    <xf numFmtId="0" fontId="95" fillId="0" borderId="346" xfId="32" applyFont="1" applyBorder="1" applyAlignment="1">
      <alignment horizontal="center" vertical="center"/>
    </xf>
    <xf numFmtId="0" fontId="100" fillId="0" borderId="291" xfId="32" applyFont="1" applyBorder="1" applyAlignment="1">
      <alignment horizontal="center" vertical="center"/>
    </xf>
    <xf numFmtId="213" fontId="95" fillId="0" borderId="268" xfId="34" applyNumberFormat="1" applyFont="1" applyBorder="1" applyAlignment="1">
      <alignment horizontal="center" vertical="center"/>
    </xf>
    <xf numFmtId="0" fontId="95" fillId="0" borderId="268" xfId="53895" applyBorder="1" applyAlignment="1">
      <alignment horizontal="center" vertical="center"/>
    </xf>
    <xf numFmtId="0" fontId="95" fillId="0" borderId="268" xfId="32" applyFont="1" applyBorder="1" applyAlignment="1">
      <alignment vertical="center" wrapText="1"/>
    </xf>
    <xf numFmtId="0" fontId="95" fillId="0" borderId="268" xfId="32" applyFont="1" applyBorder="1" applyAlignment="1">
      <alignment horizontal="center" vertical="center"/>
    </xf>
    <xf numFmtId="0" fontId="98" fillId="0" borderId="348" xfId="53895" applyFont="1" applyBorder="1" applyAlignment="1">
      <alignment horizontal="center" vertical="center"/>
    </xf>
    <xf numFmtId="213" fontId="98" fillId="0" borderId="348" xfId="53895" applyNumberFormat="1" applyFont="1" applyBorder="1" applyAlignment="1">
      <alignment horizontal="center" vertical="center"/>
    </xf>
    <xf numFmtId="14" fontId="95" fillId="0" borderId="350" xfId="53895" applyNumberFormat="1" applyBorder="1" applyAlignment="1">
      <alignment horizontal="center" vertical="center"/>
    </xf>
    <xf numFmtId="0" fontId="95" fillId="0" borderId="351" xfId="53895" applyBorder="1" applyAlignment="1">
      <alignment horizontal="center" vertical="center"/>
    </xf>
    <xf numFmtId="0" fontId="95" fillId="0" borderId="227" xfId="53895" applyBorder="1" applyAlignment="1">
      <alignment vertical="center" wrapText="1"/>
    </xf>
    <xf numFmtId="0" fontId="95" fillId="0" borderId="227" xfId="53895" applyBorder="1" applyAlignment="1">
      <alignment horizontal="center" vertical="center"/>
    </xf>
    <xf numFmtId="213" fontId="95" fillId="0" borderId="227" xfId="53895" applyNumberFormat="1" applyBorder="1" applyAlignment="1">
      <alignment horizontal="center" vertical="center"/>
    </xf>
    <xf numFmtId="0" fontId="95" fillId="0" borderId="347" xfId="53895" applyBorder="1" applyAlignment="1">
      <alignment horizontal="center" vertical="center"/>
    </xf>
    <xf numFmtId="0" fontId="95" fillId="0" borderId="348" xfId="53895" applyBorder="1" applyAlignment="1">
      <alignment vertical="center" wrapText="1"/>
    </xf>
    <xf numFmtId="0" fontId="95" fillId="0" borderId="348" xfId="53895" applyBorder="1" applyAlignment="1">
      <alignment horizontal="center" vertical="center"/>
    </xf>
    <xf numFmtId="213" fontId="95" fillId="0" borderId="348" xfId="53895" applyNumberFormat="1" applyBorder="1" applyAlignment="1">
      <alignment horizontal="center" vertical="center"/>
    </xf>
    <xf numFmtId="14" fontId="95" fillId="0" borderId="349" xfId="53895" applyNumberFormat="1" applyBorder="1" applyAlignment="1">
      <alignment horizontal="center" vertical="center"/>
    </xf>
    <xf numFmtId="9" fontId="15" fillId="28" borderId="227" xfId="26" applyFont="1" applyFill="1" applyBorder="1"/>
    <xf numFmtId="167" fontId="95" fillId="0" borderId="0" xfId="1" applyFont="1"/>
    <xf numFmtId="167" fontId="95" fillId="0" borderId="227" xfId="1" applyFont="1" applyBorder="1"/>
    <xf numFmtId="167" fontId="95" fillId="0" borderId="227" xfId="1" applyFont="1" applyFill="1" applyBorder="1"/>
    <xf numFmtId="0" fontId="95" fillId="0" borderId="0" xfId="53895" applyAlignment="1">
      <alignment vertical="center"/>
    </xf>
    <xf numFmtId="0" fontId="98" fillId="0" borderId="347" xfId="53895" applyFont="1" applyBorder="1" applyAlignment="1">
      <alignment horizontal="center" vertical="center"/>
    </xf>
    <xf numFmtId="0" fontId="98" fillId="0" borderId="348" xfId="53895" applyFont="1" applyBorder="1" applyAlignment="1">
      <alignment horizontal="center" vertical="center" wrapText="1"/>
    </xf>
    <xf numFmtId="0" fontId="99" fillId="0" borderId="349" xfId="53895" applyFont="1" applyBorder="1" applyAlignment="1">
      <alignment horizontal="center" vertical="center"/>
    </xf>
    <xf numFmtId="0" fontId="86" fillId="0" borderId="0" xfId="53890" applyFont="1" applyAlignment="1">
      <alignment horizontal="left" vertical="top"/>
    </xf>
    <xf numFmtId="0" fontId="86" fillId="0" borderId="0" xfId="53890" applyFont="1" applyAlignment="1">
      <alignment horizontal="center" vertical="center"/>
    </xf>
    <xf numFmtId="44" fontId="86" fillId="0" borderId="0" xfId="53890" applyNumberFormat="1" applyFont="1" applyAlignment="1">
      <alignment horizontal="left" vertical="top"/>
    </xf>
    <xf numFmtId="0" fontId="13" fillId="0" borderId="353" xfId="53890" applyFont="1" applyBorder="1" applyAlignment="1">
      <alignment horizontal="center" vertical="center" wrapText="1"/>
    </xf>
    <xf numFmtId="0" fontId="58" fillId="33" borderId="353" xfId="53890" applyFont="1" applyFill="1" applyBorder="1" applyAlignment="1">
      <alignment horizontal="center" vertical="center" wrapText="1"/>
    </xf>
    <xf numFmtId="0" fontId="58" fillId="33" borderId="227" xfId="53890" applyFont="1" applyFill="1" applyBorder="1" applyAlignment="1">
      <alignment horizontal="center" vertical="center" wrapText="1"/>
    </xf>
    <xf numFmtId="44" fontId="58" fillId="33" borderId="227" xfId="53890" applyNumberFormat="1" applyFont="1" applyFill="1" applyBorder="1" applyAlignment="1">
      <alignment horizontal="center" vertical="center" wrapText="1"/>
    </xf>
    <xf numFmtId="44" fontId="58" fillId="33" borderId="25" xfId="53890" applyNumberFormat="1" applyFont="1" applyFill="1" applyBorder="1" applyAlignment="1">
      <alignment horizontal="left" vertical="center" wrapText="1" indent="2"/>
    </xf>
    <xf numFmtId="0" fontId="13" fillId="0" borderId="227" xfId="53890" applyFont="1" applyBorder="1" applyAlignment="1">
      <alignment horizontal="left" vertical="center" wrapText="1"/>
    </xf>
    <xf numFmtId="0" fontId="11" fillId="0" borderId="227" xfId="53890" applyFont="1" applyBorder="1" applyAlignment="1">
      <alignment horizontal="center" vertical="center" wrapText="1"/>
    </xf>
    <xf numFmtId="202" fontId="87" fillId="0" borderId="227" xfId="53890" applyNumberFormat="1" applyFont="1" applyBorder="1" applyAlignment="1">
      <alignment horizontal="center" vertical="center" shrinkToFit="1"/>
    </xf>
    <xf numFmtId="44" fontId="87" fillId="0" borderId="227" xfId="53890" applyNumberFormat="1" applyFont="1" applyBorder="1" applyAlignment="1">
      <alignment horizontal="center" vertical="center" shrinkToFit="1"/>
    </xf>
    <xf numFmtId="44" fontId="87" fillId="0" borderId="25" xfId="53890" applyNumberFormat="1" applyFont="1" applyBorder="1" applyAlignment="1">
      <alignment horizontal="right" vertical="center" shrinkToFit="1"/>
    </xf>
    <xf numFmtId="0" fontId="48" fillId="0" borderId="291" xfId="0" applyFont="1" applyBorder="1" applyAlignment="1">
      <alignment horizontal="center" vertical="center" wrapText="1"/>
    </xf>
    <xf numFmtId="0" fontId="0" fillId="0" borderId="268" xfId="0" applyBorder="1" applyAlignment="1">
      <alignment horizontal="center" vertical="center"/>
    </xf>
    <xf numFmtId="44" fontId="87" fillId="0" borderId="227" xfId="53890" applyNumberFormat="1" applyFont="1" applyBorder="1" applyAlignment="1">
      <alignment horizontal="left" vertical="center" shrinkToFit="1"/>
    </xf>
    <xf numFmtId="44" fontId="87" fillId="0" borderId="25" xfId="53890" applyNumberFormat="1" applyFont="1" applyBorder="1" applyAlignment="1">
      <alignment horizontal="left" vertical="center" shrinkToFit="1"/>
    </xf>
    <xf numFmtId="0" fontId="48" fillId="0" borderId="353" xfId="0" applyFont="1" applyBorder="1" applyAlignment="1">
      <alignment horizontal="center" vertical="center" wrapText="1"/>
    </xf>
    <xf numFmtId="0" fontId="0" fillId="0" borderId="227" xfId="0" applyBorder="1" applyAlignment="1">
      <alignment horizontal="center" vertical="center"/>
    </xf>
    <xf numFmtId="44" fontId="58" fillId="0" borderId="317" xfId="53890" applyNumberFormat="1" applyFont="1" applyBorder="1" applyAlignment="1">
      <alignment vertical="center" wrapText="1"/>
    </xf>
    <xf numFmtId="0" fontId="62" fillId="0" borderId="0" xfId="53890" applyFont="1" applyAlignment="1">
      <alignment horizontal="left" vertical="top"/>
    </xf>
    <xf numFmtId="0" fontId="58" fillId="30" borderId="353" xfId="53890" applyFont="1" applyFill="1" applyBorder="1" applyAlignment="1">
      <alignment horizontal="center" vertical="center" wrapText="1"/>
    </xf>
    <xf numFmtId="214" fontId="62" fillId="30" borderId="227" xfId="53890" applyNumberFormat="1" applyFont="1" applyFill="1" applyBorder="1" applyAlignment="1">
      <alignment horizontal="center" vertical="center" shrinkToFit="1"/>
    </xf>
    <xf numFmtId="214" fontId="58" fillId="30" borderId="227" xfId="53890" applyNumberFormat="1" applyFont="1" applyFill="1" applyBorder="1" applyAlignment="1">
      <alignment horizontal="center" vertical="center" shrinkToFit="1"/>
    </xf>
    <xf numFmtId="44" fontId="85" fillId="30" borderId="227" xfId="53890" applyNumberFormat="1" applyFont="1" applyFill="1" applyBorder="1" applyAlignment="1">
      <alignment horizontal="center" vertical="center" shrinkToFit="1"/>
    </xf>
    <xf numFmtId="44" fontId="58" fillId="30" borderId="25" xfId="53890" applyNumberFormat="1" applyFont="1" applyFill="1" applyBorder="1" applyAlignment="1">
      <alignment horizontal="center" vertical="center" shrinkToFit="1"/>
    </xf>
    <xf numFmtId="0" fontId="58" fillId="0" borderId="353" xfId="53890" applyFont="1" applyBorder="1" applyAlignment="1">
      <alignment horizontal="center" vertical="center" wrapText="1"/>
    </xf>
    <xf numFmtId="214" fontId="62" fillId="0" borderId="227" xfId="53890" applyNumberFormat="1" applyFont="1" applyBorder="1" applyAlignment="1">
      <alignment horizontal="center" vertical="center" shrinkToFit="1"/>
    </xf>
    <xf numFmtId="214" fontId="62" fillId="0" borderId="227" xfId="53890" applyNumberFormat="1" applyFont="1" applyBorder="1" applyAlignment="1">
      <alignment horizontal="right" vertical="center" shrinkToFit="1"/>
    </xf>
    <xf numFmtId="44" fontId="62" fillId="0" borderId="227" xfId="53890" applyNumberFormat="1" applyFont="1" applyBorder="1" applyAlignment="1">
      <alignment horizontal="center" vertical="center" shrinkToFit="1"/>
    </xf>
    <xf numFmtId="44" fontId="62" fillId="0" borderId="25" xfId="53890" applyNumberFormat="1" applyFont="1" applyBorder="1" applyAlignment="1">
      <alignment horizontal="center" vertical="center" shrinkToFit="1"/>
    </xf>
    <xf numFmtId="0" fontId="57" fillId="0" borderId="353" xfId="53890" applyFont="1" applyBorder="1" applyAlignment="1">
      <alignment horizontal="center" vertical="center" wrapText="1"/>
    </xf>
    <xf numFmtId="2" fontId="57" fillId="0" borderId="227" xfId="53890" applyNumberFormat="1" applyFont="1" applyBorder="1" applyAlignment="1">
      <alignment horizontal="center" vertical="center" wrapText="1"/>
    </xf>
    <xf numFmtId="9" fontId="57" fillId="0" borderId="227" xfId="2815" applyFont="1" applyBorder="1" applyAlignment="1">
      <alignment horizontal="center" vertical="center" wrapText="1"/>
    </xf>
    <xf numFmtId="44" fontId="62" fillId="0" borderId="227" xfId="53890" applyNumberFormat="1" applyFont="1" applyBorder="1" applyAlignment="1">
      <alignment horizontal="left" vertical="center" shrinkToFit="1"/>
    </xf>
    <xf numFmtId="44" fontId="62" fillId="0" borderId="25" xfId="1" applyNumberFormat="1" applyFont="1" applyFill="1" applyBorder="1" applyAlignment="1">
      <alignment horizontal="left" vertical="center" shrinkToFit="1"/>
    </xf>
    <xf numFmtId="44" fontId="104" fillId="34" borderId="356" xfId="53890" applyNumberFormat="1" applyFont="1" applyFill="1" applyBorder="1" applyAlignment="1">
      <alignment horizontal="left" vertical="center" shrinkToFit="1"/>
    </xf>
    <xf numFmtId="0" fontId="86" fillId="0" borderId="24" xfId="53890" applyFont="1" applyBorder="1" applyAlignment="1">
      <alignment horizontal="center" vertical="center"/>
    </xf>
    <xf numFmtId="44" fontId="86" fillId="0" borderId="27" xfId="53890" applyNumberFormat="1" applyFont="1" applyBorder="1" applyAlignment="1">
      <alignment horizontal="left" vertical="top"/>
    </xf>
    <xf numFmtId="0" fontId="13" fillId="0" borderId="24" xfId="31" applyFont="1" applyBorder="1" applyAlignment="1">
      <alignment horizontal="justify" vertical="justify" wrapText="1"/>
    </xf>
    <xf numFmtId="0" fontId="3" fillId="0" borderId="24" xfId="31" applyBorder="1"/>
    <xf numFmtId="0" fontId="3" fillId="0" borderId="292" xfId="34" applyBorder="1"/>
    <xf numFmtId="0" fontId="86" fillId="0" borderId="293" xfId="53890" applyFont="1" applyBorder="1" applyAlignment="1">
      <alignment horizontal="left" vertical="top"/>
    </xf>
    <xf numFmtId="44" fontId="86" fillId="0" borderId="293" xfId="53890" applyNumberFormat="1" applyFont="1" applyBorder="1" applyAlignment="1">
      <alignment horizontal="left" vertical="top"/>
    </xf>
    <xf numFmtId="44" fontId="86" fillId="0" borderId="294" xfId="53890" applyNumberFormat="1" applyFont="1" applyBorder="1" applyAlignment="1">
      <alignment horizontal="left" vertical="top"/>
    </xf>
    <xf numFmtId="0" fontId="17" fillId="0" borderId="0" xfId="33" applyFont="1"/>
    <xf numFmtId="165" fontId="62" fillId="0" borderId="227" xfId="53883" applyFont="1" applyBorder="1" applyAlignment="1">
      <alignment horizontal="right" vertical="center" shrinkToFit="1"/>
    </xf>
    <xf numFmtId="44" fontId="62" fillId="0" borderId="227" xfId="842" applyNumberFormat="1" applyFont="1" applyBorder="1" applyAlignment="1">
      <alignment horizontal="left" vertical="center" shrinkToFit="1"/>
    </xf>
    <xf numFmtId="44" fontId="62" fillId="0" borderId="25" xfId="842" applyNumberFormat="1" applyFont="1" applyBorder="1" applyAlignment="1">
      <alignment horizontal="left" vertical="center" shrinkToFit="1"/>
    </xf>
    <xf numFmtId="44" fontId="62" fillId="0" borderId="25" xfId="53890" applyNumberFormat="1" applyFont="1" applyBorder="1" applyAlignment="1">
      <alignment horizontal="left" vertical="center" shrinkToFit="1"/>
    </xf>
    <xf numFmtId="44" fontId="85" fillId="30" borderId="25" xfId="1" applyNumberFormat="1" applyFont="1" applyFill="1" applyBorder="1" applyAlignment="1">
      <alignment horizontal="left" vertical="center" shrinkToFit="1"/>
    </xf>
    <xf numFmtId="44" fontId="62" fillId="0" borderId="0" xfId="53890" applyNumberFormat="1" applyFont="1" applyAlignment="1">
      <alignment horizontal="left" vertical="top"/>
    </xf>
    <xf numFmtId="0" fontId="58" fillId="0" borderId="24" xfId="34" applyFont="1" applyBorder="1" applyAlignment="1">
      <alignment horizontal="center" vertical="center"/>
    </xf>
    <xf numFmtId="0" fontId="58" fillId="0" borderId="24" xfId="34" applyFont="1" applyBorder="1"/>
    <xf numFmtId="44" fontId="62" fillId="0" borderId="27" xfId="53890" applyNumberFormat="1" applyFont="1" applyBorder="1" applyAlignment="1">
      <alignment horizontal="left" vertical="top"/>
    </xf>
    <xf numFmtId="0" fontId="57" fillId="0" borderId="292" xfId="34" applyFont="1" applyBorder="1"/>
    <xf numFmtId="0" fontId="57" fillId="0" borderId="293" xfId="1732" applyFont="1" applyBorder="1"/>
    <xf numFmtId="0" fontId="62" fillId="0" borderId="293" xfId="53890" applyFont="1" applyBorder="1" applyAlignment="1">
      <alignment horizontal="left" vertical="top"/>
    </xf>
    <xf numFmtId="44" fontId="62" fillId="0" borderId="294" xfId="53890" applyNumberFormat="1" applyFont="1" applyBorder="1" applyAlignment="1">
      <alignment horizontal="left" vertical="top"/>
    </xf>
    <xf numFmtId="0" fontId="86" fillId="0" borderId="0" xfId="53890" applyFont="1" applyAlignment="1">
      <alignment horizontal="left" vertical="center"/>
    </xf>
    <xf numFmtId="0" fontId="11" fillId="0" borderId="353" xfId="53890" applyFont="1" applyBorder="1" applyAlignment="1">
      <alignment horizontal="center" vertical="center" wrapText="1"/>
    </xf>
    <xf numFmtId="44" fontId="58" fillId="0" borderId="317" xfId="53890" applyNumberFormat="1" applyFont="1" applyBorder="1" applyAlignment="1">
      <alignment horizontal="left" vertical="center" wrapText="1"/>
    </xf>
    <xf numFmtId="0" fontId="13" fillId="34" borderId="353" xfId="53890" applyFont="1" applyFill="1" applyBorder="1" applyAlignment="1">
      <alignment horizontal="center" vertical="center" wrapText="1"/>
    </xf>
    <xf numFmtId="0" fontId="13" fillId="34" borderId="227" xfId="53890" applyFont="1" applyFill="1" applyBorder="1" applyAlignment="1">
      <alignment horizontal="center" vertical="center" wrapText="1"/>
    </xf>
    <xf numFmtId="44" fontId="13" fillId="34" borderId="227" xfId="53890" applyNumberFormat="1" applyFont="1" applyFill="1" applyBorder="1" applyAlignment="1">
      <alignment horizontal="center" vertical="center" wrapText="1"/>
    </xf>
    <xf numFmtId="44" fontId="58" fillId="34" borderId="25" xfId="53890" applyNumberFormat="1" applyFont="1" applyFill="1" applyBorder="1" applyAlignment="1">
      <alignment horizontal="center" vertical="center" shrinkToFit="1"/>
    </xf>
    <xf numFmtId="0" fontId="87" fillId="0" borderId="227" xfId="53890" applyFont="1" applyBorder="1" applyAlignment="1">
      <alignment horizontal="center" vertical="center" wrapText="1"/>
    </xf>
    <xf numFmtId="0" fontId="87" fillId="0" borderId="227" xfId="53890" applyFont="1" applyBorder="1" applyAlignment="1">
      <alignment vertical="center" wrapText="1"/>
    </xf>
    <xf numFmtId="0" fontId="87" fillId="0" borderId="227" xfId="53890" applyFont="1" applyBorder="1" applyAlignment="1">
      <alignment horizontal="left" vertical="center" wrapText="1"/>
    </xf>
    <xf numFmtId="44" fontId="87" fillId="0" borderId="227" xfId="53890" applyNumberFormat="1" applyFont="1" applyBorder="1" applyAlignment="1">
      <alignment horizontal="left" vertical="center" wrapText="1"/>
    </xf>
    <xf numFmtId="44" fontId="87" fillId="0" borderId="25" xfId="53890" applyNumberFormat="1" applyFont="1" applyBorder="1" applyAlignment="1">
      <alignment horizontal="left" vertical="center" wrapText="1"/>
    </xf>
    <xf numFmtId="1" fontId="87" fillId="0" borderId="227" xfId="53890" applyNumberFormat="1" applyFont="1" applyBorder="1" applyAlignment="1">
      <alignment horizontal="left" vertical="center" shrinkToFit="1"/>
    </xf>
    <xf numFmtId="2" fontId="87" fillId="0" borderId="227" xfId="53890" applyNumberFormat="1" applyFont="1" applyBorder="1" applyAlignment="1">
      <alignment horizontal="center" vertical="center" shrinkToFit="1"/>
    </xf>
    <xf numFmtId="9" fontId="11" fillId="0" borderId="227" xfId="53884" applyFont="1" applyBorder="1" applyAlignment="1">
      <alignment horizontal="center" vertical="center" shrinkToFit="1"/>
    </xf>
    <xf numFmtId="0" fontId="86" fillId="0" borderId="215" xfId="53890" applyFont="1" applyBorder="1" applyAlignment="1">
      <alignment horizontal="center" vertical="center"/>
    </xf>
    <xf numFmtId="0" fontId="3" fillId="0" borderId="24" xfId="34" applyBorder="1"/>
    <xf numFmtId="44" fontId="104" fillId="34" borderId="7" xfId="53890" applyNumberFormat="1" applyFont="1" applyFill="1" applyBorder="1" applyAlignment="1">
      <alignment horizontal="left" vertical="center" shrinkToFit="1"/>
    </xf>
    <xf numFmtId="0" fontId="86" fillId="0" borderId="292" xfId="53890" applyFont="1" applyBorder="1" applyAlignment="1">
      <alignment horizontal="center" vertical="center"/>
    </xf>
    <xf numFmtId="44" fontId="86" fillId="0" borderId="8" xfId="53890" applyNumberFormat="1" applyFont="1" applyBorder="1" applyAlignment="1">
      <alignment horizontal="left" vertical="top"/>
    </xf>
    <xf numFmtId="0" fontId="58" fillId="0" borderId="0" xfId="34" applyFont="1"/>
    <xf numFmtId="14" fontId="105" fillId="0" borderId="27" xfId="1" applyNumberFormat="1" applyFont="1" applyBorder="1" applyAlignment="1">
      <alignment horizontal="center" vertical="center" wrapText="1"/>
    </xf>
    <xf numFmtId="0" fontId="86" fillId="0" borderId="216" xfId="53890" applyFont="1" applyBorder="1" applyAlignment="1">
      <alignment horizontal="left" vertical="top"/>
    </xf>
    <xf numFmtId="44" fontId="86" fillId="0" borderId="216" xfId="53890" applyNumberFormat="1" applyFont="1" applyBorder="1" applyAlignment="1">
      <alignment horizontal="left" vertical="top"/>
    </xf>
    <xf numFmtId="44" fontId="86" fillId="0" borderId="217" xfId="53890" applyNumberFormat="1" applyFont="1" applyBorder="1" applyAlignment="1">
      <alignment horizontal="left" vertical="top"/>
    </xf>
    <xf numFmtId="0" fontId="17" fillId="2" borderId="293" xfId="33" applyFont="1" applyFill="1" applyBorder="1"/>
    <xf numFmtId="0" fontId="3" fillId="0" borderId="293" xfId="34" applyBorder="1"/>
    <xf numFmtId="0" fontId="106" fillId="0" borderId="0" xfId="53895" applyFont="1"/>
    <xf numFmtId="0" fontId="58" fillId="0" borderId="316" xfId="1687" applyFont="1" applyBorder="1" applyAlignment="1">
      <alignment vertical="center"/>
    </xf>
    <xf numFmtId="0" fontId="58" fillId="0" borderId="3" xfId="1687" applyFont="1" applyBorder="1" applyAlignment="1">
      <alignment vertical="center"/>
    </xf>
    <xf numFmtId="0" fontId="58" fillId="0" borderId="317" xfId="1687" applyFont="1" applyBorder="1" applyAlignment="1">
      <alignment vertical="center"/>
    </xf>
    <xf numFmtId="0" fontId="58" fillId="0" borderId="3" xfId="1687" applyFont="1" applyBorder="1" applyAlignment="1">
      <alignment vertical="center" wrapText="1"/>
    </xf>
    <xf numFmtId="0" fontId="58" fillId="0" borderId="8" xfId="1687" applyFont="1" applyBorder="1" applyAlignment="1">
      <alignment vertical="center" wrapText="1"/>
    </xf>
    <xf numFmtId="0" fontId="58" fillId="0" borderId="317" xfId="1687" applyFont="1" applyBorder="1" applyAlignment="1">
      <alignment vertical="center" wrapText="1"/>
    </xf>
    <xf numFmtId="3" fontId="17" fillId="0" borderId="227" xfId="34" applyNumberFormat="1" applyFont="1" applyBorder="1"/>
    <xf numFmtId="165" fontId="107" fillId="0" borderId="266" xfId="2815" applyNumberFormat="1" applyFont="1" applyBorder="1" applyAlignment="1">
      <alignment horizontal="center"/>
    </xf>
    <xf numFmtId="43" fontId="108" fillId="0" borderId="24" xfId="0" applyNumberFormat="1" applyFont="1" applyBorder="1" applyAlignment="1">
      <alignment horizontal="center" vertical="center"/>
    </xf>
    <xf numFmtId="216" fontId="87" fillId="0" borderId="25" xfId="53890" applyNumberFormat="1" applyFont="1" applyBorder="1" applyAlignment="1">
      <alignment horizontal="left" vertical="center" shrinkToFit="1"/>
    </xf>
    <xf numFmtId="167" fontId="109" fillId="0" borderId="0" xfId="1" applyFont="1"/>
    <xf numFmtId="0" fontId="111" fillId="0" borderId="0" xfId="0" applyFont="1"/>
    <xf numFmtId="170" fontId="111" fillId="0" borderId="0" xfId="53868" applyFont="1"/>
    <xf numFmtId="0" fontId="112" fillId="0" borderId="0" xfId="31" applyFont="1" applyAlignment="1">
      <alignment horizontal="justify" vertical="justify" wrapText="1"/>
    </xf>
    <xf numFmtId="0" fontId="112" fillId="0" borderId="8" xfId="1732" applyFont="1" applyBorder="1"/>
    <xf numFmtId="0" fontId="109" fillId="0" borderId="8" xfId="0" applyFont="1" applyBorder="1"/>
    <xf numFmtId="0" fontId="113" fillId="0" borderId="0" xfId="31" applyFont="1"/>
    <xf numFmtId="0" fontId="113" fillId="0" borderId="0" xfId="1732" applyFont="1"/>
    <xf numFmtId="0" fontId="109" fillId="0" borderId="0" xfId="0" applyFont="1"/>
    <xf numFmtId="0" fontId="113" fillId="0" borderId="0" xfId="34" applyFont="1"/>
    <xf numFmtId="0" fontId="113" fillId="2" borderId="0" xfId="33" applyFont="1" applyFill="1"/>
    <xf numFmtId="204" fontId="59" fillId="0" borderId="277" xfId="53891" applyNumberFormat="1" applyFont="1" applyBorder="1" applyAlignment="1">
      <alignment vertical="center"/>
    </xf>
    <xf numFmtId="216" fontId="62" fillId="0" borderId="227" xfId="842" applyNumberFormat="1" applyFont="1" applyBorder="1" applyAlignment="1">
      <alignment horizontal="left" vertical="center" shrinkToFit="1"/>
    </xf>
    <xf numFmtId="0" fontId="2" fillId="0" borderId="7" xfId="5" applyFont="1" applyBorder="1" applyAlignment="1">
      <alignment horizontal="center" vertical="center" wrapText="1"/>
    </xf>
    <xf numFmtId="165" fontId="3" fillId="0" borderId="27" xfId="2815" applyNumberFormat="1" applyFont="1" applyBorder="1" applyAlignment="1">
      <alignment horizontal="center"/>
    </xf>
    <xf numFmtId="165" fontId="3" fillId="0" borderId="27" xfId="53863" applyFont="1" applyBorder="1" applyAlignment="1">
      <alignment horizontal="center"/>
    </xf>
    <xf numFmtId="175" fontId="50" fillId="0" borderId="27" xfId="6" applyFont="1" applyBorder="1"/>
    <xf numFmtId="2" fontId="3" fillId="0" borderId="361" xfId="5" applyNumberFormat="1" applyBorder="1" applyAlignment="1">
      <alignment horizontal="center" vertical="center"/>
    </xf>
    <xf numFmtId="167" fontId="11" fillId="0" borderId="21" xfId="1" applyFont="1" applyBorder="1" applyAlignment="1">
      <alignment horizontal="center"/>
    </xf>
    <xf numFmtId="200" fontId="3" fillId="0" borderId="21" xfId="2814" applyNumberFormat="1" applyBorder="1" applyAlignment="1">
      <alignment horizontal="center"/>
    </xf>
    <xf numFmtId="4" fontId="11" fillId="0" borderId="21" xfId="2814" applyNumberFormat="1" applyFont="1" applyBorder="1" applyAlignment="1">
      <alignment horizontal="right"/>
    </xf>
    <xf numFmtId="201" fontId="3" fillId="0" borderId="21" xfId="34" applyNumberFormat="1" applyBorder="1"/>
    <xf numFmtId="44" fontId="3" fillId="0" borderId="0" xfId="53875" applyNumberFormat="1"/>
    <xf numFmtId="180" fontId="3" fillId="0" borderId="266" xfId="5" applyNumberFormat="1" applyBorder="1" applyAlignment="1">
      <alignment wrapText="1"/>
    </xf>
    <xf numFmtId="167" fontId="3" fillId="28" borderId="211" xfId="1" applyFont="1" applyFill="1" applyBorder="1"/>
    <xf numFmtId="0" fontId="3" fillId="0" borderId="0" xfId="53875" applyAlignment="1">
      <alignment horizontal="left" vertical="center"/>
    </xf>
    <xf numFmtId="0" fontId="3" fillId="0" borderId="0" xfId="1224" applyAlignment="1">
      <alignment horizontal="left" vertical="center"/>
    </xf>
    <xf numFmtId="0" fontId="2" fillId="0" borderId="8" xfId="1732" applyFont="1" applyBorder="1" applyAlignment="1">
      <alignment horizontal="left" vertical="center"/>
    </xf>
    <xf numFmtId="0" fontId="3" fillId="0" borderId="0" xfId="1732" applyAlignment="1">
      <alignment horizontal="left" vertical="center"/>
    </xf>
    <xf numFmtId="0" fontId="17" fillId="2" borderId="0" xfId="33" applyFont="1" applyFill="1" applyAlignment="1">
      <alignment horizontal="left" vertical="center"/>
    </xf>
    <xf numFmtId="44" fontId="57" fillId="0" borderId="0" xfId="0" applyNumberFormat="1" applyFont="1" applyAlignment="1">
      <alignment vertical="center" wrapText="1"/>
    </xf>
    <xf numFmtId="217" fontId="57" fillId="0" borderId="0" xfId="2815" applyNumberFormat="1" applyFont="1" applyAlignment="1">
      <alignment vertical="center" wrapText="1"/>
    </xf>
    <xf numFmtId="167" fontId="96" fillId="0" borderId="227" xfId="1" applyFont="1" applyBorder="1" applyAlignment="1">
      <alignment horizontal="center" vertical="center" wrapText="1"/>
    </xf>
    <xf numFmtId="167" fontId="95" fillId="0" borderId="227" xfId="1" applyFont="1" applyBorder="1" applyAlignment="1">
      <alignment horizontal="center" vertical="center"/>
    </xf>
    <xf numFmtId="191" fontId="95" fillId="0" borderId="227" xfId="53863" applyNumberFormat="1" applyFont="1" applyBorder="1" applyAlignment="1">
      <alignment horizontal="center" vertical="center"/>
    </xf>
    <xf numFmtId="0" fontId="3" fillId="0" borderId="27" xfId="5" applyBorder="1" applyAlignment="1">
      <alignment horizontal="center" vertical="center"/>
    </xf>
    <xf numFmtId="0" fontId="3" fillId="0" borderId="227" xfId="1213" applyBorder="1" applyAlignment="1">
      <alignment horizontal="center" vertical="center"/>
    </xf>
    <xf numFmtId="3" fontId="3" fillId="0" borderId="227" xfId="1213" applyNumberFormat="1" applyBorder="1" applyAlignment="1">
      <alignment horizontal="center" vertical="center"/>
    </xf>
    <xf numFmtId="2" fontId="3" fillId="0" borderId="227" xfId="1213" applyNumberFormat="1" applyBorder="1" applyAlignment="1">
      <alignment horizontal="center" vertical="center"/>
    </xf>
    <xf numFmtId="0" fontId="3" fillId="0" borderId="0" xfId="1213" applyAlignment="1">
      <alignment horizontal="center" vertical="center" wrapText="1"/>
    </xf>
    <xf numFmtId="0" fontId="3" fillId="0" borderId="227" xfId="34" applyBorder="1" applyAlignment="1">
      <alignment vertical="center"/>
    </xf>
    <xf numFmtId="0" fontId="3" fillId="0" borderId="227" xfId="34" applyBorder="1" applyAlignment="1">
      <alignment horizontal="center" vertical="center"/>
    </xf>
    <xf numFmtId="195" fontId="3" fillId="0" borderId="227" xfId="1" applyNumberFormat="1" applyFont="1" applyBorder="1" applyAlignment="1">
      <alignment horizontal="center" vertical="center"/>
    </xf>
    <xf numFmtId="2" fontId="3" fillId="0" borderId="21" xfId="1213" applyNumberFormat="1" applyBorder="1" applyAlignment="1">
      <alignment horizontal="center" vertical="center"/>
    </xf>
    <xf numFmtId="2" fontId="3" fillId="0" borderId="227" xfId="34" applyNumberFormat="1" applyBorder="1" applyAlignment="1">
      <alignment horizontal="center" vertical="center"/>
    </xf>
    <xf numFmtId="167" fontId="16" fillId="27" borderId="7" xfId="1" applyFont="1" applyFill="1" applyBorder="1" applyAlignment="1">
      <alignment horizontal="center" vertical="center"/>
    </xf>
    <xf numFmtId="0" fontId="2" fillId="0" borderId="21" xfId="34" applyFont="1" applyBorder="1" applyAlignment="1">
      <alignment horizontal="center" vertical="center"/>
    </xf>
    <xf numFmtId="0" fontId="2" fillId="0" borderId="22" xfId="34" applyFont="1" applyBorder="1" applyAlignment="1">
      <alignment horizontal="center" vertical="center"/>
    </xf>
    <xf numFmtId="0" fontId="13" fillId="0" borderId="21" xfId="34" applyFont="1" applyBorder="1" applyAlignment="1">
      <alignment horizontal="center" vertical="center"/>
    </xf>
    <xf numFmtId="0" fontId="14" fillId="0" borderId="21" xfId="34" applyFont="1" applyBorder="1" applyAlignment="1">
      <alignment horizontal="center" vertical="center" wrapText="1"/>
    </xf>
    <xf numFmtId="3" fontId="2" fillId="0" borderId="21" xfId="34" applyNumberFormat="1" applyFont="1" applyBorder="1" applyAlignment="1">
      <alignment horizontal="center" vertical="center"/>
    </xf>
    <xf numFmtId="3" fontId="13" fillId="0" borderId="21" xfId="34" applyNumberFormat="1" applyFont="1" applyBorder="1" applyAlignment="1">
      <alignment horizontal="center" vertical="center"/>
    </xf>
    <xf numFmtId="0" fontId="3" fillId="0" borderId="0" xfId="34" applyAlignment="1">
      <alignment vertical="center" wrapText="1"/>
    </xf>
    <xf numFmtId="0" fontId="17" fillId="0" borderId="227" xfId="2814" applyFont="1" applyBorder="1" applyAlignment="1">
      <alignment horizontal="center" vertical="center"/>
    </xf>
    <xf numFmtId="3" fontId="17" fillId="0" borderId="227" xfId="2814" applyNumberFormat="1" applyFont="1" applyBorder="1" applyAlignment="1">
      <alignment horizontal="center" vertical="center"/>
    </xf>
    <xf numFmtId="3" fontId="3" fillId="0" borderId="227" xfId="34" applyNumberFormat="1" applyBorder="1" applyAlignment="1">
      <alignment vertical="center"/>
    </xf>
    <xf numFmtId="0" fontId="3" fillId="0" borderId="0" xfId="34" applyAlignment="1">
      <alignment horizontal="center" vertical="center" wrapText="1"/>
    </xf>
    <xf numFmtId="3" fontId="3" fillId="0" borderId="227" xfId="34" applyNumberFormat="1" applyBorder="1" applyAlignment="1">
      <alignment horizontal="center" vertical="center"/>
    </xf>
    <xf numFmtId="2" fontId="3" fillId="0" borderId="21" xfId="2814" applyNumberFormat="1" applyBorder="1" applyAlignment="1">
      <alignment horizontal="center" vertical="center"/>
    </xf>
    <xf numFmtId="167" fontId="3" fillId="0" borderId="21" xfId="1" applyFont="1" applyBorder="1" applyAlignment="1">
      <alignment horizontal="right"/>
    </xf>
    <xf numFmtId="3" fontId="3" fillId="0" borderId="227" xfId="2814" applyNumberFormat="1" applyBorder="1" applyAlignment="1">
      <alignment horizontal="center" vertical="center"/>
    </xf>
    <xf numFmtId="0" fontId="3" fillId="0" borderId="265" xfId="5" applyBorder="1" applyAlignment="1">
      <alignment horizontal="center" vertical="center"/>
    </xf>
    <xf numFmtId="165" fontId="3" fillId="0" borderId="27" xfId="53863" applyFont="1" applyBorder="1" applyAlignment="1">
      <alignment horizontal="center" vertical="center"/>
    </xf>
    <xf numFmtId="0" fontId="2" fillId="0" borderId="21" xfId="1213" applyFont="1" applyBorder="1" applyAlignment="1">
      <alignment horizontal="center" vertical="center"/>
    </xf>
    <xf numFmtId="0" fontId="2" fillId="0" borderId="22" xfId="1213" applyFont="1" applyBorder="1" applyAlignment="1">
      <alignment horizontal="center" vertical="center"/>
    </xf>
    <xf numFmtId="0" fontId="13" fillId="0" borderId="21" xfId="1213" applyFont="1" applyBorder="1" applyAlignment="1">
      <alignment horizontal="center" vertical="center"/>
    </xf>
    <xf numFmtId="0" fontId="14" fillId="0" borderId="21" xfId="1213" applyFont="1" applyBorder="1" applyAlignment="1">
      <alignment horizontal="center" vertical="center" wrapText="1"/>
    </xf>
    <xf numFmtId="3" fontId="2" fillId="0" borderId="21" xfId="1213" applyNumberFormat="1" applyFont="1" applyBorder="1" applyAlignment="1">
      <alignment horizontal="center" vertical="center"/>
    </xf>
    <xf numFmtId="3" fontId="13" fillId="0" borderId="21" xfId="1213" applyNumberFormat="1" applyFont="1" applyBorder="1" applyAlignment="1">
      <alignment horizontal="center" vertical="center"/>
    </xf>
    <xf numFmtId="0" fontId="3" fillId="0" borderId="21" xfId="1213" applyBorder="1" applyAlignment="1">
      <alignment horizontal="center" vertical="center"/>
    </xf>
    <xf numFmtId="3" fontId="3" fillId="0" borderId="21" xfId="1213" applyNumberFormat="1" applyBorder="1" applyAlignment="1">
      <alignment horizontal="center" vertical="center"/>
    </xf>
    <xf numFmtId="218" fontId="3" fillId="0" borderId="21" xfId="1213" applyNumberFormat="1" applyBorder="1"/>
    <xf numFmtId="0" fontId="2" fillId="0" borderId="227" xfId="34" applyFont="1" applyBorder="1" applyAlignment="1">
      <alignment horizontal="center" vertical="center"/>
    </xf>
    <xf numFmtId="0" fontId="2" fillId="0" borderId="211" xfId="34" applyFont="1" applyBorder="1" applyAlignment="1">
      <alignment horizontal="center" vertical="center"/>
    </xf>
    <xf numFmtId="0" fontId="3" fillId="0" borderId="211" xfId="34" applyBorder="1" applyAlignment="1">
      <alignment horizontal="center" vertical="center"/>
    </xf>
    <xf numFmtId="167" fontId="3" fillId="0" borderId="211" xfId="1" applyFont="1" applyBorder="1"/>
    <xf numFmtId="167" fontId="3" fillId="0" borderId="211" xfId="1" applyFont="1" applyBorder="1" applyAlignment="1">
      <alignment vertical="center"/>
    </xf>
    <xf numFmtId="0" fontId="3" fillId="0" borderId="211" xfId="1235" applyBorder="1" applyAlignment="1">
      <alignment horizontal="center" vertical="center" wrapText="1"/>
    </xf>
    <xf numFmtId="2" fontId="3" fillId="0" borderId="211" xfId="1235" applyNumberFormat="1" applyBorder="1" applyAlignment="1">
      <alignment horizontal="center" vertical="center" wrapText="1"/>
    </xf>
    <xf numFmtId="167" fontId="3" fillId="0" borderId="211" xfId="1" applyFont="1" applyBorder="1" applyAlignment="1">
      <alignment horizontal="center" vertical="center" wrapText="1"/>
    </xf>
    <xf numFmtId="0" fontId="3" fillId="0" borderId="211" xfId="1235" applyBorder="1" applyAlignment="1">
      <alignment horizontal="center" vertical="center"/>
    </xf>
    <xf numFmtId="167" fontId="3" fillId="0" borderId="211" xfId="1" applyFont="1" applyBorder="1" applyAlignment="1">
      <alignment horizontal="center" vertical="center"/>
    </xf>
    <xf numFmtId="0" fontId="3" fillId="0" borderId="212" xfId="1235" applyBorder="1" applyAlignment="1">
      <alignment vertical="center"/>
    </xf>
    <xf numFmtId="0" fontId="3" fillId="0" borderId="3" xfId="1235" applyBorder="1" applyAlignment="1">
      <alignment vertical="center"/>
    </xf>
    <xf numFmtId="206" fontId="3" fillId="0" borderId="211" xfId="1235" applyNumberFormat="1" applyBorder="1" applyAlignment="1">
      <alignment horizontal="center" vertical="center" wrapText="1"/>
    </xf>
    <xf numFmtId="202" fontId="3" fillId="0" borderId="211" xfId="1235" applyNumberFormat="1" applyBorder="1" applyAlignment="1">
      <alignment horizontal="center" vertical="center"/>
    </xf>
    <xf numFmtId="167" fontId="3" fillId="0" borderId="21" xfId="1" applyFont="1" applyBorder="1"/>
    <xf numFmtId="0" fontId="2" fillId="0" borderId="212" xfId="34" applyFont="1" applyBorder="1" applyAlignment="1">
      <alignment horizontal="center" vertical="center"/>
    </xf>
    <xf numFmtId="0" fontId="13" fillId="0" borderId="211" xfId="34" applyFont="1" applyBorder="1" applyAlignment="1">
      <alignment horizontal="center" vertical="center"/>
    </xf>
    <xf numFmtId="0" fontId="14" fillId="0" borderId="211" xfId="34" applyFont="1" applyBorder="1" applyAlignment="1">
      <alignment horizontal="center" vertical="center" wrapText="1"/>
    </xf>
    <xf numFmtId="3" fontId="2" fillId="0" borderId="211" xfId="34" applyNumberFormat="1" applyFont="1" applyBorder="1" applyAlignment="1">
      <alignment horizontal="center" vertical="center"/>
    </xf>
    <xf numFmtId="3" fontId="13" fillId="0" borderId="211" xfId="34" applyNumberFormat="1" applyFont="1" applyBorder="1" applyAlignment="1">
      <alignment horizontal="center" vertical="center"/>
    </xf>
    <xf numFmtId="195" fontId="3" fillId="0" borderId="211" xfId="1" applyNumberFormat="1" applyFont="1" applyBorder="1" applyAlignment="1">
      <alignment horizontal="center" vertical="center"/>
    </xf>
    <xf numFmtId="2" fontId="3" fillId="0" borderId="211" xfId="34" applyNumberFormat="1" applyBorder="1" applyAlignment="1">
      <alignment horizontal="center" vertical="center"/>
    </xf>
    <xf numFmtId="0" fontId="2" fillId="0" borderId="7" xfId="5" applyFont="1" applyBorder="1" applyAlignment="1">
      <alignment horizontal="center" vertical="center"/>
    </xf>
    <xf numFmtId="170" fontId="49" fillId="0" borderId="8" xfId="0" applyNumberFormat="1" applyFont="1" applyBorder="1"/>
    <xf numFmtId="10" fontId="49" fillId="0" borderId="0" xfId="2815" applyNumberFormat="1" applyFont="1" applyFill="1"/>
    <xf numFmtId="170" fontId="49" fillId="0" borderId="0" xfId="1" applyNumberFormat="1" applyFont="1" applyFill="1"/>
    <xf numFmtId="175" fontId="50" fillId="0" borderId="0" xfId="6" applyFont="1" applyBorder="1"/>
    <xf numFmtId="180" fontId="53" fillId="0" borderId="24" xfId="8" applyFont="1" applyBorder="1" applyAlignment="1">
      <alignment horizontal="center" vertical="center"/>
    </xf>
    <xf numFmtId="44" fontId="2" fillId="31" borderId="7" xfId="53875" applyNumberFormat="1" applyFont="1" applyFill="1" applyBorder="1"/>
    <xf numFmtId="170" fontId="2" fillId="30" borderId="0" xfId="1094" applyFont="1" applyFill="1" applyAlignment="1">
      <alignment horizontal="center" vertical="center"/>
    </xf>
    <xf numFmtId="9" fontId="2" fillId="30" borderId="272" xfId="26" applyFont="1" applyFill="1" applyBorder="1" applyAlignment="1">
      <alignment horizontal="center" vertical="center" wrapText="1"/>
    </xf>
    <xf numFmtId="207" fontId="2" fillId="30" borderId="286" xfId="568" applyNumberFormat="1" applyFont="1" applyFill="1" applyBorder="1" applyAlignment="1">
      <alignment horizontal="center" vertical="center"/>
    </xf>
    <xf numFmtId="207" fontId="2" fillId="30" borderId="273" xfId="568" applyNumberFormat="1" applyFont="1" applyFill="1" applyBorder="1" applyAlignment="1">
      <alignment horizontal="center" vertical="center" wrapText="1"/>
    </xf>
    <xf numFmtId="191" fontId="2" fillId="30" borderId="268" xfId="568" applyNumberFormat="1" applyFont="1" applyFill="1" applyBorder="1" applyAlignment="1">
      <alignment horizontal="center" vertical="center"/>
    </xf>
    <xf numFmtId="10" fontId="2" fillId="30" borderId="290" xfId="53875" applyNumberFormat="1" applyFont="1" applyFill="1" applyBorder="1" applyAlignment="1">
      <alignment horizontal="center" vertical="center"/>
    </xf>
    <xf numFmtId="0" fontId="2" fillId="28" borderId="24" xfId="53875" applyFont="1" applyFill="1" applyBorder="1" applyAlignment="1">
      <alignment horizontal="left" vertical="center"/>
    </xf>
    <xf numFmtId="0" fontId="2" fillId="28" borderId="0" xfId="53875" applyFont="1" applyFill="1"/>
    <xf numFmtId="170" fontId="2" fillId="28" borderId="212" xfId="1094" applyFont="1" applyFill="1" applyBorder="1"/>
    <xf numFmtId="9" fontId="2" fillId="28" borderId="3" xfId="26" applyFont="1" applyFill="1" applyBorder="1"/>
    <xf numFmtId="10" fontId="2" fillId="28" borderId="290" xfId="568" applyNumberFormat="1" applyFont="1" applyFill="1" applyBorder="1" applyAlignment="1">
      <alignment horizontal="center" vertical="center"/>
    </xf>
    <xf numFmtId="0" fontId="2" fillId="28" borderId="277" xfId="53875" applyFont="1" applyFill="1" applyBorder="1" applyAlignment="1">
      <alignment horizontal="left" vertical="center"/>
    </xf>
    <xf numFmtId="170" fontId="3" fillId="28" borderId="274" xfId="1094" applyFont="1" applyFill="1" applyBorder="1"/>
    <xf numFmtId="9" fontId="3" fillId="28" borderId="8" xfId="26" applyFont="1" applyFill="1" applyBorder="1"/>
    <xf numFmtId="191" fontId="3" fillId="28" borderId="8" xfId="568" applyNumberFormat="1" applyFont="1" applyFill="1" applyBorder="1" applyAlignment="1">
      <alignment vertical="center"/>
    </xf>
    <xf numFmtId="191" fontId="3" fillId="28" borderId="269" xfId="568" applyNumberFormat="1" applyFont="1" applyFill="1" applyBorder="1" applyAlignment="1">
      <alignment horizontal="center" vertical="center"/>
    </xf>
    <xf numFmtId="170" fontId="2" fillId="28" borderId="297" xfId="1094" applyFont="1" applyFill="1" applyBorder="1" applyAlignment="1">
      <alignment horizontal="center" vertical="center" wrapText="1"/>
    </xf>
    <xf numFmtId="10" fontId="2" fillId="28" borderId="299" xfId="53875" applyNumberFormat="1" applyFont="1" applyFill="1" applyBorder="1" applyAlignment="1">
      <alignment horizontal="center" vertical="center"/>
    </xf>
    <xf numFmtId="0" fontId="3" fillId="28" borderId="277" xfId="53875" applyFill="1" applyBorder="1" applyAlignment="1">
      <alignment horizontal="center" vertical="center"/>
    </xf>
    <xf numFmtId="0" fontId="3" fillId="28" borderId="269" xfId="53875" applyFill="1" applyBorder="1" applyAlignment="1">
      <alignment horizontal="left" vertical="center"/>
    </xf>
    <xf numFmtId="170" fontId="3" fillId="28" borderId="268" xfId="1094" applyFont="1" applyFill="1" applyBorder="1" applyAlignment="1">
      <alignment horizontal="center" vertical="center"/>
    </xf>
    <xf numFmtId="9" fontId="3" fillId="28" borderId="268" xfId="26" applyFont="1" applyFill="1" applyBorder="1" applyAlignment="1">
      <alignment horizontal="center" vertical="center"/>
    </xf>
    <xf numFmtId="9" fontId="3" fillId="28" borderId="268" xfId="2815" applyFont="1" applyFill="1" applyBorder="1" applyAlignment="1">
      <alignment horizontal="center" vertical="center"/>
    </xf>
    <xf numFmtId="2" fontId="3" fillId="28" borderId="268" xfId="568" applyNumberFormat="1" applyFont="1" applyFill="1" applyBorder="1" applyAlignment="1">
      <alignment horizontal="center" vertical="center"/>
    </xf>
    <xf numFmtId="170" fontId="3" fillId="28" borderId="211" xfId="1094" applyFont="1" applyFill="1" applyBorder="1" applyAlignment="1">
      <alignment horizontal="center" vertical="center"/>
    </xf>
    <xf numFmtId="10" fontId="3" fillId="28" borderId="300" xfId="568" applyNumberFormat="1" applyFont="1" applyFill="1" applyBorder="1"/>
    <xf numFmtId="170" fontId="3" fillId="28" borderId="227" xfId="1094" applyFont="1" applyFill="1" applyBorder="1" applyAlignment="1">
      <alignment horizontal="center" vertical="center"/>
    </xf>
    <xf numFmtId="170" fontId="3" fillId="28" borderId="274" xfId="1094" applyFont="1" applyFill="1" applyBorder="1" applyAlignment="1">
      <alignment horizontal="center" vertical="center"/>
    </xf>
    <xf numFmtId="0" fontId="3" fillId="28" borderId="277" xfId="53875" applyFill="1" applyBorder="1" applyAlignment="1">
      <alignment horizontal="left" vertical="center"/>
    </xf>
    <xf numFmtId="9" fontId="3" fillId="28" borderId="8" xfId="2815" applyFont="1" applyFill="1" applyBorder="1" applyAlignment="1">
      <alignment horizontal="center" vertical="center"/>
    </xf>
    <xf numFmtId="2" fontId="3" fillId="28" borderId="269" xfId="568" applyNumberFormat="1" applyFont="1" applyFill="1" applyBorder="1" applyAlignment="1">
      <alignment horizontal="center" vertical="center"/>
    </xf>
    <xf numFmtId="170" fontId="3" fillId="28" borderId="342" xfId="1094" applyFont="1" applyFill="1" applyBorder="1" applyAlignment="1">
      <alignment horizontal="center" vertical="center"/>
    </xf>
    <xf numFmtId="0" fontId="3" fillId="28" borderId="213" xfId="53875" applyFill="1" applyBorder="1" applyAlignment="1">
      <alignment horizontal="left" vertical="center"/>
    </xf>
    <xf numFmtId="0" fontId="3" fillId="0" borderId="290" xfId="53875" applyBorder="1"/>
    <xf numFmtId="0" fontId="3" fillId="28" borderId="213" xfId="53875" applyFill="1" applyBorder="1" applyAlignment="1">
      <alignment horizontal="left" vertical="center" wrapText="1"/>
    </xf>
    <xf numFmtId="0" fontId="3" fillId="0" borderId="300" xfId="53875" applyBorder="1"/>
    <xf numFmtId="0" fontId="2" fillId="28" borderId="362" xfId="53875" applyFont="1" applyFill="1" applyBorder="1" applyAlignment="1">
      <alignment horizontal="left" vertical="center"/>
    </xf>
    <xf numFmtId="0" fontId="2" fillId="28" borderId="2" xfId="53875" applyFont="1" applyFill="1" applyBorder="1"/>
    <xf numFmtId="170" fontId="2" fillId="28" borderId="342" xfId="1094" applyFont="1" applyFill="1" applyBorder="1" applyAlignment="1">
      <alignment horizontal="center" vertical="center" wrapText="1"/>
    </xf>
    <xf numFmtId="10" fontId="2" fillId="28" borderId="300" xfId="53875" applyNumberFormat="1" applyFont="1" applyFill="1" applyBorder="1" applyAlignment="1">
      <alignment horizontal="center" vertical="center"/>
    </xf>
    <xf numFmtId="0" fontId="3" fillId="28" borderId="213" xfId="53875" applyFill="1" applyBorder="1" applyAlignment="1">
      <alignment horizontal="left" vertical="top" wrapText="1"/>
    </xf>
    <xf numFmtId="10" fontId="3" fillId="28" borderId="290" xfId="568" applyNumberFormat="1" applyFont="1" applyFill="1" applyBorder="1"/>
    <xf numFmtId="10" fontId="3" fillId="28" borderId="268" xfId="26" applyNumberFormat="1" applyFont="1" applyFill="1" applyBorder="1" applyAlignment="1">
      <alignment horizontal="center" vertical="center"/>
    </xf>
    <xf numFmtId="0" fontId="3" fillId="28" borderId="211" xfId="53875" applyFill="1" applyBorder="1" applyAlignment="1">
      <alignment horizontal="center" vertical="center"/>
    </xf>
    <xf numFmtId="0" fontId="3" fillId="28" borderId="213" xfId="53875" applyFill="1" applyBorder="1" applyAlignment="1">
      <alignment vertical="center" wrapText="1"/>
    </xf>
    <xf numFmtId="204" fontId="3" fillId="28" borderId="339" xfId="1094" applyNumberFormat="1" applyFont="1" applyFill="1" applyBorder="1" applyAlignment="1">
      <alignment horizontal="center" vertical="center"/>
    </xf>
    <xf numFmtId="2" fontId="3" fillId="28" borderId="211" xfId="568" applyNumberFormat="1" applyFont="1" applyFill="1" applyBorder="1" applyAlignment="1">
      <alignment horizontal="center" vertical="center"/>
    </xf>
    <xf numFmtId="9" fontId="3" fillId="28" borderId="211" xfId="26" applyFont="1" applyFill="1" applyBorder="1" applyAlignment="1">
      <alignment horizontal="center" vertical="center"/>
    </xf>
    <xf numFmtId="10" fontId="3" fillId="28" borderId="211" xfId="26" applyNumberFormat="1" applyFont="1" applyFill="1" applyBorder="1" applyAlignment="1">
      <alignment horizontal="center" vertical="center"/>
    </xf>
    <xf numFmtId="0" fontId="3" fillId="0" borderId="27" xfId="53875" applyBorder="1"/>
    <xf numFmtId="10" fontId="2" fillId="28" borderId="13" xfId="26" applyNumberFormat="1" applyFont="1" applyFill="1" applyBorder="1" applyAlignment="1">
      <alignment horizontal="center" vertical="center"/>
    </xf>
    <xf numFmtId="0" fontId="3" fillId="28" borderId="301" xfId="53875" applyFill="1" applyBorder="1" applyAlignment="1">
      <alignment horizontal="left" vertical="center"/>
    </xf>
    <xf numFmtId="0" fontId="3" fillId="28" borderId="296" xfId="53875" applyFill="1" applyBorder="1"/>
    <xf numFmtId="10" fontId="2" fillId="31" borderId="7" xfId="26" applyNumberFormat="1" applyFont="1" applyFill="1" applyBorder="1" applyAlignment="1">
      <alignment horizontal="center" vertical="center"/>
    </xf>
    <xf numFmtId="167" fontId="19" fillId="0" borderId="0" xfId="1" applyFont="1"/>
    <xf numFmtId="165" fontId="3" fillId="0" borderId="7" xfId="53863" applyFont="1" applyBorder="1"/>
    <xf numFmtId="165" fontId="50" fillId="0" borderId="7" xfId="53863" applyFont="1" applyBorder="1"/>
    <xf numFmtId="2" fontId="3" fillId="0" borderId="7" xfId="5" applyNumberFormat="1" applyBorder="1" applyAlignment="1">
      <alignment horizontal="center" vertical="center"/>
    </xf>
    <xf numFmtId="165" fontId="50" fillId="0" borderId="7" xfId="53863" applyFont="1" applyBorder="1" applyAlignment="1">
      <alignment horizontal="center" vertical="center"/>
    </xf>
    <xf numFmtId="180" fontId="2" fillId="0" borderId="7" xfId="5" applyNumberFormat="1" applyFont="1" applyBorder="1" applyAlignment="1">
      <alignment horizontal="center"/>
    </xf>
    <xf numFmtId="202" fontId="3" fillId="0" borderId="27" xfId="5" applyNumberFormat="1" applyBorder="1" applyAlignment="1">
      <alignment horizontal="center" vertical="center"/>
    </xf>
    <xf numFmtId="10" fontId="3" fillId="0" borderId="266" xfId="2815" applyNumberFormat="1" applyFont="1" applyBorder="1" applyAlignment="1">
      <alignment horizontal="center"/>
    </xf>
    <xf numFmtId="204" fontId="58" fillId="28" borderId="0" xfId="53864" applyNumberFormat="1" applyFont="1" applyFill="1" applyBorder="1" applyAlignment="1">
      <alignment horizontal="right" vertical="center"/>
    </xf>
    <xf numFmtId="217" fontId="49" fillId="0" borderId="0" xfId="2815" applyNumberFormat="1" applyFont="1" applyAlignment="1">
      <alignment horizontal="center" vertical="center" wrapText="1"/>
    </xf>
    <xf numFmtId="10" fontId="57" fillId="36" borderId="0" xfId="2815" applyNumberFormat="1" applyFont="1" applyFill="1" applyAlignment="1">
      <alignment horizontal="center" vertical="center" wrapText="1"/>
    </xf>
    <xf numFmtId="219" fontId="49" fillId="0" borderId="0" xfId="2815" applyNumberFormat="1" applyFont="1" applyAlignment="1">
      <alignment horizontal="center" vertical="center" wrapText="1"/>
    </xf>
    <xf numFmtId="220" fontId="49" fillId="0" borderId="0" xfId="2815" applyNumberFormat="1" applyFont="1"/>
    <xf numFmtId="221" fontId="49" fillId="0" borderId="0" xfId="2815" applyNumberFormat="1" applyFont="1"/>
    <xf numFmtId="170" fontId="66" fillId="28" borderId="0" xfId="53864" applyFont="1" applyFill="1" applyBorder="1" applyAlignment="1">
      <alignment horizontal="center" vertical="center"/>
    </xf>
    <xf numFmtId="167" fontId="57" fillId="0" borderId="0" xfId="1" applyFont="1" applyBorder="1" applyAlignment="1">
      <alignment horizontal="center" vertical="center" wrapText="1"/>
    </xf>
    <xf numFmtId="167" fontId="49" fillId="0" borderId="0" xfId="1" applyFont="1" applyBorder="1" applyAlignment="1">
      <alignment horizontal="center" vertical="center"/>
    </xf>
    <xf numFmtId="0" fontId="49" fillId="0" borderId="0" xfId="0" applyFont="1" applyAlignment="1">
      <alignment vertical="center" wrapText="1"/>
    </xf>
    <xf numFmtId="0" fontId="74" fillId="0" borderId="0" xfId="1213" applyFont="1" applyAlignment="1">
      <alignment vertical="center" wrapText="1"/>
    </xf>
    <xf numFmtId="4" fontId="74" fillId="0" borderId="0" xfId="1213" applyNumberFormat="1" applyFont="1" applyAlignment="1">
      <alignment vertical="center" wrapText="1"/>
    </xf>
    <xf numFmtId="170" fontId="49" fillId="36" borderId="24" xfId="0" applyNumberFormat="1" applyFont="1" applyFill="1" applyBorder="1" applyAlignment="1">
      <alignment vertical="center"/>
    </xf>
    <xf numFmtId="0" fontId="49" fillId="36" borderId="0" xfId="0" applyFont="1" applyFill="1"/>
    <xf numFmtId="204" fontId="49" fillId="36" borderId="0" xfId="0" applyNumberFormat="1" applyFont="1" applyFill="1"/>
    <xf numFmtId="0" fontId="57" fillId="36" borderId="24" xfId="0" applyFont="1" applyFill="1" applyBorder="1" applyAlignment="1">
      <alignment vertical="center" wrapText="1"/>
    </xf>
    <xf numFmtId="167" fontId="57" fillId="36" borderId="0" xfId="1" applyFont="1" applyFill="1" applyAlignment="1">
      <alignment horizontal="left" vertical="center"/>
    </xf>
    <xf numFmtId="204" fontId="61" fillId="0" borderId="0" xfId="0" applyNumberFormat="1" applyFont="1"/>
    <xf numFmtId="0" fontId="58" fillId="0" borderId="0" xfId="0" applyFont="1" applyAlignment="1">
      <alignment vertical="center" wrapText="1"/>
    </xf>
    <xf numFmtId="44" fontId="61" fillId="0" borderId="0" xfId="0" applyNumberFormat="1" applyFont="1"/>
    <xf numFmtId="10" fontId="61" fillId="0" borderId="0" xfId="2815" applyNumberFormat="1" applyFont="1"/>
    <xf numFmtId="44" fontId="58" fillId="0" borderId="0" xfId="0" applyNumberFormat="1" applyFont="1" applyAlignment="1">
      <alignment vertical="center" wrapText="1"/>
    </xf>
    <xf numFmtId="217" fontId="58" fillId="0" borderId="0" xfId="2815" applyNumberFormat="1" applyFont="1" applyAlignment="1">
      <alignment vertical="center" wrapText="1"/>
    </xf>
    <xf numFmtId="167" fontId="61" fillId="0" borderId="0" xfId="1" applyFont="1"/>
    <xf numFmtId="0" fontId="58" fillId="36" borderId="0" xfId="0" applyFont="1" applyFill="1" applyAlignment="1">
      <alignment vertical="center" wrapText="1"/>
    </xf>
    <xf numFmtId="170" fontId="49" fillId="36" borderId="0" xfId="0" applyNumberFormat="1" applyFont="1" applyFill="1"/>
    <xf numFmtId="170" fontId="57" fillId="0" borderId="0" xfId="0" applyNumberFormat="1" applyFont="1" applyAlignment="1">
      <alignment vertical="center" wrapText="1"/>
    </xf>
    <xf numFmtId="170" fontId="49" fillId="40" borderId="0" xfId="0" applyNumberFormat="1" applyFont="1" applyFill="1"/>
    <xf numFmtId="170" fontId="57" fillId="0" borderId="0" xfId="0" applyNumberFormat="1" applyFont="1"/>
    <xf numFmtId="204" fontId="57" fillId="0" borderId="0" xfId="0" applyNumberFormat="1" applyFont="1" applyAlignment="1">
      <alignment vertical="center" wrapText="1"/>
    </xf>
    <xf numFmtId="204" fontId="58" fillId="28" borderId="5" xfId="53864" applyNumberFormat="1" applyFont="1" applyFill="1" applyBorder="1" applyAlignment="1">
      <alignment horizontal="center" vertical="center"/>
    </xf>
    <xf numFmtId="204" fontId="58" fillId="28" borderId="6" xfId="53864" applyNumberFormat="1" applyFont="1" applyFill="1" applyBorder="1" applyAlignment="1">
      <alignment horizontal="center" vertical="center"/>
    </xf>
    <xf numFmtId="204" fontId="58" fillId="28" borderId="26" xfId="53864" applyNumberFormat="1" applyFont="1" applyFill="1" applyBorder="1" applyAlignment="1">
      <alignment horizontal="center" vertical="center"/>
    </xf>
    <xf numFmtId="204" fontId="58" fillId="28" borderId="5" xfId="53864" applyNumberFormat="1" applyFont="1" applyFill="1" applyBorder="1" applyAlignment="1">
      <alignment horizontal="right" vertical="center"/>
    </xf>
    <xf numFmtId="204" fontId="58" fillId="28" borderId="6" xfId="53864" applyNumberFormat="1" applyFont="1" applyFill="1" applyBorder="1" applyAlignment="1">
      <alignment horizontal="right" vertical="center"/>
    </xf>
    <xf numFmtId="204" fontId="58" fillId="28" borderId="26" xfId="53864" applyNumberFormat="1" applyFont="1" applyFill="1" applyBorder="1" applyAlignment="1">
      <alignment horizontal="right" vertical="center"/>
    </xf>
    <xf numFmtId="167" fontId="61" fillId="0" borderId="227" xfId="1" applyFont="1" applyBorder="1" applyAlignment="1">
      <alignment horizontal="center" vertical="center" wrapText="1"/>
    </xf>
    <xf numFmtId="204" fontId="58" fillId="28" borderId="24" xfId="53864" applyNumberFormat="1" applyFont="1" applyFill="1" applyBorder="1" applyAlignment="1">
      <alignment horizontal="right" vertical="center"/>
    </xf>
    <xf numFmtId="204" fontId="58" fillId="28" borderId="0" xfId="53864" applyNumberFormat="1" applyFont="1" applyFill="1" applyBorder="1" applyAlignment="1">
      <alignment horizontal="right" vertical="center"/>
    </xf>
    <xf numFmtId="204" fontId="58" fillId="28" borderId="27" xfId="53864" applyNumberFormat="1" applyFont="1" applyFill="1" applyBorder="1" applyAlignment="1">
      <alignment horizontal="right" vertical="center"/>
    </xf>
    <xf numFmtId="0" fontId="49" fillId="0" borderId="265" xfId="0" applyFont="1" applyBorder="1" applyAlignment="1">
      <alignment horizontal="center" vertical="center" wrapText="1"/>
    </xf>
    <xf numFmtId="0" fontId="49" fillId="0" borderId="266" xfId="0" applyFont="1" applyBorder="1" applyAlignment="1">
      <alignment horizontal="center" vertical="center" wrapText="1"/>
    </xf>
    <xf numFmtId="0" fontId="49" fillId="0" borderId="284" xfId="0" applyFont="1" applyBorder="1" applyAlignment="1">
      <alignment horizontal="center" vertical="center" wrapText="1"/>
    </xf>
    <xf numFmtId="0" fontId="61" fillId="0" borderId="215" xfId="0" applyFont="1" applyBorder="1" applyAlignment="1">
      <alignment horizontal="center" vertical="center" wrapText="1"/>
    </xf>
    <xf numFmtId="0" fontId="61" fillId="0" borderId="216" xfId="0" applyFont="1" applyBorder="1" applyAlignment="1">
      <alignment horizontal="center" vertical="center" wrapText="1"/>
    </xf>
    <xf numFmtId="0" fontId="61" fillId="0" borderId="217" xfId="0" applyFont="1" applyBorder="1" applyAlignment="1">
      <alignment horizontal="center" vertical="center" wrapText="1"/>
    </xf>
    <xf numFmtId="170" fontId="61" fillId="0" borderId="265" xfId="0" applyNumberFormat="1" applyFont="1" applyBorder="1" applyAlignment="1">
      <alignment horizontal="center" vertical="center" wrapText="1"/>
    </xf>
    <xf numFmtId="170" fontId="61" fillId="0" borderId="266" xfId="0" applyNumberFormat="1" applyFont="1" applyBorder="1" applyAlignment="1">
      <alignment horizontal="center" vertical="center" wrapText="1"/>
    </xf>
    <xf numFmtId="170" fontId="61" fillId="0" borderId="284" xfId="0" applyNumberFormat="1" applyFont="1" applyBorder="1" applyAlignment="1">
      <alignment horizontal="center" vertical="center" wrapText="1"/>
    </xf>
    <xf numFmtId="0" fontId="63" fillId="0" borderId="281" xfId="1213" applyFont="1" applyBorder="1" applyAlignment="1">
      <alignment horizontal="center" vertical="center" wrapText="1"/>
    </xf>
    <xf numFmtId="0" fontId="63" fillId="0" borderId="282" xfId="1213" applyFont="1" applyBorder="1" applyAlignment="1">
      <alignment horizontal="center" vertical="center" wrapText="1"/>
    </xf>
    <xf numFmtId="0" fontId="63" fillId="0" borderId="283" xfId="1213" applyFont="1" applyBorder="1" applyAlignment="1">
      <alignment horizontal="center" vertical="center" wrapText="1"/>
    </xf>
    <xf numFmtId="4" fontId="63" fillId="0" borderId="5" xfId="1213" applyNumberFormat="1" applyFont="1" applyBorder="1" applyAlignment="1">
      <alignment horizontal="center" vertical="center" wrapText="1"/>
    </xf>
    <xf numFmtId="4" fontId="63" fillId="0" borderId="6" xfId="1213" applyNumberFormat="1" applyFont="1" applyBorder="1" applyAlignment="1">
      <alignment horizontal="center" vertical="center" wrapText="1"/>
    </xf>
    <xf numFmtId="4" fontId="63" fillId="0" borderId="26" xfId="1213" applyNumberFormat="1" applyFont="1" applyBorder="1" applyAlignment="1">
      <alignment horizontal="center" vertical="center" wrapText="1"/>
    </xf>
    <xf numFmtId="0" fontId="58" fillId="35" borderId="319" xfId="1687" applyFont="1" applyFill="1" applyBorder="1" applyAlignment="1">
      <alignment horizontal="center" vertical="center"/>
    </xf>
    <xf numFmtId="0" fontId="58" fillId="35" borderId="320" xfId="1687" applyFont="1" applyFill="1" applyBorder="1" applyAlignment="1">
      <alignment horizontal="center" vertical="center"/>
    </xf>
    <xf numFmtId="0" fontId="58" fillId="35" borderId="321" xfId="1687" applyFont="1" applyFill="1" applyBorder="1" applyAlignment="1">
      <alignment horizontal="center" vertical="center"/>
    </xf>
    <xf numFmtId="204" fontId="58" fillId="28" borderId="215" xfId="53864" applyNumberFormat="1" applyFont="1" applyFill="1" applyBorder="1" applyAlignment="1">
      <alignment horizontal="right" vertical="center"/>
    </xf>
    <xf numFmtId="204" fontId="58" fillId="28" borderId="216" xfId="53864" applyNumberFormat="1" applyFont="1" applyFill="1" applyBorder="1" applyAlignment="1">
      <alignment horizontal="right" vertical="center"/>
    </xf>
    <xf numFmtId="204" fontId="58" fillId="28" borderId="217" xfId="53864" applyNumberFormat="1" applyFont="1" applyFill="1" applyBorder="1" applyAlignment="1">
      <alignment horizontal="right" vertical="center"/>
    </xf>
    <xf numFmtId="0" fontId="58" fillId="35" borderId="22" xfId="1687" applyFont="1" applyFill="1" applyBorder="1" applyAlignment="1">
      <alignment horizontal="center" vertical="center"/>
    </xf>
    <xf numFmtId="0" fontId="58" fillId="35" borderId="345" xfId="1687" applyFont="1" applyFill="1" applyBorder="1" applyAlignment="1">
      <alignment horizontal="center" vertical="center"/>
    </xf>
    <xf numFmtId="0" fontId="58" fillId="35" borderId="23" xfId="1687" applyFont="1" applyFill="1" applyBorder="1" applyAlignment="1">
      <alignment horizontal="center" vertical="center"/>
    </xf>
    <xf numFmtId="0" fontId="49" fillId="0" borderId="24" xfId="0" applyFont="1" applyBorder="1"/>
    <xf numFmtId="0" fontId="49" fillId="0" borderId="0" xfId="0" applyFont="1"/>
    <xf numFmtId="0" fontId="61" fillId="0" borderId="215" xfId="0" applyFont="1" applyBorder="1" applyAlignment="1">
      <alignment horizontal="center"/>
    </xf>
    <xf numFmtId="0" fontId="61" fillId="0" borderId="216" xfId="0" applyFont="1" applyBorder="1" applyAlignment="1">
      <alignment horizontal="center"/>
    </xf>
    <xf numFmtId="0" fontId="61" fillId="0" borderId="217" xfId="0" applyFont="1" applyBorder="1" applyAlignment="1">
      <alignment horizontal="center"/>
    </xf>
    <xf numFmtId="0" fontId="61" fillId="0" borderId="211" xfId="0" applyFont="1" applyBorder="1" applyAlignment="1">
      <alignment horizontal="center"/>
    </xf>
    <xf numFmtId="0" fontId="61" fillId="0" borderId="212" xfId="0" applyFont="1" applyBorder="1" applyAlignment="1">
      <alignment horizontal="center"/>
    </xf>
    <xf numFmtId="0" fontId="61" fillId="0" borderId="3" xfId="0" applyFont="1" applyBorder="1" applyAlignment="1">
      <alignment horizontal="center"/>
    </xf>
    <xf numFmtId="0" fontId="61" fillId="0" borderId="213" xfId="0" applyFont="1" applyBorder="1" applyAlignment="1">
      <alignment horizontal="center"/>
    </xf>
    <xf numFmtId="0" fontId="3" fillId="0" borderId="215" xfId="5" applyBorder="1" applyAlignment="1">
      <alignment horizontal="center" vertical="center"/>
    </xf>
    <xf numFmtId="0" fontId="3" fillId="0" borderId="216" xfId="5" applyBorder="1" applyAlignment="1">
      <alignment horizontal="center" vertical="center"/>
    </xf>
    <xf numFmtId="0" fontId="3" fillId="0" borderId="217" xfId="5" applyBorder="1" applyAlignment="1">
      <alignment horizontal="center" vertical="center"/>
    </xf>
    <xf numFmtId="0" fontId="3" fillId="0" borderId="24" xfId="5" applyBorder="1" applyAlignment="1">
      <alignment horizontal="center" vertical="center"/>
    </xf>
    <xf numFmtId="0" fontId="3" fillId="0" borderId="0" xfId="5" applyAlignment="1">
      <alignment horizontal="center" vertical="center"/>
    </xf>
    <xf numFmtId="0" fontId="3" fillId="0" borderId="27" xfId="5" applyBorder="1" applyAlignment="1">
      <alignment horizontal="center" vertical="center"/>
    </xf>
    <xf numFmtId="0" fontId="3" fillId="0" borderId="292" xfId="5" applyBorder="1" applyAlignment="1">
      <alignment horizontal="center" vertical="center"/>
    </xf>
    <xf numFmtId="0" fontId="3" fillId="0" borderId="293" xfId="5" applyBorder="1" applyAlignment="1">
      <alignment horizontal="center" vertical="center"/>
    </xf>
    <xf numFmtId="0" fontId="3" fillId="0" borderId="294" xfId="5" applyBorder="1" applyAlignment="1">
      <alignment horizontal="center" vertical="center"/>
    </xf>
    <xf numFmtId="0" fontId="50" fillId="29" borderId="5" xfId="5" applyFont="1" applyFill="1" applyBorder="1" applyAlignment="1">
      <alignment horizontal="left" vertical="center" wrapText="1"/>
    </xf>
    <xf numFmtId="0" fontId="50" fillId="29" borderId="6" xfId="5" applyFont="1" applyFill="1" applyBorder="1" applyAlignment="1">
      <alignment horizontal="left" vertical="center" wrapText="1"/>
    </xf>
    <xf numFmtId="0" fontId="50" fillId="29" borderId="216" xfId="5" applyFont="1" applyFill="1" applyBorder="1" applyAlignment="1">
      <alignment horizontal="left" vertical="center" wrapText="1"/>
    </xf>
    <xf numFmtId="0" fontId="50" fillId="29" borderId="26" xfId="5" applyFont="1" applyFill="1" applyBorder="1" applyAlignment="1">
      <alignment horizontal="left" vertical="center" wrapText="1"/>
    </xf>
    <xf numFmtId="2" fontId="50" fillId="29" borderId="5" xfId="5" applyNumberFormat="1" applyFont="1" applyFill="1" applyBorder="1" applyAlignment="1">
      <alignment horizontal="left" vertical="center" wrapText="1"/>
    </xf>
    <xf numFmtId="0" fontId="3" fillId="0" borderId="281" xfId="5" applyBorder="1" applyAlignment="1">
      <alignment horizontal="center" vertical="center"/>
    </xf>
    <xf numFmtId="0" fontId="3" fillId="0" borderId="282" xfId="5" applyBorder="1" applyAlignment="1">
      <alignment horizontal="center" vertical="center"/>
    </xf>
    <xf numFmtId="0" fontId="53" fillId="0" borderId="6" xfId="5" applyFont="1" applyBorder="1" applyAlignment="1">
      <alignment horizontal="left"/>
    </xf>
    <xf numFmtId="0" fontId="3" fillId="0" borderId="283" xfId="5" applyBorder="1" applyAlignment="1">
      <alignment horizontal="center" vertical="center"/>
    </xf>
    <xf numFmtId="0" fontId="53" fillId="0" borderId="5" xfId="5" applyFont="1" applyBorder="1" applyAlignment="1">
      <alignment horizontal="left"/>
    </xf>
    <xf numFmtId="0" fontId="53" fillId="0" borderId="5" xfId="5" applyFont="1" applyBorder="1" applyAlignment="1">
      <alignment horizontal="left" vertical="center" wrapText="1"/>
    </xf>
    <xf numFmtId="0" fontId="53" fillId="0" borderId="6" xfId="5" applyFont="1" applyBorder="1" applyAlignment="1">
      <alignment horizontal="left" vertical="center" wrapText="1"/>
    </xf>
    <xf numFmtId="0" fontId="92" fillId="0" borderId="10" xfId="5" applyFont="1" applyBorder="1" applyAlignment="1">
      <alignment horizontal="center" vertical="center" wrapText="1"/>
    </xf>
    <xf numFmtId="0" fontId="92" fillId="0" borderId="12" xfId="5" applyFont="1" applyBorder="1" applyAlignment="1">
      <alignment horizontal="center" vertical="center" wrapText="1"/>
    </xf>
    <xf numFmtId="0" fontId="92" fillId="0" borderId="277" xfId="5" applyFont="1" applyBorder="1" applyAlignment="1">
      <alignment horizontal="center" vertical="center" wrapText="1"/>
    </xf>
    <xf numFmtId="0" fontId="92" fillId="0" borderId="25" xfId="5" applyFont="1" applyBorder="1" applyAlignment="1">
      <alignment horizontal="center" vertical="center" wrapText="1"/>
    </xf>
    <xf numFmtId="0" fontId="92" fillId="0" borderId="278" xfId="5" applyFont="1" applyBorder="1" applyAlignment="1">
      <alignment horizontal="center" vertical="center" wrapText="1"/>
    </xf>
    <xf numFmtId="0" fontId="92" fillId="0" borderId="279" xfId="5" applyFont="1" applyBorder="1" applyAlignment="1">
      <alignment horizontal="center" vertical="center" wrapText="1"/>
    </xf>
    <xf numFmtId="4" fontId="92" fillId="0" borderId="9" xfId="5" applyNumberFormat="1" applyFont="1" applyBorder="1" applyAlignment="1">
      <alignment horizontal="center" vertical="center" wrapText="1"/>
    </xf>
    <xf numFmtId="0" fontId="92" fillId="0" borderId="275" xfId="5" applyFont="1" applyBorder="1" applyAlignment="1">
      <alignment horizontal="center" vertical="center" wrapText="1"/>
    </xf>
    <xf numFmtId="0" fontId="92" fillId="0" borderId="276" xfId="5" applyFont="1" applyBorder="1" applyAlignment="1">
      <alignment horizontal="center" vertical="center" wrapText="1"/>
    </xf>
    <xf numFmtId="0" fontId="3" fillId="0" borderId="10" xfId="5" applyBorder="1" applyAlignment="1">
      <alignment horizontal="center"/>
    </xf>
    <xf numFmtId="0" fontId="3" fillId="0" borderId="12" xfId="5" applyBorder="1" applyAlignment="1">
      <alignment horizontal="center"/>
    </xf>
    <xf numFmtId="0" fontId="3" fillId="0" borderId="277" xfId="5" applyBorder="1" applyAlignment="1">
      <alignment horizontal="center"/>
    </xf>
    <xf numFmtId="0" fontId="3" fillId="0" borderId="25" xfId="5" applyBorder="1" applyAlignment="1">
      <alignment horizontal="center"/>
    </xf>
    <xf numFmtId="0" fontId="3" fillId="0" borderId="278" xfId="5" applyBorder="1" applyAlignment="1">
      <alignment horizontal="center"/>
    </xf>
    <xf numFmtId="0" fontId="3" fillId="0" borderId="279" xfId="5" applyBorder="1" applyAlignment="1">
      <alignment horizontal="center"/>
    </xf>
    <xf numFmtId="0" fontId="92" fillId="0" borderId="9" xfId="5" applyFont="1" applyBorder="1" applyAlignment="1">
      <alignment horizontal="center" vertical="center" wrapText="1"/>
    </xf>
    <xf numFmtId="0" fontId="53" fillId="0" borderId="292" xfId="5" applyFont="1" applyBorder="1" applyAlignment="1">
      <alignment horizontal="left" vertical="center" wrapText="1"/>
    </xf>
    <xf numFmtId="0" fontId="53" fillId="0" borderId="293" xfId="5" applyFont="1" applyBorder="1" applyAlignment="1">
      <alignment horizontal="left" vertical="center" wrapText="1"/>
    </xf>
    <xf numFmtId="0" fontId="53" fillId="0" borderId="294" xfId="5" applyFont="1" applyBorder="1" applyAlignment="1">
      <alignment horizontal="left" vertical="center" wrapText="1"/>
    </xf>
    <xf numFmtId="0" fontId="48" fillId="0" borderId="5" xfId="5" applyFont="1" applyBorder="1" applyAlignment="1">
      <alignment horizontal="left" vertical="center" wrapText="1"/>
    </xf>
    <xf numFmtId="0" fontId="48" fillId="0" borderId="6" xfId="5" applyFont="1" applyBorder="1" applyAlignment="1">
      <alignment horizontal="left" vertical="center" wrapText="1"/>
    </xf>
    <xf numFmtId="0" fontId="52" fillId="0" borderId="10" xfId="5" applyFont="1" applyBorder="1" applyAlignment="1">
      <alignment horizontal="center" vertical="center" wrapText="1"/>
    </xf>
    <xf numFmtId="0" fontId="52" fillId="0" borderId="12" xfId="5" applyFont="1" applyBorder="1" applyAlignment="1">
      <alignment horizontal="center" vertical="center" wrapText="1"/>
    </xf>
    <xf numFmtId="0" fontId="52" fillId="0" borderId="278" xfId="5" applyFont="1" applyBorder="1" applyAlignment="1">
      <alignment horizontal="center" vertical="center" wrapText="1"/>
    </xf>
    <xf numFmtId="0" fontId="52" fillId="0" borderId="279" xfId="5" applyFont="1" applyBorder="1" applyAlignment="1">
      <alignment horizontal="center" vertical="center" wrapText="1"/>
    </xf>
    <xf numFmtId="4" fontId="52" fillId="0" borderId="9" xfId="5" applyNumberFormat="1" applyFont="1" applyBorder="1" applyAlignment="1">
      <alignment horizontal="center" vertical="center" wrapText="1"/>
    </xf>
    <xf numFmtId="0" fontId="52" fillId="0" borderId="275" xfId="5" applyFont="1" applyBorder="1" applyAlignment="1">
      <alignment horizontal="center" vertical="center" wrapText="1"/>
    </xf>
    <xf numFmtId="0" fontId="52" fillId="0" borderId="276" xfId="5" applyFont="1" applyBorder="1" applyAlignment="1">
      <alignment horizontal="center" vertical="center" wrapText="1"/>
    </xf>
    <xf numFmtId="0" fontId="48" fillId="0" borderId="292" xfId="5" applyFont="1" applyBorder="1" applyAlignment="1">
      <alignment horizontal="left" vertical="center" wrapText="1"/>
    </xf>
    <xf numFmtId="0" fontId="48" fillId="0" borderId="293" xfId="5" applyFont="1" applyBorder="1" applyAlignment="1">
      <alignment horizontal="left" vertical="center" wrapText="1"/>
    </xf>
    <xf numFmtId="0" fontId="48" fillId="0" borderId="294" xfId="5" applyFont="1" applyBorder="1" applyAlignment="1">
      <alignment horizontal="left" vertical="center" wrapText="1"/>
    </xf>
    <xf numFmtId="0" fontId="52" fillId="0" borderId="9" xfId="5" applyFont="1" applyBorder="1" applyAlignment="1">
      <alignment horizontal="center" vertical="center" wrapText="1"/>
    </xf>
    <xf numFmtId="0" fontId="114" fillId="0" borderId="0" xfId="1" applyNumberFormat="1" applyFont="1" applyAlignment="1">
      <alignment horizontal="left" vertical="top" wrapText="1"/>
    </xf>
    <xf numFmtId="167" fontId="114" fillId="0" borderId="0" xfId="1" applyFont="1" applyAlignment="1">
      <alignment horizontal="left" vertical="top" wrapText="1"/>
    </xf>
    <xf numFmtId="167" fontId="109" fillId="0" borderId="0" xfId="1" applyFont="1"/>
    <xf numFmtId="167" fontId="95" fillId="0" borderId="0" xfId="1" applyFont="1"/>
    <xf numFmtId="167" fontId="110" fillId="0" borderId="0" xfId="1" applyFont="1"/>
    <xf numFmtId="0" fontId="114" fillId="0" borderId="0" xfId="53863" applyNumberFormat="1" applyFont="1" applyAlignment="1">
      <alignment horizontal="left" vertical="top" wrapText="1"/>
    </xf>
    <xf numFmtId="167" fontId="96" fillId="41" borderId="1" xfId="1" applyFont="1" applyFill="1" applyBorder="1" applyAlignment="1">
      <alignment horizontal="center" vertical="center"/>
    </xf>
    <xf numFmtId="167" fontId="96" fillId="41" borderId="345" xfId="1" applyFont="1" applyFill="1" applyBorder="1" applyAlignment="1">
      <alignment horizontal="center" vertical="center"/>
    </xf>
    <xf numFmtId="167" fontId="96" fillId="41" borderId="2" xfId="1" applyFont="1" applyFill="1" applyBorder="1" applyAlignment="1">
      <alignment horizontal="center" vertical="center"/>
    </xf>
    <xf numFmtId="0" fontId="96" fillId="0" borderId="272" xfId="53895" applyFont="1" applyBorder="1" applyAlignment="1">
      <alignment horizontal="center"/>
    </xf>
    <xf numFmtId="0" fontId="96" fillId="0" borderId="0" xfId="53895" applyFont="1" applyAlignment="1">
      <alignment horizontal="center"/>
    </xf>
    <xf numFmtId="0" fontId="96" fillId="0" borderId="10" xfId="53895" applyFont="1" applyBorder="1" applyAlignment="1">
      <alignment horizontal="center" vertical="center" wrapText="1"/>
    </xf>
    <xf numFmtId="0" fontId="96" fillId="0" borderId="11" xfId="53895" applyFont="1" applyBorder="1" applyAlignment="1">
      <alignment horizontal="center" vertical="center" wrapText="1"/>
    </xf>
    <xf numFmtId="0" fontId="96" fillId="0" borderId="12" xfId="53895" applyFont="1" applyBorder="1" applyAlignment="1">
      <alignment horizontal="center" vertical="center" wrapText="1"/>
    </xf>
    <xf numFmtId="0" fontId="96" fillId="0" borderId="5" xfId="53895" applyFont="1" applyBorder="1" applyAlignment="1">
      <alignment horizontal="center"/>
    </xf>
    <xf numFmtId="0" fontId="96" fillId="0" borderId="6" xfId="53895" applyFont="1" applyBorder="1" applyAlignment="1">
      <alignment horizontal="center"/>
    </xf>
    <xf numFmtId="0" fontId="96" fillId="0" borderId="26" xfId="53895" applyFont="1" applyBorder="1" applyAlignment="1">
      <alignment horizontal="center"/>
    </xf>
    <xf numFmtId="167" fontId="96" fillId="0" borderId="1" xfId="1" applyFont="1" applyBorder="1" applyAlignment="1">
      <alignment horizontal="center"/>
    </xf>
    <xf numFmtId="167" fontId="96" fillId="0" borderId="345" xfId="1" applyFont="1" applyBorder="1" applyAlignment="1">
      <alignment horizontal="center"/>
    </xf>
    <xf numFmtId="167" fontId="96" fillId="0" borderId="2" xfId="1" applyFont="1" applyBorder="1" applyAlignment="1">
      <alignment horizontal="center"/>
    </xf>
    <xf numFmtId="0" fontId="96" fillId="29" borderId="215" xfId="53895" applyFont="1" applyFill="1" applyBorder="1" applyAlignment="1">
      <alignment horizontal="center" vertical="center"/>
    </xf>
    <xf numFmtId="0" fontId="96" fillId="29" borderId="216" xfId="53895" applyFont="1" applyFill="1" applyBorder="1" applyAlignment="1">
      <alignment horizontal="center" vertical="center"/>
    </xf>
    <xf numFmtId="0" fontId="96" fillId="29" borderId="217" xfId="53895" applyFont="1" applyFill="1" applyBorder="1" applyAlignment="1">
      <alignment horizontal="center" vertical="center"/>
    </xf>
    <xf numFmtId="0" fontId="96" fillId="29" borderId="358" xfId="53895" applyFont="1" applyFill="1" applyBorder="1" applyAlignment="1">
      <alignment horizontal="center" vertical="center"/>
    </xf>
    <xf numFmtId="0" fontId="96" fillId="29" borderId="359" xfId="53895" applyFont="1" applyFill="1" applyBorder="1" applyAlignment="1">
      <alignment horizontal="center" vertical="center"/>
    </xf>
    <xf numFmtId="0" fontId="96" fillId="29" borderId="360" xfId="53895" applyFont="1" applyFill="1" applyBorder="1" applyAlignment="1">
      <alignment horizontal="center" vertical="center"/>
    </xf>
    <xf numFmtId="167" fontId="96" fillId="0" borderId="0" xfId="1" applyFont="1" applyAlignment="1">
      <alignment horizontal="center"/>
    </xf>
    <xf numFmtId="170" fontId="59" fillId="0" borderId="316" xfId="53891" applyFont="1" applyBorder="1" applyAlignment="1">
      <alignment horizontal="center" vertical="center"/>
    </xf>
    <xf numFmtId="170" fontId="59" fillId="0" borderId="317" xfId="53891" applyFont="1" applyBorder="1" applyAlignment="1">
      <alignment horizontal="center" vertical="center"/>
    </xf>
    <xf numFmtId="0" fontId="93" fillId="36" borderId="215" xfId="0" applyFont="1" applyFill="1" applyBorder="1" applyAlignment="1">
      <alignment horizontal="center" vertical="center"/>
    </xf>
    <xf numFmtId="0" fontId="93" fillId="36" borderId="216" xfId="0" applyFont="1" applyFill="1" applyBorder="1" applyAlignment="1">
      <alignment horizontal="center" vertical="center"/>
    </xf>
    <xf numFmtId="0" fontId="93" fillId="36" borderId="217" xfId="0" applyFont="1" applyFill="1" applyBorder="1" applyAlignment="1">
      <alignment horizontal="center" vertical="center"/>
    </xf>
    <xf numFmtId="0" fontId="93" fillId="36" borderId="292" xfId="0" applyFont="1" applyFill="1" applyBorder="1" applyAlignment="1">
      <alignment horizontal="center" vertical="center"/>
    </xf>
    <xf numFmtId="0" fontId="93" fillId="36" borderId="293" xfId="0" applyFont="1" applyFill="1" applyBorder="1" applyAlignment="1">
      <alignment horizontal="center" vertical="center"/>
    </xf>
    <xf numFmtId="0" fontId="93" fillId="36" borderId="294" xfId="0" applyFont="1" applyFill="1" applyBorder="1" applyAlignment="1">
      <alignment horizontal="center" vertical="center"/>
    </xf>
    <xf numFmtId="0" fontId="92" fillId="36" borderId="5" xfId="0" applyFont="1" applyFill="1" applyBorder="1" applyAlignment="1">
      <alignment horizontal="center" vertical="center" wrapText="1"/>
    </xf>
    <xf numFmtId="0" fontId="92" fillId="36" borderId="26" xfId="0" applyFont="1" applyFill="1" applyBorder="1" applyAlignment="1">
      <alignment horizontal="center" vertical="center" wrapText="1"/>
    </xf>
    <xf numFmtId="0" fontId="92" fillId="36" borderId="280" xfId="0" applyFont="1" applyFill="1" applyBorder="1" applyAlignment="1">
      <alignment horizontal="center" vertical="center" wrapText="1"/>
    </xf>
    <xf numFmtId="0" fontId="92" fillId="36" borderId="4" xfId="0" applyFont="1" applyFill="1" applyBorder="1" applyAlignment="1">
      <alignment horizontal="center" vertical="center" wrapText="1"/>
    </xf>
    <xf numFmtId="0" fontId="90" fillId="2" borderId="212" xfId="5" applyFont="1" applyFill="1" applyBorder="1" applyAlignment="1" applyProtection="1">
      <alignment horizontal="left" vertical="center"/>
      <protection locked="0" hidden="1"/>
    </xf>
    <xf numFmtId="0" fontId="90" fillId="2" borderId="3" xfId="5" applyFont="1" applyFill="1" applyBorder="1" applyAlignment="1" applyProtection="1">
      <alignment horizontal="left" vertical="center"/>
      <protection locked="0" hidden="1"/>
    </xf>
    <xf numFmtId="0" fontId="90" fillId="2" borderId="213" xfId="5" applyFont="1" applyFill="1" applyBorder="1" applyAlignment="1" applyProtection="1">
      <alignment horizontal="left" vertical="center"/>
      <protection locked="0" hidden="1"/>
    </xf>
    <xf numFmtId="0" fontId="91" fillId="2" borderId="339" xfId="5" applyFont="1" applyFill="1" applyBorder="1" applyAlignment="1">
      <alignment horizontal="center" vertical="center"/>
    </xf>
    <xf numFmtId="0" fontId="91" fillId="2" borderId="268" xfId="5" applyFont="1" applyFill="1" applyBorder="1" applyAlignment="1">
      <alignment horizontal="center" vertical="center"/>
    </xf>
    <xf numFmtId="0" fontId="91" fillId="2" borderId="211" xfId="5" applyFont="1" applyFill="1" applyBorder="1" applyAlignment="1">
      <alignment horizontal="center" vertical="center"/>
    </xf>
    <xf numFmtId="0" fontId="90" fillId="2" borderId="212" xfId="5" applyFont="1" applyFill="1" applyBorder="1" applyAlignment="1" applyProtection="1">
      <alignment horizontal="left" vertical="center" wrapText="1"/>
      <protection locked="0" hidden="1"/>
    </xf>
    <xf numFmtId="0" fontId="90" fillId="2" borderId="3" xfId="5" applyFont="1" applyFill="1" applyBorder="1" applyAlignment="1" applyProtection="1">
      <alignment horizontal="left" vertical="center" wrapText="1"/>
      <protection locked="0" hidden="1"/>
    </xf>
    <xf numFmtId="0" fontId="90" fillId="2" borderId="213" xfId="5" applyFont="1" applyFill="1" applyBorder="1" applyAlignment="1" applyProtection="1">
      <alignment horizontal="left" vertical="center" wrapText="1"/>
      <protection locked="0" hidden="1"/>
    </xf>
    <xf numFmtId="0" fontId="91" fillId="2" borderId="339" xfId="5" applyFont="1" applyFill="1" applyBorder="1" applyAlignment="1">
      <alignment horizontal="center" vertical="center" wrapText="1"/>
    </xf>
    <xf numFmtId="0" fontId="91" fillId="2" borderId="268" xfId="5" applyFont="1" applyFill="1" applyBorder="1" applyAlignment="1">
      <alignment horizontal="center" vertical="center" wrapText="1"/>
    </xf>
    <xf numFmtId="0" fontId="88" fillId="0" borderId="211" xfId="5" applyFont="1" applyBorder="1" applyAlignment="1">
      <alignment horizontal="center" wrapText="1"/>
    </xf>
    <xf numFmtId="0" fontId="90" fillId="2" borderId="211" xfId="5" applyFont="1" applyFill="1" applyBorder="1" applyAlignment="1">
      <alignment horizontal="center"/>
    </xf>
    <xf numFmtId="0" fontId="90" fillId="2" borderId="336" xfId="5" applyFont="1" applyFill="1" applyBorder="1" applyAlignment="1">
      <alignment horizontal="center"/>
    </xf>
    <xf numFmtId="0" fontId="90" fillId="2" borderId="337" xfId="5" applyFont="1" applyFill="1" applyBorder="1" applyAlignment="1">
      <alignment horizontal="center"/>
    </xf>
    <xf numFmtId="0" fontId="90" fillId="2" borderId="338" xfId="5" applyFont="1" applyFill="1" applyBorder="1" applyAlignment="1">
      <alignment horizontal="center"/>
    </xf>
    <xf numFmtId="1" fontId="91" fillId="2" borderId="211" xfId="5" applyNumberFormat="1" applyFont="1" applyFill="1" applyBorder="1" applyAlignment="1">
      <alignment horizontal="center" vertical="center"/>
    </xf>
    <xf numFmtId="1" fontId="91" fillId="2" borderId="339" xfId="5" applyNumberFormat="1" applyFont="1" applyFill="1" applyBorder="1" applyAlignment="1">
      <alignment horizontal="center" vertical="center"/>
    </xf>
    <xf numFmtId="1" fontId="91" fillId="2" borderId="268" xfId="5" applyNumberFormat="1" applyFont="1" applyFill="1" applyBorder="1" applyAlignment="1">
      <alignment horizontal="center" vertical="center"/>
    </xf>
    <xf numFmtId="0" fontId="91" fillId="2" borderId="336" xfId="5" applyFont="1" applyFill="1" applyBorder="1" applyAlignment="1" applyProtection="1">
      <alignment horizontal="center" vertical="center"/>
      <protection locked="0" hidden="1"/>
    </xf>
    <xf numFmtId="0" fontId="91" fillId="2" borderId="337" xfId="5" applyFont="1" applyFill="1" applyBorder="1" applyAlignment="1" applyProtection="1">
      <alignment horizontal="center" vertical="center"/>
      <protection locked="0" hidden="1"/>
    </xf>
    <xf numFmtId="0" fontId="91" fillId="2" borderId="274" xfId="5" applyFont="1" applyFill="1" applyBorder="1" applyAlignment="1" applyProtection="1">
      <alignment horizontal="center" vertical="center"/>
      <protection locked="0" hidden="1"/>
    </xf>
    <xf numFmtId="0" fontId="91" fillId="2" borderId="8" xfId="5" applyFont="1" applyFill="1" applyBorder="1" applyAlignment="1" applyProtection="1">
      <alignment horizontal="center" vertical="center"/>
      <protection locked="0" hidden="1"/>
    </xf>
    <xf numFmtId="0" fontId="73" fillId="0" borderId="212" xfId="0" applyFont="1" applyBorder="1" applyAlignment="1">
      <alignment horizontal="left" vertical="center" wrapText="1"/>
    </xf>
    <xf numFmtId="0" fontId="67" fillId="0" borderId="3" xfId="0" applyFont="1" applyBorder="1" applyAlignment="1">
      <alignment vertical="center" wrapText="1"/>
    </xf>
    <xf numFmtId="0" fontId="67" fillId="0" borderId="213" xfId="0" applyFont="1" applyBorder="1" applyAlignment="1">
      <alignment vertical="center" wrapText="1"/>
    </xf>
    <xf numFmtId="0" fontId="75" fillId="0" borderId="212" xfId="0" applyFont="1" applyBorder="1" applyAlignment="1">
      <alignment horizontal="center" vertical="center" wrapText="1"/>
    </xf>
    <xf numFmtId="0" fontId="69" fillId="0" borderId="3" xfId="0" applyFont="1" applyBorder="1" applyAlignment="1">
      <alignment horizontal="right" vertical="center" wrapText="1"/>
    </xf>
    <xf numFmtId="0" fontId="0" fillId="0" borderId="0" xfId="0" applyAlignment="1">
      <alignment horizontal="center" vertical="center" wrapText="1"/>
    </xf>
    <xf numFmtId="0" fontId="71" fillId="0" borderId="212" xfId="0" applyFont="1" applyBorder="1" applyAlignment="1">
      <alignment horizontal="left" vertical="center" wrapText="1"/>
    </xf>
    <xf numFmtId="0" fontId="71" fillId="0" borderId="3" xfId="0" applyFont="1" applyBorder="1" applyAlignment="1">
      <alignment horizontal="left" vertical="center" wrapText="1"/>
    </xf>
    <xf numFmtId="0" fontId="73" fillId="0" borderId="212" xfId="0" applyFont="1" applyBorder="1" applyAlignment="1">
      <alignment horizontal="justify" vertical="center" wrapText="1"/>
    </xf>
    <xf numFmtId="0" fontId="73" fillId="0" borderId="3" xfId="0" applyFont="1" applyBorder="1" applyAlignment="1">
      <alignment horizontal="justify" vertical="center" wrapText="1"/>
    </xf>
    <xf numFmtId="0" fontId="73" fillId="0" borderId="213" xfId="0" applyFont="1" applyBorder="1" applyAlignment="1">
      <alignment horizontal="justify" vertical="center" wrapText="1"/>
    </xf>
    <xf numFmtId="0" fontId="67" fillId="0" borderId="265" xfId="0" applyFont="1" applyBorder="1" applyAlignment="1">
      <alignment horizontal="center" vertical="center" wrapText="1"/>
    </xf>
    <xf numFmtId="0" fontId="67" fillId="0" borderId="266" xfId="0" applyFont="1" applyBorder="1" applyAlignment="1">
      <alignment horizontal="center" vertical="center" wrapText="1"/>
    </xf>
    <xf numFmtId="0" fontId="67" fillId="0" borderId="284"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26" xfId="0" applyFont="1" applyBorder="1" applyAlignment="1">
      <alignment horizontal="center" vertical="center" wrapText="1"/>
    </xf>
    <xf numFmtId="0" fontId="0" fillId="0" borderId="265" xfId="0" applyBorder="1" applyAlignment="1">
      <alignment horizontal="center"/>
    </xf>
    <xf numFmtId="0" fontId="0" fillId="0" borderId="266" xfId="0" applyBorder="1" applyAlignment="1">
      <alignment horizontal="center"/>
    </xf>
    <xf numFmtId="0" fontId="0" fillId="0" borderId="284" xfId="0" applyBorder="1" applyAlignment="1">
      <alignment horizontal="center"/>
    </xf>
    <xf numFmtId="0" fontId="68" fillId="0" borderId="24" xfId="1213" applyFont="1" applyBorder="1" applyAlignment="1">
      <alignment horizontal="center" vertical="center" wrapText="1"/>
    </xf>
    <xf numFmtId="0" fontId="68" fillId="0" borderId="0" xfId="1213" applyFont="1" applyAlignment="1">
      <alignment horizontal="center" vertical="center" wrapText="1"/>
    </xf>
    <xf numFmtId="4" fontId="68" fillId="0" borderId="5" xfId="1213" applyNumberFormat="1" applyFont="1" applyBorder="1" applyAlignment="1">
      <alignment horizontal="center" vertical="center" wrapText="1"/>
    </xf>
    <xf numFmtId="4" fontId="68" fillId="0" borderId="6" xfId="1213" applyNumberFormat="1" applyFont="1" applyBorder="1" applyAlignment="1">
      <alignment horizontal="center" vertical="center" wrapText="1"/>
    </xf>
    <xf numFmtId="4" fontId="68" fillId="0" borderId="26" xfId="1213" applyNumberFormat="1"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center" vertical="center" wrapText="1"/>
    </xf>
    <xf numFmtId="0" fontId="72" fillId="0" borderId="8" xfId="0" applyFont="1" applyBorder="1" applyAlignment="1">
      <alignment horizontal="center" vertical="center" wrapText="1"/>
    </xf>
    <xf numFmtId="0" fontId="0" fillId="0" borderId="8" xfId="0" applyBorder="1" applyAlignment="1">
      <alignment vertical="center" wrapText="1"/>
    </xf>
    <xf numFmtId="0" fontId="71" fillId="0" borderId="212"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213" xfId="0" applyFont="1" applyBorder="1" applyAlignment="1">
      <alignment horizontal="center" vertical="center" wrapText="1"/>
    </xf>
    <xf numFmtId="0" fontId="71" fillId="0" borderId="295" xfId="0" applyFont="1" applyBorder="1" applyAlignment="1">
      <alignment horizontal="left" vertical="center" wrapText="1"/>
    </xf>
    <xf numFmtId="0" fontId="67" fillId="0" borderId="296" xfId="0" applyFont="1" applyBorder="1" applyAlignment="1">
      <alignment vertical="center" wrapText="1"/>
    </xf>
    <xf numFmtId="0" fontId="67" fillId="0" borderId="297" xfId="0" applyFont="1" applyBorder="1" applyAlignment="1">
      <alignment vertical="center" wrapText="1"/>
    </xf>
    <xf numFmtId="202" fontId="87" fillId="0" borderId="227" xfId="53890" applyNumberFormat="1" applyFont="1" applyBorder="1" applyAlignment="1">
      <alignment horizontal="left" vertical="center" shrinkToFit="1"/>
    </xf>
    <xf numFmtId="202" fontId="87" fillId="0" borderId="25" xfId="53890" applyNumberFormat="1" applyFont="1" applyBorder="1" applyAlignment="1">
      <alignment horizontal="left" vertical="center" shrinkToFit="1"/>
    </xf>
    <xf numFmtId="0" fontId="86" fillId="0" borderId="227" xfId="53890" applyFont="1" applyBorder="1" applyAlignment="1">
      <alignment horizontal="center" vertical="center"/>
    </xf>
    <xf numFmtId="0" fontId="103" fillId="0" borderId="1" xfId="53890" applyFont="1" applyBorder="1" applyAlignment="1">
      <alignment horizontal="center" vertical="center" wrapText="1"/>
    </xf>
    <xf numFmtId="0" fontId="103" fillId="0" borderId="345" xfId="53890" applyFont="1" applyBorder="1" applyAlignment="1">
      <alignment horizontal="center" vertical="center" wrapText="1"/>
    </xf>
    <xf numFmtId="0" fontId="103" fillId="0" borderId="2" xfId="53890" applyFont="1" applyBorder="1" applyAlignment="1">
      <alignment horizontal="center" vertical="center" wrapText="1"/>
    </xf>
    <xf numFmtId="0" fontId="103" fillId="0" borderId="1" xfId="53890" applyFont="1" applyBorder="1" applyAlignment="1">
      <alignment horizontal="center" vertical="center"/>
    </xf>
    <xf numFmtId="0" fontId="103" fillId="0" borderId="345" xfId="53890" applyFont="1" applyBorder="1" applyAlignment="1">
      <alignment horizontal="center" vertical="center"/>
    </xf>
    <xf numFmtId="0" fontId="103" fillId="0" borderId="2" xfId="53890" applyFont="1" applyBorder="1" applyAlignment="1">
      <alignment horizontal="center" vertical="center"/>
    </xf>
    <xf numFmtId="4" fontId="103" fillId="0" borderId="1" xfId="53890" applyNumberFormat="1" applyFont="1" applyBorder="1" applyAlignment="1">
      <alignment horizontal="center" vertical="center" wrapText="1"/>
    </xf>
    <xf numFmtId="4" fontId="103" fillId="0" borderId="345" xfId="53890" applyNumberFormat="1" applyFont="1" applyBorder="1" applyAlignment="1">
      <alignment horizontal="center" vertical="center" wrapText="1"/>
    </xf>
    <xf numFmtId="4" fontId="103" fillId="0" borderId="2" xfId="53890" applyNumberFormat="1" applyFont="1" applyBorder="1" applyAlignment="1">
      <alignment horizontal="center" vertical="center" wrapText="1"/>
    </xf>
    <xf numFmtId="0" fontId="58" fillId="30" borderId="10" xfId="53890" applyFont="1" applyFill="1" applyBorder="1" applyAlignment="1">
      <alignment horizontal="center" vertical="center" wrapText="1"/>
    </xf>
    <xf numFmtId="0" fontId="58" fillId="30" borderId="11" xfId="53890" applyFont="1" applyFill="1" applyBorder="1" applyAlignment="1">
      <alignment horizontal="center" vertical="center" wrapText="1"/>
    </xf>
    <xf numFmtId="0" fontId="58" fillId="30" borderId="12" xfId="53890" applyFont="1" applyFill="1" applyBorder="1" applyAlignment="1">
      <alignment horizontal="center" vertical="center" wrapText="1"/>
    </xf>
    <xf numFmtId="0" fontId="57" fillId="0" borderId="227" xfId="53890" applyFont="1" applyBorder="1" applyAlignment="1">
      <alignment horizontal="center" vertical="center" wrapText="1"/>
    </xf>
    <xf numFmtId="0" fontId="58" fillId="33" borderId="227" xfId="53890" applyFont="1" applyFill="1" applyBorder="1" applyAlignment="1">
      <alignment horizontal="center" vertical="center" wrapText="1"/>
    </xf>
    <xf numFmtId="0" fontId="13" fillId="0" borderId="227" xfId="53890" applyFont="1" applyBorder="1" applyAlignment="1">
      <alignment horizontal="left" vertical="center" wrapText="1"/>
    </xf>
    <xf numFmtId="0" fontId="0" fillId="0" borderId="1" xfId="0" applyBorder="1" applyAlignment="1">
      <alignment vertical="center" wrapText="1"/>
    </xf>
    <xf numFmtId="0" fontId="0" fillId="0" borderId="2" xfId="0" applyBorder="1" applyAlignment="1">
      <alignment vertical="center" wrapText="1"/>
    </xf>
    <xf numFmtId="0" fontId="58" fillId="0" borderId="354" xfId="53890" applyFont="1" applyBorder="1" applyAlignment="1">
      <alignment horizontal="center" vertical="center" wrapText="1"/>
    </xf>
    <xf numFmtId="0" fontId="58" fillId="0" borderId="345" xfId="53890" applyFont="1" applyBorder="1" applyAlignment="1">
      <alignment horizontal="center" vertical="center" wrapText="1"/>
    </xf>
    <xf numFmtId="0" fontId="58" fillId="30" borderId="227" xfId="53890" applyFont="1" applyFill="1" applyBorder="1" applyAlignment="1">
      <alignment horizontal="center" vertical="center" wrapText="1"/>
    </xf>
    <xf numFmtId="0" fontId="58" fillId="0" borderId="227" xfId="53890" applyFont="1" applyBorder="1" applyAlignment="1">
      <alignment horizontal="left" vertical="center" wrapText="1"/>
    </xf>
    <xf numFmtId="0" fontId="13" fillId="34" borderId="352" xfId="53890" applyFont="1" applyFill="1" applyBorder="1" applyAlignment="1">
      <alignment horizontal="center" vertical="center" wrapText="1"/>
    </xf>
    <xf numFmtId="0" fontId="13" fillId="34" borderId="355" xfId="53890" applyFont="1" applyFill="1" applyBorder="1" applyAlignment="1">
      <alignment horizontal="center" vertical="center" wrapText="1"/>
    </xf>
    <xf numFmtId="2" fontId="57" fillId="0" borderId="1" xfId="53890" applyNumberFormat="1" applyFont="1" applyBorder="1" applyAlignment="1">
      <alignment horizontal="left" vertical="center" shrinkToFit="1"/>
    </xf>
    <xf numFmtId="2" fontId="57" fillId="0" borderId="345" xfId="53890" applyNumberFormat="1" applyFont="1" applyBorder="1" applyAlignment="1">
      <alignment horizontal="left" vertical="center" shrinkToFit="1"/>
    </xf>
    <xf numFmtId="2" fontId="57" fillId="0" borderId="317" xfId="53890" applyNumberFormat="1" applyFont="1" applyBorder="1" applyAlignment="1">
      <alignment horizontal="left" vertical="center" shrinkToFit="1"/>
    </xf>
    <xf numFmtId="0" fontId="57" fillId="0" borderId="227" xfId="53890" applyFont="1" applyBorder="1" applyAlignment="1">
      <alignment horizontal="left" vertical="top" wrapText="1"/>
    </xf>
    <xf numFmtId="0" fontId="57" fillId="0" borderId="227" xfId="53890" applyFont="1" applyBorder="1" applyAlignment="1">
      <alignment horizontal="left" vertical="center" wrapText="1"/>
    </xf>
    <xf numFmtId="0" fontId="11" fillId="0" borderId="227" xfId="53890" applyFont="1" applyBorder="1" applyAlignment="1">
      <alignment horizontal="left" vertical="center" wrapText="1"/>
    </xf>
    <xf numFmtId="2" fontId="57" fillId="0" borderId="227" xfId="53890" applyNumberFormat="1" applyFont="1" applyBorder="1" applyAlignment="1">
      <alignment horizontal="center" vertical="center" wrapText="1"/>
    </xf>
    <xf numFmtId="0" fontId="58" fillId="30" borderId="353" xfId="53890" applyFont="1" applyFill="1" applyBorder="1" applyAlignment="1">
      <alignment horizontal="right" vertical="center" wrapText="1"/>
    </xf>
    <xf numFmtId="0" fontId="58" fillId="30" borderId="227" xfId="53890" applyFont="1" applyFill="1" applyBorder="1" applyAlignment="1">
      <alignment horizontal="right" vertical="center" wrapText="1"/>
    </xf>
    <xf numFmtId="0" fontId="62" fillId="0" borderId="301" xfId="53890" applyFont="1" applyBorder="1" applyAlignment="1">
      <alignment horizontal="center" vertical="center"/>
    </xf>
    <xf numFmtId="0" fontId="62" fillId="0" borderId="341" xfId="53890" applyFont="1" applyBorder="1" applyAlignment="1">
      <alignment horizontal="center" vertical="center"/>
    </xf>
    <xf numFmtId="0" fontId="62" fillId="0" borderId="357" xfId="53890" applyFont="1" applyBorder="1" applyAlignment="1">
      <alignment horizontal="center" vertical="center"/>
    </xf>
    <xf numFmtId="0" fontId="62" fillId="0" borderId="24" xfId="53890" applyFont="1" applyBorder="1" applyAlignment="1">
      <alignment horizontal="center" vertical="center"/>
    </xf>
    <xf numFmtId="0" fontId="62" fillId="0" borderId="0" xfId="53890" applyFont="1" applyAlignment="1">
      <alignment horizontal="center" vertical="center"/>
    </xf>
    <xf numFmtId="0" fontId="62" fillId="0" borderId="27" xfId="53890" applyFont="1" applyBorder="1" applyAlignment="1">
      <alignment horizontal="center" vertical="center"/>
    </xf>
    <xf numFmtId="0" fontId="86" fillId="0" borderId="215" xfId="53890" applyFont="1" applyBorder="1" applyAlignment="1">
      <alignment horizontal="center" vertical="center"/>
    </xf>
    <xf numFmtId="0" fontId="86" fillId="0" borderId="216" xfId="53890" applyFont="1" applyBorder="1" applyAlignment="1">
      <alignment horizontal="center" vertical="center"/>
    </xf>
    <xf numFmtId="0" fontId="86" fillId="0" borderId="217" xfId="53890" applyFont="1" applyBorder="1" applyAlignment="1">
      <alignment horizontal="center" vertical="center"/>
    </xf>
    <xf numFmtId="0" fontId="86" fillId="0" borderId="24" xfId="53890" applyFont="1" applyBorder="1" applyAlignment="1">
      <alignment horizontal="center" vertical="center"/>
    </xf>
    <xf numFmtId="0" fontId="86" fillId="0" borderId="0" xfId="53890" applyFont="1" applyAlignment="1">
      <alignment horizontal="center" vertical="center"/>
    </xf>
    <xf numFmtId="0" fontId="86" fillId="0" borderId="27" xfId="53890" applyFont="1" applyBorder="1" applyAlignment="1">
      <alignment horizontal="center" vertical="center"/>
    </xf>
    <xf numFmtId="0" fontId="2" fillId="30" borderId="5" xfId="34" applyFont="1" applyFill="1" applyBorder="1" applyAlignment="1">
      <alignment horizontal="center" vertical="center"/>
    </xf>
    <xf numFmtId="0" fontId="2" fillId="30" borderId="6" xfId="34" applyFont="1" applyFill="1" applyBorder="1" applyAlignment="1">
      <alignment horizontal="center" vertical="center"/>
    </xf>
    <xf numFmtId="0" fontId="2" fillId="30" borderId="26" xfId="34" applyFont="1" applyFill="1" applyBorder="1" applyAlignment="1">
      <alignment horizontal="center" vertical="center"/>
    </xf>
    <xf numFmtId="0" fontId="3" fillId="0" borderId="265" xfId="53875" applyBorder="1" applyAlignment="1">
      <alignment horizontal="left" vertical="center"/>
    </xf>
    <xf numFmtId="0" fontId="3" fillId="0" borderId="266" xfId="53875" applyBorder="1" applyAlignment="1">
      <alignment horizontal="left" vertical="center"/>
    </xf>
    <xf numFmtId="0" fontId="3" fillId="0" borderId="284" xfId="53875" applyBorder="1" applyAlignment="1">
      <alignment horizontal="left" vertical="center"/>
    </xf>
    <xf numFmtId="0" fontId="2" fillId="0" borderId="5" xfId="53875" applyFont="1" applyBorder="1" applyAlignment="1">
      <alignment horizontal="center" vertical="center"/>
    </xf>
    <xf numFmtId="0" fontId="2" fillId="0" borderId="6" xfId="53875" applyFont="1" applyBorder="1" applyAlignment="1">
      <alignment horizontal="center" vertical="center"/>
    </xf>
    <xf numFmtId="0" fontId="2" fillId="0" borderId="26" xfId="53875" applyFont="1" applyBorder="1" applyAlignment="1">
      <alignment horizontal="center" vertical="center"/>
    </xf>
    <xf numFmtId="0" fontId="3" fillId="0" borderId="265" xfId="53875" applyBorder="1" applyAlignment="1">
      <alignment horizontal="center"/>
    </xf>
    <xf numFmtId="0" fontId="3" fillId="0" borderId="266" xfId="53875" applyBorder="1" applyAlignment="1">
      <alignment horizontal="center"/>
    </xf>
    <xf numFmtId="0" fontId="3" fillId="0" borderId="284" xfId="53875" applyBorder="1" applyAlignment="1">
      <alignment horizontal="center"/>
    </xf>
    <xf numFmtId="4" fontId="2" fillId="0" borderId="215" xfId="53875" applyNumberFormat="1" applyFont="1" applyBorder="1" applyAlignment="1">
      <alignment horizontal="center" vertical="center" wrapText="1"/>
    </xf>
    <xf numFmtId="0" fontId="2" fillId="0" borderId="216" xfId="53875" applyFont="1" applyBorder="1" applyAlignment="1">
      <alignment horizontal="center" vertical="center" wrapText="1"/>
    </xf>
    <xf numFmtId="0" fontId="2" fillId="0" borderId="217" xfId="53875" applyFont="1" applyBorder="1" applyAlignment="1">
      <alignment horizontal="center" vertical="center" wrapText="1"/>
    </xf>
    <xf numFmtId="0" fontId="2" fillId="0" borderId="292" xfId="53875" applyFont="1" applyBorder="1" applyAlignment="1">
      <alignment horizontal="center" vertical="center" wrapText="1"/>
    </xf>
    <xf numFmtId="0" fontId="2" fillId="0" borderId="293" xfId="53875" applyFont="1" applyBorder="1" applyAlignment="1">
      <alignment horizontal="center" vertical="center" wrapText="1"/>
    </xf>
    <xf numFmtId="0" fontId="2" fillId="0" borderId="294" xfId="53875" applyFont="1" applyBorder="1" applyAlignment="1">
      <alignment horizontal="center" vertical="center" wrapText="1"/>
    </xf>
    <xf numFmtId="0" fontId="2" fillId="31" borderId="5" xfId="53875" applyFont="1" applyFill="1" applyBorder="1" applyAlignment="1">
      <alignment horizontal="center"/>
    </xf>
    <xf numFmtId="0" fontId="2" fillId="31" borderId="6" xfId="53875" applyFont="1" applyFill="1" applyBorder="1" applyAlignment="1">
      <alignment horizontal="center"/>
    </xf>
    <xf numFmtId="0" fontId="2" fillId="28" borderId="5" xfId="53876" applyFont="1" applyFill="1" applyBorder="1" applyAlignment="1">
      <alignment horizontal="center" vertical="center" wrapText="1"/>
    </xf>
    <xf numFmtId="0" fontId="2" fillId="28" borderId="6" xfId="53876" applyFont="1" applyFill="1" applyBorder="1" applyAlignment="1">
      <alignment horizontal="center" vertical="center" wrapText="1"/>
    </xf>
    <xf numFmtId="0" fontId="2" fillId="28" borderId="26" xfId="53876" applyFont="1" applyFill="1" applyBorder="1" applyAlignment="1">
      <alignment horizontal="center" vertical="center" wrapText="1"/>
    </xf>
    <xf numFmtId="0" fontId="2" fillId="30" borderId="298" xfId="53875" applyFont="1" applyFill="1" applyBorder="1" applyAlignment="1">
      <alignment horizontal="center" vertical="center" wrapText="1"/>
    </xf>
    <xf numFmtId="0" fontId="2" fillId="30" borderId="269" xfId="53877" applyFont="1" applyFill="1" applyBorder="1" applyAlignment="1">
      <alignment horizontal="center" vertical="center" wrapText="1"/>
    </xf>
    <xf numFmtId="0" fontId="3" fillId="28" borderId="211" xfId="53875" applyFill="1" applyBorder="1" applyAlignment="1">
      <alignment horizontal="center"/>
    </xf>
    <xf numFmtId="0" fontId="3" fillId="28" borderId="212" xfId="53875" applyFill="1" applyBorder="1" applyAlignment="1">
      <alignment horizontal="left" vertical="center"/>
    </xf>
    <xf numFmtId="0" fontId="3" fillId="28" borderId="213" xfId="53875" applyFill="1" applyBorder="1" applyAlignment="1">
      <alignment horizontal="left" vertical="center"/>
    </xf>
    <xf numFmtId="0" fontId="2" fillId="0" borderId="212" xfId="53875" applyFont="1" applyBorder="1" applyAlignment="1">
      <alignment horizontal="right"/>
    </xf>
    <xf numFmtId="0" fontId="2" fillId="0" borderId="214" xfId="53875" applyFont="1" applyBorder="1" applyAlignment="1">
      <alignment horizontal="right"/>
    </xf>
    <xf numFmtId="0" fontId="2" fillId="0" borderId="213" xfId="53875" applyFont="1" applyBorder="1" applyAlignment="1">
      <alignment horizontal="right"/>
    </xf>
    <xf numFmtId="0" fontId="15" fillId="28" borderId="212" xfId="53875" applyFont="1" applyFill="1" applyBorder="1" applyAlignment="1">
      <alignment horizontal="left" vertical="center"/>
    </xf>
    <xf numFmtId="0" fontId="15" fillId="28" borderId="213" xfId="53875" applyFont="1" applyFill="1" applyBorder="1" applyAlignment="1">
      <alignment horizontal="left" vertical="center"/>
    </xf>
    <xf numFmtId="0" fontId="15" fillId="28" borderId="211" xfId="53875" applyFont="1" applyFill="1" applyBorder="1" applyAlignment="1">
      <alignment horizontal="center"/>
    </xf>
    <xf numFmtId="0" fontId="14" fillId="31" borderId="5" xfId="53875" applyFont="1" applyFill="1" applyBorder="1" applyAlignment="1">
      <alignment horizontal="center"/>
    </xf>
    <xf numFmtId="0" fontId="14" fillId="31" borderId="6" xfId="53875" applyFont="1" applyFill="1" applyBorder="1" applyAlignment="1">
      <alignment horizontal="center"/>
    </xf>
    <xf numFmtId="0" fontId="14" fillId="31" borderId="26" xfId="53875" applyFont="1" applyFill="1" applyBorder="1" applyAlignment="1">
      <alignment horizontal="center"/>
    </xf>
    <xf numFmtId="0" fontId="14" fillId="30" borderId="298" xfId="53875" applyFont="1" applyFill="1" applyBorder="1" applyAlignment="1">
      <alignment horizontal="center" vertical="center" wrapText="1"/>
    </xf>
    <xf numFmtId="0" fontId="14" fillId="30" borderId="269" xfId="53877" applyFont="1" applyFill="1" applyBorder="1" applyAlignment="1">
      <alignment horizontal="center" vertical="center" wrapText="1"/>
    </xf>
    <xf numFmtId="0" fontId="2" fillId="0" borderId="212" xfId="53875" applyFont="1" applyBorder="1" applyAlignment="1">
      <alignment horizontal="right" vertical="center"/>
    </xf>
    <xf numFmtId="0" fontId="2" fillId="0" borderId="214" xfId="53875" applyFont="1" applyBorder="1" applyAlignment="1">
      <alignment horizontal="right" vertical="center"/>
    </xf>
    <xf numFmtId="0" fontId="2" fillId="0" borderId="213" xfId="53875" applyFont="1" applyBorder="1" applyAlignment="1">
      <alignment horizontal="right" vertical="center"/>
    </xf>
    <xf numFmtId="0" fontId="19" fillId="0" borderId="265" xfId="53875" applyFont="1" applyBorder="1" applyAlignment="1">
      <alignment horizontal="center"/>
    </xf>
    <xf numFmtId="0" fontId="19" fillId="0" borderId="266" xfId="53875" applyFont="1" applyBorder="1" applyAlignment="1">
      <alignment horizontal="center"/>
    </xf>
    <xf numFmtId="0" fontId="19" fillId="0" borderId="284" xfId="53875" applyFont="1" applyBorder="1" applyAlignment="1">
      <alignment horizontal="center"/>
    </xf>
    <xf numFmtId="9" fontId="3" fillId="28" borderId="295" xfId="0" applyNumberFormat="1" applyFont="1" applyFill="1" applyBorder="1" applyAlignment="1">
      <alignment horizontal="center" vertical="center" wrapText="1"/>
    </xf>
    <xf numFmtId="0" fontId="3" fillId="28" borderId="296" xfId="0" applyFont="1" applyFill="1" applyBorder="1" applyAlignment="1">
      <alignment horizontal="center" vertical="center" wrapText="1"/>
    </xf>
    <xf numFmtId="0" fontId="76" fillId="30" borderId="5" xfId="0" applyFont="1" applyFill="1" applyBorder="1" applyAlignment="1">
      <alignment horizontal="center" vertical="center" wrapText="1"/>
    </xf>
    <xf numFmtId="0" fontId="76" fillId="30" borderId="6" xfId="0" applyFont="1" applyFill="1" applyBorder="1" applyAlignment="1">
      <alignment horizontal="center" vertical="center" wrapText="1"/>
    </xf>
    <xf numFmtId="0" fontId="76" fillId="30" borderId="9" xfId="0" applyFont="1" applyFill="1" applyBorder="1" applyAlignment="1">
      <alignment horizontal="center" vertical="center" wrapText="1"/>
    </xf>
    <xf numFmtId="0" fontId="2" fillId="0" borderId="0" xfId="0" applyFont="1" applyAlignment="1">
      <alignment horizontal="center" vertical="center" wrapText="1"/>
    </xf>
    <xf numFmtId="0" fontId="81" fillId="28" borderId="211" xfId="0" applyFont="1" applyFill="1" applyBorder="1" applyAlignment="1">
      <alignment horizontal="left" vertical="center" wrapText="1"/>
    </xf>
    <xf numFmtId="0" fontId="82" fillId="0" borderId="303" xfId="0" applyFont="1" applyBorder="1" applyAlignment="1">
      <alignment horizontal="left" vertical="center" wrapText="1"/>
    </xf>
    <xf numFmtId="0" fontId="81" fillId="32" borderId="5" xfId="0" applyFont="1" applyFill="1" applyBorder="1" applyAlignment="1">
      <alignment horizontal="center" vertical="center" wrapText="1"/>
    </xf>
    <xf numFmtId="0" fontId="81" fillId="32" borderId="6" xfId="0" applyFont="1" applyFill="1" applyBorder="1" applyAlignment="1">
      <alignment horizontal="center" vertical="center" wrapText="1"/>
    </xf>
    <xf numFmtId="0" fontId="81" fillId="32" borderId="9" xfId="0" applyFont="1" applyFill="1" applyBorder="1" applyAlignment="1">
      <alignment horizontal="center" vertical="center" wrapText="1"/>
    </xf>
    <xf numFmtId="0" fontId="81" fillId="0" borderId="5"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0" fillId="0" borderId="265" xfId="0" applyBorder="1" applyAlignment="1">
      <alignment horizontal="center" vertical="center" wrapText="1"/>
    </xf>
    <xf numFmtId="0" fontId="0" fillId="0" borderId="266" xfId="0" applyBorder="1" applyAlignment="1">
      <alignment horizontal="center" vertical="center" wrapText="1"/>
    </xf>
    <xf numFmtId="0" fontId="0" fillId="0" borderId="284" xfId="0" applyBorder="1" applyAlignment="1">
      <alignment horizontal="center" vertical="center" wrapText="1"/>
    </xf>
    <xf numFmtId="0" fontId="68" fillId="0" borderId="27" xfId="1213" applyFont="1" applyBorder="1" applyAlignment="1">
      <alignment horizontal="center" vertical="center" wrapText="1"/>
    </xf>
    <xf numFmtId="4" fontId="69" fillId="0" borderId="5" xfId="1213" applyNumberFormat="1" applyFont="1" applyBorder="1" applyAlignment="1">
      <alignment horizontal="center" vertical="center" wrapText="1"/>
    </xf>
    <xf numFmtId="4" fontId="69" fillId="0" borderId="6" xfId="1213" applyNumberFormat="1" applyFont="1" applyBorder="1" applyAlignment="1">
      <alignment horizontal="center" vertical="center" wrapText="1"/>
    </xf>
    <xf numFmtId="4" fontId="69" fillId="0" borderId="26" xfId="1213" applyNumberFormat="1" applyFont="1" applyBorder="1" applyAlignment="1">
      <alignment horizontal="center" vertical="center" wrapText="1"/>
    </xf>
    <xf numFmtId="0" fontId="5" fillId="0" borderId="267" xfId="31" applyFont="1" applyBorder="1" applyAlignment="1">
      <alignment horizontal="center" vertical="center" wrapText="1"/>
    </xf>
    <xf numFmtId="0" fontId="5" fillId="0" borderId="286" xfId="31" applyFont="1" applyBorder="1" applyAlignment="1">
      <alignment horizontal="center" vertical="center" wrapText="1"/>
    </xf>
    <xf numFmtId="0" fontId="5" fillId="0" borderId="268" xfId="31" applyFont="1" applyBorder="1" applyAlignment="1">
      <alignment horizontal="center" vertical="center" wrapText="1"/>
    </xf>
    <xf numFmtId="2" fontId="7" fillId="0" borderId="227" xfId="34" applyNumberFormat="1" applyFont="1" applyBorder="1" applyAlignment="1">
      <alignment horizontal="center" vertical="center" wrapText="1"/>
    </xf>
    <xf numFmtId="0" fontId="8" fillId="0" borderId="212" xfId="1213" applyFont="1" applyBorder="1" applyAlignment="1">
      <alignment horizontal="justify" vertical="justify" wrapText="1"/>
    </xf>
    <xf numFmtId="0" fontId="8" fillId="0" borderId="214" xfId="1213" applyFont="1" applyBorder="1" applyAlignment="1">
      <alignment horizontal="justify" vertical="justify" wrapText="1"/>
    </xf>
    <xf numFmtId="0" fontId="8" fillId="0" borderId="213" xfId="1213" applyFont="1" applyBorder="1" applyAlignment="1">
      <alignment horizontal="justify" vertical="justify" wrapText="1"/>
    </xf>
    <xf numFmtId="0" fontId="3" fillId="0" borderId="21" xfId="31" applyBorder="1" applyAlignment="1">
      <alignment horizontal="center"/>
    </xf>
    <xf numFmtId="0" fontId="7" fillId="0" borderId="0" xfId="1213" applyFont="1" applyAlignment="1">
      <alignment horizontal="left"/>
    </xf>
    <xf numFmtId="0" fontId="9" fillId="0" borderId="22" xfId="1213" applyFont="1" applyBorder="1" applyAlignment="1">
      <alignment horizontal="center" vertical="center" wrapText="1"/>
    </xf>
    <xf numFmtId="0" fontId="10" fillId="0" borderId="3" xfId="1213" applyFont="1" applyBorder="1" applyAlignment="1">
      <alignment horizontal="center" vertical="center" wrapText="1"/>
    </xf>
    <xf numFmtId="0" fontId="10" fillId="0" borderId="23" xfId="1213" applyFont="1" applyBorder="1" applyAlignment="1">
      <alignment horizontal="center" vertical="center" wrapText="1"/>
    </xf>
    <xf numFmtId="0" fontId="4" fillId="0" borderId="270" xfId="31" applyFont="1" applyBorder="1" applyAlignment="1">
      <alignment horizontal="center" vertical="center" wrapText="1"/>
    </xf>
    <xf numFmtId="0" fontId="4" fillId="0" borderId="264" xfId="31" applyFont="1" applyBorder="1" applyAlignment="1">
      <alignment horizontal="center" vertical="center" wrapText="1"/>
    </xf>
    <xf numFmtId="0" fontId="4" fillId="0" borderId="271" xfId="31" applyFont="1" applyBorder="1" applyAlignment="1">
      <alignment horizontal="center" vertical="center" wrapText="1"/>
    </xf>
    <xf numFmtId="0" fontId="4" fillId="0" borderId="272" xfId="31" applyFont="1" applyBorder="1" applyAlignment="1">
      <alignment horizontal="center" vertical="center" wrapText="1"/>
    </xf>
    <xf numFmtId="0" fontId="4" fillId="0" borderId="0" xfId="31" applyFont="1" applyAlignment="1">
      <alignment horizontal="center" vertical="center" wrapText="1"/>
    </xf>
    <xf numFmtId="0" fontId="4" fillId="0" borderId="273" xfId="31" applyFont="1" applyBorder="1" applyAlignment="1">
      <alignment horizontal="center" vertical="center" wrapText="1"/>
    </xf>
    <xf numFmtId="0" fontId="4" fillId="0" borderId="274" xfId="31" applyFont="1" applyBorder="1" applyAlignment="1">
      <alignment horizontal="center" vertical="center" wrapText="1"/>
    </xf>
    <xf numFmtId="0" fontId="4" fillId="0" borderId="8" xfId="31" applyFont="1" applyBorder="1" applyAlignment="1">
      <alignment horizontal="center" vertical="center" wrapText="1"/>
    </xf>
    <xf numFmtId="0" fontId="4" fillId="0" borderId="269" xfId="31" applyFont="1" applyBorder="1" applyAlignment="1">
      <alignment horizontal="center" vertical="center" wrapText="1"/>
    </xf>
    <xf numFmtId="0" fontId="8" fillId="0" borderId="22" xfId="2814" applyFont="1" applyBorder="1" applyAlignment="1">
      <alignment horizontal="center" vertical="center" wrapText="1"/>
    </xf>
    <xf numFmtId="0" fontId="8" fillId="0" borderId="23" xfId="2814" applyFont="1" applyBorder="1" applyAlignment="1">
      <alignment horizontal="center" vertical="center" wrapText="1"/>
    </xf>
    <xf numFmtId="4" fontId="8" fillId="0" borderId="22" xfId="2814" applyNumberFormat="1" applyFont="1" applyBorder="1" applyAlignment="1">
      <alignment horizontal="center" vertical="center" wrapText="1"/>
    </xf>
    <xf numFmtId="0" fontId="8" fillId="0" borderId="22" xfId="1213" applyFont="1" applyBorder="1" applyAlignment="1">
      <alignment horizontal="justify" vertical="justify" wrapText="1"/>
    </xf>
    <xf numFmtId="0" fontId="8" fillId="0" borderId="3" xfId="1213" applyFont="1" applyBorder="1" applyAlignment="1">
      <alignment horizontal="justify" vertical="justify" wrapText="1"/>
    </xf>
    <xf numFmtId="0" fontId="8" fillId="0" borderId="23" xfId="1213" applyFont="1" applyBorder="1" applyAlignment="1">
      <alignment horizontal="justify" vertical="justify" wrapText="1"/>
    </xf>
    <xf numFmtId="0" fontId="7" fillId="0" borderId="8" xfId="1213" applyFont="1" applyBorder="1" applyAlignment="1">
      <alignment horizontal="left"/>
    </xf>
    <xf numFmtId="0" fontId="7" fillId="0" borderId="21" xfId="2814" applyFont="1" applyBorder="1" applyAlignment="1">
      <alignment horizontal="center" vertical="center" wrapText="1"/>
    </xf>
    <xf numFmtId="2" fontId="7" fillId="27" borderId="5" xfId="1213" applyNumberFormat="1" applyFont="1" applyFill="1" applyBorder="1"/>
    <xf numFmtId="2" fontId="7" fillId="27" borderId="9" xfId="1213" applyNumberFormat="1" applyFont="1" applyFill="1" applyBorder="1"/>
    <xf numFmtId="0" fontId="8" fillId="0" borderId="211" xfId="2814" applyFont="1" applyBorder="1" applyAlignment="1">
      <alignment vertical="center" wrapText="1"/>
    </xf>
    <xf numFmtId="2" fontId="8" fillId="0" borderId="21" xfId="2814" applyNumberFormat="1" applyFont="1" applyBorder="1" applyAlignment="1">
      <alignment horizontal="center" vertical="center" wrapText="1"/>
    </xf>
    <xf numFmtId="0" fontId="8" fillId="0" borderId="21" xfId="2814" applyFont="1" applyBorder="1" applyAlignment="1">
      <alignment vertical="center" wrapText="1"/>
    </xf>
    <xf numFmtId="0" fontId="8" fillId="0" borderId="21" xfId="2814" applyFont="1" applyBorder="1" applyAlignment="1">
      <alignment horizontal="center" vertical="center" wrapText="1"/>
    </xf>
    <xf numFmtId="0" fontId="13" fillId="0" borderId="22" xfId="1213" applyFont="1" applyBorder="1" applyAlignment="1">
      <alignment horizontal="center" vertical="center" wrapText="1"/>
    </xf>
    <xf numFmtId="0" fontId="11" fillId="0" borderId="3" xfId="1213" applyFont="1" applyBorder="1" applyAlignment="1">
      <alignment horizontal="center" vertical="center" wrapText="1"/>
    </xf>
    <xf numFmtId="0" fontId="11" fillId="0" borderId="23" xfId="1213" applyFont="1" applyBorder="1" applyAlignment="1">
      <alignment horizontal="center" vertical="center" wrapText="1"/>
    </xf>
    <xf numFmtId="0" fontId="8" fillId="0" borderId="345" xfId="1213" applyFont="1" applyBorder="1" applyAlignment="1">
      <alignment horizontal="justify" vertical="justify" wrapText="1"/>
    </xf>
    <xf numFmtId="0" fontId="56" fillId="0" borderId="267" xfId="31" applyFont="1" applyBorder="1" applyAlignment="1">
      <alignment horizontal="center" vertical="center" wrapText="1"/>
    </xf>
    <xf numFmtId="0" fontId="56" fillId="0" borderId="286" xfId="31" applyFont="1" applyBorder="1" applyAlignment="1">
      <alignment horizontal="center" vertical="center" wrapText="1"/>
    </xf>
    <xf numFmtId="0" fontId="56" fillId="0" borderId="268" xfId="31" applyFont="1" applyBorder="1" applyAlignment="1">
      <alignment horizontal="center" vertical="center" wrapText="1"/>
    </xf>
    <xf numFmtId="2" fontId="2" fillId="0" borderId="227" xfId="34" applyNumberFormat="1" applyFont="1" applyBorder="1" applyAlignment="1">
      <alignment horizontal="center" vertical="center" wrapText="1"/>
    </xf>
    <xf numFmtId="0" fontId="2" fillId="0" borderId="0" xfId="1213" applyFont="1" applyAlignment="1">
      <alignment horizontal="left"/>
    </xf>
    <xf numFmtId="0" fontId="54" fillId="0" borderId="270" xfId="31" applyFont="1" applyBorder="1" applyAlignment="1">
      <alignment horizontal="center" vertical="center" wrapText="1"/>
    </xf>
    <xf numFmtId="0" fontId="54" fillId="0" borderId="264" xfId="31" applyFont="1" applyBorder="1" applyAlignment="1">
      <alignment horizontal="center" vertical="center" wrapText="1"/>
    </xf>
    <xf numFmtId="0" fontId="54" fillId="0" borderId="271" xfId="31" applyFont="1" applyBorder="1" applyAlignment="1">
      <alignment horizontal="center" vertical="center" wrapText="1"/>
    </xf>
    <xf numFmtId="0" fontId="54" fillId="0" borderId="272" xfId="31" applyFont="1" applyBorder="1" applyAlignment="1">
      <alignment horizontal="center" vertical="center" wrapText="1"/>
    </xf>
    <xf numFmtId="0" fontId="54" fillId="0" borderId="0" xfId="31" applyFont="1" applyAlignment="1">
      <alignment horizontal="center" vertical="center" wrapText="1"/>
    </xf>
    <xf numFmtId="0" fontId="54" fillId="0" borderId="273" xfId="31" applyFont="1" applyBorder="1" applyAlignment="1">
      <alignment horizontal="center" vertical="center" wrapText="1"/>
    </xf>
    <xf numFmtId="0" fontId="54" fillId="0" borderId="274" xfId="31" applyFont="1" applyBorder="1" applyAlignment="1">
      <alignment horizontal="center" vertical="center" wrapText="1"/>
    </xf>
    <xf numFmtId="0" fontId="54" fillId="0" borderId="8" xfId="31" applyFont="1" applyBorder="1" applyAlignment="1">
      <alignment horizontal="center" vertical="center" wrapText="1"/>
    </xf>
    <xf numFmtId="0" fontId="54" fillId="0" borderId="269" xfId="31" applyFont="1" applyBorder="1" applyAlignment="1">
      <alignment horizontal="center" vertical="center" wrapText="1"/>
    </xf>
    <xf numFmtId="2" fontId="2" fillId="27" borderId="5" xfId="1213" applyNumberFormat="1" applyFont="1" applyFill="1" applyBorder="1"/>
    <xf numFmtId="2" fontId="2" fillId="27" borderId="9" xfId="1213" applyNumberFormat="1" applyFont="1" applyFill="1" applyBorder="1"/>
    <xf numFmtId="0" fontId="3" fillId="0" borderId="22" xfId="1213" applyBorder="1" applyAlignment="1">
      <alignment horizontal="justify" vertical="justify" wrapText="1"/>
    </xf>
    <xf numFmtId="0" fontId="3" fillId="0" borderId="3" xfId="1213" applyBorder="1" applyAlignment="1">
      <alignment horizontal="justify" vertical="justify" wrapText="1"/>
    </xf>
    <xf numFmtId="0" fontId="3" fillId="0" borderId="23" xfId="1213" applyBorder="1" applyAlignment="1">
      <alignment horizontal="justify" vertical="justify" wrapText="1"/>
    </xf>
    <xf numFmtId="0" fontId="3" fillId="0" borderId="22" xfId="2814" applyBorder="1" applyAlignment="1">
      <alignment horizontal="center" vertical="center" wrapText="1"/>
    </xf>
    <xf numFmtId="0" fontId="3" fillId="0" borderId="23" xfId="2814" applyBorder="1" applyAlignment="1">
      <alignment horizontal="center" vertical="center" wrapText="1"/>
    </xf>
    <xf numFmtId="4" fontId="3" fillId="0" borderId="22" xfId="2814" applyNumberFormat="1" applyBorder="1" applyAlignment="1">
      <alignment horizontal="center" vertical="center" wrapText="1"/>
    </xf>
    <xf numFmtId="0" fontId="3" fillId="0" borderId="211" xfId="2814" applyBorder="1" applyAlignment="1">
      <alignment vertical="center" wrapText="1"/>
    </xf>
    <xf numFmtId="2" fontId="3" fillId="0" borderId="21" xfId="2814" applyNumberFormat="1" applyBorder="1" applyAlignment="1">
      <alignment horizontal="center" vertical="center" wrapText="1"/>
    </xf>
    <xf numFmtId="0" fontId="3" fillId="0" borderId="21" xfId="2814" applyBorder="1" applyAlignment="1">
      <alignment vertical="center" wrapText="1"/>
    </xf>
    <xf numFmtId="0" fontId="3" fillId="0" borderId="21" xfId="2814" applyBorder="1" applyAlignment="1">
      <alignment horizontal="center" vertical="center" wrapText="1"/>
    </xf>
    <xf numFmtId="0" fontId="3" fillId="0" borderId="212" xfId="1213" applyBorder="1" applyAlignment="1">
      <alignment horizontal="justify" vertical="justify" wrapText="1"/>
    </xf>
    <xf numFmtId="0" fontId="3" fillId="0" borderId="213" xfId="1213" applyBorder="1" applyAlignment="1">
      <alignment horizontal="justify" vertical="justify" wrapText="1"/>
    </xf>
    <xf numFmtId="0" fontId="2" fillId="0" borderId="8" xfId="1213" applyFont="1" applyBorder="1" applyAlignment="1">
      <alignment horizontal="left"/>
    </xf>
    <xf numFmtId="0" fontId="2" fillId="0" borderId="21" xfId="2814" applyFont="1" applyBorder="1" applyAlignment="1">
      <alignment horizontal="center" vertical="center" wrapText="1"/>
    </xf>
    <xf numFmtId="2" fontId="2" fillId="0" borderId="270" xfId="34" applyNumberFormat="1" applyFont="1" applyBorder="1" applyAlignment="1">
      <alignment horizontal="center" vertical="center" wrapText="1"/>
    </xf>
    <xf numFmtId="2" fontId="2" fillId="0" borderId="264" xfId="34" applyNumberFormat="1" applyFont="1" applyBorder="1" applyAlignment="1">
      <alignment horizontal="center" vertical="center" wrapText="1"/>
    </xf>
    <xf numFmtId="2" fontId="2" fillId="0" borderId="271" xfId="34" applyNumberFormat="1" applyFont="1" applyBorder="1" applyAlignment="1">
      <alignment horizontal="center" vertical="center" wrapText="1"/>
    </xf>
    <xf numFmtId="2" fontId="2" fillId="0" borderId="272" xfId="34" applyNumberFormat="1" applyFont="1" applyBorder="1" applyAlignment="1">
      <alignment horizontal="center" vertical="center" wrapText="1"/>
    </xf>
    <xf numFmtId="2" fontId="2" fillId="0" borderId="0" xfId="34" applyNumberFormat="1" applyFont="1" applyAlignment="1">
      <alignment horizontal="center" vertical="center" wrapText="1"/>
    </xf>
    <xf numFmtId="2" fontId="2" fillId="0" borderId="273" xfId="34" applyNumberFormat="1" applyFont="1" applyBorder="1" applyAlignment="1">
      <alignment horizontal="center" vertical="center" wrapText="1"/>
    </xf>
    <xf numFmtId="2" fontId="2" fillId="0" borderId="274" xfId="34" applyNumberFormat="1" applyFont="1" applyBorder="1" applyAlignment="1">
      <alignment horizontal="center" vertical="center" wrapText="1"/>
    </xf>
    <xf numFmtId="2" fontId="2" fillId="0" borderId="8" xfId="34" applyNumberFormat="1" applyFont="1" applyBorder="1" applyAlignment="1">
      <alignment horizontal="center" vertical="center" wrapText="1"/>
    </xf>
    <xf numFmtId="2" fontId="2" fillId="0" borderId="269" xfId="34" applyNumberFormat="1" applyFont="1" applyBorder="1" applyAlignment="1">
      <alignment horizontal="center" vertical="center" wrapText="1"/>
    </xf>
    <xf numFmtId="0" fontId="3" fillId="0" borderId="1" xfId="1213" applyBorder="1" applyAlignment="1">
      <alignment horizontal="justify" vertical="justify" wrapText="1"/>
    </xf>
    <xf numFmtId="0" fontId="3" fillId="0" borderId="2" xfId="1213" applyBorder="1" applyAlignment="1">
      <alignment horizontal="justify" vertical="justify" wrapText="1"/>
    </xf>
    <xf numFmtId="0" fontId="3" fillId="0" borderId="22" xfId="2814" applyBorder="1" applyAlignment="1">
      <alignment horizontal="left" vertical="center" wrapText="1"/>
    </xf>
    <xf numFmtId="0" fontId="3" fillId="0" borderId="23" xfId="2814" applyBorder="1" applyAlignment="1">
      <alignment horizontal="left" vertical="center" wrapText="1"/>
    </xf>
    <xf numFmtId="2" fontId="2" fillId="0" borderId="326" xfId="34" applyNumberFormat="1" applyFont="1" applyBorder="1" applyAlignment="1">
      <alignment horizontal="center" vertical="center" wrapText="1"/>
    </xf>
    <xf numFmtId="2" fontId="2" fillId="0" borderId="327" xfId="34" applyNumberFormat="1" applyFont="1" applyBorder="1" applyAlignment="1">
      <alignment horizontal="center" vertical="center" wrapText="1"/>
    </xf>
    <xf numFmtId="2" fontId="2" fillId="0" borderId="328" xfId="34" applyNumberFormat="1" applyFont="1" applyBorder="1" applyAlignment="1">
      <alignment horizontal="center" vertical="center" wrapText="1"/>
    </xf>
    <xf numFmtId="0" fontId="3" fillId="0" borderId="214" xfId="1213" applyBorder="1" applyAlignment="1">
      <alignment horizontal="justify" vertical="justify" wrapText="1"/>
    </xf>
    <xf numFmtId="0" fontId="13" fillId="0" borderId="22" xfId="34" applyFont="1" applyBorder="1" applyAlignment="1">
      <alignment horizontal="center" vertical="center" wrapText="1"/>
    </xf>
    <xf numFmtId="0" fontId="11" fillId="0" borderId="3" xfId="34" applyFont="1" applyBorder="1" applyAlignment="1">
      <alignment horizontal="center" vertical="center" wrapText="1"/>
    </xf>
    <xf numFmtId="0" fontId="11" fillId="0" borderId="23" xfId="34" applyFont="1" applyBorder="1" applyAlignment="1">
      <alignment horizontal="center" vertical="center" wrapText="1"/>
    </xf>
    <xf numFmtId="0" fontId="2" fillId="0" borderId="227" xfId="34" applyFont="1" applyBorder="1" applyAlignment="1">
      <alignment horizontal="center" vertical="center" wrapText="1"/>
    </xf>
    <xf numFmtId="0" fontId="2" fillId="0" borderId="0" xfId="34" applyFont="1" applyAlignment="1">
      <alignment horizontal="left"/>
    </xf>
    <xf numFmtId="0" fontId="3" fillId="0" borderId="22" xfId="34" applyBorder="1" applyAlignment="1">
      <alignment horizontal="justify" vertical="justify" wrapText="1"/>
    </xf>
    <xf numFmtId="0" fontId="3" fillId="0" borderId="3" xfId="34" applyBorder="1" applyAlignment="1">
      <alignment horizontal="justify" vertical="justify" wrapText="1"/>
    </xf>
    <xf numFmtId="0" fontId="3" fillId="0" borderId="23" xfId="34" applyBorder="1" applyAlignment="1">
      <alignment horizontal="justify" vertical="justify" wrapText="1"/>
    </xf>
    <xf numFmtId="0" fontId="15" fillId="0" borderId="22" xfId="34" applyFont="1" applyBorder="1" applyAlignment="1">
      <alignment horizontal="justify" vertical="justify" wrapText="1"/>
    </xf>
    <xf numFmtId="0" fontId="15" fillId="0" borderId="3" xfId="34" applyFont="1" applyBorder="1" applyAlignment="1">
      <alignment horizontal="justify" vertical="justify" wrapText="1"/>
    </xf>
    <xf numFmtId="0" fontId="15" fillId="0" borderId="23" xfId="34" applyFont="1" applyBorder="1" applyAlignment="1">
      <alignment horizontal="justify" vertical="justify" wrapText="1"/>
    </xf>
    <xf numFmtId="0" fontId="3" fillId="0" borderId="212" xfId="34" applyBorder="1" applyAlignment="1">
      <alignment horizontal="justify" vertical="justify" wrapText="1"/>
    </xf>
    <xf numFmtId="0" fontId="3" fillId="0" borderId="214" xfId="34" applyBorder="1" applyAlignment="1">
      <alignment horizontal="justify" vertical="justify" wrapText="1"/>
    </xf>
    <xf numFmtId="0" fontId="3" fillId="0" borderId="213" xfId="34" applyBorder="1" applyAlignment="1">
      <alignment horizontal="justify" vertical="justify" wrapText="1"/>
    </xf>
    <xf numFmtId="0" fontId="3" fillId="0" borderId="22" xfId="34" applyBorder="1" applyAlignment="1">
      <alignment horizontal="center" vertical="center" wrapText="1"/>
    </xf>
    <xf numFmtId="0" fontId="3" fillId="0" borderId="3" xfId="34" applyBorder="1" applyAlignment="1">
      <alignment horizontal="center" vertical="center" wrapText="1"/>
    </xf>
    <xf numFmtId="0" fontId="3" fillId="0" borderId="23" xfId="34" applyBorder="1" applyAlignment="1">
      <alignment horizontal="center" vertical="center" wrapText="1"/>
    </xf>
    <xf numFmtId="2" fontId="2" fillId="27" borderId="5" xfId="34" applyNumberFormat="1" applyFont="1" applyFill="1" applyBorder="1"/>
    <xf numFmtId="2" fontId="2" fillId="27" borderId="9" xfId="34" applyNumberFormat="1" applyFont="1" applyFill="1" applyBorder="1"/>
    <xf numFmtId="0" fontId="2" fillId="0" borderId="8" xfId="34" applyFont="1" applyBorder="1" applyAlignment="1">
      <alignment horizontal="left"/>
    </xf>
    <xf numFmtId="0" fontId="2" fillId="0" borderId="22" xfId="34" applyFont="1" applyBorder="1" applyAlignment="1">
      <alignment horizontal="center" vertical="center" wrapText="1"/>
    </xf>
    <xf numFmtId="0" fontId="3" fillId="0" borderId="22" xfId="34" applyBorder="1" applyAlignment="1">
      <alignment horizontal="left" vertical="center" wrapText="1"/>
    </xf>
    <xf numFmtId="0" fontId="3" fillId="0" borderId="3" xfId="34" applyBorder="1" applyAlignment="1">
      <alignment horizontal="left" vertical="center" wrapText="1"/>
    </xf>
    <xf numFmtId="0" fontId="3" fillId="0" borderId="23" xfId="34" applyBorder="1" applyAlignment="1">
      <alignment horizontal="left" vertical="center" wrapText="1"/>
    </xf>
    <xf numFmtId="0" fontId="54" fillId="0" borderId="267" xfId="31" applyFont="1" applyBorder="1" applyAlignment="1">
      <alignment horizontal="center" vertical="center" wrapText="1"/>
    </xf>
    <xf numFmtId="0" fontId="54" fillId="0" borderId="286" xfId="31" applyFont="1" applyBorder="1" applyAlignment="1">
      <alignment horizontal="center" vertical="center" wrapText="1"/>
    </xf>
    <xf numFmtId="0" fontId="54" fillId="0" borderId="268" xfId="31" applyFont="1" applyBorder="1" applyAlignment="1">
      <alignment horizontal="center" vertical="center" wrapText="1"/>
    </xf>
    <xf numFmtId="0" fontId="16" fillId="0" borderId="227" xfId="34" applyFont="1" applyBorder="1" applyAlignment="1">
      <alignment horizontal="center" vertical="center" wrapText="1"/>
    </xf>
    <xf numFmtId="0" fontId="17" fillId="0" borderId="1" xfId="2814" applyFont="1" applyBorder="1" applyAlignment="1">
      <alignment horizontal="justify" vertical="justify" wrapText="1"/>
    </xf>
    <xf numFmtId="0" fontId="17" fillId="0" borderId="3" xfId="2814" applyFont="1" applyBorder="1" applyAlignment="1">
      <alignment horizontal="justify" vertical="justify" wrapText="1"/>
    </xf>
    <xf numFmtId="0" fontId="17" fillId="0" borderId="2" xfId="2814" applyFont="1" applyBorder="1" applyAlignment="1">
      <alignment horizontal="justify" vertical="justify" wrapText="1"/>
    </xf>
    <xf numFmtId="0" fontId="17" fillId="0" borderId="21" xfId="31" applyFont="1" applyBorder="1" applyAlignment="1">
      <alignment horizontal="center"/>
    </xf>
    <xf numFmtId="0" fontId="16" fillId="0" borderId="0" xfId="2814" applyFont="1" applyAlignment="1">
      <alignment horizontal="left"/>
    </xf>
    <xf numFmtId="0" fontId="16" fillId="0" borderId="22" xfId="2814" applyFont="1" applyBorder="1" applyAlignment="1">
      <alignment horizontal="center" vertical="center" wrapText="1"/>
    </xf>
    <xf numFmtId="0" fontId="17" fillId="0" borderId="3" xfId="2814" applyFont="1" applyBorder="1" applyAlignment="1">
      <alignment horizontal="center" vertical="center" wrapText="1"/>
    </xf>
    <xf numFmtId="0" fontId="17" fillId="0" borderId="23" xfId="2814" applyFont="1" applyBorder="1" applyAlignment="1">
      <alignment horizontal="center" vertical="center" wrapText="1"/>
    </xf>
    <xf numFmtId="0" fontId="17" fillId="0" borderId="22" xfId="2814" applyFont="1" applyBorder="1" applyAlignment="1">
      <alignment horizontal="justify" vertical="justify" wrapText="1"/>
    </xf>
    <xf numFmtId="0" fontId="17" fillId="0" borderId="23" xfId="2814" applyFont="1" applyBorder="1" applyAlignment="1">
      <alignment horizontal="justify" vertical="justify" wrapText="1"/>
    </xf>
    <xf numFmtId="0" fontId="17" fillId="0" borderId="212" xfId="2814" applyFont="1" applyBorder="1" applyAlignment="1">
      <alignment horizontal="justify" vertical="justify" wrapText="1"/>
    </xf>
    <xf numFmtId="0" fontId="17" fillId="0" borderId="214" xfId="2814" applyFont="1" applyBorder="1" applyAlignment="1">
      <alignment horizontal="justify" vertical="justify" wrapText="1"/>
    </xf>
    <xf numFmtId="0" fontId="17" fillId="0" borderId="213" xfId="2814" applyFont="1" applyBorder="1" applyAlignment="1">
      <alignment horizontal="justify" vertical="justify" wrapText="1"/>
    </xf>
    <xf numFmtId="0" fontId="16" fillId="0" borderId="8" xfId="2814" applyFont="1" applyBorder="1" applyAlignment="1">
      <alignment horizontal="left"/>
    </xf>
    <xf numFmtId="0" fontId="16" fillId="0" borderId="21" xfId="2814" applyFont="1" applyBorder="1" applyAlignment="1">
      <alignment horizontal="center" vertical="center" wrapText="1"/>
    </xf>
    <xf numFmtId="0" fontId="16" fillId="0" borderId="23" xfId="2814" applyFont="1" applyBorder="1" applyAlignment="1">
      <alignment horizontal="center" vertical="center" wrapText="1"/>
    </xf>
    <xf numFmtId="0" fontId="17" fillId="0" borderId="22" xfId="2814" applyFont="1" applyBorder="1" applyAlignment="1">
      <alignment horizontal="center" vertical="center" wrapText="1"/>
    </xf>
    <xf numFmtId="2" fontId="16" fillId="27" borderId="5" xfId="2814" applyNumberFormat="1" applyFont="1" applyFill="1" applyBorder="1"/>
    <xf numFmtId="2" fontId="16" fillId="27" borderId="6" xfId="2814" applyNumberFormat="1" applyFont="1" applyFill="1" applyBorder="1"/>
    <xf numFmtId="0" fontId="17" fillId="0" borderId="21" xfId="2814" applyFont="1" applyBorder="1" applyAlignment="1">
      <alignment vertical="center" wrapText="1"/>
    </xf>
    <xf numFmtId="2" fontId="17" fillId="0" borderId="21" xfId="2814" applyNumberFormat="1" applyFont="1" applyBorder="1" applyAlignment="1">
      <alignment horizontal="center" vertical="center" wrapText="1"/>
    </xf>
    <xf numFmtId="0" fontId="17" fillId="0" borderId="21" xfId="2814" applyFont="1" applyBorder="1" applyAlignment="1">
      <alignment horizontal="center" vertical="center" wrapText="1"/>
    </xf>
    <xf numFmtId="0" fontId="17" fillId="0" borderId="211" xfId="2814" applyFont="1" applyBorder="1" applyAlignment="1">
      <alignment vertical="center" wrapText="1"/>
    </xf>
    <xf numFmtId="202" fontId="3" fillId="0" borderId="212" xfId="2814" applyNumberFormat="1" applyBorder="1" applyAlignment="1">
      <alignment horizontal="center" vertical="center" wrapText="1"/>
    </xf>
    <xf numFmtId="202" fontId="3" fillId="0" borderId="213" xfId="2814" applyNumberFormat="1" applyBorder="1" applyAlignment="1">
      <alignment horizontal="center" vertical="center" wrapText="1"/>
    </xf>
    <xf numFmtId="2" fontId="3" fillId="0" borderId="212" xfId="2814" applyNumberFormat="1" applyBorder="1" applyAlignment="1">
      <alignment horizontal="center" vertical="center" wrapText="1"/>
    </xf>
    <xf numFmtId="2" fontId="3" fillId="0" borderId="213" xfId="2814" applyNumberFormat="1" applyBorder="1" applyAlignment="1">
      <alignment horizontal="center" vertical="center" wrapText="1"/>
    </xf>
    <xf numFmtId="0" fontId="3" fillId="0" borderId="212" xfId="2814" applyBorder="1" applyAlignment="1">
      <alignment horizontal="justify" vertical="justify" wrapText="1"/>
    </xf>
    <xf numFmtId="0" fontId="3" fillId="0" borderId="214" xfId="2814" applyBorder="1" applyAlignment="1">
      <alignment horizontal="justify" vertical="justify" wrapText="1"/>
    </xf>
    <xf numFmtId="0" fontId="3" fillId="0" borderId="213" xfId="2814" applyBorder="1" applyAlignment="1">
      <alignment horizontal="justify" vertical="justify" wrapText="1"/>
    </xf>
    <xf numFmtId="0" fontId="2" fillId="0" borderId="211" xfId="2814" applyFont="1" applyBorder="1" applyAlignment="1">
      <alignment horizontal="center" vertical="center" wrapText="1"/>
    </xf>
    <xf numFmtId="2" fontId="2" fillId="0" borderId="5" xfId="34" applyNumberFormat="1" applyFont="1" applyBorder="1"/>
    <xf numFmtId="2" fontId="2" fillId="0" borderId="9" xfId="34" applyNumberFormat="1" applyFont="1" applyBorder="1"/>
    <xf numFmtId="2" fontId="3" fillId="0" borderId="211" xfId="2814" applyNumberFormat="1" applyBorder="1" applyAlignment="1">
      <alignment horizontal="center" vertical="center" wrapText="1"/>
    </xf>
    <xf numFmtId="0" fontId="2" fillId="0" borderId="22" xfId="2814" applyFont="1" applyBorder="1" applyAlignment="1">
      <alignment horizontal="center" vertical="center" wrapText="1"/>
    </xf>
    <xf numFmtId="0" fontId="2" fillId="0" borderId="23" xfId="2814" applyFont="1" applyBorder="1" applyAlignment="1">
      <alignment horizontal="center" vertical="center" wrapText="1"/>
    </xf>
    <xf numFmtId="0" fontId="2" fillId="0" borderId="340" xfId="34" applyFont="1" applyBorder="1" applyAlignment="1">
      <alignment horizontal="center" vertical="center" wrapText="1"/>
    </xf>
    <xf numFmtId="0" fontId="2" fillId="0" borderId="341" xfId="34" applyFont="1" applyBorder="1" applyAlignment="1">
      <alignment horizontal="center" vertical="center" wrapText="1"/>
    </xf>
    <xf numFmtId="0" fontId="2" fillId="0" borderId="342" xfId="34" applyFont="1" applyBorder="1" applyAlignment="1">
      <alignment horizontal="center" vertical="center" wrapText="1"/>
    </xf>
    <xf numFmtId="0" fontId="2" fillId="0" borderId="272" xfId="34" applyFont="1" applyBorder="1" applyAlignment="1">
      <alignment horizontal="center" vertical="center" wrapText="1"/>
    </xf>
    <xf numFmtId="0" fontId="2" fillId="0" borderId="0" xfId="34" applyFont="1" applyAlignment="1">
      <alignment horizontal="center" vertical="center" wrapText="1"/>
    </xf>
    <xf numFmtId="0" fontId="2" fillId="0" borderId="273" xfId="34" applyFont="1" applyBorder="1" applyAlignment="1">
      <alignment horizontal="center" vertical="center" wrapText="1"/>
    </xf>
    <xf numFmtId="0" fontId="2" fillId="0" borderId="274" xfId="34" applyFont="1" applyBorder="1" applyAlignment="1">
      <alignment horizontal="center" vertical="center" wrapText="1"/>
    </xf>
    <xf numFmtId="0" fontId="2" fillId="0" borderId="8" xfId="34" applyFont="1" applyBorder="1" applyAlignment="1">
      <alignment horizontal="center" vertical="center" wrapText="1"/>
    </xf>
    <xf numFmtId="0" fontId="2" fillId="0" borderId="269" xfId="34" applyFont="1" applyBorder="1" applyAlignment="1">
      <alignment horizontal="center" vertical="center" wrapText="1"/>
    </xf>
    <xf numFmtId="0" fontId="3" fillId="0" borderId="1" xfId="2814" applyBorder="1" applyAlignment="1">
      <alignment horizontal="center" vertical="center" wrapText="1"/>
    </xf>
    <xf numFmtId="0" fontId="3" fillId="0" borderId="2" xfId="2814" applyBorder="1" applyAlignment="1">
      <alignment horizontal="center" vertical="center" wrapText="1"/>
    </xf>
    <xf numFmtId="181" fontId="3" fillId="0" borderId="1" xfId="2814" applyNumberFormat="1" applyBorder="1" applyAlignment="1">
      <alignment horizontal="center" vertical="center" wrapText="1"/>
    </xf>
    <xf numFmtId="0" fontId="3" fillId="0" borderId="22" xfId="1213" applyBorder="1" applyAlignment="1">
      <alignment horizontal="center" vertical="center" wrapText="1"/>
    </xf>
    <xf numFmtId="0" fontId="3" fillId="0" borderId="3" xfId="1213" applyBorder="1" applyAlignment="1">
      <alignment horizontal="center" vertical="center" wrapText="1"/>
    </xf>
    <xf numFmtId="0" fontId="3" fillId="0" borderId="23" xfId="1213" applyBorder="1" applyAlignment="1">
      <alignment horizontal="center" vertical="center" wrapText="1"/>
    </xf>
    <xf numFmtId="2" fontId="3" fillId="0" borderId="22" xfId="1213" applyNumberFormat="1" applyBorder="1" applyAlignment="1">
      <alignment horizontal="justify" vertical="justify" wrapText="1"/>
    </xf>
    <xf numFmtId="0" fontId="15" fillId="0" borderId="22" xfId="1213" applyFont="1" applyBorder="1" applyAlignment="1">
      <alignment horizontal="justify" vertical="justify" wrapText="1"/>
    </xf>
    <xf numFmtId="0" fontId="15" fillId="0" borderId="3" xfId="1213" applyFont="1" applyBorder="1" applyAlignment="1">
      <alignment horizontal="justify" vertical="justify" wrapText="1"/>
    </xf>
    <xf numFmtId="0" fontId="15" fillId="0" borderId="23" xfId="1213" applyFont="1" applyBorder="1" applyAlignment="1">
      <alignment horizontal="justify" vertical="justify" wrapText="1"/>
    </xf>
    <xf numFmtId="0" fontId="13" fillId="0" borderId="3" xfId="1213" applyFont="1" applyBorder="1" applyAlignment="1">
      <alignment horizontal="center" vertical="center" wrapText="1"/>
    </xf>
    <xf numFmtId="0" fontId="13" fillId="0" borderId="23" xfId="1213" applyFont="1" applyBorder="1" applyAlignment="1">
      <alignment horizontal="center" vertical="center" wrapText="1"/>
    </xf>
    <xf numFmtId="0" fontId="13" fillId="0" borderId="2" xfId="1213" applyFont="1" applyBorder="1" applyAlignment="1">
      <alignment horizontal="center" vertical="center" wrapText="1"/>
    </xf>
    <xf numFmtId="0" fontId="15" fillId="0" borderId="2" xfId="1213" applyFont="1" applyBorder="1" applyAlignment="1">
      <alignment horizontal="justify" vertical="justify" wrapText="1"/>
    </xf>
    <xf numFmtId="0" fontId="11" fillId="0" borderId="2" xfId="1213" applyFont="1" applyBorder="1" applyAlignment="1">
      <alignment horizontal="center" vertical="center" wrapText="1"/>
    </xf>
    <xf numFmtId="0" fontId="14" fillId="0" borderId="0" xfId="31" applyFont="1" applyAlignment="1">
      <alignment horizontal="left" vertical="justify" wrapText="1"/>
    </xf>
    <xf numFmtId="0" fontId="3" fillId="0" borderId="212" xfId="2814" applyBorder="1" applyAlignment="1">
      <alignment horizontal="center" vertical="center" wrapText="1"/>
    </xf>
    <xf numFmtId="0" fontId="3" fillId="0" borderId="213" xfId="2814" applyBorder="1" applyAlignment="1">
      <alignment horizontal="center" vertical="center" wrapText="1"/>
    </xf>
    <xf numFmtId="181" fontId="3" fillId="0" borderId="212" xfId="2814" applyNumberFormat="1" applyBorder="1" applyAlignment="1">
      <alignment horizontal="center" vertical="center" wrapText="1"/>
    </xf>
    <xf numFmtId="0" fontId="3" fillId="0" borderId="22" xfId="1213" applyBorder="1" applyAlignment="1">
      <alignment horizontal="left" vertical="center" wrapText="1"/>
    </xf>
    <xf numFmtId="0" fontId="3" fillId="0" borderId="3" xfId="1213" applyBorder="1" applyAlignment="1">
      <alignment horizontal="left" vertical="center" wrapText="1"/>
    </xf>
    <xf numFmtId="0" fontId="3" fillId="0" borderId="2" xfId="1213" applyBorder="1" applyAlignment="1">
      <alignment horizontal="left" vertical="center" wrapText="1"/>
    </xf>
    <xf numFmtId="0" fontId="3" fillId="0" borderId="2" xfId="1213" applyBorder="1" applyAlignment="1">
      <alignment horizontal="center" vertical="center" wrapText="1"/>
    </xf>
    <xf numFmtId="0" fontId="13" fillId="0" borderId="212" xfId="1213" applyFont="1" applyBorder="1" applyAlignment="1">
      <alignment horizontal="center" vertical="center" wrapText="1"/>
    </xf>
    <xf numFmtId="0" fontId="11" fillId="0" borderId="214" xfId="1213" applyFont="1" applyBorder="1" applyAlignment="1">
      <alignment horizontal="center" vertical="center" wrapText="1"/>
    </xf>
    <xf numFmtId="0" fontId="11" fillId="0" borderId="213" xfId="1213" applyFont="1" applyBorder="1" applyAlignment="1">
      <alignment horizontal="center" vertical="center" wrapText="1"/>
    </xf>
    <xf numFmtId="2" fontId="2" fillId="0" borderId="211" xfId="34" applyNumberFormat="1" applyFont="1" applyBorder="1" applyAlignment="1">
      <alignment horizontal="center" vertical="center" wrapText="1"/>
    </xf>
    <xf numFmtId="0" fontId="3" fillId="0" borderId="345" xfId="1213" applyBorder="1" applyAlignment="1">
      <alignment horizontal="justify" vertical="justify" wrapText="1"/>
    </xf>
    <xf numFmtId="2" fontId="2" fillId="27" borderId="5" xfId="5" applyNumberFormat="1" applyFont="1" applyFill="1" applyBorder="1"/>
    <xf numFmtId="2" fontId="2" fillId="27" borderId="6" xfId="5" applyNumberFormat="1" applyFont="1" applyFill="1" applyBorder="1"/>
    <xf numFmtId="0" fontId="3" fillId="0" borderId="22" xfId="5" applyBorder="1" applyAlignment="1">
      <alignment horizontal="justify" vertical="justify" wrapText="1"/>
    </xf>
    <xf numFmtId="0" fontId="3" fillId="0" borderId="3" xfId="5" applyBorder="1" applyAlignment="1">
      <alignment horizontal="justify" vertical="justify" wrapText="1"/>
    </xf>
    <xf numFmtId="0" fontId="3" fillId="0" borderId="23" xfId="5" applyBorder="1" applyAlignment="1">
      <alignment horizontal="justify" vertical="justify" wrapText="1"/>
    </xf>
    <xf numFmtId="0" fontId="2" fillId="0" borderId="8" xfId="5" applyFont="1" applyBorder="1" applyAlignment="1">
      <alignment horizontal="left"/>
    </xf>
    <xf numFmtId="0" fontId="3" fillId="0" borderId="22" xfId="5" applyBorder="1" applyAlignment="1">
      <alignment horizontal="center" vertical="center" wrapText="1"/>
    </xf>
    <xf numFmtId="0" fontId="3" fillId="0" borderId="3" xfId="5" applyBorder="1" applyAlignment="1">
      <alignment horizontal="center" vertical="center" wrapText="1"/>
    </xf>
    <xf numFmtId="0" fontId="3" fillId="0" borderId="23" xfId="5" applyBorder="1" applyAlignment="1">
      <alignment horizontal="center" vertical="center" wrapText="1"/>
    </xf>
    <xf numFmtId="0" fontId="2" fillId="0" borderId="0" xfId="5" applyFont="1" applyAlignment="1">
      <alignment horizontal="left"/>
    </xf>
    <xf numFmtId="0" fontId="13" fillId="0" borderId="22" xfId="5" applyFont="1" applyBorder="1" applyAlignment="1">
      <alignment horizontal="center" vertical="center" wrapText="1"/>
    </xf>
    <xf numFmtId="0" fontId="11" fillId="0" borderId="3" xfId="5" applyFont="1" applyBorder="1" applyAlignment="1">
      <alignment horizontal="center" vertical="center" wrapText="1"/>
    </xf>
    <xf numFmtId="0" fontId="11" fillId="0" borderId="23" xfId="5" applyFont="1" applyBorder="1" applyAlignment="1">
      <alignment horizontal="center" vertical="center" wrapText="1"/>
    </xf>
    <xf numFmtId="0" fontId="3" fillId="0" borderId="1" xfId="5" applyBorder="1" applyAlignment="1">
      <alignment horizontal="justify" vertical="justify" wrapText="1"/>
    </xf>
    <xf numFmtId="0" fontId="3" fillId="0" borderId="2" xfId="5" applyBorder="1" applyAlignment="1">
      <alignment horizontal="justify" vertical="justify" wrapText="1"/>
    </xf>
    <xf numFmtId="0" fontId="9" fillId="0" borderId="22" xfId="5" applyFont="1" applyBorder="1" applyAlignment="1">
      <alignment horizontal="center" vertical="center" wrapText="1"/>
    </xf>
    <xf numFmtId="0" fontId="10" fillId="0" borderId="3" xfId="5" applyFont="1" applyBorder="1" applyAlignment="1">
      <alignment horizontal="center" vertical="center" wrapText="1"/>
    </xf>
    <xf numFmtId="0" fontId="10" fillId="0" borderId="2" xfId="5" applyFont="1" applyBorder="1" applyAlignment="1">
      <alignment horizontal="center" vertical="center" wrapText="1"/>
    </xf>
    <xf numFmtId="0" fontId="7" fillId="0" borderId="8" xfId="5" applyFont="1" applyBorder="1" applyAlignment="1">
      <alignment horizontal="left"/>
    </xf>
    <xf numFmtId="0" fontId="8" fillId="0" borderId="22" xfId="5" applyFont="1" applyBorder="1" applyAlignment="1">
      <alignment horizontal="justify" vertical="justify" wrapText="1"/>
    </xf>
    <xf numFmtId="0" fontId="8" fillId="0" borderId="3" xfId="5" applyFont="1" applyBorder="1" applyAlignment="1">
      <alignment horizontal="justify" vertical="justify" wrapText="1"/>
    </xf>
    <xf numFmtId="0" fontId="8" fillId="0" borderId="2" xfId="5" applyFont="1" applyBorder="1" applyAlignment="1">
      <alignment horizontal="justify" vertical="justify" wrapText="1"/>
    </xf>
    <xf numFmtId="0" fontId="7" fillId="0" borderId="0" xfId="5" applyFont="1" applyAlignment="1">
      <alignment horizontal="left"/>
    </xf>
    <xf numFmtId="2" fontId="7" fillId="27" borderId="5" xfId="5" applyNumberFormat="1" applyFont="1" applyFill="1" applyBorder="1"/>
    <xf numFmtId="2" fontId="7" fillId="27" borderId="6" xfId="5" applyNumberFormat="1" applyFont="1" applyFill="1" applyBorder="1"/>
    <xf numFmtId="0" fontId="7" fillId="0" borderId="22" xfId="5" applyFont="1" applyBorder="1" applyAlignment="1">
      <alignment horizontal="center" vertical="center" wrapText="1"/>
    </xf>
    <xf numFmtId="0" fontId="8" fillId="0" borderId="3" xfId="5" applyFont="1" applyBorder="1" applyAlignment="1">
      <alignment horizontal="center" vertical="center" wrapText="1"/>
    </xf>
    <xf numFmtId="0" fontId="3" fillId="0" borderId="2" xfId="5" applyBorder="1" applyAlignment="1">
      <alignment horizontal="center" vertical="center" wrapText="1"/>
    </xf>
    <xf numFmtId="0" fontId="8" fillId="0" borderId="22" xfId="34" applyFont="1" applyBorder="1" applyAlignment="1">
      <alignment horizontal="left" vertical="center" wrapText="1"/>
    </xf>
    <xf numFmtId="0" fontId="8" fillId="0" borderId="3" xfId="34" applyFont="1" applyBorder="1" applyAlignment="1">
      <alignment horizontal="left" vertical="center" wrapText="1"/>
    </xf>
    <xf numFmtId="0" fontId="3" fillId="0" borderId="2" xfId="34" applyBorder="1" applyAlignment="1">
      <alignment horizontal="left" vertical="center" wrapText="1"/>
    </xf>
    <xf numFmtId="0" fontId="8" fillId="0" borderId="22" xfId="5" applyFont="1" applyBorder="1" applyAlignment="1">
      <alignment horizontal="center" vertical="center" wrapText="1"/>
    </xf>
    <xf numFmtId="0" fontId="3" fillId="0" borderId="345" xfId="5" applyBorder="1" applyAlignment="1">
      <alignment horizontal="justify" vertical="justify" wrapText="1"/>
    </xf>
    <xf numFmtId="0" fontId="8" fillId="0" borderId="1" xfId="5" applyFont="1" applyBorder="1" applyAlignment="1">
      <alignment horizontal="justify" vertical="justify" wrapText="1"/>
    </xf>
    <xf numFmtId="0" fontId="8" fillId="0" borderId="345" xfId="5" applyFont="1" applyBorder="1" applyAlignment="1">
      <alignment horizontal="justify" vertical="justify" wrapText="1"/>
    </xf>
    <xf numFmtId="199" fontId="3" fillId="0" borderId="21" xfId="2814" applyNumberFormat="1" applyBorder="1" applyAlignment="1">
      <alignment horizontal="center" vertical="center" wrapText="1"/>
    </xf>
    <xf numFmtId="0" fontId="3" fillId="0" borderId="22" xfId="2556" applyBorder="1" applyAlignment="1">
      <alignment horizontal="justify" vertical="justify" wrapText="1"/>
    </xf>
    <xf numFmtId="0" fontId="3" fillId="0" borderId="3" xfId="2556" applyBorder="1" applyAlignment="1">
      <alignment horizontal="justify" vertical="justify" wrapText="1"/>
    </xf>
    <xf numFmtId="0" fontId="3" fillId="0" borderId="23" xfId="2556" applyBorder="1" applyAlignment="1">
      <alignment horizontal="justify" vertical="justify" wrapText="1"/>
    </xf>
    <xf numFmtId="2" fontId="3" fillId="0" borderId="1" xfId="2556" applyNumberFormat="1" applyBorder="1" applyAlignment="1">
      <alignment horizontal="justify" vertical="justify" wrapText="1"/>
    </xf>
    <xf numFmtId="2" fontId="3" fillId="0" borderId="3" xfId="2556" applyNumberFormat="1" applyBorder="1" applyAlignment="1">
      <alignment horizontal="justify" vertical="justify" wrapText="1"/>
    </xf>
    <xf numFmtId="2" fontId="3" fillId="0" borderId="2" xfId="2556" applyNumberFormat="1" applyBorder="1" applyAlignment="1">
      <alignment horizontal="justify" vertical="justify" wrapText="1"/>
    </xf>
    <xf numFmtId="2" fontId="2" fillId="0" borderId="340" xfId="34" applyNumberFormat="1" applyFont="1" applyBorder="1" applyAlignment="1">
      <alignment horizontal="center" vertical="center" wrapText="1"/>
    </xf>
    <xf numFmtId="2" fontId="2" fillId="0" borderId="341" xfId="34" applyNumberFormat="1" applyFont="1" applyBorder="1" applyAlignment="1">
      <alignment horizontal="center" vertical="center" wrapText="1"/>
    </xf>
    <xf numFmtId="2" fontId="2" fillId="0" borderId="342" xfId="34" applyNumberFormat="1" applyFont="1" applyBorder="1" applyAlignment="1">
      <alignment horizontal="center" vertical="center" wrapText="1"/>
    </xf>
    <xf numFmtId="0" fontId="17" fillId="0" borderId="212" xfId="1235" applyFont="1" applyBorder="1" applyAlignment="1">
      <alignment horizontal="left" vertical="center" wrapText="1"/>
    </xf>
    <xf numFmtId="0" fontId="17" fillId="0" borderId="214" xfId="1235" applyFont="1" applyBorder="1" applyAlignment="1">
      <alignment horizontal="left" vertical="center" wrapText="1"/>
    </xf>
    <xf numFmtId="0" fontId="17" fillId="0" borderId="213" xfId="1235" applyFont="1" applyBorder="1" applyAlignment="1">
      <alignment horizontal="left" vertical="center" wrapText="1"/>
    </xf>
    <xf numFmtId="199" fontId="3" fillId="0" borderId="22" xfId="2814" applyNumberFormat="1" applyBorder="1" applyAlignment="1">
      <alignment horizontal="center" vertical="center" wrapText="1"/>
    </xf>
    <xf numFmtId="0" fontId="3" fillId="0" borderId="211" xfId="2814" applyBorder="1" applyAlignment="1">
      <alignment horizontal="center" vertical="center" wrapText="1"/>
    </xf>
    <xf numFmtId="0" fontId="2" fillId="0" borderId="0" xfId="2814" applyFont="1" applyAlignment="1">
      <alignment horizontal="left"/>
    </xf>
    <xf numFmtId="2" fontId="2" fillId="0" borderId="5" xfId="2814" applyNumberFormat="1" applyFont="1" applyBorder="1"/>
    <xf numFmtId="2" fontId="2" fillId="0" borderId="9" xfId="2814" applyNumberFormat="1" applyFont="1" applyBorder="1"/>
    <xf numFmtId="0" fontId="3" fillId="0" borderId="212" xfId="2814" applyBorder="1" applyAlignment="1">
      <alignment horizontal="left" vertical="center" wrapText="1"/>
    </xf>
    <xf numFmtId="0" fontId="2" fillId="0" borderId="213" xfId="2814" applyFont="1" applyBorder="1" applyAlignment="1">
      <alignment horizontal="left" vertical="center" wrapText="1"/>
    </xf>
    <xf numFmtId="2" fontId="3" fillId="0" borderId="22" xfId="2814" applyNumberFormat="1" applyBorder="1" applyAlignment="1">
      <alignment horizontal="center" vertical="center" wrapText="1"/>
    </xf>
    <xf numFmtId="2" fontId="3" fillId="0" borderId="23" xfId="2814" applyNumberFormat="1" applyBorder="1" applyAlignment="1">
      <alignment horizontal="center" vertical="center" wrapText="1"/>
    </xf>
    <xf numFmtId="199" fontId="3" fillId="0" borderId="211" xfId="2814" applyNumberFormat="1" applyBorder="1" applyAlignment="1">
      <alignment horizontal="center" vertical="center" wrapText="1"/>
    </xf>
    <xf numFmtId="0" fontId="3" fillId="0" borderId="3" xfId="2814" applyBorder="1" applyAlignment="1">
      <alignment horizontal="justify" vertical="justify" wrapText="1"/>
    </xf>
    <xf numFmtId="0" fontId="2" fillId="0" borderId="8" xfId="2814" applyFont="1" applyBorder="1" applyAlignment="1">
      <alignment horizontal="left"/>
    </xf>
    <xf numFmtId="0" fontId="3" fillId="0" borderId="211" xfId="31" applyBorder="1" applyAlignment="1">
      <alignment horizontal="center"/>
    </xf>
    <xf numFmtId="0" fontId="54" fillId="0" borderId="304" xfId="31" applyFont="1" applyBorder="1" applyAlignment="1">
      <alignment horizontal="center" vertical="center" wrapText="1"/>
    </xf>
    <xf numFmtId="0" fontId="54" fillId="0" borderId="305" xfId="31" applyFont="1" applyBorder="1" applyAlignment="1">
      <alignment horizontal="center" vertical="center" wrapText="1"/>
    </xf>
    <xf numFmtId="0" fontId="54" fillId="0" borderId="306" xfId="31" applyFont="1" applyBorder="1" applyAlignment="1">
      <alignment horizontal="center" vertical="center" wrapText="1"/>
    </xf>
    <xf numFmtId="0" fontId="56" fillId="0" borderId="307" xfId="31" applyFont="1" applyBorder="1" applyAlignment="1">
      <alignment horizontal="center" vertical="center" wrapText="1"/>
    </xf>
    <xf numFmtId="0" fontId="13" fillId="0" borderId="212" xfId="2814" applyFont="1" applyBorder="1" applyAlignment="1">
      <alignment horizontal="center" vertical="center" wrapText="1"/>
    </xf>
    <xf numFmtId="0" fontId="11" fillId="0" borderId="3" xfId="2814" applyFont="1" applyBorder="1" applyAlignment="1">
      <alignment horizontal="center" vertical="center" wrapText="1"/>
    </xf>
    <xf numFmtId="0" fontId="11" fillId="0" borderId="213" xfId="2814" applyFont="1" applyBorder="1" applyAlignment="1">
      <alignment horizontal="center" vertical="center" wrapText="1"/>
    </xf>
    <xf numFmtId="2" fontId="3" fillId="0" borderId="212" xfId="1213" applyNumberFormat="1" applyBorder="1" applyAlignment="1">
      <alignment horizontal="justify" vertical="justify" wrapText="1"/>
    </xf>
    <xf numFmtId="0" fontId="54" fillId="0" borderId="312" xfId="31" applyFont="1" applyBorder="1" applyAlignment="1">
      <alignment horizontal="center" vertical="center" wrapText="1"/>
    </xf>
    <xf numFmtId="0" fontId="54" fillId="0" borderId="313" xfId="31" applyFont="1" applyBorder="1" applyAlignment="1">
      <alignment horizontal="center" vertical="center" wrapText="1"/>
    </xf>
    <xf numFmtId="0" fontId="54" fillId="0" borderId="314" xfId="31" applyFont="1" applyBorder="1" applyAlignment="1">
      <alignment horizontal="center" vertical="center" wrapText="1"/>
    </xf>
    <xf numFmtId="0" fontId="56" fillId="0" borderId="315" xfId="31" applyFont="1" applyBorder="1" applyAlignment="1">
      <alignment horizontal="center" vertical="center" wrapText="1"/>
    </xf>
    <xf numFmtId="2" fontId="2" fillId="0" borderId="312" xfId="34" applyNumberFormat="1" applyFont="1" applyBorder="1" applyAlignment="1">
      <alignment horizontal="center" vertical="center" wrapText="1"/>
    </xf>
    <xf numFmtId="2" fontId="2" fillId="0" borderId="313" xfId="34" applyNumberFormat="1" applyFont="1" applyBorder="1" applyAlignment="1">
      <alignment horizontal="center" vertical="center" wrapText="1"/>
    </xf>
    <xf numFmtId="2" fontId="2" fillId="0" borderId="314" xfId="34" applyNumberFormat="1" applyFont="1" applyBorder="1" applyAlignment="1">
      <alignment horizontal="center" vertical="center" wrapText="1"/>
    </xf>
    <xf numFmtId="0" fontId="11" fillId="0" borderId="214" xfId="2814" applyFont="1" applyBorder="1" applyAlignment="1">
      <alignment horizontal="center" vertical="center" wrapText="1"/>
    </xf>
    <xf numFmtId="0" fontId="15" fillId="0" borderId="212" xfId="2814" applyFont="1" applyBorder="1" applyAlignment="1">
      <alignment horizontal="justify" vertical="justify" wrapText="1"/>
    </xf>
    <xf numFmtId="0" fontId="15" fillId="0" borderId="214" xfId="2814" applyFont="1" applyBorder="1" applyAlignment="1">
      <alignment horizontal="justify" vertical="justify" wrapText="1"/>
    </xf>
    <xf numFmtId="0" fontId="15" fillId="0" borderId="213" xfId="2814" applyFont="1" applyBorder="1" applyAlignment="1">
      <alignment horizontal="justify" vertical="justify" wrapText="1"/>
    </xf>
    <xf numFmtId="4" fontId="3" fillId="0" borderId="212" xfId="2814" applyNumberFormat="1" applyBorder="1" applyAlignment="1">
      <alignment horizontal="center" vertical="center" wrapText="1"/>
    </xf>
    <xf numFmtId="0" fontId="54" fillId="0" borderId="308" xfId="31" applyFont="1" applyBorder="1" applyAlignment="1">
      <alignment horizontal="center" vertical="center" wrapText="1"/>
    </xf>
    <xf numFmtId="0" fontId="54" fillId="0" borderId="309" xfId="31" applyFont="1" applyBorder="1" applyAlignment="1">
      <alignment horizontal="center" vertical="center" wrapText="1"/>
    </xf>
    <xf numFmtId="0" fontId="54" fillId="0" borderId="310" xfId="31" applyFont="1" applyBorder="1" applyAlignment="1">
      <alignment horizontal="center" vertical="center" wrapText="1"/>
    </xf>
    <xf numFmtId="0" fontId="56" fillId="0" borderId="311" xfId="31" applyFont="1" applyBorder="1" applyAlignment="1">
      <alignment horizontal="center" vertical="center" wrapText="1"/>
    </xf>
    <xf numFmtId="2" fontId="2" fillId="0" borderId="308" xfId="34" applyNumberFormat="1" applyFont="1" applyBorder="1" applyAlignment="1">
      <alignment horizontal="center" vertical="center" wrapText="1"/>
    </xf>
    <xf numFmtId="2" fontId="2" fillId="0" borderId="309" xfId="34" applyNumberFormat="1" applyFont="1" applyBorder="1" applyAlignment="1">
      <alignment horizontal="center" vertical="center" wrapText="1"/>
    </xf>
    <xf numFmtId="2" fontId="2" fillId="0" borderId="310" xfId="34" applyNumberFormat="1" applyFont="1" applyBorder="1" applyAlignment="1">
      <alignment horizontal="center" vertical="center" wrapText="1"/>
    </xf>
    <xf numFmtId="0" fontId="3" fillId="0" borderId="1" xfId="1213" applyBorder="1" applyAlignment="1">
      <alignment horizontal="left" vertical="justify"/>
    </xf>
    <xf numFmtId="0" fontId="3" fillId="0" borderId="345" xfId="1213" applyBorder="1" applyAlignment="1">
      <alignment horizontal="left" vertical="justify"/>
    </xf>
    <xf numFmtId="0" fontId="3" fillId="0" borderId="2" xfId="1213" applyBorder="1" applyAlignment="1">
      <alignment horizontal="left" vertical="justify"/>
    </xf>
    <xf numFmtId="0" fontId="54" fillId="0" borderId="329" xfId="31" applyFont="1" applyBorder="1" applyAlignment="1">
      <alignment horizontal="center" vertical="center" wrapText="1"/>
    </xf>
    <xf numFmtId="0" fontId="54" fillId="0" borderId="330" xfId="31" applyFont="1" applyBorder="1" applyAlignment="1">
      <alignment horizontal="center" vertical="center" wrapText="1"/>
    </xf>
    <xf numFmtId="0" fontId="54" fillId="0" borderId="331" xfId="31" applyFont="1" applyBorder="1" applyAlignment="1">
      <alignment horizontal="center" vertical="center" wrapText="1"/>
    </xf>
    <xf numFmtId="0" fontId="56" fillId="0" borderId="332" xfId="31" applyFont="1" applyBorder="1" applyAlignment="1">
      <alignment horizontal="center" vertical="center" wrapText="1"/>
    </xf>
    <xf numFmtId="2" fontId="2" fillId="0" borderId="329" xfId="34" applyNumberFormat="1" applyFont="1" applyBorder="1" applyAlignment="1">
      <alignment horizontal="center" vertical="center" wrapText="1"/>
    </xf>
    <xf numFmtId="2" fontId="2" fillId="0" borderId="330" xfId="34" applyNumberFormat="1" applyFont="1" applyBorder="1" applyAlignment="1">
      <alignment horizontal="center" vertical="center" wrapText="1"/>
    </xf>
    <xf numFmtId="2" fontId="2" fillId="0" borderId="331" xfId="34" applyNumberFormat="1" applyFont="1" applyBorder="1" applyAlignment="1">
      <alignment horizontal="center" vertical="center" wrapText="1"/>
    </xf>
    <xf numFmtId="0" fontId="13" fillId="0" borderId="212" xfId="34" applyFont="1" applyBorder="1" applyAlignment="1">
      <alignment horizontal="center" vertical="center" wrapText="1"/>
    </xf>
    <xf numFmtId="0" fontId="11" fillId="0" borderId="213" xfId="34" applyFont="1" applyBorder="1" applyAlignment="1">
      <alignment horizontal="center" vertical="center" wrapText="1"/>
    </xf>
    <xf numFmtId="0" fontId="54" fillId="0" borderId="322" xfId="31" applyFont="1" applyBorder="1" applyAlignment="1">
      <alignment horizontal="center" vertical="center" wrapText="1"/>
    </xf>
    <xf numFmtId="0" fontId="54" fillId="0" borderId="323" xfId="31" applyFont="1" applyBorder="1" applyAlignment="1">
      <alignment horizontal="center" vertical="center" wrapText="1"/>
    </xf>
    <xf numFmtId="0" fontId="54" fillId="0" borderId="324" xfId="31" applyFont="1" applyBorder="1" applyAlignment="1">
      <alignment horizontal="center" vertical="center" wrapText="1"/>
    </xf>
    <xf numFmtId="0" fontId="56" fillId="0" borderId="325" xfId="31" applyFont="1" applyBorder="1" applyAlignment="1">
      <alignment horizontal="center" vertical="center" wrapText="1"/>
    </xf>
    <xf numFmtId="0" fontId="3" fillId="0" borderId="212" xfId="1235" applyBorder="1" applyAlignment="1">
      <alignment horizontal="left" vertical="center" wrapText="1"/>
    </xf>
    <xf numFmtId="0" fontId="3" fillId="0" borderId="3" xfId="1235" applyBorder="1" applyAlignment="1">
      <alignment horizontal="left" vertical="center" wrapText="1"/>
    </xf>
    <xf numFmtId="0" fontId="3" fillId="0" borderId="213" xfId="1235" applyBorder="1" applyAlignment="1">
      <alignment horizontal="left" vertical="center" wrapText="1"/>
    </xf>
    <xf numFmtId="199" fontId="3" fillId="0" borderId="212" xfId="2814" applyNumberFormat="1" applyBorder="1" applyAlignment="1">
      <alignment horizontal="center" vertical="center" wrapText="1"/>
    </xf>
    <xf numFmtId="0" fontId="3" fillId="0" borderId="212" xfId="34" applyBorder="1" applyAlignment="1">
      <alignment horizontal="center" vertical="center" wrapText="1"/>
    </xf>
    <xf numFmtId="0" fontId="3" fillId="0" borderId="213" xfId="34" applyBorder="1" applyAlignment="1">
      <alignment horizontal="center" vertical="center" wrapText="1"/>
    </xf>
    <xf numFmtId="2" fontId="2" fillId="0" borderId="333" xfId="34" applyNumberFormat="1" applyFont="1" applyBorder="1" applyAlignment="1">
      <alignment horizontal="center" vertical="center" wrapText="1"/>
    </xf>
    <xf numFmtId="2" fontId="2" fillId="0" borderId="334" xfId="34" applyNumberFormat="1" applyFont="1" applyBorder="1" applyAlignment="1">
      <alignment horizontal="center" vertical="center" wrapText="1"/>
    </xf>
    <xf numFmtId="2" fontId="2" fillId="0" borderId="335" xfId="34" applyNumberFormat="1" applyFont="1" applyBorder="1" applyAlignment="1">
      <alignment horizontal="center" vertical="center" wrapText="1"/>
    </xf>
    <xf numFmtId="2" fontId="3" fillId="0" borderId="1" xfId="2814" applyNumberFormat="1" applyBorder="1" applyAlignment="1">
      <alignment horizontal="center" vertical="center" wrapText="1"/>
    </xf>
  </cellXfs>
  <cellStyles count="53896">
    <cellStyle name="%" xfId="38" xr:uid="{00000000-0005-0000-0000-000000000000}"/>
    <cellStyle name="% 2" xfId="39" xr:uid="{00000000-0005-0000-0000-000001000000}"/>
    <cellStyle name="% 3" xfId="40" xr:uid="{00000000-0005-0000-0000-000002000000}"/>
    <cellStyle name="%_ARBOLEDA_PRESUPUESTO_FASE II_V_01" xfId="41" xr:uid="{00000000-0005-0000-0000-000003000000}"/>
    <cellStyle name="%_MONTEBELLO_PRESUPUESTO_FASE II_V_02" xfId="42" xr:uid="{00000000-0005-0000-0000-000004000000}"/>
    <cellStyle name="%_PUEBLO NUEVO_PRESUPUESTO_FASE II_V_02" xfId="43" xr:uid="{00000000-0005-0000-0000-000005000000}"/>
    <cellStyle name="20% - Accent1" xfId="44" xr:uid="{00000000-0005-0000-0000-000006000000}"/>
    <cellStyle name="20% - Accent2" xfId="45" xr:uid="{00000000-0005-0000-0000-000007000000}"/>
    <cellStyle name="20% - Accent3" xfId="46" xr:uid="{00000000-0005-0000-0000-000008000000}"/>
    <cellStyle name="20% - Accent4" xfId="47" xr:uid="{00000000-0005-0000-0000-000009000000}"/>
    <cellStyle name="20% - Accent5" xfId="48" xr:uid="{00000000-0005-0000-0000-00000A000000}"/>
    <cellStyle name="20% - Accent6" xfId="49" xr:uid="{00000000-0005-0000-0000-00000B000000}"/>
    <cellStyle name="20% - Énfasis5 2" xfId="50" xr:uid="{00000000-0005-0000-0000-00000C000000}"/>
    <cellStyle name="20% - Énfasis5 2 2" xfId="51" xr:uid="{00000000-0005-0000-0000-00000D000000}"/>
    <cellStyle name="20% - Énfasis5 3" xfId="52" xr:uid="{00000000-0005-0000-0000-00000E000000}"/>
    <cellStyle name="20% - Énfasis5 3 2" xfId="53" xr:uid="{00000000-0005-0000-0000-00000F000000}"/>
    <cellStyle name="40% - Accent1" xfId="54" xr:uid="{00000000-0005-0000-0000-000010000000}"/>
    <cellStyle name="40% - Accent2" xfId="55" xr:uid="{00000000-0005-0000-0000-000011000000}"/>
    <cellStyle name="40% - Accent3" xfId="56" xr:uid="{00000000-0005-0000-0000-000012000000}"/>
    <cellStyle name="40% - Accent4" xfId="57" xr:uid="{00000000-0005-0000-0000-000013000000}"/>
    <cellStyle name="40% - Accent5" xfId="58" xr:uid="{00000000-0005-0000-0000-000014000000}"/>
    <cellStyle name="40% - Accent6" xfId="59" xr:uid="{00000000-0005-0000-0000-000015000000}"/>
    <cellStyle name="60% - Accent1" xfId="60" xr:uid="{00000000-0005-0000-0000-000016000000}"/>
    <cellStyle name="60% - Accent2" xfId="61" xr:uid="{00000000-0005-0000-0000-000017000000}"/>
    <cellStyle name="60% - Accent3" xfId="62" xr:uid="{00000000-0005-0000-0000-000018000000}"/>
    <cellStyle name="60% - Accent4" xfId="63" xr:uid="{00000000-0005-0000-0000-000019000000}"/>
    <cellStyle name="60% - Accent5" xfId="64" xr:uid="{00000000-0005-0000-0000-00001A000000}"/>
    <cellStyle name="60% - Accent6" xfId="65" xr:uid="{00000000-0005-0000-0000-00001B000000}"/>
    <cellStyle name="80" xfId="66" xr:uid="{00000000-0005-0000-0000-00001C000000}"/>
    <cellStyle name="Accent1" xfId="67" xr:uid="{00000000-0005-0000-0000-00001D000000}"/>
    <cellStyle name="Accent2" xfId="68" xr:uid="{00000000-0005-0000-0000-00001E000000}"/>
    <cellStyle name="Accent3" xfId="69" xr:uid="{00000000-0005-0000-0000-00001F000000}"/>
    <cellStyle name="Accent4" xfId="70" xr:uid="{00000000-0005-0000-0000-000020000000}"/>
    <cellStyle name="Accent5" xfId="71" xr:uid="{00000000-0005-0000-0000-000021000000}"/>
    <cellStyle name="Accent6" xfId="72" xr:uid="{00000000-0005-0000-0000-000022000000}"/>
    <cellStyle name="Bad" xfId="73" xr:uid="{00000000-0005-0000-0000-000023000000}"/>
    <cellStyle name="Buena 2" xfId="74" xr:uid="{00000000-0005-0000-0000-000024000000}"/>
    <cellStyle name="Calculation" xfId="75" xr:uid="{00000000-0005-0000-0000-000025000000}"/>
    <cellStyle name="Calculation 10" xfId="3389" xr:uid="{00000000-0005-0000-0000-000026000000}"/>
    <cellStyle name="Calculation 10 10" xfId="48349" xr:uid="{00000000-0005-0000-0000-000027000000}"/>
    <cellStyle name="Calculation 10 11" xfId="46245" xr:uid="{00000000-0005-0000-0000-000028000000}"/>
    <cellStyle name="Calculation 10 12" xfId="51052" xr:uid="{00000000-0005-0000-0000-000029000000}"/>
    <cellStyle name="Calculation 10 13" xfId="48795" xr:uid="{00000000-0005-0000-0000-00002A000000}"/>
    <cellStyle name="Calculation 10 14" xfId="45829" xr:uid="{00000000-0005-0000-0000-00002B000000}"/>
    <cellStyle name="Calculation 10 15" xfId="52652" xr:uid="{00000000-0005-0000-0000-00002C000000}"/>
    <cellStyle name="Calculation 10 2" xfId="4042" xr:uid="{00000000-0005-0000-0000-00002D000000}"/>
    <cellStyle name="Calculation 10 2 10" xfId="46431" xr:uid="{00000000-0005-0000-0000-00002E000000}"/>
    <cellStyle name="Calculation 10 2 11" xfId="51413" xr:uid="{00000000-0005-0000-0000-00002F000000}"/>
    <cellStyle name="Calculation 10 2 12" xfId="45669" xr:uid="{00000000-0005-0000-0000-000030000000}"/>
    <cellStyle name="Calculation 10 2 13" xfId="47144" xr:uid="{00000000-0005-0000-0000-000031000000}"/>
    <cellStyle name="Calculation 10 2 14" xfId="51588" xr:uid="{00000000-0005-0000-0000-000032000000}"/>
    <cellStyle name="Calculation 10 2 2" xfId="6417" xr:uid="{00000000-0005-0000-0000-000033000000}"/>
    <cellStyle name="Calculation 10 2 2 2" xfId="6506" xr:uid="{00000000-0005-0000-0000-000034000000}"/>
    <cellStyle name="Calculation 10 2 2 2 2" xfId="4475" xr:uid="{00000000-0005-0000-0000-000035000000}"/>
    <cellStyle name="Calculation 10 2 2 2 2 2" xfId="7542" xr:uid="{00000000-0005-0000-0000-000036000000}"/>
    <cellStyle name="Calculation 10 2 2 2 2 2 2" xfId="25108" xr:uid="{00000000-0005-0000-0000-000037000000}"/>
    <cellStyle name="Calculation 10 2 2 2 2 2 2 2" xfId="40738" xr:uid="{00000000-0005-0000-0000-000038000000}"/>
    <cellStyle name="Calculation 10 2 2 2 2 2 3" xfId="17044" xr:uid="{00000000-0005-0000-0000-000039000000}"/>
    <cellStyle name="Calculation 10 2 2 2 2 2 4" xfId="32887" xr:uid="{00000000-0005-0000-0000-00003A000000}"/>
    <cellStyle name="Calculation 10 2 2 2 2 3" xfId="22647" xr:uid="{00000000-0005-0000-0000-00003B000000}"/>
    <cellStyle name="Calculation 10 2 2 2 2 3 2" xfId="38278" xr:uid="{00000000-0005-0000-0000-00003C000000}"/>
    <cellStyle name="Calculation 10 2 2 2 2 4" xfId="13981" xr:uid="{00000000-0005-0000-0000-00003D000000}"/>
    <cellStyle name="Calculation 10 2 2 2 2 5" xfId="30668" xr:uid="{00000000-0005-0000-0000-00003E000000}"/>
    <cellStyle name="Calculation 10 2 2 2 3" xfId="11192" xr:uid="{00000000-0005-0000-0000-00003F000000}"/>
    <cellStyle name="Calculation 10 2 2 2 3 2" xfId="28758" xr:uid="{00000000-0005-0000-0000-000040000000}"/>
    <cellStyle name="Calculation 10 2 2 2 3 2 2" xfId="44388" xr:uid="{00000000-0005-0000-0000-000041000000}"/>
    <cellStyle name="Calculation 10 2 2 2 3 3" xfId="20694" xr:uid="{00000000-0005-0000-0000-000042000000}"/>
    <cellStyle name="Calculation 10 2 2 2 3 4" xfId="36537" xr:uid="{00000000-0005-0000-0000-000043000000}"/>
    <cellStyle name="Calculation 10 2 2 2 4" xfId="24207" xr:uid="{00000000-0005-0000-0000-000044000000}"/>
    <cellStyle name="Calculation 10 2 2 2 4 2" xfId="39838" xr:uid="{00000000-0005-0000-0000-000045000000}"/>
    <cellStyle name="Calculation 10 2 2 2 5" xfId="16010" xr:uid="{00000000-0005-0000-0000-000046000000}"/>
    <cellStyle name="Calculation 10 2 2 2 6" xfId="32046" xr:uid="{00000000-0005-0000-0000-000047000000}"/>
    <cellStyle name="Calculation 10 2 2 3" xfId="24120" xr:uid="{00000000-0005-0000-0000-000048000000}"/>
    <cellStyle name="Calculation 10 2 2 3 2" xfId="39751" xr:uid="{00000000-0005-0000-0000-000049000000}"/>
    <cellStyle name="Calculation 10 2 2 4" xfId="15922" xr:uid="{00000000-0005-0000-0000-00004A000000}"/>
    <cellStyle name="Calculation 10 2 2 5" xfId="31959" xr:uid="{00000000-0005-0000-0000-00004B000000}"/>
    <cellStyle name="Calculation 10 2 2 6" xfId="50678" xr:uid="{00000000-0005-0000-0000-00004C000000}"/>
    <cellStyle name="Calculation 10 2 2 7" xfId="52464" xr:uid="{00000000-0005-0000-0000-00004D000000}"/>
    <cellStyle name="Calculation 10 2 2 8" xfId="53559" xr:uid="{00000000-0005-0000-0000-00004E000000}"/>
    <cellStyle name="Calculation 10 2 3" xfId="8900" xr:uid="{00000000-0005-0000-0000-00004F000000}"/>
    <cellStyle name="Calculation 10 2 3 2" xfId="10289" xr:uid="{00000000-0005-0000-0000-000050000000}"/>
    <cellStyle name="Calculation 10 2 3 2 2" xfId="7291" xr:uid="{00000000-0005-0000-0000-000051000000}"/>
    <cellStyle name="Calculation 10 2 3 2 2 2" xfId="24858" xr:uid="{00000000-0005-0000-0000-000052000000}"/>
    <cellStyle name="Calculation 10 2 3 2 2 2 2" xfId="40488" xr:uid="{00000000-0005-0000-0000-000053000000}"/>
    <cellStyle name="Calculation 10 2 3 2 2 3" xfId="16794" xr:uid="{00000000-0005-0000-0000-000054000000}"/>
    <cellStyle name="Calculation 10 2 3 2 2 4" xfId="32637" xr:uid="{00000000-0005-0000-0000-000055000000}"/>
    <cellStyle name="Calculation 10 2 3 2 3" xfId="27855" xr:uid="{00000000-0005-0000-0000-000056000000}"/>
    <cellStyle name="Calculation 10 2 3 2 3 2" xfId="43485" xr:uid="{00000000-0005-0000-0000-000057000000}"/>
    <cellStyle name="Calculation 10 2 3 2 4" xfId="19791" xr:uid="{00000000-0005-0000-0000-000058000000}"/>
    <cellStyle name="Calculation 10 2 3 2 5" xfId="35634" xr:uid="{00000000-0005-0000-0000-000059000000}"/>
    <cellStyle name="Calculation 10 2 3 3" xfId="11016" xr:uid="{00000000-0005-0000-0000-00005A000000}"/>
    <cellStyle name="Calculation 10 2 3 3 2" xfId="28582" xr:uid="{00000000-0005-0000-0000-00005B000000}"/>
    <cellStyle name="Calculation 10 2 3 3 2 2" xfId="44212" xr:uid="{00000000-0005-0000-0000-00005C000000}"/>
    <cellStyle name="Calculation 10 2 3 3 3" xfId="20518" xr:uid="{00000000-0005-0000-0000-00005D000000}"/>
    <cellStyle name="Calculation 10 2 3 3 4" xfId="36361" xr:uid="{00000000-0005-0000-0000-00005E000000}"/>
    <cellStyle name="Calculation 10 2 3 4" xfId="26466" xr:uid="{00000000-0005-0000-0000-00005F000000}"/>
    <cellStyle name="Calculation 10 2 3 4 2" xfId="42096" xr:uid="{00000000-0005-0000-0000-000060000000}"/>
    <cellStyle name="Calculation 10 2 3 5" xfId="18402" xr:uid="{00000000-0005-0000-0000-000061000000}"/>
    <cellStyle name="Calculation 10 2 3 6" xfId="34245" xr:uid="{00000000-0005-0000-0000-000062000000}"/>
    <cellStyle name="Calculation 10 2 4" xfId="22254" xr:uid="{00000000-0005-0000-0000-000063000000}"/>
    <cellStyle name="Calculation 10 2 4 2" xfId="37885" xr:uid="{00000000-0005-0000-0000-000064000000}"/>
    <cellStyle name="Calculation 10 2 5" xfId="12296" xr:uid="{00000000-0005-0000-0000-000065000000}"/>
    <cellStyle name="Calculation 10 2 5 2" xfId="29559" xr:uid="{00000000-0005-0000-0000-000066000000}"/>
    <cellStyle name="Calculation 10 2 6" xfId="13547" xr:uid="{00000000-0005-0000-0000-000067000000}"/>
    <cellStyle name="Calculation 10 2 7" xfId="30294" xr:uid="{00000000-0005-0000-0000-000068000000}"/>
    <cellStyle name="Calculation 10 2 8" xfId="45321" xr:uid="{00000000-0005-0000-0000-000069000000}"/>
    <cellStyle name="Calculation 10 2 9" xfId="48709" xr:uid="{00000000-0005-0000-0000-00006A000000}"/>
    <cellStyle name="Calculation 10 3" xfId="5764" xr:uid="{00000000-0005-0000-0000-00006B000000}"/>
    <cellStyle name="Calculation 10 3 2" xfId="6694" xr:uid="{00000000-0005-0000-0000-00006C000000}"/>
    <cellStyle name="Calculation 10 3 2 2" xfId="4540" xr:uid="{00000000-0005-0000-0000-00006D000000}"/>
    <cellStyle name="Calculation 10 3 2 2 2" xfId="4128" xr:uid="{00000000-0005-0000-0000-00006E000000}"/>
    <cellStyle name="Calculation 10 3 2 2 2 2" xfId="22339" xr:uid="{00000000-0005-0000-0000-00006F000000}"/>
    <cellStyle name="Calculation 10 3 2 2 2 2 2" xfId="37970" xr:uid="{00000000-0005-0000-0000-000070000000}"/>
    <cellStyle name="Calculation 10 3 2 2 2 3" xfId="13634" xr:uid="{00000000-0005-0000-0000-000071000000}"/>
    <cellStyle name="Calculation 10 3 2 2 2 4" xfId="30379" xr:uid="{00000000-0005-0000-0000-000072000000}"/>
    <cellStyle name="Calculation 10 3 2 2 3" xfId="22712" xr:uid="{00000000-0005-0000-0000-000073000000}"/>
    <cellStyle name="Calculation 10 3 2 2 3 2" xfId="38343" xr:uid="{00000000-0005-0000-0000-000074000000}"/>
    <cellStyle name="Calculation 10 3 2 2 4" xfId="14046" xr:uid="{00000000-0005-0000-0000-000075000000}"/>
    <cellStyle name="Calculation 10 3 2 2 5" xfId="30733" xr:uid="{00000000-0005-0000-0000-000076000000}"/>
    <cellStyle name="Calculation 10 3 2 3" xfId="6436" xr:uid="{00000000-0005-0000-0000-000077000000}"/>
    <cellStyle name="Calculation 10 3 2 3 2" xfId="24138" xr:uid="{00000000-0005-0000-0000-000078000000}"/>
    <cellStyle name="Calculation 10 3 2 3 2 2" xfId="39769" xr:uid="{00000000-0005-0000-0000-000079000000}"/>
    <cellStyle name="Calculation 10 3 2 3 3" xfId="15940" xr:uid="{00000000-0005-0000-0000-00007A000000}"/>
    <cellStyle name="Calculation 10 3 2 3 4" xfId="31977" xr:uid="{00000000-0005-0000-0000-00007B000000}"/>
    <cellStyle name="Calculation 10 3 2 4" xfId="24357" xr:uid="{00000000-0005-0000-0000-00007C000000}"/>
    <cellStyle name="Calculation 10 3 2 4 2" xfId="39988" xr:uid="{00000000-0005-0000-0000-00007D000000}"/>
    <cellStyle name="Calculation 10 3 2 5" xfId="16198" xr:uid="{00000000-0005-0000-0000-00007E000000}"/>
    <cellStyle name="Calculation 10 3 2 6" xfId="32176" xr:uid="{00000000-0005-0000-0000-00007F000000}"/>
    <cellStyle name="Calculation 10 3 3" xfId="23674" xr:uid="{00000000-0005-0000-0000-000080000000}"/>
    <cellStyle name="Calculation 10 3 3 2" xfId="39305" xr:uid="{00000000-0005-0000-0000-000081000000}"/>
    <cellStyle name="Calculation 10 3 4" xfId="15269" xr:uid="{00000000-0005-0000-0000-000082000000}"/>
    <cellStyle name="Calculation 10 3 5" xfId="31593" xr:uid="{00000000-0005-0000-0000-000083000000}"/>
    <cellStyle name="Calculation 10 3 6" xfId="50318" xr:uid="{00000000-0005-0000-0000-000084000000}"/>
    <cellStyle name="Calculation 10 3 7" xfId="52104" xr:uid="{00000000-0005-0000-0000-000085000000}"/>
    <cellStyle name="Calculation 10 3 8" xfId="53199" xr:uid="{00000000-0005-0000-0000-000086000000}"/>
    <cellStyle name="Calculation 10 4" xfId="8145" xr:uid="{00000000-0005-0000-0000-000087000000}"/>
    <cellStyle name="Calculation 10 4 2" xfId="9534" xr:uid="{00000000-0005-0000-0000-000088000000}"/>
    <cellStyle name="Calculation 10 4 2 2" xfId="7468" xr:uid="{00000000-0005-0000-0000-000089000000}"/>
    <cellStyle name="Calculation 10 4 2 2 2" xfId="25034" xr:uid="{00000000-0005-0000-0000-00008A000000}"/>
    <cellStyle name="Calculation 10 4 2 2 2 2" xfId="40664" xr:uid="{00000000-0005-0000-0000-00008B000000}"/>
    <cellStyle name="Calculation 10 4 2 2 3" xfId="16970" xr:uid="{00000000-0005-0000-0000-00008C000000}"/>
    <cellStyle name="Calculation 10 4 2 2 4" xfId="32813" xr:uid="{00000000-0005-0000-0000-00008D000000}"/>
    <cellStyle name="Calculation 10 4 2 3" xfId="27100" xr:uid="{00000000-0005-0000-0000-00008E000000}"/>
    <cellStyle name="Calculation 10 4 2 3 2" xfId="42730" xr:uid="{00000000-0005-0000-0000-00008F000000}"/>
    <cellStyle name="Calculation 10 4 2 4" xfId="19036" xr:uid="{00000000-0005-0000-0000-000090000000}"/>
    <cellStyle name="Calculation 10 4 2 5" xfId="34879" xr:uid="{00000000-0005-0000-0000-000091000000}"/>
    <cellStyle name="Calculation 10 4 3" xfId="10644" xr:uid="{00000000-0005-0000-0000-000092000000}"/>
    <cellStyle name="Calculation 10 4 3 2" xfId="28210" xr:uid="{00000000-0005-0000-0000-000093000000}"/>
    <cellStyle name="Calculation 10 4 3 2 2" xfId="43840" xr:uid="{00000000-0005-0000-0000-000094000000}"/>
    <cellStyle name="Calculation 10 4 3 3" xfId="20146" xr:uid="{00000000-0005-0000-0000-000095000000}"/>
    <cellStyle name="Calculation 10 4 3 4" xfId="35989" xr:uid="{00000000-0005-0000-0000-000096000000}"/>
    <cellStyle name="Calculation 10 4 4" xfId="25711" xr:uid="{00000000-0005-0000-0000-000097000000}"/>
    <cellStyle name="Calculation 10 4 4 2" xfId="41341" xr:uid="{00000000-0005-0000-0000-000098000000}"/>
    <cellStyle name="Calculation 10 4 5" xfId="17647" xr:uid="{00000000-0005-0000-0000-000099000000}"/>
    <cellStyle name="Calculation 10 4 6" xfId="33490" xr:uid="{00000000-0005-0000-0000-00009A000000}"/>
    <cellStyle name="Calculation 10 5" xfId="21808" xr:uid="{00000000-0005-0000-0000-00009B000000}"/>
    <cellStyle name="Calculation 10 5 2" xfId="37439" xr:uid="{00000000-0005-0000-0000-00009C000000}"/>
    <cellStyle name="Calculation 10 6" xfId="23851" xr:uid="{00000000-0005-0000-0000-00009D000000}"/>
    <cellStyle name="Calculation 10 6 2" xfId="39482" xr:uid="{00000000-0005-0000-0000-00009E000000}"/>
    <cellStyle name="Calculation 10 7" xfId="12894" xr:uid="{00000000-0005-0000-0000-00009F000000}"/>
    <cellStyle name="Calculation 10 8" xfId="29928" xr:uid="{00000000-0005-0000-0000-0000A0000000}"/>
    <cellStyle name="Calculation 10 9" xfId="47213" xr:uid="{00000000-0005-0000-0000-0000A1000000}"/>
    <cellStyle name="Calculation 11" xfId="2992" xr:uid="{00000000-0005-0000-0000-0000A2000000}"/>
    <cellStyle name="Calculation 11 10" xfId="48143" xr:uid="{00000000-0005-0000-0000-0000A3000000}"/>
    <cellStyle name="Calculation 11 11" xfId="48962" xr:uid="{00000000-0005-0000-0000-0000A4000000}"/>
    <cellStyle name="Calculation 11 12" xfId="50846" xr:uid="{00000000-0005-0000-0000-0000A5000000}"/>
    <cellStyle name="Calculation 11 13" xfId="46122" xr:uid="{00000000-0005-0000-0000-0000A6000000}"/>
    <cellStyle name="Calculation 11 14" xfId="53636" xr:uid="{00000000-0005-0000-0000-0000A7000000}"/>
    <cellStyle name="Calculation 11 15" xfId="48948" xr:uid="{00000000-0005-0000-0000-0000A8000000}"/>
    <cellStyle name="Calculation 11 2" xfId="3646" xr:uid="{00000000-0005-0000-0000-0000A9000000}"/>
    <cellStyle name="Calculation 11 2 10" xfId="46486" xr:uid="{00000000-0005-0000-0000-0000AA000000}"/>
    <cellStyle name="Calculation 11 2 11" xfId="51209" xr:uid="{00000000-0005-0000-0000-0000AB000000}"/>
    <cellStyle name="Calculation 11 2 12" xfId="45489" xr:uid="{00000000-0005-0000-0000-0000AC000000}"/>
    <cellStyle name="Calculation 11 2 13" xfId="47500" xr:uid="{00000000-0005-0000-0000-0000AD000000}"/>
    <cellStyle name="Calculation 11 2 14" xfId="47022" xr:uid="{00000000-0005-0000-0000-0000AE000000}"/>
    <cellStyle name="Calculation 11 2 2" xfId="6021" xr:uid="{00000000-0005-0000-0000-0000AF000000}"/>
    <cellStyle name="Calculation 11 2 2 2" xfId="8103" xr:uid="{00000000-0005-0000-0000-0000B0000000}"/>
    <cellStyle name="Calculation 11 2 2 2 2" xfId="9492" xr:uid="{00000000-0005-0000-0000-0000B1000000}"/>
    <cellStyle name="Calculation 11 2 2 2 2 2" xfId="7333" xr:uid="{00000000-0005-0000-0000-0000B2000000}"/>
    <cellStyle name="Calculation 11 2 2 2 2 2 2" xfId="24900" xr:uid="{00000000-0005-0000-0000-0000B3000000}"/>
    <cellStyle name="Calculation 11 2 2 2 2 2 2 2" xfId="40530" xr:uid="{00000000-0005-0000-0000-0000B4000000}"/>
    <cellStyle name="Calculation 11 2 2 2 2 2 3" xfId="16836" xr:uid="{00000000-0005-0000-0000-0000B5000000}"/>
    <cellStyle name="Calculation 11 2 2 2 2 2 4" xfId="32679" xr:uid="{00000000-0005-0000-0000-0000B6000000}"/>
    <cellStyle name="Calculation 11 2 2 2 2 3" xfId="27058" xr:uid="{00000000-0005-0000-0000-0000B7000000}"/>
    <cellStyle name="Calculation 11 2 2 2 2 3 2" xfId="42688" xr:uid="{00000000-0005-0000-0000-0000B8000000}"/>
    <cellStyle name="Calculation 11 2 2 2 2 4" xfId="18994" xr:uid="{00000000-0005-0000-0000-0000B9000000}"/>
    <cellStyle name="Calculation 11 2 2 2 2 5" xfId="34837" xr:uid="{00000000-0005-0000-0000-0000BA000000}"/>
    <cellStyle name="Calculation 11 2 2 2 3" xfId="10646" xr:uid="{00000000-0005-0000-0000-0000BB000000}"/>
    <cellStyle name="Calculation 11 2 2 2 3 2" xfId="28212" xr:uid="{00000000-0005-0000-0000-0000BC000000}"/>
    <cellStyle name="Calculation 11 2 2 2 3 2 2" xfId="43842" xr:uid="{00000000-0005-0000-0000-0000BD000000}"/>
    <cellStyle name="Calculation 11 2 2 2 3 3" xfId="20148" xr:uid="{00000000-0005-0000-0000-0000BE000000}"/>
    <cellStyle name="Calculation 11 2 2 2 3 4" xfId="35991" xr:uid="{00000000-0005-0000-0000-0000BF000000}"/>
    <cellStyle name="Calculation 11 2 2 2 4" xfId="25669" xr:uid="{00000000-0005-0000-0000-0000C0000000}"/>
    <cellStyle name="Calculation 11 2 2 2 4 2" xfId="41299" xr:uid="{00000000-0005-0000-0000-0000C1000000}"/>
    <cellStyle name="Calculation 11 2 2 2 5" xfId="17605" xr:uid="{00000000-0005-0000-0000-0000C2000000}"/>
    <cellStyle name="Calculation 11 2 2 2 6" xfId="33448" xr:uid="{00000000-0005-0000-0000-0000C3000000}"/>
    <cellStyle name="Calculation 11 2 2 3" xfId="23876" xr:uid="{00000000-0005-0000-0000-0000C4000000}"/>
    <cellStyle name="Calculation 11 2 2 3 2" xfId="39507" xr:uid="{00000000-0005-0000-0000-0000C5000000}"/>
    <cellStyle name="Calculation 11 2 2 4" xfId="15526" xr:uid="{00000000-0005-0000-0000-0000C6000000}"/>
    <cellStyle name="Calculation 11 2 2 5" xfId="31755" xr:uid="{00000000-0005-0000-0000-0000C7000000}"/>
    <cellStyle name="Calculation 11 2 2 6" xfId="50474" xr:uid="{00000000-0005-0000-0000-0000C8000000}"/>
    <cellStyle name="Calculation 11 2 2 7" xfId="52260" xr:uid="{00000000-0005-0000-0000-0000C9000000}"/>
    <cellStyle name="Calculation 11 2 2 8" xfId="53355" xr:uid="{00000000-0005-0000-0000-0000CA000000}"/>
    <cellStyle name="Calculation 11 2 3" xfId="8270" xr:uid="{00000000-0005-0000-0000-0000CB000000}"/>
    <cellStyle name="Calculation 11 2 3 2" xfId="9659" xr:uid="{00000000-0005-0000-0000-0000CC000000}"/>
    <cellStyle name="Calculation 11 2 3 2 2" xfId="9285" xr:uid="{00000000-0005-0000-0000-0000CD000000}"/>
    <cellStyle name="Calculation 11 2 3 2 2 2" xfId="26851" xr:uid="{00000000-0005-0000-0000-0000CE000000}"/>
    <cellStyle name="Calculation 11 2 3 2 2 2 2" xfId="42481" xr:uid="{00000000-0005-0000-0000-0000CF000000}"/>
    <cellStyle name="Calculation 11 2 3 2 2 3" xfId="18787" xr:uid="{00000000-0005-0000-0000-0000D0000000}"/>
    <cellStyle name="Calculation 11 2 3 2 2 4" xfId="34630" xr:uid="{00000000-0005-0000-0000-0000D1000000}"/>
    <cellStyle name="Calculation 11 2 3 2 3" xfId="27225" xr:uid="{00000000-0005-0000-0000-0000D2000000}"/>
    <cellStyle name="Calculation 11 2 3 2 3 2" xfId="42855" xr:uid="{00000000-0005-0000-0000-0000D3000000}"/>
    <cellStyle name="Calculation 11 2 3 2 4" xfId="19161" xr:uid="{00000000-0005-0000-0000-0000D4000000}"/>
    <cellStyle name="Calculation 11 2 3 2 5" xfId="35004" xr:uid="{00000000-0005-0000-0000-0000D5000000}"/>
    <cellStyle name="Calculation 11 2 3 3" xfId="10638" xr:uid="{00000000-0005-0000-0000-0000D6000000}"/>
    <cellStyle name="Calculation 11 2 3 3 2" xfId="28204" xr:uid="{00000000-0005-0000-0000-0000D7000000}"/>
    <cellStyle name="Calculation 11 2 3 3 2 2" xfId="43834" xr:uid="{00000000-0005-0000-0000-0000D8000000}"/>
    <cellStyle name="Calculation 11 2 3 3 3" xfId="20140" xr:uid="{00000000-0005-0000-0000-0000D9000000}"/>
    <cellStyle name="Calculation 11 2 3 3 4" xfId="35983" xr:uid="{00000000-0005-0000-0000-0000DA000000}"/>
    <cellStyle name="Calculation 11 2 3 4" xfId="25836" xr:uid="{00000000-0005-0000-0000-0000DB000000}"/>
    <cellStyle name="Calculation 11 2 3 4 2" xfId="41466" xr:uid="{00000000-0005-0000-0000-0000DC000000}"/>
    <cellStyle name="Calculation 11 2 3 5" xfId="17772" xr:uid="{00000000-0005-0000-0000-0000DD000000}"/>
    <cellStyle name="Calculation 11 2 3 6" xfId="33615" xr:uid="{00000000-0005-0000-0000-0000DE000000}"/>
    <cellStyle name="Calculation 11 2 4" xfId="22007" xr:uid="{00000000-0005-0000-0000-0000DF000000}"/>
    <cellStyle name="Calculation 11 2 4 2" xfId="37638" xr:uid="{00000000-0005-0000-0000-0000E0000000}"/>
    <cellStyle name="Calculation 11 2 5" xfId="12101" xr:uid="{00000000-0005-0000-0000-0000E1000000}"/>
    <cellStyle name="Calculation 11 2 5 2" xfId="29364" xr:uid="{00000000-0005-0000-0000-0000E2000000}"/>
    <cellStyle name="Calculation 11 2 6" xfId="13151" xr:uid="{00000000-0005-0000-0000-0000E3000000}"/>
    <cellStyle name="Calculation 11 2 7" xfId="30090" xr:uid="{00000000-0005-0000-0000-0000E4000000}"/>
    <cellStyle name="Calculation 11 2 8" xfId="45396" xr:uid="{00000000-0005-0000-0000-0000E5000000}"/>
    <cellStyle name="Calculation 11 2 9" xfId="48505" xr:uid="{00000000-0005-0000-0000-0000E6000000}"/>
    <cellStyle name="Calculation 11 3" xfId="5371" xr:uid="{00000000-0005-0000-0000-0000E7000000}"/>
    <cellStyle name="Calculation 11 3 2" xfId="8258" xr:uid="{00000000-0005-0000-0000-0000E8000000}"/>
    <cellStyle name="Calculation 11 3 2 2" xfId="9647" xr:uid="{00000000-0005-0000-0000-0000E9000000}"/>
    <cellStyle name="Calculation 11 3 2 2 2" xfId="9209" xr:uid="{00000000-0005-0000-0000-0000EA000000}"/>
    <cellStyle name="Calculation 11 3 2 2 2 2" xfId="26775" xr:uid="{00000000-0005-0000-0000-0000EB000000}"/>
    <cellStyle name="Calculation 11 3 2 2 2 2 2" xfId="42405" xr:uid="{00000000-0005-0000-0000-0000EC000000}"/>
    <cellStyle name="Calculation 11 3 2 2 2 3" xfId="18711" xr:uid="{00000000-0005-0000-0000-0000ED000000}"/>
    <cellStyle name="Calculation 11 3 2 2 2 4" xfId="34554" xr:uid="{00000000-0005-0000-0000-0000EE000000}"/>
    <cellStyle name="Calculation 11 3 2 2 3" xfId="27213" xr:uid="{00000000-0005-0000-0000-0000EF000000}"/>
    <cellStyle name="Calculation 11 3 2 2 3 2" xfId="42843" xr:uid="{00000000-0005-0000-0000-0000F0000000}"/>
    <cellStyle name="Calculation 11 3 2 2 4" xfId="19149" xr:uid="{00000000-0005-0000-0000-0000F1000000}"/>
    <cellStyle name="Calculation 11 3 2 2 5" xfId="34992" xr:uid="{00000000-0005-0000-0000-0000F2000000}"/>
    <cellStyle name="Calculation 11 3 2 3" xfId="9315" xr:uid="{00000000-0005-0000-0000-0000F3000000}"/>
    <cellStyle name="Calculation 11 3 2 3 2" xfId="26881" xr:uid="{00000000-0005-0000-0000-0000F4000000}"/>
    <cellStyle name="Calculation 11 3 2 3 2 2" xfId="42511" xr:uid="{00000000-0005-0000-0000-0000F5000000}"/>
    <cellStyle name="Calculation 11 3 2 3 3" xfId="18817" xr:uid="{00000000-0005-0000-0000-0000F6000000}"/>
    <cellStyle name="Calculation 11 3 2 3 4" xfId="34660" xr:uid="{00000000-0005-0000-0000-0000F7000000}"/>
    <cellStyle name="Calculation 11 3 2 4" xfId="25824" xr:uid="{00000000-0005-0000-0000-0000F8000000}"/>
    <cellStyle name="Calculation 11 3 2 4 2" xfId="41454" xr:uid="{00000000-0005-0000-0000-0000F9000000}"/>
    <cellStyle name="Calculation 11 3 2 5" xfId="17760" xr:uid="{00000000-0005-0000-0000-0000FA000000}"/>
    <cellStyle name="Calculation 11 3 2 6" xfId="33603" xr:uid="{00000000-0005-0000-0000-0000FB000000}"/>
    <cellStyle name="Calculation 11 3 3" xfId="23433" xr:uid="{00000000-0005-0000-0000-0000FC000000}"/>
    <cellStyle name="Calculation 11 3 3 2" xfId="39064" xr:uid="{00000000-0005-0000-0000-0000FD000000}"/>
    <cellStyle name="Calculation 11 3 4" xfId="14876" xr:uid="{00000000-0005-0000-0000-0000FE000000}"/>
    <cellStyle name="Calculation 11 3 5" xfId="31392" xr:uid="{00000000-0005-0000-0000-0000FF000000}"/>
    <cellStyle name="Calculation 11 3 6" xfId="50097" xr:uid="{00000000-0005-0000-0000-000000010000}"/>
    <cellStyle name="Calculation 11 3 7" xfId="51895" xr:uid="{00000000-0005-0000-0000-000001010000}"/>
    <cellStyle name="Calculation 11 3 8" xfId="52988" xr:uid="{00000000-0005-0000-0000-000002010000}"/>
    <cellStyle name="Calculation 11 4" xfId="6874" xr:uid="{00000000-0005-0000-0000-000003010000}"/>
    <cellStyle name="Calculation 11 4 2" xfId="7760" xr:uid="{00000000-0005-0000-0000-000004010000}"/>
    <cellStyle name="Calculation 11 4 2 2" xfId="7340" xr:uid="{00000000-0005-0000-0000-000005010000}"/>
    <cellStyle name="Calculation 11 4 2 2 2" xfId="24907" xr:uid="{00000000-0005-0000-0000-000006010000}"/>
    <cellStyle name="Calculation 11 4 2 2 2 2" xfId="40537" xr:uid="{00000000-0005-0000-0000-000007010000}"/>
    <cellStyle name="Calculation 11 4 2 2 3" xfId="16843" xr:uid="{00000000-0005-0000-0000-000008010000}"/>
    <cellStyle name="Calculation 11 4 2 2 4" xfId="32686" xr:uid="{00000000-0005-0000-0000-000009010000}"/>
    <cellStyle name="Calculation 11 4 2 3" xfId="25326" xr:uid="{00000000-0005-0000-0000-00000A010000}"/>
    <cellStyle name="Calculation 11 4 2 3 2" xfId="40956" xr:uid="{00000000-0005-0000-0000-00000B010000}"/>
    <cellStyle name="Calculation 11 4 2 4" xfId="17262" xr:uid="{00000000-0005-0000-0000-00000C010000}"/>
    <cellStyle name="Calculation 11 4 2 5" xfId="33105" xr:uid="{00000000-0005-0000-0000-00000D010000}"/>
    <cellStyle name="Calculation 11 4 3" xfId="4341" xr:uid="{00000000-0005-0000-0000-00000E010000}"/>
    <cellStyle name="Calculation 11 4 3 2" xfId="22552" xr:uid="{00000000-0005-0000-0000-00000F010000}"/>
    <cellStyle name="Calculation 11 4 3 2 2" xfId="38183" xr:uid="{00000000-0005-0000-0000-000010010000}"/>
    <cellStyle name="Calculation 11 4 3 3" xfId="13847" xr:uid="{00000000-0005-0000-0000-000011010000}"/>
    <cellStyle name="Calculation 11 4 3 4" xfId="30592" xr:uid="{00000000-0005-0000-0000-000012010000}"/>
    <cellStyle name="Calculation 11 4 4" xfId="24537" xr:uid="{00000000-0005-0000-0000-000013010000}"/>
    <cellStyle name="Calculation 11 4 4 2" xfId="40168" xr:uid="{00000000-0005-0000-0000-000014010000}"/>
    <cellStyle name="Calculation 11 4 5" xfId="16378" xr:uid="{00000000-0005-0000-0000-000015010000}"/>
    <cellStyle name="Calculation 11 4 6" xfId="32356" xr:uid="{00000000-0005-0000-0000-000016010000}"/>
    <cellStyle name="Calculation 11 5" xfId="21560" xr:uid="{00000000-0005-0000-0000-000017010000}"/>
    <cellStyle name="Calculation 11 5 2" xfId="37191" xr:uid="{00000000-0005-0000-0000-000018010000}"/>
    <cellStyle name="Calculation 11 6" xfId="22569" xr:uid="{00000000-0005-0000-0000-000019010000}"/>
    <cellStyle name="Calculation 11 6 2" xfId="38200" xr:uid="{00000000-0005-0000-0000-00001A010000}"/>
    <cellStyle name="Calculation 11 7" xfId="12498" xr:uid="{00000000-0005-0000-0000-00001B010000}"/>
    <cellStyle name="Calculation 11 8" xfId="29724" xr:uid="{00000000-0005-0000-0000-00001C010000}"/>
    <cellStyle name="Calculation 11 9" xfId="47770" xr:uid="{00000000-0005-0000-0000-00001D010000}"/>
    <cellStyle name="Calculation 12" xfId="2867" xr:uid="{00000000-0005-0000-0000-00001E010000}"/>
    <cellStyle name="Calculation 12 10" xfId="48053" xr:uid="{00000000-0005-0000-0000-00001F010000}"/>
    <cellStyle name="Calculation 12 11" xfId="46217" xr:uid="{00000000-0005-0000-0000-000020010000}"/>
    <cellStyle name="Calculation 12 12" xfId="50756" xr:uid="{00000000-0005-0000-0000-000021010000}"/>
    <cellStyle name="Calculation 12 13" xfId="46040" xr:uid="{00000000-0005-0000-0000-000022010000}"/>
    <cellStyle name="Calculation 12 14" xfId="52529" xr:uid="{00000000-0005-0000-0000-000023010000}"/>
    <cellStyle name="Calculation 12 15" xfId="51633" xr:uid="{00000000-0005-0000-0000-000024010000}"/>
    <cellStyle name="Calculation 12 2" xfId="3521" xr:uid="{00000000-0005-0000-0000-000025010000}"/>
    <cellStyle name="Calculation 12 2 10" xfId="45180" xr:uid="{00000000-0005-0000-0000-000026010000}"/>
    <cellStyle name="Calculation 12 2 11" xfId="51119" xr:uid="{00000000-0005-0000-0000-000027010000}"/>
    <cellStyle name="Calculation 12 2 12" xfId="46166" xr:uid="{00000000-0005-0000-0000-000028010000}"/>
    <cellStyle name="Calculation 12 2 13" xfId="51624" xr:uid="{00000000-0005-0000-0000-000029010000}"/>
    <cellStyle name="Calculation 12 2 14" xfId="52730" xr:uid="{00000000-0005-0000-0000-00002A010000}"/>
    <cellStyle name="Calculation 12 2 2" xfId="5896" xr:uid="{00000000-0005-0000-0000-00002B010000}"/>
    <cellStyle name="Calculation 12 2 2 2" xfId="8949" xr:uid="{00000000-0005-0000-0000-00002C010000}"/>
    <cellStyle name="Calculation 12 2 2 2 2" xfId="10338" xr:uid="{00000000-0005-0000-0000-00002D010000}"/>
    <cellStyle name="Calculation 12 2 2 2 2 2" xfId="11518" xr:uid="{00000000-0005-0000-0000-00002E010000}"/>
    <cellStyle name="Calculation 12 2 2 2 2 2 2" xfId="29084" xr:uid="{00000000-0005-0000-0000-00002F010000}"/>
    <cellStyle name="Calculation 12 2 2 2 2 2 2 2" xfId="44714" xr:uid="{00000000-0005-0000-0000-000030010000}"/>
    <cellStyle name="Calculation 12 2 2 2 2 2 3" xfId="21020" xr:uid="{00000000-0005-0000-0000-000031010000}"/>
    <cellStyle name="Calculation 12 2 2 2 2 2 4" xfId="36863" xr:uid="{00000000-0005-0000-0000-000032010000}"/>
    <cellStyle name="Calculation 12 2 2 2 2 3" xfId="27904" xr:uid="{00000000-0005-0000-0000-000033010000}"/>
    <cellStyle name="Calculation 12 2 2 2 2 3 2" xfId="43534" xr:uid="{00000000-0005-0000-0000-000034010000}"/>
    <cellStyle name="Calculation 12 2 2 2 2 4" xfId="19840" xr:uid="{00000000-0005-0000-0000-000035010000}"/>
    <cellStyle name="Calculation 12 2 2 2 2 5" xfId="35683" xr:uid="{00000000-0005-0000-0000-000036010000}"/>
    <cellStyle name="Calculation 12 2 2 2 3" xfId="7206" xr:uid="{00000000-0005-0000-0000-000037010000}"/>
    <cellStyle name="Calculation 12 2 2 2 3 2" xfId="24773" xr:uid="{00000000-0005-0000-0000-000038010000}"/>
    <cellStyle name="Calculation 12 2 2 2 3 2 2" xfId="40403" xr:uid="{00000000-0005-0000-0000-000039010000}"/>
    <cellStyle name="Calculation 12 2 2 2 3 3" xfId="16709" xr:uid="{00000000-0005-0000-0000-00003A010000}"/>
    <cellStyle name="Calculation 12 2 2 2 3 4" xfId="32552" xr:uid="{00000000-0005-0000-0000-00003B010000}"/>
    <cellStyle name="Calculation 12 2 2 2 4" xfId="26515" xr:uid="{00000000-0005-0000-0000-00003C010000}"/>
    <cellStyle name="Calculation 12 2 2 2 4 2" xfId="42145" xr:uid="{00000000-0005-0000-0000-00003D010000}"/>
    <cellStyle name="Calculation 12 2 2 2 5" xfId="18451" xr:uid="{00000000-0005-0000-0000-00003E010000}"/>
    <cellStyle name="Calculation 12 2 2 2 6" xfId="34294" xr:uid="{00000000-0005-0000-0000-00003F010000}"/>
    <cellStyle name="Calculation 12 2 2 3" xfId="23767" xr:uid="{00000000-0005-0000-0000-000040010000}"/>
    <cellStyle name="Calculation 12 2 2 3 2" xfId="39398" xr:uid="{00000000-0005-0000-0000-000041010000}"/>
    <cellStyle name="Calculation 12 2 2 4" xfId="15401" xr:uid="{00000000-0005-0000-0000-000042010000}"/>
    <cellStyle name="Calculation 12 2 2 5" xfId="31665" xr:uid="{00000000-0005-0000-0000-000043010000}"/>
    <cellStyle name="Calculation 12 2 2 6" xfId="50384" xr:uid="{00000000-0005-0000-0000-000044010000}"/>
    <cellStyle name="Calculation 12 2 2 7" xfId="52170" xr:uid="{00000000-0005-0000-0000-000045010000}"/>
    <cellStyle name="Calculation 12 2 2 8" xfId="53265" xr:uid="{00000000-0005-0000-0000-000046010000}"/>
    <cellStyle name="Calculation 12 2 3" xfId="8782" xr:uid="{00000000-0005-0000-0000-000047010000}"/>
    <cellStyle name="Calculation 12 2 3 2" xfId="10171" xr:uid="{00000000-0005-0000-0000-000048010000}"/>
    <cellStyle name="Calculation 12 2 3 2 2" xfId="10850" xr:uid="{00000000-0005-0000-0000-000049010000}"/>
    <cellStyle name="Calculation 12 2 3 2 2 2" xfId="28416" xr:uid="{00000000-0005-0000-0000-00004A010000}"/>
    <cellStyle name="Calculation 12 2 3 2 2 2 2" xfId="44046" xr:uid="{00000000-0005-0000-0000-00004B010000}"/>
    <cellStyle name="Calculation 12 2 3 2 2 3" xfId="20352" xr:uid="{00000000-0005-0000-0000-00004C010000}"/>
    <cellStyle name="Calculation 12 2 3 2 2 4" xfId="36195" xr:uid="{00000000-0005-0000-0000-00004D010000}"/>
    <cellStyle name="Calculation 12 2 3 2 3" xfId="27737" xr:uid="{00000000-0005-0000-0000-00004E010000}"/>
    <cellStyle name="Calculation 12 2 3 2 3 2" xfId="43367" xr:uid="{00000000-0005-0000-0000-00004F010000}"/>
    <cellStyle name="Calculation 12 2 3 2 4" xfId="19673" xr:uid="{00000000-0005-0000-0000-000050010000}"/>
    <cellStyle name="Calculation 12 2 3 2 5" xfId="35516" xr:uid="{00000000-0005-0000-0000-000051010000}"/>
    <cellStyle name="Calculation 12 2 3 3" xfId="11438" xr:uid="{00000000-0005-0000-0000-000052010000}"/>
    <cellStyle name="Calculation 12 2 3 3 2" xfId="29004" xr:uid="{00000000-0005-0000-0000-000053010000}"/>
    <cellStyle name="Calculation 12 2 3 3 2 2" xfId="44634" xr:uid="{00000000-0005-0000-0000-000054010000}"/>
    <cellStyle name="Calculation 12 2 3 3 3" xfId="20940" xr:uid="{00000000-0005-0000-0000-000055010000}"/>
    <cellStyle name="Calculation 12 2 3 3 4" xfId="36783" xr:uid="{00000000-0005-0000-0000-000056010000}"/>
    <cellStyle name="Calculation 12 2 3 4" xfId="26348" xr:uid="{00000000-0005-0000-0000-000057010000}"/>
    <cellStyle name="Calculation 12 2 3 4 2" xfId="41978" xr:uid="{00000000-0005-0000-0000-000058010000}"/>
    <cellStyle name="Calculation 12 2 3 5" xfId="18284" xr:uid="{00000000-0005-0000-0000-000059010000}"/>
    <cellStyle name="Calculation 12 2 3 6" xfId="34127" xr:uid="{00000000-0005-0000-0000-00005A010000}"/>
    <cellStyle name="Calculation 12 2 4" xfId="21899" xr:uid="{00000000-0005-0000-0000-00005B010000}"/>
    <cellStyle name="Calculation 12 2 4 2" xfId="37530" xr:uid="{00000000-0005-0000-0000-00005C010000}"/>
    <cellStyle name="Calculation 12 2 5" xfId="23633" xr:uid="{00000000-0005-0000-0000-00005D010000}"/>
    <cellStyle name="Calculation 12 2 5 2" xfId="39264" xr:uid="{00000000-0005-0000-0000-00005E010000}"/>
    <cellStyle name="Calculation 12 2 6" xfId="13026" xr:uid="{00000000-0005-0000-0000-00005F010000}"/>
    <cellStyle name="Calculation 12 2 7" xfId="30000" xr:uid="{00000000-0005-0000-0000-000060010000}"/>
    <cellStyle name="Calculation 12 2 8" xfId="47744" xr:uid="{00000000-0005-0000-0000-000061010000}"/>
    <cellStyle name="Calculation 12 2 9" xfId="48415" xr:uid="{00000000-0005-0000-0000-000062010000}"/>
    <cellStyle name="Calculation 12 3" xfId="5247" xr:uid="{00000000-0005-0000-0000-000063010000}"/>
    <cellStyle name="Calculation 12 3 2" xfId="8507" xr:uid="{00000000-0005-0000-0000-000064010000}"/>
    <cellStyle name="Calculation 12 3 2 2" xfId="9896" xr:uid="{00000000-0005-0000-0000-000065010000}"/>
    <cellStyle name="Calculation 12 3 2 2 2" xfId="11094" xr:uid="{00000000-0005-0000-0000-000066010000}"/>
    <cellStyle name="Calculation 12 3 2 2 2 2" xfId="28660" xr:uid="{00000000-0005-0000-0000-000067010000}"/>
    <cellStyle name="Calculation 12 3 2 2 2 2 2" xfId="44290" xr:uid="{00000000-0005-0000-0000-000068010000}"/>
    <cellStyle name="Calculation 12 3 2 2 2 3" xfId="20596" xr:uid="{00000000-0005-0000-0000-000069010000}"/>
    <cellStyle name="Calculation 12 3 2 2 2 4" xfId="36439" xr:uid="{00000000-0005-0000-0000-00006A010000}"/>
    <cellStyle name="Calculation 12 3 2 2 3" xfId="27462" xr:uid="{00000000-0005-0000-0000-00006B010000}"/>
    <cellStyle name="Calculation 12 3 2 2 3 2" xfId="43092" xr:uid="{00000000-0005-0000-0000-00006C010000}"/>
    <cellStyle name="Calculation 12 3 2 2 4" xfId="19398" xr:uid="{00000000-0005-0000-0000-00006D010000}"/>
    <cellStyle name="Calculation 12 3 2 2 5" xfId="35241" xr:uid="{00000000-0005-0000-0000-00006E010000}"/>
    <cellStyle name="Calculation 12 3 2 3" xfId="7865" xr:uid="{00000000-0005-0000-0000-00006F010000}"/>
    <cellStyle name="Calculation 12 3 2 3 2" xfId="25431" xr:uid="{00000000-0005-0000-0000-000070010000}"/>
    <cellStyle name="Calculation 12 3 2 3 2 2" xfId="41061" xr:uid="{00000000-0005-0000-0000-000071010000}"/>
    <cellStyle name="Calculation 12 3 2 3 3" xfId="17367" xr:uid="{00000000-0005-0000-0000-000072010000}"/>
    <cellStyle name="Calculation 12 3 2 3 4" xfId="33210" xr:uid="{00000000-0005-0000-0000-000073010000}"/>
    <cellStyle name="Calculation 12 3 2 4" xfId="26073" xr:uid="{00000000-0005-0000-0000-000074010000}"/>
    <cellStyle name="Calculation 12 3 2 4 2" xfId="41703" xr:uid="{00000000-0005-0000-0000-000075010000}"/>
    <cellStyle name="Calculation 12 3 2 5" xfId="18009" xr:uid="{00000000-0005-0000-0000-000076010000}"/>
    <cellStyle name="Calculation 12 3 2 6" xfId="33852" xr:uid="{00000000-0005-0000-0000-000077010000}"/>
    <cellStyle name="Calculation 12 3 3" xfId="23325" xr:uid="{00000000-0005-0000-0000-000078010000}"/>
    <cellStyle name="Calculation 12 3 3 2" xfId="38956" xr:uid="{00000000-0005-0000-0000-000079010000}"/>
    <cellStyle name="Calculation 12 3 4" xfId="14752" xr:uid="{00000000-0005-0000-0000-00007A010000}"/>
    <cellStyle name="Calculation 12 3 5" xfId="31303" xr:uid="{00000000-0005-0000-0000-00007B010000}"/>
    <cellStyle name="Calculation 12 3 6" xfId="50007" xr:uid="{00000000-0005-0000-0000-00007C010000}"/>
    <cellStyle name="Calculation 12 3 7" xfId="51805" xr:uid="{00000000-0005-0000-0000-00007D010000}"/>
    <cellStyle name="Calculation 12 3 8" xfId="52898" xr:uid="{00000000-0005-0000-0000-00007E010000}"/>
    <cellStyle name="Calculation 12 4" xfId="9142" xr:uid="{00000000-0005-0000-0000-00007F010000}"/>
    <cellStyle name="Calculation 12 4 2" xfId="10531" xr:uid="{00000000-0005-0000-0000-000080010000}"/>
    <cellStyle name="Calculation 12 4 2 2" xfId="7908" xr:uid="{00000000-0005-0000-0000-000081010000}"/>
    <cellStyle name="Calculation 12 4 2 2 2" xfId="25474" xr:uid="{00000000-0005-0000-0000-000082010000}"/>
    <cellStyle name="Calculation 12 4 2 2 2 2" xfId="41104" xr:uid="{00000000-0005-0000-0000-000083010000}"/>
    <cellStyle name="Calculation 12 4 2 2 3" xfId="17410" xr:uid="{00000000-0005-0000-0000-000084010000}"/>
    <cellStyle name="Calculation 12 4 2 2 4" xfId="33253" xr:uid="{00000000-0005-0000-0000-000085010000}"/>
    <cellStyle name="Calculation 12 4 2 3" xfId="28097" xr:uid="{00000000-0005-0000-0000-000086010000}"/>
    <cellStyle name="Calculation 12 4 2 3 2" xfId="43727" xr:uid="{00000000-0005-0000-0000-000087010000}"/>
    <cellStyle name="Calculation 12 4 2 4" xfId="20033" xr:uid="{00000000-0005-0000-0000-000088010000}"/>
    <cellStyle name="Calculation 12 4 2 5" xfId="35876" xr:uid="{00000000-0005-0000-0000-000089010000}"/>
    <cellStyle name="Calculation 12 4 3" xfId="6959" xr:uid="{00000000-0005-0000-0000-00008A010000}"/>
    <cellStyle name="Calculation 12 4 3 2" xfId="24622" xr:uid="{00000000-0005-0000-0000-00008B010000}"/>
    <cellStyle name="Calculation 12 4 3 2 2" xfId="40253" xr:uid="{00000000-0005-0000-0000-00008C010000}"/>
    <cellStyle name="Calculation 12 4 3 3" xfId="16463" xr:uid="{00000000-0005-0000-0000-00008D010000}"/>
    <cellStyle name="Calculation 12 4 3 4" xfId="32441" xr:uid="{00000000-0005-0000-0000-00008E010000}"/>
    <cellStyle name="Calculation 12 4 4" xfId="26708" xr:uid="{00000000-0005-0000-0000-00008F010000}"/>
    <cellStyle name="Calculation 12 4 4 2" xfId="42338" xr:uid="{00000000-0005-0000-0000-000090010000}"/>
    <cellStyle name="Calculation 12 4 5" xfId="18644" xr:uid="{00000000-0005-0000-0000-000091010000}"/>
    <cellStyle name="Calculation 12 4 6" xfId="34487" xr:uid="{00000000-0005-0000-0000-000092010000}"/>
    <cellStyle name="Calculation 12 5" xfId="21451" xr:uid="{00000000-0005-0000-0000-000093010000}"/>
    <cellStyle name="Calculation 12 5 2" xfId="37082" xr:uid="{00000000-0005-0000-0000-000094010000}"/>
    <cellStyle name="Calculation 12 6" xfId="21783" xr:uid="{00000000-0005-0000-0000-000095010000}"/>
    <cellStyle name="Calculation 12 6 2" xfId="37414" xr:uid="{00000000-0005-0000-0000-000096010000}"/>
    <cellStyle name="Calculation 12 7" xfId="12373" xr:uid="{00000000-0005-0000-0000-000097010000}"/>
    <cellStyle name="Calculation 12 8" xfId="29634" xr:uid="{00000000-0005-0000-0000-000098010000}"/>
    <cellStyle name="Calculation 12 9" xfId="47664" xr:uid="{00000000-0005-0000-0000-000099010000}"/>
    <cellStyle name="Calculation 13" xfId="2866" xr:uid="{00000000-0005-0000-0000-00009A010000}"/>
    <cellStyle name="Calculation 13 10" xfId="48052" xr:uid="{00000000-0005-0000-0000-00009B010000}"/>
    <cellStyle name="Calculation 13 11" xfId="45044" xr:uid="{00000000-0005-0000-0000-00009C010000}"/>
    <cellStyle name="Calculation 13 12" xfId="50755" xr:uid="{00000000-0005-0000-0000-00009D010000}"/>
    <cellStyle name="Calculation 13 13" xfId="46039" xr:uid="{00000000-0005-0000-0000-00009E010000}"/>
    <cellStyle name="Calculation 13 14" xfId="52491" xr:uid="{00000000-0005-0000-0000-00009F010000}"/>
    <cellStyle name="Calculation 13 15" xfId="51552" xr:uid="{00000000-0005-0000-0000-0000A0010000}"/>
    <cellStyle name="Calculation 13 2" xfId="3520" xr:uid="{00000000-0005-0000-0000-0000A1010000}"/>
    <cellStyle name="Calculation 13 2 10" xfId="47105" xr:uid="{00000000-0005-0000-0000-0000A2010000}"/>
    <cellStyle name="Calculation 13 2 11" xfId="51118" xr:uid="{00000000-0005-0000-0000-0000A3010000}"/>
    <cellStyle name="Calculation 13 2 12" xfId="45533" xr:uid="{00000000-0005-0000-0000-0000A4010000}"/>
    <cellStyle name="Calculation 13 2 13" xfId="51745" xr:uid="{00000000-0005-0000-0000-0000A5010000}"/>
    <cellStyle name="Calculation 13 2 14" xfId="52667" xr:uid="{00000000-0005-0000-0000-0000A6010000}"/>
    <cellStyle name="Calculation 13 2 2" xfId="5895" xr:uid="{00000000-0005-0000-0000-0000A7010000}"/>
    <cellStyle name="Calculation 13 2 2 2" xfId="8361" xr:uid="{00000000-0005-0000-0000-0000A8010000}"/>
    <cellStyle name="Calculation 13 2 2 2 2" xfId="9750" xr:uid="{00000000-0005-0000-0000-0000A9010000}"/>
    <cellStyle name="Calculation 13 2 2 2 2 2" xfId="6453" xr:uid="{00000000-0005-0000-0000-0000AA010000}"/>
    <cellStyle name="Calculation 13 2 2 2 2 2 2" xfId="24155" xr:uid="{00000000-0005-0000-0000-0000AB010000}"/>
    <cellStyle name="Calculation 13 2 2 2 2 2 2 2" xfId="39786" xr:uid="{00000000-0005-0000-0000-0000AC010000}"/>
    <cellStyle name="Calculation 13 2 2 2 2 2 3" xfId="15957" xr:uid="{00000000-0005-0000-0000-0000AD010000}"/>
    <cellStyle name="Calculation 13 2 2 2 2 2 4" xfId="31994" xr:uid="{00000000-0005-0000-0000-0000AE010000}"/>
    <cellStyle name="Calculation 13 2 2 2 2 3" xfId="27316" xr:uid="{00000000-0005-0000-0000-0000AF010000}"/>
    <cellStyle name="Calculation 13 2 2 2 2 3 2" xfId="42946" xr:uid="{00000000-0005-0000-0000-0000B0010000}"/>
    <cellStyle name="Calculation 13 2 2 2 2 4" xfId="19252" xr:uid="{00000000-0005-0000-0000-0000B1010000}"/>
    <cellStyle name="Calculation 13 2 2 2 2 5" xfId="35095" xr:uid="{00000000-0005-0000-0000-0000B2010000}"/>
    <cellStyle name="Calculation 13 2 2 2 3" xfId="7711" xr:uid="{00000000-0005-0000-0000-0000B3010000}"/>
    <cellStyle name="Calculation 13 2 2 2 3 2" xfId="25277" xr:uid="{00000000-0005-0000-0000-0000B4010000}"/>
    <cellStyle name="Calculation 13 2 2 2 3 2 2" xfId="40907" xr:uid="{00000000-0005-0000-0000-0000B5010000}"/>
    <cellStyle name="Calculation 13 2 2 2 3 3" xfId="17213" xr:uid="{00000000-0005-0000-0000-0000B6010000}"/>
    <cellStyle name="Calculation 13 2 2 2 3 4" xfId="33056" xr:uid="{00000000-0005-0000-0000-0000B7010000}"/>
    <cellStyle name="Calculation 13 2 2 2 4" xfId="25927" xr:uid="{00000000-0005-0000-0000-0000B8010000}"/>
    <cellStyle name="Calculation 13 2 2 2 4 2" xfId="41557" xr:uid="{00000000-0005-0000-0000-0000B9010000}"/>
    <cellStyle name="Calculation 13 2 2 2 5" xfId="17863" xr:uid="{00000000-0005-0000-0000-0000BA010000}"/>
    <cellStyle name="Calculation 13 2 2 2 6" xfId="33706" xr:uid="{00000000-0005-0000-0000-0000BB010000}"/>
    <cellStyle name="Calculation 13 2 2 3" xfId="23766" xr:uid="{00000000-0005-0000-0000-0000BC010000}"/>
    <cellStyle name="Calculation 13 2 2 3 2" xfId="39397" xr:uid="{00000000-0005-0000-0000-0000BD010000}"/>
    <cellStyle name="Calculation 13 2 2 4" xfId="15400" xr:uid="{00000000-0005-0000-0000-0000BE010000}"/>
    <cellStyle name="Calculation 13 2 2 5" xfId="31664" xr:uid="{00000000-0005-0000-0000-0000BF010000}"/>
    <cellStyle name="Calculation 13 2 2 6" xfId="50383" xr:uid="{00000000-0005-0000-0000-0000C0010000}"/>
    <cellStyle name="Calculation 13 2 2 7" xfId="52169" xr:uid="{00000000-0005-0000-0000-0000C1010000}"/>
    <cellStyle name="Calculation 13 2 2 8" xfId="53264" xr:uid="{00000000-0005-0000-0000-0000C2010000}"/>
    <cellStyle name="Calculation 13 2 3" xfId="9057" xr:uid="{00000000-0005-0000-0000-0000C3010000}"/>
    <cellStyle name="Calculation 13 2 3 2" xfId="10446" xr:uid="{00000000-0005-0000-0000-0000C4010000}"/>
    <cellStyle name="Calculation 13 2 3 2 2" xfId="4641" xr:uid="{00000000-0005-0000-0000-0000C5010000}"/>
    <cellStyle name="Calculation 13 2 3 2 2 2" xfId="22813" xr:uid="{00000000-0005-0000-0000-0000C6010000}"/>
    <cellStyle name="Calculation 13 2 3 2 2 2 2" xfId="38444" xr:uid="{00000000-0005-0000-0000-0000C7010000}"/>
    <cellStyle name="Calculation 13 2 3 2 2 3" xfId="14147" xr:uid="{00000000-0005-0000-0000-0000C8010000}"/>
    <cellStyle name="Calculation 13 2 3 2 2 4" xfId="30834" xr:uid="{00000000-0005-0000-0000-0000C9010000}"/>
    <cellStyle name="Calculation 13 2 3 2 3" xfId="28012" xr:uid="{00000000-0005-0000-0000-0000CA010000}"/>
    <cellStyle name="Calculation 13 2 3 2 3 2" xfId="43642" xr:uid="{00000000-0005-0000-0000-0000CB010000}"/>
    <cellStyle name="Calculation 13 2 3 2 4" xfId="19948" xr:uid="{00000000-0005-0000-0000-0000CC010000}"/>
    <cellStyle name="Calculation 13 2 3 2 5" xfId="35791" xr:uid="{00000000-0005-0000-0000-0000CD010000}"/>
    <cellStyle name="Calculation 13 2 3 3" xfId="10840" xr:uid="{00000000-0005-0000-0000-0000CE010000}"/>
    <cellStyle name="Calculation 13 2 3 3 2" xfId="28406" xr:uid="{00000000-0005-0000-0000-0000CF010000}"/>
    <cellStyle name="Calculation 13 2 3 3 2 2" xfId="44036" xr:uid="{00000000-0005-0000-0000-0000D0010000}"/>
    <cellStyle name="Calculation 13 2 3 3 3" xfId="20342" xr:uid="{00000000-0005-0000-0000-0000D1010000}"/>
    <cellStyle name="Calculation 13 2 3 3 4" xfId="36185" xr:uid="{00000000-0005-0000-0000-0000D2010000}"/>
    <cellStyle name="Calculation 13 2 3 4" xfId="26623" xr:uid="{00000000-0005-0000-0000-0000D3010000}"/>
    <cellStyle name="Calculation 13 2 3 4 2" xfId="42253" xr:uid="{00000000-0005-0000-0000-0000D4010000}"/>
    <cellStyle name="Calculation 13 2 3 5" xfId="18559" xr:uid="{00000000-0005-0000-0000-0000D5010000}"/>
    <cellStyle name="Calculation 13 2 3 6" xfId="34402" xr:uid="{00000000-0005-0000-0000-0000D6010000}"/>
    <cellStyle name="Calculation 13 2 4" xfId="21898" xr:uid="{00000000-0005-0000-0000-0000D7010000}"/>
    <cellStyle name="Calculation 13 2 4 2" xfId="37529" xr:uid="{00000000-0005-0000-0000-0000D8010000}"/>
    <cellStyle name="Calculation 13 2 5" xfId="23229" xr:uid="{00000000-0005-0000-0000-0000D9010000}"/>
    <cellStyle name="Calculation 13 2 5 2" xfId="38860" xr:uid="{00000000-0005-0000-0000-0000DA010000}"/>
    <cellStyle name="Calculation 13 2 6" xfId="13025" xr:uid="{00000000-0005-0000-0000-0000DB010000}"/>
    <cellStyle name="Calculation 13 2 7" xfId="29999" xr:uid="{00000000-0005-0000-0000-0000DC010000}"/>
    <cellStyle name="Calculation 13 2 8" xfId="46998" xr:uid="{00000000-0005-0000-0000-0000DD010000}"/>
    <cellStyle name="Calculation 13 2 9" xfId="48414" xr:uid="{00000000-0005-0000-0000-0000DE010000}"/>
    <cellStyle name="Calculation 13 3" xfId="5246" xr:uid="{00000000-0005-0000-0000-0000DF010000}"/>
    <cellStyle name="Calculation 13 3 2" xfId="8222" xr:uid="{00000000-0005-0000-0000-0000E0010000}"/>
    <cellStyle name="Calculation 13 3 2 2" xfId="9611" xr:uid="{00000000-0005-0000-0000-0000E1010000}"/>
    <cellStyle name="Calculation 13 3 2 2 2" xfId="9433" xr:uid="{00000000-0005-0000-0000-0000E2010000}"/>
    <cellStyle name="Calculation 13 3 2 2 2 2" xfId="26999" xr:uid="{00000000-0005-0000-0000-0000E3010000}"/>
    <cellStyle name="Calculation 13 3 2 2 2 2 2" xfId="42629" xr:uid="{00000000-0005-0000-0000-0000E4010000}"/>
    <cellStyle name="Calculation 13 3 2 2 2 3" xfId="18935" xr:uid="{00000000-0005-0000-0000-0000E5010000}"/>
    <cellStyle name="Calculation 13 3 2 2 2 4" xfId="34778" xr:uid="{00000000-0005-0000-0000-0000E6010000}"/>
    <cellStyle name="Calculation 13 3 2 2 3" xfId="27177" xr:uid="{00000000-0005-0000-0000-0000E7010000}"/>
    <cellStyle name="Calculation 13 3 2 2 3 2" xfId="42807" xr:uid="{00000000-0005-0000-0000-0000E8010000}"/>
    <cellStyle name="Calculation 13 3 2 2 4" xfId="19113" xr:uid="{00000000-0005-0000-0000-0000E9010000}"/>
    <cellStyle name="Calculation 13 3 2 2 5" xfId="34956" xr:uid="{00000000-0005-0000-0000-0000EA010000}"/>
    <cellStyle name="Calculation 13 3 2 3" xfId="4721" xr:uid="{00000000-0005-0000-0000-0000EB010000}"/>
    <cellStyle name="Calculation 13 3 2 3 2" xfId="22893" xr:uid="{00000000-0005-0000-0000-0000EC010000}"/>
    <cellStyle name="Calculation 13 3 2 3 2 2" xfId="38524" xr:uid="{00000000-0005-0000-0000-0000ED010000}"/>
    <cellStyle name="Calculation 13 3 2 3 3" xfId="14227" xr:uid="{00000000-0005-0000-0000-0000EE010000}"/>
    <cellStyle name="Calculation 13 3 2 3 4" xfId="30914" xr:uid="{00000000-0005-0000-0000-0000EF010000}"/>
    <cellStyle name="Calculation 13 3 2 4" xfId="25788" xr:uid="{00000000-0005-0000-0000-0000F0010000}"/>
    <cellStyle name="Calculation 13 3 2 4 2" xfId="41418" xr:uid="{00000000-0005-0000-0000-0000F1010000}"/>
    <cellStyle name="Calculation 13 3 2 5" xfId="17724" xr:uid="{00000000-0005-0000-0000-0000F2010000}"/>
    <cellStyle name="Calculation 13 3 2 6" xfId="33567" xr:uid="{00000000-0005-0000-0000-0000F3010000}"/>
    <cellStyle name="Calculation 13 3 3" xfId="23324" xr:uid="{00000000-0005-0000-0000-0000F4010000}"/>
    <cellStyle name="Calculation 13 3 3 2" xfId="38955" xr:uid="{00000000-0005-0000-0000-0000F5010000}"/>
    <cellStyle name="Calculation 13 3 4" xfId="14751" xr:uid="{00000000-0005-0000-0000-0000F6010000}"/>
    <cellStyle name="Calculation 13 3 5" xfId="31302" xr:uid="{00000000-0005-0000-0000-0000F7010000}"/>
    <cellStyle name="Calculation 13 3 6" xfId="50006" xr:uid="{00000000-0005-0000-0000-0000F8010000}"/>
    <cellStyle name="Calculation 13 3 7" xfId="51804" xr:uid="{00000000-0005-0000-0000-0000F9010000}"/>
    <cellStyle name="Calculation 13 3 8" xfId="52897" xr:uid="{00000000-0005-0000-0000-0000FA010000}"/>
    <cellStyle name="Calculation 13 4" xfId="6851" xr:uid="{00000000-0005-0000-0000-0000FB010000}"/>
    <cellStyle name="Calculation 13 4 2" xfId="7637" xr:uid="{00000000-0005-0000-0000-0000FC010000}"/>
    <cellStyle name="Calculation 13 4 2 2" xfId="11443" xr:uid="{00000000-0005-0000-0000-0000FD010000}"/>
    <cellStyle name="Calculation 13 4 2 2 2" xfId="29009" xr:uid="{00000000-0005-0000-0000-0000FE010000}"/>
    <cellStyle name="Calculation 13 4 2 2 2 2" xfId="44639" xr:uid="{00000000-0005-0000-0000-0000FF010000}"/>
    <cellStyle name="Calculation 13 4 2 2 3" xfId="20945" xr:uid="{00000000-0005-0000-0000-000000020000}"/>
    <cellStyle name="Calculation 13 4 2 2 4" xfId="36788" xr:uid="{00000000-0005-0000-0000-000001020000}"/>
    <cellStyle name="Calculation 13 4 2 3" xfId="25203" xr:uid="{00000000-0005-0000-0000-000002020000}"/>
    <cellStyle name="Calculation 13 4 2 3 2" xfId="40833" xr:uid="{00000000-0005-0000-0000-000003020000}"/>
    <cellStyle name="Calculation 13 4 2 4" xfId="17139" xr:uid="{00000000-0005-0000-0000-000004020000}"/>
    <cellStyle name="Calculation 13 4 2 5" xfId="32982" xr:uid="{00000000-0005-0000-0000-000005020000}"/>
    <cellStyle name="Calculation 13 4 3" xfId="4313" xr:uid="{00000000-0005-0000-0000-000006020000}"/>
    <cellStyle name="Calculation 13 4 3 2" xfId="22524" xr:uid="{00000000-0005-0000-0000-000007020000}"/>
    <cellStyle name="Calculation 13 4 3 2 2" xfId="38155" xr:uid="{00000000-0005-0000-0000-000008020000}"/>
    <cellStyle name="Calculation 13 4 3 3" xfId="13819" xr:uid="{00000000-0005-0000-0000-000009020000}"/>
    <cellStyle name="Calculation 13 4 3 4" xfId="30564" xr:uid="{00000000-0005-0000-0000-00000A020000}"/>
    <cellStyle name="Calculation 13 4 4" xfId="24514" xr:uid="{00000000-0005-0000-0000-00000B020000}"/>
    <cellStyle name="Calculation 13 4 4 2" xfId="40145" xr:uid="{00000000-0005-0000-0000-00000C020000}"/>
    <cellStyle name="Calculation 13 4 5" xfId="16355" xr:uid="{00000000-0005-0000-0000-00000D020000}"/>
    <cellStyle name="Calculation 13 4 6" xfId="32333" xr:uid="{00000000-0005-0000-0000-00000E020000}"/>
    <cellStyle name="Calculation 13 5" xfId="21450" xr:uid="{00000000-0005-0000-0000-00000F020000}"/>
    <cellStyle name="Calculation 13 5 2" xfId="37081" xr:uid="{00000000-0005-0000-0000-000010020000}"/>
    <cellStyle name="Calculation 13 6" xfId="22229" xr:uid="{00000000-0005-0000-0000-000011020000}"/>
    <cellStyle name="Calculation 13 6 2" xfId="37860" xr:uid="{00000000-0005-0000-0000-000012020000}"/>
    <cellStyle name="Calculation 13 7" xfId="12372" xr:uid="{00000000-0005-0000-0000-000013020000}"/>
    <cellStyle name="Calculation 13 8" xfId="29633" xr:uid="{00000000-0005-0000-0000-000014020000}"/>
    <cellStyle name="Calculation 13 9" xfId="47658" xr:uid="{00000000-0005-0000-0000-000015020000}"/>
    <cellStyle name="Calculation 14" xfId="3374" xr:uid="{00000000-0005-0000-0000-000016020000}"/>
    <cellStyle name="Calculation 14 10" xfId="48334" xr:uid="{00000000-0005-0000-0000-000017020000}"/>
    <cellStyle name="Calculation 14 11" xfId="45116" xr:uid="{00000000-0005-0000-0000-000018020000}"/>
    <cellStyle name="Calculation 14 12" xfId="51037" xr:uid="{00000000-0005-0000-0000-000019020000}"/>
    <cellStyle name="Calculation 14 13" xfId="47602" xr:uid="{00000000-0005-0000-0000-00001A020000}"/>
    <cellStyle name="Calculation 14 14" xfId="45989" xr:uid="{00000000-0005-0000-0000-00001B020000}"/>
    <cellStyle name="Calculation 14 15" xfId="51474" xr:uid="{00000000-0005-0000-0000-00001C020000}"/>
    <cellStyle name="Calculation 14 2" xfId="4027" xr:uid="{00000000-0005-0000-0000-00001D020000}"/>
    <cellStyle name="Calculation 14 2 10" xfId="48764" xr:uid="{00000000-0005-0000-0000-00001E020000}"/>
    <cellStyle name="Calculation 14 2 11" xfId="51398" xr:uid="{00000000-0005-0000-0000-00001F020000}"/>
    <cellStyle name="Calculation 14 2 12" xfId="45612" xr:uid="{00000000-0005-0000-0000-000020020000}"/>
    <cellStyle name="Calculation 14 2 13" xfId="45925" xr:uid="{00000000-0005-0000-0000-000021020000}"/>
    <cellStyle name="Calculation 14 2 14" xfId="51444" xr:uid="{00000000-0005-0000-0000-000022020000}"/>
    <cellStyle name="Calculation 14 2 2" xfId="6402" xr:uid="{00000000-0005-0000-0000-000023020000}"/>
    <cellStyle name="Calculation 14 2 2 2" xfId="6521" xr:uid="{00000000-0005-0000-0000-000024020000}"/>
    <cellStyle name="Calculation 14 2 2 2 2" xfId="8029" xr:uid="{00000000-0005-0000-0000-000025020000}"/>
    <cellStyle name="Calculation 14 2 2 2 2 2" xfId="7198" xr:uid="{00000000-0005-0000-0000-000026020000}"/>
    <cellStyle name="Calculation 14 2 2 2 2 2 2" xfId="24765" xr:uid="{00000000-0005-0000-0000-000027020000}"/>
    <cellStyle name="Calculation 14 2 2 2 2 2 2 2" xfId="40395" xr:uid="{00000000-0005-0000-0000-000028020000}"/>
    <cellStyle name="Calculation 14 2 2 2 2 2 3" xfId="16701" xr:uid="{00000000-0005-0000-0000-000029020000}"/>
    <cellStyle name="Calculation 14 2 2 2 2 2 4" xfId="32544" xr:uid="{00000000-0005-0000-0000-00002A020000}"/>
    <cellStyle name="Calculation 14 2 2 2 2 3" xfId="25595" xr:uid="{00000000-0005-0000-0000-00002B020000}"/>
    <cellStyle name="Calculation 14 2 2 2 2 3 2" xfId="41225" xr:uid="{00000000-0005-0000-0000-00002C020000}"/>
    <cellStyle name="Calculation 14 2 2 2 2 4" xfId="17531" xr:uid="{00000000-0005-0000-0000-00002D020000}"/>
    <cellStyle name="Calculation 14 2 2 2 2 5" xfId="33374" xr:uid="{00000000-0005-0000-0000-00002E020000}"/>
    <cellStyle name="Calculation 14 2 2 2 3" xfId="11175" xr:uid="{00000000-0005-0000-0000-00002F020000}"/>
    <cellStyle name="Calculation 14 2 2 2 3 2" xfId="28741" xr:uid="{00000000-0005-0000-0000-000030020000}"/>
    <cellStyle name="Calculation 14 2 2 2 3 2 2" xfId="44371" xr:uid="{00000000-0005-0000-0000-000031020000}"/>
    <cellStyle name="Calculation 14 2 2 2 3 3" xfId="20677" xr:uid="{00000000-0005-0000-0000-000032020000}"/>
    <cellStyle name="Calculation 14 2 2 2 3 4" xfId="36520" xr:uid="{00000000-0005-0000-0000-000033020000}"/>
    <cellStyle name="Calculation 14 2 2 2 4" xfId="24222" xr:uid="{00000000-0005-0000-0000-000034020000}"/>
    <cellStyle name="Calculation 14 2 2 2 4 2" xfId="39853" xr:uid="{00000000-0005-0000-0000-000035020000}"/>
    <cellStyle name="Calculation 14 2 2 2 5" xfId="16025" xr:uid="{00000000-0005-0000-0000-000036020000}"/>
    <cellStyle name="Calculation 14 2 2 2 6" xfId="32061" xr:uid="{00000000-0005-0000-0000-000037020000}"/>
    <cellStyle name="Calculation 14 2 2 3" xfId="24105" xr:uid="{00000000-0005-0000-0000-000038020000}"/>
    <cellStyle name="Calculation 14 2 2 3 2" xfId="39736" xr:uid="{00000000-0005-0000-0000-000039020000}"/>
    <cellStyle name="Calculation 14 2 2 4" xfId="15907" xr:uid="{00000000-0005-0000-0000-00003A020000}"/>
    <cellStyle name="Calculation 14 2 2 5" xfId="31944" xr:uid="{00000000-0005-0000-0000-00003B020000}"/>
    <cellStyle name="Calculation 14 2 2 6" xfId="50663" xr:uid="{00000000-0005-0000-0000-00003C020000}"/>
    <cellStyle name="Calculation 14 2 2 7" xfId="52449" xr:uid="{00000000-0005-0000-0000-00003D020000}"/>
    <cellStyle name="Calculation 14 2 2 8" xfId="53544" xr:uid="{00000000-0005-0000-0000-00003E020000}"/>
    <cellStyle name="Calculation 14 2 3" xfId="8204" xr:uid="{00000000-0005-0000-0000-00003F020000}"/>
    <cellStyle name="Calculation 14 2 3 2" xfId="9593" xr:uid="{00000000-0005-0000-0000-000040020000}"/>
    <cellStyle name="Calculation 14 2 3 2 2" xfId="7633" xr:uid="{00000000-0005-0000-0000-000041020000}"/>
    <cellStyle name="Calculation 14 2 3 2 2 2" xfId="25199" xr:uid="{00000000-0005-0000-0000-000042020000}"/>
    <cellStyle name="Calculation 14 2 3 2 2 2 2" xfId="40829" xr:uid="{00000000-0005-0000-0000-000043020000}"/>
    <cellStyle name="Calculation 14 2 3 2 2 3" xfId="17135" xr:uid="{00000000-0005-0000-0000-000044020000}"/>
    <cellStyle name="Calculation 14 2 3 2 2 4" xfId="32978" xr:uid="{00000000-0005-0000-0000-000045020000}"/>
    <cellStyle name="Calculation 14 2 3 2 3" xfId="27159" xr:uid="{00000000-0005-0000-0000-000046020000}"/>
    <cellStyle name="Calculation 14 2 3 2 3 2" xfId="42789" xr:uid="{00000000-0005-0000-0000-000047020000}"/>
    <cellStyle name="Calculation 14 2 3 2 4" xfId="19095" xr:uid="{00000000-0005-0000-0000-000048020000}"/>
    <cellStyle name="Calculation 14 2 3 2 5" xfId="34938" xr:uid="{00000000-0005-0000-0000-000049020000}"/>
    <cellStyle name="Calculation 14 2 3 3" xfId="9378" xr:uid="{00000000-0005-0000-0000-00004A020000}"/>
    <cellStyle name="Calculation 14 2 3 3 2" xfId="26944" xr:uid="{00000000-0005-0000-0000-00004B020000}"/>
    <cellStyle name="Calculation 14 2 3 3 2 2" xfId="42574" xr:uid="{00000000-0005-0000-0000-00004C020000}"/>
    <cellStyle name="Calculation 14 2 3 3 3" xfId="18880" xr:uid="{00000000-0005-0000-0000-00004D020000}"/>
    <cellStyle name="Calculation 14 2 3 3 4" xfId="34723" xr:uid="{00000000-0005-0000-0000-00004E020000}"/>
    <cellStyle name="Calculation 14 2 3 4" xfId="25770" xr:uid="{00000000-0005-0000-0000-00004F020000}"/>
    <cellStyle name="Calculation 14 2 3 4 2" xfId="41400" xr:uid="{00000000-0005-0000-0000-000050020000}"/>
    <cellStyle name="Calculation 14 2 3 5" xfId="17706" xr:uid="{00000000-0005-0000-0000-000051020000}"/>
    <cellStyle name="Calculation 14 2 3 6" xfId="33549" xr:uid="{00000000-0005-0000-0000-000052020000}"/>
    <cellStyle name="Calculation 14 2 4" xfId="22239" xr:uid="{00000000-0005-0000-0000-000053020000}"/>
    <cellStyle name="Calculation 14 2 4 2" xfId="37870" xr:uid="{00000000-0005-0000-0000-000054020000}"/>
    <cellStyle name="Calculation 14 2 5" xfId="12281" xr:uid="{00000000-0005-0000-0000-000055020000}"/>
    <cellStyle name="Calculation 14 2 5 2" xfId="29544" xr:uid="{00000000-0005-0000-0000-000056020000}"/>
    <cellStyle name="Calculation 14 2 6" xfId="13532" xr:uid="{00000000-0005-0000-0000-000057020000}"/>
    <cellStyle name="Calculation 14 2 7" xfId="30279" xr:uid="{00000000-0005-0000-0000-000058020000}"/>
    <cellStyle name="Calculation 14 2 8" xfId="45336" xr:uid="{00000000-0005-0000-0000-000059020000}"/>
    <cellStyle name="Calculation 14 2 9" xfId="48694" xr:uid="{00000000-0005-0000-0000-00005A020000}"/>
    <cellStyle name="Calculation 14 3" xfId="5749" xr:uid="{00000000-0005-0000-0000-00005B020000}"/>
    <cellStyle name="Calculation 14 3 2" xfId="9151" xr:uid="{00000000-0005-0000-0000-00005C020000}"/>
    <cellStyle name="Calculation 14 3 2 2" xfId="10540" xr:uid="{00000000-0005-0000-0000-00005D020000}"/>
    <cellStyle name="Calculation 14 3 2 2 2" xfId="8035" xr:uid="{00000000-0005-0000-0000-00005E020000}"/>
    <cellStyle name="Calculation 14 3 2 2 2 2" xfId="25601" xr:uid="{00000000-0005-0000-0000-00005F020000}"/>
    <cellStyle name="Calculation 14 3 2 2 2 2 2" xfId="41231" xr:uid="{00000000-0005-0000-0000-000060020000}"/>
    <cellStyle name="Calculation 14 3 2 2 2 3" xfId="17537" xr:uid="{00000000-0005-0000-0000-000061020000}"/>
    <cellStyle name="Calculation 14 3 2 2 2 4" xfId="33380" xr:uid="{00000000-0005-0000-0000-000062020000}"/>
    <cellStyle name="Calculation 14 3 2 2 3" xfId="28106" xr:uid="{00000000-0005-0000-0000-000063020000}"/>
    <cellStyle name="Calculation 14 3 2 2 3 2" xfId="43736" xr:uid="{00000000-0005-0000-0000-000064020000}"/>
    <cellStyle name="Calculation 14 3 2 2 4" xfId="20042" xr:uid="{00000000-0005-0000-0000-000065020000}"/>
    <cellStyle name="Calculation 14 3 2 2 5" xfId="35885" xr:uid="{00000000-0005-0000-0000-000066020000}"/>
    <cellStyle name="Calculation 14 3 2 3" xfId="10946" xr:uid="{00000000-0005-0000-0000-000067020000}"/>
    <cellStyle name="Calculation 14 3 2 3 2" xfId="28512" xr:uid="{00000000-0005-0000-0000-000068020000}"/>
    <cellStyle name="Calculation 14 3 2 3 2 2" xfId="44142" xr:uid="{00000000-0005-0000-0000-000069020000}"/>
    <cellStyle name="Calculation 14 3 2 3 3" xfId="20448" xr:uid="{00000000-0005-0000-0000-00006A020000}"/>
    <cellStyle name="Calculation 14 3 2 3 4" xfId="36291" xr:uid="{00000000-0005-0000-0000-00006B020000}"/>
    <cellStyle name="Calculation 14 3 2 4" xfId="26717" xr:uid="{00000000-0005-0000-0000-00006C020000}"/>
    <cellStyle name="Calculation 14 3 2 4 2" xfId="42347" xr:uid="{00000000-0005-0000-0000-00006D020000}"/>
    <cellStyle name="Calculation 14 3 2 5" xfId="18653" xr:uid="{00000000-0005-0000-0000-00006E020000}"/>
    <cellStyle name="Calculation 14 3 2 6" xfId="34496" xr:uid="{00000000-0005-0000-0000-00006F020000}"/>
    <cellStyle name="Calculation 14 3 3" xfId="23659" xr:uid="{00000000-0005-0000-0000-000070020000}"/>
    <cellStyle name="Calculation 14 3 3 2" xfId="39290" xr:uid="{00000000-0005-0000-0000-000071020000}"/>
    <cellStyle name="Calculation 14 3 4" xfId="15254" xr:uid="{00000000-0005-0000-0000-000072020000}"/>
    <cellStyle name="Calculation 14 3 5" xfId="31578" xr:uid="{00000000-0005-0000-0000-000073020000}"/>
    <cellStyle name="Calculation 14 3 6" xfId="50303" xr:uid="{00000000-0005-0000-0000-000074020000}"/>
    <cellStyle name="Calculation 14 3 7" xfId="52089" xr:uid="{00000000-0005-0000-0000-000075020000}"/>
    <cellStyle name="Calculation 14 3 8" xfId="53184" xr:uid="{00000000-0005-0000-0000-000076020000}"/>
    <cellStyle name="Calculation 14 4" xfId="6840" xr:uid="{00000000-0005-0000-0000-000077020000}"/>
    <cellStyle name="Calculation 14 4 2" xfId="4586" xr:uid="{00000000-0005-0000-0000-000078020000}"/>
    <cellStyle name="Calculation 14 4 2 2" xfId="10633" xr:uid="{00000000-0005-0000-0000-000079020000}"/>
    <cellStyle name="Calculation 14 4 2 2 2" xfId="28199" xr:uid="{00000000-0005-0000-0000-00007A020000}"/>
    <cellStyle name="Calculation 14 4 2 2 2 2" xfId="43829" xr:uid="{00000000-0005-0000-0000-00007B020000}"/>
    <cellStyle name="Calculation 14 4 2 2 3" xfId="20135" xr:uid="{00000000-0005-0000-0000-00007C020000}"/>
    <cellStyle name="Calculation 14 4 2 2 4" xfId="35978" xr:uid="{00000000-0005-0000-0000-00007D020000}"/>
    <cellStyle name="Calculation 14 4 2 3" xfId="22758" xr:uid="{00000000-0005-0000-0000-00007E020000}"/>
    <cellStyle name="Calculation 14 4 2 3 2" xfId="38389" xr:uid="{00000000-0005-0000-0000-00007F020000}"/>
    <cellStyle name="Calculation 14 4 2 4" xfId="14092" xr:uid="{00000000-0005-0000-0000-000080020000}"/>
    <cellStyle name="Calculation 14 4 2 5" xfId="30779" xr:uid="{00000000-0005-0000-0000-000081020000}"/>
    <cellStyle name="Calculation 14 4 3" xfId="4302" xr:uid="{00000000-0005-0000-0000-000082020000}"/>
    <cellStyle name="Calculation 14 4 3 2" xfId="22513" xr:uid="{00000000-0005-0000-0000-000083020000}"/>
    <cellStyle name="Calculation 14 4 3 2 2" xfId="38144" xr:uid="{00000000-0005-0000-0000-000084020000}"/>
    <cellStyle name="Calculation 14 4 3 3" xfId="13808" xr:uid="{00000000-0005-0000-0000-000085020000}"/>
    <cellStyle name="Calculation 14 4 3 4" xfId="30553" xr:uid="{00000000-0005-0000-0000-000086020000}"/>
    <cellStyle name="Calculation 14 4 4" xfId="24503" xr:uid="{00000000-0005-0000-0000-000087020000}"/>
    <cellStyle name="Calculation 14 4 4 2" xfId="40134" xr:uid="{00000000-0005-0000-0000-000088020000}"/>
    <cellStyle name="Calculation 14 4 5" xfId="16344" xr:uid="{00000000-0005-0000-0000-000089020000}"/>
    <cellStyle name="Calculation 14 4 6" xfId="32322" xr:uid="{00000000-0005-0000-0000-00008A020000}"/>
    <cellStyle name="Calculation 14 5" xfId="21793" xr:uid="{00000000-0005-0000-0000-00008B020000}"/>
    <cellStyle name="Calculation 14 5 2" xfId="37424" xr:uid="{00000000-0005-0000-0000-00008C020000}"/>
    <cellStyle name="Calculation 14 6" xfId="29299" xr:uid="{00000000-0005-0000-0000-00008D020000}"/>
    <cellStyle name="Calculation 14 6 2" xfId="44929" xr:uid="{00000000-0005-0000-0000-00008E020000}"/>
    <cellStyle name="Calculation 14 7" xfId="12879" xr:uid="{00000000-0005-0000-0000-00008F020000}"/>
    <cellStyle name="Calculation 14 8" xfId="29913" xr:uid="{00000000-0005-0000-0000-000090020000}"/>
    <cellStyle name="Calculation 14 9" xfId="47296" xr:uid="{00000000-0005-0000-0000-000091020000}"/>
    <cellStyle name="Calculation 15" xfId="2911" xr:uid="{00000000-0005-0000-0000-000092020000}"/>
    <cellStyle name="Calculation 15 10" xfId="48097" xr:uid="{00000000-0005-0000-0000-000093020000}"/>
    <cellStyle name="Calculation 15 11" xfId="45456" xr:uid="{00000000-0005-0000-0000-000094020000}"/>
    <cellStyle name="Calculation 15 12" xfId="50800" xr:uid="{00000000-0005-0000-0000-000095020000}"/>
    <cellStyle name="Calculation 15 13" xfId="46080" xr:uid="{00000000-0005-0000-0000-000096020000}"/>
    <cellStyle name="Calculation 15 14" xfId="52660" xr:uid="{00000000-0005-0000-0000-000097020000}"/>
    <cellStyle name="Calculation 15 15" xfId="49078" xr:uid="{00000000-0005-0000-0000-000098020000}"/>
    <cellStyle name="Calculation 15 2" xfId="3565" xr:uid="{00000000-0005-0000-0000-000099020000}"/>
    <cellStyle name="Calculation 15 2 10" xfId="46515" xr:uid="{00000000-0005-0000-0000-00009A020000}"/>
    <cellStyle name="Calculation 15 2 11" xfId="51163" xr:uid="{00000000-0005-0000-0000-00009B020000}"/>
    <cellStyle name="Calculation 15 2 12" xfId="47041" xr:uid="{00000000-0005-0000-0000-00009C020000}"/>
    <cellStyle name="Calculation 15 2 13" xfId="51512" xr:uid="{00000000-0005-0000-0000-00009D020000}"/>
    <cellStyle name="Calculation 15 2 14" xfId="49055" xr:uid="{00000000-0005-0000-0000-00009E020000}"/>
    <cellStyle name="Calculation 15 2 2" xfId="5940" xr:uid="{00000000-0005-0000-0000-00009F020000}"/>
    <cellStyle name="Calculation 15 2 2 2" xfId="8988" xr:uid="{00000000-0005-0000-0000-0000A0020000}"/>
    <cellStyle name="Calculation 15 2 2 2 2" xfId="10377" xr:uid="{00000000-0005-0000-0000-0000A1020000}"/>
    <cellStyle name="Calculation 15 2 2 2 2 2" xfId="11491" xr:uid="{00000000-0005-0000-0000-0000A2020000}"/>
    <cellStyle name="Calculation 15 2 2 2 2 2 2" xfId="29057" xr:uid="{00000000-0005-0000-0000-0000A3020000}"/>
    <cellStyle name="Calculation 15 2 2 2 2 2 2 2" xfId="44687" xr:uid="{00000000-0005-0000-0000-0000A4020000}"/>
    <cellStyle name="Calculation 15 2 2 2 2 2 3" xfId="20993" xr:uid="{00000000-0005-0000-0000-0000A5020000}"/>
    <cellStyle name="Calculation 15 2 2 2 2 2 4" xfId="36836" xr:uid="{00000000-0005-0000-0000-0000A6020000}"/>
    <cellStyle name="Calculation 15 2 2 2 2 3" xfId="27943" xr:uid="{00000000-0005-0000-0000-0000A7020000}"/>
    <cellStyle name="Calculation 15 2 2 2 2 3 2" xfId="43573" xr:uid="{00000000-0005-0000-0000-0000A8020000}"/>
    <cellStyle name="Calculation 15 2 2 2 2 4" xfId="19879" xr:uid="{00000000-0005-0000-0000-0000A9020000}"/>
    <cellStyle name="Calculation 15 2 2 2 2 5" xfId="35722" xr:uid="{00000000-0005-0000-0000-0000AA020000}"/>
    <cellStyle name="Calculation 15 2 2 2 3" xfId="10771" xr:uid="{00000000-0005-0000-0000-0000AB020000}"/>
    <cellStyle name="Calculation 15 2 2 2 3 2" xfId="28337" xr:uid="{00000000-0005-0000-0000-0000AC020000}"/>
    <cellStyle name="Calculation 15 2 2 2 3 2 2" xfId="43967" xr:uid="{00000000-0005-0000-0000-0000AD020000}"/>
    <cellStyle name="Calculation 15 2 2 2 3 3" xfId="20273" xr:uid="{00000000-0005-0000-0000-0000AE020000}"/>
    <cellStyle name="Calculation 15 2 2 2 3 4" xfId="36116" xr:uid="{00000000-0005-0000-0000-0000AF020000}"/>
    <cellStyle name="Calculation 15 2 2 2 4" xfId="26554" xr:uid="{00000000-0005-0000-0000-0000B0020000}"/>
    <cellStyle name="Calculation 15 2 2 2 4 2" xfId="42184" xr:uid="{00000000-0005-0000-0000-0000B1020000}"/>
    <cellStyle name="Calculation 15 2 2 2 5" xfId="18490" xr:uid="{00000000-0005-0000-0000-0000B2020000}"/>
    <cellStyle name="Calculation 15 2 2 2 6" xfId="34333" xr:uid="{00000000-0005-0000-0000-0000B3020000}"/>
    <cellStyle name="Calculation 15 2 2 3" xfId="23811" xr:uid="{00000000-0005-0000-0000-0000B4020000}"/>
    <cellStyle name="Calculation 15 2 2 3 2" xfId="39442" xr:uid="{00000000-0005-0000-0000-0000B5020000}"/>
    <cellStyle name="Calculation 15 2 2 4" xfId="15445" xr:uid="{00000000-0005-0000-0000-0000B6020000}"/>
    <cellStyle name="Calculation 15 2 2 5" xfId="31709" xr:uid="{00000000-0005-0000-0000-0000B7020000}"/>
    <cellStyle name="Calculation 15 2 2 6" xfId="50428" xr:uid="{00000000-0005-0000-0000-0000B8020000}"/>
    <cellStyle name="Calculation 15 2 2 7" xfId="52214" xr:uid="{00000000-0005-0000-0000-0000B9020000}"/>
    <cellStyle name="Calculation 15 2 2 8" xfId="53309" xr:uid="{00000000-0005-0000-0000-0000BA020000}"/>
    <cellStyle name="Calculation 15 2 3" xfId="8743" xr:uid="{00000000-0005-0000-0000-0000BB020000}"/>
    <cellStyle name="Calculation 15 2 3 2" xfId="10132" xr:uid="{00000000-0005-0000-0000-0000BC020000}"/>
    <cellStyle name="Calculation 15 2 3 2 2" xfId="11125" xr:uid="{00000000-0005-0000-0000-0000BD020000}"/>
    <cellStyle name="Calculation 15 2 3 2 2 2" xfId="28691" xr:uid="{00000000-0005-0000-0000-0000BE020000}"/>
    <cellStyle name="Calculation 15 2 3 2 2 2 2" xfId="44321" xr:uid="{00000000-0005-0000-0000-0000BF020000}"/>
    <cellStyle name="Calculation 15 2 3 2 2 3" xfId="20627" xr:uid="{00000000-0005-0000-0000-0000C0020000}"/>
    <cellStyle name="Calculation 15 2 3 2 2 4" xfId="36470" xr:uid="{00000000-0005-0000-0000-0000C1020000}"/>
    <cellStyle name="Calculation 15 2 3 2 3" xfId="27698" xr:uid="{00000000-0005-0000-0000-0000C2020000}"/>
    <cellStyle name="Calculation 15 2 3 2 3 2" xfId="43328" xr:uid="{00000000-0005-0000-0000-0000C3020000}"/>
    <cellStyle name="Calculation 15 2 3 2 4" xfId="19634" xr:uid="{00000000-0005-0000-0000-0000C4020000}"/>
    <cellStyle name="Calculation 15 2 3 2 5" xfId="35477" xr:uid="{00000000-0005-0000-0000-0000C5020000}"/>
    <cellStyle name="Calculation 15 2 3 3" xfId="4673" xr:uid="{00000000-0005-0000-0000-0000C6020000}"/>
    <cellStyle name="Calculation 15 2 3 3 2" xfId="22845" xr:uid="{00000000-0005-0000-0000-0000C7020000}"/>
    <cellStyle name="Calculation 15 2 3 3 2 2" xfId="38476" xr:uid="{00000000-0005-0000-0000-0000C8020000}"/>
    <cellStyle name="Calculation 15 2 3 3 3" xfId="14179" xr:uid="{00000000-0005-0000-0000-0000C9020000}"/>
    <cellStyle name="Calculation 15 2 3 3 4" xfId="30866" xr:uid="{00000000-0005-0000-0000-0000CA020000}"/>
    <cellStyle name="Calculation 15 2 3 4" xfId="26309" xr:uid="{00000000-0005-0000-0000-0000CB020000}"/>
    <cellStyle name="Calculation 15 2 3 4 2" xfId="41939" xr:uid="{00000000-0005-0000-0000-0000CC020000}"/>
    <cellStyle name="Calculation 15 2 3 5" xfId="18245" xr:uid="{00000000-0005-0000-0000-0000CD020000}"/>
    <cellStyle name="Calculation 15 2 3 6" xfId="34088" xr:uid="{00000000-0005-0000-0000-0000CE020000}"/>
    <cellStyle name="Calculation 15 2 4" xfId="21943" xr:uid="{00000000-0005-0000-0000-0000CF020000}"/>
    <cellStyle name="Calculation 15 2 4 2" xfId="37574" xr:uid="{00000000-0005-0000-0000-0000D0020000}"/>
    <cellStyle name="Calculation 15 2 5" xfId="21739" xr:uid="{00000000-0005-0000-0000-0000D1020000}"/>
    <cellStyle name="Calculation 15 2 5 2" xfId="37370" xr:uid="{00000000-0005-0000-0000-0000D2020000}"/>
    <cellStyle name="Calculation 15 2 6" xfId="13070" xr:uid="{00000000-0005-0000-0000-0000D3020000}"/>
    <cellStyle name="Calculation 15 2 7" xfId="30044" xr:uid="{00000000-0005-0000-0000-0000D4020000}"/>
    <cellStyle name="Calculation 15 2 8" xfId="45022" xr:uid="{00000000-0005-0000-0000-0000D5020000}"/>
    <cellStyle name="Calculation 15 2 9" xfId="48459" xr:uid="{00000000-0005-0000-0000-0000D6020000}"/>
    <cellStyle name="Calculation 15 3" xfId="5290" xr:uid="{00000000-0005-0000-0000-0000D7020000}"/>
    <cellStyle name="Calculation 15 3 2" xfId="8673" xr:uid="{00000000-0005-0000-0000-0000D8020000}"/>
    <cellStyle name="Calculation 15 3 2 2" xfId="10062" xr:uid="{00000000-0005-0000-0000-0000D9020000}"/>
    <cellStyle name="Calculation 15 3 2 2 2" xfId="11381" xr:uid="{00000000-0005-0000-0000-0000DA020000}"/>
    <cellStyle name="Calculation 15 3 2 2 2 2" xfId="28947" xr:uid="{00000000-0005-0000-0000-0000DB020000}"/>
    <cellStyle name="Calculation 15 3 2 2 2 2 2" xfId="44577" xr:uid="{00000000-0005-0000-0000-0000DC020000}"/>
    <cellStyle name="Calculation 15 3 2 2 2 3" xfId="20883" xr:uid="{00000000-0005-0000-0000-0000DD020000}"/>
    <cellStyle name="Calculation 15 3 2 2 2 4" xfId="36726" xr:uid="{00000000-0005-0000-0000-0000DE020000}"/>
    <cellStyle name="Calculation 15 3 2 2 3" xfId="27628" xr:uid="{00000000-0005-0000-0000-0000DF020000}"/>
    <cellStyle name="Calculation 15 3 2 2 3 2" xfId="43258" xr:uid="{00000000-0005-0000-0000-0000E0020000}"/>
    <cellStyle name="Calculation 15 3 2 2 4" xfId="19564" xr:uid="{00000000-0005-0000-0000-0000E1020000}"/>
    <cellStyle name="Calculation 15 3 2 2 5" xfId="35407" xr:uid="{00000000-0005-0000-0000-0000E2020000}"/>
    <cellStyle name="Calculation 15 3 2 3" xfId="9362" xr:uid="{00000000-0005-0000-0000-0000E3020000}"/>
    <cellStyle name="Calculation 15 3 2 3 2" xfId="26928" xr:uid="{00000000-0005-0000-0000-0000E4020000}"/>
    <cellStyle name="Calculation 15 3 2 3 2 2" xfId="42558" xr:uid="{00000000-0005-0000-0000-0000E5020000}"/>
    <cellStyle name="Calculation 15 3 2 3 3" xfId="18864" xr:uid="{00000000-0005-0000-0000-0000E6020000}"/>
    <cellStyle name="Calculation 15 3 2 3 4" xfId="34707" xr:uid="{00000000-0005-0000-0000-0000E7020000}"/>
    <cellStyle name="Calculation 15 3 2 4" xfId="26239" xr:uid="{00000000-0005-0000-0000-0000E8020000}"/>
    <cellStyle name="Calculation 15 3 2 4 2" xfId="41869" xr:uid="{00000000-0005-0000-0000-0000E9020000}"/>
    <cellStyle name="Calculation 15 3 2 5" xfId="18175" xr:uid="{00000000-0005-0000-0000-0000EA020000}"/>
    <cellStyle name="Calculation 15 3 2 6" xfId="34018" xr:uid="{00000000-0005-0000-0000-0000EB020000}"/>
    <cellStyle name="Calculation 15 3 3" xfId="23368" xr:uid="{00000000-0005-0000-0000-0000EC020000}"/>
    <cellStyle name="Calculation 15 3 3 2" xfId="38999" xr:uid="{00000000-0005-0000-0000-0000ED020000}"/>
    <cellStyle name="Calculation 15 3 4" xfId="14795" xr:uid="{00000000-0005-0000-0000-0000EE020000}"/>
    <cellStyle name="Calculation 15 3 5" xfId="31346" xr:uid="{00000000-0005-0000-0000-0000EF020000}"/>
    <cellStyle name="Calculation 15 3 6" xfId="50051" xr:uid="{00000000-0005-0000-0000-0000F0020000}"/>
    <cellStyle name="Calculation 15 3 7" xfId="51849" xr:uid="{00000000-0005-0000-0000-0000F1020000}"/>
    <cellStyle name="Calculation 15 3 8" xfId="52942" xr:uid="{00000000-0005-0000-0000-0000F2020000}"/>
    <cellStyle name="Calculation 15 4" xfId="8965" xr:uid="{00000000-0005-0000-0000-0000F3020000}"/>
    <cellStyle name="Calculation 15 4 2" xfId="10354" xr:uid="{00000000-0005-0000-0000-0000F4020000}"/>
    <cellStyle name="Calculation 15 4 2 2" xfId="4782" xr:uid="{00000000-0005-0000-0000-0000F5020000}"/>
    <cellStyle name="Calculation 15 4 2 2 2" xfId="22954" xr:uid="{00000000-0005-0000-0000-0000F6020000}"/>
    <cellStyle name="Calculation 15 4 2 2 2 2" xfId="38585" xr:uid="{00000000-0005-0000-0000-0000F7020000}"/>
    <cellStyle name="Calculation 15 4 2 2 3" xfId="14288" xr:uid="{00000000-0005-0000-0000-0000F8020000}"/>
    <cellStyle name="Calculation 15 4 2 2 4" xfId="30975" xr:uid="{00000000-0005-0000-0000-0000F9020000}"/>
    <cellStyle name="Calculation 15 4 2 3" xfId="27920" xr:uid="{00000000-0005-0000-0000-0000FA020000}"/>
    <cellStyle name="Calculation 15 4 2 3 2" xfId="43550" xr:uid="{00000000-0005-0000-0000-0000FB020000}"/>
    <cellStyle name="Calculation 15 4 2 4" xfId="19856" xr:uid="{00000000-0005-0000-0000-0000FC020000}"/>
    <cellStyle name="Calculation 15 4 2 5" xfId="35699" xr:uid="{00000000-0005-0000-0000-0000FD020000}"/>
    <cellStyle name="Calculation 15 4 3" xfId="11120" xr:uid="{00000000-0005-0000-0000-0000FE020000}"/>
    <cellStyle name="Calculation 15 4 3 2" xfId="28686" xr:uid="{00000000-0005-0000-0000-0000FF020000}"/>
    <cellStyle name="Calculation 15 4 3 2 2" xfId="44316" xr:uid="{00000000-0005-0000-0000-000000030000}"/>
    <cellStyle name="Calculation 15 4 3 3" xfId="20622" xr:uid="{00000000-0005-0000-0000-000001030000}"/>
    <cellStyle name="Calculation 15 4 3 4" xfId="36465" xr:uid="{00000000-0005-0000-0000-000002030000}"/>
    <cellStyle name="Calculation 15 4 4" xfId="26531" xr:uid="{00000000-0005-0000-0000-000003030000}"/>
    <cellStyle name="Calculation 15 4 4 2" xfId="42161" xr:uid="{00000000-0005-0000-0000-000004030000}"/>
    <cellStyle name="Calculation 15 4 5" xfId="18467" xr:uid="{00000000-0005-0000-0000-000005030000}"/>
    <cellStyle name="Calculation 15 4 6" xfId="34310" xr:uid="{00000000-0005-0000-0000-000006030000}"/>
    <cellStyle name="Calculation 15 5" xfId="21495" xr:uid="{00000000-0005-0000-0000-000007030000}"/>
    <cellStyle name="Calculation 15 5 2" xfId="37126" xr:uid="{00000000-0005-0000-0000-000008030000}"/>
    <cellStyle name="Calculation 15 6" xfId="23244" xr:uid="{00000000-0005-0000-0000-000009030000}"/>
    <cellStyle name="Calculation 15 6 2" xfId="38875" xr:uid="{00000000-0005-0000-0000-00000A030000}"/>
    <cellStyle name="Calculation 15 7" xfId="12417" xr:uid="{00000000-0005-0000-0000-00000B030000}"/>
    <cellStyle name="Calculation 15 8" xfId="29678" xr:uid="{00000000-0005-0000-0000-00000C030000}"/>
    <cellStyle name="Calculation 15 9" xfId="45053" xr:uid="{00000000-0005-0000-0000-00000D030000}"/>
    <cellStyle name="Calculation 16" xfId="2845" xr:uid="{00000000-0005-0000-0000-00000E030000}"/>
    <cellStyle name="Calculation 16 10" xfId="48031" xr:uid="{00000000-0005-0000-0000-00000F030000}"/>
    <cellStyle name="Calculation 16 11" xfId="45505" xr:uid="{00000000-0005-0000-0000-000010030000}"/>
    <cellStyle name="Calculation 16 12" xfId="50734" xr:uid="{00000000-0005-0000-0000-000011030000}"/>
    <cellStyle name="Calculation 16 13" xfId="46018" xr:uid="{00000000-0005-0000-0000-000012030000}"/>
    <cellStyle name="Calculation 16 14" xfId="51907" xr:uid="{00000000-0005-0000-0000-000013030000}"/>
    <cellStyle name="Calculation 16 15" xfId="52820" xr:uid="{00000000-0005-0000-0000-000014030000}"/>
    <cellStyle name="Calculation 16 2" xfId="3499" xr:uid="{00000000-0005-0000-0000-000015030000}"/>
    <cellStyle name="Calculation 16 2 10" xfId="46504" xr:uid="{00000000-0005-0000-0000-000016030000}"/>
    <cellStyle name="Calculation 16 2 11" xfId="51097" xr:uid="{00000000-0005-0000-0000-000017030000}"/>
    <cellStyle name="Calculation 16 2 12" xfId="47320" xr:uid="{00000000-0005-0000-0000-000018030000}"/>
    <cellStyle name="Calculation 16 2 13" xfId="45785" xr:uid="{00000000-0005-0000-0000-000019030000}"/>
    <cellStyle name="Calculation 16 2 14" xfId="48900" xr:uid="{00000000-0005-0000-0000-00001A030000}"/>
    <cellStyle name="Calculation 16 2 2" xfId="5874" xr:uid="{00000000-0005-0000-0000-00001B030000}"/>
    <cellStyle name="Calculation 16 2 2 2" xfId="8099" xr:uid="{00000000-0005-0000-0000-00001C030000}"/>
    <cellStyle name="Calculation 16 2 2 2 2" xfId="9488" xr:uid="{00000000-0005-0000-0000-00001D030000}"/>
    <cellStyle name="Calculation 16 2 2 2 2 2" xfId="4916" xr:uid="{00000000-0005-0000-0000-00001E030000}"/>
    <cellStyle name="Calculation 16 2 2 2 2 2 2" xfId="23088" xr:uid="{00000000-0005-0000-0000-00001F030000}"/>
    <cellStyle name="Calculation 16 2 2 2 2 2 2 2" xfId="38719" xr:uid="{00000000-0005-0000-0000-000020030000}"/>
    <cellStyle name="Calculation 16 2 2 2 2 2 3" xfId="14422" xr:uid="{00000000-0005-0000-0000-000021030000}"/>
    <cellStyle name="Calculation 16 2 2 2 2 2 4" xfId="31109" xr:uid="{00000000-0005-0000-0000-000022030000}"/>
    <cellStyle name="Calculation 16 2 2 2 2 3" xfId="27054" xr:uid="{00000000-0005-0000-0000-000023030000}"/>
    <cellStyle name="Calculation 16 2 2 2 2 3 2" xfId="42684" xr:uid="{00000000-0005-0000-0000-000024030000}"/>
    <cellStyle name="Calculation 16 2 2 2 2 4" xfId="18990" xr:uid="{00000000-0005-0000-0000-000025030000}"/>
    <cellStyle name="Calculation 16 2 2 2 2 5" xfId="34833" xr:uid="{00000000-0005-0000-0000-000026030000}"/>
    <cellStyle name="Calculation 16 2 2 2 3" xfId="7412" xr:uid="{00000000-0005-0000-0000-000027030000}"/>
    <cellStyle name="Calculation 16 2 2 2 3 2" xfId="24979" xr:uid="{00000000-0005-0000-0000-000028030000}"/>
    <cellStyle name="Calculation 16 2 2 2 3 2 2" xfId="40609" xr:uid="{00000000-0005-0000-0000-000029030000}"/>
    <cellStyle name="Calculation 16 2 2 2 3 3" xfId="16915" xr:uid="{00000000-0005-0000-0000-00002A030000}"/>
    <cellStyle name="Calculation 16 2 2 2 3 4" xfId="32758" xr:uid="{00000000-0005-0000-0000-00002B030000}"/>
    <cellStyle name="Calculation 16 2 2 2 4" xfId="25665" xr:uid="{00000000-0005-0000-0000-00002C030000}"/>
    <cellStyle name="Calculation 16 2 2 2 4 2" xfId="41295" xr:uid="{00000000-0005-0000-0000-00002D030000}"/>
    <cellStyle name="Calculation 16 2 2 2 5" xfId="17601" xr:uid="{00000000-0005-0000-0000-00002E030000}"/>
    <cellStyle name="Calculation 16 2 2 2 6" xfId="33444" xr:uid="{00000000-0005-0000-0000-00002F030000}"/>
    <cellStyle name="Calculation 16 2 2 3" xfId="23745" xr:uid="{00000000-0005-0000-0000-000030030000}"/>
    <cellStyle name="Calculation 16 2 2 3 2" xfId="39376" xr:uid="{00000000-0005-0000-0000-000031030000}"/>
    <cellStyle name="Calculation 16 2 2 4" xfId="15379" xr:uid="{00000000-0005-0000-0000-000032030000}"/>
    <cellStyle name="Calculation 16 2 2 5" xfId="31643" xr:uid="{00000000-0005-0000-0000-000033030000}"/>
    <cellStyle name="Calculation 16 2 2 6" xfId="50362" xr:uid="{00000000-0005-0000-0000-000034030000}"/>
    <cellStyle name="Calculation 16 2 2 7" xfId="52148" xr:uid="{00000000-0005-0000-0000-000035030000}"/>
    <cellStyle name="Calculation 16 2 2 8" xfId="53243" xr:uid="{00000000-0005-0000-0000-000036030000}"/>
    <cellStyle name="Calculation 16 2 3" xfId="8541" xr:uid="{00000000-0005-0000-0000-000037030000}"/>
    <cellStyle name="Calculation 16 2 3 2" xfId="9930" xr:uid="{00000000-0005-0000-0000-000038030000}"/>
    <cellStyle name="Calculation 16 2 3 2 2" xfId="7409" xr:uid="{00000000-0005-0000-0000-000039030000}"/>
    <cellStyle name="Calculation 16 2 3 2 2 2" xfId="24976" xr:uid="{00000000-0005-0000-0000-00003A030000}"/>
    <cellStyle name="Calculation 16 2 3 2 2 2 2" xfId="40606" xr:uid="{00000000-0005-0000-0000-00003B030000}"/>
    <cellStyle name="Calculation 16 2 3 2 2 3" xfId="16912" xr:uid="{00000000-0005-0000-0000-00003C030000}"/>
    <cellStyle name="Calculation 16 2 3 2 2 4" xfId="32755" xr:uid="{00000000-0005-0000-0000-00003D030000}"/>
    <cellStyle name="Calculation 16 2 3 2 3" xfId="27496" xr:uid="{00000000-0005-0000-0000-00003E030000}"/>
    <cellStyle name="Calculation 16 2 3 2 3 2" xfId="43126" xr:uid="{00000000-0005-0000-0000-00003F030000}"/>
    <cellStyle name="Calculation 16 2 3 2 4" xfId="19432" xr:uid="{00000000-0005-0000-0000-000040030000}"/>
    <cellStyle name="Calculation 16 2 3 2 5" xfId="35275" xr:uid="{00000000-0005-0000-0000-000041030000}"/>
    <cellStyle name="Calculation 16 2 3 3" xfId="9210" xr:uid="{00000000-0005-0000-0000-000042030000}"/>
    <cellStyle name="Calculation 16 2 3 3 2" xfId="26776" xr:uid="{00000000-0005-0000-0000-000043030000}"/>
    <cellStyle name="Calculation 16 2 3 3 2 2" xfId="42406" xr:uid="{00000000-0005-0000-0000-000044030000}"/>
    <cellStyle name="Calculation 16 2 3 3 3" xfId="18712" xr:uid="{00000000-0005-0000-0000-000045030000}"/>
    <cellStyle name="Calculation 16 2 3 3 4" xfId="34555" xr:uid="{00000000-0005-0000-0000-000046030000}"/>
    <cellStyle name="Calculation 16 2 3 4" xfId="26107" xr:uid="{00000000-0005-0000-0000-000047030000}"/>
    <cellStyle name="Calculation 16 2 3 4 2" xfId="41737" xr:uid="{00000000-0005-0000-0000-000048030000}"/>
    <cellStyle name="Calculation 16 2 3 5" xfId="18043" xr:uid="{00000000-0005-0000-0000-000049030000}"/>
    <cellStyle name="Calculation 16 2 3 6" xfId="33886" xr:uid="{00000000-0005-0000-0000-00004A030000}"/>
    <cellStyle name="Calculation 16 2 4" xfId="21877" xr:uid="{00000000-0005-0000-0000-00004B030000}"/>
    <cellStyle name="Calculation 16 2 4 2" xfId="37508" xr:uid="{00000000-0005-0000-0000-00004C030000}"/>
    <cellStyle name="Calculation 16 2 5" xfId="22214" xr:uid="{00000000-0005-0000-0000-00004D030000}"/>
    <cellStyle name="Calculation 16 2 5 2" xfId="37845" xr:uid="{00000000-0005-0000-0000-00004E030000}"/>
    <cellStyle name="Calculation 16 2 6" xfId="13004" xr:uid="{00000000-0005-0000-0000-00004F030000}"/>
    <cellStyle name="Calculation 16 2 7" xfId="29978" xr:uid="{00000000-0005-0000-0000-000050030000}"/>
    <cellStyle name="Calculation 16 2 8" xfId="47693" xr:uid="{00000000-0005-0000-0000-000051030000}"/>
    <cellStyle name="Calculation 16 2 9" xfId="48393" xr:uid="{00000000-0005-0000-0000-000052030000}"/>
    <cellStyle name="Calculation 16 3" xfId="5226" xr:uid="{00000000-0005-0000-0000-000053030000}"/>
    <cellStyle name="Calculation 16 3 2" xfId="8396" xr:uid="{00000000-0005-0000-0000-000054030000}"/>
    <cellStyle name="Calculation 16 3 2 2" xfId="9785" xr:uid="{00000000-0005-0000-0000-000055030000}"/>
    <cellStyle name="Calculation 16 3 2 2 2" xfId="11573" xr:uid="{00000000-0005-0000-0000-000056030000}"/>
    <cellStyle name="Calculation 16 3 2 2 2 2" xfId="29139" xr:uid="{00000000-0005-0000-0000-000057030000}"/>
    <cellStyle name="Calculation 16 3 2 2 2 2 2" xfId="44769" xr:uid="{00000000-0005-0000-0000-000058030000}"/>
    <cellStyle name="Calculation 16 3 2 2 2 3" xfId="21075" xr:uid="{00000000-0005-0000-0000-000059030000}"/>
    <cellStyle name="Calculation 16 3 2 2 2 4" xfId="36918" xr:uid="{00000000-0005-0000-0000-00005A030000}"/>
    <cellStyle name="Calculation 16 3 2 2 3" xfId="27351" xr:uid="{00000000-0005-0000-0000-00005B030000}"/>
    <cellStyle name="Calculation 16 3 2 2 3 2" xfId="42981" xr:uid="{00000000-0005-0000-0000-00005C030000}"/>
    <cellStyle name="Calculation 16 3 2 2 4" xfId="19287" xr:uid="{00000000-0005-0000-0000-00005D030000}"/>
    <cellStyle name="Calculation 16 3 2 2 5" xfId="35130" xr:uid="{00000000-0005-0000-0000-00005E030000}"/>
    <cellStyle name="Calculation 16 3 2 3" xfId="6987" xr:uid="{00000000-0005-0000-0000-00005F030000}"/>
    <cellStyle name="Calculation 16 3 2 3 2" xfId="24650" xr:uid="{00000000-0005-0000-0000-000060030000}"/>
    <cellStyle name="Calculation 16 3 2 3 2 2" xfId="40281" xr:uid="{00000000-0005-0000-0000-000061030000}"/>
    <cellStyle name="Calculation 16 3 2 3 3" xfId="16491" xr:uid="{00000000-0005-0000-0000-000062030000}"/>
    <cellStyle name="Calculation 16 3 2 3 4" xfId="32469" xr:uid="{00000000-0005-0000-0000-000063030000}"/>
    <cellStyle name="Calculation 16 3 2 4" xfId="25962" xr:uid="{00000000-0005-0000-0000-000064030000}"/>
    <cellStyle name="Calculation 16 3 2 4 2" xfId="41592" xr:uid="{00000000-0005-0000-0000-000065030000}"/>
    <cellStyle name="Calculation 16 3 2 5" xfId="17898" xr:uid="{00000000-0005-0000-0000-000066030000}"/>
    <cellStyle name="Calculation 16 3 2 6" xfId="33741" xr:uid="{00000000-0005-0000-0000-000067030000}"/>
    <cellStyle name="Calculation 16 3 3" xfId="23304" xr:uid="{00000000-0005-0000-0000-000068030000}"/>
    <cellStyle name="Calculation 16 3 3 2" xfId="38935" xr:uid="{00000000-0005-0000-0000-000069030000}"/>
    <cellStyle name="Calculation 16 3 4" xfId="14731" xr:uid="{00000000-0005-0000-0000-00006A030000}"/>
    <cellStyle name="Calculation 16 3 5" xfId="31282" xr:uid="{00000000-0005-0000-0000-00006B030000}"/>
    <cellStyle name="Calculation 16 3 6" xfId="49985" xr:uid="{00000000-0005-0000-0000-00006C030000}"/>
    <cellStyle name="Calculation 16 3 7" xfId="51783" xr:uid="{00000000-0005-0000-0000-00006D030000}"/>
    <cellStyle name="Calculation 16 3 8" xfId="52876" xr:uid="{00000000-0005-0000-0000-00006E030000}"/>
    <cellStyle name="Calculation 16 4" xfId="8318" xr:uid="{00000000-0005-0000-0000-00006F030000}"/>
    <cellStyle name="Calculation 16 4 2" xfId="9707" xr:uid="{00000000-0005-0000-0000-000070030000}"/>
    <cellStyle name="Calculation 16 4 2 2" xfId="4443" xr:uid="{00000000-0005-0000-0000-000071030000}"/>
    <cellStyle name="Calculation 16 4 2 2 2" xfId="22615" xr:uid="{00000000-0005-0000-0000-000072030000}"/>
    <cellStyle name="Calculation 16 4 2 2 2 2" xfId="38246" xr:uid="{00000000-0005-0000-0000-000073030000}"/>
    <cellStyle name="Calculation 16 4 2 2 3" xfId="13949" xr:uid="{00000000-0005-0000-0000-000074030000}"/>
    <cellStyle name="Calculation 16 4 2 2 4" xfId="30636" xr:uid="{00000000-0005-0000-0000-000075030000}"/>
    <cellStyle name="Calculation 16 4 2 3" xfId="27273" xr:uid="{00000000-0005-0000-0000-000076030000}"/>
    <cellStyle name="Calculation 16 4 2 3 2" xfId="42903" xr:uid="{00000000-0005-0000-0000-000077030000}"/>
    <cellStyle name="Calculation 16 4 2 4" xfId="19209" xr:uid="{00000000-0005-0000-0000-000078030000}"/>
    <cellStyle name="Calculation 16 4 2 5" xfId="35052" xr:uid="{00000000-0005-0000-0000-000079030000}"/>
    <cellStyle name="Calculation 16 4 3" xfId="9302" xr:uid="{00000000-0005-0000-0000-00007A030000}"/>
    <cellStyle name="Calculation 16 4 3 2" xfId="26868" xr:uid="{00000000-0005-0000-0000-00007B030000}"/>
    <cellStyle name="Calculation 16 4 3 2 2" xfId="42498" xr:uid="{00000000-0005-0000-0000-00007C030000}"/>
    <cellStyle name="Calculation 16 4 3 3" xfId="18804" xr:uid="{00000000-0005-0000-0000-00007D030000}"/>
    <cellStyle name="Calculation 16 4 3 4" xfId="34647" xr:uid="{00000000-0005-0000-0000-00007E030000}"/>
    <cellStyle name="Calculation 16 4 4" xfId="25884" xr:uid="{00000000-0005-0000-0000-00007F030000}"/>
    <cellStyle name="Calculation 16 4 4 2" xfId="41514" xr:uid="{00000000-0005-0000-0000-000080030000}"/>
    <cellStyle name="Calculation 16 4 5" xfId="17820" xr:uid="{00000000-0005-0000-0000-000081030000}"/>
    <cellStyle name="Calculation 16 4 6" xfId="33663" xr:uid="{00000000-0005-0000-0000-000082030000}"/>
    <cellStyle name="Calculation 16 5" xfId="21429" xr:uid="{00000000-0005-0000-0000-000083030000}"/>
    <cellStyle name="Calculation 16 5 2" xfId="37060" xr:uid="{00000000-0005-0000-0000-000084030000}"/>
    <cellStyle name="Calculation 16 6" xfId="29271" xr:uid="{00000000-0005-0000-0000-000085030000}"/>
    <cellStyle name="Calculation 16 6 2" xfId="44901" xr:uid="{00000000-0005-0000-0000-000086030000}"/>
    <cellStyle name="Calculation 16 7" xfId="12351" xr:uid="{00000000-0005-0000-0000-000087030000}"/>
    <cellStyle name="Calculation 16 8" xfId="29612" xr:uid="{00000000-0005-0000-0000-000088030000}"/>
    <cellStyle name="Calculation 16 9" xfId="47754" xr:uid="{00000000-0005-0000-0000-000089030000}"/>
    <cellStyle name="Calculation 17" xfId="2930" xr:uid="{00000000-0005-0000-0000-00008A030000}"/>
    <cellStyle name="Calculation 17 10" xfId="48116" xr:uid="{00000000-0005-0000-0000-00008B030000}"/>
    <cellStyle name="Calculation 17 11" xfId="45006" xr:uid="{00000000-0005-0000-0000-00008C030000}"/>
    <cellStyle name="Calculation 17 12" xfId="50819" xr:uid="{00000000-0005-0000-0000-00008D030000}"/>
    <cellStyle name="Calculation 17 13" xfId="46098" xr:uid="{00000000-0005-0000-0000-00008E030000}"/>
    <cellStyle name="Calculation 17 14" xfId="51587" xr:uid="{00000000-0005-0000-0000-00008F030000}"/>
    <cellStyle name="Calculation 17 15" xfId="53579" xr:uid="{00000000-0005-0000-0000-000090030000}"/>
    <cellStyle name="Calculation 17 2" xfId="3584" xr:uid="{00000000-0005-0000-0000-000091030000}"/>
    <cellStyle name="Calculation 17 2 10" xfId="46291" xr:uid="{00000000-0005-0000-0000-000092030000}"/>
    <cellStyle name="Calculation 17 2 11" xfId="51182" xr:uid="{00000000-0005-0000-0000-000093030000}"/>
    <cellStyle name="Calculation 17 2 12" xfId="45651" xr:uid="{00000000-0005-0000-0000-000094030000}"/>
    <cellStyle name="Calculation 17 2 13" xfId="45436" xr:uid="{00000000-0005-0000-0000-000095030000}"/>
    <cellStyle name="Calculation 17 2 14" xfId="45970" xr:uid="{00000000-0005-0000-0000-000096030000}"/>
    <cellStyle name="Calculation 17 2 2" xfId="5959" xr:uid="{00000000-0005-0000-0000-000097030000}"/>
    <cellStyle name="Calculation 17 2 2 2" xfId="9155" xr:uid="{00000000-0005-0000-0000-000098030000}"/>
    <cellStyle name="Calculation 17 2 2 2 2" xfId="10544" xr:uid="{00000000-0005-0000-0000-000099030000}"/>
    <cellStyle name="Calculation 17 2 2 2 2 2" xfId="11649" xr:uid="{00000000-0005-0000-0000-00009A030000}"/>
    <cellStyle name="Calculation 17 2 2 2 2 2 2" xfId="29215" xr:uid="{00000000-0005-0000-0000-00009B030000}"/>
    <cellStyle name="Calculation 17 2 2 2 2 2 2 2" xfId="44845" xr:uid="{00000000-0005-0000-0000-00009C030000}"/>
    <cellStyle name="Calculation 17 2 2 2 2 2 3" xfId="21151" xr:uid="{00000000-0005-0000-0000-00009D030000}"/>
    <cellStyle name="Calculation 17 2 2 2 2 2 4" xfId="36994" xr:uid="{00000000-0005-0000-0000-00009E030000}"/>
    <cellStyle name="Calculation 17 2 2 2 2 3" xfId="28110" xr:uid="{00000000-0005-0000-0000-00009F030000}"/>
    <cellStyle name="Calculation 17 2 2 2 2 3 2" xfId="43740" xr:uid="{00000000-0005-0000-0000-0000A0030000}"/>
    <cellStyle name="Calculation 17 2 2 2 2 4" xfId="20046" xr:uid="{00000000-0005-0000-0000-0000A1030000}"/>
    <cellStyle name="Calculation 17 2 2 2 2 5" xfId="35889" xr:uid="{00000000-0005-0000-0000-0000A2030000}"/>
    <cellStyle name="Calculation 17 2 2 2 3" xfId="11449" xr:uid="{00000000-0005-0000-0000-0000A3030000}"/>
    <cellStyle name="Calculation 17 2 2 2 3 2" xfId="29015" xr:uid="{00000000-0005-0000-0000-0000A4030000}"/>
    <cellStyle name="Calculation 17 2 2 2 3 2 2" xfId="44645" xr:uid="{00000000-0005-0000-0000-0000A5030000}"/>
    <cellStyle name="Calculation 17 2 2 2 3 3" xfId="20951" xr:uid="{00000000-0005-0000-0000-0000A6030000}"/>
    <cellStyle name="Calculation 17 2 2 2 3 4" xfId="36794" xr:uid="{00000000-0005-0000-0000-0000A7030000}"/>
    <cellStyle name="Calculation 17 2 2 2 4" xfId="26721" xr:uid="{00000000-0005-0000-0000-0000A8030000}"/>
    <cellStyle name="Calculation 17 2 2 2 4 2" xfId="42351" xr:uid="{00000000-0005-0000-0000-0000A9030000}"/>
    <cellStyle name="Calculation 17 2 2 2 5" xfId="18657" xr:uid="{00000000-0005-0000-0000-0000AA030000}"/>
    <cellStyle name="Calculation 17 2 2 2 6" xfId="34500" xr:uid="{00000000-0005-0000-0000-0000AB030000}"/>
    <cellStyle name="Calculation 17 2 2 3" xfId="23830" xr:uid="{00000000-0005-0000-0000-0000AC030000}"/>
    <cellStyle name="Calculation 17 2 2 3 2" xfId="39461" xr:uid="{00000000-0005-0000-0000-0000AD030000}"/>
    <cellStyle name="Calculation 17 2 2 4" xfId="15464" xr:uid="{00000000-0005-0000-0000-0000AE030000}"/>
    <cellStyle name="Calculation 17 2 2 5" xfId="31728" xr:uid="{00000000-0005-0000-0000-0000AF030000}"/>
    <cellStyle name="Calculation 17 2 2 6" xfId="50447" xr:uid="{00000000-0005-0000-0000-0000B0030000}"/>
    <cellStyle name="Calculation 17 2 2 7" xfId="52233" xr:uid="{00000000-0005-0000-0000-0000B1030000}"/>
    <cellStyle name="Calculation 17 2 2 8" xfId="53328" xr:uid="{00000000-0005-0000-0000-0000B2030000}"/>
    <cellStyle name="Calculation 17 2 3" xfId="8283" xr:uid="{00000000-0005-0000-0000-0000B3030000}"/>
    <cellStyle name="Calculation 17 2 3 2" xfId="9672" xr:uid="{00000000-0005-0000-0000-0000B4030000}"/>
    <cellStyle name="Calculation 17 2 3 2 2" xfId="4410" xr:uid="{00000000-0005-0000-0000-0000B5030000}"/>
    <cellStyle name="Calculation 17 2 3 2 2 2" xfId="22582" xr:uid="{00000000-0005-0000-0000-0000B6030000}"/>
    <cellStyle name="Calculation 17 2 3 2 2 2 2" xfId="38213" xr:uid="{00000000-0005-0000-0000-0000B7030000}"/>
    <cellStyle name="Calculation 17 2 3 2 2 3" xfId="13916" xr:uid="{00000000-0005-0000-0000-0000B8030000}"/>
    <cellStyle name="Calculation 17 2 3 2 2 4" xfId="30603" xr:uid="{00000000-0005-0000-0000-0000B9030000}"/>
    <cellStyle name="Calculation 17 2 3 2 3" xfId="27238" xr:uid="{00000000-0005-0000-0000-0000BA030000}"/>
    <cellStyle name="Calculation 17 2 3 2 3 2" xfId="42868" xr:uid="{00000000-0005-0000-0000-0000BB030000}"/>
    <cellStyle name="Calculation 17 2 3 2 4" xfId="19174" xr:uid="{00000000-0005-0000-0000-0000BC030000}"/>
    <cellStyle name="Calculation 17 2 3 2 5" xfId="35017" xr:uid="{00000000-0005-0000-0000-0000BD030000}"/>
    <cellStyle name="Calculation 17 2 3 3" xfId="4602" xr:uid="{00000000-0005-0000-0000-0000BE030000}"/>
    <cellStyle name="Calculation 17 2 3 3 2" xfId="22774" xr:uid="{00000000-0005-0000-0000-0000BF030000}"/>
    <cellStyle name="Calculation 17 2 3 3 2 2" xfId="38405" xr:uid="{00000000-0005-0000-0000-0000C0030000}"/>
    <cellStyle name="Calculation 17 2 3 3 3" xfId="14108" xr:uid="{00000000-0005-0000-0000-0000C1030000}"/>
    <cellStyle name="Calculation 17 2 3 3 4" xfId="30795" xr:uid="{00000000-0005-0000-0000-0000C2030000}"/>
    <cellStyle name="Calculation 17 2 3 4" xfId="25849" xr:uid="{00000000-0005-0000-0000-0000C3030000}"/>
    <cellStyle name="Calculation 17 2 3 4 2" xfId="41479" xr:uid="{00000000-0005-0000-0000-0000C4030000}"/>
    <cellStyle name="Calculation 17 2 3 5" xfId="17785" xr:uid="{00000000-0005-0000-0000-0000C5030000}"/>
    <cellStyle name="Calculation 17 2 3 6" xfId="33628" xr:uid="{00000000-0005-0000-0000-0000C6030000}"/>
    <cellStyle name="Calculation 17 2 4" xfId="21962" xr:uid="{00000000-0005-0000-0000-0000C7030000}"/>
    <cellStyle name="Calculation 17 2 4 2" xfId="37593" xr:uid="{00000000-0005-0000-0000-0000C8030000}"/>
    <cellStyle name="Calculation 17 2 5" xfId="21530" xr:uid="{00000000-0005-0000-0000-0000C9030000}"/>
    <cellStyle name="Calculation 17 2 5 2" xfId="37161" xr:uid="{00000000-0005-0000-0000-0000CA030000}"/>
    <cellStyle name="Calculation 17 2 6" xfId="13089" xr:uid="{00000000-0005-0000-0000-0000CB030000}"/>
    <cellStyle name="Calculation 17 2 7" xfId="30063" xr:uid="{00000000-0005-0000-0000-0000CC030000}"/>
    <cellStyle name="Calculation 17 2 8" xfId="45423" xr:uid="{00000000-0005-0000-0000-0000CD030000}"/>
    <cellStyle name="Calculation 17 2 9" xfId="48478" xr:uid="{00000000-0005-0000-0000-0000CE030000}"/>
    <cellStyle name="Calculation 17 3" xfId="5309" xr:uid="{00000000-0005-0000-0000-0000CF030000}"/>
    <cellStyle name="Calculation 17 3 2" xfId="8055" xr:uid="{00000000-0005-0000-0000-0000D0030000}"/>
    <cellStyle name="Calculation 17 3 2 2" xfId="9444" xr:uid="{00000000-0005-0000-0000-0000D1030000}"/>
    <cellStyle name="Calculation 17 3 2 2 2" xfId="7905" xr:uid="{00000000-0005-0000-0000-0000D2030000}"/>
    <cellStyle name="Calculation 17 3 2 2 2 2" xfId="25471" xr:uid="{00000000-0005-0000-0000-0000D3030000}"/>
    <cellStyle name="Calculation 17 3 2 2 2 2 2" xfId="41101" xr:uid="{00000000-0005-0000-0000-0000D4030000}"/>
    <cellStyle name="Calculation 17 3 2 2 2 3" xfId="17407" xr:uid="{00000000-0005-0000-0000-0000D5030000}"/>
    <cellStyle name="Calculation 17 3 2 2 2 4" xfId="33250" xr:uid="{00000000-0005-0000-0000-0000D6030000}"/>
    <cellStyle name="Calculation 17 3 2 2 3" xfId="27010" xr:uid="{00000000-0005-0000-0000-0000D7030000}"/>
    <cellStyle name="Calculation 17 3 2 2 3 2" xfId="42640" xr:uid="{00000000-0005-0000-0000-0000D8030000}"/>
    <cellStyle name="Calculation 17 3 2 2 4" xfId="18946" xr:uid="{00000000-0005-0000-0000-0000D9030000}"/>
    <cellStyle name="Calculation 17 3 2 2 5" xfId="34789" xr:uid="{00000000-0005-0000-0000-0000DA030000}"/>
    <cellStyle name="Calculation 17 3 2 3" xfId="7199" xr:uid="{00000000-0005-0000-0000-0000DB030000}"/>
    <cellStyle name="Calculation 17 3 2 3 2" xfId="24766" xr:uid="{00000000-0005-0000-0000-0000DC030000}"/>
    <cellStyle name="Calculation 17 3 2 3 2 2" xfId="40396" xr:uid="{00000000-0005-0000-0000-0000DD030000}"/>
    <cellStyle name="Calculation 17 3 2 3 3" xfId="16702" xr:uid="{00000000-0005-0000-0000-0000DE030000}"/>
    <cellStyle name="Calculation 17 3 2 3 4" xfId="32545" xr:uid="{00000000-0005-0000-0000-0000DF030000}"/>
    <cellStyle name="Calculation 17 3 2 4" xfId="25621" xr:uid="{00000000-0005-0000-0000-0000E0030000}"/>
    <cellStyle name="Calculation 17 3 2 4 2" xfId="41251" xr:uid="{00000000-0005-0000-0000-0000E1030000}"/>
    <cellStyle name="Calculation 17 3 2 5" xfId="17557" xr:uid="{00000000-0005-0000-0000-0000E2030000}"/>
    <cellStyle name="Calculation 17 3 2 6" xfId="33400" xr:uid="{00000000-0005-0000-0000-0000E3030000}"/>
    <cellStyle name="Calculation 17 3 3" xfId="23387" xr:uid="{00000000-0005-0000-0000-0000E4030000}"/>
    <cellStyle name="Calculation 17 3 3 2" xfId="39018" xr:uid="{00000000-0005-0000-0000-0000E5030000}"/>
    <cellStyle name="Calculation 17 3 4" xfId="14814" xr:uid="{00000000-0005-0000-0000-0000E6030000}"/>
    <cellStyle name="Calculation 17 3 5" xfId="31365" xr:uid="{00000000-0005-0000-0000-0000E7030000}"/>
    <cellStyle name="Calculation 17 3 6" xfId="50070" xr:uid="{00000000-0005-0000-0000-0000E8030000}"/>
    <cellStyle name="Calculation 17 3 7" xfId="51868" xr:uid="{00000000-0005-0000-0000-0000E9030000}"/>
    <cellStyle name="Calculation 17 3 8" xfId="52961" xr:uid="{00000000-0005-0000-0000-0000EA030000}"/>
    <cellStyle name="Calculation 17 4" xfId="8140" xr:uid="{00000000-0005-0000-0000-0000EB030000}"/>
    <cellStyle name="Calculation 17 4 2" xfId="9529" xr:uid="{00000000-0005-0000-0000-0000EC030000}"/>
    <cellStyle name="Calculation 17 4 2 2" xfId="7524" xr:uid="{00000000-0005-0000-0000-0000ED030000}"/>
    <cellStyle name="Calculation 17 4 2 2 2" xfId="25090" xr:uid="{00000000-0005-0000-0000-0000EE030000}"/>
    <cellStyle name="Calculation 17 4 2 2 2 2" xfId="40720" xr:uid="{00000000-0005-0000-0000-0000EF030000}"/>
    <cellStyle name="Calculation 17 4 2 2 3" xfId="17026" xr:uid="{00000000-0005-0000-0000-0000F0030000}"/>
    <cellStyle name="Calculation 17 4 2 2 4" xfId="32869" xr:uid="{00000000-0005-0000-0000-0000F1030000}"/>
    <cellStyle name="Calculation 17 4 2 3" xfId="27095" xr:uid="{00000000-0005-0000-0000-0000F2030000}"/>
    <cellStyle name="Calculation 17 4 2 3 2" xfId="42725" xr:uid="{00000000-0005-0000-0000-0000F3030000}"/>
    <cellStyle name="Calculation 17 4 2 4" xfId="19031" xr:uid="{00000000-0005-0000-0000-0000F4030000}"/>
    <cellStyle name="Calculation 17 4 2 5" xfId="34874" xr:uid="{00000000-0005-0000-0000-0000F5030000}"/>
    <cellStyle name="Calculation 17 4 3" xfId="4080" xr:uid="{00000000-0005-0000-0000-0000F6030000}"/>
    <cellStyle name="Calculation 17 4 3 2" xfId="22291" xr:uid="{00000000-0005-0000-0000-0000F7030000}"/>
    <cellStyle name="Calculation 17 4 3 2 2" xfId="37922" xr:uid="{00000000-0005-0000-0000-0000F8030000}"/>
    <cellStyle name="Calculation 17 4 3 3" xfId="13586" xr:uid="{00000000-0005-0000-0000-0000F9030000}"/>
    <cellStyle name="Calculation 17 4 3 4" xfId="30331" xr:uid="{00000000-0005-0000-0000-0000FA030000}"/>
    <cellStyle name="Calculation 17 4 4" xfId="25706" xr:uid="{00000000-0005-0000-0000-0000FB030000}"/>
    <cellStyle name="Calculation 17 4 4 2" xfId="41336" xr:uid="{00000000-0005-0000-0000-0000FC030000}"/>
    <cellStyle name="Calculation 17 4 5" xfId="17642" xr:uid="{00000000-0005-0000-0000-0000FD030000}"/>
    <cellStyle name="Calculation 17 4 6" xfId="33485" xr:uid="{00000000-0005-0000-0000-0000FE030000}"/>
    <cellStyle name="Calculation 17 5" xfId="21514" xr:uid="{00000000-0005-0000-0000-0000FF030000}"/>
    <cellStyle name="Calculation 17 5 2" xfId="37145" xr:uid="{00000000-0005-0000-0000-000000040000}"/>
    <cellStyle name="Calculation 17 6" xfId="24067" xr:uid="{00000000-0005-0000-0000-000001040000}"/>
    <cellStyle name="Calculation 17 6 2" xfId="39698" xr:uid="{00000000-0005-0000-0000-000002040000}"/>
    <cellStyle name="Calculation 17 7" xfId="12436" xr:uid="{00000000-0005-0000-0000-000003040000}"/>
    <cellStyle name="Calculation 17 8" xfId="29697" xr:uid="{00000000-0005-0000-0000-000004040000}"/>
    <cellStyle name="Calculation 17 9" xfId="47364" xr:uid="{00000000-0005-0000-0000-000005040000}"/>
    <cellStyle name="Calculation 18" xfId="3206" xr:uid="{00000000-0005-0000-0000-000006040000}"/>
    <cellStyle name="Calculation 18 10" xfId="48319" xr:uid="{00000000-0005-0000-0000-000007040000}"/>
    <cellStyle name="Calculation 18 11" xfId="45170" xr:uid="{00000000-0005-0000-0000-000008040000}"/>
    <cellStyle name="Calculation 18 12" xfId="51022" xr:uid="{00000000-0005-0000-0000-000009040000}"/>
    <cellStyle name="Calculation 18 13" xfId="47150" xr:uid="{00000000-0005-0000-0000-00000A040000}"/>
    <cellStyle name="Calculation 18 14" xfId="52576" xr:uid="{00000000-0005-0000-0000-00000B040000}"/>
    <cellStyle name="Calculation 18 15" xfId="51608" xr:uid="{00000000-0005-0000-0000-00000C040000}"/>
    <cellStyle name="Calculation 18 2" xfId="3860" xr:uid="{00000000-0005-0000-0000-00000D040000}"/>
    <cellStyle name="Calculation 18 2 10" xfId="49027" xr:uid="{00000000-0005-0000-0000-00000E040000}"/>
    <cellStyle name="Calculation 18 2 11" xfId="51383" xr:uid="{00000000-0005-0000-0000-00000F040000}"/>
    <cellStyle name="Calculation 18 2 12" xfId="47989" xr:uid="{00000000-0005-0000-0000-000010040000}"/>
    <cellStyle name="Calculation 18 2 13" xfId="51652" xr:uid="{00000000-0005-0000-0000-000011040000}"/>
    <cellStyle name="Calculation 18 2 14" xfId="51473" xr:uid="{00000000-0005-0000-0000-000012040000}"/>
    <cellStyle name="Calculation 18 2 2" xfId="6235" xr:uid="{00000000-0005-0000-0000-000013040000}"/>
    <cellStyle name="Calculation 18 2 2 2" xfId="8557" xr:uid="{00000000-0005-0000-0000-000014040000}"/>
    <cellStyle name="Calculation 18 2 2 2 2" xfId="9946" xr:uid="{00000000-0005-0000-0000-000015040000}"/>
    <cellStyle name="Calculation 18 2 2 2 2 2" xfId="7944" xr:uid="{00000000-0005-0000-0000-000016040000}"/>
    <cellStyle name="Calculation 18 2 2 2 2 2 2" xfId="25510" xr:uid="{00000000-0005-0000-0000-000017040000}"/>
    <cellStyle name="Calculation 18 2 2 2 2 2 2 2" xfId="41140" xr:uid="{00000000-0005-0000-0000-000018040000}"/>
    <cellStyle name="Calculation 18 2 2 2 2 2 3" xfId="17446" xr:uid="{00000000-0005-0000-0000-000019040000}"/>
    <cellStyle name="Calculation 18 2 2 2 2 2 4" xfId="33289" xr:uid="{00000000-0005-0000-0000-00001A040000}"/>
    <cellStyle name="Calculation 18 2 2 2 2 3" xfId="27512" xr:uid="{00000000-0005-0000-0000-00001B040000}"/>
    <cellStyle name="Calculation 18 2 2 2 2 3 2" xfId="43142" xr:uid="{00000000-0005-0000-0000-00001C040000}"/>
    <cellStyle name="Calculation 18 2 2 2 2 4" xfId="19448" xr:uid="{00000000-0005-0000-0000-00001D040000}"/>
    <cellStyle name="Calculation 18 2 2 2 2 5" xfId="35291" xr:uid="{00000000-0005-0000-0000-00001E040000}"/>
    <cellStyle name="Calculation 18 2 2 2 3" xfId="9326" xr:uid="{00000000-0005-0000-0000-00001F040000}"/>
    <cellStyle name="Calculation 18 2 2 2 3 2" xfId="26892" xr:uid="{00000000-0005-0000-0000-000020040000}"/>
    <cellStyle name="Calculation 18 2 2 2 3 2 2" xfId="42522" xr:uid="{00000000-0005-0000-0000-000021040000}"/>
    <cellStyle name="Calculation 18 2 2 2 3 3" xfId="18828" xr:uid="{00000000-0005-0000-0000-000022040000}"/>
    <cellStyle name="Calculation 18 2 2 2 3 4" xfId="34671" xr:uid="{00000000-0005-0000-0000-000023040000}"/>
    <cellStyle name="Calculation 18 2 2 2 4" xfId="26123" xr:uid="{00000000-0005-0000-0000-000024040000}"/>
    <cellStyle name="Calculation 18 2 2 2 4 2" xfId="41753" xr:uid="{00000000-0005-0000-0000-000025040000}"/>
    <cellStyle name="Calculation 18 2 2 2 5" xfId="18059" xr:uid="{00000000-0005-0000-0000-000026040000}"/>
    <cellStyle name="Calculation 18 2 2 2 6" xfId="33902" xr:uid="{00000000-0005-0000-0000-000027040000}"/>
    <cellStyle name="Calculation 18 2 2 3" xfId="24050" xr:uid="{00000000-0005-0000-0000-000028040000}"/>
    <cellStyle name="Calculation 18 2 2 3 2" xfId="39681" xr:uid="{00000000-0005-0000-0000-000029040000}"/>
    <cellStyle name="Calculation 18 2 2 4" xfId="15740" xr:uid="{00000000-0005-0000-0000-00002A040000}"/>
    <cellStyle name="Calculation 18 2 2 5" xfId="31929" xr:uid="{00000000-0005-0000-0000-00002B040000}"/>
    <cellStyle name="Calculation 18 2 2 6" xfId="50648" xr:uid="{00000000-0005-0000-0000-00002C040000}"/>
    <cellStyle name="Calculation 18 2 2 7" xfId="52434" xr:uid="{00000000-0005-0000-0000-00002D040000}"/>
    <cellStyle name="Calculation 18 2 2 8" xfId="53529" xr:uid="{00000000-0005-0000-0000-00002E040000}"/>
    <cellStyle name="Calculation 18 2 3" xfId="8081" xr:uid="{00000000-0005-0000-0000-00002F040000}"/>
    <cellStyle name="Calculation 18 2 3 2" xfId="9470" xr:uid="{00000000-0005-0000-0000-000030040000}"/>
    <cellStyle name="Calculation 18 2 3 2 2" xfId="4671" xr:uid="{00000000-0005-0000-0000-000031040000}"/>
    <cellStyle name="Calculation 18 2 3 2 2 2" xfId="22843" xr:uid="{00000000-0005-0000-0000-000032040000}"/>
    <cellStyle name="Calculation 18 2 3 2 2 2 2" xfId="38474" xr:uid="{00000000-0005-0000-0000-000033040000}"/>
    <cellStyle name="Calculation 18 2 3 2 2 3" xfId="14177" xr:uid="{00000000-0005-0000-0000-000034040000}"/>
    <cellStyle name="Calculation 18 2 3 2 2 4" xfId="30864" xr:uid="{00000000-0005-0000-0000-000035040000}"/>
    <cellStyle name="Calculation 18 2 3 2 3" xfId="27036" xr:uid="{00000000-0005-0000-0000-000036040000}"/>
    <cellStyle name="Calculation 18 2 3 2 3 2" xfId="42666" xr:uid="{00000000-0005-0000-0000-000037040000}"/>
    <cellStyle name="Calculation 18 2 3 2 4" xfId="18972" xr:uid="{00000000-0005-0000-0000-000038040000}"/>
    <cellStyle name="Calculation 18 2 3 2 5" xfId="34815" xr:uid="{00000000-0005-0000-0000-000039040000}"/>
    <cellStyle name="Calculation 18 2 3 3" xfId="7324" xr:uid="{00000000-0005-0000-0000-00003A040000}"/>
    <cellStyle name="Calculation 18 2 3 3 2" xfId="24891" xr:uid="{00000000-0005-0000-0000-00003B040000}"/>
    <cellStyle name="Calculation 18 2 3 3 2 2" xfId="40521" xr:uid="{00000000-0005-0000-0000-00003C040000}"/>
    <cellStyle name="Calculation 18 2 3 3 3" xfId="16827" xr:uid="{00000000-0005-0000-0000-00003D040000}"/>
    <cellStyle name="Calculation 18 2 3 3 4" xfId="32670" xr:uid="{00000000-0005-0000-0000-00003E040000}"/>
    <cellStyle name="Calculation 18 2 3 4" xfId="25647" xr:uid="{00000000-0005-0000-0000-00003F040000}"/>
    <cellStyle name="Calculation 18 2 3 4 2" xfId="41277" xr:uid="{00000000-0005-0000-0000-000040040000}"/>
    <cellStyle name="Calculation 18 2 3 5" xfId="17583" xr:uid="{00000000-0005-0000-0000-000041040000}"/>
    <cellStyle name="Calculation 18 2 3 6" xfId="33426" xr:uid="{00000000-0005-0000-0000-000042040000}"/>
    <cellStyle name="Calculation 18 2 4" xfId="22182" xr:uid="{00000000-0005-0000-0000-000043040000}"/>
    <cellStyle name="Calculation 18 2 4 2" xfId="37813" xr:uid="{00000000-0005-0000-0000-000044040000}"/>
    <cellStyle name="Calculation 18 2 5" xfId="12268" xr:uid="{00000000-0005-0000-0000-000045040000}"/>
    <cellStyle name="Calculation 18 2 5 2" xfId="29531" xr:uid="{00000000-0005-0000-0000-000046040000}"/>
    <cellStyle name="Calculation 18 2 6" xfId="13365" xr:uid="{00000000-0005-0000-0000-000047040000}"/>
    <cellStyle name="Calculation 18 2 7" xfId="30264" xr:uid="{00000000-0005-0000-0000-000048040000}"/>
    <cellStyle name="Calculation 18 2 8" xfId="47432" xr:uid="{00000000-0005-0000-0000-000049040000}"/>
    <cellStyle name="Calculation 18 2 9" xfId="48679" xr:uid="{00000000-0005-0000-0000-00004A040000}"/>
    <cellStyle name="Calculation 18 3" xfId="5581" xr:uid="{00000000-0005-0000-0000-00004B040000}"/>
    <cellStyle name="Calculation 18 3 2" xfId="8314" xr:uid="{00000000-0005-0000-0000-00004C040000}"/>
    <cellStyle name="Calculation 18 3 2 2" xfId="9703" xr:uid="{00000000-0005-0000-0000-00004D040000}"/>
    <cellStyle name="Calculation 18 3 2 2 2" xfId="5041" xr:uid="{00000000-0005-0000-0000-00004E040000}"/>
    <cellStyle name="Calculation 18 3 2 2 2 2" xfId="23212" xr:uid="{00000000-0005-0000-0000-00004F040000}"/>
    <cellStyle name="Calculation 18 3 2 2 2 2 2" xfId="38843" xr:uid="{00000000-0005-0000-0000-000050040000}"/>
    <cellStyle name="Calculation 18 3 2 2 2 3" xfId="14546" xr:uid="{00000000-0005-0000-0000-000051040000}"/>
    <cellStyle name="Calculation 18 3 2 2 2 4" xfId="31233" xr:uid="{00000000-0005-0000-0000-000052040000}"/>
    <cellStyle name="Calculation 18 3 2 2 3" xfId="27269" xr:uid="{00000000-0005-0000-0000-000053040000}"/>
    <cellStyle name="Calculation 18 3 2 2 3 2" xfId="42899" xr:uid="{00000000-0005-0000-0000-000054040000}"/>
    <cellStyle name="Calculation 18 3 2 2 4" xfId="19205" xr:uid="{00000000-0005-0000-0000-000055040000}"/>
    <cellStyle name="Calculation 18 3 2 2 5" xfId="35048" xr:uid="{00000000-0005-0000-0000-000056040000}"/>
    <cellStyle name="Calculation 18 3 2 3" xfId="9208" xr:uid="{00000000-0005-0000-0000-000057040000}"/>
    <cellStyle name="Calculation 18 3 2 3 2" xfId="26774" xr:uid="{00000000-0005-0000-0000-000058040000}"/>
    <cellStyle name="Calculation 18 3 2 3 2 2" xfId="42404" xr:uid="{00000000-0005-0000-0000-000059040000}"/>
    <cellStyle name="Calculation 18 3 2 3 3" xfId="18710" xr:uid="{00000000-0005-0000-0000-00005A040000}"/>
    <cellStyle name="Calculation 18 3 2 3 4" xfId="34553" xr:uid="{00000000-0005-0000-0000-00005B040000}"/>
    <cellStyle name="Calculation 18 3 2 4" xfId="25880" xr:uid="{00000000-0005-0000-0000-00005C040000}"/>
    <cellStyle name="Calculation 18 3 2 4 2" xfId="41510" xr:uid="{00000000-0005-0000-0000-00005D040000}"/>
    <cellStyle name="Calculation 18 3 2 5" xfId="17816" xr:uid="{00000000-0005-0000-0000-00005E040000}"/>
    <cellStyle name="Calculation 18 3 2 6" xfId="33659" xr:uid="{00000000-0005-0000-0000-00005F040000}"/>
    <cellStyle name="Calculation 18 3 3" xfId="23603" xr:uid="{00000000-0005-0000-0000-000060040000}"/>
    <cellStyle name="Calculation 18 3 3 2" xfId="39234" xr:uid="{00000000-0005-0000-0000-000061040000}"/>
    <cellStyle name="Calculation 18 3 4" xfId="15086" xr:uid="{00000000-0005-0000-0000-000062040000}"/>
    <cellStyle name="Calculation 18 3 5" xfId="31562" xr:uid="{00000000-0005-0000-0000-000063040000}"/>
    <cellStyle name="Calculation 18 3 6" xfId="50288" xr:uid="{00000000-0005-0000-0000-000064040000}"/>
    <cellStyle name="Calculation 18 3 7" xfId="52074" xr:uid="{00000000-0005-0000-0000-000065040000}"/>
    <cellStyle name="Calculation 18 3 8" xfId="53169" xr:uid="{00000000-0005-0000-0000-000066040000}"/>
    <cellStyle name="Calculation 18 4" xfId="9015" xr:uid="{00000000-0005-0000-0000-000067040000}"/>
    <cellStyle name="Calculation 18 4 2" xfId="10404" xr:uid="{00000000-0005-0000-0000-000068040000}"/>
    <cellStyle name="Calculation 18 4 2 2" xfId="11415" xr:uid="{00000000-0005-0000-0000-000069040000}"/>
    <cellStyle name="Calculation 18 4 2 2 2" xfId="28981" xr:uid="{00000000-0005-0000-0000-00006A040000}"/>
    <cellStyle name="Calculation 18 4 2 2 2 2" xfId="44611" xr:uid="{00000000-0005-0000-0000-00006B040000}"/>
    <cellStyle name="Calculation 18 4 2 2 3" xfId="20917" xr:uid="{00000000-0005-0000-0000-00006C040000}"/>
    <cellStyle name="Calculation 18 4 2 2 4" xfId="36760" xr:uid="{00000000-0005-0000-0000-00006D040000}"/>
    <cellStyle name="Calculation 18 4 2 3" xfId="27970" xr:uid="{00000000-0005-0000-0000-00006E040000}"/>
    <cellStyle name="Calculation 18 4 2 3 2" xfId="43600" xr:uid="{00000000-0005-0000-0000-00006F040000}"/>
    <cellStyle name="Calculation 18 4 2 4" xfId="19906" xr:uid="{00000000-0005-0000-0000-000070040000}"/>
    <cellStyle name="Calculation 18 4 2 5" xfId="35749" xr:uid="{00000000-0005-0000-0000-000071040000}"/>
    <cellStyle name="Calculation 18 4 3" xfId="10664" xr:uid="{00000000-0005-0000-0000-000072040000}"/>
    <cellStyle name="Calculation 18 4 3 2" xfId="28230" xr:uid="{00000000-0005-0000-0000-000073040000}"/>
    <cellStyle name="Calculation 18 4 3 2 2" xfId="43860" xr:uid="{00000000-0005-0000-0000-000074040000}"/>
    <cellStyle name="Calculation 18 4 3 3" xfId="20166" xr:uid="{00000000-0005-0000-0000-000075040000}"/>
    <cellStyle name="Calculation 18 4 3 4" xfId="36009" xr:uid="{00000000-0005-0000-0000-000076040000}"/>
    <cellStyle name="Calculation 18 4 4" xfId="26581" xr:uid="{00000000-0005-0000-0000-000077040000}"/>
    <cellStyle name="Calculation 18 4 4 2" xfId="42211" xr:uid="{00000000-0005-0000-0000-000078040000}"/>
    <cellStyle name="Calculation 18 4 5" xfId="18517" xr:uid="{00000000-0005-0000-0000-000079040000}"/>
    <cellStyle name="Calculation 18 4 6" xfId="34360" xr:uid="{00000000-0005-0000-0000-00007A040000}"/>
    <cellStyle name="Calculation 18 5" xfId="21735" xr:uid="{00000000-0005-0000-0000-00007B040000}"/>
    <cellStyle name="Calculation 18 5 2" xfId="37366" xr:uid="{00000000-0005-0000-0000-00007C040000}"/>
    <cellStyle name="Calculation 18 6" xfId="29300" xr:uid="{00000000-0005-0000-0000-00007D040000}"/>
    <cellStyle name="Calculation 18 6 2" xfId="44930" xr:uid="{00000000-0005-0000-0000-00007E040000}"/>
    <cellStyle name="Calculation 18 7" xfId="12712" xr:uid="{00000000-0005-0000-0000-00007F040000}"/>
    <cellStyle name="Calculation 18 8" xfId="29898" xr:uid="{00000000-0005-0000-0000-000080040000}"/>
    <cellStyle name="Calculation 18 9" xfId="47641" xr:uid="{00000000-0005-0000-0000-000081040000}"/>
    <cellStyle name="Calculation 19" xfId="3132" xr:uid="{00000000-0005-0000-0000-000082040000}"/>
    <cellStyle name="Calculation 19 10" xfId="48245" xr:uid="{00000000-0005-0000-0000-000083040000}"/>
    <cellStyle name="Calculation 19 11" xfId="48806" xr:uid="{00000000-0005-0000-0000-000084040000}"/>
    <cellStyle name="Calculation 19 12" xfId="50948" xr:uid="{00000000-0005-0000-0000-000085040000}"/>
    <cellStyle name="Calculation 19 13" xfId="45689" xr:uid="{00000000-0005-0000-0000-000086040000}"/>
    <cellStyle name="Calculation 19 14" xfId="53753" xr:uid="{00000000-0005-0000-0000-000087040000}"/>
    <cellStyle name="Calculation 19 15" xfId="53745" xr:uid="{00000000-0005-0000-0000-000088040000}"/>
    <cellStyle name="Calculation 19 2" xfId="3786" xr:uid="{00000000-0005-0000-0000-000089040000}"/>
    <cellStyle name="Calculation 19 2 10" xfId="47640" xr:uid="{00000000-0005-0000-0000-00008A040000}"/>
    <cellStyle name="Calculation 19 2 11" xfId="51309" xr:uid="{00000000-0005-0000-0000-00008B040000}"/>
    <cellStyle name="Calculation 19 2 12" xfId="45159" xr:uid="{00000000-0005-0000-0000-00008C040000}"/>
    <cellStyle name="Calculation 19 2 13" xfId="45840" xr:uid="{00000000-0005-0000-0000-00008D040000}"/>
    <cellStyle name="Calculation 19 2 14" xfId="53835" xr:uid="{00000000-0005-0000-0000-00008E040000}"/>
    <cellStyle name="Calculation 19 2 2" xfId="6161" xr:uid="{00000000-0005-0000-0000-00008F040000}"/>
    <cellStyle name="Calculation 19 2 2 2" xfId="6793" xr:uid="{00000000-0005-0000-0000-000090040000}"/>
    <cellStyle name="Calculation 19 2 2 2 2" xfId="7529" xr:uid="{00000000-0005-0000-0000-000091040000}"/>
    <cellStyle name="Calculation 19 2 2 2 2 2" xfId="10774" xr:uid="{00000000-0005-0000-0000-000092040000}"/>
    <cellStyle name="Calculation 19 2 2 2 2 2 2" xfId="28340" xr:uid="{00000000-0005-0000-0000-000093040000}"/>
    <cellStyle name="Calculation 19 2 2 2 2 2 2 2" xfId="43970" xr:uid="{00000000-0005-0000-0000-000094040000}"/>
    <cellStyle name="Calculation 19 2 2 2 2 2 3" xfId="20276" xr:uid="{00000000-0005-0000-0000-000095040000}"/>
    <cellStyle name="Calculation 19 2 2 2 2 2 4" xfId="36119" xr:uid="{00000000-0005-0000-0000-000096040000}"/>
    <cellStyle name="Calculation 19 2 2 2 2 3" xfId="25095" xr:uid="{00000000-0005-0000-0000-000097040000}"/>
    <cellStyle name="Calculation 19 2 2 2 2 3 2" xfId="40725" xr:uid="{00000000-0005-0000-0000-000098040000}"/>
    <cellStyle name="Calculation 19 2 2 2 2 4" xfId="17031" xr:uid="{00000000-0005-0000-0000-000099040000}"/>
    <cellStyle name="Calculation 19 2 2 2 2 5" xfId="32874" xr:uid="{00000000-0005-0000-0000-00009A040000}"/>
    <cellStyle name="Calculation 19 2 2 2 3" xfId="4256" xr:uid="{00000000-0005-0000-0000-00009B040000}"/>
    <cellStyle name="Calculation 19 2 2 2 3 2" xfId="22467" xr:uid="{00000000-0005-0000-0000-00009C040000}"/>
    <cellStyle name="Calculation 19 2 2 2 3 2 2" xfId="38098" xr:uid="{00000000-0005-0000-0000-00009D040000}"/>
    <cellStyle name="Calculation 19 2 2 2 3 3" xfId="13762" xr:uid="{00000000-0005-0000-0000-00009E040000}"/>
    <cellStyle name="Calculation 19 2 2 2 3 4" xfId="30507" xr:uid="{00000000-0005-0000-0000-00009F040000}"/>
    <cellStyle name="Calculation 19 2 2 2 4" xfId="24456" xr:uid="{00000000-0005-0000-0000-0000A0040000}"/>
    <cellStyle name="Calculation 19 2 2 2 4 2" xfId="40087" xr:uid="{00000000-0005-0000-0000-0000A1040000}"/>
    <cellStyle name="Calculation 19 2 2 2 5" xfId="16297" xr:uid="{00000000-0005-0000-0000-0000A2040000}"/>
    <cellStyle name="Calculation 19 2 2 2 6" xfId="32275" xr:uid="{00000000-0005-0000-0000-0000A3040000}"/>
    <cellStyle name="Calculation 19 2 2 3" xfId="23976" xr:uid="{00000000-0005-0000-0000-0000A4040000}"/>
    <cellStyle name="Calculation 19 2 2 3 2" xfId="39607" xr:uid="{00000000-0005-0000-0000-0000A5040000}"/>
    <cellStyle name="Calculation 19 2 2 4" xfId="15666" xr:uid="{00000000-0005-0000-0000-0000A6040000}"/>
    <cellStyle name="Calculation 19 2 2 5" xfId="31855" xr:uid="{00000000-0005-0000-0000-0000A7040000}"/>
    <cellStyle name="Calculation 19 2 2 6" xfId="50574" xr:uid="{00000000-0005-0000-0000-0000A8040000}"/>
    <cellStyle name="Calculation 19 2 2 7" xfId="52360" xr:uid="{00000000-0005-0000-0000-0000A9040000}"/>
    <cellStyle name="Calculation 19 2 2 8" xfId="53455" xr:uid="{00000000-0005-0000-0000-0000AA040000}"/>
    <cellStyle name="Calculation 19 2 3" xfId="8878" xr:uid="{00000000-0005-0000-0000-0000AB040000}"/>
    <cellStyle name="Calculation 19 2 3 2" xfId="10267" xr:uid="{00000000-0005-0000-0000-0000AC040000}"/>
    <cellStyle name="Calculation 19 2 3 2 2" xfId="6991" xr:uid="{00000000-0005-0000-0000-0000AD040000}"/>
    <cellStyle name="Calculation 19 2 3 2 2 2" xfId="24654" xr:uid="{00000000-0005-0000-0000-0000AE040000}"/>
    <cellStyle name="Calculation 19 2 3 2 2 2 2" xfId="40285" xr:uid="{00000000-0005-0000-0000-0000AF040000}"/>
    <cellStyle name="Calculation 19 2 3 2 2 3" xfId="16495" xr:uid="{00000000-0005-0000-0000-0000B0040000}"/>
    <cellStyle name="Calculation 19 2 3 2 2 4" xfId="32473" xr:uid="{00000000-0005-0000-0000-0000B1040000}"/>
    <cellStyle name="Calculation 19 2 3 2 3" xfId="27833" xr:uid="{00000000-0005-0000-0000-0000B2040000}"/>
    <cellStyle name="Calculation 19 2 3 2 3 2" xfId="43463" xr:uid="{00000000-0005-0000-0000-0000B3040000}"/>
    <cellStyle name="Calculation 19 2 3 2 4" xfId="19769" xr:uid="{00000000-0005-0000-0000-0000B4040000}"/>
    <cellStyle name="Calculation 19 2 3 2 5" xfId="35612" xr:uid="{00000000-0005-0000-0000-0000B5040000}"/>
    <cellStyle name="Calculation 19 2 3 3" xfId="11235" xr:uid="{00000000-0005-0000-0000-0000B6040000}"/>
    <cellStyle name="Calculation 19 2 3 3 2" xfId="28801" xr:uid="{00000000-0005-0000-0000-0000B7040000}"/>
    <cellStyle name="Calculation 19 2 3 3 2 2" xfId="44431" xr:uid="{00000000-0005-0000-0000-0000B8040000}"/>
    <cellStyle name="Calculation 19 2 3 3 3" xfId="20737" xr:uid="{00000000-0005-0000-0000-0000B9040000}"/>
    <cellStyle name="Calculation 19 2 3 3 4" xfId="36580" xr:uid="{00000000-0005-0000-0000-0000BA040000}"/>
    <cellStyle name="Calculation 19 2 3 4" xfId="26444" xr:uid="{00000000-0005-0000-0000-0000BB040000}"/>
    <cellStyle name="Calculation 19 2 3 4 2" xfId="42074" xr:uid="{00000000-0005-0000-0000-0000BC040000}"/>
    <cellStyle name="Calculation 19 2 3 5" xfId="18380" xr:uid="{00000000-0005-0000-0000-0000BD040000}"/>
    <cellStyle name="Calculation 19 2 3 6" xfId="34223" xr:uid="{00000000-0005-0000-0000-0000BE040000}"/>
    <cellStyle name="Calculation 19 2 4" xfId="22108" xr:uid="{00000000-0005-0000-0000-0000BF040000}"/>
    <cellStyle name="Calculation 19 2 4 2" xfId="37739" xr:uid="{00000000-0005-0000-0000-0000C0040000}"/>
    <cellStyle name="Calculation 19 2 5" xfId="12198" xr:uid="{00000000-0005-0000-0000-0000C1040000}"/>
    <cellStyle name="Calculation 19 2 5 2" xfId="29461" xr:uid="{00000000-0005-0000-0000-0000C2040000}"/>
    <cellStyle name="Calculation 19 2 6" xfId="13291" xr:uid="{00000000-0005-0000-0000-0000C3040000}"/>
    <cellStyle name="Calculation 19 2 7" xfId="30190" xr:uid="{00000000-0005-0000-0000-0000C4040000}"/>
    <cellStyle name="Calculation 19 2 8" xfId="47677" xr:uid="{00000000-0005-0000-0000-0000C5040000}"/>
    <cellStyle name="Calculation 19 2 9" xfId="48605" xr:uid="{00000000-0005-0000-0000-0000C6040000}"/>
    <cellStyle name="Calculation 19 3" xfId="5507" xr:uid="{00000000-0005-0000-0000-0000C7040000}"/>
    <cellStyle name="Calculation 19 3 2" xfId="8095" xr:uid="{00000000-0005-0000-0000-0000C8040000}"/>
    <cellStyle name="Calculation 19 3 2 2" xfId="9484" xr:uid="{00000000-0005-0000-0000-0000C9040000}"/>
    <cellStyle name="Calculation 19 3 2 2 2" xfId="4933" xr:uid="{00000000-0005-0000-0000-0000CA040000}"/>
    <cellStyle name="Calculation 19 3 2 2 2 2" xfId="23105" xr:uid="{00000000-0005-0000-0000-0000CB040000}"/>
    <cellStyle name="Calculation 19 3 2 2 2 2 2" xfId="38736" xr:uid="{00000000-0005-0000-0000-0000CC040000}"/>
    <cellStyle name="Calculation 19 3 2 2 2 3" xfId="14439" xr:uid="{00000000-0005-0000-0000-0000CD040000}"/>
    <cellStyle name="Calculation 19 3 2 2 2 4" xfId="31126" xr:uid="{00000000-0005-0000-0000-0000CE040000}"/>
    <cellStyle name="Calculation 19 3 2 2 3" xfId="27050" xr:uid="{00000000-0005-0000-0000-0000CF040000}"/>
    <cellStyle name="Calculation 19 3 2 2 3 2" xfId="42680" xr:uid="{00000000-0005-0000-0000-0000D0040000}"/>
    <cellStyle name="Calculation 19 3 2 2 4" xfId="18986" xr:uid="{00000000-0005-0000-0000-0000D1040000}"/>
    <cellStyle name="Calculation 19 3 2 2 5" xfId="34829" xr:uid="{00000000-0005-0000-0000-0000D2040000}"/>
    <cellStyle name="Calculation 19 3 2 3" xfId="7775" xr:uid="{00000000-0005-0000-0000-0000D3040000}"/>
    <cellStyle name="Calculation 19 3 2 3 2" xfId="25341" xr:uid="{00000000-0005-0000-0000-0000D4040000}"/>
    <cellStyle name="Calculation 19 3 2 3 2 2" xfId="40971" xr:uid="{00000000-0005-0000-0000-0000D5040000}"/>
    <cellStyle name="Calculation 19 3 2 3 3" xfId="17277" xr:uid="{00000000-0005-0000-0000-0000D6040000}"/>
    <cellStyle name="Calculation 19 3 2 3 4" xfId="33120" xr:uid="{00000000-0005-0000-0000-0000D7040000}"/>
    <cellStyle name="Calculation 19 3 2 4" xfId="25661" xr:uid="{00000000-0005-0000-0000-0000D8040000}"/>
    <cellStyle name="Calculation 19 3 2 4 2" xfId="41291" xr:uid="{00000000-0005-0000-0000-0000D9040000}"/>
    <cellStyle name="Calculation 19 3 2 5" xfId="17597" xr:uid="{00000000-0005-0000-0000-0000DA040000}"/>
    <cellStyle name="Calculation 19 3 2 6" xfId="33440" xr:uid="{00000000-0005-0000-0000-0000DB040000}"/>
    <cellStyle name="Calculation 19 3 3" xfId="23529" xr:uid="{00000000-0005-0000-0000-0000DC040000}"/>
    <cellStyle name="Calculation 19 3 3 2" xfId="39160" xr:uid="{00000000-0005-0000-0000-0000DD040000}"/>
    <cellStyle name="Calculation 19 3 4" xfId="15012" xr:uid="{00000000-0005-0000-0000-0000DE040000}"/>
    <cellStyle name="Calculation 19 3 5" xfId="31488" xr:uid="{00000000-0005-0000-0000-0000DF040000}"/>
    <cellStyle name="Calculation 19 3 6" xfId="50214" xr:uid="{00000000-0005-0000-0000-0000E0040000}"/>
    <cellStyle name="Calculation 19 3 7" xfId="52000" xr:uid="{00000000-0005-0000-0000-0000E1040000}"/>
    <cellStyle name="Calculation 19 3 8" xfId="53095" xr:uid="{00000000-0005-0000-0000-0000E2040000}"/>
    <cellStyle name="Calculation 19 4" xfId="8819" xr:uid="{00000000-0005-0000-0000-0000E3040000}"/>
    <cellStyle name="Calculation 19 4 2" xfId="10208" xr:uid="{00000000-0005-0000-0000-0000E4040000}"/>
    <cellStyle name="Calculation 19 4 2 2" xfId="4091" xr:uid="{00000000-0005-0000-0000-0000E5040000}"/>
    <cellStyle name="Calculation 19 4 2 2 2" xfId="22302" xr:uid="{00000000-0005-0000-0000-0000E6040000}"/>
    <cellStyle name="Calculation 19 4 2 2 2 2" xfId="37933" xr:uid="{00000000-0005-0000-0000-0000E7040000}"/>
    <cellStyle name="Calculation 19 4 2 2 3" xfId="13597" xr:uid="{00000000-0005-0000-0000-0000E8040000}"/>
    <cellStyle name="Calculation 19 4 2 2 4" xfId="30342" xr:uid="{00000000-0005-0000-0000-0000E9040000}"/>
    <cellStyle name="Calculation 19 4 2 3" xfId="27774" xr:uid="{00000000-0005-0000-0000-0000EA040000}"/>
    <cellStyle name="Calculation 19 4 2 3 2" xfId="43404" xr:uid="{00000000-0005-0000-0000-0000EB040000}"/>
    <cellStyle name="Calculation 19 4 2 4" xfId="19710" xr:uid="{00000000-0005-0000-0000-0000EC040000}"/>
    <cellStyle name="Calculation 19 4 2 5" xfId="35553" xr:uid="{00000000-0005-0000-0000-0000ED040000}"/>
    <cellStyle name="Calculation 19 4 3" xfId="11530" xr:uid="{00000000-0005-0000-0000-0000EE040000}"/>
    <cellStyle name="Calculation 19 4 3 2" xfId="29096" xr:uid="{00000000-0005-0000-0000-0000EF040000}"/>
    <cellStyle name="Calculation 19 4 3 2 2" xfId="44726" xr:uid="{00000000-0005-0000-0000-0000F0040000}"/>
    <cellStyle name="Calculation 19 4 3 3" xfId="21032" xr:uid="{00000000-0005-0000-0000-0000F1040000}"/>
    <cellStyle name="Calculation 19 4 3 4" xfId="36875" xr:uid="{00000000-0005-0000-0000-0000F2040000}"/>
    <cellStyle name="Calculation 19 4 4" xfId="26385" xr:uid="{00000000-0005-0000-0000-0000F3040000}"/>
    <cellStyle name="Calculation 19 4 4 2" xfId="42015" xr:uid="{00000000-0005-0000-0000-0000F4040000}"/>
    <cellStyle name="Calculation 19 4 5" xfId="18321" xr:uid="{00000000-0005-0000-0000-0000F5040000}"/>
    <cellStyle name="Calculation 19 4 6" xfId="34164" xr:uid="{00000000-0005-0000-0000-0000F6040000}"/>
    <cellStyle name="Calculation 19 5" xfId="21661" xr:uid="{00000000-0005-0000-0000-0000F7040000}"/>
    <cellStyle name="Calculation 19 5 2" xfId="37292" xr:uid="{00000000-0005-0000-0000-0000F8040000}"/>
    <cellStyle name="Calculation 19 6" xfId="12069" xr:uid="{00000000-0005-0000-0000-0000F9040000}"/>
    <cellStyle name="Calculation 19 6 2" xfId="29332" xr:uid="{00000000-0005-0000-0000-0000FA040000}"/>
    <cellStyle name="Calculation 19 7" xfId="12638" xr:uid="{00000000-0005-0000-0000-0000FB040000}"/>
    <cellStyle name="Calculation 19 8" xfId="29824" xr:uid="{00000000-0005-0000-0000-0000FC040000}"/>
    <cellStyle name="Calculation 19 9" xfId="47287" xr:uid="{00000000-0005-0000-0000-0000FD040000}"/>
    <cellStyle name="Calculation 2" xfId="3208" xr:uid="{00000000-0005-0000-0000-0000FE040000}"/>
    <cellStyle name="Calculation 2 10" xfId="2926" xr:uid="{00000000-0005-0000-0000-0000FF040000}"/>
    <cellStyle name="Calculation 2 10 10" xfId="48112" xr:uid="{00000000-0005-0000-0000-000000050000}"/>
    <cellStyle name="Calculation 2 10 11" xfId="46322" xr:uid="{00000000-0005-0000-0000-000001050000}"/>
    <cellStyle name="Calculation 2 10 12" xfId="50815" xr:uid="{00000000-0005-0000-0000-000002050000}"/>
    <cellStyle name="Calculation 2 10 13" xfId="46094" xr:uid="{00000000-0005-0000-0000-000003050000}"/>
    <cellStyle name="Calculation 2 10 14" xfId="48974" xr:uid="{00000000-0005-0000-0000-000004050000}"/>
    <cellStyle name="Calculation 2 10 15" xfId="51733" xr:uid="{00000000-0005-0000-0000-000005050000}"/>
    <cellStyle name="Calculation 2 10 2" xfId="3580" xr:uid="{00000000-0005-0000-0000-000006050000}"/>
    <cellStyle name="Calculation 2 10 2 10" xfId="46287" xr:uid="{00000000-0005-0000-0000-000007050000}"/>
    <cellStyle name="Calculation 2 10 2 11" xfId="51178" xr:uid="{00000000-0005-0000-0000-000008050000}"/>
    <cellStyle name="Calculation 2 10 2 12" xfId="46404" xr:uid="{00000000-0005-0000-0000-000009050000}"/>
    <cellStyle name="Calculation 2 10 2 13" xfId="47307" xr:uid="{00000000-0005-0000-0000-00000A050000}"/>
    <cellStyle name="Calculation 2 10 2 14" xfId="48938" xr:uid="{00000000-0005-0000-0000-00000B050000}"/>
    <cellStyle name="Calculation 2 10 2 2" xfId="5955" xr:uid="{00000000-0005-0000-0000-00000C050000}"/>
    <cellStyle name="Calculation 2 10 2 2 2" xfId="8438" xr:uid="{00000000-0005-0000-0000-00000D050000}"/>
    <cellStyle name="Calculation 2 10 2 2 2 2" xfId="9827" xr:uid="{00000000-0005-0000-0000-00000E050000}"/>
    <cellStyle name="Calculation 2 10 2 2 2 2 2" xfId="6467" xr:uid="{00000000-0005-0000-0000-00000F050000}"/>
    <cellStyle name="Calculation 2 10 2 2 2 2 2 2" xfId="24169" xr:uid="{00000000-0005-0000-0000-000010050000}"/>
    <cellStyle name="Calculation 2 10 2 2 2 2 2 2 2" xfId="39800" xr:uid="{00000000-0005-0000-0000-000011050000}"/>
    <cellStyle name="Calculation 2 10 2 2 2 2 2 3" xfId="15971" xr:uid="{00000000-0005-0000-0000-000012050000}"/>
    <cellStyle name="Calculation 2 10 2 2 2 2 2 4" xfId="32008" xr:uid="{00000000-0005-0000-0000-000013050000}"/>
    <cellStyle name="Calculation 2 10 2 2 2 2 3" xfId="27393" xr:uid="{00000000-0005-0000-0000-000014050000}"/>
    <cellStyle name="Calculation 2 10 2 2 2 2 3 2" xfId="43023" xr:uid="{00000000-0005-0000-0000-000015050000}"/>
    <cellStyle name="Calculation 2 10 2 2 2 2 4" xfId="19329" xr:uid="{00000000-0005-0000-0000-000016050000}"/>
    <cellStyle name="Calculation 2 10 2 2 2 2 5" xfId="35172" xr:uid="{00000000-0005-0000-0000-000017050000}"/>
    <cellStyle name="Calculation 2 10 2 2 2 3" xfId="7810" xr:uid="{00000000-0005-0000-0000-000018050000}"/>
    <cellStyle name="Calculation 2 10 2 2 2 3 2" xfId="25376" xr:uid="{00000000-0005-0000-0000-000019050000}"/>
    <cellStyle name="Calculation 2 10 2 2 2 3 2 2" xfId="41006" xr:uid="{00000000-0005-0000-0000-00001A050000}"/>
    <cellStyle name="Calculation 2 10 2 2 2 3 3" xfId="17312" xr:uid="{00000000-0005-0000-0000-00001B050000}"/>
    <cellStyle name="Calculation 2 10 2 2 2 3 4" xfId="33155" xr:uid="{00000000-0005-0000-0000-00001C050000}"/>
    <cellStyle name="Calculation 2 10 2 2 2 4" xfId="26004" xr:uid="{00000000-0005-0000-0000-00001D050000}"/>
    <cellStyle name="Calculation 2 10 2 2 2 4 2" xfId="41634" xr:uid="{00000000-0005-0000-0000-00001E050000}"/>
    <cellStyle name="Calculation 2 10 2 2 2 5" xfId="17940" xr:uid="{00000000-0005-0000-0000-00001F050000}"/>
    <cellStyle name="Calculation 2 10 2 2 2 6" xfId="33783" xr:uid="{00000000-0005-0000-0000-000020050000}"/>
    <cellStyle name="Calculation 2 10 2 2 3" xfId="23826" xr:uid="{00000000-0005-0000-0000-000021050000}"/>
    <cellStyle name="Calculation 2 10 2 2 3 2" xfId="39457" xr:uid="{00000000-0005-0000-0000-000022050000}"/>
    <cellStyle name="Calculation 2 10 2 2 4" xfId="15460" xr:uid="{00000000-0005-0000-0000-000023050000}"/>
    <cellStyle name="Calculation 2 10 2 2 5" xfId="31724" xr:uid="{00000000-0005-0000-0000-000024050000}"/>
    <cellStyle name="Calculation 2 10 2 2 6" xfId="50443" xr:uid="{00000000-0005-0000-0000-000025050000}"/>
    <cellStyle name="Calculation 2 10 2 2 7" xfId="52229" xr:uid="{00000000-0005-0000-0000-000026050000}"/>
    <cellStyle name="Calculation 2 10 2 2 8" xfId="53324" xr:uid="{00000000-0005-0000-0000-000027050000}"/>
    <cellStyle name="Calculation 2 10 2 3" xfId="8754" xr:uid="{00000000-0005-0000-0000-000028050000}"/>
    <cellStyle name="Calculation 2 10 2 3 2" xfId="10143" xr:uid="{00000000-0005-0000-0000-000029050000}"/>
    <cellStyle name="Calculation 2 10 2 3 2 2" xfId="7534" xr:uid="{00000000-0005-0000-0000-00002A050000}"/>
    <cellStyle name="Calculation 2 10 2 3 2 2 2" xfId="25100" xr:uid="{00000000-0005-0000-0000-00002B050000}"/>
    <cellStyle name="Calculation 2 10 2 3 2 2 2 2" xfId="40730" xr:uid="{00000000-0005-0000-0000-00002C050000}"/>
    <cellStyle name="Calculation 2 10 2 3 2 2 3" xfId="17036" xr:uid="{00000000-0005-0000-0000-00002D050000}"/>
    <cellStyle name="Calculation 2 10 2 3 2 2 4" xfId="32879" xr:uid="{00000000-0005-0000-0000-00002E050000}"/>
    <cellStyle name="Calculation 2 10 2 3 2 3" xfId="27709" xr:uid="{00000000-0005-0000-0000-00002F050000}"/>
    <cellStyle name="Calculation 2 10 2 3 2 3 2" xfId="43339" xr:uid="{00000000-0005-0000-0000-000030050000}"/>
    <cellStyle name="Calculation 2 10 2 3 2 4" xfId="19645" xr:uid="{00000000-0005-0000-0000-000031050000}"/>
    <cellStyle name="Calculation 2 10 2 3 2 5" xfId="35488" xr:uid="{00000000-0005-0000-0000-000032050000}"/>
    <cellStyle name="Calculation 2 10 2 3 3" xfId="6931" xr:uid="{00000000-0005-0000-0000-000033050000}"/>
    <cellStyle name="Calculation 2 10 2 3 3 2" xfId="24594" xr:uid="{00000000-0005-0000-0000-000034050000}"/>
    <cellStyle name="Calculation 2 10 2 3 3 2 2" xfId="40225" xr:uid="{00000000-0005-0000-0000-000035050000}"/>
    <cellStyle name="Calculation 2 10 2 3 3 3" xfId="16435" xr:uid="{00000000-0005-0000-0000-000036050000}"/>
    <cellStyle name="Calculation 2 10 2 3 3 4" xfId="32413" xr:uid="{00000000-0005-0000-0000-000037050000}"/>
    <cellStyle name="Calculation 2 10 2 3 4" xfId="26320" xr:uid="{00000000-0005-0000-0000-000038050000}"/>
    <cellStyle name="Calculation 2 10 2 3 4 2" xfId="41950" xr:uid="{00000000-0005-0000-0000-000039050000}"/>
    <cellStyle name="Calculation 2 10 2 3 5" xfId="18256" xr:uid="{00000000-0005-0000-0000-00003A050000}"/>
    <cellStyle name="Calculation 2 10 2 3 6" xfId="34099" xr:uid="{00000000-0005-0000-0000-00003B050000}"/>
    <cellStyle name="Calculation 2 10 2 4" xfId="21958" xr:uid="{00000000-0005-0000-0000-00003C050000}"/>
    <cellStyle name="Calculation 2 10 2 4 2" xfId="37589" xr:uid="{00000000-0005-0000-0000-00003D050000}"/>
    <cellStyle name="Calculation 2 10 2 5" xfId="21828" xr:uid="{00000000-0005-0000-0000-00003E050000}"/>
    <cellStyle name="Calculation 2 10 2 5 2" xfId="37459" xr:uid="{00000000-0005-0000-0000-00003F050000}"/>
    <cellStyle name="Calculation 2 10 2 6" xfId="13085" xr:uid="{00000000-0005-0000-0000-000040050000}"/>
    <cellStyle name="Calculation 2 10 2 7" xfId="30059" xr:uid="{00000000-0005-0000-0000-000041050000}"/>
    <cellStyle name="Calculation 2 10 2 8" xfId="46523" xr:uid="{00000000-0005-0000-0000-000042050000}"/>
    <cellStyle name="Calculation 2 10 2 9" xfId="48474" xr:uid="{00000000-0005-0000-0000-000043050000}"/>
    <cellStyle name="Calculation 2 10 3" xfId="5305" xr:uid="{00000000-0005-0000-0000-000044050000}"/>
    <cellStyle name="Calculation 2 10 3 2" xfId="8977" xr:uid="{00000000-0005-0000-0000-000045050000}"/>
    <cellStyle name="Calculation 2 10 3 2 2" xfId="10366" xr:uid="{00000000-0005-0000-0000-000046050000}"/>
    <cellStyle name="Calculation 2 10 3 2 2 2" xfId="10728" xr:uid="{00000000-0005-0000-0000-000047050000}"/>
    <cellStyle name="Calculation 2 10 3 2 2 2 2" xfId="28294" xr:uid="{00000000-0005-0000-0000-000048050000}"/>
    <cellStyle name="Calculation 2 10 3 2 2 2 2 2" xfId="43924" xr:uid="{00000000-0005-0000-0000-000049050000}"/>
    <cellStyle name="Calculation 2 10 3 2 2 2 3" xfId="20230" xr:uid="{00000000-0005-0000-0000-00004A050000}"/>
    <cellStyle name="Calculation 2 10 3 2 2 2 4" xfId="36073" xr:uid="{00000000-0005-0000-0000-00004B050000}"/>
    <cellStyle name="Calculation 2 10 3 2 2 3" xfId="27932" xr:uid="{00000000-0005-0000-0000-00004C050000}"/>
    <cellStyle name="Calculation 2 10 3 2 2 3 2" xfId="43562" xr:uid="{00000000-0005-0000-0000-00004D050000}"/>
    <cellStyle name="Calculation 2 10 3 2 2 4" xfId="19868" xr:uid="{00000000-0005-0000-0000-00004E050000}"/>
    <cellStyle name="Calculation 2 10 3 2 2 5" xfId="35711" xr:uid="{00000000-0005-0000-0000-00004F050000}"/>
    <cellStyle name="Calculation 2 10 3 2 3" xfId="11617" xr:uid="{00000000-0005-0000-0000-000050050000}"/>
    <cellStyle name="Calculation 2 10 3 2 3 2" xfId="29183" xr:uid="{00000000-0005-0000-0000-000051050000}"/>
    <cellStyle name="Calculation 2 10 3 2 3 2 2" xfId="44813" xr:uid="{00000000-0005-0000-0000-000052050000}"/>
    <cellStyle name="Calculation 2 10 3 2 3 3" xfId="21119" xr:uid="{00000000-0005-0000-0000-000053050000}"/>
    <cellStyle name="Calculation 2 10 3 2 3 4" xfId="36962" xr:uid="{00000000-0005-0000-0000-000054050000}"/>
    <cellStyle name="Calculation 2 10 3 2 4" xfId="26543" xr:uid="{00000000-0005-0000-0000-000055050000}"/>
    <cellStyle name="Calculation 2 10 3 2 4 2" xfId="42173" xr:uid="{00000000-0005-0000-0000-000056050000}"/>
    <cellStyle name="Calculation 2 10 3 2 5" xfId="18479" xr:uid="{00000000-0005-0000-0000-000057050000}"/>
    <cellStyle name="Calculation 2 10 3 2 6" xfId="34322" xr:uid="{00000000-0005-0000-0000-000058050000}"/>
    <cellStyle name="Calculation 2 10 3 3" xfId="23383" xr:uid="{00000000-0005-0000-0000-000059050000}"/>
    <cellStyle name="Calculation 2 10 3 3 2" xfId="39014" xr:uid="{00000000-0005-0000-0000-00005A050000}"/>
    <cellStyle name="Calculation 2 10 3 4" xfId="14810" xr:uid="{00000000-0005-0000-0000-00005B050000}"/>
    <cellStyle name="Calculation 2 10 3 5" xfId="31361" xr:uid="{00000000-0005-0000-0000-00005C050000}"/>
    <cellStyle name="Calculation 2 10 3 6" xfId="50066" xr:uid="{00000000-0005-0000-0000-00005D050000}"/>
    <cellStyle name="Calculation 2 10 3 7" xfId="51864" xr:uid="{00000000-0005-0000-0000-00005E050000}"/>
    <cellStyle name="Calculation 2 10 3 8" xfId="52957" xr:uid="{00000000-0005-0000-0000-00005F050000}"/>
    <cellStyle name="Calculation 2 10 4" xfId="8280" xr:uid="{00000000-0005-0000-0000-000060050000}"/>
    <cellStyle name="Calculation 2 10 4 2" xfId="9669" xr:uid="{00000000-0005-0000-0000-000061050000}"/>
    <cellStyle name="Calculation 2 10 4 2 2" xfId="4407" xr:uid="{00000000-0005-0000-0000-000062050000}"/>
    <cellStyle name="Calculation 2 10 4 2 2 2" xfId="22579" xr:uid="{00000000-0005-0000-0000-000063050000}"/>
    <cellStyle name="Calculation 2 10 4 2 2 2 2" xfId="38210" xr:uid="{00000000-0005-0000-0000-000064050000}"/>
    <cellStyle name="Calculation 2 10 4 2 2 3" xfId="13913" xr:uid="{00000000-0005-0000-0000-000065050000}"/>
    <cellStyle name="Calculation 2 10 4 2 2 4" xfId="30600" xr:uid="{00000000-0005-0000-0000-000066050000}"/>
    <cellStyle name="Calculation 2 10 4 2 3" xfId="27235" xr:uid="{00000000-0005-0000-0000-000067050000}"/>
    <cellStyle name="Calculation 2 10 4 2 3 2" xfId="42865" xr:uid="{00000000-0005-0000-0000-000068050000}"/>
    <cellStyle name="Calculation 2 10 4 2 4" xfId="19171" xr:uid="{00000000-0005-0000-0000-000069050000}"/>
    <cellStyle name="Calculation 2 10 4 2 5" xfId="35014" xr:uid="{00000000-0005-0000-0000-00006A050000}"/>
    <cellStyle name="Calculation 2 10 4 3" xfId="7247" xr:uid="{00000000-0005-0000-0000-00006B050000}"/>
    <cellStyle name="Calculation 2 10 4 3 2" xfId="24814" xr:uid="{00000000-0005-0000-0000-00006C050000}"/>
    <cellStyle name="Calculation 2 10 4 3 2 2" xfId="40444" xr:uid="{00000000-0005-0000-0000-00006D050000}"/>
    <cellStyle name="Calculation 2 10 4 3 3" xfId="16750" xr:uid="{00000000-0005-0000-0000-00006E050000}"/>
    <cellStyle name="Calculation 2 10 4 3 4" xfId="32593" xr:uid="{00000000-0005-0000-0000-00006F050000}"/>
    <cellStyle name="Calculation 2 10 4 4" xfId="25846" xr:uid="{00000000-0005-0000-0000-000070050000}"/>
    <cellStyle name="Calculation 2 10 4 4 2" xfId="41476" xr:uid="{00000000-0005-0000-0000-000071050000}"/>
    <cellStyle name="Calculation 2 10 4 5" xfId="17782" xr:uid="{00000000-0005-0000-0000-000072050000}"/>
    <cellStyle name="Calculation 2 10 4 6" xfId="33625" xr:uid="{00000000-0005-0000-0000-000073050000}"/>
    <cellStyle name="Calculation 2 10 5" xfId="21510" xr:uid="{00000000-0005-0000-0000-000074050000}"/>
    <cellStyle name="Calculation 2 10 5 2" xfId="37141" xr:uid="{00000000-0005-0000-0000-000075050000}"/>
    <cellStyle name="Calculation 2 10 6" xfId="21545" xr:uid="{00000000-0005-0000-0000-000076050000}"/>
    <cellStyle name="Calculation 2 10 6 2" xfId="37176" xr:uid="{00000000-0005-0000-0000-000077050000}"/>
    <cellStyle name="Calculation 2 10 7" xfId="12432" xr:uid="{00000000-0005-0000-0000-000078050000}"/>
    <cellStyle name="Calculation 2 10 8" xfId="29693" xr:uid="{00000000-0005-0000-0000-000079050000}"/>
    <cellStyle name="Calculation 2 10 9" xfId="47421" xr:uid="{00000000-0005-0000-0000-00007A050000}"/>
    <cellStyle name="Calculation 2 11" xfId="2940" xr:uid="{00000000-0005-0000-0000-00007B050000}"/>
    <cellStyle name="Calculation 2 11 10" xfId="48126" xr:uid="{00000000-0005-0000-0000-00007C050000}"/>
    <cellStyle name="Calculation 2 11 11" xfId="46342" xr:uid="{00000000-0005-0000-0000-00007D050000}"/>
    <cellStyle name="Calculation 2 11 12" xfId="50829" xr:uid="{00000000-0005-0000-0000-00007E050000}"/>
    <cellStyle name="Calculation 2 11 13" xfId="46108" xr:uid="{00000000-0005-0000-0000-00007F050000}"/>
    <cellStyle name="Calculation 2 11 14" xfId="52506" xr:uid="{00000000-0005-0000-0000-000080050000}"/>
    <cellStyle name="Calculation 2 11 15" xfId="51541" xr:uid="{00000000-0005-0000-0000-000081050000}"/>
    <cellStyle name="Calculation 2 11 2" xfId="3594" xr:uid="{00000000-0005-0000-0000-000082050000}"/>
    <cellStyle name="Calculation 2 11 2 10" xfId="47369" xr:uid="{00000000-0005-0000-0000-000083050000}"/>
    <cellStyle name="Calculation 2 11 2 11" xfId="51192" xr:uid="{00000000-0005-0000-0000-000084050000}"/>
    <cellStyle name="Calculation 2 11 2 12" xfId="45735" xr:uid="{00000000-0005-0000-0000-000085050000}"/>
    <cellStyle name="Calculation 2 11 2 13" xfId="45239" xr:uid="{00000000-0005-0000-0000-000086050000}"/>
    <cellStyle name="Calculation 2 11 2 14" xfId="51699" xr:uid="{00000000-0005-0000-0000-000087050000}"/>
    <cellStyle name="Calculation 2 11 2 2" xfId="5969" xr:uid="{00000000-0005-0000-0000-000088050000}"/>
    <cellStyle name="Calculation 2 11 2 2 2" xfId="8829" xr:uid="{00000000-0005-0000-0000-000089050000}"/>
    <cellStyle name="Calculation 2 11 2 2 2 2" xfId="10218" xr:uid="{00000000-0005-0000-0000-00008A050000}"/>
    <cellStyle name="Calculation 2 11 2 2 2 2 2" xfId="11297" xr:uid="{00000000-0005-0000-0000-00008B050000}"/>
    <cellStyle name="Calculation 2 11 2 2 2 2 2 2" xfId="28863" xr:uid="{00000000-0005-0000-0000-00008C050000}"/>
    <cellStyle name="Calculation 2 11 2 2 2 2 2 2 2" xfId="44493" xr:uid="{00000000-0005-0000-0000-00008D050000}"/>
    <cellStyle name="Calculation 2 11 2 2 2 2 2 3" xfId="20799" xr:uid="{00000000-0005-0000-0000-00008E050000}"/>
    <cellStyle name="Calculation 2 11 2 2 2 2 2 4" xfId="36642" xr:uid="{00000000-0005-0000-0000-00008F050000}"/>
    <cellStyle name="Calculation 2 11 2 2 2 2 3" xfId="27784" xr:uid="{00000000-0005-0000-0000-000090050000}"/>
    <cellStyle name="Calculation 2 11 2 2 2 2 3 2" xfId="43414" xr:uid="{00000000-0005-0000-0000-000091050000}"/>
    <cellStyle name="Calculation 2 11 2 2 2 2 4" xfId="19720" xr:uid="{00000000-0005-0000-0000-000092050000}"/>
    <cellStyle name="Calculation 2 11 2 2 2 2 5" xfId="35563" xr:uid="{00000000-0005-0000-0000-000093050000}"/>
    <cellStyle name="Calculation 2 11 2 2 2 3" xfId="11034" xr:uid="{00000000-0005-0000-0000-000094050000}"/>
    <cellStyle name="Calculation 2 11 2 2 2 3 2" xfId="28600" xr:uid="{00000000-0005-0000-0000-000095050000}"/>
    <cellStyle name="Calculation 2 11 2 2 2 3 2 2" xfId="44230" xr:uid="{00000000-0005-0000-0000-000096050000}"/>
    <cellStyle name="Calculation 2 11 2 2 2 3 3" xfId="20536" xr:uid="{00000000-0005-0000-0000-000097050000}"/>
    <cellStyle name="Calculation 2 11 2 2 2 3 4" xfId="36379" xr:uid="{00000000-0005-0000-0000-000098050000}"/>
    <cellStyle name="Calculation 2 11 2 2 2 4" xfId="26395" xr:uid="{00000000-0005-0000-0000-000099050000}"/>
    <cellStyle name="Calculation 2 11 2 2 2 4 2" xfId="42025" xr:uid="{00000000-0005-0000-0000-00009A050000}"/>
    <cellStyle name="Calculation 2 11 2 2 2 5" xfId="18331" xr:uid="{00000000-0005-0000-0000-00009B050000}"/>
    <cellStyle name="Calculation 2 11 2 2 2 6" xfId="34174" xr:uid="{00000000-0005-0000-0000-00009C050000}"/>
    <cellStyle name="Calculation 2 11 2 2 3" xfId="23840" xr:uid="{00000000-0005-0000-0000-00009D050000}"/>
    <cellStyle name="Calculation 2 11 2 2 3 2" xfId="39471" xr:uid="{00000000-0005-0000-0000-00009E050000}"/>
    <cellStyle name="Calculation 2 11 2 2 4" xfId="15474" xr:uid="{00000000-0005-0000-0000-00009F050000}"/>
    <cellStyle name="Calculation 2 11 2 2 5" xfId="31738" xr:uid="{00000000-0005-0000-0000-0000A0050000}"/>
    <cellStyle name="Calculation 2 11 2 2 6" xfId="50457" xr:uid="{00000000-0005-0000-0000-0000A1050000}"/>
    <cellStyle name="Calculation 2 11 2 2 7" xfId="52243" xr:uid="{00000000-0005-0000-0000-0000A2050000}"/>
    <cellStyle name="Calculation 2 11 2 2 8" xfId="53338" xr:uid="{00000000-0005-0000-0000-0000A3050000}"/>
    <cellStyle name="Calculation 2 11 2 3" xfId="8186" xr:uid="{00000000-0005-0000-0000-0000A4050000}"/>
    <cellStyle name="Calculation 2 11 2 3 2" xfId="9575" xr:uid="{00000000-0005-0000-0000-0000A5050000}"/>
    <cellStyle name="Calculation 2 11 2 3 2 2" xfId="7227" xr:uid="{00000000-0005-0000-0000-0000A6050000}"/>
    <cellStyle name="Calculation 2 11 2 3 2 2 2" xfId="24794" xr:uid="{00000000-0005-0000-0000-0000A7050000}"/>
    <cellStyle name="Calculation 2 11 2 3 2 2 2 2" xfId="40424" xr:uid="{00000000-0005-0000-0000-0000A8050000}"/>
    <cellStyle name="Calculation 2 11 2 3 2 2 3" xfId="16730" xr:uid="{00000000-0005-0000-0000-0000A9050000}"/>
    <cellStyle name="Calculation 2 11 2 3 2 2 4" xfId="32573" xr:uid="{00000000-0005-0000-0000-0000AA050000}"/>
    <cellStyle name="Calculation 2 11 2 3 2 3" xfId="27141" xr:uid="{00000000-0005-0000-0000-0000AB050000}"/>
    <cellStyle name="Calculation 2 11 2 3 2 3 2" xfId="42771" xr:uid="{00000000-0005-0000-0000-0000AC050000}"/>
    <cellStyle name="Calculation 2 11 2 3 2 4" xfId="19077" xr:uid="{00000000-0005-0000-0000-0000AD050000}"/>
    <cellStyle name="Calculation 2 11 2 3 2 5" xfId="34920" xr:uid="{00000000-0005-0000-0000-0000AE050000}"/>
    <cellStyle name="Calculation 2 11 2 3 3" xfId="6899" xr:uid="{00000000-0005-0000-0000-0000AF050000}"/>
    <cellStyle name="Calculation 2 11 2 3 3 2" xfId="24562" xr:uid="{00000000-0005-0000-0000-0000B0050000}"/>
    <cellStyle name="Calculation 2 11 2 3 3 2 2" xfId="40193" xr:uid="{00000000-0005-0000-0000-0000B1050000}"/>
    <cellStyle name="Calculation 2 11 2 3 3 3" xfId="16403" xr:uid="{00000000-0005-0000-0000-0000B2050000}"/>
    <cellStyle name="Calculation 2 11 2 3 3 4" xfId="32381" xr:uid="{00000000-0005-0000-0000-0000B3050000}"/>
    <cellStyle name="Calculation 2 11 2 3 4" xfId="25752" xr:uid="{00000000-0005-0000-0000-0000B4050000}"/>
    <cellStyle name="Calculation 2 11 2 3 4 2" xfId="41382" xr:uid="{00000000-0005-0000-0000-0000B5050000}"/>
    <cellStyle name="Calculation 2 11 2 3 5" xfId="17688" xr:uid="{00000000-0005-0000-0000-0000B6050000}"/>
    <cellStyle name="Calculation 2 11 2 3 6" xfId="33531" xr:uid="{00000000-0005-0000-0000-0000B7050000}"/>
    <cellStyle name="Calculation 2 11 2 4" xfId="21972" xr:uid="{00000000-0005-0000-0000-0000B8050000}"/>
    <cellStyle name="Calculation 2 11 2 4 2" xfId="37603" xr:uid="{00000000-0005-0000-0000-0000B9050000}"/>
    <cellStyle name="Calculation 2 11 2 5" xfId="23630" xr:uid="{00000000-0005-0000-0000-0000BA050000}"/>
    <cellStyle name="Calculation 2 11 2 5 2" xfId="39261" xr:uid="{00000000-0005-0000-0000-0000BB050000}"/>
    <cellStyle name="Calculation 2 11 2 6" xfId="13099" xr:uid="{00000000-0005-0000-0000-0000BC050000}"/>
    <cellStyle name="Calculation 2 11 2 7" xfId="30073" xr:uid="{00000000-0005-0000-0000-0000BD050000}"/>
    <cellStyle name="Calculation 2 11 2 8" xfId="45413" xr:uid="{00000000-0005-0000-0000-0000BE050000}"/>
    <cellStyle name="Calculation 2 11 2 9" xfId="48488" xr:uid="{00000000-0005-0000-0000-0000BF050000}"/>
    <cellStyle name="Calculation 2 11 3" xfId="5319" xr:uid="{00000000-0005-0000-0000-0000C0050000}"/>
    <cellStyle name="Calculation 2 11 3 2" xfId="8439" xr:uid="{00000000-0005-0000-0000-0000C1050000}"/>
    <cellStyle name="Calculation 2 11 3 2 2" xfId="9828" xr:uid="{00000000-0005-0000-0000-0000C2050000}"/>
    <cellStyle name="Calculation 2 11 3 2 2 2" xfId="11552" xr:uid="{00000000-0005-0000-0000-0000C3050000}"/>
    <cellStyle name="Calculation 2 11 3 2 2 2 2" xfId="29118" xr:uid="{00000000-0005-0000-0000-0000C4050000}"/>
    <cellStyle name="Calculation 2 11 3 2 2 2 2 2" xfId="44748" xr:uid="{00000000-0005-0000-0000-0000C5050000}"/>
    <cellStyle name="Calculation 2 11 3 2 2 2 3" xfId="21054" xr:uid="{00000000-0005-0000-0000-0000C6050000}"/>
    <cellStyle name="Calculation 2 11 3 2 2 2 4" xfId="36897" xr:uid="{00000000-0005-0000-0000-0000C7050000}"/>
    <cellStyle name="Calculation 2 11 3 2 2 3" xfId="27394" xr:uid="{00000000-0005-0000-0000-0000C8050000}"/>
    <cellStyle name="Calculation 2 11 3 2 2 3 2" xfId="43024" xr:uid="{00000000-0005-0000-0000-0000C9050000}"/>
    <cellStyle name="Calculation 2 11 3 2 2 4" xfId="19330" xr:uid="{00000000-0005-0000-0000-0000CA050000}"/>
    <cellStyle name="Calculation 2 11 3 2 2 5" xfId="35173" xr:uid="{00000000-0005-0000-0000-0000CB050000}"/>
    <cellStyle name="Calculation 2 11 3 2 3" xfId="4664" xr:uid="{00000000-0005-0000-0000-0000CC050000}"/>
    <cellStyle name="Calculation 2 11 3 2 3 2" xfId="22836" xr:uid="{00000000-0005-0000-0000-0000CD050000}"/>
    <cellStyle name="Calculation 2 11 3 2 3 2 2" xfId="38467" xr:uid="{00000000-0005-0000-0000-0000CE050000}"/>
    <cellStyle name="Calculation 2 11 3 2 3 3" xfId="14170" xr:uid="{00000000-0005-0000-0000-0000CF050000}"/>
    <cellStyle name="Calculation 2 11 3 2 3 4" xfId="30857" xr:uid="{00000000-0005-0000-0000-0000D0050000}"/>
    <cellStyle name="Calculation 2 11 3 2 4" xfId="26005" xr:uid="{00000000-0005-0000-0000-0000D1050000}"/>
    <cellStyle name="Calculation 2 11 3 2 4 2" xfId="41635" xr:uid="{00000000-0005-0000-0000-0000D2050000}"/>
    <cellStyle name="Calculation 2 11 3 2 5" xfId="17941" xr:uid="{00000000-0005-0000-0000-0000D3050000}"/>
    <cellStyle name="Calculation 2 11 3 2 6" xfId="33784" xr:uid="{00000000-0005-0000-0000-0000D4050000}"/>
    <cellStyle name="Calculation 2 11 3 3" xfId="23397" xr:uid="{00000000-0005-0000-0000-0000D5050000}"/>
    <cellStyle name="Calculation 2 11 3 3 2" xfId="39028" xr:uid="{00000000-0005-0000-0000-0000D6050000}"/>
    <cellStyle name="Calculation 2 11 3 4" xfId="14824" xr:uid="{00000000-0005-0000-0000-0000D7050000}"/>
    <cellStyle name="Calculation 2 11 3 5" xfId="31375" xr:uid="{00000000-0005-0000-0000-0000D8050000}"/>
    <cellStyle name="Calculation 2 11 3 6" xfId="50080" xr:uid="{00000000-0005-0000-0000-0000D9050000}"/>
    <cellStyle name="Calculation 2 11 3 7" xfId="51878" xr:uid="{00000000-0005-0000-0000-0000DA050000}"/>
    <cellStyle name="Calculation 2 11 3 8" xfId="52971" xr:uid="{00000000-0005-0000-0000-0000DB050000}"/>
    <cellStyle name="Calculation 2 11 4" xfId="8343" xr:uid="{00000000-0005-0000-0000-0000DC050000}"/>
    <cellStyle name="Calculation 2 11 4 2" xfId="9732" xr:uid="{00000000-0005-0000-0000-0000DD050000}"/>
    <cellStyle name="Calculation 2 11 4 2 2" xfId="4466" xr:uid="{00000000-0005-0000-0000-0000DE050000}"/>
    <cellStyle name="Calculation 2 11 4 2 2 2" xfId="22638" xr:uid="{00000000-0005-0000-0000-0000DF050000}"/>
    <cellStyle name="Calculation 2 11 4 2 2 2 2" xfId="38269" xr:uid="{00000000-0005-0000-0000-0000E0050000}"/>
    <cellStyle name="Calculation 2 11 4 2 2 3" xfId="13972" xr:uid="{00000000-0005-0000-0000-0000E1050000}"/>
    <cellStyle name="Calculation 2 11 4 2 2 4" xfId="30659" xr:uid="{00000000-0005-0000-0000-0000E2050000}"/>
    <cellStyle name="Calculation 2 11 4 2 3" xfId="27298" xr:uid="{00000000-0005-0000-0000-0000E3050000}"/>
    <cellStyle name="Calculation 2 11 4 2 3 2" xfId="42928" xr:uid="{00000000-0005-0000-0000-0000E4050000}"/>
    <cellStyle name="Calculation 2 11 4 2 4" xfId="19234" xr:uid="{00000000-0005-0000-0000-0000E5050000}"/>
    <cellStyle name="Calculation 2 11 4 2 5" xfId="35077" xr:uid="{00000000-0005-0000-0000-0000E6050000}"/>
    <cellStyle name="Calculation 2 11 4 3" xfId="9197" xr:uid="{00000000-0005-0000-0000-0000E7050000}"/>
    <cellStyle name="Calculation 2 11 4 3 2" xfId="26763" xr:uid="{00000000-0005-0000-0000-0000E8050000}"/>
    <cellStyle name="Calculation 2 11 4 3 2 2" xfId="42393" xr:uid="{00000000-0005-0000-0000-0000E9050000}"/>
    <cellStyle name="Calculation 2 11 4 3 3" xfId="18699" xr:uid="{00000000-0005-0000-0000-0000EA050000}"/>
    <cellStyle name="Calculation 2 11 4 3 4" xfId="34542" xr:uid="{00000000-0005-0000-0000-0000EB050000}"/>
    <cellStyle name="Calculation 2 11 4 4" xfId="25909" xr:uid="{00000000-0005-0000-0000-0000EC050000}"/>
    <cellStyle name="Calculation 2 11 4 4 2" xfId="41539" xr:uid="{00000000-0005-0000-0000-0000ED050000}"/>
    <cellStyle name="Calculation 2 11 4 5" xfId="17845" xr:uid="{00000000-0005-0000-0000-0000EE050000}"/>
    <cellStyle name="Calculation 2 11 4 6" xfId="33688" xr:uid="{00000000-0005-0000-0000-0000EF050000}"/>
    <cellStyle name="Calculation 2 11 5" xfId="21524" xr:uid="{00000000-0005-0000-0000-0000F0050000}"/>
    <cellStyle name="Calculation 2 11 5 2" xfId="37155" xr:uid="{00000000-0005-0000-0000-0000F1050000}"/>
    <cellStyle name="Calculation 2 11 6" xfId="12062" xr:uid="{00000000-0005-0000-0000-0000F2050000}"/>
    <cellStyle name="Calculation 2 11 6 2" xfId="29325" xr:uid="{00000000-0005-0000-0000-0000F3050000}"/>
    <cellStyle name="Calculation 2 11 7" xfId="12446" xr:uid="{00000000-0005-0000-0000-0000F4050000}"/>
    <cellStyle name="Calculation 2 11 8" xfId="29707" xr:uid="{00000000-0005-0000-0000-0000F5050000}"/>
    <cellStyle name="Calculation 2 11 9" xfId="47903" xr:uid="{00000000-0005-0000-0000-0000F6050000}"/>
    <cellStyle name="Calculation 2 12" xfId="3072" xr:uid="{00000000-0005-0000-0000-0000F7050000}"/>
    <cellStyle name="Calculation 2 12 10" xfId="48185" xr:uid="{00000000-0005-0000-0000-0000F8050000}"/>
    <cellStyle name="Calculation 2 12 11" xfId="46238" xr:uid="{00000000-0005-0000-0000-0000F9050000}"/>
    <cellStyle name="Calculation 2 12 12" xfId="50888" xr:uid="{00000000-0005-0000-0000-0000FA050000}"/>
    <cellStyle name="Calculation 2 12 13" xfId="45256" xr:uid="{00000000-0005-0000-0000-0000FB050000}"/>
    <cellStyle name="Calculation 2 12 14" xfId="46362" xr:uid="{00000000-0005-0000-0000-0000FC050000}"/>
    <cellStyle name="Calculation 2 12 15" xfId="53819" xr:uid="{00000000-0005-0000-0000-0000FD050000}"/>
    <cellStyle name="Calculation 2 12 2" xfId="3726" xr:uid="{00000000-0005-0000-0000-0000FE050000}"/>
    <cellStyle name="Calculation 2 12 2 10" xfId="47146" xr:uid="{00000000-0005-0000-0000-0000FF050000}"/>
    <cellStyle name="Calculation 2 12 2 11" xfId="51249" xr:uid="{00000000-0005-0000-0000-000000060000}"/>
    <cellStyle name="Calculation 2 12 2 12" xfId="45697" xr:uid="{00000000-0005-0000-0000-000001060000}"/>
    <cellStyle name="Calculation 2 12 2 13" xfId="45947" xr:uid="{00000000-0005-0000-0000-000002060000}"/>
    <cellStyle name="Calculation 2 12 2 14" xfId="47111" xr:uid="{00000000-0005-0000-0000-000003060000}"/>
    <cellStyle name="Calculation 2 12 2 2" xfId="6101" xr:uid="{00000000-0005-0000-0000-000004060000}"/>
    <cellStyle name="Calculation 2 12 2 2 2" xfId="6573" xr:uid="{00000000-0005-0000-0000-000005060000}"/>
    <cellStyle name="Calculation 2 12 2 2 2 2" xfId="7812" xr:uid="{00000000-0005-0000-0000-000006060000}"/>
    <cellStyle name="Calculation 2 12 2 2 2 2 2" xfId="10943" xr:uid="{00000000-0005-0000-0000-000007060000}"/>
    <cellStyle name="Calculation 2 12 2 2 2 2 2 2" xfId="28509" xr:uid="{00000000-0005-0000-0000-000008060000}"/>
    <cellStyle name="Calculation 2 12 2 2 2 2 2 2 2" xfId="44139" xr:uid="{00000000-0005-0000-0000-000009060000}"/>
    <cellStyle name="Calculation 2 12 2 2 2 2 2 3" xfId="20445" xr:uid="{00000000-0005-0000-0000-00000A060000}"/>
    <cellStyle name="Calculation 2 12 2 2 2 2 2 4" xfId="36288" xr:uid="{00000000-0005-0000-0000-00000B060000}"/>
    <cellStyle name="Calculation 2 12 2 2 2 2 3" xfId="25378" xr:uid="{00000000-0005-0000-0000-00000C060000}"/>
    <cellStyle name="Calculation 2 12 2 2 2 2 3 2" xfId="41008" xr:uid="{00000000-0005-0000-0000-00000D060000}"/>
    <cellStyle name="Calculation 2 12 2 2 2 2 4" xfId="17314" xr:uid="{00000000-0005-0000-0000-00000E060000}"/>
    <cellStyle name="Calculation 2 12 2 2 2 2 5" xfId="33157" xr:uid="{00000000-0005-0000-0000-00000F060000}"/>
    <cellStyle name="Calculation 2 12 2 2 2 3" xfId="7443" xr:uid="{00000000-0005-0000-0000-000010060000}"/>
    <cellStyle name="Calculation 2 12 2 2 2 3 2" xfId="25010" xr:uid="{00000000-0005-0000-0000-000011060000}"/>
    <cellStyle name="Calculation 2 12 2 2 2 3 2 2" xfId="40640" xr:uid="{00000000-0005-0000-0000-000012060000}"/>
    <cellStyle name="Calculation 2 12 2 2 2 3 3" xfId="16946" xr:uid="{00000000-0005-0000-0000-000013060000}"/>
    <cellStyle name="Calculation 2 12 2 2 2 3 4" xfId="32789" xr:uid="{00000000-0005-0000-0000-000014060000}"/>
    <cellStyle name="Calculation 2 12 2 2 2 4" xfId="24274" xr:uid="{00000000-0005-0000-0000-000015060000}"/>
    <cellStyle name="Calculation 2 12 2 2 2 4 2" xfId="39905" xr:uid="{00000000-0005-0000-0000-000016060000}"/>
    <cellStyle name="Calculation 2 12 2 2 2 5" xfId="16077" xr:uid="{00000000-0005-0000-0000-000017060000}"/>
    <cellStyle name="Calculation 2 12 2 2 2 6" xfId="32113" xr:uid="{00000000-0005-0000-0000-000018060000}"/>
    <cellStyle name="Calculation 2 12 2 2 3" xfId="23916" xr:uid="{00000000-0005-0000-0000-000019060000}"/>
    <cellStyle name="Calculation 2 12 2 2 3 2" xfId="39547" xr:uid="{00000000-0005-0000-0000-00001A060000}"/>
    <cellStyle name="Calculation 2 12 2 2 4" xfId="15606" xr:uid="{00000000-0005-0000-0000-00001B060000}"/>
    <cellStyle name="Calculation 2 12 2 2 5" xfId="31795" xr:uid="{00000000-0005-0000-0000-00001C060000}"/>
    <cellStyle name="Calculation 2 12 2 2 6" xfId="50514" xr:uid="{00000000-0005-0000-0000-00001D060000}"/>
    <cellStyle name="Calculation 2 12 2 2 7" xfId="52300" xr:uid="{00000000-0005-0000-0000-00001E060000}"/>
    <cellStyle name="Calculation 2 12 2 2 8" xfId="53395" xr:uid="{00000000-0005-0000-0000-00001F060000}"/>
    <cellStyle name="Calculation 2 12 2 3" xfId="6830" xr:uid="{00000000-0005-0000-0000-000020060000}"/>
    <cellStyle name="Calculation 2 12 2 3 2" xfId="6456" xr:uid="{00000000-0005-0000-0000-000021060000}"/>
    <cellStyle name="Calculation 2 12 2 3 2 2" xfId="7851" xr:uid="{00000000-0005-0000-0000-000022060000}"/>
    <cellStyle name="Calculation 2 12 2 3 2 2 2" xfId="25417" xr:uid="{00000000-0005-0000-0000-000023060000}"/>
    <cellStyle name="Calculation 2 12 2 3 2 2 2 2" xfId="41047" xr:uid="{00000000-0005-0000-0000-000024060000}"/>
    <cellStyle name="Calculation 2 12 2 3 2 2 3" xfId="17353" xr:uid="{00000000-0005-0000-0000-000025060000}"/>
    <cellStyle name="Calculation 2 12 2 3 2 2 4" xfId="33196" xr:uid="{00000000-0005-0000-0000-000026060000}"/>
    <cellStyle name="Calculation 2 12 2 3 2 3" xfId="24158" xr:uid="{00000000-0005-0000-0000-000027060000}"/>
    <cellStyle name="Calculation 2 12 2 3 2 3 2" xfId="39789" xr:uid="{00000000-0005-0000-0000-000028060000}"/>
    <cellStyle name="Calculation 2 12 2 3 2 4" xfId="15960" xr:uid="{00000000-0005-0000-0000-000029060000}"/>
    <cellStyle name="Calculation 2 12 2 3 2 5" xfId="31997" xr:uid="{00000000-0005-0000-0000-00002A060000}"/>
    <cellStyle name="Calculation 2 12 2 3 3" xfId="4292" xr:uid="{00000000-0005-0000-0000-00002B060000}"/>
    <cellStyle name="Calculation 2 12 2 3 3 2" xfId="22503" xr:uid="{00000000-0005-0000-0000-00002C060000}"/>
    <cellStyle name="Calculation 2 12 2 3 3 2 2" xfId="38134" xr:uid="{00000000-0005-0000-0000-00002D060000}"/>
    <cellStyle name="Calculation 2 12 2 3 3 3" xfId="13798" xr:uid="{00000000-0005-0000-0000-00002E060000}"/>
    <cellStyle name="Calculation 2 12 2 3 3 4" xfId="30543" xr:uid="{00000000-0005-0000-0000-00002F060000}"/>
    <cellStyle name="Calculation 2 12 2 3 4" xfId="24493" xr:uid="{00000000-0005-0000-0000-000030060000}"/>
    <cellStyle name="Calculation 2 12 2 3 4 2" xfId="40124" xr:uid="{00000000-0005-0000-0000-000031060000}"/>
    <cellStyle name="Calculation 2 12 2 3 5" xfId="16334" xr:uid="{00000000-0005-0000-0000-000032060000}"/>
    <cellStyle name="Calculation 2 12 2 3 6" xfId="32312" xr:uid="{00000000-0005-0000-0000-000033060000}"/>
    <cellStyle name="Calculation 2 12 2 4" xfId="22048" xr:uid="{00000000-0005-0000-0000-000034060000}"/>
    <cellStyle name="Calculation 2 12 2 4 2" xfId="37679" xr:uid="{00000000-0005-0000-0000-000035060000}"/>
    <cellStyle name="Calculation 2 12 2 5" xfId="12139" xr:uid="{00000000-0005-0000-0000-000036060000}"/>
    <cellStyle name="Calculation 2 12 2 5 2" xfId="29402" xr:uid="{00000000-0005-0000-0000-000037060000}"/>
    <cellStyle name="Calculation 2 12 2 6" xfId="13231" xr:uid="{00000000-0005-0000-0000-000038060000}"/>
    <cellStyle name="Calculation 2 12 2 7" xfId="30130" xr:uid="{00000000-0005-0000-0000-000039060000}"/>
    <cellStyle name="Calculation 2 12 2 8" xfId="45358" xr:uid="{00000000-0005-0000-0000-00003A060000}"/>
    <cellStyle name="Calculation 2 12 2 9" xfId="48545" xr:uid="{00000000-0005-0000-0000-00003B060000}"/>
    <cellStyle name="Calculation 2 12 3" xfId="5451" xr:uid="{00000000-0005-0000-0000-00003C060000}"/>
    <cellStyle name="Calculation 2 12 3 2" xfId="8313" xr:uid="{00000000-0005-0000-0000-00003D060000}"/>
    <cellStyle name="Calculation 2 12 3 2 2" xfId="9702" xr:uid="{00000000-0005-0000-0000-00003E060000}"/>
    <cellStyle name="Calculation 2 12 3 2 2 2" xfId="4439" xr:uid="{00000000-0005-0000-0000-00003F060000}"/>
    <cellStyle name="Calculation 2 12 3 2 2 2 2" xfId="22611" xr:uid="{00000000-0005-0000-0000-000040060000}"/>
    <cellStyle name="Calculation 2 12 3 2 2 2 2 2" xfId="38242" xr:uid="{00000000-0005-0000-0000-000041060000}"/>
    <cellStyle name="Calculation 2 12 3 2 2 2 3" xfId="13945" xr:uid="{00000000-0005-0000-0000-000042060000}"/>
    <cellStyle name="Calculation 2 12 3 2 2 2 4" xfId="30632" xr:uid="{00000000-0005-0000-0000-000043060000}"/>
    <cellStyle name="Calculation 2 12 3 2 2 3" xfId="27268" xr:uid="{00000000-0005-0000-0000-000044060000}"/>
    <cellStyle name="Calculation 2 12 3 2 2 3 2" xfId="42898" xr:uid="{00000000-0005-0000-0000-000045060000}"/>
    <cellStyle name="Calculation 2 12 3 2 2 4" xfId="19204" xr:uid="{00000000-0005-0000-0000-000046060000}"/>
    <cellStyle name="Calculation 2 12 3 2 2 5" xfId="35047" xr:uid="{00000000-0005-0000-0000-000047060000}"/>
    <cellStyle name="Calculation 2 12 3 2 3" xfId="7407" xr:uid="{00000000-0005-0000-0000-000048060000}"/>
    <cellStyle name="Calculation 2 12 3 2 3 2" xfId="24974" xr:uid="{00000000-0005-0000-0000-000049060000}"/>
    <cellStyle name="Calculation 2 12 3 2 3 2 2" xfId="40604" xr:uid="{00000000-0005-0000-0000-00004A060000}"/>
    <cellStyle name="Calculation 2 12 3 2 3 3" xfId="16910" xr:uid="{00000000-0005-0000-0000-00004B060000}"/>
    <cellStyle name="Calculation 2 12 3 2 3 4" xfId="32753" xr:uid="{00000000-0005-0000-0000-00004C060000}"/>
    <cellStyle name="Calculation 2 12 3 2 4" xfId="25879" xr:uid="{00000000-0005-0000-0000-00004D060000}"/>
    <cellStyle name="Calculation 2 12 3 2 4 2" xfId="41509" xr:uid="{00000000-0005-0000-0000-00004E060000}"/>
    <cellStyle name="Calculation 2 12 3 2 5" xfId="17815" xr:uid="{00000000-0005-0000-0000-00004F060000}"/>
    <cellStyle name="Calculation 2 12 3 2 6" xfId="33658" xr:uid="{00000000-0005-0000-0000-000050060000}"/>
    <cellStyle name="Calculation 2 12 3 3" xfId="23473" xr:uid="{00000000-0005-0000-0000-000051060000}"/>
    <cellStyle name="Calculation 2 12 3 3 2" xfId="39104" xr:uid="{00000000-0005-0000-0000-000052060000}"/>
    <cellStyle name="Calculation 2 12 3 4" xfId="14956" xr:uid="{00000000-0005-0000-0000-000053060000}"/>
    <cellStyle name="Calculation 2 12 3 5" xfId="31432" xr:uid="{00000000-0005-0000-0000-000054060000}"/>
    <cellStyle name="Calculation 2 12 3 6" xfId="50154" xr:uid="{00000000-0005-0000-0000-000055060000}"/>
    <cellStyle name="Calculation 2 12 3 7" xfId="51940" xr:uid="{00000000-0005-0000-0000-000056060000}"/>
    <cellStyle name="Calculation 2 12 3 8" xfId="53035" xr:uid="{00000000-0005-0000-0000-000057060000}"/>
    <cellStyle name="Calculation 2 12 4" xfId="9144" xr:uid="{00000000-0005-0000-0000-000058060000}"/>
    <cellStyle name="Calculation 2 12 4 2" xfId="10533" xr:uid="{00000000-0005-0000-0000-000059060000}"/>
    <cellStyle name="Calculation 2 12 4 2 2" xfId="6960" xr:uid="{00000000-0005-0000-0000-00005A060000}"/>
    <cellStyle name="Calculation 2 12 4 2 2 2" xfId="24623" xr:uid="{00000000-0005-0000-0000-00005B060000}"/>
    <cellStyle name="Calculation 2 12 4 2 2 2 2" xfId="40254" xr:uid="{00000000-0005-0000-0000-00005C060000}"/>
    <cellStyle name="Calculation 2 12 4 2 2 3" xfId="16464" xr:uid="{00000000-0005-0000-0000-00005D060000}"/>
    <cellStyle name="Calculation 2 12 4 2 2 4" xfId="32442" xr:uid="{00000000-0005-0000-0000-00005E060000}"/>
    <cellStyle name="Calculation 2 12 4 2 3" xfId="28099" xr:uid="{00000000-0005-0000-0000-00005F060000}"/>
    <cellStyle name="Calculation 2 12 4 2 3 2" xfId="43729" xr:uid="{00000000-0005-0000-0000-000060060000}"/>
    <cellStyle name="Calculation 2 12 4 2 4" xfId="20035" xr:uid="{00000000-0005-0000-0000-000061060000}"/>
    <cellStyle name="Calculation 2 12 4 2 5" xfId="35878" xr:uid="{00000000-0005-0000-0000-000062060000}"/>
    <cellStyle name="Calculation 2 12 4 3" xfId="11307" xr:uid="{00000000-0005-0000-0000-000063060000}"/>
    <cellStyle name="Calculation 2 12 4 3 2" xfId="28873" xr:uid="{00000000-0005-0000-0000-000064060000}"/>
    <cellStyle name="Calculation 2 12 4 3 2 2" xfId="44503" xr:uid="{00000000-0005-0000-0000-000065060000}"/>
    <cellStyle name="Calculation 2 12 4 3 3" xfId="20809" xr:uid="{00000000-0005-0000-0000-000066060000}"/>
    <cellStyle name="Calculation 2 12 4 3 4" xfId="36652" xr:uid="{00000000-0005-0000-0000-000067060000}"/>
    <cellStyle name="Calculation 2 12 4 4" xfId="26710" xr:uid="{00000000-0005-0000-0000-000068060000}"/>
    <cellStyle name="Calculation 2 12 4 4 2" xfId="42340" xr:uid="{00000000-0005-0000-0000-000069060000}"/>
    <cellStyle name="Calculation 2 12 4 5" xfId="18646" xr:uid="{00000000-0005-0000-0000-00006A060000}"/>
    <cellStyle name="Calculation 2 12 4 6" xfId="34489" xr:uid="{00000000-0005-0000-0000-00006B060000}"/>
    <cellStyle name="Calculation 2 12 5" xfId="21601" xr:uid="{00000000-0005-0000-0000-00006C060000}"/>
    <cellStyle name="Calculation 2 12 5 2" xfId="37232" xr:uid="{00000000-0005-0000-0000-00006D060000}"/>
    <cellStyle name="Calculation 2 12 6" xfId="24681" xr:uid="{00000000-0005-0000-0000-00006E060000}"/>
    <cellStyle name="Calculation 2 12 6 2" xfId="40312" xr:uid="{00000000-0005-0000-0000-00006F060000}"/>
    <cellStyle name="Calculation 2 12 7" xfId="12578" xr:uid="{00000000-0005-0000-0000-000070060000}"/>
    <cellStyle name="Calculation 2 12 8" xfId="29764" xr:uid="{00000000-0005-0000-0000-000071060000}"/>
    <cellStyle name="Calculation 2 12 9" xfId="46473" xr:uid="{00000000-0005-0000-0000-000072060000}"/>
    <cellStyle name="Calculation 2 13" xfId="2877" xr:uid="{00000000-0005-0000-0000-000073060000}"/>
    <cellStyle name="Calculation 2 13 10" xfId="48063" xr:uid="{00000000-0005-0000-0000-000074060000}"/>
    <cellStyle name="Calculation 2 13 11" xfId="46321" xr:uid="{00000000-0005-0000-0000-000075060000}"/>
    <cellStyle name="Calculation 2 13 12" xfId="50766" xr:uid="{00000000-0005-0000-0000-000076060000}"/>
    <cellStyle name="Calculation 2 13 13" xfId="46049" xr:uid="{00000000-0005-0000-0000-000077060000}"/>
    <cellStyle name="Calculation 2 13 14" xfId="45587" xr:uid="{00000000-0005-0000-0000-000078060000}"/>
    <cellStyle name="Calculation 2 13 15" xfId="45985" xr:uid="{00000000-0005-0000-0000-000079060000}"/>
    <cellStyle name="Calculation 2 13 2" xfId="3531" xr:uid="{00000000-0005-0000-0000-00007A060000}"/>
    <cellStyle name="Calculation 2 13 2 10" xfId="46267" xr:uid="{00000000-0005-0000-0000-00007B060000}"/>
    <cellStyle name="Calculation 2 13 2 11" xfId="51129" xr:uid="{00000000-0005-0000-0000-00007C060000}"/>
    <cellStyle name="Calculation 2 13 2 12" xfId="47790" xr:uid="{00000000-0005-0000-0000-00007D060000}"/>
    <cellStyle name="Calculation 2 13 2 13" xfId="52499" xr:uid="{00000000-0005-0000-0000-00007E060000}"/>
    <cellStyle name="Calculation 2 13 2 14" xfId="49457" xr:uid="{00000000-0005-0000-0000-00007F060000}"/>
    <cellStyle name="Calculation 2 13 2 2" xfId="5906" xr:uid="{00000000-0005-0000-0000-000080060000}"/>
    <cellStyle name="Calculation 2 13 2 2 2" xfId="8243" xr:uid="{00000000-0005-0000-0000-000081060000}"/>
    <cellStyle name="Calculation 2 13 2 2 2 2" xfId="9632" xr:uid="{00000000-0005-0000-0000-000082060000}"/>
    <cellStyle name="Calculation 2 13 2 2 2 2 2" xfId="7917" xr:uid="{00000000-0005-0000-0000-000083060000}"/>
    <cellStyle name="Calculation 2 13 2 2 2 2 2 2" xfId="25483" xr:uid="{00000000-0005-0000-0000-000084060000}"/>
    <cellStyle name="Calculation 2 13 2 2 2 2 2 2 2" xfId="41113" xr:uid="{00000000-0005-0000-0000-000085060000}"/>
    <cellStyle name="Calculation 2 13 2 2 2 2 2 3" xfId="17419" xr:uid="{00000000-0005-0000-0000-000086060000}"/>
    <cellStyle name="Calculation 2 13 2 2 2 2 2 4" xfId="33262" xr:uid="{00000000-0005-0000-0000-000087060000}"/>
    <cellStyle name="Calculation 2 13 2 2 2 2 3" xfId="27198" xr:uid="{00000000-0005-0000-0000-000088060000}"/>
    <cellStyle name="Calculation 2 13 2 2 2 2 3 2" xfId="42828" xr:uid="{00000000-0005-0000-0000-000089060000}"/>
    <cellStyle name="Calculation 2 13 2 2 2 2 4" xfId="19134" xr:uid="{00000000-0005-0000-0000-00008A060000}"/>
    <cellStyle name="Calculation 2 13 2 2 2 2 5" xfId="34977" xr:uid="{00000000-0005-0000-0000-00008B060000}"/>
    <cellStyle name="Calculation 2 13 2 2 2 3" xfId="9342" xr:uid="{00000000-0005-0000-0000-00008C060000}"/>
    <cellStyle name="Calculation 2 13 2 2 2 3 2" xfId="26908" xr:uid="{00000000-0005-0000-0000-00008D060000}"/>
    <cellStyle name="Calculation 2 13 2 2 2 3 2 2" xfId="42538" xr:uid="{00000000-0005-0000-0000-00008E060000}"/>
    <cellStyle name="Calculation 2 13 2 2 2 3 3" xfId="18844" xr:uid="{00000000-0005-0000-0000-00008F060000}"/>
    <cellStyle name="Calculation 2 13 2 2 2 3 4" xfId="34687" xr:uid="{00000000-0005-0000-0000-000090060000}"/>
    <cellStyle name="Calculation 2 13 2 2 2 4" xfId="25809" xr:uid="{00000000-0005-0000-0000-000091060000}"/>
    <cellStyle name="Calculation 2 13 2 2 2 4 2" xfId="41439" xr:uid="{00000000-0005-0000-0000-000092060000}"/>
    <cellStyle name="Calculation 2 13 2 2 2 5" xfId="17745" xr:uid="{00000000-0005-0000-0000-000093060000}"/>
    <cellStyle name="Calculation 2 13 2 2 2 6" xfId="33588" xr:uid="{00000000-0005-0000-0000-000094060000}"/>
    <cellStyle name="Calculation 2 13 2 2 3" xfId="23777" xr:uid="{00000000-0005-0000-0000-000095060000}"/>
    <cellStyle name="Calculation 2 13 2 2 3 2" xfId="39408" xr:uid="{00000000-0005-0000-0000-000096060000}"/>
    <cellStyle name="Calculation 2 13 2 2 4" xfId="15411" xr:uid="{00000000-0005-0000-0000-000097060000}"/>
    <cellStyle name="Calculation 2 13 2 2 5" xfId="31675" xr:uid="{00000000-0005-0000-0000-000098060000}"/>
    <cellStyle name="Calculation 2 13 2 2 6" xfId="50394" xr:uid="{00000000-0005-0000-0000-000099060000}"/>
    <cellStyle name="Calculation 2 13 2 2 7" xfId="52180" xr:uid="{00000000-0005-0000-0000-00009A060000}"/>
    <cellStyle name="Calculation 2 13 2 2 8" xfId="53275" xr:uid="{00000000-0005-0000-0000-00009B060000}"/>
    <cellStyle name="Calculation 2 13 2 3" xfId="8479" xr:uid="{00000000-0005-0000-0000-00009C060000}"/>
    <cellStyle name="Calculation 2 13 2 3 2" xfId="9868" xr:uid="{00000000-0005-0000-0000-00009D060000}"/>
    <cellStyle name="Calculation 2 13 2 3 2 2" xfId="11377" xr:uid="{00000000-0005-0000-0000-00009E060000}"/>
    <cellStyle name="Calculation 2 13 2 3 2 2 2" xfId="28943" xr:uid="{00000000-0005-0000-0000-00009F060000}"/>
    <cellStyle name="Calculation 2 13 2 3 2 2 2 2" xfId="44573" xr:uid="{00000000-0005-0000-0000-0000A0060000}"/>
    <cellStyle name="Calculation 2 13 2 3 2 2 3" xfId="20879" xr:uid="{00000000-0005-0000-0000-0000A1060000}"/>
    <cellStyle name="Calculation 2 13 2 3 2 2 4" xfId="36722" xr:uid="{00000000-0005-0000-0000-0000A2060000}"/>
    <cellStyle name="Calculation 2 13 2 3 2 3" xfId="27434" xr:uid="{00000000-0005-0000-0000-0000A3060000}"/>
    <cellStyle name="Calculation 2 13 2 3 2 3 2" xfId="43064" xr:uid="{00000000-0005-0000-0000-0000A4060000}"/>
    <cellStyle name="Calculation 2 13 2 3 2 4" xfId="19370" xr:uid="{00000000-0005-0000-0000-0000A5060000}"/>
    <cellStyle name="Calculation 2 13 2 3 2 5" xfId="35213" xr:uid="{00000000-0005-0000-0000-0000A6060000}"/>
    <cellStyle name="Calculation 2 13 2 3 3" xfId="7877" xr:uid="{00000000-0005-0000-0000-0000A7060000}"/>
    <cellStyle name="Calculation 2 13 2 3 3 2" xfId="25443" xr:uid="{00000000-0005-0000-0000-0000A8060000}"/>
    <cellStyle name="Calculation 2 13 2 3 3 2 2" xfId="41073" xr:uid="{00000000-0005-0000-0000-0000A9060000}"/>
    <cellStyle name="Calculation 2 13 2 3 3 3" xfId="17379" xr:uid="{00000000-0005-0000-0000-0000AA060000}"/>
    <cellStyle name="Calculation 2 13 2 3 3 4" xfId="33222" xr:uid="{00000000-0005-0000-0000-0000AB060000}"/>
    <cellStyle name="Calculation 2 13 2 3 4" xfId="26045" xr:uid="{00000000-0005-0000-0000-0000AC060000}"/>
    <cellStyle name="Calculation 2 13 2 3 4 2" xfId="41675" xr:uid="{00000000-0005-0000-0000-0000AD060000}"/>
    <cellStyle name="Calculation 2 13 2 3 5" xfId="17981" xr:uid="{00000000-0005-0000-0000-0000AE060000}"/>
    <cellStyle name="Calculation 2 13 2 3 6" xfId="33824" xr:uid="{00000000-0005-0000-0000-0000AF060000}"/>
    <cellStyle name="Calculation 2 13 2 4" xfId="21909" xr:uid="{00000000-0005-0000-0000-0000B0060000}"/>
    <cellStyle name="Calculation 2 13 2 4 2" xfId="37540" xr:uid="{00000000-0005-0000-0000-0000B1060000}"/>
    <cellStyle name="Calculation 2 13 2 5" xfId="21830" xr:uid="{00000000-0005-0000-0000-0000B2060000}"/>
    <cellStyle name="Calculation 2 13 2 5 2" xfId="37461" xr:uid="{00000000-0005-0000-0000-0000B3060000}"/>
    <cellStyle name="Calculation 2 13 2 6" xfId="13036" xr:uid="{00000000-0005-0000-0000-0000B4060000}"/>
    <cellStyle name="Calculation 2 13 2 7" xfId="30010" xr:uid="{00000000-0005-0000-0000-0000B5060000}"/>
    <cellStyle name="Calculation 2 13 2 8" xfId="47934" xr:uid="{00000000-0005-0000-0000-0000B6060000}"/>
    <cellStyle name="Calculation 2 13 2 9" xfId="48425" xr:uid="{00000000-0005-0000-0000-0000B7060000}"/>
    <cellStyle name="Calculation 2 13 3" xfId="5257" xr:uid="{00000000-0005-0000-0000-0000B8060000}"/>
    <cellStyle name="Calculation 2 13 3 2" xfId="8843" xr:uid="{00000000-0005-0000-0000-0000B9060000}"/>
    <cellStyle name="Calculation 2 13 3 2 2" xfId="10232" xr:uid="{00000000-0005-0000-0000-0000BA060000}"/>
    <cellStyle name="Calculation 2 13 3 2 2 2" xfId="4632" xr:uid="{00000000-0005-0000-0000-0000BB060000}"/>
    <cellStyle name="Calculation 2 13 3 2 2 2 2" xfId="22804" xr:uid="{00000000-0005-0000-0000-0000BC060000}"/>
    <cellStyle name="Calculation 2 13 3 2 2 2 2 2" xfId="38435" xr:uid="{00000000-0005-0000-0000-0000BD060000}"/>
    <cellStyle name="Calculation 2 13 3 2 2 2 3" xfId="14138" xr:uid="{00000000-0005-0000-0000-0000BE060000}"/>
    <cellStyle name="Calculation 2 13 3 2 2 2 4" xfId="30825" xr:uid="{00000000-0005-0000-0000-0000BF060000}"/>
    <cellStyle name="Calculation 2 13 3 2 2 3" xfId="27798" xr:uid="{00000000-0005-0000-0000-0000C0060000}"/>
    <cellStyle name="Calculation 2 13 3 2 2 3 2" xfId="43428" xr:uid="{00000000-0005-0000-0000-0000C1060000}"/>
    <cellStyle name="Calculation 2 13 3 2 2 4" xfId="19734" xr:uid="{00000000-0005-0000-0000-0000C2060000}"/>
    <cellStyle name="Calculation 2 13 3 2 2 5" xfId="35577" xr:uid="{00000000-0005-0000-0000-0000C3060000}"/>
    <cellStyle name="Calculation 2 13 3 2 3" xfId="10936" xr:uid="{00000000-0005-0000-0000-0000C4060000}"/>
    <cellStyle name="Calculation 2 13 3 2 3 2" xfId="28502" xr:uid="{00000000-0005-0000-0000-0000C5060000}"/>
    <cellStyle name="Calculation 2 13 3 2 3 2 2" xfId="44132" xr:uid="{00000000-0005-0000-0000-0000C6060000}"/>
    <cellStyle name="Calculation 2 13 3 2 3 3" xfId="20438" xr:uid="{00000000-0005-0000-0000-0000C7060000}"/>
    <cellStyle name="Calculation 2 13 3 2 3 4" xfId="36281" xr:uid="{00000000-0005-0000-0000-0000C8060000}"/>
    <cellStyle name="Calculation 2 13 3 2 4" xfId="26409" xr:uid="{00000000-0005-0000-0000-0000C9060000}"/>
    <cellStyle name="Calculation 2 13 3 2 4 2" xfId="42039" xr:uid="{00000000-0005-0000-0000-0000CA060000}"/>
    <cellStyle name="Calculation 2 13 3 2 5" xfId="18345" xr:uid="{00000000-0005-0000-0000-0000CB060000}"/>
    <cellStyle name="Calculation 2 13 3 2 6" xfId="34188" xr:uid="{00000000-0005-0000-0000-0000CC060000}"/>
    <cellStyle name="Calculation 2 13 3 3" xfId="23335" xr:uid="{00000000-0005-0000-0000-0000CD060000}"/>
    <cellStyle name="Calculation 2 13 3 3 2" xfId="38966" xr:uid="{00000000-0005-0000-0000-0000CE060000}"/>
    <cellStyle name="Calculation 2 13 3 4" xfId="14762" xr:uid="{00000000-0005-0000-0000-0000CF060000}"/>
    <cellStyle name="Calculation 2 13 3 5" xfId="31313" xr:uid="{00000000-0005-0000-0000-0000D0060000}"/>
    <cellStyle name="Calculation 2 13 3 6" xfId="50017" xr:uid="{00000000-0005-0000-0000-0000D1060000}"/>
    <cellStyle name="Calculation 2 13 3 7" xfId="51815" xr:uid="{00000000-0005-0000-0000-0000D2060000}"/>
    <cellStyle name="Calculation 2 13 3 8" xfId="52908" xr:uid="{00000000-0005-0000-0000-0000D3060000}"/>
    <cellStyle name="Calculation 2 13 4" xfId="8298" xr:uid="{00000000-0005-0000-0000-0000D4060000}"/>
    <cellStyle name="Calculation 2 13 4 2" xfId="9687" xr:uid="{00000000-0005-0000-0000-0000D5060000}"/>
    <cellStyle name="Calculation 2 13 4 2 2" xfId="4424" xr:uid="{00000000-0005-0000-0000-0000D6060000}"/>
    <cellStyle name="Calculation 2 13 4 2 2 2" xfId="22596" xr:uid="{00000000-0005-0000-0000-0000D7060000}"/>
    <cellStyle name="Calculation 2 13 4 2 2 2 2" xfId="38227" xr:uid="{00000000-0005-0000-0000-0000D8060000}"/>
    <cellStyle name="Calculation 2 13 4 2 2 3" xfId="13930" xr:uid="{00000000-0005-0000-0000-0000D9060000}"/>
    <cellStyle name="Calculation 2 13 4 2 2 4" xfId="30617" xr:uid="{00000000-0005-0000-0000-0000DA060000}"/>
    <cellStyle name="Calculation 2 13 4 2 3" xfId="27253" xr:uid="{00000000-0005-0000-0000-0000DB060000}"/>
    <cellStyle name="Calculation 2 13 4 2 3 2" xfId="42883" xr:uid="{00000000-0005-0000-0000-0000DC060000}"/>
    <cellStyle name="Calculation 2 13 4 2 4" xfId="19189" xr:uid="{00000000-0005-0000-0000-0000DD060000}"/>
    <cellStyle name="Calculation 2 13 4 2 5" xfId="35032" xr:uid="{00000000-0005-0000-0000-0000DE060000}"/>
    <cellStyle name="Calculation 2 13 4 3" xfId="8001" xr:uid="{00000000-0005-0000-0000-0000DF060000}"/>
    <cellStyle name="Calculation 2 13 4 3 2" xfId="25567" xr:uid="{00000000-0005-0000-0000-0000E0060000}"/>
    <cellStyle name="Calculation 2 13 4 3 2 2" xfId="41197" xr:uid="{00000000-0005-0000-0000-0000E1060000}"/>
    <cellStyle name="Calculation 2 13 4 3 3" xfId="17503" xr:uid="{00000000-0005-0000-0000-0000E2060000}"/>
    <cellStyle name="Calculation 2 13 4 3 4" xfId="33346" xr:uid="{00000000-0005-0000-0000-0000E3060000}"/>
    <cellStyle name="Calculation 2 13 4 4" xfId="25864" xr:uid="{00000000-0005-0000-0000-0000E4060000}"/>
    <cellStyle name="Calculation 2 13 4 4 2" xfId="41494" xr:uid="{00000000-0005-0000-0000-0000E5060000}"/>
    <cellStyle name="Calculation 2 13 4 5" xfId="17800" xr:uid="{00000000-0005-0000-0000-0000E6060000}"/>
    <cellStyle name="Calculation 2 13 4 6" xfId="33643" xr:uid="{00000000-0005-0000-0000-0000E7060000}"/>
    <cellStyle name="Calculation 2 13 5" xfId="21461" xr:uid="{00000000-0005-0000-0000-0000E8060000}"/>
    <cellStyle name="Calculation 2 13 5 2" xfId="37092" xr:uid="{00000000-0005-0000-0000-0000E9060000}"/>
    <cellStyle name="Calculation 2 13 6" xfId="21994" xr:uid="{00000000-0005-0000-0000-0000EA060000}"/>
    <cellStyle name="Calculation 2 13 6 2" xfId="37625" xr:uid="{00000000-0005-0000-0000-0000EB060000}"/>
    <cellStyle name="Calculation 2 13 7" xfId="12383" xr:uid="{00000000-0005-0000-0000-0000EC060000}"/>
    <cellStyle name="Calculation 2 13 8" xfId="29644" xr:uid="{00000000-0005-0000-0000-0000ED060000}"/>
    <cellStyle name="Calculation 2 13 9" xfId="45060" xr:uid="{00000000-0005-0000-0000-0000EE060000}"/>
    <cellStyle name="Calculation 2 14" xfId="2855" xr:uid="{00000000-0005-0000-0000-0000EF060000}"/>
    <cellStyle name="Calculation 2 14 10" xfId="48041" xr:uid="{00000000-0005-0000-0000-0000F0060000}"/>
    <cellStyle name="Calculation 2 14 11" xfId="47603" xr:uid="{00000000-0005-0000-0000-0000F1060000}"/>
    <cellStyle name="Calculation 2 14 12" xfId="50744" xr:uid="{00000000-0005-0000-0000-0000F2060000}"/>
    <cellStyle name="Calculation 2 14 13" xfId="46028" xr:uid="{00000000-0005-0000-0000-0000F3060000}"/>
    <cellStyle name="Calculation 2 14 14" xfId="51614" xr:uid="{00000000-0005-0000-0000-0000F4060000}"/>
    <cellStyle name="Calculation 2 14 15" xfId="45987" xr:uid="{00000000-0005-0000-0000-0000F5060000}"/>
    <cellStyle name="Calculation 2 14 2" xfId="3509" xr:uid="{00000000-0005-0000-0000-0000F6060000}"/>
    <cellStyle name="Calculation 2 14 2 10" xfId="45178" xr:uid="{00000000-0005-0000-0000-0000F7060000}"/>
    <cellStyle name="Calculation 2 14 2 11" xfId="51107" xr:uid="{00000000-0005-0000-0000-0000F8060000}"/>
    <cellStyle name="Calculation 2 14 2 12" xfId="47032" xr:uid="{00000000-0005-0000-0000-0000F9060000}"/>
    <cellStyle name="Calculation 2 14 2 13" xfId="51538" xr:uid="{00000000-0005-0000-0000-0000FA060000}"/>
    <cellStyle name="Calculation 2 14 2 14" xfId="53697" xr:uid="{00000000-0005-0000-0000-0000FB060000}"/>
    <cellStyle name="Calculation 2 14 2 2" xfId="5884" xr:uid="{00000000-0005-0000-0000-0000FC060000}"/>
    <cellStyle name="Calculation 2 14 2 2 2" xfId="9072" xr:uid="{00000000-0005-0000-0000-0000FD060000}"/>
    <cellStyle name="Calculation 2 14 2 2 2 2" xfId="10461" xr:uid="{00000000-0005-0000-0000-0000FE060000}"/>
    <cellStyle name="Calculation 2 14 2 2 2 2 2" xfId="4891" xr:uid="{00000000-0005-0000-0000-0000FF060000}"/>
    <cellStyle name="Calculation 2 14 2 2 2 2 2 2" xfId="23063" xr:uid="{00000000-0005-0000-0000-000000070000}"/>
    <cellStyle name="Calculation 2 14 2 2 2 2 2 2 2" xfId="38694" xr:uid="{00000000-0005-0000-0000-000001070000}"/>
    <cellStyle name="Calculation 2 14 2 2 2 2 2 3" xfId="14397" xr:uid="{00000000-0005-0000-0000-000002070000}"/>
    <cellStyle name="Calculation 2 14 2 2 2 2 2 4" xfId="31084" xr:uid="{00000000-0005-0000-0000-000003070000}"/>
    <cellStyle name="Calculation 2 14 2 2 2 2 3" xfId="28027" xr:uid="{00000000-0005-0000-0000-000004070000}"/>
    <cellStyle name="Calculation 2 14 2 2 2 2 3 2" xfId="43657" xr:uid="{00000000-0005-0000-0000-000005070000}"/>
    <cellStyle name="Calculation 2 14 2 2 2 2 4" xfId="19963" xr:uid="{00000000-0005-0000-0000-000006070000}"/>
    <cellStyle name="Calculation 2 14 2 2 2 2 5" xfId="35806" xr:uid="{00000000-0005-0000-0000-000007070000}"/>
    <cellStyle name="Calculation 2 14 2 2 2 3" xfId="11516" xr:uid="{00000000-0005-0000-0000-000008070000}"/>
    <cellStyle name="Calculation 2 14 2 2 2 3 2" xfId="29082" xr:uid="{00000000-0005-0000-0000-000009070000}"/>
    <cellStyle name="Calculation 2 14 2 2 2 3 2 2" xfId="44712" xr:uid="{00000000-0005-0000-0000-00000A070000}"/>
    <cellStyle name="Calculation 2 14 2 2 2 3 3" xfId="21018" xr:uid="{00000000-0005-0000-0000-00000B070000}"/>
    <cellStyle name="Calculation 2 14 2 2 2 3 4" xfId="36861" xr:uid="{00000000-0005-0000-0000-00000C070000}"/>
    <cellStyle name="Calculation 2 14 2 2 2 4" xfId="26638" xr:uid="{00000000-0005-0000-0000-00000D070000}"/>
    <cellStyle name="Calculation 2 14 2 2 2 4 2" xfId="42268" xr:uid="{00000000-0005-0000-0000-00000E070000}"/>
    <cellStyle name="Calculation 2 14 2 2 2 5" xfId="18574" xr:uid="{00000000-0005-0000-0000-00000F070000}"/>
    <cellStyle name="Calculation 2 14 2 2 2 6" xfId="34417" xr:uid="{00000000-0005-0000-0000-000010070000}"/>
    <cellStyle name="Calculation 2 14 2 2 3" xfId="23755" xr:uid="{00000000-0005-0000-0000-000011070000}"/>
    <cellStyle name="Calculation 2 14 2 2 3 2" xfId="39386" xr:uid="{00000000-0005-0000-0000-000012070000}"/>
    <cellStyle name="Calculation 2 14 2 2 4" xfId="15389" xr:uid="{00000000-0005-0000-0000-000013070000}"/>
    <cellStyle name="Calculation 2 14 2 2 5" xfId="31653" xr:uid="{00000000-0005-0000-0000-000014070000}"/>
    <cellStyle name="Calculation 2 14 2 2 6" xfId="50372" xr:uid="{00000000-0005-0000-0000-000015070000}"/>
    <cellStyle name="Calculation 2 14 2 2 7" xfId="52158" xr:uid="{00000000-0005-0000-0000-000016070000}"/>
    <cellStyle name="Calculation 2 14 2 2 8" xfId="53253" xr:uid="{00000000-0005-0000-0000-000017070000}"/>
    <cellStyle name="Calculation 2 14 2 3" xfId="8764" xr:uid="{00000000-0005-0000-0000-000018070000}"/>
    <cellStyle name="Calculation 2 14 2 3 2" xfId="10153" xr:uid="{00000000-0005-0000-0000-000019070000}"/>
    <cellStyle name="Calculation 2 14 2 3 2 2" xfId="4952" xr:uid="{00000000-0005-0000-0000-00001A070000}"/>
    <cellStyle name="Calculation 2 14 2 3 2 2 2" xfId="23124" xr:uid="{00000000-0005-0000-0000-00001B070000}"/>
    <cellStyle name="Calculation 2 14 2 3 2 2 2 2" xfId="38755" xr:uid="{00000000-0005-0000-0000-00001C070000}"/>
    <cellStyle name="Calculation 2 14 2 3 2 2 3" xfId="14458" xr:uid="{00000000-0005-0000-0000-00001D070000}"/>
    <cellStyle name="Calculation 2 14 2 3 2 2 4" xfId="31145" xr:uid="{00000000-0005-0000-0000-00001E070000}"/>
    <cellStyle name="Calculation 2 14 2 3 2 3" xfId="27719" xr:uid="{00000000-0005-0000-0000-00001F070000}"/>
    <cellStyle name="Calculation 2 14 2 3 2 3 2" xfId="43349" xr:uid="{00000000-0005-0000-0000-000020070000}"/>
    <cellStyle name="Calculation 2 14 2 3 2 4" xfId="19655" xr:uid="{00000000-0005-0000-0000-000021070000}"/>
    <cellStyle name="Calculation 2 14 2 3 2 5" xfId="35498" xr:uid="{00000000-0005-0000-0000-000022070000}"/>
    <cellStyle name="Calculation 2 14 2 3 3" xfId="4473" xr:uid="{00000000-0005-0000-0000-000023070000}"/>
    <cellStyle name="Calculation 2 14 2 3 3 2" xfId="22645" xr:uid="{00000000-0005-0000-0000-000024070000}"/>
    <cellStyle name="Calculation 2 14 2 3 3 2 2" xfId="38276" xr:uid="{00000000-0005-0000-0000-000025070000}"/>
    <cellStyle name="Calculation 2 14 2 3 3 3" xfId="13979" xr:uid="{00000000-0005-0000-0000-000026070000}"/>
    <cellStyle name="Calculation 2 14 2 3 3 4" xfId="30666" xr:uid="{00000000-0005-0000-0000-000027070000}"/>
    <cellStyle name="Calculation 2 14 2 3 4" xfId="26330" xr:uid="{00000000-0005-0000-0000-000028070000}"/>
    <cellStyle name="Calculation 2 14 2 3 4 2" xfId="41960" xr:uid="{00000000-0005-0000-0000-000029070000}"/>
    <cellStyle name="Calculation 2 14 2 3 5" xfId="18266" xr:uid="{00000000-0005-0000-0000-00002A070000}"/>
    <cellStyle name="Calculation 2 14 2 3 6" xfId="34109" xr:uid="{00000000-0005-0000-0000-00002B070000}"/>
    <cellStyle name="Calculation 2 14 2 4" xfId="21887" xr:uid="{00000000-0005-0000-0000-00002C070000}"/>
    <cellStyle name="Calculation 2 14 2 4 2" xfId="37518" xr:uid="{00000000-0005-0000-0000-00002D070000}"/>
    <cellStyle name="Calculation 2 14 2 5" xfId="23849" xr:uid="{00000000-0005-0000-0000-00002E070000}"/>
    <cellStyle name="Calculation 2 14 2 5 2" xfId="39480" xr:uid="{00000000-0005-0000-0000-00002F070000}"/>
    <cellStyle name="Calculation 2 14 2 6" xfId="13014" xr:uid="{00000000-0005-0000-0000-000030070000}"/>
    <cellStyle name="Calculation 2 14 2 7" xfId="29988" xr:uid="{00000000-0005-0000-0000-000031070000}"/>
    <cellStyle name="Calculation 2 14 2 8" xfId="47714" xr:uid="{00000000-0005-0000-0000-000032070000}"/>
    <cellStyle name="Calculation 2 14 2 9" xfId="48403" xr:uid="{00000000-0005-0000-0000-000033070000}"/>
    <cellStyle name="Calculation 2 14 3" xfId="5235" xr:uid="{00000000-0005-0000-0000-000034070000}"/>
    <cellStyle name="Calculation 2 14 3 2" xfId="8351" xr:uid="{00000000-0005-0000-0000-000035070000}"/>
    <cellStyle name="Calculation 2 14 3 2 2" xfId="9740" xr:uid="{00000000-0005-0000-0000-000036070000}"/>
    <cellStyle name="Calculation 2 14 3 2 2 2" xfId="7307" xr:uid="{00000000-0005-0000-0000-000037070000}"/>
    <cellStyle name="Calculation 2 14 3 2 2 2 2" xfId="24874" xr:uid="{00000000-0005-0000-0000-000038070000}"/>
    <cellStyle name="Calculation 2 14 3 2 2 2 2 2" xfId="40504" xr:uid="{00000000-0005-0000-0000-000039070000}"/>
    <cellStyle name="Calculation 2 14 3 2 2 2 3" xfId="16810" xr:uid="{00000000-0005-0000-0000-00003A070000}"/>
    <cellStyle name="Calculation 2 14 3 2 2 2 4" xfId="32653" xr:uid="{00000000-0005-0000-0000-00003B070000}"/>
    <cellStyle name="Calculation 2 14 3 2 2 3" xfId="27306" xr:uid="{00000000-0005-0000-0000-00003C070000}"/>
    <cellStyle name="Calculation 2 14 3 2 2 3 2" xfId="42936" xr:uid="{00000000-0005-0000-0000-00003D070000}"/>
    <cellStyle name="Calculation 2 14 3 2 2 4" xfId="19242" xr:uid="{00000000-0005-0000-0000-00003E070000}"/>
    <cellStyle name="Calculation 2 14 3 2 2 5" xfId="35085" xr:uid="{00000000-0005-0000-0000-00003F070000}"/>
    <cellStyle name="Calculation 2 14 3 2 3" xfId="7406" xr:uid="{00000000-0005-0000-0000-000040070000}"/>
    <cellStyle name="Calculation 2 14 3 2 3 2" xfId="24973" xr:uid="{00000000-0005-0000-0000-000041070000}"/>
    <cellStyle name="Calculation 2 14 3 2 3 2 2" xfId="40603" xr:uid="{00000000-0005-0000-0000-000042070000}"/>
    <cellStyle name="Calculation 2 14 3 2 3 3" xfId="16909" xr:uid="{00000000-0005-0000-0000-000043070000}"/>
    <cellStyle name="Calculation 2 14 3 2 3 4" xfId="32752" xr:uid="{00000000-0005-0000-0000-000044070000}"/>
    <cellStyle name="Calculation 2 14 3 2 4" xfId="25917" xr:uid="{00000000-0005-0000-0000-000045070000}"/>
    <cellStyle name="Calculation 2 14 3 2 4 2" xfId="41547" xr:uid="{00000000-0005-0000-0000-000046070000}"/>
    <cellStyle name="Calculation 2 14 3 2 5" xfId="17853" xr:uid="{00000000-0005-0000-0000-000047070000}"/>
    <cellStyle name="Calculation 2 14 3 2 6" xfId="33696" xr:uid="{00000000-0005-0000-0000-000048070000}"/>
    <cellStyle name="Calculation 2 14 3 3" xfId="23313" xr:uid="{00000000-0005-0000-0000-000049070000}"/>
    <cellStyle name="Calculation 2 14 3 3 2" xfId="38944" xr:uid="{00000000-0005-0000-0000-00004A070000}"/>
    <cellStyle name="Calculation 2 14 3 4" xfId="14740" xr:uid="{00000000-0005-0000-0000-00004B070000}"/>
    <cellStyle name="Calculation 2 14 3 5" xfId="31291" xr:uid="{00000000-0005-0000-0000-00004C070000}"/>
    <cellStyle name="Calculation 2 14 3 6" xfId="49995" xr:uid="{00000000-0005-0000-0000-00004D070000}"/>
    <cellStyle name="Calculation 2 14 3 7" xfId="51793" xr:uid="{00000000-0005-0000-0000-00004E070000}"/>
    <cellStyle name="Calculation 2 14 3 8" xfId="52886" xr:uid="{00000000-0005-0000-0000-00004F070000}"/>
    <cellStyle name="Calculation 2 14 4" xfId="6712" xr:uid="{00000000-0005-0000-0000-000050070000}"/>
    <cellStyle name="Calculation 2 14 4 2" xfId="4558" xr:uid="{00000000-0005-0000-0000-000051070000}"/>
    <cellStyle name="Calculation 2 14 4 2 2" xfId="11324" xr:uid="{00000000-0005-0000-0000-000052070000}"/>
    <cellStyle name="Calculation 2 14 4 2 2 2" xfId="28890" xr:uid="{00000000-0005-0000-0000-000053070000}"/>
    <cellStyle name="Calculation 2 14 4 2 2 2 2" xfId="44520" xr:uid="{00000000-0005-0000-0000-000054070000}"/>
    <cellStyle name="Calculation 2 14 4 2 2 3" xfId="20826" xr:uid="{00000000-0005-0000-0000-000055070000}"/>
    <cellStyle name="Calculation 2 14 4 2 2 4" xfId="36669" xr:uid="{00000000-0005-0000-0000-000056070000}"/>
    <cellStyle name="Calculation 2 14 4 2 3" xfId="22730" xr:uid="{00000000-0005-0000-0000-000057070000}"/>
    <cellStyle name="Calculation 2 14 4 2 3 2" xfId="38361" xr:uid="{00000000-0005-0000-0000-000058070000}"/>
    <cellStyle name="Calculation 2 14 4 2 4" xfId="14064" xr:uid="{00000000-0005-0000-0000-000059070000}"/>
    <cellStyle name="Calculation 2 14 4 2 5" xfId="30751" xr:uid="{00000000-0005-0000-0000-00005A070000}"/>
    <cellStyle name="Calculation 2 14 4 3" xfId="5009" xr:uid="{00000000-0005-0000-0000-00005B070000}"/>
    <cellStyle name="Calculation 2 14 4 3 2" xfId="23181" xr:uid="{00000000-0005-0000-0000-00005C070000}"/>
    <cellStyle name="Calculation 2 14 4 3 2 2" xfId="38812" xr:uid="{00000000-0005-0000-0000-00005D070000}"/>
    <cellStyle name="Calculation 2 14 4 3 3" xfId="14515" xr:uid="{00000000-0005-0000-0000-00005E070000}"/>
    <cellStyle name="Calculation 2 14 4 3 4" xfId="31202" xr:uid="{00000000-0005-0000-0000-00005F070000}"/>
    <cellStyle name="Calculation 2 14 4 4" xfId="24375" xr:uid="{00000000-0005-0000-0000-000060070000}"/>
    <cellStyle name="Calculation 2 14 4 4 2" xfId="40006" xr:uid="{00000000-0005-0000-0000-000061070000}"/>
    <cellStyle name="Calculation 2 14 4 5" xfId="16216" xr:uid="{00000000-0005-0000-0000-000062070000}"/>
    <cellStyle name="Calculation 2 14 4 6" xfId="32194" xr:uid="{00000000-0005-0000-0000-000063070000}"/>
    <cellStyle name="Calculation 2 14 5" xfId="21439" xr:uid="{00000000-0005-0000-0000-000064070000}"/>
    <cellStyle name="Calculation 2 14 5 2" xfId="37070" xr:uid="{00000000-0005-0000-0000-000065070000}"/>
    <cellStyle name="Calculation 2 14 6" xfId="29289" xr:uid="{00000000-0005-0000-0000-000066070000}"/>
    <cellStyle name="Calculation 2 14 6 2" xfId="44919" xr:uid="{00000000-0005-0000-0000-000067070000}"/>
    <cellStyle name="Calculation 2 14 7" xfId="12361" xr:uid="{00000000-0005-0000-0000-000068070000}"/>
    <cellStyle name="Calculation 2 14 8" xfId="29622" xr:uid="{00000000-0005-0000-0000-000069070000}"/>
    <cellStyle name="Calculation 2 14 9" xfId="47786" xr:uid="{00000000-0005-0000-0000-00006A070000}"/>
    <cellStyle name="Calculation 2 15" xfId="3127" xr:uid="{00000000-0005-0000-0000-00006B070000}"/>
    <cellStyle name="Calculation 2 15 10" xfId="48240" xr:uid="{00000000-0005-0000-0000-00006C070000}"/>
    <cellStyle name="Calculation 2 15 11" xfId="49034" xr:uid="{00000000-0005-0000-0000-00006D070000}"/>
    <cellStyle name="Calculation 2 15 12" xfId="50943" xr:uid="{00000000-0005-0000-0000-00006E070000}"/>
    <cellStyle name="Calculation 2 15 13" xfId="48738" xr:uid="{00000000-0005-0000-0000-00006F070000}"/>
    <cellStyle name="Calculation 2 15 14" xfId="53626" xr:uid="{00000000-0005-0000-0000-000070070000}"/>
    <cellStyle name="Calculation 2 15 15" xfId="53677" xr:uid="{00000000-0005-0000-0000-000071070000}"/>
    <cellStyle name="Calculation 2 15 2" xfId="3781" xr:uid="{00000000-0005-0000-0000-000072070000}"/>
    <cellStyle name="Calculation 2 15 2 10" xfId="47239" xr:uid="{00000000-0005-0000-0000-000073070000}"/>
    <cellStyle name="Calculation 2 15 2 11" xfId="51304" xr:uid="{00000000-0005-0000-0000-000074070000}"/>
    <cellStyle name="Calculation 2 15 2 12" xfId="46169" xr:uid="{00000000-0005-0000-0000-000075070000}"/>
    <cellStyle name="Calculation 2 15 2 13" xfId="52671" xr:uid="{00000000-0005-0000-0000-000076070000}"/>
    <cellStyle name="Calculation 2 15 2 14" xfId="51604" xr:uid="{00000000-0005-0000-0000-000077070000}"/>
    <cellStyle name="Calculation 2 15 2 2" xfId="6156" xr:uid="{00000000-0005-0000-0000-000078070000}"/>
    <cellStyle name="Calculation 2 15 2 2 2" xfId="9168" xr:uid="{00000000-0005-0000-0000-000079070000}"/>
    <cellStyle name="Calculation 2 15 2 2 2 2" xfId="10557" xr:uid="{00000000-0005-0000-0000-00007A070000}"/>
    <cellStyle name="Calculation 2 15 2 2 2 2 2" xfId="11662" xr:uid="{00000000-0005-0000-0000-00007B070000}"/>
    <cellStyle name="Calculation 2 15 2 2 2 2 2 2" xfId="29228" xr:uid="{00000000-0005-0000-0000-00007C070000}"/>
    <cellStyle name="Calculation 2 15 2 2 2 2 2 2 2" xfId="44858" xr:uid="{00000000-0005-0000-0000-00007D070000}"/>
    <cellStyle name="Calculation 2 15 2 2 2 2 2 3" xfId="21164" xr:uid="{00000000-0005-0000-0000-00007E070000}"/>
    <cellStyle name="Calculation 2 15 2 2 2 2 2 4" xfId="37007" xr:uid="{00000000-0005-0000-0000-00007F070000}"/>
    <cellStyle name="Calculation 2 15 2 2 2 2 3" xfId="28123" xr:uid="{00000000-0005-0000-0000-000080070000}"/>
    <cellStyle name="Calculation 2 15 2 2 2 2 3 2" xfId="43753" xr:uid="{00000000-0005-0000-0000-000081070000}"/>
    <cellStyle name="Calculation 2 15 2 2 2 2 4" xfId="20059" xr:uid="{00000000-0005-0000-0000-000082070000}"/>
    <cellStyle name="Calculation 2 15 2 2 2 2 5" xfId="35902" xr:uid="{00000000-0005-0000-0000-000083070000}"/>
    <cellStyle name="Calculation 2 15 2 2 2 3" xfId="11430" xr:uid="{00000000-0005-0000-0000-000084070000}"/>
    <cellStyle name="Calculation 2 15 2 2 2 3 2" xfId="28996" xr:uid="{00000000-0005-0000-0000-000085070000}"/>
    <cellStyle name="Calculation 2 15 2 2 2 3 2 2" xfId="44626" xr:uid="{00000000-0005-0000-0000-000086070000}"/>
    <cellStyle name="Calculation 2 15 2 2 2 3 3" xfId="20932" xr:uid="{00000000-0005-0000-0000-000087070000}"/>
    <cellStyle name="Calculation 2 15 2 2 2 3 4" xfId="36775" xr:uid="{00000000-0005-0000-0000-000088070000}"/>
    <cellStyle name="Calculation 2 15 2 2 2 4" xfId="26734" xr:uid="{00000000-0005-0000-0000-000089070000}"/>
    <cellStyle name="Calculation 2 15 2 2 2 4 2" xfId="42364" xr:uid="{00000000-0005-0000-0000-00008A070000}"/>
    <cellStyle name="Calculation 2 15 2 2 2 5" xfId="18670" xr:uid="{00000000-0005-0000-0000-00008B070000}"/>
    <cellStyle name="Calculation 2 15 2 2 2 6" xfId="34513" xr:uid="{00000000-0005-0000-0000-00008C070000}"/>
    <cellStyle name="Calculation 2 15 2 2 3" xfId="23971" xr:uid="{00000000-0005-0000-0000-00008D070000}"/>
    <cellStyle name="Calculation 2 15 2 2 3 2" xfId="39602" xr:uid="{00000000-0005-0000-0000-00008E070000}"/>
    <cellStyle name="Calculation 2 15 2 2 4" xfId="15661" xr:uid="{00000000-0005-0000-0000-00008F070000}"/>
    <cellStyle name="Calculation 2 15 2 2 5" xfId="31850" xr:uid="{00000000-0005-0000-0000-000090070000}"/>
    <cellStyle name="Calculation 2 15 2 2 6" xfId="50569" xr:uid="{00000000-0005-0000-0000-000091070000}"/>
    <cellStyle name="Calculation 2 15 2 2 7" xfId="52355" xr:uid="{00000000-0005-0000-0000-000092070000}"/>
    <cellStyle name="Calculation 2 15 2 2 8" xfId="53450" xr:uid="{00000000-0005-0000-0000-000093070000}"/>
    <cellStyle name="Calculation 2 15 2 3" xfId="8562" xr:uid="{00000000-0005-0000-0000-000094070000}"/>
    <cellStyle name="Calculation 2 15 2 3 2" xfId="9951" xr:uid="{00000000-0005-0000-0000-000095070000}"/>
    <cellStyle name="Calculation 2 15 2 3 2 2" xfId="11073" xr:uid="{00000000-0005-0000-0000-000096070000}"/>
    <cellStyle name="Calculation 2 15 2 3 2 2 2" xfId="28639" xr:uid="{00000000-0005-0000-0000-000097070000}"/>
    <cellStyle name="Calculation 2 15 2 3 2 2 2 2" xfId="44269" xr:uid="{00000000-0005-0000-0000-000098070000}"/>
    <cellStyle name="Calculation 2 15 2 3 2 2 3" xfId="20575" xr:uid="{00000000-0005-0000-0000-000099070000}"/>
    <cellStyle name="Calculation 2 15 2 3 2 2 4" xfId="36418" xr:uid="{00000000-0005-0000-0000-00009A070000}"/>
    <cellStyle name="Calculation 2 15 2 3 2 3" xfId="27517" xr:uid="{00000000-0005-0000-0000-00009B070000}"/>
    <cellStyle name="Calculation 2 15 2 3 2 3 2" xfId="43147" xr:uid="{00000000-0005-0000-0000-00009C070000}"/>
    <cellStyle name="Calculation 2 15 2 3 2 4" xfId="19453" xr:uid="{00000000-0005-0000-0000-00009D070000}"/>
    <cellStyle name="Calculation 2 15 2 3 2 5" xfId="35296" xr:uid="{00000000-0005-0000-0000-00009E070000}"/>
    <cellStyle name="Calculation 2 15 2 3 3" xfId="7729" xr:uid="{00000000-0005-0000-0000-00009F070000}"/>
    <cellStyle name="Calculation 2 15 2 3 3 2" xfId="25295" xr:uid="{00000000-0005-0000-0000-0000A0070000}"/>
    <cellStyle name="Calculation 2 15 2 3 3 2 2" xfId="40925" xr:uid="{00000000-0005-0000-0000-0000A1070000}"/>
    <cellStyle name="Calculation 2 15 2 3 3 3" xfId="17231" xr:uid="{00000000-0005-0000-0000-0000A2070000}"/>
    <cellStyle name="Calculation 2 15 2 3 3 4" xfId="33074" xr:uid="{00000000-0005-0000-0000-0000A3070000}"/>
    <cellStyle name="Calculation 2 15 2 3 4" xfId="26128" xr:uid="{00000000-0005-0000-0000-0000A4070000}"/>
    <cellStyle name="Calculation 2 15 2 3 4 2" xfId="41758" xr:uid="{00000000-0005-0000-0000-0000A5070000}"/>
    <cellStyle name="Calculation 2 15 2 3 5" xfId="18064" xr:uid="{00000000-0005-0000-0000-0000A6070000}"/>
    <cellStyle name="Calculation 2 15 2 3 6" xfId="33907" xr:uid="{00000000-0005-0000-0000-0000A7070000}"/>
    <cellStyle name="Calculation 2 15 2 4" xfId="22103" xr:uid="{00000000-0005-0000-0000-0000A8070000}"/>
    <cellStyle name="Calculation 2 15 2 4 2" xfId="37734" xr:uid="{00000000-0005-0000-0000-0000A9070000}"/>
    <cellStyle name="Calculation 2 15 2 5" xfId="12193" xr:uid="{00000000-0005-0000-0000-0000AA070000}"/>
    <cellStyle name="Calculation 2 15 2 5 2" xfId="29456" xr:uid="{00000000-0005-0000-0000-0000AB070000}"/>
    <cellStyle name="Calculation 2 15 2 6" xfId="13286" xr:uid="{00000000-0005-0000-0000-0000AC070000}"/>
    <cellStyle name="Calculation 2 15 2 7" xfId="30185" xr:uid="{00000000-0005-0000-0000-0000AD070000}"/>
    <cellStyle name="Calculation 2 15 2 8" xfId="47481" xr:uid="{00000000-0005-0000-0000-0000AE070000}"/>
    <cellStyle name="Calculation 2 15 2 9" xfId="48600" xr:uid="{00000000-0005-0000-0000-0000AF070000}"/>
    <cellStyle name="Calculation 2 15 3" xfId="5502" xr:uid="{00000000-0005-0000-0000-0000B0070000}"/>
    <cellStyle name="Calculation 2 15 3 2" xfId="8853" xr:uid="{00000000-0005-0000-0000-0000B1070000}"/>
    <cellStyle name="Calculation 2 15 3 2 2" xfId="10242" xr:uid="{00000000-0005-0000-0000-0000B2070000}"/>
    <cellStyle name="Calculation 2 15 3 2 2 2" xfId="11480" xr:uid="{00000000-0005-0000-0000-0000B3070000}"/>
    <cellStyle name="Calculation 2 15 3 2 2 2 2" xfId="29046" xr:uid="{00000000-0005-0000-0000-0000B4070000}"/>
    <cellStyle name="Calculation 2 15 3 2 2 2 2 2" xfId="44676" xr:uid="{00000000-0005-0000-0000-0000B5070000}"/>
    <cellStyle name="Calculation 2 15 3 2 2 2 3" xfId="20982" xr:uid="{00000000-0005-0000-0000-0000B6070000}"/>
    <cellStyle name="Calculation 2 15 3 2 2 2 4" xfId="36825" xr:uid="{00000000-0005-0000-0000-0000B7070000}"/>
    <cellStyle name="Calculation 2 15 3 2 2 3" xfId="27808" xr:uid="{00000000-0005-0000-0000-0000B8070000}"/>
    <cellStyle name="Calculation 2 15 3 2 2 3 2" xfId="43438" xr:uid="{00000000-0005-0000-0000-0000B9070000}"/>
    <cellStyle name="Calculation 2 15 3 2 2 4" xfId="19744" xr:uid="{00000000-0005-0000-0000-0000BA070000}"/>
    <cellStyle name="Calculation 2 15 3 2 2 5" xfId="35587" xr:uid="{00000000-0005-0000-0000-0000BB070000}"/>
    <cellStyle name="Calculation 2 15 3 2 3" xfId="4814" xr:uid="{00000000-0005-0000-0000-0000BC070000}"/>
    <cellStyle name="Calculation 2 15 3 2 3 2" xfId="22986" xr:uid="{00000000-0005-0000-0000-0000BD070000}"/>
    <cellStyle name="Calculation 2 15 3 2 3 2 2" xfId="38617" xr:uid="{00000000-0005-0000-0000-0000BE070000}"/>
    <cellStyle name="Calculation 2 15 3 2 3 3" xfId="14320" xr:uid="{00000000-0005-0000-0000-0000BF070000}"/>
    <cellStyle name="Calculation 2 15 3 2 3 4" xfId="31007" xr:uid="{00000000-0005-0000-0000-0000C0070000}"/>
    <cellStyle name="Calculation 2 15 3 2 4" xfId="26419" xr:uid="{00000000-0005-0000-0000-0000C1070000}"/>
    <cellStyle name="Calculation 2 15 3 2 4 2" xfId="42049" xr:uid="{00000000-0005-0000-0000-0000C2070000}"/>
    <cellStyle name="Calculation 2 15 3 2 5" xfId="18355" xr:uid="{00000000-0005-0000-0000-0000C3070000}"/>
    <cellStyle name="Calculation 2 15 3 2 6" xfId="34198" xr:uid="{00000000-0005-0000-0000-0000C4070000}"/>
    <cellStyle name="Calculation 2 15 3 3" xfId="23524" xr:uid="{00000000-0005-0000-0000-0000C5070000}"/>
    <cellStyle name="Calculation 2 15 3 3 2" xfId="39155" xr:uid="{00000000-0005-0000-0000-0000C6070000}"/>
    <cellStyle name="Calculation 2 15 3 4" xfId="15007" xr:uid="{00000000-0005-0000-0000-0000C7070000}"/>
    <cellStyle name="Calculation 2 15 3 5" xfId="31483" xr:uid="{00000000-0005-0000-0000-0000C8070000}"/>
    <cellStyle name="Calculation 2 15 3 6" xfId="50209" xr:uid="{00000000-0005-0000-0000-0000C9070000}"/>
    <cellStyle name="Calculation 2 15 3 7" xfId="51995" xr:uid="{00000000-0005-0000-0000-0000CA070000}"/>
    <cellStyle name="Calculation 2 15 3 8" xfId="53090" xr:uid="{00000000-0005-0000-0000-0000CB070000}"/>
    <cellStyle name="Calculation 2 15 4" xfId="8441" xr:uid="{00000000-0005-0000-0000-0000CC070000}"/>
    <cellStyle name="Calculation 2 15 4 2" xfId="9830" xr:uid="{00000000-0005-0000-0000-0000CD070000}"/>
    <cellStyle name="Calculation 2 15 4 2 2" xfId="11306" xr:uid="{00000000-0005-0000-0000-0000CE070000}"/>
    <cellStyle name="Calculation 2 15 4 2 2 2" xfId="28872" xr:uid="{00000000-0005-0000-0000-0000CF070000}"/>
    <cellStyle name="Calculation 2 15 4 2 2 2 2" xfId="44502" xr:uid="{00000000-0005-0000-0000-0000D0070000}"/>
    <cellStyle name="Calculation 2 15 4 2 2 3" xfId="20808" xr:uid="{00000000-0005-0000-0000-0000D1070000}"/>
    <cellStyle name="Calculation 2 15 4 2 2 4" xfId="36651" xr:uid="{00000000-0005-0000-0000-0000D2070000}"/>
    <cellStyle name="Calculation 2 15 4 2 3" xfId="27396" xr:uid="{00000000-0005-0000-0000-0000D3070000}"/>
    <cellStyle name="Calculation 2 15 4 2 3 2" xfId="43026" xr:uid="{00000000-0005-0000-0000-0000D4070000}"/>
    <cellStyle name="Calculation 2 15 4 2 4" xfId="19332" xr:uid="{00000000-0005-0000-0000-0000D5070000}"/>
    <cellStyle name="Calculation 2 15 4 2 5" xfId="35175" xr:uid="{00000000-0005-0000-0000-0000D6070000}"/>
    <cellStyle name="Calculation 2 15 4 3" xfId="4878" xr:uid="{00000000-0005-0000-0000-0000D7070000}"/>
    <cellStyle name="Calculation 2 15 4 3 2" xfId="23050" xr:uid="{00000000-0005-0000-0000-0000D8070000}"/>
    <cellStyle name="Calculation 2 15 4 3 2 2" xfId="38681" xr:uid="{00000000-0005-0000-0000-0000D9070000}"/>
    <cellStyle name="Calculation 2 15 4 3 3" xfId="14384" xr:uid="{00000000-0005-0000-0000-0000DA070000}"/>
    <cellStyle name="Calculation 2 15 4 3 4" xfId="31071" xr:uid="{00000000-0005-0000-0000-0000DB070000}"/>
    <cellStyle name="Calculation 2 15 4 4" xfId="26007" xr:uid="{00000000-0005-0000-0000-0000DC070000}"/>
    <cellStyle name="Calculation 2 15 4 4 2" xfId="41637" xr:uid="{00000000-0005-0000-0000-0000DD070000}"/>
    <cellStyle name="Calculation 2 15 4 5" xfId="17943" xr:uid="{00000000-0005-0000-0000-0000DE070000}"/>
    <cellStyle name="Calculation 2 15 4 6" xfId="33786" xr:uid="{00000000-0005-0000-0000-0000DF070000}"/>
    <cellStyle name="Calculation 2 15 5" xfId="21656" xr:uid="{00000000-0005-0000-0000-0000E0070000}"/>
    <cellStyle name="Calculation 2 15 5 2" xfId="37287" xr:uid="{00000000-0005-0000-0000-0000E1070000}"/>
    <cellStyle name="Calculation 2 15 6" xfId="23237" xr:uid="{00000000-0005-0000-0000-0000E2070000}"/>
    <cellStyle name="Calculation 2 15 6 2" xfId="38868" xr:uid="{00000000-0005-0000-0000-0000E3070000}"/>
    <cellStyle name="Calculation 2 15 7" xfId="12633" xr:uid="{00000000-0005-0000-0000-0000E4070000}"/>
    <cellStyle name="Calculation 2 15 8" xfId="29819" xr:uid="{00000000-0005-0000-0000-0000E5070000}"/>
    <cellStyle name="Calculation 2 15 9" xfId="46996" xr:uid="{00000000-0005-0000-0000-0000E6070000}"/>
    <cellStyle name="Calculation 2 16" xfId="3290" xr:uid="{00000000-0005-0000-0000-0000E7070000}"/>
    <cellStyle name="Calculation 2 16 10" xfId="48326" xr:uid="{00000000-0005-0000-0000-0000E8070000}"/>
    <cellStyle name="Calculation 2 16 11" xfId="46315" xr:uid="{00000000-0005-0000-0000-0000E9070000}"/>
    <cellStyle name="Calculation 2 16 12" xfId="51029" xr:uid="{00000000-0005-0000-0000-0000EA070000}"/>
    <cellStyle name="Calculation 2 16 13" xfId="47897" xr:uid="{00000000-0005-0000-0000-0000EB070000}"/>
    <cellStyle name="Calculation 2 16 14" xfId="52622" xr:uid="{00000000-0005-0000-0000-0000EC070000}"/>
    <cellStyle name="Calculation 2 16 15" xfId="45786" xr:uid="{00000000-0005-0000-0000-0000ED070000}"/>
    <cellStyle name="Calculation 2 16 2" xfId="3943" xr:uid="{00000000-0005-0000-0000-0000EE070000}"/>
    <cellStyle name="Calculation 2 16 2 10" xfId="48919" xr:uid="{00000000-0005-0000-0000-0000EF070000}"/>
    <cellStyle name="Calculation 2 16 2 11" xfId="51390" xr:uid="{00000000-0005-0000-0000-0000F0070000}"/>
    <cellStyle name="Calculation 2 16 2 12" xfId="47259" xr:uid="{00000000-0005-0000-0000-0000F1070000}"/>
    <cellStyle name="Calculation 2 16 2 13" xfId="45816" xr:uid="{00000000-0005-0000-0000-0000F2070000}"/>
    <cellStyle name="Calculation 2 16 2 14" xfId="53800" xr:uid="{00000000-0005-0000-0000-0000F3070000}"/>
    <cellStyle name="Calculation 2 16 2 2" xfId="6318" xr:uid="{00000000-0005-0000-0000-0000F4070000}"/>
    <cellStyle name="Calculation 2 16 2 2 2" xfId="6865" xr:uid="{00000000-0005-0000-0000-0000F5070000}"/>
    <cellStyle name="Calculation 2 16 2 2 2 2" xfId="7636" xr:uid="{00000000-0005-0000-0000-0000F6070000}"/>
    <cellStyle name="Calculation 2 16 2 2 2 2 2" xfId="4838" xr:uid="{00000000-0005-0000-0000-0000F7070000}"/>
    <cellStyle name="Calculation 2 16 2 2 2 2 2 2" xfId="23010" xr:uid="{00000000-0005-0000-0000-0000F8070000}"/>
    <cellStyle name="Calculation 2 16 2 2 2 2 2 2 2" xfId="38641" xr:uid="{00000000-0005-0000-0000-0000F9070000}"/>
    <cellStyle name="Calculation 2 16 2 2 2 2 2 3" xfId="14344" xr:uid="{00000000-0005-0000-0000-0000FA070000}"/>
    <cellStyle name="Calculation 2 16 2 2 2 2 2 4" xfId="31031" xr:uid="{00000000-0005-0000-0000-0000FB070000}"/>
    <cellStyle name="Calculation 2 16 2 2 2 2 3" xfId="25202" xr:uid="{00000000-0005-0000-0000-0000FC070000}"/>
    <cellStyle name="Calculation 2 16 2 2 2 2 3 2" xfId="40832" xr:uid="{00000000-0005-0000-0000-0000FD070000}"/>
    <cellStyle name="Calculation 2 16 2 2 2 2 4" xfId="17138" xr:uid="{00000000-0005-0000-0000-0000FE070000}"/>
    <cellStyle name="Calculation 2 16 2 2 2 2 5" xfId="32981" xr:uid="{00000000-0005-0000-0000-0000FF070000}"/>
    <cellStyle name="Calculation 2 16 2 2 2 3" xfId="4328" xr:uid="{00000000-0005-0000-0000-000000080000}"/>
    <cellStyle name="Calculation 2 16 2 2 2 3 2" xfId="22539" xr:uid="{00000000-0005-0000-0000-000001080000}"/>
    <cellStyle name="Calculation 2 16 2 2 2 3 2 2" xfId="38170" xr:uid="{00000000-0005-0000-0000-000002080000}"/>
    <cellStyle name="Calculation 2 16 2 2 2 3 3" xfId="13834" xr:uid="{00000000-0005-0000-0000-000003080000}"/>
    <cellStyle name="Calculation 2 16 2 2 2 3 4" xfId="30579" xr:uid="{00000000-0005-0000-0000-000004080000}"/>
    <cellStyle name="Calculation 2 16 2 2 2 4" xfId="24528" xr:uid="{00000000-0005-0000-0000-000005080000}"/>
    <cellStyle name="Calculation 2 16 2 2 2 4 2" xfId="40159" xr:uid="{00000000-0005-0000-0000-000006080000}"/>
    <cellStyle name="Calculation 2 16 2 2 2 5" xfId="16369" xr:uid="{00000000-0005-0000-0000-000007080000}"/>
    <cellStyle name="Calculation 2 16 2 2 2 6" xfId="32347" xr:uid="{00000000-0005-0000-0000-000008080000}"/>
    <cellStyle name="Calculation 2 16 2 2 3" xfId="24077" xr:uid="{00000000-0005-0000-0000-000009080000}"/>
    <cellStyle name="Calculation 2 16 2 2 3 2" xfId="39708" xr:uid="{00000000-0005-0000-0000-00000A080000}"/>
    <cellStyle name="Calculation 2 16 2 2 4" xfId="15823" xr:uid="{00000000-0005-0000-0000-00000B080000}"/>
    <cellStyle name="Calculation 2 16 2 2 5" xfId="31936" xr:uid="{00000000-0005-0000-0000-00000C080000}"/>
    <cellStyle name="Calculation 2 16 2 2 6" xfId="50655" xr:uid="{00000000-0005-0000-0000-00000D080000}"/>
    <cellStyle name="Calculation 2 16 2 2 7" xfId="52441" xr:uid="{00000000-0005-0000-0000-00000E080000}"/>
    <cellStyle name="Calculation 2 16 2 2 8" xfId="53536" xr:uid="{00000000-0005-0000-0000-00000F080000}"/>
    <cellStyle name="Calculation 2 16 2 3" xfId="8894" xr:uid="{00000000-0005-0000-0000-000010080000}"/>
    <cellStyle name="Calculation 2 16 2 3 2" xfId="10283" xr:uid="{00000000-0005-0000-0000-000011080000}"/>
    <cellStyle name="Calculation 2 16 2 3 2 2" xfId="11190" xr:uid="{00000000-0005-0000-0000-000012080000}"/>
    <cellStyle name="Calculation 2 16 2 3 2 2 2" xfId="28756" xr:uid="{00000000-0005-0000-0000-000013080000}"/>
    <cellStyle name="Calculation 2 16 2 3 2 2 2 2" xfId="44386" xr:uid="{00000000-0005-0000-0000-000014080000}"/>
    <cellStyle name="Calculation 2 16 2 3 2 2 3" xfId="20692" xr:uid="{00000000-0005-0000-0000-000015080000}"/>
    <cellStyle name="Calculation 2 16 2 3 2 2 4" xfId="36535" xr:uid="{00000000-0005-0000-0000-000016080000}"/>
    <cellStyle name="Calculation 2 16 2 3 2 3" xfId="27849" xr:uid="{00000000-0005-0000-0000-000017080000}"/>
    <cellStyle name="Calculation 2 16 2 3 2 3 2" xfId="43479" xr:uid="{00000000-0005-0000-0000-000018080000}"/>
    <cellStyle name="Calculation 2 16 2 3 2 4" xfId="19785" xr:uid="{00000000-0005-0000-0000-000019080000}"/>
    <cellStyle name="Calculation 2 16 2 3 2 5" xfId="35628" xr:uid="{00000000-0005-0000-0000-00001A080000}"/>
    <cellStyle name="Calculation 2 16 2 3 3" xfId="11287" xr:uid="{00000000-0005-0000-0000-00001B080000}"/>
    <cellStyle name="Calculation 2 16 2 3 3 2" xfId="28853" xr:uid="{00000000-0005-0000-0000-00001C080000}"/>
    <cellStyle name="Calculation 2 16 2 3 3 2 2" xfId="44483" xr:uid="{00000000-0005-0000-0000-00001D080000}"/>
    <cellStyle name="Calculation 2 16 2 3 3 3" xfId="20789" xr:uid="{00000000-0005-0000-0000-00001E080000}"/>
    <cellStyle name="Calculation 2 16 2 3 3 4" xfId="36632" xr:uid="{00000000-0005-0000-0000-00001F080000}"/>
    <cellStyle name="Calculation 2 16 2 3 4" xfId="26460" xr:uid="{00000000-0005-0000-0000-000020080000}"/>
    <cellStyle name="Calculation 2 16 2 3 4 2" xfId="42090" xr:uid="{00000000-0005-0000-0000-000021080000}"/>
    <cellStyle name="Calculation 2 16 2 3 5" xfId="18396" xr:uid="{00000000-0005-0000-0000-000022080000}"/>
    <cellStyle name="Calculation 2 16 2 3 6" xfId="34239" xr:uid="{00000000-0005-0000-0000-000023080000}"/>
    <cellStyle name="Calculation 2 16 2 4" xfId="22209" xr:uid="{00000000-0005-0000-0000-000024080000}"/>
    <cellStyle name="Calculation 2 16 2 4 2" xfId="37840" xr:uid="{00000000-0005-0000-0000-000025080000}"/>
    <cellStyle name="Calculation 2 16 2 5" xfId="12275" xr:uid="{00000000-0005-0000-0000-000026080000}"/>
    <cellStyle name="Calculation 2 16 2 5 2" xfId="29538" xr:uid="{00000000-0005-0000-0000-000027080000}"/>
    <cellStyle name="Calculation 2 16 2 6" xfId="13448" xr:uid="{00000000-0005-0000-0000-000028080000}"/>
    <cellStyle name="Calculation 2 16 2 7" xfId="30271" xr:uid="{00000000-0005-0000-0000-000029080000}"/>
    <cellStyle name="Calculation 2 16 2 8" xfId="47305" xr:uid="{00000000-0005-0000-0000-00002A080000}"/>
    <cellStyle name="Calculation 2 16 2 9" xfId="48686" xr:uid="{00000000-0005-0000-0000-00002B080000}"/>
    <cellStyle name="Calculation 2 16 3" xfId="5665" xr:uid="{00000000-0005-0000-0000-00002C080000}"/>
    <cellStyle name="Calculation 2 16 3 2" xfId="9149" xr:uid="{00000000-0005-0000-0000-00002D080000}"/>
    <cellStyle name="Calculation 2 16 3 2 2" xfId="10538" xr:uid="{00000000-0005-0000-0000-00002E080000}"/>
    <cellStyle name="Calculation 2 16 3 2 2 2" xfId="7545" xr:uid="{00000000-0005-0000-0000-00002F080000}"/>
    <cellStyle name="Calculation 2 16 3 2 2 2 2" xfId="25111" xr:uid="{00000000-0005-0000-0000-000030080000}"/>
    <cellStyle name="Calculation 2 16 3 2 2 2 2 2" xfId="40741" xr:uid="{00000000-0005-0000-0000-000031080000}"/>
    <cellStyle name="Calculation 2 16 3 2 2 2 3" xfId="17047" xr:uid="{00000000-0005-0000-0000-000032080000}"/>
    <cellStyle name="Calculation 2 16 3 2 2 2 4" xfId="32890" xr:uid="{00000000-0005-0000-0000-000033080000}"/>
    <cellStyle name="Calculation 2 16 3 2 2 3" xfId="28104" xr:uid="{00000000-0005-0000-0000-000034080000}"/>
    <cellStyle name="Calculation 2 16 3 2 2 3 2" xfId="43734" xr:uid="{00000000-0005-0000-0000-000035080000}"/>
    <cellStyle name="Calculation 2 16 3 2 2 4" xfId="20040" xr:uid="{00000000-0005-0000-0000-000036080000}"/>
    <cellStyle name="Calculation 2 16 3 2 2 5" xfId="35883" xr:uid="{00000000-0005-0000-0000-000037080000}"/>
    <cellStyle name="Calculation 2 16 3 2 3" xfId="11371" xr:uid="{00000000-0005-0000-0000-000038080000}"/>
    <cellStyle name="Calculation 2 16 3 2 3 2" xfId="28937" xr:uid="{00000000-0005-0000-0000-000039080000}"/>
    <cellStyle name="Calculation 2 16 3 2 3 2 2" xfId="44567" xr:uid="{00000000-0005-0000-0000-00003A080000}"/>
    <cellStyle name="Calculation 2 16 3 2 3 3" xfId="20873" xr:uid="{00000000-0005-0000-0000-00003B080000}"/>
    <cellStyle name="Calculation 2 16 3 2 3 4" xfId="36716" xr:uid="{00000000-0005-0000-0000-00003C080000}"/>
    <cellStyle name="Calculation 2 16 3 2 4" xfId="26715" xr:uid="{00000000-0005-0000-0000-00003D080000}"/>
    <cellStyle name="Calculation 2 16 3 2 4 2" xfId="42345" xr:uid="{00000000-0005-0000-0000-00003E080000}"/>
    <cellStyle name="Calculation 2 16 3 2 5" xfId="18651" xr:uid="{00000000-0005-0000-0000-00003F080000}"/>
    <cellStyle name="Calculation 2 16 3 2 6" xfId="34494" xr:uid="{00000000-0005-0000-0000-000040080000}"/>
    <cellStyle name="Calculation 2 16 3 3" xfId="23629" xr:uid="{00000000-0005-0000-0000-000041080000}"/>
    <cellStyle name="Calculation 2 16 3 3 2" xfId="39260" xr:uid="{00000000-0005-0000-0000-000042080000}"/>
    <cellStyle name="Calculation 2 16 3 4" xfId="15170" xr:uid="{00000000-0005-0000-0000-000043080000}"/>
    <cellStyle name="Calculation 2 16 3 5" xfId="31570" xr:uid="{00000000-0005-0000-0000-000044080000}"/>
    <cellStyle name="Calculation 2 16 3 6" xfId="50295" xr:uid="{00000000-0005-0000-0000-000045080000}"/>
    <cellStyle name="Calculation 2 16 3 7" xfId="52081" xr:uid="{00000000-0005-0000-0000-000046080000}"/>
    <cellStyle name="Calculation 2 16 3 8" xfId="53176" xr:uid="{00000000-0005-0000-0000-000047080000}"/>
    <cellStyle name="Calculation 2 16 4" xfId="9138" xr:uid="{00000000-0005-0000-0000-000048080000}"/>
    <cellStyle name="Calculation 2 16 4 2" xfId="10527" xr:uid="{00000000-0005-0000-0000-000049080000}"/>
    <cellStyle name="Calculation 2 16 4 2 2" xfId="7489" xr:uid="{00000000-0005-0000-0000-00004A080000}"/>
    <cellStyle name="Calculation 2 16 4 2 2 2" xfId="25055" xr:uid="{00000000-0005-0000-0000-00004B080000}"/>
    <cellStyle name="Calculation 2 16 4 2 2 2 2" xfId="40685" xr:uid="{00000000-0005-0000-0000-00004C080000}"/>
    <cellStyle name="Calculation 2 16 4 2 2 3" xfId="16991" xr:uid="{00000000-0005-0000-0000-00004D080000}"/>
    <cellStyle name="Calculation 2 16 4 2 2 4" xfId="32834" xr:uid="{00000000-0005-0000-0000-00004E080000}"/>
    <cellStyle name="Calculation 2 16 4 2 3" xfId="28093" xr:uid="{00000000-0005-0000-0000-00004F080000}"/>
    <cellStyle name="Calculation 2 16 4 2 3 2" xfId="43723" xr:uid="{00000000-0005-0000-0000-000050080000}"/>
    <cellStyle name="Calculation 2 16 4 2 4" xfId="20029" xr:uid="{00000000-0005-0000-0000-000051080000}"/>
    <cellStyle name="Calculation 2 16 4 2 5" xfId="35872" xr:uid="{00000000-0005-0000-0000-000052080000}"/>
    <cellStyle name="Calculation 2 16 4 3" xfId="11638" xr:uid="{00000000-0005-0000-0000-000053080000}"/>
    <cellStyle name="Calculation 2 16 4 3 2" xfId="29204" xr:uid="{00000000-0005-0000-0000-000054080000}"/>
    <cellStyle name="Calculation 2 16 4 3 2 2" xfId="44834" xr:uid="{00000000-0005-0000-0000-000055080000}"/>
    <cellStyle name="Calculation 2 16 4 3 3" xfId="21140" xr:uid="{00000000-0005-0000-0000-000056080000}"/>
    <cellStyle name="Calculation 2 16 4 3 4" xfId="36983" xr:uid="{00000000-0005-0000-0000-000057080000}"/>
    <cellStyle name="Calculation 2 16 4 4" xfId="26704" xr:uid="{00000000-0005-0000-0000-000058080000}"/>
    <cellStyle name="Calculation 2 16 4 4 2" xfId="42334" xr:uid="{00000000-0005-0000-0000-000059080000}"/>
    <cellStyle name="Calculation 2 16 4 5" xfId="18640" xr:uid="{00000000-0005-0000-0000-00005A080000}"/>
    <cellStyle name="Calculation 2 16 4 6" xfId="34483" xr:uid="{00000000-0005-0000-0000-00005B080000}"/>
    <cellStyle name="Calculation 2 16 5" xfId="21763" xr:uid="{00000000-0005-0000-0000-00005C080000}"/>
    <cellStyle name="Calculation 2 16 5 2" xfId="37394" xr:uid="{00000000-0005-0000-0000-00005D080000}"/>
    <cellStyle name="Calculation 2 16 6" xfId="23700" xr:uid="{00000000-0005-0000-0000-00005E080000}"/>
    <cellStyle name="Calculation 2 16 6 2" xfId="39331" xr:uid="{00000000-0005-0000-0000-00005F080000}"/>
    <cellStyle name="Calculation 2 16 7" xfId="12795" xr:uid="{00000000-0005-0000-0000-000060080000}"/>
    <cellStyle name="Calculation 2 16 8" xfId="29905" xr:uid="{00000000-0005-0000-0000-000061080000}"/>
    <cellStyle name="Calculation 2 16 9" xfId="45029" xr:uid="{00000000-0005-0000-0000-000062080000}"/>
    <cellStyle name="Calculation 2 17" xfId="3367" xr:uid="{00000000-0005-0000-0000-000063080000}"/>
    <cellStyle name="Calculation 2 17 10" xfId="48327" xr:uid="{00000000-0005-0000-0000-000064080000}"/>
    <cellStyle name="Calculation 2 17 11" xfId="45241" xr:uid="{00000000-0005-0000-0000-000065080000}"/>
    <cellStyle name="Calculation 2 17 12" xfId="51030" xr:uid="{00000000-0005-0000-0000-000066080000}"/>
    <cellStyle name="Calculation 2 17 13" xfId="46377" xr:uid="{00000000-0005-0000-0000-000067080000}"/>
    <cellStyle name="Calculation 2 17 14" xfId="51747" xr:uid="{00000000-0005-0000-0000-000068080000}"/>
    <cellStyle name="Calculation 2 17 15" xfId="52715" xr:uid="{00000000-0005-0000-0000-000069080000}"/>
    <cellStyle name="Calculation 2 17 2" xfId="4020" xr:uid="{00000000-0005-0000-0000-00006A080000}"/>
    <cellStyle name="Calculation 2 17 2 10" xfId="49155" xr:uid="{00000000-0005-0000-0000-00006B080000}"/>
    <cellStyle name="Calculation 2 17 2 11" xfId="51391" xr:uid="{00000000-0005-0000-0000-00006C080000}"/>
    <cellStyle name="Calculation 2 17 2 12" xfId="46175" xr:uid="{00000000-0005-0000-0000-00006D080000}"/>
    <cellStyle name="Calculation 2 17 2 13" xfId="51623" xr:uid="{00000000-0005-0000-0000-00006E080000}"/>
    <cellStyle name="Calculation 2 17 2 14" xfId="45902" xr:uid="{00000000-0005-0000-0000-00006F080000}"/>
    <cellStyle name="Calculation 2 17 2 2" xfId="6395" xr:uid="{00000000-0005-0000-0000-000070080000}"/>
    <cellStyle name="Calculation 2 17 2 2 2" xfId="6868" xr:uid="{00000000-0005-0000-0000-000071080000}"/>
    <cellStyle name="Calculation 2 17 2 2 2 2" xfId="6940" xr:uid="{00000000-0005-0000-0000-000072080000}"/>
    <cellStyle name="Calculation 2 17 2 2 2 2 2" xfId="11413" xr:uid="{00000000-0005-0000-0000-000073080000}"/>
    <cellStyle name="Calculation 2 17 2 2 2 2 2 2" xfId="28979" xr:uid="{00000000-0005-0000-0000-000074080000}"/>
    <cellStyle name="Calculation 2 17 2 2 2 2 2 2 2" xfId="44609" xr:uid="{00000000-0005-0000-0000-000075080000}"/>
    <cellStyle name="Calculation 2 17 2 2 2 2 2 3" xfId="20915" xr:uid="{00000000-0005-0000-0000-000076080000}"/>
    <cellStyle name="Calculation 2 17 2 2 2 2 2 4" xfId="36758" xr:uid="{00000000-0005-0000-0000-000077080000}"/>
    <cellStyle name="Calculation 2 17 2 2 2 2 3" xfId="24603" xr:uid="{00000000-0005-0000-0000-000078080000}"/>
    <cellStyle name="Calculation 2 17 2 2 2 2 3 2" xfId="40234" xr:uid="{00000000-0005-0000-0000-000079080000}"/>
    <cellStyle name="Calculation 2 17 2 2 2 2 4" xfId="16444" xr:uid="{00000000-0005-0000-0000-00007A080000}"/>
    <cellStyle name="Calculation 2 17 2 2 2 2 5" xfId="32422" xr:uid="{00000000-0005-0000-0000-00007B080000}"/>
    <cellStyle name="Calculation 2 17 2 2 2 3" xfId="4332" xr:uid="{00000000-0005-0000-0000-00007C080000}"/>
    <cellStyle name="Calculation 2 17 2 2 2 3 2" xfId="22543" xr:uid="{00000000-0005-0000-0000-00007D080000}"/>
    <cellStyle name="Calculation 2 17 2 2 2 3 2 2" xfId="38174" xr:uid="{00000000-0005-0000-0000-00007E080000}"/>
    <cellStyle name="Calculation 2 17 2 2 2 3 3" xfId="13838" xr:uid="{00000000-0005-0000-0000-00007F080000}"/>
    <cellStyle name="Calculation 2 17 2 2 2 3 4" xfId="30583" xr:uid="{00000000-0005-0000-0000-000080080000}"/>
    <cellStyle name="Calculation 2 17 2 2 2 4" xfId="24531" xr:uid="{00000000-0005-0000-0000-000081080000}"/>
    <cellStyle name="Calculation 2 17 2 2 2 4 2" xfId="40162" xr:uid="{00000000-0005-0000-0000-000082080000}"/>
    <cellStyle name="Calculation 2 17 2 2 2 5" xfId="16372" xr:uid="{00000000-0005-0000-0000-000083080000}"/>
    <cellStyle name="Calculation 2 17 2 2 2 6" xfId="32350" xr:uid="{00000000-0005-0000-0000-000084080000}"/>
    <cellStyle name="Calculation 2 17 2 2 3" xfId="24098" xr:uid="{00000000-0005-0000-0000-000085080000}"/>
    <cellStyle name="Calculation 2 17 2 2 3 2" xfId="39729" xr:uid="{00000000-0005-0000-0000-000086080000}"/>
    <cellStyle name="Calculation 2 17 2 2 4" xfId="15900" xr:uid="{00000000-0005-0000-0000-000087080000}"/>
    <cellStyle name="Calculation 2 17 2 2 5" xfId="31937" xr:uid="{00000000-0005-0000-0000-000088080000}"/>
    <cellStyle name="Calculation 2 17 2 2 6" xfId="50656" xr:uid="{00000000-0005-0000-0000-000089080000}"/>
    <cellStyle name="Calculation 2 17 2 2 7" xfId="52442" xr:uid="{00000000-0005-0000-0000-00008A080000}"/>
    <cellStyle name="Calculation 2 17 2 2 8" xfId="53537" xr:uid="{00000000-0005-0000-0000-00008B080000}"/>
    <cellStyle name="Calculation 2 17 2 3" xfId="8736" xr:uid="{00000000-0005-0000-0000-00008C080000}"/>
    <cellStyle name="Calculation 2 17 2 3 2" xfId="10125" xr:uid="{00000000-0005-0000-0000-00008D080000}"/>
    <cellStyle name="Calculation 2 17 2 3 2 2" xfId="11432" xr:uid="{00000000-0005-0000-0000-00008E080000}"/>
    <cellStyle name="Calculation 2 17 2 3 2 2 2" xfId="28998" xr:uid="{00000000-0005-0000-0000-00008F080000}"/>
    <cellStyle name="Calculation 2 17 2 3 2 2 2 2" xfId="44628" xr:uid="{00000000-0005-0000-0000-000090080000}"/>
    <cellStyle name="Calculation 2 17 2 3 2 2 3" xfId="20934" xr:uid="{00000000-0005-0000-0000-000091080000}"/>
    <cellStyle name="Calculation 2 17 2 3 2 2 4" xfId="36777" xr:uid="{00000000-0005-0000-0000-000092080000}"/>
    <cellStyle name="Calculation 2 17 2 3 2 3" xfId="27691" xr:uid="{00000000-0005-0000-0000-000093080000}"/>
    <cellStyle name="Calculation 2 17 2 3 2 3 2" xfId="43321" xr:uid="{00000000-0005-0000-0000-000094080000}"/>
    <cellStyle name="Calculation 2 17 2 3 2 4" xfId="19627" xr:uid="{00000000-0005-0000-0000-000095080000}"/>
    <cellStyle name="Calculation 2 17 2 3 2 5" xfId="35470" xr:uid="{00000000-0005-0000-0000-000096080000}"/>
    <cellStyle name="Calculation 2 17 2 3 3" xfId="4918" xr:uid="{00000000-0005-0000-0000-000097080000}"/>
    <cellStyle name="Calculation 2 17 2 3 3 2" xfId="23090" xr:uid="{00000000-0005-0000-0000-000098080000}"/>
    <cellStyle name="Calculation 2 17 2 3 3 2 2" xfId="38721" xr:uid="{00000000-0005-0000-0000-000099080000}"/>
    <cellStyle name="Calculation 2 17 2 3 3 3" xfId="14424" xr:uid="{00000000-0005-0000-0000-00009A080000}"/>
    <cellStyle name="Calculation 2 17 2 3 3 4" xfId="31111" xr:uid="{00000000-0005-0000-0000-00009B080000}"/>
    <cellStyle name="Calculation 2 17 2 3 4" xfId="26302" xr:uid="{00000000-0005-0000-0000-00009C080000}"/>
    <cellStyle name="Calculation 2 17 2 3 4 2" xfId="41932" xr:uid="{00000000-0005-0000-0000-00009D080000}"/>
    <cellStyle name="Calculation 2 17 2 3 5" xfId="18238" xr:uid="{00000000-0005-0000-0000-00009E080000}"/>
    <cellStyle name="Calculation 2 17 2 3 6" xfId="34081" xr:uid="{00000000-0005-0000-0000-00009F080000}"/>
    <cellStyle name="Calculation 2 17 2 4" xfId="22232" xr:uid="{00000000-0005-0000-0000-0000A0080000}"/>
    <cellStyle name="Calculation 2 17 2 4 2" xfId="37863" xr:uid="{00000000-0005-0000-0000-0000A1080000}"/>
    <cellStyle name="Calculation 2 17 2 5" xfId="21762" xr:uid="{00000000-0005-0000-0000-0000A2080000}"/>
    <cellStyle name="Calculation 2 17 2 5 2" xfId="37393" xr:uid="{00000000-0005-0000-0000-0000A3080000}"/>
    <cellStyle name="Calculation 2 17 2 6" xfId="13525" xr:uid="{00000000-0005-0000-0000-0000A4080000}"/>
    <cellStyle name="Calculation 2 17 2 7" xfId="30272" xr:uid="{00000000-0005-0000-0000-0000A5080000}"/>
    <cellStyle name="Calculation 2 17 2 8" xfId="47273" xr:uid="{00000000-0005-0000-0000-0000A6080000}"/>
    <cellStyle name="Calculation 2 17 2 9" xfId="48687" xr:uid="{00000000-0005-0000-0000-0000A7080000}"/>
    <cellStyle name="Calculation 2 17 3" xfId="5742" xr:uid="{00000000-0005-0000-0000-0000A8080000}"/>
    <cellStyle name="Calculation 2 17 3 2" xfId="6800" xr:uid="{00000000-0005-0000-0000-0000A9080000}"/>
    <cellStyle name="Calculation 2 17 3 2 2" xfId="7891" xr:uid="{00000000-0005-0000-0000-0000AA080000}"/>
    <cellStyle name="Calculation 2 17 3 2 2 2" xfId="6951" xr:uid="{00000000-0005-0000-0000-0000AB080000}"/>
    <cellStyle name="Calculation 2 17 3 2 2 2 2" xfId="24614" xr:uid="{00000000-0005-0000-0000-0000AC080000}"/>
    <cellStyle name="Calculation 2 17 3 2 2 2 2 2" xfId="40245" xr:uid="{00000000-0005-0000-0000-0000AD080000}"/>
    <cellStyle name="Calculation 2 17 3 2 2 2 3" xfId="16455" xr:uid="{00000000-0005-0000-0000-0000AE080000}"/>
    <cellStyle name="Calculation 2 17 3 2 2 2 4" xfId="32433" xr:uid="{00000000-0005-0000-0000-0000AF080000}"/>
    <cellStyle name="Calculation 2 17 3 2 2 3" xfId="25457" xr:uid="{00000000-0005-0000-0000-0000B0080000}"/>
    <cellStyle name="Calculation 2 17 3 2 2 3 2" xfId="41087" xr:uid="{00000000-0005-0000-0000-0000B1080000}"/>
    <cellStyle name="Calculation 2 17 3 2 2 4" xfId="17393" xr:uid="{00000000-0005-0000-0000-0000B2080000}"/>
    <cellStyle name="Calculation 2 17 3 2 2 5" xfId="33236" xr:uid="{00000000-0005-0000-0000-0000B3080000}"/>
    <cellStyle name="Calculation 2 17 3 2 3" xfId="4262" xr:uid="{00000000-0005-0000-0000-0000B4080000}"/>
    <cellStyle name="Calculation 2 17 3 2 3 2" xfId="22473" xr:uid="{00000000-0005-0000-0000-0000B5080000}"/>
    <cellStyle name="Calculation 2 17 3 2 3 2 2" xfId="38104" xr:uid="{00000000-0005-0000-0000-0000B6080000}"/>
    <cellStyle name="Calculation 2 17 3 2 3 3" xfId="13768" xr:uid="{00000000-0005-0000-0000-0000B7080000}"/>
    <cellStyle name="Calculation 2 17 3 2 3 4" xfId="30513" xr:uid="{00000000-0005-0000-0000-0000B8080000}"/>
    <cellStyle name="Calculation 2 17 3 2 4" xfId="24463" xr:uid="{00000000-0005-0000-0000-0000B9080000}"/>
    <cellStyle name="Calculation 2 17 3 2 4 2" xfId="40094" xr:uid="{00000000-0005-0000-0000-0000BA080000}"/>
    <cellStyle name="Calculation 2 17 3 2 5" xfId="16304" xr:uid="{00000000-0005-0000-0000-0000BB080000}"/>
    <cellStyle name="Calculation 2 17 3 2 6" xfId="32282" xr:uid="{00000000-0005-0000-0000-0000BC080000}"/>
    <cellStyle name="Calculation 2 17 3 3" xfId="23652" xr:uid="{00000000-0005-0000-0000-0000BD080000}"/>
    <cellStyle name="Calculation 2 17 3 3 2" xfId="39283" xr:uid="{00000000-0005-0000-0000-0000BE080000}"/>
    <cellStyle name="Calculation 2 17 3 4" xfId="15247" xr:uid="{00000000-0005-0000-0000-0000BF080000}"/>
    <cellStyle name="Calculation 2 17 3 5" xfId="31571" xr:uid="{00000000-0005-0000-0000-0000C0080000}"/>
    <cellStyle name="Calculation 2 17 3 6" xfId="50296" xr:uid="{00000000-0005-0000-0000-0000C1080000}"/>
    <cellStyle name="Calculation 2 17 3 7" xfId="52082" xr:uid="{00000000-0005-0000-0000-0000C2080000}"/>
    <cellStyle name="Calculation 2 17 3 8" xfId="53177" xr:uid="{00000000-0005-0000-0000-0000C3080000}"/>
    <cellStyle name="Calculation 2 17 4" xfId="6707" xr:uid="{00000000-0005-0000-0000-0000C4080000}"/>
    <cellStyle name="Calculation 2 17 4 2" xfId="4553" xr:uid="{00000000-0005-0000-0000-0000C5080000}"/>
    <cellStyle name="Calculation 2 17 4 2 2" xfId="10773" xr:uid="{00000000-0005-0000-0000-0000C6080000}"/>
    <cellStyle name="Calculation 2 17 4 2 2 2" xfId="28339" xr:uid="{00000000-0005-0000-0000-0000C7080000}"/>
    <cellStyle name="Calculation 2 17 4 2 2 2 2" xfId="43969" xr:uid="{00000000-0005-0000-0000-0000C8080000}"/>
    <cellStyle name="Calculation 2 17 4 2 2 3" xfId="20275" xr:uid="{00000000-0005-0000-0000-0000C9080000}"/>
    <cellStyle name="Calculation 2 17 4 2 2 4" xfId="36118" xr:uid="{00000000-0005-0000-0000-0000CA080000}"/>
    <cellStyle name="Calculation 2 17 4 2 3" xfId="22725" xr:uid="{00000000-0005-0000-0000-0000CB080000}"/>
    <cellStyle name="Calculation 2 17 4 2 3 2" xfId="38356" xr:uid="{00000000-0005-0000-0000-0000CC080000}"/>
    <cellStyle name="Calculation 2 17 4 2 4" xfId="14059" xr:uid="{00000000-0005-0000-0000-0000CD080000}"/>
    <cellStyle name="Calculation 2 17 4 2 5" xfId="30746" xr:uid="{00000000-0005-0000-0000-0000CE080000}"/>
    <cellStyle name="Calculation 2 17 4 3" xfId="4190" xr:uid="{00000000-0005-0000-0000-0000CF080000}"/>
    <cellStyle name="Calculation 2 17 4 3 2" xfId="22401" xr:uid="{00000000-0005-0000-0000-0000D0080000}"/>
    <cellStyle name="Calculation 2 17 4 3 2 2" xfId="38032" xr:uid="{00000000-0005-0000-0000-0000D1080000}"/>
    <cellStyle name="Calculation 2 17 4 3 3" xfId="13696" xr:uid="{00000000-0005-0000-0000-0000D2080000}"/>
    <cellStyle name="Calculation 2 17 4 3 4" xfId="30441" xr:uid="{00000000-0005-0000-0000-0000D3080000}"/>
    <cellStyle name="Calculation 2 17 4 4" xfId="24370" xr:uid="{00000000-0005-0000-0000-0000D4080000}"/>
    <cellStyle name="Calculation 2 17 4 4 2" xfId="40001" xr:uid="{00000000-0005-0000-0000-0000D5080000}"/>
    <cellStyle name="Calculation 2 17 4 5" xfId="16211" xr:uid="{00000000-0005-0000-0000-0000D6080000}"/>
    <cellStyle name="Calculation 2 17 4 6" xfId="32189" xr:uid="{00000000-0005-0000-0000-0000D7080000}"/>
    <cellStyle name="Calculation 2 17 5" xfId="21786" xr:uid="{00000000-0005-0000-0000-0000D8080000}"/>
    <cellStyle name="Calculation 2 17 5 2" xfId="37417" xr:uid="{00000000-0005-0000-0000-0000D9080000}"/>
    <cellStyle name="Calculation 2 17 6" xfId="21536" xr:uid="{00000000-0005-0000-0000-0000DA080000}"/>
    <cellStyle name="Calculation 2 17 6 2" xfId="37167" xr:uid="{00000000-0005-0000-0000-0000DB080000}"/>
    <cellStyle name="Calculation 2 17 7" xfId="12872" xr:uid="{00000000-0005-0000-0000-0000DC080000}"/>
    <cellStyle name="Calculation 2 17 8" xfId="29906" xr:uid="{00000000-0005-0000-0000-0000DD080000}"/>
    <cellStyle name="Calculation 2 17 9" xfId="47709" xr:uid="{00000000-0005-0000-0000-0000DE080000}"/>
    <cellStyle name="Calculation 2 18" xfId="3089" xr:uid="{00000000-0005-0000-0000-0000DF080000}"/>
    <cellStyle name="Calculation 2 18 10" xfId="48202" xr:uid="{00000000-0005-0000-0000-0000E0080000}"/>
    <cellStyle name="Calculation 2 18 11" xfId="48887" xr:uid="{00000000-0005-0000-0000-0000E1080000}"/>
    <cellStyle name="Calculation 2 18 12" xfId="50905" xr:uid="{00000000-0005-0000-0000-0000E2080000}"/>
    <cellStyle name="Calculation 2 18 13" xfId="45629" xr:uid="{00000000-0005-0000-0000-0000E3080000}"/>
    <cellStyle name="Calculation 2 18 14" xfId="52653" xr:uid="{00000000-0005-0000-0000-0000E4080000}"/>
    <cellStyle name="Calculation 2 18 15" xfId="45908" xr:uid="{00000000-0005-0000-0000-0000E5080000}"/>
    <cellStyle name="Calculation 2 18 2" xfId="3743" xr:uid="{00000000-0005-0000-0000-0000E6080000}"/>
    <cellStyle name="Calculation 2 18 2 10" xfId="47306" xr:uid="{00000000-0005-0000-0000-0000E7080000}"/>
    <cellStyle name="Calculation 2 18 2 11" xfId="51266" xr:uid="{00000000-0005-0000-0000-0000E8080000}"/>
    <cellStyle name="Calculation 2 18 2 12" xfId="47159" xr:uid="{00000000-0005-0000-0000-0000E9080000}"/>
    <cellStyle name="Calculation 2 18 2 13" xfId="51471" xr:uid="{00000000-0005-0000-0000-0000EA080000}"/>
    <cellStyle name="Calculation 2 18 2 14" xfId="49121" xr:uid="{00000000-0005-0000-0000-0000EB080000}"/>
    <cellStyle name="Calculation 2 18 2 2" xfId="6118" xr:uid="{00000000-0005-0000-0000-0000EC080000}"/>
    <cellStyle name="Calculation 2 18 2 2 2" xfId="6557" xr:uid="{00000000-0005-0000-0000-0000ED080000}"/>
    <cellStyle name="Calculation 2 18 2 2 2 2" xfId="7651" xr:uid="{00000000-0005-0000-0000-0000EE080000}"/>
    <cellStyle name="Calculation 2 18 2 2 2 2 2" xfId="11062" xr:uid="{00000000-0005-0000-0000-0000EF080000}"/>
    <cellStyle name="Calculation 2 18 2 2 2 2 2 2" xfId="28628" xr:uid="{00000000-0005-0000-0000-0000F0080000}"/>
    <cellStyle name="Calculation 2 18 2 2 2 2 2 2 2" xfId="44258" xr:uid="{00000000-0005-0000-0000-0000F1080000}"/>
    <cellStyle name="Calculation 2 18 2 2 2 2 2 3" xfId="20564" xr:uid="{00000000-0005-0000-0000-0000F2080000}"/>
    <cellStyle name="Calculation 2 18 2 2 2 2 2 4" xfId="36407" xr:uid="{00000000-0005-0000-0000-0000F3080000}"/>
    <cellStyle name="Calculation 2 18 2 2 2 2 3" xfId="25217" xr:uid="{00000000-0005-0000-0000-0000F4080000}"/>
    <cellStyle name="Calculation 2 18 2 2 2 2 3 2" xfId="40847" xr:uid="{00000000-0005-0000-0000-0000F5080000}"/>
    <cellStyle name="Calculation 2 18 2 2 2 2 4" xfId="17153" xr:uid="{00000000-0005-0000-0000-0000F6080000}"/>
    <cellStyle name="Calculation 2 18 2 2 2 2 5" xfId="32996" xr:uid="{00000000-0005-0000-0000-0000F7080000}"/>
    <cellStyle name="Calculation 2 18 2 2 2 3" xfId="11236" xr:uid="{00000000-0005-0000-0000-0000F8080000}"/>
    <cellStyle name="Calculation 2 18 2 2 2 3 2" xfId="28802" xr:uid="{00000000-0005-0000-0000-0000F9080000}"/>
    <cellStyle name="Calculation 2 18 2 2 2 3 2 2" xfId="44432" xr:uid="{00000000-0005-0000-0000-0000FA080000}"/>
    <cellStyle name="Calculation 2 18 2 2 2 3 3" xfId="20738" xr:uid="{00000000-0005-0000-0000-0000FB080000}"/>
    <cellStyle name="Calculation 2 18 2 2 2 3 4" xfId="36581" xr:uid="{00000000-0005-0000-0000-0000FC080000}"/>
    <cellStyle name="Calculation 2 18 2 2 2 4" xfId="24258" xr:uid="{00000000-0005-0000-0000-0000FD080000}"/>
    <cellStyle name="Calculation 2 18 2 2 2 4 2" xfId="39889" xr:uid="{00000000-0005-0000-0000-0000FE080000}"/>
    <cellStyle name="Calculation 2 18 2 2 2 5" xfId="16061" xr:uid="{00000000-0005-0000-0000-0000FF080000}"/>
    <cellStyle name="Calculation 2 18 2 2 2 6" xfId="32097" xr:uid="{00000000-0005-0000-0000-000000090000}"/>
    <cellStyle name="Calculation 2 18 2 2 3" xfId="23933" xr:uid="{00000000-0005-0000-0000-000001090000}"/>
    <cellStyle name="Calculation 2 18 2 2 3 2" xfId="39564" xr:uid="{00000000-0005-0000-0000-000002090000}"/>
    <cellStyle name="Calculation 2 18 2 2 4" xfId="15623" xr:uid="{00000000-0005-0000-0000-000003090000}"/>
    <cellStyle name="Calculation 2 18 2 2 5" xfId="31812" xr:uid="{00000000-0005-0000-0000-000004090000}"/>
    <cellStyle name="Calculation 2 18 2 2 6" xfId="50531" xr:uid="{00000000-0005-0000-0000-000005090000}"/>
    <cellStyle name="Calculation 2 18 2 2 7" xfId="52317" xr:uid="{00000000-0005-0000-0000-000006090000}"/>
    <cellStyle name="Calculation 2 18 2 2 8" xfId="53412" xr:uid="{00000000-0005-0000-0000-000007090000}"/>
    <cellStyle name="Calculation 2 18 2 3" xfId="6872" xr:uid="{00000000-0005-0000-0000-000008090000}"/>
    <cellStyle name="Calculation 2 18 2 3 2" xfId="7046" xr:uid="{00000000-0005-0000-0000-000009090000}"/>
    <cellStyle name="Calculation 2 18 2 3 2 2" xfId="10813" xr:uid="{00000000-0005-0000-0000-00000A090000}"/>
    <cellStyle name="Calculation 2 18 2 3 2 2 2" xfId="28379" xr:uid="{00000000-0005-0000-0000-00000B090000}"/>
    <cellStyle name="Calculation 2 18 2 3 2 2 2 2" xfId="44009" xr:uid="{00000000-0005-0000-0000-00000C090000}"/>
    <cellStyle name="Calculation 2 18 2 3 2 2 3" xfId="20315" xr:uid="{00000000-0005-0000-0000-00000D090000}"/>
    <cellStyle name="Calculation 2 18 2 3 2 2 4" xfId="36158" xr:uid="{00000000-0005-0000-0000-00000E090000}"/>
    <cellStyle name="Calculation 2 18 2 3 2 3" xfId="24690" xr:uid="{00000000-0005-0000-0000-00000F090000}"/>
    <cellStyle name="Calculation 2 18 2 3 2 3 2" xfId="40321" xr:uid="{00000000-0005-0000-0000-000010090000}"/>
    <cellStyle name="Calculation 2 18 2 3 2 4" xfId="16549" xr:uid="{00000000-0005-0000-0000-000011090000}"/>
    <cellStyle name="Calculation 2 18 2 3 2 5" xfId="32491" xr:uid="{00000000-0005-0000-0000-000012090000}"/>
    <cellStyle name="Calculation 2 18 2 3 3" xfId="4339" xr:uid="{00000000-0005-0000-0000-000013090000}"/>
    <cellStyle name="Calculation 2 18 2 3 3 2" xfId="22550" xr:uid="{00000000-0005-0000-0000-000014090000}"/>
    <cellStyle name="Calculation 2 18 2 3 3 2 2" xfId="38181" xr:uid="{00000000-0005-0000-0000-000015090000}"/>
    <cellStyle name="Calculation 2 18 2 3 3 3" xfId="13845" xr:uid="{00000000-0005-0000-0000-000016090000}"/>
    <cellStyle name="Calculation 2 18 2 3 3 4" xfId="30590" xr:uid="{00000000-0005-0000-0000-000017090000}"/>
    <cellStyle name="Calculation 2 18 2 3 4" xfId="24535" xr:uid="{00000000-0005-0000-0000-000018090000}"/>
    <cellStyle name="Calculation 2 18 2 3 4 2" xfId="40166" xr:uid="{00000000-0005-0000-0000-000019090000}"/>
    <cellStyle name="Calculation 2 18 2 3 5" xfId="16376" xr:uid="{00000000-0005-0000-0000-00001A090000}"/>
    <cellStyle name="Calculation 2 18 2 3 6" xfId="32354" xr:uid="{00000000-0005-0000-0000-00001B090000}"/>
    <cellStyle name="Calculation 2 18 2 4" xfId="22065" xr:uid="{00000000-0005-0000-0000-00001C090000}"/>
    <cellStyle name="Calculation 2 18 2 4 2" xfId="37696" xr:uid="{00000000-0005-0000-0000-00001D090000}"/>
    <cellStyle name="Calculation 2 18 2 5" xfId="12156" xr:uid="{00000000-0005-0000-0000-00001E090000}"/>
    <cellStyle name="Calculation 2 18 2 5 2" xfId="29419" xr:uid="{00000000-0005-0000-0000-00001F090000}"/>
    <cellStyle name="Calculation 2 18 2 6" xfId="13248" xr:uid="{00000000-0005-0000-0000-000020090000}"/>
    <cellStyle name="Calculation 2 18 2 7" xfId="30147" xr:uid="{00000000-0005-0000-0000-000021090000}"/>
    <cellStyle name="Calculation 2 18 2 8" xfId="45342" xr:uid="{00000000-0005-0000-0000-000022090000}"/>
    <cellStyle name="Calculation 2 18 2 9" xfId="48562" xr:uid="{00000000-0005-0000-0000-000023090000}"/>
    <cellStyle name="Calculation 2 18 3" xfId="5468" xr:uid="{00000000-0005-0000-0000-000024090000}"/>
    <cellStyle name="Calculation 2 18 3 2" xfId="8352" xr:uid="{00000000-0005-0000-0000-000025090000}"/>
    <cellStyle name="Calculation 2 18 3 2 2" xfId="9741" xr:uid="{00000000-0005-0000-0000-000026090000}"/>
    <cellStyle name="Calculation 2 18 3 2 2 2" xfId="6963" xr:uid="{00000000-0005-0000-0000-000027090000}"/>
    <cellStyle name="Calculation 2 18 3 2 2 2 2" xfId="24626" xr:uid="{00000000-0005-0000-0000-000028090000}"/>
    <cellStyle name="Calculation 2 18 3 2 2 2 2 2" xfId="40257" xr:uid="{00000000-0005-0000-0000-000029090000}"/>
    <cellStyle name="Calculation 2 18 3 2 2 2 3" xfId="16467" xr:uid="{00000000-0005-0000-0000-00002A090000}"/>
    <cellStyle name="Calculation 2 18 3 2 2 2 4" xfId="32445" xr:uid="{00000000-0005-0000-0000-00002B090000}"/>
    <cellStyle name="Calculation 2 18 3 2 2 3" xfId="27307" xr:uid="{00000000-0005-0000-0000-00002C090000}"/>
    <cellStyle name="Calculation 2 18 3 2 2 3 2" xfId="42937" xr:uid="{00000000-0005-0000-0000-00002D090000}"/>
    <cellStyle name="Calculation 2 18 3 2 2 4" xfId="19243" xr:uid="{00000000-0005-0000-0000-00002E090000}"/>
    <cellStyle name="Calculation 2 18 3 2 2 5" xfId="35086" xr:uid="{00000000-0005-0000-0000-00002F090000}"/>
    <cellStyle name="Calculation 2 18 3 2 3" xfId="7792" xr:uid="{00000000-0005-0000-0000-000030090000}"/>
    <cellStyle name="Calculation 2 18 3 2 3 2" xfId="25358" xr:uid="{00000000-0005-0000-0000-000031090000}"/>
    <cellStyle name="Calculation 2 18 3 2 3 2 2" xfId="40988" xr:uid="{00000000-0005-0000-0000-000032090000}"/>
    <cellStyle name="Calculation 2 18 3 2 3 3" xfId="17294" xr:uid="{00000000-0005-0000-0000-000033090000}"/>
    <cellStyle name="Calculation 2 18 3 2 3 4" xfId="33137" xr:uid="{00000000-0005-0000-0000-000034090000}"/>
    <cellStyle name="Calculation 2 18 3 2 4" xfId="25918" xr:uid="{00000000-0005-0000-0000-000035090000}"/>
    <cellStyle name="Calculation 2 18 3 2 4 2" xfId="41548" xr:uid="{00000000-0005-0000-0000-000036090000}"/>
    <cellStyle name="Calculation 2 18 3 2 5" xfId="17854" xr:uid="{00000000-0005-0000-0000-000037090000}"/>
    <cellStyle name="Calculation 2 18 3 2 6" xfId="33697" xr:uid="{00000000-0005-0000-0000-000038090000}"/>
    <cellStyle name="Calculation 2 18 3 3" xfId="23490" xr:uid="{00000000-0005-0000-0000-000039090000}"/>
    <cellStyle name="Calculation 2 18 3 3 2" xfId="39121" xr:uid="{00000000-0005-0000-0000-00003A090000}"/>
    <cellStyle name="Calculation 2 18 3 4" xfId="14973" xr:uid="{00000000-0005-0000-0000-00003B090000}"/>
    <cellStyle name="Calculation 2 18 3 5" xfId="31449" xr:uid="{00000000-0005-0000-0000-00003C090000}"/>
    <cellStyle name="Calculation 2 18 3 6" xfId="50171" xr:uid="{00000000-0005-0000-0000-00003D090000}"/>
    <cellStyle name="Calculation 2 18 3 7" xfId="51957" xr:uid="{00000000-0005-0000-0000-00003E090000}"/>
    <cellStyle name="Calculation 2 18 3 8" xfId="53052" xr:uid="{00000000-0005-0000-0000-00003F090000}"/>
    <cellStyle name="Calculation 2 18 4" xfId="8097" xr:uid="{00000000-0005-0000-0000-000040090000}"/>
    <cellStyle name="Calculation 2 18 4 2" xfId="9486" xr:uid="{00000000-0005-0000-0000-000041090000}"/>
    <cellStyle name="Calculation 2 18 4 2 2" xfId="4710" xr:uid="{00000000-0005-0000-0000-000042090000}"/>
    <cellStyle name="Calculation 2 18 4 2 2 2" xfId="22882" xr:uid="{00000000-0005-0000-0000-000043090000}"/>
    <cellStyle name="Calculation 2 18 4 2 2 2 2" xfId="38513" xr:uid="{00000000-0005-0000-0000-000044090000}"/>
    <cellStyle name="Calculation 2 18 4 2 2 3" xfId="14216" xr:uid="{00000000-0005-0000-0000-000045090000}"/>
    <cellStyle name="Calculation 2 18 4 2 2 4" xfId="30903" xr:uid="{00000000-0005-0000-0000-000046090000}"/>
    <cellStyle name="Calculation 2 18 4 2 3" xfId="27052" xr:uid="{00000000-0005-0000-0000-000047090000}"/>
    <cellStyle name="Calculation 2 18 4 2 3 2" xfId="42682" xr:uid="{00000000-0005-0000-0000-000048090000}"/>
    <cellStyle name="Calculation 2 18 4 2 4" xfId="18988" xr:uid="{00000000-0005-0000-0000-000049090000}"/>
    <cellStyle name="Calculation 2 18 4 2 5" xfId="34831" xr:uid="{00000000-0005-0000-0000-00004A090000}"/>
    <cellStyle name="Calculation 2 18 4 3" xfId="4842" xr:uid="{00000000-0005-0000-0000-00004B090000}"/>
    <cellStyle name="Calculation 2 18 4 3 2" xfId="23014" xr:uid="{00000000-0005-0000-0000-00004C090000}"/>
    <cellStyle name="Calculation 2 18 4 3 2 2" xfId="38645" xr:uid="{00000000-0005-0000-0000-00004D090000}"/>
    <cellStyle name="Calculation 2 18 4 3 3" xfId="14348" xr:uid="{00000000-0005-0000-0000-00004E090000}"/>
    <cellStyle name="Calculation 2 18 4 3 4" xfId="31035" xr:uid="{00000000-0005-0000-0000-00004F090000}"/>
    <cellStyle name="Calculation 2 18 4 4" xfId="25663" xr:uid="{00000000-0005-0000-0000-000050090000}"/>
    <cellStyle name="Calculation 2 18 4 4 2" xfId="41293" xr:uid="{00000000-0005-0000-0000-000051090000}"/>
    <cellStyle name="Calculation 2 18 4 5" xfId="17599" xr:uid="{00000000-0005-0000-0000-000052090000}"/>
    <cellStyle name="Calculation 2 18 4 6" xfId="33442" xr:uid="{00000000-0005-0000-0000-000053090000}"/>
    <cellStyle name="Calculation 2 18 5" xfId="21618" xr:uid="{00000000-0005-0000-0000-000054090000}"/>
    <cellStyle name="Calculation 2 18 5 2" xfId="37249" xr:uid="{00000000-0005-0000-0000-000055090000}"/>
    <cellStyle name="Calculation 2 18 6" xfId="23705" xr:uid="{00000000-0005-0000-0000-000056090000}"/>
    <cellStyle name="Calculation 2 18 6 2" xfId="39336" xr:uid="{00000000-0005-0000-0000-000057090000}"/>
    <cellStyle name="Calculation 2 18 7" xfId="12595" xr:uid="{00000000-0005-0000-0000-000058090000}"/>
    <cellStyle name="Calculation 2 18 8" xfId="29781" xr:uid="{00000000-0005-0000-0000-000059090000}"/>
    <cellStyle name="Calculation 2 18 9" xfId="48000" xr:uid="{00000000-0005-0000-0000-00005A090000}"/>
    <cellStyle name="Calculation 2 19" xfId="3371" xr:uid="{00000000-0005-0000-0000-00005B090000}"/>
    <cellStyle name="Calculation 2 19 10" xfId="48331" xr:uid="{00000000-0005-0000-0000-00005C090000}"/>
    <cellStyle name="Calculation 2 19 11" xfId="46754" xr:uid="{00000000-0005-0000-0000-00005D090000}"/>
    <cellStyle name="Calculation 2 19 12" xfId="51034" xr:uid="{00000000-0005-0000-0000-00005E090000}"/>
    <cellStyle name="Calculation 2 19 13" xfId="45155" xr:uid="{00000000-0005-0000-0000-00005F090000}"/>
    <cellStyle name="Calculation 2 19 14" xfId="52716" xr:uid="{00000000-0005-0000-0000-000060090000}"/>
    <cellStyle name="Calculation 2 19 15" xfId="52786" xr:uid="{00000000-0005-0000-0000-000061090000}"/>
    <cellStyle name="Calculation 2 19 2" xfId="4024" xr:uid="{00000000-0005-0000-0000-000062090000}"/>
    <cellStyle name="Calculation 2 19 2 10" xfId="49101" xr:uid="{00000000-0005-0000-0000-000063090000}"/>
    <cellStyle name="Calculation 2 19 2 11" xfId="51395" xr:uid="{00000000-0005-0000-0000-000064090000}"/>
    <cellStyle name="Calculation 2 19 2 12" xfId="45148" xr:uid="{00000000-0005-0000-0000-000065090000}"/>
    <cellStyle name="Calculation 2 19 2 13" xfId="45855" xr:uid="{00000000-0005-0000-0000-000066090000}"/>
    <cellStyle name="Calculation 2 19 2 14" xfId="47834" xr:uid="{00000000-0005-0000-0000-000067090000}"/>
    <cellStyle name="Calculation 2 19 2 2" xfId="6399" xr:uid="{00000000-0005-0000-0000-000068090000}"/>
    <cellStyle name="Calculation 2 19 2 2 2" xfId="6524" xr:uid="{00000000-0005-0000-0000-000069090000}"/>
    <cellStyle name="Calculation 2 19 2 2 2 2" xfId="4476" xr:uid="{00000000-0005-0000-0000-00006A090000}"/>
    <cellStyle name="Calculation 2 19 2 2 2 2 2" xfId="4338" xr:uid="{00000000-0005-0000-0000-00006B090000}"/>
    <cellStyle name="Calculation 2 19 2 2 2 2 2 2" xfId="22549" xr:uid="{00000000-0005-0000-0000-00006C090000}"/>
    <cellStyle name="Calculation 2 19 2 2 2 2 2 2 2" xfId="38180" xr:uid="{00000000-0005-0000-0000-00006D090000}"/>
    <cellStyle name="Calculation 2 19 2 2 2 2 2 3" xfId="13844" xr:uid="{00000000-0005-0000-0000-00006E090000}"/>
    <cellStyle name="Calculation 2 19 2 2 2 2 2 4" xfId="30589" xr:uid="{00000000-0005-0000-0000-00006F090000}"/>
    <cellStyle name="Calculation 2 19 2 2 2 2 3" xfId="22648" xr:uid="{00000000-0005-0000-0000-000070090000}"/>
    <cellStyle name="Calculation 2 19 2 2 2 2 3 2" xfId="38279" xr:uid="{00000000-0005-0000-0000-000071090000}"/>
    <cellStyle name="Calculation 2 19 2 2 2 2 4" xfId="13982" xr:uid="{00000000-0005-0000-0000-000072090000}"/>
    <cellStyle name="Calculation 2 19 2 2 2 2 5" xfId="30669" xr:uid="{00000000-0005-0000-0000-000073090000}"/>
    <cellStyle name="Calculation 2 19 2 2 2 3" xfId="7263" xr:uid="{00000000-0005-0000-0000-000074090000}"/>
    <cellStyle name="Calculation 2 19 2 2 2 3 2" xfId="24830" xr:uid="{00000000-0005-0000-0000-000075090000}"/>
    <cellStyle name="Calculation 2 19 2 2 2 3 2 2" xfId="40460" xr:uid="{00000000-0005-0000-0000-000076090000}"/>
    <cellStyle name="Calculation 2 19 2 2 2 3 3" xfId="16766" xr:uid="{00000000-0005-0000-0000-000077090000}"/>
    <cellStyle name="Calculation 2 19 2 2 2 3 4" xfId="32609" xr:uid="{00000000-0005-0000-0000-000078090000}"/>
    <cellStyle name="Calculation 2 19 2 2 2 4" xfId="24225" xr:uid="{00000000-0005-0000-0000-000079090000}"/>
    <cellStyle name="Calculation 2 19 2 2 2 4 2" xfId="39856" xr:uid="{00000000-0005-0000-0000-00007A090000}"/>
    <cellStyle name="Calculation 2 19 2 2 2 5" xfId="16028" xr:uid="{00000000-0005-0000-0000-00007B090000}"/>
    <cellStyle name="Calculation 2 19 2 2 2 6" xfId="32064" xr:uid="{00000000-0005-0000-0000-00007C090000}"/>
    <cellStyle name="Calculation 2 19 2 2 3" xfId="24102" xr:uid="{00000000-0005-0000-0000-00007D090000}"/>
    <cellStyle name="Calculation 2 19 2 2 3 2" xfId="39733" xr:uid="{00000000-0005-0000-0000-00007E090000}"/>
    <cellStyle name="Calculation 2 19 2 2 4" xfId="15904" xr:uid="{00000000-0005-0000-0000-00007F090000}"/>
    <cellStyle name="Calculation 2 19 2 2 5" xfId="31941" xr:uid="{00000000-0005-0000-0000-000080090000}"/>
    <cellStyle name="Calculation 2 19 2 2 6" xfId="50660" xr:uid="{00000000-0005-0000-0000-000081090000}"/>
    <cellStyle name="Calculation 2 19 2 2 7" xfId="52446" xr:uid="{00000000-0005-0000-0000-000082090000}"/>
    <cellStyle name="Calculation 2 19 2 2 8" xfId="53541" xr:uid="{00000000-0005-0000-0000-000083090000}"/>
    <cellStyle name="Calculation 2 19 2 3" xfId="9163" xr:uid="{00000000-0005-0000-0000-000084090000}"/>
    <cellStyle name="Calculation 2 19 2 3 2" xfId="10552" xr:uid="{00000000-0005-0000-0000-000085090000}"/>
    <cellStyle name="Calculation 2 19 2 3 2 2" xfId="11657" xr:uid="{00000000-0005-0000-0000-000086090000}"/>
    <cellStyle name="Calculation 2 19 2 3 2 2 2" xfId="29223" xr:uid="{00000000-0005-0000-0000-000087090000}"/>
    <cellStyle name="Calculation 2 19 2 3 2 2 2 2" xfId="44853" xr:uid="{00000000-0005-0000-0000-000088090000}"/>
    <cellStyle name="Calculation 2 19 2 3 2 2 3" xfId="21159" xr:uid="{00000000-0005-0000-0000-000089090000}"/>
    <cellStyle name="Calculation 2 19 2 3 2 2 4" xfId="37002" xr:uid="{00000000-0005-0000-0000-00008A090000}"/>
    <cellStyle name="Calculation 2 19 2 3 2 3" xfId="28118" xr:uid="{00000000-0005-0000-0000-00008B090000}"/>
    <cellStyle name="Calculation 2 19 2 3 2 3 2" xfId="43748" xr:uid="{00000000-0005-0000-0000-00008C090000}"/>
    <cellStyle name="Calculation 2 19 2 3 2 4" xfId="20054" xr:uid="{00000000-0005-0000-0000-00008D090000}"/>
    <cellStyle name="Calculation 2 19 2 3 2 5" xfId="35897" xr:uid="{00000000-0005-0000-0000-00008E090000}"/>
    <cellStyle name="Calculation 2 19 2 3 3" xfId="7755" xr:uid="{00000000-0005-0000-0000-00008F090000}"/>
    <cellStyle name="Calculation 2 19 2 3 3 2" xfId="25321" xr:uid="{00000000-0005-0000-0000-000090090000}"/>
    <cellStyle name="Calculation 2 19 2 3 3 2 2" xfId="40951" xr:uid="{00000000-0005-0000-0000-000091090000}"/>
    <cellStyle name="Calculation 2 19 2 3 3 3" xfId="17257" xr:uid="{00000000-0005-0000-0000-000092090000}"/>
    <cellStyle name="Calculation 2 19 2 3 3 4" xfId="33100" xr:uid="{00000000-0005-0000-0000-000093090000}"/>
    <cellStyle name="Calculation 2 19 2 3 4" xfId="26729" xr:uid="{00000000-0005-0000-0000-000094090000}"/>
    <cellStyle name="Calculation 2 19 2 3 4 2" xfId="42359" xr:uid="{00000000-0005-0000-0000-000095090000}"/>
    <cellStyle name="Calculation 2 19 2 3 5" xfId="18665" xr:uid="{00000000-0005-0000-0000-000096090000}"/>
    <cellStyle name="Calculation 2 19 2 3 6" xfId="34508" xr:uid="{00000000-0005-0000-0000-000097090000}"/>
    <cellStyle name="Calculation 2 19 2 4" xfId="22236" xr:uid="{00000000-0005-0000-0000-000098090000}"/>
    <cellStyle name="Calculation 2 19 2 4 2" xfId="37867" xr:uid="{00000000-0005-0000-0000-000099090000}"/>
    <cellStyle name="Calculation 2 19 2 5" xfId="12278" xr:uid="{00000000-0005-0000-0000-00009A090000}"/>
    <cellStyle name="Calculation 2 19 2 5 2" xfId="29541" xr:uid="{00000000-0005-0000-0000-00009B090000}"/>
    <cellStyle name="Calculation 2 19 2 6" xfId="13529" xr:uid="{00000000-0005-0000-0000-00009C090000}"/>
    <cellStyle name="Calculation 2 19 2 7" xfId="30276" xr:uid="{00000000-0005-0000-0000-00009D090000}"/>
    <cellStyle name="Calculation 2 19 2 8" xfId="45339" xr:uid="{00000000-0005-0000-0000-00009E090000}"/>
    <cellStyle name="Calculation 2 19 2 9" xfId="48691" xr:uid="{00000000-0005-0000-0000-00009F090000}"/>
    <cellStyle name="Calculation 2 19 3" xfId="5746" xr:uid="{00000000-0005-0000-0000-0000A0090000}"/>
    <cellStyle name="Calculation 2 19 3 2" xfId="6748" xr:uid="{00000000-0005-0000-0000-0000A1090000}"/>
    <cellStyle name="Calculation 2 19 3 2 2" xfId="7643" xr:uid="{00000000-0005-0000-0000-0000A2090000}"/>
    <cellStyle name="Calculation 2 19 3 2 2 2" xfId="7366" xr:uid="{00000000-0005-0000-0000-0000A3090000}"/>
    <cellStyle name="Calculation 2 19 3 2 2 2 2" xfId="24933" xr:uid="{00000000-0005-0000-0000-0000A4090000}"/>
    <cellStyle name="Calculation 2 19 3 2 2 2 2 2" xfId="40563" xr:uid="{00000000-0005-0000-0000-0000A5090000}"/>
    <cellStyle name="Calculation 2 19 3 2 2 2 3" xfId="16869" xr:uid="{00000000-0005-0000-0000-0000A6090000}"/>
    <cellStyle name="Calculation 2 19 3 2 2 2 4" xfId="32712" xr:uid="{00000000-0005-0000-0000-0000A7090000}"/>
    <cellStyle name="Calculation 2 19 3 2 2 3" xfId="25209" xr:uid="{00000000-0005-0000-0000-0000A8090000}"/>
    <cellStyle name="Calculation 2 19 3 2 2 3 2" xfId="40839" xr:uid="{00000000-0005-0000-0000-0000A9090000}"/>
    <cellStyle name="Calculation 2 19 3 2 2 4" xfId="17145" xr:uid="{00000000-0005-0000-0000-0000AA090000}"/>
    <cellStyle name="Calculation 2 19 3 2 2 5" xfId="32988" xr:uid="{00000000-0005-0000-0000-0000AB090000}"/>
    <cellStyle name="Calculation 2 19 3 2 3" xfId="4217" xr:uid="{00000000-0005-0000-0000-0000AC090000}"/>
    <cellStyle name="Calculation 2 19 3 2 3 2" xfId="22428" xr:uid="{00000000-0005-0000-0000-0000AD090000}"/>
    <cellStyle name="Calculation 2 19 3 2 3 2 2" xfId="38059" xr:uid="{00000000-0005-0000-0000-0000AE090000}"/>
    <cellStyle name="Calculation 2 19 3 2 3 3" xfId="13723" xr:uid="{00000000-0005-0000-0000-0000AF090000}"/>
    <cellStyle name="Calculation 2 19 3 2 3 4" xfId="30468" xr:uid="{00000000-0005-0000-0000-0000B0090000}"/>
    <cellStyle name="Calculation 2 19 3 2 4" xfId="24411" xr:uid="{00000000-0005-0000-0000-0000B1090000}"/>
    <cellStyle name="Calculation 2 19 3 2 4 2" xfId="40042" xr:uid="{00000000-0005-0000-0000-0000B2090000}"/>
    <cellStyle name="Calculation 2 19 3 2 5" xfId="16252" xr:uid="{00000000-0005-0000-0000-0000B3090000}"/>
    <cellStyle name="Calculation 2 19 3 2 6" xfId="32230" xr:uid="{00000000-0005-0000-0000-0000B4090000}"/>
    <cellStyle name="Calculation 2 19 3 3" xfId="23656" xr:uid="{00000000-0005-0000-0000-0000B5090000}"/>
    <cellStyle name="Calculation 2 19 3 3 2" xfId="39287" xr:uid="{00000000-0005-0000-0000-0000B6090000}"/>
    <cellStyle name="Calculation 2 19 3 4" xfId="15251" xr:uid="{00000000-0005-0000-0000-0000B7090000}"/>
    <cellStyle name="Calculation 2 19 3 5" xfId="31575" xr:uid="{00000000-0005-0000-0000-0000B8090000}"/>
    <cellStyle name="Calculation 2 19 3 6" xfId="50300" xr:uid="{00000000-0005-0000-0000-0000B9090000}"/>
    <cellStyle name="Calculation 2 19 3 7" xfId="52086" xr:uid="{00000000-0005-0000-0000-0000BA090000}"/>
    <cellStyle name="Calculation 2 19 3 8" xfId="53181" xr:uid="{00000000-0005-0000-0000-0000BB090000}"/>
    <cellStyle name="Calculation 2 19 4" xfId="8162" xr:uid="{00000000-0005-0000-0000-0000BC090000}"/>
    <cellStyle name="Calculation 2 19 4 2" xfId="9551" xr:uid="{00000000-0005-0000-0000-0000BD090000}"/>
    <cellStyle name="Calculation 2 19 4 2 2" xfId="9250" xr:uid="{00000000-0005-0000-0000-0000BE090000}"/>
    <cellStyle name="Calculation 2 19 4 2 2 2" xfId="26816" xr:uid="{00000000-0005-0000-0000-0000BF090000}"/>
    <cellStyle name="Calculation 2 19 4 2 2 2 2" xfId="42446" xr:uid="{00000000-0005-0000-0000-0000C0090000}"/>
    <cellStyle name="Calculation 2 19 4 2 2 3" xfId="18752" xr:uid="{00000000-0005-0000-0000-0000C1090000}"/>
    <cellStyle name="Calculation 2 19 4 2 2 4" xfId="34595" xr:uid="{00000000-0005-0000-0000-0000C2090000}"/>
    <cellStyle name="Calculation 2 19 4 2 3" xfId="27117" xr:uid="{00000000-0005-0000-0000-0000C3090000}"/>
    <cellStyle name="Calculation 2 19 4 2 3 2" xfId="42747" xr:uid="{00000000-0005-0000-0000-0000C4090000}"/>
    <cellStyle name="Calculation 2 19 4 2 4" xfId="19053" xr:uid="{00000000-0005-0000-0000-0000C5090000}"/>
    <cellStyle name="Calculation 2 19 4 2 5" xfId="34896" xr:uid="{00000000-0005-0000-0000-0000C6090000}"/>
    <cellStyle name="Calculation 2 19 4 3" xfId="9234" xr:uid="{00000000-0005-0000-0000-0000C7090000}"/>
    <cellStyle name="Calculation 2 19 4 3 2" xfId="26800" xr:uid="{00000000-0005-0000-0000-0000C8090000}"/>
    <cellStyle name="Calculation 2 19 4 3 2 2" xfId="42430" xr:uid="{00000000-0005-0000-0000-0000C9090000}"/>
    <cellStyle name="Calculation 2 19 4 3 3" xfId="18736" xr:uid="{00000000-0005-0000-0000-0000CA090000}"/>
    <cellStyle name="Calculation 2 19 4 3 4" xfId="34579" xr:uid="{00000000-0005-0000-0000-0000CB090000}"/>
    <cellStyle name="Calculation 2 19 4 4" xfId="25728" xr:uid="{00000000-0005-0000-0000-0000CC090000}"/>
    <cellStyle name="Calculation 2 19 4 4 2" xfId="41358" xr:uid="{00000000-0005-0000-0000-0000CD090000}"/>
    <cellStyle name="Calculation 2 19 4 5" xfId="17664" xr:uid="{00000000-0005-0000-0000-0000CE090000}"/>
    <cellStyle name="Calculation 2 19 4 6" xfId="33507" xr:uid="{00000000-0005-0000-0000-0000CF090000}"/>
    <cellStyle name="Calculation 2 19 5" xfId="21790" xr:uid="{00000000-0005-0000-0000-0000D0090000}"/>
    <cellStyle name="Calculation 2 19 5 2" xfId="37421" xr:uid="{00000000-0005-0000-0000-0000D1090000}"/>
    <cellStyle name="Calculation 2 19 6" xfId="24059" xr:uid="{00000000-0005-0000-0000-0000D2090000}"/>
    <cellStyle name="Calculation 2 19 6 2" xfId="39690" xr:uid="{00000000-0005-0000-0000-0000D3090000}"/>
    <cellStyle name="Calculation 2 19 7" xfId="12876" xr:uid="{00000000-0005-0000-0000-0000D4090000}"/>
    <cellStyle name="Calculation 2 19 8" xfId="29910" xr:uid="{00000000-0005-0000-0000-0000D5090000}"/>
    <cellStyle name="Calculation 2 19 9" xfId="47733" xr:uid="{00000000-0005-0000-0000-0000D6090000}"/>
    <cellStyle name="Calculation 2 2" xfId="3375" xr:uid="{00000000-0005-0000-0000-0000D7090000}"/>
    <cellStyle name="Calculation 2 2 10" xfId="47101" xr:uid="{00000000-0005-0000-0000-0000D8090000}"/>
    <cellStyle name="Calculation 2 2 11" xfId="45238" xr:uid="{00000000-0005-0000-0000-0000D9090000}"/>
    <cellStyle name="Calculation 2 2 12" xfId="48808" xr:uid="{00000000-0005-0000-0000-0000DA090000}"/>
    <cellStyle name="Calculation 2 2 13" xfId="51701" xr:uid="{00000000-0005-0000-0000-0000DB090000}"/>
    <cellStyle name="Calculation 2 2 14" xfId="51606" xr:uid="{00000000-0005-0000-0000-0000DC090000}"/>
    <cellStyle name="Calculation 2 2 15" xfId="47017" xr:uid="{00000000-0005-0000-0000-0000DD090000}"/>
    <cellStyle name="Calculation 2 2 2" xfId="4028" xr:uid="{00000000-0005-0000-0000-0000DE090000}"/>
    <cellStyle name="Calculation 2 2 2 10" xfId="49037" xr:uid="{00000000-0005-0000-0000-0000DF090000}"/>
    <cellStyle name="Calculation 2 2 2 11" xfId="51399" xr:uid="{00000000-0005-0000-0000-0000E0090000}"/>
    <cellStyle name="Calculation 2 2 2 12" xfId="45706" xr:uid="{00000000-0005-0000-0000-0000E1090000}"/>
    <cellStyle name="Calculation 2 2 2 13" xfId="53582" xr:uid="{00000000-0005-0000-0000-0000E2090000}"/>
    <cellStyle name="Calculation 2 2 2 14" xfId="52570" xr:uid="{00000000-0005-0000-0000-0000E3090000}"/>
    <cellStyle name="Calculation 2 2 2 2" xfId="6403" xr:uid="{00000000-0005-0000-0000-0000E4090000}"/>
    <cellStyle name="Calculation 2 2 2 2 2" xfId="6520" xr:uid="{00000000-0005-0000-0000-0000E5090000}"/>
    <cellStyle name="Calculation 2 2 2 2 2 2" xfId="7772" xr:uid="{00000000-0005-0000-0000-0000E6090000}"/>
    <cellStyle name="Calculation 2 2 2 2 2 2 2" xfId="10674" xr:uid="{00000000-0005-0000-0000-0000E7090000}"/>
    <cellStyle name="Calculation 2 2 2 2 2 2 2 2" xfId="28240" xr:uid="{00000000-0005-0000-0000-0000E8090000}"/>
    <cellStyle name="Calculation 2 2 2 2 2 2 2 2 2" xfId="43870" xr:uid="{00000000-0005-0000-0000-0000E9090000}"/>
    <cellStyle name="Calculation 2 2 2 2 2 2 2 3" xfId="20176" xr:uid="{00000000-0005-0000-0000-0000EA090000}"/>
    <cellStyle name="Calculation 2 2 2 2 2 2 2 4" xfId="36019" xr:uid="{00000000-0005-0000-0000-0000EB090000}"/>
    <cellStyle name="Calculation 2 2 2 2 2 2 3" xfId="25338" xr:uid="{00000000-0005-0000-0000-0000EC090000}"/>
    <cellStyle name="Calculation 2 2 2 2 2 2 3 2" xfId="40968" xr:uid="{00000000-0005-0000-0000-0000ED090000}"/>
    <cellStyle name="Calculation 2 2 2 2 2 2 4" xfId="17274" xr:uid="{00000000-0005-0000-0000-0000EE090000}"/>
    <cellStyle name="Calculation 2 2 2 2 2 2 5" xfId="33117" xr:uid="{00000000-0005-0000-0000-0000EF090000}"/>
    <cellStyle name="Calculation 2 2 2 2 2 3" xfId="11091" xr:uid="{00000000-0005-0000-0000-0000F0090000}"/>
    <cellStyle name="Calculation 2 2 2 2 2 3 2" xfId="28657" xr:uid="{00000000-0005-0000-0000-0000F1090000}"/>
    <cellStyle name="Calculation 2 2 2 2 2 3 2 2" xfId="44287" xr:uid="{00000000-0005-0000-0000-0000F2090000}"/>
    <cellStyle name="Calculation 2 2 2 2 2 3 3" xfId="20593" xr:uid="{00000000-0005-0000-0000-0000F3090000}"/>
    <cellStyle name="Calculation 2 2 2 2 2 3 4" xfId="36436" xr:uid="{00000000-0005-0000-0000-0000F4090000}"/>
    <cellStyle name="Calculation 2 2 2 2 2 4" xfId="24221" xr:uid="{00000000-0005-0000-0000-0000F5090000}"/>
    <cellStyle name="Calculation 2 2 2 2 2 4 2" xfId="39852" xr:uid="{00000000-0005-0000-0000-0000F6090000}"/>
    <cellStyle name="Calculation 2 2 2 2 2 5" xfId="16024" xr:uid="{00000000-0005-0000-0000-0000F7090000}"/>
    <cellStyle name="Calculation 2 2 2 2 2 6" xfId="32060" xr:uid="{00000000-0005-0000-0000-0000F8090000}"/>
    <cellStyle name="Calculation 2 2 2 2 3" xfId="24106" xr:uid="{00000000-0005-0000-0000-0000F9090000}"/>
    <cellStyle name="Calculation 2 2 2 2 3 2" xfId="39737" xr:uid="{00000000-0005-0000-0000-0000FA090000}"/>
    <cellStyle name="Calculation 2 2 2 2 4" xfId="15908" xr:uid="{00000000-0005-0000-0000-0000FB090000}"/>
    <cellStyle name="Calculation 2 2 2 2 5" xfId="31945" xr:uid="{00000000-0005-0000-0000-0000FC090000}"/>
    <cellStyle name="Calculation 2 2 2 2 6" xfId="50664" xr:uid="{00000000-0005-0000-0000-0000FD090000}"/>
    <cellStyle name="Calculation 2 2 2 2 7" xfId="52450" xr:uid="{00000000-0005-0000-0000-0000FE090000}"/>
    <cellStyle name="Calculation 2 2 2 2 8" xfId="53545" xr:uid="{00000000-0005-0000-0000-0000FF090000}"/>
    <cellStyle name="Calculation 2 2 2 3" xfId="6699" xr:uid="{00000000-0005-0000-0000-0000000A0000}"/>
    <cellStyle name="Calculation 2 2 2 3 2" xfId="4545" xr:uid="{00000000-0005-0000-0000-0000010A0000}"/>
    <cellStyle name="Calculation 2 2 2 3 2 2" xfId="11539" xr:uid="{00000000-0005-0000-0000-0000020A0000}"/>
    <cellStyle name="Calculation 2 2 2 3 2 2 2" xfId="29105" xr:uid="{00000000-0005-0000-0000-0000030A0000}"/>
    <cellStyle name="Calculation 2 2 2 3 2 2 2 2" xfId="44735" xr:uid="{00000000-0005-0000-0000-0000040A0000}"/>
    <cellStyle name="Calculation 2 2 2 3 2 2 3" xfId="21041" xr:uid="{00000000-0005-0000-0000-0000050A0000}"/>
    <cellStyle name="Calculation 2 2 2 3 2 2 4" xfId="36884" xr:uid="{00000000-0005-0000-0000-0000060A0000}"/>
    <cellStyle name="Calculation 2 2 2 3 2 3" xfId="22717" xr:uid="{00000000-0005-0000-0000-0000070A0000}"/>
    <cellStyle name="Calculation 2 2 2 3 2 3 2" xfId="38348" xr:uid="{00000000-0005-0000-0000-0000080A0000}"/>
    <cellStyle name="Calculation 2 2 2 3 2 4" xfId="14051" xr:uid="{00000000-0005-0000-0000-0000090A0000}"/>
    <cellStyle name="Calculation 2 2 2 3 2 5" xfId="30738" xr:uid="{00000000-0005-0000-0000-00000A0A0000}"/>
    <cellStyle name="Calculation 2 2 2 3 3" xfId="5033" xr:uid="{00000000-0005-0000-0000-00000B0A0000}"/>
    <cellStyle name="Calculation 2 2 2 3 3 2" xfId="23204" xr:uid="{00000000-0005-0000-0000-00000C0A0000}"/>
    <cellStyle name="Calculation 2 2 2 3 3 2 2" xfId="38835" xr:uid="{00000000-0005-0000-0000-00000D0A0000}"/>
    <cellStyle name="Calculation 2 2 2 3 3 3" xfId="14538" xr:uid="{00000000-0005-0000-0000-00000E0A0000}"/>
    <cellStyle name="Calculation 2 2 2 3 3 4" xfId="31225" xr:uid="{00000000-0005-0000-0000-00000F0A0000}"/>
    <cellStyle name="Calculation 2 2 2 3 4" xfId="24362" xr:uid="{00000000-0005-0000-0000-0000100A0000}"/>
    <cellStyle name="Calculation 2 2 2 3 4 2" xfId="39993" xr:uid="{00000000-0005-0000-0000-0000110A0000}"/>
    <cellStyle name="Calculation 2 2 2 3 5" xfId="16203" xr:uid="{00000000-0005-0000-0000-0000120A0000}"/>
    <cellStyle name="Calculation 2 2 2 3 6" xfId="32181" xr:uid="{00000000-0005-0000-0000-0000130A0000}"/>
    <cellStyle name="Calculation 2 2 2 4" xfId="22240" xr:uid="{00000000-0005-0000-0000-0000140A0000}"/>
    <cellStyle name="Calculation 2 2 2 4 2" xfId="37871" xr:uid="{00000000-0005-0000-0000-0000150A0000}"/>
    <cellStyle name="Calculation 2 2 2 5" xfId="12282" xr:uid="{00000000-0005-0000-0000-0000160A0000}"/>
    <cellStyle name="Calculation 2 2 2 5 2" xfId="29545" xr:uid="{00000000-0005-0000-0000-0000170A0000}"/>
    <cellStyle name="Calculation 2 2 2 6" xfId="13533" xr:uid="{00000000-0005-0000-0000-0000180A0000}"/>
    <cellStyle name="Calculation 2 2 2 7" xfId="30280" xr:uid="{00000000-0005-0000-0000-0000190A0000}"/>
    <cellStyle name="Calculation 2 2 2 8" xfId="45335" xr:uid="{00000000-0005-0000-0000-00001A0A0000}"/>
    <cellStyle name="Calculation 2 2 2 9" xfId="48695" xr:uid="{00000000-0005-0000-0000-00001B0A0000}"/>
    <cellStyle name="Calculation 2 2 3" xfId="5750" xr:uid="{00000000-0005-0000-0000-00001C0A0000}"/>
    <cellStyle name="Calculation 2 2 3 10" xfId="46334" xr:uid="{00000000-0005-0000-0000-00001D0A0000}"/>
    <cellStyle name="Calculation 2 2 3 11" xfId="44997" xr:uid="{00000000-0005-0000-0000-00001E0A0000}"/>
    <cellStyle name="Calculation 2 2 3 12" xfId="53594" xr:uid="{00000000-0005-0000-0000-00001F0A0000}"/>
    <cellStyle name="Calculation 2 2 3 2" xfId="6792" xr:uid="{00000000-0005-0000-0000-0000200A0000}"/>
    <cellStyle name="Calculation 2 2 3 2 2" xfId="7050" xr:uid="{00000000-0005-0000-0000-0000210A0000}"/>
    <cellStyle name="Calculation 2 2 3 2 2 2" xfId="4633" xr:uid="{00000000-0005-0000-0000-0000220A0000}"/>
    <cellStyle name="Calculation 2 2 3 2 2 2 2" xfId="22805" xr:uid="{00000000-0005-0000-0000-0000230A0000}"/>
    <cellStyle name="Calculation 2 2 3 2 2 2 2 2" xfId="38436" xr:uid="{00000000-0005-0000-0000-0000240A0000}"/>
    <cellStyle name="Calculation 2 2 3 2 2 2 3" xfId="14139" xr:uid="{00000000-0005-0000-0000-0000250A0000}"/>
    <cellStyle name="Calculation 2 2 3 2 2 2 4" xfId="30826" xr:uid="{00000000-0005-0000-0000-0000260A0000}"/>
    <cellStyle name="Calculation 2 2 3 2 2 3" xfId="24694" xr:uid="{00000000-0005-0000-0000-0000270A0000}"/>
    <cellStyle name="Calculation 2 2 3 2 2 3 2" xfId="40325" xr:uid="{00000000-0005-0000-0000-0000280A0000}"/>
    <cellStyle name="Calculation 2 2 3 2 2 4" xfId="16553" xr:uid="{00000000-0005-0000-0000-0000290A0000}"/>
    <cellStyle name="Calculation 2 2 3 2 2 5" xfId="32495" xr:uid="{00000000-0005-0000-0000-00002A0A0000}"/>
    <cellStyle name="Calculation 2 2 3 2 3" xfId="4254" xr:uid="{00000000-0005-0000-0000-00002B0A0000}"/>
    <cellStyle name="Calculation 2 2 3 2 3 2" xfId="22465" xr:uid="{00000000-0005-0000-0000-00002C0A0000}"/>
    <cellStyle name="Calculation 2 2 3 2 3 2 2" xfId="38096" xr:uid="{00000000-0005-0000-0000-00002D0A0000}"/>
    <cellStyle name="Calculation 2 2 3 2 3 3" xfId="13760" xr:uid="{00000000-0005-0000-0000-00002E0A0000}"/>
    <cellStyle name="Calculation 2 2 3 2 3 4" xfId="30505" xr:uid="{00000000-0005-0000-0000-00002F0A0000}"/>
    <cellStyle name="Calculation 2 2 3 2 4" xfId="24455" xr:uid="{00000000-0005-0000-0000-0000300A0000}"/>
    <cellStyle name="Calculation 2 2 3 2 4 2" xfId="40086" xr:uid="{00000000-0005-0000-0000-0000310A0000}"/>
    <cellStyle name="Calculation 2 2 3 2 5" xfId="16296" xr:uid="{00000000-0005-0000-0000-0000320A0000}"/>
    <cellStyle name="Calculation 2 2 3 2 6" xfId="32274" xr:uid="{00000000-0005-0000-0000-0000330A0000}"/>
    <cellStyle name="Calculation 2 2 3 2 7" xfId="50304" xr:uid="{00000000-0005-0000-0000-0000340A0000}"/>
    <cellStyle name="Calculation 2 2 3 2 8" xfId="52090" xr:uid="{00000000-0005-0000-0000-0000350A0000}"/>
    <cellStyle name="Calculation 2 2 3 2 9" xfId="53185" xr:uid="{00000000-0005-0000-0000-0000360A0000}"/>
    <cellStyle name="Calculation 2 2 3 3" xfId="23660" xr:uid="{00000000-0005-0000-0000-0000370A0000}"/>
    <cellStyle name="Calculation 2 2 3 3 2" xfId="39291" xr:uid="{00000000-0005-0000-0000-0000380A0000}"/>
    <cellStyle name="Calculation 2 2 3 4" xfId="15255" xr:uid="{00000000-0005-0000-0000-0000390A0000}"/>
    <cellStyle name="Calculation 2 2 3 5" xfId="31579" xr:uid="{00000000-0005-0000-0000-00003A0A0000}"/>
    <cellStyle name="Calculation 2 2 3 6" xfId="47717" xr:uid="{00000000-0005-0000-0000-00003B0A0000}"/>
    <cellStyle name="Calculation 2 2 3 7" xfId="48335" xr:uid="{00000000-0005-0000-0000-00003C0A0000}"/>
    <cellStyle name="Calculation 2 2 3 8" xfId="47245" xr:uid="{00000000-0005-0000-0000-00003D0A0000}"/>
    <cellStyle name="Calculation 2 2 3 9" xfId="51038" xr:uid="{00000000-0005-0000-0000-00003E0A0000}"/>
    <cellStyle name="Calculation 2 2 4" xfId="8869" xr:uid="{00000000-0005-0000-0000-00003F0A0000}"/>
    <cellStyle name="Calculation 2 2 4 2" xfId="10258" xr:uid="{00000000-0005-0000-0000-0000400A0000}"/>
    <cellStyle name="Calculation 2 2 4 2 2" xfId="4783" xr:uid="{00000000-0005-0000-0000-0000410A0000}"/>
    <cellStyle name="Calculation 2 2 4 2 2 2" xfId="22955" xr:uid="{00000000-0005-0000-0000-0000420A0000}"/>
    <cellStyle name="Calculation 2 2 4 2 2 2 2" xfId="38586" xr:uid="{00000000-0005-0000-0000-0000430A0000}"/>
    <cellStyle name="Calculation 2 2 4 2 2 3" xfId="14289" xr:uid="{00000000-0005-0000-0000-0000440A0000}"/>
    <cellStyle name="Calculation 2 2 4 2 2 4" xfId="30976" xr:uid="{00000000-0005-0000-0000-0000450A0000}"/>
    <cellStyle name="Calculation 2 2 4 2 3" xfId="27824" xr:uid="{00000000-0005-0000-0000-0000460A0000}"/>
    <cellStyle name="Calculation 2 2 4 2 3 2" xfId="43454" xr:uid="{00000000-0005-0000-0000-0000470A0000}"/>
    <cellStyle name="Calculation 2 2 4 2 4" xfId="19760" xr:uid="{00000000-0005-0000-0000-0000480A0000}"/>
    <cellStyle name="Calculation 2 2 4 2 5" xfId="35603" xr:uid="{00000000-0005-0000-0000-0000490A0000}"/>
    <cellStyle name="Calculation 2 2 4 3" xfId="11597" xr:uid="{00000000-0005-0000-0000-00004A0A0000}"/>
    <cellStyle name="Calculation 2 2 4 3 2" xfId="29163" xr:uid="{00000000-0005-0000-0000-00004B0A0000}"/>
    <cellStyle name="Calculation 2 2 4 3 2 2" xfId="44793" xr:uid="{00000000-0005-0000-0000-00004C0A0000}"/>
    <cellStyle name="Calculation 2 2 4 3 3" xfId="21099" xr:uid="{00000000-0005-0000-0000-00004D0A0000}"/>
    <cellStyle name="Calculation 2 2 4 3 4" xfId="36942" xr:uid="{00000000-0005-0000-0000-00004E0A0000}"/>
    <cellStyle name="Calculation 2 2 4 4" xfId="26435" xr:uid="{00000000-0005-0000-0000-00004F0A0000}"/>
    <cellStyle name="Calculation 2 2 4 4 2" xfId="42065" xr:uid="{00000000-0005-0000-0000-0000500A0000}"/>
    <cellStyle name="Calculation 2 2 4 5" xfId="18371" xr:uid="{00000000-0005-0000-0000-0000510A0000}"/>
    <cellStyle name="Calculation 2 2 4 6" xfId="34214" xr:uid="{00000000-0005-0000-0000-0000520A0000}"/>
    <cellStyle name="Calculation 2 2 4 7" xfId="49731" xr:uid="{00000000-0005-0000-0000-0000530A0000}"/>
    <cellStyle name="Calculation 2 2 4 8" xfId="51662" xr:uid="{00000000-0005-0000-0000-0000540A0000}"/>
    <cellStyle name="Calculation 2 2 4 9" xfId="52783" xr:uid="{00000000-0005-0000-0000-0000550A0000}"/>
    <cellStyle name="Calculation 2 2 5" xfId="21794" xr:uid="{00000000-0005-0000-0000-0000560A0000}"/>
    <cellStyle name="Calculation 2 2 5 2" xfId="37425" xr:uid="{00000000-0005-0000-0000-0000570A0000}"/>
    <cellStyle name="Calculation 2 2 6" xfId="24711" xr:uid="{00000000-0005-0000-0000-0000580A0000}"/>
    <cellStyle name="Calculation 2 2 6 2" xfId="40342" xr:uid="{00000000-0005-0000-0000-0000590A0000}"/>
    <cellStyle name="Calculation 2 2 7" xfId="12880" xr:uid="{00000000-0005-0000-0000-00005A0A0000}"/>
    <cellStyle name="Calculation 2 2 8" xfId="29914" xr:uid="{00000000-0005-0000-0000-00005B0A0000}"/>
    <cellStyle name="Calculation 2 2 9" xfId="45468" xr:uid="{00000000-0005-0000-0000-00005C0A0000}"/>
    <cellStyle name="Calculation 2 20" xfId="2991" xr:uid="{00000000-0005-0000-0000-00005D0A0000}"/>
    <cellStyle name="Calculation 2 20 10" xfId="48142" xr:uid="{00000000-0005-0000-0000-00005E0A0000}"/>
    <cellStyle name="Calculation 2 20 11" xfId="48747" xr:uid="{00000000-0005-0000-0000-00005F0A0000}"/>
    <cellStyle name="Calculation 2 20 12" xfId="50845" xr:uid="{00000000-0005-0000-0000-0000600A0000}"/>
    <cellStyle name="Calculation 2 20 13" xfId="46121" xr:uid="{00000000-0005-0000-0000-0000610A0000}"/>
    <cellStyle name="Calculation 2 20 14" xfId="52686" xr:uid="{00000000-0005-0000-0000-0000620A0000}"/>
    <cellStyle name="Calculation 2 20 15" xfId="53862" xr:uid="{00000000-0005-0000-0000-0000630A0000}"/>
    <cellStyle name="Calculation 2 20 2" xfId="3645" xr:uid="{00000000-0005-0000-0000-0000640A0000}"/>
    <cellStyle name="Calculation 2 20 2 10" xfId="47954" xr:uid="{00000000-0005-0000-0000-0000650A0000}"/>
    <cellStyle name="Calculation 2 20 2 11" xfId="51208" xr:uid="{00000000-0005-0000-0000-0000660A0000}"/>
    <cellStyle name="Calculation 2 20 2 12" xfId="47917" xr:uid="{00000000-0005-0000-0000-0000670A0000}"/>
    <cellStyle name="Calculation 2 20 2 13" xfId="45863" xr:uid="{00000000-0005-0000-0000-0000680A0000}"/>
    <cellStyle name="Calculation 2 20 2 14" xfId="52734" xr:uid="{00000000-0005-0000-0000-0000690A0000}"/>
    <cellStyle name="Calculation 2 20 2 2" xfId="6020" xr:uid="{00000000-0005-0000-0000-00006A0A0000}"/>
    <cellStyle name="Calculation 2 20 2 2 2" xfId="8622" xr:uid="{00000000-0005-0000-0000-00006B0A0000}"/>
    <cellStyle name="Calculation 2 20 2 2 2 2" xfId="10011" xr:uid="{00000000-0005-0000-0000-00006C0A0000}"/>
    <cellStyle name="Calculation 2 20 2 2 2 2 2" xfId="10953" xr:uid="{00000000-0005-0000-0000-00006D0A0000}"/>
    <cellStyle name="Calculation 2 20 2 2 2 2 2 2" xfId="28519" xr:uid="{00000000-0005-0000-0000-00006E0A0000}"/>
    <cellStyle name="Calculation 2 20 2 2 2 2 2 2 2" xfId="44149" xr:uid="{00000000-0005-0000-0000-00006F0A0000}"/>
    <cellStyle name="Calculation 2 20 2 2 2 2 2 3" xfId="20455" xr:uid="{00000000-0005-0000-0000-0000700A0000}"/>
    <cellStyle name="Calculation 2 20 2 2 2 2 2 4" xfId="36298" xr:uid="{00000000-0005-0000-0000-0000710A0000}"/>
    <cellStyle name="Calculation 2 20 2 2 2 2 3" xfId="27577" xr:uid="{00000000-0005-0000-0000-0000720A0000}"/>
    <cellStyle name="Calculation 2 20 2 2 2 2 3 2" xfId="43207" xr:uid="{00000000-0005-0000-0000-0000730A0000}"/>
    <cellStyle name="Calculation 2 20 2 2 2 2 4" xfId="19513" xr:uid="{00000000-0005-0000-0000-0000740A0000}"/>
    <cellStyle name="Calculation 2 20 2 2 2 2 5" xfId="35356" xr:uid="{00000000-0005-0000-0000-0000750A0000}"/>
    <cellStyle name="Calculation 2 20 2 2 2 3" xfId="7629" xr:uid="{00000000-0005-0000-0000-0000760A0000}"/>
    <cellStyle name="Calculation 2 20 2 2 2 3 2" xfId="25195" xr:uid="{00000000-0005-0000-0000-0000770A0000}"/>
    <cellStyle name="Calculation 2 20 2 2 2 3 2 2" xfId="40825" xr:uid="{00000000-0005-0000-0000-0000780A0000}"/>
    <cellStyle name="Calculation 2 20 2 2 2 3 3" xfId="17131" xr:uid="{00000000-0005-0000-0000-0000790A0000}"/>
    <cellStyle name="Calculation 2 20 2 2 2 3 4" xfId="32974" xr:uid="{00000000-0005-0000-0000-00007A0A0000}"/>
    <cellStyle name="Calculation 2 20 2 2 2 4" xfId="26188" xr:uid="{00000000-0005-0000-0000-00007B0A0000}"/>
    <cellStyle name="Calculation 2 20 2 2 2 4 2" xfId="41818" xr:uid="{00000000-0005-0000-0000-00007C0A0000}"/>
    <cellStyle name="Calculation 2 20 2 2 2 5" xfId="18124" xr:uid="{00000000-0005-0000-0000-00007D0A0000}"/>
    <cellStyle name="Calculation 2 20 2 2 2 6" xfId="33967" xr:uid="{00000000-0005-0000-0000-00007E0A0000}"/>
    <cellStyle name="Calculation 2 20 2 2 3" xfId="23875" xr:uid="{00000000-0005-0000-0000-00007F0A0000}"/>
    <cellStyle name="Calculation 2 20 2 2 3 2" xfId="39506" xr:uid="{00000000-0005-0000-0000-0000800A0000}"/>
    <cellStyle name="Calculation 2 20 2 2 4" xfId="15525" xr:uid="{00000000-0005-0000-0000-0000810A0000}"/>
    <cellStyle name="Calculation 2 20 2 2 5" xfId="31754" xr:uid="{00000000-0005-0000-0000-0000820A0000}"/>
    <cellStyle name="Calculation 2 20 2 2 6" xfId="50473" xr:uid="{00000000-0005-0000-0000-0000830A0000}"/>
    <cellStyle name="Calculation 2 20 2 2 7" xfId="52259" xr:uid="{00000000-0005-0000-0000-0000840A0000}"/>
    <cellStyle name="Calculation 2 20 2 2 8" xfId="53354" xr:uid="{00000000-0005-0000-0000-0000850A0000}"/>
    <cellStyle name="Calculation 2 20 2 3" xfId="9009" xr:uid="{00000000-0005-0000-0000-0000860A0000}"/>
    <cellStyle name="Calculation 2 20 2 3 2" xfId="10398" xr:uid="{00000000-0005-0000-0000-0000870A0000}"/>
    <cellStyle name="Calculation 2 20 2 3 2 2" xfId="11049" xr:uid="{00000000-0005-0000-0000-0000880A0000}"/>
    <cellStyle name="Calculation 2 20 2 3 2 2 2" xfId="28615" xr:uid="{00000000-0005-0000-0000-0000890A0000}"/>
    <cellStyle name="Calculation 2 20 2 3 2 2 2 2" xfId="44245" xr:uid="{00000000-0005-0000-0000-00008A0A0000}"/>
    <cellStyle name="Calculation 2 20 2 3 2 2 3" xfId="20551" xr:uid="{00000000-0005-0000-0000-00008B0A0000}"/>
    <cellStyle name="Calculation 2 20 2 3 2 2 4" xfId="36394" xr:uid="{00000000-0005-0000-0000-00008C0A0000}"/>
    <cellStyle name="Calculation 2 20 2 3 2 3" xfId="27964" xr:uid="{00000000-0005-0000-0000-00008D0A0000}"/>
    <cellStyle name="Calculation 2 20 2 3 2 3 2" xfId="43594" xr:uid="{00000000-0005-0000-0000-00008E0A0000}"/>
    <cellStyle name="Calculation 2 20 2 3 2 4" xfId="19900" xr:uid="{00000000-0005-0000-0000-00008F0A0000}"/>
    <cellStyle name="Calculation 2 20 2 3 2 5" xfId="35743" xr:uid="{00000000-0005-0000-0000-0000900A0000}"/>
    <cellStyle name="Calculation 2 20 2 3 3" xfId="10891" xr:uid="{00000000-0005-0000-0000-0000910A0000}"/>
    <cellStyle name="Calculation 2 20 2 3 3 2" xfId="28457" xr:uid="{00000000-0005-0000-0000-0000920A0000}"/>
    <cellStyle name="Calculation 2 20 2 3 3 2 2" xfId="44087" xr:uid="{00000000-0005-0000-0000-0000930A0000}"/>
    <cellStyle name="Calculation 2 20 2 3 3 3" xfId="20393" xr:uid="{00000000-0005-0000-0000-0000940A0000}"/>
    <cellStyle name="Calculation 2 20 2 3 3 4" xfId="36236" xr:uid="{00000000-0005-0000-0000-0000950A0000}"/>
    <cellStyle name="Calculation 2 20 2 3 4" xfId="26575" xr:uid="{00000000-0005-0000-0000-0000960A0000}"/>
    <cellStyle name="Calculation 2 20 2 3 4 2" xfId="42205" xr:uid="{00000000-0005-0000-0000-0000970A0000}"/>
    <cellStyle name="Calculation 2 20 2 3 5" xfId="18511" xr:uid="{00000000-0005-0000-0000-0000980A0000}"/>
    <cellStyle name="Calculation 2 20 2 3 6" xfId="34354" xr:uid="{00000000-0005-0000-0000-0000990A0000}"/>
    <cellStyle name="Calculation 2 20 2 4" xfId="22006" xr:uid="{00000000-0005-0000-0000-00009A0A0000}"/>
    <cellStyle name="Calculation 2 20 2 4 2" xfId="37637" xr:uid="{00000000-0005-0000-0000-00009B0A0000}"/>
    <cellStyle name="Calculation 2 20 2 5" xfId="12100" xr:uid="{00000000-0005-0000-0000-00009C0A0000}"/>
    <cellStyle name="Calculation 2 20 2 5 2" xfId="29363" xr:uid="{00000000-0005-0000-0000-00009D0A0000}"/>
    <cellStyle name="Calculation 2 20 2 6" xfId="13150" xr:uid="{00000000-0005-0000-0000-00009E0A0000}"/>
    <cellStyle name="Calculation 2 20 2 7" xfId="30089" xr:uid="{00000000-0005-0000-0000-00009F0A0000}"/>
    <cellStyle name="Calculation 2 20 2 8" xfId="45397" xr:uid="{00000000-0005-0000-0000-0000A00A0000}"/>
    <cellStyle name="Calculation 2 20 2 9" xfId="48504" xr:uid="{00000000-0005-0000-0000-0000A10A0000}"/>
    <cellStyle name="Calculation 2 20 3" xfId="5370" xr:uid="{00000000-0005-0000-0000-0000A20A0000}"/>
    <cellStyle name="Calculation 2 20 3 2" xfId="8734" xr:uid="{00000000-0005-0000-0000-0000A30A0000}"/>
    <cellStyle name="Calculation 2 20 3 2 2" xfId="10123" xr:uid="{00000000-0005-0000-0000-0000A40A0000}"/>
    <cellStyle name="Calculation 2 20 3 2 2 2" xfId="10978" xr:uid="{00000000-0005-0000-0000-0000A50A0000}"/>
    <cellStyle name="Calculation 2 20 3 2 2 2 2" xfId="28544" xr:uid="{00000000-0005-0000-0000-0000A60A0000}"/>
    <cellStyle name="Calculation 2 20 3 2 2 2 2 2" xfId="44174" xr:uid="{00000000-0005-0000-0000-0000A70A0000}"/>
    <cellStyle name="Calculation 2 20 3 2 2 2 3" xfId="20480" xr:uid="{00000000-0005-0000-0000-0000A80A0000}"/>
    <cellStyle name="Calculation 2 20 3 2 2 2 4" xfId="36323" xr:uid="{00000000-0005-0000-0000-0000A90A0000}"/>
    <cellStyle name="Calculation 2 20 3 2 2 3" xfId="27689" xr:uid="{00000000-0005-0000-0000-0000AA0A0000}"/>
    <cellStyle name="Calculation 2 20 3 2 2 3 2" xfId="43319" xr:uid="{00000000-0005-0000-0000-0000AB0A0000}"/>
    <cellStyle name="Calculation 2 20 3 2 2 4" xfId="19625" xr:uid="{00000000-0005-0000-0000-0000AC0A0000}"/>
    <cellStyle name="Calculation 2 20 3 2 2 5" xfId="35468" xr:uid="{00000000-0005-0000-0000-0000AD0A0000}"/>
    <cellStyle name="Calculation 2 20 3 2 3" xfId="4712" xr:uid="{00000000-0005-0000-0000-0000AE0A0000}"/>
    <cellStyle name="Calculation 2 20 3 2 3 2" xfId="22884" xr:uid="{00000000-0005-0000-0000-0000AF0A0000}"/>
    <cellStyle name="Calculation 2 20 3 2 3 2 2" xfId="38515" xr:uid="{00000000-0005-0000-0000-0000B00A0000}"/>
    <cellStyle name="Calculation 2 20 3 2 3 3" xfId="14218" xr:uid="{00000000-0005-0000-0000-0000B10A0000}"/>
    <cellStyle name="Calculation 2 20 3 2 3 4" xfId="30905" xr:uid="{00000000-0005-0000-0000-0000B20A0000}"/>
    <cellStyle name="Calculation 2 20 3 2 4" xfId="26300" xr:uid="{00000000-0005-0000-0000-0000B30A0000}"/>
    <cellStyle name="Calculation 2 20 3 2 4 2" xfId="41930" xr:uid="{00000000-0005-0000-0000-0000B40A0000}"/>
    <cellStyle name="Calculation 2 20 3 2 5" xfId="18236" xr:uid="{00000000-0005-0000-0000-0000B50A0000}"/>
    <cellStyle name="Calculation 2 20 3 2 6" xfId="34079" xr:uid="{00000000-0005-0000-0000-0000B60A0000}"/>
    <cellStyle name="Calculation 2 20 3 3" xfId="23432" xr:uid="{00000000-0005-0000-0000-0000B70A0000}"/>
    <cellStyle name="Calculation 2 20 3 3 2" xfId="39063" xr:uid="{00000000-0005-0000-0000-0000B80A0000}"/>
    <cellStyle name="Calculation 2 20 3 4" xfId="14875" xr:uid="{00000000-0005-0000-0000-0000B90A0000}"/>
    <cellStyle name="Calculation 2 20 3 5" xfId="31391" xr:uid="{00000000-0005-0000-0000-0000BA0A0000}"/>
    <cellStyle name="Calculation 2 20 3 6" xfId="50096" xr:uid="{00000000-0005-0000-0000-0000BB0A0000}"/>
    <cellStyle name="Calculation 2 20 3 7" xfId="51894" xr:uid="{00000000-0005-0000-0000-0000BC0A0000}"/>
    <cellStyle name="Calculation 2 20 3 8" xfId="52987" xr:uid="{00000000-0005-0000-0000-0000BD0A0000}"/>
    <cellStyle name="Calculation 2 20 4" xfId="6780" xr:uid="{00000000-0005-0000-0000-0000BE0A0000}"/>
    <cellStyle name="Calculation 2 20 4 2" xfId="4574" xr:uid="{00000000-0005-0000-0000-0000BF0A0000}"/>
    <cellStyle name="Calculation 2 20 4 2 2" xfId="8007" xr:uid="{00000000-0005-0000-0000-0000C00A0000}"/>
    <cellStyle name="Calculation 2 20 4 2 2 2" xfId="25573" xr:uid="{00000000-0005-0000-0000-0000C10A0000}"/>
    <cellStyle name="Calculation 2 20 4 2 2 2 2" xfId="41203" xr:uid="{00000000-0005-0000-0000-0000C20A0000}"/>
    <cellStyle name="Calculation 2 20 4 2 2 3" xfId="17509" xr:uid="{00000000-0005-0000-0000-0000C30A0000}"/>
    <cellStyle name="Calculation 2 20 4 2 2 4" xfId="33352" xr:uid="{00000000-0005-0000-0000-0000C40A0000}"/>
    <cellStyle name="Calculation 2 20 4 2 3" xfId="22746" xr:uid="{00000000-0005-0000-0000-0000C50A0000}"/>
    <cellStyle name="Calculation 2 20 4 2 3 2" xfId="38377" xr:uid="{00000000-0005-0000-0000-0000C60A0000}"/>
    <cellStyle name="Calculation 2 20 4 2 4" xfId="14080" xr:uid="{00000000-0005-0000-0000-0000C70A0000}"/>
    <cellStyle name="Calculation 2 20 4 2 5" xfId="30767" xr:uid="{00000000-0005-0000-0000-0000C80A0000}"/>
    <cellStyle name="Calculation 2 20 4 3" xfId="7774" xr:uid="{00000000-0005-0000-0000-0000C90A0000}"/>
    <cellStyle name="Calculation 2 20 4 3 2" xfId="25340" xr:uid="{00000000-0005-0000-0000-0000CA0A0000}"/>
    <cellStyle name="Calculation 2 20 4 3 2 2" xfId="40970" xr:uid="{00000000-0005-0000-0000-0000CB0A0000}"/>
    <cellStyle name="Calculation 2 20 4 3 3" xfId="17276" xr:uid="{00000000-0005-0000-0000-0000CC0A0000}"/>
    <cellStyle name="Calculation 2 20 4 3 4" xfId="33119" xr:uid="{00000000-0005-0000-0000-0000CD0A0000}"/>
    <cellStyle name="Calculation 2 20 4 4" xfId="24443" xr:uid="{00000000-0005-0000-0000-0000CE0A0000}"/>
    <cellStyle name="Calculation 2 20 4 4 2" xfId="40074" xr:uid="{00000000-0005-0000-0000-0000CF0A0000}"/>
    <cellStyle name="Calculation 2 20 4 5" xfId="16284" xr:uid="{00000000-0005-0000-0000-0000D00A0000}"/>
    <cellStyle name="Calculation 2 20 4 6" xfId="32262" xr:uid="{00000000-0005-0000-0000-0000D10A0000}"/>
    <cellStyle name="Calculation 2 20 5" xfId="21559" xr:uid="{00000000-0005-0000-0000-0000D20A0000}"/>
    <cellStyle name="Calculation 2 20 5 2" xfId="37190" xr:uid="{00000000-0005-0000-0000-0000D30A0000}"/>
    <cellStyle name="Calculation 2 20 6" xfId="23271" xr:uid="{00000000-0005-0000-0000-0000D40A0000}"/>
    <cellStyle name="Calculation 2 20 6 2" xfId="38902" xr:uid="{00000000-0005-0000-0000-0000D50A0000}"/>
    <cellStyle name="Calculation 2 20 7" xfId="12497" xr:uid="{00000000-0005-0000-0000-0000D60A0000}"/>
    <cellStyle name="Calculation 2 20 8" xfId="29723" xr:uid="{00000000-0005-0000-0000-0000D70A0000}"/>
    <cellStyle name="Calculation 2 20 9" xfId="47765" xr:uid="{00000000-0005-0000-0000-0000D80A0000}"/>
    <cellStyle name="Calculation 2 21" xfId="2848" xr:uid="{00000000-0005-0000-0000-0000D90A0000}"/>
    <cellStyle name="Calculation 2 21 10" xfId="48034" xr:uid="{00000000-0005-0000-0000-0000DA0A0000}"/>
    <cellStyle name="Calculation 2 21 11" xfId="47898" xr:uid="{00000000-0005-0000-0000-0000DB0A0000}"/>
    <cellStyle name="Calculation 2 21 12" xfId="50737" xr:uid="{00000000-0005-0000-0000-0000DC0A0000}"/>
    <cellStyle name="Calculation 2 21 13" xfId="46021" xr:uid="{00000000-0005-0000-0000-0000DD0A0000}"/>
    <cellStyle name="Calculation 2 21 14" xfId="51526" xr:uid="{00000000-0005-0000-0000-0000DE0A0000}"/>
    <cellStyle name="Calculation 2 21 15" xfId="52689" xr:uid="{00000000-0005-0000-0000-0000DF0A0000}"/>
    <cellStyle name="Calculation 2 21 2" xfId="3502" xr:uid="{00000000-0005-0000-0000-0000E00A0000}"/>
    <cellStyle name="Calculation 2 21 2 10" xfId="45247" xr:uid="{00000000-0005-0000-0000-0000E10A0000}"/>
    <cellStyle name="Calculation 2 21 2 11" xfId="51100" xr:uid="{00000000-0005-0000-0000-0000E20A0000}"/>
    <cellStyle name="Calculation 2 21 2 12" xfId="46345" xr:uid="{00000000-0005-0000-0000-0000E30A0000}"/>
    <cellStyle name="Calculation 2 21 2 13" xfId="45961" xr:uid="{00000000-0005-0000-0000-0000E40A0000}"/>
    <cellStyle name="Calculation 2 21 2 14" xfId="51620" xr:uid="{00000000-0005-0000-0000-0000E50A0000}"/>
    <cellStyle name="Calculation 2 21 2 2" xfId="5877" xr:uid="{00000000-0005-0000-0000-0000E60A0000}"/>
    <cellStyle name="Calculation 2 21 2 2 2" xfId="8693" xr:uid="{00000000-0005-0000-0000-0000E70A0000}"/>
    <cellStyle name="Calculation 2 21 2 2 2 2" xfId="10082" xr:uid="{00000000-0005-0000-0000-0000E80A0000}"/>
    <cellStyle name="Calculation 2 21 2 2 2 2 2" xfId="4114" xr:uid="{00000000-0005-0000-0000-0000E90A0000}"/>
    <cellStyle name="Calculation 2 21 2 2 2 2 2 2" xfId="22325" xr:uid="{00000000-0005-0000-0000-0000EA0A0000}"/>
    <cellStyle name="Calculation 2 21 2 2 2 2 2 2 2" xfId="37956" xr:uid="{00000000-0005-0000-0000-0000EB0A0000}"/>
    <cellStyle name="Calculation 2 21 2 2 2 2 2 3" xfId="13620" xr:uid="{00000000-0005-0000-0000-0000EC0A0000}"/>
    <cellStyle name="Calculation 2 21 2 2 2 2 2 4" xfId="30365" xr:uid="{00000000-0005-0000-0000-0000ED0A0000}"/>
    <cellStyle name="Calculation 2 21 2 2 2 2 3" xfId="27648" xr:uid="{00000000-0005-0000-0000-0000EE0A0000}"/>
    <cellStyle name="Calculation 2 21 2 2 2 2 3 2" xfId="43278" xr:uid="{00000000-0005-0000-0000-0000EF0A0000}"/>
    <cellStyle name="Calculation 2 21 2 2 2 2 4" xfId="19584" xr:uid="{00000000-0005-0000-0000-0000F00A0000}"/>
    <cellStyle name="Calculation 2 21 2 2 2 2 5" xfId="35427" xr:uid="{00000000-0005-0000-0000-0000F10A0000}"/>
    <cellStyle name="Calculation 2 21 2 2 2 3" xfId="7397" xr:uid="{00000000-0005-0000-0000-0000F20A0000}"/>
    <cellStyle name="Calculation 2 21 2 2 2 3 2" xfId="24964" xr:uid="{00000000-0005-0000-0000-0000F30A0000}"/>
    <cellStyle name="Calculation 2 21 2 2 2 3 2 2" xfId="40594" xr:uid="{00000000-0005-0000-0000-0000F40A0000}"/>
    <cellStyle name="Calculation 2 21 2 2 2 3 3" xfId="16900" xr:uid="{00000000-0005-0000-0000-0000F50A0000}"/>
    <cellStyle name="Calculation 2 21 2 2 2 3 4" xfId="32743" xr:uid="{00000000-0005-0000-0000-0000F60A0000}"/>
    <cellStyle name="Calculation 2 21 2 2 2 4" xfId="26259" xr:uid="{00000000-0005-0000-0000-0000F70A0000}"/>
    <cellStyle name="Calculation 2 21 2 2 2 4 2" xfId="41889" xr:uid="{00000000-0005-0000-0000-0000F80A0000}"/>
    <cellStyle name="Calculation 2 21 2 2 2 5" xfId="18195" xr:uid="{00000000-0005-0000-0000-0000F90A0000}"/>
    <cellStyle name="Calculation 2 21 2 2 2 6" xfId="34038" xr:uid="{00000000-0005-0000-0000-0000FA0A0000}"/>
    <cellStyle name="Calculation 2 21 2 2 3" xfId="23748" xr:uid="{00000000-0005-0000-0000-0000FB0A0000}"/>
    <cellStyle name="Calculation 2 21 2 2 3 2" xfId="39379" xr:uid="{00000000-0005-0000-0000-0000FC0A0000}"/>
    <cellStyle name="Calculation 2 21 2 2 4" xfId="15382" xr:uid="{00000000-0005-0000-0000-0000FD0A0000}"/>
    <cellStyle name="Calculation 2 21 2 2 5" xfId="31646" xr:uid="{00000000-0005-0000-0000-0000FE0A0000}"/>
    <cellStyle name="Calculation 2 21 2 2 6" xfId="50365" xr:uid="{00000000-0005-0000-0000-0000FF0A0000}"/>
    <cellStyle name="Calculation 2 21 2 2 7" xfId="52151" xr:uid="{00000000-0005-0000-0000-0000000B0000}"/>
    <cellStyle name="Calculation 2 21 2 2 8" xfId="53246" xr:uid="{00000000-0005-0000-0000-0000010B0000}"/>
    <cellStyle name="Calculation 2 21 2 3" xfId="8187" xr:uid="{00000000-0005-0000-0000-0000020B0000}"/>
    <cellStyle name="Calculation 2 21 2 3 2" xfId="9576" xr:uid="{00000000-0005-0000-0000-0000030B0000}"/>
    <cellStyle name="Calculation 2 21 2 3 2 2" xfId="6985" xr:uid="{00000000-0005-0000-0000-0000040B0000}"/>
    <cellStyle name="Calculation 2 21 2 3 2 2 2" xfId="24648" xr:uid="{00000000-0005-0000-0000-0000050B0000}"/>
    <cellStyle name="Calculation 2 21 2 3 2 2 2 2" xfId="40279" xr:uid="{00000000-0005-0000-0000-0000060B0000}"/>
    <cellStyle name="Calculation 2 21 2 3 2 2 3" xfId="16489" xr:uid="{00000000-0005-0000-0000-0000070B0000}"/>
    <cellStyle name="Calculation 2 21 2 3 2 2 4" xfId="32467" xr:uid="{00000000-0005-0000-0000-0000080B0000}"/>
    <cellStyle name="Calculation 2 21 2 3 2 3" xfId="27142" xr:uid="{00000000-0005-0000-0000-0000090B0000}"/>
    <cellStyle name="Calculation 2 21 2 3 2 3 2" xfId="42772" xr:uid="{00000000-0005-0000-0000-00000A0B0000}"/>
    <cellStyle name="Calculation 2 21 2 3 2 4" xfId="19078" xr:uid="{00000000-0005-0000-0000-00000B0B0000}"/>
    <cellStyle name="Calculation 2 21 2 3 2 5" xfId="34921" xr:uid="{00000000-0005-0000-0000-00000C0B0000}"/>
    <cellStyle name="Calculation 2 21 2 3 3" xfId="10642" xr:uid="{00000000-0005-0000-0000-00000D0B0000}"/>
    <cellStyle name="Calculation 2 21 2 3 3 2" xfId="28208" xr:uid="{00000000-0005-0000-0000-00000E0B0000}"/>
    <cellStyle name="Calculation 2 21 2 3 3 2 2" xfId="43838" xr:uid="{00000000-0005-0000-0000-00000F0B0000}"/>
    <cellStyle name="Calculation 2 21 2 3 3 3" xfId="20144" xr:uid="{00000000-0005-0000-0000-0000100B0000}"/>
    <cellStyle name="Calculation 2 21 2 3 3 4" xfId="35987" xr:uid="{00000000-0005-0000-0000-0000110B0000}"/>
    <cellStyle name="Calculation 2 21 2 3 4" xfId="25753" xr:uid="{00000000-0005-0000-0000-0000120B0000}"/>
    <cellStyle name="Calculation 2 21 2 3 4 2" xfId="41383" xr:uid="{00000000-0005-0000-0000-0000130B0000}"/>
    <cellStyle name="Calculation 2 21 2 3 5" xfId="17689" xr:uid="{00000000-0005-0000-0000-0000140B0000}"/>
    <cellStyle name="Calculation 2 21 2 3 6" xfId="33532" xr:uid="{00000000-0005-0000-0000-0000150B0000}"/>
    <cellStyle name="Calculation 2 21 2 4" xfId="21880" xr:uid="{00000000-0005-0000-0000-0000160B0000}"/>
    <cellStyle name="Calculation 2 21 2 4 2" xfId="37511" xr:uid="{00000000-0005-0000-0000-0000170B0000}"/>
    <cellStyle name="Calculation 2 21 2 5" xfId="29256" xr:uid="{00000000-0005-0000-0000-0000180B0000}"/>
    <cellStyle name="Calculation 2 21 2 5 2" xfId="44886" xr:uid="{00000000-0005-0000-0000-0000190B0000}"/>
    <cellStyle name="Calculation 2 21 2 6" xfId="13007" xr:uid="{00000000-0005-0000-0000-00001A0B0000}"/>
    <cellStyle name="Calculation 2 21 2 7" xfId="29981" xr:uid="{00000000-0005-0000-0000-00001B0B0000}"/>
    <cellStyle name="Calculation 2 21 2 8" xfId="47386" xr:uid="{00000000-0005-0000-0000-00001C0B0000}"/>
    <cellStyle name="Calculation 2 21 2 9" xfId="48396" xr:uid="{00000000-0005-0000-0000-00001D0B0000}"/>
    <cellStyle name="Calculation 2 21 3" xfId="5229" xr:uid="{00000000-0005-0000-0000-00001E0B0000}"/>
    <cellStyle name="Calculation 2 21 3 2" xfId="8083" xr:uid="{00000000-0005-0000-0000-00001F0B0000}"/>
    <cellStyle name="Calculation 2 21 3 2 2" xfId="9472" xr:uid="{00000000-0005-0000-0000-0000200B0000}"/>
    <cellStyle name="Calculation 2 21 3 2 2 2" xfId="4887" xr:uid="{00000000-0005-0000-0000-0000210B0000}"/>
    <cellStyle name="Calculation 2 21 3 2 2 2 2" xfId="23059" xr:uid="{00000000-0005-0000-0000-0000220B0000}"/>
    <cellStyle name="Calculation 2 21 3 2 2 2 2 2" xfId="38690" xr:uid="{00000000-0005-0000-0000-0000230B0000}"/>
    <cellStyle name="Calculation 2 21 3 2 2 2 3" xfId="14393" xr:uid="{00000000-0005-0000-0000-0000240B0000}"/>
    <cellStyle name="Calculation 2 21 3 2 2 2 4" xfId="31080" xr:uid="{00000000-0005-0000-0000-0000250B0000}"/>
    <cellStyle name="Calculation 2 21 3 2 2 3" xfId="27038" xr:uid="{00000000-0005-0000-0000-0000260B0000}"/>
    <cellStyle name="Calculation 2 21 3 2 2 3 2" xfId="42668" xr:uid="{00000000-0005-0000-0000-0000270B0000}"/>
    <cellStyle name="Calculation 2 21 3 2 2 4" xfId="18974" xr:uid="{00000000-0005-0000-0000-0000280B0000}"/>
    <cellStyle name="Calculation 2 21 3 2 2 5" xfId="34817" xr:uid="{00000000-0005-0000-0000-0000290B0000}"/>
    <cellStyle name="Calculation 2 21 3 2 3" xfId="6878" xr:uid="{00000000-0005-0000-0000-00002A0B0000}"/>
    <cellStyle name="Calculation 2 21 3 2 3 2" xfId="24541" xr:uid="{00000000-0005-0000-0000-00002B0B0000}"/>
    <cellStyle name="Calculation 2 21 3 2 3 2 2" xfId="40172" xr:uid="{00000000-0005-0000-0000-00002C0B0000}"/>
    <cellStyle name="Calculation 2 21 3 2 3 3" xfId="16382" xr:uid="{00000000-0005-0000-0000-00002D0B0000}"/>
    <cellStyle name="Calculation 2 21 3 2 3 4" xfId="32360" xr:uid="{00000000-0005-0000-0000-00002E0B0000}"/>
    <cellStyle name="Calculation 2 21 3 2 4" xfId="25649" xr:uid="{00000000-0005-0000-0000-00002F0B0000}"/>
    <cellStyle name="Calculation 2 21 3 2 4 2" xfId="41279" xr:uid="{00000000-0005-0000-0000-0000300B0000}"/>
    <cellStyle name="Calculation 2 21 3 2 5" xfId="17585" xr:uid="{00000000-0005-0000-0000-0000310B0000}"/>
    <cellStyle name="Calculation 2 21 3 2 6" xfId="33428" xr:uid="{00000000-0005-0000-0000-0000320B0000}"/>
    <cellStyle name="Calculation 2 21 3 3" xfId="23307" xr:uid="{00000000-0005-0000-0000-0000330B0000}"/>
    <cellStyle name="Calculation 2 21 3 3 2" xfId="38938" xr:uid="{00000000-0005-0000-0000-0000340B0000}"/>
    <cellStyle name="Calculation 2 21 3 4" xfId="14734" xr:uid="{00000000-0005-0000-0000-0000350B0000}"/>
    <cellStyle name="Calculation 2 21 3 5" xfId="31285" xr:uid="{00000000-0005-0000-0000-0000360B0000}"/>
    <cellStyle name="Calculation 2 21 3 6" xfId="49988" xr:uid="{00000000-0005-0000-0000-0000370B0000}"/>
    <cellStyle name="Calculation 2 21 3 7" xfId="51786" xr:uid="{00000000-0005-0000-0000-0000380B0000}"/>
    <cellStyle name="Calculation 2 21 3 8" xfId="52879" xr:uid="{00000000-0005-0000-0000-0000390B0000}"/>
    <cellStyle name="Calculation 2 21 4" xfId="6852" xr:uid="{00000000-0005-0000-0000-00003A0B0000}"/>
    <cellStyle name="Calculation 2 21 4 2" xfId="7889" xr:uid="{00000000-0005-0000-0000-00003B0B0000}"/>
    <cellStyle name="Calculation 2 21 4 2 2" xfId="10834" xr:uid="{00000000-0005-0000-0000-00003C0B0000}"/>
    <cellStyle name="Calculation 2 21 4 2 2 2" xfId="28400" xr:uid="{00000000-0005-0000-0000-00003D0B0000}"/>
    <cellStyle name="Calculation 2 21 4 2 2 2 2" xfId="44030" xr:uid="{00000000-0005-0000-0000-00003E0B0000}"/>
    <cellStyle name="Calculation 2 21 4 2 2 3" xfId="20336" xr:uid="{00000000-0005-0000-0000-00003F0B0000}"/>
    <cellStyle name="Calculation 2 21 4 2 2 4" xfId="36179" xr:uid="{00000000-0005-0000-0000-0000400B0000}"/>
    <cellStyle name="Calculation 2 21 4 2 3" xfId="25455" xr:uid="{00000000-0005-0000-0000-0000410B0000}"/>
    <cellStyle name="Calculation 2 21 4 2 3 2" xfId="41085" xr:uid="{00000000-0005-0000-0000-0000420B0000}"/>
    <cellStyle name="Calculation 2 21 4 2 4" xfId="17391" xr:uid="{00000000-0005-0000-0000-0000430B0000}"/>
    <cellStyle name="Calculation 2 21 4 2 5" xfId="33234" xr:uid="{00000000-0005-0000-0000-0000440B0000}"/>
    <cellStyle name="Calculation 2 21 4 3" xfId="4314" xr:uid="{00000000-0005-0000-0000-0000450B0000}"/>
    <cellStyle name="Calculation 2 21 4 3 2" xfId="22525" xr:uid="{00000000-0005-0000-0000-0000460B0000}"/>
    <cellStyle name="Calculation 2 21 4 3 2 2" xfId="38156" xr:uid="{00000000-0005-0000-0000-0000470B0000}"/>
    <cellStyle name="Calculation 2 21 4 3 3" xfId="13820" xr:uid="{00000000-0005-0000-0000-0000480B0000}"/>
    <cellStyle name="Calculation 2 21 4 3 4" xfId="30565" xr:uid="{00000000-0005-0000-0000-0000490B0000}"/>
    <cellStyle name="Calculation 2 21 4 4" xfId="24515" xr:uid="{00000000-0005-0000-0000-00004A0B0000}"/>
    <cellStyle name="Calculation 2 21 4 4 2" xfId="40146" xr:uid="{00000000-0005-0000-0000-00004B0B0000}"/>
    <cellStyle name="Calculation 2 21 4 5" xfId="16356" xr:uid="{00000000-0005-0000-0000-00004C0B0000}"/>
    <cellStyle name="Calculation 2 21 4 6" xfId="32334" xr:uid="{00000000-0005-0000-0000-00004D0B0000}"/>
    <cellStyle name="Calculation 2 21 5" xfId="21432" xr:uid="{00000000-0005-0000-0000-00004E0B0000}"/>
    <cellStyle name="Calculation 2 21 5 2" xfId="37063" xr:uid="{00000000-0005-0000-0000-00004F0B0000}"/>
    <cellStyle name="Calculation 2 21 6" xfId="22574" xr:uid="{00000000-0005-0000-0000-0000500B0000}"/>
    <cellStyle name="Calculation 2 21 6 2" xfId="38205" xr:uid="{00000000-0005-0000-0000-0000510B0000}"/>
    <cellStyle name="Calculation 2 21 7" xfId="12354" xr:uid="{00000000-0005-0000-0000-0000520B0000}"/>
    <cellStyle name="Calculation 2 21 8" xfId="29615" xr:uid="{00000000-0005-0000-0000-0000530B0000}"/>
    <cellStyle name="Calculation 2 21 9" xfId="47237" xr:uid="{00000000-0005-0000-0000-0000540B0000}"/>
    <cellStyle name="Calculation 2 22" xfId="3128" xr:uid="{00000000-0005-0000-0000-0000550B0000}"/>
    <cellStyle name="Calculation 2 22 10" xfId="48241" xr:uid="{00000000-0005-0000-0000-0000560B0000}"/>
    <cellStyle name="Calculation 2 22 11" xfId="48823" xr:uid="{00000000-0005-0000-0000-0000570B0000}"/>
    <cellStyle name="Calculation 2 22 12" xfId="50944" xr:uid="{00000000-0005-0000-0000-0000580B0000}"/>
    <cellStyle name="Calculation 2 22 13" xfId="47410" xr:uid="{00000000-0005-0000-0000-0000590B0000}"/>
    <cellStyle name="Calculation 2 22 14" xfId="52702" xr:uid="{00000000-0005-0000-0000-00005A0B0000}"/>
    <cellStyle name="Calculation 2 22 15" xfId="53859" xr:uid="{00000000-0005-0000-0000-00005B0B0000}"/>
    <cellStyle name="Calculation 2 22 2" xfId="3782" xr:uid="{00000000-0005-0000-0000-00005C0B0000}"/>
    <cellStyle name="Calculation 2 22 2 10" xfId="47635" xr:uid="{00000000-0005-0000-0000-00005D0B0000}"/>
    <cellStyle name="Calculation 2 22 2 11" xfId="51305" xr:uid="{00000000-0005-0000-0000-00005E0B0000}"/>
    <cellStyle name="Calculation 2 22 2 12" xfId="46452" xr:uid="{00000000-0005-0000-0000-00005F0B0000}"/>
    <cellStyle name="Calculation 2 22 2 13" xfId="51589" xr:uid="{00000000-0005-0000-0000-0000600B0000}"/>
    <cellStyle name="Calculation 2 22 2 14" xfId="53823" xr:uid="{00000000-0005-0000-0000-0000610B0000}"/>
    <cellStyle name="Calculation 2 22 2 2" xfId="6157" xr:uid="{00000000-0005-0000-0000-0000620B0000}"/>
    <cellStyle name="Calculation 2 22 2 2 2" xfId="6753" xr:uid="{00000000-0005-0000-0000-0000630B0000}"/>
    <cellStyle name="Calculation 2 22 2 2 2 2" xfId="7977" xr:uid="{00000000-0005-0000-0000-0000640B0000}"/>
    <cellStyle name="Calculation 2 22 2 2 2 2 2" xfId="9363" xr:uid="{00000000-0005-0000-0000-0000650B0000}"/>
    <cellStyle name="Calculation 2 22 2 2 2 2 2 2" xfId="26929" xr:uid="{00000000-0005-0000-0000-0000660B0000}"/>
    <cellStyle name="Calculation 2 22 2 2 2 2 2 2 2" xfId="42559" xr:uid="{00000000-0005-0000-0000-0000670B0000}"/>
    <cellStyle name="Calculation 2 22 2 2 2 2 2 3" xfId="18865" xr:uid="{00000000-0005-0000-0000-0000680B0000}"/>
    <cellStyle name="Calculation 2 22 2 2 2 2 2 4" xfId="34708" xr:uid="{00000000-0005-0000-0000-0000690B0000}"/>
    <cellStyle name="Calculation 2 22 2 2 2 2 3" xfId="25543" xr:uid="{00000000-0005-0000-0000-00006A0B0000}"/>
    <cellStyle name="Calculation 2 22 2 2 2 2 3 2" xfId="41173" xr:uid="{00000000-0005-0000-0000-00006B0B0000}"/>
    <cellStyle name="Calculation 2 22 2 2 2 2 4" xfId="17479" xr:uid="{00000000-0005-0000-0000-00006C0B0000}"/>
    <cellStyle name="Calculation 2 22 2 2 2 2 5" xfId="33322" xr:uid="{00000000-0005-0000-0000-00006D0B0000}"/>
    <cellStyle name="Calculation 2 22 2 2 2 3" xfId="4222" xr:uid="{00000000-0005-0000-0000-00006E0B0000}"/>
    <cellStyle name="Calculation 2 22 2 2 2 3 2" xfId="22433" xr:uid="{00000000-0005-0000-0000-00006F0B0000}"/>
    <cellStyle name="Calculation 2 22 2 2 2 3 2 2" xfId="38064" xr:uid="{00000000-0005-0000-0000-0000700B0000}"/>
    <cellStyle name="Calculation 2 22 2 2 2 3 3" xfId="13728" xr:uid="{00000000-0005-0000-0000-0000710B0000}"/>
    <cellStyle name="Calculation 2 22 2 2 2 3 4" xfId="30473" xr:uid="{00000000-0005-0000-0000-0000720B0000}"/>
    <cellStyle name="Calculation 2 22 2 2 2 4" xfId="24416" xr:uid="{00000000-0005-0000-0000-0000730B0000}"/>
    <cellStyle name="Calculation 2 22 2 2 2 4 2" xfId="40047" xr:uid="{00000000-0005-0000-0000-0000740B0000}"/>
    <cellStyle name="Calculation 2 22 2 2 2 5" xfId="16257" xr:uid="{00000000-0005-0000-0000-0000750B0000}"/>
    <cellStyle name="Calculation 2 22 2 2 2 6" xfId="32235" xr:uid="{00000000-0005-0000-0000-0000760B0000}"/>
    <cellStyle name="Calculation 2 22 2 2 3" xfId="23972" xr:uid="{00000000-0005-0000-0000-0000770B0000}"/>
    <cellStyle name="Calculation 2 22 2 2 3 2" xfId="39603" xr:uid="{00000000-0005-0000-0000-0000780B0000}"/>
    <cellStyle name="Calculation 2 22 2 2 4" xfId="15662" xr:uid="{00000000-0005-0000-0000-0000790B0000}"/>
    <cellStyle name="Calculation 2 22 2 2 5" xfId="31851" xr:uid="{00000000-0005-0000-0000-00007A0B0000}"/>
    <cellStyle name="Calculation 2 22 2 2 6" xfId="50570" xr:uid="{00000000-0005-0000-0000-00007B0B0000}"/>
    <cellStyle name="Calculation 2 22 2 2 7" xfId="52356" xr:uid="{00000000-0005-0000-0000-00007C0B0000}"/>
    <cellStyle name="Calculation 2 22 2 2 8" xfId="53451" xr:uid="{00000000-0005-0000-0000-00007D0B0000}"/>
    <cellStyle name="Calculation 2 22 2 3" xfId="8665" xr:uid="{00000000-0005-0000-0000-00007E0B0000}"/>
    <cellStyle name="Calculation 2 22 2 3 2" xfId="10054" xr:uid="{00000000-0005-0000-0000-00007F0B0000}"/>
    <cellStyle name="Calculation 2 22 2 3 2 2" xfId="11058" xr:uid="{00000000-0005-0000-0000-0000800B0000}"/>
    <cellStyle name="Calculation 2 22 2 3 2 2 2" xfId="28624" xr:uid="{00000000-0005-0000-0000-0000810B0000}"/>
    <cellStyle name="Calculation 2 22 2 3 2 2 2 2" xfId="44254" xr:uid="{00000000-0005-0000-0000-0000820B0000}"/>
    <cellStyle name="Calculation 2 22 2 3 2 2 3" xfId="20560" xr:uid="{00000000-0005-0000-0000-0000830B0000}"/>
    <cellStyle name="Calculation 2 22 2 3 2 2 4" xfId="36403" xr:uid="{00000000-0005-0000-0000-0000840B0000}"/>
    <cellStyle name="Calculation 2 22 2 3 2 3" xfId="27620" xr:uid="{00000000-0005-0000-0000-0000850B0000}"/>
    <cellStyle name="Calculation 2 22 2 3 2 3 2" xfId="43250" xr:uid="{00000000-0005-0000-0000-0000860B0000}"/>
    <cellStyle name="Calculation 2 22 2 3 2 4" xfId="19556" xr:uid="{00000000-0005-0000-0000-0000870B0000}"/>
    <cellStyle name="Calculation 2 22 2 3 2 5" xfId="35399" xr:uid="{00000000-0005-0000-0000-0000880B0000}"/>
    <cellStyle name="Calculation 2 22 2 3 3" xfId="4651" xr:uid="{00000000-0005-0000-0000-0000890B0000}"/>
    <cellStyle name="Calculation 2 22 2 3 3 2" xfId="22823" xr:uid="{00000000-0005-0000-0000-00008A0B0000}"/>
    <cellStyle name="Calculation 2 22 2 3 3 2 2" xfId="38454" xr:uid="{00000000-0005-0000-0000-00008B0B0000}"/>
    <cellStyle name="Calculation 2 22 2 3 3 3" xfId="14157" xr:uid="{00000000-0005-0000-0000-00008C0B0000}"/>
    <cellStyle name="Calculation 2 22 2 3 3 4" xfId="30844" xr:uid="{00000000-0005-0000-0000-00008D0B0000}"/>
    <cellStyle name="Calculation 2 22 2 3 4" xfId="26231" xr:uid="{00000000-0005-0000-0000-00008E0B0000}"/>
    <cellStyle name="Calculation 2 22 2 3 4 2" xfId="41861" xr:uid="{00000000-0005-0000-0000-00008F0B0000}"/>
    <cellStyle name="Calculation 2 22 2 3 5" xfId="18167" xr:uid="{00000000-0005-0000-0000-0000900B0000}"/>
    <cellStyle name="Calculation 2 22 2 3 6" xfId="34010" xr:uid="{00000000-0005-0000-0000-0000910B0000}"/>
    <cellStyle name="Calculation 2 22 2 4" xfId="22104" xr:uid="{00000000-0005-0000-0000-0000920B0000}"/>
    <cellStyle name="Calculation 2 22 2 4 2" xfId="37735" xr:uid="{00000000-0005-0000-0000-0000930B0000}"/>
    <cellStyle name="Calculation 2 22 2 5" xfId="12194" xr:uid="{00000000-0005-0000-0000-0000940B0000}"/>
    <cellStyle name="Calculation 2 22 2 5 2" xfId="29457" xr:uid="{00000000-0005-0000-0000-0000950B0000}"/>
    <cellStyle name="Calculation 2 22 2 6" xfId="13287" xr:uid="{00000000-0005-0000-0000-0000960B0000}"/>
    <cellStyle name="Calculation 2 22 2 7" xfId="30186" xr:uid="{00000000-0005-0000-0000-0000970B0000}"/>
    <cellStyle name="Calculation 2 22 2 8" xfId="46481" xr:uid="{00000000-0005-0000-0000-0000980B0000}"/>
    <cellStyle name="Calculation 2 22 2 9" xfId="48601" xr:uid="{00000000-0005-0000-0000-0000990B0000}"/>
    <cellStyle name="Calculation 2 22 3" xfId="5503" xr:uid="{00000000-0005-0000-0000-00009A0B0000}"/>
    <cellStyle name="Calculation 2 22 3 2" xfId="8237" xr:uid="{00000000-0005-0000-0000-00009B0B0000}"/>
    <cellStyle name="Calculation 2 22 3 2 2" xfId="9626" xr:uid="{00000000-0005-0000-0000-00009C0B0000}"/>
    <cellStyle name="Calculation 2 22 3 2 2 2" xfId="4676" xr:uid="{00000000-0005-0000-0000-00009D0B0000}"/>
    <cellStyle name="Calculation 2 22 3 2 2 2 2" xfId="22848" xr:uid="{00000000-0005-0000-0000-00009E0B0000}"/>
    <cellStyle name="Calculation 2 22 3 2 2 2 2 2" xfId="38479" xr:uid="{00000000-0005-0000-0000-00009F0B0000}"/>
    <cellStyle name="Calculation 2 22 3 2 2 2 3" xfId="14182" xr:uid="{00000000-0005-0000-0000-0000A00B0000}"/>
    <cellStyle name="Calculation 2 22 3 2 2 2 4" xfId="30869" xr:uid="{00000000-0005-0000-0000-0000A10B0000}"/>
    <cellStyle name="Calculation 2 22 3 2 2 3" xfId="27192" xr:uid="{00000000-0005-0000-0000-0000A20B0000}"/>
    <cellStyle name="Calculation 2 22 3 2 2 3 2" xfId="42822" xr:uid="{00000000-0005-0000-0000-0000A30B0000}"/>
    <cellStyle name="Calculation 2 22 3 2 2 4" xfId="19128" xr:uid="{00000000-0005-0000-0000-0000A40B0000}"/>
    <cellStyle name="Calculation 2 22 3 2 2 5" xfId="34971" xr:uid="{00000000-0005-0000-0000-0000A50B0000}"/>
    <cellStyle name="Calculation 2 22 3 2 3" xfId="4694" xr:uid="{00000000-0005-0000-0000-0000A60B0000}"/>
    <cellStyle name="Calculation 2 22 3 2 3 2" xfId="22866" xr:uid="{00000000-0005-0000-0000-0000A70B0000}"/>
    <cellStyle name="Calculation 2 22 3 2 3 2 2" xfId="38497" xr:uid="{00000000-0005-0000-0000-0000A80B0000}"/>
    <cellStyle name="Calculation 2 22 3 2 3 3" xfId="14200" xr:uid="{00000000-0005-0000-0000-0000A90B0000}"/>
    <cellStyle name="Calculation 2 22 3 2 3 4" xfId="30887" xr:uid="{00000000-0005-0000-0000-0000AA0B0000}"/>
    <cellStyle name="Calculation 2 22 3 2 4" xfId="25803" xr:uid="{00000000-0005-0000-0000-0000AB0B0000}"/>
    <cellStyle name="Calculation 2 22 3 2 4 2" xfId="41433" xr:uid="{00000000-0005-0000-0000-0000AC0B0000}"/>
    <cellStyle name="Calculation 2 22 3 2 5" xfId="17739" xr:uid="{00000000-0005-0000-0000-0000AD0B0000}"/>
    <cellStyle name="Calculation 2 22 3 2 6" xfId="33582" xr:uid="{00000000-0005-0000-0000-0000AE0B0000}"/>
    <cellStyle name="Calculation 2 22 3 3" xfId="23525" xr:uid="{00000000-0005-0000-0000-0000AF0B0000}"/>
    <cellStyle name="Calculation 2 22 3 3 2" xfId="39156" xr:uid="{00000000-0005-0000-0000-0000B00B0000}"/>
    <cellStyle name="Calculation 2 22 3 4" xfId="15008" xr:uid="{00000000-0005-0000-0000-0000B10B0000}"/>
    <cellStyle name="Calculation 2 22 3 5" xfId="31484" xr:uid="{00000000-0005-0000-0000-0000B20B0000}"/>
    <cellStyle name="Calculation 2 22 3 6" xfId="50210" xr:uid="{00000000-0005-0000-0000-0000B30B0000}"/>
    <cellStyle name="Calculation 2 22 3 7" xfId="51996" xr:uid="{00000000-0005-0000-0000-0000B40B0000}"/>
    <cellStyle name="Calculation 2 22 3 8" xfId="53091" xr:uid="{00000000-0005-0000-0000-0000B50B0000}"/>
    <cellStyle name="Calculation 2 22 4" xfId="6775" xr:uid="{00000000-0005-0000-0000-0000B60B0000}"/>
    <cellStyle name="Calculation 2 22 4 2" xfId="4569" xr:uid="{00000000-0005-0000-0000-0000B70B0000}"/>
    <cellStyle name="Calculation 2 22 4 2 2" xfId="9412" xr:uid="{00000000-0005-0000-0000-0000B80B0000}"/>
    <cellStyle name="Calculation 2 22 4 2 2 2" xfId="26978" xr:uid="{00000000-0005-0000-0000-0000B90B0000}"/>
    <cellStyle name="Calculation 2 22 4 2 2 2 2" xfId="42608" xr:uid="{00000000-0005-0000-0000-0000BA0B0000}"/>
    <cellStyle name="Calculation 2 22 4 2 2 3" xfId="18914" xr:uid="{00000000-0005-0000-0000-0000BB0B0000}"/>
    <cellStyle name="Calculation 2 22 4 2 2 4" xfId="34757" xr:uid="{00000000-0005-0000-0000-0000BC0B0000}"/>
    <cellStyle name="Calculation 2 22 4 2 3" xfId="22741" xr:uid="{00000000-0005-0000-0000-0000BD0B0000}"/>
    <cellStyle name="Calculation 2 22 4 2 3 2" xfId="38372" xr:uid="{00000000-0005-0000-0000-0000BE0B0000}"/>
    <cellStyle name="Calculation 2 22 4 2 4" xfId="14075" xr:uid="{00000000-0005-0000-0000-0000BF0B0000}"/>
    <cellStyle name="Calculation 2 22 4 2 5" xfId="30762" xr:uid="{00000000-0005-0000-0000-0000C00B0000}"/>
    <cellStyle name="Calculation 2 22 4 3" xfId="4238" xr:uid="{00000000-0005-0000-0000-0000C10B0000}"/>
    <cellStyle name="Calculation 2 22 4 3 2" xfId="22449" xr:uid="{00000000-0005-0000-0000-0000C20B0000}"/>
    <cellStyle name="Calculation 2 22 4 3 2 2" xfId="38080" xr:uid="{00000000-0005-0000-0000-0000C30B0000}"/>
    <cellStyle name="Calculation 2 22 4 3 3" xfId="13744" xr:uid="{00000000-0005-0000-0000-0000C40B0000}"/>
    <cellStyle name="Calculation 2 22 4 3 4" xfId="30489" xr:uid="{00000000-0005-0000-0000-0000C50B0000}"/>
    <cellStyle name="Calculation 2 22 4 4" xfId="24438" xr:uid="{00000000-0005-0000-0000-0000C60B0000}"/>
    <cellStyle name="Calculation 2 22 4 4 2" xfId="40069" xr:uid="{00000000-0005-0000-0000-0000C70B0000}"/>
    <cellStyle name="Calculation 2 22 4 5" xfId="16279" xr:uid="{00000000-0005-0000-0000-0000C80B0000}"/>
    <cellStyle name="Calculation 2 22 4 6" xfId="32257" xr:uid="{00000000-0005-0000-0000-0000C90B0000}"/>
    <cellStyle name="Calculation 2 22 5" xfId="21657" xr:uid="{00000000-0005-0000-0000-0000CA0B0000}"/>
    <cellStyle name="Calculation 2 22 5 2" xfId="37288" xr:uid="{00000000-0005-0000-0000-0000CB0B0000}"/>
    <cellStyle name="Calculation 2 22 6" xfId="23641" xr:uid="{00000000-0005-0000-0000-0000CC0B0000}"/>
    <cellStyle name="Calculation 2 22 6 2" xfId="39272" xr:uid="{00000000-0005-0000-0000-0000CD0B0000}"/>
    <cellStyle name="Calculation 2 22 7" xfId="12634" xr:uid="{00000000-0005-0000-0000-0000CE0B0000}"/>
    <cellStyle name="Calculation 2 22 8" xfId="29820" xr:uid="{00000000-0005-0000-0000-0000CF0B0000}"/>
    <cellStyle name="Calculation 2 22 9" xfId="47773" xr:uid="{00000000-0005-0000-0000-0000D00B0000}"/>
    <cellStyle name="Calculation 2 23" xfId="2861" xr:uid="{00000000-0005-0000-0000-0000D10B0000}"/>
    <cellStyle name="Calculation 2 23 10" xfId="48047" xr:uid="{00000000-0005-0000-0000-0000D20B0000}"/>
    <cellStyle name="Calculation 2 23 11" xfId="46427" xr:uid="{00000000-0005-0000-0000-0000D30B0000}"/>
    <cellStyle name="Calculation 2 23 12" xfId="50750" xr:uid="{00000000-0005-0000-0000-0000D40B0000}"/>
    <cellStyle name="Calculation 2 23 13" xfId="46034" xr:uid="{00000000-0005-0000-0000-0000D50B0000}"/>
    <cellStyle name="Calculation 2 23 14" xfId="48913" xr:uid="{00000000-0005-0000-0000-0000D60B0000}"/>
    <cellStyle name="Calculation 2 23 15" xfId="51520" xr:uid="{00000000-0005-0000-0000-0000D70B0000}"/>
    <cellStyle name="Calculation 2 23 2" xfId="3515" xr:uid="{00000000-0005-0000-0000-0000D80B0000}"/>
    <cellStyle name="Calculation 2 23 2 10" xfId="45179" xr:uid="{00000000-0005-0000-0000-0000D90B0000}"/>
    <cellStyle name="Calculation 2 23 2 11" xfId="51113" xr:uid="{00000000-0005-0000-0000-0000DA0B0000}"/>
    <cellStyle name="Calculation 2 23 2 12" xfId="45196" xr:uid="{00000000-0005-0000-0000-0000DB0B0000}"/>
    <cellStyle name="Calculation 2 23 2 13" xfId="52543" xr:uid="{00000000-0005-0000-0000-0000DC0B0000}"/>
    <cellStyle name="Calculation 2 23 2 14" xfId="51622" xr:uid="{00000000-0005-0000-0000-0000DD0B0000}"/>
    <cellStyle name="Calculation 2 23 2 2" xfId="5890" xr:uid="{00000000-0005-0000-0000-0000DE0B0000}"/>
    <cellStyle name="Calculation 2 23 2 2 2" xfId="8174" xr:uid="{00000000-0005-0000-0000-0000DF0B0000}"/>
    <cellStyle name="Calculation 2 23 2 2 2 2" xfId="9563" xr:uid="{00000000-0005-0000-0000-0000E00B0000}"/>
    <cellStyle name="Calculation 2 23 2 2 2 2 2" xfId="9436" xr:uid="{00000000-0005-0000-0000-0000E10B0000}"/>
    <cellStyle name="Calculation 2 23 2 2 2 2 2 2" xfId="27002" xr:uid="{00000000-0005-0000-0000-0000E20B0000}"/>
    <cellStyle name="Calculation 2 23 2 2 2 2 2 2 2" xfId="42632" xr:uid="{00000000-0005-0000-0000-0000E30B0000}"/>
    <cellStyle name="Calculation 2 23 2 2 2 2 2 3" xfId="18938" xr:uid="{00000000-0005-0000-0000-0000E40B0000}"/>
    <cellStyle name="Calculation 2 23 2 2 2 2 2 4" xfId="34781" xr:uid="{00000000-0005-0000-0000-0000E50B0000}"/>
    <cellStyle name="Calculation 2 23 2 2 2 2 3" xfId="27129" xr:uid="{00000000-0005-0000-0000-0000E60B0000}"/>
    <cellStyle name="Calculation 2 23 2 2 2 2 3 2" xfId="42759" xr:uid="{00000000-0005-0000-0000-0000E70B0000}"/>
    <cellStyle name="Calculation 2 23 2 2 2 2 4" xfId="19065" xr:uid="{00000000-0005-0000-0000-0000E80B0000}"/>
    <cellStyle name="Calculation 2 23 2 2 2 2 5" xfId="34908" xr:uid="{00000000-0005-0000-0000-0000E90B0000}"/>
    <cellStyle name="Calculation 2 23 2 2 2 3" xfId="7679" xr:uid="{00000000-0005-0000-0000-0000EA0B0000}"/>
    <cellStyle name="Calculation 2 23 2 2 2 3 2" xfId="25245" xr:uid="{00000000-0005-0000-0000-0000EB0B0000}"/>
    <cellStyle name="Calculation 2 23 2 2 2 3 2 2" xfId="40875" xr:uid="{00000000-0005-0000-0000-0000EC0B0000}"/>
    <cellStyle name="Calculation 2 23 2 2 2 3 3" xfId="17181" xr:uid="{00000000-0005-0000-0000-0000ED0B0000}"/>
    <cellStyle name="Calculation 2 23 2 2 2 3 4" xfId="33024" xr:uid="{00000000-0005-0000-0000-0000EE0B0000}"/>
    <cellStyle name="Calculation 2 23 2 2 2 4" xfId="25740" xr:uid="{00000000-0005-0000-0000-0000EF0B0000}"/>
    <cellStyle name="Calculation 2 23 2 2 2 4 2" xfId="41370" xr:uid="{00000000-0005-0000-0000-0000F00B0000}"/>
    <cellStyle name="Calculation 2 23 2 2 2 5" xfId="17676" xr:uid="{00000000-0005-0000-0000-0000F10B0000}"/>
    <cellStyle name="Calculation 2 23 2 2 2 6" xfId="33519" xr:uid="{00000000-0005-0000-0000-0000F20B0000}"/>
    <cellStyle name="Calculation 2 23 2 2 3" xfId="23761" xr:uid="{00000000-0005-0000-0000-0000F30B0000}"/>
    <cellStyle name="Calculation 2 23 2 2 3 2" xfId="39392" xr:uid="{00000000-0005-0000-0000-0000F40B0000}"/>
    <cellStyle name="Calculation 2 23 2 2 4" xfId="15395" xr:uid="{00000000-0005-0000-0000-0000F50B0000}"/>
    <cellStyle name="Calculation 2 23 2 2 5" xfId="31659" xr:uid="{00000000-0005-0000-0000-0000F60B0000}"/>
    <cellStyle name="Calculation 2 23 2 2 6" xfId="50378" xr:uid="{00000000-0005-0000-0000-0000F70B0000}"/>
    <cellStyle name="Calculation 2 23 2 2 7" xfId="52164" xr:uid="{00000000-0005-0000-0000-0000F80B0000}"/>
    <cellStyle name="Calculation 2 23 2 2 8" xfId="53259" xr:uid="{00000000-0005-0000-0000-0000F90B0000}"/>
    <cellStyle name="Calculation 2 23 2 3" xfId="8522" xr:uid="{00000000-0005-0000-0000-0000FA0B0000}"/>
    <cellStyle name="Calculation 2 23 2 3 2" xfId="9911" xr:uid="{00000000-0005-0000-0000-0000FB0B0000}"/>
    <cellStyle name="Calculation 2 23 2 3 2 2" xfId="9280" xr:uid="{00000000-0005-0000-0000-0000FC0B0000}"/>
    <cellStyle name="Calculation 2 23 2 3 2 2 2" xfId="26846" xr:uid="{00000000-0005-0000-0000-0000FD0B0000}"/>
    <cellStyle name="Calculation 2 23 2 3 2 2 2 2" xfId="42476" xr:uid="{00000000-0005-0000-0000-0000FE0B0000}"/>
    <cellStyle name="Calculation 2 23 2 3 2 2 3" xfId="18782" xr:uid="{00000000-0005-0000-0000-0000FF0B0000}"/>
    <cellStyle name="Calculation 2 23 2 3 2 2 4" xfId="34625" xr:uid="{00000000-0005-0000-0000-0000000C0000}"/>
    <cellStyle name="Calculation 2 23 2 3 2 3" xfId="27477" xr:uid="{00000000-0005-0000-0000-0000010C0000}"/>
    <cellStyle name="Calculation 2 23 2 3 2 3 2" xfId="43107" xr:uid="{00000000-0005-0000-0000-0000020C0000}"/>
    <cellStyle name="Calculation 2 23 2 3 2 4" xfId="19413" xr:uid="{00000000-0005-0000-0000-0000030C0000}"/>
    <cellStyle name="Calculation 2 23 2 3 2 5" xfId="35256" xr:uid="{00000000-0005-0000-0000-0000040C0000}"/>
    <cellStyle name="Calculation 2 23 2 3 3" xfId="7705" xr:uid="{00000000-0005-0000-0000-0000050C0000}"/>
    <cellStyle name="Calculation 2 23 2 3 3 2" xfId="25271" xr:uid="{00000000-0005-0000-0000-0000060C0000}"/>
    <cellStyle name="Calculation 2 23 2 3 3 2 2" xfId="40901" xr:uid="{00000000-0005-0000-0000-0000070C0000}"/>
    <cellStyle name="Calculation 2 23 2 3 3 3" xfId="17207" xr:uid="{00000000-0005-0000-0000-0000080C0000}"/>
    <cellStyle name="Calculation 2 23 2 3 3 4" xfId="33050" xr:uid="{00000000-0005-0000-0000-0000090C0000}"/>
    <cellStyle name="Calculation 2 23 2 3 4" xfId="26088" xr:uid="{00000000-0005-0000-0000-00000A0C0000}"/>
    <cellStyle name="Calculation 2 23 2 3 4 2" xfId="41718" xr:uid="{00000000-0005-0000-0000-00000B0C0000}"/>
    <cellStyle name="Calculation 2 23 2 3 5" xfId="18024" xr:uid="{00000000-0005-0000-0000-00000C0C0000}"/>
    <cellStyle name="Calculation 2 23 2 3 6" xfId="33867" xr:uid="{00000000-0005-0000-0000-00000D0C0000}"/>
    <cellStyle name="Calculation 2 23 2 4" xfId="21893" xr:uid="{00000000-0005-0000-0000-00000E0C0000}"/>
    <cellStyle name="Calculation 2 23 2 4 2" xfId="37524" xr:uid="{00000000-0005-0000-0000-00000F0C0000}"/>
    <cellStyle name="Calculation 2 23 2 5" xfId="24056" xr:uid="{00000000-0005-0000-0000-0000100C0000}"/>
    <cellStyle name="Calculation 2 23 2 5 2" xfId="39687" xr:uid="{00000000-0005-0000-0000-0000110C0000}"/>
    <cellStyle name="Calculation 2 23 2 6" xfId="13020" xr:uid="{00000000-0005-0000-0000-0000120C0000}"/>
    <cellStyle name="Calculation 2 23 2 7" xfId="29994" xr:uid="{00000000-0005-0000-0000-0000130C0000}"/>
    <cellStyle name="Calculation 2 23 2 8" xfId="47904" xr:uid="{00000000-0005-0000-0000-0000140C0000}"/>
    <cellStyle name="Calculation 2 23 2 9" xfId="48409" xr:uid="{00000000-0005-0000-0000-0000150C0000}"/>
    <cellStyle name="Calculation 2 23 3" xfId="5241" xr:uid="{00000000-0005-0000-0000-0000160C0000}"/>
    <cellStyle name="Calculation 2 23 3 2" xfId="8802" xr:uid="{00000000-0005-0000-0000-0000170C0000}"/>
    <cellStyle name="Calculation 2 23 3 2 2" xfId="10191" xr:uid="{00000000-0005-0000-0000-0000180C0000}"/>
    <cellStyle name="Calculation 2 23 3 2 2 2" xfId="7828" xr:uid="{00000000-0005-0000-0000-0000190C0000}"/>
    <cellStyle name="Calculation 2 23 3 2 2 2 2" xfId="25394" xr:uid="{00000000-0005-0000-0000-00001A0C0000}"/>
    <cellStyle name="Calculation 2 23 3 2 2 2 2 2" xfId="41024" xr:uid="{00000000-0005-0000-0000-00001B0C0000}"/>
    <cellStyle name="Calculation 2 23 3 2 2 2 3" xfId="17330" xr:uid="{00000000-0005-0000-0000-00001C0C0000}"/>
    <cellStyle name="Calculation 2 23 3 2 2 2 4" xfId="33173" xr:uid="{00000000-0005-0000-0000-00001D0C0000}"/>
    <cellStyle name="Calculation 2 23 3 2 2 3" xfId="27757" xr:uid="{00000000-0005-0000-0000-00001E0C0000}"/>
    <cellStyle name="Calculation 2 23 3 2 2 3 2" xfId="43387" xr:uid="{00000000-0005-0000-0000-00001F0C0000}"/>
    <cellStyle name="Calculation 2 23 3 2 2 4" xfId="19693" xr:uid="{00000000-0005-0000-0000-0000200C0000}"/>
    <cellStyle name="Calculation 2 23 3 2 2 5" xfId="35536" xr:uid="{00000000-0005-0000-0000-0000210C0000}"/>
    <cellStyle name="Calculation 2 23 3 2 3" xfId="7329" xr:uid="{00000000-0005-0000-0000-0000220C0000}"/>
    <cellStyle name="Calculation 2 23 3 2 3 2" xfId="24896" xr:uid="{00000000-0005-0000-0000-0000230C0000}"/>
    <cellStyle name="Calculation 2 23 3 2 3 2 2" xfId="40526" xr:uid="{00000000-0005-0000-0000-0000240C0000}"/>
    <cellStyle name="Calculation 2 23 3 2 3 3" xfId="16832" xr:uid="{00000000-0005-0000-0000-0000250C0000}"/>
    <cellStyle name="Calculation 2 23 3 2 3 4" xfId="32675" xr:uid="{00000000-0005-0000-0000-0000260C0000}"/>
    <cellStyle name="Calculation 2 23 3 2 4" xfId="26368" xr:uid="{00000000-0005-0000-0000-0000270C0000}"/>
    <cellStyle name="Calculation 2 23 3 2 4 2" xfId="41998" xr:uid="{00000000-0005-0000-0000-0000280C0000}"/>
    <cellStyle name="Calculation 2 23 3 2 5" xfId="18304" xr:uid="{00000000-0005-0000-0000-0000290C0000}"/>
    <cellStyle name="Calculation 2 23 3 2 6" xfId="34147" xr:uid="{00000000-0005-0000-0000-00002A0C0000}"/>
    <cellStyle name="Calculation 2 23 3 3" xfId="23319" xr:uid="{00000000-0005-0000-0000-00002B0C0000}"/>
    <cellStyle name="Calculation 2 23 3 3 2" xfId="38950" xr:uid="{00000000-0005-0000-0000-00002C0C0000}"/>
    <cellStyle name="Calculation 2 23 3 4" xfId="14746" xr:uid="{00000000-0005-0000-0000-00002D0C0000}"/>
    <cellStyle name="Calculation 2 23 3 5" xfId="31297" xr:uid="{00000000-0005-0000-0000-00002E0C0000}"/>
    <cellStyle name="Calculation 2 23 3 6" xfId="50001" xr:uid="{00000000-0005-0000-0000-00002F0C0000}"/>
    <cellStyle name="Calculation 2 23 3 7" xfId="51799" xr:uid="{00000000-0005-0000-0000-0000300C0000}"/>
    <cellStyle name="Calculation 2 23 3 8" xfId="52892" xr:uid="{00000000-0005-0000-0000-0000310C0000}"/>
    <cellStyle name="Calculation 2 23 4" xfId="6742" xr:uid="{00000000-0005-0000-0000-0000320C0000}"/>
    <cellStyle name="Calculation 2 23 4 2" xfId="7532" xr:uid="{00000000-0005-0000-0000-0000330C0000}"/>
    <cellStyle name="Calculation 2 23 4 2 2" xfId="7866" xr:uid="{00000000-0005-0000-0000-0000340C0000}"/>
    <cellStyle name="Calculation 2 23 4 2 2 2" xfId="25432" xr:uid="{00000000-0005-0000-0000-0000350C0000}"/>
    <cellStyle name="Calculation 2 23 4 2 2 2 2" xfId="41062" xr:uid="{00000000-0005-0000-0000-0000360C0000}"/>
    <cellStyle name="Calculation 2 23 4 2 2 3" xfId="17368" xr:uid="{00000000-0005-0000-0000-0000370C0000}"/>
    <cellStyle name="Calculation 2 23 4 2 2 4" xfId="33211" xr:uid="{00000000-0005-0000-0000-0000380C0000}"/>
    <cellStyle name="Calculation 2 23 4 2 3" xfId="25098" xr:uid="{00000000-0005-0000-0000-0000390C0000}"/>
    <cellStyle name="Calculation 2 23 4 2 3 2" xfId="40728" xr:uid="{00000000-0005-0000-0000-00003A0C0000}"/>
    <cellStyle name="Calculation 2 23 4 2 4" xfId="17034" xr:uid="{00000000-0005-0000-0000-00003B0C0000}"/>
    <cellStyle name="Calculation 2 23 4 2 5" xfId="32877" xr:uid="{00000000-0005-0000-0000-00003C0C0000}"/>
    <cellStyle name="Calculation 2 23 4 3" xfId="4107" xr:uid="{00000000-0005-0000-0000-00003D0C0000}"/>
    <cellStyle name="Calculation 2 23 4 3 2" xfId="22318" xr:uid="{00000000-0005-0000-0000-00003E0C0000}"/>
    <cellStyle name="Calculation 2 23 4 3 2 2" xfId="37949" xr:uid="{00000000-0005-0000-0000-00003F0C0000}"/>
    <cellStyle name="Calculation 2 23 4 3 3" xfId="13613" xr:uid="{00000000-0005-0000-0000-0000400C0000}"/>
    <cellStyle name="Calculation 2 23 4 3 4" xfId="30358" xr:uid="{00000000-0005-0000-0000-0000410C0000}"/>
    <cellStyle name="Calculation 2 23 4 4" xfId="24405" xr:uid="{00000000-0005-0000-0000-0000420C0000}"/>
    <cellStyle name="Calculation 2 23 4 4 2" xfId="40036" xr:uid="{00000000-0005-0000-0000-0000430C0000}"/>
    <cellStyle name="Calculation 2 23 4 5" xfId="16246" xr:uid="{00000000-0005-0000-0000-0000440C0000}"/>
    <cellStyle name="Calculation 2 23 4 6" xfId="32224" xr:uid="{00000000-0005-0000-0000-0000450C0000}"/>
    <cellStyle name="Calculation 2 23 5" xfId="21445" xr:uid="{00000000-0005-0000-0000-0000460C0000}"/>
    <cellStyle name="Calculation 2 23 5 2" xfId="37076" xr:uid="{00000000-0005-0000-0000-0000470C0000}"/>
    <cellStyle name="Calculation 2 23 6" xfId="29311" xr:uid="{00000000-0005-0000-0000-0000480C0000}"/>
    <cellStyle name="Calculation 2 23 6 2" xfId="44941" xr:uid="{00000000-0005-0000-0000-0000490C0000}"/>
    <cellStyle name="Calculation 2 23 7" xfId="12367" xr:uid="{00000000-0005-0000-0000-00004A0C0000}"/>
    <cellStyle name="Calculation 2 23 8" xfId="29628" xr:uid="{00000000-0005-0000-0000-00004B0C0000}"/>
    <cellStyle name="Calculation 2 23 9" xfId="47799" xr:uid="{00000000-0005-0000-0000-00004C0C0000}"/>
    <cellStyle name="Calculation 2 24" xfId="3063" xr:uid="{00000000-0005-0000-0000-00004D0C0000}"/>
    <cellStyle name="Calculation 2 24 10" xfId="48176" xr:uid="{00000000-0005-0000-0000-00004E0C0000}"/>
    <cellStyle name="Calculation 2 24 11" xfId="46385" xr:uid="{00000000-0005-0000-0000-00004F0C0000}"/>
    <cellStyle name="Calculation 2 24 12" xfId="50879" xr:uid="{00000000-0005-0000-0000-0000500C0000}"/>
    <cellStyle name="Calculation 2 24 13" xfId="46153" xr:uid="{00000000-0005-0000-0000-0000510C0000}"/>
    <cellStyle name="Calculation 2 24 14" xfId="52705" xr:uid="{00000000-0005-0000-0000-0000520C0000}"/>
    <cellStyle name="Calculation 2 24 15" xfId="53590" xr:uid="{00000000-0005-0000-0000-0000530C0000}"/>
    <cellStyle name="Calculation 2 24 2" xfId="3717" xr:uid="{00000000-0005-0000-0000-0000540C0000}"/>
    <cellStyle name="Calculation 2 24 2 10" xfId="46451" xr:uid="{00000000-0005-0000-0000-0000550C0000}"/>
    <cellStyle name="Calculation 2 24 2 11" xfId="51240" xr:uid="{00000000-0005-0000-0000-0000560C0000}"/>
    <cellStyle name="Calculation 2 24 2 12" xfId="44945" xr:uid="{00000000-0005-0000-0000-0000570C0000}"/>
    <cellStyle name="Calculation 2 24 2 13" xfId="48004" xr:uid="{00000000-0005-0000-0000-0000580C0000}"/>
    <cellStyle name="Calculation 2 24 2 14" xfId="45138" xr:uid="{00000000-0005-0000-0000-0000590C0000}"/>
    <cellStyle name="Calculation 2 24 2 2" xfId="6092" xr:uid="{00000000-0005-0000-0000-00005A0C0000}"/>
    <cellStyle name="Calculation 2 24 2 2 2" xfId="6582" xr:uid="{00000000-0005-0000-0000-00005B0C0000}"/>
    <cellStyle name="Calculation 2 24 2 2 2 2" xfId="6477" xr:uid="{00000000-0005-0000-0000-00005C0C0000}"/>
    <cellStyle name="Calculation 2 24 2 2 2 2 2" xfId="11304" xr:uid="{00000000-0005-0000-0000-00005D0C0000}"/>
    <cellStyle name="Calculation 2 24 2 2 2 2 2 2" xfId="28870" xr:uid="{00000000-0005-0000-0000-00005E0C0000}"/>
    <cellStyle name="Calculation 2 24 2 2 2 2 2 2 2" xfId="44500" xr:uid="{00000000-0005-0000-0000-00005F0C0000}"/>
    <cellStyle name="Calculation 2 24 2 2 2 2 2 3" xfId="20806" xr:uid="{00000000-0005-0000-0000-0000600C0000}"/>
    <cellStyle name="Calculation 2 24 2 2 2 2 2 4" xfId="36649" xr:uid="{00000000-0005-0000-0000-0000610C0000}"/>
    <cellStyle name="Calculation 2 24 2 2 2 2 3" xfId="24179" xr:uid="{00000000-0005-0000-0000-0000620C0000}"/>
    <cellStyle name="Calculation 2 24 2 2 2 2 3 2" xfId="39810" xr:uid="{00000000-0005-0000-0000-0000630C0000}"/>
    <cellStyle name="Calculation 2 24 2 2 2 2 4" xfId="15981" xr:uid="{00000000-0005-0000-0000-0000640C0000}"/>
    <cellStyle name="Calculation 2 24 2 2 2 2 5" xfId="32018" xr:uid="{00000000-0005-0000-0000-0000650C0000}"/>
    <cellStyle name="Calculation 2 24 2 2 2 3" xfId="7868" xr:uid="{00000000-0005-0000-0000-0000660C0000}"/>
    <cellStyle name="Calculation 2 24 2 2 2 3 2" xfId="25434" xr:uid="{00000000-0005-0000-0000-0000670C0000}"/>
    <cellStyle name="Calculation 2 24 2 2 2 3 2 2" xfId="41064" xr:uid="{00000000-0005-0000-0000-0000680C0000}"/>
    <cellStyle name="Calculation 2 24 2 2 2 3 3" xfId="17370" xr:uid="{00000000-0005-0000-0000-0000690C0000}"/>
    <cellStyle name="Calculation 2 24 2 2 2 3 4" xfId="33213" xr:uid="{00000000-0005-0000-0000-00006A0C0000}"/>
    <cellStyle name="Calculation 2 24 2 2 2 4" xfId="24283" xr:uid="{00000000-0005-0000-0000-00006B0C0000}"/>
    <cellStyle name="Calculation 2 24 2 2 2 4 2" xfId="39914" xr:uid="{00000000-0005-0000-0000-00006C0C0000}"/>
    <cellStyle name="Calculation 2 24 2 2 2 5" xfId="16086" xr:uid="{00000000-0005-0000-0000-00006D0C0000}"/>
    <cellStyle name="Calculation 2 24 2 2 2 6" xfId="32122" xr:uid="{00000000-0005-0000-0000-00006E0C0000}"/>
    <cellStyle name="Calculation 2 24 2 2 3" xfId="23907" xr:uid="{00000000-0005-0000-0000-00006F0C0000}"/>
    <cellStyle name="Calculation 2 24 2 2 3 2" xfId="39538" xr:uid="{00000000-0005-0000-0000-0000700C0000}"/>
    <cellStyle name="Calculation 2 24 2 2 4" xfId="15597" xr:uid="{00000000-0005-0000-0000-0000710C0000}"/>
    <cellStyle name="Calculation 2 24 2 2 5" xfId="31786" xr:uid="{00000000-0005-0000-0000-0000720C0000}"/>
    <cellStyle name="Calculation 2 24 2 2 6" xfId="50505" xr:uid="{00000000-0005-0000-0000-0000730C0000}"/>
    <cellStyle name="Calculation 2 24 2 2 7" xfId="52291" xr:uid="{00000000-0005-0000-0000-0000740C0000}"/>
    <cellStyle name="Calculation 2 24 2 2 8" xfId="53386" xr:uid="{00000000-0005-0000-0000-0000750C0000}"/>
    <cellStyle name="Calculation 2 24 2 3" xfId="9061" xr:uid="{00000000-0005-0000-0000-0000760C0000}"/>
    <cellStyle name="Calculation 2 24 2 3 2" xfId="10450" xr:uid="{00000000-0005-0000-0000-0000770C0000}"/>
    <cellStyle name="Calculation 2 24 2 3 2 2" xfId="11284" xr:uid="{00000000-0005-0000-0000-0000780C0000}"/>
    <cellStyle name="Calculation 2 24 2 3 2 2 2" xfId="28850" xr:uid="{00000000-0005-0000-0000-0000790C0000}"/>
    <cellStyle name="Calculation 2 24 2 3 2 2 2 2" xfId="44480" xr:uid="{00000000-0005-0000-0000-00007A0C0000}"/>
    <cellStyle name="Calculation 2 24 2 3 2 2 3" xfId="20786" xr:uid="{00000000-0005-0000-0000-00007B0C0000}"/>
    <cellStyle name="Calculation 2 24 2 3 2 2 4" xfId="36629" xr:uid="{00000000-0005-0000-0000-00007C0C0000}"/>
    <cellStyle name="Calculation 2 24 2 3 2 3" xfId="28016" xr:uid="{00000000-0005-0000-0000-00007D0C0000}"/>
    <cellStyle name="Calculation 2 24 2 3 2 3 2" xfId="43646" xr:uid="{00000000-0005-0000-0000-00007E0C0000}"/>
    <cellStyle name="Calculation 2 24 2 3 2 4" xfId="19952" xr:uid="{00000000-0005-0000-0000-00007F0C0000}"/>
    <cellStyle name="Calculation 2 24 2 3 2 5" xfId="35795" xr:uid="{00000000-0005-0000-0000-0000800C0000}"/>
    <cellStyle name="Calculation 2 24 2 3 3" xfId="11466" xr:uid="{00000000-0005-0000-0000-0000810C0000}"/>
    <cellStyle name="Calculation 2 24 2 3 3 2" xfId="29032" xr:uid="{00000000-0005-0000-0000-0000820C0000}"/>
    <cellStyle name="Calculation 2 24 2 3 3 2 2" xfId="44662" xr:uid="{00000000-0005-0000-0000-0000830C0000}"/>
    <cellStyle name="Calculation 2 24 2 3 3 3" xfId="20968" xr:uid="{00000000-0005-0000-0000-0000840C0000}"/>
    <cellStyle name="Calculation 2 24 2 3 3 4" xfId="36811" xr:uid="{00000000-0005-0000-0000-0000850C0000}"/>
    <cellStyle name="Calculation 2 24 2 3 4" xfId="26627" xr:uid="{00000000-0005-0000-0000-0000860C0000}"/>
    <cellStyle name="Calculation 2 24 2 3 4 2" xfId="42257" xr:uid="{00000000-0005-0000-0000-0000870C0000}"/>
    <cellStyle name="Calculation 2 24 2 3 5" xfId="18563" xr:uid="{00000000-0005-0000-0000-0000880C0000}"/>
    <cellStyle name="Calculation 2 24 2 3 6" xfId="34406" xr:uid="{00000000-0005-0000-0000-0000890C0000}"/>
    <cellStyle name="Calculation 2 24 2 4" xfId="22039" xr:uid="{00000000-0005-0000-0000-00008A0C0000}"/>
    <cellStyle name="Calculation 2 24 2 4 2" xfId="37670" xr:uid="{00000000-0005-0000-0000-00008B0C0000}"/>
    <cellStyle name="Calculation 2 24 2 5" xfId="12130" xr:uid="{00000000-0005-0000-0000-00008C0C0000}"/>
    <cellStyle name="Calculation 2 24 2 5 2" xfId="29393" xr:uid="{00000000-0005-0000-0000-00008D0C0000}"/>
    <cellStyle name="Calculation 2 24 2 6" xfId="13222" xr:uid="{00000000-0005-0000-0000-00008E0C0000}"/>
    <cellStyle name="Calculation 2 24 2 7" xfId="30121" xr:uid="{00000000-0005-0000-0000-00008F0C0000}"/>
    <cellStyle name="Calculation 2 24 2 8" xfId="45366" xr:uid="{00000000-0005-0000-0000-0000900C0000}"/>
    <cellStyle name="Calculation 2 24 2 9" xfId="48536" xr:uid="{00000000-0005-0000-0000-0000910C0000}"/>
    <cellStyle name="Calculation 2 24 3" xfId="5442" xr:uid="{00000000-0005-0000-0000-0000920C0000}"/>
    <cellStyle name="Calculation 2 24 3 2" xfId="8807" xr:uid="{00000000-0005-0000-0000-0000930C0000}"/>
    <cellStyle name="Calculation 2 24 3 2 2" xfId="10196" xr:uid="{00000000-0005-0000-0000-0000940C0000}"/>
    <cellStyle name="Calculation 2 24 3 2 2 2" xfId="4989" xr:uid="{00000000-0005-0000-0000-0000950C0000}"/>
    <cellStyle name="Calculation 2 24 3 2 2 2 2" xfId="23161" xr:uid="{00000000-0005-0000-0000-0000960C0000}"/>
    <cellStyle name="Calculation 2 24 3 2 2 2 2 2" xfId="38792" xr:uid="{00000000-0005-0000-0000-0000970C0000}"/>
    <cellStyle name="Calculation 2 24 3 2 2 2 3" xfId="14495" xr:uid="{00000000-0005-0000-0000-0000980C0000}"/>
    <cellStyle name="Calculation 2 24 3 2 2 2 4" xfId="31182" xr:uid="{00000000-0005-0000-0000-0000990C0000}"/>
    <cellStyle name="Calculation 2 24 3 2 2 3" xfId="27762" xr:uid="{00000000-0005-0000-0000-00009A0C0000}"/>
    <cellStyle name="Calculation 2 24 3 2 2 3 2" xfId="43392" xr:uid="{00000000-0005-0000-0000-00009B0C0000}"/>
    <cellStyle name="Calculation 2 24 3 2 2 4" xfId="19698" xr:uid="{00000000-0005-0000-0000-00009C0C0000}"/>
    <cellStyle name="Calculation 2 24 3 2 2 5" xfId="35541" xr:uid="{00000000-0005-0000-0000-00009D0C0000}"/>
    <cellStyle name="Calculation 2 24 3 2 3" xfId="10932" xr:uid="{00000000-0005-0000-0000-00009E0C0000}"/>
    <cellStyle name="Calculation 2 24 3 2 3 2" xfId="28498" xr:uid="{00000000-0005-0000-0000-00009F0C0000}"/>
    <cellStyle name="Calculation 2 24 3 2 3 2 2" xfId="44128" xr:uid="{00000000-0005-0000-0000-0000A00C0000}"/>
    <cellStyle name="Calculation 2 24 3 2 3 3" xfId="20434" xr:uid="{00000000-0005-0000-0000-0000A10C0000}"/>
    <cellStyle name="Calculation 2 24 3 2 3 4" xfId="36277" xr:uid="{00000000-0005-0000-0000-0000A20C0000}"/>
    <cellStyle name="Calculation 2 24 3 2 4" xfId="26373" xr:uid="{00000000-0005-0000-0000-0000A30C0000}"/>
    <cellStyle name="Calculation 2 24 3 2 4 2" xfId="42003" xr:uid="{00000000-0005-0000-0000-0000A40C0000}"/>
    <cellStyle name="Calculation 2 24 3 2 5" xfId="18309" xr:uid="{00000000-0005-0000-0000-0000A50C0000}"/>
    <cellStyle name="Calculation 2 24 3 2 6" xfId="34152" xr:uid="{00000000-0005-0000-0000-0000A60C0000}"/>
    <cellStyle name="Calculation 2 24 3 3" xfId="23464" xr:uid="{00000000-0005-0000-0000-0000A70C0000}"/>
    <cellStyle name="Calculation 2 24 3 3 2" xfId="39095" xr:uid="{00000000-0005-0000-0000-0000A80C0000}"/>
    <cellStyle name="Calculation 2 24 3 4" xfId="14947" xr:uid="{00000000-0005-0000-0000-0000A90C0000}"/>
    <cellStyle name="Calculation 2 24 3 5" xfId="31423" xr:uid="{00000000-0005-0000-0000-0000AA0C0000}"/>
    <cellStyle name="Calculation 2 24 3 6" xfId="50145" xr:uid="{00000000-0005-0000-0000-0000AB0C0000}"/>
    <cellStyle name="Calculation 2 24 3 7" xfId="51931" xr:uid="{00000000-0005-0000-0000-0000AC0C0000}"/>
    <cellStyle name="Calculation 2 24 3 8" xfId="53026" xr:uid="{00000000-0005-0000-0000-0000AD0C0000}"/>
    <cellStyle name="Calculation 2 24 4" xfId="8889" xr:uid="{00000000-0005-0000-0000-0000AE0C0000}"/>
    <cellStyle name="Calculation 2 24 4 2" xfId="10278" xr:uid="{00000000-0005-0000-0000-0000AF0C0000}"/>
    <cellStyle name="Calculation 2 24 4 2 2" xfId="11341" xr:uid="{00000000-0005-0000-0000-0000B00C0000}"/>
    <cellStyle name="Calculation 2 24 4 2 2 2" xfId="28907" xr:uid="{00000000-0005-0000-0000-0000B10C0000}"/>
    <cellStyle name="Calculation 2 24 4 2 2 2 2" xfId="44537" xr:uid="{00000000-0005-0000-0000-0000B20C0000}"/>
    <cellStyle name="Calculation 2 24 4 2 2 3" xfId="20843" xr:uid="{00000000-0005-0000-0000-0000B30C0000}"/>
    <cellStyle name="Calculation 2 24 4 2 2 4" xfId="36686" xr:uid="{00000000-0005-0000-0000-0000B40C0000}"/>
    <cellStyle name="Calculation 2 24 4 2 3" xfId="27844" xr:uid="{00000000-0005-0000-0000-0000B50C0000}"/>
    <cellStyle name="Calculation 2 24 4 2 3 2" xfId="43474" xr:uid="{00000000-0005-0000-0000-0000B60C0000}"/>
    <cellStyle name="Calculation 2 24 4 2 4" xfId="19780" xr:uid="{00000000-0005-0000-0000-0000B70C0000}"/>
    <cellStyle name="Calculation 2 24 4 2 5" xfId="35623" xr:uid="{00000000-0005-0000-0000-0000B80C0000}"/>
    <cellStyle name="Calculation 2 24 4 3" xfId="11349" xr:uid="{00000000-0005-0000-0000-0000B90C0000}"/>
    <cellStyle name="Calculation 2 24 4 3 2" xfId="28915" xr:uid="{00000000-0005-0000-0000-0000BA0C0000}"/>
    <cellStyle name="Calculation 2 24 4 3 2 2" xfId="44545" xr:uid="{00000000-0005-0000-0000-0000BB0C0000}"/>
    <cellStyle name="Calculation 2 24 4 3 3" xfId="20851" xr:uid="{00000000-0005-0000-0000-0000BC0C0000}"/>
    <cellStyle name="Calculation 2 24 4 3 4" xfId="36694" xr:uid="{00000000-0005-0000-0000-0000BD0C0000}"/>
    <cellStyle name="Calculation 2 24 4 4" xfId="26455" xr:uid="{00000000-0005-0000-0000-0000BE0C0000}"/>
    <cellStyle name="Calculation 2 24 4 4 2" xfId="42085" xr:uid="{00000000-0005-0000-0000-0000BF0C0000}"/>
    <cellStyle name="Calculation 2 24 4 5" xfId="18391" xr:uid="{00000000-0005-0000-0000-0000C00C0000}"/>
    <cellStyle name="Calculation 2 24 4 6" xfId="34234" xr:uid="{00000000-0005-0000-0000-0000C10C0000}"/>
    <cellStyle name="Calculation 2 24 5" xfId="21592" xr:uid="{00000000-0005-0000-0000-0000C20C0000}"/>
    <cellStyle name="Calculation 2 24 5 2" xfId="37223" xr:uid="{00000000-0005-0000-0000-0000C30C0000}"/>
    <cellStyle name="Calculation 2 24 6" xfId="23270" xr:uid="{00000000-0005-0000-0000-0000C40C0000}"/>
    <cellStyle name="Calculation 2 24 6 2" xfId="38901" xr:uid="{00000000-0005-0000-0000-0000C50C0000}"/>
    <cellStyle name="Calculation 2 24 7" xfId="12569" xr:uid="{00000000-0005-0000-0000-0000C60C0000}"/>
    <cellStyle name="Calculation 2 24 8" xfId="29755" xr:uid="{00000000-0005-0000-0000-0000C70C0000}"/>
    <cellStyle name="Calculation 2 24 9" xfId="47346" xr:uid="{00000000-0005-0000-0000-0000C80C0000}"/>
    <cellStyle name="Calculation 2 25" xfId="2984" xr:uid="{00000000-0005-0000-0000-0000C90C0000}"/>
    <cellStyle name="Calculation 2 25 10" xfId="48135" xr:uid="{00000000-0005-0000-0000-0000CA0C0000}"/>
    <cellStyle name="Calculation 2 25 11" xfId="47704" xr:uid="{00000000-0005-0000-0000-0000CB0C0000}"/>
    <cellStyle name="Calculation 2 25 12" xfId="50838" xr:uid="{00000000-0005-0000-0000-0000CC0C0000}"/>
    <cellStyle name="Calculation 2 25 13" xfId="46349" xr:uid="{00000000-0005-0000-0000-0000CD0C0000}"/>
    <cellStyle name="Calculation 2 25 14" xfId="51532" xr:uid="{00000000-0005-0000-0000-0000CE0C0000}"/>
    <cellStyle name="Calculation 2 25 15" xfId="45941" xr:uid="{00000000-0005-0000-0000-0000CF0C0000}"/>
    <cellStyle name="Calculation 2 25 2" xfId="3638" xr:uid="{00000000-0005-0000-0000-0000D00C0000}"/>
    <cellStyle name="Calculation 2 25 2 10" xfId="47928" xr:uid="{00000000-0005-0000-0000-0000D10C0000}"/>
    <cellStyle name="Calculation 2 25 2 11" xfId="51201" xr:uid="{00000000-0005-0000-0000-0000D20C0000}"/>
    <cellStyle name="Calculation 2 25 2 12" xfId="47282" xr:uid="{00000000-0005-0000-0000-0000D30C0000}"/>
    <cellStyle name="Calculation 2 25 2 13" xfId="45748" xr:uid="{00000000-0005-0000-0000-0000D40C0000}"/>
    <cellStyle name="Calculation 2 25 2 14" xfId="46199" xr:uid="{00000000-0005-0000-0000-0000D50C0000}"/>
    <cellStyle name="Calculation 2 25 2 2" xfId="6013" xr:uid="{00000000-0005-0000-0000-0000D60C0000}"/>
    <cellStyle name="Calculation 2 25 2 2 2" xfId="8794" xr:uid="{00000000-0005-0000-0000-0000D70C0000}"/>
    <cellStyle name="Calculation 2 25 2 2 2 2" xfId="10183" xr:uid="{00000000-0005-0000-0000-0000D80C0000}"/>
    <cellStyle name="Calculation 2 25 2 2 2 2 2" xfId="10736" xr:uid="{00000000-0005-0000-0000-0000D90C0000}"/>
    <cellStyle name="Calculation 2 25 2 2 2 2 2 2" xfId="28302" xr:uid="{00000000-0005-0000-0000-0000DA0C0000}"/>
    <cellStyle name="Calculation 2 25 2 2 2 2 2 2 2" xfId="43932" xr:uid="{00000000-0005-0000-0000-0000DB0C0000}"/>
    <cellStyle name="Calculation 2 25 2 2 2 2 2 3" xfId="20238" xr:uid="{00000000-0005-0000-0000-0000DC0C0000}"/>
    <cellStyle name="Calculation 2 25 2 2 2 2 2 4" xfId="36081" xr:uid="{00000000-0005-0000-0000-0000DD0C0000}"/>
    <cellStyle name="Calculation 2 25 2 2 2 2 3" xfId="27749" xr:uid="{00000000-0005-0000-0000-0000DE0C0000}"/>
    <cellStyle name="Calculation 2 25 2 2 2 2 3 2" xfId="43379" xr:uid="{00000000-0005-0000-0000-0000DF0C0000}"/>
    <cellStyle name="Calculation 2 25 2 2 2 2 4" xfId="19685" xr:uid="{00000000-0005-0000-0000-0000E00C0000}"/>
    <cellStyle name="Calculation 2 25 2 2 2 2 5" xfId="35528" xr:uid="{00000000-0005-0000-0000-0000E10C0000}"/>
    <cellStyle name="Calculation 2 25 2 2 2 3" xfId="11452" xr:uid="{00000000-0005-0000-0000-0000E20C0000}"/>
    <cellStyle name="Calculation 2 25 2 2 2 3 2" xfId="29018" xr:uid="{00000000-0005-0000-0000-0000E30C0000}"/>
    <cellStyle name="Calculation 2 25 2 2 2 3 2 2" xfId="44648" xr:uid="{00000000-0005-0000-0000-0000E40C0000}"/>
    <cellStyle name="Calculation 2 25 2 2 2 3 3" xfId="20954" xr:uid="{00000000-0005-0000-0000-0000E50C0000}"/>
    <cellStyle name="Calculation 2 25 2 2 2 3 4" xfId="36797" xr:uid="{00000000-0005-0000-0000-0000E60C0000}"/>
    <cellStyle name="Calculation 2 25 2 2 2 4" xfId="26360" xr:uid="{00000000-0005-0000-0000-0000E70C0000}"/>
    <cellStyle name="Calculation 2 25 2 2 2 4 2" xfId="41990" xr:uid="{00000000-0005-0000-0000-0000E80C0000}"/>
    <cellStyle name="Calculation 2 25 2 2 2 5" xfId="18296" xr:uid="{00000000-0005-0000-0000-0000E90C0000}"/>
    <cellStyle name="Calculation 2 25 2 2 2 6" xfId="34139" xr:uid="{00000000-0005-0000-0000-0000EA0C0000}"/>
    <cellStyle name="Calculation 2 25 2 2 3" xfId="23868" xr:uid="{00000000-0005-0000-0000-0000EB0C0000}"/>
    <cellStyle name="Calculation 2 25 2 2 3 2" xfId="39499" xr:uid="{00000000-0005-0000-0000-0000EC0C0000}"/>
    <cellStyle name="Calculation 2 25 2 2 4" xfId="15518" xr:uid="{00000000-0005-0000-0000-0000ED0C0000}"/>
    <cellStyle name="Calculation 2 25 2 2 5" xfId="31747" xr:uid="{00000000-0005-0000-0000-0000EE0C0000}"/>
    <cellStyle name="Calculation 2 25 2 2 6" xfId="50466" xr:uid="{00000000-0005-0000-0000-0000EF0C0000}"/>
    <cellStyle name="Calculation 2 25 2 2 7" xfId="52252" xr:uid="{00000000-0005-0000-0000-0000F00C0000}"/>
    <cellStyle name="Calculation 2 25 2 2 8" xfId="53347" xr:uid="{00000000-0005-0000-0000-0000F10C0000}"/>
    <cellStyle name="Calculation 2 25 2 3" xfId="8882" xr:uid="{00000000-0005-0000-0000-0000F20C0000}"/>
    <cellStyle name="Calculation 2 25 2 3 2" xfId="10271" xr:uid="{00000000-0005-0000-0000-0000F30C0000}"/>
    <cellStyle name="Calculation 2 25 2 3 2 2" xfId="7451" xr:uid="{00000000-0005-0000-0000-0000F40C0000}"/>
    <cellStyle name="Calculation 2 25 2 3 2 2 2" xfId="25018" xr:uid="{00000000-0005-0000-0000-0000F50C0000}"/>
    <cellStyle name="Calculation 2 25 2 3 2 2 2 2" xfId="40648" xr:uid="{00000000-0005-0000-0000-0000F60C0000}"/>
    <cellStyle name="Calculation 2 25 2 3 2 2 3" xfId="16954" xr:uid="{00000000-0005-0000-0000-0000F70C0000}"/>
    <cellStyle name="Calculation 2 25 2 3 2 2 4" xfId="32797" xr:uid="{00000000-0005-0000-0000-0000F80C0000}"/>
    <cellStyle name="Calculation 2 25 2 3 2 3" xfId="27837" xr:uid="{00000000-0005-0000-0000-0000F90C0000}"/>
    <cellStyle name="Calculation 2 25 2 3 2 3 2" xfId="43467" xr:uid="{00000000-0005-0000-0000-0000FA0C0000}"/>
    <cellStyle name="Calculation 2 25 2 3 2 4" xfId="19773" xr:uid="{00000000-0005-0000-0000-0000FB0C0000}"/>
    <cellStyle name="Calculation 2 25 2 3 2 5" xfId="35616" xr:uid="{00000000-0005-0000-0000-0000FC0C0000}"/>
    <cellStyle name="Calculation 2 25 2 3 3" xfId="11093" xr:uid="{00000000-0005-0000-0000-0000FD0C0000}"/>
    <cellStyle name="Calculation 2 25 2 3 3 2" xfId="28659" xr:uid="{00000000-0005-0000-0000-0000FE0C0000}"/>
    <cellStyle name="Calculation 2 25 2 3 3 2 2" xfId="44289" xr:uid="{00000000-0005-0000-0000-0000FF0C0000}"/>
    <cellStyle name="Calculation 2 25 2 3 3 3" xfId="20595" xr:uid="{00000000-0005-0000-0000-0000000D0000}"/>
    <cellStyle name="Calculation 2 25 2 3 3 4" xfId="36438" xr:uid="{00000000-0005-0000-0000-0000010D0000}"/>
    <cellStyle name="Calculation 2 25 2 3 4" xfId="26448" xr:uid="{00000000-0005-0000-0000-0000020D0000}"/>
    <cellStyle name="Calculation 2 25 2 3 4 2" xfId="42078" xr:uid="{00000000-0005-0000-0000-0000030D0000}"/>
    <cellStyle name="Calculation 2 25 2 3 5" xfId="18384" xr:uid="{00000000-0005-0000-0000-0000040D0000}"/>
    <cellStyle name="Calculation 2 25 2 3 6" xfId="34227" xr:uid="{00000000-0005-0000-0000-0000050D0000}"/>
    <cellStyle name="Calculation 2 25 2 4" xfId="21999" xr:uid="{00000000-0005-0000-0000-0000060D0000}"/>
    <cellStyle name="Calculation 2 25 2 4 2" xfId="37630" xr:uid="{00000000-0005-0000-0000-0000070D0000}"/>
    <cellStyle name="Calculation 2 25 2 5" xfId="12093" xr:uid="{00000000-0005-0000-0000-0000080D0000}"/>
    <cellStyle name="Calculation 2 25 2 5 2" xfId="29356" xr:uid="{00000000-0005-0000-0000-0000090D0000}"/>
    <cellStyle name="Calculation 2 25 2 6" xfId="13143" xr:uid="{00000000-0005-0000-0000-00000A0D0000}"/>
    <cellStyle name="Calculation 2 25 2 7" xfId="30082" xr:uid="{00000000-0005-0000-0000-00000B0D0000}"/>
    <cellStyle name="Calculation 2 25 2 8" xfId="45404" xr:uid="{00000000-0005-0000-0000-00000C0D0000}"/>
    <cellStyle name="Calculation 2 25 2 9" xfId="48497" xr:uid="{00000000-0005-0000-0000-00000D0D0000}"/>
    <cellStyle name="Calculation 2 25 3" xfId="5363" xr:uid="{00000000-0005-0000-0000-00000E0D0000}"/>
    <cellStyle name="Calculation 2 25 3 2" xfId="8201" xr:uid="{00000000-0005-0000-0000-00000F0D0000}"/>
    <cellStyle name="Calculation 2 25 3 2 2" xfId="9590" xr:uid="{00000000-0005-0000-0000-0000100D0000}"/>
    <cellStyle name="Calculation 2 25 3 2 2 2" xfId="4698" xr:uid="{00000000-0005-0000-0000-0000110D0000}"/>
    <cellStyle name="Calculation 2 25 3 2 2 2 2" xfId="22870" xr:uid="{00000000-0005-0000-0000-0000120D0000}"/>
    <cellStyle name="Calculation 2 25 3 2 2 2 2 2" xfId="38501" xr:uid="{00000000-0005-0000-0000-0000130D0000}"/>
    <cellStyle name="Calculation 2 25 3 2 2 2 3" xfId="14204" xr:uid="{00000000-0005-0000-0000-0000140D0000}"/>
    <cellStyle name="Calculation 2 25 3 2 2 2 4" xfId="30891" xr:uid="{00000000-0005-0000-0000-0000150D0000}"/>
    <cellStyle name="Calculation 2 25 3 2 2 3" xfId="27156" xr:uid="{00000000-0005-0000-0000-0000160D0000}"/>
    <cellStyle name="Calculation 2 25 3 2 2 3 2" xfId="42786" xr:uid="{00000000-0005-0000-0000-0000170D0000}"/>
    <cellStyle name="Calculation 2 25 3 2 2 4" xfId="19092" xr:uid="{00000000-0005-0000-0000-0000180D0000}"/>
    <cellStyle name="Calculation 2 25 3 2 2 5" xfId="34935" xr:uid="{00000000-0005-0000-0000-0000190D0000}"/>
    <cellStyle name="Calculation 2 25 3 2 3" xfId="7875" xr:uid="{00000000-0005-0000-0000-00001A0D0000}"/>
    <cellStyle name="Calculation 2 25 3 2 3 2" xfId="25441" xr:uid="{00000000-0005-0000-0000-00001B0D0000}"/>
    <cellStyle name="Calculation 2 25 3 2 3 2 2" xfId="41071" xr:uid="{00000000-0005-0000-0000-00001C0D0000}"/>
    <cellStyle name="Calculation 2 25 3 2 3 3" xfId="17377" xr:uid="{00000000-0005-0000-0000-00001D0D0000}"/>
    <cellStyle name="Calculation 2 25 3 2 3 4" xfId="33220" xr:uid="{00000000-0005-0000-0000-00001E0D0000}"/>
    <cellStyle name="Calculation 2 25 3 2 4" xfId="25767" xr:uid="{00000000-0005-0000-0000-00001F0D0000}"/>
    <cellStyle name="Calculation 2 25 3 2 4 2" xfId="41397" xr:uid="{00000000-0005-0000-0000-0000200D0000}"/>
    <cellStyle name="Calculation 2 25 3 2 5" xfId="17703" xr:uid="{00000000-0005-0000-0000-0000210D0000}"/>
    <cellStyle name="Calculation 2 25 3 2 6" xfId="33546" xr:uid="{00000000-0005-0000-0000-0000220D0000}"/>
    <cellStyle name="Calculation 2 25 3 3" xfId="23425" xr:uid="{00000000-0005-0000-0000-0000230D0000}"/>
    <cellStyle name="Calculation 2 25 3 3 2" xfId="39056" xr:uid="{00000000-0005-0000-0000-0000240D0000}"/>
    <cellStyle name="Calculation 2 25 3 4" xfId="14868" xr:uid="{00000000-0005-0000-0000-0000250D0000}"/>
    <cellStyle name="Calculation 2 25 3 5" xfId="31384" xr:uid="{00000000-0005-0000-0000-0000260D0000}"/>
    <cellStyle name="Calculation 2 25 3 6" xfId="50089" xr:uid="{00000000-0005-0000-0000-0000270D0000}"/>
    <cellStyle name="Calculation 2 25 3 7" xfId="51887" xr:uid="{00000000-0005-0000-0000-0000280D0000}"/>
    <cellStyle name="Calculation 2 25 3 8" xfId="52980" xr:uid="{00000000-0005-0000-0000-0000290D0000}"/>
    <cellStyle name="Calculation 2 25 4" xfId="8739" xr:uid="{00000000-0005-0000-0000-00002A0D0000}"/>
    <cellStyle name="Calculation 2 25 4 2" xfId="10128" xr:uid="{00000000-0005-0000-0000-00002B0D0000}"/>
    <cellStyle name="Calculation 2 25 4 2 2" xfId="10957" xr:uid="{00000000-0005-0000-0000-00002C0D0000}"/>
    <cellStyle name="Calculation 2 25 4 2 2 2" xfId="28523" xr:uid="{00000000-0005-0000-0000-00002D0D0000}"/>
    <cellStyle name="Calculation 2 25 4 2 2 2 2" xfId="44153" xr:uid="{00000000-0005-0000-0000-00002E0D0000}"/>
    <cellStyle name="Calculation 2 25 4 2 2 3" xfId="20459" xr:uid="{00000000-0005-0000-0000-00002F0D0000}"/>
    <cellStyle name="Calculation 2 25 4 2 2 4" xfId="36302" xr:uid="{00000000-0005-0000-0000-0000300D0000}"/>
    <cellStyle name="Calculation 2 25 4 2 3" xfId="27694" xr:uid="{00000000-0005-0000-0000-0000310D0000}"/>
    <cellStyle name="Calculation 2 25 4 2 3 2" xfId="43324" xr:uid="{00000000-0005-0000-0000-0000320D0000}"/>
    <cellStyle name="Calculation 2 25 4 2 4" xfId="19630" xr:uid="{00000000-0005-0000-0000-0000330D0000}"/>
    <cellStyle name="Calculation 2 25 4 2 5" xfId="35473" xr:uid="{00000000-0005-0000-0000-0000340D0000}"/>
    <cellStyle name="Calculation 2 25 4 3" xfId="7554" xr:uid="{00000000-0005-0000-0000-0000350D0000}"/>
    <cellStyle name="Calculation 2 25 4 3 2" xfId="25120" xr:uid="{00000000-0005-0000-0000-0000360D0000}"/>
    <cellStyle name="Calculation 2 25 4 3 2 2" xfId="40750" xr:uid="{00000000-0005-0000-0000-0000370D0000}"/>
    <cellStyle name="Calculation 2 25 4 3 3" xfId="17056" xr:uid="{00000000-0005-0000-0000-0000380D0000}"/>
    <cellStyle name="Calculation 2 25 4 3 4" xfId="32899" xr:uid="{00000000-0005-0000-0000-0000390D0000}"/>
    <cellStyle name="Calculation 2 25 4 4" xfId="26305" xr:uid="{00000000-0005-0000-0000-00003A0D0000}"/>
    <cellStyle name="Calculation 2 25 4 4 2" xfId="41935" xr:uid="{00000000-0005-0000-0000-00003B0D0000}"/>
    <cellStyle name="Calculation 2 25 4 5" xfId="18241" xr:uid="{00000000-0005-0000-0000-00003C0D0000}"/>
    <cellStyle name="Calculation 2 25 4 6" xfId="34084" xr:uid="{00000000-0005-0000-0000-00003D0D0000}"/>
    <cellStyle name="Calculation 2 25 5" xfId="21552" xr:uid="{00000000-0005-0000-0000-00003E0D0000}"/>
    <cellStyle name="Calculation 2 25 5 2" xfId="37183" xr:uid="{00000000-0005-0000-0000-00003F0D0000}"/>
    <cellStyle name="Calculation 2 25 6" xfId="23646" xr:uid="{00000000-0005-0000-0000-0000400D0000}"/>
    <cellStyle name="Calculation 2 25 6 2" xfId="39277" xr:uid="{00000000-0005-0000-0000-0000410D0000}"/>
    <cellStyle name="Calculation 2 25 7" xfId="12490" xr:uid="{00000000-0005-0000-0000-0000420D0000}"/>
    <cellStyle name="Calculation 2 25 8" xfId="29716" xr:uid="{00000000-0005-0000-0000-0000430D0000}"/>
    <cellStyle name="Calculation 2 25 9" xfId="47251" xr:uid="{00000000-0005-0000-0000-0000440D0000}"/>
    <cellStyle name="Calculation 2 26" xfId="2841" xr:uid="{00000000-0005-0000-0000-0000450D0000}"/>
    <cellStyle name="Calculation 2 26 10" xfId="48027" xr:uid="{00000000-0005-0000-0000-0000460D0000}"/>
    <cellStyle name="Calculation 2 26 11" xfId="47568" xr:uid="{00000000-0005-0000-0000-0000470D0000}"/>
    <cellStyle name="Calculation 2 26 12" xfId="50730" xr:uid="{00000000-0005-0000-0000-0000480D0000}"/>
    <cellStyle name="Calculation 2 26 13" xfId="46014" xr:uid="{00000000-0005-0000-0000-0000490D0000}"/>
    <cellStyle name="Calculation 2 26 14" xfId="52496" xr:uid="{00000000-0005-0000-0000-00004A0D0000}"/>
    <cellStyle name="Calculation 2 26 15" xfId="53696" xr:uid="{00000000-0005-0000-0000-00004B0D0000}"/>
    <cellStyle name="Calculation 2 26 2" xfId="3495" xr:uid="{00000000-0005-0000-0000-00004C0D0000}"/>
    <cellStyle name="Calculation 2 26 2 10" xfId="45205" xr:uid="{00000000-0005-0000-0000-00004D0D0000}"/>
    <cellStyle name="Calculation 2 26 2 11" xfId="51093" xr:uid="{00000000-0005-0000-0000-00004E0D0000}"/>
    <cellStyle name="Calculation 2 26 2 12" xfId="49475" xr:uid="{00000000-0005-0000-0000-00004F0D0000}"/>
    <cellStyle name="Calculation 2 26 2 13" xfId="51751" xr:uid="{00000000-0005-0000-0000-0000500D0000}"/>
    <cellStyle name="Calculation 2 26 2 14" xfId="45444" xr:uid="{00000000-0005-0000-0000-0000510D0000}"/>
    <cellStyle name="Calculation 2 26 2 2" xfId="5870" xr:uid="{00000000-0005-0000-0000-0000520D0000}"/>
    <cellStyle name="Calculation 2 26 2 2 2" xfId="8233" xr:uid="{00000000-0005-0000-0000-0000530D0000}"/>
    <cellStyle name="Calculation 2 26 2 2 2 2" xfId="9622" xr:uid="{00000000-0005-0000-0000-0000540D0000}"/>
    <cellStyle name="Calculation 2 26 2 2 2 2 2" xfId="4675" xr:uid="{00000000-0005-0000-0000-0000550D0000}"/>
    <cellStyle name="Calculation 2 26 2 2 2 2 2 2" xfId="22847" xr:uid="{00000000-0005-0000-0000-0000560D0000}"/>
    <cellStyle name="Calculation 2 26 2 2 2 2 2 2 2" xfId="38478" xr:uid="{00000000-0005-0000-0000-0000570D0000}"/>
    <cellStyle name="Calculation 2 26 2 2 2 2 2 3" xfId="14181" xr:uid="{00000000-0005-0000-0000-0000580D0000}"/>
    <cellStyle name="Calculation 2 26 2 2 2 2 2 4" xfId="30868" xr:uid="{00000000-0005-0000-0000-0000590D0000}"/>
    <cellStyle name="Calculation 2 26 2 2 2 2 3" xfId="27188" xr:uid="{00000000-0005-0000-0000-00005A0D0000}"/>
    <cellStyle name="Calculation 2 26 2 2 2 2 3 2" xfId="42818" xr:uid="{00000000-0005-0000-0000-00005B0D0000}"/>
    <cellStyle name="Calculation 2 26 2 2 2 2 4" xfId="19124" xr:uid="{00000000-0005-0000-0000-00005C0D0000}"/>
    <cellStyle name="Calculation 2 26 2 2 2 2 5" xfId="34967" xr:uid="{00000000-0005-0000-0000-00005D0D0000}"/>
    <cellStyle name="Calculation 2 26 2 2 2 3" xfId="4137" xr:uid="{00000000-0005-0000-0000-00005E0D0000}"/>
    <cellStyle name="Calculation 2 26 2 2 2 3 2" xfId="22348" xr:uid="{00000000-0005-0000-0000-00005F0D0000}"/>
    <cellStyle name="Calculation 2 26 2 2 2 3 2 2" xfId="37979" xr:uid="{00000000-0005-0000-0000-0000600D0000}"/>
    <cellStyle name="Calculation 2 26 2 2 2 3 3" xfId="13643" xr:uid="{00000000-0005-0000-0000-0000610D0000}"/>
    <cellStyle name="Calculation 2 26 2 2 2 3 4" xfId="30388" xr:uid="{00000000-0005-0000-0000-0000620D0000}"/>
    <cellStyle name="Calculation 2 26 2 2 2 4" xfId="25799" xr:uid="{00000000-0005-0000-0000-0000630D0000}"/>
    <cellStyle name="Calculation 2 26 2 2 2 4 2" xfId="41429" xr:uid="{00000000-0005-0000-0000-0000640D0000}"/>
    <cellStyle name="Calculation 2 26 2 2 2 5" xfId="17735" xr:uid="{00000000-0005-0000-0000-0000650D0000}"/>
    <cellStyle name="Calculation 2 26 2 2 2 6" xfId="33578" xr:uid="{00000000-0005-0000-0000-0000660D0000}"/>
    <cellStyle name="Calculation 2 26 2 2 3" xfId="23741" xr:uid="{00000000-0005-0000-0000-0000670D0000}"/>
    <cellStyle name="Calculation 2 26 2 2 3 2" xfId="39372" xr:uid="{00000000-0005-0000-0000-0000680D0000}"/>
    <cellStyle name="Calculation 2 26 2 2 4" xfId="15375" xr:uid="{00000000-0005-0000-0000-0000690D0000}"/>
    <cellStyle name="Calculation 2 26 2 2 5" xfId="31639" xr:uid="{00000000-0005-0000-0000-00006A0D0000}"/>
    <cellStyle name="Calculation 2 26 2 2 6" xfId="50358" xr:uid="{00000000-0005-0000-0000-00006B0D0000}"/>
    <cellStyle name="Calculation 2 26 2 2 7" xfId="52144" xr:uid="{00000000-0005-0000-0000-00006C0D0000}"/>
    <cellStyle name="Calculation 2 26 2 2 8" xfId="53239" xr:uid="{00000000-0005-0000-0000-00006D0D0000}"/>
    <cellStyle name="Calculation 2 26 2 3" xfId="8392" xr:uid="{00000000-0005-0000-0000-00006E0D0000}"/>
    <cellStyle name="Calculation 2 26 2 3 2" xfId="9781" xr:uid="{00000000-0005-0000-0000-00006F0D0000}"/>
    <cellStyle name="Calculation 2 26 2 3 2 2" xfId="11006" xr:uid="{00000000-0005-0000-0000-0000700D0000}"/>
    <cellStyle name="Calculation 2 26 2 3 2 2 2" xfId="28572" xr:uid="{00000000-0005-0000-0000-0000710D0000}"/>
    <cellStyle name="Calculation 2 26 2 3 2 2 2 2" xfId="44202" xr:uid="{00000000-0005-0000-0000-0000720D0000}"/>
    <cellStyle name="Calculation 2 26 2 3 2 2 3" xfId="20508" xr:uid="{00000000-0005-0000-0000-0000730D0000}"/>
    <cellStyle name="Calculation 2 26 2 3 2 2 4" xfId="36351" xr:uid="{00000000-0005-0000-0000-0000740D0000}"/>
    <cellStyle name="Calculation 2 26 2 3 2 3" xfId="27347" xr:uid="{00000000-0005-0000-0000-0000750D0000}"/>
    <cellStyle name="Calculation 2 26 2 3 2 3 2" xfId="42977" xr:uid="{00000000-0005-0000-0000-0000760D0000}"/>
    <cellStyle name="Calculation 2 26 2 3 2 4" xfId="19283" xr:uid="{00000000-0005-0000-0000-0000770D0000}"/>
    <cellStyle name="Calculation 2 26 2 3 2 5" xfId="35126" xr:uid="{00000000-0005-0000-0000-0000780D0000}"/>
    <cellStyle name="Calculation 2 26 2 3 3" xfId="6969" xr:uid="{00000000-0005-0000-0000-0000790D0000}"/>
    <cellStyle name="Calculation 2 26 2 3 3 2" xfId="24632" xr:uid="{00000000-0005-0000-0000-00007A0D0000}"/>
    <cellStyle name="Calculation 2 26 2 3 3 2 2" xfId="40263" xr:uid="{00000000-0005-0000-0000-00007B0D0000}"/>
    <cellStyle name="Calculation 2 26 2 3 3 3" xfId="16473" xr:uid="{00000000-0005-0000-0000-00007C0D0000}"/>
    <cellStyle name="Calculation 2 26 2 3 3 4" xfId="32451" xr:uid="{00000000-0005-0000-0000-00007D0D0000}"/>
    <cellStyle name="Calculation 2 26 2 3 4" xfId="25958" xr:uid="{00000000-0005-0000-0000-00007E0D0000}"/>
    <cellStyle name="Calculation 2 26 2 3 4 2" xfId="41588" xr:uid="{00000000-0005-0000-0000-00007F0D0000}"/>
    <cellStyle name="Calculation 2 26 2 3 5" xfId="17894" xr:uid="{00000000-0005-0000-0000-0000800D0000}"/>
    <cellStyle name="Calculation 2 26 2 3 6" xfId="33737" xr:uid="{00000000-0005-0000-0000-0000810D0000}"/>
    <cellStyle name="Calculation 2 26 2 4" xfId="21873" xr:uid="{00000000-0005-0000-0000-0000820D0000}"/>
    <cellStyle name="Calculation 2 26 2 4 2" xfId="37504" xr:uid="{00000000-0005-0000-0000-0000830D0000}"/>
    <cellStyle name="Calculation 2 26 2 5" xfId="24708" xr:uid="{00000000-0005-0000-0000-0000840D0000}"/>
    <cellStyle name="Calculation 2 26 2 5 2" xfId="40339" xr:uid="{00000000-0005-0000-0000-0000850D0000}"/>
    <cellStyle name="Calculation 2 26 2 6" xfId="13000" xr:uid="{00000000-0005-0000-0000-0000860D0000}"/>
    <cellStyle name="Calculation 2 26 2 7" xfId="29974" xr:uid="{00000000-0005-0000-0000-0000870D0000}"/>
    <cellStyle name="Calculation 2 26 2 8" xfId="47659" xr:uid="{00000000-0005-0000-0000-0000880D0000}"/>
    <cellStyle name="Calculation 2 26 2 9" xfId="48389" xr:uid="{00000000-0005-0000-0000-0000890D0000}"/>
    <cellStyle name="Calculation 2 26 3" xfId="5222" xr:uid="{00000000-0005-0000-0000-00008A0D0000}"/>
    <cellStyle name="Calculation 2 26 3 2" xfId="8516" xr:uid="{00000000-0005-0000-0000-00008B0D0000}"/>
    <cellStyle name="Calculation 2 26 3 2 2" xfId="9905" xr:uid="{00000000-0005-0000-0000-00008C0D0000}"/>
    <cellStyle name="Calculation 2 26 3 2 2 2" xfId="10726" xr:uid="{00000000-0005-0000-0000-00008D0D0000}"/>
    <cellStyle name="Calculation 2 26 3 2 2 2 2" xfId="28292" xr:uid="{00000000-0005-0000-0000-00008E0D0000}"/>
    <cellStyle name="Calculation 2 26 3 2 2 2 2 2" xfId="43922" xr:uid="{00000000-0005-0000-0000-00008F0D0000}"/>
    <cellStyle name="Calculation 2 26 3 2 2 2 3" xfId="20228" xr:uid="{00000000-0005-0000-0000-0000900D0000}"/>
    <cellStyle name="Calculation 2 26 3 2 2 2 4" xfId="36071" xr:uid="{00000000-0005-0000-0000-0000910D0000}"/>
    <cellStyle name="Calculation 2 26 3 2 2 3" xfId="27471" xr:uid="{00000000-0005-0000-0000-0000920D0000}"/>
    <cellStyle name="Calculation 2 26 3 2 2 3 2" xfId="43101" xr:uid="{00000000-0005-0000-0000-0000930D0000}"/>
    <cellStyle name="Calculation 2 26 3 2 2 4" xfId="19407" xr:uid="{00000000-0005-0000-0000-0000940D0000}"/>
    <cellStyle name="Calculation 2 26 3 2 2 5" xfId="35250" xr:uid="{00000000-0005-0000-0000-0000950D0000}"/>
    <cellStyle name="Calculation 2 26 3 2 3" xfId="4957" xr:uid="{00000000-0005-0000-0000-0000960D0000}"/>
    <cellStyle name="Calculation 2 26 3 2 3 2" xfId="23129" xr:uid="{00000000-0005-0000-0000-0000970D0000}"/>
    <cellStyle name="Calculation 2 26 3 2 3 2 2" xfId="38760" xr:uid="{00000000-0005-0000-0000-0000980D0000}"/>
    <cellStyle name="Calculation 2 26 3 2 3 3" xfId="14463" xr:uid="{00000000-0005-0000-0000-0000990D0000}"/>
    <cellStyle name="Calculation 2 26 3 2 3 4" xfId="31150" xr:uid="{00000000-0005-0000-0000-00009A0D0000}"/>
    <cellStyle name="Calculation 2 26 3 2 4" xfId="26082" xr:uid="{00000000-0005-0000-0000-00009B0D0000}"/>
    <cellStyle name="Calculation 2 26 3 2 4 2" xfId="41712" xr:uid="{00000000-0005-0000-0000-00009C0D0000}"/>
    <cellStyle name="Calculation 2 26 3 2 5" xfId="18018" xr:uid="{00000000-0005-0000-0000-00009D0D0000}"/>
    <cellStyle name="Calculation 2 26 3 2 6" xfId="33861" xr:uid="{00000000-0005-0000-0000-00009E0D0000}"/>
    <cellStyle name="Calculation 2 26 3 3" xfId="23300" xr:uid="{00000000-0005-0000-0000-00009F0D0000}"/>
    <cellStyle name="Calculation 2 26 3 3 2" xfId="38931" xr:uid="{00000000-0005-0000-0000-0000A00D0000}"/>
    <cellStyle name="Calculation 2 26 3 4" xfId="14727" xr:uid="{00000000-0005-0000-0000-0000A10D0000}"/>
    <cellStyle name="Calculation 2 26 3 5" xfId="31278" xr:uid="{00000000-0005-0000-0000-0000A20D0000}"/>
    <cellStyle name="Calculation 2 26 3 6" xfId="49981" xr:uid="{00000000-0005-0000-0000-0000A30D0000}"/>
    <cellStyle name="Calculation 2 26 3 7" xfId="51779" xr:uid="{00000000-0005-0000-0000-0000A40D0000}"/>
    <cellStyle name="Calculation 2 26 3 8" xfId="52872" xr:uid="{00000000-0005-0000-0000-0000A50D0000}"/>
    <cellStyle name="Calculation 2 26 4" xfId="8756" xr:uid="{00000000-0005-0000-0000-0000A60D0000}"/>
    <cellStyle name="Calculation 2 26 4 2" xfId="10145" xr:uid="{00000000-0005-0000-0000-0000A70D0000}"/>
    <cellStyle name="Calculation 2 26 4 2 2" xfId="10819" xr:uid="{00000000-0005-0000-0000-0000A80D0000}"/>
    <cellStyle name="Calculation 2 26 4 2 2 2" xfId="28385" xr:uid="{00000000-0005-0000-0000-0000A90D0000}"/>
    <cellStyle name="Calculation 2 26 4 2 2 2 2" xfId="44015" xr:uid="{00000000-0005-0000-0000-0000AA0D0000}"/>
    <cellStyle name="Calculation 2 26 4 2 2 3" xfId="20321" xr:uid="{00000000-0005-0000-0000-0000AB0D0000}"/>
    <cellStyle name="Calculation 2 26 4 2 2 4" xfId="36164" xr:uid="{00000000-0005-0000-0000-0000AC0D0000}"/>
    <cellStyle name="Calculation 2 26 4 2 3" xfId="27711" xr:uid="{00000000-0005-0000-0000-0000AD0D0000}"/>
    <cellStyle name="Calculation 2 26 4 2 3 2" xfId="43341" xr:uid="{00000000-0005-0000-0000-0000AE0D0000}"/>
    <cellStyle name="Calculation 2 26 4 2 4" xfId="19647" xr:uid="{00000000-0005-0000-0000-0000AF0D0000}"/>
    <cellStyle name="Calculation 2 26 4 2 5" xfId="35490" xr:uid="{00000000-0005-0000-0000-0000B00D0000}"/>
    <cellStyle name="Calculation 2 26 4 3" xfId="4997" xr:uid="{00000000-0005-0000-0000-0000B10D0000}"/>
    <cellStyle name="Calculation 2 26 4 3 2" xfId="23169" xr:uid="{00000000-0005-0000-0000-0000B20D0000}"/>
    <cellStyle name="Calculation 2 26 4 3 2 2" xfId="38800" xr:uid="{00000000-0005-0000-0000-0000B30D0000}"/>
    <cellStyle name="Calculation 2 26 4 3 3" xfId="14503" xr:uid="{00000000-0005-0000-0000-0000B40D0000}"/>
    <cellStyle name="Calculation 2 26 4 3 4" xfId="31190" xr:uid="{00000000-0005-0000-0000-0000B50D0000}"/>
    <cellStyle name="Calculation 2 26 4 4" xfId="26322" xr:uid="{00000000-0005-0000-0000-0000B60D0000}"/>
    <cellStyle name="Calculation 2 26 4 4 2" xfId="41952" xr:uid="{00000000-0005-0000-0000-0000B70D0000}"/>
    <cellStyle name="Calculation 2 26 4 5" xfId="18258" xr:uid="{00000000-0005-0000-0000-0000B80D0000}"/>
    <cellStyle name="Calculation 2 26 4 6" xfId="34101" xr:uid="{00000000-0005-0000-0000-0000B90D0000}"/>
    <cellStyle name="Calculation 2 26 5" xfId="21425" xr:uid="{00000000-0005-0000-0000-0000BA0D0000}"/>
    <cellStyle name="Calculation 2 26 5 2" xfId="37056" xr:uid="{00000000-0005-0000-0000-0000BB0D0000}"/>
    <cellStyle name="Calculation 2 26 6" xfId="24097" xr:uid="{00000000-0005-0000-0000-0000BC0D0000}"/>
    <cellStyle name="Calculation 2 26 6 2" xfId="39728" xr:uid="{00000000-0005-0000-0000-0000BD0D0000}"/>
    <cellStyle name="Calculation 2 26 7" xfId="12347" xr:uid="{00000000-0005-0000-0000-0000BE0D0000}"/>
    <cellStyle name="Calculation 2 26 8" xfId="29608" xr:uid="{00000000-0005-0000-0000-0000BF0D0000}"/>
    <cellStyle name="Calculation 2 26 9" xfId="47381" xr:uid="{00000000-0005-0000-0000-0000C00D0000}"/>
    <cellStyle name="Calculation 2 27" xfId="3147" xr:uid="{00000000-0005-0000-0000-0000C10D0000}"/>
    <cellStyle name="Calculation 2 27 10" xfId="48260" xr:uid="{00000000-0005-0000-0000-0000C20D0000}"/>
    <cellStyle name="Calculation 2 27 11" xfId="49058" xr:uid="{00000000-0005-0000-0000-0000C30D0000}"/>
    <cellStyle name="Calculation 2 27 12" xfId="50963" xr:uid="{00000000-0005-0000-0000-0000C40D0000}"/>
    <cellStyle name="Calculation 2 27 13" xfId="45091" xr:uid="{00000000-0005-0000-0000-0000C50D0000}"/>
    <cellStyle name="Calculation 2 27 14" xfId="52548" xr:uid="{00000000-0005-0000-0000-0000C60D0000}"/>
    <cellStyle name="Calculation 2 27 15" xfId="47231" xr:uid="{00000000-0005-0000-0000-0000C70D0000}"/>
    <cellStyle name="Calculation 2 27 2" xfId="3801" xr:uid="{00000000-0005-0000-0000-0000C80D0000}"/>
    <cellStyle name="Calculation 2 27 2 10" xfId="46369" xr:uid="{00000000-0005-0000-0000-0000C90D0000}"/>
    <cellStyle name="Calculation 2 27 2 11" xfId="51324" xr:uid="{00000000-0005-0000-0000-0000CA0D0000}"/>
    <cellStyle name="Calculation 2 27 2 12" xfId="47461" xr:uid="{00000000-0005-0000-0000-0000CB0D0000}"/>
    <cellStyle name="Calculation 2 27 2 13" xfId="47458" xr:uid="{00000000-0005-0000-0000-0000CC0D0000}"/>
    <cellStyle name="Calculation 2 27 2 14" xfId="53784" xr:uid="{00000000-0005-0000-0000-0000CD0D0000}"/>
    <cellStyle name="Calculation 2 27 2 2" xfId="6176" xr:uid="{00000000-0005-0000-0000-0000CE0D0000}"/>
    <cellStyle name="Calculation 2 27 2 2 2" xfId="8569" xr:uid="{00000000-0005-0000-0000-0000CF0D0000}"/>
    <cellStyle name="Calculation 2 27 2 2 2 2" xfId="9958" xr:uid="{00000000-0005-0000-0000-0000D00D0000}"/>
    <cellStyle name="Calculation 2 27 2 2 2 2 2" xfId="7785" xr:uid="{00000000-0005-0000-0000-0000D10D0000}"/>
    <cellStyle name="Calculation 2 27 2 2 2 2 2 2" xfId="25351" xr:uid="{00000000-0005-0000-0000-0000D20D0000}"/>
    <cellStyle name="Calculation 2 27 2 2 2 2 2 2 2" xfId="40981" xr:uid="{00000000-0005-0000-0000-0000D30D0000}"/>
    <cellStyle name="Calculation 2 27 2 2 2 2 2 3" xfId="17287" xr:uid="{00000000-0005-0000-0000-0000D40D0000}"/>
    <cellStyle name="Calculation 2 27 2 2 2 2 2 4" xfId="33130" xr:uid="{00000000-0005-0000-0000-0000D50D0000}"/>
    <cellStyle name="Calculation 2 27 2 2 2 2 3" xfId="27524" xr:uid="{00000000-0005-0000-0000-0000D60D0000}"/>
    <cellStyle name="Calculation 2 27 2 2 2 2 3 2" xfId="43154" xr:uid="{00000000-0005-0000-0000-0000D70D0000}"/>
    <cellStyle name="Calculation 2 27 2 2 2 2 4" xfId="19460" xr:uid="{00000000-0005-0000-0000-0000D80D0000}"/>
    <cellStyle name="Calculation 2 27 2 2 2 2 5" xfId="35303" xr:uid="{00000000-0005-0000-0000-0000D90D0000}"/>
    <cellStyle name="Calculation 2 27 2 2 2 3" xfId="7454" xr:uid="{00000000-0005-0000-0000-0000DA0D0000}"/>
    <cellStyle name="Calculation 2 27 2 2 2 3 2" xfId="25021" xr:uid="{00000000-0005-0000-0000-0000DB0D0000}"/>
    <cellStyle name="Calculation 2 27 2 2 2 3 2 2" xfId="40651" xr:uid="{00000000-0005-0000-0000-0000DC0D0000}"/>
    <cellStyle name="Calculation 2 27 2 2 2 3 3" xfId="16957" xr:uid="{00000000-0005-0000-0000-0000DD0D0000}"/>
    <cellStyle name="Calculation 2 27 2 2 2 3 4" xfId="32800" xr:uid="{00000000-0005-0000-0000-0000DE0D0000}"/>
    <cellStyle name="Calculation 2 27 2 2 2 4" xfId="26135" xr:uid="{00000000-0005-0000-0000-0000DF0D0000}"/>
    <cellStyle name="Calculation 2 27 2 2 2 4 2" xfId="41765" xr:uid="{00000000-0005-0000-0000-0000E00D0000}"/>
    <cellStyle name="Calculation 2 27 2 2 2 5" xfId="18071" xr:uid="{00000000-0005-0000-0000-0000E10D0000}"/>
    <cellStyle name="Calculation 2 27 2 2 2 6" xfId="33914" xr:uid="{00000000-0005-0000-0000-0000E20D0000}"/>
    <cellStyle name="Calculation 2 27 2 2 3" xfId="23991" xr:uid="{00000000-0005-0000-0000-0000E30D0000}"/>
    <cellStyle name="Calculation 2 27 2 2 3 2" xfId="39622" xr:uid="{00000000-0005-0000-0000-0000E40D0000}"/>
    <cellStyle name="Calculation 2 27 2 2 4" xfId="15681" xr:uid="{00000000-0005-0000-0000-0000E50D0000}"/>
    <cellStyle name="Calculation 2 27 2 2 5" xfId="31870" xr:uid="{00000000-0005-0000-0000-0000E60D0000}"/>
    <cellStyle name="Calculation 2 27 2 2 6" xfId="50589" xr:uid="{00000000-0005-0000-0000-0000E70D0000}"/>
    <cellStyle name="Calculation 2 27 2 2 7" xfId="52375" xr:uid="{00000000-0005-0000-0000-0000E80D0000}"/>
    <cellStyle name="Calculation 2 27 2 2 8" xfId="53470" xr:uid="{00000000-0005-0000-0000-0000E90D0000}"/>
    <cellStyle name="Calculation 2 27 2 3" xfId="9060" xr:uid="{00000000-0005-0000-0000-0000EA0D0000}"/>
    <cellStyle name="Calculation 2 27 2 3 2" xfId="10449" xr:uid="{00000000-0005-0000-0000-0000EB0D0000}"/>
    <cellStyle name="Calculation 2 27 2 3 2 2" xfId="4125" xr:uid="{00000000-0005-0000-0000-0000EC0D0000}"/>
    <cellStyle name="Calculation 2 27 2 3 2 2 2" xfId="22336" xr:uid="{00000000-0005-0000-0000-0000ED0D0000}"/>
    <cellStyle name="Calculation 2 27 2 3 2 2 2 2" xfId="37967" xr:uid="{00000000-0005-0000-0000-0000EE0D0000}"/>
    <cellStyle name="Calculation 2 27 2 3 2 2 3" xfId="13631" xr:uid="{00000000-0005-0000-0000-0000EF0D0000}"/>
    <cellStyle name="Calculation 2 27 2 3 2 2 4" xfId="30376" xr:uid="{00000000-0005-0000-0000-0000F00D0000}"/>
    <cellStyle name="Calculation 2 27 2 3 2 3" xfId="28015" xr:uid="{00000000-0005-0000-0000-0000F10D0000}"/>
    <cellStyle name="Calculation 2 27 2 3 2 3 2" xfId="43645" xr:uid="{00000000-0005-0000-0000-0000F20D0000}"/>
    <cellStyle name="Calculation 2 27 2 3 2 4" xfId="19951" xr:uid="{00000000-0005-0000-0000-0000F30D0000}"/>
    <cellStyle name="Calculation 2 27 2 3 2 5" xfId="35794" xr:uid="{00000000-0005-0000-0000-0000F40D0000}"/>
    <cellStyle name="Calculation 2 27 2 3 3" xfId="7459" xr:uid="{00000000-0005-0000-0000-0000F50D0000}"/>
    <cellStyle name="Calculation 2 27 2 3 3 2" xfId="25026" xr:uid="{00000000-0005-0000-0000-0000F60D0000}"/>
    <cellStyle name="Calculation 2 27 2 3 3 2 2" xfId="40656" xr:uid="{00000000-0005-0000-0000-0000F70D0000}"/>
    <cellStyle name="Calculation 2 27 2 3 3 3" xfId="16962" xr:uid="{00000000-0005-0000-0000-0000F80D0000}"/>
    <cellStyle name="Calculation 2 27 2 3 3 4" xfId="32805" xr:uid="{00000000-0005-0000-0000-0000F90D0000}"/>
    <cellStyle name="Calculation 2 27 2 3 4" xfId="26626" xr:uid="{00000000-0005-0000-0000-0000FA0D0000}"/>
    <cellStyle name="Calculation 2 27 2 3 4 2" xfId="42256" xr:uid="{00000000-0005-0000-0000-0000FB0D0000}"/>
    <cellStyle name="Calculation 2 27 2 3 5" xfId="18562" xr:uid="{00000000-0005-0000-0000-0000FC0D0000}"/>
    <cellStyle name="Calculation 2 27 2 3 6" xfId="34405" xr:uid="{00000000-0005-0000-0000-0000FD0D0000}"/>
    <cellStyle name="Calculation 2 27 2 4" xfId="22123" xr:uid="{00000000-0005-0000-0000-0000FE0D0000}"/>
    <cellStyle name="Calculation 2 27 2 4 2" xfId="37754" xr:uid="{00000000-0005-0000-0000-0000FF0D0000}"/>
    <cellStyle name="Calculation 2 27 2 5" xfId="12210" xr:uid="{00000000-0005-0000-0000-0000000E0000}"/>
    <cellStyle name="Calculation 2 27 2 5 2" xfId="29473" xr:uid="{00000000-0005-0000-0000-0000010E0000}"/>
    <cellStyle name="Calculation 2 27 2 6" xfId="13306" xr:uid="{00000000-0005-0000-0000-0000020E0000}"/>
    <cellStyle name="Calculation 2 27 2 7" xfId="30205" xr:uid="{00000000-0005-0000-0000-0000030E0000}"/>
    <cellStyle name="Calculation 2 27 2 8" xfId="47255" xr:uid="{00000000-0005-0000-0000-0000040E0000}"/>
    <cellStyle name="Calculation 2 27 2 9" xfId="48620" xr:uid="{00000000-0005-0000-0000-0000050E0000}"/>
    <cellStyle name="Calculation 2 27 3" xfId="5522" xr:uid="{00000000-0005-0000-0000-0000060E0000}"/>
    <cellStyle name="Calculation 2 27 3 2" xfId="8065" xr:uid="{00000000-0005-0000-0000-0000070E0000}"/>
    <cellStyle name="Calculation 2 27 3 2 2" xfId="9454" xr:uid="{00000000-0005-0000-0000-0000080E0000}"/>
    <cellStyle name="Calculation 2 27 3 2 2 2" xfId="10803" xr:uid="{00000000-0005-0000-0000-0000090E0000}"/>
    <cellStyle name="Calculation 2 27 3 2 2 2 2" xfId="28369" xr:uid="{00000000-0005-0000-0000-00000A0E0000}"/>
    <cellStyle name="Calculation 2 27 3 2 2 2 2 2" xfId="43999" xr:uid="{00000000-0005-0000-0000-00000B0E0000}"/>
    <cellStyle name="Calculation 2 27 3 2 2 2 3" xfId="20305" xr:uid="{00000000-0005-0000-0000-00000C0E0000}"/>
    <cellStyle name="Calculation 2 27 3 2 2 2 4" xfId="36148" xr:uid="{00000000-0005-0000-0000-00000D0E0000}"/>
    <cellStyle name="Calculation 2 27 3 2 2 3" xfId="27020" xr:uid="{00000000-0005-0000-0000-00000E0E0000}"/>
    <cellStyle name="Calculation 2 27 3 2 2 3 2" xfId="42650" xr:uid="{00000000-0005-0000-0000-00000F0E0000}"/>
    <cellStyle name="Calculation 2 27 3 2 2 4" xfId="18956" xr:uid="{00000000-0005-0000-0000-0000100E0000}"/>
    <cellStyle name="Calculation 2 27 3 2 2 5" xfId="34799" xr:uid="{00000000-0005-0000-0000-0000110E0000}"/>
    <cellStyle name="Calculation 2 27 3 2 3" xfId="9241" xr:uid="{00000000-0005-0000-0000-0000120E0000}"/>
    <cellStyle name="Calculation 2 27 3 2 3 2" xfId="26807" xr:uid="{00000000-0005-0000-0000-0000130E0000}"/>
    <cellStyle name="Calculation 2 27 3 2 3 2 2" xfId="42437" xr:uid="{00000000-0005-0000-0000-0000140E0000}"/>
    <cellStyle name="Calculation 2 27 3 2 3 3" xfId="18743" xr:uid="{00000000-0005-0000-0000-0000150E0000}"/>
    <cellStyle name="Calculation 2 27 3 2 3 4" xfId="34586" xr:uid="{00000000-0005-0000-0000-0000160E0000}"/>
    <cellStyle name="Calculation 2 27 3 2 4" xfId="25631" xr:uid="{00000000-0005-0000-0000-0000170E0000}"/>
    <cellStyle name="Calculation 2 27 3 2 4 2" xfId="41261" xr:uid="{00000000-0005-0000-0000-0000180E0000}"/>
    <cellStyle name="Calculation 2 27 3 2 5" xfId="17567" xr:uid="{00000000-0005-0000-0000-0000190E0000}"/>
    <cellStyle name="Calculation 2 27 3 2 6" xfId="33410" xr:uid="{00000000-0005-0000-0000-00001A0E0000}"/>
    <cellStyle name="Calculation 2 27 3 3" xfId="23544" xr:uid="{00000000-0005-0000-0000-00001B0E0000}"/>
    <cellStyle name="Calculation 2 27 3 3 2" xfId="39175" xr:uid="{00000000-0005-0000-0000-00001C0E0000}"/>
    <cellStyle name="Calculation 2 27 3 4" xfId="15027" xr:uid="{00000000-0005-0000-0000-00001D0E0000}"/>
    <cellStyle name="Calculation 2 27 3 5" xfId="31503" xr:uid="{00000000-0005-0000-0000-00001E0E0000}"/>
    <cellStyle name="Calculation 2 27 3 6" xfId="50229" xr:uid="{00000000-0005-0000-0000-00001F0E0000}"/>
    <cellStyle name="Calculation 2 27 3 7" xfId="52015" xr:uid="{00000000-0005-0000-0000-0000200E0000}"/>
    <cellStyle name="Calculation 2 27 3 8" xfId="53110" xr:uid="{00000000-0005-0000-0000-0000210E0000}"/>
    <cellStyle name="Calculation 2 27 4" xfId="8450" xr:uid="{00000000-0005-0000-0000-0000220E0000}"/>
    <cellStyle name="Calculation 2 27 4 2" xfId="9839" xr:uid="{00000000-0005-0000-0000-0000230E0000}"/>
    <cellStyle name="Calculation 2 27 4 2 2" xfId="7248" xr:uid="{00000000-0005-0000-0000-0000240E0000}"/>
    <cellStyle name="Calculation 2 27 4 2 2 2" xfId="24815" xr:uid="{00000000-0005-0000-0000-0000250E0000}"/>
    <cellStyle name="Calculation 2 27 4 2 2 2 2" xfId="40445" xr:uid="{00000000-0005-0000-0000-0000260E0000}"/>
    <cellStyle name="Calculation 2 27 4 2 2 3" xfId="16751" xr:uid="{00000000-0005-0000-0000-0000270E0000}"/>
    <cellStyle name="Calculation 2 27 4 2 2 4" xfId="32594" xr:uid="{00000000-0005-0000-0000-0000280E0000}"/>
    <cellStyle name="Calculation 2 27 4 2 3" xfId="27405" xr:uid="{00000000-0005-0000-0000-0000290E0000}"/>
    <cellStyle name="Calculation 2 27 4 2 3 2" xfId="43035" xr:uid="{00000000-0005-0000-0000-00002A0E0000}"/>
    <cellStyle name="Calculation 2 27 4 2 4" xfId="19341" xr:uid="{00000000-0005-0000-0000-00002B0E0000}"/>
    <cellStyle name="Calculation 2 27 4 2 5" xfId="35184" xr:uid="{00000000-0005-0000-0000-00002C0E0000}"/>
    <cellStyle name="Calculation 2 27 4 3" xfId="7478" xr:uid="{00000000-0005-0000-0000-00002D0E0000}"/>
    <cellStyle name="Calculation 2 27 4 3 2" xfId="25044" xr:uid="{00000000-0005-0000-0000-00002E0E0000}"/>
    <cellStyle name="Calculation 2 27 4 3 2 2" xfId="40674" xr:uid="{00000000-0005-0000-0000-00002F0E0000}"/>
    <cellStyle name="Calculation 2 27 4 3 3" xfId="16980" xr:uid="{00000000-0005-0000-0000-0000300E0000}"/>
    <cellStyle name="Calculation 2 27 4 3 4" xfId="32823" xr:uid="{00000000-0005-0000-0000-0000310E0000}"/>
    <cellStyle name="Calculation 2 27 4 4" xfId="26016" xr:uid="{00000000-0005-0000-0000-0000320E0000}"/>
    <cellStyle name="Calculation 2 27 4 4 2" xfId="41646" xr:uid="{00000000-0005-0000-0000-0000330E0000}"/>
    <cellStyle name="Calculation 2 27 4 5" xfId="17952" xr:uid="{00000000-0005-0000-0000-0000340E0000}"/>
    <cellStyle name="Calculation 2 27 4 6" xfId="33795" xr:uid="{00000000-0005-0000-0000-0000350E0000}"/>
    <cellStyle name="Calculation 2 27 5" xfId="21676" xr:uid="{00000000-0005-0000-0000-0000360E0000}"/>
    <cellStyle name="Calculation 2 27 5 2" xfId="37307" xr:uid="{00000000-0005-0000-0000-0000370E0000}"/>
    <cellStyle name="Calculation 2 27 6" xfId="22195" xr:uid="{00000000-0005-0000-0000-0000380E0000}"/>
    <cellStyle name="Calculation 2 27 6 2" xfId="37826" xr:uid="{00000000-0005-0000-0000-0000390E0000}"/>
    <cellStyle name="Calculation 2 27 7" xfId="12653" xr:uid="{00000000-0005-0000-0000-00003A0E0000}"/>
    <cellStyle name="Calculation 2 27 8" xfId="29839" xr:uid="{00000000-0005-0000-0000-00003B0E0000}"/>
    <cellStyle name="Calculation 2 27 9" xfId="46993" xr:uid="{00000000-0005-0000-0000-00003C0E0000}"/>
    <cellStyle name="Calculation 2 28" xfId="2826" xr:uid="{00000000-0005-0000-0000-00003D0E0000}"/>
    <cellStyle name="Calculation 2 28 10" xfId="48012" xr:uid="{00000000-0005-0000-0000-00003E0E0000}"/>
    <cellStyle name="Calculation 2 28 11" xfId="46380" xr:uid="{00000000-0005-0000-0000-00003F0E0000}"/>
    <cellStyle name="Calculation 2 28 12" xfId="50715" xr:uid="{00000000-0005-0000-0000-0000400E0000}"/>
    <cellStyle name="Calculation 2 28 13" xfId="45999" xr:uid="{00000000-0005-0000-0000-0000410E0000}"/>
    <cellStyle name="Calculation 2 28 14" xfId="48971" xr:uid="{00000000-0005-0000-0000-0000420E0000}"/>
    <cellStyle name="Calculation 2 28 15" xfId="51435" xr:uid="{00000000-0005-0000-0000-0000430E0000}"/>
    <cellStyle name="Calculation 2 28 2" xfId="3480" xr:uid="{00000000-0005-0000-0000-0000440E0000}"/>
    <cellStyle name="Calculation 2 28 2 10" xfId="46997" xr:uid="{00000000-0005-0000-0000-0000450E0000}"/>
    <cellStyle name="Calculation 2 28 2 11" xfId="51078" xr:uid="{00000000-0005-0000-0000-0000460E0000}"/>
    <cellStyle name="Calculation 2 28 2 12" xfId="45263" xr:uid="{00000000-0005-0000-0000-0000470E0000}"/>
    <cellStyle name="Calculation 2 28 2 13" xfId="47322" xr:uid="{00000000-0005-0000-0000-0000480E0000}"/>
    <cellStyle name="Calculation 2 28 2 14" xfId="52727" xr:uid="{00000000-0005-0000-0000-0000490E0000}"/>
    <cellStyle name="Calculation 2 28 2 2" xfId="5855" xr:uid="{00000000-0005-0000-0000-00004A0E0000}"/>
    <cellStyle name="Calculation 2 28 2 2 2" xfId="8473" xr:uid="{00000000-0005-0000-0000-00004B0E0000}"/>
    <cellStyle name="Calculation 2 28 2 2 2 2" xfId="9862" xr:uid="{00000000-0005-0000-0000-00004C0E0000}"/>
    <cellStyle name="Calculation 2 28 2 2 2 2 2" xfId="11215" xr:uid="{00000000-0005-0000-0000-00004D0E0000}"/>
    <cellStyle name="Calculation 2 28 2 2 2 2 2 2" xfId="28781" xr:uid="{00000000-0005-0000-0000-00004E0E0000}"/>
    <cellStyle name="Calculation 2 28 2 2 2 2 2 2 2" xfId="44411" xr:uid="{00000000-0005-0000-0000-00004F0E0000}"/>
    <cellStyle name="Calculation 2 28 2 2 2 2 2 3" xfId="20717" xr:uid="{00000000-0005-0000-0000-0000500E0000}"/>
    <cellStyle name="Calculation 2 28 2 2 2 2 2 4" xfId="36560" xr:uid="{00000000-0005-0000-0000-0000510E0000}"/>
    <cellStyle name="Calculation 2 28 2 2 2 2 3" xfId="27428" xr:uid="{00000000-0005-0000-0000-0000520E0000}"/>
    <cellStyle name="Calculation 2 28 2 2 2 2 3 2" xfId="43058" xr:uid="{00000000-0005-0000-0000-0000530E0000}"/>
    <cellStyle name="Calculation 2 28 2 2 2 2 4" xfId="19364" xr:uid="{00000000-0005-0000-0000-0000540E0000}"/>
    <cellStyle name="Calculation 2 28 2 2 2 2 5" xfId="35207" xr:uid="{00000000-0005-0000-0000-0000550E0000}"/>
    <cellStyle name="Calculation 2 28 2 2 2 3" xfId="9335" xr:uid="{00000000-0005-0000-0000-0000560E0000}"/>
    <cellStyle name="Calculation 2 28 2 2 2 3 2" xfId="26901" xr:uid="{00000000-0005-0000-0000-0000570E0000}"/>
    <cellStyle name="Calculation 2 28 2 2 2 3 2 2" xfId="42531" xr:uid="{00000000-0005-0000-0000-0000580E0000}"/>
    <cellStyle name="Calculation 2 28 2 2 2 3 3" xfId="18837" xr:uid="{00000000-0005-0000-0000-0000590E0000}"/>
    <cellStyle name="Calculation 2 28 2 2 2 3 4" xfId="34680" xr:uid="{00000000-0005-0000-0000-00005A0E0000}"/>
    <cellStyle name="Calculation 2 28 2 2 2 4" xfId="26039" xr:uid="{00000000-0005-0000-0000-00005B0E0000}"/>
    <cellStyle name="Calculation 2 28 2 2 2 4 2" xfId="41669" xr:uid="{00000000-0005-0000-0000-00005C0E0000}"/>
    <cellStyle name="Calculation 2 28 2 2 2 5" xfId="17975" xr:uid="{00000000-0005-0000-0000-00005D0E0000}"/>
    <cellStyle name="Calculation 2 28 2 2 2 6" xfId="33818" xr:uid="{00000000-0005-0000-0000-00005E0E0000}"/>
    <cellStyle name="Calculation 2 28 2 2 3" xfId="23726" xr:uid="{00000000-0005-0000-0000-00005F0E0000}"/>
    <cellStyle name="Calculation 2 28 2 2 3 2" xfId="39357" xr:uid="{00000000-0005-0000-0000-0000600E0000}"/>
    <cellStyle name="Calculation 2 28 2 2 4" xfId="15360" xr:uid="{00000000-0005-0000-0000-0000610E0000}"/>
    <cellStyle name="Calculation 2 28 2 2 5" xfId="31624" xr:uid="{00000000-0005-0000-0000-0000620E0000}"/>
    <cellStyle name="Calculation 2 28 2 2 6" xfId="50343" xr:uid="{00000000-0005-0000-0000-0000630E0000}"/>
    <cellStyle name="Calculation 2 28 2 2 7" xfId="52129" xr:uid="{00000000-0005-0000-0000-0000640E0000}"/>
    <cellStyle name="Calculation 2 28 2 2 8" xfId="53224" xr:uid="{00000000-0005-0000-0000-0000650E0000}"/>
    <cellStyle name="Calculation 2 28 2 3" xfId="8946" xr:uid="{00000000-0005-0000-0000-0000660E0000}"/>
    <cellStyle name="Calculation 2 28 2 3 2" xfId="10335" xr:uid="{00000000-0005-0000-0000-0000670E0000}"/>
    <cellStyle name="Calculation 2 28 2 3 2 2" xfId="9258" xr:uid="{00000000-0005-0000-0000-0000680E0000}"/>
    <cellStyle name="Calculation 2 28 2 3 2 2 2" xfId="26824" xr:uid="{00000000-0005-0000-0000-0000690E0000}"/>
    <cellStyle name="Calculation 2 28 2 3 2 2 2 2" xfId="42454" xr:uid="{00000000-0005-0000-0000-00006A0E0000}"/>
    <cellStyle name="Calculation 2 28 2 3 2 2 3" xfId="18760" xr:uid="{00000000-0005-0000-0000-00006B0E0000}"/>
    <cellStyle name="Calculation 2 28 2 3 2 2 4" xfId="34603" xr:uid="{00000000-0005-0000-0000-00006C0E0000}"/>
    <cellStyle name="Calculation 2 28 2 3 2 3" xfId="27901" xr:uid="{00000000-0005-0000-0000-00006D0E0000}"/>
    <cellStyle name="Calculation 2 28 2 3 2 3 2" xfId="43531" xr:uid="{00000000-0005-0000-0000-00006E0E0000}"/>
    <cellStyle name="Calculation 2 28 2 3 2 4" xfId="19837" xr:uid="{00000000-0005-0000-0000-00006F0E0000}"/>
    <cellStyle name="Calculation 2 28 2 3 2 5" xfId="35680" xr:uid="{00000000-0005-0000-0000-0000700E0000}"/>
    <cellStyle name="Calculation 2 28 2 3 3" xfId="11246" xr:uid="{00000000-0005-0000-0000-0000710E0000}"/>
    <cellStyle name="Calculation 2 28 2 3 3 2" xfId="28812" xr:uid="{00000000-0005-0000-0000-0000720E0000}"/>
    <cellStyle name="Calculation 2 28 2 3 3 2 2" xfId="44442" xr:uid="{00000000-0005-0000-0000-0000730E0000}"/>
    <cellStyle name="Calculation 2 28 2 3 3 3" xfId="20748" xr:uid="{00000000-0005-0000-0000-0000740E0000}"/>
    <cellStyle name="Calculation 2 28 2 3 3 4" xfId="36591" xr:uid="{00000000-0005-0000-0000-0000750E0000}"/>
    <cellStyle name="Calculation 2 28 2 3 4" xfId="26512" xr:uid="{00000000-0005-0000-0000-0000760E0000}"/>
    <cellStyle name="Calculation 2 28 2 3 4 2" xfId="42142" xr:uid="{00000000-0005-0000-0000-0000770E0000}"/>
    <cellStyle name="Calculation 2 28 2 3 5" xfId="18448" xr:uid="{00000000-0005-0000-0000-0000780E0000}"/>
    <cellStyle name="Calculation 2 28 2 3 6" xfId="34291" xr:uid="{00000000-0005-0000-0000-0000790E0000}"/>
    <cellStyle name="Calculation 2 28 2 4" xfId="21858" xr:uid="{00000000-0005-0000-0000-00007A0E0000}"/>
    <cellStyle name="Calculation 2 28 2 4 2" xfId="37489" xr:uid="{00000000-0005-0000-0000-00007B0E0000}"/>
    <cellStyle name="Calculation 2 28 2 5" xfId="23261" xr:uid="{00000000-0005-0000-0000-00007C0E0000}"/>
    <cellStyle name="Calculation 2 28 2 5 2" xfId="38892" xr:uid="{00000000-0005-0000-0000-00007D0E0000}"/>
    <cellStyle name="Calculation 2 28 2 6" xfId="12985" xr:uid="{00000000-0005-0000-0000-00007E0E0000}"/>
    <cellStyle name="Calculation 2 28 2 7" xfId="29959" xr:uid="{00000000-0005-0000-0000-00007F0E0000}"/>
    <cellStyle name="Calculation 2 28 2 8" xfId="47779" xr:uid="{00000000-0005-0000-0000-0000800E0000}"/>
    <cellStyle name="Calculation 2 28 2 9" xfId="48374" xr:uid="{00000000-0005-0000-0000-0000810E0000}"/>
    <cellStyle name="Calculation 2 28 3" xfId="5207" xr:uid="{00000000-0005-0000-0000-0000820E0000}"/>
    <cellStyle name="Calculation 2 28 3 2" xfId="9183" xr:uid="{00000000-0005-0000-0000-0000830E0000}"/>
    <cellStyle name="Calculation 2 28 3 2 2" xfId="10572" xr:uid="{00000000-0005-0000-0000-0000840E0000}"/>
    <cellStyle name="Calculation 2 28 3 2 2 2" xfId="11677" xr:uid="{00000000-0005-0000-0000-0000850E0000}"/>
    <cellStyle name="Calculation 2 28 3 2 2 2 2" xfId="29243" xr:uid="{00000000-0005-0000-0000-0000860E0000}"/>
    <cellStyle name="Calculation 2 28 3 2 2 2 2 2" xfId="44873" xr:uid="{00000000-0005-0000-0000-0000870E0000}"/>
    <cellStyle name="Calculation 2 28 3 2 2 2 3" xfId="21179" xr:uid="{00000000-0005-0000-0000-0000880E0000}"/>
    <cellStyle name="Calculation 2 28 3 2 2 2 4" xfId="37022" xr:uid="{00000000-0005-0000-0000-0000890E0000}"/>
    <cellStyle name="Calculation 2 28 3 2 2 3" xfId="28138" xr:uid="{00000000-0005-0000-0000-00008A0E0000}"/>
    <cellStyle name="Calculation 2 28 3 2 2 3 2" xfId="43768" xr:uid="{00000000-0005-0000-0000-00008B0E0000}"/>
    <cellStyle name="Calculation 2 28 3 2 2 4" xfId="20074" xr:uid="{00000000-0005-0000-0000-00008C0E0000}"/>
    <cellStyle name="Calculation 2 28 3 2 2 5" xfId="35917" xr:uid="{00000000-0005-0000-0000-00008D0E0000}"/>
    <cellStyle name="Calculation 2 28 3 2 3" xfId="11217" xr:uid="{00000000-0005-0000-0000-00008E0E0000}"/>
    <cellStyle name="Calculation 2 28 3 2 3 2" xfId="28783" xr:uid="{00000000-0005-0000-0000-00008F0E0000}"/>
    <cellStyle name="Calculation 2 28 3 2 3 2 2" xfId="44413" xr:uid="{00000000-0005-0000-0000-0000900E0000}"/>
    <cellStyle name="Calculation 2 28 3 2 3 3" xfId="20719" xr:uid="{00000000-0005-0000-0000-0000910E0000}"/>
    <cellStyle name="Calculation 2 28 3 2 3 4" xfId="36562" xr:uid="{00000000-0005-0000-0000-0000920E0000}"/>
    <cellStyle name="Calculation 2 28 3 2 4" xfId="26749" xr:uid="{00000000-0005-0000-0000-0000930E0000}"/>
    <cellStyle name="Calculation 2 28 3 2 4 2" xfId="42379" xr:uid="{00000000-0005-0000-0000-0000940E0000}"/>
    <cellStyle name="Calculation 2 28 3 2 5" xfId="18685" xr:uid="{00000000-0005-0000-0000-0000950E0000}"/>
    <cellStyle name="Calculation 2 28 3 2 6" xfId="34528" xr:uid="{00000000-0005-0000-0000-0000960E0000}"/>
    <cellStyle name="Calculation 2 28 3 3" xfId="23285" xr:uid="{00000000-0005-0000-0000-0000970E0000}"/>
    <cellStyle name="Calculation 2 28 3 3 2" xfId="38916" xr:uid="{00000000-0005-0000-0000-0000980E0000}"/>
    <cellStyle name="Calculation 2 28 3 4" xfId="14712" xr:uid="{00000000-0005-0000-0000-0000990E0000}"/>
    <cellStyle name="Calculation 2 28 3 5" xfId="31263" xr:uid="{00000000-0005-0000-0000-00009A0E0000}"/>
    <cellStyle name="Calculation 2 28 3 6" xfId="49966" xr:uid="{00000000-0005-0000-0000-00009B0E0000}"/>
    <cellStyle name="Calculation 2 28 3 7" xfId="51764" xr:uid="{00000000-0005-0000-0000-00009C0E0000}"/>
    <cellStyle name="Calculation 2 28 3 8" xfId="52857" xr:uid="{00000000-0005-0000-0000-00009D0E0000}"/>
    <cellStyle name="Calculation 2 28 4" xfId="8421" xr:uid="{00000000-0005-0000-0000-00009E0E0000}"/>
    <cellStyle name="Calculation 2 28 4 2" xfId="9810" xr:uid="{00000000-0005-0000-0000-00009F0E0000}"/>
    <cellStyle name="Calculation 2 28 4 2 2" xfId="10970" xr:uid="{00000000-0005-0000-0000-0000A00E0000}"/>
    <cellStyle name="Calculation 2 28 4 2 2 2" xfId="28536" xr:uid="{00000000-0005-0000-0000-0000A10E0000}"/>
    <cellStyle name="Calculation 2 28 4 2 2 2 2" xfId="44166" xr:uid="{00000000-0005-0000-0000-0000A20E0000}"/>
    <cellStyle name="Calculation 2 28 4 2 2 3" xfId="20472" xr:uid="{00000000-0005-0000-0000-0000A30E0000}"/>
    <cellStyle name="Calculation 2 28 4 2 2 4" xfId="36315" xr:uid="{00000000-0005-0000-0000-0000A40E0000}"/>
    <cellStyle name="Calculation 2 28 4 2 3" xfId="27376" xr:uid="{00000000-0005-0000-0000-0000A50E0000}"/>
    <cellStyle name="Calculation 2 28 4 2 3 2" xfId="43006" xr:uid="{00000000-0005-0000-0000-0000A60E0000}"/>
    <cellStyle name="Calculation 2 28 4 2 4" xfId="19312" xr:uid="{00000000-0005-0000-0000-0000A70E0000}"/>
    <cellStyle name="Calculation 2 28 4 2 5" xfId="35155" xr:uid="{00000000-0005-0000-0000-0000A80E0000}"/>
    <cellStyle name="Calculation 2 28 4 3" xfId="4899" xr:uid="{00000000-0005-0000-0000-0000A90E0000}"/>
    <cellStyle name="Calculation 2 28 4 3 2" xfId="23071" xr:uid="{00000000-0005-0000-0000-0000AA0E0000}"/>
    <cellStyle name="Calculation 2 28 4 3 2 2" xfId="38702" xr:uid="{00000000-0005-0000-0000-0000AB0E0000}"/>
    <cellStyle name="Calculation 2 28 4 3 3" xfId="14405" xr:uid="{00000000-0005-0000-0000-0000AC0E0000}"/>
    <cellStyle name="Calculation 2 28 4 3 4" xfId="31092" xr:uid="{00000000-0005-0000-0000-0000AD0E0000}"/>
    <cellStyle name="Calculation 2 28 4 4" xfId="25987" xr:uid="{00000000-0005-0000-0000-0000AE0E0000}"/>
    <cellStyle name="Calculation 2 28 4 4 2" xfId="41617" xr:uid="{00000000-0005-0000-0000-0000AF0E0000}"/>
    <cellStyle name="Calculation 2 28 4 5" xfId="17923" xr:uid="{00000000-0005-0000-0000-0000B00E0000}"/>
    <cellStyle name="Calculation 2 28 4 6" xfId="33766" xr:uid="{00000000-0005-0000-0000-0000B10E0000}"/>
    <cellStyle name="Calculation 2 28 5" xfId="21410" xr:uid="{00000000-0005-0000-0000-0000B20E0000}"/>
    <cellStyle name="Calculation 2 28 5 2" xfId="37041" xr:uid="{00000000-0005-0000-0000-0000B30E0000}"/>
    <cellStyle name="Calculation 2 28 6" xfId="21846" xr:uid="{00000000-0005-0000-0000-0000B40E0000}"/>
    <cellStyle name="Calculation 2 28 6 2" xfId="37477" xr:uid="{00000000-0005-0000-0000-0000B50E0000}"/>
    <cellStyle name="Calculation 2 28 7" xfId="12332" xr:uid="{00000000-0005-0000-0000-0000B60E0000}"/>
    <cellStyle name="Calculation 2 28 8" xfId="29593" xr:uid="{00000000-0005-0000-0000-0000B70E0000}"/>
    <cellStyle name="Calculation 2 28 9" xfId="47739" xr:uid="{00000000-0005-0000-0000-0000B80E0000}"/>
    <cellStyle name="Calculation 2 29" xfId="3402" xr:uid="{00000000-0005-0000-0000-0000B90E0000}"/>
    <cellStyle name="Calculation 2 29 10" xfId="48362" xr:uid="{00000000-0005-0000-0000-0000BA0E0000}"/>
    <cellStyle name="Calculation 2 29 11" xfId="47034" xr:uid="{00000000-0005-0000-0000-0000BB0E0000}"/>
    <cellStyle name="Calculation 2 29 12" xfId="51065" xr:uid="{00000000-0005-0000-0000-0000BC0E0000}"/>
    <cellStyle name="Calculation 2 29 13" xfId="46403" xr:uid="{00000000-0005-0000-0000-0000BD0E0000}"/>
    <cellStyle name="Calculation 2 29 14" xfId="53628" xr:uid="{00000000-0005-0000-0000-0000BE0E0000}"/>
    <cellStyle name="Calculation 2 29 15" xfId="47040" xr:uid="{00000000-0005-0000-0000-0000BF0E0000}"/>
    <cellStyle name="Calculation 2 29 2" xfId="4055" xr:uid="{00000000-0005-0000-0000-0000C00E0000}"/>
    <cellStyle name="Calculation 2 29 2 10" xfId="48999" xr:uid="{00000000-0005-0000-0000-0000C10E0000}"/>
    <cellStyle name="Calculation 2 29 2 11" xfId="51426" xr:uid="{00000000-0005-0000-0000-0000C20E0000}"/>
    <cellStyle name="Calculation 2 29 2 12" xfId="47197" xr:uid="{00000000-0005-0000-0000-0000C30E0000}"/>
    <cellStyle name="Calculation 2 29 2 13" xfId="52700" xr:uid="{00000000-0005-0000-0000-0000C40E0000}"/>
    <cellStyle name="Calculation 2 29 2 14" xfId="52813" xr:uid="{00000000-0005-0000-0000-0000C50E0000}"/>
    <cellStyle name="Calculation 2 29 2 2" xfId="6430" xr:uid="{00000000-0005-0000-0000-0000C60E0000}"/>
    <cellStyle name="Calculation 2 29 2 2 2" xfId="8050" xr:uid="{00000000-0005-0000-0000-0000C70E0000}"/>
    <cellStyle name="Calculation 2 29 2 2 2 2" xfId="9439" xr:uid="{00000000-0005-0000-0000-0000C80E0000}"/>
    <cellStyle name="Calculation 2 29 2 2 2 2 2" xfId="11578" xr:uid="{00000000-0005-0000-0000-0000C90E0000}"/>
    <cellStyle name="Calculation 2 29 2 2 2 2 2 2" xfId="29144" xr:uid="{00000000-0005-0000-0000-0000CA0E0000}"/>
    <cellStyle name="Calculation 2 29 2 2 2 2 2 2 2" xfId="44774" xr:uid="{00000000-0005-0000-0000-0000CB0E0000}"/>
    <cellStyle name="Calculation 2 29 2 2 2 2 2 3" xfId="21080" xr:uid="{00000000-0005-0000-0000-0000CC0E0000}"/>
    <cellStyle name="Calculation 2 29 2 2 2 2 2 4" xfId="36923" xr:uid="{00000000-0005-0000-0000-0000CD0E0000}"/>
    <cellStyle name="Calculation 2 29 2 2 2 2 3" xfId="27005" xr:uid="{00000000-0005-0000-0000-0000CE0E0000}"/>
    <cellStyle name="Calculation 2 29 2 2 2 2 3 2" xfId="42635" xr:uid="{00000000-0005-0000-0000-0000CF0E0000}"/>
    <cellStyle name="Calculation 2 29 2 2 2 2 4" xfId="18941" xr:uid="{00000000-0005-0000-0000-0000D00E0000}"/>
    <cellStyle name="Calculation 2 29 2 2 2 2 5" xfId="34784" xr:uid="{00000000-0005-0000-0000-0000D10E0000}"/>
    <cellStyle name="Calculation 2 29 2 2 2 3" xfId="7757" xr:uid="{00000000-0005-0000-0000-0000D20E0000}"/>
    <cellStyle name="Calculation 2 29 2 2 2 3 2" xfId="25323" xr:uid="{00000000-0005-0000-0000-0000D30E0000}"/>
    <cellStyle name="Calculation 2 29 2 2 2 3 2 2" xfId="40953" xr:uid="{00000000-0005-0000-0000-0000D40E0000}"/>
    <cellStyle name="Calculation 2 29 2 2 2 3 3" xfId="17259" xr:uid="{00000000-0005-0000-0000-0000D50E0000}"/>
    <cellStyle name="Calculation 2 29 2 2 2 3 4" xfId="33102" xr:uid="{00000000-0005-0000-0000-0000D60E0000}"/>
    <cellStyle name="Calculation 2 29 2 2 2 4" xfId="25616" xr:uid="{00000000-0005-0000-0000-0000D70E0000}"/>
    <cellStyle name="Calculation 2 29 2 2 2 4 2" xfId="41246" xr:uid="{00000000-0005-0000-0000-0000D80E0000}"/>
    <cellStyle name="Calculation 2 29 2 2 2 5" xfId="17552" xr:uid="{00000000-0005-0000-0000-0000D90E0000}"/>
    <cellStyle name="Calculation 2 29 2 2 2 6" xfId="33395" xr:uid="{00000000-0005-0000-0000-0000DA0E0000}"/>
    <cellStyle name="Calculation 2 29 2 2 3" xfId="24133" xr:uid="{00000000-0005-0000-0000-0000DB0E0000}"/>
    <cellStyle name="Calculation 2 29 2 2 3 2" xfId="39764" xr:uid="{00000000-0005-0000-0000-0000DC0E0000}"/>
    <cellStyle name="Calculation 2 29 2 2 4" xfId="15935" xr:uid="{00000000-0005-0000-0000-0000DD0E0000}"/>
    <cellStyle name="Calculation 2 29 2 2 5" xfId="31972" xr:uid="{00000000-0005-0000-0000-0000DE0E0000}"/>
    <cellStyle name="Calculation 2 29 2 2 6" xfId="50691" xr:uid="{00000000-0005-0000-0000-0000DF0E0000}"/>
    <cellStyle name="Calculation 2 29 2 2 7" xfId="52477" xr:uid="{00000000-0005-0000-0000-0000E00E0000}"/>
    <cellStyle name="Calculation 2 29 2 2 8" xfId="53572" xr:uid="{00000000-0005-0000-0000-0000E10E0000}"/>
    <cellStyle name="Calculation 2 29 2 3" xfId="6703" xr:uid="{00000000-0005-0000-0000-0000E20E0000}"/>
    <cellStyle name="Calculation 2 29 2 3 2" xfId="4549" xr:uid="{00000000-0005-0000-0000-0000E30E0000}"/>
    <cellStyle name="Calculation 2 29 2 3 2 2" xfId="11319" xr:uid="{00000000-0005-0000-0000-0000E40E0000}"/>
    <cellStyle name="Calculation 2 29 2 3 2 2 2" xfId="28885" xr:uid="{00000000-0005-0000-0000-0000E50E0000}"/>
    <cellStyle name="Calculation 2 29 2 3 2 2 2 2" xfId="44515" xr:uid="{00000000-0005-0000-0000-0000E60E0000}"/>
    <cellStyle name="Calculation 2 29 2 3 2 2 3" xfId="20821" xr:uid="{00000000-0005-0000-0000-0000E70E0000}"/>
    <cellStyle name="Calculation 2 29 2 3 2 2 4" xfId="36664" xr:uid="{00000000-0005-0000-0000-0000E80E0000}"/>
    <cellStyle name="Calculation 2 29 2 3 2 3" xfId="22721" xr:uid="{00000000-0005-0000-0000-0000E90E0000}"/>
    <cellStyle name="Calculation 2 29 2 3 2 3 2" xfId="38352" xr:uid="{00000000-0005-0000-0000-0000EA0E0000}"/>
    <cellStyle name="Calculation 2 29 2 3 2 4" xfId="14055" xr:uid="{00000000-0005-0000-0000-0000EB0E0000}"/>
    <cellStyle name="Calculation 2 29 2 3 2 5" xfId="30742" xr:uid="{00000000-0005-0000-0000-0000EC0E0000}"/>
    <cellStyle name="Calculation 2 29 2 3 3" xfId="4186" xr:uid="{00000000-0005-0000-0000-0000ED0E0000}"/>
    <cellStyle name="Calculation 2 29 2 3 3 2" xfId="22397" xr:uid="{00000000-0005-0000-0000-0000EE0E0000}"/>
    <cellStyle name="Calculation 2 29 2 3 3 2 2" xfId="38028" xr:uid="{00000000-0005-0000-0000-0000EF0E0000}"/>
    <cellStyle name="Calculation 2 29 2 3 3 3" xfId="13692" xr:uid="{00000000-0005-0000-0000-0000F00E0000}"/>
    <cellStyle name="Calculation 2 29 2 3 3 4" xfId="30437" xr:uid="{00000000-0005-0000-0000-0000F10E0000}"/>
    <cellStyle name="Calculation 2 29 2 3 4" xfId="24366" xr:uid="{00000000-0005-0000-0000-0000F20E0000}"/>
    <cellStyle name="Calculation 2 29 2 3 4 2" xfId="39997" xr:uid="{00000000-0005-0000-0000-0000F30E0000}"/>
    <cellStyle name="Calculation 2 29 2 3 5" xfId="16207" xr:uid="{00000000-0005-0000-0000-0000F40E0000}"/>
    <cellStyle name="Calculation 2 29 2 3 6" xfId="32185" xr:uid="{00000000-0005-0000-0000-0000F50E0000}"/>
    <cellStyle name="Calculation 2 29 2 4" xfId="22267" xr:uid="{00000000-0005-0000-0000-0000F60E0000}"/>
    <cellStyle name="Calculation 2 29 2 4 2" xfId="37898" xr:uid="{00000000-0005-0000-0000-0000F70E0000}"/>
    <cellStyle name="Calculation 2 29 2 5" xfId="12307" xr:uid="{00000000-0005-0000-0000-0000F80E0000}"/>
    <cellStyle name="Calculation 2 29 2 5 2" xfId="29570" xr:uid="{00000000-0005-0000-0000-0000F90E0000}"/>
    <cellStyle name="Calculation 2 29 2 6" xfId="13560" xr:uid="{00000000-0005-0000-0000-0000FA0E0000}"/>
    <cellStyle name="Calculation 2 29 2 7" xfId="30307" xr:uid="{00000000-0005-0000-0000-0000FB0E0000}"/>
    <cellStyle name="Calculation 2 29 2 8" xfId="45308" xr:uid="{00000000-0005-0000-0000-0000FC0E0000}"/>
    <cellStyle name="Calculation 2 29 2 9" xfId="48722" xr:uid="{00000000-0005-0000-0000-0000FD0E0000}"/>
    <cellStyle name="Calculation 2 29 3" xfId="5777" xr:uid="{00000000-0005-0000-0000-0000FE0E0000}"/>
    <cellStyle name="Calculation 2 29 3 2" xfId="8344" xr:uid="{00000000-0005-0000-0000-0000FF0E0000}"/>
    <cellStyle name="Calculation 2 29 3 2 2" xfId="9733" xr:uid="{00000000-0005-0000-0000-0000000F0000}"/>
    <cellStyle name="Calculation 2 29 3 2 2 2" xfId="4467" xr:uid="{00000000-0005-0000-0000-0000010F0000}"/>
    <cellStyle name="Calculation 2 29 3 2 2 2 2" xfId="22639" xr:uid="{00000000-0005-0000-0000-0000020F0000}"/>
    <cellStyle name="Calculation 2 29 3 2 2 2 2 2" xfId="38270" xr:uid="{00000000-0005-0000-0000-0000030F0000}"/>
    <cellStyle name="Calculation 2 29 3 2 2 2 3" xfId="13973" xr:uid="{00000000-0005-0000-0000-0000040F0000}"/>
    <cellStyle name="Calculation 2 29 3 2 2 2 4" xfId="30660" xr:uid="{00000000-0005-0000-0000-0000050F0000}"/>
    <cellStyle name="Calculation 2 29 3 2 2 3" xfId="27299" xr:uid="{00000000-0005-0000-0000-0000060F0000}"/>
    <cellStyle name="Calculation 2 29 3 2 2 3 2" xfId="42929" xr:uid="{00000000-0005-0000-0000-0000070F0000}"/>
    <cellStyle name="Calculation 2 29 3 2 2 4" xfId="19235" xr:uid="{00000000-0005-0000-0000-0000080F0000}"/>
    <cellStyle name="Calculation 2 29 3 2 2 5" xfId="35078" xr:uid="{00000000-0005-0000-0000-0000090F0000}"/>
    <cellStyle name="Calculation 2 29 3 2 3" xfId="7249" xr:uid="{00000000-0005-0000-0000-00000A0F0000}"/>
    <cellStyle name="Calculation 2 29 3 2 3 2" xfId="24816" xr:uid="{00000000-0005-0000-0000-00000B0F0000}"/>
    <cellStyle name="Calculation 2 29 3 2 3 2 2" xfId="40446" xr:uid="{00000000-0005-0000-0000-00000C0F0000}"/>
    <cellStyle name="Calculation 2 29 3 2 3 3" xfId="16752" xr:uid="{00000000-0005-0000-0000-00000D0F0000}"/>
    <cellStyle name="Calculation 2 29 3 2 3 4" xfId="32595" xr:uid="{00000000-0005-0000-0000-00000E0F0000}"/>
    <cellStyle name="Calculation 2 29 3 2 4" xfId="25910" xr:uid="{00000000-0005-0000-0000-00000F0F0000}"/>
    <cellStyle name="Calculation 2 29 3 2 4 2" xfId="41540" xr:uid="{00000000-0005-0000-0000-0000100F0000}"/>
    <cellStyle name="Calculation 2 29 3 2 5" xfId="17846" xr:uid="{00000000-0005-0000-0000-0000110F0000}"/>
    <cellStyle name="Calculation 2 29 3 2 6" xfId="33689" xr:uid="{00000000-0005-0000-0000-0000120F0000}"/>
    <cellStyle name="Calculation 2 29 3 3" xfId="23687" xr:uid="{00000000-0005-0000-0000-0000130F0000}"/>
    <cellStyle name="Calculation 2 29 3 3 2" xfId="39318" xr:uid="{00000000-0005-0000-0000-0000140F0000}"/>
    <cellStyle name="Calculation 2 29 3 4" xfId="15282" xr:uid="{00000000-0005-0000-0000-0000150F0000}"/>
    <cellStyle name="Calculation 2 29 3 5" xfId="31606" xr:uid="{00000000-0005-0000-0000-0000160F0000}"/>
    <cellStyle name="Calculation 2 29 3 6" xfId="50331" xr:uid="{00000000-0005-0000-0000-0000170F0000}"/>
    <cellStyle name="Calculation 2 29 3 7" xfId="52117" xr:uid="{00000000-0005-0000-0000-0000180F0000}"/>
    <cellStyle name="Calculation 2 29 3 8" xfId="53212" xr:uid="{00000000-0005-0000-0000-0000190F0000}"/>
    <cellStyle name="Calculation 2 29 4" xfId="6838" xr:uid="{00000000-0005-0000-0000-00001A0F0000}"/>
    <cellStyle name="Calculation 2 29 4 2" xfId="4584" xr:uid="{00000000-0005-0000-0000-00001B0F0000}"/>
    <cellStyle name="Calculation 2 29 4 2 2" xfId="11122" xr:uid="{00000000-0005-0000-0000-00001C0F0000}"/>
    <cellStyle name="Calculation 2 29 4 2 2 2" xfId="28688" xr:uid="{00000000-0005-0000-0000-00001D0F0000}"/>
    <cellStyle name="Calculation 2 29 4 2 2 2 2" xfId="44318" xr:uid="{00000000-0005-0000-0000-00001E0F0000}"/>
    <cellStyle name="Calculation 2 29 4 2 2 3" xfId="20624" xr:uid="{00000000-0005-0000-0000-00001F0F0000}"/>
    <cellStyle name="Calculation 2 29 4 2 2 4" xfId="36467" xr:uid="{00000000-0005-0000-0000-0000200F0000}"/>
    <cellStyle name="Calculation 2 29 4 2 3" xfId="22756" xr:uid="{00000000-0005-0000-0000-0000210F0000}"/>
    <cellStyle name="Calculation 2 29 4 2 3 2" xfId="38387" xr:uid="{00000000-0005-0000-0000-0000220F0000}"/>
    <cellStyle name="Calculation 2 29 4 2 4" xfId="14090" xr:uid="{00000000-0005-0000-0000-0000230F0000}"/>
    <cellStyle name="Calculation 2 29 4 2 5" xfId="30777" xr:uid="{00000000-0005-0000-0000-0000240F0000}"/>
    <cellStyle name="Calculation 2 29 4 3" xfId="4300" xr:uid="{00000000-0005-0000-0000-0000250F0000}"/>
    <cellStyle name="Calculation 2 29 4 3 2" xfId="22511" xr:uid="{00000000-0005-0000-0000-0000260F0000}"/>
    <cellStyle name="Calculation 2 29 4 3 2 2" xfId="38142" xr:uid="{00000000-0005-0000-0000-0000270F0000}"/>
    <cellStyle name="Calculation 2 29 4 3 3" xfId="13806" xr:uid="{00000000-0005-0000-0000-0000280F0000}"/>
    <cellStyle name="Calculation 2 29 4 3 4" xfId="30551" xr:uid="{00000000-0005-0000-0000-0000290F0000}"/>
    <cellStyle name="Calculation 2 29 4 4" xfId="24501" xr:uid="{00000000-0005-0000-0000-00002A0F0000}"/>
    <cellStyle name="Calculation 2 29 4 4 2" xfId="40132" xr:uid="{00000000-0005-0000-0000-00002B0F0000}"/>
    <cellStyle name="Calculation 2 29 4 5" xfId="16342" xr:uid="{00000000-0005-0000-0000-00002C0F0000}"/>
    <cellStyle name="Calculation 2 29 4 6" xfId="32320" xr:uid="{00000000-0005-0000-0000-00002D0F0000}"/>
    <cellStyle name="Calculation 2 29 5" xfId="21821" xr:uid="{00000000-0005-0000-0000-00002E0F0000}"/>
    <cellStyle name="Calculation 2 29 5 2" xfId="37452" xr:uid="{00000000-0005-0000-0000-00002F0F0000}"/>
    <cellStyle name="Calculation 2 29 6" xfId="24084" xr:uid="{00000000-0005-0000-0000-0000300F0000}"/>
    <cellStyle name="Calculation 2 29 6 2" xfId="39715" xr:uid="{00000000-0005-0000-0000-0000310F0000}"/>
    <cellStyle name="Calculation 2 29 7" xfId="12907" xr:uid="{00000000-0005-0000-0000-0000320F0000}"/>
    <cellStyle name="Calculation 2 29 8" xfId="29941" xr:uid="{00000000-0005-0000-0000-0000330F0000}"/>
    <cellStyle name="Calculation 2 29 9" xfId="47945" xr:uid="{00000000-0005-0000-0000-0000340F0000}"/>
    <cellStyle name="Calculation 2 3" xfId="3172" xr:uid="{00000000-0005-0000-0000-0000350F0000}"/>
    <cellStyle name="Calculation 2 3 10" xfId="48285" xr:uid="{00000000-0005-0000-0000-0000360F0000}"/>
    <cellStyle name="Calculation 2 3 11" xfId="49033" xr:uid="{00000000-0005-0000-0000-0000370F0000}"/>
    <cellStyle name="Calculation 2 3 12" xfId="50988" xr:uid="{00000000-0005-0000-0000-0000380F0000}"/>
    <cellStyle name="Calculation 2 3 13" xfId="47191" xr:uid="{00000000-0005-0000-0000-0000390F0000}"/>
    <cellStyle name="Calculation 2 3 14" xfId="52818" xr:uid="{00000000-0005-0000-0000-00003A0F0000}"/>
    <cellStyle name="Calculation 2 3 15" xfId="51696" xr:uid="{00000000-0005-0000-0000-00003B0F0000}"/>
    <cellStyle name="Calculation 2 3 2" xfId="3826" xr:uid="{00000000-0005-0000-0000-00003C0F0000}"/>
    <cellStyle name="Calculation 2 3 2 10" xfId="48896" xr:uid="{00000000-0005-0000-0000-00003D0F0000}"/>
    <cellStyle name="Calculation 2 3 2 11" xfId="51349" xr:uid="{00000000-0005-0000-0000-00003E0F0000}"/>
    <cellStyle name="Calculation 2 3 2 12" xfId="45432" xr:uid="{00000000-0005-0000-0000-00003F0F0000}"/>
    <cellStyle name="Calculation 2 3 2 13" xfId="52995" xr:uid="{00000000-0005-0000-0000-0000400F0000}"/>
    <cellStyle name="Calculation 2 3 2 14" xfId="44971" xr:uid="{00000000-0005-0000-0000-0000410F0000}"/>
    <cellStyle name="Calculation 2 3 2 2" xfId="6201" xr:uid="{00000000-0005-0000-0000-0000420F0000}"/>
    <cellStyle name="Calculation 2 3 2 2 2" xfId="8778" xr:uid="{00000000-0005-0000-0000-0000430F0000}"/>
    <cellStyle name="Calculation 2 3 2 2 2 2" xfId="10167" xr:uid="{00000000-0005-0000-0000-0000440F0000}"/>
    <cellStyle name="Calculation 2 3 2 2 2 2 2" xfId="4776" xr:uid="{00000000-0005-0000-0000-0000450F0000}"/>
    <cellStyle name="Calculation 2 3 2 2 2 2 2 2" xfId="22948" xr:uid="{00000000-0005-0000-0000-0000460F0000}"/>
    <cellStyle name="Calculation 2 3 2 2 2 2 2 2 2" xfId="38579" xr:uid="{00000000-0005-0000-0000-0000470F0000}"/>
    <cellStyle name="Calculation 2 3 2 2 2 2 2 3" xfId="14282" xr:uid="{00000000-0005-0000-0000-0000480F0000}"/>
    <cellStyle name="Calculation 2 3 2 2 2 2 2 4" xfId="30969" xr:uid="{00000000-0005-0000-0000-0000490F0000}"/>
    <cellStyle name="Calculation 2 3 2 2 2 2 3" xfId="27733" xr:uid="{00000000-0005-0000-0000-00004A0F0000}"/>
    <cellStyle name="Calculation 2 3 2 2 2 2 3 2" xfId="43363" xr:uid="{00000000-0005-0000-0000-00004B0F0000}"/>
    <cellStyle name="Calculation 2 3 2 2 2 2 4" xfId="19669" xr:uid="{00000000-0005-0000-0000-00004C0F0000}"/>
    <cellStyle name="Calculation 2 3 2 2 2 2 5" xfId="35512" xr:uid="{00000000-0005-0000-0000-00004D0F0000}"/>
    <cellStyle name="Calculation 2 3 2 2 2 3" xfId="7485" xr:uid="{00000000-0005-0000-0000-00004E0F0000}"/>
    <cellStyle name="Calculation 2 3 2 2 2 3 2" xfId="25051" xr:uid="{00000000-0005-0000-0000-00004F0F0000}"/>
    <cellStyle name="Calculation 2 3 2 2 2 3 2 2" xfId="40681" xr:uid="{00000000-0005-0000-0000-0000500F0000}"/>
    <cellStyle name="Calculation 2 3 2 2 2 3 3" xfId="16987" xr:uid="{00000000-0005-0000-0000-0000510F0000}"/>
    <cellStyle name="Calculation 2 3 2 2 2 3 4" xfId="32830" xr:uid="{00000000-0005-0000-0000-0000520F0000}"/>
    <cellStyle name="Calculation 2 3 2 2 2 4" xfId="26344" xr:uid="{00000000-0005-0000-0000-0000530F0000}"/>
    <cellStyle name="Calculation 2 3 2 2 2 4 2" xfId="41974" xr:uid="{00000000-0005-0000-0000-0000540F0000}"/>
    <cellStyle name="Calculation 2 3 2 2 2 5" xfId="18280" xr:uid="{00000000-0005-0000-0000-0000550F0000}"/>
    <cellStyle name="Calculation 2 3 2 2 2 6" xfId="34123" xr:uid="{00000000-0005-0000-0000-0000560F0000}"/>
    <cellStyle name="Calculation 2 3 2 2 3" xfId="24016" xr:uid="{00000000-0005-0000-0000-0000570F0000}"/>
    <cellStyle name="Calculation 2 3 2 2 3 2" xfId="39647" xr:uid="{00000000-0005-0000-0000-0000580F0000}"/>
    <cellStyle name="Calculation 2 3 2 2 4" xfId="15706" xr:uid="{00000000-0005-0000-0000-0000590F0000}"/>
    <cellStyle name="Calculation 2 3 2 2 5" xfId="31895" xr:uid="{00000000-0005-0000-0000-00005A0F0000}"/>
    <cellStyle name="Calculation 2 3 2 2 6" xfId="50614" xr:uid="{00000000-0005-0000-0000-00005B0F0000}"/>
    <cellStyle name="Calculation 2 3 2 2 7" xfId="52400" xr:uid="{00000000-0005-0000-0000-00005C0F0000}"/>
    <cellStyle name="Calculation 2 3 2 2 8" xfId="53495" xr:uid="{00000000-0005-0000-0000-00005D0F0000}"/>
    <cellStyle name="Calculation 2 3 2 3" xfId="8616" xr:uid="{00000000-0005-0000-0000-00005E0F0000}"/>
    <cellStyle name="Calculation 2 3 2 3 2" xfId="10005" xr:uid="{00000000-0005-0000-0000-00005F0F0000}"/>
    <cellStyle name="Calculation 2 3 2 3 2 2" xfId="11479" xr:uid="{00000000-0005-0000-0000-0000600F0000}"/>
    <cellStyle name="Calculation 2 3 2 3 2 2 2" xfId="29045" xr:uid="{00000000-0005-0000-0000-0000610F0000}"/>
    <cellStyle name="Calculation 2 3 2 3 2 2 2 2" xfId="44675" xr:uid="{00000000-0005-0000-0000-0000620F0000}"/>
    <cellStyle name="Calculation 2 3 2 3 2 2 3" xfId="20981" xr:uid="{00000000-0005-0000-0000-0000630F0000}"/>
    <cellStyle name="Calculation 2 3 2 3 2 2 4" xfId="36824" xr:uid="{00000000-0005-0000-0000-0000640F0000}"/>
    <cellStyle name="Calculation 2 3 2 3 2 3" xfId="27571" xr:uid="{00000000-0005-0000-0000-0000650F0000}"/>
    <cellStyle name="Calculation 2 3 2 3 2 3 2" xfId="43201" xr:uid="{00000000-0005-0000-0000-0000660F0000}"/>
    <cellStyle name="Calculation 2 3 2 3 2 4" xfId="19507" xr:uid="{00000000-0005-0000-0000-0000670F0000}"/>
    <cellStyle name="Calculation 2 3 2 3 2 5" xfId="35350" xr:uid="{00000000-0005-0000-0000-0000680F0000}"/>
    <cellStyle name="Calculation 2 3 2 3 3" xfId="7187" xr:uid="{00000000-0005-0000-0000-0000690F0000}"/>
    <cellStyle name="Calculation 2 3 2 3 3 2" xfId="24754" xr:uid="{00000000-0005-0000-0000-00006A0F0000}"/>
    <cellStyle name="Calculation 2 3 2 3 3 2 2" xfId="40384" xr:uid="{00000000-0005-0000-0000-00006B0F0000}"/>
    <cellStyle name="Calculation 2 3 2 3 3 3" xfId="16690" xr:uid="{00000000-0005-0000-0000-00006C0F0000}"/>
    <cellStyle name="Calculation 2 3 2 3 3 4" xfId="32533" xr:uid="{00000000-0005-0000-0000-00006D0F0000}"/>
    <cellStyle name="Calculation 2 3 2 3 4" xfId="26182" xr:uid="{00000000-0005-0000-0000-00006E0F0000}"/>
    <cellStyle name="Calculation 2 3 2 3 4 2" xfId="41812" xr:uid="{00000000-0005-0000-0000-00006F0F0000}"/>
    <cellStyle name="Calculation 2 3 2 3 5" xfId="18118" xr:uid="{00000000-0005-0000-0000-0000700F0000}"/>
    <cellStyle name="Calculation 2 3 2 3 6" xfId="33961" xr:uid="{00000000-0005-0000-0000-0000710F0000}"/>
    <cellStyle name="Calculation 2 3 2 4" xfId="22148" xr:uid="{00000000-0005-0000-0000-0000720F0000}"/>
    <cellStyle name="Calculation 2 3 2 4 2" xfId="37779" xr:uid="{00000000-0005-0000-0000-0000730F0000}"/>
    <cellStyle name="Calculation 2 3 2 5" xfId="12235" xr:uid="{00000000-0005-0000-0000-0000740F0000}"/>
    <cellStyle name="Calculation 2 3 2 5 2" xfId="29498" xr:uid="{00000000-0005-0000-0000-0000750F0000}"/>
    <cellStyle name="Calculation 2 3 2 6" xfId="13331" xr:uid="{00000000-0005-0000-0000-0000760F0000}"/>
    <cellStyle name="Calculation 2 3 2 7" xfId="30230" xr:uid="{00000000-0005-0000-0000-0000770F0000}"/>
    <cellStyle name="Calculation 2 3 2 8" xfId="47002" xr:uid="{00000000-0005-0000-0000-0000780F0000}"/>
    <cellStyle name="Calculation 2 3 2 9" xfId="48645" xr:uid="{00000000-0005-0000-0000-0000790F0000}"/>
    <cellStyle name="Calculation 2 3 3" xfId="5547" xr:uid="{00000000-0005-0000-0000-00007A0F0000}"/>
    <cellStyle name="Calculation 2 3 3 2" xfId="8837" xr:uid="{00000000-0005-0000-0000-00007B0F0000}"/>
    <cellStyle name="Calculation 2 3 3 2 2" xfId="10226" xr:uid="{00000000-0005-0000-0000-00007C0F0000}"/>
    <cellStyle name="Calculation 2 3 3 2 2 2" xfId="4634" xr:uid="{00000000-0005-0000-0000-00007D0F0000}"/>
    <cellStyle name="Calculation 2 3 3 2 2 2 2" xfId="22806" xr:uid="{00000000-0005-0000-0000-00007E0F0000}"/>
    <cellStyle name="Calculation 2 3 3 2 2 2 2 2" xfId="38437" xr:uid="{00000000-0005-0000-0000-00007F0F0000}"/>
    <cellStyle name="Calculation 2 3 3 2 2 2 3" xfId="14140" xr:uid="{00000000-0005-0000-0000-0000800F0000}"/>
    <cellStyle name="Calculation 2 3 3 2 2 2 4" xfId="30827" xr:uid="{00000000-0005-0000-0000-0000810F0000}"/>
    <cellStyle name="Calculation 2 3 3 2 2 3" xfId="27792" xr:uid="{00000000-0005-0000-0000-0000820F0000}"/>
    <cellStyle name="Calculation 2 3 3 2 2 3 2" xfId="43422" xr:uid="{00000000-0005-0000-0000-0000830F0000}"/>
    <cellStyle name="Calculation 2 3 3 2 2 4" xfId="19728" xr:uid="{00000000-0005-0000-0000-0000840F0000}"/>
    <cellStyle name="Calculation 2 3 3 2 2 5" xfId="35571" xr:uid="{00000000-0005-0000-0000-0000850F0000}"/>
    <cellStyle name="Calculation 2 3 3 2 3" xfId="7223" xr:uid="{00000000-0005-0000-0000-0000860F0000}"/>
    <cellStyle name="Calculation 2 3 3 2 3 2" xfId="24790" xr:uid="{00000000-0005-0000-0000-0000870F0000}"/>
    <cellStyle name="Calculation 2 3 3 2 3 2 2" xfId="40420" xr:uid="{00000000-0005-0000-0000-0000880F0000}"/>
    <cellStyle name="Calculation 2 3 3 2 3 3" xfId="16726" xr:uid="{00000000-0005-0000-0000-0000890F0000}"/>
    <cellStyle name="Calculation 2 3 3 2 3 4" xfId="32569" xr:uid="{00000000-0005-0000-0000-00008A0F0000}"/>
    <cellStyle name="Calculation 2 3 3 2 4" xfId="26403" xr:uid="{00000000-0005-0000-0000-00008B0F0000}"/>
    <cellStyle name="Calculation 2 3 3 2 4 2" xfId="42033" xr:uid="{00000000-0005-0000-0000-00008C0F0000}"/>
    <cellStyle name="Calculation 2 3 3 2 5" xfId="18339" xr:uid="{00000000-0005-0000-0000-00008D0F0000}"/>
    <cellStyle name="Calculation 2 3 3 2 6" xfId="34182" xr:uid="{00000000-0005-0000-0000-00008E0F0000}"/>
    <cellStyle name="Calculation 2 3 3 3" xfId="23569" xr:uid="{00000000-0005-0000-0000-00008F0F0000}"/>
    <cellStyle name="Calculation 2 3 3 3 2" xfId="39200" xr:uid="{00000000-0005-0000-0000-0000900F0000}"/>
    <cellStyle name="Calculation 2 3 3 4" xfId="15052" xr:uid="{00000000-0005-0000-0000-0000910F0000}"/>
    <cellStyle name="Calculation 2 3 3 5" xfId="31528" xr:uid="{00000000-0005-0000-0000-0000920F0000}"/>
    <cellStyle name="Calculation 2 3 3 6" xfId="50254" xr:uid="{00000000-0005-0000-0000-0000930F0000}"/>
    <cellStyle name="Calculation 2 3 3 7" xfId="52040" xr:uid="{00000000-0005-0000-0000-0000940F0000}"/>
    <cellStyle name="Calculation 2 3 3 8" xfId="53135" xr:uid="{00000000-0005-0000-0000-0000950F0000}"/>
    <cellStyle name="Calculation 2 3 4" xfId="9184" xr:uid="{00000000-0005-0000-0000-0000960F0000}"/>
    <cellStyle name="Calculation 2 3 4 2" xfId="10573" xr:uid="{00000000-0005-0000-0000-0000970F0000}"/>
    <cellStyle name="Calculation 2 3 4 2 2" xfId="11678" xr:uid="{00000000-0005-0000-0000-0000980F0000}"/>
    <cellStyle name="Calculation 2 3 4 2 2 2" xfId="29244" xr:uid="{00000000-0005-0000-0000-0000990F0000}"/>
    <cellStyle name="Calculation 2 3 4 2 2 2 2" xfId="44874" xr:uid="{00000000-0005-0000-0000-00009A0F0000}"/>
    <cellStyle name="Calculation 2 3 4 2 2 3" xfId="21180" xr:uid="{00000000-0005-0000-0000-00009B0F0000}"/>
    <cellStyle name="Calculation 2 3 4 2 2 4" xfId="37023" xr:uid="{00000000-0005-0000-0000-00009C0F0000}"/>
    <cellStyle name="Calculation 2 3 4 2 3" xfId="28139" xr:uid="{00000000-0005-0000-0000-00009D0F0000}"/>
    <cellStyle name="Calculation 2 3 4 2 3 2" xfId="43769" xr:uid="{00000000-0005-0000-0000-00009E0F0000}"/>
    <cellStyle name="Calculation 2 3 4 2 4" xfId="20075" xr:uid="{00000000-0005-0000-0000-00009F0F0000}"/>
    <cellStyle name="Calculation 2 3 4 2 5" xfId="35918" xr:uid="{00000000-0005-0000-0000-0000A00F0000}"/>
    <cellStyle name="Calculation 2 3 4 3" xfId="7689" xr:uid="{00000000-0005-0000-0000-0000A10F0000}"/>
    <cellStyle name="Calculation 2 3 4 3 2" xfId="25255" xr:uid="{00000000-0005-0000-0000-0000A20F0000}"/>
    <cellStyle name="Calculation 2 3 4 3 2 2" xfId="40885" xr:uid="{00000000-0005-0000-0000-0000A30F0000}"/>
    <cellStyle name="Calculation 2 3 4 3 3" xfId="17191" xr:uid="{00000000-0005-0000-0000-0000A40F0000}"/>
    <cellStyle name="Calculation 2 3 4 3 4" xfId="33034" xr:uid="{00000000-0005-0000-0000-0000A50F0000}"/>
    <cellStyle name="Calculation 2 3 4 4" xfId="26750" xr:uid="{00000000-0005-0000-0000-0000A60F0000}"/>
    <cellStyle name="Calculation 2 3 4 4 2" xfId="42380" xr:uid="{00000000-0005-0000-0000-0000A70F0000}"/>
    <cellStyle name="Calculation 2 3 4 5" xfId="18686" xr:uid="{00000000-0005-0000-0000-0000A80F0000}"/>
    <cellStyle name="Calculation 2 3 4 6" xfId="34529" xr:uid="{00000000-0005-0000-0000-0000A90F0000}"/>
    <cellStyle name="Calculation 2 3 5" xfId="21701" xr:uid="{00000000-0005-0000-0000-0000AA0F0000}"/>
    <cellStyle name="Calculation 2 3 5 2" xfId="37332" xr:uid="{00000000-0005-0000-0000-0000AB0F0000}"/>
    <cellStyle name="Calculation 2 3 6" xfId="23410" xr:uid="{00000000-0005-0000-0000-0000AC0F0000}"/>
    <cellStyle name="Calculation 2 3 6 2" xfId="39041" xr:uid="{00000000-0005-0000-0000-0000AD0F0000}"/>
    <cellStyle name="Calculation 2 3 7" xfId="12678" xr:uid="{00000000-0005-0000-0000-0000AE0F0000}"/>
    <cellStyle name="Calculation 2 3 8" xfId="29864" xr:uid="{00000000-0005-0000-0000-0000AF0F0000}"/>
    <cellStyle name="Calculation 2 3 9" xfId="47616" xr:uid="{00000000-0005-0000-0000-0000B00F0000}"/>
    <cellStyle name="Calculation 2 30" xfId="2868" xr:uid="{00000000-0005-0000-0000-0000B10F0000}"/>
    <cellStyle name="Calculation 2 30 10" xfId="48054" xr:uid="{00000000-0005-0000-0000-0000B20F0000}"/>
    <cellStyle name="Calculation 2 30 11" xfId="46218" xr:uid="{00000000-0005-0000-0000-0000B30F0000}"/>
    <cellStyle name="Calculation 2 30 12" xfId="50757" xr:uid="{00000000-0005-0000-0000-0000B40F0000}"/>
    <cellStyle name="Calculation 2 30 13" xfId="46041" xr:uid="{00000000-0005-0000-0000-0000B50F0000}"/>
    <cellStyle name="Calculation 2 30 14" xfId="45843" xr:uid="{00000000-0005-0000-0000-0000B60F0000}"/>
    <cellStyle name="Calculation 2 30 15" xfId="48924" xr:uid="{00000000-0005-0000-0000-0000B70F0000}"/>
    <cellStyle name="Calculation 2 30 2" xfId="3522" xr:uid="{00000000-0005-0000-0000-0000B80F0000}"/>
    <cellStyle name="Calculation 2 30 2 10" xfId="45250" xr:uid="{00000000-0005-0000-0000-0000B90F0000}"/>
    <cellStyle name="Calculation 2 30 2 11" xfId="51120" xr:uid="{00000000-0005-0000-0000-0000BA0F0000}"/>
    <cellStyle name="Calculation 2 30 2 12" xfId="47630" xr:uid="{00000000-0005-0000-0000-0000BB0F0000}"/>
    <cellStyle name="Calculation 2 30 2 13" xfId="47315" xr:uid="{00000000-0005-0000-0000-0000BC0F0000}"/>
    <cellStyle name="Calculation 2 30 2 14" xfId="51653" xr:uid="{00000000-0005-0000-0000-0000BD0F0000}"/>
    <cellStyle name="Calculation 2 30 2 2" xfId="5897" xr:uid="{00000000-0005-0000-0000-0000BE0F0000}"/>
    <cellStyle name="Calculation 2 30 2 2 2" xfId="8677" xr:uid="{00000000-0005-0000-0000-0000BF0F0000}"/>
    <cellStyle name="Calculation 2 30 2 2 2 2" xfId="10066" xr:uid="{00000000-0005-0000-0000-0000C00F0000}"/>
    <cellStyle name="Calculation 2 30 2 2 2 2 2" xfId="10984" xr:uid="{00000000-0005-0000-0000-0000C10F0000}"/>
    <cellStyle name="Calculation 2 30 2 2 2 2 2 2" xfId="28550" xr:uid="{00000000-0005-0000-0000-0000C20F0000}"/>
    <cellStyle name="Calculation 2 30 2 2 2 2 2 2 2" xfId="44180" xr:uid="{00000000-0005-0000-0000-0000C30F0000}"/>
    <cellStyle name="Calculation 2 30 2 2 2 2 2 3" xfId="20486" xr:uid="{00000000-0005-0000-0000-0000C40F0000}"/>
    <cellStyle name="Calculation 2 30 2 2 2 2 2 4" xfId="36329" xr:uid="{00000000-0005-0000-0000-0000C50F0000}"/>
    <cellStyle name="Calculation 2 30 2 2 2 2 3" xfId="27632" xr:uid="{00000000-0005-0000-0000-0000C60F0000}"/>
    <cellStyle name="Calculation 2 30 2 2 2 2 3 2" xfId="43262" xr:uid="{00000000-0005-0000-0000-0000C70F0000}"/>
    <cellStyle name="Calculation 2 30 2 2 2 2 4" xfId="19568" xr:uid="{00000000-0005-0000-0000-0000C80F0000}"/>
    <cellStyle name="Calculation 2 30 2 2 2 2 5" xfId="35411" xr:uid="{00000000-0005-0000-0000-0000C90F0000}"/>
    <cellStyle name="Calculation 2 30 2 2 2 3" xfId="9334" xr:uid="{00000000-0005-0000-0000-0000CA0F0000}"/>
    <cellStyle name="Calculation 2 30 2 2 2 3 2" xfId="26900" xr:uid="{00000000-0005-0000-0000-0000CB0F0000}"/>
    <cellStyle name="Calculation 2 30 2 2 2 3 2 2" xfId="42530" xr:uid="{00000000-0005-0000-0000-0000CC0F0000}"/>
    <cellStyle name="Calculation 2 30 2 2 2 3 3" xfId="18836" xr:uid="{00000000-0005-0000-0000-0000CD0F0000}"/>
    <cellStyle name="Calculation 2 30 2 2 2 3 4" xfId="34679" xr:uid="{00000000-0005-0000-0000-0000CE0F0000}"/>
    <cellStyle name="Calculation 2 30 2 2 2 4" xfId="26243" xr:uid="{00000000-0005-0000-0000-0000CF0F0000}"/>
    <cellStyle name="Calculation 2 30 2 2 2 4 2" xfId="41873" xr:uid="{00000000-0005-0000-0000-0000D00F0000}"/>
    <cellStyle name="Calculation 2 30 2 2 2 5" xfId="18179" xr:uid="{00000000-0005-0000-0000-0000D10F0000}"/>
    <cellStyle name="Calculation 2 30 2 2 2 6" xfId="34022" xr:uid="{00000000-0005-0000-0000-0000D20F0000}"/>
    <cellStyle name="Calculation 2 30 2 2 3" xfId="23768" xr:uid="{00000000-0005-0000-0000-0000D30F0000}"/>
    <cellStyle name="Calculation 2 30 2 2 3 2" xfId="39399" xr:uid="{00000000-0005-0000-0000-0000D40F0000}"/>
    <cellStyle name="Calculation 2 30 2 2 4" xfId="15402" xr:uid="{00000000-0005-0000-0000-0000D50F0000}"/>
    <cellStyle name="Calculation 2 30 2 2 5" xfId="31666" xr:uid="{00000000-0005-0000-0000-0000D60F0000}"/>
    <cellStyle name="Calculation 2 30 2 2 6" xfId="50385" xr:uid="{00000000-0005-0000-0000-0000D70F0000}"/>
    <cellStyle name="Calculation 2 30 2 2 7" xfId="52171" xr:uid="{00000000-0005-0000-0000-0000D80F0000}"/>
    <cellStyle name="Calculation 2 30 2 2 8" xfId="53266" xr:uid="{00000000-0005-0000-0000-0000D90F0000}"/>
    <cellStyle name="Calculation 2 30 2 3" xfId="8110" xr:uid="{00000000-0005-0000-0000-0000DA0F0000}"/>
    <cellStyle name="Calculation 2 30 2 3 2" xfId="9499" xr:uid="{00000000-0005-0000-0000-0000DB0F0000}"/>
    <cellStyle name="Calculation 2 30 2 3 2 2" xfId="9296" xr:uid="{00000000-0005-0000-0000-0000DC0F0000}"/>
    <cellStyle name="Calculation 2 30 2 3 2 2 2" xfId="26862" xr:uid="{00000000-0005-0000-0000-0000DD0F0000}"/>
    <cellStyle name="Calculation 2 30 2 3 2 2 2 2" xfId="42492" xr:uid="{00000000-0005-0000-0000-0000DE0F0000}"/>
    <cellStyle name="Calculation 2 30 2 3 2 2 3" xfId="18798" xr:uid="{00000000-0005-0000-0000-0000DF0F0000}"/>
    <cellStyle name="Calculation 2 30 2 3 2 2 4" xfId="34641" xr:uid="{00000000-0005-0000-0000-0000E00F0000}"/>
    <cellStyle name="Calculation 2 30 2 3 2 3" xfId="27065" xr:uid="{00000000-0005-0000-0000-0000E10F0000}"/>
    <cellStyle name="Calculation 2 30 2 3 2 3 2" xfId="42695" xr:uid="{00000000-0005-0000-0000-0000E20F0000}"/>
    <cellStyle name="Calculation 2 30 2 3 2 4" xfId="19001" xr:uid="{00000000-0005-0000-0000-0000E30F0000}"/>
    <cellStyle name="Calculation 2 30 2 3 2 5" xfId="34844" xr:uid="{00000000-0005-0000-0000-0000E40F0000}"/>
    <cellStyle name="Calculation 2 30 2 3 3" xfId="7664" xr:uid="{00000000-0005-0000-0000-0000E50F0000}"/>
    <cellStyle name="Calculation 2 30 2 3 3 2" xfId="25230" xr:uid="{00000000-0005-0000-0000-0000E60F0000}"/>
    <cellStyle name="Calculation 2 30 2 3 3 2 2" xfId="40860" xr:uid="{00000000-0005-0000-0000-0000E70F0000}"/>
    <cellStyle name="Calculation 2 30 2 3 3 3" xfId="17166" xr:uid="{00000000-0005-0000-0000-0000E80F0000}"/>
    <cellStyle name="Calculation 2 30 2 3 3 4" xfId="33009" xr:uid="{00000000-0005-0000-0000-0000E90F0000}"/>
    <cellStyle name="Calculation 2 30 2 3 4" xfId="25676" xr:uid="{00000000-0005-0000-0000-0000EA0F0000}"/>
    <cellStyle name="Calculation 2 30 2 3 4 2" xfId="41306" xr:uid="{00000000-0005-0000-0000-0000EB0F0000}"/>
    <cellStyle name="Calculation 2 30 2 3 5" xfId="17612" xr:uid="{00000000-0005-0000-0000-0000EC0F0000}"/>
    <cellStyle name="Calculation 2 30 2 3 6" xfId="33455" xr:uid="{00000000-0005-0000-0000-0000ED0F0000}"/>
    <cellStyle name="Calculation 2 30 2 4" xfId="21900" xr:uid="{00000000-0005-0000-0000-0000EE0F0000}"/>
    <cellStyle name="Calculation 2 30 2 4 2" xfId="37531" xr:uid="{00000000-0005-0000-0000-0000EF0F0000}"/>
    <cellStyle name="Calculation 2 30 2 5" xfId="24081" xr:uid="{00000000-0005-0000-0000-0000F00F0000}"/>
    <cellStyle name="Calculation 2 30 2 5 2" xfId="39712" xr:uid="{00000000-0005-0000-0000-0000F10F0000}"/>
    <cellStyle name="Calculation 2 30 2 6" xfId="13027" xr:uid="{00000000-0005-0000-0000-0000F20F0000}"/>
    <cellStyle name="Calculation 2 30 2 7" xfId="30001" xr:uid="{00000000-0005-0000-0000-0000F30F0000}"/>
    <cellStyle name="Calculation 2 30 2 8" xfId="47653" xr:uid="{00000000-0005-0000-0000-0000F40F0000}"/>
    <cellStyle name="Calculation 2 30 2 9" xfId="48416" xr:uid="{00000000-0005-0000-0000-0000F50F0000}"/>
    <cellStyle name="Calculation 2 30 3" xfId="5248" xr:uid="{00000000-0005-0000-0000-0000F60F0000}"/>
    <cellStyle name="Calculation 2 30 3 2" xfId="9096" xr:uid="{00000000-0005-0000-0000-0000F70F0000}"/>
    <cellStyle name="Calculation 2 30 3 2 2" xfId="10485" xr:uid="{00000000-0005-0000-0000-0000F80F0000}"/>
    <cellStyle name="Calculation 2 30 3 2 2 2" xfId="9416" xr:uid="{00000000-0005-0000-0000-0000F90F0000}"/>
    <cellStyle name="Calculation 2 30 3 2 2 2 2" xfId="26982" xr:uid="{00000000-0005-0000-0000-0000FA0F0000}"/>
    <cellStyle name="Calculation 2 30 3 2 2 2 2 2" xfId="42612" xr:uid="{00000000-0005-0000-0000-0000FB0F0000}"/>
    <cellStyle name="Calculation 2 30 3 2 2 2 3" xfId="18918" xr:uid="{00000000-0005-0000-0000-0000FC0F0000}"/>
    <cellStyle name="Calculation 2 30 3 2 2 2 4" xfId="34761" xr:uid="{00000000-0005-0000-0000-0000FD0F0000}"/>
    <cellStyle name="Calculation 2 30 3 2 2 3" xfId="28051" xr:uid="{00000000-0005-0000-0000-0000FE0F0000}"/>
    <cellStyle name="Calculation 2 30 3 2 2 3 2" xfId="43681" xr:uid="{00000000-0005-0000-0000-0000FF0F0000}"/>
    <cellStyle name="Calculation 2 30 3 2 2 4" xfId="19987" xr:uid="{00000000-0005-0000-0000-000000100000}"/>
    <cellStyle name="Calculation 2 30 3 2 2 5" xfId="35830" xr:uid="{00000000-0005-0000-0000-000001100000}"/>
    <cellStyle name="Calculation 2 30 3 2 3" xfId="10602" xr:uid="{00000000-0005-0000-0000-000002100000}"/>
    <cellStyle name="Calculation 2 30 3 2 3 2" xfId="28168" xr:uid="{00000000-0005-0000-0000-000003100000}"/>
    <cellStyle name="Calculation 2 30 3 2 3 2 2" xfId="43798" xr:uid="{00000000-0005-0000-0000-000004100000}"/>
    <cellStyle name="Calculation 2 30 3 2 3 3" xfId="20104" xr:uid="{00000000-0005-0000-0000-000005100000}"/>
    <cellStyle name="Calculation 2 30 3 2 3 4" xfId="35947" xr:uid="{00000000-0005-0000-0000-000006100000}"/>
    <cellStyle name="Calculation 2 30 3 2 4" xfId="26662" xr:uid="{00000000-0005-0000-0000-000007100000}"/>
    <cellStyle name="Calculation 2 30 3 2 4 2" xfId="42292" xr:uid="{00000000-0005-0000-0000-000008100000}"/>
    <cellStyle name="Calculation 2 30 3 2 5" xfId="18598" xr:uid="{00000000-0005-0000-0000-000009100000}"/>
    <cellStyle name="Calculation 2 30 3 2 6" xfId="34441" xr:uid="{00000000-0005-0000-0000-00000A100000}"/>
    <cellStyle name="Calculation 2 30 3 3" xfId="23326" xr:uid="{00000000-0005-0000-0000-00000B100000}"/>
    <cellStyle name="Calculation 2 30 3 3 2" xfId="38957" xr:uid="{00000000-0005-0000-0000-00000C100000}"/>
    <cellStyle name="Calculation 2 30 3 4" xfId="14753" xr:uid="{00000000-0005-0000-0000-00000D100000}"/>
    <cellStyle name="Calculation 2 30 3 5" xfId="31304" xr:uid="{00000000-0005-0000-0000-00000E100000}"/>
    <cellStyle name="Calculation 2 30 3 6" xfId="50008" xr:uid="{00000000-0005-0000-0000-00000F100000}"/>
    <cellStyle name="Calculation 2 30 3 7" xfId="51806" xr:uid="{00000000-0005-0000-0000-000010100000}"/>
    <cellStyle name="Calculation 2 30 3 8" xfId="52899" xr:uid="{00000000-0005-0000-0000-000011100000}"/>
    <cellStyle name="Calculation 2 30 4" xfId="8169" xr:uid="{00000000-0005-0000-0000-000012100000}"/>
    <cellStyle name="Calculation 2 30 4 2" xfId="9558" xr:uid="{00000000-0005-0000-0000-000013100000}"/>
    <cellStyle name="Calculation 2 30 4 2 2" xfId="4793" xr:uid="{00000000-0005-0000-0000-000014100000}"/>
    <cellStyle name="Calculation 2 30 4 2 2 2" xfId="22965" xr:uid="{00000000-0005-0000-0000-000015100000}"/>
    <cellStyle name="Calculation 2 30 4 2 2 2 2" xfId="38596" xr:uid="{00000000-0005-0000-0000-000016100000}"/>
    <cellStyle name="Calculation 2 30 4 2 2 3" xfId="14299" xr:uid="{00000000-0005-0000-0000-000017100000}"/>
    <cellStyle name="Calculation 2 30 4 2 2 4" xfId="30986" xr:uid="{00000000-0005-0000-0000-000018100000}"/>
    <cellStyle name="Calculation 2 30 4 2 3" xfId="27124" xr:uid="{00000000-0005-0000-0000-000019100000}"/>
    <cellStyle name="Calculation 2 30 4 2 3 2" xfId="42754" xr:uid="{00000000-0005-0000-0000-00001A100000}"/>
    <cellStyle name="Calculation 2 30 4 2 4" xfId="19060" xr:uid="{00000000-0005-0000-0000-00001B100000}"/>
    <cellStyle name="Calculation 2 30 4 2 5" xfId="34903" xr:uid="{00000000-0005-0000-0000-00001C100000}"/>
    <cellStyle name="Calculation 2 30 4 3" xfId="7351" xr:uid="{00000000-0005-0000-0000-00001D100000}"/>
    <cellStyle name="Calculation 2 30 4 3 2" xfId="24918" xr:uid="{00000000-0005-0000-0000-00001E100000}"/>
    <cellStyle name="Calculation 2 30 4 3 2 2" xfId="40548" xr:uid="{00000000-0005-0000-0000-00001F100000}"/>
    <cellStyle name="Calculation 2 30 4 3 3" xfId="16854" xr:uid="{00000000-0005-0000-0000-000020100000}"/>
    <cellStyle name="Calculation 2 30 4 3 4" xfId="32697" xr:uid="{00000000-0005-0000-0000-000021100000}"/>
    <cellStyle name="Calculation 2 30 4 4" xfId="25735" xr:uid="{00000000-0005-0000-0000-000022100000}"/>
    <cellStyle name="Calculation 2 30 4 4 2" xfId="41365" xr:uid="{00000000-0005-0000-0000-000023100000}"/>
    <cellStyle name="Calculation 2 30 4 5" xfId="17671" xr:uid="{00000000-0005-0000-0000-000024100000}"/>
    <cellStyle name="Calculation 2 30 4 6" xfId="33514" xr:uid="{00000000-0005-0000-0000-000025100000}"/>
    <cellStyle name="Calculation 2 30 5" xfId="21452" xr:uid="{00000000-0005-0000-0000-000026100000}"/>
    <cellStyle name="Calculation 2 30 5 2" xfId="37083" xr:uid="{00000000-0005-0000-0000-000027100000}"/>
    <cellStyle name="Calculation 2 30 6" xfId="12059" xr:uid="{00000000-0005-0000-0000-000028100000}"/>
    <cellStyle name="Calculation 2 30 6 2" xfId="29322" xr:uid="{00000000-0005-0000-0000-000029100000}"/>
    <cellStyle name="Calculation 2 30 7" xfId="12374" xr:uid="{00000000-0005-0000-0000-00002A100000}"/>
    <cellStyle name="Calculation 2 30 8" xfId="29635" xr:uid="{00000000-0005-0000-0000-00002B100000}"/>
    <cellStyle name="Calculation 2 30 9" xfId="47953" xr:uid="{00000000-0005-0000-0000-00002C100000}"/>
    <cellStyle name="Calculation 2 31" xfId="2921" xr:uid="{00000000-0005-0000-0000-00002D100000}"/>
    <cellStyle name="Calculation 2 31 10" xfId="48107" xr:uid="{00000000-0005-0000-0000-00002E100000}"/>
    <cellStyle name="Calculation 2 31 11" xfId="46376" xr:uid="{00000000-0005-0000-0000-00002F100000}"/>
    <cellStyle name="Calculation 2 31 12" xfId="50810" xr:uid="{00000000-0005-0000-0000-000030100000}"/>
    <cellStyle name="Calculation 2 31 13" xfId="45212" xr:uid="{00000000-0005-0000-0000-000031100000}"/>
    <cellStyle name="Calculation 2 31 14" xfId="49049" xr:uid="{00000000-0005-0000-0000-000032100000}"/>
    <cellStyle name="Calculation 2 31 15" xfId="53685" xr:uid="{00000000-0005-0000-0000-000033100000}"/>
    <cellStyle name="Calculation 2 31 2" xfId="3575" xr:uid="{00000000-0005-0000-0000-000034100000}"/>
    <cellStyle name="Calculation 2 31 2 10" xfId="46282" xr:uid="{00000000-0005-0000-0000-000035100000}"/>
    <cellStyle name="Calculation 2 31 2 11" xfId="51173" xr:uid="{00000000-0005-0000-0000-000036100000}"/>
    <cellStyle name="Calculation 2 31 2 12" xfId="46423" xr:uid="{00000000-0005-0000-0000-000037100000}"/>
    <cellStyle name="Calculation 2 31 2 13" xfId="46207" xr:uid="{00000000-0005-0000-0000-000038100000}"/>
    <cellStyle name="Calculation 2 31 2 14" xfId="46200" xr:uid="{00000000-0005-0000-0000-000039100000}"/>
    <cellStyle name="Calculation 2 31 2 2" xfId="5950" xr:uid="{00000000-0005-0000-0000-00003A100000}"/>
    <cellStyle name="Calculation 2 31 2 2 2" xfId="8129" xr:uid="{00000000-0005-0000-0000-00003B100000}"/>
    <cellStyle name="Calculation 2 31 2 2 2 2" xfId="9518" xr:uid="{00000000-0005-0000-0000-00003C100000}"/>
    <cellStyle name="Calculation 2 31 2 2 2 2 2" xfId="7956" xr:uid="{00000000-0005-0000-0000-00003D100000}"/>
    <cellStyle name="Calculation 2 31 2 2 2 2 2 2" xfId="25522" xr:uid="{00000000-0005-0000-0000-00003E100000}"/>
    <cellStyle name="Calculation 2 31 2 2 2 2 2 2 2" xfId="41152" xr:uid="{00000000-0005-0000-0000-00003F100000}"/>
    <cellStyle name="Calculation 2 31 2 2 2 2 2 3" xfId="17458" xr:uid="{00000000-0005-0000-0000-000040100000}"/>
    <cellStyle name="Calculation 2 31 2 2 2 2 2 4" xfId="33301" xr:uid="{00000000-0005-0000-0000-000041100000}"/>
    <cellStyle name="Calculation 2 31 2 2 2 2 3" xfId="27084" xr:uid="{00000000-0005-0000-0000-000042100000}"/>
    <cellStyle name="Calculation 2 31 2 2 2 2 3 2" xfId="42714" xr:uid="{00000000-0005-0000-0000-000043100000}"/>
    <cellStyle name="Calculation 2 31 2 2 2 2 4" xfId="19020" xr:uid="{00000000-0005-0000-0000-000044100000}"/>
    <cellStyle name="Calculation 2 31 2 2 2 2 5" xfId="34863" xr:uid="{00000000-0005-0000-0000-000045100000}"/>
    <cellStyle name="Calculation 2 31 2 2 2 3" xfId="4110" xr:uid="{00000000-0005-0000-0000-000046100000}"/>
    <cellStyle name="Calculation 2 31 2 2 2 3 2" xfId="22321" xr:uid="{00000000-0005-0000-0000-000047100000}"/>
    <cellStyle name="Calculation 2 31 2 2 2 3 2 2" xfId="37952" xr:uid="{00000000-0005-0000-0000-000048100000}"/>
    <cellStyle name="Calculation 2 31 2 2 2 3 3" xfId="13616" xr:uid="{00000000-0005-0000-0000-000049100000}"/>
    <cellStyle name="Calculation 2 31 2 2 2 3 4" xfId="30361" xr:uid="{00000000-0005-0000-0000-00004A100000}"/>
    <cellStyle name="Calculation 2 31 2 2 2 4" xfId="25695" xr:uid="{00000000-0005-0000-0000-00004B100000}"/>
    <cellStyle name="Calculation 2 31 2 2 2 4 2" xfId="41325" xr:uid="{00000000-0005-0000-0000-00004C100000}"/>
    <cellStyle name="Calculation 2 31 2 2 2 5" xfId="17631" xr:uid="{00000000-0005-0000-0000-00004D100000}"/>
    <cellStyle name="Calculation 2 31 2 2 2 6" xfId="33474" xr:uid="{00000000-0005-0000-0000-00004E100000}"/>
    <cellStyle name="Calculation 2 31 2 2 3" xfId="23821" xr:uid="{00000000-0005-0000-0000-00004F100000}"/>
    <cellStyle name="Calculation 2 31 2 2 3 2" xfId="39452" xr:uid="{00000000-0005-0000-0000-000050100000}"/>
    <cellStyle name="Calculation 2 31 2 2 4" xfId="15455" xr:uid="{00000000-0005-0000-0000-000051100000}"/>
    <cellStyle name="Calculation 2 31 2 2 5" xfId="31719" xr:uid="{00000000-0005-0000-0000-000052100000}"/>
    <cellStyle name="Calculation 2 31 2 2 6" xfId="50438" xr:uid="{00000000-0005-0000-0000-000053100000}"/>
    <cellStyle name="Calculation 2 31 2 2 7" xfId="52224" xr:uid="{00000000-0005-0000-0000-000054100000}"/>
    <cellStyle name="Calculation 2 31 2 2 8" xfId="53319" xr:uid="{00000000-0005-0000-0000-000055100000}"/>
    <cellStyle name="Calculation 2 31 2 3" xfId="8669" xr:uid="{00000000-0005-0000-0000-000056100000}"/>
    <cellStyle name="Calculation 2 31 2 3 2" xfId="10058" xr:uid="{00000000-0005-0000-0000-000057100000}"/>
    <cellStyle name="Calculation 2 31 2 3 2 2" xfId="4745" xr:uid="{00000000-0005-0000-0000-000058100000}"/>
    <cellStyle name="Calculation 2 31 2 3 2 2 2" xfId="22917" xr:uid="{00000000-0005-0000-0000-000059100000}"/>
    <cellStyle name="Calculation 2 31 2 3 2 2 2 2" xfId="38548" xr:uid="{00000000-0005-0000-0000-00005A100000}"/>
    <cellStyle name="Calculation 2 31 2 3 2 2 3" xfId="14251" xr:uid="{00000000-0005-0000-0000-00005B100000}"/>
    <cellStyle name="Calculation 2 31 2 3 2 2 4" xfId="30938" xr:uid="{00000000-0005-0000-0000-00005C100000}"/>
    <cellStyle name="Calculation 2 31 2 3 2 3" xfId="27624" xr:uid="{00000000-0005-0000-0000-00005D100000}"/>
    <cellStyle name="Calculation 2 31 2 3 2 3 2" xfId="43254" xr:uid="{00000000-0005-0000-0000-00005E100000}"/>
    <cellStyle name="Calculation 2 31 2 3 2 4" xfId="19560" xr:uid="{00000000-0005-0000-0000-00005F100000}"/>
    <cellStyle name="Calculation 2 31 2 3 2 5" xfId="35403" xr:uid="{00000000-0005-0000-0000-000060100000}"/>
    <cellStyle name="Calculation 2 31 2 3 3" xfId="6983" xr:uid="{00000000-0005-0000-0000-000061100000}"/>
    <cellStyle name="Calculation 2 31 2 3 3 2" xfId="24646" xr:uid="{00000000-0005-0000-0000-000062100000}"/>
    <cellStyle name="Calculation 2 31 2 3 3 2 2" xfId="40277" xr:uid="{00000000-0005-0000-0000-000063100000}"/>
    <cellStyle name="Calculation 2 31 2 3 3 3" xfId="16487" xr:uid="{00000000-0005-0000-0000-000064100000}"/>
    <cellStyle name="Calculation 2 31 2 3 3 4" xfId="32465" xr:uid="{00000000-0005-0000-0000-000065100000}"/>
    <cellStyle name="Calculation 2 31 2 3 4" xfId="26235" xr:uid="{00000000-0005-0000-0000-000066100000}"/>
    <cellStyle name="Calculation 2 31 2 3 4 2" xfId="41865" xr:uid="{00000000-0005-0000-0000-000067100000}"/>
    <cellStyle name="Calculation 2 31 2 3 5" xfId="18171" xr:uid="{00000000-0005-0000-0000-000068100000}"/>
    <cellStyle name="Calculation 2 31 2 3 6" xfId="34014" xr:uid="{00000000-0005-0000-0000-000069100000}"/>
    <cellStyle name="Calculation 2 31 2 4" xfId="21953" xr:uid="{00000000-0005-0000-0000-00006A100000}"/>
    <cellStyle name="Calculation 2 31 2 4 2" xfId="37584" xr:uid="{00000000-0005-0000-0000-00006B100000}"/>
    <cellStyle name="Calculation 2 31 2 5" xfId="29253" xr:uid="{00000000-0005-0000-0000-00006C100000}"/>
    <cellStyle name="Calculation 2 31 2 5 2" xfId="44883" xr:uid="{00000000-0005-0000-0000-00006D100000}"/>
    <cellStyle name="Calculation 2 31 2 6" xfId="13080" xr:uid="{00000000-0005-0000-0000-00006E100000}"/>
    <cellStyle name="Calculation 2 31 2 7" xfId="30054" xr:uid="{00000000-0005-0000-0000-00006F100000}"/>
    <cellStyle name="Calculation 2 31 2 8" xfId="47008" xr:uid="{00000000-0005-0000-0000-000070100000}"/>
    <cellStyle name="Calculation 2 31 2 9" xfId="48469" xr:uid="{00000000-0005-0000-0000-000071100000}"/>
    <cellStyle name="Calculation 2 31 3" xfId="5300" xr:uid="{00000000-0005-0000-0000-000072100000}"/>
    <cellStyle name="Calculation 2 31 3 2" xfId="8506" xr:uid="{00000000-0005-0000-0000-000073100000}"/>
    <cellStyle name="Calculation 2 31 3 2 2" xfId="9895" xr:uid="{00000000-0005-0000-0000-000074100000}"/>
    <cellStyle name="Calculation 2 31 3 2 2 2" xfId="11629" xr:uid="{00000000-0005-0000-0000-000075100000}"/>
    <cellStyle name="Calculation 2 31 3 2 2 2 2" xfId="29195" xr:uid="{00000000-0005-0000-0000-000076100000}"/>
    <cellStyle name="Calculation 2 31 3 2 2 2 2 2" xfId="44825" xr:uid="{00000000-0005-0000-0000-000077100000}"/>
    <cellStyle name="Calculation 2 31 3 2 2 2 3" xfId="21131" xr:uid="{00000000-0005-0000-0000-000078100000}"/>
    <cellStyle name="Calculation 2 31 3 2 2 2 4" xfId="36974" xr:uid="{00000000-0005-0000-0000-000079100000}"/>
    <cellStyle name="Calculation 2 31 3 2 2 3" xfId="27461" xr:uid="{00000000-0005-0000-0000-00007A100000}"/>
    <cellStyle name="Calculation 2 31 3 2 2 3 2" xfId="43091" xr:uid="{00000000-0005-0000-0000-00007B100000}"/>
    <cellStyle name="Calculation 2 31 3 2 2 4" xfId="19397" xr:uid="{00000000-0005-0000-0000-00007C100000}"/>
    <cellStyle name="Calculation 2 31 3 2 2 5" xfId="35240" xr:uid="{00000000-0005-0000-0000-00007D100000}"/>
    <cellStyle name="Calculation 2 31 3 2 3" xfId="7372" xr:uid="{00000000-0005-0000-0000-00007E100000}"/>
    <cellStyle name="Calculation 2 31 3 2 3 2" xfId="24939" xr:uid="{00000000-0005-0000-0000-00007F100000}"/>
    <cellStyle name="Calculation 2 31 3 2 3 2 2" xfId="40569" xr:uid="{00000000-0005-0000-0000-000080100000}"/>
    <cellStyle name="Calculation 2 31 3 2 3 3" xfId="16875" xr:uid="{00000000-0005-0000-0000-000081100000}"/>
    <cellStyle name="Calculation 2 31 3 2 3 4" xfId="32718" xr:uid="{00000000-0005-0000-0000-000082100000}"/>
    <cellStyle name="Calculation 2 31 3 2 4" xfId="26072" xr:uid="{00000000-0005-0000-0000-000083100000}"/>
    <cellStyle name="Calculation 2 31 3 2 4 2" xfId="41702" xr:uid="{00000000-0005-0000-0000-000084100000}"/>
    <cellStyle name="Calculation 2 31 3 2 5" xfId="18008" xr:uid="{00000000-0005-0000-0000-000085100000}"/>
    <cellStyle name="Calculation 2 31 3 2 6" xfId="33851" xr:uid="{00000000-0005-0000-0000-000086100000}"/>
    <cellStyle name="Calculation 2 31 3 3" xfId="23378" xr:uid="{00000000-0005-0000-0000-000087100000}"/>
    <cellStyle name="Calculation 2 31 3 3 2" xfId="39009" xr:uid="{00000000-0005-0000-0000-000088100000}"/>
    <cellStyle name="Calculation 2 31 3 4" xfId="14805" xr:uid="{00000000-0005-0000-0000-000089100000}"/>
    <cellStyle name="Calculation 2 31 3 5" xfId="31356" xr:uid="{00000000-0005-0000-0000-00008A100000}"/>
    <cellStyle name="Calculation 2 31 3 6" xfId="50061" xr:uid="{00000000-0005-0000-0000-00008B100000}"/>
    <cellStyle name="Calculation 2 31 3 7" xfId="51859" xr:uid="{00000000-0005-0000-0000-00008C100000}"/>
    <cellStyle name="Calculation 2 31 3 8" xfId="52952" xr:uid="{00000000-0005-0000-0000-00008D100000}"/>
    <cellStyle name="Calculation 2 31 4" xfId="8427" xr:uid="{00000000-0005-0000-0000-00008E100000}"/>
    <cellStyle name="Calculation 2 31 4 2" xfId="9816" xr:uid="{00000000-0005-0000-0000-00008F100000}"/>
    <cellStyle name="Calculation 2 31 4 2 2" xfId="11405" xr:uid="{00000000-0005-0000-0000-000090100000}"/>
    <cellStyle name="Calculation 2 31 4 2 2 2" xfId="28971" xr:uid="{00000000-0005-0000-0000-000091100000}"/>
    <cellStyle name="Calculation 2 31 4 2 2 2 2" xfId="44601" xr:uid="{00000000-0005-0000-0000-000092100000}"/>
    <cellStyle name="Calculation 2 31 4 2 2 3" xfId="20907" xr:uid="{00000000-0005-0000-0000-000093100000}"/>
    <cellStyle name="Calculation 2 31 4 2 2 4" xfId="36750" xr:uid="{00000000-0005-0000-0000-000094100000}"/>
    <cellStyle name="Calculation 2 31 4 2 3" xfId="27382" xr:uid="{00000000-0005-0000-0000-000095100000}"/>
    <cellStyle name="Calculation 2 31 4 2 3 2" xfId="43012" xr:uid="{00000000-0005-0000-0000-000096100000}"/>
    <cellStyle name="Calculation 2 31 4 2 4" xfId="19318" xr:uid="{00000000-0005-0000-0000-000097100000}"/>
    <cellStyle name="Calculation 2 31 4 2 5" xfId="35161" xr:uid="{00000000-0005-0000-0000-000098100000}"/>
    <cellStyle name="Calculation 2 31 4 3" xfId="4699" xr:uid="{00000000-0005-0000-0000-000099100000}"/>
    <cellStyle name="Calculation 2 31 4 3 2" xfId="22871" xr:uid="{00000000-0005-0000-0000-00009A100000}"/>
    <cellStyle name="Calculation 2 31 4 3 2 2" xfId="38502" xr:uid="{00000000-0005-0000-0000-00009B100000}"/>
    <cellStyle name="Calculation 2 31 4 3 3" xfId="14205" xr:uid="{00000000-0005-0000-0000-00009C100000}"/>
    <cellStyle name="Calculation 2 31 4 3 4" xfId="30892" xr:uid="{00000000-0005-0000-0000-00009D100000}"/>
    <cellStyle name="Calculation 2 31 4 4" xfId="25993" xr:uid="{00000000-0005-0000-0000-00009E100000}"/>
    <cellStyle name="Calculation 2 31 4 4 2" xfId="41623" xr:uid="{00000000-0005-0000-0000-00009F100000}"/>
    <cellStyle name="Calculation 2 31 4 5" xfId="17929" xr:uid="{00000000-0005-0000-0000-0000A0100000}"/>
    <cellStyle name="Calculation 2 31 4 6" xfId="33772" xr:uid="{00000000-0005-0000-0000-0000A1100000}"/>
    <cellStyle name="Calculation 2 31 5" xfId="21505" xr:uid="{00000000-0005-0000-0000-0000A2100000}"/>
    <cellStyle name="Calculation 2 31 5 2" xfId="37136" xr:uid="{00000000-0005-0000-0000-0000A3100000}"/>
    <cellStyle name="Calculation 2 31 6" xfId="23710" xr:uid="{00000000-0005-0000-0000-0000A4100000}"/>
    <cellStyle name="Calculation 2 31 6 2" xfId="39341" xr:uid="{00000000-0005-0000-0000-0000A5100000}"/>
    <cellStyle name="Calculation 2 31 7" xfId="12427" xr:uid="{00000000-0005-0000-0000-0000A6100000}"/>
    <cellStyle name="Calculation 2 31 8" xfId="29688" xr:uid="{00000000-0005-0000-0000-0000A7100000}"/>
    <cellStyle name="Calculation 2 31 9" xfId="45296" xr:uid="{00000000-0005-0000-0000-0000A8100000}"/>
    <cellStyle name="Calculation 2 32" xfId="2936" xr:uid="{00000000-0005-0000-0000-0000A9100000}"/>
    <cellStyle name="Calculation 2 32 10" xfId="48122" xr:uid="{00000000-0005-0000-0000-0000AA100000}"/>
    <cellStyle name="Calculation 2 32 11" xfId="46231" xr:uid="{00000000-0005-0000-0000-0000AB100000}"/>
    <cellStyle name="Calculation 2 32 12" xfId="50825" xr:uid="{00000000-0005-0000-0000-0000AC100000}"/>
    <cellStyle name="Calculation 2 32 13" xfId="46104" xr:uid="{00000000-0005-0000-0000-0000AD100000}"/>
    <cellStyle name="Calculation 2 32 14" xfId="50855" xr:uid="{00000000-0005-0000-0000-0000AE100000}"/>
    <cellStyle name="Calculation 2 32 15" xfId="45984" xr:uid="{00000000-0005-0000-0000-0000AF100000}"/>
    <cellStyle name="Calculation 2 32 2" xfId="3590" xr:uid="{00000000-0005-0000-0000-0000B0100000}"/>
    <cellStyle name="Calculation 2 32 2 10" xfId="47720" xr:uid="{00000000-0005-0000-0000-0000B1100000}"/>
    <cellStyle name="Calculation 2 32 2 11" xfId="51188" xr:uid="{00000000-0005-0000-0000-0000B2100000}"/>
    <cellStyle name="Calculation 2 32 2 12" xfId="46913" xr:uid="{00000000-0005-0000-0000-0000B3100000}"/>
    <cellStyle name="Calculation 2 32 2 13" xfId="45040" xr:uid="{00000000-0005-0000-0000-0000B4100000}"/>
    <cellStyle name="Calculation 2 32 2 14" xfId="45221" xr:uid="{00000000-0005-0000-0000-0000B5100000}"/>
    <cellStyle name="Calculation 2 32 2 2" xfId="5965" xr:uid="{00000000-0005-0000-0000-0000B6100000}"/>
    <cellStyle name="Calculation 2 32 2 2 2" xfId="8672" xr:uid="{00000000-0005-0000-0000-0000B7100000}"/>
    <cellStyle name="Calculation 2 32 2 2 2 2" xfId="10061" xr:uid="{00000000-0005-0000-0000-0000B8100000}"/>
    <cellStyle name="Calculation 2 32 2 2 2 2 2" xfId="10816" xr:uid="{00000000-0005-0000-0000-0000B9100000}"/>
    <cellStyle name="Calculation 2 32 2 2 2 2 2 2" xfId="28382" xr:uid="{00000000-0005-0000-0000-0000BA100000}"/>
    <cellStyle name="Calculation 2 32 2 2 2 2 2 2 2" xfId="44012" xr:uid="{00000000-0005-0000-0000-0000BB100000}"/>
    <cellStyle name="Calculation 2 32 2 2 2 2 2 3" xfId="20318" xr:uid="{00000000-0005-0000-0000-0000BC100000}"/>
    <cellStyle name="Calculation 2 32 2 2 2 2 2 4" xfId="36161" xr:uid="{00000000-0005-0000-0000-0000BD100000}"/>
    <cellStyle name="Calculation 2 32 2 2 2 2 3" xfId="27627" xr:uid="{00000000-0005-0000-0000-0000BE100000}"/>
    <cellStyle name="Calculation 2 32 2 2 2 2 3 2" xfId="43257" xr:uid="{00000000-0005-0000-0000-0000BF100000}"/>
    <cellStyle name="Calculation 2 32 2 2 2 2 4" xfId="19563" xr:uid="{00000000-0005-0000-0000-0000C0100000}"/>
    <cellStyle name="Calculation 2 32 2 2 2 2 5" xfId="35406" xr:uid="{00000000-0005-0000-0000-0000C1100000}"/>
    <cellStyle name="Calculation 2 32 2 2 2 3" xfId="4738" xr:uid="{00000000-0005-0000-0000-0000C2100000}"/>
    <cellStyle name="Calculation 2 32 2 2 2 3 2" xfId="22910" xr:uid="{00000000-0005-0000-0000-0000C3100000}"/>
    <cellStyle name="Calculation 2 32 2 2 2 3 2 2" xfId="38541" xr:uid="{00000000-0005-0000-0000-0000C4100000}"/>
    <cellStyle name="Calculation 2 32 2 2 2 3 3" xfId="14244" xr:uid="{00000000-0005-0000-0000-0000C5100000}"/>
    <cellStyle name="Calculation 2 32 2 2 2 3 4" xfId="30931" xr:uid="{00000000-0005-0000-0000-0000C6100000}"/>
    <cellStyle name="Calculation 2 32 2 2 2 4" xfId="26238" xr:uid="{00000000-0005-0000-0000-0000C7100000}"/>
    <cellStyle name="Calculation 2 32 2 2 2 4 2" xfId="41868" xr:uid="{00000000-0005-0000-0000-0000C8100000}"/>
    <cellStyle name="Calculation 2 32 2 2 2 5" xfId="18174" xr:uid="{00000000-0005-0000-0000-0000C9100000}"/>
    <cellStyle name="Calculation 2 32 2 2 2 6" xfId="34017" xr:uid="{00000000-0005-0000-0000-0000CA100000}"/>
    <cellStyle name="Calculation 2 32 2 2 3" xfId="23836" xr:uid="{00000000-0005-0000-0000-0000CB100000}"/>
    <cellStyle name="Calculation 2 32 2 2 3 2" xfId="39467" xr:uid="{00000000-0005-0000-0000-0000CC100000}"/>
    <cellStyle name="Calculation 2 32 2 2 4" xfId="15470" xr:uid="{00000000-0005-0000-0000-0000CD100000}"/>
    <cellStyle name="Calculation 2 32 2 2 5" xfId="31734" xr:uid="{00000000-0005-0000-0000-0000CE100000}"/>
    <cellStyle name="Calculation 2 32 2 2 6" xfId="50453" xr:uid="{00000000-0005-0000-0000-0000CF100000}"/>
    <cellStyle name="Calculation 2 32 2 2 7" xfId="52239" xr:uid="{00000000-0005-0000-0000-0000D0100000}"/>
    <cellStyle name="Calculation 2 32 2 2 8" xfId="53334" xr:uid="{00000000-0005-0000-0000-0000D1100000}"/>
    <cellStyle name="Calculation 2 32 2 3" xfId="8545" xr:uid="{00000000-0005-0000-0000-0000D2100000}"/>
    <cellStyle name="Calculation 2 32 2 3 2" xfId="9934" xr:uid="{00000000-0005-0000-0000-0000D3100000}"/>
    <cellStyle name="Calculation 2 32 2 3 2 2" xfId="7856" xr:uid="{00000000-0005-0000-0000-0000D4100000}"/>
    <cellStyle name="Calculation 2 32 2 3 2 2 2" xfId="25422" xr:uid="{00000000-0005-0000-0000-0000D5100000}"/>
    <cellStyle name="Calculation 2 32 2 3 2 2 2 2" xfId="41052" xr:uid="{00000000-0005-0000-0000-0000D6100000}"/>
    <cellStyle name="Calculation 2 32 2 3 2 2 3" xfId="17358" xr:uid="{00000000-0005-0000-0000-0000D7100000}"/>
    <cellStyle name="Calculation 2 32 2 3 2 2 4" xfId="33201" xr:uid="{00000000-0005-0000-0000-0000D8100000}"/>
    <cellStyle name="Calculation 2 32 2 3 2 3" xfId="27500" xr:uid="{00000000-0005-0000-0000-0000D9100000}"/>
    <cellStyle name="Calculation 2 32 2 3 2 3 2" xfId="43130" xr:uid="{00000000-0005-0000-0000-0000DA100000}"/>
    <cellStyle name="Calculation 2 32 2 3 2 4" xfId="19436" xr:uid="{00000000-0005-0000-0000-0000DB100000}"/>
    <cellStyle name="Calculation 2 32 2 3 2 5" xfId="35279" xr:uid="{00000000-0005-0000-0000-0000DC100000}"/>
    <cellStyle name="Calculation 2 32 2 3 3" xfId="9300" xr:uid="{00000000-0005-0000-0000-0000DD100000}"/>
    <cellStyle name="Calculation 2 32 2 3 3 2" xfId="26866" xr:uid="{00000000-0005-0000-0000-0000DE100000}"/>
    <cellStyle name="Calculation 2 32 2 3 3 2 2" xfId="42496" xr:uid="{00000000-0005-0000-0000-0000DF100000}"/>
    <cellStyle name="Calculation 2 32 2 3 3 3" xfId="18802" xr:uid="{00000000-0005-0000-0000-0000E0100000}"/>
    <cellStyle name="Calculation 2 32 2 3 3 4" xfId="34645" xr:uid="{00000000-0005-0000-0000-0000E1100000}"/>
    <cellStyle name="Calculation 2 32 2 3 4" xfId="26111" xr:uid="{00000000-0005-0000-0000-0000E2100000}"/>
    <cellStyle name="Calculation 2 32 2 3 4 2" xfId="41741" xr:uid="{00000000-0005-0000-0000-0000E3100000}"/>
    <cellStyle name="Calculation 2 32 2 3 5" xfId="18047" xr:uid="{00000000-0005-0000-0000-0000E4100000}"/>
    <cellStyle name="Calculation 2 32 2 3 6" xfId="33890" xr:uid="{00000000-0005-0000-0000-0000E5100000}"/>
    <cellStyle name="Calculation 2 32 2 4" xfId="21968" xr:uid="{00000000-0005-0000-0000-0000E6100000}"/>
    <cellStyle name="Calculation 2 32 2 4 2" xfId="37599" xr:uid="{00000000-0005-0000-0000-0000E7100000}"/>
    <cellStyle name="Calculation 2 32 2 5" xfId="21738" xr:uid="{00000000-0005-0000-0000-0000E8100000}"/>
    <cellStyle name="Calculation 2 32 2 5 2" xfId="37369" xr:uid="{00000000-0005-0000-0000-0000E9100000}"/>
    <cellStyle name="Calculation 2 32 2 6" xfId="13095" xr:uid="{00000000-0005-0000-0000-0000EA100000}"/>
    <cellStyle name="Calculation 2 32 2 7" xfId="30069" xr:uid="{00000000-0005-0000-0000-0000EB100000}"/>
    <cellStyle name="Calculation 2 32 2 8" xfId="45417" xr:uid="{00000000-0005-0000-0000-0000EC100000}"/>
    <cellStyle name="Calculation 2 32 2 9" xfId="48484" xr:uid="{00000000-0005-0000-0000-0000ED100000}"/>
    <cellStyle name="Calculation 2 32 3" xfId="5315" xr:uid="{00000000-0005-0000-0000-0000EE100000}"/>
    <cellStyle name="Calculation 2 32 3 2" xfId="8405" xr:uid="{00000000-0005-0000-0000-0000EF100000}"/>
    <cellStyle name="Calculation 2 32 3 2 2" xfId="9794" xr:uid="{00000000-0005-0000-0000-0000F0100000}"/>
    <cellStyle name="Calculation 2 32 3 2 2 2" xfId="11556" xr:uid="{00000000-0005-0000-0000-0000F1100000}"/>
    <cellStyle name="Calculation 2 32 3 2 2 2 2" xfId="29122" xr:uid="{00000000-0005-0000-0000-0000F2100000}"/>
    <cellStyle name="Calculation 2 32 3 2 2 2 2 2" xfId="44752" xr:uid="{00000000-0005-0000-0000-0000F3100000}"/>
    <cellStyle name="Calculation 2 32 3 2 2 2 3" xfId="21058" xr:uid="{00000000-0005-0000-0000-0000F4100000}"/>
    <cellStyle name="Calculation 2 32 3 2 2 2 4" xfId="36901" xr:uid="{00000000-0005-0000-0000-0000F5100000}"/>
    <cellStyle name="Calculation 2 32 3 2 2 3" xfId="27360" xr:uid="{00000000-0005-0000-0000-0000F6100000}"/>
    <cellStyle name="Calculation 2 32 3 2 2 3 2" xfId="42990" xr:uid="{00000000-0005-0000-0000-0000F7100000}"/>
    <cellStyle name="Calculation 2 32 3 2 2 4" xfId="19296" xr:uid="{00000000-0005-0000-0000-0000F8100000}"/>
    <cellStyle name="Calculation 2 32 3 2 2 5" xfId="35139" xr:uid="{00000000-0005-0000-0000-0000F9100000}"/>
    <cellStyle name="Calculation 2 32 3 2 3" xfId="7042" xr:uid="{00000000-0005-0000-0000-0000FA100000}"/>
    <cellStyle name="Calculation 2 32 3 2 3 2" xfId="24687" xr:uid="{00000000-0005-0000-0000-0000FB100000}"/>
    <cellStyle name="Calculation 2 32 3 2 3 2 2" xfId="40318" xr:uid="{00000000-0005-0000-0000-0000FC100000}"/>
    <cellStyle name="Calculation 2 32 3 2 3 3" xfId="16546" xr:uid="{00000000-0005-0000-0000-0000FD100000}"/>
    <cellStyle name="Calculation 2 32 3 2 3 4" xfId="32488" xr:uid="{00000000-0005-0000-0000-0000FE100000}"/>
    <cellStyle name="Calculation 2 32 3 2 4" xfId="25971" xr:uid="{00000000-0005-0000-0000-0000FF100000}"/>
    <cellStyle name="Calculation 2 32 3 2 4 2" xfId="41601" xr:uid="{00000000-0005-0000-0000-000000110000}"/>
    <cellStyle name="Calculation 2 32 3 2 5" xfId="17907" xr:uid="{00000000-0005-0000-0000-000001110000}"/>
    <cellStyle name="Calculation 2 32 3 2 6" xfId="33750" xr:uid="{00000000-0005-0000-0000-000002110000}"/>
    <cellStyle name="Calculation 2 32 3 3" xfId="23393" xr:uid="{00000000-0005-0000-0000-000003110000}"/>
    <cellStyle name="Calculation 2 32 3 3 2" xfId="39024" xr:uid="{00000000-0005-0000-0000-000004110000}"/>
    <cellStyle name="Calculation 2 32 3 4" xfId="14820" xr:uid="{00000000-0005-0000-0000-000005110000}"/>
    <cellStyle name="Calculation 2 32 3 5" xfId="31371" xr:uid="{00000000-0005-0000-0000-000006110000}"/>
    <cellStyle name="Calculation 2 32 3 6" xfId="50076" xr:uid="{00000000-0005-0000-0000-000007110000}"/>
    <cellStyle name="Calculation 2 32 3 7" xfId="51874" xr:uid="{00000000-0005-0000-0000-000008110000}"/>
    <cellStyle name="Calculation 2 32 3 8" xfId="52967" xr:uid="{00000000-0005-0000-0000-000009110000}"/>
    <cellStyle name="Calculation 2 32 4" xfId="8584" xr:uid="{00000000-0005-0000-0000-00000A110000}"/>
    <cellStyle name="Calculation 2 32 4 2" xfId="9973" xr:uid="{00000000-0005-0000-0000-00000B110000}"/>
    <cellStyle name="Calculation 2 32 4 2 2" xfId="9377" xr:uid="{00000000-0005-0000-0000-00000C110000}"/>
    <cellStyle name="Calculation 2 32 4 2 2 2" xfId="26943" xr:uid="{00000000-0005-0000-0000-00000D110000}"/>
    <cellStyle name="Calculation 2 32 4 2 2 2 2" xfId="42573" xr:uid="{00000000-0005-0000-0000-00000E110000}"/>
    <cellStyle name="Calculation 2 32 4 2 2 3" xfId="18879" xr:uid="{00000000-0005-0000-0000-00000F110000}"/>
    <cellStyle name="Calculation 2 32 4 2 2 4" xfId="34722" xr:uid="{00000000-0005-0000-0000-000010110000}"/>
    <cellStyle name="Calculation 2 32 4 2 3" xfId="27539" xr:uid="{00000000-0005-0000-0000-000011110000}"/>
    <cellStyle name="Calculation 2 32 4 2 3 2" xfId="43169" xr:uid="{00000000-0005-0000-0000-000012110000}"/>
    <cellStyle name="Calculation 2 32 4 2 4" xfId="19475" xr:uid="{00000000-0005-0000-0000-000013110000}"/>
    <cellStyle name="Calculation 2 32 4 2 5" xfId="35318" xr:uid="{00000000-0005-0000-0000-000014110000}"/>
    <cellStyle name="Calculation 2 32 4 3" xfId="4934" xr:uid="{00000000-0005-0000-0000-000015110000}"/>
    <cellStyle name="Calculation 2 32 4 3 2" xfId="23106" xr:uid="{00000000-0005-0000-0000-000016110000}"/>
    <cellStyle name="Calculation 2 32 4 3 2 2" xfId="38737" xr:uid="{00000000-0005-0000-0000-000017110000}"/>
    <cellStyle name="Calculation 2 32 4 3 3" xfId="14440" xr:uid="{00000000-0005-0000-0000-000018110000}"/>
    <cellStyle name="Calculation 2 32 4 3 4" xfId="31127" xr:uid="{00000000-0005-0000-0000-000019110000}"/>
    <cellStyle name="Calculation 2 32 4 4" xfId="26150" xr:uid="{00000000-0005-0000-0000-00001A110000}"/>
    <cellStyle name="Calculation 2 32 4 4 2" xfId="41780" xr:uid="{00000000-0005-0000-0000-00001B110000}"/>
    <cellStyle name="Calculation 2 32 4 5" xfId="18086" xr:uid="{00000000-0005-0000-0000-00001C110000}"/>
    <cellStyle name="Calculation 2 32 4 6" xfId="33929" xr:uid="{00000000-0005-0000-0000-00001D110000}"/>
    <cellStyle name="Calculation 2 32 5" xfId="21520" xr:uid="{00000000-0005-0000-0000-00001E110000}"/>
    <cellStyle name="Calculation 2 32 5 2" xfId="37151" xr:uid="{00000000-0005-0000-0000-00001F110000}"/>
    <cellStyle name="Calculation 2 32 6" xfId="23647" xr:uid="{00000000-0005-0000-0000-000020110000}"/>
    <cellStyle name="Calculation 2 32 6 2" xfId="39278" xr:uid="{00000000-0005-0000-0000-000021110000}"/>
    <cellStyle name="Calculation 2 32 7" xfId="12442" xr:uid="{00000000-0005-0000-0000-000022110000}"/>
    <cellStyle name="Calculation 2 32 8" xfId="29703" xr:uid="{00000000-0005-0000-0000-000023110000}"/>
    <cellStyle name="Calculation 2 32 9" xfId="47691" xr:uid="{00000000-0005-0000-0000-000024110000}"/>
    <cellStyle name="Calculation 2 33" xfId="3168" xr:uid="{00000000-0005-0000-0000-000025110000}"/>
    <cellStyle name="Calculation 2 33 10" xfId="48281" xr:uid="{00000000-0005-0000-0000-000026110000}"/>
    <cellStyle name="Calculation 2 33 11" xfId="49041" xr:uid="{00000000-0005-0000-0000-000027110000}"/>
    <cellStyle name="Calculation 2 33 12" xfId="50984" xr:uid="{00000000-0005-0000-0000-000028110000}"/>
    <cellStyle name="Calculation 2 33 13" xfId="47219" xr:uid="{00000000-0005-0000-0000-000029110000}"/>
    <cellStyle name="Calculation 2 33 14" xfId="51533" xr:uid="{00000000-0005-0000-0000-00002A110000}"/>
    <cellStyle name="Calculation 2 33 15" xfId="45979" xr:uid="{00000000-0005-0000-0000-00002B110000}"/>
    <cellStyle name="Calculation 2 33 2" xfId="3822" xr:uid="{00000000-0005-0000-0000-00002C110000}"/>
    <cellStyle name="Calculation 2 33 2 10" xfId="48748" xr:uid="{00000000-0005-0000-0000-00002D110000}"/>
    <cellStyle name="Calculation 2 33 2 11" xfId="51345" xr:uid="{00000000-0005-0000-0000-00002E110000}"/>
    <cellStyle name="Calculation 2 33 2 12" xfId="45545" xr:uid="{00000000-0005-0000-0000-00002F110000}"/>
    <cellStyle name="Calculation 2 33 2 13" xfId="52535" xr:uid="{00000000-0005-0000-0000-000030110000}"/>
    <cellStyle name="Calculation 2 33 2 14" xfId="52746" xr:uid="{00000000-0005-0000-0000-000031110000}"/>
    <cellStyle name="Calculation 2 33 2 2" xfId="6197" xr:uid="{00000000-0005-0000-0000-000032110000}"/>
    <cellStyle name="Calculation 2 33 2 2 2" xfId="6750" xr:uid="{00000000-0005-0000-0000-000033110000}"/>
    <cellStyle name="Calculation 2 33 2 2 2 2" xfId="7287" xr:uid="{00000000-0005-0000-0000-000034110000}"/>
    <cellStyle name="Calculation 2 33 2 2 2 2 2" xfId="10621" xr:uid="{00000000-0005-0000-0000-000035110000}"/>
    <cellStyle name="Calculation 2 33 2 2 2 2 2 2" xfId="28187" xr:uid="{00000000-0005-0000-0000-000036110000}"/>
    <cellStyle name="Calculation 2 33 2 2 2 2 2 2 2" xfId="43817" xr:uid="{00000000-0005-0000-0000-000037110000}"/>
    <cellStyle name="Calculation 2 33 2 2 2 2 2 3" xfId="20123" xr:uid="{00000000-0005-0000-0000-000038110000}"/>
    <cellStyle name="Calculation 2 33 2 2 2 2 2 4" xfId="35966" xr:uid="{00000000-0005-0000-0000-000039110000}"/>
    <cellStyle name="Calculation 2 33 2 2 2 2 3" xfId="24854" xr:uid="{00000000-0005-0000-0000-00003A110000}"/>
    <cellStyle name="Calculation 2 33 2 2 2 2 3 2" xfId="40484" xr:uid="{00000000-0005-0000-0000-00003B110000}"/>
    <cellStyle name="Calculation 2 33 2 2 2 2 4" xfId="16790" xr:uid="{00000000-0005-0000-0000-00003C110000}"/>
    <cellStyle name="Calculation 2 33 2 2 2 2 5" xfId="32633" xr:uid="{00000000-0005-0000-0000-00003D110000}"/>
    <cellStyle name="Calculation 2 33 2 2 2 3" xfId="4219" xr:uid="{00000000-0005-0000-0000-00003E110000}"/>
    <cellStyle name="Calculation 2 33 2 2 2 3 2" xfId="22430" xr:uid="{00000000-0005-0000-0000-00003F110000}"/>
    <cellStyle name="Calculation 2 33 2 2 2 3 2 2" xfId="38061" xr:uid="{00000000-0005-0000-0000-000040110000}"/>
    <cellStyle name="Calculation 2 33 2 2 2 3 3" xfId="13725" xr:uid="{00000000-0005-0000-0000-000041110000}"/>
    <cellStyle name="Calculation 2 33 2 2 2 3 4" xfId="30470" xr:uid="{00000000-0005-0000-0000-000042110000}"/>
    <cellStyle name="Calculation 2 33 2 2 2 4" xfId="24413" xr:uid="{00000000-0005-0000-0000-000043110000}"/>
    <cellStyle name="Calculation 2 33 2 2 2 4 2" xfId="40044" xr:uid="{00000000-0005-0000-0000-000044110000}"/>
    <cellStyle name="Calculation 2 33 2 2 2 5" xfId="16254" xr:uid="{00000000-0005-0000-0000-000045110000}"/>
    <cellStyle name="Calculation 2 33 2 2 2 6" xfId="32232" xr:uid="{00000000-0005-0000-0000-000046110000}"/>
    <cellStyle name="Calculation 2 33 2 2 3" xfId="24012" xr:uid="{00000000-0005-0000-0000-000047110000}"/>
    <cellStyle name="Calculation 2 33 2 2 3 2" xfId="39643" xr:uid="{00000000-0005-0000-0000-000048110000}"/>
    <cellStyle name="Calculation 2 33 2 2 4" xfId="15702" xr:uid="{00000000-0005-0000-0000-000049110000}"/>
    <cellStyle name="Calculation 2 33 2 2 5" xfId="31891" xr:uid="{00000000-0005-0000-0000-00004A110000}"/>
    <cellStyle name="Calculation 2 33 2 2 6" xfId="50610" xr:uid="{00000000-0005-0000-0000-00004B110000}"/>
    <cellStyle name="Calculation 2 33 2 2 7" xfId="52396" xr:uid="{00000000-0005-0000-0000-00004C110000}"/>
    <cellStyle name="Calculation 2 33 2 2 8" xfId="53491" xr:uid="{00000000-0005-0000-0000-00004D110000}"/>
    <cellStyle name="Calculation 2 33 2 3" xfId="8449" xr:uid="{00000000-0005-0000-0000-00004E110000}"/>
    <cellStyle name="Calculation 2 33 2 3 2" xfId="9838" xr:uid="{00000000-0005-0000-0000-00004F110000}"/>
    <cellStyle name="Calculation 2 33 2 3 2 2" xfId="5006" xr:uid="{00000000-0005-0000-0000-000050110000}"/>
    <cellStyle name="Calculation 2 33 2 3 2 2 2" xfId="23178" xr:uid="{00000000-0005-0000-0000-000051110000}"/>
    <cellStyle name="Calculation 2 33 2 3 2 2 2 2" xfId="38809" xr:uid="{00000000-0005-0000-0000-000052110000}"/>
    <cellStyle name="Calculation 2 33 2 3 2 2 3" xfId="14512" xr:uid="{00000000-0005-0000-0000-000053110000}"/>
    <cellStyle name="Calculation 2 33 2 3 2 2 4" xfId="31199" xr:uid="{00000000-0005-0000-0000-000054110000}"/>
    <cellStyle name="Calculation 2 33 2 3 2 3" xfId="27404" xr:uid="{00000000-0005-0000-0000-000055110000}"/>
    <cellStyle name="Calculation 2 33 2 3 2 3 2" xfId="43034" xr:uid="{00000000-0005-0000-0000-000056110000}"/>
    <cellStyle name="Calculation 2 33 2 3 2 4" xfId="19340" xr:uid="{00000000-0005-0000-0000-000057110000}"/>
    <cellStyle name="Calculation 2 33 2 3 2 5" xfId="35183" xr:uid="{00000000-0005-0000-0000-000058110000}"/>
    <cellStyle name="Calculation 2 33 2 3 3" xfId="7237" xr:uid="{00000000-0005-0000-0000-000059110000}"/>
    <cellStyle name="Calculation 2 33 2 3 3 2" xfId="24804" xr:uid="{00000000-0005-0000-0000-00005A110000}"/>
    <cellStyle name="Calculation 2 33 2 3 3 2 2" xfId="40434" xr:uid="{00000000-0005-0000-0000-00005B110000}"/>
    <cellStyle name="Calculation 2 33 2 3 3 3" xfId="16740" xr:uid="{00000000-0005-0000-0000-00005C110000}"/>
    <cellStyle name="Calculation 2 33 2 3 3 4" xfId="32583" xr:uid="{00000000-0005-0000-0000-00005D110000}"/>
    <cellStyle name="Calculation 2 33 2 3 4" xfId="26015" xr:uid="{00000000-0005-0000-0000-00005E110000}"/>
    <cellStyle name="Calculation 2 33 2 3 4 2" xfId="41645" xr:uid="{00000000-0005-0000-0000-00005F110000}"/>
    <cellStyle name="Calculation 2 33 2 3 5" xfId="17951" xr:uid="{00000000-0005-0000-0000-000060110000}"/>
    <cellStyle name="Calculation 2 33 2 3 6" xfId="33794" xr:uid="{00000000-0005-0000-0000-000061110000}"/>
    <cellStyle name="Calculation 2 33 2 4" xfId="22144" xr:uid="{00000000-0005-0000-0000-000062110000}"/>
    <cellStyle name="Calculation 2 33 2 4 2" xfId="37775" xr:uid="{00000000-0005-0000-0000-000063110000}"/>
    <cellStyle name="Calculation 2 33 2 5" xfId="12231" xr:uid="{00000000-0005-0000-0000-000064110000}"/>
    <cellStyle name="Calculation 2 33 2 5 2" xfId="29494" xr:uid="{00000000-0005-0000-0000-000065110000}"/>
    <cellStyle name="Calculation 2 33 2 6" xfId="13327" xr:uid="{00000000-0005-0000-0000-000066110000}"/>
    <cellStyle name="Calculation 2 33 2 7" xfId="30226" xr:uid="{00000000-0005-0000-0000-000067110000}"/>
    <cellStyle name="Calculation 2 33 2 8" xfId="47900" xr:uid="{00000000-0005-0000-0000-000068110000}"/>
    <cellStyle name="Calculation 2 33 2 9" xfId="48641" xr:uid="{00000000-0005-0000-0000-000069110000}"/>
    <cellStyle name="Calculation 2 33 3" xfId="5543" xr:uid="{00000000-0005-0000-0000-00006A110000}"/>
    <cellStyle name="Calculation 2 33 3 2" xfId="8797" xr:uid="{00000000-0005-0000-0000-00006B110000}"/>
    <cellStyle name="Calculation 2 33 3 2 2" xfId="10186" xr:uid="{00000000-0005-0000-0000-00006C110000}"/>
    <cellStyle name="Calculation 2 33 3 2 2 2" xfId="10996" xr:uid="{00000000-0005-0000-0000-00006D110000}"/>
    <cellStyle name="Calculation 2 33 3 2 2 2 2" xfId="28562" xr:uid="{00000000-0005-0000-0000-00006E110000}"/>
    <cellStyle name="Calculation 2 33 3 2 2 2 2 2" xfId="44192" xr:uid="{00000000-0005-0000-0000-00006F110000}"/>
    <cellStyle name="Calculation 2 33 3 2 2 2 3" xfId="20498" xr:uid="{00000000-0005-0000-0000-000070110000}"/>
    <cellStyle name="Calculation 2 33 3 2 2 2 4" xfId="36341" xr:uid="{00000000-0005-0000-0000-000071110000}"/>
    <cellStyle name="Calculation 2 33 3 2 2 3" xfId="27752" xr:uid="{00000000-0005-0000-0000-000072110000}"/>
    <cellStyle name="Calculation 2 33 3 2 2 3 2" xfId="43382" xr:uid="{00000000-0005-0000-0000-000073110000}"/>
    <cellStyle name="Calculation 2 33 3 2 2 4" xfId="19688" xr:uid="{00000000-0005-0000-0000-000074110000}"/>
    <cellStyle name="Calculation 2 33 3 2 2 5" xfId="35531" xr:uid="{00000000-0005-0000-0000-000075110000}"/>
    <cellStyle name="Calculation 2 33 3 2 3" xfId="11164" xr:uid="{00000000-0005-0000-0000-000076110000}"/>
    <cellStyle name="Calculation 2 33 3 2 3 2" xfId="28730" xr:uid="{00000000-0005-0000-0000-000077110000}"/>
    <cellStyle name="Calculation 2 33 3 2 3 2 2" xfId="44360" xr:uid="{00000000-0005-0000-0000-000078110000}"/>
    <cellStyle name="Calculation 2 33 3 2 3 3" xfId="20666" xr:uid="{00000000-0005-0000-0000-000079110000}"/>
    <cellStyle name="Calculation 2 33 3 2 3 4" xfId="36509" xr:uid="{00000000-0005-0000-0000-00007A110000}"/>
    <cellStyle name="Calculation 2 33 3 2 4" xfId="26363" xr:uid="{00000000-0005-0000-0000-00007B110000}"/>
    <cellStyle name="Calculation 2 33 3 2 4 2" xfId="41993" xr:uid="{00000000-0005-0000-0000-00007C110000}"/>
    <cellStyle name="Calculation 2 33 3 2 5" xfId="18299" xr:uid="{00000000-0005-0000-0000-00007D110000}"/>
    <cellStyle name="Calculation 2 33 3 2 6" xfId="34142" xr:uid="{00000000-0005-0000-0000-00007E110000}"/>
    <cellStyle name="Calculation 2 33 3 3" xfId="23565" xr:uid="{00000000-0005-0000-0000-00007F110000}"/>
    <cellStyle name="Calculation 2 33 3 3 2" xfId="39196" xr:uid="{00000000-0005-0000-0000-000080110000}"/>
    <cellStyle name="Calculation 2 33 3 4" xfId="15048" xr:uid="{00000000-0005-0000-0000-000081110000}"/>
    <cellStyle name="Calculation 2 33 3 5" xfId="31524" xr:uid="{00000000-0005-0000-0000-000082110000}"/>
    <cellStyle name="Calculation 2 33 3 6" xfId="50250" xr:uid="{00000000-0005-0000-0000-000083110000}"/>
    <cellStyle name="Calculation 2 33 3 7" xfId="52036" xr:uid="{00000000-0005-0000-0000-000084110000}"/>
    <cellStyle name="Calculation 2 33 3 8" xfId="53131" xr:uid="{00000000-0005-0000-0000-000085110000}"/>
    <cellStyle name="Calculation 2 33 4" xfId="9010" xr:uid="{00000000-0005-0000-0000-000086110000}"/>
    <cellStyle name="Calculation 2 33 4 2" xfId="10399" xr:uid="{00000000-0005-0000-0000-000087110000}"/>
    <cellStyle name="Calculation 2 33 4 2 2" xfId="11328" xr:uid="{00000000-0005-0000-0000-000088110000}"/>
    <cellStyle name="Calculation 2 33 4 2 2 2" xfId="28894" xr:uid="{00000000-0005-0000-0000-000089110000}"/>
    <cellStyle name="Calculation 2 33 4 2 2 2 2" xfId="44524" xr:uid="{00000000-0005-0000-0000-00008A110000}"/>
    <cellStyle name="Calculation 2 33 4 2 2 3" xfId="20830" xr:uid="{00000000-0005-0000-0000-00008B110000}"/>
    <cellStyle name="Calculation 2 33 4 2 2 4" xfId="36673" xr:uid="{00000000-0005-0000-0000-00008C110000}"/>
    <cellStyle name="Calculation 2 33 4 2 3" xfId="27965" xr:uid="{00000000-0005-0000-0000-00008D110000}"/>
    <cellStyle name="Calculation 2 33 4 2 3 2" xfId="43595" xr:uid="{00000000-0005-0000-0000-00008E110000}"/>
    <cellStyle name="Calculation 2 33 4 2 4" xfId="19901" xr:uid="{00000000-0005-0000-0000-00008F110000}"/>
    <cellStyle name="Calculation 2 33 4 2 5" xfId="35744" xr:uid="{00000000-0005-0000-0000-000090110000}"/>
    <cellStyle name="Calculation 2 33 4 3" xfId="4127" xr:uid="{00000000-0005-0000-0000-000091110000}"/>
    <cellStyle name="Calculation 2 33 4 3 2" xfId="22338" xr:uid="{00000000-0005-0000-0000-000092110000}"/>
    <cellStyle name="Calculation 2 33 4 3 2 2" xfId="37969" xr:uid="{00000000-0005-0000-0000-000093110000}"/>
    <cellStyle name="Calculation 2 33 4 3 3" xfId="13633" xr:uid="{00000000-0005-0000-0000-000094110000}"/>
    <cellStyle name="Calculation 2 33 4 3 4" xfId="30378" xr:uid="{00000000-0005-0000-0000-000095110000}"/>
    <cellStyle name="Calculation 2 33 4 4" xfId="26576" xr:uid="{00000000-0005-0000-0000-000096110000}"/>
    <cellStyle name="Calculation 2 33 4 4 2" xfId="42206" xr:uid="{00000000-0005-0000-0000-000097110000}"/>
    <cellStyle name="Calculation 2 33 4 5" xfId="18512" xr:uid="{00000000-0005-0000-0000-000098110000}"/>
    <cellStyle name="Calculation 2 33 4 6" xfId="34355" xr:uid="{00000000-0005-0000-0000-000099110000}"/>
    <cellStyle name="Calculation 2 33 5" xfId="21697" xr:uid="{00000000-0005-0000-0000-00009A110000}"/>
    <cellStyle name="Calculation 2 33 5 2" xfId="37328" xr:uid="{00000000-0005-0000-0000-00009B110000}"/>
    <cellStyle name="Calculation 2 33 6" xfId="23266" xr:uid="{00000000-0005-0000-0000-00009C110000}"/>
    <cellStyle name="Calculation 2 33 6 2" xfId="38897" xr:uid="{00000000-0005-0000-0000-00009D110000}"/>
    <cellStyle name="Calculation 2 33 7" xfId="12674" xr:uid="{00000000-0005-0000-0000-00009E110000}"/>
    <cellStyle name="Calculation 2 33 8" xfId="29860" xr:uid="{00000000-0005-0000-0000-00009F110000}"/>
    <cellStyle name="Calculation 2 33 9" xfId="47735" xr:uid="{00000000-0005-0000-0000-0000A0110000}"/>
    <cellStyle name="Calculation 2 34" xfId="3021" xr:uid="{00000000-0005-0000-0000-0000A1110000}"/>
    <cellStyle name="Calculation 2 34 10" xfId="48157" xr:uid="{00000000-0005-0000-0000-0000A2110000}"/>
    <cellStyle name="Calculation 2 34 11" xfId="45293" xr:uid="{00000000-0005-0000-0000-0000A3110000}"/>
    <cellStyle name="Calculation 2 34 12" xfId="50860" xr:uid="{00000000-0005-0000-0000-0000A4110000}"/>
    <cellStyle name="Calculation 2 34 13" xfId="46136" xr:uid="{00000000-0005-0000-0000-0000A5110000}"/>
    <cellStyle name="Calculation 2 34 14" xfId="51609" xr:uid="{00000000-0005-0000-0000-0000A6110000}"/>
    <cellStyle name="Calculation 2 34 15" xfId="45810" xr:uid="{00000000-0005-0000-0000-0000A7110000}"/>
    <cellStyle name="Calculation 2 34 2" xfId="3675" xr:uid="{00000000-0005-0000-0000-0000A8110000}"/>
    <cellStyle name="Calculation 2 34 2 10" xfId="47703" xr:uid="{00000000-0005-0000-0000-0000A9110000}"/>
    <cellStyle name="Calculation 2 34 2 11" xfId="51221" xr:uid="{00000000-0005-0000-0000-0000AA110000}"/>
    <cellStyle name="Calculation 2 34 2 12" xfId="45695" xr:uid="{00000000-0005-0000-0000-0000AB110000}"/>
    <cellStyle name="Calculation 2 34 2 13" xfId="49002" xr:uid="{00000000-0005-0000-0000-0000AC110000}"/>
    <cellStyle name="Calculation 2 34 2 14" xfId="53711" xr:uid="{00000000-0005-0000-0000-0000AD110000}"/>
    <cellStyle name="Calculation 2 34 2 2" xfId="6050" xr:uid="{00000000-0005-0000-0000-0000AE110000}"/>
    <cellStyle name="Calculation 2 34 2 2 2" xfId="8069" xr:uid="{00000000-0005-0000-0000-0000AF110000}"/>
    <cellStyle name="Calculation 2 34 2 2 2 2" xfId="9458" xr:uid="{00000000-0005-0000-0000-0000B0110000}"/>
    <cellStyle name="Calculation 2 34 2 2 2 2 2" xfId="9349" xr:uid="{00000000-0005-0000-0000-0000B1110000}"/>
    <cellStyle name="Calculation 2 34 2 2 2 2 2 2" xfId="26915" xr:uid="{00000000-0005-0000-0000-0000B2110000}"/>
    <cellStyle name="Calculation 2 34 2 2 2 2 2 2 2" xfId="42545" xr:uid="{00000000-0005-0000-0000-0000B3110000}"/>
    <cellStyle name="Calculation 2 34 2 2 2 2 2 3" xfId="18851" xr:uid="{00000000-0005-0000-0000-0000B4110000}"/>
    <cellStyle name="Calculation 2 34 2 2 2 2 2 4" xfId="34694" xr:uid="{00000000-0005-0000-0000-0000B5110000}"/>
    <cellStyle name="Calculation 2 34 2 2 2 2 3" xfId="27024" xr:uid="{00000000-0005-0000-0000-0000B6110000}"/>
    <cellStyle name="Calculation 2 34 2 2 2 2 3 2" xfId="42654" xr:uid="{00000000-0005-0000-0000-0000B7110000}"/>
    <cellStyle name="Calculation 2 34 2 2 2 2 4" xfId="18960" xr:uid="{00000000-0005-0000-0000-0000B8110000}"/>
    <cellStyle name="Calculation 2 34 2 2 2 2 5" xfId="34803" xr:uid="{00000000-0005-0000-0000-0000B9110000}"/>
    <cellStyle name="Calculation 2 34 2 2 2 3" xfId="7341" xr:uid="{00000000-0005-0000-0000-0000BA110000}"/>
    <cellStyle name="Calculation 2 34 2 2 2 3 2" xfId="24908" xr:uid="{00000000-0005-0000-0000-0000BB110000}"/>
    <cellStyle name="Calculation 2 34 2 2 2 3 2 2" xfId="40538" xr:uid="{00000000-0005-0000-0000-0000BC110000}"/>
    <cellStyle name="Calculation 2 34 2 2 2 3 3" xfId="16844" xr:uid="{00000000-0005-0000-0000-0000BD110000}"/>
    <cellStyle name="Calculation 2 34 2 2 2 3 4" xfId="32687" xr:uid="{00000000-0005-0000-0000-0000BE110000}"/>
    <cellStyle name="Calculation 2 34 2 2 2 4" xfId="25635" xr:uid="{00000000-0005-0000-0000-0000BF110000}"/>
    <cellStyle name="Calculation 2 34 2 2 2 4 2" xfId="41265" xr:uid="{00000000-0005-0000-0000-0000C0110000}"/>
    <cellStyle name="Calculation 2 34 2 2 2 5" xfId="17571" xr:uid="{00000000-0005-0000-0000-0000C1110000}"/>
    <cellStyle name="Calculation 2 34 2 2 2 6" xfId="33414" xr:uid="{00000000-0005-0000-0000-0000C2110000}"/>
    <cellStyle name="Calculation 2 34 2 2 3" xfId="23888" xr:uid="{00000000-0005-0000-0000-0000C3110000}"/>
    <cellStyle name="Calculation 2 34 2 2 3 2" xfId="39519" xr:uid="{00000000-0005-0000-0000-0000C4110000}"/>
    <cellStyle name="Calculation 2 34 2 2 4" xfId="15555" xr:uid="{00000000-0005-0000-0000-0000C5110000}"/>
    <cellStyle name="Calculation 2 34 2 2 5" xfId="31767" xr:uid="{00000000-0005-0000-0000-0000C6110000}"/>
    <cellStyle name="Calculation 2 34 2 2 6" xfId="50486" xr:uid="{00000000-0005-0000-0000-0000C7110000}"/>
    <cellStyle name="Calculation 2 34 2 2 7" xfId="52272" xr:uid="{00000000-0005-0000-0000-0000C8110000}"/>
    <cellStyle name="Calculation 2 34 2 2 8" xfId="53367" xr:uid="{00000000-0005-0000-0000-0000C9110000}"/>
    <cellStyle name="Calculation 2 34 2 3" xfId="8854" xr:uid="{00000000-0005-0000-0000-0000CA110000}"/>
    <cellStyle name="Calculation 2 34 2 3 2" xfId="10243" xr:uid="{00000000-0005-0000-0000-0000CB110000}"/>
    <cellStyle name="Calculation 2 34 2 3 2 2" xfId="10940" xr:uid="{00000000-0005-0000-0000-0000CC110000}"/>
    <cellStyle name="Calculation 2 34 2 3 2 2 2" xfId="28506" xr:uid="{00000000-0005-0000-0000-0000CD110000}"/>
    <cellStyle name="Calculation 2 34 2 3 2 2 2 2" xfId="44136" xr:uid="{00000000-0005-0000-0000-0000CE110000}"/>
    <cellStyle name="Calculation 2 34 2 3 2 2 3" xfId="20442" xr:uid="{00000000-0005-0000-0000-0000CF110000}"/>
    <cellStyle name="Calculation 2 34 2 3 2 2 4" xfId="36285" xr:uid="{00000000-0005-0000-0000-0000D0110000}"/>
    <cellStyle name="Calculation 2 34 2 3 2 3" xfId="27809" xr:uid="{00000000-0005-0000-0000-0000D1110000}"/>
    <cellStyle name="Calculation 2 34 2 3 2 3 2" xfId="43439" xr:uid="{00000000-0005-0000-0000-0000D2110000}"/>
    <cellStyle name="Calculation 2 34 2 3 2 4" xfId="19745" xr:uid="{00000000-0005-0000-0000-0000D3110000}"/>
    <cellStyle name="Calculation 2 34 2 3 2 5" xfId="35588" xr:uid="{00000000-0005-0000-0000-0000D4110000}"/>
    <cellStyle name="Calculation 2 34 2 3 3" xfId="9413" xr:uid="{00000000-0005-0000-0000-0000D5110000}"/>
    <cellStyle name="Calculation 2 34 2 3 3 2" xfId="26979" xr:uid="{00000000-0005-0000-0000-0000D6110000}"/>
    <cellStyle name="Calculation 2 34 2 3 3 2 2" xfId="42609" xr:uid="{00000000-0005-0000-0000-0000D7110000}"/>
    <cellStyle name="Calculation 2 34 2 3 3 3" xfId="18915" xr:uid="{00000000-0005-0000-0000-0000D8110000}"/>
    <cellStyle name="Calculation 2 34 2 3 3 4" xfId="34758" xr:uid="{00000000-0005-0000-0000-0000D9110000}"/>
    <cellStyle name="Calculation 2 34 2 3 4" xfId="26420" xr:uid="{00000000-0005-0000-0000-0000DA110000}"/>
    <cellStyle name="Calculation 2 34 2 3 4 2" xfId="42050" xr:uid="{00000000-0005-0000-0000-0000DB110000}"/>
    <cellStyle name="Calculation 2 34 2 3 5" xfId="18356" xr:uid="{00000000-0005-0000-0000-0000DC110000}"/>
    <cellStyle name="Calculation 2 34 2 3 6" xfId="34199" xr:uid="{00000000-0005-0000-0000-0000DD110000}"/>
    <cellStyle name="Calculation 2 34 2 4" xfId="22020" xr:uid="{00000000-0005-0000-0000-0000DE110000}"/>
    <cellStyle name="Calculation 2 34 2 4 2" xfId="37651" xr:uid="{00000000-0005-0000-0000-0000DF110000}"/>
    <cellStyle name="Calculation 2 34 2 5" xfId="12112" xr:uid="{00000000-0005-0000-0000-0000E0110000}"/>
    <cellStyle name="Calculation 2 34 2 5 2" xfId="29375" xr:uid="{00000000-0005-0000-0000-0000E1110000}"/>
    <cellStyle name="Calculation 2 34 2 6" xfId="13180" xr:uid="{00000000-0005-0000-0000-0000E2110000}"/>
    <cellStyle name="Calculation 2 34 2 7" xfId="30102" xr:uid="{00000000-0005-0000-0000-0000E3110000}"/>
    <cellStyle name="Calculation 2 34 2 8" xfId="45385" xr:uid="{00000000-0005-0000-0000-0000E4110000}"/>
    <cellStyle name="Calculation 2 34 2 9" xfId="48517" xr:uid="{00000000-0005-0000-0000-0000E5110000}"/>
    <cellStyle name="Calculation 2 34 3" xfId="5400" xr:uid="{00000000-0005-0000-0000-0000E6110000}"/>
    <cellStyle name="Calculation 2 34 3 2" xfId="8468" xr:uid="{00000000-0005-0000-0000-0000E7110000}"/>
    <cellStyle name="Calculation 2 34 3 2 2" xfId="9857" xr:uid="{00000000-0005-0000-0000-0000E8110000}"/>
    <cellStyle name="Calculation 2 34 3 2 2 2" xfId="11436" xr:uid="{00000000-0005-0000-0000-0000E9110000}"/>
    <cellStyle name="Calculation 2 34 3 2 2 2 2" xfId="29002" xr:uid="{00000000-0005-0000-0000-0000EA110000}"/>
    <cellStyle name="Calculation 2 34 3 2 2 2 2 2" xfId="44632" xr:uid="{00000000-0005-0000-0000-0000EB110000}"/>
    <cellStyle name="Calculation 2 34 3 2 2 2 3" xfId="20938" xr:uid="{00000000-0005-0000-0000-0000EC110000}"/>
    <cellStyle name="Calculation 2 34 3 2 2 2 4" xfId="36781" xr:uid="{00000000-0005-0000-0000-0000ED110000}"/>
    <cellStyle name="Calculation 2 34 3 2 2 3" xfId="27423" xr:uid="{00000000-0005-0000-0000-0000EE110000}"/>
    <cellStyle name="Calculation 2 34 3 2 2 3 2" xfId="43053" xr:uid="{00000000-0005-0000-0000-0000EF110000}"/>
    <cellStyle name="Calculation 2 34 3 2 2 4" xfId="19359" xr:uid="{00000000-0005-0000-0000-0000F0110000}"/>
    <cellStyle name="Calculation 2 34 3 2 2 5" xfId="35202" xr:uid="{00000000-0005-0000-0000-0000F1110000}"/>
    <cellStyle name="Calculation 2 34 3 2 3" xfId="7471" xr:uid="{00000000-0005-0000-0000-0000F2110000}"/>
    <cellStyle name="Calculation 2 34 3 2 3 2" xfId="25037" xr:uid="{00000000-0005-0000-0000-0000F3110000}"/>
    <cellStyle name="Calculation 2 34 3 2 3 2 2" xfId="40667" xr:uid="{00000000-0005-0000-0000-0000F4110000}"/>
    <cellStyle name="Calculation 2 34 3 2 3 3" xfId="16973" xr:uid="{00000000-0005-0000-0000-0000F5110000}"/>
    <cellStyle name="Calculation 2 34 3 2 3 4" xfId="32816" xr:uid="{00000000-0005-0000-0000-0000F6110000}"/>
    <cellStyle name="Calculation 2 34 3 2 4" xfId="26034" xr:uid="{00000000-0005-0000-0000-0000F7110000}"/>
    <cellStyle name="Calculation 2 34 3 2 4 2" xfId="41664" xr:uid="{00000000-0005-0000-0000-0000F8110000}"/>
    <cellStyle name="Calculation 2 34 3 2 5" xfId="17970" xr:uid="{00000000-0005-0000-0000-0000F9110000}"/>
    <cellStyle name="Calculation 2 34 3 2 6" xfId="33813" xr:uid="{00000000-0005-0000-0000-0000FA110000}"/>
    <cellStyle name="Calculation 2 34 3 3" xfId="23445" xr:uid="{00000000-0005-0000-0000-0000FB110000}"/>
    <cellStyle name="Calculation 2 34 3 3 2" xfId="39076" xr:uid="{00000000-0005-0000-0000-0000FC110000}"/>
    <cellStyle name="Calculation 2 34 3 4" xfId="14905" xr:uid="{00000000-0005-0000-0000-0000FD110000}"/>
    <cellStyle name="Calculation 2 34 3 5" xfId="31404" xr:uid="{00000000-0005-0000-0000-0000FE110000}"/>
    <cellStyle name="Calculation 2 34 3 6" xfId="50126" xr:uid="{00000000-0005-0000-0000-0000FF110000}"/>
    <cellStyle name="Calculation 2 34 3 7" xfId="51912" xr:uid="{00000000-0005-0000-0000-000000120000}"/>
    <cellStyle name="Calculation 2 34 3 8" xfId="53007" xr:uid="{00000000-0005-0000-0000-000001120000}"/>
    <cellStyle name="Calculation 2 34 4" xfId="8407" xr:uid="{00000000-0005-0000-0000-000002120000}"/>
    <cellStyle name="Calculation 2 34 4 2" xfId="9796" xr:uid="{00000000-0005-0000-0000-000003120000}"/>
    <cellStyle name="Calculation 2 34 4 2 2" xfId="7669" xr:uid="{00000000-0005-0000-0000-000004120000}"/>
    <cellStyle name="Calculation 2 34 4 2 2 2" xfId="25235" xr:uid="{00000000-0005-0000-0000-000005120000}"/>
    <cellStyle name="Calculation 2 34 4 2 2 2 2" xfId="40865" xr:uid="{00000000-0005-0000-0000-000006120000}"/>
    <cellStyle name="Calculation 2 34 4 2 2 3" xfId="17171" xr:uid="{00000000-0005-0000-0000-000007120000}"/>
    <cellStyle name="Calculation 2 34 4 2 2 4" xfId="33014" xr:uid="{00000000-0005-0000-0000-000008120000}"/>
    <cellStyle name="Calculation 2 34 4 2 3" xfId="27362" xr:uid="{00000000-0005-0000-0000-000009120000}"/>
    <cellStyle name="Calculation 2 34 4 2 3 2" xfId="42992" xr:uid="{00000000-0005-0000-0000-00000A120000}"/>
    <cellStyle name="Calculation 2 34 4 2 4" xfId="19298" xr:uid="{00000000-0005-0000-0000-00000B120000}"/>
    <cellStyle name="Calculation 2 34 4 2 5" xfId="35141" xr:uid="{00000000-0005-0000-0000-00000C120000}"/>
    <cellStyle name="Calculation 2 34 4 3" xfId="9206" xr:uid="{00000000-0005-0000-0000-00000D120000}"/>
    <cellStyle name="Calculation 2 34 4 3 2" xfId="26772" xr:uid="{00000000-0005-0000-0000-00000E120000}"/>
    <cellStyle name="Calculation 2 34 4 3 2 2" xfId="42402" xr:uid="{00000000-0005-0000-0000-00000F120000}"/>
    <cellStyle name="Calculation 2 34 4 3 3" xfId="18708" xr:uid="{00000000-0005-0000-0000-000010120000}"/>
    <cellStyle name="Calculation 2 34 4 3 4" xfId="34551" xr:uid="{00000000-0005-0000-0000-000011120000}"/>
    <cellStyle name="Calculation 2 34 4 4" xfId="25973" xr:uid="{00000000-0005-0000-0000-000012120000}"/>
    <cellStyle name="Calculation 2 34 4 4 2" xfId="41603" xr:uid="{00000000-0005-0000-0000-000013120000}"/>
    <cellStyle name="Calculation 2 34 4 5" xfId="17909" xr:uid="{00000000-0005-0000-0000-000014120000}"/>
    <cellStyle name="Calculation 2 34 4 6" xfId="33752" xr:uid="{00000000-0005-0000-0000-000015120000}"/>
    <cellStyle name="Calculation 2 34 5" xfId="21573" xr:uid="{00000000-0005-0000-0000-000016120000}"/>
    <cellStyle name="Calculation 2 34 5 2" xfId="37204" xr:uid="{00000000-0005-0000-0000-000017120000}"/>
    <cellStyle name="Calculation 2 34 6" xfId="21991" xr:uid="{00000000-0005-0000-0000-000018120000}"/>
    <cellStyle name="Calculation 2 34 6 2" xfId="37622" xr:uid="{00000000-0005-0000-0000-000019120000}"/>
    <cellStyle name="Calculation 2 34 7" xfId="12527" xr:uid="{00000000-0005-0000-0000-00001A120000}"/>
    <cellStyle name="Calculation 2 34 8" xfId="29736" xr:uid="{00000000-0005-0000-0000-00001B120000}"/>
    <cellStyle name="Calculation 2 34 9" xfId="47295" xr:uid="{00000000-0005-0000-0000-00001C120000}"/>
    <cellStyle name="Calculation 2 35" xfId="3105" xr:uid="{00000000-0005-0000-0000-00001D120000}"/>
    <cellStyle name="Calculation 2 35 10" xfId="48218" xr:uid="{00000000-0005-0000-0000-00001E120000}"/>
    <cellStyle name="Calculation 2 35 11" xfId="48769" xr:uid="{00000000-0005-0000-0000-00001F120000}"/>
    <cellStyle name="Calculation 2 35 12" xfId="50921" xr:uid="{00000000-0005-0000-0000-000020120000}"/>
    <cellStyle name="Calculation 2 35 13" xfId="45631" xr:uid="{00000000-0005-0000-0000-000021120000}"/>
    <cellStyle name="Calculation 2 35 14" xfId="53625" xr:uid="{00000000-0005-0000-0000-000022120000}"/>
    <cellStyle name="Calculation 2 35 15" xfId="53783" xr:uid="{00000000-0005-0000-0000-000023120000}"/>
    <cellStyle name="Calculation 2 35 2" xfId="3759" xr:uid="{00000000-0005-0000-0000-000024120000}"/>
    <cellStyle name="Calculation 2 35 2 10" xfId="47324" xr:uid="{00000000-0005-0000-0000-000025120000}"/>
    <cellStyle name="Calculation 2 35 2 11" xfId="51282" xr:uid="{00000000-0005-0000-0000-000026120000}"/>
    <cellStyle name="Calculation 2 35 2 12" xfId="45663" xr:uid="{00000000-0005-0000-0000-000027120000}"/>
    <cellStyle name="Calculation 2 35 2 13" xfId="53695" xr:uid="{00000000-0005-0000-0000-000028120000}"/>
    <cellStyle name="Calculation 2 35 2 14" xfId="52588" xr:uid="{00000000-0005-0000-0000-000029120000}"/>
    <cellStyle name="Calculation 2 35 2 2" xfId="6134" xr:uid="{00000000-0005-0000-0000-00002A120000}"/>
    <cellStyle name="Calculation 2 35 2 2 2" xfId="6541" xr:uid="{00000000-0005-0000-0000-00002B120000}"/>
    <cellStyle name="Calculation 2 35 2 2 2 2" xfId="4492" xr:uid="{00000000-0005-0000-0000-00002C120000}"/>
    <cellStyle name="Calculation 2 35 2 2 2 2 2" xfId="11282" xr:uid="{00000000-0005-0000-0000-00002D120000}"/>
    <cellStyle name="Calculation 2 35 2 2 2 2 2 2" xfId="28848" xr:uid="{00000000-0005-0000-0000-00002E120000}"/>
    <cellStyle name="Calculation 2 35 2 2 2 2 2 2 2" xfId="44478" xr:uid="{00000000-0005-0000-0000-00002F120000}"/>
    <cellStyle name="Calculation 2 35 2 2 2 2 2 3" xfId="20784" xr:uid="{00000000-0005-0000-0000-000030120000}"/>
    <cellStyle name="Calculation 2 35 2 2 2 2 2 4" xfId="36627" xr:uid="{00000000-0005-0000-0000-000031120000}"/>
    <cellStyle name="Calculation 2 35 2 2 2 2 3" xfId="22664" xr:uid="{00000000-0005-0000-0000-000032120000}"/>
    <cellStyle name="Calculation 2 35 2 2 2 2 3 2" xfId="38295" xr:uid="{00000000-0005-0000-0000-000033120000}"/>
    <cellStyle name="Calculation 2 35 2 2 2 2 4" xfId="13998" xr:uid="{00000000-0005-0000-0000-000034120000}"/>
    <cellStyle name="Calculation 2 35 2 2 2 2 5" xfId="30685" xr:uid="{00000000-0005-0000-0000-000035120000}"/>
    <cellStyle name="Calculation 2 35 2 2 2 3" xfId="11007" xr:uid="{00000000-0005-0000-0000-000036120000}"/>
    <cellStyle name="Calculation 2 35 2 2 2 3 2" xfId="28573" xr:uid="{00000000-0005-0000-0000-000037120000}"/>
    <cellStyle name="Calculation 2 35 2 2 2 3 2 2" xfId="44203" xr:uid="{00000000-0005-0000-0000-000038120000}"/>
    <cellStyle name="Calculation 2 35 2 2 2 3 3" xfId="20509" xr:uid="{00000000-0005-0000-0000-000039120000}"/>
    <cellStyle name="Calculation 2 35 2 2 2 3 4" xfId="36352" xr:uid="{00000000-0005-0000-0000-00003A120000}"/>
    <cellStyle name="Calculation 2 35 2 2 2 4" xfId="24242" xr:uid="{00000000-0005-0000-0000-00003B120000}"/>
    <cellStyle name="Calculation 2 35 2 2 2 4 2" xfId="39873" xr:uid="{00000000-0005-0000-0000-00003C120000}"/>
    <cellStyle name="Calculation 2 35 2 2 2 5" xfId="16045" xr:uid="{00000000-0005-0000-0000-00003D120000}"/>
    <cellStyle name="Calculation 2 35 2 2 2 6" xfId="32081" xr:uid="{00000000-0005-0000-0000-00003E120000}"/>
    <cellStyle name="Calculation 2 35 2 2 3" xfId="23949" xr:uid="{00000000-0005-0000-0000-00003F120000}"/>
    <cellStyle name="Calculation 2 35 2 2 3 2" xfId="39580" xr:uid="{00000000-0005-0000-0000-000040120000}"/>
    <cellStyle name="Calculation 2 35 2 2 4" xfId="15639" xr:uid="{00000000-0005-0000-0000-000041120000}"/>
    <cellStyle name="Calculation 2 35 2 2 5" xfId="31828" xr:uid="{00000000-0005-0000-0000-000042120000}"/>
    <cellStyle name="Calculation 2 35 2 2 6" xfId="50547" xr:uid="{00000000-0005-0000-0000-000043120000}"/>
    <cellStyle name="Calculation 2 35 2 2 7" xfId="52333" xr:uid="{00000000-0005-0000-0000-000044120000}"/>
    <cellStyle name="Calculation 2 35 2 2 8" xfId="53428" xr:uid="{00000000-0005-0000-0000-000045120000}"/>
    <cellStyle name="Calculation 2 35 2 3" xfId="9039" xr:uid="{00000000-0005-0000-0000-000046120000}"/>
    <cellStyle name="Calculation 2 35 2 3 2" xfId="10428" xr:uid="{00000000-0005-0000-0000-000047120000}"/>
    <cellStyle name="Calculation 2 35 2 3 2 2" xfId="11245" xr:uid="{00000000-0005-0000-0000-000048120000}"/>
    <cellStyle name="Calculation 2 35 2 3 2 2 2" xfId="28811" xr:uid="{00000000-0005-0000-0000-000049120000}"/>
    <cellStyle name="Calculation 2 35 2 3 2 2 2 2" xfId="44441" xr:uid="{00000000-0005-0000-0000-00004A120000}"/>
    <cellStyle name="Calculation 2 35 2 3 2 2 3" xfId="20747" xr:uid="{00000000-0005-0000-0000-00004B120000}"/>
    <cellStyle name="Calculation 2 35 2 3 2 2 4" xfId="36590" xr:uid="{00000000-0005-0000-0000-00004C120000}"/>
    <cellStyle name="Calculation 2 35 2 3 2 3" xfId="27994" xr:uid="{00000000-0005-0000-0000-00004D120000}"/>
    <cellStyle name="Calculation 2 35 2 3 2 3 2" xfId="43624" xr:uid="{00000000-0005-0000-0000-00004E120000}"/>
    <cellStyle name="Calculation 2 35 2 3 2 4" xfId="19930" xr:uid="{00000000-0005-0000-0000-00004F120000}"/>
    <cellStyle name="Calculation 2 35 2 3 2 5" xfId="35773" xr:uid="{00000000-0005-0000-0000-000050120000}"/>
    <cellStyle name="Calculation 2 35 2 3 3" xfId="9407" xr:uid="{00000000-0005-0000-0000-000051120000}"/>
    <cellStyle name="Calculation 2 35 2 3 3 2" xfId="26973" xr:uid="{00000000-0005-0000-0000-000052120000}"/>
    <cellStyle name="Calculation 2 35 2 3 3 2 2" xfId="42603" xr:uid="{00000000-0005-0000-0000-000053120000}"/>
    <cellStyle name="Calculation 2 35 2 3 3 3" xfId="18909" xr:uid="{00000000-0005-0000-0000-000054120000}"/>
    <cellStyle name="Calculation 2 35 2 3 3 4" xfId="34752" xr:uid="{00000000-0005-0000-0000-000055120000}"/>
    <cellStyle name="Calculation 2 35 2 3 4" xfId="26605" xr:uid="{00000000-0005-0000-0000-000056120000}"/>
    <cellStyle name="Calculation 2 35 2 3 4 2" xfId="42235" xr:uid="{00000000-0005-0000-0000-000057120000}"/>
    <cellStyle name="Calculation 2 35 2 3 5" xfId="18541" xr:uid="{00000000-0005-0000-0000-000058120000}"/>
    <cellStyle name="Calculation 2 35 2 3 6" xfId="34384" xr:uid="{00000000-0005-0000-0000-000059120000}"/>
    <cellStyle name="Calculation 2 35 2 4" xfId="22081" xr:uid="{00000000-0005-0000-0000-00005A120000}"/>
    <cellStyle name="Calculation 2 35 2 4 2" xfId="37712" xr:uid="{00000000-0005-0000-0000-00005B120000}"/>
    <cellStyle name="Calculation 2 35 2 5" xfId="12172" xr:uid="{00000000-0005-0000-0000-00005C120000}"/>
    <cellStyle name="Calculation 2 35 2 5 2" xfId="29435" xr:uid="{00000000-0005-0000-0000-00005D120000}"/>
    <cellStyle name="Calculation 2 35 2 6" xfId="13264" xr:uid="{00000000-0005-0000-0000-00005E120000}"/>
    <cellStyle name="Calculation 2 35 2 7" xfId="30163" xr:uid="{00000000-0005-0000-0000-00005F120000}"/>
    <cellStyle name="Calculation 2 35 2 8" xfId="44955" xr:uid="{00000000-0005-0000-0000-000060120000}"/>
    <cellStyle name="Calculation 2 35 2 9" xfId="48578" xr:uid="{00000000-0005-0000-0000-000061120000}"/>
    <cellStyle name="Calculation 2 35 3" xfId="5484" xr:uid="{00000000-0005-0000-0000-000062120000}"/>
    <cellStyle name="Calculation 2 35 3 2" xfId="8521" xr:uid="{00000000-0005-0000-0000-000063120000}"/>
    <cellStyle name="Calculation 2 35 3 2 2" xfId="9910" xr:uid="{00000000-0005-0000-0000-000064120000}"/>
    <cellStyle name="Calculation 2 35 3 2 2 2" xfId="10856" xr:uid="{00000000-0005-0000-0000-000065120000}"/>
    <cellStyle name="Calculation 2 35 3 2 2 2 2" xfId="28422" xr:uid="{00000000-0005-0000-0000-000066120000}"/>
    <cellStyle name="Calculation 2 35 3 2 2 2 2 2" xfId="44052" xr:uid="{00000000-0005-0000-0000-000067120000}"/>
    <cellStyle name="Calculation 2 35 3 2 2 2 3" xfId="20358" xr:uid="{00000000-0005-0000-0000-000068120000}"/>
    <cellStyle name="Calculation 2 35 3 2 2 2 4" xfId="36201" xr:uid="{00000000-0005-0000-0000-000069120000}"/>
    <cellStyle name="Calculation 2 35 3 2 2 3" xfId="27476" xr:uid="{00000000-0005-0000-0000-00006A120000}"/>
    <cellStyle name="Calculation 2 35 3 2 2 3 2" xfId="43106" xr:uid="{00000000-0005-0000-0000-00006B120000}"/>
    <cellStyle name="Calculation 2 35 3 2 2 4" xfId="19412" xr:uid="{00000000-0005-0000-0000-00006C120000}"/>
    <cellStyle name="Calculation 2 35 3 2 2 5" xfId="35255" xr:uid="{00000000-0005-0000-0000-00006D120000}"/>
    <cellStyle name="Calculation 2 35 3 2 3" xfId="4906" xr:uid="{00000000-0005-0000-0000-00006E120000}"/>
    <cellStyle name="Calculation 2 35 3 2 3 2" xfId="23078" xr:uid="{00000000-0005-0000-0000-00006F120000}"/>
    <cellStyle name="Calculation 2 35 3 2 3 2 2" xfId="38709" xr:uid="{00000000-0005-0000-0000-000070120000}"/>
    <cellStyle name="Calculation 2 35 3 2 3 3" xfId="14412" xr:uid="{00000000-0005-0000-0000-000071120000}"/>
    <cellStyle name="Calculation 2 35 3 2 3 4" xfId="31099" xr:uid="{00000000-0005-0000-0000-000072120000}"/>
    <cellStyle name="Calculation 2 35 3 2 4" xfId="26087" xr:uid="{00000000-0005-0000-0000-000073120000}"/>
    <cellStyle name="Calculation 2 35 3 2 4 2" xfId="41717" xr:uid="{00000000-0005-0000-0000-000074120000}"/>
    <cellStyle name="Calculation 2 35 3 2 5" xfId="18023" xr:uid="{00000000-0005-0000-0000-000075120000}"/>
    <cellStyle name="Calculation 2 35 3 2 6" xfId="33866" xr:uid="{00000000-0005-0000-0000-000076120000}"/>
    <cellStyle name="Calculation 2 35 3 3" xfId="23506" xr:uid="{00000000-0005-0000-0000-000077120000}"/>
    <cellStyle name="Calculation 2 35 3 3 2" xfId="39137" xr:uid="{00000000-0005-0000-0000-000078120000}"/>
    <cellStyle name="Calculation 2 35 3 4" xfId="14989" xr:uid="{00000000-0005-0000-0000-000079120000}"/>
    <cellStyle name="Calculation 2 35 3 5" xfId="31465" xr:uid="{00000000-0005-0000-0000-00007A120000}"/>
    <cellStyle name="Calculation 2 35 3 6" xfId="50187" xr:uid="{00000000-0005-0000-0000-00007B120000}"/>
    <cellStyle name="Calculation 2 35 3 7" xfId="51973" xr:uid="{00000000-0005-0000-0000-00007C120000}"/>
    <cellStyle name="Calculation 2 35 3 8" xfId="53068" xr:uid="{00000000-0005-0000-0000-00007D120000}"/>
    <cellStyle name="Calculation 2 35 4" xfId="6733" xr:uid="{00000000-0005-0000-0000-00007E120000}"/>
    <cellStyle name="Calculation 2 35 4 2" xfId="4566" xr:uid="{00000000-0005-0000-0000-00007F120000}"/>
    <cellStyle name="Calculation 2 35 4 2 2" xfId="4159" xr:uid="{00000000-0005-0000-0000-000080120000}"/>
    <cellStyle name="Calculation 2 35 4 2 2 2" xfId="22370" xr:uid="{00000000-0005-0000-0000-000081120000}"/>
    <cellStyle name="Calculation 2 35 4 2 2 2 2" xfId="38001" xr:uid="{00000000-0005-0000-0000-000082120000}"/>
    <cellStyle name="Calculation 2 35 4 2 2 3" xfId="13665" xr:uid="{00000000-0005-0000-0000-000083120000}"/>
    <cellStyle name="Calculation 2 35 4 2 2 4" xfId="30410" xr:uid="{00000000-0005-0000-0000-000084120000}"/>
    <cellStyle name="Calculation 2 35 4 2 3" xfId="22738" xr:uid="{00000000-0005-0000-0000-000085120000}"/>
    <cellStyle name="Calculation 2 35 4 2 3 2" xfId="38369" xr:uid="{00000000-0005-0000-0000-000086120000}"/>
    <cellStyle name="Calculation 2 35 4 2 4" xfId="14072" xr:uid="{00000000-0005-0000-0000-000087120000}"/>
    <cellStyle name="Calculation 2 35 4 2 5" xfId="30759" xr:uid="{00000000-0005-0000-0000-000088120000}"/>
    <cellStyle name="Calculation 2 35 4 3" xfId="4208" xr:uid="{00000000-0005-0000-0000-000089120000}"/>
    <cellStyle name="Calculation 2 35 4 3 2" xfId="22419" xr:uid="{00000000-0005-0000-0000-00008A120000}"/>
    <cellStyle name="Calculation 2 35 4 3 2 2" xfId="38050" xr:uid="{00000000-0005-0000-0000-00008B120000}"/>
    <cellStyle name="Calculation 2 35 4 3 3" xfId="13714" xr:uid="{00000000-0005-0000-0000-00008C120000}"/>
    <cellStyle name="Calculation 2 35 4 3 4" xfId="30459" xr:uid="{00000000-0005-0000-0000-00008D120000}"/>
    <cellStyle name="Calculation 2 35 4 4" xfId="24396" xr:uid="{00000000-0005-0000-0000-00008E120000}"/>
    <cellStyle name="Calculation 2 35 4 4 2" xfId="40027" xr:uid="{00000000-0005-0000-0000-00008F120000}"/>
    <cellStyle name="Calculation 2 35 4 5" xfId="16237" xr:uid="{00000000-0005-0000-0000-000090120000}"/>
    <cellStyle name="Calculation 2 35 4 6" xfId="32215" xr:uid="{00000000-0005-0000-0000-000091120000}"/>
    <cellStyle name="Calculation 2 35 5" xfId="21634" xr:uid="{00000000-0005-0000-0000-000092120000}"/>
    <cellStyle name="Calculation 2 35 5 2" xfId="37265" xr:uid="{00000000-0005-0000-0000-000093120000}"/>
    <cellStyle name="Calculation 2 35 6" xfId="24089" xr:uid="{00000000-0005-0000-0000-000094120000}"/>
    <cellStyle name="Calculation 2 35 6 2" xfId="39720" xr:uid="{00000000-0005-0000-0000-000095120000}"/>
    <cellStyle name="Calculation 2 35 7" xfId="12611" xr:uid="{00000000-0005-0000-0000-000096120000}"/>
    <cellStyle name="Calculation 2 35 8" xfId="29797" xr:uid="{00000000-0005-0000-0000-000097120000}"/>
    <cellStyle name="Calculation 2 35 9" xfId="47042" xr:uid="{00000000-0005-0000-0000-000098120000}"/>
    <cellStyle name="Calculation 2 36" xfId="3862" xr:uid="{00000000-0005-0000-0000-000099120000}"/>
    <cellStyle name="Calculation 2 36 10" xfId="45240" xr:uid="{00000000-0005-0000-0000-00009A120000}"/>
    <cellStyle name="Calculation 2 36 11" xfId="51023" xr:uid="{00000000-0005-0000-0000-00009B120000}"/>
    <cellStyle name="Calculation 2 36 12" xfId="46320" xr:uid="{00000000-0005-0000-0000-00009C120000}"/>
    <cellStyle name="Calculation 2 36 13" xfId="52794" xr:uid="{00000000-0005-0000-0000-00009D120000}"/>
    <cellStyle name="Calculation 2 36 14" xfId="51514" xr:uid="{00000000-0005-0000-0000-00009E120000}"/>
    <cellStyle name="Calculation 2 36 2" xfId="6237" xr:uid="{00000000-0005-0000-0000-00009F120000}"/>
    <cellStyle name="Calculation 2 36 2 2" xfId="6747" xr:uid="{00000000-0005-0000-0000-0000A0120000}"/>
    <cellStyle name="Calculation 2 36 2 2 2" xfId="4567" xr:uid="{00000000-0005-0000-0000-0000A1120000}"/>
    <cellStyle name="Calculation 2 36 2 2 2 2" xfId="6884" xr:uid="{00000000-0005-0000-0000-0000A2120000}"/>
    <cellStyle name="Calculation 2 36 2 2 2 2 2" xfId="24547" xr:uid="{00000000-0005-0000-0000-0000A3120000}"/>
    <cellStyle name="Calculation 2 36 2 2 2 2 2 2" xfId="40178" xr:uid="{00000000-0005-0000-0000-0000A4120000}"/>
    <cellStyle name="Calculation 2 36 2 2 2 2 3" xfId="16388" xr:uid="{00000000-0005-0000-0000-0000A5120000}"/>
    <cellStyle name="Calculation 2 36 2 2 2 2 4" xfId="32366" xr:uid="{00000000-0005-0000-0000-0000A6120000}"/>
    <cellStyle name="Calculation 2 36 2 2 2 3" xfId="22739" xr:uid="{00000000-0005-0000-0000-0000A7120000}"/>
    <cellStyle name="Calculation 2 36 2 2 2 3 2" xfId="38370" xr:uid="{00000000-0005-0000-0000-0000A8120000}"/>
    <cellStyle name="Calculation 2 36 2 2 2 4" xfId="14073" xr:uid="{00000000-0005-0000-0000-0000A9120000}"/>
    <cellStyle name="Calculation 2 36 2 2 2 5" xfId="30760" xr:uid="{00000000-0005-0000-0000-0000AA120000}"/>
    <cellStyle name="Calculation 2 36 2 2 3" xfId="4215" xr:uid="{00000000-0005-0000-0000-0000AB120000}"/>
    <cellStyle name="Calculation 2 36 2 2 3 2" xfId="22426" xr:uid="{00000000-0005-0000-0000-0000AC120000}"/>
    <cellStyle name="Calculation 2 36 2 2 3 2 2" xfId="38057" xr:uid="{00000000-0005-0000-0000-0000AD120000}"/>
    <cellStyle name="Calculation 2 36 2 2 3 3" xfId="13721" xr:uid="{00000000-0005-0000-0000-0000AE120000}"/>
    <cellStyle name="Calculation 2 36 2 2 3 4" xfId="30466" xr:uid="{00000000-0005-0000-0000-0000AF120000}"/>
    <cellStyle name="Calculation 2 36 2 2 4" xfId="24410" xr:uid="{00000000-0005-0000-0000-0000B0120000}"/>
    <cellStyle name="Calculation 2 36 2 2 4 2" xfId="40041" xr:uid="{00000000-0005-0000-0000-0000B1120000}"/>
    <cellStyle name="Calculation 2 36 2 2 5" xfId="16251" xr:uid="{00000000-0005-0000-0000-0000B2120000}"/>
    <cellStyle name="Calculation 2 36 2 2 6" xfId="32229" xr:uid="{00000000-0005-0000-0000-0000B3120000}"/>
    <cellStyle name="Calculation 2 36 2 3" xfId="24051" xr:uid="{00000000-0005-0000-0000-0000B4120000}"/>
    <cellStyle name="Calculation 2 36 2 3 2" xfId="39682" xr:uid="{00000000-0005-0000-0000-0000B5120000}"/>
    <cellStyle name="Calculation 2 36 2 4" xfId="15742" xr:uid="{00000000-0005-0000-0000-0000B6120000}"/>
    <cellStyle name="Calculation 2 36 2 5" xfId="31930" xr:uid="{00000000-0005-0000-0000-0000B7120000}"/>
    <cellStyle name="Calculation 2 36 2 6" xfId="50289" xr:uid="{00000000-0005-0000-0000-0000B8120000}"/>
    <cellStyle name="Calculation 2 36 2 7" xfId="52075" xr:uid="{00000000-0005-0000-0000-0000B9120000}"/>
    <cellStyle name="Calculation 2 36 2 8" xfId="53170" xr:uid="{00000000-0005-0000-0000-0000BA120000}"/>
    <cellStyle name="Calculation 2 36 3" xfId="6701" xr:uid="{00000000-0005-0000-0000-0000BB120000}"/>
    <cellStyle name="Calculation 2 36 3 2" xfId="4547" xr:uid="{00000000-0005-0000-0000-0000BC120000}"/>
    <cellStyle name="Calculation 2 36 3 2 2" xfId="7691" xr:uid="{00000000-0005-0000-0000-0000BD120000}"/>
    <cellStyle name="Calculation 2 36 3 2 2 2" xfId="25257" xr:uid="{00000000-0005-0000-0000-0000BE120000}"/>
    <cellStyle name="Calculation 2 36 3 2 2 2 2" xfId="40887" xr:uid="{00000000-0005-0000-0000-0000BF120000}"/>
    <cellStyle name="Calculation 2 36 3 2 2 3" xfId="17193" xr:uid="{00000000-0005-0000-0000-0000C0120000}"/>
    <cellStyle name="Calculation 2 36 3 2 2 4" xfId="33036" xr:uid="{00000000-0005-0000-0000-0000C1120000}"/>
    <cellStyle name="Calculation 2 36 3 2 3" xfId="22719" xr:uid="{00000000-0005-0000-0000-0000C2120000}"/>
    <cellStyle name="Calculation 2 36 3 2 3 2" xfId="38350" xr:uid="{00000000-0005-0000-0000-0000C3120000}"/>
    <cellStyle name="Calculation 2 36 3 2 4" xfId="14053" xr:uid="{00000000-0005-0000-0000-0000C4120000}"/>
    <cellStyle name="Calculation 2 36 3 2 5" xfId="30740" xr:uid="{00000000-0005-0000-0000-0000C5120000}"/>
    <cellStyle name="Calculation 2 36 3 3" xfId="4184" xr:uid="{00000000-0005-0000-0000-0000C6120000}"/>
    <cellStyle name="Calculation 2 36 3 3 2" xfId="22395" xr:uid="{00000000-0005-0000-0000-0000C7120000}"/>
    <cellStyle name="Calculation 2 36 3 3 2 2" xfId="38026" xr:uid="{00000000-0005-0000-0000-0000C8120000}"/>
    <cellStyle name="Calculation 2 36 3 3 3" xfId="13690" xr:uid="{00000000-0005-0000-0000-0000C9120000}"/>
    <cellStyle name="Calculation 2 36 3 3 4" xfId="30435" xr:uid="{00000000-0005-0000-0000-0000CA120000}"/>
    <cellStyle name="Calculation 2 36 3 4" xfId="24364" xr:uid="{00000000-0005-0000-0000-0000CB120000}"/>
    <cellStyle name="Calculation 2 36 3 4 2" xfId="39995" xr:uid="{00000000-0005-0000-0000-0000CC120000}"/>
    <cellStyle name="Calculation 2 36 3 5" xfId="16205" xr:uid="{00000000-0005-0000-0000-0000CD120000}"/>
    <cellStyle name="Calculation 2 36 3 6" xfId="32183" xr:uid="{00000000-0005-0000-0000-0000CE120000}"/>
    <cellStyle name="Calculation 2 36 4" xfId="22183" xr:uid="{00000000-0005-0000-0000-0000CF120000}"/>
    <cellStyle name="Calculation 2 36 4 2" xfId="37814" xr:uid="{00000000-0005-0000-0000-0000D0120000}"/>
    <cellStyle name="Calculation 2 36 5" xfId="12269" xr:uid="{00000000-0005-0000-0000-0000D1120000}"/>
    <cellStyle name="Calculation 2 36 5 2" xfId="29532" xr:uid="{00000000-0005-0000-0000-0000D2120000}"/>
    <cellStyle name="Calculation 2 36 6" xfId="13367" xr:uid="{00000000-0005-0000-0000-0000D3120000}"/>
    <cellStyle name="Calculation 2 36 7" xfId="30265" xr:uid="{00000000-0005-0000-0000-0000D4120000}"/>
    <cellStyle name="Calculation 2 36 8" xfId="47931" xr:uid="{00000000-0005-0000-0000-0000D5120000}"/>
    <cellStyle name="Calculation 2 36 9" xfId="48320" xr:uid="{00000000-0005-0000-0000-0000D6120000}"/>
    <cellStyle name="Calculation 2 37" xfId="5583" xr:uid="{00000000-0005-0000-0000-0000D7120000}"/>
    <cellStyle name="Calculation 2 37 10" xfId="47935" xr:uid="{00000000-0005-0000-0000-0000D8120000}"/>
    <cellStyle name="Calculation 2 37 11" xfId="49465" xr:uid="{00000000-0005-0000-0000-0000D9120000}"/>
    <cellStyle name="Calculation 2 37 12" xfId="53851" xr:uid="{00000000-0005-0000-0000-0000DA120000}"/>
    <cellStyle name="Calculation 2 37 2" xfId="9178" xr:uid="{00000000-0005-0000-0000-0000DB120000}"/>
    <cellStyle name="Calculation 2 37 2 2" xfId="10567" xr:uid="{00000000-0005-0000-0000-0000DC120000}"/>
    <cellStyle name="Calculation 2 37 2 2 2" xfId="11672" xr:uid="{00000000-0005-0000-0000-0000DD120000}"/>
    <cellStyle name="Calculation 2 37 2 2 2 2" xfId="29238" xr:uid="{00000000-0005-0000-0000-0000DE120000}"/>
    <cellStyle name="Calculation 2 37 2 2 2 2 2" xfId="44868" xr:uid="{00000000-0005-0000-0000-0000DF120000}"/>
    <cellStyle name="Calculation 2 37 2 2 2 3" xfId="21174" xr:uid="{00000000-0005-0000-0000-0000E0120000}"/>
    <cellStyle name="Calculation 2 37 2 2 2 4" xfId="37017" xr:uid="{00000000-0005-0000-0000-0000E1120000}"/>
    <cellStyle name="Calculation 2 37 2 2 3" xfId="28133" xr:uid="{00000000-0005-0000-0000-0000E2120000}"/>
    <cellStyle name="Calculation 2 37 2 2 3 2" xfId="43763" xr:uid="{00000000-0005-0000-0000-0000E3120000}"/>
    <cellStyle name="Calculation 2 37 2 2 4" xfId="20069" xr:uid="{00000000-0005-0000-0000-0000E4120000}"/>
    <cellStyle name="Calculation 2 37 2 2 5" xfId="35912" xr:uid="{00000000-0005-0000-0000-0000E5120000}"/>
    <cellStyle name="Calculation 2 37 2 3" xfId="11174" xr:uid="{00000000-0005-0000-0000-0000E6120000}"/>
    <cellStyle name="Calculation 2 37 2 3 2" xfId="28740" xr:uid="{00000000-0005-0000-0000-0000E7120000}"/>
    <cellStyle name="Calculation 2 37 2 3 2 2" xfId="44370" xr:uid="{00000000-0005-0000-0000-0000E8120000}"/>
    <cellStyle name="Calculation 2 37 2 3 3" xfId="20676" xr:uid="{00000000-0005-0000-0000-0000E9120000}"/>
    <cellStyle name="Calculation 2 37 2 3 4" xfId="36519" xr:uid="{00000000-0005-0000-0000-0000EA120000}"/>
    <cellStyle name="Calculation 2 37 2 4" xfId="26744" xr:uid="{00000000-0005-0000-0000-0000EB120000}"/>
    <cellStyle name="Calculation 2 37 2 4 2" xfId="42374" xr:uid="{00000000-0005-0000-0000-0000EC120000}"/>
    <cellStyle name="Calculation 2 37 2 5" xfId="18680" xr:uid="{00000000-0005-0000-0000-0000ED120000}"/>
    <cellStyle name="Calculation 2 37 2 6" xfId="34523" xr:uid="{00000000-0005-0000-0000-0000EE120000}"/>
    <cellStyle name="Calculation 2 37 2 7" xfId="50649" xr:uid="{00000000-0005-0000-0000-0000EF120000}"/>
    <cellStyle name="Calculation 2 37 2 8" xfId="52435" xr:uid="{00000000-0005-0000-0000-0000F0120000}"/>
    <cellStyle name="Calculation 2 37 2 9" xfId="53530" xr:uid="{00000000-0005-0000-0000-0000F1120000}"/>
    <cellStyle name="Calculation 2 37 3" xfId="23604" xr:uid="{00000000-0005-0000-0000-0000F2120000}"/>
    <cellStyle name="Calculation 2 37 3 2" xfId="39235" xr:uid="{00000000-0005-0000-0000-0000F3120000}"/>
    <cellStyle name="Calculation 2 37 4" xfId="15088" xr:uid="{00000000-0005-0000-0000-0000F4120000}"/>
    <cellStyle name="Calculation 2 37 5" xfId="31563" xr:uid="{00000000-0005-0000-0000-0000F5120000}"/>
    <cellStyle name="Calculation 2 37 6" xfId="47570" xr:uid="{00000000-0005-0000-0000-0000F6120000}"/>
    <cellStyle name="Calculation 2 37 7" xfId="48680" xr:uid="{00000000-0005-0000-0000-0000F7120000}"/>
    <cellStyle name="Calculation 2 37 8" xfId="48817" xr:uid="{00000000-0005-0000-0000-0000F8120000}"/>
    <cellStyle name="Calculation 2 37 9" xfId="51384" xr:uid="{00000000-0005-0000-0000-0000F9120000}"/>
    <cellStyle name="Calculation 2 38" xfId="5046" xr:uid="{00000000-0005-0000-0000-0000FA120000}"/>
    <cellStyle name="Calculation 2 38 10" xfId="51569" xr:uid="{00000000-0005-0000-0000-0000FB120000}"/>
    <cellStyle name="Calculation 2 38 11" xfId="47974" xr:uid="{00000000-0005-0000-0000-0000FC120000}"/>
    <cellStyle name="Calculation 2 38 12" xfId="52693" xr:uid="{00000000-0005-0000-0000-0000FD120000}"/>
    <cellStyle name="Calculation 2 38 2" xfId="8386" xr:uid="{00000000-0005-0000-0000-0000FE120000}"/>
    <cellStyle name="Calculation 2 38 2 2" xfId="9775" xr:uid="{00000000-0005-0000-0000-0000FF120000}"/>
    <cellStyle name="Calculation 2 38 2 2 2" xfId="11220" xr:uid="{00000000-0005-0000-0000-000000130000}"/>
    <cellStyle name="Calculation 2 38 2 2 2 2" xfId="28786" xr:uid="{00000000-0005-0000-0000-000001130000}"/>
    <cellStyle name="Calculation 2 38 2 2 2 2 2" xfId="44416" xr:uid="{00000000-0005-0000-0000-000002130000}"/>
    <cellStyle name="Calculation 2 38 2 2 2 3" xfId="20722" xr:uid="{00000000-0005-0000-0000-000003130000}"/>
    <cellStyle name="Calculation 2 38 2 2 2 4" xfId="36565" xr:uid="{00000000-0005-0000-0000-000004130000}"/>
    <cellStyle name="Calculation 2 38 2 2 3" xfId="27341" xr:uid="{00000000-0005-0000-0000-000005130000}"/>
    <cellStyle name="Calculation 2 38 2 2 3 2" xfId="42971" xr:uid="{00000000-0005-0000-0000-000006130000}"/>
    <cellStyle name="Calculation 2 38 2 2 4" xfId="19277" xr:uid="{00000000-0005-0000-0000-000007130000}"/>
    <cellStyle name="Calculation 2 38 2 2 5" xfId="35120" xr:uid="{00000000-0005-0000-0000-000008130000}"/>
    <cellStyle name="Calculation 2 38 2 3" xfId="4801" xr:uid="{00000000-0005-0000-0000-000009130000}"/>
    <cellStyle name="Calculation 2 38 2 3 2" xfId="22973" xr:uid="{00000000-0005-0000-0000-00000A130000}"/>
    <cellStyle name="Calculation 2 38 2 3 2 2" xfId="38604" xr:uid="{00000000-0005-0000-0000-00000B130000}"/>
    <cellStyle name="Calculation 2 38 2 3 3" xfId="14307" xr:uid="{00000000-0005-0000-0000-00000C130000}"/>
    <cellStyle name="Calculation 2 38 2 3 4" xfId="30994" xr:uid="{00000000-0005-0000-0000-00000D130000}"/>
    <cellStyle name="Calculation 2 38 2 4" xfId="25952" xr:uid="{00000000-0005-0000-0000-00000E130000}"/>
    <cellStyle name="Calculation 2 38 2 4 2" xfId="41582" xr:uid="{00000000-0005-0000-0000-00000F130000}"/>
    <cellStyle name="Calculation 2 38 2 5" xfId="17888" xr:uid="{00000000-0005-0000-0000-000010130000}"/>
    <cellStyle name="Calculation 2 38 2 6" xfId="33731" xr:uid="{00000000-0005-0000-0000-000011130000}"/>
    <cellStyle name="Calculation 2 38 2 7" xfId="49888" xr:uid="{00000000-0005-0000-0000-000012130000}"/>
    <cellStyle name="Calculation 2 38 2 8" xfId="51722" xr:uid="{00000000-0005-0000-0000-000013130000}"/>
    <cellStyle name="Calculation 2 38 2 9" xfId="52825" xr:uid="{00000000-0005-0000-0000-000014130000}"/>
    <cellStyle name="Calculation 2 38 3" xfId="23216" xr:uid="{00000000-0005-0000-0000-000015130000}"/>
    <cellStyle name="Calculation 2 38 3 2" xfId="38847" xr:uid="{00000000-0005-0000-0000-000016130000}"/>
    <cellStyle name="Calculation 2 38 4" xfId="14551" xr:uid="{00000000-0005-0000-0000-000017130000}"/>
    <cellStyle name="Calculation 2 38 5" xfId="31237" xr:uid="{00000000-0005-0000-0000-000018130000}"/>
    <cellStyle name="Calculation 2 38 6" xfId="47777" xr:uid="{00000000-0005-0000-0000-000019130000}"/>
    <cellStyle name="Calculation 2 38 7" xfId="46311" xr:uid="{00000000-0005-0000-0000-00001A130000}"/>
    <cellStyle name="Calculation 2 38 8" xfId="47565" xr:uid="{00000000-0005-0000-0000-00001B130000}"/>
    <cellStyle name="Calculation 2 38 9" xfId="45781" xr:uid="{00000000-0005-0000-0000-00001C130000}"/>
    <cellStyle name="Calculation 2 39" xfId="7005" xr:uid="{00000000-0005-0000-0000-00001D130000}"/>
    <cellStyle name="Calculation 2 39 10" xfId="52722" xr:uid="{00000000-0005-0000-0000-00001E130000}"/>
    <cellStyle name="Calculation 2 39 2" xfId="7623" xr:uid="{00000000-0005-0000-0000-00001F130000}"/>
    <cellStyle name="Calculation 2 39 2 2" xfId="11185" xr:uid="{00000000-0005-0000-0000-000020130000}"/>
    <cellStyle name="Calculation 2 39 2 2 2" xfId="28751" xr:uid="{00000000-0005-0000-0000-000021130000}"/>
    <cellStyle name="Calculation 2 39 2 2 2 2" xfId="44381" xr:uid="{00000000-0005-0000-0000-000022130000}"/>
    <cellStyle name="Calculation 2 39 2 2 3" xfId="20687" xr:uid="{00000000-0005-0000-0000-000023130000}"/>
    <cellStyle name="Calculation 2 39 2 2 4" xfId="36530" xr:uid="{00000000-0005-0000-0000-000024130000}"/>
    <cellStyle name="Calculation 2 39 2 3" xfId="10739" xr:uid="{00000000-0005-0000-0000-000025130000}"/>
    <cellStyle name="Calculation 2 39 2 3 2" xfId="28305" xr:uid="{00000000-0005-0000-0000-000026130000}"/>
    <cellStyle name="Calculation 2 39 2 3 2 2" xfId="43935" xr:uid="{00000000-0005-0000-0000-000027130000}"/>
    <cellStyle name="Calculation 2 39 2 3 3" xfId="20241" xr:uid="{00000000-0005-0000-0000-000028130000}"/>
    <cellStyle name="Calculation 2 39 2 3 4" xfId="36084" xr:uid="{00000000-0005-0000-0000-000029130000}"/>
    <cellStyle name="Calculation 2 39 2 4" xfId="25189" xr:uid="{00000000-0005-0000-0000-00002A130000}"/>
    <cellStyle name="Calculation 2 39 2 4 2" xfId="40819" xr:uid="{00000000-0005-0000-0000-00002B130000}"/>
    <cellStyle name="Calculation 2 39 2 5" xfId="17125" xr:uid="{00000000-0005-0000-0000-00002C130000}"/>
    <cellStyle name="Calculation 2 39 2 6" xfId="32968" xr:uid="{00000000-0005-0000-0000-00002D130000}"/>
    <cellStyle name="Calculation 2 39 3" xfId="11151" xr:uid="{00000000-0005-0000-0000-00002E130000}"/>
    <cellStyle name="Calculation 2 39 3 2" xfId="4789" xr:uid="{00000000-0005-0000-0000-00002F130000}"/>
    <cellStyle name="Calculation 2 39 3 2 2" xfId="22961" xr:uid="{00000000-0005-0000-0000-000030130000}"/>
    <cellStyle name="Calculation 2 39 3 2 2 2" xfId="38592" xr:uid="{00000000-0005-0000-0000-000031130000}"/>
    <cellStyle name="Calculation 2 39 3 2 3" xfId="14295" xr:uid="{00000000-0005-0000-0000-000032130000}"/>
    <cellStyle name="Calculation 2 39 3 2 4" xfId="30982" xr:uid="{00000000-0005-0000-0000-000033130000}"/>
    <cellStyle name="Calculation 2 39 3 3" xfId="28717" xr:uid="{00000000-0005-0000-0000-000034130000}"/>
    <cellStyle name="Calculation 2 39 3 3 2" xfId="44347" xr:uid="{00000000-0005-0000-0000-000035130000}"/>
    <cellStyle name="Calculation 2 39 3 4" xfId="20653" xr:uid="{00000000-0005-0000-0000-000036130000}"/>
    <cellStyle name="Calculation 2 39 3 5" xfId="36496" xr:uid="{00000000-0005-0000-0000-000037130000}"/>
    <cellStyle name="Calculation 2 39 4" xfId="7845" xr:uid="{00000000-0005-0000-0000-000038130000}"/>
    <cellStyle name="Calculation 2 39 4 2" xfId="25411" xr:uid="{00000000-0005-0000-0000-000039130000}"/>
    <cellStyle name="Calculation 2 39 4 2 2" xfId="41041" xr:uid="{00000000-0005-0000-0000-00003A130000}"/>
    <cellStyle name="Calculation 2 39 4 3" xfId="17347" xr:uid="{00000000-0005-0000-0000-00003B130000}"/>
    <cellStyle name="Calculation 2 39 4 4" xfId="33190" xr:uid="{00000000-0005-0000-0000-00003C130000}"/>
    <cellStyle name="Calculation 2 39 5" xfId="24667" xr:uid="{00000000-0005-0000-0000-00003D130000}"/>
    <cellStyle name="Calculation 2 39 5 2" xfId="40298" xr:uid="{00000000-0005-0000-0000-00003E130000}"/>
    <cellStyle name="Calculation 2 39 6" xfId="16509" xr:uid="{00000000-0005-0000-0000-00003F130000}"/>
    <cellStyle name="Calculation 2 39 7" xfId="32486" xr:uid="{00000000-0005-0000-0000-000040130000}"/>
    <cellStyle name="Calculation 2 39 8" xfId="49502" xr:uid="{00000000-0005-0000-0000-000041130000}"/>
    <cellStyle name="Calculation 2 39 9" xfId="51567" xr:uid="{00000000-0005-0000-0000-000042130000}"/>
    <cellStyle name="Calculation 2 4" xfId="2838" xr:uid="{00000000-0005-0000-0000-000043130000}"/>
    <cellStyle name="Calculation 2 4 10" xfId="48024" xr:uid="{00000000-0005-0000-0000-000044130000}"/>
    <cellStyle name="Calculation 2 4 11" xfId="45504" xr:uid="{00000000-0005-0000-0000-000045130000}"/>
    <cellStyle name="Calculation 2 4 12" xfId="50727" xr:uid="{00000000-0005-0000-0000-000046130000}"/>
    <cellStyle name="Calculation 2 4 13" xfId="46011" xr:uid="{00000000-0005-0000-0000-000047130000}"/>
    <cellStyle name="Calculation 2 4 14" xfId="45929" xr:uid="{00000000-0005-0000-0000-000048130000}"/>
    <cellStyle name="Calculation 2 4 15" xfId="47313" xr:uid="{00000000-0005-0000-0000-000049130000}"/>
    <cellStyle name="Calculation 2 4 2" xfId="3492" xr:uid="{00000000-0005-0000-0000-00004A130000}"/>
    <cellStyle name="Calculation 2 4 2 10" xfId="47964" xr:uid="{00000000-0005-0000-0000-00004B130000}"/>
    <cellStyle name="Calculation 2 4 2 11" xfId="51090" xr:uid="{00000000-0005-0000-0000-00004C130000}"/>
    <cellStyle name="Calculation 2 4 2 12" xfId="46353" xr:uid="{00000000-0005-0000-0000-00004D130000}"/>
    <cellStyle name="Calculation 2 4 2 13" xfId="52795" xr:uid="{00000000-0005-0000-0000-00004E130000}"/>
    <cellStyle name="Calculation 2 4 2 14" xfId="53612" xr:uid="{00000000-0005-0000-0000-00004F130000}"/>
    <cellStyle name="Calculation 2 4 2 2" xfId="5867" xr:uid="{00000000-0005-0000-0000-000050130000}"/>
    <cellStyle name="Calculation 2 4 2 2 2" xfId="8529" xr:uid="{00000000-0005-0000-0000-000051130000}"/>
    <cellStyle name="Calculation 2 4 2 2 2 2" xfId="9918" xr:uid="{00000000-0005-0000-0000-000052130000}"/>
    <cellStyle name="Calculation 2 4 2 2 2 2 2" xfId="4890" xr:uid="{00000000-0005-0000-0000-000053130000}"/>
    <cellStyle name="Calculation 2 4 2 2 2 2 2 2" xfId="23062" xr:uid="{00000000-0005-0000-0000-000054130000}"/>
    <cellStyle name="Calculation 2 4 2 2 2 2 2 2 2" xfId="38693" xr:uid="{00000000-0005-0000-0000-000055130000}"/>
    <cellStyle name="Calculation 2 4 2 2 2 2 2 3" xfId="14396" xr:uid="{00000000-0005-0000-0000-000056130000}"/>
    <cellStyle name="Calculation 2 4 2 2 2 2 2 4" xfId="31083" xr:uid="{00000000-0005-0000-0000-000057130000}"/>
    <cellStyle name="Calculation 2 4 2 2 2 2 3" xfId="27484" xr:uid="{00000000-0005-0000-0000-000058130000}"/>
    <cellStyle name="Calculation 2 4 2 2 2 2 3 2" xfId="43114" xr:uid="{00000000-0005-0000-0000-000059130000}"/>
    <cellStyle name="Calculation 2 4 2 2 2 2 4" xfId="19420" xr:uid="{00000000-0005-0000-0000-00005A130000}"/>
    <cellStyle name="Calculation 2 4 2 2 2 2 5" xfId="35263" xr:uid="{00000000-0005-0000-0000-00005B130000}"/>
    <cellStyle name="Calculation 2 4 2 2 2 3" xfId="7200" xr:uid="{00000000-0005-0000-0000-00005C130000}"/>
    <cellStyle name="Calculation 2 4 2 2 2 3 2" xfId="24767" xr:uid="{00000000-0005-0000-0000-00005D130000}"/>
    <cellStyle name="Calculation 2 4 2 2 2 3 2 2" xfId="40397" xr:uid="{00000000-0005-0000-0000-00005E130000}"/>
    <cellStyle name="Calculation 2 4 2 2 2 3 3" xfId="16703" xr:uid="{00000000-0005-0000-0000-00005F130000}"/>
    <cellStyle name="Calculation 2 4 2 2 2 3 4" xfId="32546" xr:uid="{00000000-0005-0000-0000-000060130000}"/>
    <cellStyle name="Calculation 2 4 2 2 2 4" xfId="26095" xr:uid="{00000000-0005-0000-0000-000061130000}"/>
    <cellStyle name="Calculation 2 4 2 2 2 4 2" xfId="41725" xr:uid="{00000000-0005-0000-0000-000062130000}"/>
    <cellStyle name="Calculation 2 4 2 2 2 5" xfId="18031" xr:uid="{00000000-0005-0000-0000-000063130000}"/>
    <cellStyle name="Calculation 2 4 2 2 2 6" xfId="33874" xr:uid="{00000000-0005-0000-0000-000064130000}"/>
    <cellStyle name="Calculation 2 4 2 2 3" xfId="23738" xr:uid="{00000000-0005-0000-0000-000065130000}"/>
    <cellStyle name="Calculation 2 4 2 2 3 2" xfId="39369" xr:uid="{00000000-0005-0000-0000-000066130000}"/>
    <cellStyle name="Calculation 2 4 2 2 4" xfId="15372" xr:uid="{00000000-0005-0000-0000-000067130000}"/>
    <cellStyle name="Calculation 2 4 2 2 5" xfId="31636" xr:uid="{00000000-0005-0000-0000-000068130000}"/>
    <cellStyle name="Calculation 2 4 2 2 6" xfId="50355" xr:uid="{00000000-0005-0000-0000-000069130000}"/>
    <cellStyle name="Calculation 2 4 2 2 7" xfId="52141" xr:uid="{00000000-0005-0000-0000-00006A130000}"/>
    <cellStyle name="Calculation 2 4 2 2 8" xfId="53236" xr:uid="{00000000-0005-0000-0000-00006B130000}"/>
    <cellStyle name="Calculation 2 4 2 3" xfId="9094" xr:uid="{00000000-0005-0000-0000-00006C130000}"/>
    <cellStyle name="Calculation 2 4 2 3 2" xfId="10483" xr:uid="{00000000-0005-0000-0000-00006D130000}"/>
    <cellStyle name="Calculation 2 4 2 3 2 2" xfId="11308" xr:uid="{00000000-0005-0000-0000-00006E130000}"/>
    <cellStyle name="Calculation 2 4 2 3 2 2 2" xfId="28874" xr:uid="{00000000-0005-0000-0000-00006F130000}"/>
    <cellStyle name="Calculation 2 4 2 3 2 2 2 2" xfId="44504" xr:uid="{00000000-0005-0000-0000-000070130000}"/>
    <cellStyle name="Calculation 2 4 2 3 2 2 3" xfId="20810" xr:uid="{00000000-0005-0000-0000-000071130000}"/>
    <cellStyle name="Calculation 2 4 2 3 2 2 4" xfId="36653" xr:uid="{00000000-0005-0000-0000-000072130000}"/>
    <cellStyle name="Calculation 2 4 2 3 2 3" xfId="28049" xr:uid="{00000000-0005-0000-0000-000073130000}"/>
    <cellStyle name="Calculation 2 4 2 3 2 3 2" xfId="43679" xr:uid="{00000000-0005-0000-0000-000074130000}"/>
    <cellStyle name="Calculation 2 4 2 3 2 4" xfId="19985" xr:uid="{00000000-0005-0000-0000-000075130000}"/>
    <cellStyle name="Calculation 2 4 2 3 2 5" xfId="35828" xr:uid="{00000000-0005-0000-0000-000076130000}"/>
    <cellStyle name="Calculation 2 4 2 3 3" xfId="10906" xr:uid="{00000000-0005-0000-0000-000077130000}"/>
    <cellStyle name="Calculation 2 4 2 3 3 2" xfId="28472" xr:uid="{00000000-0005-0000-0000-000078130000}"/>
    <cellStyle name="Calculation 2 4 2 3 3 2 2" xfId="44102" xr:uid="{00000000-0005-0000-0000-000079130000}"/>
    <cellStyle name="Calculation 2 4 2 3 3 3" xfId="20408" xr:uid="{00000000-0005-0000-0000-00007A130000}"/>
    <cellStyle name="Calculation 2 4 2 3 3 4" xfId="36251" xr:uid="{00000000-0005-0000-0000-00007B130000}"/>
    <cellStyle name="Calculation 2 4 2 3 4" xfId="26660" xr:uid="{00000000-0005-0000-0000-00007C130000}"/>
    <cellStyle name="Calculation 2 4 2 3 4 2" xfId="42290" xr:uid="{00000000-0005-0000-0000-00007D130000}"/>
    <cellStyle name="Calculation 2 4 2 3 5" xfId="18596" xr:uid="{00000000-0005-0000-0000-00007E130000}"/>
    <cellStyle name="Calculation 2 4 2 3 6" xfId="34439" xr:uid="{00000000-0005-0000-0000-00007F130000}"/>
    <cellStyle name="Calculation 2 4 2 4" xfId="21870" xr:uid="{00000000-0005-0000-0000-000080130000}"/>
    <cellStyle name="Calculation 2 4 2 4 2" xfId="37501" xr:uid="{00000000-0005-0000-0000-000081130000}"/>
    <cellStyle name="Calculation 2 4 2 5" xfId="22189" xr:uid="{00000000-0005-0000-0000-000082130000}"/>
    <cellStyle name="Calculation 2 4 2 5 2" xfId="37820" xr:uid="{00000000-0005-0000-0000-000083130000}"/>
    <cellStyle name="Calculation 2 4 2 6" xfId="12997" xr:uid="{00000000-0005-0000-0000-000084130000}"/>
    <cellStyle name="Calculation 2 4 2 7" xfId="29971" xr:uid="{00000000-0005-0000-0000-000085130000}"/>
    <cellStyle name="Calculation 2 4 2 8" xfId="47832" xr:uid="{00000000-0005-0000-0000-000086130000}"/>
    <cellStyle name="Calculation 2 4 2 9" xfId="48386" xr:uid="{00000000-0005-0000-0000-000087130000}"/>
    <cellStyle name="Calculation 2 4 3" xfId="5219" xr:uid="{00000000-0005-0000-0000-000088130000}"/>
    <cellStyle name="Calculation 2 4 3 2" xfId="9000" xr:uid="{00000000-0005-0000-0000-000089130000}"/>
    <cellStyle name="Calculation 2 4 3 2 2" xfId="10389" xr:uid="{00000000-0005-0000-0000-00008A130000}"/>
    <cellStyle name="Calculation 2 4 3 2 2 2" xfId="7215" xr:uid="{00000000-0005-0000-0000-00008B130000}"/>
    <cellStyle name="Calculation 2 4 3 2 2 2 2" xfId="24782" xr:uid="{00000000-0005-0000-0000-00008C130000}"/>
    <cellStyle name="Calculation 2 4 3 2 2 2 2 2" xfId="40412" xr:uid="{00000000-0005-0000-0000-00008D130000}"/>
    <cellStyle name="Calculation 2 4 3 2 2 2 3" xfId="16718" xr:uid="{00000000-0005-0000-0000-00008E130000}"/>
    <cellStyle name="Calculation 2 4 3 2 2 2 4" xfId="32561" xr:uid="{00000000-0005-0000-0000-00008F130000}"/>
    <cellStyle name="Calculation 2 4 3 2 2 3" xfId="27955" xr:uid="{00000000-0005-0000-0000-000090130000}"/>
    <cellStyle name="Calculation 2 4 3 2 2 3 2" xfId="43585" xr:uid="{00000000-0005-0000-0000-000091130000}"/>
    <cellStyle name="Calculation 2 4 3 2 2 4" xfId="19891" xr:uid="{00000000-0005-0000-0000-000092130000}"/>
    <cellStyle name="Calculation 2 4 3 2 2 5" xfId="35734" xr:uid="{00000000-0005-0000-0000-000093130000}"/>
    <cellStyle name="Calculation 2 4 3 2 3" xfId="10963" xr:uid="{00000000-0005-0000-0000-000094130000}"/>
    <cellStyle name="Calculation 2 4 3 2 3 2" xfId="28529" xr:uid="{00000000-0005-0000-0000-000095130000}"/>
    <cellStyle name="Calculation 2 4 3 2 3 2 2" xfId="44159" xr:uid="{00000000-0005-0000-0000-000096130000}"/>
    <cellStyle name="Calculation 2 4 3 2 3 3" xfId="20465" xr:uid="{00000000-0005-0000-0000-000097130000}"/>
    <cellStyle name="Calculation 2 4 3 2 3 4" xfId="36308" xr:uid="{00000000-0005-0000-0000-000098130000}"/>
    <cellStyle name="Calculation 2 4 3 2 4" xfId="26566" xr:uid="{00000000-0005-0000-0000-000099130000}"/>
    <cellStyle name="Calculation 2 4 3 2 4 2" xfId="42196" xr:uid="{00000000-0005-0000-0000-00009A130000}"/>
    <cellStyle name="Calculation 2 4 3 2 5" xfId="18502" xr:uid="{00000000-0005-0000-0000-00009B130000}"/>
    <cellStyle name="Calculation 2 4 3 2 6" xfId="34345" xr:uid="{00000000-0005-0000-0000-00009C130000}"/>
    <cellStyle name="Calculation 2 4 3 3" xfId="23297" xr:uid="{00000000-0005-0000-0000-00009D130000}"/>
    <cellStyle name="Calculation 2 4 3 3 2" xfId="38928" xr:uid="{00000000-0005-0000-0000-00009E130000}"/>
    <cellStyle name="Calculation 2 4 3 4" xfId="14724" xr:uid="{00000000-0005-0000-0000-00009F130000}"/>
    <cellStyle name="Calculation 2 4 3 5" xfId="31275" xr:uid="{00000000-0005-0000-0000-0000A0130000}"/>
    <cellStyle name="Calculation 2 4 3 6" xfId="49978" xr:uid="{00000000-0005-0000-0000-0000A1130000}"/>
    <cellStyle name="Calculation 2 4 3 7" xfId="51776" xr:uid="{00000000-0005-0000-0000-0000A2130000}"/>
    <cellStyle name="Calculation 2 4 3 8" xfId="52869" xr:uid="{00000000-0005-0000-0000-0000A3130000}"/>
    <cellStyle name="Calculation 2 4 4" xfId="8781" xr:uid="{00000000-0005-0000-0000-0000A4130000}"/>
    <cellStyle name="Calculation 2 4 4 2" xfId="10170" xr:uid="{00000000-0005-0000-0000-0000A5130000}"/>
    <cellStyle name="Calculation 2 4 4 2 2" xfId="11394" xr:uid="{00000000-0005-0000-0000-0000A6130000}"/>
    <cellStyle name="Calculation 2 4 4 2 2 2" xfId="28960" xr:uid="{00000000-0005-0000-0000-0000A7130000}"/>
    <cellStyle name="Calculation 2 4 4 2 2 2 2" xfId="44590" xr:uid="{00000000-0005-0000-0000-0000A8130000}"/>
    <cellStyle name="Calculation 2 4 4 2 2 3" xfId="20896" xr:uid="{00000000-0005-0000-0000-0000A9130000}"/>
    <cellStyle name="Calculation 2 4 4 2 2 4" xfId="36739" xr:uid="{00000000-0005-0000-0000-0000AA130000}"/>
    <cellStyle name="Calculation 2 4 4 2 3" xfId="27736" xr:uid="{00000000-0005-0000-0000-0000AB130000}"/>
    <cellStyle name="Calculation 2 4 4 2 3 2" xfId="43366" xr:uid="{00000000-0005-0000-0000-0000AC130000}"/>
    <cellStyle name="Calculation 2 4 4 2 4" xfId="19672" xr:uid="{00000000-0005-0000-0000-0000AD130000}"/>
    <cellStyle name="Calculation 2 4 4 2 5" xfId="35515" xr:uid="{00000000-0005-0000-0000-0000AE130000}"/>
    <cellStyle name="Calculation 2 4 4 3" xfId="10923" xr:uid="{00000000-0005-0000-0000-0000AF130000}"/>
    <cellStyle name="Calculation 2 4 4 3 2" xfId="28489" xr:uid="{00000000-0005-0000-0000-0000B0130000}"/>
    <cellStyle name="Calculation 2 4 4 3 2 2" xfId="44119" xr:uid="{00000000-0005-0000-0000-0000B1130000}"/>
    <cellStyle name="Calculation 2 4 4 3 3" xfId="20425" xr:uid="{00000000-0005-0000-0000-0000B2130000}"/>
    <cellStyle name="Calculation 2 4 4 3 4" xfId="36268" xr:uid="{00000000-0005-0000-0000-0000B3130000}"/>
    <cellStyle name="Calculation 2 4 4 4" xfId="26347" xr:uid="{00000000-0005-0000-0000-0000B4130000}"/>
    <cellStyle name="Calculation 2 4 4 4 2" xfId="41977" xr:uid="{00000000-0005-0000-0000-0000B5130000}"/>
    <cellStyle name="Calculation 2 4 4 5" xfId="18283" xr:uid="{00000000-0005-0000-0000-0000B6130000}"/>
    <cellStyle name="Calculation 2 4 4 6" xfId="34126" xr:uid="{00000000-0005-0000-0000-0000B7130000}"/>
    <cellStyle name="Calculation 2 4 5" xfId="21422" xr:uid="{00000000-0005-0000-0000-0000B8130000}"/>
    <cellStyle name="Calculation 2 4 5 2" xfId="37053" xr:uid="{00000000-0005-0000-0000-0000B9130000}"/>
    <cellStyle name="Calculation 2 4 6" xfId="24724" xr:uid="{00000000-0005-0000-0000-0000BA130000}"/>
    <cellStyle name="Calculation 2 4 6 2" xfId="40355" xr:uid="{00000000-0005-0000-0000-0000BB130000}"/>
    <cellStyle name="Calculation 2 4 7" xfId="12344" xr:uid="{00000000-0005-0000-0000-0000BC130000}"/>
    <cellStyle name="Calculation 2 4 8" xfId="29605" xr:uid="{00000000-0005-0000-0000-0000BD130000}"/>
    <cellStyle name="Calculation 2 4 9" xfId="47944" xr:uid="{00000000-0005-0000-0000-0000BE130000}"/>
    <cellStyle name="Calculation 2 40" xfId="8858" xr:uid="{00000000-0005-0000-0000-0000BF130000}"/>
    <cellStyle name="Calculation 2 40 2" xfId="10247" xr:uid="{00000000-0005-0000-0000-0000C0130000}"/>
    <cellStyle name="Calculation 2 40 2 2" xfId="11435" xr:uid="{00000000-0005-0000-0000-0000C1130000}"/>
    <cellStyle name="Calculation 2 40 2 2 2" xfId="29001" xr:uid="{00000000-0005-0000-0000-0000C2130000}"/>
    <cellStyle name="Calculation 2 40 2 2 2 2" xfId="44631" xr:uid="{00000000-0005-0000-0000-0000C3130000}"/>
    <cellStyle name="Calculation 2 40 2 2 3" xfId="20937" xr:uid="{00000000-0005-0000-0000-0000C4130000}"/>
    <cellStyle name="Calculation 2 40 2 2 4" xfId="36780" xr:uid="{00000000-0005-0000-0000-0000C5130000}"/>
    <cellStyle name="Calculation 2 40 2 3" xfId="27813" xr:uid="{00000000-0005-0000-0000-0000C6130000}"/>
    <cellStyle name="Calculation 2 40 2 3 2" xfId="43443" xr:uid="{00000000-0005-0000-0000-0000C7130000}"/>
    <cellStyle name="Calculation 2 40 2 4" xfId="19749" xr:uid="{00000000-0005-0000-0000-0000C8130000}"/>
    <cellStyle name="Calculation 2 40 2 5" xfId="35592" xr:uid="{00000000-0005-0000-0000-0000C9130000}"/>
    <cellStyle name="Calculation 2 40 3" xfId="11422" xr:uid="{00000000-0005-0000-0000-0000CA130000}"/>
    <cellStyle name="Calculation 2 40 3 2" xfId="28988" xr:uid="{00000000-0005-0000-0000-0000CB130000}"/>
    <cellStyle name="Calculation 2 40 3 2 2" xfId="44618" xr:uid="{00000000-0005-0000-0000-0000CC130000}"/>
    <cellStyle name="Calculation 2 40 3 3" xfId="20924" xr:uid="{00000000-0005-0000-0000-0000CD130000}"/>
    <cellStyle name="Calculation 2 40 3 4" xfId="36767" xr:uid="{00000000-0005-0000-0000-0000CE130000}"/>
    <cellStyle name="Calculation 2 40 4" xfId="26424" xr:uid="{00000000-0005-0000-0000-0000CF130000}"/>
    <cellStyle name="Calculation 2 40 4 2" xfId="42054" xr:uid="{00000000-0005-0000-0000-0000D0130000}"/>
    <cellStyle name="Calculation 2 40 5" xfId="18360" xr:uid="{00000000-0005-0000-0000-0000D1130000}"/>
    <cellStyle name="Calculation 2 40 6" xfId="34203" xr:uid="{00000000-0005-0000-0000-0000D2130000}"/>
    <cellStyle name="Calculation 2 41" xfId="21736" xr:uid="{00000000-0005-0000-0000-0000D3130000}"/>
    <cellStyle name="Calculation 2 41 2" xfId="37367" xr:uid="{00000000-0005-0000-0000-0000D4130000}"/>
    <cellStyle name="Calculation 2 42" xfId="23234" xr:uid="{00000000-0005-0000-0000-0000D5130000}"/>
    <cellStyle name="Calculation 2 42 2" xfId="38865" xr:uid="{00000000-0005-0000-0000-0000D6130000}"/>
    <cellStyle name="Calculation 2 43" xfId="12714" xr:uid="{00000000-0005-0000-0000-0000D7130000}"/>
    <cellStyle name="Calculation 2 44" xfId="29899" xr:uid="{00000000-0005-0000-0000-0000D8130000}"/>
    <cellStyle name="Calculation 2 45" xfId="45199" xr:uid="{00000000-0005-0000-0000-0000D9130000}"/>
    <cellStyle name="Calculation 2 46" xfId="47360" xr:uid="{00000000-0005-0000-0000-0000DA130000}"/>
    <cellStyle name="Calculation 2 47" xfId="45617" xr:uid="{00000000-0005-0000-0000-0000DB130000}"/>
    <cellStyle name="Calculation 2 48" xfId="48979" xr:uid="{00000000-0005-0000-0000-0000DC130000}"/>
    <cellStyle name="Calculation 2 49" xfId="51582" xr:uid="{00000000-0005-0000-0000-0000DD130000}"/>
    <cellStyle name="Calculation 2 5" xfId="3149" xr:uid="{00000000-0005-0000-0000-0000DE130000}"/>
    <cellStyle name="Calculation 2 5 10" xfId="48262" xr:uid="{00000000-0005-0000-0000-0000DF130000}"/>
    <cellStyle name="Calculation 2 5 11" xfId="49035" xr:uid="{00000000-0005-0000-0000-0000E0130000}"/>
    <cellStyle name="Calculation 2 5 12" xfId="50965" xr:uid="{00000000-0005-0000-0000-0000E1130000}"/>
    <cellStyle name="Calculation 2 5 13" xfId="47767" xr:uid="{00000000-0005-0000-0000-0000E2130000}"/>
    <cellStyle name="Calculation 2 5 14" xfId="47422" xr:uid="{00000000-0005-0000-0000-0000E3130000}"/>
    <cellStyle name="Calculation 2 5 15" xfId="51668" xr:uid="{00000000-0005-0000-0000-0000E4130000}"/>
    <cellStyle name="Calculation 2 5 2" xfId="3803" xr:uid="{00000000-0005-0000-0000-0000E5130000}"/>
    <cellStyle name="Calculation 2 5 2 10" xfId="47450" xr:uid="{00000000-0005-0000-0000-0000E6130000}"/>
    <cellStyle name="Calculation 2 5 2 11" xfId="51326" xr:uid="{00000000-0005-0000-0000-0000E7130000}"/>
    <cellStyle name="Calculation 2 5 2 12" xfId="45491" xr:uid="{00000000-0005-0000-0000-0000E8130000}"/>
    <cellStyle name="Calculation 2 5 2 13" xfId="53734" xr:uid="{00000000-0005-0000-0000-0000E9130000}"/>
    <cellStyle name="Calculation 2 5 2 14" xfId="45842" xr:uid="{00000000-0005-0000-0000-0000EA130000}"/>
    <cellStyle name="Calculation 2 5 2 2" xfId="6178" xr:uid="{00000000-0005-0000-0000-0000EB130000}"/>
    <cellStyle name="Calculation 2 5 2 2 2" xfId="6804" xr:uid="{00000000-0005-0000-0000-0000EC130000}"/>
    <cellStyle name="Calculation 2 5 2 2 2 2" xfId="7974" xr:uid="{00000000-0005-0000-0000-0000ED130000}"/>
    <cellStyle name="Calculation 2 5 2 2 2 2 2" xfId="10841" xr:uid="{00000000-0005-0000-0000-0000EE130000}"/>
    <cellStyle name="Calculation 2 5 2 2 2 2 2 2" xfId="28407" xr:uid="{00000000-0005-0000-0000-0000EF130000}"/>
    <cellStyle name="Calculation 2 5 2 2 2 2 2 2 2" xfId="44037" xr:uid="{00000000-0005-0000-0000-0000F0130000}"/>
    <cellStyle name="Calculation 2 5 2 2 2 2 2 3" xfId="20343" xr:uid="{00000000-0005-0000-0000-0000F1130000}"/>
    <cellStyle name="Calculation 2 5 2 2 2 2 2 4" xfId="36186" xr:uid="{00000000-0005-0000-0000-0000F2130000}"/>
    <cellStyle name="Calculation 2 5 2 2 2 2 3" xfId="25540" xr:uid="{00000000-0005-0000-0000-0000F3130000}"/>
    <cellStyle name="Calculation 2 5 2 2 2 2 3 2" xfId="41170" xr:uid="{00000000-0005-0000-0000-0000F4130000}"/>
    <cellStyle name="Calculation 2 5 2 2 2 2 4" xfId="17476" xr:uid="{00000000-0005-0000-0000-0000F5130000}"/>
    <cellStyle name="Calculation 2 5 2 2 2 2 5" xfId="33319" xr:uid="{00000000-0005-0000-0000-0000F6130000}"/>
    <cellStyle name="Calculation 2 5 2 2 2 3" xfId="4266" xr:uid="{00000000-0005-0000-0000-0000F7130000}"/>
    <cellStyle name="Calculation 2 5 2 2 2 3 2" xfId="22477" xr:uid="{00000000-0005-0000-0000-0000F8130000}"/>
    <cellStyle name="Calculation 2 5 2 2 2 3 2 2" xfId="38108" xr:uid="{00000000-0005-0000-0000-0000F9130000}"/>
    <cellStyle name="Calculation 2 5 2 2 2 3 3" xfId="13772" xr:uid="{00000000-0005-0000-0000-0000FA130000}"/>
    <cellStyle name="Calculation 2 5 2 2 2 3 4" xfId="30517" xr:uid="{00000000-0005-0000-0000-0000FB130000}"/>
    <cellStyle name="Calculation 2 5 2 2 2 4" xfId="24467" xr:uid="{00000000-0005-0000-0000-0000FC130000}"/>
    <cellStyle name="Calculation 2 5 2 2 2 4 2" xfId="40098" xr:uid="{00000000-0005-0000-0000-0000FD130000}"/>
    <cellStyle name="Calculation 2 5 2 2 2 5" xfId="16308" xr:uid="{00000000-0005-0000-0000-0000FE130000}"/>
    <cellStyle name="Calculation 2 5 2 2 2 6" xfId="32286" xr:uid="{00000000-0005-0000-0000-0000FF130000}"/>
    <cellStyle name="Calculation 2 5 2 2 3" xfId="23993" xr:uid="{00000000-0005-0000-0000-000000140000}"/>
    <cellStyle name="Calculation 2 5 2 2 3 2" xfId="39624" xr:uid="{00000000-0005-0000-0000-000001140000}"/>
    <cellStyle name="Calculation 2 5 2 2 4" xfId="15683" xr:uid="{00000000-0005-0000-0000-000002140000}"/>
    <cellStyle name="Calculation 2 5 2 2 5" xfId="31872" xr:uid="{00000000-0005-0000-0000-000003140000}"/>
    <cellStyle name="Calculation 2 5 2 2 6" xfId="50591" xr:uid="{00000000-0005-0000-0000-000004140000}"/>
    <cellStyle name="Calculation 2 5 2 2 7" xfId="52377" xr:uid="{00000000-0005-0000-0000-000005140000}"/>
    <cellStyle name="Calculation 2 5 2 2 8" xfId="53472" xr:uid="{00000000-0005-0000-0000-000006140000}"/>
    <cellStyle name="Calculation 2 5 2 3" xfId="8271" xr:uid="{00000000-0005-0000-0000-000007140000}"/>
    <cellStyle name="Calculation 2 5 2 3 2" xfId="9660" xr:uid="{00000000-0005-0000-0000-000008140000}"/>
    <cellStyle name="Calculation 2 5 2 3 2 2" xfId="4885" xr:uid="{00000000-0005-0000-0000-000009140000}"/>
    <cellStyle name="Calculation 2 5 2 3 2 2 2" xfId="23057" xr:uid="{00000000-0005-0000-0000-00000A140000}"/>
    <cellStyle name="Calculation 2 5 2 3 2 2 2 2" xfId="38688" xr:uid="{00000000-0005-0000-0000-00000B140000}"/>
    <cellStyle name="Calculation 2 5 2 3 2 2 3" xfId="14391" xr:uid="{00000000-0005-0000-0000-00000C140000}"/>
    <cellStyle name="Calculation 2 5 2 3 2 2 4" xfId="31078" xr:uid="{00000000-0005-0000-0000-00000D140000}"/>
    <cellStyle name="Calculation 2 5 2 3 2 3" xfId="27226" xr:uid="{00000000-0005-0000-0000-00000E140000}"/>
    <cellStyle name="Calculation 2 5 2 3 2 3 2" xfId="42856" xr:uid="{00000000-0005-0000-0000-00000F140000}"/>
    <cellStyle name="Calculation 2 5 2 3 2 4" xfId="19162" xr:uid="{00000000-0005-0000-0000-000010140000}"/>
    <cellStyle name="Calculation 2 5 2 3 2 5" xfId="35005" xr:uid="{00000000-0005-0000-0000-000011140000}"/>
    <cellStyle name="Calculation 2 5 2 3 3" xfId="7603" xr:uid="{00000000-0005-0000-0000-000012140000}"/>
    <cellStyle name="Calculation 2 5 2 3 3 2" xfId="25169" xr:uid="{00000000-0005-0000-0000-000013140000}"/>
    <cellStyle name="Calculation 2 5 2 3 3 2 2" xfId="40799" xr:uid="{00000000-0005-0000-0000-000014140000}"/>
    <cellStyle name="Calculation 2 5 2 3 3 3" xfId="17105" xr:uid="{00000000-0005-0000-0000-000015140000}"/>
    <cellStyle name="Calculation 2 5 2 3 3 4" xfId="32948" xr:uid="{00000000-0005-0000-0000-000016140000}"/>
    <cellStyle name="Calculation 2 5 2 3 4" xfId="25837" xr:uid="{00000000-0005-0000-0000-000017140000}"/>
    <cellStyle name="Calculation 2 5 2 3 4 2" xfId="41467" xr:uid="{00000000-0005-0000-0000-000018140000}"/>
    <cellStyle name="Calculation 2 5 2 3 5" xfId="17773" xr:uid="{00000000-0005-0000-0000-000019140000}"/>
    <cellStyle name="Calculation 2 5 2 3 6" xfId="33616" xr:uid="{00000000-0005-0000-0000-00001A140000}"/>
    <cellStyle name="Calculation 2 5 2 4" xfId="22125" xr:uid="{00000000-0005-0000-0000-00001B140000}"/>
    <cellStyle name="Calculation 2 5 2 4 2" xfId="37756" xr:uid="{00000000-0005-0000-0000-00001C140000}"/>
    <cellStyle name="Calculation 2 5 2 5" xfId="12212" xr:uid="{00000000-0005-0000-0000-00001D140000}"/>
    <cellStyle name="Calculation 2 5 2 5 2" xfId="29475" xr:uid="{00000000-0005-0000-0000-00001E140000}"/>
    <cellStyle name="Calculation 2 5 2 6" xfId="13308" xr:uid="{00000000-0005-0000-0000-00001F140000}"/>
    <cellStyle name="Calculation 2 5 2 7" xfId="30207" xr:uid="{00000000-0005-0000-0000-000020140000}"/>
    <cellStyle name="Calculation 2 5 2 8" xfId="47209" xr:uid="{00000000-0005-0000-0000-000021140000}"/>
    <cellStyle name="Calculation 2 5 2 9" xfId="48622" xr:uid="{00000000-0005-0000-0000-000022140000}"/>
    <cellStyle name="Calculation 2 5 3" xfId="5524" xr:uid="{00000000-0005-0000-0000-000023140000}"/>
    <cellStyle name="Calculation 2 5 3 2" xfId="8105" xr:uid="{00000000-0005-0000-0000-000024140000}"/>
    <cellStyle name="Calculation 2 5 3 2 2" xfId="9494" xr:uid="{00000000-0005-0000-0000-000025140000}"/>
    <cellStyle name="Calculation 2 5 3 2 2 2" xfId="4654" xr:uid="{00000000-0005-0000-0000-000026140000}"/>
    <cellStyle name="Calculation 2 5 3 2 2 2 2" xfId="22826" xr:uid="{00000000-0005-0000-0000-000027140000}"/>
    <cellStyle name="Calculation 2 5 3 2 2 2 2 2" xfId="38457" xr:uid="{00000000-0005-0000-0000-000028140000}"/>
    <cellStyle name="Calculation 2 5 3 2 2 2 3" xfId="14160" xr:uid="{00000000-0005-0000-0000-000029140000}"/>
    <cellStyle name="Calculation 2 5 3 2 2 2 4" xfId="30847" xr:uid="{00000000-0005-0000-0000-00002A140000}"/>
    <cellStyle name="Calculation 2 5 3 2 2 3" xfId="27060" xr:uid="{00000000-0005-0000-0000-00002B140000}"/>
    <cellStyle name="Calculation 2 5 3 2 2 3 2" xfId="42690" xr:uid="{00000000-0005-0000-0000-00002C140000}"/>
    <cellStyle name="Calculation 2 5 3 2 2 4" xfId="18996" xr:uid="{00000000-0005-0000-0000-00002D140000}"/>
    <cellStyle name="Calculation 2 5 3 2 2 5" xfId="34839" xr:uid="{00000000-0005-0000-0000-00002E140000}"/>
    <cellStyle name="Calculation 2 5 3 2 3" xfId="7728" xr:uid="{00000000-0005-0000-0000-00002F140000}"/>
    <cellStyle name="Calculation 2 5 3 2 3 2" xfId="25294" xr:uid="{00000000-0005-0000-0000-000030140000}"/>
    <cellStyle name="Calculation 2 5 3 2 3 2 2" xfId="40924" xr:uid="{00000000-0005-0000-0000-000031140000}"/>
    <cellStyle name="Calculation 2 5 3 2 3 3" xfId="17230" xr:uid="{00000000-0005-0000-0000-000032140000}"/>
    <cellStyle name="Calculation 2 5 3 2 3 4" xfId="33073" xr:uid="{00000000-0005-0000-0000-000033140000}"/>
    <cellStyle name="Calculation 2 5 3 2 4" xfId="25671" xr:uid="{00000000-0005-0000-0000-000034140000}"/>
    <cellStyle name="Calculation 2 5 3 2 4 2" xfId="41301" xr:uid="{00000000-0005-0000-0000-000035140000}"/>
    <cellStyle name="Calculation 2 5 3 2 5" xfId="17607" xr:uid="{00000000-0005-0000-0000-000036140000}"/>
    <cellStyle name="Calculation 2 5 3 2 6" xfId="33450" xr:uid="{00000000-0005-0000-0000-000037140000}"/>
    <cellStyle name="Calculation 2 5 3 3" xfId="23546" xr:uid="{00000000-0005-0000-0000-000038140000}"/>
    <cellStyle name="Calculation 2 5 3 3 2" xfId="39177" xr:uid="{00000000-0005-0000-0000-000039140000}"/>
    <cellStyle name="Calculation 2 5 3 4" xfId="15029" xr:uid="{00000000-0005-0000-0000-00003A140000}"/>
    <cellStyle name="Calculation 2 5 3 5" xfId="31505" xr:uid="{00000000-0005-0000-0000-00003B140000}"/>
    <cellStyle name="Calculation 2 5 3 6" xfId="50231" xr:uid="{00000000-0005-0000-0000-00003C140000}"/>
    <cellStyle name="Calculation 2 5 3 7" xfId="52017" xr:uid="{00000000-0005-0000-0000-00003D140000}"/>
    <cellStyle name="Calculation 2 5 3 8" xfId="53112" xr:uid="{00000000-0005-0000-0000-00003E140000}"/>
    <cellStyle name="Calculation 2 5 4" xfId="8760" xr:uid="{00000000-0005-0000-0000-00003F140000}"/>
    <cellStyle name="Calculation 2 5 4 2" xfId="10149" xr:uid="{00000000-0005-0000-0000-000040140000}"/>
    <cellStyle name="Calculation 2 5 4 2 2" xfId="11558" xr:uid="{00000000-0005-0000-0000-000041140000}"/>
    <cellStyle name="Calculation 2 5 4 2 2 2" xfId="29124" xr:uid="{00000000-0005-0000-0000-000042140000}"/>
    <cellStyle name="Calculation 2 5 4 2 2 2 2" xfId="44754" xr:uid="{00000000-0005-0000-0000-000043140000}"/>
    <cellStyle name="Calculation 2 5 4 2 2 3" xfId="21060" xr:uid="{00000000-0005-0000-0000-000044140000}"/>
    <cellStyle name="Calculation 2 5 4 2 2 4" xfId="36903" xr:uid="{00000000-0005-0000-0000-000045140000}"/>
    <cellStyle name="Calculation 2 5 4 2 3" xfId="27715" xr:uid="{00000000-0005-0000-0000-000046140000}"/>
    <cellStyle name="Calculation 2 5 4 2 3 2" xfId="43345" xr:uid="{00000000-0005-0000-0000-000047140000}"/>
    <cellStyle name="Calculation 2 5 4 2 4" xfId="19651" xr:uid="{00000000-0005-0000-0000-000048140000}"/>
    <cellStyle name="Calculation 2 5 4 2 5" xfId="35494" xr:uid="{00000000-0005-0000-0000-000049140000}"/>
    <cellStyle name="Calculation 2 5 4 3" xfId="7817" xr:uid="{00000000-0005-0000-0000-00004A140000}"/>
    <cellStyle name="Calculation 2 5 4 3 2" xfId="25383" xr:uid="{00000000-0005-0000-0000-00004B140000}"/>
    <cellStyle name="Calculation 2 5 4 3 2 2" xfId="41013" xr:uid="{00000000-0005-0000-0000-00004C140000}"/>
    <cellStyle name="Calculation 2 5 4 3 3" xfId="17319" xr:uid="{00000000-0005-0000-0000-00004D140000}"/>
    <cellStyle name="Calculation 2 5 4 3 4" xfId="33162" xr:uid="{00000000-0005-0000-0000-00004E140000}"/>
    <cellStyle name="Calculation 2 5 4 4" xfId="26326" xr:uid="{00000000-0005-0000-0000-00004F140000}"/>
    <cellStyle name="Calculation 2 5 4 4 2" xfId="41956" xr:uid="{00000000-0005-0000-0000-000050140000}"/>
    <cellStyle name="Calculation 2 5 4 5" xfId="18262" xr:uid="{00000000-0005-0000-0000-000051140000}"/>
    <cellStyle name="Calculation 2 5 4 6" xfId="34105" xr:uid="{00000000-0005-0000-0000-000052140000}"/>
    <cellStyle name="Calculation 2 5 5" xfId="21678" xr:uid="{00000000-0005-0000-0000-000053140000}"/>
    <cellStyle name="Calculation 2 5 5 2" xfId="37309" xr:uid="{00000000-0005-0000-0000-000054140000}"/>
    <cellStyle name="Calculation 2 5 6" xfId="29302" xr:uid="{00000000-0005-0000-0000-000055140000}"/>
    <cellStyle name="Calculation 2 5 6 2" xfId="44932" xr:uid="{00000000-0005-0000-0000-000056140000}"/>
    <cellStyle name="Calculation 2 5 7" xfId="12655" xr:uid="{00000000-0005-0000-0000-000057140000}"/>
    <cellStyle name="Calculation 2 5 8" xfId="29841" xr:uid="{00000000-0005-0000-0000-000058140000}"/>
    <cellStyle name="Calculation 2 5 9" xfId="47291" xr:uid="{00000000-0005-0000-0000-000059140000}"/>
    <cellStyle name="Calculation 2 50" xfId="49094" xr:uid="{00000000-0005-0000-0000-00005A140000}"/>
    <cellStyle name="Calculation 2 51" xfId="51504" xr:uid="{00000000-0005-0000-0000-00005B140000}"/>
    <cellStyle name="Calculation 2 6" xfId="2876" xr:uid="{00000000-0005-0000-0000-00005C140000}"/>
    <cellStyle name="Calculation 2 6 10" xfId="48062" xr:uid="{00000000-0005-0000-0000-00005D140000}"/>
    <cellStyle name="Calculation 2 6 11" xfId="45451" xr:uid="{00000000-0005-0000-0000-00005E140000}"/>
    <cellStyle name="Calculation 2 6 12" xfId="50765" xr:uid="{00000000-0005-0000-0000-00005F140000}"/>
    <cellStyle name="Calculation 2 6 13" xfId="46048" xr:uid="{00000000-0005-0000-0000-000060140000}"/>
    <cellStyle name="Calculation 2 6 14" xfId="51654" xr:uid="{00000000-0005-0000-0000-000061140000}"/>
    <cellStyle name="Calculation 2 6 15" xfId="47072" xr:uid="{00000000-0005-0000-0000-000062140000}"/>
    <cellStyle name="Calculation 2 6 2" xfId="3530" xr:uid="{00000000-0005-0000-0000-000063140000}"/>
    <cellStyle name="Calculation 2 6 2 10" xfId="47344" xr:uid="{00000000-0005-0000-0000-000064140000}"/>
    <cellStyle name="Calculation 2 6 2 11" xfId="51128" xr:uid="{00000000-0005-0000-0000-000065140000}"/>
    <cellStyle name="Calculation 2 6 2 12" xfId="45484" xr:uid="{00000000-0005-0000-0000-000066140000}"/>
    <cellStyle name="Calculation 2 6 2 13" xfId="51462" xr:uid="{00000000-0005-0000-0000-000067140000}"/>
    <cellStyle name="Calculation 2 6 2 14" xfId="48797" xr:uid="{00000000-0005-0000-0000-000068140000}"/>
    <cellStyle name="Calculation 2 6 2 2" xfId="5905" xr:uid="{00000000-0005-0000-0000-000069140000}"/>
    <cellStyle name="Calculation 2 6 2 2 2" xfId="8732" xr:uid="{00000000-0005-0000-0000-00006A140000}"/>
    <cellStyle name="Calculation 2 6 2 2 2 2" xfId="10121" xr:uid="{00000000-0005-0000-0000-00006B140000}"/>
    <cellStyle name="Calculation 2 6 2 2 2 2 2" xfId="11111" xr:uid="{00000000-0005-0000-0000-00006C140000}"/>
    <cellStyle name="Calculation 2 6 2 2 2 2 2 2" xfId="28677" xr:uid="{00000000-0005-0000-0000-00006D140000}"/>
    <cellStyle name="Calculation 2 6 2 2 2 2 2 2 2" xfId="44307" xr:uid="{00000000-0005-0000-0000-00006E140000}"/>
    <cellStyle name="Calculation 2 6 2 2 2 2 2 3" xfId="20613" xr:uid="{00000000-0005-0000-0000-00006F140000}"/>
    <cellStyle name="Calculation 2 6 2 2 2 2 2 4" xfId="36456" xr:uid="{00000000-0005-0000-0000-000070140000}"/>
    <cellStyle name="Calculation 2 6 2 2 2 2 3" xfId="27687" xr:uid="{00000000-0005-0000-0000-000071140000}"/>
    <cellStyle name="Calculation 2 6 2 2 2 2 3 2" xfId="43317" xr:uid="{00000000-0005-0000-0000-000072140000}"/>
    <cellStyle name="Calculation 2 6 2 2 2 2 4" xfId="19623" xr:uid="{00000000-0005-0000-0000-000073140000}"/>
    <cellStyle name="Calculation 2 6 2 2 2 2 5" xfId="35466" xr:uid="{00000000-0005-0000-0000-000074140000}"/>
    <cellStyle name="Calculation 2 6 2 2 2 3" xfId="4917" xr:uid="{00000000-0005-0000-0000-000075140000}"/>
    <cellStyle name="Calculation 2 6 2 2 2 3 2" xfId="23089" xr:uid="{00000000-0005-0000-0000-000076140000}"/>
    <cellStyle name="Calculation 2 6 2 2 2 3 2 2" xfId="38720" xr:uid="{00000000-0005-0000-0000-000077140000}"/>
    <cellStyle name="Calculation 2 6 2 2 2 3 3" xfId="14423" xr:uid="{00000000-0005-0000-0000-000078140000}"/>
    <cellStyle name="Calculation 2 6 2 2 2 3 4" xfId="31110" xr:uid="{00000000-0005-0000-0000-000079140000}"/>
    <cellStyle name="Calculation 2 6 2 2 2 4" xfId="26298" xr:uid="{00000000-0005-0000-0000-00007A140000}"/>
    <cellStyle name="Calculation 2 6 2 2 2 4 2" xfId="41928" xr:uid="{00000000-0005-0000-0000-00007B140000}"/>
    <cellStyle name="Calculation 2 6 2 2 2 5" xfId="18234" xr:uid="{00000000-0005-0000-0000-00007C140000}"/>
    <cellStyle name="Calculation 2 6 2 2 2 6" xfId="34077" xr:uid="{00000000-0005-0000-0000-00007D140000}"/>
    <cellStyle name="Calculation 2 6 2 2 3" xfId="23776" xr:uid="{00000000-0005-0000-0000-00007E140000}"/>
    <cellStyle name="Calculation 2 6 2 2 3 2" xfId="39407" xr:uid="{00000000-0005-0000-0000-00007F140000}"/>
    <cellStyle name="Calculation 2 6 2 2 4" xfId="15410" xr:uid="{00000000-0005-0000-0000-000080140000}"/>
    <cellStyle name="Calculation 2 6 2 2 5" xfId="31674" xr:uid="{00000000-0005-0000-0000-000081140000}"/>
    <cellStyle name="Calculation 2 6 2 2 6" xfId="50393" xr:uid="{00000000-0005-0000-0000-000082140000}"/>
    <cellStyle name="Calculation 2 6 2 2 7" xfId="52179" xr:uid="{00000000-0005-0000-0000-000083140000}"/>
    <cellStyle name="Calculation 2 6 2 2 8" xfId="53274" xr:uid="{00000000-0005-0000-0000-000084140000}"/>
    <cellStyle name="Calculation 2 6 2 3" xfId="8194" xr:uid="{00000000-0005-0000-0000-000085140000}"/>
    <cellStyle name="Calculation 2 6 2 3 2" xfId="9583" xr:uid="{00000000-0005-0000-0000-000086140000}"/>
    <cellStyle name="Calculation 2 6 2 3 2 2" xfId="9336" xr:uid="{00000000-0005-0000-0000-000087140000}"/>
    <cellStyle name="Calculation 2 6 2 3 2 2 2" xfId="26902" xr:uid="{00000000-0005-0000-0000-000088140000}"/>
    <cellStyle name="Calculation 2 6 2 3 2 2 2 2" xfId="42532" xr:uid="{00000000-0005-0000-0000-000089140000}"/>
    <cellStyle name="Calculation 2 6 2 3 2 2 3" xfId="18838" xr:uid="{00000000-0005-0000-0000-00008A140000}"/>
    <cellStyle name="Calculation 2 6 2 3 2 2 4" xfId="34681" xr:uid="{00000000-0005-0000-0000-00008B140000}"/>
    <cellStyle name="Calculation 2 6 2 3 2 3" xfId="27149" xr:uid="{00000000-0005-0000-0000-00008C140000}"/>
    <cellStyle name="Calculation 2 6 2 3 2 3 2" xfId="42779" xr:uid="{00000000-0005-0000-0000-00008D140000}"/>
    <cellStyle name="Calculation 2 6 2 3 2 4" xfId="19085" xr:uid="{00000000-0005-0000-0000-00008E140000}"/>
    <cellStyle name="Calculation 2 6 2 3 2 5" xfId="34928" xr:uid="{00000000-0005-0000-0000-00008F140000}"/>
    <cellStyle name="Calculation 2 6 2 3 3" xfId="7804" xr:uid="{00000000-0005-0000-0000-000090140000}"/>
    <cellStyle name="Calculation 2 6 2 3 3 2" xfId="25370" xr:uid="{00000000-0005-0000-0000-000091140000}"/>
    <cellStyle name="Calculation 2 6 2 3 3 2 2" xfId="41000" xr:uid="{00000000-0005-0000-0000-000092140000}"/>
    <cellStyle name="Calculation 2 6 2 3 3 3" xfId="17306" xr:uid="{00000000-0005-0000-0000-000093140000}"/>
    <cellStyle name="Calculation 2 6 2 3 3 4" xfId="33149" xr:uid="{00000000-0005-0000-0000-000094140000}"/>
    <cellStyle name="Calculation 2 6 2 3 4" xfId="25760" xr:uid="{00000000-0005-0000-0000-000095140000}"/>
    <cellStyle name="Calculation 2 6 2 3 4 2" xfId="41390" xr:uid="{00000000-0005-0000-0000-000096140000}"/>
    <cellStyle name="Calculation 2 6 2 3 5" xfId="17696" xr:uid="{00000000-0005-0000-0000-000097140000}"/>
    <cellStyle name="Calculation 2 6 2 3 6" xfId="33539" xr:uid="{00000000-0005-0000-0000-000098140000}"/>
    <cellStyle name="Calculation 2 6 2 4" xfId="21908" xr:uid="{00000000-0005-0000-0000-000099140000}"/>
    <cellStyle name="Calculation 2 6 2 4 2" xfId="37539" xr:uid="{00000000-0005-0000-0000-00009A140000}"/>
    <cellStyle name="Calculation 2 6 2 5" xfId="23696" xr:uid="{00000000-0005-0000-0000-00009B140000}"/>
    <cellStyle name="Calculation 2 6 2 5 2" xfId="39327" xr:uid="{00000000-0005-0000-0000-00009C140000}"/>
    <cellStyle name="Calculation 2 6 2 6" xfId="13035" xr:uid="{00000000-0005-0000-0000-00009D140000}"/>
    <cellStyle name="Calculation 2 6 2 7" xfId="30009" xr:uid="{00000000-0005-0000-0000-00009E140000}"/>
    <cellStyle name="Calculation 2 6 2 8" xfId="47644" xr:uid="{00000000-0005-0000-0000-00009F140000}"/>
    <cellStyle name="Calculation 2 6 2 9" xfId="48424" xr:uid="{00000000-0005-0000-0000-0000A0140000}"/>
    <cellStyle name="Calculation 2 6 3" xfId="5256" xr:uid="{00000000-0005-0000-0000-0000A1140000}"/>
    <cellStyle name="Calculation 2 6 3 2" xfId="9120" xr:uid="{00000000-0005-0000-0000-0000A2140000}"/>
    <cellStyle name="Calculation 2 6 3 2 2" xfId="10509" xr:uid="{00000000-0005-0000-0000-0000A3140000}"/>
    <cellStyle name="Calculation 2 6 3 2 2 2" xfId="7490" xr:uid="{00000000-0005-0000-0000-0000A4140000}"/>
    <cellStyle name="Calculation 2 6 3 2 2 2 2" xfId="25056" xr:uid="{00000000-0005-0000-0000-0000A5140000}"/>
    <cellStyle name="Calculation 2 6 3 2 2 2 2 2" xfId="40686" xr:uid="{00000000-0005-0000-0000-0000A6140000}"/>
    <cellStyle name="Calculation 2 6 3 2 2 2 3" xfId="16992" xr:uid="{00000000-0005-0000-0000-0000A7140000}"/>
    <cellStyle name="Calculation 2 6 3 2 2 2 4" xfId="32835" xr:uid="{00000000-0005-0000-0000-0000A8140000}"/>
    <cellStyle name="Calculation 2 6 3 2 2 3" xfId="28075" xr:uid="{00000000-0005-0000-0000-0000A9140000}"/>
    <cellStyle name="Calculation 2 6 3 2 2 3 2" xfId="43705" xr:uid="{00000000-0005-0000-0000-0000AA140000}"/>
    <cellStyle name="Calculation 2 6 3 2 2 4" xfId="20011" xr:uid="{00000000-0005-0000-0000-0000AB140000}"/>
    <cellStyle name="Calculation 2 6 3 2 2 5" xfId="35854" xr:uid="{00000000-0005-0000-0000-0000AC140000}"/>
    <cellStyle name="Calculation 2 6 3 2 3" xfId="10629" xr:uid="{00000000-0005-0000-0000-0000AD140000}"/>
    <cellStyle name="Calculation 2 6 3 2 3 2" xfId="28195" xr:uid="{00000000-0005-0000-0000-0000AE140000}"/>
    <cellStyle name="Calculation 2 6 3 2 3 2 2" xfId="43825" xr:uid="{00000000-0005-0000-0000-0000AF140000}"/>
    <cellStyle name="Calculation 2 6 3 2 3 3" xfId="20131" xr:uid="{00000000-0005-0000-0000-0000B0140000}"/>
    <cellStyle name="Calculation 2 6 3 2 3 4" xfId="35974" xr:uid="{00000000-0005-0000-0000-0000B1140000}"/>
    <cellStyle name="Calculation 2 6 3 2 4" xfId="26686" xr:uid="{00000000-0005-0000-0000-0000B2140000}"/>
    <cellStyle name="Calculation 2 6 3 2 4 2" xfId="42316" xr:uid="{00000000-0005-0000-0000-0000B3140000}"/>
    <cellStyle name="Calculation 2 6 3 2 5" xfId="18622" xr:uid="{00000000-0005-0000-0000-0000B4140000}"/>
    <cellStyle name="Calculation 2 6 3 2 6" xfId="34465" xr:uid="{00000000-0005-0000-0000-0000B5140000}"/>
    <cellStyle name="Calculation 2 6 3 3" xfId="23334" xr:uid="{00000000-0005-0000-0000-0000B6140000}"/>
    <cellStyle name="Calculation 2 6 3 3 2" xfId="38965" xr:uid="{00000000-0005-0000-0000-0000B7140000}"/>
    <cellStyle name="Calculation 2 6 3 4" xfId="14761" xr:uid="{00000000-0005-0000-0000-0000B8140000}"/>
    <cellStyle name="Calculation 2 6 3 5" xfId="31312" xr:uid="{00000000-0005-0000-0000-0000B9140000}"/>
    <cellStyle name="Calculation 2 6 3 6" xfId="50016" xr:uid="{00000000-0005-0000-0000-0000BA140000}"/>
    <cellStyle name="Calculation 2 6 3 7" xfId="51814" xr:uid="{00000000-0005-0000-0000-0000BB140000}"/>
    <cellStyle name="Calculation 2 6 3 8" xfId="52907" xr:uid="{00000000-0005-0000-0000-0000BC140000}"/>
    <cellStyle name="Calculation 2 6 4" xfId="8552" xr:uid="{00000000-0005-0000-0000-0000BD140000}"/>
    <cellStyle name="Calculation 2 6 4 2" xfId="9941" xr:uid="{00000000-0005-0000-0000-0000BE140000}"/>
    <cellStyle name="Calculation 2 6 4 2 2" xfId="11012" xr:uid="{00000000-0005-0000-0000-0000BF140000}"/>
    <cellStyle name="Calculation 2 6 4 2 2 2" xfId="28578" xr:uid="{00000000-0005-0000-0000-0000C0140000}"/>
    <cellStyle name="Calculation 2 6 4 2 2 2 2" xfId="44208" xr:uid="{00000000-0005-0000-0000-0000C1140000}"/>
    <cellStyle name="Calculation 2 6 4 2 2 3" xfId="20514" xr:uid="{00000000-0005-0000-0000-0000C2140000}"/>
    <cellStyle name="Calculation 2 6 4 2 2 4" xfId="36357" xr:uid="{00000000-0005-0000-0000-0000C3140000}"/>
    <cellStyle name="Calculation 2 6 4 2 3" xfId="27507" xr:uid="{00000000-0005-0000-0000-0000C4140000}"/>
    <cellStyle name="Calculation 2 6 4 2 3 2" xfId="43137" xr:uid="{00000000-0005-0000-0000-0000C5140000}"/>
    <cellStyle name="Calculation 2 6 4 2 4" xfId="19443" xr:uid="{00000000-0005-0000-0000-0000C6140000}"/>
    <cellStyle name="Calculation 2 6 4 2 5" xfId="35286" xr:uid="{00000000-0005-0000-0000-0000C7140000}"/>
    <cellStyle name="Calculation 2 6 4 3" xfId="4737" xr:uid="{00000000-0005-0000-0000-0000C8140000}"/>
    <cellStyle name="Calculation 2 6 4 3 2" xfId="22909" xr:uid="{00000000-0005-0000-0000-0000C9140000}"/>
    <cellStyle name="Calculation 2 6 4 3 2 2" xfId="38540" xr:uid="{00000000-0005-0000-0000-0000CA140000}"/>
    <cellStyle name="Calculation 2 6 4 3 3" xfId="14243" xr:uid="{00000000-0005-0000-0000-0000CB140000}"/>
    <cellStyle name="Calculation 2 6 4 3 4" xfId="30930" xr:uid="{00000000-0005-0000-0000-0000CC140000}"/>
    <cellStyle name="Calculation 2 6 4 4" xfId="26118" xr:uid="{00000000-0005-0000-0000-0000CD140000}"/>
    <cellStyle name="Calculation 2 6 4 4 2" xfId="41748" xr:uid="{00000000-0005-0000-0000-0000CE140000}"/>
    <cellStyle name="Calculation 2 6 4 5" xfId="18054" xr:uid="{00000000-0005-0000-0000-0000CF140000}"/>
    <cellStyle name="Calculation 2 6 4 6" xfId="33897" xr:uid="{00000000-0005-0000-0000-0000D0140000}"/>
    <cellStyle name="Calculation 2 6 5" xfId="21460" xr:uid="{00000000-0005-0000-0000-0000D1140000}"/>
    <cellStyle name="Calculation 2 6 5 2" xfId="37091" xr:uid="{00000000-0005-0000-0000-0000D2140000}"/>
    <cellStyle name="Calculation 2 6 6" xfId="23863" xr:uid="{00000000-0005-0000-0000-0000D3140000}"/>
    <cellStyle name="Calculation 2 6 6 2" xfId="39494" xr:uid="{00000000-0005-0000-0000-0000D4140000}"/>
    <cellStyle name="Calculation 2 6 7" xfId="12382" xr:uid="{00000000-0005-0000-0000-0000D5140000}"/>
    <cellStyle name="Calculation 2 6 8" xfId="29643" xr:uid="{00000000-0005-0000-0000-0000D6140000}"/>
    <cellStyle name="Calculation 2 6 9" xfId="47696" xr:uid="{00000000-0005-0000-0000-0000D7140000}"/>
    <cellStyle name="Calculation 2 7" xfId="3118" xr:uid="{00000000-0005-0000-0000-0000D8140000}"/>
    <cellStyle name="Calculation 2 7 10" xfId="48231" xr:uid="{00000000-0005-0000-0000-0000D9140000}"/>
    <cellStyle name="Calculation 2 7 11" xfId="49136" xr:uid="{00000000-0005-0000-0000-0000DA140000}"/>
    <cellStyle name="Calculation 2 7 12" xfId="50934" xr:uid="{00000000-0005-0000-0000-0000DB140000}"/>
    <cellStyle name="Calculation 2 7 13" xfId="49490" xr:uid="{00000000-0005-0000-0000-0000DC140000}"/>
    <cellStyle name="Calculation 2 7 14" xfId="53683" xr:uid="{00000000-0005-0000-0000-0000DD140000}"/>
    <cellStyle name="Calculation 2 7 15" xfId="51647" xr:uid="{00000000-0005-0000-0000-0000DE140000}"/>
    <cellStyle name="Calculation 2 7 2" xfId="3772" xr:uid="{00000000-0005-0000-0000-0000DF140000}"/>
    <cellStyle name="Calculation 2 7 2 10" xfId="47879" xr:uid="{00000000-0005-0000-0000-0000E0140000}"/>
    <cellStyle name="Calculation 2 7 2 11" xfId="51295" xr:uid="{00000000-0005-0000-0000-0000E1140000}"/>
    <cellStyle name="Calculation 2 7 2 12" xfId="47464" xr:uid="{00000000-0005-0000-0000-0000E2140000}"/>
    <cellStyle name="Calculation 2 7 2 13" xfId="45265" xr:uid="{00000000-0005-0000-0000-0000E3140000}"/>
    <cellStyle name="Calculation 2 7 2 14" xfId="53803" xr:uid="{00000000-0005-0000-0000-0000E4140000}"/>
    <cellStyle name="Calculation 2 7 2 2" xfId="6147" xr:uid="{00000000-0005-0000-0000-0000E5140000}"/>
    <cellStyle name="Calculation 2 7 2 2 2" xfId="6531" xr:uid="{00000000-0005-0000-0000-0000E6140000}"/>
    <cellStyle name="Calculation 2 7 2 2 2 2" xfId="4482" xr:uid="{00000000-0005-0000-0000-0000E7140000}"/>
    <cellStyle name="Calculation 2 7 2 2 2 2 2" xfId="11618" xr:uid="{00000000-0005-0000-0000-0000E8140000}"/>
    <cellStyle name="Calculation 2 7 2 2 2 2 2 2" xfId="29184" xr:uid="{00000000-0005-0000-0000-0000E9140000}"/>
    <cellStyle name="Calculation 2 7 2 2 2 2 2 2 2" xfId="44814" xr:uid="{00000000-0005-0000-0000-0000EA140000}"/>
    <cellStyle name="Calculation 2 7 2 2 2 2 2 3" xfId="21120" xr:uid="{00000000-0005-0000-0000-0000EB140000}"/>
    <cellStyle name="Calculation 2 7 2 2 2 2 2 4" xfId="36963" xr:uid="{00000000-0005-0000-0000-0000EC140000}"/>
    <cellStyle name="Calculation 2 7 2 2 2 2 3" xfId="22654" xr:uid="{00000000-0005-0000-0000-0000ED140000}"/>
    <cellStyle name="Calculation 2 7 2 2 2 2 3 2" xfId="38285" xr:uid="{00000000-0005-0000-0000-0000EE140000}"/>
    <cellStyle name="Calculation 2 7 2 2 2 2 4" xfId="13988" xr:uid="{00000000-0005-0000-0000-0000EF140000}"/>
    <cellStyle name="Calculation 2 7 2 2 2 2 5" xfId="30675" xr:uid="{00000000-0005-0000-0000-0000F0140000}"/>
    <cellStyle name="Calculation 2 7 2 2 2 3" xfId="11592" xr:uid="{00000000-0005-0000-0000-0000F1140000}"/>
    <cellStyle name="Calculation 2 7 2 2 2 3 2" xfId="29158" xr:uid="{00000000-0005-0000-0000-0000F2140000}"/>
    <cellStyle name="Calculation 2 7 2 2 2 3 2 2" xfId="44788" xr:uid="{00000000-0005-0000-0000-0000F3140000}"/>
    <cellStyle name="Calculation 2 7 2 2 2 3 3" xfId="21094" xr:uid="{00000000-0005-0000-0000-0000F4140000}"/>
    <cellStyle name="Calculation 2 7 2 2 2 3 4" xfId="36937" xr:uid="{00000000-0005-0000-0000-0000F5140000}"/>
    <cellStyle name="Calculation 2 7 2 2 2 4" xfId="24232" xr:uid="{00000000-0005-0000-0000-0000F6140000}"/>
    <cellStyle name="Calculation 2 7 2 2 2 4 2" xfId="39863" xr:uid="{00000000-0005-0000-0000-0000F7140000}"/>
    <cellStyle name="Calculation 2 7 2 2 2 5" xfId="16035" xr:uid="{00000000-0005-0000-0000-0000F8140000}"/>
    <cellStyle name="Calculation 2 7 2 2 2 6" xfId="32071" xr:uid="{00000000-0005-0000-0000-0000F9140000}"/>
    <cellStyle name="Calculation 2 7 2 2 3" xfId="23962" xr:uid="{00000000-0005-0000-0000-0000FA140000}"/>
    <cellStyle name="Calculation 2 7 2 2 3 2" xfId="39593" xr:uid="{00000000-0005-0000-0000-0000FB140000}"/>
    <cellStyle name="Calculation 2 7 2 2 4" xfId="15652" xr:uid="{00000000-0005-0000-0000-0000FC140000}"/>
    <cellStyle name="Calculation 2 7 2 2 5" xfId="31841" xr:uid="{00000000-0005-0000-0000-0000FD140000}"/>
    <cellStyle name="Calculation 2 7 2 2 6" xfId="50560" xr:uid="{00000000-0005-0000-0000-0000FE140000}"/>
    <cellStyle name="Calculation 2 7 2 2 7" xfId="52346" xr:uid="{00000000-0005-0000-0000-0000FF140000}"/>
    <cellStyle name="Calculation 2 7 2 2 8" xfId="53441" xr:uid="{00000000-0005-0000-0000-000000150000}"/>
    <cellStyle name="Calculation 2 7 2 3" xfId="8741" xr:uid="{00000000-0005-0000-0000-000001150000}"/>
    <cellStyle name="Calculation 2 7 2 3 2" xfId="10130" xr:uid="{00000000-0005-0000-0000-000002150000}"/>
    <cellStyle name="Calculation 2 7 2 3 2 2" xfId="7598" xr:uid="{00000000-0005-0000-0000-000003150000}"/>
    <cellStyle name="Calculation 2 7 2 3 2 2 2" xfId="25164" xr:uid="{00000000-0005-0000-0000-000004150000}"/>
    <cellStyle name="Calculation 2 7 2 3 2 2 2 2" xfId="40794" xr:uid="{00000000-0005-0000-0000-000005150000}"/>
    <cellStyle name="Calculation 2 7 2 3 2 2 3" xfId="17100" xr:uid="{00000000-0005-0000-0000-000006150000}"/>
    <cellStyle name="Calculation 2 7 2 3 2 2 4" xfId="32943" xr:uid="{00000000-0005-0000-0000-000007150000}"/>
    <cellStyle name="Calculation 2 7 2 3 2 3" xfId="27696" xr:uid="{00000000-0005-0000-0000-000008150000}"/>
    <cellStyle name="Calculation 2 7 2 3 2 3 2" xfId="43326" xr:uid="{00000000-0005-0000-0000-000009150000}"/>
    <cellStyle name="Calculation 2 7 2 3 2 4" xfId="19632" xr:uid="{00000000-0005-0000-0000-00000A150000}"/>
    <cellStyle name="Calculation 2 7 2 3 2 5" xfId="35475" xr:uid="{00000000-0005-0000-0000-00000B150000}"/>
    <cellStyle name="Calculation 2 7 2 3 3" xfId="7858" xr:uid="{00000000-0005-0000-0000-00000C150000}"/>
    <cellStyle name="Calculation 2 7 2 3 3 2" xfId="25424" xr:uid="{00000000-0005-0000-0000-00000D150000}"/>
    <cellStyle name="Calculation 2 7 2 3 3 2 2" xfId="41054" xr:uid="{00000000-0005-0000-0000-00000E150000}"/>
    <cellStyle name="Calculation 2 7 2 3 3 3" xfId="17360" xr:uid="{00000000-0005-0000-0000-00000F150000}"/>
    <cellStyle name="Calculation 2 7 2 3 3 4" xfId="33203" xr:uid="{00000000-0005-0000-0000-000010150000}"/>
    <cellStyle name="Calculation 2 7 2 3 4" xfId="26307" xr:uid="{00000000-0005-0000-0000-000011150000}"/>
    <cellStyle name="Calculation 2 7 2 3 4 2" xfId="41937" xr:uid="{00000000-0005-0000-0000-000012150000}"/>
    <cellStyle name="Calculation 2 7 2 3 5" xfId="18243" xr:uid="{00000000-0005-0000-0000-000013150000}"/>
    <cellStyle name="Calculation 2 7 2 3 6" xfId="34086" xr:uid="{00000000-0005-0000-0000-000014150000}"/>
    <cellStyle name="Calculation 2 7 2 4" xfId="22094" xr:uid="{00000000-0005-0000-0000-000015150000}"/>
    <cellStyle name="Calculation 2 7 2 4 2" xfId="37725" xr:uid="{00000000-0005-0000-0000-000016150000}"/>
    <cellStyle name="Calculation 2 7 2 5" xfId="12184" xr:uid="{00000000-0005-0000-0000-000017150000}"/>
    <cellStyle name="Calculation 2 7 2 5 2" xfId="29447" xr:uid="{00000000-0005-0000-0000-000018150000}"/>
    <cellStyle name="Calculation 2 7 2 6" xfId="13277" xr:uid="{00000000-0005-0000-0000-000019150000}"/>
    <cellStyle name="Calculation 2 7 2 7" xfId="30176" xr:uid="{00000000-0005-0000-0000-00001A150000}"/>
    <cellStyle name="Calculation 2 7 2 8" xfId="46438" xr:uid="{00000000-0005-0000-0000-00001B150000}"/>
    <cellStyle name="Calculation 2 7 2 9" xfId="48591" xr:uid="{00000000-0005-0000-0000-00001C150000}"/>
    <cellStyle name="Calculation 2 7 3" xfId="5497" xr:uid="{00000000-0005-0000-0000-00001D150000}"/>
    <cellStyle name="Calculation 2 7 3 2" xfId="8883" xr:uid="{00000000-0005-0000-0000-00001E150000}"/>
    <cellStyle name="Calculation 2 7 3 2 2" xfId="10272" xr:uid="{00000000-0005-0000-0000-00001F150000}"/>
    <cellStyle name="Calculation 2 7 3 2 2 2" xfId="7655" xr:uid="{00000000-0005-0000-0000-000020150000}"/>
    <cellStyle name="Calculation 2 7 3 2 2 2 2" xfId="25221" xr:uid="{00000000-0005-0000-0000-000021150000}"/>
    <cellStyle name="Calculation 2 7 3 2 2 2 2 2" xfId="40851" xr:uid="{00000000-0005-0000-0000-000022150000}"/>
    <cellStyle name="Calculation 2 7 3 2 2 2 3" xfId="17157" xr:uid="{00000000-0005-0000-0000-000023150000}"/>
    <cellStyle name="Calculation 2 7 3 2 2 2 4" xfId="33000" xr:uid="{00000000-0005-0000-0000-000024150000}"/>
    <cellStyle name="Calculation 2 7 3 2 2 3" xfId="27838" xr:uid="{00000000-0005-0000-0000-000025150000}"/>
    <cellStyle name="Calculation 2 7 3 2 2 3 2" xfId="43468" xr:uid="{00000000-0005-0000-0000-000026150000}"/>
    <cellStyle name="Calculation 2 7 3 2 2 4" xfId="19774" xr:uid="{00000000-0005-0000-0000-000027150000}"/>
    <cellStyle name="Calculation 2 7 3 2 2 5" xfId="35617" xr:uid="{00000000-0005-0000-0000-000028150000}"/>
    <cellStyle name="Calculation 2 7 3 2 3" xfId="4871" xr:uid="{00000000-0005-0000-0000-000029150000}"/>
    <cellStyle name="Calculation 2 7 3 2 3 2" xfId="23043" xr:uid="{00000000-0005-0000-0000-00002A150000}"/>
    <cellStyle name="Calculation 2 7 3 2 3 2 2" xfId="38674" xr:uid="{00000000-0005-0000-0000-00002B150000}"/>
    <cellStyle name="Calculation 2 7 3 2 3 3" xfId="14377" xr:uid="{00000000-0005-0000-0000-00002C150000}"/>
    <cellStyle name="Calculation 2 7 3 2 3 4" xfId="31064" xr:uid="{00000000-0005-0000-0000-00002D150000}"/>
    <cellStyle name="Calculation 2 7 3 2 4" xfId="26449" xr:uid="{00000000-0005-0000-0000-00002E150000}"/>
    <cellStyle name="Calculation 2 7 3 2 4 2" xfId="42079" xr:uid="{00000000-0005-0000-0000-00002F150000}"/>
    <cellStyle name="Calculation 2 7 3 2 5" xfId="18385" xr:uid="{00000000-0005-0000-0000-000030150000}"/>
    <cellStyle name="Calculation 2 7 3 2 6" xfId="34228" xr:uid="{00000000-0005-0000-0000-000031150000}"/>
    <cellStyle name="Calculation 2 7 3 3" xfId="23519" xr:uid="{00000000-0005-0000-0000-000032150000}"/>
    <cellStyle name="Calculation 2 7 3 3 2" xfId="39150" xr:uid="{00000000-0005-0000-0000-000033150000}"/>
    <cellStyle name="Calculation 2 7 3 4" xfId="15002" xr:uid="{00000000-0005-0000-0000-000034150000}"/>
    <cellStyle name="Calculation 2 7 3 5" xfId="31478" xr:uid="{00000000-0005-0000-0000-000035150000}"/>
    <cellStyle name="Calculation 2 7 3 6" xfId="50200" xr:uid="{00000000-0005-0000-0000-000036150000}"/>
    <cellStyle name="Calculation 2 7 3 7" xfId="51986" xr:uid="{00000000-0005-0000-0000-000037150000}"/>
    <cellStyle name="Calculation 2 7 3 8" xfId="53081" xr:uid="{00000000-0005-0000-0000-000038150000}"/>
    <cellStyle name="Calculation 2 7 4" xfId="8365" xr:uid="{00000000-0005-0000-0000-000039150000}"/>
    <cellStyle name="Calculation 2 7 4 2" xfId="9754" xr:uid="{00000000-0005-0000-0000-00003A150000}"/>
    <cellStyle name="Calculation 2 7 4 2 2" xfId="7821" xr:uid="{00000000-0005-0000-0000-00003B150000}"/>
    <cellStyle name="Calculation 2 7 4 2 2 2" xfId="25387" xr:uid="{00000000-0005-0000-0000-00003C150000}"/>
    <cellStyle name="Calculation 2 7 4 2 2 2 2" xfId="41017" xr:uid="{00000000-0005-0000-0000-00003D150000}"/>
    <cellStyle name="Calculation 2 7 4 2 2 3" xfId="17323" xr:uid="{00000000-0005-0000-0000-00003E150000}"/>
    <cellStyle name="Calculation 2 7 4 2 2 4" xfId="33166" xr:uid="{00000000-0005-0000-0000-00003F150000}"/>
    <cellStyle name="Calculation 2 7 4 2 3" xfId="27320" xr:uid="{00000000-0005-0000-0000-000040150000}"/>
    <cellStyle name="Calculation 2 7 4 2 3 2" xfId="42950" xr:uid="{00000000-0005-0000-0000-000041150000}"/>
    <cellStyle name="Calculation 2 7 4 2 4" xfId="19256" xr:uid="{00000000-0005-0000-0000-000042150000}"/>
    <cellStyle name="Calculation 2 7 4 2 5" xfId="35099" xr:uid="{00000000-0005-0000-0000-000043150000}"/>
    <cellStyle name="Calculation 2 7 4 3" xfId="8010" xr:uid="{00000000-0005-0000-0000-000044150000}"/>
    <cellStyle name="Calculation 2 7 4 3 2" xfId="25576" xr:uid="{00000000-0005-0000-0000-000045150000}"/>
    <cellStyle name="Calculation 2 7 4 3 2 2" xfId="41206" xr:uid="{00000000-0005-0000-0000-000046150000}"/>
    <cellStyle name="Calculation 2 7 4 3 3" xfId="17512" xr:uid="{00000000-0005-0000-0000-000047150000}"/>
    <cellStyle name="Calculation 2 7 4 3 4" xfId="33355" xr:uid="{00000000-0005-0000-0000-000048150000}"/>
    <cellStyle name="Calculation 2 7 4 4" xfId="25931" xr:uid="{00000000-0005-0000-0000-000049150000}"/>
    <cellStyle name="Calculation 2 7 4 4 2" xfId="41561" xr:uid="{00000000-0005-0000-0000-00004A150000}"/>
    <cellStyle name="Calculation 2 7 4 5" xfId="17867" xr:uid="{00000000-0005-0000-0000-00004B150000}"/>
    <cellStyle name="Calculation 2 7 4 6" xfId="33710" xr:uid="{00000000-0005-0000-0000-00004C150000}"/>
    <cellStyle name="Calculation 2 7 5" xfId="21647" xr:uid="{00000000-0005-0000-0000-00004D150000}"/>
    <cellStyle name="Calculation 2 7 5 2" xfId="37278" xr:uid="{00000000-0005-0000-0000-00004E150000}"/>
    <cellStyle name="Calculation 2 7 6" xfId="21541" xr:uid="{00000000-0005-0000-0000-00004F150000}"/>
    <cellStyle name="Calculation 2 7 6 2" xfId="37172" xr:uid="{00000000-0005-0000-0000-000050150000}"/>
    <cellStyle name="Calculation 2 7 7" xfId="12624" xr:uid="{00000000-0005-0000-0000-000051150000}"/>
    <cellStyle name="Calculation 2 7 8" xfId="29810" xr:uid="{00000000-0005-0000-0000-000052150000}"/>
    <cellStyle name="Calculation 2 7 9" xfId="46520" xr:uid="{00000000-0005-0000-0000-000053150000}"/>
    <cellStyle name="Calculation 2 8" xfId="2904" xr:uid="{00000000-0005-0000-0000-000054150000}"/>
    <cellStyle name="Calculation 2 8 10" xfId="48090" xr:uid="{00000000-0005-0000-0000-000055150000}"/>
    <cellStyle name="Calculation 2 8 11" xfId="45455" xr:uid="{00000000-0005-0000-0000-000056150000}"/>
    <cellStyle name="Calculation 2 8 12" xfId="50793" xr:uid="{00000000-0005-0000-0000-000057150000}"/>
    <cellStyle name="Calculation 2 8 13" xfId="47436" xr:uid="{00000000-0005-0000-0000-000058150000}"/>
    <cellStyle name="Calculation 2 8 14" xfId="52559" xr:uid="{00000000-0005-0000-0000-000059150000}"/>
    <cellStyle name="Calculation 2 8 15" xfId="53778" xr:uid="{00000000-0005-0000-0000-00005A150000}"/>
    <cellStyle name="Calculation 2 8 2" xfId="3558" xr:uid="{00000000-0005-0000-0000-00005B150000}"/>
    <cellStyle name="Calculation 2 8 2 10" xfId="46271" xr:uid="{00000000-0005-0000-0000-00005C150000}"/>
    <cellStyle name="Calculation 2 8 2 11" xfId="51156" xr:uid="{00000000-0005-0000-0000-00005D150000}"/>
    <cellStyle name="Calculation 2 8 2 12" xfId="47783" xr:uid="{00000000-0005-0000-0000-00005E150000}"/>
    <cellStyle name="Calculation 2 8 2 13" xfId="51637" xr:uid="{00000000-0005-0000-0000-00005F150000}"/>
    <cellStyle name="Calculation 2 8 2 14" xfId="51605" xr:uid="{00000000-0005-0000-0000-000060150000}"/>
    <cellStyle name="Calculation 2 8 2 2" xfId="5933" xr:uid="{00000000-0005-0000-0000-000061150000}"/>
    <cellStyle name="Calculation 2 8 2 2 2" xfId="8844" xr:uid="{00000000-0005-0000-0000-000062150000}"/>
    <cellStyle name="Calculation 2 8 2 2 2 2" xfId="10233" xr:uid="{00000000-0005-0000-0000-000063150000}"/>
    <cellStyle name="Calculation 2 8 2 2 2 2 2" xfId="11278" xr:uid="{00000000-0005-0000-0000-000064150000}"/>
    <cellStyle name="Calculation 2 8 2 2 2 2 2 2" xfId="28844" xr:uid="{00000000-0005-0000-0000-000065150000}"/>
    <cellStyle name="Calculation 2 8 2 2 2 2 2 2 2" xfId="44474" xr:uid="{00000000-0005-0000-0000-000066150000}"/>
    <cellStyle name="Calculation 2 8 2 2 2 2 2 3" xfId="20780" xr:uid="{00000000-0005-0000-0000-000067150000}"/>
    <cellStyle name="Calculation 2 8 2 2 2 2 2 4" xfId="36623" xr:uid="{00000000-0005-0000-0000-000068150000}"/>
    <cellStyle name="Calculation 2 8 2 2 2 2 3" xfId="27799" xr:uid="{00000000-0005-0000-0000-000069150000}"/>
    <cellStyle name="Calculation 2 8 2 2 2 2 3 2" xfId="43429" xr:uid="{00000000-0005-0000-0000-00006A150000}"/>
    <cellStyle name="Calculation 2 8 2 2 2 2 4" xfId="19735" xr:uid="{00000000-0005-0000-0000-00006B150000}"/>
    <cellStyle name="Calculation 2 8 2 2 2 2 5" xfId="35578" xr:uid="{00000000-0005-0000-0000-00006C150000}"/>
    <cellStyle name="Calculation 2 8 2 2 2 3" xfId="7848" xr:uid="{00000000-0005-0000-0000-00006D150000}"/>
    <cellStyle name="Calculation 2 8 2 2 2 3 2" xfId="25414" xr:uid="{00000000-0005-0000-0000-00006E150000}"/>
    <cellStyle name="Calculation 2 8 2 2 2 3 2 2" xfId="41044" xr:uid="{00000000-0005-0000-0000-00006F150000}"/>
    <cellStyle name="Calculation 2 8 2 2 2 3 3" xfId="17350" xr:uid="{00000000-0005-0000-0000-000070150000}"/>
    <cellStyle name="Calculation 2 8 2 2 2 3 4" xfId="33193" xr:uid="{00000000-0005-0000-0000-000071150000}"/>
    <cellStyle name="Calculation 2 8 2 2 2 4" xfId="26410" xr:uid="{00000000-0005-0000-0000-000072150000}"/>
    <cellStyle name="Calculation 2 8 2 2 2 4 2" xfId="42040" xr:uid="{00000000-0005-0000-0000-000073150000}"/>
    <cellStyle name="Calculation 2 8 2 2 2 5" xfId="18346" xr:uid="{00000000-0005-0000-0000-000074150000}"/>
    <cellStyle name="Calculation 2 8 2 2 2 6" xfId="34189" xr:uid="{00000000-0005-0000-0000-000075150000}"/>
    <cellStyle name="Calculation 2 8 2 2 3" xfId="23804" xr:uid="{00000000-0005-0000-0000-000076150000}"/>
    <cellStyle name="Calculation 2 8 2 2 3 2" xfId="39435" xr:uid="{00000000-0005-0000-0000-000077150000}"/>
    <cellStyle name="Calculation 2 8 2 2 4" xfId="15438" xr:uid="{00000000-0005-0000-0000-000078150000}"/>
    <cellStyle name="Calculation 2 8 2 2 5" xfId="31702" xr:uid="{00000000-0005-0000-0000-000079150000}"/>
    <cellStyle name="Calculation 2 8 2 2 6" xfId="50421" xr:uid="{00000000-0005-0000-0000-00007A150000}"/>
    <cellStyle name="Calculation 2 8 2 2 7" xfId="52207" xr:uid="{00000000-0005-0000-0000-00007B150000}"/>
    <cellStyle name="Calculation 2 8 2 2 8" xfId="53302" xr:uid="{00000000-0005-0000-0000-00007C150000}"/>
    <cellStyle name="Calculation 2 8 2 3" xfId="9124" xr:uid="{00000000-0005-0000-0000-00007D150000}"/>
    <cellStyle name="Calculation 2 8 2 3 2" xfId="10513" xr:uid="{00000000-0005-0000-0000-00007E150000}"/>
    <cellStyle name="Calculation 2 8 2 3 2 2" xfId="7909" xr:uid="{00000000-0005-0000-0000-00007F150000}"/>
    <cellStyle name="Calculation 2 8 2 3 2 2 2" xfId="25475" xr:uid="{00000000-0005-0000-0000-000080150000}"/>
    <cellStyle name="Calculation 2 8 2 3 2 2 2 2" xfId="41105" xr:uid="{00000000-0005-0000-0000-000081150000}"/>
    <cellStyle name="Calculation 2 8 2 3 2 2 3" xfId="17411" xr:uid="{00000000-0005-0000-0000-000082150000}"/>
    <cellStyle name="Calculation 2 8 2 3 2 2 4" xfId="33254" xr:uid="{00000000-0005-0000-0000-000083150000}"/>
    <cellStyle name="Calculation 2 8 2 3 2 3" xfId="28079" xr:uid="{00000000-0005-0000-0000-000084150000}"/>
    <cellStyle name="Calculation 2 8 2 3 2 3 2" xfId="43709" xr:uid="{00000000-0005-0000-0000-000085150000}"/>
    <cellStyle name="Calculation 2 8 2 3 2 4" xfId="20015" xr:uid="{00000000-0005-0000-0000-000086150000}"/>
    <cellStyle name="Calculation 2 8 2 3 2 5" xfId="35858" xr:uid="{00000000-0005-0000-0000-000087150000}"/>
    <cellStyle name="Calculation 2 8 2 3 3" xfId="7677" xr:uid="{00000000-0005-0000-0000-000088150000}"/>
    <cellStyle name="Calculation 2 8 2 3 3 2" xfId="25243" xr:uid="{00000000-0005-0000-0000-000089150000}"/>
    <cellStyle name="Calculation 2 8 2 3 3 2 2" xfId="40873" xr:uid="{00000000-0005-0000-0000-00008A150000}"/>
    <cellStyle name="Calculation 2 8 2 3 3 3" xfId="17179" xr:uid="{00000000-0005-0000-0000-00008B150000}"/>
    <cellStyle name="Calculation 2 8 2 3 3 4" xfId="33022" xr:uid="{00000000-0005-0000-0000-00008C150000}"/>
    <cellStyle name="Calculation 2 8 2 3 4" xfId="26690" xr:uid="{00000000-0005-0000-0000-00008D150000}"/>
    <cellStyle name="Calculation 2 8 2 3 4 2" xfId="42320" xr:uid="{00000000-0005-0000-0000-00008E150000}"/>
    <cellStyle name="Calculation 2 8 2 3 5" xfId="18626" xr:uid="{00000000-0005-0000-0000-00008F150000}"/>
    <cellStyle name="Calculation 2 8 2 3 6" xfId="34469" xr:uid="{00000000-0005-0000-0000-000090150000}"/>
    <cellStyle name="Calculation 2 8 2 4" xfId="21936" xr:uid="{00000000-0005-0000-0000-000091150000}"/>
    <cellStyle name="Calculation 2 8 2 4 2" xfId="37567" xr:uid="{00000000-0005-0000-0000-000092150000}"/>
    <cellStyle name="Calculation 2 8 2 5" xfId="21979" xr:uid="{00000000-0005-0000-0000-000093150000}"/>
    <cellStyle name="Calculation 2 8 2 5 2" xfId="37610" xr:uid="{00000000-0005-0000-0000-000094150000}"/>
    <cellStyle name="Calculation 2 8 2 6" xfId="13063" xr:uid="{00000000-0005-0000-0000-000095150000}"/>
    <cellStyle name="Calculation 2 8 2 7" xfId="30037" xr:uid="{00000000-0005-0000-0000-000096150000}"/>
    <cellStyle name="Calculation 2 8 2 8" xfId="47831" xr:uid="{00000000-0005-0000-0000-000097150000}"/>
    <cellStyle name="Calculation 2 8 2 9" xfId="48452" xr:uid="{00000000-0005-0000-0000-000098150000}"/>
    <cellStyle name="Calculation 2 8 3" xfId="5284" xr:uid="{00000000-0005-0000-0000-000099150000}"/>
    <cellStyle name="Calculation 2 8 3 2" xfId="8064" xr:uid="{00000000-0005-0000-0000-00009A150000}"/>
    <cellStyle name="Calculation 2 8 3 2 2" xfId="9453" xr:uid="{00000000-0005-0000-0000-00009B150000}"/>
    <cellStyle name="Calculation 2 8 3 2 2 2" xfId="11347" xr:uid="{00000000-0005-0000-0000-00009C150000}"/>
    <cellStyle name="Calculation 2 8 3 2 2 2 2" xfId="28913" xr:uid="{00000000-0005-0000-0000-00009D150000}"/>
    <cellStyle name="Calculation 2 8 3 2 2 2 2 2" xfId="44543" xr:uid="{00000000-0005-0000-0000-00009E150000}"/>
    <cellStyle name="Calculation 2 8 3 2 2 2 3" xfId="20849" xr:uid="{00000000-0005-0000-0000-00009F150000}"/>
    <cellStyle name="Calculation 2 8 3 2 2 2 4" xfId="36692" xr:uid="{00000000-0005-0000-0000-0000A0150000}"/>
    <cellStyle name="Calculation 2 8 3 2 2 3" xfId="27019" xr:uid="{00000000-0005-0000-0000-0000A1150000}"/>
    <cellStyle name="Calculation 2 8 3 2 2 3 2" xfId="42649" xr:uid="{00000000-0005-0000-0000-0000A2150000}"/>
    <cellStyle name="Calculation 2 8 3 2 2 4" xfId="18955" xr:uid="{00000000-0005-0000-0000-0000A3150000}"/>
    <cellStyle name="Calculation 2 8 3 2 2 5" xfId="34798" xr:uid="{00000000-0005-0000-0000-0000A4150000}"/>
    <cellStyle name="Calculation 2 8 3 2 3" xfId="6903" xr:uid="{00000000-0005-0000-0000-0000A5150000}"/>
    <cellStyle name="Calculation 2 8 3 2 3 2" xfId="24566" xr:uid="{00000000-0005-0000-0000-0000A6150000}"/>
    <cellStyle name="Calculation 2 8 3 2 3 2 2" xfId="40197" xr:uid="{00000000-0005-0000-0000-0000A7150000}"/>
    <cellStyle name="Calculation 2 8 3 2 3 3" xfId="16407" xr:uid="{00000000-0005-0000-0000-0000A8150000}"/>
    <cellStyle name="Calculation 2 8 3 2 3 4" xfId="32385" xr:uid="{00000000-0005-0000-0000-0000A9150000}"/>
    <cellStyle name="Calculation 2 8 3 2 4" xfId="25630" xr:uid="{00000000-0005-0000-0000-0000AA150000}"/>
    <cellStyle name="Calculation 2 8 3 2 4 2" xfId="41260" xr:uid="{00000000-0005-0000-0000-0000AB150000}"/>
    <cellStyle name="Calculation 2 8 3 2 5" xfId="17566" xr:uid="{00000000-0005-0000-0000-0000AC150000}"/>
    <cellStyle name="Calculation 2 8 3 2 6" xfId="33409" xr:uid="{00000000-0005-0000-0000-0000AD150000}"/>
    <cellStyle name="Calculation 2 8 3 3" xfId="23362" xr:uid="{00000000-0005-0000-0000-0000AE150000}"/>
    <cellStyle name="Calculation 2 8 3 3 2" xfId="38993" xr:uid="{00000000-0005-0000-0000-0000AF150000}"/>
    <cellStyle name="Calculation 2 8 3 4" xfId="14789" xr:uid="{00000000-0005-0000-0000-0000B0150000}"/>
    <cellStyle name="Calculation 2 8 3 5" xfId="31340" xr:uid="{00000000-0005-0000-0000-0000B1150000}"/>
    <cellStyle name="Calculation 2 8 3 6" xfId="50044" xr:uid="{00000000-0005-0000-0000-0000B2150000}"/>
    <cellStyle name="Calculation 2 8 3 7" xfId="51842" xr:uid="{00000000-0005-0000-0000-0000B3150000}"/>
    <cellStyle name="Calculation 2 8 3 8" xfId="52935" xr:uid="{00000000-0005-0000-0000-0000B4150000}"/>
    <cellStyle name="Calculation 2 8 4" xfId="9041" xr:uid="{00000000-0005-0000-0000-0000B5150000}"/>
    <cellStyle name="Calculation 2 8 4 2" xfId="10430" xr:uid="{00000000-0005-0000-0000-0000B6150000}"/>
    <cellStyle name="Calculation 2 8 4 2 2" xfId="7926" xr:uid="{00000000-0005-0000-0000-0000B7150000}"/>
    <cellStyle name="Calculation 2 8 4 2 2 2" xfId="25492" xr:uid="{00000000-0005-0000-0000-0000B8150000}"/>
    <cellStyle name="Calculation 2 8 4 2 2 2 2" xfId="41122" xr:uid="{00000000-0005-0000-0000-0000B9150000}"/>
    <cellStyle name="Calculation 2 8 4 2 2 3" xfId="17428" xr:uid="{00000000-0005-0000-0000-0000BA150000}"/>
    <cellStyle name="Calculation 2 8 4 2 2 4" xfId="33271" xr:uid="{00000000-0005-0000-0000-0000BB150000}"/>
    <cellStyle name="Calculation 2 8 4 2 3" xfId="27996" xr:uid="{00000000-0005-0000-0000-0000BC150000}"/>
    <cellStyle name="Calculation 2 8 4 2 3 2" xfId="43626" xr:uid="{00000000-0005-0000-0000-0000BD150000}"/>
    <cellStyle name="Calculation 2 8 4 2 4" xfId="19932" xr:uid="{00000000-0005-0000-0000-0000BE150000}"/>
    <cellStyle name="Calculation 2 8 4 2 5" xfId="35775" xr:uid="{00000000-0005-0000-0000-0000BF150000}"/>
    <cellStyle name="Calculation 2 8 4 3" xfId="7238" xr:uid="{00000000-0005-0000-0000-0000C0150000}"/>
    <cellStyle name="Calculation 2 8 4 3 2" xfId="24805" xr:uid="{00000000-0005-0000-0000-0000C1150000}"/>
    <cellStyle name="Calculation 2 8 4 3 2 2" xfId="40435" xr:uid="{00000000-0005-0000-0000-0000C2150000}"/>
    <cellStyle name="Calculation 2 8 4 3 3" xfId="16741" xr:uid="{00000000-0005-0000-0000-0000C3150000}"/>
    <cellStyle name="Calculation 2 8 4 3 4" xfId="32584" xr:uid="{00000000-0005-0000-0000-0000C4150000}"/>
    <cellStyle name="Calculation 2 8 4 4" xfId="26607" xr:uid="{00000000-0005-0000-0000-0000C5150000}"/>
    <cellStyle name="Calculation 2 8 4 4 2" xfId="42237" xr:uid="{00000000-0005-0000-0000-0000C6150000}"/>
    <cellStyle name="Calculation 2 8 4 5" xfId="18543" xr:uid="{00000000-0005-0000-0000-0000C7150000}"/>
    <cellStyle name="Calculation 2 8 4 6" xfId="34386" xr:uid="{00000000-0005-0000-0000-0000C8150000}"/>
    <cellStyle name="Calculation 2 8 5" xfId="21488" xr:uid="{00000000-0005-0000-0000-0000C9150000}"/>
    <cellStyle name="Calculation 2 8 5 2" xfId="37119" xr:uid="{00000000-0005-0000-0000-0000CA150000}"/>
    <cellStyle name="Calculation 2 8 6" xfId="24683" xr:uid="{00000000-0005-0000-0000-0000CB150000}"/>
    <cellStyle name="Calculation 2 8 6 2" xfId="40314" xr:uid="{00000000-0005-0000-0000-0000CC150000}"/>
    <cellStyle name="Calculation 2 8 7" xfId="12410" xr:uid="{00000000-0005-0000-0000-0000CD150000}"/>
    <cellStyle name="Calculation 2 8 8" xfId="29671" xr:uid="{00000000-0005-0000-0000-0000CE150000}"/>
    <cellStyle name="Calculation 2 8 9" xfId="47674" xr:uid="{00000000-0005-0000-0000-0000CF150000}"/>
    <cellStyle name="Calculation 2 9" xfId="3095" xr:uid="{00000000-0005-0000-0000-0000D0150000}"/>
    <cellStyle name="Calculation 2 9 10" xfId="48208" xr:uid="{00000000-0005-0000-0000-0000D1150000}"/>
    <cellStyle name="Calculation 2 9 11" xfId="48771" xr:uid="{00000000-0005-0000-0000-0000D2150000}"/>
    <cellStyle name="Calculation 2 9 12" xfId="50911" xr:uid="{00000000-0005-0000-0000-0000D3150000}"/>
    <cellStyle name="Calculation 2 9 13" xfId="48742" xr:uid="{00000000-0005-0000-0000-0000D4150000}"/>
    <cellStyle name="Calculation 2 9 14" xfId="52590" xr:uid="{00000000-0005-0000-0000-0000D5150000}"/>
    <cellStyle name="Calculation 2 9 15" xfId="53693" xr:uid="{00000000-0005-0000-0000-0000D6150000}"/>
    <cellStyle name="Calculation 2 9 2" xfId="3749" xr:uid="{00000000-0005-0000-0000-0000D7150000}"/>
    <cellStyle name="Calculation 2 9 2 10" xfId="46480" xr:uid="{00000000-0005-0000-0000-0000D8150000}"/>
    <cellStyle name="Calculation 2 9 2 11" xfId="51272" xr:uid="{00000000-0005-0000-0000-0000D9150000}"/>
    <cellStyle name="Calculation 2 9 2 12" xfId="46394" xr:uid="{00000000-0005-0000-0000-0000DA150000}"/>
    <cellStyle name="Calculation 2 9 2 13" xfId="45895" xr:uid="{00000000-0005-0000-0000-0000DB150000}"/>
    <cellStyle name="Calculation 2 9 2 14" xfId="53816" xr:uid="{00000000-0005-0000-0000-0000DC150000}"/>
    <cellStyle name="Calculation 2 9 2 2" xfId="6124" xr:uid="{00000000-0005-0000-0000-0000DD150000}"/>
    <cellStyle name="Calculation 2 9 2 2 2" xfId="6551" xr:uid="{00000000-0005-0000-0000-0000DE150000}"/>
    <cellStyle name="Calculation 2 9 2 2 2 2" xfId="4502" xr:uid="{00000000-0005-0000-0000-0000DF150000}"/>
    <cellStyle name="Calculation 2 9 2 2 2 2 2" xfId="7549" xr:uid="{00000000-0005-0000-0000-0000E0150000}"/>
    <cellStyle name="Calculation 2 9 2 2 2 2 2 2" xfId="25115" xr:uid="{00000000-0005-0000-0000-0000E1150000}"/>
    <cellStyle name="Calculation 2 9 2 2 2 2 2 2 2" xfId="40745" xr:uid="{00000000-0005-0000-0000-0000E2150000}"/>
    <cellStyle name="Calculation 2 9 2 2 2 2 2 3" xfId="17051" xr:uid="{00000000-0005-0000-0000-0000E3150000}"/>
    <cellStyle name="Calculation 2 9 2 2 2 2 2 4" xfId="32894" xr:uid="{00000000-0005-0000-0000-0000E4150000}"/>
    <cellStyle name="Calculation 2 9 2 2 2 2 3" xfId="22674" xr:uid="{00000000-0005-0000-0000-0000E5150000}"/>
    <cellStyle name="Calculation 2 9 2 2 2 2 3 2" xfId="38305" xr:uid="{00000000-0005-0000-0000-0000E6150000}"/>
    <cellStyle name="Calculation 2 9 2 2 2 2 4" xfId="14008" xr:uid="{00000000-0005-0000-0000-0000E7150000}"/>
    <cellStyle name="Calculation 2 9 2 2 2 2 5" xfId="30695" xr:uid="{00000000-0005-0000-0000-0000E8150000}"/>
    <cellStyle name="Calculation 2 9 2 2 2 3" xfId="6897" xr:uid="{00000000-0005-0000-0000-0000E9150000}"/>
    <cellStyle name="Calculation 2 9 2 2 2 3 2" xfId="24560" xr:uid="{00000000-0005-0000-0000-0000EA150000}"/>
    <cellStyle name="Calculation 2 9 2 2 2 3 2 2" xfId="40191" xr:uid="{00000000-0005-0000-0000-0000EB150000}"/>
    <cellStyle name="Calculation 2 9 2 2 2 3 3" xfId="16401" xr:uid="{00000000-0005-0000-0000-0000EC150000}"/>
    <cellStyle name="Calculation 2 9 2 2 2 3 4" xfId="32379" xr:uid="{00000000-0005-0000-0000-0000ED150000}"/>
    <cellStyle name="Calculation 2 9 2 2 2 4" xfId="24252" xr:uid="{00000000-0005-0000-0000-0000EE150000}"/>
    <cellStyle name="Calculation 2 9 2 2 2 4 2" xfId="39883" xr:uid="{00000000-0005-0000-0000-0000EF150000}"/>
    <cellStyle name="Calculation 2 9 2 2 2 5" xfId="16055" xr:uid="{00000000-0005-0000-0000-0000F0150000}"/>
    <cellStyle name="Calculation 2 9 2 2 2 6" xfId="32091" xr:uid="{00000000-0005-0000-0000-0000F1150000}"/>
    <cellStyle name="Calculation 2 9 2 2 3" xfId="23939" xr:uid="{00000000-0005-0000-0000-0000F2150000}"/>
    <cellStyle name="Calculation 2 9 2 2 3 2" xfId="39570" xr:uid="{00000000-0005-0000-0000-0000F3150000}"/>
    <cellStyle name="Calculation 2 9 2 2 4" xfId="15629" xr:uid="{00000000-0005-0000-0000-0000F4150000}"/>
    <cellStyle name="Calculation 2 9 2 2 5" xfId="31818" xr:uid="{00000000-0005-0000-0000-0000F5150000}"/>
    <cellStyle name="Calculation 2 9 2 2 6" xfId="50537" xr:uid="{00000000-0005-0000-0000-0000F6150000}"/>
    <cellStyle name="Calculation 2 9 2 2 7" xfId="52323" xr:uid="{00000000-0005-0000-0000-0000F7150000}"/>
    <cellStyle name="Calculation 2 9 2 2 8" xfId="53418" xr:uid="{00000000-0005-0000-0000-0000F8150000}"/>
    <cellStyle name="Calculation 2 9 2 3" xfId="9160" xr:uid="{00000000-0005-0000-0000-0000F9150000}"/>
    <cellStyle name="Calculation 2 9 2 3 2" xfId="10549" xr:uid="{00000000-0005-0000-0000-0000FA150000}"/>
    <cellStyle name="Calculation 2 9 2 3 2 2" xfId="11654" xr:uid="{00000000-0005-0000-0000-0000FB150000}"/>
    <cellStyle name="Calculation 2 9 2 3 2 2 2" xfId="29220" xr:uid="{00000000-0005-0000-0000-0000FC150000}"/>
    <cellStyle name="Calculation 2 9 2 3 2 2 2 2" xfId="44850" xr:uid="{00000000-0005-0000-0000-0000FD150000}"/>
    <cellStyle name="Calculation 2 9 2 3 2 2 3" xfId="21156" xr:uid="{00000000-0005-0000-0000-0000FE150000}"/>
    <cellStyle name="Calculation 2 9 2 3 2 2 4" xfId="36999" xr:uid="{00000000-0005-0000-0000-0000FF150000}"/>
    <cellStyle name="Calculation 2 9 2 3 2 3" xfId="28115" xr:uid="{00000000-0005-0000-0000-000000160000}"/>
    <cellStyle name="Calculation 2 9 2 3 2 3 2" xfId="43745" xr:uid="{00000000-0005-0000-0000-000001160000}"/>
    <cellStyle name="Calculation 2 9 2 3 2 4" xfId="20051" xr:uid="{00000000-0005-0000-0000-000002160000}"/>
    <cellStyle name="Calculation 2 9 2 3 2 5" xfId="35894" xr:uid="{00000000-0005-0000-0000-000003160000}"/>
    <cellStyle name="Calculation 2 9 2 3 3" xfId="11302" xr:uid="{00000000-0005-0000-0000-000004160000}"/>
    <cellStyle name="Calculation 2 9 2 3 3 2" xfId="28868" xr:uid="{00000000-0005-0000-0000-000005160000}"/>
    <cellStyle name="Calculation 2 9 2 3 3 2 2" xfId="44498" xr:uid="{00000000-0005-0000-0000-000006160000}"/>
    <cellStyle name="Calculation 2 9 2 3 3 3" xfId="20804" xr:uid="{00000000-0005-0000-0000-000007160000}"/>
    <cellStyle name="Calculation 2 9 2 3 3 4" xfId="36647" xr:uid="{00000000-0005-0000-0000-000008160000}"/>
    <cellStyle name="Calculation 2 9 2 3 4" xfId="26726" xr:uid="{00000000-0005-0000-0000-000009160000}"/>
    <cellStyle name="Calculation 2 9 2 3 4 2" xfId="42356" xr:uid="{00000000-0005-0000-0000-00000A160000}"/>
    <cellStyle name="Calculation 2 9 2 3 5" xfId="18662" xr:uid="{00000000-0005-0000-0000-00000B160000}"/>
    <cellStyle name="Calculation 2 9 2 3 6" xfId="34505" xr:uid="{00000000-0005-0000-0000-00000C160000}"/>
    <cellStyle name="Calculation 2 9 2 4" xfId="22071" xr:uid="{00000000-0005-0000-0000-00000D160000}"/>
    <cellStyle name="Calculation 2 9 2 4 2" xfId="37702" xr:uid="{00000000-0005-0000-0000-00000E160000}"/>
    <cellStyle name="Calculation 2 9 2 5" xfId="12162" xr:uid="{00000000-0005-0000-0000-00000F160000}"/>
    <cellStyle name="Calculation 2 9 2 5 2" xfId="29425" xr:uid="{00000000-0005-0000-0000-000010160000}"/>
    <cellStyle name="Calculation 2 9 2 6" xfId="13254" xr:uid="{00000000-0005-0000-0000-000011160000}"/>
    <cellStyle name="Calculation 2 9 2 7" xfId="30153" xr:uid="{00000000-0005-0000-0000-000012160000}"/>
    <cellStyle name="Calculation 2 9 2 8" xfId="46468" xr:uid="{00000000-0005-0000-0000-000013160000}"/>
    <cellStyle name="Calculation 2 9 2 9" xfId="48568" xr:uid="{00000000-0005-0000-0000-000014160000}"/>
    <cellStyle name="Calculation 2 9 3" xfId="5474" xr:uid="{00000000-0005-0000-0000-000015160000}"/>
    <cellStyle name="Calculation 2 9 3 2" xfId="8711" xr:uid="{00000000-0005-0000-0000-000016160000}"/>
    <cellStyle name="Calculation 2 9 3 2 2" xfId="10100" xr:uid="{00000000-0005-0000-0000-000017160000}"/>
    <cellStyle name="Calculation 2 9 3 2 2 2" xfId="9365" xr:uid="{00000000-0005-0000-0000-000018160000}"/>
    <cellStyle name="Calculation 2 9 3 2 2 2 2" xfId="26931" xr:uid="{00000000-0005-0000-0000-000019160000}"/>
    <cellStyle name="Calculation 2 9 3 2 2 2 2 2" xfId="42561" xr:uid="{00000000-0005-0000-0000-00001A160000}"/>
    <cellStyle name="Calculation 2 9 3 2 2 2 3" xfId="18867" xr:uid="{00000000-0005-0000-0000-00001B160000}"/>
    <cellStyle name="Calculation 2 9 3 2 2 2 4" xfId="34710" xr:uid="{00000000-0005-0000-0000-00001C160000}"/>
    <cellStyle name="Calculation 2 9 3 2 2 3" xfId="27666" xr:uid="{00000000-0005-0000-0000-00001D160000}"/>
    <cellStyle name="Calculation 2 9 3 2 2 3 2" xfId="43296" xr:uid="{00000000-0005-0000-0000-00001E160000}"/>
    <cellStyle name="Calculation 2 9 3 2 2 4" xfId="19602" xr:uid="{00000000-0005-0000-0000-00001F160000}"/>
    <cellStyle name="Calculation 2 9 3 2 2 5" xfId="35445" xr:uid="{00000000-0005-0000-0000-000020160000}"/>
    <cellStyle name="Calculation 2 9 3 2 3" xfId="7267" xr:uid="{00000000-0005-0000-0000-000021160000}"/>
    <cellStyle name="Calculation 2 9 3 2 3 2" xfId="24834" xr:uid="{00000000-0005-0000-0000-000022160000}"/>
    <cellStyle name="Calculation 2 9 3 2 3 2 2" xfId="40464" xr:uid="{00000000-0005-0000-0000-000023160000}"/>
    <cellStyle name="Calculation 2 9 3 2 3 3" xfId="16770" xr:uid="{00000000-0005-0000-0000-000024160000}"/>
    <cellStyle name="Calculation 2 9 3 2 3 4" xfId="32613" xr:uid="{00000000-0005-0000-0000-000025160000}"/>
    <cellStyle name="Calculation 2 9 3 2 4" xfId="26277" xr:uid="{00000000-0005-0000-0000-000026160000}"/>
    <cellStyle name="Calculation 2 9 3 2 4 2" xfId="41907" xr:uid="{00000000-0005-0000-0000-000027160000}"/>
    <cellStyle name="Calculation 2 9 3 2 5" xfId="18213" xr:uid="{00000000-0005-0000-0000-000028160000}"/>
    <cellStyle name="Calculation 2 9 3 2 6" xfId="34056" xr:uid="{00000000-0005-0000-0000-000029160000}"/>
    <cellStyle name="Calculation 2 9 3 3" xfId="23496" xr:uid="{00000000-0005-0000-0000-00002A160000}"/>
    <cellStyle name="Calculation 2 9 3 3 2" xfId="39127" xr:uid="{00000000-0005-0000-0000-00002B160000}"/>
    <cellStyle name="Calculation 2 9 3 4" xfId="14979" xr:uid="{00000000-0005-0000-0000-00002C160000}"/>
    <cellStyle name="Calculation 2 9 3 5" xfId="31455" xr:uid="{00000000-0005-0000-0000-00002D160000}"/>
    <cellStyle name="Calculation 2 9 3 6" xfId="50177" xr:uid="{00000000-0005-0000-0000-00002E160000}"/>
    <cellStyle name="Calculation 2 9 3 7" xfId="51963" xr:uid="{00000000-0005-0000-0000-00002F160000}"/>
    <cellStyle name="Calculation 2 9 3 8" xfId="53058" xr:uid="{00000000-0005-0000-0000-000030160000}"/>
    <cellStyle name="Calculation 2 9 4" xfId="8509" xr:uid="{00000000-0005-0000-0000-000031160000}"/>
    <cellStyle name="Calculation 2 9 4 2" xfId="9898" xr:uid="{00000000-0005-0000-0000-000032160000}"/>
    <cellStyle name="Calculation 2 9 4 2 2" xfId="7834" xr:uid="{00000000-0005-0000-0000-000033160000}"/>
    <cellStyle name="Calculation 2 9 4 2 2 2" xfId="25400" xr:uid="{00000000-0005-0000-0000-000034160000}"/>
    <cellStyle name="Calculation 2 9 4 2 2 2 2" xfId="41030" xr:uid="{00000000-0005-0000-0000-000035160000}"/>
    <cellStyle name="Calculation 2 9 4 2 2 3" xfId="17336" xr:uid="{00000000-0005-0000-0000-000036160000}"/>
    <cellStyle name="Calculation 2 9 4 2 2 4" xfId="33179" xr:uid="{00000000-0005-0000-0000-000037160000}"/>
    <cellStyle name="Calculation 2 9 4 2 3" xfId="27464" xr:uid="{00000000-0005-0000-0000-000038160000}"/>
    <cellStyle name="Calculation 2 9 4 2 3 2" xfId="43094" xr:uid="{00000000-0005-0000-0000-000039160000}"/>
    <cellStyle name="Calculation 2 9 4 2 4" xfId="19400" xr:uid="{00000000-0005-0000-0000-00003A160000}"/>
    <cellStyle name="Calculation 2 9 4 2 5" xfId="35243" xr:uid="{00000000-0005-0000-0000-00003B160000}"/>
    <cellStyle name="Calculation 2 9 4 3" xfId="7596" xr:uid="{00000000-0005-0000-0000-00003C160000}"/>
    <cellStyle name="Calculation 2 9 4 3 2" xfId="25162" xr:uid="{00000000-0005-0000-0000-00003D160000}"/>
    <cellStyle name="Calculation 2 9 4 3 2 2" xfId="40792" xr:uid="{00000000-0005-0000-0000-00003E160000}"/>
    <cellStyle name="Calculation 2 9 4 3 3" xfId="17098" xr:uid="{00000000-0005-0000-0000-00003F160000}"/>
    <cellStyle name="Calculation 2 9 4 3 4" xfId="32941" xr:uid="{00000000-0005-0000-0000-000040160000}"/>
    <cellStyle name="Calculation 2 9 4 4" xfId="26075" xr:uid="{00000000-0005-0000-0000-000041160000}"/>
    <cellStyle name="Calculation 2 9 4 4 2" xfId="41705" xr:uid="{00000000-0005-0000-0000-000042160000}"/>
    <cellStyle name="Calculation 2 9 4 5" xfId="18011" xr:uid="{00000000-0005-0000-0000-000043160000}"/>
    <cellStyle name="Calculation 2 9 4 6" xfId="33854" xr:uid="{00000000-0005-0000-0000-000044160000}"/>
    <cellStyle name="Calculation 2 9 5" xfId="21624" xr:uid="{00000000-0005-0000-0000-000045160000}"/>
    <cellStyle name="Calculation 2 9 5 2" xfId="37255" xr:uid="{00000000-0005-0000-0000-000046160000}"/>
    <cellStyle name="Calculation 2 9 6" xfId="29284" xr:uid="{00000000-0005-0000-0000-000047160000}"/>
    <cellStyle name="Calculation 2 9 6 2" xfId="44914" xr:uid="{00000000-0005-0000-0000-000048160000}"/>
    <cellStyle name="Calculation 2 9 7" xfId="12601" xr:uid="{00000000-0005-0000-0000-000049160000}"/>
    <cellStyle name="Calculation 2 9 8" xfId="29787" xr:uid="{00000000-0005-0000-0000-00004A160000}"/>
    <cellStyle name="Calculation 2 9 9" xfId="45034" xr:uid="{00000000-0005-0000-0000-00004B160000}"/>
    <cellStyle name="Calculation 20" xfId="3192" xr:uid="{00000000-0005-0000-0000-00004C160000}"/>
    <cellStyle name="Calculation 20 10" xfId="48305" xr:uid="{00000000-0005-0000-0000-00004D160000}"/>
    <cellStyle name="Calculation 20 11" xfId="48778" xr:uid="{00000000-0005-0000-0000-00004E160000}"/>
    <cellStyle name="Calculation 20 12" xfId="51008" xr:uid="{00000000-0005-0000-0000-00004F160000}"/>
    <cellStyle name="Calculation 20 13" xfId="47044" xr:uid="{00000000-0005-0000-0000-000050160000}"/>
    <cellStyle name="Calculation 20 14" xfId="45959" xr:uid="{00000000-0005-0000-0000-000051160000}"/>
    <cellStyle name="Calculation 20 15" xfId="52580" xr:uid="{00000000-0005-0000-0000-000052160000}"/>
    <cellStyle name="Calculation 20 2" xfId="3846" xr:uid="{00000000-0005-0000-0000-000053160000}"/>
    <cellStyle name="Calculation 20 2 10" xfId="48786" xr:uid="{00000000-0005-0000-0000-000054160000}"/>
    <cellStyle name="Calculation 20 2 11" xfId="51369" xr:uid="{00000000-0005-0000-0000-000055160000}"/>
    <cellStyle name="Calculation 20 2 12" xfId="45231" xr:uid="{00000000-0005-0000-0000-000056160000}"/>
    <cellStyle name="Calculation 20 2 13" xfId="52539" xr:uid="{00000000-0005-0000-0000-000057160000}"/>
    <cellStyle name="Calculation 20 2 14" xfId="53793" xr:uid="{00000000-0005-0000-0000-000058160000}"/>
    <cellStyle name="Calculation 20 2 2" xfId="6221" xr:uid="{00000000-0005-0000-0000-000059160000}"/>
    <cellStyle name="Calculation 20 2 2 2" xfId="6873" xr:uid="{00000000-0005-0000-0000-00005A160000}"/>
    <cellStyle name="Calculation 20 2 2 2 2" xfId="7525" xr:uid="{00000000-0005-0000-0000-00005B160000}"/>
    <cellStyle name="Calculation 20 2 2 2 2 2" xfId="6919" xr:uid="{00000000-0005-0000-0000-00005C160000}"/>
    <cellStyle name="Calculation 20 2 2 2 2 2 2" xfId="24582" xr:uid="{00000000-0005-0000-0000-00005D160000}"/>
    <cellStyle name="Calculation 20 2 2 2 2 2 2 2" xfId="40213" xr:uid="{00000000-0005-0000-0000-00005E160000}"/>
    <cellStyle name="Calculation 20 2 2 2 2 2 3" xfId="16423" xr:uid="{00000000-0005-0000-0000-00005F160000}"/>
    <cellStyle name="Calculation 20 2 2 2 2 2 4" xfId="32401" xr:uid="{00000000-0005-0000-0000-000060160000}"/>
    <cellStyle name="Calculation 20 2 2 2 2 3" xfId="25091" xr:uid="{00000000-0005-0000-0000-000061160000}"/>
    <cellStyle name="Calculation 20 2 2 2 2 3 2" xfId="40721" xr:uid="{00000000-0005-0000-0000-000062160000}"/>
    <cellStyle name="Calculation 20 2 2 2 2 4" xfId="17027" xr:uid="{00000000-0005-0000-0000-000063160000}"/>
    <cellStyle name="Calculation 20 2 2 2 2 5" xfId="32870" xr:uid="{00000000-0005-0000-0000-000064160000}"/>
    <cellStyle name="Calculation 20 2 2 2 3" xfId="4340" xr:uid="{00000000-0005-0000-0000-000065160000}"/>
    <cellStyle name="Calculation 20 2 2 2 3 2" xfId="22551" xr:uid="{00000000-0005-0000-0000-000066160000}"/>
    <cellStyle name="Calculation 20 2 2 2 3 2 2" xfId="38182" xr:uid="{00000000-0005-0000-0000-000067160000}"/>
    <cellStyle name="Calculation 20 2 2 2 3 3" xfId="13846" xr:uid="{00000000-0005-0000-0000-000068160000}"/>
    <cellStyle name="Calculation 20 2 2 2 3 4" xfId="30591" xr:uid="{00000000-0005-0000-0000-000069160000}"/>
    <cellStyle name="Calculation 20 2 2 2 4" xfId="24536" xr:uid="{00000000-0005-0000-0000-00006A160000}"/>
    <cellStyle name="Calculation 20 2 2 2 4 2" xfId="40167" xr:uid="{00000000-0005-0000-0000-00006B160000}"/>
    <cellStyle name="Calculation 20 2 2 2 5" xfId="16377" xr:uid="{00000000-0005-0000-0000-00006C160000}"/>
    <cellStyle name="Calculation 20 2 2 2 6" xfId="32355" xr:uid="{00000000-0005-0000-0000-00006D160000}"/>
    <cellStyle name="Calculation 20 2 2 3" xfId="24036" xr:uid="{00000000-0005-0000-0000-00006E160000}"/>
    <cellStyle name="Calculation 20 2 2 3 2" xfId="39667" xr:uid="{00000000-0005-0000-0000-00006F160000}"/>
    <cellStyle name="Calculation 20 2 2 4" xfId="15726" xr:uid="{00000000-0005-0000-0000-000070160000}"/>
    <cellStyle name="Calculation 20 2 2 5" xfId="31915" xr:uid="{00000000-0005-0000-0000-000071160000}"/>
    <cellStyle name="Calculation 20 2 2 6" xfId="50634" xr:uid="{00000000-0005-0000-0000-000072160000}"/>
    <cellStyle name="Calculation 20 2 2 7" xfId="52420" xr:uid="{00000000-0005-0000-0000-000073160000}"/>
    <cellStyle name="Calculation 20 2 2 8" xfId="53515" xr:uid="{00000000-0005-0000-0000-000074160000}"/>
    <cellStyle name="Calculation 20 2 3" xfId="9132" xr:uid="{00000000-0005-0000-0000-000075160000}"/>
    <cellStyle name="Calculation 20 2 3 2" xfId="10521" xr:uid="{00000000-0005-0000-0000-000076160000}"/>
    <cellStyle name="Calculation 20 2 3 2 2" xfId="7782" xr:uid="{00000000-0005-0000-0000-000077160000}"/>
    <cellStyle name="Calculation 20 2 3 2 2 2" xfId="25348" xr:uid="{00000000-0005-0000-0000-000078160000}"/>
    <cellStyle name="Calculation 20 2 3 2 2 2 2" xfId="40978" xr:uid="{00000000-0005-0000-0000-000079160000}"/>
    <cellStyle name="Calculation 20 2 3 2 2 3" xfId="17284" xr:uid="{00000000-0005-0000-0000-00007A160000}"/>
    <cellStyle name="Calculation 20 2 3 2 2 4" xfId="33127" xr:uid="{00000000-0005-0000-0000-00007B160000}"/>
    <cellStyle name="Calculation 20 2 3 2 3" xfId="28087" xr:uid="{00000000-0005-0000-0000-00007C160000}"/>
    <cellStyle name="Calculation 20 2 3 2 3 2" xfId="43717" xr:uid="{00000000-0005-0000-0000-00007D160000}"/>
    <cellStyle name="Calculation 20 2 3 2 4" xfId="20023" xr:uid="{00000000-0005-0000-0000-00007E160000}"/>
    <cellStyle name="Calculation 20 2 3 2 5" xfId="35866" xr:uid="{00000000-0005-0000-0000-00007F160000}"/>
    <cellStyle name="Calculation 20 2 3 3" xfId="9238" xr:uid="{00000000-0005-0000-0000-000080160000}"/>
    <cellStyle name="Calculation 20 2 3 3 2" xfId="26804" xr:uid="{00000000-0005-0000-0000-000081160000}"/>
    <cellStyle name="Calculation 20 2 3 3 2 2" xfId="42434" xr:uid="{00000000-0005-0000-0000-000082160000}"/>
    <cellStyle name="Calculation 20 2 3 3 3" xfId="18740" xr:uid="{00000000-0005-0000-0000-000083160000}"/>
    <cellStyle name="Calculation 20 2 3 3 4" xfId="34583" xr:uid="{00000000-0005-0000-0000-000084160000}"/>
    <cellStyle name="Calculation 20 2 3 4" xfId="26698" xr:uid="{00000000-0005-0000-0000-000085160000}"/>
    <cellStyle name="Calculation 20 2 3 4 2" xfId="42328" xr:uid="{00000000-0005-0000-0000-000086160000}"/>
    <cellStyle name="Calculation 20 2 3 5" xfId="18634" xr:uid="{00000000-0005-0000-0000-000087160000}"/>
    <cellStyle name="Calculation 20 2 3 6" xfId="34477" xr:uid="{00000000-0005-0000-0000-000088160000}"/>
    <cellStyle name="Calculation 20 2 4" xfId="22168" xr:uid="{00000000-0005-0000-0000-000089160000}"/>
    <cellStyle name="Calculation 20 2 4 2" xfId="37799" xr:uid="{00000000-0005-0000-0000-00008A160000}"/>
    <cellStyle name="Calculation 20 2 5" xfId="12254" xr:uid="{00000000-0005-0000-0000-00008B160000}"/>
    <cellStyle name="Calculation 20 2 5 2" xfId="29517" xr:uid="{00000000-0005-0000-0000-00008C160000}"/>
    <cellStyle name="Calculation 20 2 6" xfId="13351" xr:uid="{00000000-0005-0000-0000-00008D160000}"/>
    <cellStyle name="Calculation 20 2 7" xfId="30250" xr:uid="{00000000-0005-0000-0000-00008E160000}"/>
    <cellStyle name="Calculation 20 2 8" xfId="47141" xr:uid="{00000000-0005-0000-0000-00008F160000}"/>
    <cellStyle name="Calculation 20 2 9" xfId="48665" xr:uid="{00000000-0005-0000-0000-000090160000}"/>
    <cellStyle name="Calculation 20 3" xfId="5567" xr:uid="{00000000-0005-0000-0000-000091160000}"/>
    <cellStyle name="Calculation 20 3 2" xfId="8108" xr:uid="{00000000-0005-0000-0000-000092160000}"/>
    <cellStyle name="Calculation 20 3 2 2" xfId="9497" xr:uid="{00000000-0005-0000-0000-000093160000}"/>
    <cellStyle name="Calculation 20 3 2 2 2" xfId="7477" xr:uid="{00000000-0005-0000-0000-000094160000}"/>
    <cellStyle name="Calculation 20 3 2 2 2 2" xfId="25043" xr:uid="{00000000-0005-0000-0000-000095160000}"/>
    <cellStyle name="Calculation 20 3 2 2 2 2 2" xfId="40673" xr:uid="{00000000-0005-0000-0000-000096160000}"/>
    <cellStyle name="Calculation 20 3 2 2 2 3" xfId="16979" xr:uid="{00000000-0005-0000-0000-000097160000}"/>
    <cellStyle name="Calculation 20 3 2 2 2 4" xfId="32822" xr:uid="{00000000-0005-0000-0000-000098160000}"/>
    <cellStyle name="Calculation 20 3 2 2 3" xfId="27063" xr:uid="{00000000-0005-0000-0000-000099160000}"/>
    <cellStyle name="Calculation 20 3 2 2 3 2" xfId="42693" xr:uid="{00000000-0005-0000-0000-00009A160000}"/>
    <cellStyle name="Calculation 20 3 2 2 4" xfId="18999" xr:uid="{00000000-0005-0000-0000-00009B160000}"/>
    <cellStyle name="Calculation 20 3 2 2 5" xfId="34842" xr:uid="{00000000-0005-0000-0000-00009C160000}"/>
    <cellStyle name="Calculation 20 3 2 3" xfId="4132" xr:uid="{00000000-0005-0000-0000-00009D160000}"/>
    <cellStyle name="Calculation 20 3 2 3 2" xfId="22343" xr:uid="{00000000-0005-0000-0000-00009E160000}"/>
    <cellStyle name="Calculation 20 3 2 3 2 2" xfId="37974" xr:uid="{00000000-0005-0000-0000-00009F160000}"/>
    <cellStyle name="Calculation 20 3 2 3 3" xfId="13638" xr:uid="{00000000-0005-0000-0000-0000A0160000}"/>
    <cellStyle name="Calculation 20 3 2 3 4" xfId="30383" xr:uid="{00000000-0005-0000-0000-0000A1160000}"/>
    <cellStyle name="Calculation 20 3 2 4" xfId="25674" xr:uid="{00000000-0005-0000-0000-0000A2160000}"/>
    <cellStyle name="Calculation 20 3 2 4 2" xfId="41304" xr:uid="{00000000-0005-0000-0000-0000A3160000}"/>
    <cellStyle name="Calculation 20 3 2 5" xfId="17610" xr:uid="{00000000-0005-0000-0000-0000A4160000}"/>
    <cellStyle name="Calculation 20 3 2 6" xfId="33453" xr:uid="{00000000-0005-0000-0000-0000A5160000}"/>
    <cellStyle name="Calculation 20 3 3" xfId="23589" xr:uid="{00000000-0005-0000-0000-0000A6160000}"/>
    <cellStyle name="Calculation 20 3 3 2" xfId="39220" xr:uid="{00000000-0005-0000-0000-0000A7160000}"/>
    <cellStyle name="Calculation 20 3 4" xfId="15072" xr:uid="{00000000-0005-0000-0000-0000A8160000}"/>
    <cellStyle name="Calculation 20 3 5" xfId="31548" xr:uid="{00000000-0005-0000-0000-0000A9160000}"/>
    <cellStyle name="Calculation 20 3 6" xfId="50274" xr:uid="{00000000-0005-0000-0000-0000AA160000}"/>
    <cellStyle name="Calculation 20 3 7" xfId="52060" xr:uid="{00000000-0005-0000-0000-0000AB160000}"/>
    <cellStyle name="Calculation 20 3 8" xfId="53155" xr:uid="{00000000-0005-0000-0000-0000AC160000}"/>
    <cellStyle name="Calculation 20 4" xfId="9092" xr:uid="{00000000-0005-0000-0000-0000AD160000}"/>
    <cellStyle name="Calculation 20 4 2" xfId="10481" xr:uid="{00000000-0005-0000-0000-0000AE160000}"/>
    <cellStyle name="Calculation 20 4 2 2" xfId="11200" xr:uid="{00000000-0005-0000-0000-0000AF160000}"/>
    <cellStyle name="Calculation 20 4 2 2 2" xfId="28766" xr:uid="{00000000-0005-0000-0000-0000B0160000}"/>
    <cellStyle name="Calculation 20 4 2 2 2 2" xfId="44396" xr:uid="{00000000-0005-0000-0000-0000B1160000}"/>
    <cellStyle name="Calculation 20 4 2 2 3" xfId="20702" xr:uid="{00000000-0005-0000-0000-0000B2160000}"/>
    <cellStyle name="Calculation 20 4 2 2 4" xfId="36545" xr:uid="{00000000-0005-0000-0000-0000B3160000}"/>
    <cellStyle name="Calculation 20 4 2 3" xfId="28047" xr:uid="{00000000-0005-0000-0000-0000B4160000}"/>
    <cellStyle name="Calculation 20 4 2 3 2" xfId="43677" xr:uid="{00000000-0005-0000-0000-0000B5160000}"/>
    <cellStyle name="Calculation 20 4 2 4" xfId="19983" xr:uid="{00000000-0005-0000-0000-0000B6160000}"/>
    <cellStyle name="Calculation 20 4 2 5" xfId="35826" xr:uid="{00000000-0005-0000-0000-0000B7160000}"/>
    <cellStyle name="Calculation 20 4 3" xfId="7951" xr:uid="{00000000-0005-0000-0000-0000B8160000}"/>
    <cellStyle name="Calculation 20 4 3 2" xfId="25517" xr:uid="{00000000-0005-0000-0000-0000B9160000}"/>
    <cellStyle name="Calculation 20 4 3 2 2" xfId="41147" xr:uid="{00000000-0005-0000-0000-0000BA160000}"/>
    <cellStyle name="Calculation 20 4 3 3" xfId="17453" xr:uid="{00000000-0005-0000-0000-0000BB160000}"/>
    <cellStyle name="Calculation 20 4 3 4" xfId="33296" xr:uid="{00000000-0005-0000-0000-0000BC160000}"/>
    <cellStyle name="Calculation 20 4 4" xfId="26658" xr:uid="{00000000-0005-0000-0000-0000BD160000}"/>
    <cellStyle name="Calculation 20 4 4 2" xfId="42288" xr:uid="{00000000-0005-0000-0000-0000BE160000}"/>
    <cellStyle name="Calculation 20 4 5" xfId="18594" xr:uid="{00000000-0005-0000-0000-0000BF160000}"/>
    <cellStyle name="Calculation 20 4 6" xfId="34437" xr:uid="{00000000-0005-0000-0000-0000C0160000}"/>
    <cellStyle name="Calculation 20 5" xfId="21721" xr:uid="{00000000-0005-0000-0000-0000C1160000}"/>
    <cellStyle name="Calculation 20 5 2" xfId="37352" xr:uid="{00000000-0005-0000-0000-0000C2160000}"/>
    <cellStyle name="Calculation 20 6" xfId="23265" xr:uid="{00000000-0005-0000-0000-0000C3160000}"/>
    <cellStyle name="Calculation 20 6 2" xfId="38896" xr:uid="{00000000-0005-0000-0000-0000C4160000}"/>
    <cellStyle name="Calculation 20 7" xfId="12698" xr:uid="{00000000-0005-0000-0000-0000C5160000}"/>
    <cellStyle name="Calculation 20 8" xfId="29884" xr:uid="{00000000-0005-0000-0000-0000C6160000}"/>
    <cellStyle name="Calculation 20 9" xfId="45059" xr:uid="{00000000-0005-0000-0000-0000C7160000}"/>
    <cellStyle name="Calculation 21" xfId="3067" xr:uid="{00000000-0005-0000-0000-0000C8160000}"/>
    <cellStyle name="Calculation 21 10" xfId="48180" xr:uid="{00000000-0005-0000-0000-0000C9160000}"/>
    <cellStyle name="Calculation 21 11" xfId="45524" xr:uid="{00000000-0005-0000-0000-0000CA160000}"/>
    <cellStyle name="Calculation 21 12" xfId="50883" xr:uid="{00000000-0005-0000-0000-0000CB160000}"/>
    <cellStyle name="Calculation 21 13" xfId="46157" xr:uid="{00000000-0005-0000-0000-0000CC160000}"/>
    <cellStyle name="Calculation 21 14" xfId="53637" xr:uid="{00000000-0005-0000-0000-0000CD160000}"/>
    <cellStyle name="Calculation 21 15" xfId="45713" xr:uid="{00000000-0005-0000-0000-0000CE160000}"/>
    <cellStyle name="Calculation 21 2" xfId="3721" xr:uid="{00000000-0005-0000-0000-0000CF160000}"/>
    <cellStyle name="Calculation 21 2 10" xfId="44966" xr:uid="{00000000-0005-0000-0000-0000D0160000}"/>
    <cellStyle name="Calculation 21 2 11" xfId="51244" xr:uid="{00000000-0005-0000-0000-0000D1160000}"/>
    <cellStyle name="Calculation 21 2 12" xfId="47093" xr:uid="{00000000-0005-0000-0000-0000D2160000}"/>
    <cellStyle name="Calculation 21 2 13" xfId="51497" xr:uid="{00000000-0005-0000-0000-0000D3160000}"/>
    <cellStyle name="Calculation 21 2 14" xfId="51447" xr:uid="{00000000-0005-0000-0000-0000D4160000}"/>
    <cellStyle name="Calculation 21 2 2" xfId="6096" xr:uid="{00000000-0005-0000-0000-0000D5160000}"/>
    <cellStyle name="Calculation 21 2 2 2" xfId="6578" xr:uid="{00000000-0005-0000-0000-0000D6160000}"/>
    <cellStyle name="Calculation 21 2 2 2 2" xfId="6953" xr:uid="{00000000-0005-0000-0000-0000D7160000}"/>
    <cellStyle name="Calculation 21 2 2 2 2 2" xfId="4953" xr:uid="{00000000-0005-0000-0000-0000D8160000}"/>
    <cellStyle name="Calculation 21 2 2 2 2 2 2" xfId="23125" xr:uid="{00000000-0005-0000-0000-0000D9160000}"/>
    <cellStyle name="Calculation 21 2 2 2 2 2 2 2" xfId="38756" xr:uid="{00000000-0005-0000-0000-0000DA160000}"/>
    <cellStyle name="Calculation 21 2 2 2 2 2 3" xfId="14459" xr:uid="{00000000-0005-0000-0000-0000DB160000}"/>
    <cellStyle name="Calculation 21 2 2 2 2 2 4" xfId="31146" xr:uid="{00000000-0005-0000-0000-0000DC160000}"/>
    <cellStyle name="Calculation 21 2 2 2 2 3" xfId="24616" xr:uid="{00000000-0005-0000-0000-0000DD160000}"/>
    <cellStyle name="Calculation 21 2 2 2 2 3 2" xfId="40247" xr:uid="{00000000-0005-0000-0000-0000DE160000}"/>
    <cellStyle name="Calculation 21 2 2 2 2 4" xfId="16457" xr:uid="{00000000-0005-0000-0000-0000DF160000}"/>
    <cellStyle name="Calculation 21 2 2 2 2 5" xfId="32435" xr:uid="{00000000-0005-0000-0000-0000E0160000}"/>
    <cellStyle name="Calculation 21 2 2 2 3" xfId="6955" xr:uid="{00000000-0005-0000-0000-0000E1160000}"/>
    <cellStyle name="Calculation 21 2 2 2 3 2" xfId="24618" xr:uid="{00000000-0005-0000-0000-0000E2160000}"/>
    <cellStyle name="Calculation 21 2 2 2 3 2 2" xfId="40249" xr:uid="{00000000-0005-0000-0000-0000E3160000}"/>
    <cellStyle name="Calculation 21 2 2 2 3 3" xfId="16459" xr:uid="{00000000-0005-0000-0000-0000E4160000}"/>
    <cellStyle name="Calculation 21 2 2 2 3 4" xfId="32437" xr:uid="{00000000-0005-0000-0000-0000E5160000}"/>
    <cellStyle name="Calculation 21 2 2 2 4" xfId="24279" xr:uid="{00000000-0005-0000-0000-0000E6160000}"/>
    <cellStyle name="Calculation 21 2 2 2 4 2" xfId="39910" xr:uid="{00000000-0005-0000-0000-0000E7160000}"/>
    <cellStyle name="Calculation 21 2 2 2 5" xfId="16082" xr:uid="{00000000-0005-0000-0000-0000E8160000}"/>
    <cellStyle name="Calculation 21 2 2 2 6" xfId="32118" xr:uid="{00000000-0005-0000-0000-0000E9160000}"/>
    <cellStyle name="Calculation 21 2 2 3" xfId="23911" xr:uid="{00000000-0005-0000-0000-0000EA160000}"/>
    <cellStyle name="Calculation 21 2 2 3 2" xfId="39542" xr:uid="{00000000-0005-0000-0000-0000EB160000}"/>
    <cellStyle name="Calculation 21 2 2 4" xfId="15601" xr:uid="{00000000-0005-0000-0000-0000EC160000}"/>
    <cellStyle name="Calculation 21 2 2 5" xfId="31790" xr:uid="{00000000-0005-0000-0000-0000ED160000}"/>
    <cellStyle name="Calculation 21 2 2 6" xfId="50509" xr:uid="{00000000-0005-0000-0000-0000EE160000}"/>
    <cellStyle name="Calculation 21 2 2 7" xfId="52295" xr:uid="{00000000-0005-0000-0000-0000EF160000}"/>
    <cellStyle name="Calculation 21 2 2 8" xfId="53390" xr:uid="{00000000-0005-0000-0000-0000F0160000}"/>
    <cellStyle name="Calculation 21 2 3" xfId="6726" xr:uid="{00000000-0005-0000-0000-0000F1160000}"/>
    <cellStyle name="Calculation 21 2 3 2" xfId="7386" xr:uid="{00000000-0005-0000-0000-0000F2160000}"/>
    <cellStyle name="Calculation 21 2 3 2 2" xfId="9358" xr:uid="{00000000-0005-0000-0000-0000F3160000}"/>
    <cellStyle name="Calculation 21 2 3 2 2 2" xfId="26924" xr:uid="{00000000-0005-0000-0000-0000F4160000}"/>
    <cellStyle name="Calculation 21 2 3 2 2 2 2" xfId="42554" xr:uid="{00000000-0005-0000-0000-0000F5160000}"/>
    <cellStyle name="Calculation 21 2 3 2 2 3" xfId="18860" xr:uid="{00000000-0005-0000-0000-0000F6160000}"/>
    <cellStyle name="Calculation 21 2 3 2 2 4" xfId="34703" xr:uid="{00000000-0005-0000-0000-0000F7160000}"/>
    <cellStyle name="Calculation 21 2 3 2 3" xfId="24953" xr:uid="{00000000-0005-0000-0000-0000F8160000}"/>
    <cellStyle name="Calculation 21 2 3 2 3 2" xfId="40583" xr:uid="{00000000-0005-0000-0000-0000F9160000}"/>
    <cellStyle name="Calculation 21 2 3 2 4" xfId="16889" xr:uid="{00000000-0005-0000-0000-0000FA160000}"/>
    <cellStyle name="Calculation 21 2 3 2 5" xfId="32732" xr:uid="{00000000-0005-0000-0000-0000FB160000}"/>
    <cellStyle name="Calculation 21 2 3 3" xfId="4104" xr:uid="{00000000-0005-0000-0000-0000FC160000}"/>
    <cellStyle name="Calculation 21 2 3 3 2" xfId="22315" xr:uid="{00000000-0005-0000-0000-0000FD160000}"/>
    <cellStyle name="Calculation 21 2 3 3 2 2" xfId="37946" xr:uid="{00000000-0005-0000-0000-0000FE160000}"/>
    <cellStyle name="Calculation 21 2 3 3 3" xfId="13610" xr:uid="{00000000-0005-0000-0000-0000FF160000}"/>
    <cellStyle name="Calculation 21 2 3 3 4" xfId="30355" xr:uid="{00000000-0005-0000-0000-000000170000}"/>
    <cellStyle name="Calculation 21 2 3 4" xfId="24389" xr:uid="{00000000-0005-0000-0000-000001170000}"/>
    <cellStyle name="Calculation 21 2 3 4 2" xfId="40020" xr:uid="{00000000-0005-0000-0000-000002170000}"/>
    <cellStyle name="Calculation 21 2 3 5" xfId="16230" xr:uid="{00000000-0005-0000-0000-000003170000}"/>
    <cellStyle name="Calculation 21 2 3 6" xfId="32208" xr:uid="{00000000-0005-0000-0000-000004170000}"/>
    <cellStyle name="Calculation 21 2 4" xfId="22043" xr:uid="{00000000-0005-0000-0000-000005170000}"/>
    <cellStyle name="Calculation 21 2 4 2" xfId="37674" xr:uid="{00000000-0005-0000-0000-000006170000}"/>
    <cellStyle name="Calculation 21 2 5" xfId="12134" xr:uid="{00000000-0005-0000-0000-000007170000}"/>
    <cellStyle name="Calculation 21 2 5 2" xfId="29397" xr:uid="{00000000-0005-0000-0000-000008170000}"/>
    <cellStyle name="Calculation 21 2 6" xfId="13226" xr:uid="{00000000-0005-0000-0000-000009170000}"/>
    <cellStyle name="Calculation 21 2 7" xfId="30125" xr:uid="{00000000-0005-0000-0000-00000A170000}"/>
    <cellStyle name="Calculation 21 2 8" xfId="45363" xr:uid="{00000000-0005-0000-0000-00000B170000}"/>
    <cellStyle name="Calculation 21 2 9" xfId="48540" xr:uid="{00000000-0005-0000-0000-00000C170000}"/>
    <cellStyle name="Calculation 21 3" xfId="5446" xr:uid="{00000000-0005-0000-0000-00000D170000}"/>
    <cellStyle name="Calculation 21 3 2" xfId="8921" xr:uid="{00000000-0005-0000-0000-00000E170000}"/>
    <cellStyle name="Calculation 21 3 2 2" xfId="10310" xr:uid="{00000000-0005-0000-0000-00000F170000}"/>
    <cellStyle name="Calculation 21 3 2 2 2" xfId="6981" xr:uid="{00000000-0005-0000-0000-000010170000}"/>
    <cellStyle name="Calculation 21 3 2 2 2 2" xfId="24644" xr:uid="{00000000-0005-0000-0000-000011170000}"/>
    <cellStyle name="Calculation 21 3 2 2 2 2 2" xfId="40275" xr:uid="{00000000-0005-0000-0000-000012170000}"/>
    <cellStyle name="Calculation 21 3 2 2 2 3" xfId="16485" xr:uid="{00000000-0005-0000-0000-000013170000}"/>
    <cellStyle name="Calculation 21 3 2 2 2 4" xfId="32463" xr:uid="{00000000-0005-0000-0000-000014170000}"/>
    <cellStyle name="Calculation 21 3 2 2 3" xfId="27876" xr:uid="{00000000-0005-0000-0000-000015170000}"/>
    <cellStyle name="Calculation 21 3 2 2 3 2" xfId="43506" xr:uid="{00000000-0005-0000-0000-000016170000}"/>
    <cellStyle name="Calculation 21 3 2 2 4" xfId="19812" xr:uid="{00000000-0005-0000-0000-000017170000}"/>
    <cellStyle name="Calculation 21 3 2 2 5" xfId="35655" xr:uid="{00000000-0005-0000-0000-000018170000}"/>
    <cellStyle name="Calculation 21 3 2 3" xfId="7164" xr:uid="{00000000-0005-0000-0000-000019170000}"/>
    <cellStyle name="Calculation 21 3 2 3 2" xfId="24731" xr:uid="{00000000-0005-0000-0000-00001A170000}"/>
    <cellStyle name="Calculation 21 3 2 3 2 2" xfId="40361" xr:uid="{00000000-0005-0000-0000-00001B170000}"/>
    <cellStyle name="Calculation 21 3 2 3 3" xfId="16667" xr:uid="{00000000-0005-0000-0000-00001C170000}"/>
    <cellStyle name="Calculation 21 3 2 3 4" xfId="32510" xr:uid="{00000000-0005-0000-0000-00001D170000}"/>
    <cellStyle name="Calculation 21 3 2 4" xfId="26487" xr:uid="{00000000-0005-0000-0000-00001E170000}"/>
    <cellStyle name="Calculation 21 3 2 4 2" xfId="42117" xr:uid="{00000000-0005-0000-0000-00001F170000}"/>
    <cellStyle name="Calculation 21 3 2 5" xfId="18423" xr:uid="{00000000-0005-0000-0000-000020170000}"/>
    <cellStyle name="Calculation 21 3 2 6" xfId="34266" xr:uid="{00000000-0005-0000-0000-000021170000}"/>
    <cellStyle name="Calculation 21 3 3" xfId="23468" xr:uid="{00000000-0005-0000-0000-000022170000}"/>
    <cellStyle name="Calculation 21 3 3 2" xfId="39099" xr:uid="{00000000-0005-0000-0000-000023170000}"/>
    <cellStyle name="Calculation 21 3 4" xfId="14951" xr:uid="{00000000-0005-0000-0000-000024170000}"/>
    <cellStyle name="Calculation 21 3 5" xfId="31427" xr:uid="{00000000-0005-0000-0000-000025170000}"/>
    <cellStyle name="Calculation 21 3 6" xfId="50149" xr:uid="{00000000-0005-0000-0000-000026170000}"/>
    <cellStyle name="Calculation 21 3 7" xfId="51935" xr:uid="{00000000-0005-0000-0000-000027170000}"/>
    <cellStyle name="Calculation 21 3 8" xfId="53030" xr:uid="{00000000-0005-0000-0000-000028170000}"/>
    <cellStyle name="Calculation 21 4" xfId="8161" xr:uid="{00000000-0005-0000-0000-000029170000}"/>
    <cellStyle name="Calculation 21 4 2" xfId="9550" xr:uid="{00000000-0005-0000-0000-00002A170000}"/>
    <cellStyle name="Calculation 21 4 2 2" xfId="4096" xr:uid="{00000000-0005-0000-0000-00002B170000}"/>
    <cellStyle name="Calculation 21 4 2 2 2" xfId="22307" xr:uid="{00000000-0005-0000-0000-00002C170000}"/>
    <cellStyle name="Calculation 21 4 2 2 2 2" xfId="37938" xr:uid="{00000000-0005-0000-0000-00002D170000}"/>
    <cellStyle name="Calculation 21 4 2 2 3" xfId="13602" xr:uid="{00000000-0005-0000-0000-00002E170000}"/>
    <cellStyle name="Calculation 21 4 2 2 4" xfId="30347" xr:uid="{00000000-0005-0000-0000-00002F170000}"/>
    <cellStyle name="Calculation 21 4 2 3" xfId="27116" xr:uid="{00000000-0005-0000-0000-000030170000}"/>
    <cellStyle name="Calculation 21 4 2 3 2" xfId="42746" xr:uid="{00000000-0005-0000-0000-000031170000}"/>
    <cellStyle name="Calculation 21 4 2 4" xfId="19052" xr:uid="{00000000-0005-0000-0000-000032170000}"/>
    <cellStyle name="Calculation 21 4 2 5" xfId="34895" xr:uid="{00000000-0005-0000-0000-000033170000}"/>
    <cellStyle name="Calculation 21 4 3" xfId="6459" xr:uid="{00000000-0005-0000-0000-000034170000}"/>
    <cellStyle name="Calculation 21 4 3 2" xfId="24161" xr:uid="{00000000-0005-0000-0000-000035170000}"/>
    <cellStyle name="Calculation 21 4 3 2 2" xfId="39792" xr:uid="{00000000-0005-0000-0000-000036170000}"/>
    <cellStyle name="Calculation 21 4 3 3" xfId="15963" xr:uid="{00000000-0005-0000-0000-000037170000}"/>
    <cellStyle name="Calculation 21 4 3 4" xfId="32000" xr:uid="{00000000-0005-0000-0000-000038170000}"/>
    <cellStyle name="Calculation 21 4 4" xfId="25727" xr:uid="{00000000-0005-0000-0000-000039170000}"/>
    <cellStyle name="Calculation 21 4 4 2" xfId="41357" xr:uid="{00000000-0005-0000-0000-00003A170000}"/>
    <cellStyle name="Calculation 21 4 5" xfId="17663" xr:uid="{00000000-0005-0000-0000-00003B170000}"/>
    <cellStyle name="Calculation 21 4 6" xfId="33506" xr:uid="{00000000-0005-0000-0000-00003C170000}"/>
    <cellStyle name="Calculation 21 5" xfId="21596" xr:uid="{00000000-0005-0000-0000-00003D170000}"/>
    <cellStyle name="Calculation 21 5 2" xfId="37227" xr:uid="{00000000-0005-0000-0000-00003E170000}"/>
    <cellStyle name="Calculation 21 6" xfId="23415" xr:uid="{00000000-0005-0000-0000-00003F170000}"/>
    <cellStyle name="Calculation 21 6 2" xfId="39046" xr:uid="{00000000-0005-0000-0000-000040170000}"/>
    <cellStyle name="Calculation 21 7" xfId="12573" xr:uid="{00000000-0005-0000-0000-000041170000}"/>
    <cellStyle name="Calculation 21 8" xfId="29759" xr:uid="{00000000-0005-0000-0000-000042170000}"/>
    <cellStyle name="Calculation 21 9" xfId="48001" xr:uid="{00000000-0005-0000-0000-000043170000}"/>
    <cellStyle name="Calculation 22" xfId="3054" xr:uid="{00000000-0005-0000-0000-000044170000}"/>
    <cellStyle name="Calculation 22 10" xfId="48167" xr:uid="{00000000-0005-0000-0000-000045170000}"/>
    <cellStyle name="Calculation 22 11" xfId="46235" xr:uid="{00000000-0005-0000-0000-000046170000}"/>
    <cellStyle name="Calculation 22 12" xfId="50870" xr:uid="{00000000-0005-0000-0000-000047170000}"/>
    <cellStyle name="Calculation 22 13" xfId="46144" xr:uid="{00000000-0005-0000-0000-000048170000}"/>
    <cellStyle name="Calculation 22 14" xfId="45215" xr:uid="{00000000-0005-0000-0000-000049170000}"/>
    <cellStyle name="Calculation 22 15" xfId="48783" xr:uid="{00000000-0005-0000-0000-00004A170000}"/>
    <cellStyle name="Calculation 22 2" xfId="3708" xr:uid="{00000000-0005-0000-0000-00004B170000}"/>
    <cellStyle name="Calculation 22 2 10" xfId="47217" xr:uid="{00000000-0005-0000-0000-00004C170000}"/>
    <cellStyle name="Calculation 22 2 11" xfId="51231" xr:uid="{00000000-0005-0000-0000-00004D170000}"/>
    <cellStyle name="Calculation 22 2 12" xfId="45626" xr:uid="{00000000-0005-0000-0000-00004E170000}"/>
    <cellStyle name="Calculation 22 2 13" xfId="47418" xr:uid="{00000000-0005-0000-0000-00004F170000}"/>
    <cellStyle name="Calculation 22 2 14" xfId="49464" xr:uid="{00000000-0005-0000-0000-000050170000}"/>
    <cellStyle name="Calculation 22 2 2" xfId="6083" xr:uid="{00000000-0005-0000-0000-000051170000}"/>
    <cellStyle name="Calculation 22 2 2 2" xfId="6591" xr:uid="{00000000-0005-0000-0000-000052170000}"/>
    <cellStyle name="Calculation 22 2 2 2 2" xfId="7811" xr:uid="{00000000-0005-0000-0000-000053170000}"/>
    <cellStyle name="Calculation 22 2 2 2 2 2" xfId="11483" xr:uid="{00000000-0005-0000-0000-000054170000}"/>
    <cellStyle name="Calculation 22 2 2 2 2 2 2" xfId="29049" xr:uid="{00000000-0005-0000-0000-000055170000}"/>
    <cellStyle name="Calculation 22 2 2 2 2 2 2 2" xfId="44679" xr:uid="{00000000-0005-0000-0000-000056170000}"/>
    <cellStyle name="Calculation 22 2 2 2 2 2 3" xfId="20985" xr:uid="{00000000-0005-0000-0000-000057170000}"/>
    <cellStyle name="Calculation 22 2 2 2 2 2 4" xfId="36828" xr:uid="{00000000-0005-0000-0000-000058170000}"/>
    <cellStyle name="Calculation 22 2 2 2 2 3" xfId="25377" xr:uid="{00000000-0005-0000-0000-000059170000}"/>
    <cellStyle name="Calculation 22 2 2 2 2 3 2" xfId="41007" xr:uid="{00000000-0005-0000-0000-00005A170000}"/>
    <cellStyle name="Calculation 22 2 2 2 2 4" xfId="17313" xr:uid="{00000000-0005-0000-0000-00005B170000}"/>
    <cellStyle name="Calculation 22 2 2 2 2 5" xfId="33156" xr:uid="{00000000-0005-0000-0000-00005C170000}"/>
    <cellStyle name="Calculation 22 2 2 2 3" xfId="11437" xr:uid="{00000000-0005-0000-0000-00005D170000}"/>
    <cellStyle name="Calculation 22 2 2 2 3 2" xfId="29003" xr:uid="{00000000-0005-0000-0000-00005E170000}"/>
    <cellStyle name="Calculation 22 2 2 2 3 2 2" xfId="44633" xr:uid="{00000000-0005-0000-0000-00005F170000}"/>
    <cellStyle name="Calculation 22 2 2 2 3 3" xfId="20939" xr:uid="{00000000-0005-0000-0000-000060170000}"/>
    <cellStyle name="Calculation 22 2 2 2 3 4" xfId="36782" xr:uid="{00000000-0005-0000-0000-000061170000}"/>
    <cellStyle name="Calculation 22 2 2 2 4" xfId="24292" xr:uid="{00000000-0005-0000-0000-000062170000}"/>
    <cellStyle name="Calculation 22 2 2 2 4 2" xfId="39923" xr:uid="{00000000-0005-0000-0000-000063170000}"/>
    <cellStyle name="Calculation 22 2 2 2 5" xfId="16095" xr:uid="{00000000-0005-0000-0000-000064170000}"/>
    <cellStyle name="Calculation 22 2 2 2 6" xfId="32131" xr:uid="{00000000-0005-0000-0000-000065170000}"/>
    <cellStyle name="Calculation 22 2 2 3" xfId="23898" xr:uid="{00000000-0005-0000-0000-000066170000}"/>
    <cellStyle name="Calculation 22 2 2 3 2" xfId="39529" xr:uid="{00000000-0005-0000-0000-000067170000}"/>
    <cellStyle name="Calculation 22 2 2 4" xfId="15588" xr:uid="{00000000-0005-0000-0000-000068170000}"/>
    <cellStyle name="Calculation 22 2 2 5" xfId="31777" xr:uid="{00000000-0005-0000-0000-000069170000}"/>
    <cellStyle name="Calculation 22 2 2 6" xfId="50496" xr:uid="{00000000-0005-0000-0000-00006A170000}"/>
    <cellStyle name="Calculation 22 2 2 7" xfId="52282" xr:uid="{00000000-0005-0000-0000-00006B170000}"/>
    <cellStyle name="Calculation 22 2 2 8" xfId="53377" xr:uid="{00000000-0005-0000-0000-00006C170000}"/>
    <cellStyle name="Calculation 22 2 3" xfId="6831" xr:uid="{00000000-0005-0000-0000-00006D170000}"/>
    <cellStyle name="Calculation 22 2 3 2" xfId="7494" xr:uid="{00000000-0005-0000-0000-00006E170000}"/>
    <cellStyle name="Calculation 22 2 3 2 2" xfId="11613" xr:uid="{00000000-0005-0000-0000-00006F170000}"/>
    <cellStyle name="Calculation 22 2 3 2 2 2" xfId="29179" xr:uid="{00000000-0005-0000-0000-000070170000}"/>
    <cellStyle name="Calculation 22 2 3 2 2 2 2" xfId="44809" xr:uid="{00000000-0005-0000-0000-000071170000}"/>
    <cellStyle name="Calculation 22 2 3 2 2 3" xfId="21115" xr:uid="{00000000-0005-0000-0000-000072170000}"/>
    <cellStyle name="Calculation 22 2 3 2 2 4" xfId="36958" xr:uid="{00000000-0005-0000-0000-000073170000}"/>
    <cellStyle name="Calculation 22 2 3 2 3" xfId="25060" xr:uid="{00000000-0005-0000-0000-000074170000}"/>
    <cellStyle name="Calculation 22 2 3 2 3 2" xfId="40690" xr:uid="{00000000-0005-0000-0000-000075170000}"/>
    <cellStyle name="Calculation 22 2 3 2 4" xfId="16996" xr:uid="{00000000-0005-0000-0000-000076170000}"/>
    <cellStyle name="Calculation 22 2 3 2 5" xfId="32839" xr:uid="{00000000-0005-0000-0000-000077170000}"/>
    <cellStyle name="Calculation 22 2 3 3" xfId="4293" xr:uid="{00000000-0005-0000-0000-000078170000}"/>
    <cellStyle name="Calculation 22 2 3 3 2" xfId="22504" xr:uid="{00000000-0005-0000-0000-000079170000}"/>
    <cellStyle name="Calculation 22 2 3 3 2 2" xfId="38135" xr:uid="{00000000-0005-0000-0000-00007A170000}"/>
    <cellStyle name="Calculation 22 2 3 3 3" xfId="13799" xr:uid="{00000000-0005-0000-0000-00007B170000}"/>
    <cellStyle name="Calculation 22 2 3 3 4" xfId="30544" xr:uid="{00000000-0005-0000-0000-00007C170000}"/>
    <cellStyle name="Calculation 22 2 3 4" xfId="24494" xr:uid="{00000000-0005-0000-0000-00007D170000}"/>
    <cellStyle name="Calculation 22 2 3 4 2" xfId="40125" xr:uid="{00000000-0005-0000-0000-00007E170000}"/>
    <cellStyle name="Calculation 22 2 3 5" xfId="16335" xr:uid="{00000000-0005-0000-0000-00007F170000}"/>
    <cellStyle name="Calculation 22 2 3 6" xfId="32313" xr:uid="{00000000-0005-0000-0000-000080170000}"/>
    <cellStyle name="Calculation 22 2 4" xfId="22030" xr:uid="{00000000-0005-0000-0000-000081170000}"/>
    <cellStyle name="Calculation 22 2 4 2" xfId="37661" xr:uid="{00000000-0005-0000-0000-000082170000}"/>
    <cellStyle name="Calculation 22 2 5" xfId="12122" xr:uid="{00000000-0005-0000-0000-000083170000}"/>
    <cellStyle name="Calculation 22 2 5 2" xfId="29385" xr:uid="{00000000-0005-0000-0000-000084170000}"/>
    <cellStyle name="Calculation 22 2 6" xfId="13213" xr:uid="{00000000-0005-0000-0000-000085170000}"/>
    <cellStyle name="Calculation 22 2 7" xfId="30112" xr:uid="{00000000-0005-0000-0000-000086170000}"/>
    <cellStyle name="Calculation 22 2 8" xfId="45375" xr:uid="{00000000-0005-0000-0000-000087170000}"/>
    <cellStyle name="Calculation 22 2 9" xfId="48527" xr:uid="{00000000-0005-0000-0000-000088170000}"/>
    <cellStyle name="Calculation 22 3" xfId="5433" xr:uid="{00000000-0005-0000-0000-000089170000}"/>
    <cellStyle name="Calculation 22 3 2" xfId="8991" xr:uid="{00000000-0005-0000-0000-00008A170000}"/>
    <cellStyle name="Calculation 22 3 2 2" xfId="10380" xr:uid="{00000000-0005-0000-0000-00008B170000}"/>
    <cellStyle name="Calculation 22 3 2 2 2" xfId="10824" xr:uid="{00000000-0005-0000-0000-00008C170000}"/>
    <cellStyle name="Calculation 22 3 2 2 2 2" xfId="28390" xr:uid="{00000000-0005-0000-0000-00008D170000}"/>
    <cellStyle name="Calculation 22 3 2 2 2 2 2" xfId="44020" xr:uid="{00000000-0005-0000-0000-00008E170000}"/>
    <cellStyle name="Calculation 22 3 2 2 2 3" xfId="20326" xr:uid="{00000000-0005-0000-0000-00008F170000}"/>
    <cellStyle name="Calculation 22 3 2 2 2 4" xfId="36169" xr:uid="{00000000-0005-0000-0000-000090170000}"/>
    <cellStyle name="Calculation 22 3 2 2 3" xfId="27946" xr:uid="{00000000-0005-0000-0000-000091170000}"/>
    <cellStyle name="Calculation 22 3 2 2 3 2" xfId="43576" xr:uid="{00000000-0005-0000-0000-000092170000}"/>
    <cellStyle name="Calculation 22 3 2 2 4" xfId="19882" xr:uid="{00000000-0005-0000-0000-000093170000}"/>
    <cellStyle name="Calculation 22 3 2 2 5" xfId="35725" xr:uid="{00000000-0005-0000-0000-000094170000}"/>
    <cellStyle name="Calculation 22 3 2 3" xfId="10609" xr:uid="{00000000-0005-0000-0000-000095170000}"/>
    <cellStyle name="Calculation 22 3 2 3 2" xfId="28175" xr:uid="{00000000-0005-0000-0000-000096170000}"/>
    <cellStyle name="Calculation 22 3 2 3 2 2" xfId="43805" xr:uid="{00000000-0005-0000-0000-000097170000}"/>
    <cellStyle name="Calculation 22 3 2 3 3" xfId="20111" xr:uid="{00000000-0005-0000-0000-000098170000}"/>
    <cellStyle name="Calculation 22 3 2 3 4" xfId="35954" xr:uid="{00000000-0005-0000-0000-000099170000}"/>
    <cellStyle name="Calculation 22 3 2 4" xfId="26557" xr:uid="{00000000-0005-0000-0000-00009A170000}"/>
    <cellStyle name="Calculation 22 3 2 4 2" xfId="42187" xr:uid="{00000000-0005-0000-0000-00009B170000}"/>
    <cellStyle name="Calculation 22 3 2 5" xfId="18493" xr:uid="{00000000-0005-0000-0000-00009C170000}"/>
    <cellStyle name="Calculation 22 3 2 6" xfId="34336" xr:uid="{00000000-0005-0000-0000-00009D170000}"/>
    <cellStyle name="Calculation 22 3 3" xfId="23455" xr:uid="{00000000-0005-0000-0000-00009E170000}"/>
    <cellStyle name="Calculation 22 3 3 2" xfId="39086" xr:uid="{00000000-0005-0000-0000-00009F170000}"/>
    <cellStyle name="Calculation 22 3 4" xfId="14938" xr:uid="{00000000-0005-0000-0000-0000A0170000}"/>
    <cellStyle name="Calculation 22 3 5" xfId="31414" xr:uid="{00000000-0005-0000-0000-0000A1170000}"/>
    <cellStyle name="Calculation 22 3 6" xfId="50136" xr:uid="{00000000-0005-0000-0000-0000A2170000}"/>
    <cellStyle name="Calculation 22 3 7" xfId="51922" xr:uid="{00000000-0005-0000-0000-0000A3170000}"/>
    <cellStyle name="Calculation 22 3 8" xfId="53017" xr:uid="{00000000-0005-0000-0000-0000A4170000}"/>
    <cellStyle name="Calculation 22 4" xfId="8563" xr:uid="{00000000-0005-0000-0000-0000A5170000}"/>
    <cellStyle name="Calculation 22 4 2" xfId="9952" xr:uid="{00000000-0005-0000-0000-0000A6170000}"/>
    <cellStyle name="Calculation 22 4 2 2" xfId="11250" xr:uid="{00000000-0005-0000-0000-0000A7170000}"/>
    <cellStyle name="Calculation 22 4 2 2 2" xfId="28816" xr:uid="{00000000-0005-0000-0000-0000A8170000}"/>
    <cellStyle name="Calculation 22 4 2 2 2 2" xfId="44446" xr:uid="{00000000-0005-0000-0000-0000A9170000}"/>
    <cellStyle name="Calculation 22 4 2 2 3" xfId="20752" xr:uid="{00000000-0005-0000-0000-0000AA170000}"/>
    <cellStyle name="Calculation 22 4 2 2 4" xfId="36595" xr:uid="{00000000-0005-0000-0000-0000AB170000}"/>
    <cellStyle name="Calculation 22 4 2 3" xfId="27518" xr:uid="{00000000-0005-0000-0000-0000AC170000}"/>
    <cellStyle name="Calculation 22 4 2 3 2" xfId="43148" xr:uid="{00000000-0005-0000-0000-0000AD170000}"/>
    <cellStyle name="Calculation 22 4 2 4" xfId="19454" xr:uid="{00000000-0005-0000-0000-0000AE170000}"/>
    <cellStyle name="Calculation 22 4 2 5" xfId="35297" xr:uid="{00000000-0005-0000-0000-0000AF170000}"/>
    <cellStyle name="Calculation 22 4 3" xfId="7632" xr:uid="{00000000-0005-0000-0000-0000B0170000}"/>
    <cellStyle name="Calculation 22 4 3 2" xfId="25198" xr:uid="{00000000-0005-0000-0000-0000B1170000}"/>
    <cellStyle name="Calculation 22 4 3 2 2" xfId="40828" xr:uid="{00000000-0005-0000-0000-0000B2170000}"/>
    <cellStyle name="Calculation 22 4 3 3" xfId="17134" xr:uid="{00000000-0005-0000-0000-0000B3170000}"/>
    <cellStyle name="Calculation 22 4 3 4" xfId="32977" xr:uid="{00000000-0005-0000-0000-0000B4170000}"/>
    <cellStyle name="Calculation 22 4 4" xfId="26129" xr:uid="{00000000-0005-0000-0000-0000B5170000}"/>
    <cellStyle name="Calculation 22 4 4 2" xfId="41759" xr:uid="{00000000-0005-0000-0000-0000B6170000}"/>
    <cellStyle name="Calculation 22 4 5" xfId="18065" xr:uid="{00000000-0005-0000-0000-0000B7170000}"/>
    <cellStyle name="Calculation 22 4 6" xfId="33908" xr:uid="{00000000-0005-0000-0000-0000B8170000}"/>
    <cellStyle name="Calculation 22 5" xfId="21583" xr:uid="{00000000-0005-0000-0000-0000B9170000}"/>
    <cellStyle name="Calculation 22 5 2" xfId="37214" xr:uid="{00000000-0005-0000-0000-0000BA170000}"/>
    <cellStyle name="Calculation 22 6" xfId="24717" xr:uid="{00000000-0005-0000-0000-0000BB170000}"/>
    <cellStyle name="Calculation 22 6 2" xfId="40348" xr:uid="{00000000-0005-0000-0000-0000BC170000}"/>
    <cellStyle name="Calculation 22 7" xfId="12560" xr:uid="{00000000-0005-0000-0000-0000BD170000}"/>
    <cellStyle name="Calculation 22 8" xfId="29746" xr:uid="{00000000-0005-0000-0000-0000BE170000}"/>
    <cellStyle name="Calculation 22 9" xfId="47140" xr:uid="{00000000-0005-0000-0000-0000BF170000}"/>
    <cellStyle name="Calculation 23" xfId="3391" xr:uid="{00000000-0005-0000-0000-0000C0170000}"/>
    <cellStyle name="Calculation 23 10" xfId="48351" xr:uid="{00000000-0005-0000-0000-0000C1170000}"/>
    <cellStyle name="Calculation 23 11" xfId="46247" xr:uid="{00000000-0005-0000-0000-0000C2170000}"/>
    <cellStyle name="Calculation 23 12" xfId="51054" xr:uid="{00000000-0005-0000-0000-0000C3170000}"/>
    <cellStyle name="Calculation 23 13" xfId="47618" xr:uid="{00000000-0005-0000-0000-0000C4170000}"/>
    <cellStyle name="Calculation 23 14" xfId="45852" xr:uid="{00000000-0005-0000-0000-0000C5170000}"/>
    <cellStyle name="Calculation 23 15" xfId="51736" xr:uid="{00000000-0005-0000-0000-0000C6170000}"/>
    <cellStyle name="Calculation 23 2" xfId="4044" xr:uid="{00000000-0005-0000-0000-0000C7170000}"/>
    <cellStyle name="Calculation 23 2 10" xfId="48943" xr:uid="{00000000-0005-0000-0000-0000C8170000}"/>
    <cellStyle name="Calculation 23 2 11" xfId="51415" xr:uid="{00000000-0005-0000-0000-0000C9170000}"/>
    <cellStyle name="Calculation 23 2 12" xfId="45614" xr:uid="{00000000-0005-0000-0000-0000CA170000}"/>
    <cellStyle name="Calculation 23 2 13" xfId="52520" xr:uid="{00000000-0005-0000-0000-0000CB170000}"/>
    <cellStyle name="Calculation 23 2 14" xfId="52514" xr:uid="{00000000-0005-0000-0000-0000CC170000}"/>
    <cellStyle name="Calculation 23 2 2" xfId="6419" xr:uid="{00000000-0005-0000-0000-0000CD170000}"/>
    <cellStyle name="Calculation 23 2 2 2" xfId="6504" xr:uid="{00000000-0005-0000-0000-0000CE170000}"/>
    <cellStyle name="Calculation 23 2 2 2 2" xfId="7439" xr:uid="{00000000-0005-0000-0000-0000CF170000}"/>
    <cellStyle name="Calculation 23 2 2 2 2 2" xfId="11051" xr:uid="{00000000-0005-0000-0000-0000D0170000}"/>
    <cellStyle name="Calculation 23 2 2 2 2 2 2" xfId="28617" xr:uid="{00000000-0005-0000-0000-0000D1170000}"/>
    <cellStyle name="Calculation 23 2 2 2 2 2 2 2" xfId="44247" xr:uid="{00000000-0005-0000-0000-0000D2170000}"/>
    <cellStyle name="Calculation 23 2 2 2 2 2 3" xfId="20553" xr:uid="{00000000-0005-0000-0000-0000D3170000}"/>
    <cellStyle name="Calculation 23 2 2 2 2 2 4" xfId="36396" xr:uid="{00000000-0005-0000-0000-0000D4170000}"/>
    <cellStyle name="Calculation 23 2 2 2 2 3" xfId="25006" xr:uid="{00000000-0005-0000-0000-0000D5170000}"/>
    <cellStyle name="Calculation 23 2 2 2 2 3 2" xfId="40636" xr:uid="{00000000-0005-0000-0000-0000D6170000}"/>
    <cellStyle name="Calculation 23 2 2 2 2 4" xfId="16942" xr:uid="{00000000-0005-0000-0000-0000D7170000}"/>
    <cellStyle name="Calculation 23 2 2 2 2 5" xfId="32785" xr:uid="{00000000-0005-0000-0000-0000D8170000}"/>
    <cellStyle name="Calculation 23 2 2 2 3" xfId="11087" xr:uid="{00000000-0005-0000-0000-0000D9170000}"/>
    <cellStyle name="Calculation 23 2 2 2 3 2" xfId="28653" xr:uid="{00000000-0005-0000-0000-0000DA170000}"/>
    <cellStyle name="Calculation 23 2 2 2 3 2 2" xfId="44283" xr:uid="{00000000-0005-0000-0000-0000DB170000}"/>
    <cellStyle name="Calculation 23 2 2 2 3 3" xfId="20589" xr:uid="{00000000-0005-0000-0000-0000DC170000}"/>
    <cellStyle name="Calculation 23 2 2 2 3 4" xfId="36432" xr:uid="{00000000-0005-0000-0000-0000DD170000}"/>
    <cellStyle name="Calculation 23 2 2 2 4" xfId="24205" xr:uid="{00000000-0005-0000-0000-0000DE170000}"/>
    <cellStyle name="Calculation 23 2 2 2 4 2" xfId="39836" xr:uid="{00000000-0005-0000-0000-0000DF170000}"/>
    <cellStyle name="Calculation 23 2 2 2 5" xfId="16008" xr:uid="{00000000-0005-0000-0000-0000E0170000}"/>
    <cellStyle name="Calculation 23 2 2 2 6" xfId="32044" xr:uid="{00000000-0005-0000-0000-0000E1170000}"/>
    <cellStyle name="Calculation 23 2 2 3" xfId="24122" xr:uid="{00000000-0005-0000-0000-0000E2170000}"/>
    <cellStyle name="Calculation 23 2 2 3 2" xfId="39753" xr:uid="{00000000-0005-0000-0000-0000E3170000}"/>
    <cellStyle name="Calculation 23 2 2 4" xfId="15924" xr:uid="{00000000-0005-0000-0000-0000E4170000}"/>
    <cellStyle name="Calculation 23 2 2 5" xfId="31961" xr:uid="{00000000-0005-0000-0000-0000E5170000}"/>
    <cellStyle name="Calculation 23 2 2 6" xfId="50680" xr:uid="{00000000-0005-0000-0000-0000E6170000}"/>
    <cellStyle name="Calculation 23 2 2 7" xfId="52466" xr:uid="{00000000-0005-0000-0000-0000E7170000}"/>
    <cellStyle name="Calculation 23 2 2 8" xfId="53561" xr:uid="{00000000-0005-0000-0000-0000E8170000}"/>
    <cellStyle name="Calculation 23 2 3" xfId="6875" xr:uid="{00000000-0005-0000-0000-0000E9170000}"/>
    <cellStyle name="Calculation 23 2 3 2" xfId="8018" xr:uid="{00000000-0005-0000-0000-0000EA170000}"/>
    <cellStyle name="Calculation 23 2 3 2 2" xfId="11339" xr:uid="{00000000-0005-0000-0000-0000EB170000}"/>
    <cellStyle name="Calculation 23 2 3 2 2 2" xfId="28905" xr:uid="{00000000-0005-0000-0000-0000EC170000}"/>
    <cellStyle name="Calculation 23 2 3 2 2 2 2" xfId="44535" xr:uid="{00000000-0005-0000-0000-0000ED170000}"/>
    <cellStyle name="Calculation 23 2 3 2 2 3" xfId="20841" xr:uid="{00000000-0005-0000-0000-0000EE170000}"/>
    <cellStyle name="Calculation 23 2 3 2 2 4" xfId="36684" xr:uid="{00000000-0005-0000-0000-0000EF170000}"/>
    <cellStyle name="Calculation 23 2 3 2 3" xfId="25584" xr:uid="{00000000-0005-0000-0000-0000F0170000}"/>
    <cellStyle name="Calculation 23 2 3 2 3 2" xfId="41214" xr:uid="{00000000-0005-0000-0000-0000F1170000}"/>
    <cellStyle name="Calculation 23 2 3 2 4" xfId="17520" xr:uid="{00000000-0005-0000-0000-0000F2170000}"/>
    <cellStyle name="Calculation 23 2 3 2 5" xfId="33363" xr:uid="{00000000-0005-0000-0000-0000F3170000}"/>
    <cellStyle name="Calculation 23 2 3 3" xfId="4342" xr:uid="{00000000-0005-0000-0000-0000F4170000}"/>
    <cellStyle name="Calculation 23 2 3 3 2" xfId="22553" xr:uid="{00000000-0005-0000-0000-0000F5170000}"/>
    <cellStyle name="Calculation 23 2 3 3 2 2" xfId="38184" xr:uid="{00000000-0005-0000-0000-0000F6170000}"/>
    <cellStyle name="Calculation 23 2 3 3 3" xfId="13848" xr:uid="{00000000-0005-0000-0000-0000F7170000}"/>
    <cellStyle name="Calculation 23 2 3 3 4" xfId="30593" xr:uid="{00000000-0005-0000-0000-0000F8170000}"/>
    <cellStyle name="Calculation 23 2 3 4" xfId="24538" xr:uid="{00000000-0005-0000-0000-0000F9170000}"/>
    <cellStyle name="Calculation 23 2 3 4 2" xfId="40169" xr:uid="{00000000-0005-0000-0000-0000FA170000}"/>
    <cellStyle name="Calculation 23 2 3 5" xfId="16379" xr:uid="{00000000-0005-0000-0000-0000FB170000}"/>
    <cellStyle name="Calculation 23 2 3 6" xfId="32357" xr:uid="{00000000-0005-0000-0000-0000FC170000}"/>
    <cellStyle name="Calculation 23 2 4" xfId="22256" xr:uid="{00000000-0005-0000-0000-0000FD170000}"/>
    <cellStyle name="Calculation 23 2 4 2" xfId="37887" xr:uid="{00000000-0005-0000-0000-0000FE170000}"/>
    <cellStyle name="Calculation 23 2 5" xfId="12297" xr:uid="{00000000-0005-0000-0000-0000FF170000}"/>
    <cellStyle name="Calculation 23 2 5 2" xfId="29560" xr:uid="{00000000-0005-0000-0000-000000180000}"/>
    <cellStyle name="Calculation 23 2 6" xfId="13549" xr:uid="{00000000-0005-0000-0000-000001180000}"/>
    <cellStyle name="Calculation 23 2 7" xfId="30296" xr:uid="{00000000-0005-0000-0000-000002180000}"/>
    <cellStyle name="Calculation 23 2 8" xfId="45319" xr:uid="{00000000-0005-0000-0000-000003180000}"/>
    <cellStyle name="Calculation 23 2 9" xfId="48711" xr:uid="{00000000-0005-0000-0000-000004180000}"/>
    <cellStyle name="Calculation 23 3" xfId="5766" xr:uid="{00000000-0005-0000-0000-000005180000}"/>
    <cellStyle name="Calculation 23 3 2" xfId="6789" xr:uid="{00000000-0005-0000-0000-000006180000}"/>
    <cellStyle name="Calculation 23 3 2 2" xfId="7716" xr:uid="{00000000-0005-0000-0000-000007180000}"/>
    <cellStyle name="Calculation 23 3 2 2 2" xfId="6971" xr:uid="{00000000-0005-0000-0000-000008180000}"/>
    <cellStyle name="Calculation 23 3 2 2 2 2" xfId="24634" xr:uid="{00000000-0005-0000-0000-000009180000}"/>
    <cellStyle name="Calculation 23 3 2 2 2 2 2" xfId="40265" xr:uid="{00000000-0005-0000-0000-00000A180000}"/>
    <cellStyle name="Calculation 23 3 2 2 2 3" xfId="16475" xr:uid="{00000000-0005-0000-0000-00000B180000}"/>
    <cellStyle name="Calculation 23 3 2 2 2 4" xfId="32453" xr:uid="{00000000-0005-0000-0000-00000C180000}"/>
    <cellStyle name="Calculation 23 3 2 2 3" xfId="25282" xr:uid="{00000000-0005-0000-0000-00000D180000}"/>
    <cellStyle name="Calculation 23 3 2 2 3 2" xfId="40912" xr:uid="{00000000-0005-0000-0000-00000E180000}"/>
    <cellStyle name="Calculation 23 3 2 2 4" xfId="17218" xr:uid="{00000000-0005-0000-0000-00000F180000}"/>
    <cellStyle name="Calculation 23 3 2 2 5" xfId="33061" xr:uid="{00000000-0005-0000-0000-000010180000}"/>
    <cellStyle name="Calculation 23 3 2 3" xfId="4251" xr:uid="{00000000-0005-0000-0000-000011180000}"/>
    <cellStyle name="Calculation 23 3 2 3 2" xfId="22462" xr:uid="{00000000-0005-0000-0000-000012180000}"/>
    <cellStyle name="Calculation 23 3 2 3 2 2" xfId="38093" xr:uid="{00000000-0005-0000-0000-000013180000}"/>
    <cellStyle name="Calculation 23 3 2 3 3" xfId="13757" xr:uid="{00000000-0005-0000-0000-000014180000}"/>
    <cellStyle name="Calculation 23 3 2 3 4" xfId="30502" xr:uid="{00000000-0005-0000-0000-000015180000}"/>
    <cellStyle name="Calculation 23 3 2 4" xfId="24452" xr:uid="{00000000-0005-0000-0000-000016180000}"/>
    <cellStyle name="Calculation 23 3 2 4 2" xfId="40083" xr:uid="{00000000-0005-0000-0000-000017180000}"/>
    <cellStyle name="Calculation 23 3 2 5" xfId="16293" xr:uid="{00000000-0005-0000-0000-000018180000}"/>
    <cellStyle name="Calculation 23 3 2 6" xfId="32271" xr:uid="{00000000-0005-0000-0000-000019180000}"/>
    <cellStyle name="Calculation 23 3 3" xfId="23676" xr:uid="{00000000-0005-0000-0000-00001A180000}"/>
    <cellStyle name="Calculation 23 3 3 2" xfId="39307" xr:uid="{00000000-0005-0000-0000-00001B180000}"/>
    <cellStyle name="Calculation 23 3 4" xfId="15271" xr:uid="{00000000-0005-0000-0000-00001C180000}"/>
    <cellStyle name="Calculation 23 3 5" xfId="31595" xr:uid="{00000000-0005-0000-0000-00001D180000}"/>
    <cellStyle name="Calculation 23 3 6" xfId="50320" xr:uid="{00000000-0005-0000-0000-00001E180000}"/>
    <cellStyle name="Calculation 23 3 7" xfId="52106" xr:uid="{00000000-0005-0000-0000-00001F180000}"/>
    <cellStyle name="Calculation 23 3 8" xfId="53201" xr:uid="{00000000-0005-0000-0000-000020180000}"/>
    <cellStyle name="Calculation 23 4" xfId="8210" xr:uid="{00000000-0005-0000-0000-000021180000}"/>
    <cellStyle name="Calculation 23 4 2" xfId="9599" xr:uid="{00000000-0005-0000-0000-000022180000}"/>
    <cellStyle name="Calculation 23 4 2 2" xfId="9305" xr:uid="{00000000-0005-0000-0000-000023180000}"/>
    <cellStyle name="Calculation 23 4 2 2 2" xfId="26871" xr:uid="{00000000-0005-0000-0000-000024180000}"/>
    <cellStyle name="Calculation 23 4 2 2 2 2" xfId="42501" xr:uid="{00000000-0005-0000-0000-000025180000}"/>
    <cellStyle name="Calculation 23 4 2 2 3" xfId="18807" xr:uid="{00000000-0005-0000-0000-000026180000}"/>
    <cellStyle name="Calculation 23 4 2 2 4" xfId="34650" xr:uid="{00000000-0005-0000-0000-000027180000}"/>
    <cellStyle name="Calculation 23 4 2 3" xfId="27165" xr:uid="{00000000-0005-0000-0000-000028180000}"/>
    <cellStyle name="Calculation 23 4 2 3 2" xfId="42795" xr:uid="{00000000-0005-0000-0000-000029180000}"/>
    <cellStyle name="Calculation 23 4 2 4" xfId="19101" xr:uid="{00000000-0005-0000-0000-00002A180000}"/>
    <cellStyle name="Calculation 23 4 2 5" xfId="34944" xr:uid="{00000000-0005-0000-0000-00002B180000}"/>
    <cellStyle name="Calculation 23 4 3" xfId="7339" xr:uid="{00000000-0005-0000-0000-00002C180000}"/>
    <cellStyle name="Calculation 23 4 3 2" xfId="24906" xr:uid="{00000000-0005-0000-0000-00002D180000}"/>
    <cellStyle name="Calculation 23 4 3 2 2" xfId="40536" xr:uid="{00000000-0005-0000-0000-00002E180000}"/>
    <cellStyle name="Calculation 23 4 3 3" xfId="16842" xr:uid="{00000000-0005-0000-0000-00002F180000}"/>
    <cellStyle name="Calculation 23 4 3 4" xfId="32685" xr:uid="{00000000-0005-0000-0000-000030180000}"/>
    <cellStyle name="Calculation 23 4 4" xfId="25776" xr:uid="{00000000-0005-0000-0000-000031180000}"/>
    <cellStyle name="Calculation 23 4 4 2" xfId="41406" xr:uid="{00000000-0005-0000-0000-000032180000}"/>
    <cellStyle name="Calculation 23 4 5" xfId="17712" xr:uid="{00000000-0005-0000-0000-000033180000}"/>
    <cellStyle name="Calculation 23 4 6" xfId="33555" xr:uid="{00000000-0005-0000-0000-000034180000}"/>
    <cellStyle name="Calculation 23 5" xfId="21810" xr:uid="{00000000-0005-0000-0000-000035180000}"/>
    <cellStyle name="Calculation 23 5 2" xfId="37441" xr:uid="{00000000-0005-0000-0000-000036180000}"/>
    <cellStyle name="Calculation 23 6" xfId="21535" xr:uid="{00000000-0005-0000-0000-000037180000}"/>
    <cellStyle name="Calculation 23 6 2" xfId="37166" xr:uid="{00000000-0005-0000-0000-000038180000}"/>
    <cellStyle name="Calculation 23 7" xfId="12896" xr:uid="{00000000-0005-0000-0000-000039180000}"/>
    <cellStyle name="Calculation 23 8" xfId="29930" xr:uid="{00000000-0005-0000-0000-00003A180000}"/>
    <cellStyle name="Calculation 23 9" xfId="47593" xr:uid="{00000000-0005-0000-0000-00003B180000}"/>
    <cellStyle name="Calculation 24" xfId="2878" xr:uid="{00000000-0005-0000-0000-00003C180000}"/>
    <cellStyle name="Calculation 24 10" xfId="48064" xr:uid="{00000000-0005-0000-0000-00003D180000}"/>
    <cellStyle name="Calculation 24 11" xfId="47589" xr:uid="{00000000-0005-0000-0000-00003E180000}"/>
    <cellStyle name="Calculation 24 12" xfId="50767" xr:uid="{00000000-0005-0000-0000-00003F180000}"/>
    <cellStyle name="Calculation 24 13" xfId="46050" xr:uid="{00000000-0005-0000-0000-000040180000}"/>
    <cellStyle name="Calculation 24 14" xfId="51717" xr:uid="{00000000-0005-0000-0000-000041180000}"/>
    <cellStyle name="Calculation 24 15" xfId="51738" xr:uid="{00000000-0005-0000-0000-000042180000}"/>
    <cellStyle name="Calculation 24 2" xfId="3532" xr:uid="{00000000-0005-0000-0000-000043180000}"/>
    <cellStyle name="Calculation 24 2 10" xfId="47064" xr:uid="{00000000-0005-0000-0000-000044180000}"/>
    <cellStyle name="Calculation 24 2 11" xfId="51130" xr:uid="{00000000-0005-0000-0000-000045180000}"/>
    <cellStyle name="Calculation 24 2 12" xfId="47979" xr:uid="{00000000-0005-0000-0000-000046180000}"/>
    <cellStyle name="Calculation 24 2 13" xfId="51621" xr:uid="{00000000-0005-0000-0000-000047180000}"/>
    <cellStyle name="Calculation 24 2 14" xfId="52568" xr:uid="{00000000-0005-0000-0000-000048180000}"/>
    <cellStyle name="Calculation 24 2 2" xfId="5907" xr:uid="{00000000-0005-0000-0000-000049180000}"/>
    <cellStyle name="Calculation 24 2 2 2" xfId="8523" xr:uid="{00000000-0005-0000-0000-00004A180000}"/>
    <cellStyle name="Calculation 24 2 2 2 2" xfId="9912" xr:uid="{00000000-0005-0000-0000-00004B180000}"/>
    <cellStyle name="Calculation 24 2 2 2 2 2" xfId="7346" xr:uid="{00000000-0005-0000-0000-00004C180000}"/>
    <cellStyle name="Calculation 24 2 2 2 2 2 2" xfId="24913" xr:uid="{00000000-0005-0000-0000-00004D180000}"/>
    <cellStyle name="Calculation 24 2 2 2 2 2 2 2" xfId="40543" xr:uid="{00000000-0005-0000-0000-00004E180000}"/>
    <cellStyle name="Calculation 24 2 2 2 2 2 3" xfId="16849" xr:uid="{00000000-0005-0000-0000-00004F180000}"/>
    <cellStyle name="Calculation 24 2 2 2 2 2 4" xfId="32692" xr:uid="{00000000-0005-0000-0000-000050180000}"/>
    <cellStyle name="Calculation 24 2 2 2 2 3" xfId="27478" xr:uid="{00000000-0005-0000-0000-000051180000}"/>
    <cellStyle name="Calculation 24 2 2 2 2 3 2" xfId="43108" xr:uid="{00000000-0005-0000-0000-000052180000}"/>
    <cellStyle name="Calculation 24 2 2 2 2 4" xfId="19414" xr:uid="{00000000-0005-0000-0000-000053180000}"/>
    <cellStyle name="Calculation 24 2 2 2 2 5" xfId="35257" xr:uid="{00000000-0005-0000-0000-000054180000}"/>
    <cellStyle name="Calculation 24 2 2 2 3" xfId="4991" xr:uid="{00000000-0005-0000-0000-000055180000}"/>
    <cellStyle name="Calculation 24 2 2 2 3 2" xfId="23163" xr:uid="{00000000-0005-0000-0000-000056180000}"/>
    <cellStyle name="Calculation 24 2 2 2 3 2 2" xfId="38794" xr:uid="{00000000-0005-0000-0000-000057180000}"/>
    <cellStyle name="Calculation 24 2 2 2 3 3" xfId="14497" xr:uid="{00000000-0005-0000-0000-000058180000}"/>
    <cellStyle name="Calculation 24 2 2 2 3 4" xfId="31184" xr:uid="{00000000-0005-0000-0000-000059180000}"/>
    <cellStyle name="Calculation 24 2 2 2 4" xfId="26089" xr:uid="{00000000-0005-0000-0000-00005A180000}"/>
    <cellStyle name="Calculation 24 2 2 2 4 2" xfId="41719" xr:uid="{00000000-0005-0000-0000-00005B180000}"/>
    <cellStyle name="Calculation 24 2 2 2 5" xfId="18025" xr:uid="{00000000-0005-0000-0000-00005C180000}"/>
    <cellStyle name="Calculation 24 2 2 2 6" xfId="33868" xr:uid="{00000000-0005-0000-0000-00005D180000}"/>
    <cellStyle name="Calculation 24 2 2 3" xfId="23778" xr:uid="{00000000-0005-0000-0000-00005E180000}"/>
    <cellStyle name="Calculation 24 2 2 3 2" xfId="39409" xr:uid="{00000000-0005-0000-0000-00005F180000}"/>
    <cellStyle name="Calculation 24 2 2 4" xfId="15412" xr:uid="{00000000-0005-0000-0000-000060180000}"/>
    <cellStyle name="Calculation 24 2 2 5" xfId="31676" xr:uid="{00000000-0005-0000-0000-000061180000}"/>
    <cellStyle name="Calculation 24 2 2 6" xfId="50395" xr:uid="{00000000-0005-0000-0000-000062180000}"/>
    <cellStyle name="Calculation 24 2 2 7" xfId="52181" xr:uid="{00000000-0005-0000-0000-000063180000}"/>
    <cellStyle name="Calculation 24 2 2 8" xfId="53276" xr:uid="{00000000-0005-0000-0000-000064180000}"/>
    <cellStyle name="Calculation 24 2 3" xfId="9070" xr:uid="{00000000-0005-0000-0000-000065180000}"/>
    <cellStyle name="Calculation 24 2 3 2" xfId="10459" xr:uid="{00000000-0005-0000-0000-000066180000}"/>
    <cellStyle name="Calculation 24 2 3 2 2" xfId="11293" xr:uid="{00000000-0005-0000-0000-000067180000}"/>
    <cellStyle name="Calculation 24 2 3 2 2 2" xfId="28859" xr:uid="{00000000-0005-0000-0000-000068180000}"/>
    <cellStyle name="Calculation 24 2 3 2 2 2 2" xfId="44489" xr:uid="{00000000-0005-0000-0000-000069180000}"/>
    <cellStyle name="Calculation 24 2 3 2 2 3" xfId="20795" xr:uid="{00000000-0005-0000-0000-00006A180000}"/>
    <cellStyle name="Calculation 24 2 3 2 2 4" xfId="36638" xr:uid="{00000000-0005-0000-0000-00006B180000}"/>
    <cellStyle name="Calculation 24 2 3 2 3" xfId="28025" xr:uid="{00000000-0005-0000-0000-00006C180000}"/>
    <cellStyle name="Calculation 24 2 3 2 3 2" xfId="43655" xr:uid="{00000000-0005-0000-0000-00006D180000}"/>
    <cellStyle name="Calculation 24 2 3 2 4" xfId="19961" xr:uid="{00000000-0005-0000-0000-00006E180000}"/>
    <cellStyle name="Calculation 24 2 3 2 5" xfId="35804" xr:uid="{00000000-0005-0000-0000-00006F180000}"/>
    <cellStyle name="Calculation 24 2 3 3" xfId="7943" xr:uid="{00000000-0005-0000-0000-000070180000}"/>
    <cellStyle name="Calculation 24 2 3 3 2" xfId="25509" xr:uid="{00000000-0005-0000-0000-000071180000}"/>
    <cellStyle name="Calculation 24 2 3 3 2 2" xfId="41139" xr:uid="{00000000-0005-0000-0000-000072180000}"/>
    <cellStyle name="Calculation 24 2 3 3 3" xfId="17445" xr:uid="{00000000-0005-0000-0000-000073180000}"/>
    <cellStyle name="Calculation 24 2 3 3 4" xfId="33288" xr:uid="{00000000-0005-0000-0000-000074180000}"/>
    <cellStyle name="Calculation 24 2 3 4" xfId="26636" xr:uid="{00000000-0005-0000-0000-000075180000}"/>
    <cellStyle name="Calculation 24 2 3 4 2" xfId="42266" xr:uid="{00000000-0005-0000-0000-000076180000}"/>
    <cellStyle name="Calculation 24 2 3 5" xfId="18572" xr:uid="{00000000-0005-0000-0000-000077180000}"/>
    <cellStyle name="Calculation 24 2 3 6" xfId="34415" xr:uid="{00000000-0005-0000-0000-000078180000}"/>
    <cellStyle name="Calculation 24 2 4" xfId="21910" xr:uid="{00000000-0005-0000-0000-000079180000}"/>
    <cellStyle name="Calculation 24 2 4 2" xfId="37541" xr:uid="{00000000-0005-0000-0000-00007A180000}"/>
    <cellStyle name="Calculation 24 2 5" xfId="23405" xr:uid="{00000000-0005-0000-0000-00007B180000}"/>
    <cellStyle name="Calculation 24 2 5 2" xfId="39036" xr:uid="{00000000-0005-0000-0000-00007C180000}"/>
    <cellStyle name="Calculation 24 2 6" xfId="13037" xr:uid="{00000000-0005-0000-0000-00007D180000}"/>
    <cellStyle name="Calculation 24 2 7" xfId="30011" xr:uid="{00000000-0005-0000-0000-00007E180000}"/>
    <cellStyle name="Calculation 24 2 8" xfId="45098" xr:uid="{00000000-0005-0000-0000-00007F180000}"/>
    <cellStyle name="Calculation 24 2 9" xfId="48426" xr:uid="{00000000-0005-0000-0000-000080180000}"/>
    <cellStyle name="Calculation 24 3" xfId="5258" xr:uid="{00000000-0005-0000-0000-000081180000}"/>
    <cellStyle name="Calculation 24 3 2" xfId="8179" xr:uid="{00000000-0005-0000-0000-000082180000}"/>
    <cellStyle name="Calculation 24 3 2 2" xfId="9568" xr:uid="{00000000-0005-0000-0000-000083180000}"/>
    <cellStyle name="Calculation 24 3 2 2 2" xfId="7325" xr:uid="{00000000-0005-0000-0000-000084180000}"/>
    <cellStyle name="Calculation 24 3 2 2 2 2" xfId="24892" xr:uid="{00000000-0005-0000-0000-000085180000}"/>
    <cellStyle name="Calculation 24 3 2 2 2 2 2" xfId="40522" xr:uid="{00000000-0005-0000-0000-000086180000}"/>
    <cellStyle name="Calculation 24 3 2 2 2 3" xfId="16828" xr:uid="{00000000-0005-0000-0000-000087180000}"/>
    <cellStyle name="Calculation 24 3 2 2 2 4" xfId="32671" xr:uid="{00000000-0005-0000-0000-000088180000}"/>
    <cellStyle name="Calculation 24 3 2 2 3" xfId="27134" xr:uid="{00000000-0005-0000-0000-000089180000}"/>
    <cellStyle name="Calculation 24 3 2 2 3 2" xfId="42764" xr:uid="{00000000-0005-0000-0000-00008A180000}"/>
    <cellStyle name="Calculation 24 3 2 2 4" xfId="19070" xr:uid="{00000000-0005-0000-0000-00008B180000}"/>
    <cellStyle name="Calculation 24 3 2 2 5" xfId="34913" xr:uid="{00000000-0005-0000-0000-00008C180000}"/>
    <cellStyle name="Calculation 24 3 2 3" xfId="7844" xr:uid="{00000000-0005-0000-0000-00008D180000}"/>
    <cellStyle name="Calculation 24 3 2 3 2" xfId="25410" xr:uid="{00000000-0005-0000-0000-00008E180000}"/>
    <cellStyle name="Calculation 24 3 2 3 2 2" xfId="41040" xr:uid="{00000000-0005-0000-0000-00008F180000}"/>
    <cellStyle name="Calculation 24 3 2 3 3" xfId="17346" xr:uid="{00000000-0005-0000-0000-000090180000}"/>
    <cellStyle name="Calculation 24 3 2 3 4" xfId="33189" xr:uid="{00000000-0005-0000-0000-000091180000}"/>
    <cellStyle name="Calculation 24 3 2 4" xfId="25745" xr:uid="{00000000-0005-0000-0000-000092180000}"/>
    <cellStyle name="Calculation 24 3 2 4 2" xfId="41375" xr:uid="{00000000-0005-0000-0000-000093180000}"/>
    <cellStyle name="Calculation 24 3 2 5" xfId="17681" xr:uid="{00000000-0005-0000-0000-000094180000}"/>
    <cellStyle name="Calculation 24 3 2 6" xfId="33524" xr:uid="{00000000-0005-0000-0000-000095180000}"/>
    <cellStyle name="Calculation 24 3 3" xfId="23336" xr:uid="{00000000-0005-0000-0000-000096180000}"/>
    <cellStyle name="Calculation 24 3 3 2" xfId="38967" xr:uid="{00000000-0005-0000-0000-000097180000}"/>
    <cellStyle name="Calculation 24 3 4" xfId="14763" xr:uid="{00000000-0005-0000-0000-000098180000}"/>
    <cellStyle name="Calculation 24 3 5" xfId="31314" xr:uid="{00000000-0005-0000-0000-000099180000}"/>
    <cellStyle name="Calculation 24 3 6" xfId="50018" xr:uid="{00000000-0005-0000-0000-00009A180000}"/>
    <cellStyle name="Calculation 24 3 7" xfId="51816" xr:uid="{00000000-0005-0000-0000-00009B180000}"/>
    <cellStyle name="Calculation 24 3 8" xfId="52909" xr:uid="{00000000-0005-0000-0000-00009C180000}"/>
    <cellStyle name="Calculation 24 4" xfId="8980" xr:uid="{00000000-0005-0000-0000-00009D180000}"/>
    <cellStyle name="Calculation 24 4 2" xfId="10369" xr:uid="{00000000-0005-0000-0000-00009E180000}"/>
    <cellStyle name="Calculation 24 4 2 2" xfId="7520" xr:uid="{00000000-0005-0000-0000-00009F180000}"/>
    <cellStyle name="Calculation 24 4 2 2 2" xfId="25086" xr:uid="{00000000-0005-0000-0000-0000A0180000}"/>
    <cellStyle name="Calculation 24 4 2 2 2 2" xfId="40716" xr:uid="{00000000-0005-0000-0000-0000A1180000}"/>
    <cellStyle name="Calculation 24 4 2 2 3" xfId="17022" xr:uid="{00000000-0005-0000-0000-0000A2180000}"/>
    <cellStyle name="Calculation 24 4 2 2 4" xfId="32865" xr:uid="{00000000-0005-0000-0000-0000A3180000}"/>
    <cellStyle name="Calculation 24 4 2 3" xfId="27935" xr:uid="{00000000-0005-0000-0000-0000A4180000}"/>
    <cellStyle name="Calculation 24 4 2 3 2" xfId="43565" xr:uid="{00000000-0005-0000-0000-0000A5180000}"/>
    <cellStyle name="Calculation 24 4 2 4" xfId="19871" xr:uid="{00000000-0005-0000-0000-0000A6180000}"/>
    <cellStyle name="Calculation 24 4 2 5" xfId="35714" xr:uid="{00000000-0005-0000-0000-0000A7180000}"/>
    <cellStyle name="Calculation 24 4 3" xfId="7231" xr:uid="{00000000-0005-0000-0000-0000A8180000}"/>
    <cellStyle name="Calculation 24 4 3 2" xfId="24798" xr:uid="{00000000-0005-0000-0000-0000A9180000}"/>
    <cellStyle name="Calculation 24 4 3 2 2" xfId="40428" xr:uid="{00000000-0005-0000-0000-0000AA180000}"/>
    <cellStyle name="Calculation 24 4 3 3" xfId="16734" xr:uid="{00000000-0005-0000-0000-0000AB180000}"/>
    <cellStyle name="Calculation 24 4 3 4" xfId="32577" xr:uid="{00000000-0005-0000-0000-0000AC180000}"/>
    <cellStyle name="Calculation 24 4 4" xfId="26546" xr:uid="{00000000-0005-0000-0000-0000AD180000}"/>
    <cellStyle name="Calculation 24 4 4 2" xfId="42176" xr:uid="{00000000-0005-0000-0000-0000AE180000}"/>
    <cellStyle name="Calculation 24 4 5" xfId="18482" xr:uid="{00000000-0005-0000-0000-0000AF180000}"/>
    <cellStyle name="Calculation 24 4 6" xfId="34325" xr:uid="{00000000-0005-0000-0000-0000B0180000}"/>
    <cellStyle name="Calculation 24 5" xfId="21462" xr:uid="{00000000-0005-0000-0000-0000B1180000}"/>
    <cellStyle name="Calculation 24 5 2" xfId="37093" xr:uid="{00000000-0005-0000-0000-0000B2180000}"/>
    <cellStyle name="Calculation 24 6" xfId="21547" xr:uid="{00000000-0005-0000-0000-0000B3180000}"/>
    <cellStyle name="Calculation 24 6 2" xfId="37178" xr:uid="{00000000-0005-0000-0000-0000B4180000}"/>
    <cellStyle name="Calculation 24 7" xfId="12384" xr:uid="{00000000-0005-0000-0000-0000B5180000}"/>
    <cellStyle name="Calculation 24 8" xfId="29645" xr:uid="{00000000-0005-0000-0000-0000B6180000}"/>
    <cellStyle name="Calculation 24 9" xfId="47678" xr:uid="{00000000-0005-0000-0000-0000B7180000}"/>
    <cellStyle name="Calculation 25" xfId="3114" xr:uid="{00000000-0005-0000-0000-0000B8180000}"/>
    <cellStyle name="Calculation 25 10" xfId="48227" xr:uid="{00000000-0005-0000-0000-0000B9180000}"/>
    <cellStyle name="Calculation 25 11" xfId="49085" xr:uid="{00000000-0005-0000-0000-0000BA180000}"/>
    <cellStyle name="Calculation 25 12" xfId="50930" xr:uid="{00000000-0005-0000-0000-0000BB180000}"/>
    <cellStyle name="Calculation 25 13" xfId="45729" xr:uid="{00000000-0005-0000-0000-0000BC180000}"/>
    <cellStyle name="Calculation 25 14" xfId="53602" xr:uid="{00000000-0005-0000-0000-0000BD180000}"/>
    <cellStyle name="Calculation 25 15" xfId="52608" xr:uid="{00000000-0005-0000-0000-0000BE180000}"/>
    <cellStyle name="Calculation 25 2" xfId="3768" xr:uid="{00000000-0005-0000-0000-0000BF180000}"/>
    <cellStyle name="Calculation 25 2 10" xfId="44970" xr:uid="{00000000-0005-0000-0000-0000C0180000}"/>
    <cellStyle name="Calculation 25 2 11" xfId="51291" xr:uid="{00000000-0005-0000-0000-0000C1180000}"/>
    <cellStyle name="Calculation 25 2 12" xfId="45703" xr:uid="{00000000-0005-0000-0000-0000C2180000}"/>
    <cellStyle name="Calculation 25 2 13" xfId="52844" xr:uid="{00000000-0005-0000-0000-0000C3180000}"/>
    <cellStyle name="Calculation 25 2 14" xfId="46978" xr:uid="{00000000-0005-0000-0000-0000C4180000}"/>
    <cellStyle name="Calculation 25 2 2" xfId="6143" xr:uid="{00000000-0005-0000-0000-0000C5180000}"/>
    <cellStyle name="Calculation 25 2 2 2" xfId="6533" xr:uid="{00000000-0005-0000-0000-0000C6180000}"/>
    <cellStyle name="Calculation 25 2 2 2 2" xfId="4484" xr:uid="{00000000-0005-0000-0000-0000C7180000}"/>
    <cellStyle name="Calculation 25 2 2 2 2 2" xfId="10961" xr:uid="{00000000-0005-0000-0000-0000C8180000}"/>
    <cellStyle name="Calculation 25 2 2 2 2 2 2" xfId="28527" xr:uid="{00000000-0005-0000-0000-0000C9180000}"/>
    <cellStyle name="Calculation 25 2 2 2 2 2 2 2" xfId="44157" xr:uid="{00000000-0005-0000-0000-0000CA180000}"/>
    <cellStyle name="Calculation 25 2 2 2 2 2 3" xfId="20463" xr:uid="{00000000-0005-0000-0000-0000CB180000}"/>
    <cellStyle name="Calculation 25 2 2 2 2 2 4" xfId="36306" xr:uid="{00000000-0005-0000-0000-0000CC180000}"/>
    <cellStyle name="Calculation 25 2 2 2 2 3" xfId="22656" xr:uid="{00000000-0005-0000-0000-0000CD180000}"/>
    <cellStyle name="Calculation 25 2 2 2 2 3 2" xfId="38287" xr:uid="{00000000-0005-0000-0000-0000CE180000}"/>
    <cellStyle name="Calculation 25 2 2 2 2 4" xfId="13990" xr:uid="{00000000-0005-0000-0000-0000CF180000}"/>
    <cellStyle name="Calculation 25 2 2 2 2 5" xfId="30677" xr:uid="{00000000-0005-0000-0000-0000D0180000}"/>
    <cellStyle name="Calculation 25 2 2 2 3" xfId="11489" xr:uid="{00000000-0005-0000-0000-0000D1180000}"/>
    <cellStyle name="Calculation 25 2 2 2 3 2" xfId="29055" xr:uid="{00000000-0005-0000-0000-0000D2180000}"/>
    <cellStyle name="Calculation 25 2 2 2 3 2 2" xfId="44685" xr:uid="{00000000-0005-0000-0000-0000D3180000}"/>
    <cellStyle name="Calculation 25 2 2 2 3 3" xfId="20991" xr:uid="{00000000-0005-0000-0000-0000D4180000}"/>
    <cellStyle name="Calculation 25 2 2 2 3 4" xfId="36834" xr:uid="{00000000-0005-0000-0000-0000D5180000}"/>
    <cellStyle name="Calculation 25 2 2 2 4" xfId="24234" xr:uid="{00000000-0005-0000-0000-0000D6180000}"/>
    <cellStyle name="Calculation 25 2 2 2 4 2" xfId="39865" xr:uid="{00000000-0005-0000-0000-0000D7180000}"/>
    <cellStyle name="Calculation 25 2 2 2 5" xfId="16037" xr:uid="{00000000-0005-0000-0000-0000D8180000}"/>
    <cellStyle name="Calculation 25 2 2 2 6" xfId="32073" xr:uid="{00000000-0005-0000-0000-0000D9180000}"/>
    <cellStyle name="Calculation 25 2 2 3" xfId="23958" xr:uid="{00000000-0005-0000-0000-0000DA180000}"/>
    <cellStyle name="Calculation 25 2 2 3 2" xfId="39589" xr:uid="{00000000-0005-0000-0000-0000DB180000}"/>
    <cellStyle name="Calculation 25 2 2 4" xfId="15648" xr:uid="{00000000-0005-0000-0000-0000DC180000}"/>
    <cellStyle name="Calculation 25 2 2 5" xfId="31837" xr:uid="{00000000-0005-0000-0000-0000DD180000}"/>
    <cellStyle name="Calculation 25 2 2 6" xfId="50556" xr:uid="{00000000-0005-0000-0000-0000DE180000}"/>
    <cellStyle name="Calculation 25 2 2 7" xfId="52342" xr:uid="{00000000-0005-0000-0000-0000DF180000}"/>
    <cellStyle name="Calculation 25 2 2 8" xfId="53437" xr:uid="{00000000-0005-0000-0000-0000E0180000}"/>
    <cellStyle name="Calculation 25 2 3" xfId="9146" xr:uid="{00000000-0005-0000-0000-0000E1180000}"/>
    <cellStyle name="Calculation 25 2 3 2" xfId="10535" xr:uid="{00000000-0005-0000-0000-0000E2180000}"/>
    <cellStyle name="Calculation 25 2 3 2 2" xfId="7990" xr:uid="{00000000-0005-0000-0000-0000E3180000}"/>
    <cellStyle name="Calculation 25 2 3 2 2 2" xfId="25556" xr:uid="{00000000-0005-0000-0000-0000E4180000}"/>
    <cellStyle name="Calculation 25 2 3 2 2 2 2" xfId="41186" xr:uid="{00000000-0005-0000-0000-0000E5180000}"/>
    <cellStyle name="Calculation 25 2 3 2 2 3" xfId="17492" xr:uid="{00000000-0005-0000-0000-0000E6180000}"/>
    <cellStyle name="Calculation 25 2 3 2 2 4" xfId="33335" xr:uid="{00000000-0005-0000-0000-0000E7180000}"/>
    <cellStyle name="Calculation 25 2 3 2 3" xfId="28101" xr:uid="{00000000-0005-0000-0000-0000E8180000}"/>
    <cellStyle name="Calculation 25 2 3 2 3 2" xfId="43731" xr:uid="{00000000-0005-0000-0000-0000E9180000}"/>
    <cellStyle name="Calculation 25 2 3 2 4" xfId="20037" xr:uid="{00000000-0005-0000-0000-0000EA180000}"/>
    <cellStyle name="Calculation 25 2 3 2 5" xfId="35880" xr:uid="{00000000-0005-0000-0000-0000EB180000}"/>
    <cellStyle name="Calculation 25 2 3 3" xfId="11569" xr:uid="{00000000-0005-0000-0000-0000EC180000}"/>
    <cellStyle name="Calculation 25 2 3 3 2" xfId="29135" xr:uid="{00000000-0005-0000-0000-0000ED180000}"/>
    <cellStyle name="Calculation 25 2 3 3 2 2" xfId="44765" xr:uid="{00000000-0005-0000-0000-0000EE180000}"/>
    <cellStyle name="Calculation 25 2 3 3 3" xfId="21071" xr:uid="{00000000-0005-0000-0000-0000EF180000}"/>
    <cellStyle name="Calculation 25 2 3 3 4" xfId="36914" xr:uid="{00000000-0005-0000-0000-0000F0180000}"/>
    <cellStyle name="Calculation 25 2 3 4" xfId="26712" xr:uid="{00000000-0005-0000-0000-0000F1180000}"/>
    <cellStyle name="Calculation 25 2 3 4 2" xfId="42342" xr:uid="{00000000-0005-0000-0000-0000F2180000}"/>
    <cellStyle name="Calculation 25 2 3 5" xfId="18648" xr:uid="{00000000-0005-0000-0000-0000F3180000}"/>
    <cellStyle name="Calculation 25 2 3 6" xfId="34491" xr:uid="{00000000-0005-0000-0000-0000F4180000}"/>
    <cellStyle name="Calculation 25 2 4" xfId="22090" xr:uid="{00000000-0005-0000-0000-0000F5180000}"/>
    <cellStyle name="Calculation 25 2 4 2" xfId="37721" xr:uid="{00000000-0005-0000-0000-0000F6180000}"/>
    <cellStyle name="Calculation 25 2 5" xfId="12180" xr:uid="{00000000-0005-0000-0000-0000F7180000}"/>
    <cellStyle name="Calculation 25 2 5 2" xfId="29443" xr:uid="{00000000-0005-0000-0000-0000F8180000}"/>
    <cellStyle name="Calculation 25 2 6" xfId="13273" xr:uid="{00000000-0005-0000-0000-0000F9180000}"/>
    <cellStyle name="Calculation 25 2 7" xfId="30172" xr:uid="{00000000-0005-0000-0000-0000FA180000}"/>
    <cellStyle name="Calculation 25 2 8" xfId="47131" xr:uid="{00000000-0005-0000-0000-0000FB180000}"/>
    <cellStyle name="Calculation 25 2 9" xfId="48587" xr:uid="{00000000-0005-0000-0000-0000FC180000}"/>
    <cellStyle name="Calculation 25 3" xfId="5493" xr:uid="{00000000-0005-0000-0000-0000FD180000}"/>
    <cellStyle name="Calculation 25 3 2" xfId="9038" xr:uid="{00000000-0005-0000-0000-0000FE180000}"/>
    <cellStyle name="Calculation 25 3 2 2" xfId="10427" xr:uid="{00000000-0005-0000-0000-0000FF180000}"/>
    <cellStyle name="Calculation 25 3 2 2 2" xfId="10865" xr:uid="{00000000-0005-0000-0000-000000190000}"/>
    <cellStyle name="Calculation 25 3 2 2 2 2" xfId="28431" xr:uid="{00000000-0005-0000-0000-000001190000}"/>
    <cellStyle name="Calculation 25 3 2 2 2 2 2" xfId="44061" xr:uid="{00000000-0005-0000-0000-000002190000}"/>
    <cellStyle name="Calculation 25 3 2 2 2 3" xfId="20367" xr:uid="{00000000-0005-0000-0000-000003190000}"/>
    <cellStyle name="Calculation 25 3 2 2 2 4" xfId="36210" xr:uid="{00000000-0005-0000-0000-000004190000}"/>
    <cellStyle name="Calculation 25 3 2 2 3" xfId="27993" xr:uid="{00000000-0005-0000-0000-000005190000}"/>
    <cellStyle name="Calculation 25 3 2 2 3 2" xfId="43623" xr:uid="{00000000-0005-0000-0000-000006190000}"/>
    <cellStyle name="Calculation 25 3 2 2 4" xfId="19929" xr:uid="{00000000-0005-0000-0000-000007190000}"/>
    <cellStyle name="Calculation 25 3 2 2 5" xfId="35772" xr:uid="{00000000-0005-0000-0000-000008190000}"/>
    <cellStyle name="Calculation 25 3 2 3" xfId="11223" xr:uid="{00000000-0005-0000-0000-000009190000}"/>
    <cellStyle name="Calculation 25 3 2 3 2" xfId="28789" xr:uid="{00000000-0005-0000-0000-00000A190000}"/>
    <cellStyle name="Calculation 25 3 2 3 2 2" xfId="44419" xr:uid="{00000000-0005-0000-0000-00000B190000}"/>
    <cellStyle name="Calculation 25 3 2 3 3" xfId="20725" xr:uid="{00000000-0005-0000-0000-00000C190000}"/>
    <cellStyle name="Calculation 25 3 2 3 4" xfId="36568" xr:uid="{00000000-0005-0000-0000-00000D190000}"/>
    <cellStyle name="Calculation 25 3 2 4" xfId="26604" xr:uid="{00000000-0005-0000-0000-00000E190000}"/>
    <cellStyle name="Calculation 25 3 2 4 2" xfId="42234" xr:uid="{00000000-0005-0000-0000-00000F190000}"/>
    <cellStyle name="Calculation 25 3 2 5" xfId="18540" xr:uid="{00000000-0005-0000-0000-000010190000}"/>
    <cellStyle name="Calculation 25 3 2 6" xfId="34383" xr:uid="{00000000-0005-0000-0000-000011190000}"/>
    <cellStyle name="Calculation 25 3 3" xfId="23515" xr:uid="{00000000-0005-0000-0000-000012190000}"/>
    <cellStyle name="Calculation 25 3 3 2" xfId="39146" xr:uid="{00000000-0005-0000-0000-000013190000}"/>
    <cellStyle name="Calculation 25 3 4" xfId="14998" xr:uid="{00000000-0005-0000-0000-000014190000}"/>
    <cellStyle name="Calculation 25 3 5" xfId="31474" xr:uid="{00000000-0005-0000-0000-000015190000}"/>
    <cellStyle name="Calculation 25 3 6" xfId="50196" xr:uid="{00000000-0005-0000-0000-000016190000}"/>
    <cellStyle name="Calculation 25 3 7" xfId="51982" xr:uid="{00000000-0005-0000-0000-000017190000}"/>
    <cellStyle name="Calculation 25 3 8" xfId="53077" xr:uid="{00000000-0005-0000-0000-000018190000}"/>
    <cellStyle name="Calculation 25 4" xfId="8148" xr:uid="{00000000-0005-0000-0000-000019190000}"/>
    <cellStyle name="Calculation 25 4 2" xfId="9537" xr:uid="{00000000-0005-0000-0000-00001A190000}"/>
    <cellStyle name="Calculation 25 4 2 2" xfId="7522" xr:uid="{00000000-0005-0000-0000-00001B190000}"/>
    <cellStyle name="Calculation 25 4 2 2 2" xfId="25088" xr:uid="{00000000-0005-0000-0000-00001C190000}"/>
    <cellStyle name="Calculation 25 4 2 2 2 2" xfId="40718" xr:uid="{00000000-0005-0000-0000-00001D190000}"/>
    <cellStyle name="Calculation 25 4 2 2 3" xfId="17024" xr:uid="{00000000-0005-0000-0000-00001E190000}"/>
    <cellStyle name="Calculation 25 4 2 2 4" xfId="32867" xr:uid="{00000000-0005-0000-0000-00001F190000}"/>
    <cellStyle name="Calculation 25 4 2 3" xfId="27103" xr:uid="{00000000-0005-0000-0000-000020190000}"/>
    <cellStyle name="Calculation 25 4 2 3 2" xfId="42733" xr:uid="{00000000-0005-0000-0000-000021190000}"/>
    <cellStyle name="Calculation 25 4 2 4" xfId="19039" xr:uid="{00000000-0005-0000-0000-000022190000}"/>
    <cellStyle name="Calculation 25 4 2 5" xfId="34882" xr:uid="{00000000-0005-0000-0000-000023190000}"/>
    <cellStyle name="Calculation 25 4 3" xfId="4821" xr:uid="{00000000-0005-0000-0000-000024190000}"/>
    <cellStyle name="Calculation 25 4 3 2" xfId="22993" xr:uid="{00000000-0005-0000-0000-000025190000}"/>
    <cellStyle name="Calculation 25 4 3 2 2" xfId="38624" xr:uid="{00000000-0005-0000-0000-000026190000}"/>
    <cellStyle name="Calculation 25 4 3 3" xfId="14327" xr:uid="{00000000-0005-0000-0000-000027190000}"/>
    <cellStyle name="Calculation 25 4 3 4" xfId="31014" xr:uid="{00000000-0005-0000-0000-000028190000}"/>
    <cellStyle name="Calculation 25 4 4" xfId="25714" xr:uid="{00000000-0005-0000-0000-000029190000}"/>
    <cellStyle name="Calculation 25 4 4 2" xfId="41344" xr:uid="{00000000-0005-0000-0000-00002A190000}"/>
    <cellStyle name="Calculation 25 4 5" xfId="17650" xr:uid="{00000000-0005-0000-0000-00002B190000}"/>
    <cellStyle name="Calculation 25 4 6" xfId="33493" xr:uid="{00000000-0005-0000-0000-00002C190000}"/>
    <cellStyle name="Calculation 25 5" xfId="21643" xr:uid="{00000000-0005-0000-0000-00002D190000}"/>
    <cellStyle name="Calculation 25 5 2" xfId="37274" xr:uid="{00000000-0005-0000-0000-00002E190000}"/>
    <cellStyle name="Calculation 25 6" xfId="21837" xr:uid="{00000000-0005-0000-0000-00002F190000}"/>
    <cellStyle name="Calculation 25 6 2" xfId="37468" xr:uid="{00000000-0005-0000-0000-000030190000}"/>
    <cellStyle name="Calculation 25 7" xfId="12620" xr:uid="{00000000-0005-0000-0000-000031190000}"/>
    <cellStyle name="Calculation 25 8" xfId="29806" xr:uid="{00000000-0005-0000-0000-000032190000}"/>
    <cellStyle name="Calculation 25 9" xfId="47292" xr:uid="{00000000-0005-0000-0000-000033190000}"/>
    <cellStyle name="Calculation 26" xfId="3129" xr:uid="{00000000-0005-0000-0000-000034190000}"/>
    <cellStyle name="Calculation 26 10" xfId="48242" xr:uid="{00000000-0005-0000-0000-000035190000}"/>
    <cellStyle name="Calculation 26 11" xfId="49130" xr:uid="{00000000-0005-0000-0000-000036190000}"/>
    <cellStyle name="Calculation 26 12" xfId="50945" xr:uid="{00000000-0005-0000-0000-000037190000}"/>
    <cellStyle name="Calculation 26 13" xfId="46318" xr:uid="{00000000-0005-0000-0000-000038190000}"/>
    <cellStyle name="Calculation 26 14" xfId="53715" xr:uid="{00000000-0005-0000-0000-000039190000}"/>
    <cellStyle name="Calculation 26 15" xfId="52564" xr:uid="{00000000-0005-0000-0000-00003A190000}"/>
    <cellStyle name="Calculation 26 2" xfId="3783" xr:uid="{00000000-0005-0000-0000-00003B190000}"/>
    <cellStyle name="Calculation 26 2 10" xfId="46456" xr:uid="{00000000-0005-0000-0000-00003C190000}"/>
    <cellStyle name="Calculation 26 2 11" xfId="51306" xr:uid="{00000000-0005-0000-0000-00003D190000}"/>
    <cellStyle name="Calculation 26 2 12" xfId="47994" xr:uid="{00000000-0005-0000-0000-00003E190000}"/>
    <cellStyle name="Calculation 26 2 13" xfId="46610" xr:uid="{00000000-0005-0000-0000-00003F190000}"/>
    <cellStyle name="Calculation 26 2 14" xfId="53735" xr:uid="{00000000-0005-0000-0000-000040190000}"/>
    <cellStyle name="Calculation 26 2 2" xfId="6158" xr:uid="{00000000-0005-0000-0000-000041190000}"/>
    <cellStyle name="Calculation 26 2 2 2" xfId="6817" xr:uid="{00000000-0005-0000-0000-000042190000}"/>
    <cellStyle name="Calculation 26 2 2 2 2" xfId="7714" xr:uid="{00000000-0005-0000-0000-000043190000}"/>
    <cellStyle name="Calculation 26 2 2 2 2 2" xfId="10583" xr:uid="{00000000-0005-0000-0000-000044190000}"/>
    <cellStyle name="Calculation 26 2 2 2 2 2 2" xfId="28149" xr:uid="{00000000-0005-0000-0000-000045190000}"/>
    <cellStyle name="Calculation 26 2 2 2 2 2 2 2" xfId="43779" xr:uid="{00000000-0005-0000-0000-000046190000}"/>
    <cellStyle name="Calculation 26 2 2 2 2 2 3" xfId="20085" xr:uid="{00000000-0005-0000-0000-000047190000}"/>
    <cellStyle name="Calculation 26 2 2 2 2 2 4" xfId="35928" xr:uid="{00000000-0005-0000-0000-000048190000}"/>
    <cellStyle name="Calculation 26 2 2 2 2 3" xfId="25280" xr:uid="{00000000-0005-0000-0000-000049190000}"/>
    <cellStyle name="Calculation 26 2 2 2 2 3 2" xfId="40910" xr:uid="{00000000-0005-0000-0000-00004A190000}"/>
    <cellStyle name="Calculation 26 2 2 2 2 4" xfId="17216" xr:uid="{00000000-0005-0000-0000-00004B190000}"/>
    <cellStyle name="Calculation 26 2 2 2 2 5" xfId="33059" xr:uid="{00000000-0005-0000-0000-00004C190000}"/>
    <cellStyle name="Calculation 26 2 2 2 3" xfId="4277" xr:uid="{00000000-0005-0000-0000-00004D190000}"/>
    <cellStyle name="Calculation 26 2 2 2 3 2" xfId="22488" xr:uid="{00000000-0005-0000-0000-00004E190000}"/>
    <cellStyle name="Calculation 26 2 2 2 3 2 2" xfId="38119" xr:uid="{00000000-0005-0000-0000-00004F190000}"/>
    <cellStyle name="Calculation 26 2 2 2 3 3" xfId="13783" xr:uid="{00000000-0005-0000-0000-000050190000}"/>
    <cellStyle name="Calculation 26 2 2 2 3 4" xfId="30528" xr:uid="{00000000-0005-0000-0000-000051190000}"/>
    <cellStyle name="Calculation 26 2 2 2 4" xfId="24480" xr:uid="{00000000-0005-0000-0000-000052190000}"/>
    <cellStyle name="Calculation 26 2 2 2 4 2" xfId="40111" xr:uid="{00000000-0005-0000-0000-000053190000}"/>
    <cellStyle name="Calculation 26 2 2 2 5" xfId="16321" xr:uid="{00000000-0005-0000-0000-000054190000}"/>
    <cellStyle name="Calculation 26 2 2 2 6" xfId="32299" xr:uid="{00000000-0005-0000-0000-000055190000}"/>
    <cellStyle name="Calculation 26 2 2 3" xfId="23973" xr:uid="{00000000-0005-0000-0000-000056190000}"/>
    <cellStyle name="Calculation 26 2 2 3 2" xfId="39604" xr:uid="{00000000-0005-0000-0000-000057190000}"/>
    <cellStyle name="Calculation 26 2 2 4" xfId="15663" xr:uid="{00000000-0005-0000-0000-000058190000}"/>
    <cellStyle name="Calculation 26 2 2 5" xfId="31852" xr:uid="{00000000-0005-0000-0000-000059190000}"/>
    <cellStyle name="Calculation 26 2 2 6" xfId="50571" xr:uid="{00000000-0005-0000-0000-00005A190000}"/>
    <cellStyle name="Calculation 26 2 2 7" xfId="52357" xr:uid="{00000000-0005-0000-0000-00005B190000}"/>
    <cellStyle name="Calculation 26 2 2 8" xfId="53452" xr:uid="{00000000-0005-0000-0000-00005C190000}"/>
    <cellStyle name="Calculation 26 2 3" xfId="8470" xr:uid="{00000000-0005-0000-0000-00005D190000}"/>
    <cellStyle name="Calculation 26 2 3 2" xfId="9859" xr:uid="{00000000-0005-0000-0000-00005E190000}"/>
    <cellStyle name="Calculation 26 2 3 2 2" xfId="7861" xr:uid="{00000000-0005-0000-0000-00005F190000}"/>
    <cellStyle name="Calculation 26 2 3 2 2 2" xfId="25427" xr:uid="{00000000-0005-0000-0000-000060190000}"/>
    <cellStyle name="Calculation 26 2 3 2 2 2 2" xfId="41057" xr:uid="{00000000-0005-0000-0000-000061190000}"/>
    <cellStyle name="Calculation 26 2 3 2 2 3" xfId="17363" xr:uid="{00000000-0005-0000-0000-000062190000}"/>
    <cellStyle name="Calculation 26 2 3 2 2 4" xfId="33206" xr:uid="{00000000-0005-0000-0000-000063190000}"/>
    <cellStyle name="Calculation 26 2 3 2 3" xfId="27425" xr:uid="{00000000-0005-0000-0000-000064190000}"/>
    <cellStyle name="Calculation 26 2 3 2 3 2" xfId="43055" xr:uid="{00000000-0005-0000-0000-000065190000}"/>
    <cellStyle name="Calculation 26 2 3 2 4" xfId="19361" xr:uid="{00000000-0005-0000-0000-000066190000}"/>
    <cellStyle name="Calculation 26 2 3 2 5" xfId="35204" xr:uid="{00000000-0005-0000-0000-000067190000}"/>
    <cellStyle name="Calculation 26 2 3 3" xfId="7842" xr:uid="{00000000-0005-0000-0000-000068190000}"/>
    <cellStyle name="Calculation 26 2 3 3 2" xfId="25408" xr:uid="{00000000-0005-0000-0000-000069190000}"/>
    <cellStyle name="Calculation 26 2 3 3 2 2" xfId="41038" xr:uid="{00000000-0005-0000-0000-00006A190000}"/>
    <cellStyle name="Calculation 26 2 3 3 3" xfId="17344" xr:uid="{00000000-0005-0000-0000-00006B190000}"/>
    <cellStyle name="Calculation 26 2 3 3 4" xfId="33187" xr:uid="{00000000-0005-0000-0000-00006C190000}"/>
    <cellStyle name="Calculation 26 2 3 4" xfId="26036" xr:uid="{00000000-0005-0000-0000-00006D190000}"/>
    <cellStyle name="Calculation 26 2 3 4 2" xfId="41666" xr:uid="{00000000-0005-0000-0000-00006E190000}"/>
    <cellStyle name="Calculation 26 2 3 5" xfId="17972" xr:uid="{00000000-0005-0000-0000-00006F190000}"/>
    <cellStyle name="Calculation 26 2 3 6" xfId="33815" xr:uid="{00000000-0005-0000-0000-000070190000}"/>
    <cellStyle name="Calculation 26 2 4" xfId="22105" xr:uid="{00000000-0005-0000-0000-000071190000}"/>
    <cellStyle name="Calculation 26 2 4 2" xfId="37736" xr:uid="{00000000-0005-0000-0000-000072190000}"/>
    <cellStyle name="Calculation 26 2 5" xfId="12195" xr:uid="{00000000-0005-0000-0000-000073190000}"/>
    <cellStyle name="Calculation 26 2 5 2" xfId="29458" xr:uid="{00000000-0005-0000-0000-000074190000}"/>
    <cellStyle name="Calculation 26 2 6" xfId="13288" xr:uid="{00000000-0005-0000-0000-000075190000}"/>
    <cellStyle name="Calculation 26 2 7" xfId="30187" xr:uid="{00000000-0005-0000-0000-000076190000}"/>
    <cellStyle name="Calculation 26 2 8" xfId="47775" xr:uid="{00000000-0005-0000-0000-000077190000}"/>
    <cellStyle name="Calculation 26 2 9" xfId="48602" xr:uid="{00000000-0005-0000-0000-000078190000}"/>
    <cellStyle name="Calculation 26 3" xfId="5504" xr:uid="{00000000-0005-0000-0000-000079190000}"/>
    <cellStyle name="Calculation 26 3 2" xfId="8517" xr:uid="{00000000-0005-0000-0000-00007A190000}"/>
    <cellStyle name="Calculation 26 3 2 2" xfId="9906" xr:uid="{00000000-0005-0000-0000-00007B190000}"/>
    <cellStyle name="Calculation 26 3 2 2 2" xfId="4945" xr:uid="{00000000-0005-0000-0000-00007C190000}"/>
    <cellStyle name="Calculation 26 3 2 2 2 2" xfId="23117" xr:uid="{00000000-0005-0000-0000-00007D190000}"/>
    <cellStyle name="Calculation 26 3 2 2 2 2 2" xfId="38748" xr:uid="{00000000-0005-0000-0000-00007E190000}"/>
    <cellStyle name="Calculation 26 3 2 2 2 3" xfId="14451" xr:uid="{00000000-0005-0000-0000-00007F190000}"/>
    <cellStyle name="Calculation 26 3 2 2 2 4" xfId="31138" xr:uid="{00000000-0005-0000-0000-000080190000}"/>
    <cellStyle name="Calculation 26 3 2 2 3" xfId="27472" xr:uid="{00000000-0005-0000-0000-000081190000}"/>
    <cellStyle name="Calculation 26 3 2 2 3 2" xfId="43102" xr:uid="{00000000-0005-0000-0000-000082190000}"/>
    <cellStyle name="Calculation 26 3 2 2 4" xfId="19408" xr:uid="{00000000-0005-0000-0000-000083190000}"/>
    <cellStyle name="Calculation 26 3 2 2 5" xfId="35251" xr:uid="{00000000-0005-0000-0000-000084190000}"/>
    <cellStyle name="Calculation 26 3 2 3" xfId="6973" xr:uid="{00000000-0005-0000-0000-000085190000}"/>
    <cellStyle name="Calculation 26 3 2 3 2" xfId="24636" xr:uid="{00000000-0005-0000-0000-000086190000}"/>
    <cellStyle name="Calculation 26 3 2 3 2 2" xfId="40267" xr:uid="{00000000-0005-0000-0000-000087190000}"/>
    <cellStyle name="Calculation 26 3 2 3 3" xfId="16477" xr:uid="{00000000-0005-0000-0000-000088190000}"/>
    <cellStyle name="Calculation 26 3 2 3 4" xfId="32455" xr:uid="{00000000-0005-0000-0000-000089190000}"/>
    <cellStyle name="Calculation 26 3 2 4" xfId="26083" xr:uid="{00000000-0005-0000-0000-00008A190000}"/>
    <cellStyle name="Calculation 26 3 2 4 2" xfId="41713" xr:uid="{00000000-0005-0000-0000-00008B190000}"/>
    <cellStyle name="Calculation 26 3 2 5" xfId="18019" xr:uid="{00000000-0005-0000-0000-00008C190000}"/>
    <cellStyle name="Calculation 26 3 2 6" xfId="33862" xr:uid="{00000000-0005-0000-0000-00008D190000}"/>
    <cellStyle name="Calculation 26 3 3" xfId="23526" xr:uid="{00000000-0005-0000-0000-00008E190000}"/>
    <cellStyle name="Calculation 26 3 3 2" xfId="39157" xr:uid="{00000000-0005-0000-0000-00008F190000}"/>
    <cellStyle name="Calculation 26 3 4" xfId="15009" xr:uid="{00000000-0005-0000-0000-000090190000}"/>
    <cellStyle name="Calculation 26 3 5" xfId="31485" xr:uid="{00000000-0005-0000-0000-000091190000}"/>
    <cellStyle name="Calculation 26 3 6" xfId="50211" xr:uid="{00000000-0005-0000-0000-000092190000}"/>
    <cellStyle name="Calculation 26 3 7" xfId="51997" xr:uid="{00000000-0005-0000-0000-000093190000}"/>
    <cellStyle name="Calculation 26 3 8" xfId="53092" xr:uid="{00000000-0005-0000-0000-000094190000}"/>
    <cellStyle name="Calculation 26 4" xfId="6842" xr:uid="{00000000-0005-0000-0000-000095190000}"/>
    <cellStyle name="Calculation 26 4 2" xfId="7550" xr:uid="{00000000-0005-0000-0000-000096190000}"/>
    <cellStyle name="Calculation 26 4 2 2" xfId="7648" xr:uid="{00000000-0005-0000-0000-000097190000}"/>
    <cellStyle name="Calculation 26 4 2 2 2" xfId="25214" xr:uid="{00000000-0005-0000-0000-000098190000}"/>
    <cellStyle name="Calculation 26 4 2 2 2 2" xfId="40844" xr:uid="{00000000-0005-0000-0000-000099190000}"/>
    <cellStyle name="Calculation 26 4 2 2 3" xfId="17150" xr:uid="{00000000-0005-0000-0000-00009A190000}"/>
    <cellStyle name="Calculation 26 4 2 2 4" xfId="32993" xr:uid="{00000000-0005-0000-0000-00009B190000}"/>
    <cellStyle name="Calculation 26 4 2 3" xfId="25116" xr:uid="{00000000-0005-0000-0000-00009C190000}"/>
    <cellStyle name="Calculation 26 4 2 3 2" xfId="40746" xr:uid="{00000000-0005-0000-0000-00009D190000}"/>
    <cellStyle name="Calculation 26 4 2 4" xfId="17052" xr:uid="{00000000-0005-0000-0000-00009E190000}"/>
    <cellStyle name="Calculation 26 4 2 5" xfId="32895" xr:uid="{00000000-0005-0000-0000-00009F190000}"/>
    <cellStyle name="Calculation 26 4 3" xfId="4304" xr:uid="{00000000-0005-0000-0000-0000A0190000}"/>
    <cellStyle name="Calculation 26 4 3 2" xfId="22515" xr:uid="{00000000-0005-0000-0000-0000A1190000}"/>
    <cellStyle name="Calculation 26 4 3 2 2" xfId="38146" xr:uid="{00000000-0005-0000-0000-0000A2190000}"/>
    <cellStyle name="Calculation 26 4 3 3" xfId="13810" xr:uid="{00000000-0005-0000-0000-0000A3190000}"/>
    <cellStyle name="Calculation 26 4 3 4" xfId="30555" xr:uid="{00000000-0005-0000-0000-0000A4190000}"/>
    <cellStyle name="Calculation 26 4 4" xfId="24505" xr:uid="{00000000-0005-0000-0000-0000A5190000}"/>
    <cellStyle name="Calculation 26 4 4 2" xfId="40136" xr:uid="{00000000-0005-0000-0000-0000A6190000}"/>
    <cellStyle name="Calculation 26 4 5" xfId="16346" xr:uid="{00000000-0005-0000-0000-0000A7190000}"/>
    <cellStyle name="Calculation 26 4 6" xfId="32324" xr:uid="{00000000-0005-0000-0000-0000A8190000}"/>
    <cellStyle name="Calculation 26 5" xfId="21658" xr:uid="{00000000-0005-0000-0000-0000A9190000}"/>
    <cellStyle name="Calculation 26 5 2" xfId="37289" xr:uid="{00000000-0005-0000-0000-0000AA190000}"/>
    <cellStyle name="Calculation 26 6" xfId="24088" xr:uid="{00000000-0005-0000-0000-0000AB190000}"/>
    <cellStyle name="Calculation 26 6 2" xfId="39719" xr:uid="{00000000-0005-0000-0000-0000AC190000}"/>
    <cellStyle name="Calculation 26 7" xfId="12635" xr:uid="{00000000-0005-0000-0000-0000AD190000}"/>
    <cellStyle name="Calculation 26 8" xfId="29821" xr:uid="{00000000-0005-0000-0000-0000AE190000}"/>
    <cellStyle name="Calculation 26 9" xfId="47394" xr:uid="{00000000-0005-0000-0000-0000AF190000}"/>
    <cellStyle name="Calculation 27" xfId="2821" xr:uid="{00000000-0005-0000-0000-0000B0190000}"/>
    <cellStyle name="Calculation 27 10" xfId="48008" xr:uid="{00000000-0005-0000-0000-0000B1190000}"/>
    <cellStyle name="Calculation 27 11" xfId="46209" xr:uid="{00000000-0005-0000-0000-0000B2190000}"/>
    <cellStyle name="Calculation 27 12" xfId="50711" xr:uid="{00000000-0005-0000-0000-0000B3190000}"/>
    <cellStyle name="Calculation 27 13" xfId="45995" xr:uid="{00000000-0005-0000-0000-0000B4190000}"/>
    <cellStyle name="Calculation 27 14" xfId="46363" xr:uid="{00000000-0005-0000-0000-0000B5190000}"/>
    <cellStyle name="Calculation 27 15" xfId="47149" xr:uid="{00000000-0005-0000-0000-0000B6190000}"/>
    <cellStyle name="Calculation 27 2" xfId="3475" xr:uid="{00000000-0005-0000-0000-0000B7190000}"/>
    <cellStyle name="Calculation 27 2 10" xfId="47156" xr:uid="{00000000-0005-0000-0000-0000B8190000}"/>
    <cellStyle name="Calculation 27 2 11" xfId="51074" xr:uid="{00000000-0005-0000-0000-0000B9190000}"/>
    <cellStyle name="Calculation 27 2 12" xfId="47445" xr:uid="{00000000-0005-0000-0000-0000BA190000}"/>
    <cellStyle name="Calculation 27 2 13" xfId="51616" xr:uid="{00000000-0005-0000-0000-0000BB190000}"/>
    <cellStyle name="Calculation 27 2 14" xfId="51506" xr:uid="{00000000-0005-0000-0000-0000BC190000}"/>
    <cellStyle name="Calculation 27 2 2" xfId="5850" xr:uid="{00000000-0005-0000-0000-0000BD190000}"/>
    <cellStyle name="Calculation 27 2 2 2" xfId="8134" xr:uid="{00000000-0005-0000-0000-0000BE190000}"/>
    <cellStyle name="Calculation 27 2 2 2 2" xfId="9523" xr:uid="{00000000-0005-0000-0000-0000BF190000}"/>
    <cellStyle name="Calculation 27 2 2 2 2 2" xfId="9340" xr:uid="{00000000-0005-0000-0000-0000C0190000}"/>
    <cellStyle name="Calculation 27 2 2 2 2 2 2" xfId="26906" xr:uid="{00000000-0005-0000-0000-0000C1190000}"/>
    <cellStyle name="Calculation 27 2 2 2 2 2 2 2" xfId="42536" xr:uid="{00000000-0005-0000-0000-0000C2190000}"/>
    <cellStyle name="Calculation 27 2 2 2 2 2 3" xfId="18842" xr:uid="{00000000-0005-0000-0000-0000C3190000}"/>
    <cellStyle name="Calculation 27 2 2 2 2 2 4" xfId="34685" xr:uid="{00000000-0005-0000-0000-0000C4190000}"/>
    <cellStyle name="Calculation 27 2 2 2 2 3" xfId="27089" xr:uid="{00000000-0005-0000-0000-0000C5190000}"/>
    <cellStyle name="Calculation 27 2 2 2 2 3 2" xfId="42719" xr:uid="{00000000-0005-0000-0000-0000C6190000}"/>
    <cellStyle name="Calculation 27 2 2 2 2 4" xfId="19025" xr:uid="{00000000-0005-0000-0000-0000C7190000}"/>
    <cellStyle name="Calculation 27 2 2 2 2 5" xfId="34868" xr:uid="{00000000-0005-0000-0000-0000C8190000}"/>
    <cellStyle name="Calculation 27 2 2 2 3" xfId="4983" xr:uid="{00000000-0005-0000-0000-0000C9190000}"/>
    <cellStyle name="Calculation 27 2 2 2 3 2" xfId="23155" xr:uid="{00000000-0005-0000-0000-0000CA190000}"/>
    <cellStyle name="Calculation 27 2 2 2 3 2 2" xfId="38786" xr:uid="{00000000-0005-0000-0000-0000CB190000}"/>
    <cellStyle name="Calculation 27 2 2 2 3 3" xfId="14489" xr:uid="{00000000-0005-0000-0000-0000CC190000}"/>
    <cellStyle name="Calculation 27 2 2 2 3 4" xfId="31176" xr:uid="{00000000-0005-0000-0000-0000CD190000}"/>
    <cellStyle name="Calculation 27 2 2 2 4" xfId="25700" xr:uid="{00000000-0005-0000-0000-0000CE190000}"/>
    <cellStyle name="Calculation 27 2 2 2 4 2" xfId="41330" xr:uid="{00000000-0005-0000-0000-0000CF190000}"/>
    <cellStyle name="Calculation 27 2 2 2 5" xfId="17636" xr:uid="{00000000-0005-0000-0000-0000D0190000}"/>
    <cellStyle name="Calculation 27 2 2 2 6" xfId="33479" xr:uid="{00000000-0005-0000-0000-0000D1190000}"/>
    <cellStyle name="Calculation 27 2 2 3" xfId="23722" xr:uid="{00000000-0005-0000-0000-0000D2190000}"/>
    <cellStyle name="Calculation 27 2 2 3 2" xfId="39353" xr:uid="{00000000-0005-0000-0000-0000D3190000}"/>
    <cellStyle name="Calculation 27 2 2 4" xfId="15355" xr:uid="{00000000-0005-0000-0000-0000D4190000}"/>
    <cellStyle name="Calculation 27 2 2 5" xfId="31620" xr:uid="{00000000-0005-0000-0000-0000D5190000}"/>
    <cellStyle name="Calculation 27 2 2 6" xfId="50339" xr:uid="{00000000-0005-0000-0000-0000D6190000}"/>
    <cellStyle name="Calculation 27 2 2 7" xfId="52125" xr:uid="{00000000-0005-0000-0000-0000D7190000}"/>
    <cellStyle name="Calculation 27 2 2 8" xfId="53220" xr:uid="{00000000-0005-0000-0000-0000D8190000}"/>
    <cellStyle name="Calculation 27 2 3" xfId="9153" xr:uid="{00000000-0005-0000-0000-0000D9190000}"/>
    <cellStyle name="Calculation 27 2 3 2" xfId="10542" xr:uid="{00000000-0005-0000-0000-0000DA190000}"/>
    <cellStyle name="Calculation 27 2 3 2 2" xfId="6450" xr:uid="{00000000-0005-0000-0000-0000DB190000}"/>
    <cellStyle name="Calculation 27 2 3 2 2 2" xfId="24152" xr:uid="{00000000-0005-0000-0000-0000DC190000}"/>
    <cellStyle name="Calculation 27 2 3 2 2 2 2" xfId="39783" xr:uid="{00000000-0005-0000-0000-0000DD190000}"/>
    <cellStyle name="Calculation 27 2 3 2 2 3" xfId="15954" xr:uid="{00000000-0005-0000-0000-0000DE190000}"/>
    <cellStyle name="Calculation 27 2 3 2 2 4" xfId="31991" xr:uid="{00000000-0005-0000-0000-0000DF190000}"/>
    <cellStyle name="Calculation 27 2 3 2 3" xfId="28108" xr:uid="{00000000-0005-0000-0000-0000E0190000}"/>
    <cellStyle name="Calculation 27 2 3 2 3 2" xfId="43738" xr:uid="{00000000-0005-0000-0000-0000E1190000}"/>
    <cellStyle name="Calculation 27 2 3 2 4" xfId="20044" xr:uid="{00000000-0005-0000-0000-0000E2190000}"/>
    <cellStyle name="Calculation 27 2 3 2 5" xfId="35887" xr:uid="{00000000-0005-0000-0000-0000E3190000}"/>
    <cellStyle name="Calculation 27 2 3 3" xfId="9233" xr:uid="{00000000-0005-0000-0000-0000E4190000}"/>
    <cellStyle name="Calculation 27 2 3 3 2" xfId="26799" xr:uid="{00000000-0005-0000-0000-0000E5190000}"/>
    <cellStyle name="Calculation 27 2 3 3 2 2" xfId="42429" xr:uid="{00000000-0005-0000-0000-0000E6190000}"/>
    <cellStyle name="Calculation 27 2 3 3 3" xfId="18735" xr:uid="{00000000-0005-0000-0000-0000E7190000}"/>
    <cellStyle name="Calculation 27 2 3 3 4" xfId="34578" xr:uid="{00000000-0005-0000-0000-0000E8190000}"/>
    <cellStyle name="Calculation 27 2 3 4" xfId="26719" xr:uid="{00000000-0005-0000-0000-0000E9190000}"/>
    <cellStyle name="Calculation 27 2 3 4 2" xfId="42349" xr:uid="{00000000-0005-0000-0000-0000EA190000}"/>
    <cellStyle name="Calculation 27 2 3 5" xfId="18655" xr:uid="{00000000-0005-0000-0000-0000EB190000}"/>
    <cellStyle name="Calculation 27 2 3 6" xfId="34498" xr:uid="{00000000-0005-0000-0000-0000EC190000}"/>
    <cellStyle name="Calculation 27 2 4" xfId="21854" xr:uid="{00000000-0005-0000-0000-0000ED190000}"/>
    <cellStyle name="Calculation 27 2 4 2" xfId="37485" xr:uid="{00000000-0005-0000-0000-0000EE190000}"/>
    <cellStyle name="Calculation 27 2 5" xfId="22215" xr:uid="{00000000-0005-0000-0000-0000EF190000}"/>
    <cellStyle name="Calculation 27 2 5 2" xfId="37846" xr:uid="{00000000-0005-0000-0000-0000F0190000}"/>
    <cellStyle name="Calculation 27 2 6" xfId="12980" xr:uid="{00000000-0005-0000-0000-0000F1190000}"/>
    <cellStyle name="Calculation 27 2 7" xfId="29955" xr:uid="{00000000-0005-0000-0000-0000F2190000}"/>
    <cellStyle name="Calculation 27 2 8" xfId="47768" xr:uid="{00000000-0005-0000-0000-0000F3190000}"/>
    <cellStyle name="Calculation 27 2 9" xfId="48370" xr:uid="{00000000-0005-0000-0000-0000F4190000}"/>
    <cellStyle name="Calculation 27 3" xfId="5202" xr:uid="{00000000-0005-0000-0000-0000F5190000}"/>
    <cellStyle name="Calculation 27 3 2" xfId="8456" xr:uid="{00000000-0005-0000-0000-0000F6190000}"/>
    <cellStyle name="Calculation 27 3 2 2" xfId="9845" xr:uid="{00000000-0005-0000-0000-0000F7190000}"/>
    <cellStyle name="Calculation 27 3 2 2 2" xfId="10858" xr:uid="{00000000-0005-0000-0000-0000F8190000}"/>
    <cellStyle name="Calculation 27 3 2 2 2 2" xfId="28424" xr:uid="{00000000-0005-0000-0000-0000F9190000}"/>
    <cellStyle name="Calculation 27 3 2 2 2 2 2" xfId="44054" xr:uid="{00000000-0005-0000-0000-0000FA190000}"/>
    <cellStyle name="Calculation 27 3 2 2 2 3" xfId="20360" xr:uid="{00000000-0005-0000-0000-0000FB190000}"/>
    <cellStyle name="Calculation 27 3 2 2 2 4" xfId="36203" xr:uid="{00000000-0005-0000-0000-0000FC190000}"/>
    <cellStyle name="Calculation 27 3 2 2 3" xfId="27411" xr:uid="{00000000-0005-0000-0000-0000FD190000}"/>
    <cellStyle name="Calculation 27 3 2 2 3 2" xfId="43041" xr:uid="{00000000-0005-0000-0000-0000FE190000}"/>
    <cellStyle name="Calculation 27 3 2 2 4" xfId="19347" xr:uid="{00000000-0005-0000-0000-0000FF190000}"/>
    <cellStyle name="Calculation 27 3 2 2 5" xfId="35190" xr:uid="{00000000-0005-0000-0000-0000001A0000}"/>
    <cellStyle name="Calculation 27 3 2 3" xfId="9437" xr:uid="{00000000-0005-0000-0000-0000011A0000}"/>
    <cellStyle name="Calculation 27 3 2 3 2" xfId="27003" xr:uid="{00000000-0005-0000-0000-0000021A0000}"/>
    <cellStyle name="Calculation 27 3 2 3 2 2" xfId="42633" xr:uid="{00000000-0005-0000-0000-0000031A0000}"/>
    <cellStyle name="Calculation 27 3 2 3 3" xfId="18939" xr:uid="{00000000-0005-0000-0000-0000041A0000}"/>
    <cellStyle name="Calculation 27 3 2 3 4" xfId="34782" xr:uid="{00000000-0005-0000-0000-0000051A0000}"/>
    <cellStyle name="Calculation 27 3 2 4" xfId="26022" xr:uid="{00000000-0005-0000-0000-0000061A0000}"/>
    <cellStyle name="Calculation 27 3 2 4 2" xfId="41652" xr:uid="{00000000-0005-0000-0000-0000071A0000}"/>
    <cellStyle name="Calculation 27 3 2 5" xfId="17958" xr:uid="{00000000-0005-0000-0000-0000081A0000}"/>
    <cellStyle name="Calculation 27 3 2 6" xfId="33801" xr:uid="{00000000-0005-0000-0000-0000091A0000}"/>
    <cellStyle name="Calculation 27 3 3" xfId="23281" xr:uid="{00000000-0005-0000-0000-00000A1A0000}"/>
    <cellStyle name="Calculation 27 3 3 2" xfId="38912" xr:uid="{00000000-0005-0000-0000-00000B1A0000}"/>
    <cellStyle name="Calculation 27 3 4" xfId="14707" xr:uid="{00000000-0005-0000-0000-00000C1A0000}"/>
    <cellStyle name="Calculation 27 3 5" xfId="31259" xr:uid="{00000000-0005-0000-0000-00000D1A0000}"/>
    <cellStyle name="Calculation 27 3 6" xfId="49962" xr:uid="{00000000-0005-0000-0000-00000E1A0000}"/>
    <cellStyle name="Calculation 27 3 7" xfId="51760" xr:uid="{00000000-0005-0000-0000-00000F1A0000}"/>
    <cellStyle name="Calculation 27 3 8" xfId="52853" xr:uid="{00000000-0005-0000-0000-0000101A0000}"/>
    <cellStyle name="Calculation 27 4" xfId="8378" xr:uid="{00000000-0005-0000-0000-0000111A0000}"/>
    <cellStyle name="Calculation 27 4 2" xfId="9767" xr:uid="{00000000-0005-0000-0000-0000121A0000}"/>
    <cellStyle name="Calculation 27 4 2 2" xfId="8037" xr:uid="{00000000-0005-0000-0000-0000131A0000}"/>
    <cellStyle name="Calculation 27 4 2 2 2" xfId="25603" xr:uid="{00000000-0005-0000-0000-0000141A0000}"/>
    <cellStyle name="Calculation 27 4 2 2 2 2" xfId="41233" xr:uid="{00000000-0005-0000-0000-0000151A0000}"/>
    <cellStyle name="Calculation 27 4 2 2 3" xfId="17539" xr:uid="{00000000-0005-0000-0000-0000161A0000}"/>
    <cellStyle name="Calculation 27 4 2 2 4" xfId="33382" xr:uid="{00000000-0005-0000-0000-0000171A0000}"/>
    <cellStyle name="Calculation 27 4 2 3" xfId="27333" xr:uid="{00000000-0005-0000-0000-0000181A0000}"/>
    <cellStyle name="Calculation 27 4 2 3 2" xfId="42963" xr:uid="{00000000-0005-0000-0000-0000191A0000}"/>
    <cellStyle name="Calculation 27 4 2 4" xfId="19269" xr:uid="{00000000-0005-0000-0000-00001A1A0000}"/>
    <cellStyle name="Calculation 27 4 2 5" xfId="35112" xr:uid="{00000000-0005-0000-0000-00001B1A0000}"/>
    <cellStyle name="Calculation 27 4 3" xfId="4985" xr:uid="{00000000-0005-0000-0000-00001C1A0000}"/>
    <cellStyle name="Calculation 27 4 3 2" xfId="23157" xr:uid="{00000000-0005-0000-0000-00001D1A0000}"/>
    <cellStyle name="Calculation 27 4 3 2 2" xfId="38788" xr:uid="{00000000-0005-0000-0000-00001E1A0000}"/>
    <cellStyle name="Calculation 27 4 3 3" xfId="14491" xr:uid="{00000000-0005-0000-0000-00001F1A0000}"/>
    <cellStyle name="Calculation 27 4 3 4" xfId="31178" xr:uid="{00000000-0005-0000-0000-0000201A0000}"/>
    <cellStyle name="Calculation 27 4 4" xfId="25944" xr:uid="{00000000-0005-0000-0000-0000211A0000}"/>
    <cellStyle name="Calculation 27 4 4 2" xfId="41574" xr:uid="{00000000-0005-0000-0000-0000221A0000}"/>
    <cellStyle name="Calculation 27 4 5" xfId="17880" xr:uid="{00000000-0005-0000-0000-0000231A0000}"/>
    <cellStyle name="Calculation 27 4 6" xfId="33723" xr:uid="{00000000-0005-0000-0000-0000241A0000}"/>
    <cellStyle name="Calculation 27 5" xfId="21406" xr:uid="{00000000-0005-0000-0000-0000251A0000}"/>
    <cellStyle name="Calculation 27 5 2" xfId="37037" xr:uid="{00000000-0005-0000-0000-0000261A0000}"/>
    <cellStyle name="Calculation 27 6" xfId="29272" xr:uid="{00000000-0005-0000-0000-0000271A0000}"/>
    <cellStyle name="Calculation 27 6 2" xfId="44902" xr:uid="{00000000-0005-0000-0000-0000281A0000}"/>
    <cellStyle name="Calculation 27 7" xfId="12327" xr:uid="{00000000-0005-0000-0000-0000291A0000}"/>
    <cellStyle name="Calculation 27 8" xfId="29589" xr:uid="{00000000-0005-0000-0000-00002A1A0000}"/>
    <cellStyle name="Calculation 27 9" xfId="45427" xr:uid="{00000000-0005-0000-0000-00002B1A0000}"/>
    <cellStyle name="Calculation 28" xfId="3408" xr:uid="{00000000-0005-0000-0000-00002C1A0000}"/>
    <cellStyle name="Calculation 28 10" xfId="47729" xr:uid="{00000000-0005-0000-0000-00002D1A0000}"/>
    <cellStyle name="Calculation 28 11" xfId="50705" xr:uid="{00000000-0005-0000-0000-00002E1A0000}"/>
    <cellStyle name="Calculation 28 12" xfId="45990" xr:uid="{00000000-0005-0000-0000-00002F1A0000}"/>
    <cellStyle name="Calculation 28 13" xfId="52556" xr:uid="{00000000-0005-0000-0000-0000301A0000}"/>
    <cellStyle name="Calculation 28 14" xfId="45882" xr:uid="{00000000-0005-0000-0000-0000311A0000}"/>
    <cellStyle name="Calculation 28 2" xfId="5783" xr:uid="{00000000-0005-0000-0000-0000321A0000}"/>
    <cellStyle name="Calculation 28 2 2" xfId="6818" xr:uid="{00000000-0005-0000-0000-0000331A0000}"/>
    <cellStyle name="Calculation 28 2 2 2" xfId="7973" xr:uid="{00000000-0005-0000-0000-0000341A0000}"/>
    <cellStyle name="Calculation 28 2 2 2 2" xfId="11385" xr:uid="{00000000-0005-0000-0000-0000351A0000}"/>
    <cellStyle name="Calculation 28 2 2 2 2 2" xfId="28951" xr:uid="{00000000-0005-0000-0000-0000361A0000}"/>
    <cellStyle name="Calculation 28 2 2 2 2 2 2" xfId="44581" xr:uid="{00000000-0005-0000-0000-0000371A0000}"/>
    <cellStyle name="Calculation 28 2 2 2 2 3" xfId="20887" xr:uid="{00000000-0005-0000-0000-0000381A0000}"/>
    <cellStyle name="Calculation 28 2 2 2 2 4" xfId="36730" xr:uid="{00000000-0005-0000-0000-0000391A0000}"/>
    <cellStyle name="Calculation 28 2 2 2 3" xfId="25539" xr:uid="{00000000-0005-0000-0000-00003A1A0000}"/>
    <cellStyle name="Calculation 28 2 2 2 3 2" xfId="41169" xr:uid="{00000000-0005-0000-0000-00003B1A0000}"/>
    <cellStyle name="Calculation 28 2 2 2 4" xfId="17475" xr:uid="{00000000-0005-0000-0000-00003C1A0000}"/>
    <cellStyle name="Calculation 28 2 2 2 5" xfId="33318" xr:uid="{00000000-0005-0000-0000-00003D1A0000}"/>
    <cellStyle name="Calculation 28 2 2 3" xfId="4278" xr:uid="{00000000-0005-0000-0000-00003E1A0000}"/>
    <cellStyle name="Calculation 28 2 2 3 2" xfId="22489" xr:uid="{00000000-0005-0000-0000-00003F1A0000}"/>
    <cellStyle name="Calculation 28 2 2 3 2 2" xfId="38120" xr:uid="{00000000-0005-0000-0000-0000401A0000}"/>
    <cellStyle name="Calculation 28 2 2 3 3" xfId="13784" xr:uid="{00000000-0005-0000-0000-0000411A0000}"/>
    <cellStyle name="Calculation 28 2 2 3 4" xfId="30529" xr:uid="{00000000-0005-0000-0000-0000421A0000}"/>
    <cellStyle name="Calculation 28 2 2 4" xfId="24481" xr:uid="{00000000-0005-0000-0000-0000431A0000}"/>
    <cellStyle name="Calculation 28 2 2 4 2" xfId="40112" xr:uid="{00000000-0005-0000-0000-0000441A0000}"/>
    <cellStyle name="Calculation 28 2 2 5" xfId="16322" xr:uid="{00000000-0005-0000-0000-0000451A0000}"/>
    <cellStyle name="Calculation 28 2 2 6" xfId="32300" xr:uid="{00000000-0005-0000-0000-0000461A0000}"/>
    <cellStyle name="Calculation 28 2 3" xfId="23692" xr:uid="{00000000-0005-0000-0000-0000471A0000}"/>
    <cellStyle name="Calculation 28 2 3 2" xfId="39323" xr:uid="{00000000-0005-0000-0000-0000481A0000}"/>
    <cellStyle name="Calculation 28 2 4" xfId="15288" xr:uid="{00000000-0005-0000-0000-0000491A0000}"/>
    <cellStyle name="Calculation 28 2 5" xfId="31611" xr:uid="{00000000-0005-0000-0000-00004A1A0000}"/>
    <cellStyle name="Calculation 28 2 6" xfId="49958" xr:uid="{00000000-0005-0000-0000-00004B1A0000}"/>
    <cellStyle name="Calculation 28 2 7" xfId="51756" xr:uid="{00000000-0005-0000-0000-00004C1A0000}"/>
    <cellStyle name="Calculation 28 2 8" xfId="52849" xr:uid="{00000000-0005-0000-0000-00004D1A0000}"/>
    <cellStyle name="Calculation 28 3" xfId="8281" xr:uid="{00000000-0005-0000-0000-00004E1A0000}"/>
    <cellStyle name="Calculation 28 3 2" xfId="9670" xr:uid="{00000000-0005-0000-0000-00004F1A0000}"/>
    <cellStyle name="Calculation 28 3 2 2" xfId="4408" xr:uid="{00000000-0005-0000-0000-0000501A0000}"/>
    <cellStyle name="Calculation 28 3 2 2 2" xfId="22580" xr:uid="{00000000-0005-0000-0000-0000511A0000}"/>
    <cellStyle name="Calculation 28 3 2 2 2 2" xfId="38211" xr:uid="{00000000-0005-0000-0000-0000521A0000}"/>
    <cellStyle name="Calculation 28 3 2 2 3" xfId="13914" xr:uid="{00000000-0005-0000-0000-0000531A0000}"/>
    <cellStyle name="Calculation 28 3 2 2 4" xfId="30601" xr:uid="{00000000-0005-0000-0000-0000541A0000}"/>
    <cellStyle name="Calculation 28 3 2 3" xfId="27236" xr:uid="{00000000-0005-0000-0000-0000551A0000}"/>
    <cellStyle name="Calculation 28 3 2 3 2" xfId="42866" xr:uid="{00000000-0005-0000-0000-0000561A0000}"/>
    <cellStyle name="Calculation 28 3 2 4" xfId="19172" xr:uid="{00000000-0005-0000-0000-0000571A0000}"/>
    <cellStyle name="Calculation 28 3 2 5" xfId="35015" xr:uid="{00000000-0005-0000-0000-0000581A0000}"/>
    <cellStyle name="Calculation 28 3 3" xfId="4108" xr:uid="{00000000-0005-0000-0000-0000591A0000}"/>
    <cellStyle name="Calculation 28 3 3 2" xfId="22319" xr:uid="{00000000-0005-0000-0000-00005A1A0000}"/>
    <cellStyle name="Calculation 28 3 3 2 2" xfId="37950" xr:uid="{00000000-0005-0000-0000-00005B1A0000}"/>
    <cellStyle name="Calculation 28 3 3 3" xfId="13614" xr:uid="{00000000-0005-0000-0000-00005C1A0000}"/>
    <cellStyle name="Calculation 28 3 3 4" xfId="30359" xr:uid="{00000000-0005-0000-0000-00005D1A0000}"/>
    <cellStyle name="Calculation 28 3 4" xfId="25847" xr:uid="{00000000-0005-0000-0000-00005E1A0000}"/>
    <cellStyle name="Calculation 28 3 4 2" xfId="41477" xr:uid="{00000000-0005-0000-0000-00005F1A0000}"/>
    <cellStyle name="Calculation 28 3 5" xfId="17783" xr:uid="{00000000-0005-0000-0000-0000601A0000}"/>
    <cellStyle name="Calculation 28 3 6" xfId="33626" xr:uid="{00000000-0005-0000-0000-0000611A0000}"/>
    <cellStyle name="Calculation 28 4" xfId="21826" xr:uid="{00000000-0005-0000-0000-0000621A0000}"/>
    <cellStyle name="Calculation 28 4 2" xfId="37457" xr:uid="{00000000-0005-0000-0000-0000631A0000}"/>
    <cellStyle name="Calculation 28 5" xfId="23262" xr:uid="{00000000-0005-0000-0000-0000641A0000}"/>
    <cellStyle name="Calculation 28 5 2" xfId="38893" xr:uid="{00000000-0005-0000-0000-0000651A0000}"/>
    <cellStyle name="Calculation 28 6" xfId="12913" xr:uid="{00000000-0005-0000-0000-0000661A0000}"/>
    <cellStyle name="Calculation 28 7" xfId="29946" xr:uid="{00000000-0005-0000-0000-0000671A0000}"/>
    <cellStyle name="Calculation 28 8" xfId="47571" xr:uid="{00000000-0005-0000-0000-0000681A0000}"/>
    <cellStyle name="Calculation 28 9" xfId="48003" xr:uid="{00000000-0005-0000-0000-0000691A0000}"/>
    <cellStyle name="Calculation 29" xfId="4099" xr:uid="{00000000-0005-0000-0000-00006A1A0000}"/>
    <cellStyle name="Calculation 29 10" xfId="51518" xr:uid="{00000000-0005-0000-0000-00006B1A0000}"/>
    <cellStyle name="Calculation 29 11" xfId="46127" xr:uid="{00000000-0005-0000-0000-00006C1A0000}"/>
    <cellStyle name="Calculation 29 12" xfId="47447" xr:uid="{00000000-0005-0000-0000-00006D1A0000}"/>
    <cellStyle name="Calculation 29 2" xfId="8623" xr:uid="{00000000-0005-0000-0000-00006E1A0000}"/>
    <cellStyle name="Calculation 29 2 2" xfId="10012" xr:uid="{00000000-0005-0000-0000-00006F1A0000}"/>
    <cellStyle name="Calculation 29 2 2 2" xfId="11249" xr:uid="{00000000-0005-0000-0000-0000701A0000}"/>
    <cellStyle name="Calculation 29 2 2 2 2" xfId="28815" xr:uid="{00000000-0005-0000-0000-0000711A0000}"/>
    <cellStyle name="Calculation 29 2 2 2 2 2" xfId="44445" xr:uid="{00000000-0005-0000-0000-0000721A0000}"/>
    <cellStyle name="Calculation 29 2 2 2 3" xfId="20751" xr:uid="{00000000-0005-0000-0000-0000731A0000}"/>
    <cellStyle name="Calculation 29 2 2 2 4" xfId="36594" xr:uid="{00000000-0005-0000-0000-0000741A0000}"/>
    <cellStyle name="Calculation 29 2 2 3" xfId="27578" xr:uid="{00000000-0005-0000-0000-0000751A0000}"/>
    <cellStyle name="Calculation 29 2 2 3 2" xfId="43208" xr:uid="{00000000-0005-0000-0000-0000761A0000}"/>
    <cellStyle name="Calculation 29 2 2 4" xfId="19514" xr:uid="{00000000-0005-0000-0000-0000771A0000}"/>
    <cellStyle name="Calculation 29 2 2 5" xfId="35357" xr:uid="{00000000-0005-0000-0000-0000781A0000}"/>
    <cellStyle name="Calculation 29 2 3" xfId="7377" xr:uid="{00000000-0005-0000-0000-0000791A0000}"/>
    <cellStyle name="Calculation 29 2 3 2" xfId="24944" xr:uid="{00000000-0005-0000-0000-00007A1A0000}"/>
    <cellStyle name="Calculation 29 2 3 2 2" xfId="40574" xr:uid="{00000000-0005-0000-0000-00007B1A0000}"/>
    <cellStyle name="Calculation 29 2 3 3" xfId="16880" xr:uid="{00000000-0005-0000-0000-00007C1A0000}"/>
    <cellStyle name="Calculation 29 2 3 4" xfId="32723" xr:uid="{00000000-0005-0000-0000-00007D1A0000}"/>
    <cellStyle name="Calculation 29 2 4" xfId="26189" xr:uid="{00000000-0005-0000-0000-00007E1A0000}"/>
    <cellStyle name="Calculation 29 2 4 2" xfId="41819" xr:uid="{00000000-0005-0000-0000-00007F1A0000}"/>
    <cellStyle name="Calculation 29 2 5" xfId="18125" xr:uid="{00000000-0005-0000-0000-0000801A0000}"/>
    <cellStyle name="Calculation 29 2 6" xfId="33968" xr:uid="{00000000-0005-0000-0000-0000811A0000}"/>
    <cellStyle name="Calculation 29 2 7" xfId="49729" xr:uid="{00000000-0005-0000-0000-0000821A0000}"/>
    <cellStyle name="Calculation 29 2 8" xfId="51660" xr:uid="{00000000-0005-0000-0000-0000831A0000}"/>
    <cellStyle name="Calculation 29 2 9" xfId="52781" xr:uid="{00000000-0005-0000-0000-0000841A0000}"/>
    <cellStyle name="Calculation 29 3" xfId="22310" xr:uid="{00000000-0005-0000-0000-0000851A0000}"/>
    <cellStyle name="Calculation 29 3 2" xfId="37941" xr:uid="{00000000-0005-0000-0000-0000861A0000}"/>
    <cellStyle name="Calculation 29 4" xfId="13605" xr:uid="{00000000-0005-0000-0000-0000871A0000}"/>
    <cellStyle name="Calculation 29 5" xfId="30350" xr:uid="{00000000-0005-0000-0000-0000881A0000}"/>
    <cellStyle name="Calculation 29 6" xfId="45470" xr:uid="{00000000-0005-0000-0000-0000891A0000}"/>
    <cellStyle name="Calculation 29 7" xfId="47448" xr:uid="{00000000-0005-0000-0000-00008A1A0000}"/>
    <cellStyle name="Calculation 29 8" xfId="45169" xr:uid="{00000000-0005-0000-0000-00008B1A0000}"/>
    <cellStyle name="Calculation 29 9" xfId="48781" xr:uid="{00000000-0005-0000-0000-00008C1A0000}"/>
    <cellStyle name="Calculation 3" xfId="3167" xr:uid="{00000000-0005-0000-0000-00008D1A0000}"/>
    <cellStyle name="Calculation 3 10" xfId="29859" xr:uid="{00000000-0005-0000-0000-00008E1A0000}"/>
    <cellStyle name="Calculation 3 11" xfId="45530" xr:uid="{00000000-0005-0000-0000-00008F1A0000}"/>
    <cellStyle name="Calculation 3 12" xfId="46368" xr:uid="{00000000-0005-0000-0000-0000901A0000}"/>
    <cellStyle name="Calculation 3 13" xfId="45750" xr:uid="{00000000-0005-0000-0000-0000911A0000}"/>
    <cellStyle name="Calculation 3 14" xfId="47154" xr:uid="{00000000-0005-0000-0000-0000921A0000}"/>
    <cellStyle name="Calculation 3 15" xfId="45789" xr:uid="{00000000-0005-0000-0000-0000931A0000}"/>
    <cellStyle name="Calculation 3 16" xfId="45442" xr:uid="{00000000-0005-0000-0000-0000941A0000}"/>
    <cellStyle name="Calculation 3 17" xfId="47379" xr:uid="{00000000-0005-0000-0000-0000951A0000}"/>
    <cellStyle name="Calculation 3 2" xfId="3821" xr:uid="{00000000-0005-0000-0000-0000961A0000}"/>
    <cellStyle name="Calculation 3 2 10" xfId="46395" xr:uid="{00000000-0005-0000-0000-0000971A0000}"/>
    <cellStyle name="Calculation 3 2 11" xfId="51344" xr:uid="{00000000-0005-0000-0000-0000981A0000}"/>
    <cellStyle name="Calculation 3 2 12" xfId="47367" xr:uid="{00000000-0005-0000-0000-0000991A0000}"/>
    <cellStyle name="Calculation 3 2 13" xfId="45812" xr:uid="{00000000-0005-0000-0000-00009A1A0000}"/>
    <cellStyle name="Calculation 3 2 14" xfId="53826" xr:uid="{00000000-0005-0000-0000-00009B1A0000}"/>
    <cellStyle name="Calculation 3 2 2" xfId="6196" xr:uid="{00000000-0005-0000-0000-00009C1A0000}"/>
    <cellStyle name="Calculation 3 2 2 2" xfId="9148" xr:uid="{00000000-0005-0000-0000-00009D1A0000}"/>
    <cellStyle name="Calculation 3 2 2 2 2" xfId="10537" xr:uid="{00000000-0005-0000-0000-00009E1A0000}"/>
    <cellStyle name="Calculation 3 2 2 2 2 2" xfId="6487" xr:uid="{00000000-0005-0000-0000-00009F1A0000}"/>
    <cellStyle name="Calculation 3 2 2 2 2 2 2" xfId="24189" xr:uid="{00000000-0005-0000-0000-0000A01A0000}"/>
    <cellStyle name="Calculation 3 2 2 2 2 2 2 2" xfId="39820" xr:uid="{00000000-0005-0000-0000-0000A11A0000}"/>
    <cellStyle name="Calculation 3 2 2 2 2 2 3" xfId="15991" xr:uid="{00000000-0005-0000-0000-0000A21A0000}"/>
    <cellStyle name="Calculation 3 2 2 2 2 2 4" xfId="32028" xr:uid="{00000000-0005-0000-0000-0000A31A0000}"/>
    <cellStyle name="Calculation 3 2 2 2 2 3" xfId="28103" xr:uid="{00000000-0005-0000-0000-0000A41A0000}"/>
    <cellStyle name="Calculation 3 2 2 2 2 3 2" xfId="43733" xr:uid="{00000000-0005-0000-0000-0000A51A0000}"/>
    <cellStyle name="Calculation 3 2 2 2 2 4" xfId="20039" xr:uid="{00000000-0005-0000-0000-0000A61A0000}"/>
    <cellStyle name="Calculation 3 2 2 2 2 5" xfId="35882" xr:uid="{00000000-0005-0000-0000-0000A71A0000}"/>
    <cellStyle name="Calculation 3 2 2 2 3" xfId="7605" xr:uid="{00000000-0005-0000-0000-0000A81A0000}"/>
    <cellStyle name="Calculation 3 2 2 2 3 2" xfId="25171" xr:uid="{00000000-0005-0000-0000-0000A91A0000}"/>
    <cellStyle name="Calculation 3 2 2 2 3 2 2" xfId="40801" xr:uid="{00000000-0005-0000-0000-0000AA1A0000}"/>
    <cellStyle name="Calculation 3 2 2 2 3 3" xfId="17107" xr:uid="{00000000-0005-0000-0000-0000AB1A0000}"/>
    <cellStyle name="Calculation 3 2 2 2 3 4" xfId="32950" xr:uid="{00000000-0005-0000-0000-0000AC1A0000}"/>
    <cellStyle name="Calculation 3 2 2 2 4" xfId="26714" xr:uid="{00000000-0005-0000-0000-0000AD1A0000}"/>
    <cellStyle name="Calculation 3 2 2 2 4 2" xfId="42344" xr:uid="{00000000-0005-0000-0000-0000AE1A0000}"/>
    <cellStyle name="Calculation 3 2 2 2 5" xfId="18650" xr:uid="{00000000-0005-0000-0000-0000AF1A0000}"/>
    <cellStyle name="Calculation 3 2 2 2 6" xfId="34493" xr:uid="{00000000-0005-0000-0000-0000B01A0000}"/>
    <cellStyle name="Calculation 3 2 2 3" xfId="24011" xr:uid="{00000000-0005-0000-0000-0000B11A0000}"/>
    <cellStyle name="Calculation 3 2 2 3 2" xfId="39642" xr:uid="{00000000-0005-0000-0000-0000B21A0000}"/>
    <cellStyle name="Calculation 3 2 2 4" xfId="15701" xr:uid="{00000000-0005-0000-0000-0000B31A0000}"/>
    <cellStyle name="Calculation 3 2 2 5" xfId="31890" xr:uid="{00000000-0005-0000-0000-0000B41A0000}"/>
    <cellStyle name="Calculation 3 2 2 6" xfId="50609" xr:uid="{00000000-0005-0000-0000-0000B51A0000}"/>
    <cellStyle name="Calculation 3 2 2 7" xfId="52395" xr:uid="{00000000-0005-0000-0000-0000B61A0000}"/>
    <cellStyle name="Calculation 3 2 2 8" xfId="53490" xr:uid="{00000000-0005-0000-0000-0000B71A0000}"/>
    <cellStyle name="Calculation 3 2 3" xfId="8555" xr:uid="{00000000-0005-0000-0000-0000B81A0000}"/>
    <cellStyle name="Calculation 3 2 3 2" xfId="9944" xr:uid="{00000000-0005-0000-0000-0000B91A0000}"/>
    <cellStyle name="Calculation 3 2 3 2 2" xfId="6915" xr:uid="{00000000-0005-0000-0000-0000BA1A0000}"/>
    <cellStyle name="Calculation 3 2 3 2 2 2" xfId="24578" xr:uid="{00000000-0005-0000-0000-0000BB1A0000}"/>
    <cellStyle name="Calculation 3 2 3 2 2 2 2" xfId="40209" xr:uid="{00000000-0005-0000-0000-0000BC1A0000}"/>
    <cellStyle name="Calculation 3 2 3 2 2 3" xfId="16419" xr:uid="{00000000-0005-0000-0000-0000BD1A0000}"/>
    <cellStyle name="Calculation 3 2 3 2 2 4" xfId="32397" xr:uid="{00000000-0005-0000-0000-0000BE1A0000}"/>
    <cellStyle name="Calculation 3 2 3 2 3" xfId="27510" xr:uid="{00000000-0005-0000-0000-0000BF1A0000}"/>
    <cellStyle name="Calculation 3 2 3 2 3 2" xfId="43140" xr:uid="{00000000-0005-0000-0000-0000C01A0000}"/>
    <cellStyle name="Calculation 3 2 3 2 4" xfId="19446" xr:uid="{00000000-0005-0000-0000-0000C11A0000}"/>
    <cellStyle name="Calculation 3 2 3 2 5" xfId="35289" xr:uid="{00000000-0005-0000-0000-0000C21A0000}"/>
    <cellStyle name="Calculation 3 2 3 3" xfId="7476" xr:uid="{00000000-0005-0000-0000-0000C31A0000}"/>
    <cellStyle name="Calculation 3 2 3 3 2" xfId="25042" xr:uid="{00000000-0005-0000-0000-0000C41A0000}"/>
    <cellStyle name="Calculation 3 2 3 3 2 2" xfId="40672" xr:uid="{00000000-0005-0000-0000-0000C51A0000}"/>
    <cellStyle name="Calculation 3 2 3 3 3" xfId="16978" xr:uid="{00000000-0005-0000-0000-0000C61A0000}"/>
    <cellStyle name="Calculation 3 2 3 3 4" xfId="32821" xr:uid="{00000000-0005-0000-0000-0000C71A0000}"/>
    <cellStyle name="Calculation 3 2 3 4" xfId="26121" xr:uid="{00000000-0005-0000-0000-0000C81A0000}"/>
    <cellStyle name="Calculation 3 2 3 4 2" xfId="41751" xr:uid="{00000000-0005-0000-0000-0000C91A0000}"/>
    <cellStyle name="Calculation 3 2 3 5" xfId="18057" xr:uid="{00000000-0005-0000-0000-0000CA1A0000}"/>
    <cellStyle name="Calculation 3 2 3 6" xfId="33900" xr:uid="{00000000-0005-0000-0000-0000CB1A0000}"/>
    <cellStyle name="Calculation 3 2 4" xfId="22143" xr:uid="{00000000-0005-0000-0000-0000CC1A0000}"/>
    <cellStyle name="Calculation 3 2 4 2" xfId="37774" xr:uid="{00000000-0005-0000-0000-0000CD1A0000}"/>
    <cellStyle name="Calculation 3 2 5" xfId="12230" xr:uid="{00000000-0005-0000-0000-0000CE1A0000}"/>
    <cellStyle name="Calculation 3 2 5 2" xfId="29493" xr:uid="{00000000-0005-0000-0000-0000CF1A0000}"/>
    <cellStyle name="Calculation 3 2 6" xfId="13326" xr:uid="{00000000-0005-0000-0000-0000D01A0000}"/>
    <cellStyle name="Calculation 3 2 7" xfId="30225" xr:uid="{00000000-0005-0000-0000-0000D11A0000}"/>
    <cellStyle name="Calculation 3 2 8" xfId="46488" xr:uid="{00000000-0005-0000-0000-0000D21A0000}"/>
    <cellStyle name="Calculation 3 2 9" xfId="48640" xr:uid="{00000000-0005-0000-0000-0000D31A0000}"/>
    <cellStyle name="Calculation 3 3" xfId="5542" xr:uid="{00000000-0005-0000-0000-0000D41A0000}"/>
    <cellStyle name="Calculation 3 3 10" xfId="48733" xr:uid="{00000000-0005-0000-0000-0000D51A0000}"/>
    <cellStyle name="Calculation 3 3 11" xfId="45876" xr:uid="{00000000-0005-0000-0000-0000D61A0000}"/>
    <cellStyle name="Calculation 3 3 12" xfId="46205" xr:uid="{00000000-0005-0000-0000-0000D71A0000}"/>
    <cellStyle name="Calculation 3 3 2" xfId="9075" xr:uid="{00000000-0005-0000-0000-0000D81A0000}"/>
    <cellStyle name="Calculation 3 3 2 2" xfId="10464" xr:uid="{00000000-0005-0000-0000-0000D91A0000}"/>
    <cellStyle name="Calculation 3 3 2 2 2" xfId="11342" xr:uid="{00000000-0005-0000-0000-0000DA1A0000}"/>
    <cellStyle name="Calculation 3 3 2 2 2 2" xfId="28908" xr:uid="{00000000-0005-0000-0000-0000DB1A0000}"/>
    <cellStyle name="Calculation 3 3 2 2 2 2 2" xfId="44538" xr:uid="{00000000-0005-0000-0000-0000DC1A0000}"/>
    <cellStyle name="Calculation 3 3 2 2 2 3" xfId="20844" xr:uid="{00000000-0005-0000-0000-0000DD1A0000}"/>
    <cellStyle name="Calculation 3 3 2 2 2 4" xfId="36687" xr:uid="{00000000-0005-0000-0000-0000DE1A0000}"/>
    <cellStyle name="Calculation 3 3 2 2 3" xfId="28030" xr:uid="{00000000-0005-0000-0000-0000DF1A0000}"/>
    <cellStyle name="Calculation 3 3 2 2 3 2" xfId="43660" xr:uid="{00000000-0005-0000-0000-0000E01A0000}"/>
    <cellStyle name="Calculation 3 3 2 2 4" xfId="19966" xr:uid="{00000000-0005-0000-0000-0000E11A0000}"/>
    <cellStyle name="Calculation 3 3 2 2 5" xfId="35809" xr:uid="{00000000-0005-0000-0000-0000E21A0000}"/>
    <cellStyle name="Calculation 3 3 2 3" xfId="6958" xr:uid="{00000000-0005-0000-0000-0000E31A0000}"/>
    <cellStyle name="Calculation 3 3 2 3 2" xfId="24621" xr:uid="{00000000-0005-0000-0000-0000E41A0000}"/>
    <cellStyle name="Calculation 3 3 2 3 2 2" xfId="40252" xr:uid="{00000000-0005-0000-0000-0000E51A0000}"/>
    <cellStyle name="Calculation 3 3 2 3 3" xfId="16462" xr:uid="{00000000-0005-0000-0000-0000E61A0000}"/>
    <cellStyle name="Calculation 3 3 2 3 4" xfId="32440" xr:uid="{00000000-0005-0000-0000-0000E71A0000}"/>
    <cellStyle name="Calculation 3 3 2 4" xfId="26641" xr:uid="{00000000-0005-0000-0000-0000E81A0000}"/>
    <cellStyle name="Calculation 3 3 2 4 2" xfId="42271" xr:uid="{00000000-0005-0000-0000-0000E91A0000}"/>
    <cellStyle name="Calculation 3 3 2 5" xfId="18577" xr:uid="{00000000-0005-0000-0000-0000EA1A0000}"/>
    <cellStyle name="Calculation 3 3 2 6" xfId="34420" xr:uid="{00000000-0005-0000-0000-0000EB1A0000}"/>
    <cellStyle name="Calculation 3 3 2 7" xfId="50249" xr:uid="{00000000-0005-0000-0000-0000EC1A0000}"/>
    <cellStyle name="Calculation 3 3 2 8" xfId="52035" xr:uid="{00000000-0005-0000-0000-0000ED1A0000}"/>
    <cellStyle name="Calculation 3 3 2 9" xfId="53130" xr:uid="{00000000-0005-0000-0000-0000EE1A0000}"/>
    <cellStyle name="Calculation 3 3 3" xfId="23564" xr:uid="{00000000-0005-0000-0000-0000EF1A0000}"/>
    <cellStyle name="Calculation 3 3 3 2" xfId="39195" xr:uid="{00000000-0005-0000-0000-0000F01A0000}"/>
    <cellStyle name="Calculation 3 3 4" xfId="15047" xr:uid="{00000000-0005-0000-0000-0000F11A0000}"/>
    <cellStyle name="Calculation 3 3 5" xfId="31523" xr:uid="{00000000-0005-0000-0000-0000F21A0000}"/>
    <cellStyle name="Calculation 3 3 6" xfId="47375" xr:uid="{00000000-0005-0000-0000-0000F31A0000}"/>
    <cellStyle name="Calculation 3 3 7" xfId="48280" xr:uid="{00000000-0005-0000-0000-0000F41A0000}"/>
    <cellStyle name="Calculation 3 3 8" xfId="48807" xr:uid="{00000000-0005-0000-0000-0000F51A0000}"/>
    <cellStyle name="Calculation 3 3 9" xfId="50983" xr:uid="{00000000-0005-0000-0000-0000F61A0000}"/>
    <cellStyle name="Calculation 3 4" xfId="5138" xr:uid="{00000000-0005-0000-0000-0000F71A0000}"/>
    <cellStyle name="Calculation 3 4 2" xfId="8530" xr:uid="{00000000-0005-0000-0000-0000F81A0000}"/>
    <cellStyle name="Calculation 3 4 2 2" xfId="9919" xr:uid="{00000000-0005-0000-0000-0000F91A0000}"/>
    <cellStyle name="Calculation 3 4 2 2 2" xfId="11222" xr:uid="{00000000-0005-0000-0000-0000FA1A0000}"/>
    <cellStyle name="Calculation 3 4 2 2 2 2" xfId="28788" xr:uid="{00000000-0005-0000-0000-0000FB1A0000}"/>
    <cellStyle name="Calculation 3 4 2 2 2 2 2" xfId="44418" xr:uid="{00000000-0005-0000-0000-0000FC1A0000}"/>
    <cellStyle name="Calculation 3 4 2 2 2 3" xfId="20724" xr:uid="{00000000-0005-0000-0000-0000FD1A0000}"/>
    <cellStyle name="Calculation 3 4 2 2 2 4" xfId="36567" xr:uid="{00000000-0005-0000-0000-0000FE1A0000}"/>
    <cellStyle name="Calculation 3 4 2 2 3" xfId="27485" xr:uid="{00000000-0005-0000-0000-0000FF1A0000}"/>
    <cellStyle name="Calculation 3 4 2 2 3 2" xfId="43115" xr:uid="{00000000-0005-0000-0000-0000001B0000}"/>
    <cellStyle name="Calculation 3 4 2 2 4" xfId="19421" xr:uid="{00000000-0005-0000-0000-0000011B0000}"/>
    <cellStyle name="Calculation 3 4 2 2 5" xfId="35264" xr:uid="{00000000-0005-0000-0000-0000021B0000}"/>
    <cellStyle name="Calculation 3 4 2 3" xfId="7778" xr:uid="{00000000-0005-0000-0000-0000031B0000}"/>
    <cellStyle name="Calculation 3 4 2 3 2" xfId="25344" xr:uid="{00000000-0005-0000-0000-0000041B0000}"/>
    <cellStyle name="Calculation 3 4 2 3 2 2" xfId="40974" xr:uid="{00000000-0005-0000-0000-0000051B0000}"/>
    <cellStyle name="Calculation 3 4 2 3 3" xfId="17280" xr:uid="{00000000-0005-0000-0000-0000061B0000}"/>
    <cellStyle name="Calculation 3 4 2 3 4" xfId="33123" xr:uid="{00000000-0005-0000-0000-0000071B0000}"/>
    <cellStyle name="Calculation 3 4 2 4" xfId="26096" xr:uid="{00000000-0005-0000-0000-0000081B0000}"/>
    <cellStyle name="Calculation 3 4 2 4 2" xfId="41726" xr:uid="{00000000-0005-0000-0000-0000091B0000}"/>
    <cellStyle name="Calculation 3 4 2 5" xfId="18032" xr:uid="{00000000-0005-0000-0000-00000A1B0000}"/>
    <cellStyle name="Calculation 3 4 2 6" xfId="33875" xr:uid="{00000000-0005-0000-0000-00000B1B0000}"/>
    <cellStyle name="Calculation 3 4 3" xfId="23255" xr:uid="{00000000-0005-0000-0000-00000C1B0000}"/>
    <cellStyle name="Calculation 3 4 3 2" xfId="38886" xr:uid="{00000000-0005-0000-0000-00000D1B0000}"/>
    <cellStyle name="Calculation 3 4 4" xfId="14643" xr:uid="{00000000-0005-0000-0000-00000E1B0000}"/>
    <cellStyle name="Calculation 3 4 5" xfId="31254" xr:uid="{00000000-0005-0000-0000-00000F1B0000}"/>
    <cellStyle name="Calculation 3 4 6" xfId="49660" xr:uid="{00000000-0005-0000-0000-0000101B0000}"/>
    <cellStyle name="Calculation 3 4 7" xfId="51627" xr:uid="{00000000-0005-0000-0000-0000111B0000}"/>
    <cellStyle name="Calculation 3 4 8" xfId="52762" xr:uid="{00000000-0005-0000-0000-0000121B0000}"/>
    <cellStyle name="Calculation 3 5" xfId="6996" xr:uid="{00000000-0005-0000-0000-0000131B0000}"/>
    <cellStyle name="Calculation 3 5 2" xfId="4631" xr:uid="{00000000-0005-0000-0000-0000141B0000}"/>
    <cellStyle name="Calculation 3 5 2 2" xfId="11121" xr:uid="{00000000-0005-0000-0000-0000151B0000}"/>
    <cellStyle name="Calculation 3 5 2 2 2" xfId="28687" xr:uid="{00000000-0005-0000-0000-0000161B0000}"/>
    <cellStyle name="Calculation 3 5 2 2 2 2" xfId="44317" xr:uid="{00000000-0005-0000-0000-0000171B0000}"/>
    <cellStyle name="Calculation 3 5 2 2 3" xfId="20623" xr:uid="{00000000-0005-0000-0000-0000181B0000}"/>
    <cellStyle name="Calculation 3 5 2 2 4" xfId="36466" xr:uid="{00000000-0005-0000-0000-0000191B0000}"/>
    <cellStyle name="Calculation 3 5 2 3" xfId="11077" xr:uid="{00000000-0005-0000-0000-00001A1B0000}"/>
    <cellStyle name="Calculation 3 5 2 3 2" xfId="28643" xr:uid="{00000000-0005-0000-0000-00001B1B0000}"/>
    <cellStyle name="Calculation 3 5 2 3 2 2" xfId="44273" xr:uid="{00000000-0005-0000-0000-00001C1B0000}"/>
    <cellStyle name="Calculation 3 5 2 3 3" xfId="20579" xr:uid="{00000000-0005-0000-0000-00001D1B0000}"/>
    <cellStyle name="Calculation 3 5 2 3 4" xfId="36422" xr:uid="{00000000-0005-0000-0000-00001E1B0000}"/>
    <cellStyle name="Calculation 3 5 2 4" xfId="22803" xr:uid="{00000000-0005-0000-0000-00001F1B0000}"/>
    <cellStyle name="Calculation 3 5 2 4 2" xfId="38434" xr:uid="{00000000-0005-0000-0000-0000201B0000}"/>
    <cellStyle name="Calculation 3 5 2 5" xfId="14137" xr:uid="{00000000-0005-0000-0000-0000211B0000}"/>
    <cellStyle name="Calculation 3 5 2 6" xfId="30824" xr:uid="{00000000-0005-0000-0000-0000221B0000}"/>
    <cellStyle name="Calculation 3 5 3" xfId="11150" xr:uid="{00000000-0005-0000-0000-0000231B0000}"/>
    <cellStyle name="Calculation 3 5 3 2" xfId="10852" xr:uid="{00000000-0005-0000-0000-0000241B0000}"/>
    <cellStyle name="Calculation 3 5 3 2 2" xfId="28418" xr:uid="{00000000-0005-0000-0000-0000251B0000}"/>
    <cellStyle name="Calculation 3 5 3 2 2 2" xfId="44048" xr:uid="{00000000-0005-0000-0000-0000261B0000}"/>
    <cellStyle name="Calculation 3 5 3 2 3" xfId="20354" xr:uid="{00000000-0005-0000-0000-0000271B0000}"/>
    <cellStyle name="Calculation 3 5 3 2 4" xfId="36197" xr:uid="{00000000-0005-0000-0000-0000281B0000}"/>
    <cellStyle name="Calculation 3 5 3 3" xfId="28716" xr:uid="{00000000-0005-0000-0000-0000291B0000}"/>
    <cellStyle name="Calculation 3 5 3 3 2" xfId="44346" xr:uid="{00000000-0005-0000-0000-00002A1B0000}"/>
    <cellStyle name="Calculation 3 5 3 4" xfId="20652" xr:uid="{00000000-0005-0000-0000-00002B1B0000}"/>
    <cellStyle name="Calculation 3 5 3 5" xfId="36495" xr:uid="{00000000-0005-0000-0000-00002C1B0000}"/>
    <cellStyle name="Calculation 3 5 4" xfId="9400" xr:uid="{00000000-0005-0000-0000-00002D1B0000}"/>
    <cellStyle name="Calculation 3 5 4 2" xfId="26966" xr:uid="{00000000-0005-0000-0000-00002E1B0000}"/>
    <cellStyle name="Calculation 3 5 4 2 2" xfId="42596" xr:uid="{00000000-0005-0000-0000-00002F1B0000}"/>
    <cellStyle name="Calculation 3 5 4 3" xfId="18902" xr:uid="{00000000-0005-0000-0000-0000301B0000}"/>
    <cellStyle name="Calculation 3 5 4 4" xfId="34745" xr:uid="{00000000-0005-0000-0000-0000311B0000}"/>
    <cellStyle name="Calculation 3 5 5" xfId="24659" xr:uid="{00000000-0005-0000-0000-0000321B0000}"/>
    <cellStyle name="Calculation 3 5 5 2" xfId="40290" xr:uid="{00000000-0005-0000-0000-0000331B0000}"/>
    <cellStyle name="Calculation 3 5 6" xfId="16500" xr:uid="{00000000-0005-0000-0000-0000341B0000}"/>
    <cellStyle name="Calculation 3 5 7" xfId="32478" xr:uid="{00000000-0005-0000-0000-0000351B0000}"/>
    <cellStyle name="Calculation 3 6" xfId="8419" xr:uid="{00000000-0005-0000-0000-0000361B0000}"/>
    <cellStyle name="Calculation 3 6 2" xfId="9808" xr:uid="{00000000-0005-0000-0000-0000371B0000}"/>
    <cellStyle name="Calculation 3 6 2 2" xfId="7641" xr:uid="{00000000-0005-0000-0000-0000381B0000}"/>
    <cellStyle name="Calculation 3 6 2 2 2" xfId="25207" xr:uid="{00000000-0005-0000-0000-0000391B0000}"/>
    <cellStyle name="Calculation 3 6 2 2 2 2" xfId="40837" xr:uid="{00000000-0005-0000-0000-00003A1B0000}"/>
    <cellStyle name="Calculation 3 6 2 2 3" xfId="17143" xr:uid="{00000000-0005-0000-0000-00003B1B0000}"/>
    <cellStyle name="Calculation 3 6 2 2 4" xfId="32986" xr:uid="{00000000-0005-0000-0000-00003C1B0000}"/>
    <cellStyle name="Calculation 3 6 2 3" xfId="27374" xr:uid="{00000000-0005-0000-0000-00003D1B0000}"/>
    <cellStyle name="Calculation 3 6 2 3 2" xfId="43004" xr:uid="{00000000-0005-0000-0000-00003E1B0000}"/>
    <cellStyle name="Calculation 3 6 2 4" xfId="19310" xr:uid="{00000000-0005-0000-0000-00003F1B0000}"/>
    <cellStyle name="Calculation 3 6 2 5" xfId="35153" xr:uid="{00000000-0005-0000-0000-0000401B0000}"/>
    <cellStyle name="Calculation 3 6 3" xfId="4683" xr:uid="{00000000-0005-0000-0000-0000411B0000}"/>
    <cellStyle name="Calculation 3 6 3 2" xfId="22855" xr:uid="{00000000-0005-0000-0000-0000421B0000}"/>
    <cellStyle name="Calculation 3 6 3 2 2" xfId="38486" xr:uid="{00000000-0005-0000-0000-0000431B0000}"/>
    <cellStyle name="Calculation 3 6 3 3" xfId="14189" xr:uid="{00000000-0005-0000-0000-0000441B0000}"/>
    <cellStyle name="Calculation 3 6 3 4" xfId="30876" xr:uid="{00000000-0005-0000-0000-0000451B0000}"/>
    <cellStyle name="Calculation 3 6 4" xfId="25985" xr:uid="{00000000-0005-0000-0000-0000461B0000}"/>
    <cellStyle name="Calculation 3 6 4 2" xfId="41615" xr:uid="{00000000-0005-0000-0000-0000471B0000}"/>
    <cellStyle name="Calculation 3 6 5" xfId="17921" xr:uid="{00000000-0005-0000-0000-0000481B0000}"/>
    <cellStyle name="Calculation 3 6 6" xfId="33764" xr:uid="{00000000-0005-0000-0000-0000491B0000}"/>
    <cellStyle name="Calculation 3 7" xfId="21696" xr:uid="{00000000-0005-0000-0000-00004A1B0000}"/>
    <cellStyle name="Calculation 3 7 2" xfId="37327" xr:uid="{00000000-0005-0000-0000-00004B1B0000}"/>
    <cellStyle name="Calculation 3 8" xfId="24310" xr:uid="{00000000-0005-0000-0000-00004C1B0000}"/>
    <cellStyle name="Calculation 3 8 2" xfId="39941" xr:uid="{00000000-0005-0000-0000-00004D1B0000}"/>
    <cellStyle name="Calculation 3 9" xfId="12673" xr:uid="{00000000-0005-0000-0000-00004E1B0000}"/>
    <cellStyle name="Calculation 30" xfId="6857" xr:uid="{00000000-0005-0000-0000-00004F1B0000}"/>
    <cellStyle name="Calculation 30 10" xfId="52703" xr:uid="{00000000-0005-0000-0000-0000501B0000}"/>
    <cellStyle name="Calculation 30 2" xfId="7379" xr:uid="{00000000-0005-0000-0000-0000511B0000}"/>
    <cellStyle name="Calculation 30 2 2" xfId="9316" xr:uid="{00000000-0005-0000-0000-0000521B0000}"/>
    <cellStyle name="Calculation 30 2 2 2" xfId="26882" xr:uid="{00000000-0005-0000-0000-0000531B0000}"/>
    <cellStyle name="Calculation 30 2 2 2 2" xfId="42512" xr:uid="{00000000-0005-0000-0000-0000541B0000}"/>
    <cellStyle name="Calculation 30 2 2 3" xfId="18818" xr:uid="{00000000-0005-0000-0000-0000551B0000}"/>
    <cellStyle name="Calculation 30 2 2 4" xfId="34661" xr:uid="{00000000-0005-0000-0000-0000561B0000}"/>
    <cellStyle name="Calculation 30 2 3" xfId="24946" xr:uid="{00000000-0005-0000-0000-0000571B0000}"/>
    <cellStyle name="Calculation 30 2 3 2" xfId="40576" xr:uid="{00000000-0005-0000-0000-0000581B0000}"/>
    <cellStyle name="Calculation 30 2 4" xfId="16882" xr:uid="{00000000-0005-0000-0000-0000591B0000}"/>
    <cellStyle name="Calculation 30 2 5" xfId="32725" xr:uid="{00000000-0005-0000-0000-00005A1B0000}"/>
    <cellStyle name="Calculation 30 3" xfId="11141" xr:uid="{00000000-0005-0000-0000-00005B1B0000}"/>
    <cellStyle name="Calculation 30 3 2" xfId="10892" xr:uid="{00000000-0005-0000-0000-00005C1B0000}"/>
    <cellStyle name="Calculation 30 3 2 2" xfId="28458" xr:uid="{00000000-0005-0000-0000-00005D1B0000}"/>
    <cellStyle name="Calculation 30 3 2 2 2" xfId="44088" xr:uid="{00000000-0005-0000-0000-00005E1B0000}"/>
    <cellStyle name="Calculation 30 3 2 3" xfId="20394" xr:uid="{00000000-0005-0000-0000-00005F1B0000}"/>
    <cellStyle name="Calculation 30 3 2 4" xfId="36237" xr:uid="{00000000-0005-0000-0000-0000601B0000}"/>
    <cellStyle name="Calculation 30 3 3" xfId="28707" xr:uid="{00000000-0005-0000-0000-0000611B0000}"/>
    <cellStyle name="Calculation 30 3 3 2" xfId="44337" xr:uid="{00000000-0005-0000-0000-0000621B0000}"/>
    <cellStyle name="Calculation 30 3 4" xfId="20643" xr:uid="{00000000-0005-0000-0000-0000631B0000}"/>
    <cellStyle name="Calculation 30 3 5" xfId="36486" xr:uid="{00000000-0005-0000-0000-0000641B0000}"/>
    <cellStyle name="Calculation 30 4" xfId="4320" xr:uid="{00000000-0005-0000-0000-0000651B0000}"/>
    <cellStyle name="Calculation 30 4 2" xfId="22531" xr:uid="{00000000-0005-0000-0000-0000661B0000}"/>
    <cellStyle name="Calculation 30 4 2 2" xfId="38162" xr:uid="{00000000-0005-0000-0000-0000671B0000}"/>
    <cellStyle name="Calculation 30 4 3" xfId="13826" xr:uid="{00000000-0005-0000-0000-0000681B0000}"/>
    <cellStyle name="Calculation 30 4 4" xfId="30571" xr:uid="{00000000-0005-0000-0000-0000691B0000}"/>
    <cellStyle name="Calculation 30 5" xfId="24520" xr:uid="{00000000-0005-0000-0000-00006A1B0000}"/>
    <cellStyle name="Calculation 30 5 2" xfId="40151" xr:uid="{00000000-0005-0000-0000-00006B1B0000}"/>
    <cellStyle name="Calculation 30 6" xfId="16361" xr:uid="{00000000-0005-0000-0000-00006C1B0000}"/>
    <cellStyle name="Calculation 30 7" xfId="32339" xr:uid="{00000000-0005-0000-0000-00006D1B0000}"/>
    <cellStyle name="Calculation 30 8" xfId="49454" xr:uid="{00000000-0005-0000-0000-00006E1B0000}"/>
    <cellStyle name="Calculation 30 9" xfId="51539" xr:uid="{00000000-0005-0000-0000-00006F1B0000}"/>
    <cellStyle name="Calculation 31" xfId="12312" xr:uid="{00000000-0005-0000-0000-0000701B0000}"/>
    <cellStyle name="Calculation 31 2" xfId="29575" xr:uid="{00000000-0005-0000-0000-0000711B0000}"/>
    <cellStyle name="Calculation 31 3" xfId="49160" xr:uid="{00000000-0005-0000-0000-0000721B0000}"/>
    <cellStyle name="Calculation 31 4" xfId="51431" xr:uid="{00000000-0005-0000-0000-0000731B0000}"/>
    <cellStyle name="Calculation 31 5" xfId="52635" xr:uid="{00000000-0005-0000-0000-0000741B0000}"/>
    <cellStyle name="Calculation 32" xfId="11976" xr:uid="{00000000-0005-0000-0000-0000751B0000}"/>
    <cellStyle name="Calculation 32 2" xfId="29314" xr:uid="{00000000-0005-0000-0000-0000761B0000}"/>
    <cellStyle name="Calculation 33" xfId="11903" xr:uid="{00000000-0005-0000-0000-0000771B0000}"/>
    <cellStyle name="Calculation 34" xfId="11973" xr:uid="{00000000-0005-0000-0000-0000781B0000}"/>
    <cellStyle name="Calculation 35" xfId="45188" xr:uid="{00000000-0005-0000-0000-0000791B0000}"/>
    <cellStyle name="Calculation 36" xfId="47061" xr:uid="{00000000-0005-0000-0000-00007A1B0000}"/>
    <cellStyle name="Calculation 37" xfId="47267" xr:uid="{00000000-0005-0000-0000-00007B1B0000}"/>
    <cellStyle name="Calculation 38" xfId="46348" xr:uid="{00000000-0005-0000-0000-00007C1B0000}"/>
    <cellStyle name="Calculation 39" xfId="49010" xr:uid="{00000000-0005-0000-0000-00007D1B0000}"/>
    <cellStyle name="Calculation 4" xfId="2853" xr:uid="{00000000-0005-0000-0000-00007E1B0000}"/>
    <cellStyle name="Calculation 4 10" xfId="48039" xr:uid="{00000000-0005-0000-0000-00007F1B0000}"/>
    <cellStyle name="Calculation 4 11" xfId="45449" xr:uid="{00000000-0005-0000-0000-0000801B0000}"/>
    <cellStyle name="Calculation 4 12" xfId="50742" xr:uid="{00000000-0005-0000-0000-0000811B0000}"/>
    <cellStyle name="Calculation 4 13" xfId="46026" xr:uid="{00000000-0005-0000-0000-0000821B0000}"/>
    <cellStyle name="Calculation 4 14" xfId="52575" xr:uid="{00000000-0005-0000-0000-0000831B0000}"/>
    <cellStyle name="Calculation 4 15" xfId="53726" xr:uid="{00000000-0005-0000-0000-0000841B0000}"/>
    <cellStyle name="Calculation 4 2" xfId="3507" xr:uid="{00000000-0005-0000-0000-0000851B0000}"/>
    <cellStyle name="Calculation 4 2 10" xfId="45301" xr:uid="{00000000-0005-0000-0000-0000861B0000}"/>
    <cellStyle name="Calculation 4 2 11" xfId="51105" xr:uid="{00000000-0005-0000-0000-0000871B0000}"/>
    <cellStyle name="Calculation 4 2 12" xfId="49474" xr:uid="{00000000-0005-0000-0000-0000881B0000}"/>
    <cellStyle name="Calculation 4 2 13" xfId="52583" xr:uid="{00000000-0005-0000-0000-0000891B0000}"/>
    <cellStyle name="Calculation 4 2 14" xfId="45469" xr:uid="{00000000-0005-0000-0000-00008A1B0000}"/>
    <cellStyle name="Calculation 4 2 2" xfId="5882" xr:uid="{00000000-0005-0000-0000-00008B1B0000}"/>
    <cellStyle name="Calculation 4 2 2 2" xfId="8197" xr:uid="{00000000-0005-0000-0000-00008C1B0000}"/>
    <cellStyle name="Calculation 4 2 2 2 2" xfId="9586" xr:uid="{00000000-0005-0000-0000-00008D1B0000}"/>
    <cellStyle name="Calculation 4 2 2 2 2 2" xfId="7357" xr:uid="{00000000-0005-0000-0000-00008E1B0000}"/>
    <cellStyle name="Calculation 4 2 2 2 2 2 2" xfId="24924" xr:uid="{00000000-0005-0000-0000-00008F1B0000}"/>
    <cellStyle name="Calculation 4 2 2 2 2 2 2 2" xfId="40554" xr:uid="{00000000-0005-0000-0000-0000901B0000}"/>
    <cellStyle name="Calculation 4 2 2 2 2 2 3" xfId="16860" xr:uid="{00000000-0005-0000-0000-0000911B0000}"/>
    <cellStyle name="Calculation 4 2 2 2 2 2 4" xfId="32703" xr:uid="{00000000-0005-0000-0000-0000921B0000}"/>
    <cellStyle name="Calculation 4 2 2 2 2 3" xfId="27152" xr:uid="{00000000-0005-0000-0000-0000931B0000}"/>
    <cellStyle name="Calculation 4 2 2 2 2 3 2" xfId="42782" xr:uid="{00000000-0005-0000-0000-0000941B0000}"/>
    <cellStyle name="Calculation 4 2 2 2 2 4" xfId="19088" xr:uid="{00000000-0005-0000-0000-0000951B0000}"/>
    <cellStyle name="Calculation 4 2 2 2 2 5" xfId="34931" xr:uid="{00000000-0005-0000-0000-0000961B0000}"/>
    <cellStyle name="Calculation 4 2 2 2 3" xfId="7497" xr:uid="{00000000-0005-0000-0000-0000971B0000}"/>
    <cellStyle name="Calculation 4 2 2 2 3 2" xfId="25063" xr:uid="{00000000-0005-0000-0000-0000981B0000}"/>
    <cellStyle name="Calculation 4 2 2 2 3 2 2" xfId="40693" xr:uid="{00000000-0005-0000-0000-0000991B0000}"/>
    <cellStyle name="Calculation 4 2 2 2 3 3" xfId="16999" xr:uid="{00000000-0005-0000-0000-00009A1B0000}"/>
    <cellStyle name="Calculation 4 2 2 2 3 4" xfId="32842" xr:uid="{00000000-0005-0000-0000-00009B1B0000}"/>
    <cellStyle name="Calculation 4 2 2 2 4" xfId="25763" xr:uid="{00000000-0005-0000-0000-00009C1B0000}"/>
    <cellStyle name="Calculation 4 2 2 2 4 2" xfId="41393" xr:uid="{00000000-0005-0000-0000-00009D1B0000}"/>
    <cellStyle name="Calculation 4 2 2 2 5" xfId="17699" xr:uid="{00000000-0005-0000-0000-00009E1B0000}"/>
    <cellStyle name="Calculation 4 2 2 2 6" xfId="33542" xr:uid="{00000000-0005-0000-0000-00009F1B0000}"/>
    <cellStyle name="Calculation 4 2 2 3" xfId="23753" xr:uid="{00000000-0005-0000-0000-0000A01B0000}"/>
    <cellStyle name="Calculation 4 2 2 3 2" xfId="39384" xr:uid="{00000000-0005-0000-0000-0000A11B0000}"/>
    <cellStyle name="Calculation 4 2 2 4" xfId="15387" xr:uid="{00000000-0005-0000-0000-0000A21B0000}"/>
    <cellStyle name="Calculation 4 2 2 5" xfId="31651" xr:uid="{00000000-0005-0000-0000-0000A31B0000}"/>
    <cellStyle name="Calculation 4 2 2 6" xfId="50370" xr:uid="{00000000-0005-0000-0000-0000A41B0000}"/>
    <cellStyle name="Calculation 4 2 2 7" xfId="52156" xr:uid="{00000000-0005-0000-0000-0000A51B0000}"/>
    <cellStyle name="Calculation 4 2 2 8" xfId="53251" xr:uid="{00000000-0005-0000-0000-0000A61B0000}"/>
    <cellStyle name="Calculation 4 2 3" xfId="8454" xr:uid="{00000000-0005-0000-0000-0000A71B0000}"/>
    <cellStyle name="Calculation 4 2 3 2" xfId="9843" xr:uid="{00000000-0005-0000-0000-0000A81B0000}"/>
    <cellStyle name="Calculation 4 2 3 2 2" xfId="10818" xr:uid="{00000000-0005-0000-0000-0000A91B0000}"/>
    <cellStyle name="Calculation 4 2 3 2 2 2" xfId="28384" xr:uid="{00000000-0005-0000-0000-0000AA1B0000}"/>
    <cellStyle name="Calculation 4 2 3 2 2 2 2" xfId="44014" xr:uid="{00000000-0005-0000-0000-0000AB1B0000}"/>
    <cellStyle name="Calculation 4 2 3 2 2 3" xfId="20320" xr:uid="{00000000-0005-0000-0000-0000AC1B0000}"/>
    <cellStyle name="Calculation 4 2 3 2 2 4" xfId="36163" xr:uid="{00000000-0005-0000-0000-0000AD1B0000}"/>
    <cellStyle name="Calculation 4 2 3 2 3" xfId="27409" xr:uid="{00000000-0005-0000-0000-0000AE1B0000}"/>
    <cellStyle name="Calculation 4 2 3 2 3 2" xfId="43039" xr:uid="{00000000-0005-0000-0000-0000AF1B0000}"/>
    <cellStyle name="Calculation 4 2 3 2 4" xfId="19345" xr:uid="{00000000-0005-0000-0000-0000B01B0000}"/>
    <cellStyle name="Calculation 4 2 3 2 5" xfId="35188" xr:uid="{00000000-0005-0000-0000-0000B11B0000}"/>
    <cellStyle name="Calculation 4 2 3 3" xfId="7747" xr:uid="{00000000-0005-0000-0000-0000B21B0000}"/>
    <cellStyle name="Calculation 4 2 3 3 2" xfId="25313" xr:uid="{00000000-0005-0000-0000-0000B31B0000}"/>
    <cellStyle name="Calculation 4 2 3 3 2 2" xfId="40943" xr:uid="{00000000-0005-0000-0000-0000B41B0000}"/>
    <cellStyle name="Calculation 4 2 3 3 3" xfId="17249" xr:uid="{00000000-0005-0000-0000-0000B51B0000}"/>
    <cellStyle name="Calculation 4 2 3 3 4" xfId="33092" xr:uid="{00000000-0005-0000-0000-0000B61B0000}"/>
    <cellStyle name="Calculation 4 2 3 4" xfId="26020" xr:uid="{00000000-0005-0000-0000-0000B71B0000}"/>
    <cellStyle name="Calculation 4 2 3 4 2" xfId="41650" xr:uid="{00000000-0005-0000-0000-0000B81B0000}"/>
    <cellStyle name="Calculation 4 2 3 5" xfId="17956" xr:uid="{00000000-0005-0000-0000-0000B91B0000}"/>
    <cellStyle name="Calculation 4 2 3 6" xfId="33799" xr:uid="{00000000-0005-0000-0000-0000BA1B0000}"/>
    <cellStyle name="Calculation 4 2 4" xfId="21885" xr:uid="{00000000-0005-0000-0000-0000BB1B0000}"/>
    <cellStyle name="Calculation 4 2 4 2" xfId="37516" xr:uid="{00000000-0005-0000-0000-0000BC1B0000}"/>
    <cellStyle name="Calculation 4 2 5" xfId="21831" xr:uid="{00000000-0005-0000-0000-0000BD1B0000}"/>
    <cellStyle name="Calculation 4 2 5 2" xfId="37462" xr:uid="{00000000-0005-0000-0000-0000BE1B0000}"/>
    <cellStyle name="Calculation 4 2 6" xfId="13012" xr:uid="{00000000-0005-0000-0000-0000BF1B0000}"/>
    <cellStyle name="Calculation 4 2 7" xfId="29986" xr:uid="{00000000-0005-0000-0000-0000C01B0000}"/>
    <cellStyle name="Calculation 4 2 8" xfId="47781" xr:uid="{00000000-0005-0000-0000-0000C11B0000}"/>
    <cellStyle name="Calculation 4 2 9" xfId="48401" xr:uid="{00000000-0005-0000-0000-0000C21B0000}"/>
    <cellStyle name="Calculation 4 3" xfId="5137" xr:uid="{00000000-0005-0000-0000-0000C31B0000}"/>
    <cellStyle name="Calculation 4 3 2" xfId="8250" xr:uid="{00000000-0005-0000-0000-0000C41B0000}"/>
    <cellStyle name="Calculation 4 3 2 2" xfId="9639" xr:uid="{00000000-0005-0000-0000-0000C51B0000}"/>
    <cellStyle name="Calculation 4 3 2 2 2" xfId="7847" xr:uid="{00000000-0005-0000-0000-0000C61B0000}"/>
    <cellStyle name="Calculation 4 3 2 2 2 2" xfId="25413" xr:uid="{00000000-0005-0000-0000-0000C71B0000}"/>
    <cellStyle name="Calculation 4 3 2 2 2 2 2" xfId="41043" xr:uid="{00000000-0005-0000-0000-0000C81B0000}"/>
    <cellStyle name="Calculation 4 3 2 2 2 3" xfId="17349" xr:uid="{00000000-0005-0000-0000-0000C91B0000}"/>
    <cellStyle name="Calculation 4 3 2 2 2 4" xfId="33192" xr:uid="{00000000-0005-0000-0000-0000CA1B0000}"/>
    <cellStyle name="Calculation 4 3 2 2 3" xfId="27205" xr:uid="{00000000-0005-0000-0000-0000CB1B0000}"/>
    <cellStyle name="Calculation 4 3 2 2 3 2" xfId="42835" xr:uid="{00000000-0005-0000-0000-0000CC1B0000}"/>
    <cellStyle name="Calculation 4 3 2 2 4" xfId="19141" xr:uid="{00000000-0005-0000-0000-0000CD1B0000}"/>
    <cellStyle name="Calculation 4 3 2 2 5" xfId="34984" xr:uid="{00000000-0005-0000-0000-0000CE1B0000}"/>
    <cellStyle name="Calculation 4 3 2 3" xfId="6912" xr:uid="{00000000-0005-0000-0000-0000CF1B0000}"/>
    <cellStyle name="Calculation 4 3 2 3 2" xfId="24575" xr:uid="{00000000-0005-0000-0000-0000D01B0000}"/>
    <cellStyle name="Calculation 4 3 2 3 2 2" xfId="40206" xr:uid="{00000000-0005-0000-0000-0000D11B0000}"/>
    <cellStyle name="Calculation 4 3 2 3 3" xfId="16416" xr:uid="{00000000-0005-0000-0000-0000D21B0000}"/>
    <cellStyle name="Calculation 4 3 2 3 4" xfId="32394" xr:uid="{00000000-0005-0000-0000-0000D31B0000}"/>
    <cellStyle name="Calculation 4 3 2 4" xfId="25816" xr:uid="{00000000-0005-0000-0000-0000D41B0000}"/>
    <cellStyle name="Calculation 4 3 2 4 2" xfId="41446" xr:uid="{00000000-0005-0000-0000-0000D51B0000}"/>
    <cellStyle name="Calculation 4 3 2 5" xfId="17752" xr:uid="{00000000-0005-0000-0000-0000D61B0000}"/>
    <cellStyle name="Calculation 4 3 2 6" xfId="33595" xr:uid="{00000000-0005-0000-0000-0000D71B0000}"/>
    <cellStyle name="Calculation 4 3 3" xfId="23254" xr:uid="{00000000-0005-0000-0000-0000D81B0000}"/>
    <cellStyle name="Calculation 4 3 3 2" xfId="38885" xr:uid="{00000000-0005-0000-0000-0000D91B0000}"/>
    <cellStyle name="Calculation 4 3 4" xfId="14642" xr:uid="{00000000-0005-0000-0000-0000DA1B0000}"/>
    <cellStyle name="Calculation 4 3 5" xfId="31253" xr:uid="{00000000-0005-0000-0000-0000DB1B0000}"/>
    <cellStyle name="Calculation 4 3 6" xfId="49993" xr:uid="{00000000-0005-0000-0000-0000DC1B0000}"/>
    <cellStyle name="Calculation 4 3 7" xfId="51791" xr:uid="{00000000-0005-0000-0000-0000DD1B0000}"/>
    <cellStyle name="Calculation 4 3 8" xfId="52884" xr:uid="{00000000-0005-0000-0000-0000DE1B0000}"/>
    <cellStyle name="Calculation 4 4" xfId="8930" xr:uid="{00000000-0005-0000-0000-0000DF1B0000}"/>
    <cellStyle name="Calculation 4 4 2" xfId="10319" xr:uid="{00000000-0005-0000-0000-0000E01B0000}"/>
    <cellStyle name="Calculation 4 4 2 2" xfId="11642" xr:uid="{00000000-0005-0000-0000-0000E11B0000}"/>
    <cellStyle name="Calculation 4 4 2 2 2" xfId="29208" xr:uid="{00000000-0005-0000-0000-0000E21B0000}"/>
    <cellStyle name="Calculation 4 4 2 2 2 2" xfId="44838" xr:uid="{00000000-0005-0000-0000-0000E31B0000}"/>
    <cellStyle name="Calculation 4 4 2 2 3" xfId="21144" xr:uid="{00000000-0005-0000-0000-0000E41B0000}"/>
    <cellStyle name="Calculation 4 4 2 2 4" xfId="36987" xr:uid="{00000000-0005-0000-0000-0000E51B0000}"/>
    <cellStyle name="Calculation 4 4 2 3" xfId="27885" xr:uid="{00000000-0005-0000-0000-0000E61B0000}"/>
    <cellStyle name="Calculation 4 4 2 3 2" xfId="43515" xr:uid="{00000000-0005-0000-0000-0000E71B0000}"/>
    <cellStyle name="Calculation 4 4 2 4" xfId="19821" xr:uid="{00000000-0005-0000-0000-0000E81B0000}"/>
    <cellStyle name="Calculation 4 4 2 5" xfId="35664" xr:uid="{00000000-0005-0000-0000-0000E91B0000}"/>
    <cellStyle name="Calculation 4 4 3" xfId="11495" xr:uid="{00000000-0005-0000-0000-0000EA1B0000}"/>
    <cellStyle name="Calculation 4 4 3 2" xfId="29061" xr:uid="{00000000-0005-0000-0000-0000EB1B0000}"/>
    <cellStyle name="Calculation 4 4 3 2 2" xfId="44691" xr:uid="{00000000-0005-0000-0000-0000EC1B0000}"/>
    <cellStyle name="Calculation 4 4 3 3" xfId="20997" xr:uid="{00000000-0005-0000-0000-0000ED1B0000}"/>
    <cellStyle name="Calculation 4 4 3 4" xfId="36840" xr:uid="{00000000-0005-0000-0000-0000EE1B0000}"/>
    <cellStyle name="Calculation 4 4 4" xfId="26496" xr:uid="{00000000-0005-0000-0000-0000EF1B0000}"/>
    <cellStyle name="Calculation 4 4 4 2" xfId="42126" xr:uid="{00000000-0005-0000-0000-0000F01B0000}"/>
    <cellStyle name="Calculation 4 4 5" xfId="18432" xr:uid="{00000000-0005-0000-0000-0000F11B0000}"/>
    <cellStyle name="Calculation 4 4 6" xfId="34275" xr:uid="{00000000-0005-0000-0000-0000F21B0000}"/>
    <cellStyle name="Calculation 4 5" xfId="21437" xr:uid="{00000000-0005-0000-0000-0000F31B0000}"/>
    <cellStyle name="Calculation 4 5 2" xfId="37068" xr:uid="{00000000-0005-0000-0000-0000F41B0000}"/>
    <cellStyle name="Calculation 4 6" xfId="21995" xr:uid="{00000000-0005-0000-0000-0000F51B0000}"/>
    <cellStyle name="Calculation 4 6 2" xfId="37626" xr:uid="{00000000-0005-0000-0000-0000F61B0000}"/>
    <cellStyle name="Calculation 4 7" xfId="12359" xr:uid="{00000000-0005-0000-0000-0000F71B0000}"/>
    <cellStyle name="Calculation 4 8" xfId="29620" xr:uid="{00000000-0005-0000-0000-0000F81B0000}"/>
    <cellStyle name="Calculation 4 9" xfId="47816" xr:uid="{00000000-0005-0000-0000-0000F91B0000}"/>
    <cellStyle name="Calculation 40" xfId="52538" xr:uid="{00000000-0005-0000-0000-0000FA1B0000}"/>
    <cellStyle name="Calculation 5" xfId="3143" xr:uid="{00000000-0005-0000-0000-0000FB1B0000}"/>
    <cellStyle name="Calculation 5 10" xfId="48256" xr:uid="{00000000-0005-0000-0000-0000FC1B0000}"/>
    <cellStyle name="Calculation 5 11" xfId="49097" xr:uid="{00000000-0005-0000-0000-0000FD1B0000}"/>
    <cellStyle name="Calculation 5 12" xfId="50959" xr:uid="{00000000-0005-0000-0000-0000FE1B0000}"/>
    <cellStyle name="Calculation 5 13" xfId="48736" xr:uid="{00000000-0005-0000-0000-0000FF1B0000}"/>
    <cellStyle name="Calculation 5 14" xfId="51493" xr:uid="{00000000-0005-0000-0000-0000001C0000}"/>
    <cellStyle name="Calculation 5 15" xfId="45940" xr:uid="{00000000-0005-0000-0000-0000011C0000}"/>
    <cellStyle name="Calculation 5 2" xfId="3797" xr:uid="{00000000-0005-0000-0000-0000021C0000}"/>
    <cellStyle name="Calculation 5 2 10" xfId="46465" xr:uid="{00000000-0005-0000-0000-0000031C0000}"/>
    <cellStyle name="Calculation 5 2 11" xfId="51320" xr:uid="{00000000-0005-0000-0000-0000041C0000}"/>
    <cellStyle name="Calculation 5 2 12" xfId="45429" xr:uid="{00000000-0005-0000-0000-0000051C0000}"/>
    <cellStyle name="Calculation 5 2 13" xfId="51498" xr:uid="{00000000-0005-0000-0000-0000061C0000}"/>
    <cellStyle name="Calculation 5 2 14" xfId="53838" xr:uid="{00000000-0005-0000-0000-0000071C0000}"/>
    <cellStyle name="Calculation 5 2 2" xfId="6172" xr:uid="{00000000-0005-0000-0000-0000081C0000}"/>
    <cellStyle name="Calculation 5 2 2 2" xfId="6668" xr:uid="{00000000-0005-0000-0000-0000091C0000}"/>
    <cellStyle name="Calculation 5 2 2 2 2" xfId="4514" xr:uid="{00000000-0005-0000-0000-00000A1C0000}"/>
    <cellStyle name="Calculation 5 2 2 2 2 2" xfId="4093" xr:uid="{00000000-0005-0000-0000-00000B1C0000}"/>
    <cellStyle name="Calculation 5 2 2 2 2 2 2" xfId="22304" xr:uid="{00000000-0005-0000-0000-00000C1C0000}"/>
    <cellStyle name="Calculation 5 2 2 2 2 2 2 2" xfId="37935" xr:uid="{00000000-0005-0000-0000-00000D1C0000}"/>
    <cellStyle name="Calculation 5 2 2 2 2 2 3" xfId="13599" xr:uid="{00000000-0005-0000-0000-00000E1C0000}"/>
    <cellStyle name="Calculation 5 2 2 2 2 2 4" xfId="30344" xr:uid="{00000000-0005-0000-0000-00000F1C0000}"/>
    <cellStyle name="Calculation 5 2 2 2 2 3" xfId="22686" xr:uid="{00000000-0005-0000-0000-0000101C0000}"/>
    <cellStyle name="Calculation 5 2 2 2 2 3 2" xfId="38317" xr:uid="{00000000-0005-0000-0000-0000111C0000}"/>
    <cellStyle name="Calculation 5 2 2 2 2 4" xfId="14020" xr:uid="{00000000-0005-0000-0000-0000121C0000}"/>
    <cellStyle name="Calculation 5 2 2 2 2 5" xfId="30707" xr:uid="{00000000-0005-0000-0000-0000131C0000}"/>
    <cellStyle name="Calculation 5 2 2 2 3" xfId="4155" xr:uid="{00000000-0005-0000-0000-0000141C0000}"/>
    <cellStyle name="Calculation 5 2 2 2 3 2" xfId="22366" xr:uid="{00000000-0005-0000-0000-0000151C0000}"/>
    <cellStyle name="Calculation 5 2 2 2 3 2 2" xfId="37997" xr:uid="{00000000-0005-0000-0000-0000161C0000}"/>
    <cellStyle name="Calculation 5 2 2 2 3 3" xfId="13661" xr:uid="{00000000-0005-0000-0000-0000171C0000}"/>
    <cellStyle name="Calculation 5 2 2 2 3 4" xfId="30406" xr:uid="{00000000-0005-0000-0000-0000181C0000}"/>
    <cellStyle name="Calculation 5 2 2 2 4" xfId="24331" xr:uid="{00000000-0005-0000-0000-0000191C0000}"/>
    <cellStyle name="Calculation 5 2 2 2 4 2" xfId="39962" xr:uid="{00000000-0005-0000-0000-00001A1C0000}"/>
    <cellStyle name="Calculation 5 2 2 2 5" xfId="16172" xr:uid="{00000000-0005-0000-0000-00001B1C0000}"/>
    <cellStyle name="Calculation 5 2 2 2 6" xfId="32150" xr:uid="{00000000-0005-0000-0000-00001C1C0000}"/>
    <cellStyle name="Calculation 5 2 2 3" xfId="23987" xr:uid="{00000000-0005-0000-0000-00001D1C0000}"/>
    <cellStyle name="Calculation 5 2 2 3 2" xfId="39618" xr:uid="{00000000-0005-0000-0000-00001E1C0000}"/>
    <cellStyle name="Calculation 5 2 2 4" xfId="15677" xr:uid="{00000000-0005-0000-0000-00001F1C0000}"/>
    <cellStyle name="Calculation 5 2 2 5" xfId="31866" xr:uid="{00000000-0005-0000-0000-0000201C0000}"/>
    <cellStyle name="Calculation 5 2 2 6" xfId="50585" xr:uid="{00000000-0005-0000-0000-0000211C0000}"/>
    <cellStyle name="Calculation 5 2 2 7" xfId="52371" xr:uid="{00000000-0005-0000-0000-0000221C0000}"/>
    <cellStyle name="Calculation 5 2 2 8" xfId="53466" xr:uid="{00000000-0005-0000-0000-0000231C0000}"/>
    <cellStyle name="Calculation 5 2 3" xfId="6761" xr:uid="{00000000-0005-0000-0000-0000241C0000}"/>
    <cellStyle name="Calculation 5 2 3 2" xfId="4568" xr:uid="{00000000-0005-0000-0000-0000251C0000}"/>
    <cellStyle name="Calculation 5 2 3 2 2" xfId="4913" xr:uid="{00000000-0005-0000-0000-0000261C0000}"/>
    <cellStyle name="Calculation 5 2 3 2 2 2" xfId="23085" xr:uid="{00000000-0005-0000-0000-0000271C0000}"/>
    <cellStyle name="Calculation 5 2 3 2 2 2 2" xfId="38716" xr:uid="{00000000-0005-0000-0000-0000281C0000}"/>
    <cellStyle name="Calculation 5 2 3 2 2 3" xfId="14419" xr:uid="{00000000-0005-0000-0000-0000291C0000}"/>
    <cellStyle name="Calculation 5 2 3 2 2 4" xfId="31106" xr:uid="{00000000-0005-0000-0000-00002A1C0000}"/>
    <cellStyle name="Calculation 5 2 3 2 3" xfId="22740" xr:uid="{00000000-0005-0000-0000-00002B1C0000}"/>
    <cellStyle name="Calculation 5 2 3 2 3 2" xfId="38371" xr:uid="{00000000-0005-0000-0000-00002C1C0000}"/>
    <cellStyle name="Calculation 5 2 3 2 4" xfId="14074" xr:uid="{00000000-0005-0000-0000-00002D1C0000}"/>
    <cellStyle name="Calculation 5 2 3 2 5" xfId="30761" xr:uid="{00000000-0005-0000-0000-00002E1C0000}"/>
    <cellStyle name="Calculation 5 2 3 3" xfId="5664" xr:uid="{00000000-0005-0000-0000-00002F1C0000}"/>
    <cellStyle name="Calculation 5 2 3 3 2" xfId="23628" xr:uid="{00000000-0005-0000-0000-0000301C0000}"/>
    <cellStyle name="Calculation 5 2 3 3 2 2" xfId="39259" xr:uid="{00000000-0005-0000-0000-0000311C0000}"/>
    <cellStyle name="Calculation 5 2 3 3 3" xfId="15169" xr:uid="{00000000-0005-0000-0000-0000321C0000}"/>
    <cellStyle name="Calculation 5 2 3 3 4" xfId="31569" xr:uid="{00000000-0005-0000-0000-0000331C0000}"/>
    <cellStyle name="Calculation 5 2 3 4" xfId="24424" xr:uid="{00000000-0005-0000-0000-0000341C0000}"/>
    <cellStyle name="Calculation 5 2 3 4 2" xfId="40055" xr:uid="{00000000-0005-0000-0000-0000351C0000}"/>
    <cellStyle name="Calculation 5 2 3 5" xfId="16265" xr:uid="{00000000-0005-0000-0000-0000361C0000}"/>
    <cellStyle name="Calculation 5 2 3 6" xfId="32243" xr:uid="{00000000-0005-0000-0000-0000371C0000}"/>
    <cellStyle name="Calculation 5 2 4" xfId="22119" xr:uid="{00000000-0005-0000-0000-0000381C0000}"/>
    <cellStyle name="Calculation 5 2 4 2" xfId="37750" xr:uid="{00000000-0005-0000-0000-0000391C0000}"/>
    <cellStyle name="Calculation 5 2 5" xfId="12206" xr:uid="{00000000-0005-0000-0000-00003A1C0000}"/>
    <cellStyle name="Calculation 5 2 5 2" xfId="29469" xr:uid="{00000000-0005-0000-0000-00003B1C0000}"/>
    <cellStyle name="Calculation 5 2 6" xfId="13302" xr:uid="{00000000-0005-0000-0000-00003C1C0000}"/>
    <cellStyle name="Calculation 5 2 7" xfId="30201" xr:uid="{00000000-0005-0000-0000-00003D1C0000}"/>
    <cellStyle name="Calculation 5 2 8" xfId="45017" xr:uid="{00000000-0005-0000-0000-00003E1C0000}"/>
    <cellStyle name="Calculation 5 2 9" xfId="48616" xr:uid="{00000000-0005-0000-0000-00003F1C0000}"/>
    <cellStyle name="Calculation 5 3" xfId="5518" xr:uid="{00000000-0005-0000-0000-0000401C0000}"/>
    <cellStyle name="Calculation 5 3 2" xfId="8709" xr:uid="{00000000-0005-0000-0000-0000411C0000}"/>
    <cellStyle name="Calculation 5 3 2 2" xfId="10098" xr:uid="{00000000-0005-0000-0000-0000421C0000}"/>
    <cellStyle name="Calculation 5 3 2 2 2" xfId="11390" xr:uid="{00000000-0005-0000-0000-0000431C0000}"/>
    <cellStyle name="Calculation 5 3 2 2 2 2" xfId="28956" xr:uid="{00000000-0005-0000-0000-0000441C0000}"/>
    <cellStyle name="Calculation 5 3 2 2 2 2 2" xfId="44586" xr:uid="{00000000-0005-0000-0000-0000451C0000}"/>
    <cellStyle name="Calculation 5 3 2 2 2 3" xfId="20892" xr:uid="{00000000-0005-0000-0000-0000461C0000}"/>
    <cellStyle name="Calculation 5 3 2 2 2 4" xfId="36735" xr:uid="{00000000-0005-0000-0000-0000471C0000}"/>
    <cellStyle name="Calculation 5 3 2 2 3" xfId="27664" xr:uid="{00000000-0005-0000-0000-0000481C0000}"/>
    <cellStyle name="Calculation 5 3 2 2 3 2" xfId="43294" xr:uid="{00000000-0005-0000-0000-0000491C0000}"/>
    <cellStyle name="Calculation 5 3 2 2 4" xfId="19600" xr:uid="{00000000-0005-0000-0000-00004A1C0000}"/>
    <cellStyle name="Calculation 5 3 2 2 5" xfId="35443" xr:uid="{00000000-0005-0000-0000-00004B1C0000}"/>
    <cellStyle name="Calculation 5 3 2 3" xfId="9211" xr:uid="{00000000-0005-0000-0000-00004C1C0000}"/>
    <cellStyle name="Calculation 5 3 2 3 2" xfId="26777" xr:uid="{00000000-0005-0000-0000-00004D1C0000}"/>
    <cellStyle name="Calculation 5 3 2 3 2 2" xfId="42407" xr:uid="{00000000-0005-0000-0000-00004E1C0000}"/>
    <cellStyle name="Calculation 5 3 2 3 3" xfId="18713" xr:uid="{00000000-0005-0000-0000-00004F1C0000}"/>
    <cellStyle name="Calculation 5 3 2 3 4" xfId="34556" xr:uid="{00000000-0005-0000-0000-0000501C0000}"/>
    <cellStyle name="Calculation 5 3 2 4" xfId="26275" xr:uid="{00000000-0005-0000-0000-0000511C0000}"/>
    <cellStyle name="Calculation 5 3 2 4 2" xfId="41905" xr:uid="{00000000-0005-0000-0000-0000521C0000}"/>
    <cellStyle name="Calculation 5 3 2 5" xfId="18211" xr:uid="{00000000-0005-0000-0000-0000531C0000}"/>
    <cellStyle name="Calculation 5 3 2 6" xfId="34054" xr:uid="{00000000-0005-0000-0000-0000541C0000}"/>
    <cellStyle name="Calculation 5 3 3" xfId="23540" xr:uid="{00000000-0005-0000-0000-0000551C0000}"/>
    <cellStyle name="Calculation 5 3 3 2" xfId="39171" xr:uid="{00000000-0005-0000-0000-0000561C0000}"/>
    <cellStyle name="Calculation 5 3 4" xfId="15023" xr:uid="{00000000-0005-0000-0000-0000571C0000}"/>
    <cellStyle name="Calculation 5 3 5" xfId="31499" xr:uid="{00000000-0005-0000-0000-0000581C0000}"/>
    <cellStyle name="Calculation 5 3 6" xfId="50225" xr:uid="{00000000-0005-0000-0000-0000591C0000}"/>
    <cellStyle name="Calculation 5 3 7" xfId="52011" xr:uid="{00000000-0005-0000-0000-00005A1C0000}"/>
    <cellStyle name="Calculation 5 3 8" xfId="53106" xr:uid="{00000000-0005-0000-0000-00005B1C0000}"/>
    <cellStyle name="Calculation 5 4" xfId="8536" xr:uid="{00000000-0005-0000-0000-00005C1C0000}"/>
    <cellStyle name="Calculation 5 4 2" xfId="9925" xr:uid="{00000000-0005-0000-0000-00005D1C0000}"/>
    <cellStyle name="Calculation 5 4 2 2" xfId="4956" xr:uid="{00000000-0005-0000-0000-00005E1C0000}"/>
    <cellStyle name="Calculation 5 4 2 2 2" xfId="23128" xr:uid="{00000000-0005-0000-0000-00005F1C0000}"/>
    <cellStyle name="Calculation 5 4 2 2 2 2" xfId="38759" xr:uid="{00000000-0005-0000-0000-0000601C0000}"/>
    <cellStyle name="Calculation 5 4 2 2 3" xfId="14462" xr:uid="{00000000-0005-0000-0000-0000611C0000}"/>
    <cellStyle name="Calculation 5 4 2 2 4" xfId="31149" xr:uid="{00000000-0005-0000-0000-0000621C0000}"/>
    <cellStyle name="Calculation 5 4 2 3" xfId="27491" xr:uid="{00000000-0005-0000-0000-0000631C0000}"/>
    <cellStyle name="Calculation 5 4 2 3 2" xfId="43121" xr:uid="{00000000-0005-0000-0000-0000641C0000}"/>
    <cellStyle name="Calculation 5 4 2 4" xfId="19427" xr:uid="{00000000-0005-0000-0000-0000651C0000}"/>
    <cellStyle name="Calculation 5 4 2 5" xfId="35270" xr:uid="{00000000-0005-0000-0000-0000661C0000}"/>
    <cellStyle name="Calculation 5 4 3" xfId="4692" xr:uid="{00000000-0005-0000-0000-0000671C0000}"/>
    <cellStyle name="Calculation 5 4 3 2" xfId="22864" xr:uid="{00000000-0005-0000-0000-0000681C0000}"/>
    <cellStyle name="Calculation 5 4 3 2 2" xfId="38495" xr:uid="{00000000-0005-0000-0000-0000691C0000}"/>
    <cellStyle name="Calculation 5 4 3 3" xfId="14198" xr:uid="{00000000-0005-0000-0000-00006A1C0000}"/>
    <cellStyle name="Calculation 5 4 3 4" xfId="30885" xr:uid="{00000000-0005-0000-0000-00006B1C0000}"/>
    <cellStyle name="Calculation 5 4 4" xfId="26102" xr:uid="{00000000-0005-0000-0000-00006C1C0000}"/>
    <cellStyle name="Calculation 5 4 4 2" xfId="41732" xr:uid="{00000000-0005-0000-0000-00006D1C0000}"/>
    <cellStyle name="Calculation 5 4 5" xfId="18038" xr:uid="{00000000-0005-0000-0000-00006E1C0000}"/>
    <cellStyle name="Calculation 5 4 6" xfId="33881" xr:uid="{00000000-0005-0000-0000-00006F1C0000}"/>
    <cellStyle name="Calculation 5 5" xfId="21672" xr:uid="{00000000-0005-0000-0000-0000701C0000}"/>
    <cellStyle name="Calculation 5 5 2" xfId="37303" xr:uid="{00000000-0005-0000-0000-0000711C0000}"/>
    <cellStyle name="Calculation 5 6" xfId="29282" xr:uid="{00000000-0005-0000-0000-0000721C0000}"/>
    <cellStyle name="Calculation 5 6 2" xfId="44912" xr:uid="{00000000-0005-0000-0000-0000731C0000}"/>
    <cellStyle name="Calculation 5 7" xfId="12649" xr:uid="{00000000-0005-0000-0000-0000741C0000}"/>
    <cellStyle name="Calculation 5 8" xfId="29835" xr:uid="{00000000-0005-0000-0000-0000751C0000}"/>
    <cellStyle name="Calculation 5 9" xfId="47924" xr:uid="{00000000-0005-0000-0000-0000761C0000}"/>
    <cellStyle name="Calculation 6" xfId="2819" xr:uid="{00000000-0005-0000-0000-0000771C0000}"/>
    <cellStyle name="Calculation 6 10" xfId="48006" xr:uid="{00000000-0005-0000-0000-0000781C0000}"/>
    <cellStyle name="Calculation 6 11" xfId="47840" xr:uid="{00000000-0005-0000-0000-0000791C0000}"/>
    <cellStyle name="Calculation 6 12" xfId="50709" xr:uid="{00000000-0005-0000-0000-00007A1C0000}"/>
    <cellStyle name="Calculation 6 13" xfId="45993" xr:uid="{00000000-0005-0000-0000-00007B1C0000}"/>
    <cellStyle name="Calculation 6 14" xfId="52797" xr:uid="{00000000-0005-0000-0000-00007C1C0000}"/>
    <cellStyle name="Calculation 6 15" xfId="45915" xr:uid="{00000000-0005-0000-0000-00007D1C0000}"/>
    <cellStyle name="Calculation 6 2" xfId="3473" xr:uid="{00000000-0005-0000-0000-00007E1C0000}"/>
    <cellStyle name="Calculation 6 2 10" xfId="47311" xr:uid="{00000000-0005-0000-0000-00007F1C0000}"/>
    <cellStyle name="Calculation 6 2 11" xfId="51072" xr:uid="{00000000-0005-0000-0000-0000801C0000}"/>
    <cellStyle name="Calculation 6 2 12" xfId="47978" xr:uid="{00000000-0005-0000-0000-0000811C0000}"/>
    <cellStyle name="Calculation 6 2 13" xfId="52584" xr:uid="{00000000-0005-0000-0000-0000821C0000}"/>
    <cellStyle name="Calculation 6 2 14" xfId="51719" xr:uid="{00000000-0005-0000-0000-0000831C0000}"/>
    <cellStyle name="Calculation 6 2 2" xfId="5848" xr:uid="{00000000-0005-0000-0000-0000841C0000}"/>
    <cellStyle name="Calculation 6 2 2 2" xfId="8994" xr:uid="{00000000-0005-0000-0000-0000851C0000}"/>
    <cellStyle name="Calculation 6 2 2 2 2" xfId="10383" xr:uid="{00000000-0005-0000-0000-0000861C0000}"/>
    <cellStyle name="Calculation 6 2 2 2 2 2" xfId="9402" xr:uid="{00000000-0005-0000-0000-0000871C0000}"/>
    <cellStyle name="Calculation 6 2 2 2 2 2 2" xfId="26968" xr:uid="{00000000-0005-0000-0000-0000881C0000}"/>
    <cellStyle name="Calculation 6 2 2 2 2 2 2 2" xfId="42598" xr:uid="{00000000-0005-0000-0000-0000891C0000}"/>
    <cellStyle name="Calculation 6 2 2 2 2 2 3" xfId="18904" xr:uid="{00000000-0005-0000-0000-00008A1C0000}"/>
    <cellStyle name="Calculation 6 2 2 2 2 2 4" xfId="34747" xr:uid="{00000000-0005-0000-0000-00008B1C0000}"/>
    <cellStyle name="Calculation 6 2 2 2 2 3" xfId="27949" xr:uid="{00000000-0005-0000-0000-00008C1C0000}"/>
    <cellStyle name="Calculation 6 2 2 2 2 3 2" xfId="43579" xr:uid="{00000000-0005-0000-0000-00008D1C0000}"/>
    <cellStyle name="Calculation 6 2 2 2 2 4" xfId="19885" xr:uid="{00000000-0005-0000-0000-00008E1C0000}"/>
    <cellStyle name="Calculation 6 2 2 2 2 5" xfId="35728" xr:uid="{00000000-0005-0000-0000-00008F1C0000}"/>
    <cellStyle name="Calculation 6 2 2 2 3" xfId="11247" xr:uid="{00000000-0005-0000-0000-0000901C0000}"/>
    <cellStyle name="Calculation 6 2 2 2 3 2" xfId="28813" xr:uid="{00000000-0005-0000-0000-0000911C0000}"/>
    <cellStyle name="Calculation 6 2 2 2 3 2 2" xfId="44443" xr:uid="{00000000-0005-0000-0000-0000921C0000}"/>
    <cellStyle name="Calculation 6 2 2 2 3 3" xfId="20749" xr:uid="{00000000-0005-0000-0000-0000931C0000}"/>
    <cellStyle name="Calculation 6 2 2 2 3 4" xfId="36592" xr:uid="{00000000-0005-0000-0000-0000941C0000}"/>
    <cellStyle name="Calculation 6 2 2 2 4" xfId="26560" xr:uid="{00000000-0005-0000-0000-0000951C0000}"/>
    <cellStyle name="Calculation 6 2 2 2 4 2" xfId="42190" xr:uid="{00000000-0005-0000-0000-0000961C0000}"/>
    <cellStyle name="Calculation 6 2 2 2 5" xfId="18496" xr:uid="{00000000-0005-0000-0000-0000971C0000}"/>
    <cellStyle name="Calculation 6 2 2 2 6" xfId="34339" xr:uid="{00000000-0005-0000-0000-0000981C0000}"/>
    <cellStyle name="Calculation 6 2 2 3" xfId="23720" xr:uid="{00000000-0005-0000-0000-0000991C0000}"/>
    <cellStyle name="Calculation 6 2 2 3 2" xfId="39351" xr:uid="{00000000-0005-0000-0000-00009A1C0000}"/>
    <cellStyle name="Calculation 6 2 2 4" xfId="15353" xr:uid="{00000000-0005-0000-0000-00009B1C0000}"/>
    <cellStyle name="Calculation 6 2 2 5" xfId="31618" xr:uid="{00000000-0005-0000-0000-00009C1C0000}"/>
    <cellStyle name="Calculation 6 2 2 6" xfId="50337" xr:uid="{00000000-0005-0000-0000-00009D1C0000}"/>
    <cellStyle name="Calculation 6 2 2 7" xfId="52123" xr:uid="{00000000-0005-0000-0000-00009E1C0000}"/>
    <cellStyle name="Calculation 6 2 2 8" xfId="53218" xr:uid="{00000000-0005-0000-0000-00009F1C0000}"/>
    <cellStyle name="Calculation 6 2 3" xfId="8805" xr:uid="{00000000-0005-0000-0000-0000A01C0000}"/>
    <cellStyle name="Calculation 6 2 3 2" xfId="10194" xr:uid="{00000000-0005-0000-0000-0000A11C0000}"/>
    <cellStyle name="Calculation 6 2 3 2 2" xfId="11511" xr:uid="{00000000-0005-0000-0000-0000A21C0000}"/>
    <cellStyle name="Calculation 6 2 3 2 2 2" xfId="29077" xr:uid="{00000000-0005-0000-0000-0000A31C0000}"/>
    <cellStyle name="Calculation 6 2 3 2 2 2 2" xfId="44707" xr:uid="{00000000-0005-0000-0000-0000A41C0000}"/>
    <cellStyle name="Calculation 6 2 3 2 2 3" xfId="21013" xr:uid="{00000000-0005-0000-0000-0000A51C0000}"/>
    <cellStyle name="Calculation 6 2 3 2 2 4" xfId="36856" xr:uid="{00000000-0005-0000-0000-0000A61C0000}"/>
    <cellStyle name="Calculation 6 2 3 2 3" xfId="27760" xr:uid="{00000000-0005-0000-0000-0000A71C0000}"/>
    <cellStyle name="Calculation 6 2 3 2 3 2" xfId="43390" xr:uid="{00000000-0005-0000-0000-0000A81C0000}"/>
    <cellStyle name="Calculation 6 2 3 2 4" xfId="19696" xr:uid="{00000000-0005-0000-0000-0000A91C0000}"/>
    <cellStyle name="Calculation 6 2 3 2 5" xfId="35539" xr:uid="{00000000-0005-0000-0000-0000AA1C0000}"/>
    <cellStyle name="Calculation 6 2 3 3" xfId="7897" xr:uid="{00000000-0005-0000-0000-0000AB1C0000}"/>
    <cellStyle name="Calculation 6 2 3 3 2" xfId="25463" xr:uid="{00000000-0005-0000-0000-0000AC1C0000}"/>
    <cellStyle name="Calculation 6 2 3 3 2 2" xfId="41093" xr:uid="{00000000-0005-0000-0000-0000AD1C0000}"/>
    <cellStyle name="Calculation 6 2 3 3 3" xfId="17399" xr:uid="{00000000-0005-0000-0000-0000AE1C0000}"/>
    <cellStyle name="Calculation 6 2 3 3 4" xfId="33242" xr:uid="{00000000-0005-0000-0000-0000AF1C0000}"/>
    <cellStyle name="Calculation 6 2 3 4" xfId="26371" xr:uid="{00000000-0005-0000-0000-0000B01C0000}"/>
    <cellStyle name="Calculation 6 2 3 4 2" xfId="42001" xr:uid="{00000000-0005-0000-0000-0000B11C0000}"/>
    <cellStyle name="Calculation 6 2 3 5" xfId="18307" xr:uid="{00000000-0005-0000-0000-0000B21C0000}"/>
    <cellStyle name="Calculation 6 2 3 6" xfId="34150" xr:uid="{00000000-0005-0000-0000-0000B31C0000}"/>
    <cellStyle name="Calculation 6 2 4" xfId="21852" xr:uid="{00000000-0005-0000-0000-0000B41C0000}"/>
    <cellStyle name="Calculation 6 2 4 2" xfId="37483" xr:uid="{00000000-0005-0000-0000-0000B51C0000}"/>
    <cellStyle name="Calculation 6 2 5" xfId="23635" xr:uid="{00000000-0005-0000-0000-0000B61C0000}"/>
    <cellStyle name="Calculation 6 2 5 2" xfId="39266" xr:uid="{00000000-0005-0000-0000-0000B71C0000}"/>
    <cellStyle name="Calculation 6 2 6" xfId="12978" xr:uid="{00000000-0005-0000-0000-0000B81C0000}"/>
    <cellStyle name="Calculation 6 2 7" xfId="29953" xr:uid="{00000000-0005-0000-0000-0000B91C0000}"/>
    <cellStyle name="Calculation 6 2 8" xfId="47753" xr:uid="{00000000-0005-0000-0000-0000BA1C0000}"/>
    <cellStyle name="Calculation 6 2 9" xfId="48368" xr:uid="{00000000-0005-0000-0000-0000BB1C0000}"/>
    <cellStyle name="Calculation 6 3" xfId="5200" xr:uid="{00000000-0005-0000-0000-0000BC1C0000}"/>
    <cellStyle name="Calculation 6 3 2" xfId="8776" xr:uid="{00000000-0005-0000-0000-0000BD1C0000}"/>
    <cellStyle name="Calculation 6 3 2 2" xfId="10165" xr:uid="{00000000-0005-0000-0000-0000BE1C0000}"/>
    <cellStyle name="Calculation 6 3 2 2 2" xfId="10620" xr:uid="{00000000-0005-0000-0000-0000BF1C0000}"/>
    <cellStyle name="Calculation 6 3 2 2 2 2" xfId="28186" xr:uid="{00000000-0005-0000-0000-0000C01C0000}"/>
    <cellStyle name="Calculation 6 3 2 2 2 2 2" xfId="43816" xr:uid="{00000000-0005-0000-0000-0000C11C0000}"/>
    <cellStyle name="Calculation 6 3 2 2 2 3" xfId="20122" xr:uid="{00000000-0005-0000-0000-0000C21C0000}"/>
    <cellStyle name="Calculation 6 3 2 2 2 4" xfId="35965" xr:uid="{00000000-0005-0000-0000-0000C31C0000}"/>
    <cellStyle name="Calculation 6 3 2 2 3" xfId="27731" xr:uid="{00000000-0005-0000-0000-0000C41C0000}"/>
    <cellStyle name="Calculation 6 3 2 2 3 2" xfId="43361" xr:uid="{00000000-0005-0000-0000-0000C51C0000}"/>
    <cellStyle name="Calculation 6 3 2 2 4" xfId="19667" xr:uid="{00000000-0005-0000-0000-0000C61C0000}"/>
    <cellStyle name="Calculation 6 3 2 2 5" xfId="35510" xr:uid="{00000000-0005-0000-0000-0000C71C0000}"/>
    <cellStyle name="Calculation 6 3 2 3" xfId="7328" xr:uid="{00000000-0005-0000-0000-0000C81C0000}"/>
    <cellStyle name="Calculation 6 3 2 3 2" xfId="24895" xr:uid="{00000000-0005-0000-0000-0000C91C0000}"/>
    <cellStyle name="Calculation 6 3 2 3 2 2" xfId="40525" xr:uid="{00000000-0005-0000-0000-0000CA1C0000}"/>
    <cellStyle name="Calculation 6 3 2 3 3" xfId="16831" xr:uid="{00000000-0005-0000-0000-0000CB1C0000}"/>
    <cellStyle name="Calculation 6 3 2 3 4" xfId="32674" xr:uid="{00000000-0005-0000-0000-0000CC1C0000}"/>
    <cellStyle name="Calculation 6 3 2 4" xfId="26342" xr:uid="{00000000-0005-0000-0000-0000CD1C0000}"/>
    <cellStyle name="Calculation 6 3 2 4 2" xfId="41972" xr:uid="{00000000-0005-0000-0000-0000CE1C0000}"/>
    <cellStyle name="Calculation 6 3 2 5" xfId="18278" xr:uid="{00000000-0005-0000-0000-0000CF1C0000}"/>
    <cellStyle name="Calculation 6 3 2 6" xfId="34121" xr:uid="{00000000-0005-0000-0000-0000D01C0000}"/>
    <cellStyle name="Calculation 6 3 3" xfId="23279" xr:uid="{00000000-0005-0000-0000-0000D11C0000}"/>
    <cellStyle name="Calculation 6 3 3 2" xfId="38910" xr:uid="{00000000-0005-0000-0000-0000D21C0000}"/>
    <cellStyle name="Calculation 6 3 4" xfId="14705" xr:uid="{00000000-0005-0000-0000-0000D31C0000}"/>
    <cellStyle name="Calculation 6 3 5" xfId="31257" xr:uid="{00000000-0005-0000-0000-0000D41C0000}"/>
    <cellStyle name="Calculation 6 3 6" xfId="49960" xr:uid="{00000000-0005-0000-0000-0000D51C0000}"/>
    <cellStyle name="Calculation 6 3 7" xfId="51758" xr:uid="{00000000-0005-0000-0000-0000D61C0000}"/>
    <cellStyle name="Calculation 6 3 8" xfId="52851" xr:uid="{00000000-0005-0000-0000-0000D71C0000}"/>
    <cellStyle name="Calculation 6 4" xfId="6714" xr:uid="{00000000-0005-0000-0000-0000D81C0000}"/>
    <cellStyle name="Calculation 6 4 2" xfId="4560" xr:uid="{00000000-0005-0000-0000-0000D91C0000}"/>
    <cellStyle name="Calculation 6 4 2 2" xfId="11428" xr:uid="{00000000-0005-0000-0000-0000DA1C0000}"/>
    <cellStyle name="Calculation 6 4 2 2 2" xfId="28994" xr:uid="{00000000-0005-0000-0000-0000DB1C0000}"/>
    <cellStyle name="Calculation 6 4 2 2 2 2" xfId="44624" xr:uid="{00000000-0005-0000-0000-0000DC1C0000}"/>
    <cellStyle name="Calculation 6 4 2 2 3" xfId="20930" xr:uid="{00000000-0005-0000-0000-0000DD1C0000}"/>
    <cellStyle name="Calculation 6 4 2 2 4" xfId="36773" xr:uid="{00000000-0005-0000-0000-0000DE1C0000}"/>
    <cellStyle name="Calculation 6 4 2 3" xfId="22732" xr:uid="{00000000-0005-0000-0000-0000DF1C0000}"/>
    <cellStyle name="Calculation 6 4 2 3 2" xfId="38363" xr:uid="{00000000-0005-0000-0000-0000E01C0000}"/>
    <cellStyle name="Calculation 6 4 2 4" xfId="14066" xr:uid="{00000000-0005-0000-0000-0000E11C0000}"/>
    <cellStyle name="Calculation 6 4 2 5" xfId="30753" xr:uid="{00000000-0005-0000-0000-0000E21C0000}"/>
    <cellStyle name="Calculation 6 4 3" xfId="5001" xr:uid="{00000000-0005-0000-0000-0000E31C0000}"/>
    <cellStyle name="Calculation 6 4 3 2" xfId="23173" xr:uid="{00000000-0005-0000-0000-0000E41C0000}"/>
    <cellStyle name="Calculation 6 4 3 2 2" xfId="38804" xr:uid="{00000000-0005-0000-0000-0000E51C0000}"/>
    <cellStyle name="Calculation 6 4 3 3" xfId="14507" xr:uid="{00000000-0005-0000-0000-0000E61C0000}"/>
    <cellStyle name="Calculation 6 4 3 4" xfId="31194" xr:uid="{00000000-0005-0000-0000-0000E71C0000}"/>
    <cellStyle name="Calculation 6 4 4" xfId="24377" xr:uid="{00000000-0005-0000-0000-0000E81C0000}"/>
    <cellStyle name="Calculation 6 4 4 2" xfId="40008" xr:uid="{00000000-0005-0000-0000-0000E91C0000}"/>
    <cellStyle name="Calculation 6 4 5" xfId="16218" xr:uid="{00000000-0005-0000-0000-0000EA1C0000}"/>
    <cellStyle name="Calculation 6 4 6" xfId="32196" xr:uid="{00000000-0005-0000-0000-0000EB1C0000}"/>
    <cellStyle name="Calculation 6 5" xfId="21404" xr:uid="{00000000-0005-0000-0000-0000EC1C0000}"/>
    <cellStyle name="Calculation 6 5 2" xfId="37035" xr:uid="{00000000-0005-0000-0000-0000ED1C0000}"/>
    <cellStyle name="Calculation 6 6" xfId="21785" xr:uid="{00000000-0005-0000-0000-0000EE1C0000}"/>
    <cellStyle name="Calculation 6 6 2" xfId="37416" xr:uid="{00000000-0005-0000-0000-0000EF1C0000}"/>
    <cellStyle name="Calculation 6 7" xfId="12325" xr:uid="{00000000-0005-0000-0000-0000F01C0000}"/>
    <cellStyle name="Calculation 6 8" xfId="29587" xr:uid="{00000000-0005-0000-0000-0000F11C0000}"/>
    <cellStyle name="Calculation 6 9" xfId="45037" xr:uid="{00000000-0005-0000-0000-0000F21C0000}"/>
    <cellStyle name="Calculation 7" xfId="3090" xr:uid="{00000000-0005-0000-0000-0000F31C0000}"/>
    <cellStyle name="Calculation 7 10" xfId="48203" xr:uid="{00000000-0005-0000-0000-0000F41C0000}"/>
    <cellStyle name="Calculation 7 11" xfId="49083" xr:uid="{00000000-0005-0000-0000-0000F51C0000}"/>
    <cellStyle name="Calculation 7 12" xfId="50906" xr:uid="{00000000-0005-0000-0000-0000F61C0000}"/>
    <cellStyle name="Calculation 7 13" xfId="45726" xr:uid="{00000000-0005-0000-0000-0000F71C0000}"/>
    <cellStyle name="Calculation 7 14" xfId="45945" xr:uid="{00000000-0005-0000-0000-0000F81C0000}"/>
    <cellStyle name="Calculation 7 15" xfId="53830" xr:uid="{00000000-0005-0000-0000-0000F91C0000}"/>
    <cellStyle name="Calculation 7 2" xfId="3744" xr:uid="{00000000-0005-0000-0000-0000FA1C0000}"/>
    <cellStyle name="Calculation 7 2 10" xfId="47873" xr:uid="{00000000-0005-0000-0000-0000FB1C0000}"/>
    <cellStyle name="Calculation 7 2 11" xfId="51267" xr:uid="{00000000-0005-0000-0000-0000FC1C0000}"/>
    <cellStyle name="Calculation 7 2 12" xfId="45700" xr:uid="{00000000-0005-0000-0000-0000FD1C0000}"/>
    <cellStyle name="Calculation 7 2 13" xfId="51434" xr:uid="{00000000-0005-0000-0000-0000FE1C0000}"/>
    <cellStyle name="Calculation 7 2 14" xfId="45112" xr:uid="{00000000-0005-0000-0000-0000FF1C0000}"/>
    <cellStyle name="Calculation 7 2 2" xfId="6119" xr:uid="{00000000-0005-0000-0000-0000001D0000}"/>
    <cellStyle name="Calculation 7 2 2 2" xfId="6556" xr:uid="{00000000-0005-0000-0000-0000011D0000}"/>
    <cellStyle name="Calculation 7 2 2 2 2" xfId="7193" xr:uid="{00000000-0005-0000-0000-0000021D0000}"/>
    <cellStyle name="Calculation 7 2 2 2 2 2" xfId="4817" xr:uid="{00000000-0005-0000-0000-0000031D0000}"/>
    <cellStyle name="Calculation 7 2 2 2 2 2 2" xfId="22989" xr:uid="{00000000-0005-0000-0000-0000041D0000}"/>
    <cellStyle name="Calculation 7 2 2 2 2 2 2 2" xfId="38620" xr:uid="{00000000-0005-0000-0000-0000051D0000}"/>
    <cellStyle name="Calculation 7 2 2 2 2 2 3" xfId="14323" xr:uid="{00000000-0005-0000-0000-0000061D0000}"/>
    <cellStyle name="Calculation 7 2 2 2 2 2 4" xfId="31010" xr:uid="{00000000-0005-0000-0000-0000071D0000}"/>
    <cellStyle name="Calculation 7 2 2 2 2 3" xfId="24760" xr:uid="{00000000-0005-0000-0000-0000081D0000}"/>
    <cellStyle name="Calculation 7 2 2 2 2 3 2" xfId="40390" xr:uid="{00000000-0005-0000-0000-0000091D0000}"/>
    <cellStyle name="Calculation 7 2 2 2 2 4" xfId="16696" xr:uid="{00000000-0005-0000-0000-00000A1D0000}"/>
    <cellStyle name="Calculation 7 2 2 2 2 5" xfId="32539" xr:uid="{00000000-0005-0000-0000-00000B1D0000}"/>
    <cellStyle name="Calculation 7 2 2 2 3" xfId="11050" xr:uid="{00000000-0005-0000-0000-00000C1D0000}"/>
    <cellStyle name="Calculation 7 2 2 2 3 2" xfId="28616" xr:uid="{00000000-0005-0000-0000-00000D1D0000}"/>
    <cellStyle name="Calculation 7 2 2 2 3 2 2" xfId="44246" xr:uid="{00000000-0005-0000-0000-00000E1D0000}"/>
    <cellStyle name="Calculation 7 2 2 2 3 3" xfId="20552" xr:uid="{00000000-0005-0000-0000-00000F1D0000}"/>
    <cellStyle name="Calculation 7 2 2 2 3 4" xfId="36395" xr:uid="{00000000-0005-0000-0000-0000101D0000}"/>
    <cellStyle name="Calculation 7 2 2 2 4" xfId="24257" xr:uid="{00000000-0005-0000-0000-0000111D0000}"/>
    <cellStyle name="Calculation 7 2 2 2 4 2" xfId="39888" xr:uid="{00000000-0005-0000-0000-0000121D0000}"/>
    <cellStyle name="Calculation 7 2 2 2 5" xfId="16060" xr:uid="{00000000-0005-0000-0000-0000131D0000}"/>
    <cellStyle name="Calculation 7 2 2 2 6" xfId="32096" xr:uid="{00000000-0005-0000-0000-0000141D0000}"/>
    <cellStyle name="Calculation 7 2 2 3" xfId="23934" xr:uid="{00000000-0005-0000-0000-0000151D0000}"/>
    <cellStyle name="Calculation 7 2 2 3 2" xfId="39565" xr:uid="{00000000-0005-0000-0000-0000161D0000}"/>
    <cellStyle name="Calculation 7 2 2 4" xfId="15624" xr:uid="{00000000-0005-0000-0000-0000171D0000}"/>
    <cellStyle name="Calculation 7 2 2 5" xfId="31813" xr:uid="{00000000-0005-0000-0000-0000181D0000}"/>
    <cellStyle name="Calculation 7 2 2 6" xfId="50532" xr:uid="{00000000-0005-0000-0000-0000191D0000}"/>
    <cellStyle name="Calculation 7 2 2 7" xfId="52318" xr:uid="{00000000-0005-0000-0000-00001A1D0000}"/>
    <cellStyle name="Calculation 7 2 2 8" xfId="53413" xr:uid="{00000000-0005-0000-0000-00001B1D0000}"/>
    <cellStyle name="Calculation 7 2 3" xfId="6829" xr:uid="{00000000-0005-0000-0000-00001C1D0000}"/>
    <cellStyle name="Calculation 7 2 3 2" xfId="7353" xr:uid="{00000000-0005-0000-0000-00001D1D0000}"/>
    <cellStyle name="Calculation 7 2 3 2 2" xfId="11429" xr:uid="{00000000-0005-0000-0000-00001E1D0000}"/>
    <cellStyle name="Calculation 7 2 3 2 2 2" xfId="28995" xr:uid="{00000000-0005-0000-0000-00001F1D0000}"/>
    <cellStyle name="Calculation 7 2 3 2 2 2 2" xfId="44625" xr:uid="{00000000-0005-0000-0000-0000201D0000}"/>
    <cellStyle name="Calculation 7 2 3 2 2 3" xfId="20931" xr:uid="{00000000-0005-0000-0000-0000211D0000}"/>
    <cellStyle name="Calculation 7 2 3 2 2 4" xfId="36774" xr:uid="{00000000-0005-0000-0000-0000221D0000}"/>
    <cellStyle name="Calculation 7 2 3 2 3" xfId="24920" xr:uid="{00000000-0005-0000-0000-0000231D0000}"/>
    <cellStyle name="Calculation 7 2 3 2 3 2" xfId="40550" xr:uid="{00000000-0005-0000-0000-0000241D0000}"/>
    <cellStyle name="Calculation 7 2 3 2 4" xfId="16856" xr:uid="{00000000-0005-0000-0000-0000251D0000}"/>
    <cellStyle name="Calculation 7 2 3 2 5" xfId="32699" xr:uid="{00000000-0005-0000-0000-0000261D0000}"/>
    <cellStyle name="Calculation 7 2 3 3" xfId="4291" xr:uid="{00000000-0005-0000-0000-0000271D0000}"/>
    <cellStyle name="Calculation 7 2 3 3 2" xfId="22502" xr:uid="{00000000-0005-0000-0000-0000281D0000}"/>
    <cellStyle name="Calculation 7 2 3 3 2 2" xfId="38133" xr:uid="{00000000-0005-0000-0000-0000291D0000}"/>
    <cellStyle name="Calculation 7 2 3 3 3" xfId="13797" xr:uid="{00000000-0005-0000-0000-00002A1D0000}"/>
    <cellStyle name="Calculation 7 2 3 3 4" xfId="30542" xr:uid="{00000000-0005-0000-0000-00002B1D0000}"/>
    <cellStyle name="Calculation 7 2 3 4" xfId="24492" xr:uid="{00000000-0005-0000-0000-00002C1D0000}"/>
    <cellStyle name="Calculation 7 2 3 4 2" xfId="40123" xr:uid="{00000000-0005-0000-0000-00002D1D0000}"/>
    <cellStyle name="Calculation 7 2 3 5" xfId="16333" xr:uid="{00000000-0005-0000-0000-00002E1D0000}"/>
    <cellStyle name="Calculation 7 2 3 6" xfId="32311" xr:uid="{00000000-0005-0000-0000-00002F1D0000}"/>
    <cellStyle name="Calculation 7 2 4" xfId="22066" xr:uid="{00000000-0005-0000-0000-0000301D0000}"/>
    <cellStyle name="Calculation 7 2 4 2" xfId="37697" xr:uid="{00000000-0005-0000-0000-0000311D0000}"/>
    <cellStyle name="Calculation 7 2 5" xfId="12157" xr:uid="{00000000-0005-0000-0000-0000321D0000}"/>
    <cellStyle name="Calculation 7 2 5 2" xfId="29420" xr:uid="{00000000-0005-0000-0000-0000331D0000}"/>
    <cellStyle name="Calculation 7 2 6" xfId="13249" xr:uid="{00000000-0005-0000-0000-0000341D0000}"/>
    <cellStyle name="Calculation 7 2 7" xfId="30148" xr:uid="{00000000-0005-0000-0000-0000351D0000}"/>
    <cellStyle name="Calculation 7 2 8" xfId="45341" xr:uid="{00000000-0005-0000-0000-0000361D0000}"/>
    <cellStyle name="Calculation 7 2 9" xfId="48563" xr:uid="{00000000-0005-0000-0000-0000371D0000}"/>
    <cellStyle name="Calculation 7 3" xfId="5469" xr:uid="{00000000-0005-0000-0000-0000381D0000}"/>
    <cellStyle name="Calculation 7 3 2" xfId="8939" xr:uid="{00000000-0005-0000-0000-0000391D0000}"/>
    <cellStyle name="Calculation 7 3 2 2" xfId="10328" xr:uid="{00000000-0005-0000-0000-00003A1D0000}"/>
    <cellStyle name="Calculation 7 3 2 2 2" xfId="4905" xr:uid="{00000000-0005-0000-0000-00003B1D0000}"/>
    <cellStyle name="Calculation 7 3 2 2 2 2" xfId="23077" xr:uid="{00000000-0005-0000-0000-00003C1D0000}"/>
    <cellStyle name="Calculation 7 3 2 2 2 2 2" xfId="38708" xr:uid="{00000000-0005-0000-0000-00003D1D0000}"/>
    <cellStyle name="Calculation 7 3 2 2 2 3" xfId="14411" xr:uid="{00000000-0005-0000-0000-00003E1D0000}"/>
    <cellStyle name="Calculation 7 3 2 2 2 4" xfId="31098" xr:uid="{00000000-0005-0000-0000-00003F1D0000}"/>
    <cellStyle name="Calculation 7 3 2 2 3" xfId="27894" xr:uid="{00000000-0005-0000-0000-0000401D0000}"/>
    <cellStyle name="Calculation 7 3 2 2 3 2" xfId="43524" xr:uid="{00000000-0005-0000-0000-0000411D0000}"/>
    <cellStyle name="Calculation 7 3 2 2 4" xfId="19830" xr:uid="{00000000-0005-0000-0000-0000421D0000}"/>
    <cellStyle name="Calculation 7 3 2 2 5" xfId="35673" xr:uid="{00000000-0005-0000-0000-0000431D0000}"/>
    <cellStyle name="Calculation 7 3 2 3" xfId="10875" xr:uid="{00000000-0005-0000-0000-0000441D0000}"/>
    <cellStyle name="Calculation 7 3 2 3 2" xfId="28441" xr:uid="{00000000-0005-0000-0000-0000451D0000}"/>
    <cellStyle name="Calculation 7 3 2 3 2 2" xfId="44071" xr:uid="{00000000-0005-0000-0000-0000461D0000}"/>
    <cellStyle name="Calculation 7 3 2 3 3" xfId="20377" xr:uid="{00000000-0005-0000-0000-0000471D0000}"/>
    <cellStyle name="Calculation 7 3 2 3 4" xfId="36220" xr:uid="{00000000-0005-0000-0000-0000481D0000}"/>
    <cellStyle name="Calculation 7 3 2 4" xfId="26505" xr:uid="{00000000-0005-0000-0000-0000491D0000}"/>
    <cellStyle name="Calculation 7 3 2 4 2" xfId="42135" xr:uid="{00000000-0005-0000-0000-00004A1D0000}"/>
    <cellStyle name="Calculation 7 3 2 5" xfId="18441" xr:uid="{00000000-0005-0000-0000-00004B1D0000}"/>
    <cellStyle name="Calculation 7 3 2 6" xfId="34284" xr:uid="{00000000-0005-0000-0000-00004C1D0000}"/>
    <cellStyle name="Calculation 7 3 3" xfId="23491" xr:uid="{00000000-0005-0000-0000-00004D1D0000}"/>
    <cellStyle name="Calculation 7 3 3 2" xfId="39122" xr:uid="{00000000-0005-0000-0000-00004E1D0000}"/>
    <cellStyle name="Calculation 7 3 4" xfId="14974" xr:uid="{00000000-0005-0000-0000-00004F1D0000}"/>
    <cellStyle name="Calculation 7 3 5" xfId="31450" xr:uid="{00000000-0005-0000-0000-0000501D0000}"/>
    <cellStyle name="Calculation 7 3 6" xfId="50172" xr:uid="{00000000-0005-0000-0000-0000511D0000}"/>
    <cellStyle name="Calculation 7 3 7" xfId="51958" xr:uid="{00000000-0005-0000-0000-0000521D0000}"/>
    <cellStyle name="Calculation 7 3 8" xfId="53053" xr:uid="{00000000-0005-0000-0000-0000531D0000}"/>
    <cellStyle name="Calculation 7 4" xfId="8874" xr:uid="{00000000-0005-0000-0000-0000541D0000}"/>
    <cellStyle name="Calculation 7 4 2" xfId="10263" xr:uid="{00000000-0005-0000-0000-0000551D0000}"/>
    <cellStyle name="Calculation 7 4 2 2" xfId="6908" xr:uid="{00000000-0005-0000-0000-0000561D0000}"/>
    <cellStyle name="Calculation 7 4 2 2 2" xfId="24571" xr:uid="{00000000-0005-0000-0000-0000571D0000}"/>
    <cellStyle name="Calculation 7 4 2 2 2 2" xfId="40202" xr:uid="{00000000-0005-0000-0000-0000581D0000}"/>
    <cellStyle name="Calculation 7 4 2 2 3" xfId="16412" xr:uid="{00000000-0005-0000-0000-0000591D0000}"/>
    <cellStyle name="Calculation 7 4 2 2 4" xfId="32390" xr:uid="{00000000-0005-0000-0000-00005A1D0000}"/>
    <cellStyle name="Calculation 7 4 2 3" xfId="27829" xr:uid="{00000000-0005-0000-0000-00005B1D0000}"/>
    <cellStyle name="Calculation 7 4 2 3 2" xfId="43459" xr:uid="{00000000-0005-0000-0000-00005C1D0000}"/>
    <cellStyle name="Calculation 7 4 2 4" xfId="19765" xr:uid="{00000000-0005-0000-0000-00005D1D0000}"/>
    <cellStyle name="Calculation 7 4 2 5" xfId="35608" xr:uid="{00000000-0005-0000-0000-00005E1D0000}"/>
    <cellStyle name="Calculation 7 4 3" xfId="6482" xr:uid="{00000000-0005-0000-0000-00005F1D0000}"/>
    <cellStyle name="Calculation 7 4 3 2" xfId="24184" xr:uid="{00000000-0005-0000-0000-0000601D0000}"/>
    <cellStyle name="Calculation 7 4 3 2 2" xfId="39815" xr:uid="{00000000-0005-0000-0000-0000611D0000}"/>
    <cellStyle name="Calculation 7 4 3 3" xfId="15986" xr:uid="{00000000-0005-0000-0000-0000621D0000}"/>
    <cellStyle name="Calculation 7 4 3 4" xfId="32023" xr:uid="{00000000-0005-0000-0000-0000631D0000}"/>
    <cellStyle name="Calculation 7 4 4" xfId="26440" xr:uid="{00000000-0005-0000-0000-0000641D0000}"/>
    <cellStyle name="Calculation 7 4 4 2" xfId="42070" xr:uid="{00000000-0005-0000-0000-0000651D0000}"/>
    <cellStyle name="Calculation 7 4 5" xfId="18376" xr:uid="{00000000-0005-0000-0000-0000661D0000}"/>
    <cellStyle name="Calculation 7 4 6" xfId="34219" xr:uid="{00000000-0005-0000-0000-0000671D0000}"/>
    <cellStyle name="Calculation 7 5" xfId="21619" xr:uid="{00000000-0005-0000-0000-0000681D0000}"/>
    <cellStyle name="Calculation 7 5 2" xfId="37250" xr:uid="{00000000-0005-0000-0000-0000691D0000}"/>
    <cellStyle name="Calculation 7 6" xfId="21838" xr:uid="{00000000-0005-0000-0000-00006A1D0000}"/>
    <cellStyle name="Calculation 7 6 2" xfId="37469" xr:uid="{00000000-0005-0000-0000-00006B1D0000}"/>
    <cellStyle name="Calculation 7 7" xfId="12596" xr:uid="{00000000-0005-0000-0000-00006C1D0000}"/>
    <cellStyle name="Calculation 7 8" xfId="29782" xr:uid="{00000000-0005-0000-0000-00006D1D0000}"/>
    <cellStyle name="Calculation 7 9" xfId="46496" xr:uid="{00000000-0005-0000-0000-00006E1D0000}"/>
    <cellStyle name="Calculation 8" xfId="2931" xr:uid="{00000000-0005-0000-0000-00006F1D0000}"/>
    <cellStyle name="Calculation 8 10" xfId="48117" xr:uid="{00000000-0005-0000-0000-0000701D0000}"/>
    <cellStyle name="Calculation 8 11" xfId="45516" xr:uid="{00000000-0005-0000-0000-0000711D0000}"/>
    <cellStyle name="Calculation 8 12" xfId="50820" xr:uid="{00000000-0005-0000-0000-0000721D0000}"/>
    <cellStyle name="Calculation 8 13" xfId="46099" xr:uid="{00000000-0005-0000-0000-0000731D0000}"/>
    <cellStyle name="Calculation 8 14" xfId="45914" xr:uid="{00000000-0005-0000-0000-0000741D0000}"/>
    <cellStyle name="Calculation 8 15" xfId="53660" xr:uid="{00000000-0005-0000-0000-0000751D0000}"/>
    <cellStyle name="Calculation 8 2" xfId="3585" xr:uid="{00000000-0005-0000-0000-0000761D0000}"/>
    <cellStyle name="Calculation 8 2 10" xfId="46292" xr:uid="{00000000-0005-0000-0000-0000771D0000}"/>
    <cellStyle name="Calculation 8 2 11" xfId="51183" xr:uid="{00000000-0005-0000-0000-0000781D0000}"/>
    <cellStyle name="Calculation 8 2 12" xfId="45200" xr:uid="{00000000-0005-0000-0000-0000791D0000}"/>
    <cellStyle name="Calculation 8 2 13" xfId="47166" xr:uid="{00000000-0005-0000-0000-00007A1D0000}"/>
    <cellStyle name="Calculation 8 2 14" xfId="45779" xr:uid="{00000000-0005-0000-0000-00007B1D0000}"/>
    <cellStyle name="Calculation 8 2 2" xfId="5960" xr:uid="{00000000-0005-0000-0000-00007C1D0000}"/>
    <cellStyle name="Calculation 8 2 2 2" xfId="8886" xr:uid="{00000000-0005-0000-0000-00007D1D0000}"/>
    <cellStyle name="Calculation 8 2 2 2 2" xfId="10275" xr:uid="{00000000-0005-0000-0000-00007E1D0000}"/>
    <cellStyle name="Calculation 8 2 2 2 2 2" xfId="9372" xr:uid="{00000000-0005-0000-0000-00007F1D0000}"/>
    <cellStyle name="Calculation 8 2 2 2 2 2 2" xfId="26938" xr:uid="{00000000-0005-0000-0000-0000801D0000}"/>
    <cellStyle name="Calculation 8 2 2 2 2 2 2 2" xfId="42568" xr:uid="{00000000-0005-0000-0000-0000811D0000}"/>
    <cellStyle name="Calculation 8 2 2 2 2 2 3" xfId="18874" xr:uid="{00000000-0005-0000-0000-0000821D0000}"/>
    <cellStyle name="Calculation 8 2 2 2 2 2 4" xfId="34717" xr:uid="{00000000-0005-0000-0000-0000831D0000}"/>
    <cellStyle name="Calculation 8 2 2 2 2 3" xfId="27841" xr:uid="{00000000-0005-0000-0000-0000841D0000}"/>
    <cellStyle name="Calculation 8 2 2 2 2 3 2" xfId="43471" xr:uid="{00000000-0005-0000-0000-0000851D0000}"/>
    <cellStyle name="Calculation 8 2 2 2 2 4" xfId="19777" xr:uid="{00000000-0005-0000-0000-0000861D0000}"/>
    <cellStyle name="Calculation 8 2 2 2 2 5" xfId="35620" xr:uid="{00000000-0005-0000-0000-0000871D0000}"/>
    <cellStyle name="Calculation 8 2 2 2 3" xfId="8002" xr:uid="{00000000-0005-0000-0000-0000881D0000}"/>
    <cellStyle name="Calculation 8 2 2 2 3 2" xfId="25568" xr:uid="{00000000-0005-0000-0000-0000891D0000}"/>
    <cellStyle name="Calculation 8 2 2 2 3 2 2" xfId="41198" xr:uid="{00000000-0005-0000-0000-00008A1D0000}"/>
    <cellStyle name="Calculation 8 2 2 2 3 3" xfId="17504" xr:uid="{00000000-0005-0000-0000-00008B1D0000}"/>
    <cellStyle name="Calculation 8 2 2 2 3 4" xfId="33347" xr:uid="{00000000-0005-0000-0000-00008C1D0000}"/>
    <cellStyle name="Calculation 8 2 2 2 4" xfId="26452" xr:uid="{00000000-0005-0000-0000-00008D1D0000}"/>
    <cellStyle name="Calculation 8 2 2 2 4 2" xfId="42082" xr:uid="{00000000-0005-0000-0000-00008E1D0000}"/>
    <cellStyle name="Calculation 8 2 2 2 5" xfId="18388" xr:uid="{00000000-0005-0000-0000-00008F1D0000}"/>
    <cellStyle name="Calculation 8 2 2 2 6" xfId="34231" xr:uid="{00000000-0005-0000-0000-0000901D0000}"/>
    <cellStyle name="Calculation 8 2 2 3" xfId="23831" xr:uid="{00000000-0005-0000-0000-0000911D0000}"/>
    <cellStyle name="Calculation 8 2 2 3 2" xfId="39462" xr:uid="{00000000-0005-0000-0000-0000921D0000}"/>
    <cellStyle name="Calculation 8 2 2 4" xfId="15465" xr:uid="{00000000-0005-0000-0000-0000931D0000}"/>
    <cellStyle name="Calculation 8 2 2 5" xfId="31729" xr:uid="{00000000-0005-0000-0000-0000941D0000}"/>
    <cellStyle name="Calculation 8 2 2 6" xfId="50448" xr:uid="{00000000-0005-0000-0000-0000951D0000}"/>
    <cellStyle name="Calculation 8 2 2 7" xfId="52234" xr:uid="{00000000-0005-0000-0000-0000961D0000}"/>
    <cellStyle name="Calculation 8 2 2 8" xfId="53329" xr:uid="{00000000-0005-0000-0000-0000971D0000}"/>
    <cellStyle name="Calculation 8 2 3" xfId="8989" xr:uid="{00000000-0005-0000-0000-0000981D0000}"/>
    <cellStyle name="Calculation 8 2 3 2" xfId="10378" xr:uid="{00000000-0005-0000-0000-0000991D0000}"/>
    <cellStyle name="Calculation 8 2 3 2 2" xfId="10951" xr:uid="{00000000-0005-0000-0000-00009A1D0000}"/>
    <cellStyle name="Calculation 8 2 3 2 2 2" xfId="28517" xr:uid="{00000000-0005-0000-0000-00009B1D0000}"/>
    <cellStyle name="Calculation 8 2 3 2 2 2 2" xfId="44147" xr:uid="{00000000-0005-0000-0000-00009C1D0000}"/>
    <cellStyle name="Calculation 8 2 3 2 2 3" xfId="20453" xr:uid="{00000000-0005-0000-0000-00009D1D0000}"/>
    <cellStyle name="Calculation 8 2 3 2 2 4" xfId="36296" xr:uid="{00000000-0005-0000-0000-00009E1D0000}"/>
    <cellStyle name="Calculation 8 2 3 2 3" xfId="27944" xr:uid="{00000000-0005-0000-0000-00009F1D0000}"/>
    <cellStyle name="Calculation 8 2 3 2 3 2" xfId="43574" xr:uid="{00000000-0005-0000-0000-0000A01D0000}"/>
    <cellStyle name="Calculation 8 2 3 2 4" xfId="19880" xr:uid="{00000000-0005-0000-0000-0000A11D0000}"/>
    <cellStyle name="Calculation 8 2 3 2 5" xfId="35723" xr:uid="{00000000-0005-0000-0000-0000A21D0000}"/>
    <cellStyle name="Calculation 8 2 3 3" xfId="6445" xr:uid="{00000000-0005-0000-0000-0000A31D0000}"/>
    <cellStyle name="Calculation 8 2 3 3 2" xfId="24147" xr:uid="{00000000-0005-0000-0000-0000A41D0000}"/>
    <cellStyle name="Calculation 8 2 3 3 2 2" xfId="39778" xr:uid="{00000000-0005-0000-0000-0000A51D0000}"/>
    <cellStyle name="Calculation 8 2 3 3 3" xfId="15949" xr:uid="{00000000-0005-0000-0000-0000A61D0000}"/>
    <cellStyle name="Calculation 8 2 3 3 4" xfId="31986" xr:uid="{00000000-0005-0000-0000-0000A71D0000}"/>
    <cellStyle name="Calculation 8 2 3 4" xfId="26555" xr:uid="{00000000-0005-0000-0000-0000A81D0000}"/>
    <cellStyle name="Calculation 8 2 3 4 2" xfId="42185" xr:uid="{00000000-0005-0000-0000-0000A91D0000}"/>
    <cellStyle name="Calculation 8 2 3 5" xfId="18491" xr:uid="{00000000-0005-0000-0000-0000AA1D0000}"/>
    <cellStyle name="Calculation 8 2 3 6" xfId="34334" xr:uid="{00000000-0005-0000-0000-0000AB1D0000}"/>
    <cellStyle name="Calculation 8 2 4" xfId="21963" xr:uid="{00000000-0005-0000-0000-0000AC1D0000}"/>
    <cellStyle name="Calculation 8 2 4 2" xfId="37594" xr:uid="{00000000-0005-0000-0000-0000AD1D0000}"/>
    <cellStyle name="Calculation 8 2 5" xfId="29273" xr:uid="{00000000-0005-0000-0000-0000AE1D0000}"/>
    <cellStyle name="Calculation 8 2 5 2" xfId="44903" xr:uid="{00000000-0005-0000-0000-0000AF1D0000}"/>
    <cellStyle name="Calculation 8 2 6" xfId="13090" xr:uid="{00000000-0005-0000-0000-0000B01D0000}"/>
    <cellStyle name="Calculation 8 2 7" xfId="30064" xr:uid="{00000000-0005-0000-0000-0000B11D0000}"/>
    <cellStyle name="Calculation 8 2 8" xfId="45422" xr:uid="{00000000-0005-0000-0000-0000B21D0000}"/>
    <cellStyle name="Calculation 8 2 9" xfId="48479" xr:uid="{00000000-0005-0000-0000-0000B31D0000}"/>
    <cellStyle name="Calculation 8 3" xfId="5310" xr:uid="{00000000-0005-0000-0000-0000B41D0000}"/>
    <cellStyle name="Calculation 8 3 2" xfId="8538" xr:uid="{00000000-0005-0000-0000-0000B51D0000}"/>
    <cellStyle name="Calculation 8 3 2 2" xfId="9927" xr:uid="{00000000-0005-0000-0000-0000B61D0000}"/>
    <cellStyle name="Calculation 8 3 2 2 2" xfId="10873" xr:uid="{00000000-0005-0000-0000-0000B71D0000}"/>
    <cellStyle name="Calculation 8 3 2 2 2 2" xfId="28439" xr:uid="{00000000-0005-0000-0000-0000B81D0000}"/>
    <cellStyle name="Calculation 8 3 2 2 2 2 2" xfId="44069" xr:uid="{00000000-0005-0000-0000-0000B91D0000}"/>
    <cellStyle name="Calculation 8 3 2 2 2 3" xfId="20375" xr:uid="{00000000-0005-0000-0000-0000BA1D0000}"/>
    <cellStyle name="Calculation 8 3 2 2 2 4" xfId="36218" xr:uid="{00000000-0005-0000-0000-0000BB1D0000}"/>
    <cellStyle name="Calculation 8 3 2 2 3" xfId="27493" xr:uid="{00000000-0005-0000-0000-0000BC1D0000}"/>
    <cellStyle name="Calculation 8 3 2 2 3 2" xfId="43123" xr:uid="{00000000-0005-0000-0000-0000BD1D0000}"/>
    <cellStyle name="Calculation 8 3 2 2 4" xfId="19429" xr:uid="{00000000-0005-0000-0000-0000BE1D0000}"/>
    <cellStyle name="Calculation 8 3 2 2 5" xfId="35272" xr:uid="{00000000-0005-0000-0000-0000BF1D0000}"/>
    <cellStyle name="Calculation 8 3 2 3" xfId="4834" xr:uid="{00000000-0005-0000-0000-0000C01D0000}"/>
    <cellStyle name="Calculation 8 3 2 3 2" xfId="23006" xr:uid="{00000000-0005-0000-0000-0000C11D0000}"/>
    <cellStyle name="Calculation 8 3 2 3 2 2" xfId="38637" xr:uid="{00000000-0005-0000-0000-0000C21D0000}"/>
    <cellStyle name="Calculation 8 3 2 3 3" xfId="14340" xr:uid="{00000000-0005-0000-0000-0000C31D0000}"/>
    <cellStyle name="Calculation 8 3 2 3 4" xfId="31027" xr:uid="{00000000-0005-0000-0000-0000C41D0000}"/>
    <cellStyle name="Calculation 8 3 2 4" xfId="26104" xr:uid="{00000000-0005-0000-0000-0000C51D0000}"/>
    <cellStyle name="Calculation 8 3 2 4 2" xfId="41734" xr:uid="{00000000-0005-0000-0000-0000C61D0000}"/>
    <cellStyle name="Calculation 8 3 2 5" xfId="18040" xr:uid="{00000000-0005-0000-0000-0000C71D0000}"/>
    <cellStyle name="Calculation 8 3 2 6" xfId="33883" xr:uid="{00000000-0005-0000-0000-0000C81D0000}"/>
    <cellStyle name="Calculation 8 3 3" xfId="23388" xr:uid="{00000000-0005-0000-0000-0000C91D0000}"/>
    <cellStyle name="Calculation 8 3 3 2" xfId="39019" xr:uid="{00000000-0005-0000-0000-0000CA1D0000}"/>
    <cellStyle name="Calculation 8 3 4" xfId="14815" xr:uid="{00000000-0005-0000-0000-0000CB1D0000}"/>
    <cellStyle name="Calculation 8 3 5" xfId="31366" xr:uid="{00000000-0005-0000-0000-0000CC1D0000}"/>
    <cellStyle name="Calculation 8 3 6" xfId="50071" xr:uid="{00000000-0005-0000-0000-0000CD1D0000}"/>
    <cellStyle name="Calculation 8 3 7" xfId="51869" xr:uid="{00000000-0005-0000-0000-0000CE1D0000}"/>
    <cellStyle name="Calculation 8 3 8" xfId="52962" xr:uid="{00000000-0005-0000-0000-0000CF1D0000}"/>
    <cellStyle name="Calculation 8 4" xfId="8901" xr:uid="{00000000-0005-0000-0000-0000D01D0000}"/>
    <cellStyle name="Calculation 8 4 2" xfId="10290" xr:uid="{00000000-0005-0000-0000-0000D11D0000}"/>
    <cellStyle name="Calculation 8 4 2 2" xfId="11209" xr:uid="{00000000-0005-0000-0000-0000D21D0000}"/>
    <cellStyle name="Calculation 8 4 2 2 2" xfId="28775" xr:uid="{00000000-0005-0000-0000-0000D31D0000}"/>
    <cellStyle name="Calculation 8 4 2 2 2 2" xfId="44405" xr:uid="{00000000-0005-0000-0000-0000D41D0000}"/>
    <cellStyle name="Calculation 8 4 2 2 3" xfId="20711" xr:uid="{00000000-0005-0000-0000-0000D51D0000}"/>
    <cellStyle name="Calculation 8 4 2 2 4" xfId="36554" xr:uid="{00000000-0005-0000-0000-0000D61D0000}"/>
    <cellStyle name="Calculation 8 4 2 3" xfId="27856" xr:uid="{00000000-0005-0000-0000-0000D71D0000}"/>
    <cellStyle name="Calculation 8 4 2 3 2" xfId="43486" xr:uid="{00000000-0005-0000-0000-0000D81D0000}"/>
    <cellStyle name="Calculation 8 4 2 4" xfId="19792" xr:uid="{00000000-0005-0000-0000-0000D91D0000}"/>
    <cellStyle name="Calculation 8 4 2 5" xfId="35635" xr:uid="{00000000-0005-0000-0000-0000DA1D0000}"/>
    <cellStyle name="Calculation 8 4 3" xfId="11407" xr:uid="{00000000-0005-0000-0000-0000DB1D0000}"/>
    <cellStyle name="Calculation 8 4 3 2" xfId="28973" xr:uid="{00000000-0005-0000-0000-0000DC1D0000}"/>
    <cellStyle name="Calculation 8 4 3 2 2" xfId="44603" xr:uid="{00000000-0005-0000-0000-0000DD1D0000}"/>
    <cellStyle name="Calculation 8 4 3 3" xfId="20909" xr:uid="{00000000-0005-0000-0000-0000DE1D0000}"/>
    <cellStyle name="Calculation 8 4 3 4" xfId="36752" xr:uid="{00000000-0005-0000-0000-0000DF1D0000}"/>
    <cellStyle name="Calculation 8 4 4" xfId="26467" xr:uid="{00000000-0005-0000-0000-0000E01D0000}"/>
    <cellStyle name="Calculation 8 4 4 2" xfId="42097" xr:uid="{00000000-0005-0000-0000-0000E11D0000}"/>
    <cellStyle name="Calculation 8 4 5" xfId="18403" xr:uid="{00000000-0005-0000-0000-0000E21D0000}"/>
    <cellStyle name="Calculation 8 4 6" xfId="34246" xr:uid="{00000000-0005-0000-0000-0000E31D0000}"/>
    <cellStyle name="Calculation 8 5" xfId="21515" xr:uid="{00000000-0005-0000-0000-0000E41D0000}"/>
    <cellStyle name="Calculation 8 5 2" xfId="37146" xr:uid="{00000000-0005-0000-0000-0000E51D0000}"/>
    <cellStyle name="Calculation 8 6" xfId="22200" xr:uid="{00000000-0005-0000-0000-0000E61D0000}"/>
    <cellStyle name="Calculation 8 6 2" xfId="37831" xr:uid="{00000000-0005-0000-0000-0000E71D0000}"/>
    <cellStyle name="Calculation 8 7" xfId="12437" xr:uid="{00000000-0005-0000-0000-0000E81D0000}"/>
    <cellStyle name="Calculation 8 8" xfId="29698" xr:uid="{00000000-0005-0000-0000-0000E91D0000}"/>
    <cellStyle name="Calculation 8 9" xfId="47760" xr:uid="{00000000-0005-0000-0000-0000EA1D0000}"/>
    <cellStyle name="Calculation 9" xfId="3083" xr:uid="{00000000-0005-0000-0000-0000EB1D0000}"/>
    <cellStyle name="Calculation 9 10" xfId="48196" xr:uid="{00000000-0005-0000-0000-0000EC1D0000}"/>
    <cellStyle name="Calculation 9 11" xfId="49022" xr:uid="{00000000-0005-0000-0000-0000ED1D0000}"/>
    <cellStyle name="Calculation 9 12" xfId="50899" xr:uid="{00000000-0005-0000-0000-0000EE1D0000}"/>
    <cellStyle name="Calculation 9 13" xfId="45588" xr:uid="{00000000-0005-0000-0000-0000EF1D0000}"/>
    <cellStyle name="Calculation 9 14" xfId="45837" xr:uid="{00000000-0005-0000-0000-0000F01D0000}"/>
    <cellStyle name="Calculation 9 15" xfId="45236" xr:uid="{00000000-0005-0000-0000-0000F11D0000}"/>
    <cellStyle name="Calculation 9 2" xfId="3737" xr:uid="{00000000-0005-0000-0000-0000F21D0000}"/>
    <cellStyle name="Calculation 9 2 10" xfId="46518" xr:uid="{00000000-0005-0000-0000-0000F31D0000}"/>
    <cellStyle name="Calculation 9 2 11" xfId="51260" xr:uid="{00000000-0005-0000-0000-0000F41D0000}"/>
    <cellStyle name="Calculation 9 2 12" xfId="47115" xr:uid="{00000000-0005-0000-0000-0000F51D0000}"/>
    <cellStyle name="Calculation 9 2 13" xfId="45923" xr:uid="{00000000-0005-0000-0000-0000F61D0000}"/>
    <cellStyle name="Calculation 9 2 14" xfId="49458" xr:uid="{00000000-0005-0000-0000-0000F71D0000}"/>
    <cellStyle name="Calculation 9 2 2" xfId="6112" xr:uid="{00000000-0005-0000-0000-0000F81D0000}"/>
    <cellStyle name="Calculation 9 2 2 2" xfId="6562" xr:uid="{00000000-0005-0000-0000-0000F91D0000}"/>
    <cellStyle name="Calculation 9 2 2 2 2" xfId="7983" xr:uid="{00000000-0005-0000-0000-0000FA1D0000}"/>
    <cellStyle name="Calculation 9 2 2 2 2 2" xfId="4081" xr:uid="{00000000-0005-0000-0000-0000FB1D0000}"/>
    <cellStyle name="Calculation 9 2 2 2 2 2 2" xfId="22292" xr:uid="{00000000-0005-0000-0000-0000FC1D0000}"/>
    <cellStyle name="Calculation 9 2 2 2 2 2 2 2" xfId="37923" xr:uid="{00000000-0005-0000-0000-0000FD1D0000}"/>
    <cellStyle name="Calculation 9 2 2 2 2 2 3" xfId="13587" xr:uid="{00000000-0005-0000-0000-0000FE1D0000}"/>
    <cellStyle name="Calculation 9 2 2 2 2 2 4" xfId="30332" xr:uid="{00000000-0005-0000-0000-0000FF1D0000}"/>
    <cellStyle name="Calculation 9 2 2 2 2 3" xfId="25549" xr:uid="{00000000-0005-0000-0000-0000001E0000}"/>
    <cellStyle name="Calculation 9 2 2 2 2 3 2" xfId="41179" xr:uid="{00000000-0005-0000-0000-0000011E0000}"/>
    <cellStyle name="Calculation 9 2 2 2 2 4" xfId="17485" xr:uid="{00000000-0005-0000-0000-0000021E0000}"/>
    <cellStyle name="Calculation 9 2 2 2 2 5" xfId="33328" xr:uid="{00000000-0005-0000-0000-0000031E0000}"/>
    <cellStyle name="Calculation 9 2 2 2 3" xfId="11482" xr:uid="{00000000-0005-0000-0000-0000041E0000}"/>
    <cellStyle name="Calculation 9 2 2 2 3 2" xfId="29048" xr:uid="{00000000-0005-0000-0000-0000051E0000}"/>
    <cellStyle name="Calculation 9 2 2 2 3 2 2" xfId="44678" xr:uid="{00000000-0005-0000-0000-0000061E0000}"/>
    <cellStyle name="Calculation 9 2 2 2 3 3" xfId="20984" xr:uid="{00000000-0005-0000-0000-0000071E0000}"/>
    <cellStyle name="Calculation 9 2 2 2 3 4" xfId="36827" xr:uid="{00000000-0005-0000-0000-0000081E0000}"/>
    <cellStyle name="Calculation 9 2 2 2 4" xfId="24263" xr:uid="{00000000-0005-0000-0000-0000091E0000}"/>
    <cellStyle name="Calculation 9 2 2 2 4 2" xfId="39894" xr:uid="{00000000-0005-0000-0000-00000A1E0000}"/>
    <cellStyle name="Calculation 9 2 2 2 5" xfId="16066" xr:uid="{00000000-0005-0000-0000-00000B1E0000}"/>
    <cellStyle name="Calculation 9 2 2 2 6" xfId="32102" xr:uid="{00000000-0005-0000-0000-00000C1E0000}"/>
    <cellStyle name="Calculation 9 2 2 3" xfId="23927" xr:uid="{00000000-0005-0000-0000-00000D1E0000}"/>
    <cellStyle name="Calculation 9 2 2 3 2" xfId="39558" xr:uid="{00000000-0005-0000-0000-00000E1E0000}"/>
    <cellStyle name="Calculation 9 2 2 4" xfId="15617" xr:uid="{00000000-0005-0000-0000-00000F1E0000}"/>
    <cellStyle name="Calculation 9 2 2 5" xfId="31806" xr:uid="{00000000-0005-0000-0000-0000101E0000}"/>
    <cellStyle name="Calculation 9 2 2 6" xfId="50525" xr:uid="{00000000-0005-0000-0000-0000111E0000}"/>
    <cellStyle name="Calculation 9 2 2 7" xfId="52311" xr:uid="{00000000-0005-0000-0000-0000121E0000}"/>
    <cellStyle name="Calculation 9 2 2 8" xfId="53406" xr:uid="{00000000-0005-0000-0000-0000131E0000}"/>
    <cellStyle name="Calculation 9 2 3" xfId="6679" xr:uid="{00000000-0005-0000-0000-0000141E0000}"/>
    <cellStyle name="Calculation 9 2 3 2" xfId="4525" xr:uid="{00000000-0005-0000-0000-0000151E0000}"/>
    <cellStyle name="Calculation 9 2 3 2 2" xfId="10975" xr:uid="{00000000-0005-0000-0000-0000161E0000}"/>
    <cellStyle name="Calculation 9 2 3 2 2 2" xfId="28541" xr:uid="{00000000-0005-0000-0000-0000171E0000}"/>
    <cellStyle name="Calculation 9 2 3 2 2 2 2" xfId="44171" xr:uid="{00000000-0005-0000-0000-0000181E0000}"/>
    <cellStyle name="Calculation 9 2 3 2 2 3" xfId="20477" xr:uid="{00000000-0005-0000-0000-0000191E0000}"/>
    <cellStyle name="Calculation 9 2 3 2 2 4" xfId="36320" xr:uid="{00000000-0005-0000-0000-00001A1E0000}"/>
    <cellStyle name="Calculation 9 2 3 2 3" xfId="22697" xr:uid="{00000000-0005-0000-0000-00001B1E0000}"/>
    <cellStyle name="Calculation 9 2 3 2 3 2" xfId="38328" xr:uid="{00000000-0005-0000-0000-00001C1E0000}"/>
    <cellStyle name="Calculation 9 2 3 2 4" xfId="14031" xr:uid="{00000000-0005-0000-0000-00001D1E0000}"/>
    <cellStyle name="Calculation 9 2 3 2 5" xfId="30718" xr:uid="{00000000-0005-0000-0000-00001E1E0000}"/>
    <cellStyle name="Calculation 9 2 3 3" xfId="4166" xr:uid="{00000000-0005-0000-0000-00001F1E0000}"/>
    <cellStyle name="Calculation 9 2 3 3 2" xfId="22377" xr:uid="{00000000-0005-0000-0000-0000201E0000}"/>
    <cellStyle name="Calculation 9 2 3 3 2 2" xfId="38008" xr:uid="{00000000-0005-0000-0000-0000211E0000}"/>
    <cellStyle name="Calculation 9 2 3 3 3" xfId="13672" xr:uid="{00000000-0005-0000-0000-0000221E0000}"/>
    <cellStyle name="Calculation 9 2 3 3 4" xfId="30417" xr:uid="{00000000-0005-0000-0000-0000231E0000}"/>
    <cellStyle name="Calculation 9 2 3 4" xfId="24342" xr:uid="{00000000-0005-0000-0000-0000241E0000}"/>
    <cellStyle name="Calculation 9 2 3 4 2" xfId="39973" xr:uid="{00000000-0005-0000-0000-0000251E0000}"/>
    <cellStyle name="Calculation 9 2 3 5" xfId="16183" xr:uid="{00000000-0005-0000-0000-0000261E0000}"/>
    <cellStyle name="Calculation 9 2 3 6" xfId="32161" xr:uid="{00000000-0005-0000-0000-0000271E0000}"/>
    <cellStyle name="Calculation 9 2 4" xfId="22059" xr:uid="{00000000-0005-0000-0000-0000281E0000}"/>
    <cellStyle name="Calculation 9 2 4 2" xfId="37690" xr:uid="{00000000-0005-0000-0000-0000291E0000}"/>
    <cellStyle name="Calculation 9 2 5" xfId="12150" xr:uid="{00000000-0005-0000-0000-00002A1E0000}"/>
    <cellStyle name="Calculation 9 2 5 2" xfId="29413" xr:uid="{00000000-0005-0000-0000-00002B1E0000}"/>
    <cellStyle name="Calculation 9 2 6" xfId="13242" xr:uid="{00000000-0005-0000-0000-00002C1E0000}"/>
    <cellStyle name="Calculation 9 2 7" xfId="30141" xr:uid="{00000000-0005-0000-0000-00002D1E0000}"/>
    <cellStyle name="Calculation 9 2 8" xfId="45283" xr:uid="{00000000-0005-0000-0000-00002E1E0000}"/>
    <cellStyle name="Calculation 9 2 9" xfId="48556" xr:uid="{00000000-0005-0000-0000-00002F1E0000}"/>
    <cellStyle name="Calculation 9 3" xfId="5462" xr:uid="{00000000-0005-0000-0000-0000301E0000}"/>
    <cellStyle name="Calculation 9 3 2" xfId="8684" xr:uid="{00000000-0005-0000-0000-0000311E0000}"/>
    <cellStyle name="Calculation 9 3 2 2" xfId="10073" xr:uid="{00000000-0005-0000-0000-0000321E0000}"/>
    <cellStyle name="Calculation 9 3 2 2 2" xfId="11048" xr:uid="{00000000-0005-0000-0000-0000331E0000}"/>
    <cellStyle name="Calculation 9 3 2 2 2 2" xfId="28614" xr:uid="{00000000-0005-0000-0000-0000341E0000}"/>
    <cellStyle name="Calculation 9 3 2 2 2 2 2" xfId="44244" xr:uid="{00000000-0005-0000-0000-0000351E0000}"/>
    <cellStyle name="Calculation 9 3 2 2 2 3" xfId="20550" xr:uid="{00000000-0005-0000-0000-0000361E0000}"/>
    <cellStyle name="Calculation 9 3 2 2 2 4" xfId="36393" xr:uid="{00000000-0005-0000-0000-0000371E0000}"/>
    <cellStyle name="Calculation 9 3 2 2 3" xfId="27639" xr:uid="{00000000-0005-0000-0000-0000381E0000}"/>
    <cellStyle name="Calculation 9 3 2 2 3 2" xfId="43269" xr:uid="{00000000-0005-0000-0000-0000391E0000}"/>
    <cellStyle name="Calculation 9 3 2 2 4" xfId="19575" xr:uid="{00000000-0005-0000-0000-00003A1E0000}"/>
    <cellStyle name="Calculation 9 3 2 2 5" xfId="35418" xr:uid="{00000000-0005-0000-0000-00003B1E0000}"/>
    <cellStyle name="Calculation 9 3 2 3" xfId="4696" xr:uid="{00000000-0005-0000-0000-00003C1E0000}"/>
    <cellStyle name="Calculation 9 3 2 3 2" xfId="22868" xr:uid="{00000000-0005-0000-0000-00003D1E0000}"/>
    <cellStyle name="Calculation 9 3 2 3 2 2" xfId="38499" xr:uid="{00000000-0005-0000-0000-00003E1E0000}"/>
    <cellStyle name="Calculation 9 3 2 3 3" xfId="14202" xr:uid="{00000000-0005-0000-0000-00003F1E0000}"/>
    <cellStyle name="Calculation 9 3 2 3 4" xfId="30889" xr:uid="{00000000-0005-0000-0000-0000401E0000}"/>
    <cellStyle name="Calculation 9 3 2 4" xfId="26250" xr:uid="{00000000-0005-0000-0000-0000411E0000}"/>
    <cellStyle name="Calculation 9 3 2 4 2" xfId="41880" xr:uid="{00000000-0005-0000-0000-0000421E0000}"/>
    <cellStyle name="Calculation 9 3 2 5" xfId="18186" xr:uid="{00000000-0005-0000-0000-0000431E0000}"/>
    <cellStyle name="Calculation 9 3 2 6" xfId="34029" xr:uid="{00000000-0005-0000-0000-0000441E0000}"/>
    <cellStyle name="Calculation 9 3 3" xfId="23484" xr:uid="{00000000-0005-0000-0000-0000451E0000}"/>
    <cellStyle name="Calculation 9 3 3 2" xfId="39115" xr:uid="{00000000-0005-0000-0000-0000461E0000}"/>
    <cellStyle name="Calculation 9 3 4" xfId="14967" xr:uid="{00000000-0005-0000-0000-0000471E0000}"/>
    <cellStyle name="Calculation 9 3 5" xfId="31443" xr:uid="{00000000-0005-0000-0000-0000481E0000}"/>
    <cellStyle name="Calculation 9 3 6" xfId="50165" xr:uid="{00000000-0005-0000-0000-0000491E0000}"/>
    <cellStyle name="Calculation 9 3 7" xfId="51951" xr:uid="{00000000-0005-0000-0000-00004A1E0000}"/>
    <cellStyle name="Calculation 9 3 8" xfId="53046" xr:uid="{00000000-0005-0000-0000-00004B1E0000}"/>
    <cellStyle name="Calculation 9 4" xfId="8992" xr:uid="{00000000-0005-0000-0000-00004C1E0000}"/>
    <cellStyle name="Calculation 9 4 2" xfId="10381" xr:uid="{00000000-0005-0000-0000-00004D1E0000}"/>
    <cellStyle name="Calculation 9 4 2 2" xfId="9196" xr:uid="{00000000-0005-0000-0000-00004E1E0000}"/>
    <cellStyle name="Calculation 9 4 2 2 2" xfId="26762" xr:uid="{00000000-0005-0000-0000-00004F1E0000}"/>
    <cellStyle name="Calculation 9 4 2 2 2 2" xfId="42392" xr:uid="{00000000-0005-0000-0000-0000501E0000}"/>
    <cellStyle name="Calculation 9 4 2 2 3" xfId="18698" xr:uid="{00000000-0005-0000-0000-0000511E0000}"/>
    <cellStyle name="Calculation 9 4 2 2 4" xfId="34541" xr:uid="{00000000-0005-0000-0000-0000521E0000}"/>
    <cellStyle name="Calculation 9 4 2 3" xfId="27947" xr:uid="{00000000-0005-0000-0000-0000531E0000}"/>
    <cellStyle name="Calculation 9 4 2 3 2" xfId="43577" xr:uid="{00000000-0005-0000-0000-0000541E0000}"/>
    <cellStyle name="Calculation 9 4 2 4" xfId="19883" xr:uid="{00000000-0005-0000-0000-0000551E0000}"/>
    <cellStyle name="Calculation 9 4 2 5" xfId="35726" xr:uid="{00000000-0005-0000-0000-0000561E0000}"/>
    <cellStyle name="Calculation 9 4 3" xfId="4066" xr:uid="{00000000-0005-0000-0000-0000571E0000}"/>
    <cellStyle name="Calculation 9 4 3 2" xfId="22278" xr:uid="{00000000-0005-0000-0000-0000581E0000}"/>
    <cellStyle name="Calculation 9 4 3 2 2" xfId="37909" xr:uid="{00000000-0005-0000-0000-0000591E0000}"/>
    <cellStyle name="Calculation 9 4 3 3" xfId="13572" xr:uid="{00000000-0005-0000-0000-00005A1E0000}"/>
    <cellStyle name="Calculation 9 4 3 4" xfId="30318" xr:uid="{00000000-0005-0000-0000-00005B1E0000}"/>
    <cellStyle name="Calculation 9 4 4" xfId="26558" xr:uid="{00000000-0005-0000-0000-00005C1E0000}"/>
    <cellStyle name="Calculation 9 4 4 2" xfId="42188" xr:uid="{00000000-0005-0000-0000-00005D1E0000}"/>
    <cellStyle name="Calculation 9 4 5" xfId="18494" xr:uid="{00000000-0005-0000-0000-00005E1E0000}"/>
    <cellStyle name="Calculation 9 4 6" xfId="34337" xr:uid="{00000000-0005-0000-0000-00005F1E0000}"/>
    <cellStyle name="Calculation 9 5" xfId="21612" xr:uid="{00000000-0005-0000-0000-0000601E0000}"/>
    <cellStyle name="Calculation 9 5 2" xfId="37243" xr:uid="{00000000-0005-0000-0000-0000611E0000}"/>
    <cellStyle name="Calculation 9 6" xfId="21776" xr:uid="{00000000-0005-0000-0000-0000621E0000}"/>
    <cellStyle name="Calculation 9 6 2" xfId="37407" xr:uid="{00000000-0005-0000-0000-0000631E0000}"/>
    <cellStyle name="Calculation 9 7" xfId="12589" xr:uid="{00000000-0005-0000-0000-0000641E0000}"/>
    <cellStyle name="Calculation 9 8" xfId="29775" xr:uid="{00000000-0005-0000-0000-0000651E0000}"/>
    <cellStyle name="Calculation 9 9" xfId="47871" xr:uid="{00000000-0005-0000-0000-0000661E0000}"/>
    <cellStyle name="Check Cell" xfId="76" xr:uid="{00000000-0005-0000-0000-0000671E0000}"/>
    <cellStyle name="Comma0" xfId="77" xr:uid="{00000000-0005-0000-0000-0000681E0000}"/>
    <cellStyle name="Currency0" xfId="78" xr:uid="{00000000-0005-0000-0000-0000691E0000}"/>
    <cellStyle name="Date" xfId="79" xr:uid="{00000000-0005-0000-0000-00006A1E0000}"/>
    <cellStyle name="Dia" xfId="80" xr:uid="{00000000-0005-0000-0000-00006B1E0000}"/>
    <cellStyle name="Encabez1" xfId="81" xr:uid="{00000000-0005-0000-0000-00006C1E0000}"/>
    <cellStyle name="Encabez2" xfId="82" xr:uid="{00000000-0005-0000-0000-00006D1E0000}"/>
    <cellStyle name="Euro" xfId="7" xr:uid="{00000000-0005-0000-0000-00006E1E0000}"/>
    <cellStyle name="Euro 10" xfId="83" xr:uid="{00000000-0005-0000-0000-00006F1E0000}"/>
    <cellStyle name="Euro 10 2" xfId="84" xr:uid="{00000000-0005-0000-0000-0000701E0000}"/>
    <cellStyle name="Euro 10 3" xfId="85" xr:uid="{00000000-0005-0000-0000-0000711E0000}"/>
    <cellStyle name="Euro 10 4" xfId="86" xr:uid="{00000000-0005-0000-0000-0000721E0000}"/>
    <cellStyle name="Euro 10 5" xfId="87" xr:uid="{00000000-0005-0000-0000-0000731E0000}"/>
    <cellStyle name="Euro 100" xfId="88" xr:uid="{00000000-0005-0000-0000-0000741E0000}"/>
    <cellStyle name="Euro 101" xfId="89" xr:uid="{00000000-0005-0000-0000-0000751E0000}"/>
    <cellStyle name="Euro 102" xfId="90" xr:uid="{00000000-0005-0000-0000-0000761E0000}"/>
    <cellStyle name="Euro 103" xfId="91" xr:uid="{00000000-0005-0000-0000-0000771E0000}"/>
    <cellStyle name="Euro 104" xfId="92" xr:uid="{00000000-0005-0000-0000-0000781E0000}"/>
    <cellStyle name="Euro 105" xfId="93" xr:uid="{00000000-0005-0000-0000-0000791E0000}"/>
    <cellStyle name="Euro 106" xfId="94" xr:uid="{00000000-0005-0000-0000-00007A1E0000}"/>
    <cellStyle name="Euro 107" xfId="95" xr:uid="{00000000-0005-0000-0000-00007B1E0000}"/>
    <cellStyle name="Euro 108" xfId="96" xr:uid="{00000000-0005-0000-0000-00007C1E0000}"/>
    <cellStyle name="Euro 109" xfId="97" xr:uid="{00000000-0005-0000-0000-00007D1E0000}"/>
    <cellStyle name="Euro 11" xfId="98" xr:uid="{00000000-0005-0000-0000-00007E1E0000}"/>
    <cellStyle name="Euro 11 2" xfId="99" xr:uid="{00000000-0005-0000-0000-00007F1E0000}"/>
    <cellStyle name="Euro 11 3" xfId="100" xr:uid="{00000000-0005-0000-0000-0000801E0000}"/>
    <cellStyle name="Euro 11 4" xfId="101" xr:uid="{00000000-0005-0000-0000-0000811E0000}"/>
    <cellStyle name="Euro 11 5" xfId="102" xr:uid="{00000000-0005-0000-0000-0000821E0000}"/>
    <cellStyle name="Euro 110" xfId="103" xr:uid="{00000000-0005-0000-0000-0000831E0000}"/>
    <cellStyle name="Euro 111" xfId="104" xr:uid="{00000000-0005-0000-0000-0000841E0000}"/>
    <cellStyle name="Euro 112" xfId="105" xr:uid="{00000000-0005-0000-0000-0000851E0000}"/>
    <cellStyle name="Euro 113" xfId="106" xr:uid="{00000000-0005-0000-0000-0000861E0000}"/>
    <cellStyle name="Euro 114" xfId="107" xr:uid="{00000000-0005-0000-0000-0000871E0000}"/>
    <cellStyle name="Euro 115" xfId="108" xr:uid="{00000000-0005-0000-0000-0000881E0000}"/>
    <cellStyle name="Euro 116" xfId="109" xr:uid="{00000000-0005-0000-0000-0000891E0000}"/>
    <cellStyle name="Euro 117" xfId="110" xr:uid="{00000000-0005-0000-0000-00008A1E0000}"/>
    <cellStyle name="Euro 118" xfId="111" xr:uid="{00000000-0005-0000-0000-00008B1E0000}"/>
    <cellStyle name="Euro 119" xfId="112" xr:uid="{00000000-0005-0000-0000-00008C1E0000}"/>
    <cellStyle name="Euro 12" xfId="113" xr:uid="{00000000-0005-0000-0000-00008D1E0000}"/>
    <cellStyle name="Euro 12 2" xfId="114" xr:uid="{00000000-0005-0000-0000-00008E1E0000}"/>
    <cellStyle name="Euro 12 3" xfId="115" xr:uid="{00000000-0005-0000-0000-00008F1E0000}"/>
    <cellStyle name="Euro 12 4" xfId="116" xr:uid="{00000000-0005-0000-0000-0000901E0000}"/>
    <cellStyle name="Euro 12 5" xfId="117" xr:uid="{00000000-0005-0000-0000-0000911E0000}"/>
    <cellStyle name="Euro 120" xfId="118" xr:uid="{00000000-0005-0000-0000-0000921E0000}"/>
    <cellStyle name="Euro 121" xfId="119" xr:uid="{00000000-0005-0000-0000-0000931E0000}"/>
    <cellStyle name="Euro 122" xfId="120" xr:uid="{00000000-0005-0000-0000-0000941E0000}"/>
    <cellStyle name="Euro 123" xfId="121" xr:uid="{00000000-0005-0000-0000-0000951E0000}"/>
    <cellStyle name="Euro 124" xfId="122" xr:uid="{00000000-0005-0000-0000-0000961E0000}"/>
    <cellStyle name="Euro 125" xfId="123" xr:uid="{00000000-0005-0000-0000-0000971E0000}"/>
    <cellStyle name="Euro 126" xfId="124" xr:uid="{00000000-0005-0000-0000-0000981E0000}"/>
    <cellStyle name="Euro 127" xfId="125" xr:uid="{00000000-0005-0000-0000-0000991E0000}"/>
    <cellStyle name="Euro 128" xfId="126" xr:uid="{00000000-0005-0000-0000-00009A1E0000}"/>
    <cellStyle name="Euro 129" xfId="127" xr:uid="{00000000-0005-0000-0000-00009B1E0000}"/>
    <cellStyle name="Euro 13" xfId="128" xr:uid="{00000000-0005-0000-0000-00009C1E0000}"/>
    <cellStyle name="Euro 13 2" xfId="129" xr:uid="{00000000-0005-0000-0000-00009D1E0000}"/>
    <cellStyle name="Euro 13 3" xfId="130" xr:uid="{00000000-0005-0000-0000-00009E1E0000}"/>
    <cellStyle name="Euro 13 4" xfId="131" xr:uid="{00000000-0005-0000-0000-00009F1E0000}"/>
    <cellStyle name="Euro 13 5" xfId="132" xr:uid="{00000000-0005-0000-0000-0000A01E0000}"/>
    <cellStyle name="Euro 130" xfId="133" xr:uid="{00000000-0005-0000-0000-0000A11E0000}"/>
    <cellStyle name="Euro 131" xfId="134" xr:uid="{00000000-0005-0000-0000-0000A21E0000}"/>
    <cellStyle name="Euro 14" xfId="135" xr:uid="{00000000-0005-0000-0000-0000A31E0000}"/>
    <cellStyle name="Euro 14 2" xfId="136" xr:uid="{00000000-0005-0000-0000-0000A41E0000}"/>
    <cellStyle name="Euro 14 3" xfId="137" xr:uid="{00000000-0005-0000-0000-0000A51E0000}"/>
    <cellStyle name="Euro 14 4" xfId="138" xr:uid="{00000000-0005-0000-0000-0000A61E0000}"/>
    <cellStyle name="Euro 14 5" xfId="139" xr:uid="{00000000-0005-0000-0000-0000A71E0000}"/>
    <cellStyle name="Euro 15" xfId="140" xr:uid="{00000000-0005-0000-0000-0000A81E0000}"/>
    <cellStyle name="Euro 15 2" xfId="141" xr:uid="{00000000-0005-0000-0000-0000A91E0000}"/>
    <cellStyle name="Euro 15 3" xfId="142" xr:uid="{00000000-0005-0000-0000-0000AA1E0000}"/>
    <cellStyle name="Euro 15 4" xfId="143" xr:uid="{00000000-0005-0000-0000-0000AB1E0000}"/>
    <cellStyle name="Euro 15 5" xfId="144" xr:uid="{00000000-0005-0000-0000-0000AC1E0000}"/>
    <cellStyle name="Euro 16" xfId="145" xr:uid="{00000000-0005-0000-0000-0000AD1E0000}"/>
    <cellStyle name="Euro 16 2" xfId="146" xr:uid="{00000000-0005-0000-0000-0000AE1E0000}"/>
    <cellStyle name="Euro 16 3" xfId="147" xr:uid="{00000000-0005-0000-0000-0000AF1E0000}"/>
    <cellStyle name="Euro 16 4" xfId="148" xr:uid="{00000000-0005-0000-0000-0000B01E0000}"/>
    <cellStyle name="Euro 16 5" xfId="149" xr:uid="{00000000-0005-0000-0000-0000B11E0000}"/>
    <cellStyle name="Euro 17" xfId="150" xr:uid="{00000000-0005-0000-0000-0000B21E0000}"/>
    <cellStyle name="Euro 17 2" xfId="151" xr:uid="{00000000-0005-0000-0000-0000B31E0000}"/>
    <cellStyle name="Euro 17 3" xfId="152" xr:uid="{00000000-0005-0000-0000-0000B41E0000}"/>
    <cellStyle name="Euro 17 4" xfId="153" xr:uid="{00000000-0005-0000-0000-0000B51E0000}"/>
    <cellStyle name="Euro 17 5" xfId="154" xr:uid="{00000000-0005-0000-0000-0000B61E0000}"/>
    <cellStyle name="Euro 18" xfId="155" xr:uid="{00000000-0005-0000-0000-0000B71E0000}"/>
    <cellStyle name="Euro 18 2" xfId="156" xr:uid="{00000000-0005-0000-0000-0000B81E0000}"/>
    <cellStyle name="Euro 18 3" xfId="157" xr:uid="{00000000-0005-0000-0000-0000B91E0000}"/>
    <cellStyle name="Euro 18 4" xfId="158" xr:uid="{00000000-0005-0000-0000-0000BA1E0000}"/>
    <cellStyle name="Euro 18 5" xfId="159" xr:uid="{00000000-0005-0000-0000-0000BB1E0000}"/>
    <cellStyle name="Euro 19" xfId="160" xr:uid="{00000000-0005-0000-0000-0000BC1E0000}"/>
    <cellStyle name="Euro 19 2" xfId="161" xr:uid="{00000000-0005-0000-0000-0000BD1E0000}"/>
    <cellStyle name="Euro 19 3" xfId="162" xr:uid="{00000000-0005-0000-0000-0000BE1E0000}"/>
    <cellStyle name="Euro 19 4" xfId="163" xr:uid="{00000000-0005-0000-0000-0000BF1E0000}"/>
    <cellStyle name="Euro 19 5" xfId="164" xr:uid="{00000000-0005-0000-0000-0000C01E0000}"/>
    <cellStyle name="Euro 2" xfId="9" xr:uid="{00000000-0005-0000-0000-0000C11E0000}"/>
    <cellStyle name="Euro 2 2" xfId="165" xr:uid="{00000000-0005-0000-0000-0000C21E0000}"/>
    <cellStyle name="Euro 2 3" xfId="166" xr:uid="{00000000-0005-0000-0000-0000C31E0000}"/>
    <cellStyle name="Euro 2 4" xfId="167" xr:uid="{00000000-0005-0000-0000-0000C41E0000}"/>
    <cellStyle name="Euro 2 5" xfId="168" xr:uid="{00000000-0005-0000-0000-0000C51E0000}"/>
    <cellStyle name="Euro 20" xfId="169" xr:uid="{00000000-0005-0000-0000-0000C61E0000}"/>
    <cellStyle name="Euro 20 2" xfId="170" xr:uid="{00000000-0005-0000-0000-0000C71E0000}"/>
    <cellStyle name="Euro 20 3" xfId="171" xr:uid="{00000000-0005-0000-0000-0000C81E0000}"/>
    <cellStyle name="Euro 20 4" xfId="172" xr:uid="{00000000-0005-0000-0000-0000C91E0000}"/>
    <cellStyle name="Euro 20 5" xfId="173" xr:uid="{00000000-0005-0000-0000-0000CA1E0000}"/>
    <cellStyle name="Euro 21" xfId="174" xr:uid="{00000000-0005-0000-0000-0000CB1E0000}"/>
    <cellStyle name="Euro 21 2" xfId="175" xr:uid="{00000000-0005-0000-0000-0000CC1E0000}"/>
    <cellStyle name="Euro 21 3" xfId="176" xr:uid="{00000000-0005-0000-0000-0000CD1E0000}"/>
    <cellStyle name="Euro 21 4" xfId="177" xr:uid="{00000000-0005-0000-0000-0000CE1E0000}"/>
    <cellStyle name="Euro 21 5" xfId="178" xr:uid="{00000000-0005-0000-0000-0000CF1E0000}"/>
    <cellStyle name="Euro 22" xfId="179" xr:uid="{00000000-0005-0000-0000-0000D01E0000}"/>
    <cellStyle name="Euro 22 2" xfId="180" xr:uid="{00000000-0005-0000-0000-0000D11E0000}"/>
    <cellStyle name="Euro 22 3" xfId="181" xr:uid="{00000000-0005-0000-0000-0000D21E0000}"/>
    <cellStyle name="Euro 22 4" xfId="182" xr:uid="{00000000-0005-0000-0000-0000D31E0000}"/>
    <cellStyle name="Euro 22 5" xfId="183" xr:uid="{00000000-0005-0000-0000-0000D41E0000}"/>
    <cellStyle name="Euro 23" xfId="184" xr:uid="{00000000-0005-0000-0000-0000D51E0000}"/>
    <cellStyle name="Euro 23 2" xfId="185" xr:uid="{00000000-0005-0000-0000-0000D61E0000}"/>
    <cellStyle name="Euro 23 3" xfId="186" xr:uid="{00000000-0005-0000-0000-0000D71E0000}"/>
    <cellStyle name="Euro 23 4" xfId="187" xr:uid="{00000000-0005-0000-0000-0000D81E0000}"/>
    <cellStyle name="Euro 23 5" xfId="188" xr:uid="{00000000-0005-0000-0000-0000D91E0000}"/>
    <cellStyle name="Euro 24" xfId="189" xr:uid="{00000000-0005-0000-0000-0000DA1E0000}"/>
    <cellStyle name="Euro 24 2" xfId="190" xr:uid="{00000000-0005-0000-0000-0000DB1E0000}"/>
    <cellStyle name="Euro 24 3" xfId="191" xr:uid="{00000000-0005-0000-0000-0000DC1E0000}"/>
    <cellStyle name="Euro 24 4" xfId="192" xr:uid="{00000000-0005-0000-0000-0000DD1E0000}"/>
    <cellStyle name="Euro 24 5" xfId="193" xr:uid="{00000000-0005-0000-0000-0000DE1E0000}"/>
    <cellStyle name="Euro 25" xfId="194" xr:uid="{00000000-0005-0000-0000-0000DF1E0000}"/>
    <cellStyle name="Euro 25 2" xfId="195" xr:uid="{00000000-0005-0000-0000-0000E01E0000}"/>
    <cellStyle name="Euro 25 3" xfId="196" xr:uid="{00000000-0005-0000-0000-0000E11E0000}"/>
    <cellStyle name="Euro 25 4" xfId="197" xr:uid="{00000000-0005-0000-0000-0000E21E0000}"/>
    <cellStyle name="Euro 25 5" xfId="198" xr:uid="{00000000-0005-0000-0000-0000E31E0000}"/>
    <cellStyle name="Euro 26" xfId="199" xr:uid="{00000000-0005-0000-0000-0000E41E0000}"/>
    <cellStyle name="Euro 26 2" xfId="200" xr:uid="{00000000-0005-0000-0000-0000E51E0000}"/>
    <cellStyle name="Euro 26 3" xfId="201" xr:uid="{00000000-0005-0000-0000-0000E61E0000}"/>
    <cellStyle name="Euro 26 4" xfId="202" xr:uid="{00000000-0005-0000-0000-0000E71E0000}"/>
    <cellStyle name="Euro 26 5" xfId="203" xr:uid="{00000000-0005-0000-0000-0000E81E0000}"/>
    <cellStyle name="Euro 27" xfId="204" xr:uid="{00000000-0005-0000-0000-0000E91E0000}"/>
    <cellStyle name="Euro 27 2" xfId="205" xr:uid="{00000000-0005-0000-0000-0000EA1E0000}"/>
    <cellStyle name="Euro 27 3" xfId="206" xr:uid="{00000000-0005-0000-0000-0000EB1E0000}"/>
    <cellStyle name="Euro 27 4" xfId="207" xr:uid="{00000000-0005-0000-0000-0000EC1E0000}"/>
    <cellStyle name="Euro 27 5" xfId="208" xr:uid="{00000000-0005-0000-0000-0000ED1E0000}"/>
    <cellStyle name="Euro 28" xfId="209" xr:uid="{00000000-0005-0000-0000-0000EE1E0000}"/>
    <cellStyle name="Euro 28 2" xfId="210" xr:uid="{00000000-0005-0000-0000-0000EF1E0000}"/>
    <cellStyle name="Euro 28 3" xfId="211" xr:uid="{00000000-0005-0000-0000-0000F01E0000}"/>
    <cellStyle name="Euro 28 4" xfId="212" xr:uid="{00000000-0005-0000-0000-0000F11E0000}"/>
    <cellStyle name="Euro 28 5" xfId="213" xr:uid="{00000000-0005-0000-0000-0000F21E0000}"/>
    <cellStyle name="Euro 29" xfId="214" xr:uid="{00000000-0005-0000-0000-0000F31E0000}"/>
    <cellStyle name="Euro 29 2" xfId="215" xr:uid="{00000000-0005-0000-0000-0000F41E0000}"/>
    <cellStyle name="Euro 29 3" xfId="216" xr:uid="{00000000-0005-0000-0000-0000F51E0000}"/>
    <cellStyle name="Euro 29 4" xfId="217" xr:uid="{00000000-0005-0000-0000-0000F61E0000}"/>
    <cellStyle name="Euro 29 5" xfId="218" xr:uid="{00000000-0005-0000-0000-0000F71E0000}"/>
    <cellStyle name="Euro 3" xfId="219" xr:uid="{00000000-0005-0000-0000-0000F81E0000}"/>
    <cellStyle name="Euro 3 2" xfId="220" xr:uid="{00000000-0005-0000-0000-0000F91E0000}"/>
    <cellStyle name="Euro 3 3" xfId="221" xr:uid="{00000000-0005-0000-0000-0000FA1E0000}"/>
    <cellStyle name="Euro 3 4" xfId="222" xr:uid="{00000000-0005-0000-0000-0000FB1E0000}"/>
    <cellStyle name="Euro 3 5" xfId="223" xr:uid="{00000000-0005-0000-0000-0000FC1E0000}"/>
    <cellStyle name="Euro 30" xfId="224" xr:uid="{00000000-0005-0000-0000-0000FD1E0000}"/>
    <cellStyle name="Euro 30 2" xfId="225" xr:uid="{00000000-0005-0000-0000-0000FE1E0000}"/>
    <cellStyle name="Euro 30 3" xfId="226" xr:uid="{00000000-0005-0000-0000-0000FF1E0000}"/>
    <cellStyle name="Euro 30 4" xfId="227" xr:uid="{00000000-0005-0000-0000-0000001F0000}"/>
    <cellStyle name="Euro 30 5" xfId="228" xr:uid="{00000000-0005-0000-0000-0000011F0000}"/>
    <cellStyle name="Euro 31" xfId="229" xr:uid="{00000000-0005-0000-0000-0000021F0000}"/>
    <cellStyle name="Euro 31 2" xfId="230" xr:uid="{00000000-0005-0000-0000-0000031F0000}"/>
    <cellStyle name="Euro 31 3" xfId="231" xr:uid="{00000000-0005-0000-0000-0000041F0000}"/>
    <cellStyle name="Euro 31 4" xfId="232" xr:uid="{00000000-0005-0000-0000-0000051F0000}"/>
    <cellStyle name="Euro 31 5" xfId="233" xr:uid="{00000000-0005-0000-0000-0000061F0000}"/>
    <cellStyle name="Euro 32" xfId="234" xr:uid="{00000000-0005-0000-0000-0000071F0000}"/>
    <cellStyle name="Euro 32 2" xfId="235" xr:uid="{00000000-0005-0000-0000-0000081F0000}"/>
    <cellStyle name="Euro 32 3" xfId="236" xr:uid="{00000000-0005-0000-0000-0000091F0000}"/>
    <cellStyle name="Euro 32 4" xfId="237" xr:uid="{00000000-0005-0000-0000-00000A1F0000}"/>
    <cellStyle name="Euro 32 5" xfId="238" xr:uid="{00000000-0005-0000-0000-00000B1F0000}"/>
    <cellStyle name="Euro 33" xfId="239" xr:uid="{00000000-0005-0000-0000-00000C1F0000}"/>
    <cellStyle name="Euro 33 2" xfId="240" xr:uid="{00000000-0005-0000-0000-00000D1F0000}"/>
    <cellStyle name="Euro 33 3" xfId="241" xr:uid="{00000000-0005-0000-0000-00000E1F0000}"/>
    <cellStyle name="Euro 33 4" xfId="242" xr:uid="{00000000-0005-0000-0000-00000F1F0000}"/>
    <cellStyle name="Euro 33 5" xfId="243" xr:uid="{00000000-0005-0000-0000-0000101F0000}"/>
    <cellStyle name="Euro 34" xfId="244" xr:uid="{00000000-0005-0000-0000-0000111F0000}"/>
    <cellStyle name="Euro 34 2" xfId="245" xr:uid="{00000000-0005-0000-0000-0000121F0000}"/>
    <cellStyle name="Euro 34 3" xfId="246" xr:uid="{00000000-0005-0000-0000-0000131F0000}"/>
    <cellStyle name="Euro 34 4" xfId="247" xr:uid="{00000000-0005-0000-0000-0000141F0000}"/>
    <cellStyle name="Euro 34 5" xfId="248" xr:uid="{00000000-0005-0000-0000-0000151F0000}"/>
    <cellStyle name="Euro 35" xfId="249" xr:uid="{00000000-0005-0000-0000-0000161F0000}"/>
    <cellStyle name="Euro 35 2" xfId="250" xr:uid="{00000000-0005-0000-0000-0000171F0000}"/>
    <cellStyle name="Euro 35 3" xfId="251" xr:uid="{00000000-0005-0000-0000-0000181F0000}"/>
    <cellStyle name="Euro 35 4" xfId="252" xr:uid="{00000000-0005-0000-0000-0000191F0000}"/>
    <cellStyle name="Euro 35 5" xfId="253" xr:uid="{00000000-0005-0000-0000-00001A1F0000}"/>
    <cellStyle name="Euro 36" xfId="254" xr:uid="{00000000-0005-0000-0000-00001B1F0000}"/>
    <cellStyle name="Euro 36 2" xfId="255" xr:uid="{00000000-0005-0000-0000-00001C1F0000}"/>
    <cellStyle name="Euro 36 3" xfId="256" xr:uid="{00000000-0005-0000-0000-00001D1F0000}"/>
    <cellStyle name="Euro 36 4" xfId="257" xr:uid="{00000000-0005-0000-0000-00001E1F0000}"/>
    <cellStyle name="Euro 36 5" xfId="258" xr:uid="{00000000-0005-0000-0000-00001F1F0000}"/>
    <cellStyle name="Euro 37" xfId="259" xr:uid="{00000000-0005-0000-0000-0000201F0000}"/>
    <cellStyle name="Euro 37 2" xfId="260" xr:uid="{00000000-0005-0000-0000-0000211F0000}"/>
    <cellStyle name="Euro 37 3" xfId="261" xr:uid="{00000000-0005-0000-0000-0000221F0000}"/>
    <cellStyle name="Euro 37 4" xfId="262" xr:uid="{00000000-0005-0000-0000-0000231F0000}"/>
    <cellStyle name="Euro 37 5" xfId="263" xr:uid="{00000000-0005-0000-0000-0000241F0000}"/>
    <cellStyle name="Euro 38" xfId="264" xr:uid="{00000000-0005-0000-0000-0000251F0000}"/>
    <cellStyle name="Euro 38 2" xfId="265" xr:uid="{00000000-0005-0000-0000-0000261F0000}"/>
    <cellStyle name="Euro 38 3" xfId="266" xr:uid="{00000000-0005-0000-0000-0000271F0000}"/>
    <cellStyle name="Euro 38 4" xfId="267" xr:uid="{00000000-0005-0000-0000-0000281F0000}"/>
    <cellStyle name="Euro 38 5" xfId="268" xr:uid="{00000000-0005-0000-0000-0000291F0000}"/>
    <cellStyle name="Euro 39" xfId="269" xr:uid="{00000000-0005-0000-0000-00002A1F0000}"/>
    <cellStyle name="Euro 39 2" xfId="270" xr:uid="{00000000-0005-0000-0000-00002B1F0000}"/>
    <cellStyle name="Euro 39 3" xfId="271" xr:uid="{00000000-0005-0000-0000-00002C1F0000}"/>
    <cellStyle name="Euro 39 4" xfId="272" xr:uid="{00000000-0005-0000-0000-00002D1F0000}"/>
    <cellStyle name="Euro 39 5" xfId="273" xr:uid="{00000000-0005-0000-0000-00002E1F0000}"/>
    <cellStyle name="Euro 4" xfId="274" xr:uid="{00000000-0005-0000-0000-00002F1F0000}"/>
    <cellStyle name="Euro 4 2" xfId="275" xr:uid="{00000000-0005-0000-0000-0000301F0000}"/>
    <cellStyle name="Euro 4 3" xfId="276" xr:uid="{00000000-0005-0000-0000-0000311F0000}"/>
    <cellStyle name="Euro 4 4" xfId="277" xr:uid="{00000000-0005-0000-0000-0000321F0000}"/>
    <cellStyle name="Euro 4 5" xfId="278" xr:uid="{00000000-0005-0000-0000-0000331F0000}"/>
    <cellStyle name="Euro 40" xfId="279" xr:uid="{00000000-0005-0000-0000-0000341F0000}"/>
    <cellStyle name="Euro 40 2" xfId="280" xr:uid="{00000000-0005-0000-0000-0000351F0000}"/>
    <cellStyle name="Euro 40 3" xfId="281" xr:uid="{00000000-0005-0000-0000-0000361F0000}"/>
    <cellStyle name="Euro 40 4" xfId="282" xr:uid="{00000000-0005-0000-0000-0000371F0000}"/>
    <cellStyle name="Euro 40 5" xfId="283" xr:uid="{00000000-0005-0000-0000-0000381F0000}"/>
    <cellStyle name="Euro 41" xfId="284" xr:uid="{00000000-0005-0000-0000-0000391F0000}"/>
    <cellStyle name="Euro 42" xfId="285" xr:uid="{00000000-0005-0000-0000-00003A1F0000}"/>
    <cellStyle name="Euro 43" xfId="286" xr:uid="{00000000-0005-0000-0000-00003B1F0000}"/>
    <cellStyle name="Euro 44" xfId="287" xr:uid="{00000000-0005-0000-0000-00003C1F0000}"/>
    <cellStyle name="Euro 45" xfId="288" xr:uid="{00000000-0005-0000-0000-00003D1F0000}"/>
    <cellStyle name="Euro 46" xfId="289" xr:uid="{00000000-0005-0000-0000-00003E1F0000}"/>
    <cellStyle name="Euro 47" xfId="290" xr:uid="{00000000-0005-0000-0000-00003F1F0000}"/>
    <cellStyle name="Euro 48" xfId="291" xr:uid="{00000000-0005-0000-0000-0000401F0000}"/>
    <cellStyle name="Euro 49" xfId="292" xr:uid="{00000000-0005-0000-0000-0000411F0000}"/>
    <cellStyle name="Euro 5" xfId="293" xr:uid="{00000000-0005-0000-0000-0000421F0000}"/>
    <cellStyle name="Euro 5 2" xfId="294" xr:uid="{00000000-0005-0000-0000-0000431F0000}"/>
    <cellStyle name="Euro 5 3" xfId="295" xr:uid="{00000000-0005-0000-0000-0000441F0000}"/>
    <cellStyle name="Euro 5 4" xfId="296" xr:uid="{00000000-0005-0000-0000-0000451F0000}"/>
    <cellStyle name="Euro 5 5" xfId="297" xr:uid="{00000000-0005-0000-0000-0000461F0000}"/>
    <cellStyle name="Euro 50" xfId="298" xr:uid="{00000000-0005-0000-0000-0000471F0000}"/>
    <cellStyle name="Euro 51" xfId="299" xr:uid="{00000000-0005-0000-0000-0000481F0000}"/>
    <cellStyle name="Euro 52" xfId="300" xr:uid="{00000000-0005-0000-0000-0000491F0000}"/>
    <cellStyle name="Euro 53" xfId="301" xr:uid="{00000000-0005-0000-0000-00004A1F0000}"/>
    <cellStyle name="Euro 54" xfId="302" xr:uid="{00000000-0005-0000-0000-00004B1F0000}"/>
    <cellStyle name="Euro 55" xfId="303" xr:uid="{00000000-0005-0000-0000-00004C1F0000}"/>
    <cellStyle name="Euro 56" xfId="304" xr:uid="{00000000-0005-0000-0000-00004D1F0000}"/>
    <cellStyle name="Euro 57" xfId="305" xr:uid="{00000000-0005-0000-0000-00004E1F0000}"/>
    <cellStyle name="Euro 58" xfId="306" xr:uid="{00000000-0005-0000-0000-00004F1F0000}"/>
    <cellStyle name="Euro 59" xfId="307" xr:uid="{00000000-0005-0000-0000-0000501F0000}"/>
    <cellStyle name="Euro 6" xfId="308" xr:uid="{00000000-0005-0000-0000-0000511F0000}"/>
    <cellStyle name="Euro 6 2" xfId="309" xr:uid="{00000000-0005-0000-0000-0000521F0000}"/>
    <cellStyle name="Euro 6 3" xfId="310" xr:uid="{00000000-0005-0000-0000-0000531F0000}"/>
    <cellStyle name="Euro 6 4" xfId="311" xr:uid="{00000000-0005-0000-0000-0000541F0000}"/>
    <cellStyle name="Euro 6 5" xfId="312" xr:uid="{00000000-0005-0000-0000-0000551F0000}"/>
    <cellStyle name="Euro 60" xfId="313" xr:uid="{00000000-0005-0000-0000-0000561F0000}"/>
    <cellStyle name="Euro 61" xfId="314" xr:uid="{00000000-0005-0000-0000-0000571F0000}"/>
    <cellStyle name="Euro 62" xfId="315" xr:uid="{00000000-0005-0000-0000-0000581F0000}"/>
    <cellStyle name="Euro 63" xfId="316" xr:uid="{00000000-0005-0000-0000-0000591F0000}"/>
    <cellStyle name="Euro 64" xfId="317" xr:uid="{00000000-0005-0000-0000-00005A1F0000}"/>
    <cellStyle name="Euro 65" xfId="318" xr:uid="{00000000-0005-0000-0000-00005B1F0000}"/>
    <cellStyle name="Euro 66" xfId="319" xr:uid="{00000000-0005-0000-0000-00005C1F0000}"/>
    <cellStyle name="Euro 67" xfId="320" xr:uid="{00000000-0005-0000-0000-00005D1F0000}"/>
    <cellStyle name="Euro 68" xfId="321" xr:uid="{00000000-0005-0000-0000-00005E1F0000}"/>
    <cellStyle name="Euro 69" xfId="322" xr:uid="{00000000-0005-0000-0000-00005F1F0000}"/>
    <cellStyle name="Euro 7" xfId="323" xr:uid="{00000000-0005-0000-0000-0000601F0000}"/>
    <cellStyle name="Euro 7 2" xfId="324" xr:uid="{00000000-0005-0000-0000-0000611F0000}"/>
    <cellStyle name="Euro 7 3" xfId="325" xr:uid="{00000000-0005-0000-0000-0000621F0000}"/>
    <cellStyle name="Euro 7 4" xfId="326" xr:uid="{00000000-0005-0000-0000-0000631F0000}"/>
    <cellStyle name="Euro 7 5" xfId="327" xr:uid="{00000000-0005-0000-0000-0000641F0000}"/>
    <cellStyle name="Euro 70" xfId="328" xr:uid="{00000000-0005-0000-0000-0000651F0000}"/>
    <cellStyle name="Euro 71" xfId="329" xr:uid="{00000000-0005-0000-0000-0000661F0000}"/>
    <cellStyle name="Euro 72" xfId="330" xr:uid="{00000000-0005-0000-0000-0000671F0000}"/>
    <cellStyle name="Euro 73" xfId="331" xr:uid="{00000000-0005-0000-0000-0000681F0000}"/>
    <cellStyle name="Euro 74" xfId="332" xr:uid="{00000000-0005-0000-0000-0000691F0000}"/>
    <cellStyle name="Euro 75" xfId="333" xr:uid="{00000000-0005-0000-0000-00006A1F0000}"/>
    <cellStyle name="Euro 76" xfId="334" xr:uid="{00000000-0005-0000-0000-00006B1F0000}"/>
    <cellStyle name="Euro 77" xfId="335" xr:uid="{00000000-0005-0000-0000-00006C1F0000}"/>
    <cellStyle name="Euro 78" xfId="336" xr:uid="{00000000-0005-0000-0000-00006D1F0000}"/>
    <cellStyle name="Euro 79" xfId="337" xr:uid="{00000000-0005-0000-0000-00006E1F0000}"/>
    <cellStyle name="Euro 8" xfId="338" xr:uid="{00000000-0005-0000-0000-00006F1F0000}"/>
    <cellStyle name="Euro 8 2" xfId="339" xr:uid="{00000000-0005-0000-0000-0000701F0000}"/>
    <cellStyle name="Euro 8 3" xfId="340" xr:uid="{00000000-0005-0000-0000-0000711F0000}"/>
    <cellStyle name="Euro 8 4" xfId="341" xr:uid="{00000000-0005-0000-0000-0000721F0000}"/>
    <cellStyle name="Euro 8 5" xfId="342" xr:uid="{00000000-0005-0000-0000-0000731F0000}"/>
    <cellStyle name="Euro 80" xfId="343" xr:uid="{00000000-0005-0000-0000-0000741F0000}"/>
    <cellStyle name="Euro 81" xfId="344" xr:uid="{00000000-0005-0000-0000-0000751F0000}"/>
    <cellStyle name="Euro 82" xfId="345" xr:uid="{00000000-0005-0000-0000-0000761F0000}"/>
    <cellStyle name="Euro 83" xfId="346" xr:uid="{00000000-0005-0000-0000-0000771F0000}"/>
    <cellStyle name="Euro 84" xfId="347" xr:uid="{00000000-0005-0000-0000-0000781F0000}"/>
    <cellStyle name="Euro 85" xfId="348" xr:uid="{00000000-0005-0000-0000-0000791F0000}"/>
    <cellStyle name="Euro 86" xfId="349" xr:uid="{00000000-0005-0000-0000-00007A1F0000}"/>
    <cellStyle name="Euro 87" xfId="350" xr:uid="{00000000-0005-0000-0000-00007B1F0000}"/>
    <cellStyle name="Euro 88" xfId="351" xr:uid="{00000000-0005-0000-0000-00007C1F0000}"/>
    <cellStyle name="Euro 89" xfId="352" xr:uid="{00000000-0005-0000-0000-00007D1F0000}"/>
    <cellStyle name="Euro 9" xfId="353" xr:uid="{00000000-0005-0000-0000-00007E1F0000}"/>
    <cellStyle name="Euro 9 2" xfId="354" xr:uid="{00000000-0005-0000-0000-00007F1F0000}"/>
    <cellStyle name="Euro 9 3" xfId="355" xr:uid="{00000000-0005-0000-0000-0000801F0000}"/>
    <cellStyle name="Euro 9 4" xfId="356" xr:uid="{00000000-0005-0000-0000-0000811F0000}"/>
    <cellStyle name="Euro 9 5" xfId="357" xr:uid="{00000000-0005-0000-0000-0000821F0000}"/>
    <cellStyle name="Euro 90" xfId="358" xr:uid="{00000000-0005-0000-0000-0000831F0000}"/>
    <cellStyle name="Euro 91" xfId="359" xr:uid="{00000000-0005-0000-0000-0000841F0000}"/>
    <cellStyle name="Euro 92" xfId="360" xr:uid="{00000000-0005-0000-0000-0000851F0000}"/>
    <cellStyle name="Euro 93" xfId="361" xr:uid="{00000000-0005-0000-0000-0000861F0000}"/>
    <cellStyle name="Euro 94" xfId="362" xr:uid="{00000000-0005-0000-0000-0000871F0000}"/>
    <cellStyle name="Euro 95" xfId="363" xr:uid="{00000000-0005-0000-0000-0000881F0000}"/>
    <cellStyle name="Euro 96" xfId="364" xr:uid="{00000000-0005-0000-0000-0000891F0000}"/>
    <cellStyle name="Euro 97" xfId="365" xr:uid="{00000000-0005-0000-0000-00008A1F0000}"/>
    <cellStyle name="Euro 98" xfId="366" xr:uid="{00000000-0005-0000-0000-00008B1F0000}"/>
    <cellStyle name="Euro 99" xfId="367" xr:uid="{00000000-0005-0000-0000-00008C1F0000}"/>
    <cellStyle name="Euro_INSUMOS" xfId="368" xr:uid="{00000000-0005-0000-0000-00008D1F0000}"/>
    <cellStyle name="Explanatory Text" xfId="369" xr:uid="{00000000-0005-0000-0000-00008E1F0000}"/>
    <cellStyle name="Fijo" xfId="370" xr:uid="{00000000-0005-0000-0000-00008F1F0000}"/>
    <cellStyle name="Financiero" xfId="371" xr:uid="{00000000-0005-0000-0000-0000901F0000}"/>
    <cellStyle name="Fixed" xfId="372" xr:uid="{00000000-0005-0000-0000-0000911F0000}"/>
    <cellStyle name="Good" xfId="373" xr:uid="{00000000-0005-0000-0000-0000921F0000}"/>
    <cellStyle name="Heading 1" xfId="374" xr:uid="{00000000-0005-0000-0000-0000931F0000}"/>
    <cellStyle name="Heading 2" xfId="375" xr:uid="{00000000-0005-0000-0000-0000941F0000}"/>
    <cellStyle name="Heading 3" xfId="376" xr:uid="{00000000-0005-0000-0000-0000951F0000}"/>
    <cellStyle name="Heading 4" xfId="377" xr:uid="{00000000-0005-0000-0000-0000961F0000}"/>
    <cellStyle name="Hipervínculo 2" xfId="378" xr:uid="{00000000-0005-0000-0000-0000971F0000}"/>
    <cellStyle name="Hipervínculo 3" xfId="379" xr:uid="{00000000-0005-0000-0000-0000981F0000}"/>
    <cellStyle name="Incorrecto 2" xfId="380" xr:uid="{00000000-0005-0000-0000-0000991F0000}"/>
    <cellStyle name="Incorrecto 2 2" xfId="381" xr:uid="{00000000-0005-0000-0000-00009A1F0000}"/>
    <cellStyle name="Incorrecto 3" xfId="382" xr:uid="{00000000-0005-0000-0000-00009B1F0000}"/>
    <cellStyle name="Input" xfId="383" xr:uid="{00000000-0005-0000-0000-00009C1F0000}"/>
    <cellStyle name="Input 10" xfId="2886" xr:uid="{00000000-0005-0000-0000-00009D1F0000}"/>
    <cellStyle name="Input 10 10" xfId="48072" xr:uid="{00000000-0005-0000-0000-00009E1F0000}"/>
    <cellStyle name="Input 10 11" xfId="47057" xr:uid="{00000000-0005-0000-0000-00009F1F0000}"/>
    <cellStyle name="Input 10 12" xfId="50775" xr:uid="{00000000-0005-0000-0000-0000A01F0000}"/>
    <cellStyle name="Input 10 13" xfId="46058" xr:uid="{00000000-0005-0000-0000-0000A11F0000}"/>
    <cellStyle name="Input 10 14" xfId="52996" xr:uid="{00000000-0005-0000-0000-0000A21F0000}"/>
    <cellStyle name="Input 10 15" xfId="52838" xr:uid="{00000000-0005-0000-0000-0000A31F0000}"/>
    <cellStyle name="Input 10 2" xfId="3540" xr:uid="{00000000-0005-0000-0000-0000A41F0000}"/>
    <cellStyle name="Input 10 2 10" xfId="45183" xr:uid="{00000000-0005-0000-0000-0000A51F0000}"/>
    <cellStyle name="Input 10 2 11" xfId="51138" xr:uid="{00000000-0005-0000-0000-0000A61F0000}"/>
    <cellStyle name="Input 10 2 12" xfId="47746" xr:uid="{00000000-0005-0000-0000-0000A71F0000}"/>
    <cellStyle name="Input 10 2 13" xfId="48879" xr:uid="{00000000-0005-0000-0000-0000A81F0000}"/>
    <cellStyle name="Input 10 2 14" xfId="46202" xr:uid="{00000000-0005-0000-0000-0000A91F0000}"/>
    <cellStyle name="Input 10 2 2" xfId="5915" xr:uid="{00000000-0005-0000-0000-0000AA1F0000}"/>
    <cellStyle name="Input 10 2 2 2" xfId="8380" xr:uid="{00000000-0005-0000-0000-0000AB1F0000}"/>
    <cellStyle name="Input 10 2 2 2 2" xfId="9769" xr:uid="{00000000-0005-0000-0000-0000AC1F0000}"/>
    <cellStyle name="Input 10 2 2 2 2 2" xfId="11038" xr:uid="{00000000-0005-0000-0000-0000AD1F0000}"/>
    <cellStyle name="Input 10 2 2 2 2 2 2" xfId="28604" xr:uid="{00000000-0005-0000-0000-0000AE1F0000}"/>
    <cellStyle name="Input 10 2 2 2 2 2 2 2" xfId="44234" xr:uid="{00000000-0005-0000-0000-0000AF1F0000}"/>
    <cellStyle name="Input 10 2 2 2 2 2 3" xfId="20540" xr:uid="{00000000-0005-0000-0000-0000B01F0000}"/>
    <cellStyle name="Input 10 2 2 2 2 2 4" xfId="36383" xr:uid="{00000000-0005-0000-0000-0000B11F0000}"/>
    <cellStyle name="Input 10 2 2 2 2 3" xfId="27335" xr:uid="{00000000-0005-0000-0000-0000B21F0000}"/>
    <cellStyle name="Input 10 2 2 2 2 3 2" xfId="42965" xr:uid="{00000000-0005-0000-0000-0000B31F0000}"/>
    <cellStyle name="Input 10 2 2 2 2 4" xfId="19271" xr:uid="{00000000-0005-0000-0000-0000B41F0000}"/>
    <cellStyle name="Input 10 2 2 2 2 5" xfId="35114" xr:uid="{00000000-0005-0000-0000-0000B51F0000}"/>
    <cellStyle name="Input 10 2 2 2 3" xfId="4879" xr:uid="{00000000-0005-0000-0000-0000B61F0000}"/>
    <cellStyle name="Input 10 2 2 2 3 2" xfId="23051" xr:uid="{00000000-0005-0000-0000-0000B71F0000}"/>
    <cellStyle name="Input 10 2 2 2 3 2 2" xfId="38682" xr:uid="{00000000-0005-0000-0000-0000B81F0000}"/>
    <cellStyle name="Input 10 2 2 2 3 3" xfId="14385" xr:uid="{00000000-0005-0000-0000-0000B91F0000}"/>
    <cellStyle name="Input 10 2 2 2 3 4" xfId="31072" xr:uid="{00000000-0005-0000-0000-0000BA1F0000}"/>
    <cellStyle name="Input 10 2 2 2 4" xfId="25946" xr:uid="{00000000-0005-0000-0000-0000BB1F0000}"/>
    <cellStyle name="Input 10 2 2 2 4 2" xfId="41576" xr:uid="{00000000-0005-0000-0000-0000BC1F0000}"/>
    <cellStyle name="Input 10 2 2 2 5" xfId="17882" xr:uid="{00000000-0005-0000-0000-0000BD1F0000}"/>
    <cellStyle name="Input 10 2 2 2 6" xfId="33725" xr:uid="{00000000-0005-0000-0000-0000BE1F0000}"/>
    <cellStyle name="Input 10 2 2 3" xfId="23786" xr:uid="{00000000-0005-0000-0000-0000BF1F0000}"/>
    <cellStyle name="Input 10 2 2 3 2" xfId="39417" xr:uid="{00000000-0005-0000-0000-0000C01F0000}"/>
    <cellStyle name="Input 10 2 2 4" xfId="15420" xr:uid="{00000000-0005-0000-0000-0000C11F0000}"/>
    <cellStyle name="Input 10 2 2 5" xfId="31684" xr:uid="{00000000-0005-0000-0000-0000C21F0000}"/>
    <cellStyle name="Input 10 2 2 6" xfId="50403" xr:uid="{00000000-0005-0000-0000-0000C31F0000}"/>
    <cellStyle name="Input 10 2 2 7" xfId="52189" xr:uid="{00000000-0005-0000-0000-0000C41F0000}"/>
    <cellStyle name="Input 10 2 2 8" xfId="53284" xr:uid="{00000000-0005-0000-0000-0000C51F0000}"/>
    <cellStyle name="Input 10 2 3" xfId="8700" xr:uid="{00000000-0005-0000-0000-0000C61F0000}"/>
    <cellStyle name="Input 10 2 3 2" xfId="10089" xr:uid="{00000000-0005-0000-0000-0000C71F0000}"/>
    <cellStyle name="Input 10 2 3 2 2" xfId="11410" xr:uid="{00000000-0005-0000-0000-0000C81F0000}"/>
    <cellStyle name="Input 10 2 3 2 2 2" xfId="28976" xr:uid="{00000000-0005-0000-0000-0000C91F0000}"/>
    <cellStyle name="Input 10 2 3 2 2 2 2" xfId="44606" xr:uid="{00000000-0005-0000-0000-0000CA1F0000}"/>
    <cellStyle name="Input 10 2 3 2 2 3" xfId="20912" xr:uid="{00000000-0005-0000-0000-0000CB1F0000}"/>
    <cellStyle name="Input 10 2 3 2 2 4" xfId="36755" xr:uid="{00000000-0005-0000-0000-0000CC1F0000}"/>
    <cellStyle name="Input 10 2 3 2 3" xfId="27655" xr:uid="{00000000-0005-0000-0000-0000CD1F0000}"/>
    <cellStyle name="Input 10 2 3 2 3 2" xfId="43285" xr:uid="{00000000-0005-0000-0000-0000CE1F0000}"/>
    <cellStyle name="Input 10 2 3 2 4" xfId="19591" xr:uid="{00000000-0005-0000-0000-0000CF1F0000}"/>
    <cellStyle name="Input 10 2 3 2 5" xfId="35434" xr:uid="{00000000-0005-0000-0000-0000D01F0000}"/>
    <cellStyle name="Input 10 2 3 3" xfId="8033" xr:uid="{00000000-0005-0000-0000-0000D11F0000}"/>
    <cellStyle name="Input 10 2 3 3 2" xfId="25599" xr:uid="{00000000-0005-0000-0000-0000D21F0000}"/>
    <cellStyle name="Input 10 2 3 3 2 2" xfId="41229" xr:uid="{00000000-0005-0000-0000-0000D31F0000}"/>
    <cellStyle name="Input 10 2 3 3 3" xfId="17535" xr:uid="{00000000-0005-0000-0000-0000D41F0000}"/>
    <cellStyle name="Input 10 2 3 3 4" xfId="33378" xr:uid="{00000000-0005-0000-0000-0000D51F0000}"/>
    <cellStyle name="Input 10 2 3 4" xfId="26266" xr:uid="{00000000-0005-0000-0000-0000D61F0000}"/>
    <cellStyle name="Input 10 2 3 4 2" xfId="41896" xr:uid="{00000000-0005-0000-0000-0000D71F0000}"/>
    <cellStyle name="Input 10 2 3 5" xfId="18202" xr:uid="{00000000-0005-0000-0000-0000D81F0000}"/>
    <cellStyle name="Input 10 2 3 6" xfId="34045" xr:uid="{00000000-0005-0000-0000-0000D91F0000}"/>
    <cellStyle name="Input 10 2 4" xfId="21918" xr:uid="{00000000-0005-0000-0000-0000DA1F0000}"/>
    <cellStyle name="Input 10 2 4 2" xfId="37549" xr:uid="{00000000-0005-0000-0000-0000DB1F0000}"/>
    <cellStyle name="Input 10 2 5" xfId="22187" xr:uid="{00000000-0005-0000-0000-0000DC1F0000}"/>
    <cellStyle name="Input 10 2 5 2" xfId="37818" xr:uid="{00000000-0005-0000-0000-0000DD1F0000}"/>
    <cellStyle name="Input 10 2 6" xfId="13045" xr:uid="{00000000-0005-0000-0000-0000DE1F0000}"/>
    <cellStyle name="Input 10 2 7" xfId="30019" xr:uid="{00000000-0005-0000-0000-0000DF1F0000}"/>
    <cellStyle name="Input 10 2 8" xfId="47869" xr:uid="{00000000-0005-0000-0000-0000E01F0000}"/>
    <cellStyle name="Input 10 2 9" xfId="48434" xr:uid="{00000000-0005-0000-0000-0000E11F0000}"/>
    <cellStyle name="Input 10 3" xfId="5266" xr:uid="{00000000-0005-0000-0000-0000E21F0000}"/>
    <cellStyle name="Input 10 3 2" xfId="8091" xr:uid="{00000000-0005-0000-0000-0000E31F0000}"/>
    <cellStyle name="Input 10 3 2 2" xfId="9480" xr:uid="{00000000-0005-0000-0000-0000E41F0000}"/>
    <cellStyle name="Input 10 3 2 2 2" xfId="4947" xr:uid="{00000000-0005-0000-0000-0000E51F0000}"/>
    <cellStyle name="Input 10 3 2 2 2 2" xfId="23119" xr:uid="{00000000-0005-0000-0000-0000E61F0000}"/>
    <cellStyle name="Input 10 3 2 2 2 2 2" xfId="38750" xr:uid="{00000000-0005-0000-0000-0000E71F0000}"/>
    <cellStyle name="Input 10 3 2 2 2 3" xfId="14453" xr:uid="{00000000-0005-0000-0000-0000E81F0000}"/>
    <cellStyle name="Input 10 3 2 2 2 4" xfId="31140" xr:uid="{00000000-0005-0000-0000-0000E91F0000}"/>
    <cellStyle name="Input 10 3 2 2 3" xfId="27046" xr:uid="{00000000-0005-0000-0000-0000EA1F0000}"/>
    <cellStyle name="Input 10 3 2 2 3 2" xfId="42676" xr:uid="{00000000-0005-0000-0000-0000EB1F0000}"/>
    <cellStyle name="Input 10 3 2 2 4" xfId="18982" xr:uid="{00000000-0005-0000-0000-0000EC1F0000}"/>
    <cellStyle name="Input 10 3 2 2 5" xfId="34825" xr:uid="{00000000-0005-0000-0000-0000ED1F0000}"/>
    <cellStyle name="Input 10 3 2 3" xfId="9200" xr:uid="{00000000-0005-0000-0000-0000EE1F0000}"/>
    <cellStyle name="Input 10 3 2 3 2" xfId="26766" xr:uid="{00000000-0005-0000-0000-0000EF1F0000}"/>
    <cellStyle name="Input 10 3 2 3 2 2" xfId="42396" xr:uid="{00000000-0005-0000-0000-0000F01F0000}"/>
    <cellStyle name="Input 10 3 2 3 3" xfId="18702" xr:uid="{00000000-0005-0000-0000-0000F11F0000}"/>
    <cellStyle name="Input 10 3 2 3 4" xfId="34545" xr:uid="{00000000-0005-0000-0000-0000F21F0000}"/>
    <cellStyle name="Input 10 3 2 4" xfId="25657" xr:uid="{00000000-0005-0000-0000-0000F31F0000}"/>
    <cellStyle name="Input 10 3 2 4 2" xfId="41287" xr:uid="{00000000-0005-0000-0000-0000F41F0000}"/>
    <cellStyle name="Input 10 3 2 5" xfId="17593" xr:uid="{00000000-0005-0000-0000-0000F51F0000}"/>
    <cellStyle name="Input 10 3 2 6" xfId="33436" xr:uid="{00000000-0005-0000-0000-0000F61F0000}"/>
    <cellStyle name="Input 10 3 3" xfId="23344" xr:uid="{00000000-0005-0000-0000-0000F71F0000}"/>
    <cellStyle name="Input 10 3 3 2" xfId="38975" xr:uid="{00000000-0005-0000-0000-0000F81F0000}"/>
    <cellStyle name="Input 10 3 4" xfId="14771" xr:uid="{00000000-0005-0000-0000-0000F91F0000}"/>
    <cellStyle name="Input 10 3 5" xfId="31322" xr:uid="{00000000-0005-0000-0000-0000FA1F0000}"/>
    <cellStyle name="Input 10 3 6" xfId="50026" xr:uid="{00000000-0005-0000-0000-0000FB1F0000}"/>
    <cellStyle name="Input 10 3 7" xfId="51824" xr:uid="{00000000-0005-0000-0000-0000FC1F0000}"/>
    <cellStyle name="Input 10 3 8" xfId="52917" xr:uid="{00000000-0005-0000-0000-0000FD1F0000}"/>
    <cellStyle name="Input 10 4" xfId="8453" xr:uid="{00000000-0005-0000-0000-0000FE1F0000}"/>
    <cellStyle name="Input 10 4 2" xfId="9842" xr:uid="{00000000-0005-0000-0000-0000FF1F0000}"/>
    <cellStyle name="Input 10 4 2 2" xfId="11362" xr:uid="{00000000-0005-0000-0000-000000200000}"/>
    <cellStyle name="Input 10 4 2 2 2" xfId="28928" xr:uid="{00000000-0005-0000-0000-000001200000}"/>
    <cellStyle name="Input 10 4 2 2 2 2" xfId="44558" xr:uid="{00000000-0005-0000-0000-000002200000}"/>
    <cellStyle name="Input 10 4 2 2 3" xfId="20864" xr:uid="{00000000-0005-0000-0000-000003200000}"/>
    <cellStyle name="Input 10 4 2 2 4" xfId="36707" xr:uid="{00000000-0005-0000-0000-000004200000}"/>
    <cellStyle name="Input 10 4 2 3" xfId="27408" xr:uid="{00000000-0005-0000-0000-000005200000}"/>
    <cellStyle name="Input 10 4 2 3 2" xfId="43038" xr:uid="{00000000-0005-0000-0000-000006200000}"/>
    <cellStyle name="Input 10 4 2 4" xfId="19344" xr:uid="{00000000-0005-0000-0000-000007200000}"/>
    <cellStyle name="Input 10 4 2 5" xfId="35187" xr:uid="{00000000-0005-0000-0000-000008200000}"/>
    <cellStyle name="Input 10 4 3" xfId="4877" xr:uid="{00000000-0005-0000-0000-000009200000}"/>
    <cellStyle name="Input 10 4 3 2" xfId="23049" xr:uid="{00000000-0005-0000-0000-00000A200000}"/>
    <cellStyle name="Input 10 4 3 2 2" xfId="38680" xr:uid="{00000000-0005-0000-0000-00000B200000}"/>
    <cellStyle name="Input 10 4 3 3" xfId="14383" xr:uid="{00000000-0005-0000-0000-00000C200000}"/>
    <cellStyle name="Input 10 4 3 4" xfId="31070" xr:uid="{00000000-0005-0000-0000-00000D200000}"/>
    <cellStyle name="Input 10 4 4" xfId="26019" xr:uid="{00000000-0005-0000-0000-00000E200000}"/>
    <cellStyle name="Input 10 4 4 2" xfId="41649" xr:uid="{00000000-0005-0000-0000-00000F200000}"/>
    <cellStyle name="Input 10 4 5" xfId="17955" xr:uid="{00000000-0005-0000-0000-000010200000}"/>
    <cellStyle name="Input 10 4 6" xfId="33798" xr:uid="{00000000-0005-0000-0000-000011200000}"/>
    <cellStyle name="Input 10 5" xfId="21470" xr:uid="{00000000-0005-0000-0000-000012200000}"/>
    <cellStyle name="Input 10 5 2" xfId="37101" xr:uid="{00000000-0005-0000-0000-000013200000}"/>
    <cellStyle name="Input 10 6" xfId="24722" xr:uid="{00000000-0005-0000-0000-000014200000}"/>
    <cellStyle name="Input 10 6 2" xfId="40353" xr:uid="{00000000-0005-0000-0000-000015200000}"/>
    <cellStyle name="Input 10 7" xfId="12392" xr:uid="{00000000-0005-0000-0000-000016200000}"/>
    <cellStyle name="Input 10 8" xfId="29653" xr:uid="{00000000-0005-0000-0000-000017200000}"/>
    <cellStyle name="Input 10 9" xfId="44978" xr:uid="{00000000-0005-0000-0000-000018200000}"/>
    <cellStyle name="Input 11" xfId="3112" xr:uid="{00000000-0005-0000-0000-000019200000}"/>
    <cellStyle name="Input 11 10" xfId="48225" xr:uid="{00000000-0005-0000-0000-00001A200000}"/>
    <cellStyle name="Input 11 11" xfId="49012" xr:uid="{00000000-0005-0000-0000-00001B200000}"/>
    <cellStyle name="Input 11 12" xfId="50928" xr:uid="{00000000-0005-0000-0000-00001C200000}"/>
    <cellStyle name="Input 11 13" xfId="45270" xr:uid="{00000000-0005-0000-0000-00001D200000}"/>
    <cellStyle name="Input 11 14" xfId="52997" xr:uid="{00000000-0005-0000-0000-00001E200000}"/>
    <cellStyle name="Input 11 15" xfId="45814" xr:uid="{00000000-0005-0000-0000-00001F200000}"/>
    <cellStyle name="Input 11 2" xfId="3766" xr:uid="{00000000-0005-0000-0000-000020200000}"/>
    <cellStyle name="Input 11 2 10" xfId="47301" xr:uid="{00000000-0005-0000-0000-000021200000}"/>
    <cellStyle name="Input 11 2 11" xfId="51289" xr:uid="{00000000-0005-0000-0000-000022200000}"/>
    <cellStyle name="Input 11 2 12" xfId="46358" xr:uid="{00000000-0005-0000-0000-000023200000}"/>
    <cellStyle name="Input 11 2 13" xfId="52504" xr:uid="{00000000-0005-0000-0000-000024200000}"/>
    <cellStyle name="Input 11 2 14" xfId="53822" xr:uid="{00000000-0005-0000-0000-000025200000}"/>
    <cellStyle name="Input 11 2 2" xfId="6141" xr:uid="{00000000-0005-0000-0000-000026200000}"/>
    <cellStyle name="Input 11 2 2 2" xfId="6535" xr:uid="{00000000-0005-0000-0000-000027200000}"/>
    <cellStyle name="Input 11 2 2 2 2" xfId="4486" xr:uid="{00000000-0005-0000-0000-000028200000}"/>
    <cellStyle name="Input 11 2 2 2 2 2" xfId="4317" xr:uid="{00000000-0005-0000-0000-000029200000}"/>
    <cellStyle name="Input 11 2 2 2 2 2 2" xfId="22528" xr:uid="{00000000-0005-0000-0000-00002A200000}"/>
    <cellStyle name="Input 11 2 2 2 2 2 2 2" xfId="38159" xr:uid="{00000000-0005-0000-0000-00002B200000}"/>
    <cellStyle name="Input 11 2 2 2 2 2 3" xfId="13823" xr:uid="{00000000-0005-0000-0000-00002C200000}"/>
    <cellStyle name="Input 11 2 2 2 2 2 4" xfId="30568" xr:uid="{00000000-0005-0000-0000-00002D200000}"/>
    <cellStyle name="Input 11 2 2 2 2 3" xfId="22658" xr:uid="{00000000-0005-0000-0000-00002E200000}"/>
    <cellStyle name="Input 11 2 2 2 2 3 2" xfId="38289" xr:uid="{00000000-0005-0000-0000-00002F200000}"/>
    <cellStyle name="Input 11 2 2 2 2 4" xfId="13992" xr:uid="{00000000-0005-0000-0000-000030200000}"/>
    <cellStyle name="Input 11 2 2 2 2 5" xfId="30679" xr:uid="{00000000-0005-0000-0000-000031200000}"/>
    <cellStyle name="Input 11 2 2 2 3" xfId="7416" xr:uid="{00000000-0005-0000-0000-000032200000}"/>
    <cellStyle name="Input 11 2 2 2 3 2" xfId="24983" xr:uid="{00000000-0005-0000-0000-000033200000}"/>
    <cellStyle name="Input 11 2 2 2 3 2 2" xfId="40613" xr:uid="{00000000-0005-0000-0000-000034200000}"/>
    <cellStyle name="Input 11 2 2 2 3 3" xfId="16919" xr:uid="{00000000-0005-0000-0000-000035200000}"/>
    <cellStyle name="Input 11 2 2 2 3 4" xfId="32762" xr:uid="{00000000-0005-0000-0000-000036200000}"/>
    <cellStyle name="Input 11 2 2 2 4" xfId="24236" xr:uid="{00000000-0005-0000-0000-000037200000}"/>
    <cellStyle name="Input 11 2 2 2 4 2" xfId="39867" xr:uid="{00000000-0005-0000-0000-000038200000}"/>
    <cellStyle name="Input 11 2 2 2 5" xfId="16039" xr:uid="{00000000-0005-0000-0000-000039200000}"/>
    <cellStyle name="Input 11 2 2 2 6" xfId="32075" xr:uid="{00000000-0005-0000-0000-00003A200000}"/>
    <cellStyle name="Input 11 2 2 3" xfId="23956" xr:uid="{00000000-0005-0000-0000-00003B200000}"/>
    <cellStyle name="Input 11 2 2 3 2" xfId="39587" xr:uid="{00000000-0005-0000-0000-00003C200000}"/>
    <cellStyle name="Input 11 2 2 4" xfId="15646" xr:uid="{00000000-0005-0000-0000-00003D200000}"/>
    <cellStyle name="Input 11 2 2 5" xfId="31835" xr:uid="{00000000-0005-0000-0000-00003E200000}"/>
    <cellStyle name="Input 11 2 2 6" xfId="50554" xr:uid="{00000000-0005-0000-0000-00003F200000}"/>
    <cellStyle name="Input 11 2 2 7" xfId="52340" xr:uid="{00000000-0005-0000-0000-000040200000}"/>
    <cellStyle name="Input 11 2 2 8" xfId="53435" xr:uid="{00000000-0005-0000-0000-000041200000}"/>
    <cellStyle name="Input 11 2 3" xfId="8998" xr:uid="{00000000-0005-0000-0000-000042200000}"/>
    <cellStyle name="Input 11 2 3 2" xfId="10387" xr:uid="{00000000-0005-0000-0000-000043200000}"/>
    <cellStyle name="Input 11 2 3 2 2" xfId="11243" xr:uid="{00000000-0005-0000-0000-000044200000}"/>
    <cellStyle name="Input 11 2 3 2 2 2" xfId="28809" xr:uid="{00000000-0005-0000-0000-000045200000}"/>
    <cellStyle name="Input 11 2 3 2 2 2 2" xfId="44439" xr:uid="{00000000-0005-0000-0000-000046200000}"/>
    <cellStyle name="Input 11 2 3 2 2 3" xfId="20745" xr:uid="{00000000-0005-0000-0000-000047200000}"/>
    <cellStyle name="Input 11 2 3 2 2 4" xfId="36588" xr:uid="{00000000-0005-0000-0000-000048200000}"/>
    <cellStyle name="Input 11 2 3 2 3" xfId="27953" xr:uid="{00000000-0005-0000-0000-000049200000}"/>
    <cellStyle name="Input 11 2 3 2 3 2" xfId="43583" xr:uid="{00000000-0005-0000-0000-00004A200000}"/>
    <cellStyle name="Input 11 2 3 2 4" xfId="19889" xr:uid="{00000000-0005-0000-0000-00004B200000}"/>
    <cellStyle name="Input 11 2 3 2 5" xfId="35732" xr:uid="{00000000-0005-0000-0000-00004C200000}"/>
    <cellStyle name="Input 11 2 3 3" xfId="9251" xr:uid="{00000000-0005-0000-0000-00004D200000}"/>
    <cellStyle name="Input 11 2 3 3 2" xfId="26817" xr:uid="{00000000-0005-0000-0000-00004E200000}"/>
    <cellStyle name="Input 11 2 3 3 2 2" xfId="42447" xr:uid="{00000000-0005-0000-0000-00004F200000}"/>
    <cellStyle name="Input 11 2 3 3 3" xfId="18753" xr:uid="{00000000-0005-0000-0000-000050200000}"/>
    <cellStyle name="Input 11 2 3 3 4" xfId="34596" xr:uid="{00000000-0005-0000-0000-000051200000}"/>
    <cellStyle name="Input 11 2 3 4" xfId="26564" xr:uid="{00000000-0005-0000-0000-000052200000}"/>
    <cellStyle name="Input 11 2 3 4 2" xfId="42194" xr:uid="{00000000-0005-0000-0000-000053200000}"/>
    <cellStyle name="Input 11 2 3 5" xfId="18500" xr:uid="{00000000-0005-0000-0000-000054200000}"/>
    <cellStyle name="Input 11 2 3 6" xfId="34343" xr:uid="{00000000-0005-0000-0000-000055200000}"/>
    <cellStyle name="Input 11 2 4" xfId="22088" xr:uid="{00000000-0005-0000-0000-000056200000}"/>
    <cellStyle name="Input 11 2 4 2" xfId="37719" xr:uid="{00000000-0005-0000-0000-000057200000}"/>
    <cellStyle name="Input 11 2 5" xfId="12178" xr:uid="{00000000-0005-0000-0000-000058200000}"/>
    <cellStyle name="Input 11 2 5 2" xfId="29441" xr:uid="{00000000-0005-0000-0000-000059200000}"/>
    <cellStyle name="Input 11 2 6" xfId="13271" xr:uid="{00000000-0005-0000-0000-00005A200000}"/>
    <cellStyle name="Input 11 2 7" xfId="30170" xr:uid="{00000000-0005-0000-0000-00005B200000}"/>
    <cellStyle name="Input 11 2 8" xfId="46478" xr:uid="{00000000-0005-0000-0000-00005C200000}"/>
    <cellStyle name="Input 11 2 9" xfId="48585" xr:uid="{00000000-0005-0000-0000-00005D200000}"/>
    <cellStyle name="Input 11 3" xfId="5491" xr:uid="{00000000-0005-0000-0000-00005E200000}"/>
    <cellStyle name="Input 11 3 2" xfId="8166" xr:uid="{00000000-0005-0000-0000-00005F200000}"/>
    <cellStyle name="Input 11 3 2 2" xfId="9555" xr:uid="{00000000-0005-0000-0000-000060200000}"/>
    <cellStyle name="Input 11 3 2 2 2" xfId="9212" xr:uid="{00000000-0005-0000-0000-000061200000}"/>
    <cellStyle name="Input 11 3 2 2 2 2" xfId="26778" xr:uid="{00000000-0005-0000-0000-000062200000}"/>
    <cellStyle name="Input 11 3 2 2 2 2 2" xfId="42408" xr:uid="{00000000-0005-0000-0000-000063200000}"/>
    <cellStyle name="Input 11 3 2 2 2 3" xfId="18714" xr:uid="{00000000-0005-0000-0000-000064200000}"/>
    <cellStyle name="Input 11 3 2 2 2 4" xfId="34557" xr:uid="{00000000-0005-0000-0000-000065200000}"/>
    <cellStyle name="Input 11 3 2 2 3" xfId="27121" xr:uid="{00000000-0005-0000-0000-000066200000}"/>
    <cellStyle name="Input 11 3 2 2 3 2" xfId="42751" xr:uid="{00000000-0005-0000-0000-000067200000}"/>
    <cellStyle name="Input 11 3 2 2 4" xfId="19057" xr:uid="{00000000-0005-0000-0000-000068200000}"/>
    <cellStyle name="Input 11 3 2 2 5" xfId="34900" xr:uid="{00000000-0005-0000-0000-000069200000}"/>
    <cellStyle name="Input 11 3 2 3" xfId="10643" xr:uid="{00000000-0005-0000-0000-00006A200000}"/>
    <cellStyle name="Input 11 3 2 3 2" xfId="28209" xr:uid="{00000000-0005-0000-0000-00006B200000}"/>
    <cellStyle name="Input 11 3 2 3 2 2" xfId="43839" xr:uid="{00000000-0005-0000-0000-00006C200000}"/>
    <cellStyle name="Input 11 3 2 3 3" xfId="20145" xr:uid="{00000000-0005-0000-0000-00006D200000}"/>
    <cellStyle name="Input 11 3 2 3 4" xfId="35988" xr:uid="{00000000-0005-0000-0000-00006E200000}"/>
    <cellStyle name="Input 11 3 2 4" xfId="25732" xr:uid="{00000000-0005-0000-0000-00006F200000}"/>
    <cellStyle name="Input 11 3 2 4 2" xfId="41362" xr:uid="{00000000-0005-0000-0000-000070200000}"/>
    <cellStyle name="Input 11 3 2 5" xfId="17668" xr:uid="{00000000-0005-0000-0000-000071200000}"/>
    <cellStyle name="Input 11 3 2 6" xfId="33511" xr:uid="{00000000-0005-0000-0000-000072200000}"/>
    <cellStyle name="Input 11 3 3" xfId="23513" xr:uid="{00000000-0005-0000-0000-000073200000}"/>
    <cellStyle name="Input 11 3 3 2" xfId="39144" xr:uid="{00000000-0005-0000-0000-000074200000}"/>
    <cellStyle name="Input 11 3 4" xfId="14996" xr:uid="{00000000-0005-0000-0000-000075200000}"/>
    <cellStyle name="Input 11 3 5" xfId="31472" xr:uid="{00000000-0005-0000-0000-000076200000}"/>
    <cellStyle name="Input 11 3 6" xfId="50194" xr:uid="{00000000-0005-0000-0000-000077200000}"/>
    <cellStyle name="Input 11 3 7" xfId="51980" xr:uid="{00000000-0005-0000-0000-000078200000}"/>
    <cellStyle name="Input 11 3 8" xfId="53075" xr:uid="{00000000-0005-0000-0000-000079200000}"/>
    <cellStyle name="Input 11 4" xfId="6663" xr:uid="{00000000-0005-0000-0000-00007A200000}"/>
    <cellStyle name="Input 11 4 2" xfId="4509" xr:uid="{00000000-0005-0000-0000-00007B200000}"/>
    <cellStyle name="Input 11 4 2 2" xfId="9218" xr:uid="{00000000-0005-0000-0000-00007C200000}"/>
    <cellStyle name="Input 11 4 2 2 2" xfId="26784" xr:uid="{00000000-0005-0000-0000-00007D200000}"/>
    <cellStyle name="Input 11 4 2 2 2 2" xfId="42414" xr:uid="{00000000-0005-0000-0000-00007E200000}"/>
    <cellStyle name="Input 11 4 2 2 3" xfId="18720" xr:uid="{00000000-0005-0000-0000-00007F200000}"/>
    <cellStyle name="Input 11 4 2 2 4" xfId="34563" xr:uid="{00000000-0005-0000-0000-000080200000}"/>
    <cellStyle name="Input 11 4 2 3" xfId="22681" xr:uid="{00000000-0005-0000-0000-000081200000}"/>
    <cellStyle name="Input 11 4 2 3 2" xfId="38312" xr:uid="{00000000-0005-0000-0000-000082200000}"/>
    <cellStyle name="Input 11 4 2 4" xfId="14015" xr:uid="{00000000-0005-0000-0000-000083200000}"/>
    <cellStyle name="Input 11 4 2 5" xfId="30702" xr:uid="{00000000-0005-0000-0000-000084200000}"/>
    <cellStyle name="Input 11 4 3" xfId="4151" xr:uid="{00000000-0005-0000-0000-000085200000}"/>
    <cellStyle name="Input 11 4 3 2" xfId="22362" xr:uid="{00000000-0005-0000-0000-000086200000}"/>
    <cellStyle name="Input 11 4 3 2 2" xfId="37993" xr:uid="{00000000-0005-0000-0000-000087200000}"/>
    <cellStyle name="Input 11 4 3 3" xfId="13657" xr:uid="{00000000-0005-0000-0000-000088200000}"/>
    <cellStyle name="Input 11 4 3 4" xfId="30402" xr:uid="{00000000-0005-0000-0000-000089200000}"/>
    <cellStyle name="Input 11 4 4" xfId="24326" xr:uid="{00000000-0005-0000-0000-00008A200000}"/>
    <cellStyle name="Input 11 4 4 2" xfId="39957" xr:uid="{00000000-0005-0000-0000-00008B200000}"/>
    <cellStyle name="Input 11 4 5" xfId="16167" xr:uid="{00000000-0005-0000-0000-00008C200000}"/>
    <cellStyle name="Input 11 4 6" xfId="32145" xr:uid="{00000000-0005-0000-0000-00008D200000}"/>
    <cellStyle name="Input 11 5" xfId="21641" xr:uid="{00000000-0005-0000-0000-00008E200000}"/>
    <cellStyle name="Input 11 5 2" xfId="37272" xr:uid="{00000000-0005-0000-0000-00008F200000}"/>
    <cellStyle name="Input 11 6" xfId="22566" xr:uid="{00000000-0005-0000-0000-000090200000}"/>
    <cellStyle name="Input 11 6 2" xfId="38197" xr:uid="{00000000-0005-0000-0000-000091200000}"/>
    <cellStyle name="Input 11 7" xfId="12618" xr:uid="{00000000-0005-0000-0000-000092200000}"/>
    <cellStyle name="Input 11 8" xfId="29804" xr:uid="{00000000-0005-0000-0000-000093200000}"/>
    <cellStyle name="Input 11 9" xfId="47465" xr:uid="{00000000-0005-0000-0000-000094200000}"/>
    <cellStyle name="Input 12" xfId="3390" xr:uid="{00000000-0005-0000-0000-000095200000}"/>
    <cellStyle name="Input 12 10" xfId="48350" xr:uid="{00000000-0005-0000-0000-000096200000}"/>
    <cellStyle name="Input 12 11" xfId="46246" xr:uid="{00000000-0005-0000-0000-000097200000}"/>
    <cellStyle name="Input 12 12" xfId="51053" xr:uid="{00000000-0005-0000-0000-000098200000}"/>
    <cellStyle name="Input 12 13" xfId="47486" xr:uid="{00000000-0005-0000-0000-000099200000}"/>
    <cellStyle name="Input 12 14" xfId="47751" xr:uid="{00000000-0005-0000-0000-00009A200000}"/>
    <cellStyle name="Input 12 15" xfId="53720" xr:uid="{00000000-0005-0000-0000-00009B200000}"/>
    <cellStyle name="Input 12 2" xfId="4043" xr:uid="{00000000-0005-0000-0000-00009C200000}"/>
    <cellStyle name="Input 12 2 10" xfId="49137" xr:uid="{00000000-0005-0000-0000-00009D200000}"/>
    <cellStyle name="Input 12 2 11" xfId="51414" xr:uid="{00000000-0005-0000-0000-00009E200000}"/>
    <cellStyle name="Input 12 2 12" xfId="47347" xr:uid="{00000000-0005-0000-0000-00009F200000}"/>
    <cellStyle name="Input 12 2 13" xfId="51711" xr:uid="{00000000-0005-0000-0000-0000A0200000}"/>
    <cellStyle name="Input 12 2 14" xfId="46197" xr:uid="{00000000-0005-0000-0000-0000A1200000}"/>
    <cellStyle name="Input 12 2 2" xfId="6418" xr:uid="{00000000-0005-0000-0000-0000A2200000}"/>
    <cellStyle name="Input 12 2 2 2" xfId="6505" xr:uid="{00000000-0005-0000-0000-0000A3200000}"/>
    <cellStyle name="Input 12 2 2 2 2" xfId="6444" xr:uid="{00000000-0005-0000-0000-0000A4200000}"/>
    <cellStyle name="Input 12 2 2 2 2 2" xfId="7830" xr:uid="{00000000-0005-0000-0000-0000A5200000}"/>
    <cellStyle name="Input 12 2 2 2 2 2 2" xfId="25396" xr:uid="{00000000-0005-0000-0000-0000A6200000}"/>
    <cellStyle name="Input 12 2 2 2 2 2 2 2" xfId="41026" xr:uid="{00000000-0005-0000-0000-0000A7200000}"/>
    <cellStyle name="Input 12 2 2 2 2 2 3" xfId="17332" xr:uid="{00000000-0005-0000-0000-0000A8200000}"/>
    <cellStyle name="Input 12 2 2 2 2 2 4" xfId="33175" xr:uid="{00000000-0005-0000-0000-0000A9200000}"/>
    <cellStyle name="Input 12 2 2 2 2 3" xfId="24146" xr:uid="{00000000-0005-0000-0000-0000AA200000}"/>
    <cellStyle name="Input 12 2 2 2 2 3 2" xfId="39777" xr:uid="{00000000-0005-0000-0000-0000AB200000}"/>
    <cellStyle name="Input 12 2 2 2 2 4" xfId="15948" xr:uid="{00000000-0005-0000-0000-0000AC200000}"/>
    <cellStyle name="Input 12 2 2 2 2 5" xfId="31985" xr:uid="{00000000-0005-0000-0000-0000AD200000}"/>
    <cellStyle name="Input 12 2 2 2 3" xfId="7790" xr:uid="{00000000-0005-0000-0000-0000AE200000}"/>
    <cellStyle name="Input 12 2 2 2 3 2" xfId="25356" xr:uid="{00000000-0005-0000-0000-0000AF200000}"/>
    <cellStyle name="Input 12 2 2 2 3 2 2" xfId="40986" xr:uid="{00000000-0005-0000-0000-0000B0200000}"/>
    <cellStyle name="Input 12 2 2 2 3 3" xfId="17292" xr:uid="{00000000-0005-0000-0000-0000B1200000}"/>
    <cellStyle name="Input 12 2 2 2 3 4" xfId="33135" xr:uid="{00000000-0005-0000-0000-0000B2200000}"/>
    <cellStyle name="Input 12 2 2 2 4" xfId="24206" xr:uid="{00000000-0005-0000-0000-0000B3200000}"/>
    <cellStyle name="Input 12 2 2 2 4 2" xfId="39837" xr:uid="{00000000-0005-0000-0000-0000B4200000}"/>
    <cellStyle name="Input 12 2 2 2 5" xfId="16009" xr:uid="{00000000-0005-0000-0000-0000B5200000}"/>
    <cellStyle name="Input 12 2 2 2 6" xfId="32045" xr:uid="{00000000-0005-0000-0000-0000B6200000}"/>
    <cellStyle name="Input 12 2 2 3" xfId="24121" xr:uid="{00000000-0005-0000-0000-0000B7200000}"/>
    <cellStyle name="Input 12 2 2 3 2" xfId="39752" xr:uid="{00000000-0005-0000-0000-0000B8200000}"/>
    <cellStyle name="Input 12 2 2 4" xfId="15923" xr:uid="{00000000-0005-0000-0000-0000B9200000}"/>
    <cellStyle name="Input 12 2 2 5" xfId="31960" xr:uid="{00000000-0005-0000-0000-0000BA200000}"/>
    <cellStyle name="Input 12 2 2 6" xfId="50679" xr:uid="{00000000-0005-0000-0000-0000BB200000}"/>
    <cellStyle name="Input 12 2 2 7" xfId="52465" xr:uid="{00000000-0005-0000-0000-0000BC200000}"/>
    <cellStyle name="Input 12 2 2 8" xfId="53560" xr:uid="{00000000-0005-0000-0000-0000BD200000}"/>
    <cellStyle name="Input 12 2 3" xfId="8346" xr:uid="{00000000-0005-0000-0000-0000BE200000}"/>
    <cellStyle name="Input 12 2 3 2" xfId="9735" xr:uid="{00000000-0005-0000-0000-0000BF200000}"/>
    <cellStyle name="Input 12 2 3 2 2" xfId="7492" xr:uid="{00000000-0005-0000-0000-0000C0200000}"/>
    <cellStyle name="Input 12 2 3 2 2 2" xfId="25058" xr:uid="{00000000-0005-0000-0000-0000C1200000}"/>
    <cellStyle name="Input 12 2 3 2 2 2 2" xfId="40688" xr:uid="{00000000-0005-0000-0000-0000C2200000}"/>
    <cellStyle name="Input 12 2 3 2 2 3" xfId="16994" xr:uid="{00000000-0005-0000-0000-0000C3200000}"/>
    <cellStyle name="Input 12 2 3 2 2 4" xfId="32837" xr:uid="{00000000-0005-0000-0000-0000C4200000}"/>
    <cellStyle name="Input 12 2 3 2 3" xfId="27301" xr:uid="{00000000-0005-0000-0000-0000C5200000}"/>
    <cellStyle name="Input 12 2 3 2 3 2" xfId="42931" xr:uid="{00000000-0005-0000-0000-0000C6200000}"/>
    <cellStyle name="Input 12 2 3 2 4" xfId="19237" xr:uid="{00000000-0005-0000-0000-0000C7200000}"/>
    <cellStyle name="Input 12 2 3 2 5" xfId="35080" xr:uid="{00000000-0005-0000-0000-0000C8200000}"/>
    <cellStyle name="Input 12 2 3 3" xfId="4649" xr:uid="{00000000-0005-0000-0000-0000C9200000}"/>
    <cellStyle name="Input 12 2 3 3 2" xfId="22821" xr:uid="{00000000-0005-0000-0000-0000CA200000}"/>
    <cellStyle name="Input 12 2 3 3 2 2" xfId="38452" xr:uid="{00000000-0005-0000-0000-0000CB200000}"/>
    <cellStyle name="Input 12 2 3 3 3" xfId="14155" xr:uid="{00000000-0005-0000-0000-0000CC200000}"/>
    <cellStyle name="Input 12 2 3 3 4" xfId="30842" xr:uid="{00000000-0005-0000-0000-0000CD200000}"/>
    <cellStyle name="Input 12 2 3 4" xfId="25912" xr:uid="{00000000-0005-0000-0000-0000CE200000}"/>
    <cellStyle name="Input 12 2 3 4 2" xfId="41542" xr:uid="{00000000-0005-0000-0000-0000CF200000}"/>
    <cellStyle name="Input 12 2 3 5" xfId="17848" xr:uid="{00000000-0005-0000-0000-0000D0200000}"/>
    <cellStyle name="Input 12 2 3 6" xfId="33691" xr:uid="{00000000-0005-0000-0000-0000D1200000}"/>
    <cellStyle name="Input 12 2 4" xfId="22255" xr:uid="{00000000-0005-0000-0000-0000D2200000}"/>
    <cellStyle name="Input 12 2 4 2" xfId="37886" xr:uid="{00000000-0005-0000-0000-0000D3200000}"/>
    <cellStyle name="Input 12 2 5" xfId="12315" xr:uid="{00000000-0005-0000-0000-0000D4200000}"/>
    <cellStyle name="Input 12 2 5 2" xfId="29578" xr:uid="{00000000-0005-0000-0000-0000D5200000}"/>
    <cellStyle name="Input 12 2 6" xfId="13548" xr:uid="{00000000-0005-0000-0000-0000D6200000}"/>
    <cellStyle name="Input 12 2 7" xfId="30295" xr:uid="{00000000-0005-0000-0000-0000D7200000}"/>
    <cellStyle name="Input 12 2 8" xfId="45320" xr:uid="{00000000-0005-0000-0000-0000D8200000}"/>
    <cellStyle name="Input 12 2 9" xfId="48710" xr:uid="{00000000-0005-0000-0000-0000D9200000}"/>
    <cellStyle name="Input 12 3" xfId="5765" xr:uid="{00000000-0005-0000-0000-0000DA200000}"/>
    <cellStyle name="Input 12 3 2" xfId="8347" xr:uid="{00000000-0005-0000-0000-0000DB200000}"/>
    <cellStyle name="Input 12 3 2 2" xfId="9736" xr:uid="{00000000-0005-0000-0000-0000DC200000}"/>
    <cellStyle name="Input 12 3 2 2 2" xfId="7822" xr:uid="{00000000-0005-0000-0000-0000DD200000}"/>
    <cellStyle name="Input 12 3 2 2 2 2" xfId="25388" xr:uid="{00000000-0005-0000-0000-0000DE200000}"/>
    <cellStyle name="Input 12 3 2 2 2 2 2" xfId="41018" xr:uid="{00000000-0005-0000-0000-0000DF200000}"/>
    <cellStyle name="Input 12 3 2 2 2 3" xfId="17324" xr:uid="{00000000-0005-0000-0000-0000E0200000}"/>
    <cellStyle name="Input 12 3 2 2 2 4" xfId="33167" xr:uid="{00000000-0005-0000-0000-0000E1200000}"/>
    <cellStyle name="Input 12 3 2 2 3" xfId="27302" xr:uid="{00000000-0005-0000-0000-0000E2200000}"/>
    <cellStyle name="Input 12 3 2 2 3 2" xfId="42932" xr:uid="{00000000-0005-0000-0000-0000E3200000}"/>
    <cellStyle name="Input 12 3 2 2 4" xfId="19238" xr:uid="{00000000-0005-0000-0000-0000E4200000}"/>
    <cellStyle name="Input 12 3 2 2 5" xfId="35081" xr:uid="{00000000-0005-0000-0000-0000E5200000}"/>
    <cellStyle name="Input 12 3 2 3" xfId="7445" xr:uid="{00000000-0005-0000-0000-0000E6200000}"/>
    <cellStyle name="Input 12 3 2 3 2" xfId="25012" xr:uid="{00000000-0005-0000-0000-0000E7200000}"/>
    <cellStyle name="Input 12 3 2 3 2 2" xfId="40642" xr:uid="{00000000-0005-0000-0000-0000E8200000}"/>
    <cellStyle name="Input 12 3 2 3 3" xfId="16948" xr:uid="{00000000-0005-0000-0000-0000E9200000}"/>
    <cellStyle name="Input 12 3 2 3 4" xfId="32791" xr:uid="{00000000-0005-0000-0000-0000EA200000}"/>
    <cellStyle name="Input 12 3 2 4" xfId="25913" xr:uid="{00000000-0005-0000-0000-0000EB200000}"/>
    <cellStyle name="Input 12 3 2 4 2" xfId="41543" xr:uid="{00000000-0005-0000-0000-0000EC200000}"/>
    <cellStyle name="Input 12 3 2 5" xfId="17849" xr:uid="{00000000-0005-0000-0000-0000ED200000}"/>
    <cellStyle name="Input 12 3 2 6" xfId="33692" xr:uid="{00000000-0005-0000-0000-0000EE200000}"/>
    <cellStyle name="Input 12 3 3" xfId="23675" xr:uid="{00000000-0005-0000-0000-0000EF200000}"/>
    <cellStyle name="Input 12 3 3 2" xfId="39306" xr:uid="{00000000-0005-0000-0000-0000F0200000}"/>
    <cellStyle name="Input 12 3 4" xfId="15270" xr:uid="{00000000-0005-0000-0000-0000F1200000}"/>
    <cellStyle name="Input 12 3 5" xfId="31594" xr:uid="{00000000-0005-0000-0000-0000F2200000}"/>
    <cellStyle name="Input 12 3 6" xfId="50319" xr:uid="{00000000-0005-0000-0000-0000F3200000}"/>
    <cellStyle name="Input 12 3 7" xfId="52105" xr:uid="{00000000-0005-0000-0000-0000F4200000}"/>
    <cellStyle name="Input 12 3 8" xfId="53200" xr:uid="{00000000-0005-0000-0000-0000F5200000}"/>
    <cellStyle name="Input 12 4" xfId="8587" xr:uid="{00000000-0005-0000-0000-0000F6200000}"/>
    <cellStyle name="Input 12 4 2" xfId="9976" xr:uid="{00000000-0005-0000-0000-0000F7200000}"/>
    <cellStyle name="Input 12 4 2 2" xfId="11230" xr:uid="{00000000-0005-0000-0000-0000F8200000}"/>
    <cellStyle name="Input 12 4 2 2 2" xfId="28796" xr:uid="{00000000-0005-0000-0000-0000F9200000}"/>
    <cellStyle name="Input 12 4 2 2 2 2" xfId="44426" xr:uid="{00000000-0005-0000-0000-0000FA200000}"/>
    <cellStyle name="Input 12 4 2 2 3" xfId="20732" xr:uid="{00000000-0005-0000-0000-0000FB200000}"/>
    <cellStyle name="Input 12 4 2 2 4" xfId="36575" xr:uid="{00000000-0005-0000-0000-0000FC200000}"/>
    <cellStyle name="Input 12 4 2 3" xfId="27542" xr:uid="{00000000-0005-0000-0000-0000FD200000}"/>
    <cellStyle name="Input 12 4 2 3 2" xfId="43172" xr:uid="{00000000-0005-0000-0000-0000FE200000}"/>
    <cellStyle name="Input 12 4 2 4" xfId="19478" xr:uid="{00000000-0005-0000-0000-0000FF200000}"/>
    <cellStyle name="Input 12 4 2 5" xfId="35321" xr:uid="{00000000-0005-0000-0000-000000210000}"/>
    <cellStyle name="Input 12 4 3" xfId="9297" xr:uid="{00000000-0005-0000-0000-000001210000}"/>
    <cellStyle name="Input 12 4 3 2" xfId="26863" xr:uid="{00000000-0005-0000-0000-000002210000}"/>
    <cellStyle name="Input 12 4 3 2 2" xfId="42493" xr:uid="{00000000-0005-0000-0000-000003210000}"/>
    <cellStyle name="Input 12 4 3 3" xfId="18799" xr:uid="{00000000-0005-0000-0000-000004210000}"/>
    <cellStyle name="Input 12 4 3 4" xfId="34642" xr:uid="{00000000-0005-0000-0000-000005210000}"/>
    <cellStyle name="Input 12 4 4" xfId="26153" xr:uid="{00000000-0005-0000-0000-000006210000}"/>
    <cellStyle name="Input 12 4 4 2" xfId="41783" xr:uid="{00000000-0005-0000-0000-000007210000}"/>
    <cellStyle name="Input 12 4 5" xfId="18089" xr:uid="{00000000-0005-0000-0000-000008210000}"/>
    <cellStyle name="Input 12 4 6" xfId="33932" xr:uid="{00000000-0005-0000-0000-000009210000}"/>
    <cellStyle name="Input 12 5" xfId="21809" xr:uid="{00000000-0005-0000-0000-00000A210000}"/>
    <cellStyle name="Input 12 5 2" xfId="37440" xr:uid="{00000000-0005-0000-0000-00000B210000}"/>
    <cellStyle name="Input 12 6" xfId="21983" xr:uid="{00000000-0005-0000-0000-00000C210000}"/>
    <cellStyle name="Input 12 6 2" xfId="37614" xr:uid="{00000000-0005-0000-0000-00000D210000}"/>
    <cellStyle name="Input 12 7" xfId="12895" xr:uid="{00000000-0005-0000-0000-00000E210000}"/>
    <cellStyle name="Input 12 8" xfId="29929" xr:uid="{00000000-0005-0000-0000-00000F210000}"/>
    <cellStyle name="Input 12 9" xfId="47810" xr:uid="{00000000-0005-0000-0000-000010210000}"/>
    <cellStyle name="Input 13" xfId="2932" xr:uid="{00000000-0005-0000-0000-000011210000}"/>
    <cellStyle name="Input 13 10" xfId="48118" xr:uid="{00000000-0005-0000-0000-000012210000}"/>
    <cellStyle name="Input 13 11" xfId="45459" xr:uid="{00000000-0005-0000-0000-000013210000}"/>
    <cellStyle name="Input 13 12" xfId="50821" xr:uid="{00000000-0005-0000-0000-000014210000}"/>
    <cellStyle name="Input 13 13" xfId="46100" xr:uid="{00000000-0005-0000-0000-000015210000}"/>
    <cellStyle name="Input 13 14" xfId="52623" xr:uid="{00000000-0005-0000-0000-000016210000}"/>
    <cellStyle name="Input 13 15" xfId="53775" xr:uid="{00000000-0005-0000-0000-000017210000}"/>
    <cellStyle name="Input 13 2" xfId="3586" xr:uid="{00000000-0005-0000-0000-000018210000}"/>
    <cellStyle name="Input 13 2 10" xfId="45300" xr:uid="{00000000-0005-0000-0000-000019210000}"/>
    <cellStyle name="Input 13 2 11" xfId="51184" xr:uid="{00000000-0005-0000-0000-00001A210000}"/>
    <cellStyle name="Input 13 2 12" xfId="45262" xr:uid="{00000000-0005-0000-0000-00001B210000}"/>
    <cellStyle name="Input 13 2 13" xfId="46430" xr:uid="{00000000-0005-0000-0000-00001C210000}"/>
    <cellStyle name="Input 13 2 14" xfId="45793" xr:uid="{00000000-0005-0000-0000-00001D210000}"/>
    <cellStyle name="Input 13 2 2" xfId="5961" xr:uid="{00000000-0005-0000-0000-00001E210000}"/>
    <cellStyle name="Input 13 2 2 2" xfId="8651" xr:uid="{00000000-0005-0000-0000-00001F210000}"/>
    <cellStyle name="Input 13 2 2 2 2" xfId="10040" xr:uid="{00000000-0005-0000-0000-000020210000}"/>
    <cellStyle name="Input 13 2 2 2 2 2" xfId="11109" xr:uid="{00000000-0005-0000-0000-000021210000}"/>
    <cellStyle name="Input 13 2 2 2 2 2 2" xfId="28675" xr:uid="{00000000-0005-0000-0000-000022210000}"/>
    <cellStyle name="Input 13 2 2 2 2 2 2 2" xfId="44305" xr:uid="{00000000-0005-0000-0000-000023210000}"/>
    <cellStyle name="Input 13 2 2 2 2 2 3" xfId="20611" xr:uid="{00000000-0005-0000-0000-000024210000}"/>
    <cellStyle name="Input 13 2 2 2 2 2 4" xfId="36454" xr:uid="{00000000-0005-0000-0000-000025210000}"/>
    <cellStyle name="Input 13 2 2 2 2 3" xfId="27606" xr:uid="{00000000-0005-0000-0000-000026210000}"/>
    <cellStyle name="Input 13 2 2 2 2 3 2" xfId="43236" xr:uid="{00000000-0005-0000-0000-000027210000}"/>
    <cellStyle name="Input 13 2 2 2 2 4" xfId="19542" xr:uid="{00000000-0005-0000-0000-000028210000}"/>
    <cellStyle name="Input 13 2 2 2 2 5" xfId="35385" xr:uid="{00000000-0005-0000-0000-000029210000}"/>
    <cellStyle name="Input 13 2 2 2 3" xfId="4702" xr:uid="{00000000-0005-0000-0000-00002A210000}"/>
    <cellStyle name="Input 13 2 2 2 3 2" xfId="22874" xr:uid="{00000000-0005-0000-0000-00002B210000}"/>
    <cellStyle name="Input 13 2 2 2 3 2 2" xfId="38505" xr:uid="{00000000-0005-0000-0000-00002C210000}"/>
    <cellStyle name="Input 13 2 2 2 3 3" xfId="14208" xr:uid="{00000000-0005-0000-0000-00002D210000}"/>
    <cellStyle name="Input 13 2 2 2 3 4" xfId="30895" xr:uid="{00000000-0005-0000-0000-00002E210000}"/>
    <cellStyle name="Input 13 2 2 2 4" xfId="26217" xr:uid="{00000000-0005-0000-0000-00002F210000}"/>
    <cellStyle name="Input 13 2 2 2 4 2" xfId="41847" xr:uid="{00000000-0005-0000-0000-000030210000}"/>
    <cellStyle name="Input 13 2 2 2 5" xfId="18153" xr:uid="{00000000-0005-0000-0000-000031210000}"/>
    <cellStyle name="Input 13 2 2 2 6" xfId="33996" xr:uid="{00000000-0005-0000-0000-000032210000}"/>
    <cellStyle name="Input 13 2 2 3" xfId="23832" xr:uid="{00000000-0005-0000-0000-000033210000}"/>
    <cellStyle name="Input 13 2 2 3 2" xfId="39463" xr:uid="{00000000-0005-0000-0000-000034210000}"/>
    <cellStyle name="Input 13 2 2 4" xfId="15466" xr:uid="{00000000-0005-0000-0000-000035210000}"/>
    <cellStyle name="Input 13 2 2 5" xfId="31730" xr:uid="{00000000-0005-0000-0000-000036210000}"/>
    <cellStyle name="Input 13 2 2 6" xfId="50449" xr:uid="{00000000-0005-0000-0000-000037210000}"/>
    <cellStyle name="Input 13 2 2 7" xfId="52235" xr:uid="{00000000-0005-0000-0000-000038210000}"/>
    <cellStyle name="Input 13 2 2 8" xfId="53330" xr:uid="{00000000-0005-0000-0000-000039210000}"/>
    <cellStyle name="Input 13 2 3" xfId="8244" xr:uid="{00000000-0005-0000-0000-00003A210000}"/>
    <cellStyle name="Input 13 2 3 2" xfId="9633" xr:uid="{00000000-0005-0000-0000-00003B210000}"/>
    <cellStyle name="Input 13 2 3 2 2" xfId="7257" xr:uid="{00000000-0005-0000-0000-00003C210000}"/>
    <cellStyle name="Input 13 2 3 2 2 2" xfId="24824" xr:uid="{00000000-0005-0000-0000-00003D210000}"/>
    <cellStyle name="Input 13 2 3 2 2 2 2" xfId="40454" xr:uid="{00000000-0005-0000-0000-00003E210000}"/>
    <cellStyle name="Input 13 2 3 2 2 3" xfId="16760" xr:uid="{00000000-0005-0000-0000-00003F210000}"/>
    <cellStyle name="Input 13 2 3 2 2 4" xfId="32603" xr:uid="{00000000-0005-0000-0000-000040210000}"/>
    <cellStyle name="Input 13 2 3 2 3" xfId="27199" xr:uid="{00000000-0005-0000-0000-000041210000}"/>
    <cellStyle name="Input 13 2 3 2 3 2" xfId="42829" xr:uid="{00000000-0005-0000-0000-000042210000}"/>
    <cellStyle name="Input 13 2 3 2 4" xfId="19135" xr:uid="{00000000-0005-0000-0000-000043210000}"/>
    <cellStyle name="Input 13 2 3 2 5" xfId="34978" xr:uid="{00000000-0005-0000-0000-000044210000}"/>
    <cellStyle name="Input 13 2 3 3" xfId="4741" xr:uid="{00000000-0005-0000-0000-000045210000}"/>
    <cellStyle name="Input 13 2 3 3 2" xfId="22913" xr:uid="{00000000-0005-0000-0000-000046210000}"/>
    <cellStyle name="Input 13 2 3 3 2 2" xfId="38544" xr:uid="{00000000-0005-0000-0000-000047210000}"/>
    <cellStyle name="Input 13 2 3 3 3" xfId="14247" xr:uid="{00000000-0005-0000-0000-000048210000}"/>
    <cellStyle name="Input 13 2 3 3 4" xfId="30934" xr:uid="{00000000-0005-0000-0000-000049210000}"/>
    <cellStyle name="Input 13 2 3 4" xfId="25810" xr:uid="{00000000-0005-0000-0000-00004A210000}"/>
    <cellStyle name="Input 13 2 3 4 2" xfId="41440" xr:uid="{00000000-0005-0000-0000-00004B210000}"/>
    <cellStyle name="Input 13 2 3 5" xfId="17746" xr:uid="{00000000-0005-0000-0000-00004C210000}"/>
    <cellStyle name="Input 13 2 3 6" xfId="33589" xr:uid="{00000000-0005-0000-0000-00004D210000}"/>
    <cellStyle name="Input 13 2 4" xfId="21964" xr:uid="{00000000-0005-0000-0000-00004E210000}"/>
    <cellStyle name="Input 13 2 4 2" xfId="37595" xr:uid="{00000000-0005-0000-0000-00004F210000}"/>
    <cellStyle name="Input 13 2 5" xfId="24669" xr:uid="{00000000-0005-0000-0000-000050210000}"/>
    <cellStyle name="Input 13 2 5 2" xfId="40300" xr:uid="{00000000-0005-0000-0000-000051210000}"/>
    <cellStyle name="Input 13 2 6" xfId="13091" xr:uid="{00000000-0005-0000-0000-000052210000}"/>
    <cellStyle name="Input 13 2 7" xfId="30065" xr:uid="{00000000-0005-0000-0000-000053210000}"/>
    <cellStyle name="Input 13 2 8" xfId="45421" xr:uid="{00000000-0005-0000-0000-000054210000}"/>
    <cellStyle name="Input 13 2 9" xfId="48480" xr:uid="{00000000-0005-0000-0000-000055210000}"/>
    <cellStyle name="Input 13 3" xfId="5311" xr:uid="{00000000-0005-0000-0000-000056210000}"/>
    <cellStyle name="Input 13 3 2" xfId="9127" xr:uid="{00000000-0005-0000-0000-000057210000}"/>
    <cellStyle name="Input 13 3 2 2" xfId="10516" xr:uid="{00000000-0005-0000-0000-000058210000}"/>
    <cellStyle name="Input 13 3 2 2 2" xfId="7734" xr:uid="{00000000-0005-0000-0000-000059210000}"/>
    <cellStyle name="Input 13 3 2 2 2 2" xfId="25300" xr:uid="{00000000-0005-0000-0000-00005A210000}"/>
    <cellStyle name="Input 13 3 2 2 2 2 2" xfId="40930" xr:uid="{00000000-0005-0000-0000-00005B210000}"/>
    <cellStyle name="Input 13 3 2 2 2 3" xfId="17236" xr:uid="{00000000-0005-0000-0000-00005C210000}"/>
    <cellStyle name="Input 13 3 2 2 2 4" xfId="33079" xr:uid="{00000000-0005-0000-0000-00005D210000}"/>
    <cellStyle name="Input 13 3 2 2 3" xfId="28082" xr:uid="{00000000-0005-0000-0000-00005E210000}"/>
    <cellStyle name="Input 13 3 2 2 3 2" xfId="43712" xr:uid="{00000000-0005-0000-0000-00005F210000}"/>
    <cellStyle name="Input 13 3 2 2 4" xfId="20018" xr:uid="{00000000-0005-0000-0000-000060210000}"/>
    <cellStyle name="Input 13 3 2 2 5" xfId="35861" xr:uid="{00000000-0005-0000-0000-000061210000}"/>
    <cellStyle name="Input 13 3 2 3" xfId="11521" xr:uid="{00000000-0005-0000-0000-000062210000}"/>
    <cellStyle name="Input 13 3 2 3 2" xfId="29087" xr:uid="{00000000-0005-0000-0000-000063210000}"/>
    <cellStyle name="Input 13 3 2 3 2 2" xfId="44717" xr:uid="{00000000-0005-0000-0000-000064210000}"/>
    <cellStyle name="Input 13 3 2 3 3" xfId="21023" xr:uid="{00000000-0005-0000-0000-000065210000}"/>
    <cellStyle name="Input 13 3 2 3 4" xfId="36866" xr:uid="{00000000-0005-0000-0000-000066210000}"/>
    <cellStyle name="Input 13 3 2 4" xfId="26693" xr:uid="{00000000-0005-0000-0000-000067210000}"/>
    <cellStyle name="Input 13 3 2 4 2" xfId="42323" xr:uid="{00000000-0005-0000-0000-000068210000}"/>
    <cellStyle name="Input 13 3 2 5" xfId="18629" xr:uid="{00000000-0005-0000-0000-000069210000}"/>
    <cellStyle name="Input 13 3 2 6" xfId="34472" xr:uid="{00000000-0005-0000-0000-00006A210000}"/>
    <cellStyle name="Input 13 3 3" xfId="23389" xr:uid="{00000000-0005-0000-0000-00006B210000}"/>
    <cellStyle name="Input 13 3 3 2" xfId="39020" xr:uid="{00000000-0005-0000-0000-00006C210000}"/>
    <cellStyle name="Input 13 3 4" xfId="14816" xr:uid="{00000000-0005-0000-0000-00006D210000}"/>
    <cellStyle name="Input 13 3 5" xfId="31367" xr:uid="{00000000-0005-0000-0000-00006E210000}"/>
    <cellStyle name="Input 13 3 6" xfId="50072" xr:uid="{00000000-0005-0000-0000-00006F210000}"/>
    <cellStyle name="Input 13 3 7" xfId="51870" xr:uid="{00000000-0005-0000-0000-000070210000}"/>
    <cellStyle name="Input 13 3 8" xfId="52963" xr:uid="{00000000-0005-0000-0000-000071210000}"/>
    <cellStyle name="Input 13 4" xfId="8478" xr:uid="{00000000-0005-0000-0000-000072210000}"/>
    <cellStyle name="Input 13 4 2" xfId="9867" xr:uid="{00000000-0005-0000-0000-000073210000}"/>
    <cellStyle name="Input 13 4 2 2" xfId="10801" xr:uid="{00000000-0005-0000-0000-000074210000}"/>
    <cellStyle name="Input 13 4 2 2 2" xfId="28367" xr:uid="{00000000-0005-0000-0000-000075210000}"/>
    <cellStyle name="Input 13 4 2 2 2 2" xfId="43997" xr:uid="{00000000-0005-0000-0000-000076210000}"/>
    <cellStyle name="Input 13 4 2 2 3" xfId="20303" xr:uid="{00000000-0005-0000-0000-000077210000}"/>
    <cellStyle name="Input 13 4 2 2 4" xfId="36146" xr:uid="{00000000-0005-0000-0000-000078210000}"/>
    <cellStyle name="Input 13 4 2 3" xfId="27433" xr:uid="{00000000-0005-0000-0000-000079210000}"/>
    <cellStyle name="Input 13 4 2 3 2" xfId="43063" xr:uid="{00000000-0005-0000-0000-00007A210000}"/>
    <cellStyle name="Input 13 4 2 4" xfId="19369" xr:uid="{00000000-0005-0000-0000-00007B210000}"/>
    <cellStyle name="Input 13 4 2 5" xfId="35212" xr:uid="{00000000-0005-0000-0000-00007C210000}"/>
    <cellStyle name="Input 13 4 3" xfId="7628" xr:uid="{00000000-0005-0000-0000-00007D210000}"/>
    <cellStyle name="Input 13 4 3 2" xfId="25194" xr:uid="{00000000-0005-0000-0000-00007E210000}"/>
    <cellStyle name="Input 13 4 3 2 2" xfId="40824" xr:uid="{00000000-0005-0000-0000-00007F210000}"/>
    <cellStyle name="Input 13 4 3 3" xfId="17130" xr:uid="{00000000-0005-0000-0000-000080210000}"/>
    <cellStyle name="Input 13 4 3 4" xfId="32973" xr:uid="{00000000-0005-0000-0000-000081210000}"/>
    <cellStyle name="Input 13 4 4" xfId="26044" xr:uid="{00000000-0005-0000-0000-000082210000}"/>
    <cellStyle name="Input 13 4 4 2" xfId="41674" xr:uid="{00000000-0005-0000-0000-000083210000}"/>
    <cellStyle name="Input 13 4 5" xfId="17980" xr:uid="{00000000-0005-0000-0000-000084210000}"/>
    <cellStyle name="Input 13 4 6" xfId="33823" xr:uid="{00000000-0005-0000-0000-000085210000}"/>
    <cellStyle name="Input 13 5" xfId="21516" xr:uid="{00000000-0005-0000-0000-000086210000}"/>
    <cellStyle name="Input 13 5 2" xfId="37147" xr:uid="{00000000-0005-0000-0000-000087210000}"/>
    <cellStyle name="Input 13 6" xfId="21753" xr:uid="{00000000-0005-0000-0000-000088210000}"/>
    <cellStyle name="Input 13 6 2" xfId="37384" xr:uid="{00000000-0005-0000-0000-000089210000}"/>
    <cellStyle name="Input 13 7" xfId="12438" xr:uid="{00000000-0005-0000-0000-00008A210000}"/>
    <cellStyle name="Input 13 8" xfId="29699" xr:uid="{00000000-0005-0000-0000-00008B210000}"/>
    <cellStyle name="Input 13 9" xfId="45292" xr:uid="{00000000-0005-0000-0000-00008C210000}"/>
    <cellStyle name="Input 14" xfId="2828" xr:uid="{00000000-0005-0000-0000-00008D210000}"/>
    <cellStyle name="Input 14 10" xfId="48014" xr:uid="{00000000-0005-0000-0000-00008E210000}"/>
    <cellStyle name="Input 14 11" xfId="47233" xr:uid="{00000000-0005-0000-0000-00008F210000}"/>
    <cellStyle name="Input 14 12" xfId="50717" xr:uid="{00000000-0005-0000-0000-000090210000}"/>
    <cellStyle name="Input 14 13" xfId="46001" xr:uid="{00000000-0005-0000-0000-000091210000}"/>
    <cellStyle name="Input 14 14" xfId="52565" xr:uid="{00000000-0005-0000-0000-000092210000}"/>
    <cellStyle name="Input 14 15" xfId="45898" xr:uid="{00000000-0005-0000-0000-000093210000}"/>
    <cellStyle name="Input 14 2" xfId="3482" xr:uid="{00000000-0005-0000-0000-000094210000}"/>
    <cellStyle name="Input 14 2 10" xfId="45204" xr:uid="{00000000-0005-0000-0000-000095210000}"/>
    <cellStyle name="Input 14 2 11" xfId="51080" xr:uid="{00000000-0005-0000-0000-000096210000}"/>
    <cellStyle name="Input 14 2 12" xfId="47300" xr:uid="{00000000-0005-0000-0000-000097210000}"/>
    <cellStyle name="Input 14 2 13" xfId="51528" xr:uid="{00000000-0005-0000-0000-000098210000}"/>
    <cellStyle name="Input 14 2 14" xfId="52698" xr:uid="{00000000-0005-0000-0000-000099210000}"/>
    <cellStyle name="Input 14 2 2" xfId="5857" xr:uid="{00000000-0005-0000-0000-00009A210000}"/>
    <cellStyle name="Input 14 2 2 2" xfId="8789" xr:uid="{00000000-0005-0000-0000-00009B210000}"/>
    <cellStyle name="Input 14 2 2 2 2" xfId="10178" xr:uid="{00000000-0005-0000-0000-00009C210000}"/>
    <cellStyle name="Input 14 2 2 2 2 2" xfId="7722" xr:uid="{00000000-0005-0000-0000-00009D210000}"/>
    <cellStyle name="Input 14 2 2 2 2 2 2" xfId="25288" xr:uid="{00000000-0005-0000-0000-00009E210000}"/>
    <cellStyle name="Input 14 2 2 2 2 2 2 2" xfId="40918" xr:uid="{00000000-0005-0000-0000-00009F210000}"/>
    <cellStyle name="Input 14 2 2 2 2 2 3" xfId="17224" xr:uid="{00000000-0005-0000-0000-0000A0210000}"/>
    <cellStyle name="Input 14 2 2 2 2 2 4" xfId="33067" xr:uid="{00000000-0005-0000-0000-0000A1210000}"/>
    <cellStyle name="Input 14 2 2 2 2 3" xfId="27744" xr:uid="{00000000-0005-0000-0000-0000A2210000}"/>
    <cellStyle name="Input 14 2 2 2 2 3 2" xfId="43374" xr:uid="{00000000-0005-0000-0000-0000A3210000}"/>
    <cellStyle name="Input 14 2 2 2 2 4" xfId="19680" xr:uid="{00000000-0005-0000-0000-0000A4210000}"/>
    <cellStyle name="Input 14 2 2 2 2 5" xfId="35523" xr:uid="{00000000-0005-0000-0000-0000A5210000}"/>
    <cellStyle name="Input 14 2 2 2 3" xfId="10624" xr:uid="{00000000-0005-0000-0000-0000A6210000}"/>
    <cellStyle name="Input 14 2 2 2 3 2" xfId="28190" xr:uid="{00000000-0005-0000-0000-0000A7210000}"/>
    <cellStyle name="Input 14 2 2 2 3 2 2" xfId="43820" xr:uid="{00000000-0005-0000-0000-0000A8210000}"/>
    <cellStyle name="Input 14 2 2 2 3 3" xfId="20126" xr:uid="{00000000-0005-0000-0000-0000A9210000}"/>
    <cellStyle name="Input 14 2 2 2 3 4" xfId="35969" xr:uid="{00000000-0005-0000-0000-0000AA210000}"/>
    <cellStyle name="Input 14 2 2 2 4" xfId="26355" xr:uid="{00000000-0005-0000-0000-0000AB210000}"/>
    <cellStyle name="Input 14 2 2 2 4 2" xfId="41985" xr:uid="{00000000-0005-0000-0000-0000AC210000}"/>
    <cellStyle name="Input 14 2 2 2 5" xfId="18291" xr:uid="{00000000-0005-0000-0000-0000AD210000}"/>
    <cellStyle name="Input 14 2 2 2 6" xfId="34134" xr:uid="{00000000-0005-0000-0000-0000AE210000}"/>
    <cellStyle name="Input 14 2 2 3" xfId="23728" xr:uid="{00000000-0005-0000-0000-0000AF210000}"/>
    <cellStyle name="Input 14 2 2 3 2" xfId="39359" xr:uid="{00000000-0005-0000-0000-0000B0210000}"/>
    <cellStyle name="Input 14 2 2 4" xfId="15362" xr:uid="{00000000-0005-0000-0000-0000B1210000}"/>
    <cellStyle name="Input 14 2 2 5" xfId="31626" xr:uid="{00000000-0005-0000-0000-0000B2210000}"/>
    <cellStyle name="Input 14 2 2 6" xfId="50345" xr:uid="{00000000-0005-0000-0000-0000B3210000}"/>
    <cellStyle name="Input 14 2 2 7" xfId="52131" xr:uid="{00000000-0005-0000-0000-0000B4210000}"/>
    <cellStyle name="Input 14 2 2 8" xfId="53226" xr:uid="{00000000-0005-0000-0000-0000B5210000}"/>
    <cellStyle name="Input 14 2 3" xfId="8238" xr:uid="{00000000-0005-0000-0000-0000B6210000}"/>
    <cellStyle name="Input 14 2 3 2" xfId="9627" xr:uid="{00000000-0005-0000-0000-0000B7210000}"/>
    <cellStyle name="Input 14 2 3 2 2" xfId="9295" xr:uid="{00000000-0005-0000-0000-0000B8210000}"/>
    <cellStyle name="Input 14 2 3 2 2 2" xfId="26861" xr:uid="{00000000-0005-0000-0000-0000B9210000}"/>
    <cellStyle name="Input 14 2 3 2 2 2 2" xfId="42491" xr:uid="{00000000-0005-0000-0000-0000BA210000}"/>
    <cellStyle name="Input 14 2 3 2 2 3" xfId="18797" xr:uid="{00000000-0005-0000-0000-0000BB210000}"/>
    <cellStyle name="Input 14 2 3 2 2 4" xfId="34640" xr:uid="{00000000-0005-0000-0000-0000BC210000}"/>
    <cellStyle name="Input 14 2 3 2 3" xfId="27193" xr:uid="{00000000-0005-0000-0000-0000BD210000}"/>
    <cellStyle name="Input 14 2 3 2 3 2" xfId="42823" xr:uid="{00000000-0005-0000-0000-0000BE210000}"/>
    <cellStyle name="Input 14 2 3 2 4" xfId="19129" xr:uid="{00000000-0005-0000-0000-0000BF210000}"/>
    <cellStyle name="Input 14 2 3 2 5" xfId="34972" xr:uid="{00000000-0005-0000-0000-0000C0210000}"/>
    <cellStyle name="Input 14 2 3 3" xfId="4786" xr:uid="{00000000-0005-0000-0000-0000C1210000}"/>
    <cellStyle name="Input 14 2 3 3 2" xfId="22958" xr:uid="{00000000-0005-0000-0000-0000C2210000}"/>
    <cellStyle name="Input 14 2 3 3 2 2" xfId="38589" xr:uid="{00000000-0005-0000-0000-0000C3210000}"/>
    <cellStyle name="Input 14 2 3 3 3" xfId="14292" xr:uid="{00000000-0005-0000-0000-0000C4210000}"/>
    <cellStyle name="Input 14 2 3 3 4" xfId="30979" xr:uid="{00000000-0005-0000-0000-0000C5210000}"/>
    <cellStyle name="Input 14 2 3 4" xfId="25804" xr:uid="{00000000-0005-0000-0000-0000C6210000}"/>
    <cellStyle name="Input 14 2 3 4 2" xfId="41434" xr:uid="{00000000-0005-0000-0000-0000C7210000}"/>
    <cellStyle name="Input 14 2 3 5" xfId="17740" xr:uid="{00000000-0005-0000-0000-0000C8210000}"/>
    <cellStyle name="Input 14 2 3 6" xfId="33583" xr:uid="{00000000-0005-0000-0000-0000C9210000}"/>
    <cellStyle name="Input 14 2 4" xfId="21860" xr:uid="{00000000-0005-0000-0000-0000CA210000}"/>
    <cellStyle name="Input 14 2 4 2" xfId="37491" xr:uid="{00000000-0005-0000-0000-0000CB210000}"/>
    <cellStyle name="Input 14 2 5" xfId="23698" xr:uid="{00000000-0005-0000-0000-0000CC210000}"/>
    <cellStyle name="Input 14 2 5 2" xfId="39329" xr:uid="{00000000-0005-0000-0000-0000CD210000}"/>
    <cellStyle name="Input 14 2 6" xfId="12987" xr:uid="{00000000-0005-0000-0000-0000CE210000}"/>
    <cellStyle name="Input 14 2 7" xfId="29961" xr:uid="{00000000-0005-0000-0000-0000CF210000}"/>
    <cellStyle name="Input 14 2 8" xfId="47925" xr:uid="{00000000-0005-0000-0000-0000D0210000}"/>
    <cellStyle name="Input 14 2 9" xfId="48376" xr:uid="{00000000-0005-0000-0000-0000D1210000}"/>
    <cellStyle name="Input 14 3" xfId="5209" xr:uid="{00000000-0005-0000-0000-0000D2210000}"/>
    <cellStyle name="Input 14 3 2" xfId="8316" xr:uid="{00000000-0005-0000-0000-0000D3210000}"/>
    <cellStyle name="Input 14 3 2 2" xfId="9705" xr:uid="{00000000-0005-0000-0000-0000D4210000}"/>
    <cellStyle name="Input 14 3 2 2 2" xfId="4441" xr:uid="{00000000-0005-0000-0000-0000D5210000}"/>
    <cellStyle name="Input 14 3 2 2 2 2" xfId="22613" xr:uid="{00000000-0005-0000-0000-0000D6210000}"/>
    <cellStyle name="Input 14 3 2 2 2 2 2" xfId="38244" xr:uid="{00000000-0005-0000-0000-0000D7210000}"/>
    <cellStyle name="Input 14 3 2 2 2 3" xfId="13947" xr:uid="{00000000-0005-0000-0000-0000D8210000}"/>
    <cellStyle name="Input 14 3 2 2 2 4" xfId="30634" xr:uid="{00000000-0005-0000-0000-0000D9210000}"/>
    <cellStyle name="Input 14 3 2 2 3" xfId="27271" xr:uid="{00000000-0005-0000-0000-0000DA210000}"/>
    <cellStyle name="Input 14 3 2 2 3 2" xfId="42901" xr:uid="{00000000-0005-0000-0000-0000DB210000}"/>
    <cellStyle name="Input 14 3 2 2 4" xfId="19207" xr:uid="{00000000-0005-0000-0000-0000DC210000}"/>
    <cellStyle name="Input 14 3 2 2 5" xfId="35050" xr:uid="{00000000-0005-0000-0000-0000DD210000}"/>
    <cellStyle name="Input 14 3 2 3" xfId="7370" xr:uid="{00000000-0005-0000-0000-0000DE210000}"/>
    <cellStyle name="Input 14 3 2 3 2" xfId="24937" xr:uid="{00000000-0005-0000-0000-0000DF210000}"/>
    <cellStyle name="Input 14 3 2 3 2 2" xfId="40567" xr:uid="{00000000-0005-0000-0000-0000E0210000}"/>
    <cellStyle name="Input 14 3 2 3 3" xfId="16873" xr:uid="{00000000-0005-0000-0000-0000E1210000}"/>
    <cellStyle name="Input 14 3 2 3 4" xfId="32716" xr:uid="{00000000-0005-0000-0000-0000E2210000}"/>
    <cellStyle name="Input 14 3 2 4" xfId="25882" xr:uid="{00000000-0005-0000-0000-0000E3210000}"/>
    <cellStyle name="Input 14 3 2 4 2" xfId="41512" xr:uid="{00000000-0005-0000-0000-0000E4210000}"/>
    <cellStyle name="Input 14 3 2 5" xfId="17818" xr:uid="{00000000-0005-0000-0000-0000E5210000}"/>
    <cellStyle name="Input 14 3 2 6" xfId="33661" xr:uid="{00000000-0005-0000-0000-0000E6210000}"/>
    <cellStyle name="Input 14 3 3" xfId="23287" xr:uid="{00000000-0005-0000-0000-0000E7210000}"/>
    <cellStyle name="Input 14 3 3 2" xfId="38918" xr:uid="{00000000-0005-0000-0000-0000E8210000}"/>
    <cellStyle name="Input 14 3 4" xfId="14714" xr:uid="{00000000-0005-0000-0000-0000E9210000}"/>
    <cellStyle name="Input 14 3 5" xfId="31265" xr:uid="{00000000-0005-0000-0000-0000EA210000}"/>
    <cellStyle name="Input 14 3 6" xfId="49968" xr:uid="{00000000-0005-0000-0000-0000EB210000}"/>
    <cellStyle name="Input 14 3 7" xfId="51766" xr:uid="{00000000-0005-0000-0000-0000EC210000}"/>
    <cellStyle name="Input 14 3 8" xfId="52859" xr:uid="{00000000-0005-0000-0000-0000ED210000}"/>
    <cellStyle name="Input 14 4" xfId="8156" xr:uid="{00000000-0005-0000-0000-0000EE210000}"/>
    <cellStyle name="Input 14 4 2" xfId="9545" xr:uid="{00000000-0005-0000-0000-0000EF210000}"/>
    <cellStyle name="Input 14 4 2 2" xfId="7475" xr:uid="{00000000-0005-0000-0000-0000F0210000}"/>
    <cellStyle name="Input 14 4 2 2 2" xfId="25041" xr:uid="{00000000-0005-0000-0000-0000F1210000}"/>
    <cellStyle name="Input 14 4 2 2 2 2" xfId="40671" xr:uid="{00000000-0005-0000-0000-0000F2210000}"/>
    <cellStyle name="Input 14 4 2 2 3" xfId="16977" xr:uid="{00000000-0005-0000-0000-0000F3210000}"/>
    <cellStyle name="Input 14 4 2 2 4" xfId="32820" xr:uid="{00000000-0005-0000-0000-0000F4210000}"/>
    <cellStyle name="Input 14 4 2 3" xfId="27111" xr:uid="{00000000-0005-0000-0000-0000F5210000}"/>
    <cellStyle name="Input 14 4 2 3 2" xfId="42741" xr:uid="{00000000-0005-0000-0000-0000F6210000}"/>
    <cellStyle name="Input 14 4 2 4" xfId="19047" xr:uid="{00000000-0005-0000-0000-0000F7210000}"/>
    <cellStyle name="Input 14 4 2 5" xfId="34890" xr:uid="{00000000-0005-0000-0000-0000F8210000}"/>
    <cellStyle name="Input 14 4 3" xfId="6901" xr:uid="{00000000-0005-0000-0000-0000F9210000}"/>
    <cellStyle name="Input 14 4 3 2" xfId="24564" xr:uid="{00000000-0005-0000-0000-0000FA210000}"/>
    <cellStyle name="Input 14 4 3 2 2" xfId="40195" xr:uid="{00000000-0005-0000-0000-0000FB210000}"/>
    <cellStyle name="Input 14 4 3 3" xfId="16405" xr:uid="{00000000-0005-0000-0000-0000FC210000}"/>
    <cellStyle name="Input 14 4 3 4" xfId="32383" xr:uid="{00000000-0005-0000-0000-0000FD210000}"/>
    <cellStyle name="Input 14 4 4" xfId="25722" xr:uid="{00000000-0005-0000-0000-0000FE210000}"/>
    <cellStyle name="Input 14 4 4 2" xfId="41352" xr:uid="{00000000-0005-0000-0000-0000FF210000}"/>
    <cellStyle name="Input 14 4 5" xfId="17658" xr:uid="{00000000-0005-0000-0000-000000220000}"/>
    <cellStyle name="Input 14 4 6" xfId="33501" xr:uid="{00000000-0005-0000-0000-000001220000}"/>
    <cellStyle name="Input 14 5" xfId="21412" xr:uid="{00000000-0005-0000-0000-000002220000}"/>
    <cellStyle name="Input 14 5 2" xfId="37043" xr:uid="{00000000-0005-0000-0000-000003220000}"/>
    <cellStyle name="Input 14 6" xfId="23865" xr:uid="{00000000-0005-0000-0000-000004220000}"/>
    <cellStyle name="Input 14 6 2" xfId="39496" xr:uid="{00000000-0005-0000-0000-000005220000}"/>
    <cellStyle name="Input 14 7" xfId="12334" xr:uid="{00000000-0005-0000-0000-000006220000}"/>
    <cellStyle name="Input 14 8" xfId="29595" xr:uid="{00000000-0005-0000-0000-000007220000}"/>
    <cellStyle name="Input 14 9" xfId="47839" xr:uid="{00000000-0005-0000-0000-000008220000}"/>
    <cellStyle name="Input 15" xfId="2862" xr:uid="{00000000-0005-0000-0000-000009220000}"/>
    <cellStyle name="Input 15 10" xfId="48048" xr:uid="{00000000-0005-0000-0000-00000A220000}"/>
    <cellStyle name="Input 15 11" xfId="47883" xr:uid="{00000000-0005-0000-0000-00000B220000}"/>
    <cellStyle name="Input 15 12" xfId="50751" xr:uid="{00000000-0005-0000-0000-00000C220000}"/>
    <cellStyle name="Input 15 13" xfId="46035" xr:uid="{00000000-0005-0000-0000-00000D220000}"/>
    <cellStyle name="Input 15 14" xfId="46195" xr:uid="{00000000-0005-0000-0000-00000E220000}"/>
    <cellStyle name="Input 15 15" xfId="45867" xr:uid="{00000000-0005-0000-0000-00000F220000}"/>
    <cellStyle name="Input 15 2" xfId="3516" xr:uid="{00000000-0005-0000-0000-000010220000}"/>
    <cellStyle name="Input 15 2 10" xfId="45249" xr:uid="{00000000-0005-0000-0000-000011220000}"/>
    <cellStyle name="Input 15 2 11" xfId="51114" xr:uid="{00000000-0005-0000-0000-000012220000}"/>
    <cellStyle name="Input 15 2 12" xfId="45482" xr:uid="{00000000-0005-0000-0000-000013220000}"/>
    <cellStyle name="Input 15 2 13" xfId="52526" xr:uid="{00000000-0005-0000-0000-000014220000}"/>
    <cellStyle name="Input 15 2 14" xfId="49120" xr:uid="{00000000-0005-0000-0000-000015220000}"/>
    <cellStyle name="Input 15 2 2" xfId="5891" xr:uid="{00000000-0005-0000-0000-000016220000}"/>
    <cellStyle name="Input 15 2 2 2" xfId="8458" xr:uid="{00000000-0005-0000-0000-000017220000}"/>
    <cellStyle name="Input 15 2 2 2 2" xfId="9847" xr:uid="{00000000-0005-0000-0000-000018220000}"/>
    <cellStyle name="Input 15 2 2 2 2 2" xfId="11606" xr:uid="{00000000-0005-0000-0000-000019220000}"/>
    <cellStyle name="Input 15 2 2 2 2 2 2" xfId="29172" xr:uid="{00000000-0005-0000-0000-00001A220000}"/>
    <cellStyle name="Input 15 2 2 2 2 2 2 2" xfId="44802" xr:uid="{00000000-0005-0000-0000-00001B220000}"/>
    <cellStyle name="Input 15 2 2 2 2 2 3" xfId="21108" xr:uid="{00000000-0005-0000-0000-00001C220000}"/>
    <cellStyle name="Input 15 2 2 2 2 2 4" xfId="36951" xr:uid="{00000000-0005-0000-0000-00001D220000}"/>
    <cellStyle name="Input 15 2 2 2 2 3" xfId="27413" xr:uid="{00000000-0005-0000-0000-00001E220000}"/>
    <cellStyle name="Input 15 2 2 2 2 3 2" xfId="43043" xr:uid="{00000000-0005-0000-0000-00001F220000}"/>
    <cellStyle name="Input 15 2 2 2 2 4" xfId="19349" xr:uid="{00000000-0005-0000-0000-000020220000}"/>
    <cellStyle name="Input 15 2 2 2 2 5" xfId="35192" xr:uid="{00000000-0005-0000-0000-000021220000}"/>
    <cellStyle name="Input 15 2 2 2 3" xfId="7624" xr:uid="{00000000-0005-0000-0000-000022220000}"/>
    <cellStyle name="Input 15 2 2 2 3 2" xfId="25190" xr:uid="{00000000-0005-0000-0000-000023220000}"/>
    <cellStyle name="Input 15 2 2 2 3 2 2" xfId="40820" xr:uid="{00000000-0005-0000-0000-000024220000}"/>
    <cellStyle name="Input 15 2 2 2 3 3" xfId="17126" xr:uid="{00000000-0005-0000-0000-000025220000}"/>
    <cellStyle name="Input 15 2 2 2 3 4" xfId="32969" xr:uid="{00000000-0005-0000-0000-000026220000}"/>
    <cellStyle name="Input 15 2 2 2 4" xfId="26024" xr:uid="{00000000-0005-0000-0000-000027220000}"/>
    <cellStyle name="Input 15 2 2 2 4 2" xfId="41654" xr:uid="{00000000-0005-0000-0000-000028220000}"/>
    <cellStyle name="Input 15 2 2 2 5" xfId="17960" xr:uid="{00000000-0005-0000-0000-000029220000}"/>
    <cellStyle name="Input 15 2 2 2 6" xfId="33803" xr:uid="{00000000-0005-0000-0000-00002A220000}"/>
    <cellStyle name="Input 15 2 2 3" xfId="23762" xr:uid="{00000000-0005-0000-0000-00002B220000}"/>
    <cellStyle name="Input 15 2 2 3 2" xfId="39393" xr:uid="{00000000-0005-0000-0000-00002C220000}"/>
    <cellStyle name="Input 15 2 2 4" xfId="15396" xr:uid="{00000000-0005-0000-0000-00002D220000}"/>
    <cellStyle name="Input 15 2 2 5" xfId="31660" xr:uid="{00000000-0005-0000-0000-00002E220000}"/>
    <cellStyle name="Input 15 2 2 6" xfId="50379" xr:uid="{00000000-0005-0000-0000-00002F220000}"/>
    <cellStyle name="Input 15 2 2 7" xfId="52165" xr:uid="{00000000-0005-0000-0000-000030220000}"/>
    <cellStyle name="Input 15 2 2 8" xfId="53260" xr:uid="{00000000-0005-0000-0000-000031220000}"/>
    <cellStyle name="Input 15 2 3" xfId="9111" xr:uid="{00000000-0005-0000-0000-000032220000}"/>
    <cellStyle name="Input 15 2 3 2" xfId="10500" xr:uid="{00000000-0005-0000-0000-000033220000}"/>
    <cellStyle name="Input 15 2 3 2 2" xfId="11133" xr:uid="{00000000-0005-0000-0000-000034220000}"/>
    <cellStyle name="Input 15 2 3 2 2 2" xfId="28699" xr:uid="{00000000-0005-0000-0000-000035220000}"/>
    <cellStyle name="Input 15 2 3 2 2 2 2" xfId="44329" xr:uid="{00000000-0005-0000-0000-000036220000}"/>
    <cellStyle name="Input 15 2 3 2 2 3" xfId="20635" xr:uid="{00000000-0005-0000-0000-000037220000}"/>
    <cellStyle name="Input 15 2 3 2 2 4" xfId="36478" xr:uid="{00000000-0005-0000-0000-000038220000}"/>
    <cellStyle name="Input 15 2 3 2 3" xfId="28066" xr:uid="{00000000-0005-0000-0000-000039220000}"/>
    <cellStyle name="Input 15 2 3 2 3 2" xfId="43696" xr:uid="{00000000-0005-0000-0000-00003A220000}"/>
    <cellStyle name="Input 15 2 3 2 4" xfId="20002" xr:uid="{00000000-0005-0000-0000-00003B220000}"/>
    <cellStyle name="Input 15 2 3 2 5" xfId="35845" xr:uid="{00000000-0005-0000-0000-00003C220000}"/>
    <cellStyle name="Input 15 2 3 3" xfId="11547" xr:uid="{00000000-0005-0000-0000-00003D220000}"/>
    <cellStyle name="Input 15 2 3 3 2" xfId="29113" xr:uid="{00000000-0005-0000-0000-00003E220000}"/>
    <cellStyle name="Input 15 2 3 3 2 2" xfId="44743" xr:uid="{00000000-0005-0000-0000-00003F220000}"/>
    <cellStyle name="Input 15 2 3 3 3" xfId="21049" xr:uid="{00000000-0005-0000-0000-000040220000}"/>
    <cellStyle name="Input 15 2 3 3 4" xfId="36892" xr:uid="{00000000-0005-0000-0000-000041220000}"/>
    <cellStyle name="Input 15 2 3 4" xfId="26677" xr:uid="{00000000-0005-0000-0000-000042220000}"/>
    <cellStyle name="Input 15 2 3 4 2" xfId="42307" xr:uid="{00000000-0005-0000-0000-000043220000}"/>
    <cellStyle name="Input 15 2 3 5" xfId="18613" xr:uid="{00000000-0005-0000-0000-000044220000}"/>
    <cellStyle name="Input 15 2 3 6" xfId="34456" xr:uid="{00000000-0005-0000-0000-000045220000}"/>
    <cellStyle name="Input 15 2 4" xfId="21894" xr:uid="{00000000-0005-0000-0000-000046220000}"/>
    <cellStyle name="Input 15 2 4 2" xfId="37525" xr:uid="{00000000-0005-0000-0000-000047220000}"/>
    <cellStyle name="Input 15 2 5" xfId="22188" xr:uid="{00000000-0005-0000-0000-000048220000}"/>
    <cellStyle name="Input 15 2 5 2" xfId="37819" xr:uid="{00000000-0005-0000-0000-000049220000}"/>
    <cellStyle name="Input 15 2 6" xfId="13021" xr:uid="{00000000-0005-0000-0000-00004A220000}"/>
    <cellStyle name="Input 15 2 7" xfId="29995" xr:uid="{00000000-0005-0000-0000-00004B220000}"/>
    <cellStyle name="Input 15 2 8" xfId="47620" xr:uid="{00000000-0005-0000-0000-00004C220000}"/>
    <cellStyle name="Input 15 2 9" xfId="48410" xr:uid="{00000000-0005-0000-0000-00004D220000}"/>
    <cellStyle name="Input 15 3" xfId="5242" xr:uid="{00000000-0005-0000-0000-00004E220000}"/>
    <cellStyle name="Input 15 3 2" xfId="8177" xr:uid="{00000000-0005-0000-0000-00004F220000}"/>
    <cellStyle name="Input 15 3 2 2" xfId="9566" xr:uid="{00000000-0005-0000-0000-000050220000}"/>
    <cellStyle name="Input 15 3 2 2 2" xfId="7174" xr:uid="{00000000-0005-0000-0000-000051220000}"/>
    <cellStyle name="Input 15 3 2 2 2 2" xfId="24741" xr:uid="{00000000-0005-0000-0000-000052220000}"/>
    <cellStyle name="Input 15 3 2 2 2 2 2" xfId="40371" xr:uid="{00000000-0005-0000-0000-000053220000}"/>
    <cellStyle name="Input 15 3 2 2 2 3" xfId="16677" xr:uid="{00000000-0005-0000-0000-000054220000}"/>
    <cellStyle name="Input 15 3 2 2 2 4" xfId="32520" xr:uid="{00000000-0005-0000-0000-000055220000}"/>
    <cellStyle name="Input 15 3 2 2 3" xfId="27132" xr:uid="{00000000-0005-0000-0000-000056220000}"/>
    <cellStyle name="Input 15 3 2 2 3 2" xfId="42762" xr:uid="{00000000-0005-0000-0000-000057220000}"/>
    <cellStyle name="Input 15 3 2 2 4" xfId="19068" xr:uid="{00000000-0005-0000-0000-000058220000}"/>
    <cellStyle name="Input 15 3 2 2 5" xfId="34911" xr:uid="{00000000-0005-0000-0000-000059220000}"/>
    <cellStyle name="Input 15 3 2 3" xfId="7750" xr:uid="{00000000-0005-0000-0000-00005A220000}"/>
    <cellStyle name="Input 15 3 2 3 2" xfId="25316" xr:uid="{00000000-0005-0000-0000-00005B220000}"/>
    <cellStyle name="Input 15 3 2 3 2 2" xfId="40946" xr:uid="{00000000-0005-0000-0000-00005C220000}"/>
    <cellStyle name="Input 15 3 2 3 3" xfId="17252" xr:uid="{00000000-0005-0000-0000-00005D220000}"/>
    <cellStyle name="Input 15 3 2 3 4" xfId="33095" xr:uid="{00000000-0005-0000-0000-00005E220000}"/>
    <cellStyle name="Input 15 3 2 4" xfId="25743" xr:uid="{00000000-0005-0000-0000-00005F220000}"/>
    <cellStyle name="Input 15 3 2 4 2" xfId="41373" xr:uid="{00000000-0005-0000-0000-000060220000}"/>
    <cellStyle name="Input 15 3 2 5" xfId="17679" xr:uid="{00000000-0005-0000-0000-000061220000}"/>
    <cellStyle name="Input 15 3 2 6" xfId="33522" xr:uid="{00000000-0005-0000-0000-000062220000}"/>
    <cellStyle name="Input 15 3 3" xfId="23320" xr:uid="{00000000-0005-0000-0000-000063220000}"/>
    <cellStyle name="Input 15 3 3 2" xfId="38951" xr:uid="{00000000-0005-0000-0000-000064220000}"/>
    <cellStyle name="Input 15 3 4" xfId="14747" xr:uid="{00000000-0005-0000-0000-000065220000}"/>
    <cellStyle name="Input 15 3 5" xfId="31298" xr:uid="{00000000-0005-0000-0000-000066220000}"/>
    <cellStyle name="Input 15 3 6" xfId="50002" xr:uid="{00000000-0005-0000-0000-000067220000}"/>
    <cellStyle name="Input 15 3 7" xfId="51800" xr:uid="{00000000-0005-0000-0000-000068220000}"/>
    <cellStyle name="Input 15 3 8" xfId="52893" xr:uid="{00000000-0005-0000-0000-000069220000}"/>
    <cellStyle name="Input 15 4" xfId="8738" xr:uid="{00000000-0005-0000-0000-00006A220000}"/>
    <cellStyle name="Input 15 4 2" xfId="10127" xr:uid="{00000000-0005-0000-0000-00006B220000}"/>
    <cellStyle name="Input 15 4 2 2" xfId="11497" xr:uid="{00000000-0005-0000-0000-00006C220000}"/>
    <cellStyle name="Input 15 4 2 2 2" xfId="29063" xr:uid="{00000000-0005-0000-0000-00006D220000}"/>
    <cellStyle name="Input 15 4 2 2 2 2" xfId="44693" xr:uid="{00000000-0005-0000-0000-00006E220000}"/>
    <cellStyle name="Input 15 4 2 2 3" xfId="20999" xr:uid="{00000000-0005-0000-0000-00006F220000}"/>
    <cellStyle name="Input 15 4 2 2 4" xfId="36842" xr:uid="{00000000-0005-0000-0000-000070220000}"/>
    <cellStyle name="Input 15 4 2 3" xfId="27693" xr:uid="{00000000-0005-0000-0000-000071220000}"/>
    <cellStyle name="Input 15 4 2 3 2" xfId="43323" xr:uid="{00000000-0005-0000-0000-000072220000}"/>
    <cellStyle name="Input 15 4 2 4" xfId="19629" xr:uid="{00000000-0005-0000-0000-000073220000}"/>
    <cellStyle name="Input 15 4 2 5" xfId="35472" xr:uid="{00000000-0005-0000-0000-000074220000}"/>
    <cellStyle name="Input 15 4 3" xfId="7569" xr:uid="{00000000-0005-0000-0000-000075220000}"/>
    <cellStyle name="Input 15 4 3 2" xfId="25135" xr:uid="{00000000-0005-0000-0000-000076220000}"/>
    <cellStyle name="Input 15 4 3 2 2" xfId="40765" xr:uid="{00000000-0005-0000-0000-000077220000}"/>
    <cellStyle name="Input 15 4 3 3" xfId="17071" xr:uid="{00000000-0005-0000-0000-000078220000}"/>
    <cellStyle name="Input 15 4 3 4" xfId="32914" xr:uid="{00000000-0005-0000-0000-000079220000}"/>
    <cellStyle name="Input 15 4 4" xfId="26304" xr:uid="{00000000-0005-0000-0000-00007A220000}"/>
    <cellStyle name="Input 15 4 4 2" xfId="41934" xr:uid="{00000000-0005-0000-0000-00007B220000}"/>
    <cellStyle name="Input 15 4 5" xfId="18240" xr:uid="{00000000-0005-0000-0000-00007C220000}"/>
    <cellStyle name="Input 15 4 6" xfId="34083" xr:uid="{00000000-0005-0000-0000-00007D220000}"/>
    <cellStyle name="Input 15 5" xfId="21446" xr:uid="{00000000-0005-0000-0000-00007E220000}"/>
    <cellStyle name="Input 15 5 2" xfId="37077" xr:uid="{00000000-0005-0000-0000-00007F220000}"/>
    <cellStyle name="Input 15 6" xfId="24723" xr:uid="{00000000-0005-0000-0000-000080220000}"/>
    <cellStyle name="Input 15 6 2" xfId="40354" xr:uid="{00000000-0005-0000-0000-000081220000}"/>
    <cellStyle name="Input 15 7" xfId="12368" xr:uid="{00000000-0005-0000-0000-000082220000}"/>
    <cellStyle name="Input 15 8" xfId="29629" xr:uid="{00000000-0005-0000-0000-000083220000}"/>
    <cellStyle name="Input 15 9" xfId="47662" xr:uid="{00000000-0005-0000-0000-000084220000}"/>
    <cellStyle name="Input 16" xfId="3398" xr:uid="{00000000-0005-0000-0000-000085220000}"/>
    <cellStyle name="Input 16 10" xfId="48358" xr:uid="{00000000-0005-0000-0000-000086220000}"/>
    <cellStyle name="Input 16 11" xfId="46994" xr:uid="{00000000-0005-0000-0000-000087220000}"/>
    <cellStyle name="Input 16 12" xfId="51061" xr:uid="{00000000-0005-0000-0000-000088220000}"/>
    <cellStyle name="Input 16 13" xfId="45213" xr:uid="{00000000-0005-0000-0000-000089220000}"/>
    <cellStyle name="Input 16 14" xfId="45896" xr:uid="{00000000-0005-0000-0000-00008A220000}"/>
    <cellStyle name="Input 16 15" xfId="45788" xr:uid="{00000000-0005-0000-0000-00008B220000}"/>
    <cellStyle name="Input 16 2" xfId="4051" xr:uid="{00000000-0005-0000-0000-00008C220000}"/>
    <cellStyle name="Input 16 2 10" xfId="49090" xr:uid="{00000000-0005-0000-0000-00008D220000}"/>
    <cellStyle name="Input 16 2 11" xfId="51422" xr:uid="{00000000-0005-0000-0000-00008E220000}"/>
    <cellStyle name="Input 16 2 12" xfId="45615" xr:uid="{00000000-0005-0000-0000-00008F220000}"/>
    <cellStyle name="Input 16 2 13" xfId="52537" xr:uid="{00000000-0005-0000-0000-000090220000}"/>
    <cellStyle name="Input 16 2 14" xfId="53669" xr:uid="{00000000-0005-0000-0000-000091220000}"/>
    <cellStyle name="Input 16 2 2" xfId="6426" xr:uid="{00000000-0005-0000-0000-000092220000}"/>
    <cellStyle name="Input 16 2 2 2" xfId="6497" xr:uid="{00000000-0005-0000-0000-000093220000}"/>
    <cellStyle name="Input 16 2 2 2 2" xfId="7727" xr:uid="{00000000-0005-0000-0000-000094220000}"/>
    <cellStyle name="Input 16 2 2 2 2 2" xfId="7217" xr:uid="{00000000-0005-0000-0000-000095220000}"/>
    <cellStyle name="Input 16 2 2 2 2 2 2" xfId="24784" xr:uid="{00000000-0005-0000-0000-000096220000}"/>
    <cellStyle name="Input 16 2 2 2 2 2 2 2" xfId="40414" xr:uid="{00000000-0005-0000-0000-000097220000}"/>
    <cellStyle name="Input 16 2 2 2 2 2 3" xfId="16720" xr:uid="{00000000-0005-0000-0000-000098220000}"/>
    <cellStyle name="Input 16 2 2 2 2 2 4" xfId="32563" xr:uid="{00000000-0005-0000-0000-000099220000}"/>
    <cellStyle name="Input 16 2 2 2 2 3" xfId="25293" xr:uid="{00000000-0005-0000-0000-00009A220000}"/>
    <cellStyle name="Input 16 2 2 2 2 3 2" xfId="40923" xr:uid="{00000000-0005-0000-0000-00009B220000}"/>
    <cellStyle name="Input 16 2 2 2 2 4" xfId="17229" xr:uid="{00000000-0005-0000-0000-00009C220000}"/>
    <cellStyle name="Input 16 2 2 2 2 5" xfId="33072" xr:uid="{00000000-0005-0000-0000-00009D220000}"/>
    <cellStyle name="Input 16 2 2 2 3" xfId="10820" xr:uid="{00000000-0005-0000-0000-00009E220000}"/>
    <cellStyle name="Input 16 2 2 2 3 2" xfId="28386" xr:uid="{00000000-0005-0000-0000-00009F220000}"/>
    <cellStyle name="Input 16 2 2 2 3 2 2" xfId="44016" xr:uid="{00000000-0005-0000-0000-0000A0220000}"/>
    <cellStyle name="Input 16 2 2 2 3 3" xfId="20322" xr:uid="{00000000-0005-0000-0000-0000A1220000}"/>
    <cellStyle name="Input 16 2 2 2 3 4" xfId="36165" xr:uid="{00000000-0005-0000-0000-0000A2220000}"/>
    <cellStyle name="Input 16 2 2 2 4" xfId="24198" xr:uid="{00000000-0005-0000-0000-0000A3220000}"/>
    <cellStyle name="Input 16 2 2 2 4 2" xfId="39829" xr:uid="{00000000-0005-0000-0000-0000A4220000}"/>
    <cellStyle name="Input 16 2 2 2 5" xfId="16001" xr:uid="{00000000-0005-0000-0000-0000A5220000}"/>
    <cellStyle name="Input 16 2 2 2 6" xfId="32037" xr:uid="{00000000-0005-0000-0000-0000A6220000}"/>
    <cellStyle name="Input 16 2 2 3" xfId="24129" xr:uid="{00000000-0005-0000-0000-0000A7220000}"/>
    <cellStyle name="Input 16 2 2 3 2" xfId="39760" xr:uid="{00000000-0005-0000-0000-0000A8220000}"/>
    <cellStyle name="Input 16 2 2 4" xfId="15931" xr:uid="{00000000-0005-0000-0000-0000A9220000}"/>
    <cellStyle name="Input 16 2 2 5" xfId="31968" xr:uid="{00000000-0005-0000-0000-0000AA220000}"/>
    <cellStyle name="Input 16 2 2 6" xfId="50687" xr:uid="{00000000-0005-0000-0000-0000AB220000}"/>
    <cellStyle name="Input 16 2 2 7" xfId="52473" xr:uid="{00000000-0005-0000-0000-0000AC220000}"/>
    <cellStyle name="Input 16 2 2 8" xfId="53568" xr:uid="{00000000-0005-0000-0000-0000AD220000}"/>
    <cellStyle name="Input 16 2 3" xfId="8142" xr:uid="{00000000-0005-0000-0000-0000AE220000}"/>
    <cellStyle name="Input 16 2 3 2" xfId="9531" xr:uid="{00000000-0005-0000-0000-0000AF220000}"/>
    <cellStyle name="Input 16 2 3 2 2" xfId="4974" xr:uid="{00000000-0005-0000-0000-0000B0220000}"/>
    <cellStyle name="Input 16 2 3 2 2 2" xfId="23146" xr:uid="{00000000-0005-0000-0000-0000B1220000}"/>
    <cellStyle name="Input 16 2 3 2 2 2 2" xfId="38777" xr:uid="{00000000-0005-0000-0000-0000B2220000}"/>
    <cellStyle name="Input 16 2 3 2 2 3" xfId="14480" xr:uid="{00000000-0005-0000-0000-0000B3220000}"/>
    <cellStyle name="Input 16 2 3 2 2 4" xfId="31167" xr:uid="{00000000-0005-0000-0000-0000B4220000}"/>
    <cellStyle name="Input 16 2 3 2 3" xfId="27097" xr:uid="{00000000-0005-0000-0000-0000B5220000}"/>
    <cellStyle name="Input 16 2 3 2 3 2" xfId="42727" xr:uid="{00000000-0005-0000-0000-0000B6220000}"/>
    <cellStyle name="Input 16 2 3 2 4" xfId="19033" xr:uid="{00000000-0005-0000-0000-0000B7220000}"/>
    <cellStyle name="Input 16 2 3 2 5" xfId="34876" xr:uid="{00000000-0005-0000-0000-0000B8220000}"/>
    <cellStyle name="Input 16 2 3 3" xfId="4090" xr:uid="{00000000-0005-0000-0000-0000B9220000}"/>
    <cellStyle name="Input 16 2 3 3 2" xfId="22301" xr:uid="{00000000-0005-0000-0000-0000BA220000}"/>
    <cellStyle name="Input 16 2 3 3 2 2" xfId="37932" xr:uid="{00000000-0005-0000-0000-0000BB220000}"/>
    <cellStyle name="Input 16 2 3 3 3" xfId="13596" xr:uid="{00000000-0005-0000-0000-0000BC220000}"/>
    <cellStyle name="Input 16 2 3 3 4" xfId="30341" xr:uid="{00000000-0005-0000-0000-0000BD220000}"/>
    <cellStyle name="Input 16 2 3 4" xfId="25708" xr:uid="{00000000-0005-0000-0000-0000BE220000}"/>
    <cellStyle name="Input 16 2 3 4 2" xfId="41338" xr:uid="{00000000-0005-0000-0000-0000BF220000}"/>
    <cellStyle name="Input 16 2 3 5" xfId="17644" xr:uid="{00000000-0005-0000-0000-0000C0220000}"/>
    <cellStyle name="Input 16 2 3 6" xfId="33487" xr:uid="{00000000-0005-0000-0000-0000C1220000}"/>
    <cellStyle name="Input 16 2 4" xfId="22263" xr:uid="{00000000-0005-0000-0000-0000C2220000}"/>
    <cellStyle name="Input 16 2 4 2" xfId="37894" xr:uid="{00000000-0005-0000-0000-0000C3220000}"/>
    <cellStyle name="Input 16 2 5" xfId="12304" xr:uid="{00000000-0005-0000-0000-0000C4220000}"/>
    <cellStyle name="Input 16 2 5 2" xfId="29567" xr:uid="{00000000-0005-0000-0000-0000C5220000}"/>
    <cellStyle name="Input 16 2 6" xfId="13556" xr:uid="{00000000-0005-0000-0000-0000C6220000}"/>
    <cellStyle name="Input 16 2 7" xfId="30303" xr:uid="{00000000-0005-0000-0000-0000C7220000}"/>
    <cellStyle name="Input 16 2 8" xfId="45312" xr:uid="{00000000-0005-0000-0000-0000C8220000}"/>
    <cellStyle name="Input 16 2 9" xfId="48718" xr:uid="{00000000-0005-0000-0000-0000C9220000}"/>
    <cellStyle name="Input 16 3" xfId="5773" xr:uid="{00000000-0005-0000-0000-0000CA220000}"/>
    <cellStyle name="Input 16 3 2" xfId="8307" xr:uid="{00000000-0005-0000-0000-0000CB220000}"/>
    <cellStyle name="Input 16 3 2 2" xfId="9696" xr:uid="{00000000-0005-0000-0000-0000CC220000}"/>
    <cellStyle name="Input 16 3 2 2 2" xfId="4433" xr:uid="{00000000-0005-0000-0000-0000CD220000}"/>
    <cellStyle name="Input 16 3 2 2 2 2" xfId="22605" xr:uid="{00000000-0005-0000-0000-0000CE220000}"/>
    <cellStyle name="Input 16 3 2 2 2 2 2" xfId="38236" xr:uid="{00000000-0005-0000-0000-0000CF220000}"/>
    <cellStyle name="Input 16 3 2 2 2 3" xfId="13939" xr:uid="{00000000-0005-0000-0000-0000D0220000}"/>
    <cellStyle name="Input 16 3 2 2 2 4" xfId="30626" xr:uid="{00000000-0005-0000-0000-0000D1220000}"/>
    <cellStyle name="Input 16 3 2 2 3" xfId="27262" xr:uid="{00000000-0005-0000-0000-0000D2220000}"/>
    <cellStyle name="Input 16 3 2 2 3 2" xfId="42892" xr:uid="{00000000-0005-0000-0000-0000D3220000}"/>
    <cellStyle name="Input 16 3 2 2 4" xfId="19198" xr:uid="{00000000-0005-0000-0000-0000D4220000}"/>
    <cellStyle name="Input 16 3 2 2 5" xfId="35041" xr:uid="{00000000-0005-0000-0000-0000D5220000}"/>
    <cellStyle name="Input 16 3 2 3" xfId="4403" xr:uid="{00000000-0005-0000-0000-0000D6220000}"/>
    <cellStyle name="Input 16 3 2 3 2" xfId="22575" xr:uid="{00000000-0005-0000-0000-0000D7220000}"/>
    <cellStyle name="Input 16 3 2 3 2 2" xfId="38206" xr:uid="{00000000-0005-0000-0000-0000D8220000}"/>
    <cellStyle name="Input 16 3 2 3 3" xfId="13909" xr:uid="{00000000-0005-0000-0000-0000D9220000}"/>
    <cellStyle name="Input 16 3 2 3 4" xfId="30596" xr:uid="{00000000-0005-0000-0000-0000DA220000}"/>
    <cellStyle name="Input 16 3 2 4" xfId="25873" xr:uid="{00000000-0005-0000-0000-0000DB220000}"/>
    <cellStyle name="Input 16 3 2 4 2" xfId="41503" xr:uid="{00000000-0005-0000-0000-0000DC220000}"/>
    <cellStyle name="Input 16 3 2 5" xfId="17809" xr:uid="{00000000-0005-0000-0000-0000DD220000}"/>
    <cellStyle name="Input 16 3 2 6" xfId="33652" xr:uid="{00000000-0005-0000-0000-0000DE220000}"/>
    <cellStyle name="Input 16 3 3" xfId="23683" xr:uid="{00000000-0005-0000-0000-0000DF220000}"/>
    <cellStyle name="Input 16 3 3 2" xfId="39314" xr:uid="{00000000-0005-0000-0000-0000E0220000}"/>
    <cellStyle name="Input 16 3 4" xfId="15278" xr:uid="{00000000-0005-0000-0000-0000E1220000}"/>
    <cellStyle name="Input 16 3 5" xfId="31602" xr:uid="{00000000-0005-0000-0000-0000E2220000}"/>
    <cellStyle name="Input 16 3 6" xfId="50327" xr:uid="{00000000-0005-0000-0000-0000E3220000}"/>
    <cellStyle name="Input 16 3 7" xfId="52113" xr:uid="{00000000-0005-0000-0000-0000E4220000}"/>
    <cellStyle name="Input 16 3 8" xfId="53208" xr:uid="{00000000-0005-0000-0000-0000E5220000}"/>
    <cellStyle name="Input 16 4" xfId="8335" xr:uid="{00000000-0005-0000-0000-0000E6220000}"/>
    <cellStyle name="Input 16 4 2" xfId="9724" xr:uid="{00000000-0005-0000-0000-0000E7220000}"/>
    <cellStyle name="Input 16 4 2 2" xfId="4459" xr:uid="{00000000-0005-0000-0000-0000E8220000}"/>
    <cellStyle name="Input 16 4 2 2 2" xfId="22631" xr:uid="{00000000-0005-0000-0000-0000E9220000}"/>
    <cellStyle name="Input 16 4 2 2 2 2" xfId="38262" xr:uid="{00000000-0005-0000-0000-0000EA220000}"/>
    <cellStyle name="Input 16 4 2 2 3" xfId="13965" xr:uid="{00000000-0005-0000-0000-0000EB220000}"/>
    <cellStyle name="Input 16 4 2 2 4" xfId="30652" xr:uid="{00000000-0005-0000-0000-0000EC220000}"/>
    <cellStyle name="Input 16 4 2 3" xfId="27290" xr:uid="{00000000-0005-0000-0000-0000ED220000}"/>
    <cellStyle name="Input 16 4 2 3 2" xfId="42920" xr:uid="{00000000-0005-0000-0000-0000EE220000}"/>
    <cellStyle name="Input 16 4 2 4" xfId="19226" xr:uid="{00000000-0005-0000-0000-0000EF220000}"/>
    <cellStyle name="Input 16 4 2 5" xfId="35069" xr:uid="{00000000-0005-0000-0000-0000F0220000}"/>
    <cellStyle name="Input 16 4 3" xfId="9245" xr:uid="{00000000-0005-0000-0000-0000F1220000}"/>
    <cellStyle name="Input 16 4 3 2" xfId="26811" xr:uid="{00000000-0005-0000-0000-0000F2220000}"/>
    <cellStyle name="Input 16 4 3 2 2" xfId="42441" xr:uid="{00000000-0005-0000-0000-0000F3220000}"/>
    <cellStyle name="Input 16 4 3 3" xfId="18747" xr:uid="{00000000-0005-0000-0000-0000F4220000}"/>
    <cellStyle name="Input 16 4 3 4" xfId="34590" xr:uid="{00000000-0005-0000-0000-0000F5220000}"/>
    <cellStyle name="Input 16 4 4" xfId="25901" xr:uid="{00000000-0005-0000-0000-0000F6220000}"/>
    <cellStyle name="Input 16 4 4 2" xfId="41531" xr:uid="{00000000-0005-0000-0000-0000F7220000}"/>
    <cellStyle name="Input 16 4 5" xfId="17837" xr:uid="{00000000-0005-0000-0000-0000F8220000}"/>
    <cellStyle name="Input 16 4 6" xfId="33680" xr:uid="{00000000-0005-0000-0000-0000F9220000}"/>
    <cellStyle name="Input 16 5" xfId="21817" xr:uid="{00000000-0005-0000-0000-0000FA220000}"/>
    <cellStyle name="Input 16 5 2" xfId="37448" xr:uid="{00000000-0005-0000-0000-0000FB220000}"/>
    <cellStyle name="Input 16 6" xfId="29298" xr:uid="{00000000-0005-0000-0000-0000FC220000}"/>
    <cellStyle name="Input 16 6 2" xfId="44928" xr:uid="{00000000-0005-0000-0000-0000FD220000}"/>
    <cellStyle name="Input 16 7" xfId="12903" xr:uid="{00000000-0005-0000-0000-0000FE220000}"/>
    <cellStyle name="Input 16 8" xfId="29937" xr:uid="{00000000-0005-0000-0000-0000FF220000}"/>
    <cellStyle name="Input 16 9" xfId="47824" xr:uid="{00000000-0005-0000-0000-000000230000}"/>
    <cellStyle name="Input 17" xfId="3383" xr:uid="{00000000-0005-0000-0000-000001230000}"/>
    <cellStyle name="Input 17 10" xfId="48343" xr:uid="{00000000-0005-0000-0000-000002230000}"/>
    <cellStyle name="Input 17 11" xfId="47983" xr:uid="{00000000-0005-0000-0000-000003230000}"/>
    <cellStyle name="Input 17 12" xfId="51046" xr:uid="{00000000-0005-0000-0000-000004230000}"/>
    <cellStyle name="Input 17 13" xfId="52482" xr:uid="{00000000-0005-0000-0000-000005230000}"/>
    <cellStyle name="Input 17 14" xfId="45957" xr:uid="{00000000-0005-0000-0000-000006230000}"/>
    <cellStyle name="Input 17 15" xfId="48774" xr:uid="{00000000-0005-0000-0000-000007230000}"/>
    <cellStyle name="Input 17 2" xfId="4036" xr:uid="{00000000-0005-0000-0000-000008230000}"/>
    <cellStyle name="Input 17 2 10" xfId="48984" xr:uid="{00000000-0005-0000-0000-000009230000}"/>
    <cellStyle name="Input 17 2 11" xfId="51407" xr:uid="{00000000-0005-0000-0000-00000A230000}"/>
    <cellStyle name="Input 17 2 12" xfId="45707" xr:uid="{00000000-0005-0000-0000-00000B230000}"/>
    <cellStyle name="Input 17 2 13" xfId="52663" xr:uid="{00000000-0005-0000-0000-00000C230000}"/>
    <cellStyle name="Input 17 2 14" xfId="45111" xr:uid="{00000000-0005-0000-0000-00000D230000}"/>
    <cellStyle name="Input 17 2 2" xfId="6411" xr:uid="{00000000-0005-0000-0000-00000E230000}"/>
    <cellStyle name="Input 17 2 2 2" xfId="6512" xr:uid="{00000000-0005-0000-0000-00000F230000}"/>
    <cellStyle name="Input 17 2 2 2 2" xfId="7903" xr:uid="{00000000-0005-0000-0000-000010230000}"/>
    <cellStyle name="Input 17 2 2 2 2 2" xfId="11502" xr:uid="{00000000-0005-0000-0000-000011230000}"/>
    <cellStyle name="Input 17 2 2 2 2 2 2" xfId="29068" xr:uid="{00000000-0005-0000-0000-000012230000}"/>
    <cellStyle name="Input 17 2 2 2 2 2 2 2" xfId="44698" xr:uid="{00000000-0005-0000-0000-000013230000}"/>
    <cellStyle name="Input 17 2 2 2 2 2 3" xfId="21004" xr:uid="{00000000-0005-0000-0000-000014230000}"/>
    <cellStyle name="Input 17 2 2 2 2 2 4" xfId="36847" xr:uid="{00000000-0005-0000-0000-000015230000}"/>
    <cellStyle name="Input 17 2 2 2 2 3" xfId="25469" xr:uid="{00000000-0005-0000-0000-000016230000}"/>
    <cellStyle name="Input 17 2 2 2 2 3 2" xfId="41099" xr:uid="{00000000-0005-0000-0000-000017230000}"/>
    <cellStyle name="Input 17 2 2 2 2 4" xfId="17405" xr:uid="{00000000-0005-0000-0000-000018230000}"/>
    <cellStyle name="Input 17 2 2 2 2 5" xfId="33248" xr:uid="{00000000-0005-0000-0000-000019230000}"/>
    <cellStyle name="Input 17 2 2 2 3" xfId="4777" xr:uid="{00000000-0005-0000-0000-00001A230000}"/>
    <cellStyle name="Input 17 2 2 2 3 2" xfId="22949" xr:uid="{00000000-0005-0000-0000-00001B230000}"/>
    <cellStyle name="Input 17 2 2 2 3 2 2" xfId="38580" xr:uid="{00000000-0005-0000-0000-00001C230000}"/>
    <cellStyle name="Input 17 2 2 2 3 3" xfId="14283" xr:uid="{00000000-0005-0000-0000-00001D230000}"/>
    <cellStyle name="Input 17 2 2 2 3 4" xfId="30970" xr:uid="{00000000-0005-0000-0000-00001E230000}"/>
    <cellStyle name="Input 17 2 2 2 4" xfId="24213" xr:uid="{00000000-0005-0000-0000-00001F230000}"/>
    <cellStyle name="Input 17 2 2 2 4 2" xfId="39844" xr:uid="{00000000-0005-0000-0000-000020230000}"/>
    <cellStyle name="Input 17 2 2 2 5" xfId="16016" xr:uid="{00000000-0005-0000-0000-000021230000}"/>
    <cellStyle name="Input 17 2 2 2 6" xfId="32052" xr:uid="{00000000-0005-0000-0000-000022230000}"/>
    <cellStyle name="Input 17 2 2 3" xfId="24114" xr:uid="{00000000-0005-0000-0000-000023230000}"/>
    <cellStyle name="Input 17 2 2 3 2" xfId="39745" xr:uid="{00000000-0005-0000-0000-000024230000}"/>
    <cellStyle name="Input 17 2 2 4" xfId="15916" xr:uid="{00000000-0005-0000-0000-000025230000}"/>
    <cellStyle name="Input 17 2 2 5" xfId="31953" xr:uid="{00000000-0005-0000-0000-000026230000}"/>
    <cellStyle name="Input 17 2 2 6" xfId="50672" xr:uid="{00000000-0005-0000-0000-000027230000}"/>
    <cellStyle name="Input 17 2 2 7" xfId="52458" xr:uid="{00000000-0005-0000-0000-000028230000}"/>
    <cellStyle name="Input 17 2 2 8" xfId="53553" xr:uid="{00000000-0005-0000-0000-000029230000}"/>
    <cellStyle name="Input 17 2 3" xfId="6718" xr:uid="{00000000-0005-0000-0000-00002A230000}"/>
    <cellStyle name="Input 17 2 3 2" xfId="4564" xr:uid="{00000000-0005-0000-0000-00002B230000}"/>
    <cellStyle name="Input 17 2 3 2 2" xfId="10616" xr:uid="{00000000-0005-0000-0000-00002C230000}"/>
    <cellStyle name="Input 17 2 3 2 2 2" xfId="28182" xr:uid="{00000000-0005-0000-0000-00002D230000}"/>
    <cellStyle name="Input 17 2 3 2 2 2 2" xfId="43812" xr:uid="{00000000-0005-0000-0000-00002E230000}"/>
    <cellStyle name="Input 17 2 3 2 2 3" xfId="20118" xr:uid="{00000000-0005-0000-0000-00002F230000}"/>
    <cellStyle name="Input 17 2 3 2 2 4" xfId="35961" xr:uid="{00000000-0005-0000-0000-000030230000}"/>
    <cellStyle name="Input 17 2 3 2 3" xfId="22736" xr:uid="{00000000-0005-0000-0000-000031230000}"/>
    <cellStyle name="Input 17 2 3 2 3 2" xfId="38367" xr:uid="{00000000-0005-0000-0000-000032230000}"/>
    <cellStyle name="Input 17 2 3 2 4" xfId="14070" xr:uid="{00000000-0005-0000-0000-000033230000}"/>
    <cellStyle name="Input 17 2 3 2 5" xfId="30757" xr:uid="{00000000-0005-0000-0000-000034230000}"/>
    <cellStyle name="Input 17 2 3 3" xfId="4198" xr:uid="{00000000-0005-0000-0000-000035230000}"/>
    <cellStyle name="Input 17 2 3 3 2" xfId="22409" xr:uid="{00000000-0005-0000-0000-000036230000}"/>
    <cellStyle name="Input 17 2 3 3 2 2" xfId="38040" xr:uid="{00000000-0005-0000-0000-000037230000}"/>
    <cellStyle name="Input 17 2 3 3 3" xfId="13704" xr:uid="{00000000-0005-0000-0000-000038230000}"/>
    <cellStyle name="Input 17 2 3 3 4" xfId="30449" xr:uid="{00000000-0005-0000-0000-000039230000}"/>
    <cellStyle name="Input 17 2 3 4" xfId="24381" xr:uid="{00000000-0005-0000-0000-00003A230000}"/>
    <cellStyle name="Input 17 2 3 4 2" xfId="40012" xr:uid="{00000000-0005-0000-0000-00003B230000}"/>
    <cellStyle name="Input 17 2 3 5" xfId="16222" xr:uid="{00000000-0005-0000-0000-00003C230000}"/>
    <cellStyle name="Input 17 2 3 6" xfId="32200" xr:uid="{00000000-0005-0000-0000-00003D230000}"/>
    <cellStyle name="Input 17 2 4" xfId="22248" xr:uid="{00000000-0005-0000-0000-00003E230000}"/>
    <cellStyle name="Input 17 2 4 2" xfId="37879" xr:uid="{00000000-0005-0000-0000-00003F230000}"/>
    <cellStyle name="Input 17 2 5" xfId="12290" xr:uid="{00000000-0005-0000-0000-000040230000}"/>
    <cellStyle name="Input 17 2 5 2" xfId="29553" xr:uid="{00000000-0005-0000-0000-000041230000}"/>
    <cellStyle name="Input 17 2 6" xfId="13541" xr:uid="{00000000-0005-0000-0000-000042230000}"/>
    <cellStyle name="Input 17 2 7" xfId="30288" xr:uid="{00000000-0005-0000-0000-000043230000}"/>
    <cellStyle name="Input 17 2 8" xfId="45327" xr:uid="{00000000-0005-0000-0000-000044230000}"/>
    <cellStyle name="Input 17 2 9" xfId="48703" xr:uid="{00000000-0005-0000-0000-000045230000}"/>
    <cellStyle name="Input 17 3" xfId="5758" xr:uid="{00000000-0005-0000-0000-000046230000}"/>
    <cellStyle name="Input 17 3 2" xfId="9069" xr:uid="{00000000-0005-0000-0000-000047230000}"/>
    <cellStyle name="Input 17 3 2 2" xfId="10458" xr:uid="{00000000-0005-0000-0000-000048230000}"/>
    <cellStyle name="Input 17 3 2 2 2" xfId="7824" xr:uid="{00000000-0005-0000-0000-000049230000}"/>
    <cellStyle name="Input 17 3 2 2 2 2" xfId="25390" xr:uid="{00000000-0005-0000-0000-00004A230000}"/>
    <cellStyle name="Input 17 3 2 2 2 2 2" xfId="41020" xr:uid="{00000000-0005-0000-0000-00004B230000}"/>
    <cellStyle name="Input 17 3 2 2 2 3" xfId="17326" xr:uid="{00000000-0005-0000-0000-00004C230000}"/>
    <cellStyle name="Input 17 3 2 2 2 4" xfId="33169" xr:uid="{00000000-0005-0000-0000-00004D230000}"/>
    <cellStyle name="Input 17 3 2 2 3" xfId="28024" xr:uid="{00000000-0005-0000-0000-00004E230000}"/>
    <cellStyle name="Input 17 3 2 2 3 2" xfId="43654" xr:uid="{00000000-0005-0000-0000-00004F230000}"/>
    <cellStyle name="Input 17 3 2 2 4" xfId="19960" xr:uid="{00000000-0005-0000-0000-000050230000}"/>
    <cellStyle name="Input 17 3 2 2 5" xfId="35803" xr:uid="{00000000-0005-0000-0000-000051230000}"/>
    <cellStyle name="Input 17 3 2 3" xfId="10948" xr:uid="{00000000-0005-0000-0000-000052230000}"/>
    <cellStyle name="Input 17 3 2 3 2" xfId="28514" xr:uid="{00000000-0005-0000-0000-000053230000}"/>
    <cellStyle name="Input 17 3 2 3 2 2" xfId="44144" xr:uid="{00000000-0005-0000-0000-000054230000}"/>
    <cellStyle name="Input 17 3 2 3 3" xfId="20450" xr:uid="{00000000-0005-0000-0000-000055230000}"/>
    <cellStyle name="Input 17 3 2 3 4" xfId="36293" xr:uid="{00000000-0005-0000-0000-000056230000}"/>
    <cellStyle name="Input 17 3 2 4" xfId="26635" xr:uid="{00000000-0005-0000-0000-000057230000}"/>
    <cellStyle name="Input 17 3 2 4 2" xfId="42265" xr:uid="{00000000-0005-0000-0000-000058230000}"/>
    <cellStyle name="Input 17 3 2 5" xfId="18571" xr:uid="{00000000-0005-0000-0000-000059230000}"/>
    <cellStyle name="Input 17 3 2 6" xfId="34414" xr:uid="{00000000-0005-0000-0000-00005A230000}"/>
    <cellStyle name="Input 17 3 3" xfId="23668" xr:uid="{00000000-0005-0000-0000-00005B230000}"/>
    <cellStyle name="Input 17 3 3 2" xfId="39299" xr:uid="{00000000-0005-0000-0000-00005C230000}"/>
    <cellStyle name="Input 17 3 4" xfId="15263" xr:uid="{00000000-0005-0000-0000-00005D230000}"/>
    <cellStyle name="Input 17 3 5" xfId="31587" xr:uid="{00000000-0005-0000-0000-00005E230000}"/>
    <cellStyle name="Input 17 3 6" xfId="50312" xr:uid="{00000000-0005-0000-0000-00005F230000}"/>
    <cellStyle name="Input 17 3 7" xfId="52098" xr:uid="{00000000-0005-0000-0000-000060230000}"/>
    <cellStyle name="Input 17 3 8" xfId="53193" xr:uid="{00000000-0005-0000-0000-000061230000}"/>
    <cellStyle name="Input 17 4" xfId="8216" xr:uid="{00000000-0005-0000-0000-000062230000}"/>
    <cellStyle name="Input 17 4 2" xfId="9605" xr:uid="{00000000-0005-0000-0000-000063230000}"/>
    <cellStyle name="Input 17 4 2 2" xfId="7371" xr:uid="{00000000-0005-0000-0000-000064230000}"/>
    <cellStyle name="Input 17 4 2 2 2" xfId="24938" xr:uid="{00000000-0005-0000-0000-000065230000}"/>
    <cellStyle name="Input 17 4 2 2 2 2" xfId="40568" xr:uid="{00000000-0005-0000-0000-000066230000}"/>
    <cellStyle name="Input 17 4 2 2 3" xfId="16874" xr:uid="{00000000-0005-0000-0000-000067230000}"/>
    <cellStyle name="Input 17 4 2 2 4" xfId="32717" xr:uid="{00000000-0005-0000-0000-000068230000}"/>
    <cellStyle name="Input 17 4 2 3" xfId="27171" xr:uid="{00000000-0005-0000-0000-000069230000}"/>
    <cellStyle name="Input 17 4 2 3 2" xfId="42801" xr:uid="{00000000-0005-0000-0000-00006A230000}"/>
    <cellStyle name="Input 17 4 2 4" xfId="19107" xr:uid="{00000000-0005-0000-0000-00006B230000}"/>
    <cellStyle name="Input 17 4 2 5" xfId="34950" xr:uid="{00000000-0005-0000-0000-00006C230000}"/>
    <cellStyle name="Input 17 4 3" xfId="4084" xr:uid="{00000000-0005-0000-0000-00006D230000}"/>
    <cellStyle name="Input 17 4 3 2" xfId="22295" xr:uid="{00000000-0005-0000-0000-00006E230000}"/>
    <cellStyle name="Input 17 4 3 2 2" xfId="37926" xr:uid="{00000000-0005-0000-0000-00006F230000}"/>
    <cellStyle name="Input 17 4 3 3" xfId="13590" xr:uid="{00000000-0005-0000-0000-000070230000}"/>
    <cellStyle name="Input 17 4 3 4" xfId="30335" xr:uid="{00000000-0005-0000-0000-000071230000}"/>
    <cellStyle name="Input 17 4 4" xfId="25782" xr:uid="{00000000-0005-0000-0000-000072230000}"/>
    <cellStyle name="Input 17 4 4 2" xfId="41412" xr:uid="{00000000-0005-0000-0000-000073230000}"/>
    <cellStyle name="Input 17 4 5" xfId="17718" xr:uid="{00000000-0005-0000-0000-000074230000}"/>
    <cellStyle name="Input 17 4 6" xfId="33561" xr:uid="{00000000-0005-0000-0000-000075230000}"/>
    <cellStyle name="Input 17 5" xfId="21802" xr:uid="{00000000-0005-0000-0000-000076230000}"/>
    <cellStyle name="Input 17 5 2" xfId="37433" xr:uid="{00000000-0005-0000-0000-000077230000}"/>
    <cellStyle name="Input 17 6" xfId="24307" xr:uid="{00000000-0005-0000-0000-000078230000}"/>
    <cellStyle name="Input 17 6 2" xfId="39938" xr:uid="{00000000-0005-0000-0000-000079230000}"/>
    <cellStyle name="Input 17 7" xfId="12888" xr:uid="{00000000-0005-0000-0000-00007A230000}"/>
    <cellStyle name="Input 17 8" xfId="29922" xr:uid="{00000000-0005-0000-0000-00007B230000}"/>
    <cellStyle name="Input 17 9" xfId="47608" xr:uid="{00000000-0005-0000-0000-00007C230000}"/>
    <cellStyle name="Input 18" xfId="3022" xr:uid="{00000000-0005-0000-0000-00007D230000}"/>
    <cellStyle name="Input 18 10" xfId="48158" xr:uid="{00000000-0005-0000-0000-00007E230000}"/>
    <cellStyle name="Input 18 11" xfId="46333" xr:uid="{00000000-0005-0000-0000-00007F230000}"/>
    <cellStyle name="Input 18 12" xfId="50861" xr:uid="{00000000-0005-0000-0000-000080230000}"/>
    <cellStyle name="Input 18 13" xfId="45616" xr:uid="{00000000-0005-0000-0000-000081230000}"/>
    <cellStyle name="Input 18 14" xfId="52692" xr:uid="{00000000-0005-0000-0000-000082230000}"/>
    <cellStyle name="Input 18 15" xfId="53780" xr:uid="{00000000-0005-0000-0000-000083230000}"/>
    <cellStyle name="Input 18 2" xfId="3676" xr:uid="{00000000-0005-0000-0000-000084230000}"/>
    <cellStyle name="Input 18 2 10" xfId="46463" xr:uid="{00000000-0005-0000-0000-000085230000}"/>
    <cellStyle name="Input 18 2 11" xfId="51222" xr:uid="{00000000-0005-0000-0000-000086230000}"/>
    <cellStyle name="Input 18 2 12" xfId="47113" xr:uid="{00000000-0005-0000-0000-000087230000}"/>
    <cellStyle name="Input 18 2 13" xfId="47328" xr:uid="{00000000-0005-0000-0000-000088230000}"/>
    <cellStyle name="Input 18 2 14" xfId="52798" xr:uid="{00000000-0005-0000-0000-000089230000}"/>
    <cellStyle name="Input 18 2 2" xfId="6051" xr:uid="{00000000-0005-0000-0000-00008A230000}"/>
    <cellStyle name="Input 18 2 2 2" xfId="6870" xr:uid="{00000000-0005-0000-0000-00008B230000}"/>
    <cellStyle name="Input 18 2 2 2 2" xfId="7971" xr:uid="{00000000-0005-0000-0000-00008C230000}"/>
    <cellStyle name="Input 18 2 2 2 2 2" xfId="4601" xr:uid="{00000000-0005-0000-0000-00008D230000}"/>
    <cellStyle name="Input 18 2 2 2 2 2 2" xfId="22773" xr:uid="{00000000-0005-0000-0000-00008E230000}"/>
    <cellStyle name="Input 18 2 2 2 2 2 2 2" xfId="38404" xr:uid="{00000000-0005-0000-0000-00008F230000}"/>
    <cellStyle name="Input 18 2 2 2 2 2 3" xfId="14107" xr:uid="{00000000-0005-0000-0000-000090230000}"/>
    <cellStyle name="Input 18 2 2 2 2 2 4" xfId="30794" xr:uid="{00000000-0005-0000-0000-000091230000}"/>
    <cellStyle name="Input 18 2 2 2 2 3" xfId="25537" xr:uid="{00000000-0005-0000-0000-000092230000}"/>
    <cellStyle name="Input 18 2 2 2 2 3 2" xfId="41167" xr:uid="{00000000-0005-0000-0000-000093230000}"/>
    <cellStyle name="Input 18 2 2 2 2 4" xfId="17473" xr:uid="{00000000-0005-0000-0000-000094230000}"/>
    <cellStyle name="Input 18 2 2 2 2 5" xfId="33316" xr:uid="{00000000-0005-0000-0000-000095230000}"/>
    <cellStyle name="Input 18 2 2 2 3" xfId="4336" xr:uid="{00000000-0005-0000-0000-000096230000}"/>
    <cellStyle name="Input 18 2 2 2 3 2" xfId="22547" xr:uid="{00000000-0005-0000-0000-000097230000}"/>
    <cellStyle name="Input 18 2 2 2 3 2 2" xfId="38178" xr:uid="{00000000-0005-0000-0000-000098230000}"/>
    <cellStyle name="Input 18 2 2 2 3 3" xfId="13842" xr:uid="{00000000-0005-0000-0000-000099230000}"/>
    <cellStyle name="Input 18 2 2 2 3 4" xfId="30587" xr:uid="{00000000-0005-0000-0000-00009A230000}"/>
    <cellStyle name="Input 18 2 2 2 4" xfId="24533" xr:uid="{00000000-0005-0000-0000-00009B230000}"/>
    <cellStyle name="Input 18 2 2 2 4 2" xfId="40164" xr:uid="{00000000-0005-0000-0000-00009C230000}"/>
    <cellStyle name="Input 18 2 2 2 5" xfId="16374" xr:uid="{00000000-0005-0000-0000-00009D230000}"/>
    <cellStyle name="Input 18 2 2 2 6" xfId="32352" xr:uid="{00000000-0005-0000-0000-00009E230000}"/>
    <cellStyle name="Input 18 2 2 3" xfId="23889" xr:uid="{00000000-0005-0000-0000-00009F230000}"/>
    <cellStyle name="Input 18 2 2 3 2" xfId="39520" xr:uid="{00000000-0005-0000-0000-0000A0230000}"/>
    <cellStyle name="Input 18 2 2 4" xfId="15556" xr:uid="{00000000-0005-0000-0000-0000A1230000}"/>
    <cellStyle name="Input 18 2 2 5" xfId="31768" xr:uid="{00000000-0005-0000-0000-0000A2230000}"/>
    <cellStyle name="Input 18 2 2 6" xfId="50487" xr:uid="{00000000-0005-0000-0000-0000A3230000}"/>
    <cellStyle name="Input 18 2 2 7" xfId="52273" xr:uid="{00000000-0005-0000-0000-0000A4230000}"/>
    <cellStyle name="Input 18 2 2 8" xfId="53368" xr:uid="{00000000-0005-0000-0000-0000A5230000}"/>
    <cellStyle name="Input 18 2 3" xfId="8379" xr:uid="{00000000-0005-0000-0000-0000A6230000}"/>
    <cellStyle name="Input 18 2 3 2" xfId="9768" xr:uid="{00000000-0005-0000-0000-0000A7230000}"/>
    <cellStyle name="Input 18 2 3 2 2" xfId="11575" xr:uid="{00000000-0005-0000-0000-0000A8230000}"/>
    <cellStyle name="Input 18 2 3 2 2 2" xfId="29141" xr:uid="{00000000-0005-0000-0000-0000A9230000}"/>
    <cellStyle name="Input 18 2 3 2 2 2 2" xfId="44771" xr:uid="{00000000-0005-0000-0000-0000AA230000}"/>
    <cellStyle name="Input 18 2 3 2 2 3" xfId="21077" xr:uid="{00000000-0005-0000-0000-0000AB230000}"/>
    <cellStyle name="Input 18 2 3 2 2 4" xfId="36920" xr:uid="{00000000-0005-0000-0000-0000AC230000}"/>
    <cellStyle name="Input 18 2 3 2 3" xfId="27334" xr:uid="{00000000-0005-0000-0000-0000AD230000}"/>
    <cellStyle name="Input 18 2 3 2 3 2" xfId="42964" xr:uid="{00000000-0005-0000-0000-0000AE230000}"/>
    <cellStyle name="Input 18 2 3 2 4" xfId="19270" xr:uid="{00000000-0005-0000-0000-0000AF230000}"/>
    <cellStyle name="Input 18 2 3 2 5" xfId="35113" xr:uid="{00000000-0005-0000-0000-0000B0230000}"/>
    <cellStyle name="Input 18 2 3 3" xfId="9278" xr:uid="{00000000-0005-0000-0000-0000B1230000}"/>
    <cellStyle name="Input 18 2 3 3 2" xfId="26844" xr:uid="{00000000-0005-0000-0000-0000B2230000}"/>
    <cellStyle name="Input 18 2 3 3 2 2" xfId="42474" xr:uid="{00000000-0005-0000-0000-0000B3230000}"/>
    <cellStyle name="Input 18 2 3 3 3" xfId="18780" xr:uid="{00000000-0005-0000-0000-0000B4230000}"/>
    <cellStyle name="Input 18 2 3 3 4" xfId="34623" xr:uid="{00000000-0005-0000-0000-0000B5230000}"/>
    <cellStyle name="Input 18 2 3 4" xfId="25945" xr:uid="{00000000-0005-0000-0000-0000B6230000}"/>
    <cellStyle name="Input 18 2 3 4 2" xfId="41575" xr:uid="{00000000-0005-0000-0000-0000B7230000}"/>
    <cellStyle name="Input 18 2 3 5" xfId="17881" xr:uid="{00000000-0005-0000-0000-0000B8230000}"/>
    <cellStyle name="Input 18 2 3 6" xfId="33724" xr:uid="{00000000-0005-0000-0000-0000B9230000}"/>
    <cellStyle name="Input 18 2 4" xfId="22021" xr:uid="{00000000-0005-0000-0000-0000BA230000}"/>
    <cellStyle name="Input 18 2 4 2" xfId="37652" xr:uid="{00000000-0005-0000-0000-0000BB230000}"/>
    <cellStyle name="Input 18 2 5" xfId="12113" xr:uid="{00000000-0005-0000-0000-0000BC230000}"/>
    <cellStyle name="Input 18 2 5 2" xfId="29376" xr:uid="{00000000-0005-0000-0000-0000BD230000}"/>
    <cellStyle name="Input 18 2 6" xfId="13181" xr:uid="{00000000-0005-0000-0000-0000BE230000}"/>
    <cellStyle name="Input 18 2 7" xfId="30103" xr:uid="{00000000-0005-0000-0000-0000BF230000}"/>
    <cellStyle name="Input 18 2 8" xfId="45384" xr:uid="{00000000-0005-0000-0000-0000C0230000}"/>
    <cellStyle name="Input 18 2 9" xfId="48518" xr:uid="{00000000-0005-0000-0000-0000C1230000}"/>
    <cellStyle name="Input 18 3" xfId="5401" xr:uid="{00000000-0005-0000-0000-0000C2230000}"/>
    <cellStyle name="Input 18 3 2" xfId="9058" xr:uid="{00000000-0005-0000-0000-0000C3230000}"/>
    <cellStyle name="Input 18 3 2 2" xfId="10447" xr:uid="{00000000-0005-0000-0000-0000C4230000}"/>
    <cellStyle name="Input 18 3 2 2 2" xfId="11633" xr:uid="{00000000-0005-0000-0000-0000C5230000}"/>
    <cellStyle name="Input 18 3 2 2 2 2" xfId="29199" xr:uid="{00000000-0005-0000-0000-0000C6230000}"/>
    <cellStyle name="Input 18 3 2 2 2 2 2" xfId="44829" xr:uid="{00000000-0005-0000-0000-0000C7230000}"/>
    <cellStyle name="Input 18 3 2 2 2 3" xfId="21135" xr:uid="{00000000-0005-0000-0000-0000C8230000}"/>
    <cellStyle name="Input 18 3 2 2 2 4" xfId="36978" xr:uid="{00000000-0005-0000-0000-0000C9230000}"/>
    <cellStyle name="Input 18 3 2 2 3" xfId="28013" xr:uid="{00000000-0005-0000-0000-0000CA230000}"/>
    <cellStyle name="Input 18 3 2 2 3 2" xfId="43643" xr:uid="{00000000-0005-0000-0000-0000CB230000}"/>
    <cellStyle name="Input 18 3 2 2 4" xfId="19949" xr:uid="{00000000-0005-0000-0000-0000CC230000}"/>
    <cellStyle name="Input 18 3 2 2 5" xfId="35792" xr:uid="{00000000-0005-0000-0000-0000CD230000}"/>
    <cellStyle name="Input 18 3 2 3" xfId="9429" xr:uid="{00000000-0005-0000-0000-0000CE230000}"/>
    <cellStyle name="Input 18 3 2 3 2" xfId="26995" xr:uid="{00000000-0005-0000-0000-0000CF230000}"/>
    <cellStyle name="Input 18 3 2 3 2 2" xfId="42625" xr:uid="{00000000-0005-0000-0000-0000D0230000}"/>
    <cellStyle name="Input 18 3 2 3 3" xfId="18931" xr:uid="{00000000-0005-0000-0000-0000D1230000}"/>
    <cellStyle name="Input 18 3 2 3 4" xfId="34774" xr:uid="{00000000-0005-0000-0000-0000D2230000}"/>
    <cellStyle name="Input 18 3 2 4" xfId="26624" xr:uid="{00000000-0005-0000-0000-0000D3230000}"/>
    <cellStyle name="Input 18 3 2 4 2" xfId="42254" xr:uid="{00000000-0005-0000-0000-0000D4230000}"/>
    <cellStyle name="Input 18 3 2 5" xfId="18560" xr:uid="{00000000-0005-0000-0000-0000D5230000}"/>
    <cellStyle name="Input 18 3 2 6" xfId="34403" xr:uid="{00000000-0005-0000-0000-0000D6230000}"/>
    <cellStyle name="Input 18 3 3" xfId="23446" xr:uid="{00000000-0005-0000-0000-0000D7230000}"/>
    <cellStyle name="Input 18 3 3 2" xfId="39077" xr:uid="{00000000-0005-0000-0000-0000D8230000}"/>
    <cellStyle name="Input 18 3 4" xfId="14906" xr:uid="{00000000-0005-0000-0000-0000D9230000}"/>
    <cellStyle name="Input 18 3 5" xfId="31405" xr:uid="{00000000-0005-0000-0000-0000DA230000}"/>
    <cellStyle name="Input 18 3 6" xfId="50127" xr:uid="{00000000-0005-0000-0000-0000DB230000}"/>
    <cellStyle name="Input 18 3 7" xfId="51913" xr:uid="{00000000-0005-0000-0000-0000DC230000}"/>
    <cellStyle name="Input 18 3 8" xfId="53008" xr:uid="{00000000-0005-0000-0000-0000DD230000}"/>
    <cellStyle name="Input 18 4" xfId="8995" xr:uid="{00000000-0005-0000-0000-0000DE230000}"/>
    <cellStyle name="Input 18 4 2" xfId="10384" xr:uid="{00000000-0005-0000-0000-0000DF230000}"/>
    <cellStyle name="Input 18 4 2 2" xfId="7673" xr:uid="{00000000-0005-0000-0000-0000E0230000}"/>
    <cellStyle name="Input 18 4 2 2 2" xfId="25239" xr:uid="{00000000-0005-0000-0000-0000E1230000}"/>
    <cellStyle name="Input 18 4 2 2 2 2" xfId="40869" xr:uid="{00000000-0005-0000-0000-0000E2230000}"/>
    <cellStyle name="Input 18 4 2 2 3" xfId="17175" xr:uid="{00000000-0005-0000-0000-0000E3230000}"/>
    <cellStyle name="Input 18 4 2 2 4" xfId="33018" xr:uid="{00000000-0005-0000-0000-0000E4230000}"/>
    <cellStyle name="Input 18 4 2 3" xfId="27950" xr:uid="{00000000-0005-0000-0000-0000E5230000}"/>
    <cellStyle name="Input 18 4 2 3 2" xfId="43580" xr:uid="{00000000-0005-0000-0000-0000E6230000}"/>
    <cellStyle name="Input 18 4 2 4" xfId="19886" xr:uid="{00000000-0005-0000-0000-0000E7230000}"/>
    <cellStyle name="Input 18 4 2 5" xfId="35729" xr:uid="{00000000-0005-0000-0000-0000E8230000}"/>
    <cellStyle name="Input 18 4 3" xfId="10698" xr:uid="{00000000-0005-0000-0000-0000E9230000}"/>
    <cellStyle name="Input 18 4 3 2" xfId="28264" xr:uid="{00000000-0005-0000-0000-0000EA230000}"/>
    <cellStyle name="Input 18 4 3 2 2" xfId="43894" xr:uid="{00000000-0005-0000-0000-0000EB230000}"/>
    <cellStyle name="Input 18 4 3 3" xfId="20200" xr:uid="{00000000-0005-0000-0000-0000EC230000}"/>
    <cellStyle name="Input 18 4 3 4" xfId="36043" xr:uid="{00000000-0005-0000-0000-0000ED230000}"/>
    <cellStyle name="Input 18 4 4" xfId="26561" xr:uid="{00000000-0005-0000-0000-0000EE230000}"/>
    <cellStyle name="Input 18 4 4 2" xfId="42191" xr:uid="{00000000-0005-0000-0000-0000EF230000}"/>
    <cellStyle name="Input 18 4 5" xfId="18497" xr:uid="{00000000-0005-0000-0000-0000F0230000}"/>
    <cellStyle name="Input 18 4 6" xfId="34340" xr:uid="{00000000-0005-0000-0000-0000F1230000}"/>
    <cellStyle name="Input 18 5" xfId="21574" xr:uid="{00000000-0005-0000-0000-0000F2230000}"/>
    <cellStyle name="Input 18 5 2" xfId="37205" xr:uid="{00000000-0005-0000-0000-0000F3230000}"/>
    <cellStyle name="Input 18 6" xfId="21544" xr:uid="{00000000-0005-0000-0000-0000F4230000}"/>
    <cellStyle name="Input 18 6 2" xfId="37175" xr:uid="{00000000-0005-0000-0000-0000F5230000}"/>
    <cellStyle name="Input 18 7" xfId="12528" xr:uid="{00000000-0005-0000-0000-0000F6230000}"/>
    <cellStyle name="Input 18 8" xfId="29737" xr:uid="{00000000-0005-0000-0000-0000F7230000}"/>
    <cellStyle name="Input 18 9" xfId="47476" xr:uid="{00000000-0005-0000-0000-0000F8230000}"/>
    <cellStyle name="Input 19" xfId="3060" xr:uid="{00000000-0005-0000-0000-0000F9230000}"/>
    <cellStyle name="Input 19 10" xfId="48173" xr:uid="{00000000-0005-0000-0000-0000FA230000}"/>
    <cellStyle name="Input 19 11" xfId="45553" xr:uid="{00000000-0005-0000-0000-0000FB230000}"/>
    <cellStyle name="Input 19 12" xfId="50876" xr:uid="{00000000-0005-0000-0000-0000FC230000}"/>
    <cellStyle name="Input 19 13" xfId="46150" xr:uid="{00000000-0005-0000-0000-0000FD230000}"/>
    <cellStyle name="Input 19 14" xfId="49145" xr:uid="{00000000-0005-0000-0000-0000FE230000}"/>
    <cellStyle name="Input 19 15" xfId="45830" xr:uid="{00000000-0005-0000-0000-0000FF230000}"/>
    <cellStyle name="Input 19 2" xfId="3714" xr:uid="{00000000-0005-0000-0000-000000240000}"/>
    <cellStyle name="Input 19 2 10" xfId="47430" xr:uid="{00000000-0005-0000-0000-000001240000}"/>
    <cellStyle name="Input 19 2 11" xfId="51237" xr:uid="{00000000-0005-0000-0000-000002240000}"/>
    <cellStyle name="Input 19 2 12" xfId="45104" xr:uid="{00000000-0005-0000-0000-000003240000}"/>
    <cellStyle name="Input 19 2 13" xfId="51580" xr:uid="{00000000-0005-0000-0000-000004240000}"/>
    <cellStyle name="Input 19 2 14" xfId="51583" xr:uid="{00000000-0005-0000-0000-000005240000}"/>
    <cellStyle name="Input 19 2 2" xfId="6089" xr:uid="{00000000-0005-0000-0000-000006240000}"/>
    <cellStyle name="Input 19 2 2 2" xfId="6585" xr:uid="{00000000-0005-0000-0000-000007240000}"/>
    <cellStyle name="Input 19 2 2 2 2" xfId="8027" xr:uid="{00000000-0005-0000-0000-000008240000}"/>
    <cellStyle name="Input 19 2 2 2 2 2" xfId="6926" xr:uid="{00000000-0005-0000-0000-000009240000}"/>
    <cellStyle name="Input 19 2 2 2 2 2 2" xfId="24589" xr:uid="{00000000-0005-0000-0000-00000A240000}"/>
    <cellStyle name="Input 19 2 2 2 2 2 2 2" xfId="40220" xr:uid="{00000000-0005-0000-0000-00000B240000}"/>
    <cellStyle name="Input 19 2 2 2 2 2 3" xfId="16430" xr:uid="{00000000-0005-0000-0000-00000C240000}"/>
    <cellStyle name="Input 19 2 2 2 2 2 4" xfId="32408" xr:uid="{00000000-0005-0000-0000-00000D240000}"/>
    <cellStyle name="Input 19 2 2 2 2 3" xfId="25593" xr:uid="{00000000-0005-0000-0000-00000E240000}"/>
    <cellStyle name="Input 19 2 2 2 2 3 2" xfId="41223" xr:uid="{00000000-0005-0000-0000-00000F240000}"/>
    <cellStyle name="Input 19 2 2 2 2 4" xfId="17529" xr:uid="{00000000-0005-0000-0000-000010240000}"/>
    <cellStyle name="Input 19 2 2 2 2 5" xfId="33372" xr:uid="{00000000-0005-0000-0000-000011240000}"/>
    <cellStyle name="Input 19 2 2 2 3" xfId="9243" xr:uid="{00000000-0005-0000-0000-000012240000}"/>
    <cellStyle name="Input 19 2 2 2 3 2" xfId="26809" xr:uid="{00000000-0005-0000-0000-000013240000}"/>
    <cellStyle name="Input 19 2 2 2 3 2 2" xfId="42439" xr:uid="{00000000-0005-0000-0000-000014240000}"/>
    <cellStyle name="Input 19 2 2 2 3 3" xfId="18745" xr:uid="{00000000-0005-0000-0000-000015240000}"/>
    <cellStyle name="Input 19 2 2 2 3 4" xfId="34588" xr:uid="{00000000-0005-0000-0000-000016240000}"/>
    <cellStyle name="Input 19 2 2 2 4" xfId="24286" xr:uid="{00000000-0005-0000-0000-000017240000}"/>
    <cellStyle name="Input 19 2 2 2 4 2" xfId="39917" xr:uid="{00000000-0005-0000-0000-000018240000}"/>
    <cellStyle name="Input 19 2 2 2 5" xfId="16089" xr:uid="{00000000-0005-0000-0000-000019240000}"/>
    <cellStyle name="Input 19 2 2 2 6" xfId="32125" xr:uid="{00000000-0005-0000-0000-00001A240000}"/>
    <cellStyle name="Input 19 2 2 3" xfId="23904" xr:uid="{00000000-0005-0000-0000-00001B240000}"/>
    <cellStyle name="Input 19 2 2 3 2" xfId="39535" xr:uid="{00000000-0005-0000-0000-00001C240000}"/>
    <cellStyle name="Input 19 2 2 4" xfId="15594" xr:uid="{00000000-0005-0000-0000-00001D240000}"/>
    <cellStyle name="Input 19 2 2 5" xfId="31783" xr:uid="{00000000-0005-0000-0000-00001E240000}"/>
    <cellStyle name="Input 19 2 2 6" xfId="50502" xr:uid="{00000000-0005-0000-0000-00001F240000}"/>
    <cellStyle name="Input 19 2 2 7" xfId="52288" xr:uid="{00000000-0005-0000-0000-000020240000}"/>
    <cellStyle name="Input 19 2 2 8" xfId="53383" xr:uid="{00000000-0005-0000-0000-000021240000}"/>
    <cellStyle name="Input 19 2 3" xfId="8645" xr:uid="{00000000-0005-0000-0000-000022240000}"/>
    <cellStyle name="Input 19 2 3 2" xfId="10034" xr:uid="{00000000-0005-0000-0000-000023240000}"/>
    <cellStyle name="Input 19 2 3 2 2" xfId="4771" xr:uid="{00000000-0005-0000-0000-000024240000}"/>
    <cellStyle name="Input 19 2 3 2 2 2" xfId="22943" xr:uid="{00000000-0005-0000-0000-000025240000}"/>
    <cellStyle name="Input 19 2 3 2 2 2 2" xfId="38574" xr:uid="{00000000-0005-0000-0000-000026240000}"/>
    <cellStyle name="Input 19 2 3 2 2 3" xfId="14277" xr:uid="{00000000-0005-0000-0000-000027240000}"/>
    <cellStyle name="Input 19 2 3 2 2 4" xfId="30964" xr:uid="{00000000-0005-0000-0000-000028240000}"/>
    <cellStyle name="Input 19 2 3 2 3" xfId="27600" xr:uid="{00000000-0005-0000-0000-000029240000}"/>
    <cellStyle name="Input 19 2 3 2 3 2" xfId="43230" xr:uid="{00000000-0005-0000-0000-00002A240000}"/>
    <cellStyle name="Input 19 2 3 2 4" xfId="19536" xr:uid="{00000000-0005-0000-0000-00002B240000}"/>
    <cellStyle name="Input 19 2 3 2 5" xfId="35379" xr:uid="{00000000-0005-0000-0000-00002C240000}"/>
    <cellStyle name="Input 19 2 3 3" xfId="7589" xr:uid="{00000000-0005-0000-0000-00002D240000}"/>
    <cellStyle name="Input 19 2 3 3 2" xfId="25155" xr:uid="{00000000-0005-0000-0000-00002E240000}"/>
    <cellStyle name="Input 19 2 3 3 2 2" xfId="40785" xr:uid="{00000000-0005-0000-0000-00002F240000}"/>
    <cellStyle name="Input 19 2 3 3 3" xfId="17091" xr:uid="{00000000-0005-0000-0000-000030240000}"/>
    <cellStyle name="Input 19 2 3 3 4" xfId="32934" xr:uid="{00000000-0005-0000-0000-000031240000}"/>
    <cellStyle name="Input 19 2 3 4" xfId="26211" xr:uid="{00000000-0005-0000-0000-000032240000}"/>
    <cellStyle name="Input 19 2 3 4 2" xfId="41841" xr:uid="{00000000-0005-0000-0000-000033240000}"/>
    <cellStyle name="Input 19 2 3 5" xfId="18147" xr:uid="{00000000-0005-0000-0000-000034240000}"/>
    <cellStyle name="Input 19 2 3 6" xfId="33990" xr:uid="{00000000-0005-0000-0000-000035240000}"/>
    <cellStyle name="Input 19 2 4" xfId="22036" xr:uid="{00000000-0005-0000-0000-000036240000}"/>
    <cellStyle name="Input 19 2 4 2" xfId="37667" xr:uid="{00000000-0005-0000-0000-000037240000}"/>
    <cellStyle name="Input 19 2 5" xfId="12127" xr:uid="{00000000-0005-0000-0000-000038240000}"/>
    <cellStyle name="Input 19 2 5 2" xfId="29390" xr:uid="{00000000-0005-0000-0000-000039240000}"/>
    <cellStyle name="Input 19 2 6" xfId="13219" xr:uid="{00000000-0005-0000-0000-00003A240000}"/>
    <cellStyle name="Input 19 2 7" xfId="30118" xr:uid="{00000000-0005-0000-0000-00003B240000}"/>
    <cellStyle name="Input 19 2 8" xfId="45369" xr:uid="{00000000-0005-0000-0000-00003C240000}"/>
    <cellStyle name="Input 19 2 9" xfId="48533" xr:uid="{00000000-0005-0000-0000-00003D240000}"/>
    <cellStyle name="Input 19 3" xfId="5439" xr:uid="{00000000-0005-0000-0000-00003E240000}"/>
    <cellStyle name="Input 19 3 2" xfId="8207" xr:uid="{00000000-0005-0000-0000-00003F240000}"/>
    <cellStyle name="Input 19 3 2 2" xfId="9596" xr:uid="{00000000-0005-0000-0000-000040240000}"/>
    <cellStyle name="Input 19 3 2 2 2" xfId="7312" xr:uid="{00000000-0005-0000-0000-000041240000}"/>
    <cellStyle name="Input 19 3 2 2 2 2" xfId="24879" xr:uid="{00000000-0005-0000-0000-000042240000}"/>
    <cellStyle name="Input 19 3 2 2 2 2 2" xfId="40509" xr:uid="{00000000-0005-0000-0000-000043240000}"/>
    <cellStyle name="Input 19 3 2 2 2 3" xfId="16815" xr:uid="{00000000-0005-0000-0000-000044240000}"/>
    <cellStyle name="Input 19 3 2 2 2 4" xfId="32658" xr:uid="{00000000-0005-0000-0000-000045240000}"/>
    <cellStyle name="Input 19 3 2 2 3" xfId="27162" xr:uid="{00000000-0005-0000-0000-000046240000}"/>
    <cellStyle name="Input 19 3 2 2 3 2" xfId="42792" xr:uid="{00000000-0005-0000-0000-000047240000}"/>
    <cellStyle name="Input 19 3 2 2 4" xfId="19098" xr:uid="{00000000-0005-0000-0000-000048240000}"/>
    <cellStyle name="Input 19 3 2 2 5" xfId="34941" xr:uid="{00000000-0005-0000-0000-000049240000}"/>
    <cellStyle name="Input 19 3 2 3" xfId="10641" xr:uid="{00000000-0005-0000-0000-00004A240000}"/>
    <cellStyle name="Input 19 3 2 3 2" xfId="28207" xr:uid="{00000000-0005-0000-0000-00004B240000}"/>
    <cellStyle name="Input 19 3 2 3 2 2" xfId="43837" xr:uid="{00000000-0005-0000-0000-00004C240000}"/>
    <cellStyle name="Input 19 3 2 3 3" xfId="20143" xr:uid="{00000000-0005-0000-0000-00004D240000}"/>
    <cellStyle name="Input 19 3 2 3 4" xfId="35986" xr:uid="{00000000-0005-0000-0000-00004E240000}"/>
    <cellStyle name="Input 19 3 2 4" xfId="25773" xr:uid="{00000000-0005-0000-0000-00004F240000}"/>
    <cellStyle name="Input 19 3 2 4 2" xfId="41403" xr:uid="{00000000-0005-0000-0000-000050240000}"/>
    <cellStyle name="Input 19 3 2 5" xfId="17709" xr:uid="{00000000-0005-0000-0000-000051240000}"/>
    <cellStyle name="Input 19 3 2 6" xfId="33552" xr:uid="{00000000-0005-0000-0000-000052240000}"/>
    <cellStyle name="Input 19 3 3" xfId="23461" xr:uid="{00000000-0005-0000-0000-000053240000}"/>
    <cellStyle name="Input 19 3 3 2" xfId="39092" xr:uid="{00000000-0005-0000-0000-000054240000}"/>
    <cellStyle name="Input 19 3 4" xfId="14944" xr:uid="{00000000-0005-0000-0000-000055240000}"/>
    <cellStyle name="Input 19 3 5" xfId="31420" xr:uid="{00000000-0005-0000-0000-000056240000}"/>
    <cellStyle name="Input 19 3 6" xfId="50142" xr:uid="{00000000-0005-0000-0000-000057240000}"/>
    <cellStyle name="Input 19 3 7" xfId="51928" xr:uid="{00000000-0005-0000-0000-000058240000}"/>
    <cellStyle name="Input 19 3 8" xfId="53023" xr:uid="{00000000-0005-0000-0000-000059240000}"/>
    <cellStyle name="Input 19 4" xfId="8466" xr:uid="{00000000-0005-0000-0000-00005A240000}"/>
    <cellStyle name="Input 19 4 2" xfId="9855" xr:uid="{00000000-0005-0000-0000-00005B240000}"/>
    <cellStyle name="Input 19 4 2 2" xfId="7682" xr:uid="{00000000-0005-0000-0000-00005C240000}"/>
    <cellStyle name="Input 19 4 2 2 2" xfId="25248" xr:uid="{00000000-0005-0000-0000-00005D240000}"/>
    <cellStyle name="Input 19 4 2 2 2 2" xfId="40878" xr:uid="{00000000-0005-0000-0000-00005E240000}"/>
    <cellStyle name="Input 19 4 2 2 3" xfId="17184" xr:uid="{00000000-0005-0000-0000-00005F240000}"/>
    <cellStyle name="Input 19 4 2 2 4" xfId="33027" xr:uid="{00000000-0005-0000-0000-000060240000}"/>
    <cellStyle name="Input 19 4 2 3" xfId="27421" xr:uid="{00000000-0005-0000-0000-000061240000}"/>
    <cellStyle name="Input 19 4 2 3 2" xfId="43051" xr:uid="{00000000-0005-0000-0000-000062240000}"/>
    <cellStyle name="Input 19 4 2 4" xfId="19357" xr:uid="{00000000-0005-0000-0000-000063240000}"/>
    <cellStyle name="Input 19 4 2 5" xfId="35200" xr:uid="{00000000-0005-0000-0000-000064240000}"/>
    <cellStyle name="Input 19 4 3" xfId="7326" xr:uid="{00000000-0005-0000-0000-000065240000}"/>
    <cellStyle name="Input 19 4 3 2" xfId="24893" xr:uid="{00000000-0005-0000-0000-000066240000}"/>
    <cellStyle name="Input 19 4 3 2 2" xfId="40523" xr:uid="{00000000-0005-0000-0000-000067240000}"/>
    <cellStyle name="Input 19 4 3 3" xfId="16829" xr:uid="{00000000-0005-0000-0000-000068240000}"/>
    <cellStyle name="Input 19 4 3 4" xfId="32672" xr:uid="{00000000-0005-0000-0000-000069240000}"/>
    <cellStyle name="Input 19 4 4" xfId="26032" xr:uid="{00000000-0005-0000-0000-00006A240000}"/>
    <cellStyle name="Input 19 4 4 2" xfId="41662" xr:uid="{00000000-0005-0000-0000-00006B240000}"/>
    <cellStyle name="Input 19 4 5" xfId="17968" xr:uid="{00000000-0005-0000-0000-00006C240000}"/>
    <cellStyle name="Input 19 4 6" xfId="33811" xr:uid="{00000000-0005-0000-0000-00006D240000}"/>
    <cellStyle name="Input 19 5" xfId="21589" xr:uid="{00000000-0005-0000-0000-00006E240000}"/>
    <cellStyle name="Input 19 5 2" xfId="37220" xr:uid="{00000000-0005-0000-0000-00006F240000}"/>
    <cellStyle name="Input 19 6" xfId="12066" xr:uid="{00000000-0005-0000-0000-000070240000}"/>
    <cellStyle name="Input 19 6 2" xfId="29329" xr:uid="{00000000-0005-0000-0000-000071240000}"/>
    <cellStyle name="Input 19 7" xfId="12566" xr:uid="{00000000-0005-0000-0000-000072240000}"/>
    <cellStyle name="Input 19 8" xfId="29752" xr:uid="{00000000-0005-0000-0000-000073240000}"/>
    <cellStyle name="Input 19 9" xfId="47114" xr:uid="{00000000-0005-0000-0000-000074240000}"/>
    <cellStyle name="Input 2" xfId="3209" xr:uid="{00000000-0005-0000-0000-000075240000}"/>
    <cellStyle name="Input 2 10" xfId="2925" xr:uid="{00000000-0005-0000-0000-000076240000}"/>
    <cellStyle name="Input 2 10 10" xfId="48111" xr:uid="{00000000-0005-0000-0000-000077240000}"/>
    <cellStyle name="Input 2 10 11" xfId="45458" xr:uid="{00000000-0005-0000-0000-000078240000}"/>
    <cellStyle name="Input 2 10 12" xfId="50814" xr:uid="{00000000-0005-0000-0000-000079240000}"/>
    <cellStyle name="Input 2 10 13" xfId="46093" xr:uid="{00000000-0005-0000-0000-00007A240000}"/>
    <cellStyle name="Input 2 10 14" xfId="49007" xr:uid="{00000000-0005-0000-0000-00007B240000}"/>
    <cellStyle name="Input 2 10 15" xfId="45943" xr:uid="{00000000-0005-0000-0000-00007C240000}"/>
    <cellStyle name="Input 2 10 2" xfId="3579" xr:uid="{00000000-0005-0000-0000-00007D240000}"/>
    <cellStyle name="Input 2 10 2 10" xfId="46286" xr:uid="{00000000-0005-0000-0000-00007E240000}"/>
    <cellStyle name="Input 2 10 2 11" xfId="51177" xr:uid="{00000000-0005-0000-0000-00007F240000}"/>
    <cellStyle name="Input 2 10 2 12" xfId="47459" xr:uid="{00000000-0005-0000-0000-000080240000}"/>
    <cellStyle name="Input 2 10 2 13" xfId="52555" xr:uid="{00000000-0005-0000-0000-000081240000}"/>
    <cellStyle name="Input 2 10 2 14" xfId="45952" xr:uid="{00000000-0005-0000-0000-000082240000}"/>
    <cellStyle name="Input 2 10 2 2" xfId="5954" xr:uid="{00000000-0005-0000-0000-000083240000}"/>
    <cellStyle name="Input 2 10 2 2 2" xfId="8154" xr:uid="{00000000-0005-0000-0000-000084240000}"/>
    <cellStyle name="Input 2 10 2 2 2 2" xfId="9543" xr:uid="{00000000-0005-0000-0000-000085240000}"/>
    <cellStyle name="Input 2 10 2 2 2 2 2" xfId="9345" xr:uid="{00000000-0005-0000-0000-000086240000}"/>
    <cellStyle name="Input 2 10 2 2 2 2 2 2" xfId="26911" xr:uid="{00000000-0005-0000-0000-000087240000}"/>
    <cellStyle name="Input 2 10 2 2 2 2 2 2 2" xfId="42541" xr:uid="{00000000-0005-0000-0000-000088240000}"/>
    <cellStyle name="Input 2 10 2 2 2 2 2 3" xfId="18847" xr:uid="{00000000-0005-0000-0000-000089240000}"/>
    <cellStyle name="Input 2 10 2 2 2 2 2 4" xfId="34690" xr:uid="{00000000-0005-0000-0000-00008A240000}"/>
    <cellStyle name="Input 2 10 2 2 2 2 3" xfId="27109" xr:uid="{00000000-0005-0000-0000-00008B240000}"/>
    <cellStyle name="Input 2 10 2 2 2 2 3 2" xfId="42739" xr:uid="{00000000-0005-0000-0000-00008C240000}"/>
    <cellStyle name="Input 2 10 2 2 2 2 4" xfId="19045" xr:uid="{00000000-0005-0000-0000-00008D240000}"/>
    <cellStyle name="Input 2 10 2 2 2 2 5" xfId="34888" xr:uid="{00000000-0005-0000-0000-00008E240000}"/>
    <cellStyle name="Input 2 10 2 2 2 3" xfId="4808" xr:uid="{00000000-0005-0000-0000-00008F240000}"/>
    <cellStyle name="Input 2 10 2 2 2 3 2" xfId="22980" xr:uid="{00000000-0005-0000-0000-000090240000}"/>
    <cellStyle name="Input 2 10 2 2 2 3 2 2" xfId="38611" xr:uid="{00000000-0005-0000-0000-000091240000}"/>
    <cellStyle name="Input 2 10 2 2 2 3 3" xfId="14314" xr:uid="{00000000-0005-0000-0000-000092240000}"/>
    <cellStyle name="Input 2 10 2 2 2 3 4" xfId="31001" xr:uid="{00000000-0005-0000-0000-000093240000}"/>
    <cellStyle name="Input 2 10 2 2 2 4" xfId="25720" xr:uid="{00000000-0005-0000-0000-000094240000}"/>
    <cellStyle name="Input 2 10 2 2 2 4 2" xfId="41350" xr:uid="{00000000-0005-0000-0000-000095240000}"/>
    <cellStyle name="Input 2 10 2 2 2 5" xfId="17656" xr:uid="{00000000-0005-0000-0000-000096240000}"/>
    <cellStyle name="Input 2 10 2 2 2 6" xfId="33499" xr:uid="{00000000-0005-0000-0000-000097240000}"/>
    <cellStyle name="Input 2 10 2 2 3" xfId="23825" xr:uid="{00000000-0005-0000-0000-000098240000}"/>
    <cellStyle name="Input 2 10 2 2 3 2" xfId="39456" xr:uid="{00000000-0005-0000-0000-000099240000}"/>
    <cellStyle name="Input 2 10 2 2 4" xfId="15459" xr:uid="{00000000-0005-0000-0000-00009A240000}"/>
    <cellStyle name="Input 2 10 2 2 5" xfId="31723" xr:uid="{00000000-0005-0000-0000-00009B240000}"/>
    <cellStyle name="Input 2 10 2 2 6" xfId="50442" xr:uid="{00000000-0005-0000-0000-00009C240000}"/>
    <cellStyle name="Input 2 10 2 2 7" xfId="52228" xr:uid="{00000000-0005-0000-0000-00009D240000}"/>
    <cellStyle name="Input 2 10 2 2 8" xfId="53323" xr:uid="{00000000-0005-0000-0000-00009E240000}"/>
    <cellStyle name="Input 2 10 2 3" xfId="8324" xr:uid="{00000000-0005-0000-0000-00009F240000}"/>
    <cellStyle name="Input 2 10 2 3 2" xfId="9713" xr:uid="{00000000-0005-0000-0000-0000A0240000}"/>
    <cellStyle name="Input 2 10 2 3 2 2" xfId="4060" xr:uid="{00000000-0005-0000-0000-0000A1240000}"/>
    <cellStyle name="Input 2 10 2 3 2 2 2" xfId="22272" xr:uid="{00000000-0005-0000-0000-0000A2240000}"/>
    <cellStyle name="Input 2 10 2 3 2 2 2 2" xfId="37903" xr:uid="{00000000-0005-0000-0000-0000A3240000}"/>
    <cellStyle name="Input 2 10 2 3 2 2 3" xfId="13566" xr:uid="{00000000-0005-0000-0000-0000A4240000}"/>
    <cellStyle name="Input 2 10 2 3 2 2 4" xfId="30312" xr:uid="{00000000-0005-0000-0000-0000A5240000}"/>
    <cellStyle name="Input 2 10 2 3 2 3" xfId="27279" xr:uid="{00000000-0005-0000-0000-0000A6240000}"/>
    <cellStyle name="Input 2 10 2 3 2 3 2" xfId="42909" xr:uid="{00000000-0005-0000-0000-0000A7240000}"/>
    <cellStyle name="Input 2 10 2 3 2 4" xfId="19215" xr:uid="{00000000-0005-0000-0000-0000A8240000}"/>
    <cellStyle name="Input 2 10 2 3 2 5" xfId="35058" xr:uid="{00000000-0005-0000-0000-0000A9240000}"/>
    <cellStyle name="Input 2 10 2 3 3" xfId="7874" xr:uid="{00000000-0005-0000-0000-0000AA240000}"/>
    <cellStyle name="Input 2 10 2 3 3 2" xfId="25440" xr:uid="{00000000-0005-0000-0000-0000AB240000}"/>
    <cellStyle name="Input 2 10 2 3 3 2 2" xfId="41070" xr:uid="{00000000-0005-0000-0000-0000AC240000}"/>
    <cellStyle name="Input 2 10 2 3 3 3" xfId="17376" xr:uid="{00000000-0005-0000-0000-0000AD240000}"/>
    <cellStyle name="Input 2 10 2 3 3 4" xfId="33219" xr:uid="{00000000-0005-0000-0000-0000AE240000}"/>
    <cellStyle name="Input 2 10 2 3 4" xfId="25890" xr:uid="{00000000-0005-0000-0000-0000AF240000}"/>
    <cellStyle name="Input 2 10 2 3 4 2" xfId="41520" xr:uid="{00000000-0005-0000-0000-0000B0240000}"/>
    <cellStyle name="Input 2 10 2 3 5" xfId="17826" xr:uid="{00000000-0005-0000-0000-0000B1240000}"/>
    <cellStyle name="Input 2 10 2 3 6" xfId="33669" xr:uid="{00000000-0005-0000-0000-0000B2240000}"/>
    <cellStyle name="Input 2 10 2 4" xfId="21957" xr:uid="{00000000-0005-0000-0000-0000B3240000}"/>
    <cellStyle name="Input 2 10 2 4 2" xfId="37588" xr:uid="{00000000-0005-0000-0000-0000B4240000}"/>
    <cellStyle name="Input 2 10 2 5" xfId="23694" xr:uid="{00000000-0005-0000-0000-0000B5240000}"/>
    <cellStyle name="Input 2 10 2 5 2" xfId="39325" xr:uid="{00000000-0005-0000-0000-0000B6240000}"/>
    <cellStyle name="Input 2 10 2 6" xfId="13084" xr:uid="{00000000-0005-0000-0000-0000B7240000}"/>
    <cellStyle name="Input 2 10 2 7" xfId="30058" xr:uid="{00000000-0005-0000-0000-0000B8240000}"/>
    <cellStyle name="Input 2 10 2 8" xfId="45285" xr:uid="{00000000-0005-0000-0000-0000B9240000}"/>
    <cellStyle name="Input 2 10 2 9" xfId="48473" xr:uid="{00000000-0005-0000-0000-0000BA240000}"/>
    <cellStyle name="Input 2 10 3" xfId="5304" xr:uid="{00000000-0005-0000-0000-0000BB240000}"/>
    <cellStyle name="Input 2 10 3 2" xfId="8391" xr:uid="{00000000-0005-0000-0000-0000BC240000}"/>
    <cellStyle name="Input 2 10 3 2 2" xfId="9780" xr:uid="{00000000-0005-0000-0000-0000BD240000}"/>
    <cellStyle name="Input 2 10 3 2 2 2" xfId="11543" xr:uid="{00000000-0005-0000-0000-0000BE240000}"/>
    <cellStyle name="Input 2 10 3 2 2 2 2" xfId="29109" xr:uid="{00000000-0005-0000-0000-0000BF240000}"/>
    <cellStyle name="Input 2 10 3 2 2 2 2 2" xfId="44739" xr:uid="{00000000-0005-0000-0000-0000C0240000}"/>
    <cellStyle name="Input 2 10 3 2 2 2 3" xfId="21045" xr:uid="{00000000-0005-0000-0000-0000C1240000}"/>
    <cellStyle name="Input 2 10 3 2 2 2 4" xfId="36888" xr:uid="{00000000-0005-0000-0000-0000C2240000}"/>
    <cellStyle name="Input 2 10 3 2 2 3" xfId="27346" xr:uid="{00000000-0005-0000-0000-0000C3240000}"/>
    <cellStyle name="Input 2 10 3 2 2 3 2" xfId="42976" xr:uid="{00000000-0005-0000-0000-0000C4240000}"/>
    <cellStyle name="Input 2 10 3 2 2 4" xfId="19282" xr:uid="{00000000-0005-0000-0000-0000C5240000}"/>
    <cellStyle name="Input 2 10 3 2 2 5" xfId="35125" xr:uid="{00000000-0005-0000-0000-0000C6240000}"/>
    <cellStyle name="Input 2 10 3 2 3" xfId="9423" xr:uid="{00000000-0005-0000-0000-0000C7240000}"/>
    <cellStyle name="Input 2 10 3 2 3 2" xfId="26989" xr:uid="{00000000-0005-0000-0000-0000C8240000}"/>
    <cellStyle name="Input 2 10 3 2 3 2 2" xfId="42619" xr:uid="{00000000-0005-0000-0000-0000C9240000}"/>
    <cellStyle name="Input 2 10 3 2 3 3" xfId="18925" xr:uid="{00000000-0005-0000-0000-0000CA240000}"/>
    <cellStyle name="Input 2 10 3 2 3 4" xfId="34768" xr:uid="{00000000-0005-0000-0000-0000CB240000}"/>
    <cellStyle name="Input 2 10 3 2 4" xfId="25957" xr:uid="{00000000-0005-0000-0000-0000CC240000}"/>
    <cellStyle name="Input 2 10 3 2 4 2" xfId="41587" xr:uid="{00000000-0005-0000-0000-0000CD240000}"/>
    <cellStyle name="Input 2 10 3 2 5" xfId="17893" xr:uid="{00000000-0005-0000-0000-0000CE240000}"/>
    <cellStyle name="Input 2 10 3 2 6" xfId="33736" xr:uid="{00000000-0005-0000-0000-0000CF240000}"/>
    <cellStyle name="Input 2 10 3 3" xfId="23382" xr:uid="{00000000-0005-0000-0000-0000D0240000}"/>
    <cellStyle name="Input 2 10 3 3 2" xfId="39013" xr:uid="{00000000-0005-0000-0000-0000D1240000}"/>
    <cellStyle name="Input 2 10 3 4" xfId="14809" xr:uid="{00000000-0005-0000-0000-0000D2240000}"/>
    <cellStyle name="Input 2 10 3 5" xfId="31360" xr:uid="{00000000-0005-0000-0000-0000D3240000}"/>
    <cellStyle name="Input 2 10 3 6" xfId="50065" xr:uid="{00000000-0005-0000-0000-0000D4240000}"/>
    <cellStyle name="Input 2 10 3 7" xfId="51863" xr:uid="{00000000-0005-0000-0000-0000D5240000}"/>
    <cellStyle name="Input 2 10 3 8" xfId="52956" xr:uid="{00000000-0005-0000-0000-0000D6240000}"/>
    <cellStyle name="Input 2 10 4" xfId="8292" xr:uid="{00000000-0005-0000-0000-0000D7240000}"/>
    <cellStyle name="Input 2 10 4 2" xfId="9681" xr:uid="{00000000-0005-0000-0000-0000D8240000}"/>
    <cellStyle name="Input 2 10 4 2 2" xfId="4418" xr:uid="{00000000-0005-0000-0000-0000D9240000}"/>
    <cellStyle name="Input 2 10 4 2 2 2" xfId="22590" xr:uid="{00000000-0005-0000-0000-0000DA240000}"/>
    <cellStyle name="Input 2 10 4 2 2 2 2" xfId="38221" xr:uid="{00000000-0005-0000-0000-0000DB240000}"/>
    <cellStyle name="Input 2 10 4 2 2 3" xfId="13924" xr:uid="{00000000-0005-0000-0000-0000DC240000}"/>
    <cellStyle name="Input 2 10 4 2 2 4" xfId="30611" xr:uid="{00000000-0005-0000-0000-0000DD240000}"/>
    <cellStyle name="Input 2 10 4 2 3" xfId="27247" xr:uid="{00000000-0005-0000-0000-0000DE240000}"/>
    <cellStyle name="Input 2 10 4 2 3 2" xfId="42877" xr:uid="{00000000-0005-0000-0000-0000DF240000}"/>
    <cellStyle name="Input 2 10 4 2 4" xfId="19183" xr:uid="{00000000-0005-0000-0000-0000E0240000}"/>
    <cellStyle name="Input 2 10 4 2 5" xfId="35026" xr:uid="{00000000-0005-0000-0000-0000E1240000}"/>
    <cellStyle name="Input 2 10 4 3" xfId="7359" xr:uid="{00000000-0005-0000-0000-0000E2240000}"/>
    <cellStyle name="Input 2 10 4 3 2" xfId="24926" xr:uid="{00000000-0005-0000-0000-0000E3240000}"/>
    <cellStyle name="Input 2 10 4 3 2 2" xfId="40556" xr:uid="{00000000-0005-0000-0000-0000E4240000}"/>
    <cellStyle name="Input 2 10 4 3 3" xfId="16862" xr:uid="{00000000-0005-0000-0000-0000E5240000}"/>
    <cellStyle name="Input 2 10 4 3 4" xfId="32705" xr:uid="{00000000-0005-0000-0000-0000E6240000}"/>
    <cellStyle name="Input 2 10 4 4" xfId="25858" xr:uid="{00000000-0005-0000-0000-0000E7240000}"/>
    <cellStyle name="Input 2 10 4 4 2" xfId="41488" xr:uid="{00000000-0005-0000-0000-0000E8240000}"/>
    <cellStyle name="Input 2 10 4 5" xfId="17794" xr:uid="{00000000-0005-0000-0000-0000E9240000}"/>
    <cellStyle name="Input 2 10 4 6" xfId="33637" xr:uid="{00000000-0005-0000-0000-0000EA240000}"/>
    <cellStyle name="Input 2 10 5" xfId="21509" xr:uid="{00000000-0005-0000-0000-0000EB240000}"/>
    <cellStyle name="Input 2 10 5 2" xfId="37140" xr:uid="{00000000-0005-0000-0000-0000EC240000}"/>
    <cellStyle name="Input 2 10 6" xfId="21992" xr:uid="{00000000-0005-0000-0000-0000ED240000}"/>
    <cellStyle name="Input 2 10 6 2" xfId="37623" xr:uid="{00000000-0005-0000-0000-0000EE240000}"/>
    <cellStyle name="Input 2 10 7" xfId="12431" xr:uid="{00000000-0005-0000-0000-0000EF240000}"/>
    <cellStyle name="Input 2 10 8" xfId="29692" xr:uid="{00000000-0005-0000-0000-0000F0240000}"/>
    <cellStyle name="Input 2 10 9" xfId="47752" xr:uid="{00000000-0005-0000-0000-0000F1240000}"/>
    <cellStyle name="Input 2 11" xfId="2939" xr:uid="{00000000-0005-0000-0000-0000F2240000}"/>
    <cellStyle name="Input 2 11 10" xfId="48125" xr:uid="{00000000-0005-0000-0000-0000F3240000}"/>
    <cellStyle name="Input 2 11 11" xfId="45460" xr:uid="{00000000-0005-0000-0000-0000F4240000}"/>
    <cellStyle name="Input 2 11 12" xfId="50828" xr:uid="{00000000-0005-0000-0000-0000F5240000}"/>
    <cellStyle name="Input 2 11 13" xfId="46107" xr:uid="{00000000-0005-0000-0000-0000F6240000}"/>
    <cellStyle name="Input 2 11 14" xfId="51556" xr:uid="{00000000-0005-0000-0000-0000F7240000}"/>
    <cellStyle name="Input 2 11 15" xfId="45942" xr:uid="{00000000-0005-0000-0000-0000F8240000}"/>
    <cellStyle name="Input 2 11 2" xfId="3593" xr:uid="{00000000-0005-0000-0000-0000F9240000}"/>
    <cellStyle name="Input 2 11 2 10" xfId="45136" xr:uid="{00000000-0005-0000-0000-0000FA240000}"/>
    <cellStyle name="Input 2 11 2 11" xfId="51191" xr:uid="{00000000-0005-0000-0000-0000FB240000}"/>
    <cellStyle name="Input 2 11 2 12" xfId="45652" xr:uid="{00000000-0005-0000-0000-0000FC240000}"/>
    <cellStyle name="Input 2 11 2 13" xfId="45140" xr:uid="{00000000-0005-0000-0000-0000FD240000}"/>
    <cellStyle name="Input 2 11 2 14" xfId="51739" xr:uid="{00000000-0005-0000-0000-0000FE240000}"/>
    <cellStyle name="Input 2 11 2 2" xfId="5968" xr:uid="{00000000-0005-0000-0000-0000FF240000}"/>
    <cellStyle name="Input 2 11 2 2 2" xfId="9109" xr:uid="{00000000-0005-0000-0000-000000250000}"/>
    <cellStyle name="Input 2 11 2 2 2 2" xfId="10498" xr:uid="{00000000-0005-0000-0000-000001250000}"/>
    <cellStyle name="Input 2 11 2 2 2 2 2" xfId="11542" xr:uid="{00000000-0005-0000-0000-000002250000}"/>
    <cellStyle name="Input 2 11 2 2 2 2 2 2" xfId="29108" xr:uid="{00000000-0005-0000-0000-000003250000}"/>
    <cellStyle name="Input 2 11 2 2 2 2 2 2 2" xfId="44738" xr:uid="{00000000-0005-0000-0000-000004250000}"/>
    <cellStyle name="Input 2 11 2 2 2 2 2 3" xfId="21044" xr:uid="{00000000-0005-0000-0000-000005250000}"/>
    <cellStyle name="Input 2 11 2 2 2 2 2 4" xfId="36887" xr:uid="{00000000-0005-0000-0000-000006250000}"/>
    <cellStyle name="Input 2 11 2 2 2 2 3" xfId="28064" xr:uid="{00000000-0005-0000-0000-000007250000}"/>
    <cellStyle name="Input 2 11 2 2 2 2 3 2" xfId="43694" xr:uid="{00000000-0005-0000-0000-000008250000}"/>
    <cellStyle name="Input 2 11 2 2 2 2 4" xfId="20000" xr:uid="{00000000-0005-0000-0000-000009250000}"/>
    <cellStyle name="Input 2 11 2 2 2 2 5" xfId="35843" xr:uid="{00000000-0005-0000-0000-00000A250000}"/>
    <cellStyle name="Input 2 11 2 2 2 3" xfId="4100" xr:uid="{00000000-0005-0000-0000-00000B250000}"/>
    <cellStyle name="Input 2 11 2 2 2 3 2" xfId="22311" xr:uid="{00000000-0005-0000-0000-00000C250000}"/>
    <cellStyle name="Input 2 11 2 2 2 3 2 2" xfId="37942" xr:uid="{00000000-0005-0000-0000-00000D250000}"/>
    <cellStyle name="Input 2 11 2 2 2 3 3" xfId="13606" xr:uid="{00000000-0005-0000-0000-00000E250000}"/>
    <cellStyle name="Input 2 11 2 2 2 3 4" xfId="30351" xr:uid="{00000000-0005-0000-0000-00000F250000}"/>
    <cellStyle name="Input 2 11 2 2 2 4" xfId="26675" xr:uid="{00000000-0005-0000-0000-000010250000}"/>
    <cellStyle name="Input 2 11 2 2 2 4 2" xfId="42305" xr:uid="{00000000-0005-0000-0000-000011250000}"/>
    <cellStyle name="Input 2 11 2 2 2 5" xfId="18611" xr:uid="{00000000-0005-0000-0000-000012250000}"/>
    <cellStyle name="Input 2 11 2 2 2 6" xfId="34454" xr:uid="{00000000-0005-0000-0000-000013250000}"/>
    <cellStyle name="Input 2 11 2 2 3" xfId="23839" xr:uid="{00000000-0005-0000-0000-000014250000}"/>
    <cellStyle name="Input 2 11 2 2 3 2" xfId="39470" xr:uid="{00000000-0005-0000-0000-000015250000}"/>
    <cellStyle name="Input 2 11 2 2 4" xfId="15473" xr:uid="{00000000-0005-0000-0000-000016250000}"/>
    <cellStyle name="Input 2 11 2 2 5" xfId="31737" xr:uid="{00000000-0005-0000-0000-000017250000}"/>
    <cellStyle name="Input 2 11 2 2 6" xfId="50456" xr:uid="{00000000-0005-0000-0000-000018250000}"/>
    <cellStyle name="Input 2 11 2 2 7" xfId="52242" xr:uid="{00000000-0005-0000-0000-000019250000}"/>
    <cellStyle name="Input 2 11 2 2 8" xfId="53337" xr:uid="{00000000-0005-0000-0000-00001A250000}"/>
    <cellStyle name="Input 2 11 2 3" xfId="8330" xr:uid="{00000000-0005-0000-0000-00001B250000}"/>
    <cellStyle name="Input 2 11 2 3 2" xfId="9719" xr:uid="{00000000-0005-0000-0000-00001C250000}"/>
    <cellStyle name="Input 2 11 2 3 2 2" xfId="4454" xr:uid="{00000000-0005-0000-0000-00001D250000}"/>
    <cellStyle name="Input 2 11 2 3 2 2 2" xfId="22626" xr:uid="{00000000-0005-0000-0000-00001E250000}"/>
    <cellStyle name="Input 2 11 2 3 2 2 2 2" xfId="38257" xr:uid="{00000000-0005-0000-0000-00001F250000}"/>
    <cellStyle name="Input 2 11 2 3 2 2 3" xfId="13960" xr:uid="{00000000-0005-0000-0000-000020250000}"/>
    <cellStyle name="Input 2 11 2 3 2 2 4" xfId="30647" xr:uid="{00000000-0005-0000-0000-000021250000}"/>
    <cellStyle name="Input 2 11 2 3 2 3" xfId="27285" xr:uid="{00000000-0005-0000-0000-000022250000}"/>
    <cellStyle name="Input 2 11 2 3 2 3 2" xfId="42915" xr:uid="{00000000-0005-0000-0000-000023250000}"/>
    <cellStyle name="Input 2 11 2 3 2 4" xfId="19221" xr:uid="{00000000-0005-0000-0000-000024250000}"/>
    <cellStyle name="Input 2 11 2 3 2 5" xfId="35064" xr:uid="{00000000-0005-0000-0000-000025250000}"/>
    <cellStyle name="Input 2 11 2 3 3" xfId="4730" xr:uid="{00000000-0005-0000-0000-000026250000}"/>
    <cellStyle name="Input 2 11 2 3 3 2" xfId="22902" xr:uid="{00000000-0005-0000-0000-000027250000}"/>
    <cellStyle name="Input 2 11 2 3 3 2 2" xfId="38533" xr:uid="{00000000-0005-0000-0000-000028250000}"/>
    <cellStyle name="Input 2 11 2 3 3 3" xfId="14236" xr:uid="{00000000-0005-0000-0000-000029250000}"/>
    <cellStyle name="Input 2 11 2 3 3 4" xfId="30923" xr:uid="{00000000-0005-0000-0000-00002A250000}"/>
    <cellStyle name="Input 2 11 2 3 4" xfId="25896" xr:uid="{00000000-0005-0000-0000-00002B250000}"/>
    <cellStyle name="Input 2 11 2 3 4 2" xfId="41526" xr:uid="{00000000-0005-0000-0000-00002C250000}"/>
    <cellStyle name="Input 2 11 2 3 5" xfId="17832" xr:uid="{00000000-0005-0000-0000-00002D250000}"/>
    <cellStyle name="Input 2 11 2 3 6" xfId="33675" xr:uid="{00000000-0005-0000-0000-00002E250000}"/>
    <cellStyle name="Input 2 11 2 4" xfId="21971" xr:uid="{00000000-0005-0000-0000-00002F250000}"/>
    <cellStyle name="Input 2 11 2 4 2" xfId="37602" xr:uid="{00000000-0005-0000-0000-000030250000}"/>
    <cellStyle name="Input 2 11 2 5" xfId="23226" xr:uid="{00000000-0005-0000-0000-000031250000}"/>
    <cellStyle name="Input 2 11 2 5 2" xfId="38857" xr:uid="{00000000-0005-0000-0000-000032250000}"/>
    <cellStyle name="Input 2 11 2 6" xfId="13098" xr:uid="{00000000-0005-0000-0000-000033250000}"/>
    <cellStyle name="Input 2 11 2 7" xfId="30072" xr:uid="{00000000-0005-0000-0000-000034250000}"/>
    <cellStyle name="Input 2 11 2 8" xfId="45414" xr:uid="{00000000-0005-0000-0000-000035250000}"/>
    <cellStyle name="Input 2 11 2 9" xfId="48487" xr:uid="{00000000-0005-0000-0000-000036250000}"/>
    <cellStyle name="Input 2 11 3" xfId="5318" xr:uid="{00000000-0005-0000-0000-000037250000}"/>
    <cellStyle name="Input 2 11 3 2" xfId="8155" xr:uid="{00000000-0005-0000-0000-000038250000}"/>
    <cellStyle name="Input 2 11 3 2 2" xfId="9544" xr:uid="{00000000-0005-0000-0000-000039250000}"/>
    <cellStyle name="Input 2 11 3 2 2 2" xfId="4931" xr:uid="{00000000-0005-0000-0000-00003A250000}"/>
    <cellStyle name="Input 2 11 3 2 2 2 2" xfId="23103" xr:uid="{00000000-0005-0000-0000-00003B250000}"/>
    <cellStyle name="Input 2 11 3 2 2 2 2 2" xfId="38734" xr:uid="{00000000-0005-0000-0000-00003C250000}"/>
    <cellStyle name="Input 2 11 3 2 2 2 3" xfId="14437" xr:uid="{00000000-0005-0000-0000-00003D250000}"/>
    <cellStyle name="Input 2 11 3 2 2 2 4" xfId="31124" xr:uid="{00000000-0005-0000-0000-00003E250000}"/>
    <cellStyle name="Input 2 11 3 2 2 3" xfId="27110" xr:uid="{00000000-0005-0000-0000-00003F250000}"/>
    <cellStyle name="Input 2 11 3 2 2 3 2" xfId="42740" xr:uid="{00000000-0005-0000-0000-000040250000}"/>
    <cellStyle name="Input 2 11 3 2 2 4" xfId="19046" xr:uid="{00000000-0005-0000-0000-000041250000}"/>
    <cellStyle name="Input 2 11 3 2 2 5" xfId="34889" xr:uid="{00000000-0005-0000-0000-000042250000}"/>
    <cellStyle name="Input 2 11 3 2 3" xfId="7338" xr:uid="{00000000-0005-0000-0000-000043250000}"/>
    <cellStyle name="Input 2 11 3 2 3 2" xfId="24905" xr:uid="{00000000-0005-0000-0000-000044250000}"/>
    <cellStyle name="Input 2 11 3 2 3 2 2" xfId="40535" xr:uid="{00000000-0005-0000-0000-000045250000}"/>
    <cellStyle name="Input 2 11 3 2 3 3" xfId="16841" xr:uid="{00000000-0005-0000-0000-000046250000}"/>
    <cellStyle name="Input 2 11 3 2 3 4" xfId="32684" xr:uid="{00000000-0005-0000-0000-000047250000}"/>
    <cellStyle name="Input 2 11 3 2 4" xfId="25721" xr:uid="{00000000-0005-0000-0000-000048250000}"/>
    <cellStyle name="Input 2 11 3 2 4 2" xfId="41351" xr:uid="{00000000-0005-0000-0000-000049250000}"/>
    <cellStyle name="Input 2 11 3 2 5" xfId="17657" xr:uid="{00000000-0005-0000-0000-00004A250000}"/>
    <cellStyle name="Input 2 11 3 2 6" xfId="33500" xr:uid="{00000000-0005-0000-0000-00004B250000}"/>
    <cellStyle name="Input 2 11 3 3" xfId="23396" xr:uid="{00000000-0005-0000-0000-00004C250000}"/>
    <cellStyle name="Input 2 11 3 3 2" xfId="39027" xr:uid="{00000000-0005-0000-0000-00004D250000}"/>
    <cellStyle name="Input 2 11 3 4" xfId="14823" xr:uid="{00000000-0005-0000-0000-00004E250000}"/>
    <cellStyle name="Input 2 11 3 5" xfId="31374" xr:uid="{00000000-0005-0000-0000-00004F250000}"/>
    <cellStyle name="Input 2 11 3 6" xfId="50079" xr:uid="{00000000-0005-0000-0000-000050250000}"/>
    <cellStyle name="Input 2 11 3 7" xfId="51877" xr:uid="{00000000-0005-0000-0000-000051250000}"/>
    <cellStyle name="Input 2 11 3 8" xfId="52970" xr:uid="{00000000-0005-0000-0000-000052250000}"/>
    <cellStyle name="Input 2 11 4" xfId="9019" xr:uid="{00000000-0005-0000-0000-000053250000}"/>
    <cellStyle name="Input 2 11 4 2" xfId="10408" xr:uid="{00000000-0005-0000-0000-000054250000}"/>
    <cellStyle name="Input 2 11 4 2 2" xfId="7702" xr:uid="{00000000-0005-0000-0000-000055250000}"/>
    <cellStyle name="Input 2 11 4 2 2 2" xfId="25268" xr:uid="{00000000-0005-0000-0000-000056250000}"/>
    <cellStyle name="Input 2 11 4 2 2 2 2" xfId="40898" xr:uid="{00000000-0005-0000-0000-000057250000}"/>
    <cellStyle name="Input 2 11 4 2 2 3" xfId="17204" xr:uid="{00000000-0005-0000-0000-000058250000}"/>
    <cellStyle name="Input 2 11 4 2 2 4" xfId="33047" xr:uid="{00000000-0005-0000-0000-000059250000}"/>
    <cellStyle name="Input 2 11 4 2 3" xfId="27974" xr:uid="{00000000-0005-0000-0000-00005A250000}"/>
    <cellStyle name="Input 2 11 4 2 3 2" xfId="43604" xr:uid="{00000000-0005-0000-0000-00005B250000}"/>
    <cellStyle name="Input 2 11 4 2 4" xfId="19910" xr:uid="{00000000-0005-0000-0000-00005C250000}"/>
    <cellStyle name="Input 2 11 4 2 5" xfId="35753" xr:uid="{00000000-0005-0000-0000-00005D250000}"/>
    <cellStyle name="Input 2 11 4 3" xfId="10921" xr:uid="{00000000-0005-0000-0000-00005E250000}"/>
    <cellStyle name="Input 2 11 4 3 2" xfId="28487" xr:uid="{00000000-0005-0000-0000-00005F250000}"/>
    <cellStyle name="Input 2 11 4 3 2 2" xfId="44117" xr:uid="{00000000-0005-0000-0000-000060250000}"/>
    <cellStyle name="Input 2 11 4 3 3" xfId="20423" xr:uid="{00000000-0005-0000-0000-000061250000}"/>
    <cellStyle name="Input 2 11 4 3 4" xfId="36266" xr:uid="{00000000-0005-0000-0000-000062250000}"/>
    <cellStyle name="Input 2 11 4 4" xfId="26585" xr:uid="{00000000-0005-0000-0000-000063250000}"/>
    <cellStyle name="Input 2 11 4 4 2" xfId="42215" xr:uid="{00000000-0005-0000-0000-000064250000}"/>
    <cellStyle name="Input 2 11 4 5" xfId="18521" xr:uid="{00000000-0005-0000-0000-000065250000}"/>
    <cellStyle name="Input 2 11 4 6" xfId="34364" xr:uid="{00000000-0005-0000-0000-000066250000}"/>
    <cellStyle name="Input 2 11 5" xfId="21523" xr:uid="{00000000-0005-0000-0000-000067250000}"/>
    <cellStyle name="Input 2 11 5 2" xfId="37154" xr:uid="{00000000-0005-0000-0000-000068250000}"/>
    <cellStyle name="Input 2 11 6" xfId="21780" xr:uid="{00000000-0005-0000-0000-000069250000}"/>
    <cellStyle name="Input 2 11 6 2" xfId="37411" xr:uid="{00000000-0005-0000-0000-00006A250000}"/>
    <cellStyle name="Input 2 11 7" xfId="12445" xr:uid="{00000000-0005-0000-0000-00006B250000}"/>
    <cellStyle name="Input 2 11 8" xfId="29706" xr:uid="{00000000-0005-0000-0000-00006C250000}"/>
    <cellStyle name="Input 2 11 9" xfId="47609" xr:uid="{00000000-0005-0000-0000-00006D250000}"/>
    <cellStyle name="Input 2 12" xfId="2835" xr:uid="{00000000-0005-0000-0000-00006E250000}"/>
    <cellStyle name="Input 2 12 10" xfId="48021" xr:uid="{00000000-0005-0000-0000-00006F250000}"/>
    <cellStyle name="Input 2 12 11" xfId="44960" xr:uid="{00000000-0005-0000-0000-000070250000}"/>
    <cellStyle name="Input 2 12 12" xfId="50724" xr:uid="{00000000-0005-0000-0000-000071250000}"/>
    <cellStyle name="Input 2 12 13" xfId="46008" xr:uid="{00000000-0005-0000-0000-000072250000}"/>
    <cellStyle name="Input 2 12 14" xfId="52552" xr:uid="{00000000-0005-0000-0000-000073250000}"/>
    <cellStyle name="Input 2 12 15" xfId="52842" xr:uid="{00000000-0005-0000-0000-000074250000}"/>
    <cellStyle name="Input 2 12 2" xfId="3489" xr:uid="{00000000-0005-0000-0000-000075250000}"/>
    <cellStyle name="Input 2 12 2 10" xfId="46260" xr:uid="{00000000-0005-0000-0000-000076250000}"/>
    <cellStyle name="Input 2 12 2 11" xfId="51087" xr:uid="{00000000-0005-0000-0000-000077250000}"/>
    <cellStyle name="Input 2 12 2 12" xfId="46399" xr:uid="{00000000-0005-0000-0000-000078250000}"/>
    <cellStyle name="Input 2 12 2 13" xfId="45804" xr:uid="{00000000-0005-0000-0000-000079250000}"/>
    <cellStyle name="Input 2 12 2 14" xfId="49044" xr:uid="{00000000-0005-0000-0000-00007A250000}"/>
    <cellStyle name="Input 2 12 2 2" xfId="5864" xr:uid="{00000000-0005-0000-0000-00007B250000}"/>
    <cellStyle name="Input 2 12 2 2 2" xfId="9129" xr:uid="{00000000-0005-0000-0000-00007C250000}"/>
    <cellStyle name="Input 2 12 2 2 2 2" xfId="10518" xr:uid="{00000000-0005-0000-0000-00007D250000}"/>
    <cellStyle name="Input 2 12 2 2 2 2 2" xfId="7400" xr:uid="{00000000-0005-0000-0000-00007E250000}"/>
    <cellStyle name="Input 2 12 2 2 2 2 2 2" xfId="24967" xr:uid="{00000000-0005-0000-0000-00007F250000}"/>
    <cellStyle name="Input 2 12 2 2 2 2 2 2 2" xfId="40597" xr:uid="{00000000-0005-0000-0000-000080250000}"/>
    <cellStyle name="Input 2 12 2 2 2 2 2 3" xfId="16903" xr:uid="{00000000-0005-0000-0000-000081250000}"/>
    <cellStyle name="Input 2 12 2 2 2 2 2 4" xfId="32746" xr:uid="{00000000-0005-0000-0000-000082250000}"/>
    <cellStyle name="Input 2 12 2 2 2 2 3" xfId="28084" xr:uid="{00000000-0005-0000-0000-000083250000}"/>
    <cellStyle name="Input 2 12 2 2 2 2 3 2" xfId="43714" xr:uid="{00000000-0005-0000-0000-000084250000}"/>
    <cellStyle name="Input 2 12 2 2 2 2 4" xfId="20020" xr:uid="{00000000-0005-0000-0000-000085250000}"/>
    <cellStyle name="Input 2 12 2 2 2 2 5" xfId="35863" xr:uid="{00000000-0005-0000-0000-000086250000}"/>
    <cellStyle name="Input 2 12 2 2 2 3" xfId="11564" xr:uid="{00000000-0005-0000-0000-000087250000}"/>
    <cellStyle name="Input 2 12 2 2 2 3 2" xfId="29130" xr:uid="{00000000-0005-0000-0000-000088250000}"/>
    <cellStyle name="Input 2 12 2 2 2 3 2 2" xfId="44760" xr:uid="{00000000-0005-0000-0000-000089250000}"/>
    <cellStyle name="Input 2 12 2 2 2 3 3" xfId="21066" xr:uid="{00000000-0005-0000-0000-00008A250000}"/>
    <cellStyle name="Input 2 12 2 2 2 3 4" xfId="36909" xr:uid="{00000000-0005-0000-0000-00008B250000}"/>
    <cellStyle name="Input 2 12 2 2 2 4" xfId="26695" xr:uid="{00000000-0005-0000-0000-00008C250000}"/>
    <cellStyle name="Input 2 12 2 2 2 4 2" xfId="42325" xr:uid="{00000000-0005-0000-0000-00008D250000}"/>
    <cellStyle name="Input 2 12 2 2 2 5" xfId="18631" xr:uid="{00000000-0005-0000-0000-00008E250000}"/>
    <cellStyle name="Input 2 12 2 2 2 6" xfId="34474" xr:uid="{00000000-0005-0000-0000-00008F250000}"/>
    <cellStyle name="Input 2 12 2 2 3" xfId="23735" xr:uid="{00000000-0005-0000-0000-000090250000}"/>
    <cellStyle name="Input 2 12 2 2 3 2" xfId="39366" xr:uid="{00000000-0005-0000-0000-000091250000}"/>
    <cellStyle name="Input 2 12 2 2 4" xfId="15369" xr:uid="{00000000-0005-0000-0000-000092250000}"/>
    <cellStyle name="Input 2 12 2 2 5" xfId="31633" xr:uid="{00000000-0005-0000-0000-000093250000}"/>
    <cellStyle name="Input 2 12 2 2 6" xfId="50352" xr:uid="{00000000-0005-0000-0000-000094250000}"/>
    <cellStyle name="Input 2 12 2 2 7" xfId="52138" xr:uid="{00000000-0005-0000-0000-000095250000}"/>
    <cellStyle name="Input 2 12 2 2 8" xfId="53233" xr:uid="{00000000-0005-0000-0000-000096250000}"/>
    <cellStyle name="Input 2 12 2 3" xfId="8689" xr:uid="{00000000-0005-0000-0000-000097250000}"/>
    <cellStyle name="Input 2 12 2 3 2" xfId="10078" xr:uid="{00000000-0005-0000-0000-000098250000}"/>
    <cellStyle name="Input 2 12 2 3 2 2" xfId="10829" xr:uid="{00000000-0005-0000-0000-000099250000}"/>
    <cellStyle name="Input 2 12 2 3 2 2 2" xfId="28395" xr:uid="{00000000-0005-0000-0000-00009A250000}"/>
    <cellStyle name="Input 2 12 2 3 2 2 2 2" xfId="44025" xr:uid="{00000000-0005-0000-0000-00009B250000}"/>
    <cellStyle name="Input 2 12 2 3 2 2 3" xfId="20331" xr:uid="{00000000-0005-0000-0000-00009C250000}"/>
    <cellStyle name="Input 2 12 2 3 2 2 4" xfId="36174" xr:uid="{00000000-0005-0000-0000-00009D250000}"/>
    <cellStyle name="Input 2 12 2 3 2 3" xfId="27644" xr:uid="{00000000-0005-0000-0000-00009E250000}"/>
    <cellStyle name="Input 2 12 2 3 2 3 2" xfId="43274" xr:uid="{00000000-0005-0000-0000-00009F250000}"/>
    <cellStyle name="Input 2 12 2 3 2 4" xfId="19580" xr:uid="{00000000-0005-0000-0000-0000A0250000}"/>
    <cellStyle name="Input 2 12 2 3 2 5" xfId="35423" xr:uid="{00000000-0005-0000-0000-0000A1250000}"/>
    <cellStyle name="Input 2 12 2 3 3" xfId="9203" xr:uid="{00000000-0005-0000-0000-0000A2250000}"/>
    <cellStyle name="Input 2 12 2 3 3 2" xfId="26769" xr:uid="{00000000-0005-0000-0000-0000A3250000}"/>
    <cellStyle name="Input 2 12 2 3 3 2 2" xfId="42399" xr:uid="{00000000-0005-0000-0000-0000A4250000}"/>
    <cellStyle name="Input 2 12 2 3 3 3" xfId="18705" xr:uid="{00000000-0005-0000-0000-0000A5250000}"/>
    <cellStyle name="Input 2 12 2 3 3 4" xfId="34548" xr:uid="{00000000-0005-0000-0000-0000A6250000}"/>
    <cellStyle name="Input 2 12 2 3 4" xfId="26255" xr:uid="{00000000-0005-0000-0000-0000A7250000}"/>
    <cellStyle name="Input 2 12 2 3 4 2" xfId="41885" xr:uid="{00000000-0005-0000-0000-0000A8250000}"/>
    <cellStyle name="Input 2 12 2 3 5" xfId="18191" xr:uid="{00000000-0005-0000-0000-0000A9250000}"/>
    <cellStyle name="Input 2 12 2 3 6" xfId="34034" xr:uid="{00000000-0005-0000-0000-0000AA250000}"/>
    <cellStyle name="Input 2 12 2 4" xfId="21867" xr:uid="{00000000-0005-0000-0000-0000AB250000}"/>
    <cellStyle name="Input 2 12 2 4 2" xfId="37498" xr:uid="{00000000-0005-0000-0000-0000AC250000}"/>
    <cellStyle name="Input 2 12 2 5" xfId="24673" xr:uid="{00000000-0005-0000-0000-0000AD250000}"/>
    <cellStyle name="Input 2 12 2 5 2" xfId="40304" xr:uid="{00000000-0005-0000-0000-0000AE250000}"/>
    <cellStyle name="Input 2 12 2 6" xfId="12994" xr:uid="{00000000-0005-0000-0000-0000AF250000}"/>
    <cellStyle name="Input 2 12 2 7" xfId="29968" xr:uid="{00000000-0005-0000-0000-0000B0250000}"/>
    <cellStyle name="Input 2 12 2 8" xfId="47271" xr:uid="{00000000-0005-0000-0000-0000B1250000}"/>
    <cellStyle name="Input 2 12 2 9" xfId="48383" xr:uid="{00000000-0005-0000-0000-0000B2250000}"/>
    <cellStyle name="Input 2 12 3" xfId="5216" xr:uid="{00000000-0005-0000-0000-0000B3250000}"/>
    <cellStyle name="Input 2 12 3 2" xfId="8918" xr:uid="{00000000-0005-0000-0000-0000B4250000}"/>
    <cellStyle name="Input 2 12 3 2 2" xfId="10307" xr:uid="{00000000-0005-0000-0000-0000B5250000}"/>
    <cellStyle name="Input 2 12 3 2 2 2" xfId="11186" xr:uid="{00000000-0005-0000-0000-0000B6250000}"/>
    <cellStyle name="Input 2 12 3 2 2 2 2" xfId="28752" xr:uid="{00000000-0005-0000-0000-0000B7250000}"/>
    <cellStyle name="Input 2 12 3 2 2 2 2 2" xfId="44382" xr:uid="{00000000-0005-0000-0000-0000B8250000}"/>
    <cellStyle name="Input 2 12 3 2 2 2 3" xfId="20688" xr:uid="{00000000-0005-0000-0000-0000B9250000}"/>
    <cellStyle name="Input 2 12 3 2 2 2 4" xfId="36531" xr:uid="{00000000-0005-0000-0000-0000BA250000}"/>
    <cellStyle name="Input 2 12 3 2 2 3" xfId="27873" xr:uid="{00000000-0005-0000-0000-0000BB250000}"/>
    <cellStyle name="Input 2 12 3 2 2 3 2" xfId="43503" xr:uid="{00000000-0005-0000-0000-0000BC250000}"/>
    <cellStyle name="Input 2 12 3 2 2 4" xfId="19809" xr:uid="{00000000-0005-0000-0000-0000BD250000}"/>
    <cellStyle name="Input 2 12 3 2 2 5" xfId="35652" xr:uid="{00000000-0005-0000-0000-0000BE250000}"/>
    <cellStyle name="Input 2 12 3 2 3" xfId="10997" xr:uid="{00000000-0005-0000-0000-0000BF250000}"/>
    <cellStyle name="Input 2 12 3 2 3 2" xfId="28563" xr:uid="{00000000-0005-0000-0000-0000C0250000}"/>
    <cellStyle name="Input 2 12 3 2 3 2 2" xfId="44193" xr:uid="{00000000-0005-0000-0000-0000C1250000}"/>
    <cellStyle name="Input 2 12 3 2 3 3" xfId="20499" xr:uid="{00000000-0005-0000-0000-0000C2250000}"/>
    <cellStyle name="Input 2 12 3 2 3 4" xfId="36342" xr:uid="{00000000-0005-0000-0000-0000C3250000}"/>
    <cellStyle name="Input 2 12 3 2 4" xfId="26484" xr:uid="{00000000-0005-0000-0000-0000C4250000}"/>
    <cellStyle name="Input 2 12 3 2 4 2" xfId="42114" xr:uid="{00000000-0005-0000-0000-0000C5250000}"/>
    <cellStyle name="Input 2 12 3 2 5" xfId="18420" xr:uid="{00000000-0005-0000-0000-0000C6250000}"/>
    <cellStyle name="Input 2 12 3 2 6" xfId="34263" xr:uid="{00000000-0005-0000-0000-0000C7250000}"/>
    <cellStyle name="Input 2 12 3 3" xfId="23294" xr:uid="{00000000-0005-0000-0000-0000C8250000}"/>
    <cellStyle name="Input 2 12 3 3 2" xfId="38925" xr:uid="{00000000-0005-0000-0000-0000C9250000}"/>
    <cellStyle name="Input 2 12 3 4" xfId="14721" xr:uid="{00000000-0005-0000-0000-0000CA250000}"/>
    <cellStyle name="Input 2 12 3 5" xfId="31272" xr:uid="{00000000-0005-0000-0000-0000CB250000}"/>
    <cellStyle name="Input 2 12 3 6" xfId="49975" xr:uid="{00000000-0005-0000-0000-0000CC250000}"/>
    <cellStyle name="Input 2 12 3 7" xfId="51773" xr:uid="{00000000-0005-0000-0000-0000CD250000}"/>
    <cellStyle name="Input 2 12 3 8" xfId="52866" xr:uid="{00000000-0005-0000-0000-0000CE250000}"/>
    <cellStyle name="Input 2 12 4" xfId="8338" xr:uid="{00000000-0005-0000-0000-0000CF250000}"/>
    <cellStyle name="Input 2 12 4 2" xfId="9727" xr:uid="{00000000-0005-0000-0000-0000D0250000}"/>
    <cellStyle name="Input 2 12 4 2 2" xfId="4462" xr:uid="{00000000-0005-0000-0000-0000D1250000}"/>
    <cellStyle name="Input 2 12 4 2 2 2" xfId="22634" xr:uid="{00000000-0005-0000-0000-0000D2250000}"/>
    <cellStyle name="Input 2 12 4 2 2 2 2" xfId="38265" xr:uid="{00000000-0005-0000-0000-0000D3250000}"/>
    <cellStyle name="Input 2 12 4 2 2 3" xfId="13968" xr:uid="{00000000-0005-0000-0000-0000D4250000}"/>
    <cellStyle name="Input 2 12 4 2 2 4" xfId="30655" xr:uid="{00000000-0005-0000-0000-0000D5250000}"/>
    <cellStyle name="Input 2 12 4 2 3" xfId="27293" xr:uid="{00000000-0005-0000-0000-0000D6250000}"/>
    <cellStyle name="Input 2 12 4 2 3 2" xfId="42923" xr:uid="{00000000-0005-0000-0000-0000D7250000}"/>
    <cellStyle name="Input 2 12 4 2 4" xfId="19229" xr:uid="{00000000-0005-0000-0000-0000D8250000}"/>
    <cellStyle name="Input 2 12 4 2 5" xfId="35072" xr:uid="{00000000-0005-0000-0000-0000D9250000}"/>
    <cellStyle name="Input 2 12 4 3" xfId="4795" xr:uid="{00000000-0005-0000-0000-0000DA250000}"/>
    <cellStyle name="Input 2 12 4 3 2" xfId="22967" xr:uid="{00000000-0005-0000-0000-0000DB250000}"/>
    <cellStyle name="Input 2 12 4 3 2 2" xfId="38598" xr:uid="{00000000-0005-0000-0000-0000DC250000}"/>
    <cellStyle name="Input 2 12 4 3 3" xfId="14301" xr:uid="{00000000-0005-0000-0000-0000DD250000}"/>
    <cellStyle name="Input 2 12 4 3 4" xfId="30988" xr:uid="{00000000-0005-0000-0000-0000DE250000}"/>
    <cellStyle name="Input 2 12 4 4" xfId="25904" xr:uid="{00000000-0005-0000-0000-0000DF250000}"/>
    <cellStyle name="Input 2 12 4 4 2" xfId="41534" xr:uid="{00000000-0005-0000-0000-0000E0250000}"/>
    <cellStyle name="Input 2 12 4 5" xfId="17840" xr:uid="{00000000-0005-0000-0000-0000E1250000}"/>
    <cellStyle name="Input 2 12 4 6" xfId="33683" xr:uid="{00000000-0005-0000-0000-0000E2250000}"/>
    <cellStyle name="Input 2 12 5" xfId="21419" xr:uid="{00000000-0005-0000-0000-0000E3250000}"/>
    <cellStyle name="Input 2 12 5 2" xfId="37050" xr:uid="{00000000-0005-0000-0000-0000E4250000}"/>
    <cellStyle name="Input 2 12 6" xfId="22204" xr:uid="{00000000-0005-0000-0000-0000E5250000}"/>
    <cellStyle name="Input 2 12 6 2" xfId="37835" xr:uid="{00000000-0005-0000-0000-0000E6250000}"/>
    <cellStyle name="Input 2 12 7" xfId="12341" xr:uid="{00000000-0005-0000-0000-0000E7250000}"/>
    <cellStyle name="Input 2 12 8" xfId="29602" xr:uid="{00000000-0005-0000-0000-0000E8250000}"/>
    <cellStyle name="Input 2 12 9" xfId="47440" xr:uid="{00000000-0005-0000-0000-0000E9250000}"/>
    <cellStyle name="Input 2 13" xfId="2879" xr:uid="{00000000-0005-0000-0000-0000EA250000}"/>
    <cellStyle name="Input 2 13 10" xfId="48065" xr:uid="{00000000-0005-0000-0000-0000EB250000}"/>
    <cellStyle name="Input 2 13 11" xfId="45149" xr:uid="{00000000-0005-0000-0000-0000EC250000}"/>
    <cellStyle name="Input 2 13 12" xfId="50768" xr:uid="{00000000-0005-0000-0000-0000ED250000}"/>
    <cellStyle name="Input 2 13 13" xfId="46051" xr:uid="{00000000-0005-0000-0000-0000EE250000}"/>
    <cellStyle name="Input 2 13 14" xfId="51902" xr:uid="{00000000-0005-0000-0000-0000EF250000}"/>
    <cellStyle name="Input 2 13 15" xfId="51698" xr:uid="{00000000-0005-0000-0000-0000F0250000}"/>
    <cellStyle name="Input 2 13 2" xfId="3533" xr:uid="{00000000-0005-0000-0000-0000F1250000}"/>
    <cellStyle name="Input 2 13 2 10" xfId="45182" xr:uid="{00000000-0005-0000-0000-0000F2250000}"/>
    <cellStyle name="Input 2 13 2 11" xfId="51131" xr:uid="{00000000-0005-0000-0000-0000F3250000}"/>
    <cellStyle name="Input 2 13 2 12" xfId="47562" xr:uid="{00000000-0005-0000-0000-0000F4250000}"/>
    <cellStyle name="Input 2 13 2 13" xfId="47200" xr:uid="{00000000-0005-0000-0000-0000F5250000}"/>
    <cellStyle name="Input 2 13 2 14" xfId="47031" xr:uid="{00000000-0005-0000-0000-0000F6250000}"/>
    <cellStyle name="Input 2 13 2 2" xfId="5908" xr:uid="{00000000-0005-0000-0000-0000F7250000}"/>
    <cellStyle name="Input 2 13 2 2 2" xfId="9112" xr:uid="{00000000-0005-0000-0000-0000F8250000}"/>
    <cellStyle name="Input 2 13 2 2 2 2" xfId="10501" xr:uid="{00000000-0005-0000-0000-0000F9250000}"/>
    <cellStyle name="Input 2 13 2 2 2 2 2" xfId="7240" xr:uid="{00000000-0005-0000-0000-0000FA250000}"/>
    <cellStyle name="Input 2 13 2 2 2 2 2 2" xfId="24807" xr:uid="{00000000-0005-0000-0000-0000FB250000}"/>
    <cellStyle name="Input 2 13 2 2 2 2 2 2 2" xfId="40437" xr:uid="{00000000-0005-0000-0000-0000FC250000}"/>
    <cellStyle name="Input 2 13 2 2 2 2 2 3" xfId="16743" xr:uid="{00000000-0005-0000-0000-0000FD250000}"/>
    <cellStyle name="Input 2 13 2 2 2 2 2 4" xfId="32586" xr:uid="{00000000-0005-0000-0000-0000FE250000}"/>
    <cellStyle name="Input 2 13 2 2 2 2 3" xfId="28067" xr:uid="{00000000-0005-0000-0000-0000FF250000}"/>
    <cellStyle name="Input 2 13 2 2 2 2 3 2" xfId="43697" xr:uid="{00000000-0005-0000-0000-000000260000}"/>
    <cellStyle name="Input 2 13 2 2 2 2 4" xfId="20003" xr:uid="{00000000-0005-0000-0000-000001260000}"/>
    <cellStyle name="Input 2 13 2 2 2 2 5" xfId="35846" xr:uid="{00000000-0005-0000-0000-000002260000}"/>
    <cellStyle name="Input 2 13 2 2 2 3" xfId="11010" xr:uid="{00000000-0005-0000-0000-000003260000}"/>
    <cellStyle name="Input 2 13 2 2 2 3 2" xfId="28576" xr:uid="{00000000-0005-0000-0000-000004260000}"/>
    <cellStyle name="Input 2 13 2 2 2 3 2 2" xfId="44206" xr:uid="{00000000-0005-0000-0000-000005260000}"/>
    <cellStyle name="Input 2 13 2 2 2 3 3" xfId="20512" xr:uid="{00000000-0005-0000-0000-000006260000}"/>
    <cellStyle name="Input 2 13 2 2 2 3 4" xfId="36355" xr:uid="{00000000-0005-0000-0000-000007260000}"/>
    <cellStyle name="Input 2 13 2 2 2 4" xfId="26678" xr:uid="{00000000-0005-0000-0000-000008260000}"/>
    <cellStyle name="Input 2 13 2 2 2 4 2" xfId="42308" xr:uid="{00000000-0005-0000-0000-000009260000}"/>
    <cellStyle name="Input 2 13 2 2 2 5" xfId="18614" xr:uid="{00000000-0005-0000-0000-00000A260000}"/>
    <cellStyle name="Input 2 13 2 2 2 6" xfId="34457" xr:uid="{00000000-0005-0000-0000-00000B260000}"/>
    <cellStyle name="Input 2 13 2 2 3" xfId="23779" xr:uid="{00000000-0005-0000-0000-00000C260000}"/>
    <cellStyle name="Input 2 13 2 2 3 2" xfId="39410" xr:uid="{00000000-0005-0000-0000-00000D260000}"/>
    <cellStyle name="Input 2 13 2 2 4" xfId="15413" xr:uid="{00000000-0005-0000-0000-00000E260000}"/>
    <cellStyle name="Input 2 13 2 2 5" xfId="31677" xr:uid="{00000000-0005-0000-0000-00000F260000}"/>
    <cellStyle name="Input 2 13 2 2 6" xfId="50396" xr:uid="{00000000-0005-0000-0000-000010260000}"/>
    <cellStyle name="Input 2 13 2 2 7" xfId="52182" xr:uid="{00000000-0005-0000-0000-000011260000}"/>
    <cellStyle name="Input 2 13 2 2 8" xfId="53277" xr:uid="{00000000-0005-0000-0000-000012260000}"/>
    <cellStyle name="Input 2 13 2 3" xfId="8793" xr:uid="{00000000-0005-0000-0000-000013260000}"/>
    <cellStyle name="Input 2 13 2 3 2" xfId="10182" xr:uid="{00000000-0005-0000-0000-000014260000}"/>
    <cellStyle name="Input 2 13 2 3 2 2" xfId="11283" xr:uid="{00000000-0005-0000-0000-000015260000}"/>
    <cellStyle name="Input 2 13 2 3 2 2 2" xfId="28849" xr:uid="{00000000-0005-0000-0000-000016260000}"/>
    <cellStyle name="Input 2 13 2 3 2 2 2 2" xfId="44479" xr:uid="{00000000-0005-0000-0000-000017260000}"/>
    <cellStyle name="Input 2 13 2 3 2 2 3" xfId="20785" xr:uid="{00000000-0005-0000-0000-000018260000}"/>
    <cellStyle name="Input 2 13 2 3 2 2 4" xfId="36628" xr:uid="{00000000-0005-0000-0000-000019260000}"/>
    <cellStyle name="Input 2 13 2 3 2 3" xfId="27748" xr:uid="{00000000-0005-0000-0000-00001A260000}"/>
    <cellStyle name="Input 2 13 2 3 2 3 2" xfId="43378" xr:uid="{00000000-0005-0000-0000-00001B260000}"/>
    <cellStyle name="Input 2 13 2 3 2 4" xfId="19684" xr:uid="{00000000-0005-0000-0000-00001C260000}"/>
    <cellStyle name="Input 2 13 2 3 2 5" xfId="35527" xr:uid="{00000000-0005-0000-0000-00001D260000}"/>
    <cellStyle name="Input 2 13 2 3 3" xfId="10913" xr:uid="{00000000-0005-0000-0000-00001E260000}"/>
    <cellStyle name="Input 2 13 2 3 3 2" xfId="28479" xr:uid="{00000000-0005-0000-0000-00001F260000}"/>
    <cellStyle name="Input 2 13 2 3 3 2 2" xfId="44109" xr:uid="{00000000-0005-0000-0000-000020260000}"/>
    <cellStyle name="Input 2 13 2 3 3 3" xfId="20415" xr:uid="{00000000-0005-0000-0000-000021260000}"/>
    <cellStyle name="Input 2 13 2 3 3 4" xfId="36258" xr:uid="{00000000-0005-0000-0000-000022260000}"/>
    <cellStyle name="Input 2 13 2 3 4" xfId="26359" xr:uid="{00000000-0005-0000-0000-000023260000}"/>
    <cellStyle name="Input 2 13 2 3 4 2" xfId="41989" xr:uid="{00000000-0005-0000-0000-000024260000}"/>
    <cellStyle name="Input 2 13 2 3 5" xfId="18295" xr:uid="{00000000-0005-0000-0000-000025260000}"/>
    <cellStyle name="Input 2 13 2 3 6" xfId="34138" xr:uid="{00000000-0005-0000-0000-000026260000}"/>
    <cellStyle name="Input 2 13 2 4" xfId="21911" xr:uid="{00000000-0005-0000-0000-000027260000}"/>
    <cellStyle name="Input 2 13 2 4 2" xfId="37542" xr:uid="{00000000-0005-0000-0000-000028260000}"/>
    <cellStyle name="Input 2 13 2 5" xfId="23848" xr:uid="{00000000-0005-0000-0000-000029260000}"/>
    <cellStyle name="Input 2 13 2 5 2" xfId="39479" xr:uid="{00000000-0005-0000-0000-00002A260000}"/>
    <cellStyle name="Input 2 13 2 6" xfId="13038" xr:uid="{00000000-0005-0000-0000-00002B260000}"/>
    <cellStyle name="Input 2 13 2 7" xfId="30012" xr:uid="{00000000-0005-0000-0000-00002C260000}"/>
    <cellStyle name="Input 2 13 2 8" xfId="45054" xr:uid="{00000000-0005-0000-0000-00002D260000}"/>
    <cellStyle name="Input 2 13 2 9" xfId="48427" xr:uid="{00000000-0005-0000-0000-00002E260000}"/>
    <cellStyle name="Input 2 13 3" xfId="5259" xr:uid="{00000000-0005-0000-0000-00002F260000}"/>
    <cellStyle name="Input 2 13 3 2" xfId="8463" xr:uid="{00000000-0005-0000-0000-000030260000}"/>
    <cellStyle name="Input 2 13 3 2 2" xfId="9852" xr:uid="{00000000-0005-0000-0000-000031260000}"/>
    <cellStyle name="Input 2 13 3 2 2 2" xfId="11631" xr:uid="{00000000-0005-0000-0000-000032260000}"/>
    <cellStyle name="Input 2 13 3 2 2 2 2" xfId="29197" xr:uid="{00000000-0005-0000-0000-000033260000}"/>
    <cellStyle name="Input 2 13 3 2 2 2 2 2" xfId="44827" xr:uid="{00000000-0005-0000-0000-000034260000}"/>
    <cellStyle name="Input 2 13 3 2 2 2 3" xfId="21133" xr:uid="{00000000-0005-0000-0000-000035260000}"/>
    <cellStyle name="Input 2 13 3 2 2 2 4" xfId="36976" xr:uid="{00000000-0005-0000-0000-000036260000}"/>
    <cellStyle name="Input 2 13 3 2 2 3" xfId="27418" xr:uid="{00000000-0005-0000-0000-000037260000}"/>
    <cellStyle name="Input 2 13 3 2 2 3 2" xfId="43048" xr:uid="{00000000-0005-0000-0000-000038260000}"/>
    <cellStyle name="Input 2 13 3 2 2 4" xfId="19354" xr:uid="{00000000-0005-0000-0000-000039260000}"/>
    <cellStyle name="Input 2 13 3 2 2 5" xfId="35197" xr:uid="{00000000-0005-0000-0000-00003A260000}"/>
    <cellStyle name="Input 2 13 3 2 3" xfId="7989" xr:uid="{00000000-0005-0000-0000-00003B260000}"/>
    <cellStyle name="Input 2 13 3 2 3 2" xfId="25555" xr:uid="{00000000-0005-0000-0000-00003C260000}"/>
    <cellStyle name="Input 2 13 3 2 3 2 2" xfId="41185" xr:uid="{00000000-0005-0000-0000-00003D260000}"/>
    <cellStyle name="Input 2 13 3 2 3 3" xfId="17491" xr:uid="{00000000-0005-0000-0000-00003E260000}"/>
    <cellStyle name="Input 2 13 3 2 3 4" xfId="33334" xr:uid="{00000000-0005-0000-0000-00003F260000}"/>
    <cellStyle name="Input 2 13 3 2 4" xfId="26029" xr:uid="{00000000-0005-0000-0000-000040260000}"/>
    <cellStyle name="Input 2 13 3 2 4 2" xfId="41659" xr:uid="{00000000-0005-0000-0000-000041260000}"/>
    <cellStyle name="Input 2 13 3 2 5" xfId="17965" xr:uid="{00000000-0005-0000-0000-000042260000}"/>
    <cellStyle name="Input 2 13 3 2 6" xfId="33808" xr:uid="{00000000-0005-0000-0000-000043260000}"/>
    <cellStyle name="Input 2 13 3 3" xfId="23337" xr:uid="{00000000-0005-0000-0000-000044260000}"/>
    <cellStyle name="Input 2 13 3 3 2" xfId="38968" xr:uid="{00000000-0005-0000-0000-000045260000}"/>
    <cellStyle name="Input 2 13 3 4" xfId="14764" xr:uid="{00000000-0005-0000-0000-000046260000}"/>
    <cellStyle name="Input 2 13 3 5" xfId="31315" xr:uid="{00000000-0005-0000-0000-000047260000}"/>
    <cellStyle name="Input 2 13 3 6" xfId="50019" xr:uid="{00000000-0005-0000-0000-000048260000}"/>
    <cellStyle name="Input 2 13 3 7" xfId="51817" xr:uid="{00000000-0005-0000-0000-000049260000}"/>
    <cellStyle name="Input 2 13 3 8" xfId="52910" xr:uid="{00000000-0005-0000-0000-00004A260000}"/>
    <cellStyle name="Input 2 13 4" xfId="6741" xr:uid="{00000000-0005-0000-0000-00004B260000}"/>
    <cellStyle name="Input 2 13 4 2" xfId="7053" xr:uid="{00000000-0005-0000-0000-00004C260000}"/>
    <cellStyle name="Input 2 13 4 2 2" xfId="10899" xr:uid="{00000000-0005-0000-0000-00004D260000}"/>
    <cellStyle name="Input 2 13 4 2 2 2" xfId="28465" xr:uid="{00000000-0005-0000-0000-00004E260000}"/>
    <cellStyle name="Input 2 13 4 2 2 2 2" xfId="44095" xr:uid="{00000000-0005-0000-0000-00004F260000}"/>
    <cellStyle name="Input 2 13 4 2 2 3" xfId="20401" xr:uid="{00000000-0005-0000-0000-000050260000}"/>
    <cellStyle name="Input 2 13 4 2 2 4" xfId="36244" xr:uid="{00000000-0005-0000-0000-000051260000}"/>
    <cellStyle name="Input 2 13 4 2 3" xfId="24697" xr:uid="{00000000-0005-0000-0000-000052260000}"/>
    <cellStyle name="Input 2 13 4 2 3 2" xfId="40328" xr:uid="{00000000-0005-0000-0000-000053260000}"/>
    <cellStyle name="Input 2 13 4 2 4" xfId="16556" xr:uid="{00000000-0005-0000-0000-000054260000}"/>
    <cellStyle name="Input 2 13 4 2 5" xfId="32498" xr:uid="{00000000-0005-0000-0000-000055260000}"/>
    <cellStyle name="Input 2 13 4 3" xfId="7270" xr:uid="{00000000-0005-0000-0000-000056260000}"/>
    <cellStyle name="Input 2 13 4 3 2" xfId="24837" xr:uid="{00000000-0005-0000-0000-000057260000}"/>
    <cellStyle name="Input 2 13 4 3 2 2" xfId="40467" xr:uid="{00000000-0005-0000-0000-000058260000}"/>
    <cellStyle name="Input 2 13 4 3 3" xfId="16773" xr:uid="{00000000-0005-0000-0000-000059260000}"/>
    <cellStyle name="Input 2 13 4 3 4" xfId="32616" xr:uid="{00000000-0005-0000-0000-00005A260000}"/>
    <cellStyle name="Input 2 13 4 4" xfId="24404" xr:uid="{00000000-0005-0000-0000-00005B260000}"/>
    <cellStyle name="Input 2 13 4 4 2" xfId="40035" xr:uid="{00000000-0005-0000-0000-00005C260000}"/>
    <cellStyle name="Input 2 13 4 5" xfId="16245" xr:uid="{00000000-0005-0000-0000-00005D260000}"/>
    <cellStyle name="Input 2 13 4 6" xfId="32223" xr:uid="{00000000-0005-0000-0000-00005E260000}"/>
    <cellStyle name="Input 2 13 5" xfId="21463" xr:uid="{00000000-0005-0000-0000-00005F260000}"/>
    <cellStyle name="Input 2 13 5 2" xfId="37094" xr:uid="{00000000-0005-0000-0000-000060260000}"/>
    <cellStyle name="Input 2 13 6" xfId="29288" xr:uid="{00000000-0005-0000-0000-000061260000}"/>
    <cellStyle name="Input 2 13 6 2" xfId="44918" xr:uid="{00000000-0005-0000-0000-000062260000}"/>
    <cellStyle name="Input 2 13 7" xfId="12385" xr:uid="{00000000-0005-0000-0000-000063260000}"/>
    <cellStyle name="Input 2 13 8" xfId="29646" xr:uid="{00000000-0005-0000-0000-000064260000}"/>
    <cellStyle name="Input 2 13 9" xfId="44983" xr:uid="{00000000-0005-0000-0000-000065260000}"/>
    <cellStyle name="Input 2 14" xfId="2943" xr:uid="{00000000-0005-0000-0000-000066260000}"/>
    <cellStyle name="Input 2 14 10" xfId="48129" xr:uid="{00000000-0005-0000-0000-000067260000}"/>
    <cellStyle name="Input 2 14 11" xfId="45552" xr:uid="{00000000-0005-0000-0000-000068260000}"/>
    <cellStyle name="Input 2 14 12" xfId="50832" xr:uid="{00000000-0005-0000-0000-000069260000}"/>
    <cellStyle name="Input 2 14 13" xfId="46111" xr:uid="{00000000-0005-0000-0000-00006A260000}"/>
    <cellStyle name="Input 2 14 14" xfId="45921" xr:uid="{00000000-0005-0000-0000-00006B260000}"/>
    <cellStyle name="Input 2 14 15" xfId="53729" xr:uid="{00000000-0005-0000-0000-00006C260000}"/>
    <cellStyle name="Input 2 14 2" xfId="3597" xr:uid="{00000000-0005-0000-0000-00006D260000}"/>
    <cellStyle name="Input 2 14 2 10" xfId="47692" xr:uid="{00000000-0005-0000-0000-00006E260000}"/>
    <cellStyle name="Input 2 14 2 11" xfId="51195" xr:uid="{00000000-0005-0000-0000-00006F260000}"/>
    <cellStyle name="Input 2 14 2 12" xfId="46167" xr:uid="{00000000-0005-0000-0000-000070260000}"/>
    <cellStyle name="Input 2 14 2 13" xfId="45864" xr:uid="{00000000-0005-0000-0000-000071260000}"/>
    <cellStyle name="Input 2 14 2 14" xfId="52822" xr:uid="{00000000-0005-0000-0000-000072260000}"/>
    <cellStyle name="Input 2 14 2 2" xfId="5972" xr:uid="{00000000-0005-0000-0000-000073260000}"/>
    <cellStyle name="Input 2 14 2 2 2" xfId="8959" xr:uid="{00000000-0005-0000-0000-000074260000}"/>
    <cellStyle name="Input 2 14 2 2 2 2" xfId="10348" xr:uid="{00000000-0005-0000-0000-000075260000}"/>
    <cellStyle name="Input 2 14 2 2 2 2 2" xfId="11627" xr:uid="{00000000-0005-0000-0000-000076260000}"/>
    <cellStyle name="Input 2 14 2 2 2 2 2 2" xfId="29193" xr:uid="{00000000-0005-0000-0000-000077260000}"/>
    <cellStyle name="Input 2 14 2 2 2 2 2 2 2" xfId="44823" xr:uid="{00000000-0005-0000-0000-000078260000}"/>
    <cellStyle name="Input 2 14 2 2 2 2 2 3" xfId="21129" xr:uid="{00000000-0005-0000-0000-000079260000}"/>
    <cellStyle name="Input 2 14 2 2 2 2 2 4" xfId="36972" xr:uid="{00000000-0005-0000-0000-00007A260000}"/>
    <cellStyle name="Input 2 14 2 2 2 2 3" xfId="27914" xr:uid="{00000000-0005-0000-0000-00007B260000}"/>
    <cellStyle name="Input 2 14 2 2 2 2 3 2" xfId="43544" xr:uid="{00000000-0005-0000-0000-00007C260000}"/>
    <cellStyle name="Input 2 14 2 2 2 2 4" xfId="19850" xr:uid="{00000000-0005-0000-0000-00007D260000}"/>
    <cellStyle name="Input 2 14 2 2 2 2 5" xfId="35693" xr:uid="{00000000-0005-0000-0000-00007E260000}"/>
    <cellStyle name="Input 2 14 2 2 2 3" xfId="10958" xr:uid="{00000000-0005-0000-0000-00007F260000}"/>
    <cellStyle name="Input 2 14 2 2 2 3 2" xfId="28524" xr:uid="{00000000-0005-0000-0000-000080260000}"/>
    <cellStyle name="Input 2 14 2 2 2 3 2 2" xfId="44154" xr:uid="{00000000-0005-0000-0000-000081260000}"/>
    <cellStyle name="Input 2 14 2 2 2 3 3" xfId="20460" xr:uid="{00000000-0005-0000-0000-000082260000}"/>
    <cellStyle name="Input 2 14 2 2 2 3 4" xfId="36303" xr:uid="{00000000-0005-0000-0000-000083260000}"/>
    <cellStyle name="Input 2 14 2 2 2 4" xfId="26525" xr:uid="{00000000-0005-0000-0000-000084260000}"/>
    <cellStyle name="Input 2 14 2 2 2 4 2" xfId="42155" xr:uid="{00000000-0005-0000-0000-000085260000}"/>
    <cellStyle name="Input 2 14 2 2 2 5" xfId="18461" xr:uid="{00000000-0005-0000-0000-000086260000}"/>
    <cellStyle name="Input 2 14 2 2 2 6" xfId="34304" xr:uid="{00000000-0005-0000-0000-000087260000}"/>
    <cellStyle name="Input 2 14 2 2 3" xfId="23843" xr:uid="{00000000-0005-0000-0000-000088260000}"/>
    <cellStyle name="Input 2 14 2 2 3 2" xfId="39474" xr:uid="{00000000-0005-0000-0000-000089260000}"/>
    <cellStyle name="Input 2 14 2 2 4" xfId="15477" xr:uid="{00000000-0005-0000-0000-00008A260000}"/>
    <cellStyle name="Input 2 14 2 2 5" xfId="31741" xr:uid="{00000000-0005-0000-0000-00008B260000}"/>
    <cellStyle name="Input 2 14 2 2 6" xfId="50460" xr:uid="{00000000-0005-0000-0000-00008C260000}"/>
    <cellStyle name="Input 2 14 2 2 7" xfId="52246" xr:uid="{00000000-0005-0000-0000-00008D260000}"/>
    <cellStyle name="Input 2 14 2 2 8" xfId="53341" xr:uid="{00000000-0005-0000-0000-00008E260000}"/>
    <cellStyle name="Input 2 14 2 3" xfId="8604" xr:uid="{00000000-0005-0000-0000-00008F260000}"/>
    <cellStyle name="Input 2 14 2 3 2" xfId="9993" xr:uid="{00000000-0005-0000-0000-000090260000}"/>
    <cellStyle name="Input 2 14 2 3 2 2" xfId="7331" xr:uid="{00000000-0005-0000-0000-000091260000}"/>
    <cellStyle name="Input 2 14 2 3 2 2 2" xfId="24898" xr:uid="{00000000-0005-0000-0000-000092260000}"/>
    <cellStyle name="Input 2 14 2 3 2 2 2 2" xfId="40528" xr:uid="{00000000-0005-0000-0000-000093260000}"/>
    <cellStyle name="Input 2 14 2 3 2 2 3" xfId="16834" xr:uid="{00000000-0005-0000-0000-000094260000}"/>
    <cellStyle name="Input 2 14 2 3 2 2 4" xfId="32677" xr:uid="{00000000-0005-0000-0000-000095260000}"/>
    <cellStyle name="Input 2 14 2 3 2 3" xfId="27559" xr:uid="{00000000-0005-0000-0000-000096260000}"/>
    <cellStyle name="Input 2 14 2 3 2 3 2" xfId="43189" xr:uid="{00000000-0005-0000-0000-000097260000}"/>
    <cellStyle name="Input 2 14 2 3 2 4" xfId="19495" xr:uid="{00000000-0005-0000-0000-000098260000}"/>
    <cellStyle name="Input 2 14 2 3 2 5" xfId="35338" xr:uid="{00000000-0005-0000-0000-000099260000}"/>
    <cellStyle name="Input 2 14 2 3 3" xfId="7413" xr:uid="{00000000-0005-0000-0000-00009A260000}"/>
    <cellStyle name="Input 2 14 2 3 3 2" xfId="24980" xr:uid="{00000000-0005-0000-0000-00009B260000}"/>
    <cellStyle name="Input 2 14 2 3 3 2 2" xfId="40610" xr:uid="{00000000-0005-0000-0000-00009C260000}"/>
    <cellStyle name="Input 2 14 2 3 3 3" xfId="16916" xr:uid="{00000000-0005-0000-0000-00009D260000}"/>
    <cellStyle name="Input 2 14 2 3 3 4" xfId="32759" xr:uid="{00000000-0005-0000-0000-00009E260000}"/>
    <cellStyle name="Input 2 14 2 3 4" xfId="26170" xr:uid="{00000000-0005-0000-0000-00009F260000}"/>
    <cellStyle name="Input 2 14 2 3 4 2" xfId="41800" xr:uid="{00000000-0005-0000-0000-0000A0260000}"/>
    <cellStyle name="Input 2 14 2 3 5" xfId="18106" xr:uid="{00000000-0005-0000-0000-0000A1260000}"/>
    <cellStyle name="Input 2 14 2 3 6" xfId="33949" xr:uid="{00000000-0005-0000-0000-0000A2260000}"/>
    <cellStyle name="Input 2 14 2 4" xfId="21975" xr:uid="{00000000-0005-0000-0000-0000A3260000}"/>
    <cellStyle name="Input 2 14 2 4 2" xfId="37606" xr:uid="{00000000-0005-0000-0000-0000A4260000}"/>
    <cellStyle name="Input 2 14 2 5" xfId="21764" xr:uid="{00000000-0005-0000-0000-0000A5260000}"/>
    <cellStyle name="Input 2 14 2 5 2" xfId="37395" xr:uid="{00000000-0005-0000-0000-0000A6260000}"/>
    <cellStyle name="Input 2 14 2 6" xfId="13102" xr:uid="{00000000-0005-0000-0000-0000A7260000}"/>
    <cellStyle name="Input 2 14 2 7" xfId="30076" xr:uid="{00000000-0005-0000-0000-0000A8260000}"/>
    <cellStyle name="Input 2 14 2 8" xfId="45410" xr:uid="{00000000-0005-0000-0000-0000A9260000}"/>
    <cellStyle name="Input 2 14 2 9" xfId="48491" xr:uid="{00000000-0005-0000-0000-0000AA260000}"/>
    <cellStyle name="Input 2 14 3" xfId="5322" xr:uid="{00000000-0005-0000-0000-0000AB260000}"/>
    <cellStyle name="Input 2 14 3 2" xfId="8189" xr:uid="{00000000-0005-0000-0000-0000AC260000}"/>
    <cellStyle name="Input 2 14 3 2 2" xfId="9578" xr:uid="{00000000-0005-0000-0000-0000AD260000}"/>
    <cellStyle name="Input 2 14 3 2 2 2" xfId="7556" xr:uid="{00000000-0005-0000-0000-0000AE260000}"/>
    <cellStyle name="Input 2 14 3 2 2 2 2" xfId="25122" xr:uid="{00000000-0005-0000-0000-0000AF260000}"/>
    <cellStyle name="Input 2 14 3 2 2 2 2 2" xfId="40752" xr:uid="{00000000-0005-0000-0000-0000B0260000}"/>
    <cellStyle name="Input 2 14 3 2 2 2 3" xfId="17058" xr:uid="{00000000-0005-0000-0000-0000B1260000}"/>
    <cellStyle name="Input 2 14 3 2 2 2 4" xfId="32901" xr:uid="{00000000-0005-0000-0000-0000B2260000}"/>
    <cellStyle name="Input 2 14 3 2 2 3" xfId="27144" xr:uid="{00000000-0005-0000-0000-0000B3260000}"/>
    <cellStyle name="Input 2 14 3 2 2 3 2" xfId="42774" xr:uid="{00000000-0005-0000-0000-0000B4260000}"/>
    <cellStyle name="Input 2 14 3 2 2 4" xfId="19080" xr:uid="{00000000-0005-0000-0000-0000B5260000}"/>
    <cellStyle name="Input 2 14 3 2 2 5" xfId="34923" xr:uid="{00000000-0005-0000-0000-0000B6260000}"/>
    <cellStyle name="Input 2 14 3 2 3" xfId="4087" xr:uid="{00000000-0005-0000-0000-0000B7260000}"/>
    <cellStyle name="Input 2 14 3 2 3 2" xfId="22298" xr:uid="{00000000-0005-0000-0000-0000B8260000}"/>
    <cellStyle name="Input 2 14 3 2 3 2 2" xfId="37929" xr:uid="{00000000-0005-0000-0000-0000B9260000}"/>
    <cellStyle name="Input 2 14 3 2 3 3" xfId="13593" xr:uid="{00000000-0005-0000-0000-0000BA260000}"/>
    <cellStyle name="Input 2 14 3 2 3 4" xfId="30338" xr:uid="{00000000-0005-0000-0000-0000BB260000}"/>
    <cellStyle name="Input 2 14 3 2 4" xfId="25755" xr:uid="{00000000-0005-0000-0000-0000BC260000}"/>
    <cellStyle name="Input 2 14 3 2 4 2" xfId="41385" xr:uid="{00000000-0005-0000-0000-0000BD260000}"/>
    <cellStyle name="Input 2 14 3 2 5" xfId="17691" xr:uid="{00000000-0005-0000-0000-0000BE260000}"/>
    <cellStyle name="Input 2 14 3 2 6" xfId="33534" xr:uid="{00000000-0005-0000-0000-0000BF260000}"/>
    <cellStyle name="Input 2 14 3 3" xfId="23400" xr:uid="{00000000-0005-0000-0000-0000C0260000}"/>
    <cellStyle name="Input 2 14 3 3 2" xfId="39031" xr:uid="{00000000-0005-0000-0000-0000C1260000}"/>
    <cellStyle name="Input 2 14 3 4" xfId="14827" xr:uid="{00000000-0005-0000-0000-0000C2260000}"/>
    <cellStyle name="Input 2 14 3 5" xfId="31378" xr:uid="{00000000-0005-0000-0000-0000C3260000}"/>
    <cellStyle name="Input 2 14 3 6" xfId="50083" xr:uid="{00000000-0005-0000-0000-0000C4260000}"/>
    <cellStyle name="Input 2 14 3 7" xfId="51881" xr:uid="{00000000-0005-0000-0000-0000C5260000}"/>
    <cellStyle name="Input 2 14 3 8" xfId="52974" xr:uid="{00000000-0005-0000-0000-0000C6260000}"/>
    <cellStyle name="Input 2 14 4" xfId="8581" xr:uid="{00000000-0005-0000-0000-0000C7260000}"/>
    <cellStyle name="Input 2 14 4 2" xfId="9970" xr:uid="{00000000-0005-0000-0000-0000C8260000}"/>
    <cellStyle name="Input 2 14 4 2 2" xfId="7730" xr:uid="{00000000-0005-0000-0000-0000C9260000}"/>
    <cellStyle name="Input 2 14 4 2 2 2" xfId="25296" xr:uid="{00000000-0005-0000-0000-0000CA260000}"/>
    <cellStyle name="Input 2 14 4 2 2 2 2" xfId="40926" xr:uid="{00000000-0005-0000-0000-0000CB260000}"/>
    <cellStyle name="Input 2 14 4 2 2 3" xfId="17232" xr:uid="{00000000-0005-0000-0000-0000CC260000}"/>
    <cellStyle name="Input 2 14 4 2 2 4" xfId="33075" xr:uid="{00000000-0005-0000-0000-0000CD260000}"/>
    <cellStyle name="Input 2 14 4 2 3" xfId="27536" xr:uid="{00000000-0005-0000-0000-0000CE260000}"/>
    <cellStyle name="Input 2 14 4 2 3 2" xfId="43166" xr:uid="{00000000-0005-0000-0000-0000CF260000}"/>
    <cellStyle name="Input 2 14 4 2 4" xfId="19472" xr:uid="{00000000-0005-0000-0000-0000D0260000}"/>
    <cellStyle name="Input 2 14 4 2 5" xfId="35315" xr:uid="{00000000-0005-0000-0000-0000D1260000}"/>
    <cellStyle name="Input 2 14 4 3" xfId="7513" xr:uid="{00000000-0005-0000-0000-0000D2260000}"/>
    <cellStyle name="Input 2 14 4 3 2" xfId="25079" xr:uid="{00000000-0005-0000-0000-0000D3260000}"/>
    <cellStyle name="Input 2 14 4 3 2 2" xfId="40709" xr:uid="{00000000-0005-0000-0000-0000D4260000}"/>
    <cellStyle name="Input 2 14 4 3 3" xfId="17015" xr:uid="{00000000-0005-0000-0000-0000D5260000}"/>
    <cellStyle name="Input 2 14 4 3 4" xfId="32858" xr:uid="{00000000-0005-0000-0000-0000D6260000}"/>
    <cellStyle name="Input 2 14 4 4" xfId="26147" xr:uid="{00000000-0005-0000-0000-0000D7260000}"/>
    <cellStyle name="Input 2 14 4 4 2" xfId="41777" xr:uid="{00000000-0005-0000-0000-0000D8260000}"/>
    <cellStyle name="Input 2 14 4 5" xfId="18083" xr:uid="{00000000-0005-0000-0000-0000D9260000}"/>
    <cellStyle name="Input 2 14 4 6" xfId="33926" xr:uid="{00000000-0005-0000-0000-0000DA260000}"/>
    <cellStyle name="Input 2 14 5" xfId="21527" xr:uid="{00000000-0005-0000-0000-0000DB260000}"/>
    <cellStyle name="Input 2 14 5 2" xfId="37158" xr:uid="{00000000-0005-0000-0000-0000DC260000}"/>
    <cellStyle name="Input 2 14 6" xfId="23272" xr:uid="{00000000-0005-0000-0000-0000DD260000}"/>
    <cellStyle name="Input 2 14 6 2" xfId="38903" xr:uid="{00000000-0005-0000-0000-0000DE260000}"/>
    <cellStyle name="Input 2 14 7" xfId="12449" xr:uid="{00000000-0005-0000-0000-0000DF260000}"/>
    <cellStyle name="Input 2 14 8" xfId="29710" xr:uid="{00000000-0005-0000-0000-0000E0260000}"/>
    <cellStyle name="Input 2 14 9" xfId="45291" xr:uid="{00000000-0005-0000-0000-0000E1260000}"/>
    <cellStyle name="Input 2 15" xfId="3148" xr:uid="{00000000-0005-0000-0000-0000E2260000}"/>
    <cellStyle name="Input 2 15 10" xfId="48261" xr:uid="{00000000-0005-0000-0000-0000E3260000}"/>
    <cellStyle name="Input 2 15 11" xfId="48862" xr:uid="{00000000-0005-0000-0000-0000E4260000}"/>
    <cellStyle name="Input 2 15 12" xfId="50964" xr:uid="{00000000-0005-0000-0000-0000E5260000}"/>
    <cellStyle name="Input 2 15 13" xfId="46498" xr:uid="{00000000-0005-0000-0000-0000E6260000}"/>
    <cellStyle name="Input 2 15 14" xfId="45883" xr:uid="{00000000-0005-0000-0000-0000E7260000}"/>
    <cellStyle name="Input 2 15 15" xfId="45791" xr:uid="{00000000-0005-0000-0000-0000E8260000}"/>
    <cellStyle name="Input 2 15 2" xfId="3802" xr:uid="{00000000-0005-0000-0000-0000E9260000}"/>
    <cellStyle name="Input 2 15 2 10" xfId="47429" xr:uid="{00000000-0005-0000-0000-0000EA260000}"/>
    <cellStyle name="Input 2 15 2 11" xfId="51325" xr:uid="{00000000-0005-0000-0000-0000EB260000}"/>
    <cellStyle name="Input 2 15 2 12" xfId="47836" xr:uid="{00000000-0005-0000-0000-0000EC260000}"/>
    <cellStyle name="Input 2 15 2 13" xfId="49075" xr:uid="{00000000-0005-0000-0000-0000ED260000}"/>
    <cellStyle name="Input 2 15 2 14" xfId="49117" xr:uid="{00000000-0005-0000-0000-0000EE260000}"/>
    <cellStyle name="Input 2 15 2 2" xfId="6177" xr:uid="{00000000-0005-0000-0000-0000EF260000}"/>
    <cellStyle name="Input 2 15 2 2 2" xfId="6716" xr:uid="{00000000-0005-0000-0000-0000F0260000}"/>
    <cellStyle name="Input 2 15 2 2 2 2" xfId="4562" xr:uid="{00000000-0005-0000-0000-0000F1260000}"/>
    <cellStyle name="Input 2 15 2 2 2 2 2" xfId="10595" xr:uid="{00000000-0005-0000-0000-0000F2260000}"/>
    <cellStyle name="Input 2 15 2 2 2 2 2 2" xfId="28161" xr:uid="{00000000-0005-0000-0000-0000F3260000}"/>
    <cellStyle name="Input 2 15 2 2 2 2 2 2 2" xfId="43791" xr:uid="{00000000-0005-0000-0000-0000F4260000}"/>
    <cellStyle name="Input 2 15 2 2 2 2 2 3" xfId="20097" xr:uid="{00000000-0005-0000-0000-0000F5260000}"/>
    <cellStyle name="Input 2 15 2 2 2 2 2 4" xfId="35940" xr:uid="{00000000-0005-0000-0000-0000F6260000}"/>
    <cellStyle name="Input 2 15 2 2 2 2 3" xfId="22734" xr:uid="{00000000-0005-0000-0000-0000F7260000}"/>
    <cellStyle name="Input 2 15 2 2 2 2 3 2" xfId="38365" xr:uid="{00000000-0005-0000-0000-0000F8260000}"/>
    <cellStyle name="Input 2 15 2 2 2 2 4" xfId="14068" xr:uid="{00000000-0005-0000-0000-0000F9260000}"/>
    <cellStyle name="Input 2 15 2 2 2 2 5" xfId="30755" xr:uid="{00000000-0005-0000-0000-0000FA260000}"/>
    <cellStyle name="Input 2 15 2 2 2 3" xfId="4196" xr:uid="{00000000-0005-0000-0000-0000FB260000}"/>
    <cellStyle name="Input 2 15 2 2 2 3 2" xfId="22407" xr:uid="{00000000-0005-0000-0000-0000FC260000}"/>
    <cellStyle name="Input 2 15 2 2 2 3 2 2" xfId="38038" xr:uid="{00000000-0005-0000-0000-0000FD260000}"/>
    <cellStyle name="Input 2 15 2 2 2 3 3" xfId="13702" xr:uid="{00000000-0005-0000-0000-0000FE260000}"/>
    <cellStyle name="Input 2 15 2 2 2 3 4" xfId="30447" xr:uid="{00000000-0005-0000-0000-0000FF260000}"/>
    <cellStyle name="Input 2 15 2 2 2 4" xfId="24379" xr:uid="{00000000-0005-0000-0000-000000270000}"/>
    <cellStyle name="Input 2 15 2 2 2 4 2" xfId="40010" xr:uid="{00000000-0005-0000-0000-000001270000}"/>
    <cellStyle name="Input 2 15 2 2 2 5" xfId="16220" xr:uid="{00000000-0005-0000-0000-000002270000}"/>
    <cellStyle name="Input 2 15 2 2 2 6" xfId="32198" xr:uid="{00000000-0005-0000-0000-000003270000}"/>
    <cellStyle name="Input 2 15 2 2 3" xfId="23992" xr:uid="{00000000-0005-0000-0000-000004270000}"/>
    <cellStyle name="Input 2 15 2 2 3 2" xfId="39623" xr:uid="{00000000-0005-0000-0000-000005270000}"/>
    <cellStyle name="Input 2 15 2 2 4" xfId="15682" xr:uid="{00000000-0005-0000-0000-000006270000}"/>
    <cellStyle name="Input 2 15 2 2 5" xfId="31871" xr:uid="{00000000-0005-0000-0000-000007270000}"/>
    <cellStyle name="Input 2 15 2 2 6" xfId="50590" xr:uid="{00000000-0005-0000-0000-000008270000}"/>
    <cellStyle name="Input 2 15 2 2 7" xfId="52376" xr:uid="{00000000-0005-0000-0000-000009270000}"/>
    <cellStyle name="Input 2 15 2 2 8" xfId="53471" xr:uid="{00000000-0005-0000-0000-00000A270000}"/>
    <cellStyle name="Input 2 15 2 3" xfId="8135" xr:uid="{00000000-0005-0000-0000-00000B270000}"/>
    <cellStyle name="Input 2 15 2 3 2" xfId="9524" xr:uid="{00000000-0005-0000-0000-00000C270000}"/>
    <cellStyle name="Input 2 15 2 3 2 2" xfId="4926" xr:uid="{00000000-0005-0000-0000-00000D270000}"/>
    <cellStyle name="Input 2 15 2 3 2 2 2" xfId="23098" xr:uid="{00000000-0005-0000-0000-00000E270000}"/>
    <cellStyle name="Input 2 15 2 3 2 2 2 2" xfId="38729" xr:uid="{00000000-0005-0000-0000-00000F270000}"/>
    <cellStyle name="Input 2 15 2 3 2 2 3" xfId="14432" xr:uid="{00000000-0005-0000-0000-000010270000}"/>
    <cellStyle name="Input 2 15 2 3 2 2 4" xfId="31119" xr:uid="{00000000-0005-0000-0000-000011270000}"/>
    <cellStyle name="Input 2 15 2 3 2 3" xfId="27090" xr:uid="{00000000-0005-0000-0000-000012270000}"/>
    <cellStyle name="Input 2 15 2 3 2 3 2" xfId="42720" xr:uid="{00000000-0005-0000-0000-000013270000}"/>
    <cellStyle name="Input 2 15 2 3 2 4" xfId="19026" xr:uid="{00000000-0005-0000-0000-000014270000}"/>
    <cellStyle name="Input 2 15 2 3 2 5" xfId="34869" xr:uid="{00000000-0005-0000-0000-000015270000}"/>
    <cellStyle name="Input 2 15 2 3 3" xfId="7906" xr:uid="{00000000-0005-0000-0000-000016270000}"/>
    <cellStyle name="Input 2 15 2 3 3 2" xfId="25472" xr:uid="{00000000-0005-0000-0000-000017270000}"/>
    <cellStyle name="Input 2 15 2 3 3 2 2" xfId="41102" xr:uid="{00000000-0005-0000-0000-000018270000}"/>
    <cellStyle name="Input 2 15 2 3 3 3" xfId="17408" xr:uid="{00000000-0005-0000-0000-000019270000}"/>
    <cellStyle name="Input 2 15 2 3 3 4" xfId="33251" xr:uid="{00000000-0005-0000-0000-00001A270000}"/>
    <cellStyle name="Input 2 15 2 3 4" xfId="25701" xr:uid="{00000000-0005-0000-0000-00001B270000}"/>
    <cellStyle name="Input 2 15 2 3 4 2" xfId="41331" xr:uid="{00000000-0005-0000-0000-00001C270000}"/>
    <cellStyle name="Input 2 15 2 3 5" xfId="17637" xr:uid="{00000000-0005-0000-0000-00001D270000}"/>
    <cellStyle name="Input 2 15 2 3 6" xfId="33480" xr:uid="{00000000-0005-0000-0000-00001E270000}"/>
    <cellStyle name="Input 2 15 2 4" xfId="22124" xr:uid="{00000000-0005-0000-0000-00001F270000}"/>
    <cellStyle name="Input 2 15 2 4 2" xfId="37755" xr:uid="{00000000-0005-0000-0000-000020270000}"/>
    <cellStyle name="Input 2 15 2 5" xfId="12211" xr:uid="{00000000-0005-0000-0000-000021270000}"/>
    <cellStyle name="Input 2 15 2 5 2" xfId="29474" xr:uid="{00000000-0005-0000-0000-000022270000}"/>
    <cellStyle name="Input 2 15 2 6" xfId="13307" xr:uid="{00000000-0005-0000-0000-000023270000}"/>
    <cellStyle name="Input 2 15 2 7" xfId="30206" xr:uid="{00000000-0005-0000-0000-000024270000}"/>
    <cellStyle name="Input 2 15 2 8" xfId="47356" xr:uid="{00000000-0005-0000-0000-000025270000}"/>
    <cellStyle name="Input 2 15 2 9" xfId="48621" xr:uid="{00000000-0005-0000-0000-000026270000}"/>
    <cellStyle name="Input 2 15 3" xfId="5523" xr:uid="{00000000-0005-0000-0000-000027270000}"/>
    <cellStyle name="Input 2 15 3 2" xfId="8703" xr:uid="{00000000-0005-0000-0000-000028270000}"/>
    <cellStyle name="Input 2 15 3 2 2" xfId="10092" xr:uid="{00000000-0005-0000-0000-000029270000}"/>
    <cellStyle name="Input 2 15 3 2 2 2" xfId="10914" xr:uid="{00000000-0005-0000-0000-00002A270000}"/>
    <cellStyle name="Input 2 15 3 2 2 2 2" xfId="28480" xr:uid="{00000000-0005-0000-0000-00002B270000}"/>
    <cellStyle name="Input 2 15 3 2 2 2 2 2" xfId="44110" xr:uid="{00000000-0005-0000-0000-00002C270000}"/>
    <cellStyle name="Input 2 15 3 2 2 2 3" xfId="20416" xr:uid="{00000000-0005-0000-0000-00002D270000}"/>
    <cellStyle name="Input 2 15 3 2 2 2 4" xfId="36259" xr:uid="{00000000-0005-0000-0000-00002E270000}"/>
    <cellStyle name="Input 2 15 3 2 2 3" xfId="27658" xr:uid="{00000000-0005-0000-0000-00002F270000}"/>
    <cellStyle name="Input 2 15 3 2 2 3 2" xfId="43288" xr:uid="{00000000-0005-0000-0000-000030270000}"/>
    <cellStyle name="Input 2 15 3 2 2 4" xfId="19594" xr:uid="{00000000-0005-0000-0000-000031270000}"/>
    <cellStyle name="Input 2 15 3 2 2 5" xfId="35437" xr:uid="{00000000-0005-0000-0000-000032270000}"/>
    <cellStyle name="Input 2 15 3 2 3" xfId="9311" xr:uid="{00000000-0005-0000-0000-000033270000}"/>
    <cellStyle name="Input 2 15 3 2 3 2" xfId="26877" xr:uid="{00000000-0005-0000-0000-000034270000}"/>
    <cellStyle name="Input 2 15 3 2 3 2 2" xfId="42507" xr:uid="{00000000-0005-0000-0000-000035270000}"/>
    <cellStyle name="Input 2 15 3 2 3 3" xfId="18813" xr:uid="{00000000-0005-0000-0000-000036270000}"/>
    <cellStyle name="Input 2 15 3 2 3 4" xfId="34656" xr:uid="{00000000-0005-0000-0000-000037270000}"/>
    <cellStyle name="Input 2 15 3 2 4" xfId="26269" xr:uid="{00000000-0005-0000-0000-000038270000}"/>
    <cellStyle name="Input 2 15 3 2 4 2" xfId="41899" xr:uid="{00000000-0005-0000-0000-000039270000}"/>
    <cellStyle name="Input 2 15 3 2 5" xfId="18205" xr:uid="{00000000-0005-0000-0000-00003A270000}"/>
    <cellStyle name="Input 2 15 3 2 6" xfId="34048" xr:uid="{00000000-0005-0000-0000-00003B270000}"/>
    <cellStyle name="Input 2 15 3 3" xfId="23545" xr:uid="{00000000-0005-0000-0000-00003C270000}"/>
    <cellStyle name="Input 2 15 3 3 2" xfId="39176" xr:uid="{00000000-0005-0000-0000-00003D270000}"/>
    <cellStyle name="Input 2 15 3 4" xfId="15028" xr:uid="{00000000-0005-0000-0000-00003E270000}"/>
    <cellStyle name="Input 2 15 3 5" xfId="31504" xr:uid="{00000000-0005-0000-0000-00003F270000}"/>
    <cellStyle name="Input 2 15 3 6" xfId="50230" xr:uid="{00000000-0005-0000-0000-000040270000}"/>
    <cellStyle name="Input 2 15 3 7" xfId="52016" xr:uid="{00000000-0005-0000-0000-000041270000}"/>
    <cellStyle name="Input 2 15 3 8" xfId="53111" xr:uid="{00000000-0005-0000-0000-000042270000}"/>
    <cellStyle name="Input 2 15 4" xfId="9037" xr:uid="{00000000-0005-0000-0000-000043270000}"/>
    <cellStyle name="Input 2 15 4 2" xfId="10426" xr:uid="{00000000-0005-0000-0000-000044270000}"/>
    <cellStyle name="Input 2 15 4 2 2" xfId="11409" xr:uid="{00000000-0005-0000-0000-000045270000}"/>
    <cellStyle name="Input 2 15 4 2 2 2" xfId="28975" xr:uid="{00000000-0005-0000-0000-000046270000}"/>
    <cellStyle name="Input 2 15 4 2 2 2 2" xfId="44605" xr:uid="{00000000-0005-0000-0000-000047270000}"/>
    <cellStyle name="Input 2 15 4 2 2 3" xfId="20911" xr:uid="{00000000-0005-0000-0000-000048270000}"/>
    <cellStyle name="Input 2 15 4 2 2 4" xfId="36754" xr:uid="{00000000-0005-0000-0000-000049270000}"/>
    <cellStyle name="Input 2 15 4 2 3" xfId="27992" xr:uid="{00000000-0005-0000-0000-00004A270000}"/>
    <cellStyle name="Input 2 15 4 2 3 2" xfId="43622" xr:uid="{00000000-0005-0000-0000-00004B270000}"/>
    <cellStyle name="Input 2 15 4 2 4" xfId="19928" xr:uid="{00000000-0005-0000-0000-00004C270000}"/>
    <cellStyle name="Input 2 15 4 2 5" xfId="35771" xr:uid="{00000000-0005-0000-0000-00004D270000}"/>
    <cellStyle name="Input 2 15 4 3" xfId="10762" xr:uid="{00000000-0005-0000-0000-00004E270000}"/>
    <cellStyle name="Input 2 15 4 3 2" xfId="28328" xr:uid="{00000000-0005-0000-0000-00004F270000}"/>
    <cellStyle name="Input 2 15 4 3 2 2" xfId="43958" xr:uid="{00000000-0005-0000-0000-000050270000}"/>
    <cellStyle name="Input 2 15 4 3 3" xfId="20264" xr:uid="{00000000-0005-0000-0000-000051270000}"/>
    <cellStyle name="Input 2 15 4 3 4" xfId="36107" xr:uid="{00000000-0005-0000-0000-000052270000}"/>
    <cellStyle name="Input 2 15 4 4" xfId="26603" xr:uid="{00000000-0005-0000-0000-000053270000}"/>
    <cellStyle name="Input 2 15 4 4 2" xfId="42233" xr:uid="{00000000-0005-0000-0000-000054270000}"/>
    <cellStyle name="Input 2 15 4 5" xfId="18539" xr:uid="{00000000-0005-0000-0000-000055270000}"/>
    <cellStyle name="Input 2 15 4 6" xfId="34382" xr:uid="{00000000-0005-0000-0000-000056270000}"/>
    <cellStyle name="Input 2 15 5" xfId="21677" xr:uid="{00000000-0005-0000-0000-000057270000}"/>
    <cellStyle name="Input 2 15 5 2" xfId="37308" xr:uid="{00000000-0005-0000-0000-000058270000}"/>
    <cellStyle name="Input 2 15 6" xfId="21748" xr:uid="{00000000-0005-0000-0000-000059270000}"/>
    <cellStyle name="Input 2 15 6 2" xfId="37379" xr:uid="{00000000-0005-0000-0000-00005A270000}"/>
    <cellStyle name="Input 2 15 7" xfId="12654" xr:uid="{00000000-0005-0000-0000-00005B270000}"/>
    <cellStyle name="Input 2 15 8" xfId="29840" xr:uid="{00000000-0005-0000-0000-00005C270000}"/>
    <cellStyle name="Input 2 15 9" xfId="45224" xr:uid="{00000000-0005-0000-0000-00005D270000}"/>
    <cellStyle name="Input 2 16" xfId="2990" xr:uid="{00000000-0005-0000-0000-00005E270000}"/>
    <cellStyle name="Input 2 16 10" xfId="48141" xr:uid="{00000000-0005-0000-0000-00005F270000}"/>
    <cellStyle name="Input 2 16 11" xfId="50696" xr:uid="{00000000-0005-0000-0000-000060270000}"/>
    <cellStyle name="Input 2 16 12" xfId="50844" xr:uid="{00000000-0005-0000-0000-000061270000}"/>
    <cellStyle name="Input 2 16 13" xfId="46120" xr:uid="{00000000-0005-0000-0000-000062270000}"/>
    <cellStyle name="Input 2 16 14" xfId="49125" xr:uid="{00000000-0005-0000-0000-000063270000}"/>
    <cellStyle name="Input 2 16 15" xfId="47938" xr:uid="{00000000-0005-0000-0000-000064270000}"/>
    <cellStyle name="Input 2 16 2" xfId="3644" xr:uid="{00000000-0005-0000-0000-000065270000}"/>
    <cellStyle name="Input 2 16 2 10" xfId="46294" xr:uid="{00000000-0005-0000-0000-000066270000}"/>
    <cellStyle name="Input 2 16 2 11" xfId="51207" xr:uid="{00000000-0005-0000-0000-000067270000}"/>
    <cellStyle name="Input 2 16 2 12" xfId="47996" xr:uid="{00000000-0005-0000-0000-000068270000}"/>
    <cellStyle name="Input 2 16 2 13" xfId="47066" xr:uid="{00000000-0005-0000-0000-000069270000}"/>
    <cellStyle name="Input 2 16 2 14" xfId="46182" xr:uid="{00000000-0005-0000-0000-00006A270000}"/>
    <cellStyle name="Input 2 16 2 2" xfId="6019" xr:uid="{00000000-0005-0000-0000-00006B270000}"/>
    <cellStyle name="Input 2 16 2 2 2" xfId="8936" xr:uid="{00000000-0005-0000-0000-00006C270000}"/>
    <cellStyle name="Input 2 16 2 2 2 2" xfId="10325" xr:uid="{00000000-0005-0000-0000-00006D270000}"/>
    <cellStyle name="Input 2 16 2 2 2 2 2" xfId="7836" xr:uid="{00000000-0005-0000-0000-00006E270000}"/>
    <cellStyle name="Input 2 16 2 2 2 2 2 2" xfId="25402" xr:uid="{00000000-0005-0000-0000-00006F270000}"/>
    <cellStyle name="Input 2 16 2 2 2 2 2 2 2" xfId="41032" xr:uid="{00000000-0005-0000-0000-000070270000}"/>
    <cellStyle name="Input 2 16 2 2 2 2 2 3" xfId="17338" xr:uid="{00000000-0005-0000-0000-000071270000}"/>
    <cellStyle name="Input 2 16 2 2 2 2 2 4" xfId="33181" xr:uid="{00000000-0005-0000-0000-000072270000}"/>
    <cellStyle name="Input 2 16 2 2 2 2 3" xfId="27891" xr:uid="{00000000-0005-0000-0000-000073270000}"/>
    <cellStyle name="Input 2 16 2 2 2 2 3 2" xfId="43521" xr:uid="{00000000-0005-0000-0000-000074270000}"/>
    <cellStyle name="Input 2 16 2 2 2 2 4" xfId="19827" xr:uid="{00000000-0005-0000-0000-000075270000}"/>
    <cellStyle name="Input 2 16 2 2 2 2 5" xfId="35670" xr:uid="{00000000-0005-0000-0000-000076270000}"/>
    <cellStyle name="Input 2 16 2 2 2 3" xfId="11557" xr:uid="{00000000-0005-0000-0000-000077270000}"/>
    <cellStyle name="Input 2 16 2 2 2 3 2" xfId="29123" xr:uid="{00000000-0005-0000-0000-000078270000}"/>
    <cellStyle name="Input 2 16 2 2 2 3 2 2" xfId="44753" xr:uid="{00000000-0005-0000-0000-000079270000}"/>
    <cellStyle name="Input 2 16 2 2 2 3 3" xfId="21059" xr:uid="{00000000-0005-0000-0000-00007A270000}"/>
    <cellStyle name="Input 2 16 2 2 2 3 4" xfId="36902" xr:uid="{00000000-0005-0000-0000-00007B270000}"/>
    <cellStyle name="Input 2 16 2 2 2 4" xfId="26502" xr:uid="{00000000-0005-0000-0000-00007C270000}"/>
    <cellStyle name="Input 2 16 2 2 2 4 2" xfId="42132" xr:uid="{00000000-0005-0000-0000-00007D270000}"/>
    <cellStyle name="Input 2 16 2 2 2 5" xfId="18438" xr:uid="{00000000-0005-0000-0000-00007E270000}"/>
    <cellStyle name="Input 2 16 2 2 2 6" xfId="34281" xr:uid="{00000000-0005-0000-0000-00007F270000}"/>
    <cellStyle name="Input 2 16 2 2 3" xfId="23874" xr:uid="{00000000-0005-0000-0000-000080270000}"/>
    <cellStyle name="Input 2 16 2 2 3 2" xfId="39505" xr:uid="{00000000-0005-0000-0000-000081270000}"/>
    <cellStyle name="Input 2 16 2 2 4" xfId="15524" xr:uid="{00000000-0005-0000-0000-000082270000}"/>
    <cellStyle name="Input 2 16 2 2 5" xfId="31753" xr:uid="{00000000-0005-0000-0000-000083270000}"/>
    <cellStyle name="Input 2 16 2 2 6" xfId="50472" xr:uid="{00000000-0005-0000-0000-000084270000}"/>
    <cellStyle name="Input 2 16 2 2 7" xfId="52258" xr:uid="{00000000-0005-0000-0000-000085270000}"/>
    <cellStyle name="Input 2 16 2 2 8" xfId="53353" xr:uid="{00000000-0005-0000-0000-000086270000}"/>
    <cellStyle name="Input 2 16 2 3" xfId="8138" xr:uid="{00000000-0005-0000-0000-000087270000}"/>
    <cellStyle name="Input 2 16 2 3 2" xfId="9527" xr:uid="{00000000-0005-0000-0000-000088270000}"/>
    <cellStyle name="Input 2 16 2 3 2 2" xfId="9247" xr:uid="{00000000-0005-0000-0000-000089270000}"/>
    <cellStyle name="Input 2 16 2 3 2 2 2" xfId="26813" xr:uid="{00000000-0005-0000-0000-00008A270000}"/>
    <cellStyle name="Input 2 16 2 3 2 2 2 2" xfId="42443" xr:uid="{00000000-0005-0000-0000-00008B270000}"/>
    <cellStyle name="Input 2 16 2 3 2 2 3" xfId="18749" xr:uid="{00000000-0005-0000-0000-00008C270000}"/>
    <cellStyle name="Input 2 16 2 3 2 2 4" xfId="34592" xr:uid="{00000000-0005-0000-0000-00008D270000}"/>
    <cellStyle name="Input 2 16 2 3 2 3" xfId="27093" xr:uid="{00000000-0005-0000-0000-00008E270000}"/>
    <cellStyle name="Input 2 16 2 3 2 3 2" xfId="42723" xr:uid="{00000000-0005-0000-0000-00008F270000}"/>
    <cellStyle name="Input 2 16 2 3 2 4" xfId="19029" xr:uid="{00000000-0005-0000-0000-000090270000}"/>
    <cellStyle name="Input 2 16 2 3 2 5" xfId="34872" xr:uid="{00000000-0005-0000-0000-000091270000}"/>
    <cellStyle name="Input 2 16 2 3 3" xfId="7859" xr:uid="{00000000-0005-0000-0000-000092270000}"/>
    <cellStyle name="Input 2 16 2 3 3 2" xfId="25425" xr:uid="{00000000-0005-0000-0000-000093270000}"/>
    <cellStyle name="Input 2 16 2 3 3 2 2" xfId="41055" xr:uid="{00000000-0005-0000-0000-000094270000}"/>
    <cellStyle name="Input 2 16 2 3 3 3" xfId="17361" xr:uid="{00000000-0005-0000-0000-000095270000}"/>
    <cellStyle name="Input 2 16 2 3 3 4" xfId="33204" xr:uid="{00000000-0005-0000-0000-000096270000}"/>
    <cellStyle name="Input 2 16 2 3 4" xfId="25704" xr:uid="{00000000-0005-0000-0000-000097270000}"/>
    <cellStyle name="Input 2 16 2 3 4 2" xfId="41334" xr:uid="{00000000-0005-0000-0000-000098270000}"/>
    <cellStyle name="Input 2 16 2 3 5" xfId="17640" xr:uid="{00000000-0005-0000-0000-000099270000}"/>
    <cellStyle name="Input 2 16 2 3 6" xfId="33483" xr:uid="{00000000-0005-0000-0000-00009A270000}"/>
    <cellStyle name="Input 2 16 2 4" xfId="22005" xr:uid="{00000000-0005-0000-0000-00009B270000}"/>
    <cellStyle name="Input 2 16 2 4 2" xfId="37636" xr:uid="{00000000-0005-0000-0000-00009C270000}"/>
    <cellStyle name="Input 2 16 2 5" xfId="12099" xr:uid="{00000000-0005-0000-0000-00009D270000}"/>
    <cellStyle name="Input 2 16 2 5 2" xfId="29362" xr:uid="{00000000-0005-0000-0000-00009E270000}"/>
    <cellStyle name="Input 2 16 2 6" xfId="13149" xr:uid="{00000000-0005-0000-0000-00009F270000}"/>
    <cellStyle name="Input 2 16 2 7" xfId="30088" xr:uid="{00000000-0005-0000-0000-0000A0270000}"/>
    <cellStyle name="Input 2 16 2 8" xfId="45398" xr:uid="{00000000-0005-0000-0000-0000A1270000}"/>
    <cellStyle name="Input 2 16 2 9" xfId="48503" xr:uid="{00000000-0005-0000-0000-0000A2270000}"/>
    <cellStyle name="Input 2 16 3" xfId="5369" xr:uid="{00000000-0005-0000-0000-0000A3270000}"/>
    <cellStyle name="Input 2 16 3 2" xfId="9007" xr:uid="{00000000-0005-0000-0000-0000A4270000}"/>
    <cellStyle name="Input 2 16 3 2 2" xfId="10396" xr:uid="{00000000-0005-0000-0000-0000A5270000}"/>
    <cellStyle name="Input 2 16 3 2 2 2" xfId="7250" xr:uid="{00000000-0005-0000-0000-0000A6270000}"/>
    <cellStyle name="Input 2 16 3 2 2 2 2" xfId="24817" xr:uid="{00000000-0005-0000-0000-0000A7270000}"/>
    <cellStyle name="Input 2 16 3 2 2 2 2 2" xfId="40447" xr:uid="{00000000-0005-0000-0000-0000A8270000}"/>
    <cellStyle name="Input 2 16 3 2 2 2 3" xfId="16753" xr:uid="{00000000-0005-0000-0000-0000A9270000}"/>
    <cellStyle name="Input 2 16 3 2 2 2 4" xfId="32596" xr:uid="{00000000-0005-0000-0000-0000AA270000}"/>
    <cellStyle name="Input 2 16 3 2 2 3" xfId="27962" xr:uid="{00000000-0005-0000-0000-0000AB270000}"/>
    <cellStyle name="Input 2 16 3 2 2 3 2" xfId="43592" xr:uid="{00000000-0005-0000-0000-0000AC270000}"/>
    <cellStyle name="Input 2 16 3 2 2 4" xfId="19898" xr:uid="{00000000-0005-0000-0000-0000AD270000}"/>
    <cellStyle name="Input 2 16 3 2 2 5" xfId="35741" xr:uid="{00000000-0005-0000-0000-0000AE270000}"/>
    <cellStyle name="Input 2 16 3 2 3" xfId="10985" xr:uid="{00000000-0005-0000-0000-0000AF270000}"/>
    <cellStyle name="Input 2 16 3 2 3 2" xfId="28551" xr:uid="{00000000-0005-0000-0000-0000B0270000}"/>
    <cellStyle name="Input 2 16 3 2 3 2 2" xfId="44181" xr:uid="{00000000-0005-0000-0000-0000B1270000}"/>
    <cellStyle name="Input 2 16 3 2 3 3" xfId="20487" xr:uid="{00000000-0005-0000-0000-0000B2270000}"/>
    <cellStyle name="Input 2 16 3 2 3 4" xfId="36330" xr:uid="{00000000-0005-0000-0000-0000B3270000}"/>
    <cellStyle name="Input 2 16 3 2 4" xfId="26573" xr:uid="{00000000-0005-0000-0000-0000B4270000}"/>
    <cellStyle name="Input 2 16 3 2 4 2" xfId="42203" xr:uid="{00000000-0005-0000-0000-0000B5270000}"/>
    <cellStyle name="Input 2 16 3 2 5" xfId="18509" xr:uid="{00000000-0005-0000-0000-0000B6270000}"/>
    <cellStyle name="Input 2 16 3 2 6" xfId="34352" xr:uid="{00000000-0005-0000-0000-0000B7270000}"/>
    <cellStyle name="Input 2 16 3 3" xfId="23431" xr:uid="{00000000-0005-0000-0000-0000B8270000}"/>
    <cellStyle name="Input 2 16 3 3 2" xfId="39062" xr:uid="{00000000-0005-0000-0000-0000B9270000}"/>
    <cellStyle name="Input 2 16 3 4" xfId="14874" xr:uid="{00000000-0005-0000-0000-0000BA270000}"/>
    <cellStyle name="Input 2 16 3 5" xfId="31390" xr:uid="{00000000-0005-0000-0000-0000BB270000}"/>
    <cellStyle name="Input 2 16 3 6" xfId="50095" xr:uid="{00000000-0005-0000-0000-0000BC270000}"/>
    <cellStyle name="Input 2 16 3 7" xfId="51893" xr:uid="{00000000-0005-0000-0000-0000BD270000}"/>
    <cellStyle name="Input 2 16 3 8" xfId="52986" xr:uid="{00000000-0005-0000-0000-0000BE270000}"/>
    <cellStyle name="Input 2 16 4" xfId="8641" xr:uid="{00000000-0005-0000-0000-0000BF270000}"/>
    <cellStyle name="Input 2 16 4 2" xfId="10030" xr:uid="{00000000-0005-0000-0000-0000C0270000}"/>
    <cellStyle name="Input 2 16 4 2 2" xfId="11074" xr:uid="{00000000-0005-0000-0000-0000C1270000}"/>
    <cellStyle name="Input 2 16 4 2 2 2" xfId="28640" xr:uid="{00000000-0005-0000-0000-0000C2270000}"/>
    <cellStyle name="Input 2 16 4 2 2 2 2" xfId="44270" xr:uid="{00000000-0005-0000-0000-0000C3270000}"/>
    <cellStyle name="Input 2 16 4 2 2 3" xfId="20576" xr:uid="{00000000-0005-0000-0000-0000C4270000}"/>
    <cellStyle name="Input 2 16 4 2 2 4" xfId="36419" xr:uid="{00000000-0005-0000-0000-0000C5270000}"/>
    <cellStyle name="Input 2 16 4 2 3" xfId="27596" xr:uid="{00000000-0005-0000-0000-0000C6270000}"/>
    <cellStyle name="Input 2 16 4 2 3 2" xfId="43226" xr:uid="{00000000-0005-0000-0000-0000C7270000}"/>
    <cellStyle name="Input 2 16 4 2 4" xfId="19532" xr:uid="{00000000-0005-0000-0000-0000C8270000}"/>
    <cellStyle name="Input 2 16 4 2 5" xfId="35375" xr:uid="{00000000-0005-0000-0000-0000C9270000}"/>
    <cellStyle name="Input 2 16 4 3" xfId="9329" xr:uid="{00000000-0005-0000-0000-0000CA270000}"/>
    <cellStyle name="Input 2 16 4 3 2" xfId="26895" xr:uid="{00000000-0005-0000-0000-0000CB270000}"/>
    <cellStyle name="Input 2 16 4 3 2 2" xfId="42525" xr:uid="{00000000-0005-0000-0000-0000CC270000}"/>
    <cellStyle name="Input 2 16 4 3 3" xfId="18831" xr:uid="{00000000-0005-0000-0000-0000CD270000}"/>
    <cellStyle name="Input 2 16 4 3 4" xfId="34674" xr:uid="{00000000-0005-0000-0000-0000CE270000}"/>
    <cellStyle name="Input 2 16 4 4" xfId="26207" xr:uid="{00000000-0005-0000-0000-0000CF270000}"/>
    <cellStyle name="Input 2 16 4 4 2" xfId="41837" xr:uid="{00000000-0005-0000-0000-0000D0270000}"/>
    <cellStyle name="Input 2 16 4 5" xfId="18143" xr:uid="{00000000-0005-0000-0000-0000D1270000}"/>
    <cellStyle name="Input 2 16 4 6" xfId="33986" xr:uid="{00000000-0005-0000-0000-0000D2270000}"/>
    <cellStyle name="Input 2 16 5" xfId="21558" xr:uid="{00000000-0005-0000-0000-0000D3270000}"/>
    <cellStyle name="Input 2 16 5 2" xfId="37189" xr:uid="{00000000-0005-0000-0000-0000D4270000}"/>
    <cellStyle name="Input 2 16 6" xfId="24315" xr:uid="{00000000-0005-0000-0000-0000D5270000}"/>
    <cellStyle name="Input 2 16 6 2" xfId="39946" xr:uid="{00000000-0005-0000-0000-0000D6270000}"/>
    <cellStyle name="Input 2 16 7" xfId="12496" xr:uid="{00000000-0005-0000-0000-0000D7270000}"/>
    <cellStyle name="Input 2 16 8" xfId="29722" xr:uid="{00000000-0005-0000-0000-0000D8270000}"/>
    <cellStyle name="Input 2 16 9" xfId="45281" xr:uid="{00000000-0005-0000-0000-0000D9270000}"/>
    <cellStyle name="Input 2 17" xfId="2913" xr:uid="{00000000-0005-0000-0000-0000DA270000}"/>
    <cellStyle name="Input 2 17 10" xfId="48099" xr:uid="{00000000-0005-0000-0000-0000DB270000}"/>
    <cellStyle name="Input 2 17 11" xfId="47774" xr:uid="{00000000-0005-0000-0000-0000DC270000}"/>
    <cellStyle name="Input 2 17 12" xfId="50802" xr:uid="{00000000-0005-0000-0000-0000DD270000}"/>
    <cellStyle name="Input 2 17 13" xfId="46082" xr:uid="{00000000-0005-0000-0000-0000DE270000}"/>
    <cellStyle name="Input 2 17 14" xfId="45093" xr:uid="{00000000-0005-0000-0000-0000DF270000}"/>
    <cellStyle name="Input 2 17 15" xfId="53707" xr:uid="{00000000-0005-0000-0000-0000E0270000}"/>
    <cellStyle name="Input 2 17 2" xfId="3567" xr:uid="{00000000-0005-0000-0000-0000E1270000}"/>
    <cellStyle name="Input 2 17 2 10" xfId="46274" xr:uid="{00000000-0005-0000-0000-0000E2270000}"/>
    <cellStyle name="Input 2 17 2 11" xfId="51165" xr:uid="{00000000-0005-0000-0000-0000E3270000}"/>
    <cellStyle name="Input 2 17 2 12" xfId="45056" xr:uid="{00000000-0005-0000-0000-0000E4270000}"/>
    <cellStyle name="Input 2 17 2 13" xfId="51584" xr:uid="{00000000-0005-0000-0000-0000E5270000}"/>
    <cellStyle name="Input 2 17 2 14" xfId="50698" xr:uid="{00000000-0005-0000-0000-0000E6270000}"/>
    <cellStyle name="Input 2 17 2 2" xfId="5942" xr:uid="{00000000-0005-0000-0000-0000E7270000}"/>
    <cellStyle name="Input 2 17 2 2 2" xfId="8312" xr:uid="{00000000-0005-0000-0000-0000E8270000}"/>
    <cellStyle name="Input 2 17 2 2 2 2" xfId="9701" xr:uid="{00000000-0005-0000-0000-0000E9270000}"/>
    <cellStyle name="Input 2 17 2 2 2 2 2" xfId="4438" xr:uid="{00000000-0005-0000-0000-0000EA270000}"/>
    <cellStyle name="Input 2 17 2 2 2 2 2 2" xfId="22610" xr:uid="{00000000-0005-0000-0000-0000EB270000}"/>
    <cellStyle name="Input 2 17 2 2 2 2 2 2 2" xfId="38241" xr:uid="{00000000-0005-0000-0000-0000EC270000}"/>
    <cellStyle name="Input 2 17 2 2 2 2 2 3" xfId="13944" xr:uid="{00000000-0005-0000-0000-0000ED270000}"/>
    <cellStyle name="Input 2 17 2 2 2 2 2 4" xfId="30631" xr:uid="{00000000-0005-0000-0000-0000EE270000}"/>
    <cellStyle name="Input 2 17 2 2 2 2 3" xfId="27267" xr:uid="{00000000-0005-0000-0000-0000EF270000}"/>
    <cellStyle name="Input 2 17 2 2 2 2 3 2" xfId="42897" xr:uid="{00000000-0005-0000-0000-0000F0270000}"/>
    <cellStyle name="Input 2 17 2 2 2 2 4" xfId="19203" xr:uid="{00000000-0005-0000-0000-0000F1270000}"/>
    <cellStyle name="Input 2 17 2 2 2 2 5" xfId="35046" xr:uid="{00000000-0005-0000-0000-0000F2270000}"/>
    <cellStyle name="Input 2 17 2 2 2 3" xfId="7756" xr:uid="{00000000-0005-0000-0000-0000F3270000}"/>
    <cellStyle name="Input 2 17 2 2 2 3 2" xfId="25322" xr:uid="{00000000-0005-0000-0000-0000F4270000}"/>
    <cellStyle name="Input 2 17 2 2 2 3 2 2" xfId="40952" xr:uid="{00000000-0005-0000-0000-0000F5270000}"/>
    <cellStyle name="Input 2 17 2 2 2 3 3" xfId="17258" xr:uid="{00000000-0005-0000-0000-0000F6270000}"/>
    <cellStyle name="Input 2 17 2 2 2 3 4" xfId="33101" xr:uid="{00000000-0005-0000-0000-0000F7270000}"/>
    <cellStyle name="Input 2 17 2 2 2 4" xfId="25878" xr:uid="{00000000-0005-0000-0000-0000F8270000}"/>
    <cellStyle name="Input 2 17 2 2 2 4 2" xfId="41508" xr:uid="{00000000-0005-0000-0000-0000F9270000}"/>
    <cellStyle name="Input 2 17 2 2 2 5" xfId="17814" xr:uid="{00000000-0005-0000-0000-0000FA270000}"/>
    <cellStyle name="Input 2 17 2 2 2 6" xfId="33657" xr:uid="{00000000-0005-0000-0000-0000FB270000}"/>
    <cellStyle name="Input 2 17 2 2 3" xfId="23813" xr:uid="{00000000-0005-0000-0000-0000FC270000}"/>
    <cellStyle name="Input 2 17 2 2 3 2" xfId="39444" xr:uid="{00000000-0005-0000-0000-0000FD270000}"/>
    <cellStyle name="Input 2 17 2 2 4" xfId="15447" xr:uid="{00000000-0005-0000-0000-0000FE270000}"/>
    <cellStyle name="Input 2 17 2 2 5" xfId="31711" xr:uid="{00000000-0005-0000-0000-0000FF270000}"/>
    <cellStyle name="Input 2 17 2 2 6" xfId="50430" xr:uid="{00000000-0005-0000-0000-000000280000}"/>
    <cellStyle name="Input 2 17 2 2 7" xfId="52216" xr:uid="{00000000-0005-0000-0000-000001280000}"/>
    <cellStyle name="Input 2 17 2 2 8" xfId="53311" xr:uid="{00000000-0005-0000-0000-000002280000}"/>
    <cellStyle name="Input 2 17 2 3" xfId="8401" xr:uid="{00000000-0005-0000-0000-000003280000}"/>
    <cellStyle name="Input 2 17 2 3 2" xfId="9790" xr:uid="{00000000-0005-0000-0000-000004280000}"/>
    <cellStyle name="Input 2 17 2 3 2 2" xfId="9235" xr:uid="{00000000-0005-0000-0000-000005280000}"/>
    <cellStyle name="Input 2 17 2 3 2 2 2" xfId="26801" xr:uid="{00000000-0005-0000-0000-000006280000}"/>
    <cellStyle name="Input 2 17 2 3 2 2 2 2" xfId="42431" xr:uid="{00000000-0005-0000-0000-000007280000}"/>
    <cellStyle name="Input 2 17 2 3 2 2 3" xfId="18737" xr:uid="{00000000-0005-0000-0000-000008280000}"/>
    <cellStyle name="Input 2 17 2 3 2 2 4" xfId="34580" xr:uid="{00000000-0005-0000-0000-000009280000}"/>
    <cellStyle name="Input 2 17 2 3 2 3" xfId="27356" xr:uid="{00000000-0005-0000-0000-00000A280000}"/>
    <cellStyle name="Input 2 17 2 3 2 3 2" xfId="42986" xr:uid="{00000000-0005-0000-0000-00000B280000}"/>
    <cellStyle name="Input 2 17 2 3 2 4" xfId="19292" xr:uid="{00000000-0005-0000-0000-00000C280000}"/>
    <cellStyle name="Input 2 17 2 3 2 5" xfId="35135" xr:uid="{00000000-0005-0000-0000-00000D280000}"/>
    <cellStyle name="Input 2 17 2 3 3" xfId="7964" xr:uid="{00000000-0005-0000-0000-00000E280000}"/>
    <cellStyle name="Input 2 17 2 3 3 2" xfId="25530" xr:uid="{00000000-0005-0000-0000-00000F280000}"/>
    <cellStyle name="Input 2 17 2 3 3 2 2" xfId="41160" xr:uid="{00000000-0005-0000-0000-000010280000}"/>
    <cellStyle name="Input 2 17 2 3 3 3" xfId="17466" xr:uid="{00000000-0005-0000-0000-000011280000}"/>
    <cellStyle name="Input 2 17 2 3 3 4" xfId="33309" xr:uid="{00000000-0005-0000-0000-000012280000}"/>
    <cellStyle name="Input 2 17 2 3 4" xfId="25967" xr:uid="{00000000-0005-0000-0000-000013280000}"/>
    <cellStyle name="Input 2 17 2 3 4 2" xfId="41597" xr:uid="{00000000-0005-0000-0000-000014280000}"/>
    <cellStyle name="Input 2 17 2 3 5" xfId="17903" xr:uid="{00000000-0005-0000-0000-000015280000}"/>
    <cellStyle name="Input 2 17 2 3 6" xfId="33746" xr:uid="{00000000-0005-0000-0000-000016280000}"/>
    <cellStyle name="Input 2 17 2 4" xfId="21945" xr:uid="{00000000-0005-0000-0000-000017280000}"/>
    <cellStyle name="Input 2 17 2 4 2" xfId="37576" xr:uid="{00000000-0005-0000-0000-000018280000}"/>
    <cellStyle name="Input 2 17 2 5" xfId="24705" xr:uid="{00000000-0005-0000-0000-000019280000}"/>
    <cellStyle name="Input 2 17 2 5 2" xfId="40336" xr:uid="{00000000-0005-0000-0000-00001A280000}"/>
    <cellStyle name="Input 2 17 2 6" xfId="13072" xr:uid="{00000000-0005-0000-0000-00001B280000}"/>
    <cellStyle name="Input 2 17 2 7" xfId="30046" xr:uid="{00000000-0005-0000-0000-00001C280000}"/>
    <cellStyle name="Input 2 17 2 8" xfId="47567" xr:uid="{00000000-0005-0000-0000-00001D280000}"/>
    <cellStyle name="Input 2 17 2 9" xfId="48461" xr:uid="{00000000-0005-0000-0000-00001E280000}"/>
    <cellStyle name="Input 2 17 3" xfId="5292" xr:uid="{00000000-0005-0000-0000-00001F280000}"/>
    <cellStyle name="Input 2 17 3 2" xfId="8519" xr:uid="{00000000-0005-0000-0000-000020280000}"/>
    <cellStyle name="Input 2 17 3 2 2" xfId="9908" xr:uid="{00000000-0005-0000-0000-000021280000}"/>
    <cellStyle name="Input 2 17 3 2 2 2" xfId="11067" xr:uid="{00000000-0005-0000-0000-000022280000}"/>
    <cellStyle name="Input 2 17 3 2 2 2 2" xfId="28633" xr:uid="{00000000-0005-0000-0000-000023280000}"/>
    <cellStyle name="Input 2 17 3 2 2 2 2 2" xfId="44263" xr:uid="{00000000-0005-0000-0000-000024280000}"/>
    <cellStyle name="Input 2 17 3 2 2 2 3" xfId="20569" xr:uid="{00000000-0005-0000-0000-000025280000}"/>
    <cellStyle name="Input 2 17 3 2 2 2 4" xfId="36412" xr:uid="{00000000-0005-0000-0000-000026280000}"/>
    <cellStyle name="Input 2 17 3 2 2 3" xfId="27474" xr:uid="{00000000-0005-0000-0000-000027280000}"/>
    <cellStyle name="Input 2 17 3 2 2 3 2" xfId="43104" xr:uid="{00000000-0005-0000-0000-000028280000}"/>
    <cellStyle name="Input 2 17 3 2 2 4" xfId="19410" xr:uid="{00000000-0005-0000-0000-000029280000}"/>
    <cellStyle name="Input 2 17 3 2 2 5" xfId="35253" xr:uid="{00000000-0005-0000-0000-00002A280000}"/>
    <cellStyle name="Input 2 17 3 2 3" xfId="4690" xr:uid="{00000000-0005-0000-0000-00002B280000}"/>
    <cellStyle name="Input 2 17 3 2 3 2" xfId="22862" xr:uid="{00000000-0005-0000-0000-00002C280000}"/>
    <cellStyle name="Input 2 17 3 2 3 2 2" xfId="38493" xr:uid="{00000000-0005-0000-0000-00002D280000}"/>
    <cellStyle name="Input 2 17 3 2 3 3" xfId="14196" xr:uid="{00000000-0005-0000-0000-00002E280000}"/>
    <cellStyle name="Input 2 17 3 2 3 4" xfId="30883" xr:uid="{00000000-0005-0000-0000-00002F280000}"/>
    <cellStyle name="Input 2 17 3 2 4" xfId="26085" xr:uid="{00000000-0005-0000-0000-000030280000}"/>
    <cellStyle name="Input 2 17 3 2 4 2" xfId="41715" xr:uid="{00000000-0005-0000-0000-000031280000}"/>
    <cellStyle name="Input 2 17 3 2 5" xfId="18021" xr:uid="{00000000-0005-0000-0000-000032280000}"/>
    <cellStyle name="Input 2 17 3 2 6" xfId="33864" xr:uid="{00000000-0005-0000-0000-000033280000}"/>
    <cellStyle name="Input 2 17 3 3" xfId="23370" xr:uid="{00000000-0005-0000-0000-000034280000}"/>
    <cellStyle name="Input 2 17 3 3 2" xfId="39001" xr:uid="{00000000-0005-0000-0000-000035280000}"/>
    <cellStyle name="Input 2 17 3 4" xfId="14797" xr:uid="{00000000-0005-0000-0000-000036280000}"/>
    <cellStyle name="Input 2 17 3 5" xfId="31348" xr:uid="{00000000-0005-0000-0000-000037280000}"/>
    <cellStyle name="Input 2 17 3 6" xfId="50053" xr:uid="{00000000-0005-0000-0000-000038280000}"/>
    <cellStyle name="Input 2 17 3 7" xfId="51851" xr:uid="{00000000-0005-0000-0000-000039280000}"/>
    <cellStyle name="Input 2 17 3 8" xfId="52944" xr:uid="{00000000-0005-0000-0000-00003A280000}"/>
    <cellStyle name="Input 2 17 4" xfId="9164" xr:uid="{00000000-0005-0000-0000-00003B280000}"/>
    <cellStyle name="Input 2 17 4 2" xfId="10553" xr:uid="{00000000-0005-0000-0000-00003C280000}"/>
    <cellStyle name="Input 2 17 4 2 2" xfId="11658" xr:uid="{00000000-0005-0000-0000-00003D280000}"/>
    <cellStyle name="Input 2 17 4 2 2 2" xfId="29224" xr:uid="{00000000-0005-0000-0000-00003E280000}"/>
    <cellStyle name="Input 2 17 4 2 2 2 2" xfId="44854" xr:uid="{00000000-0005-0000-0000-00003F280000}"/>
    <cellStyle name="Input 2 17 4 2 2 3" xfId="21160" xr:uid="{00000000-0005-0000-0000-000040280000}"/>
    <cellStyle name="Input 2 17 4 2 2 4" xfId="37003" xr:uid="{00000000-0005-0000-0000-000041280000}"/>
    <cellStyle name="Input 2 17 4 2 3" xfId="28119" xr:uid="{00000000-0005-0000-0000-000042280000}"/>
    <cellStyle name="Input 2 17 4 2 3 2" xfId="43749" xr:uid="{00000000-0005-0000-0000-000043280000}"/>
    <cellStyle name="Input 2 17 4 2 4" xfId="20055" xr:uid="{00000000-0005-0000-0000-000044280000}"/>
    <cellStyle name="Input 2 17 4 2 5" xfId="35898" xr:uid="{00000000-0005-0000-0000-000045280000}"/>
    <cellStyle name="Input 2 17 4 3" xfId="4746" xr:uid="{00000000-0005-0000-0000-000046280000}"/>
    <cellStyle name="Input 2 17 4 3 2" xfId="22918" xr:uid="{00000000-0005-0000-0000-000047280000}"/>
    <cellStyle name="Input 2 17 4 3 2 2" xfId="38549" xr:uid="{00000000-0005-0000-0000-000048280000}"/>
    <cellStyle name="Input 2 17 4 3 3" xfId="14252" xr:uid="{00000000-0005-0000-0000-000049280000}"/>
    <cellStyle name="Input 2 17 4 3 4" xfId="30939" xr:uid="{00000000-0005-0000-0000-00004A280000}"/>
    <cellStyle name="Input 2 17 4 4" xfId="26730" xr:uid="{00000000-0005-0000-0000-00004B280000}"/>
    <cellStyle name="Input 2 17 4 4 2" xfId="42360" xr:uid="{00000000-0005-0000-0000-00004C280000}"/>
    <cellStyle name="Input 2 17 4 5" xfId="18666" xr:uid="{00000000-0005-0000-0000-00004D280000}"/>
    <cellStyle name="Input 2 17 4 6" xfId="34509" xr:uid="{00000000-0005-0000-0000-00004E280000}"/>
    <cellStyle name="Input 2 17 5" xfId="21497" xr:uid="{00000000-0005-0000-0000-00004F280000}"/>
    <cellStyle name="Input 2 17 5 2" xfId="37128" xr:uid="{00000000-0005-0000-0000-000050280000}"/>
    <cellStyle name="Input 2 17 6" xfId="24094" xr:uid="{00000000-0005-0000-0000-000051280000}"/>
    <cellStyle name="Input 2 17 6 2" xfId="39725" xr:uid="{00000000-0005-0000-0000-000052280000}"/>
    <cellStyle name="Input 2 17 7" xfId="12419" xr:uid="{00000000-0005-0000-0000-000053280000}"/>
    <cellStyle name="Input 2 17 8" xfId="29680" xr:uid="{00000000-0005-0000-0000-000054280000}"/>
    <cellStyle name="Input 2 17 9" xfId="47597" xr:uid="{00000000-0005-0000-0000-000055280000}"/>
    <cellStyle name="Input 2 18" xfId="3061" xr:uid="{00000000-0005-0000-0000-000056280000}"/>
    <cellStyle name="Input 2 18 10" xfId="48174" xr:uid="{00000000-0005-0000-0000-000057280000}"/>
    <cellStyle name="Input 2 18 11" xfId="46236" xr:uid="{00000000-0005-0000-0000-000058280000}"/>
    <cellStyle name="Input 2 18 12" xfId="50877" xr:uid="{00000000-0005-0000-0000-000059280000}"/>
    <cellStyle name="Input 2 18 13" xfId="46151" xr:uid="{00000000-0005-0000-0000-00005A280000}"/>
    <cellStyle name="Input 2 18 14" xfId="50701" xr:uid="{00000000-0005-0000-0000-00005B280000}"/>
    <cellStyle name="Input 2 18 15" xfId="52591" xr:uid="{00000000-0005-0000-0000-00005C280000}"/>
    <cellStyle name="Input 2 18 2" xfId="3715" xr:uid="{00000000-0005-0000-0000-00005D280000}"/>
    <cellStyle name="Input 2 18 2 10" xfId="47137" xr:uid="{00000000-0005-0000-0000-00005E280000}"/>
    <cellStyle name="Input 2 18 2 11" xfId="51238" xr:uid="{00000000-0005-0000-0000-00005F280000}"/>
    <cellStyle name="Input 2 18 2 12" xfId="47036" xr:uid="{00000000-0005-0000-0000-000060280000}"/>
    <cellStyle name="Input 2 18 2 13" xfId="51461" xr:uid="{00000000-0005-0000-0000-000061280000}"/>
    <cellStyle name="Input 2 18 2 14" xfId="45259" xr:uid="{00000000-0005-0000-0000-000062280000}"/>
    <cellStyle name="Input 2 18 2 2" xfId="6090" xr:uid="{00000000-0005-0000-0000-000063280000}"/>
    <cellStyle name="Input 2 18 2 2 2" xfId="6584" xr:uid="{00000000-0005-0000-0000-000064280000}"/>
    <cellStyle name="Input 2 18 2 2 2 2" xfId="7770" xr:uid="{00000000-0005-0000-0000-000065280000}"/>
    <cellStyle name="Input 2 18 2 2 2 2 2" xfId="11199" xr:uid="{00000000-0005-0000-0000-000066280000}"/>
    <cellStyle name="Input 2 18 2 2 2 2 2 2" xfId="28765" xr:uid="{00000000-0005-0000-0000-000067280000}"/>
    <cellStyle name="Input 2 18 2 2 2 2 2 2 2" xfId="44395" xr:uid="{00000000-0005-0000-0000-000068280000}"/>
    <cellStyle name="Input 2 18 2 2 2 2 2 3" xfId="20701" xr:uid="{00000000-0005-0000-0000-000069280000}"/>
    <cellStyle name="Input 2 18 2 2 2 2 2 4" xfId="36544" xr:uid="{00000000-0005-0000-0000-00006A280000}"/>
    <cellStyle name="Input 2 18 2 2 2 2 3" xfId="25336" xr:uid="{00000000-0005-0000-0000-00006B280000}"/>
    <cellStyle name="Input 2 18 2 2 2 2 3 2" xfId="40966" xr:uid="{00000000-0005-0000-0000-00006C280000}"/>
    <cellStyle name="Input 2 18 2 2 2 2 4" xfId="17272" xr:uid="{00000000-0005-0000-0000-00006D280000}"/>
    <cellStyle name="Input 2 18 2 2 2 2 5" xfId="33115" xr:uid="{00000000-0005-0000-0000-00006E280000}"/>
    <cellStyle name="Input 2 18 2 2 2 3" xfId="4768" xr:uid="{00000000-0005-0000-0000-00006F280000}"/>
    <cellStyle name="Input 2 18 2 2 2 3 2" xfId="22940" xr:uid="{00000000-0005-0000-0000-000070280000}"/>
    <cellStyle name="Input 2 18 2 2 2 3 2 2" xfId="38571" xr:uid="{00000000-0005-0000-0000-000071280000}"/>
    <cellStyle name="Input 2 18 2 2 2 3 3" xfId="14274" xr:uid="{00000000-0005-0000-0000-000072280000}"/>
    <cellStyle name="Input 2 18 2 2 2 3 4" xfId="30961" xr:uid="{00000000-0005-0000-0000-000073280000}"/>
    <cellStyle name="Input 2 18 2 2 2 4" xfId="24285" xr:uid="{00000000-0005-0000-0000-000074280000}"/>
    <cellStyle name="Input 2 18 2 2 2 4 2" xfId="39916" xr:uid="{00000000-0005-0000-0000-000075280000}"/>
    <cellStyle name="Input 2 18 2 2 2 5" xfId="16088" xr:uid="{00000000-0005-0000-0000-000076280000}"/>
    <cellStyle name="Input 2 18 2 2 2 6" xfId="32124" xr:uid="{00000000-0005-0000-0000-000077280000}"/>
    <cellStyle name="Input 2 18 2 2 3" xfId="23905" xr:uid="{00000000-0005-0000-0000-000078280000}"/>
    <cellStyle name="Input 2 18 2 2 3 2" xfId="39536" xr:uid="{00000000-0005-0000-0000-000079280000}"/>
    <cellStyle name="Input 2 18 2 2 4" xfId="15595" xr:uid="{00000000-0005-0000-0000-00007A280000}"/>
    <cellStyle name="Input 2 18 2 2 5" xfId="31784" xr:uid="{00000000-0005-0000-0000-00007B280000}"/>
    <cellStyle name="Input 2 18 2 2 6" xfId="50503" xr:uid="{00000000-0005-0000-0000-00007C280000}"/>
    <cellStyle name="Input 2 18 2 2 7" xfId="52289" xr:uid="{00000000-0005-0000-0000-00007D280000}"/>
    <cellStyle name="Input 2 18 2 2 8" xfId="53384" xr:uid="{00000000-0005-0000-0000-00007E280000}"/>
    <cellStyle name="Input 2 18 2 3" xfId="8926" xr:uid="{00000000-0005-0000-0000-00007F280000}"/>
    <cellStyle name="Input 2 18 2 3 2" xfId="10315" xr:uid="{00000000-0005-0000-0000-000080280000}"/>
    <cellStyle name="Input 2 18 2 3 2 2" xfId="10983" xr:uid="{00000000-0005-0000-0000-000081280000}"/>
    <cellStyle name="Input 2 18 2 3 2 2 2" xfId="28549" xr:uid="{00000000-0005-0000-0000-000082280000}"/>
    <cellStyle name="Input 2 18 2 3 2 2 2 2" xfId="44179" xr:uid="{00000000-0005-0000-0000-000083280000}"/>
    <cellStyle name="Input 2 18 2 3 2 2 3" xfId="20485" xr:uid="{00000000-0005-0000-0000-000084280000}"/>
    <cellStyle name="Input 2 18 2 3 2 2 4" xfId="36328" xr:uid="{00000000-0005-0000-0000-000085280000}"/>
    <cellStyle name="Input 2 18 2 3 2 3" xfId="27881" xr:uid="{00000000-0005-0000-0000-000086280000}"/>
    <cellStyle name="Input 2 18 2 3 2 3 2" xfId="43511" xr:uid="{00000000-0005-0000-0000-000087280000}"/>
    <cellStyle name="Input 2 18 2 3 2 4" xfId="19817" xr:uid="{00000000-0005-0000-0000-000088280000}"/>
    <cellStyle name="Input 2 18 2 3 2 5" xfId="35660" xr:uid="{00000000-0005-0000-0000-000089280000}"/>
    <cellStyle name="Input 2 18 2 3 3" xfId="10918" xr:uid="{00000000-0005-0000-0000-00008A280000}"/>
    <cellStyle name="Input 2 18 2 3 3 2" xfId="28484" xr:uid="{00000000-0005-0000-0000-00008B280000}"/>
    <cellStyle name="Input 2 18 2 3 3 2 2" xfId="44114" xr:uid="{00000000-0005-0000-0000-00008C280000}"/>
    <cellStyle name="Input 2 18 2 3 3 3" xfId="20420" xr:uid="{00000000-0005-0000-0000-00008D280000}"/>
    <cellStyle name="Input 2 18 2 3 3 4" xfId="36263" xr:uid="{00000000-0005-0000-0000-00008E280000}"/>
    <cellStyle name="Input 2 18 2 3 4" xfId="26492" xr:uid="{00000000-0005-0000-0000-00008F280000}"/>
    <cellStyle name="Input 2 18 2 3 4 2" xfId="42122" xr:uid="{00000000-0005-0000-0000-000090280000}"/>
    <cellStyle name="Input 2 18 2 3 5" xfId="18428" xr:uid="{00000000-0005-0000-0000-000091280000}"/>
    <cellStyle name="Input 2 18 2 3 6" xfId="34271" xr:uid="{00000000-0005-0000-0000-000092280000}"/>
    <cellStyle name="Input 2 18 2 4" xfId="22037" xr:uid="{00000000-0005-0000-0000-000093280000}"/>
    <cellStyle name="Input 2 18 2 4 2" xfId="37668" xr:uid="{00000000-0005-0000-0000-000094280000}"/>
    <cellStyle name="Input 2 18 2 5" xfId="12128" xr:uid="{00000000-0005-0000-0000-000095280000}"/>
    <cellStyle name="Input 2 18 2 5 2" xfId="29391" xr:uid="{00000000-0005-0000-0000-000096280000}"/>
    <cellStyle name="Input 2 18 2 6" xfId="13220" xr:uid="{00000000-0005-0000-0000-000097280000}"/>
    <cellStyle name="Input 2 18 2 7" xfId="30119" xr:uid="{00000000-0005-0000-0000-000098280000}"/>
    <cellStyle name="Input 2 18 2 8" xfId="45368" xr:uid="{00000000-0005-0000-0000-000099280000}"/>
    <cellStyle name="Input 2 18 2 9" xfId="48534" xr:uid="{00000000-0005-0000-0000-00009A280000}"/>
    <cellStyle name="Input 2 18 3" xfId="5440" xr:uid="{00000000-0005-0000-0000-00009B280000}"/>
    <cellStyle name="Input 2 18 3 2" xfId="8493" xr:uid="{00000000-0005-0000-0000-00009C280000}"/>
    <cellStyle name="Input 2 18 3 2 2" xfId="9882" xr:uid="{00000000-0005-0000-0000-00009D280000}"/>
    <cellStyle name="Input 2 18 3 2 2 2" xfId="7912" xr:uid="{00000000-0005-0000-0000-00009E280000}"/>
    <cellStyle name="Input 2 18 3 2 2 2 2" xfId="25478" xr:uid="{00000000-0005-0000-0000-00009F280000}"/>
    <cellStyle name="Input 2 18 3 2 2 2 2 2" xfId="41108" xr:uid="{00000000-0005-0000-0000-0000A0280000}"/>
    <cellStyle name="Input 2 18 3 2 2 2 3" xfId="17414" xr:uid="{00000000-0005-0000-0000-0000A1280000}"/>
    <cellStyle name="Input 2 18 3 2 2 2 4" xfId="33257" xr:uid="{00000000-0005-0000-0000-0000A2280000}"/>
    <cellStyle name="Input 2 18 3 2 2 3" xfId="27448" xr:uid="{00000000-0005-0000-0000-0000A3280000}"/>
    <cellStyle name="Input 2 18 3 2 2 3 2" xfId="43078" xr:uid="{00000000-0005-0000-0000-0000A4280000}"/>
    <cellStyle name="Input 2 18 3 2 2 4" xfId="19384" xr:uid="{00000000-0005-0000-0000-0000A5280000}"/>
    <cellStyle name="Input 2 18 3 2 2 5" xfId="35227" xr:uid="{00000000-0005-0000-0000-0000A6280000}"/>
    <cellStyle name="Input 2 18 3 2 3" xfId="4946" xr:uid="{00000000-0005-0000-0000-0000A7280000}"/>
    <cellStyle name="Input 2 18 3 2 3 2" xfId="23118" xr:uid="{00000000-0005-0000-0000-0000A8280000}"/>
    <cellStyle name="Input 2 18 3 2 3 2 2" xfId="38749" xr:uid="{00000000-0005-0000-0000-0000A9280000}"/>
    <cellStyle name="Input 2 18 3 2 3 3" xfId="14452" xr:uid="{00000000-0005-0000-0000-0000AA280000}"/>
    <cellStyle name="Input 2 18 3 2 3 4" xfId="31139" xr:uid="{00000000-0005-0000-0000-0000AB280000}"/>
    <cellStyle name="Input 2 18 3 2 4" xfId="26059" xr:uid="{00000000-0005-0000-0000-0000AC280000}"/>
    <cellStyle name="Input 2 18 3 2 4 2" xfId="41689" xr:uid="{00000000-0005-0000-0000-0000AD280000}"/>
    <cellStyle name="Input 2 18 3 2 5" xfId="17995" xr:uid="{00000000-0005-0000-0000-0000AE280000}"/>
    <cellStyle name="Input 2 18 3 2 6" xfId="33838" xr:uid="{00000000-0005-0000-0000-0000AF280000}"/>
    <cellStyle name="Input 2 18 3 3" xfId="23462" xr:uid="{00000000-0005-0000-0000-0000B0280000}"/>
    <cellStyle name="Input 2 18 3 3 2" xfId="39093" xr:uid="{00000000-0005-0000-0000-0000B1280000}"/>
    <cellStyle name="Input 2 18 3 4" xfId="14945" xr:uid="{00000000-0005-0000-0000-0000B2280000}"/>
    <cellStyle name="Input 2 18 3 5" xfId="31421" xr:uid="{00000000-0005-0000-0000-0000B3280000}"/>
    <cellStyle name="Input 2 18 3 6" xfId="50143" xr:uid="{00000000-0005-0000-0000-0000B4280000}"/>
    <cellStyle name="Input 2 18 3 7" xfId="51929" xr:uid="{00000000-0005-0000-0000-0000B5280000}"/>
    <cellStyle name="Input 2 18 3 8" xfId="53024" xr:uid="{00000000-0005-0000-0000-0000B6280000}"/>
    <cellStyle name="Input 2 18 4" xfId="8554" xr:uid="{00000000-0005-0000-0000-0000B7280000}"/>
    <cellStyle name="Input 2 18 4 2" xfId="9943" xr:uid="{00000000-0005-0000-0000-0000B8280000}"/>
    <cellStyle name="Input 2 18 4 2 2" xfId="11171" xr:uid="{00000000-0005-0000-0000-0000B9280000}"/>
    <cellStyle name="Input 2 18 4 2 2 2" xfId="28737" xr:uid="{00000000-0005-0000-0000-0000BA280000}"/>
    <cellStyle name="Input 2 18 4 2 2 2 2" xfId="44367" xr:uid="{00000000-0005-0000-0000-0000BB280000}"/>
    <cellStyle name="Input 2 18 4 2 2 3" xfId="20673" xr:uid="{00000000-0005-0000-0000-0000BC280000}"/>
    <cellStyle name="Input 2 18 4 2 2 4" xfId="36516" xr:uid="{00000000-0005-0000-0000-0000BD280000}"/>
    <cellStyle name="Input 2 18 4 2 3" xfId="27509" xr:uid="{00000000-0005-0000-0000-0000BE280000}"/>
    <cellStyle name="Input 2 18 4 2 3 2" xfId="43139" xr:uid="{00000000-0005-0000-0000-0000BF280000}"/>
    <cellStyle name="Input 2 18 4 2 4" xfId="19445" xr:uid="{00000000-0005-0000-0000-0000C0280000}"/>
    <cellStyle name="Input 2 18 4 2 5" xfId="35288" xr:uid="{00000000-0005-0000-0000-0000C1280000}"/>
    <cellStyle name="Input 2 18 4 3" xfId="5011" xr:uid="{00000000-0005-0000-0000-0000C2280000}"/>
    <cellStyle name="Input 2 18 4 3 2" xfId="23183" xr:uid="{00000000-0005-0000-0000-0000C3280000}"/>
    <cellStyle name="Input 2 18 4 3 2 2" xfId="38814" xr:uid="{00000000-0005-0000-0000-0000C4280000}"/>
    <cellStyle name="Input 2 18 4 3 3" xfId="14517" xr:uid="{00000000-0005-0000-0000-0000C5280000}"/>
    <cellStyle name="Input 2 18 4 3 4" xfId="31204" xr:uid="{00000000-0005-0000-0000-0000C6280000}"/>
    <cellStyle name="Input 2 18 4 4" xfId="26120" xr:uid="{00000000-0005-0000-0000-0000C7280000}"/>
    <cellStyle name="Input 2 18 4 4 2" xfId="41750" xr:uid="{00000000-0005-0000-0000-0000C8280000}"/>
    <cellStyle name="Input 2 18 4 5" xfId="18056" xr:uid="{00000000-0005-0000-0000-0000C9280000}"/>
    <cellStyle name="Input 2 18 4 6" xfId="33899" xr:uid="{00000000-0005-0000-0000-0000CA280000}"/>
    <cellStyle name="Input 2 18 5" xfId="21590" xr:uid="{00000000-0005-0000-0000-0000CB280000}"/>
    <cellStyle name="Input 2 18 5 2" xfId="37221" xr:uid="{00000000-0005-0000-0000-0000CC280000}"/>
    <cellStyle name="Input 2 18 6" xfId="29265" xr:uid="{00000000-0005-0000-0000-0000CD280000}"/>
    <cellStyle name="Input 2 18 6 2" xfId="44895" xr:uid="{00000000-0005-0000-0000-0000CE280000}"/>
    <cellStyle name="Input 2 18 7" xfId="12567" xr:uid="{00000000-0005-0000-0000-0000CF280000}"/>
    <cellStyle name="Input 2 18 8" xfId="29753" xr:uid="{00000000-0005-0000-0000-0000D0280000}"/>
    <cellStyle name="Input 2 18 9" xfId="47453" xr:uid="{00000000-0005-0000-0000-0000D1280000}"/>
    <cellStyle name="Input 2 19" xfId="2882" xr:uid="{00000000-0005-0000-0000-0000D2280000}"/>
    <cellStyle name="Input 2 19 10" xfId="48068" xr:uid="{00000000-0005-0000-0000-0000D3280000}"/>
    <cellStyle name="Input 2 19 11" xfId="45509" xr:uid="{00000000-0005-0000-0000-0000D4280000}"/>
    <cellStyle name="Input 2 19 12" xfId="50771" xr:uid="{00000000-0005-0000-0000-0000D5280000}"/>
    <cellStyle name="Input 2 19 13" xfId="46054" xr:uid="{00000000-0005-0000-0000-0000D6280000}"/>
    <cellStyle name="Input 2 19 14" xfId="52573" xr:uid="{00000000-0005-0000-0000-0000D7280000}"/>
    <cellStyle name="Input 2 19 15" xfId="51673" xr:uid="{00000000-0005-0000-0000-0000D8280000}"/>
    <cellStyle name="Input 2 19 2" xfId="3536" xr:uid="{00000000-0005-0000-0000-0000D9280000}"/>
    <cellStyle name="Input 2 19 2 10" xfId="47172" xr:uid="{00000000-0005-0000-0000-0000DA280000}"/>
    <cellStyle name="Input 2 19 2 11" xfId="51134" xr:uid="{00000000-0005-0000-0000-0000DB280000}"/>
    <cellStyle name="Input 2 19 2 12" xfId="47636" xr:uid="{00000000-0005-0000-0000-0000DC280000}"/>
    <cellStyle name="Input 2 19 2 13" xfId="52775" xr:uid="{00000000-0005-0000-0000-0000DD280000}"/>
    <cellStyle name="Input 2 19 2 14" xfId="45501" xr:uid="{00000000-0005-0000-0000-0000DE280000}"/>
    <cellStyle name="Input 2 19 2 2" xfId="5911" xr:uid="{00000000-0005-0000-0000-0000DF280000}"/>
    <cellStyle name="Input 2 19 2 2 2" xfId="8432" xr:uid="{00000000-0005-0000-0000-0000E0280000}"/>
    <cellStyle name="Input 2 19 2 2 2 2" xfId="9821" xr:uid="{00000000-0005-0000-0000-0000E1280000}"/>
    <cellStyle name="Input 2 19 2 2 2 2 2" xfId="11117" xr:uid="{00000000-0005-0000-0000-0000E2280000}"/>
    <cellStyle name="Input 2 19 2 2 2 2 2 2" xfId="28683" xr:uid="{00000000-0005-0000-0000-0000E3280000}"/>
    <cellStyle name="Input 2 19 2 2 2 2 2 2 2" xfId="44313" xr:uid="{00000000-0005-0000-0000-0000E4280000}"/>
    <cellStyle name="Input 2 19 2 2 2 2 2 3" xfId="20619" xr:uid="{00000000-0005-0000-0000-0000E5280000}"/>
    <cellStyle name="Input 2 19 2 2 2 2 2 4" xfId="36462" xr:uid="{00000000-0005-0000-0000-0000E6280000}"/>
    <cellStyle name="Input 2 19 2 2 2 2 3" xfId="27387" xr:uid="{00000000-0005-0000-0000-0000E7280000}"/>
    <cellStyle name="Input 2 19 2 2 2 2 3 2" xfId="43017" xr:uid="{00000000-0005-0000-0000-0000E8280000}"/>
    <cellStyle name="Input 2 19 2 2 2 2 4" xfId="19323" xr:uid="{00000000-0005-0000-0000-0000E9280000}"/>
    <cellStyle name="Input 2 19 2 2 2 2 5" xfId="35166" xr:uid="{00000000-0005-0000-0000-0000EA280000}"/>
    <cellStyle name="Input 2 19 2 2 2 3" xfId="9307" xr:uid="{00000000-0005-0000-0000-0000EB280000}"/>
    <cellStyle name="Input 2 19 2 2 2 3 2" xfId="26873" xr:uid="{00000000-0005-0000-0000-0000EC280000}"/>
    <cellStyle name="Input 2 19 2 2 2 3 2 2" xfId="42503" xr:uid="{00000000-0005-0000-0000-0000ED280000}"/>
    <cellStyle name="Input 2 19 2 2 2 3 3" xfId="18809" xr:uid="{00000000-0005-0000-0000-0000EE280000}"/>
    <cellStyle name="Input 2 19 2 2 2 3 4" xfId="34652" xr:uid="{00000000-0005-0000-0000-0000EF280000}"/>
    <cellStyle name="Input 2 19 2 2 2 4" xfId="25998" xr:uid="{00000000-0005-0000-0000-0000F0280000}"/>
    <cellStyle name="Input 2 19 2 2 2 4 2" xfId="41628" xr:uid="{00000000-0005-0000-0000-0000F1280000}"/>
    <cellStyle name="Input 2 19 2 2 2 5" xfId="17934" xr:uid="{00000000-0005-0000-0000-0000F2280000}"/>
    <cellStyle name="Input 2 19 2 2 2 6" xfId="33777" xr:uid="{00000000-0005-0000-0000-0000F3280000}"/>
    <cellStyle name="Input 2 19 2 2 3" xfId="23782" xr:uid="{00000000-0005-0000-0000-0000F4280000}"/>
    <cellStyle name="Input 2 19 2 2 3 2" xfId="39413" xr:uid="{00000000-0005-0000-0000-0000F5280000}"/>
    <cellStyle name="Input 2 19 2 2 4" xfId="15416" xr:uid="{00000000-0005-0000-0000-0000F6280000}"/>
    <cellStyle name="Input 2 19 2 2 5" xfId="31680" xr:uid="{00000000-0005-0000-0000-0000F7280000}"/>
    <cellStyle name="Input 2 19 2 2 6" xfId="50399" xr:uid="{00000000-0005-0000-0000-0000F8280000}"/>
    <cellStyle name="Input 2 19 2 2 7" xfId="52185" xr:uid="{00000000-0005-0000-0000-0000F9280000}"/>
    <cellStyle name="Input 2 19 2 2 8" xfId="53280" xr:uid="{00000000-0005-0000-0000-0000FA280000}"/>
    <cellStyle name="Input 2 19 2 3" xfId="8621" xr:uid="{00000000-0005-0000-0000-0000FB280000}"/>
    <cellStyle name="Input 2 19 2 3 2" xfId="10010" xr:uid="{00000000-0005-0000-0000-0000FC280000}"/>
    <cellStyle name="Input 2 19 2 3 2 2" xfId="11493" xr:uid="{00000000-0005-0000-0000-0000FD280000}"/>
    <cellStyle name="Input 2 19 2 3 2 2 2" xfId="29059" xr:uid="{00000000-0005-0000-0000-0000FE280000}"/>
    <cellStyle name="Input 2 19 2 3 2 2 2 2" xfId="44689" xr:uid="{00000000-0005-0000-0000-0000FF280000}"/>
    <cellStyle name="Input 2 19 2 3 2 2 3" xfId="20995" xr:uid="{00000000-0005-0000-0000-000000290000}"/>
    <cellStyle name="Input 2 19 2 3 2 2 4" xfId="36838" xr:uid="{00000000-0005-0000-0000-000001290000}"/>
    <cellStyle name="Input 2 19 2 3 2 3" xfId="27576" xr:uid="{00000000-0005-0000-0000-000002290000}"/>
    <cellStyle name="Input 2 19 2 3 2 3 2" xfId="43206" xr:uid="{00000000-0005-0000-0000-000003290000}"/>
    <cellStyle name="Input 2 19 2 3 2 4" xfId="19512" xr:uid="{00000000-0005-0000-0000-000004290000}"/>
    <cellStyle name="Input 2 19 2 3 2 5" xfId="35355" xr:uid="{00000000-0005-0000-0000-000005290000}"/>
    <cellStyle name="Input 2 19 2 3 3" xfId="9432" xr:uid="{00000000-0005-0000-0000-000006290000}"/>
    <cellStyle name="Input 2 19 2 3 3 2" xfId="26998" xr:uid="{00000000-0005-0000-0000-000007290000}"/>
    <cellStyle name="Input 2 19 2 3 3 2 2" xfId="42628" xr:uid="{00000000-0005-0000-0000-000008290000}"/>
    <cellStyle name="Input 2 19 2 3 3 3" xfId="18934" xr:uid="{00000000-0005-0000-0000-000009290000}"/>
    <cellStyle name="Input 2 19 2 3 3 4" xfId="34777" xr:uid="{00000000-0005-0000-0000-00000A290000}"/>
    <cellStyle name="Input 2 19 2 3 4" xfId="26187" xr:uid="{00000000-0005-0000-0000-00000B290000}"/>
    <cellStyle name="Input 2 19 2 3 4 2" xfId="41817" xr:uid="{00000000-0005-0000-0000-00000C290000}"/>
    <cellStyle name="Input 2 19 2 3 5" xfId="18123" xr:uid="{00000000-0005-0000-0000-00000D290000}"/>
    <cellStyle name="Input 2 19 2 3 6" xfId="33966" xr:uid="{00000000-0005-0000-0000-00000E290000}"/>
    <cellStyle name="Input 2 19 2 4" xfId="21914" xr:uid="{00000000-0005-0000-0000-00000F290000}"/>
    <cellStyle name="Input 2 19 2 4 2" xfId="37545" xr:uid="{00000000-0005-0000-0000-000010290000}"/>
    <cellStyle name="Input 2 19 2 5" xfId="29275" xr:uid="{00000000-0005-0000-0000-000011290000}"/>
    <cellStyle name="Input 2 19 2 5 2" xfId="44905" xr:uid="{00000000-0005-0000-0000-000012290000}"/>
    <cellStyle name="Input 2 19 2 6" xfId="13041" xr:uid="{00000000-0005-0000-0000-000013290000}"/>
    <cellStyle name="Input 2 19 2 7" xfId="30015" xr:uid="{00000000-0005-0000-0000-000014290000}"/>
    <cellStyle name="Input 2 19 2 8" xfId="47893" xr:uid="{00000000-0005-0000-0000-000015290000}"/>
    <cellStyle name="Input 2 19 2 9" xfId="48430" xr:uid="{00000000-0005-0000-0000-000016290000}"/>
    <cellStyle name="Input 2 19 3" xfId="5262" xr:uid="{00000000-0005-0000-0000-000017290000}"/>
    <cellStyle name="Input 2 19 3 2" xfId="8248" xr:uid="{00000000-0005-0000-0000-000018290000}"/>
    <cellStyle name="Input 2 19 3 2 2" xfId="9637" xr:uid="{00000000-0005-0000-0000-000019290000}"/>
    <cellStyle name="Input 2 19 3 2 2 2" xfId="7255" xr:uid="{00000000-0005-0000-0000-00001A290000}"/>
    <cellStyle name="Input 2 19 3 2 2 2 2" xfId="24822" xr:uid="{00000000-0005-0000-0000-00001B290000}"/>
    <cellStyle name="Input 2 19 3 2 2 2 2 2" xfId="40452" xr:uid="{00000000-0005-0000-0000-00001C290000}"/>
    <cellStyle name="Input 2 19 3 2 2 2 3" xfId="16758" xr:uid="{00000000-0005-0000-0000-00001D290000}"/>
    <cellStyle name="Input 2 19 3 2 2 2 4" xfId="32601" xr:uid="{00000000-0005-0000-0000-00001E290000}"/>
    <cellStyle name="Input 2 19 3 2 2 3" xfId="27203" xr:uid="{00000000-0005-0000-0000-00001F290000}"/>
    <cellStyle name="Input 2 19 3 2 2 3 2" xfId="42833" xr:uid="{00000000-0005-0000-0000-000020290000}"/>
    <cellStyle name="Input 2 19 3 2 2 4" xfId="19139" xr:uid="{00000000-0005-0000-0000-000021290000}"/>
    <cellStyle name="Input 2 19 3 2 2 5" xfId="34982" xr:uid="{00000000-0005-0000-0000-000022290000}"/>
    <cellStyle name="Input 2 19 3 2 3" xfId="7332" xr:uid="{00000000-0005-0000-0000-000023290000}"/>
    <cellStyle name="Input 2 19 3 2 3 2" xfId="24899" xr:uid="{00000000-0005-0000-0000-000024290000}"/>
    <cellStyle name="Input 2 19 3 2 3 2 2" xfId="40529" xr:uid="{00000000-0005-0000-0000-000025290000}"/>
    <cellStyle name="Input 2 19 3 2 3 3" xfId="16835" xr:uid="{00000000-0005-0000-0000-000026290000}"/>
    <cellStyle name="Input 2 19 3 2 3 4" xfId="32678" xr:uid="{00000000-0005-0000-0000-000027290000}"/>
    <cellStyle name="Input 2 19 3 2 4" xfId="25814" xr:uid="{00000000-0005-0000-0000-000028290000}"/>
    <cellStyle name="Input 2 19 3 2 4 2" xfId="41444" xr:uid="{00000000-0005-0000-0000-000029290000}"/>
    <cellStyle name="Input 2 19 3 2 5" xfId="17750" xr:uid="{00000000-0005-0000-0000-00002A290000}"/>
    <cellStyle name="Input 2 19 3 2 6" xfId="33593" xr:uid="{00000000-0005-0000-0000-00002B290000}"/>
    <cellStyle name="Input 2 19 3 3" xfId="23340" xr:uid="{00000000-0005-0000-0000-00002C290000}"/>
    <cellStyle name="Input 2 19 3 3 2" xfId="38971" xr:uid="{00000000-0005-0000-0000-00002D290000}"/>
    <cellStyle name="Input 2 19 3 4" xfId="14767" xr:uid="{00000000-0005-0000-0000-00002E290000}"/>
    <cellStyle name="Input 2 19 3 5" xfId="31318" xr:uid="{00000000-0005-0000-0000-00002F290000}"/>
    <cellStyle name="Input 2 19 3 6" xfId="50022" xr:uid="{00000000-0005-0000-0000-000030290000}"/>
    <cellStyle name="Input 2 19 3 7" xfId="51820" xr:uid="{00000000-0005-0000-0000-000031290000}"/>
    <cellStyle name="Input 2 19 3 8" xfId="52913" xr:uid="{00000000-0005-0000-0000-000032290000}"/>
    <cellStyle name="Input 2 19 4" xfId="8753" xr:uid="{00000000-0005-0000-0000-000033290000}"/>
    <cellStyle name="Input 2 19 4 2" xfId="10142" xr:uid="{00000000-0005-0000-0000-000034290000}"/>
    <cellStyle name="Input 2 19 4 2 2" xfId="7599" xr:uid="{00000000-0005-0000-0000-000035290000}"/>
    <cellStyle name="Input 2 19 4 2 2 2" xfId="25165" xr:uid="{00000000-0005-0000-0000-000036290000}"/>
    <cellStyle name="Input 2 19 4 2 2 2 2" xfId="40795" xr:uid="{00000000-0005-0000-0000-000037290000}"/>
    <cellStyle name="Input 2 19 4 2 2 3" xfId="17101" xr:uid="{00000000-0005-0000-0000-000038290000}"/>
    <cellStyle name="Input 2 19 4 2 2 4" xfId="32944" xr:uid="{00000000-0005-0000-0000-000039290000}"/>
    <cellStyle name="Input 2 19 4 2 3" xfId="27708" xr:uid="{00000000-0005-0000-0000-00003A290000}"/>
    <cellStyle name="Input 2 19 4 2 3 2" xfId="43338" xr:uid="{00000000-0005-0000-0000-00003B290000}"/>
    <cellStyle name="Input 2 19 4 2 4" xfId="19644" xr:uid="{00000000-0005-0000-0000-00003C290000}"/>
    <cellStyle name="Input 2 19 4 2 5" xfId="35487" xr:uid="{00000000-0005-0000-0000-00003D290000}"/>
    <cellStyle name="Input 2 19 4 3" xfId="9421" xr:uid="{00000000-0005-0000-0000-00003E290000}"/>
    <cellStyle name="Input 2 19 4 3 2" xfId="26987" xr:uid="{00000000-0005-0000-0000-00003F290000}"/>
    <cellStyle name="Input 2 19 4 3 2 2" xfId="42617" xr:uid="{00000000-0005-0000-0000-000040290000}"/>
    <cellStyle name="Input 2 19 4 3 3" xfId="18923" xr:uid="{00000000-0005-0000-0000-000041290000}"/>
    <cellStyle name="Input 2 19 4 3 4" xfId="34766" xr:uid="{00000000-0005-0000-0000-000042290000}"/>
    <cellStyle name="Input 2 19 4 4" xfId="26319" xr:uid="{00000000-0005-0000-0000-000043290000}"/>
    <cellStyle name="Input 2 19 4 4 2" xfId="41949" xr:uid="{00000000-0005-0000-0000-000044290000}"/>
    <cellStyle name="Input 2 19 4 5" xfId="18255" xr:uid="{00000000-0005-0000-0000-000045290000}"/>
    <cellStyle name="Input 2 19 4 6" xfId="34098" xr:uid="{00000000-0005-0000-0000-000046290000}"/>
    <cellStyle name="Input 2 19 5" xfId="21466" xr:uid="{00000000-0005-0000-0000-000047290000}"/>
    <cellStyle name="Input 2 19 5 2" xfId="37097" xr:uid="{00000000-0005-0000-0000-000048290000}"/>
    <cellStyle name="Input 2 19 6" xfId="24069" xr:uid="{00000000-0005-0000-0000-000049290000}"/>
    <cellStyle name="Input 2 19 6 2" xfId="39700" xr:uid="{00000000-0005-0000-0000-00004A290000}"/>
    <cellStyle name="Input 2 19 7" xfId="12388" xr:uid="{00000000-0005-0000-0000-00004B290000}"/>
    <cellStyle name="Input 2 19 8" xfId="29649" xr:uid="{00000000-0005-0000-0000-00004C290000}"/>
    <cellStyle name="Input 2 19 9" xfId="47806" xr:uid="{00000000-0005-0000-0000-00004D290000}"/>
    <cellStyle name="Input 2 2" xfId="3376" xr:uid="{00000000-0005-0000-0000-00004E290000}"/>
    <cellStyle name="Input 2 2 10" xfId="46983" xr:uid="{00000000-0005-0000-0000-00004F290000}"/>
    <cellStyle name="Input 2 2 11" xfId="47713" xr:uid="{00000000-0005-0000-0000-000050290000}"/>
    <cellStyle name="Input 2 2 12" xfId="49019" xr:uid="{00000000-0005-0000-0000-000051290000}"/>
    <cellStyle name="Input 2 2 13" xfId="45792" xr:uid="{00000000-0005-0000-0000-000052290000}"/>
    <cellStyle name="Input 2 2 14" xfId="51666" xr:uid="{00000000-0005-0000-0000-000053290000}"/>
    <cellStyle name="Input 2 2 15" xfId="45872" xr:uid="{00000000-0005-0000-0000-000054290000}"/>
    <cellStyle name="Input 2 2 2" xfId="4029" xr:uid="{00000000-0005-0000-0000-000055290000}"/>
    <cellStyle name="Input 2 2 2 10" xfId="48827" xr:uid="{00000000-0005-0000-0000-000056290000}"/>
    <cellStyle name="Input 2 2 2 11" xfId="51400" xr:uid="{00000000-0005-0000-0000-000057290000}"/>
    <cellStyle name="Input 2 2 2 12" xfId="44948" xr:uid="{00000000-0005-0000-0000-000058290000}"/>
    <cellStyle name="Input 2 2 2 13" xfId="52791" xr:uid="{00000000-0005-0000-0000-000059290000}"/>
    <cellStyle name="Input 2 2 2 14" xfId="46180" xr:uid="{00000000-0005-0000-0000-00005A290000}"/>
    <cellStyle name="Input 2 2 2 2" xfId="6404" xr:uid="{00000000-0005-0000-0000-00005B290000}"/>
    <cellStyle name="Input 2 2 2 2 2" xfId="6519" xr:uid="{00000000-0005-0000-0000-00005C290000}"/>
    <cellStyle name="Input 2 2 2 2 2 2" xfId="7537" xr:uid="{00000000-0005-0000-0000-00005D290000}"/>
    <cellStyle name="Input 2 2 2 2 2 2 2" xfId="10715" xr:uid="{00000000-0005-0000-0000-00005E290000}"/>
    <cellStyle name="Input 2 2 2 2 2 2 2 2" xfId="28281" xr:uid="{00000000-0005-0000-0000-00005F290000}"/>
    <cellStyle name="Input 2 2 2 2 2 2 2 2 2" xfId="43911" xr:uid="{00000000-0005-0000-0000-000060290000}"/>
    <cellStyle name="Input 2 2 2 2 2 2 2 3" xfId="20217" xr:uid="{00000000-0005-0000-0000-000061290000}"/>
    <cellStyle name="Input 2 2 2 2 2 2 2 4" xfId="36060" xr:uid="{00000000-0005-0000-0000-000062290000}"/>
    <cellStyle name="Input 2 2 2 2 2 2 3" xfId="25103" xr:uid="{00000000-0005-0000-0000-000063290000}"/>
    <cellStyle name="Input 2 2 2 2 2 2 3 2" xfId="40733" xr:uid="{00000000-0005-0000-0000-000064290000}"/>
    <cellStyle name="Input 2 2 2 2 2 2 4" xfId="17039" xr:uid="{00000000-0005-0000-0000-000065290000}"/>
    <cellStyle name="Input 2 2 2 2 2 2 5" xfId="32882" xr:uid="{00000000-0005-0000-0000-000066290000}"/>
    <cellStyle name="Input 2 2 2 2 2 3" xfId="11626" xr:uid="{00000000-0005-0000-0000-000067290000}"/>
    <cellStyle name="Input 2 2 2 2 2 3 2" xfId="29192" xr:uid="{00000000-0005-0000-0000-000068290000}"/>
    <cellStyle name="Input 2 2 2 2 2 3 2 2" xfId="44822" xr:uid="{00000000-0005-0000-0000-000069290000}"/>
    <cellStyle name="Input 2 2 2 2 2 3 3" xfId="21128" xr:uid="{00000000-0005-0000-0000-00006A290000}"/>
    <cellStyle name="Input 2 2 2 2 2 3 4" xfId="36971" xr:uid="{00000000-0005-0000-0000-00006B290000}"/>
    <cellStyle name="Input 2 2 2 2 2 4" xfId="24220" xr:uid="{00000000-0005-0000-0000-00006C290000}"/>
    <cellStyle name="Input 2 2 2 2 2 4 2" xfId="39851" xr:uid="{00000000-0005-0000-0000-00006D290000}"/>
    <cellStyle name="Input 2 2 2 2 2 5" xfId="16023" xr:uid="{00000000-0005-0000-0000-00006E290000}"/>
    <cellStyle name="Input 2 2 2 2 2 6" xfId="32059" xr:uid="{00000000-0005-0000-0000-00006F290000}"/>
    <cellStyle name="Input 2 2 2 2 3" xfId="24107" xr:uid="{00000000-0005-0000-0000-000070290000}"/>
    <cellStyle name="Input 2 2 2 2 3 2" xfId="39738" xr:uid="{00000000-0005-0000-0000-000071290000}"/>
    <cellStyle name="Input 2 2 2 2 4" xfId="15909" xr:uid="{00000000-0005-0000-0000-000072290000}"/>
    <cellStyle name="Input 2 2 2 2 5" xfId="31946" xr:uid="{00000000-0005-0000-0000-000073290000}"/>
    <cellStyle name="Input 2 2 2 2 6" xfId="50665" xr:uid="{00000000-0005-0000-0000-000074290000}"/>
    <cellStyle name="Input 2 2 2 2 7" xfId="52451" xr:uid="{00000000-0005-0000-0000-000075290000}"/>
    <cellStyle name="Input 2 2 2 2 8" xfId="53546" xr:uid="{00000000-0005-0000-0000-000076290000}"/>
    <cellStyle name="Input 2 2 2 3" xfId="9147" xr:uid="{00000000-0005-0000-0000-000077290000}"/>
    <cellStyle name="Input 2 2 2 3 2" xfId="10536" xr:uid="{00000000-0005-0000-0000-000078290000}"/>
    <cellStyle name="Input 2 2 2 3 2 2" xfId="7399" xr:uid="{00000000-0005-0000-0000-000079290000}"/>
    <cellStyle name="Input 2 2 2 3 2 2 2" xfId="24966" xr:uid="{00000000-0005-0000-0000-00007A290000}"/>
    <cellStyle name="Input 2 2 2 3 2 2 2 2" xfId="40596" xr:uid="{00000000-0005-0000-0000-00007B290000}"/>
    <cellStyle name="Input 2 2 2 3 2 2 3" xfId="16902" xr:uid="{00000000-0005-0000-0000-00007C290000}"/>
    <cellStyle name="Input 2 2 2 3 2 2 4" xfId="32745" xr:uid="{00000000-0005-0000-0000-00007D290000}"/>
    <cellStyle name="Input 2 2 2 3 2 3" xfId="28102" xr:uid="{00000000-0005-0000-0000-00007E290000}"/>
    <cellStyle name="Input 2 2 2 3 2 3 2" xfId="43732" xr:uid="{00000000-0005-0000-0000-00007F290000}"/>
    <cellStyle name="Input 2 2 2 3 2 4" xfId="20038" xr:uid="{00000000-0005-0000-0000-000080290000}"/>
    <cellStyle name="Input 2 2 2 3 2 5" xfId="35881" xr:uid="{00000000-0005-0000-0000-000081290000}"/>
    <cellStyle name="Input 2 2 2 3 3" xfId="11032" xr:uid="{00000000-0005-0000-0000-000082290000}"/>
    <cellStyle name="Input 2 2 2 3 3 2" xfId="28598" xr:uid="{00000000-0005-0000-0000-000083290000}"/>
    <cellStyle name="Input 2 2 2 3 3 2 2" xfId="44228" xr:uid="{00000000-0005-0000-0000-000084290000}"/>
    <cellStyle name="Input 2 2 2 3 3 3" xfId="20534" xr:uid="{00000000-0005-0000-0000-000085290000}"/>
    <cellStyle name="Input 2 2 2 3 3 4" xfId="36377" xr:uid="{00000000-0005-0000-0000-000086290000}"/>
    <cellStyle name="Input 2 2 2 3 4" xfId="26713" xr:uid="{00000000-0005-0000-0000-000087290000}"/>
    <cellStyle name="Input 2 2 2 3 4 2" xfId="42343" xr:uid="{00000000-0005-0000-0000-000088290000}"/>
    <cellStyle name="Input 2 2 2 3 5" xfId="18649" xr:uid="{00000000-0005-0000-0000-000089290000}"/>
    <cellStyle name="Input 2 2 2 3 6" xfId="34492" xr:uid="{00000000-0005-0000-0000-00008A290000}"/>
    <cellStyle name="Input 2 2 2 4" xfId="22241" xr:uid="{00000000-0005-0000-0000-00008B290000}"/>
    <cellStyle name="Input 2 2 2 4 2" xfId="37872" xr:uid="{00000000-0005-0000-0000-00008C290000}"/>
    <cellStyle name="Input 2 2 2 5" xfId="12283" xr:uid="{00000000-0005-0000-0000-00008D290000}"/>
    <cellStyle name="Input 2 2 2 5 2" xfId="29546" xr:uid="{00000000-0005-0000-0000-00008E290000}"/>
    <cellStyle name="Input 2 2 2 6" xfId="13534" xr:uid="{00000000-0005-0000-0000-00008F290000}"/>
    <cellStyle name="Input 2 2 2 7" xfId="30281" xr:uid="{00000000-0005-0000-0000-000090290000}"/>
    <cellStyle name="Input 2 2 2 8" xfId="45334" xr:uid="{00000000-0005-0000-0000-000091290000}"/>
    <cellStyle name="Input 2 2 2 9" xfId="48696" xr:uid="{00000000-0005-0000-0000-000092290000}"/>
    <cellStyle name="Input 2 2 3" xfId="5751" xr:uid="{00000000-0005-0000-0000-000093290000}"/>
    <cellStyle name="Input 2 2 3 10" xfId="47912" xr:uid="{00000000-0005-0000-0000-000094290000}"/>
    <cellStyle name="Input 2 2 3 11" xfId="45153" xr:uid="{00000000-0005-0000-0000-000095290000}"/>
    <cellStyle name="Input 2 2 3 12" xfId="44943" xr:uid="{00000000-0005-0000-0000-000096290000}"/>
    <cellStyle name="Input 2 2 3 2" xfId="6859" xr:uid="{00000000-0005-0000-0000-000097290000}"/>
    <cellStyle name="Input 2 2 3 2 2" xfId="7526" xr:uid="{00000000-0005-0000-0000-000098290000}"/>
    <cellStyle name="Input 2 2 3 2 2 2" xfId="7703" xr:uid="{00000000-0005-0000-0000-000099290000}"/>
    <cellStyle name="Input 2 2 3 2 2 2 2" xfId="25269" xr:uid="{00000000-0005-0000-0000-00009A290000}"/>
    <cellStyle name="Input 2 2 3 2 2 2 2 2" xfId="40899" xr:uid="{00000000-0005-0000-0000-00009B290000}"/>
    <cellStyle name="Input 2 2 3 2 2 2 3" xfId="17205" xr:uid="{00000000-0005-0000-0000-00009C290000}"/>
    <cellStyle name="Input 2 2 3 2 2 2 4" xfId="33048" xr:uid="{00000000-0005-0000-0000-00009D290000}"/>
    <cellStyle name="Input 2 2 3 2 2 3" xfId="25092" xr:uid="{00000000-0005-0000-0000-00009E290000}"/>
    <cellStyle name="Input 2 2 3 2 2 3 2" xfId="40722" xr:uid="{00000000-0005-0000-0000-00009F290000}"/>
    <cellStyle name="Input 2 2 3 2 2 4" xfId="17028" xr:uid="{00000000-0005-0000-0000-0000A0290000}"/>
    <cellStyle name="Input 2 2 3 2 2 5" xfId="32871" xr:uid="{00000000-0005-0000-0000-0000A1290000}"/>
    <cellStyle name="Input 2 2 3 2 3" xfId="4322" xr:uid="{00000000-0005-0000-0000-0000A2290000}"/>
    <cellStyle name="Input 2 2 3 2 3 2" xfId="22533" xr:uid="{00000000-0005-0000-0000-0000A3290000}"/>
    <cellStyle name="Input 2 2 3 2 3 2 2" xfId="38164" xr:uid="{00000000-0005-0000-0000-0000A4290000}"/>
    <cellStyle name="Input 2 2 3 2 3 3" xfId="13828" xr:uid="{00000000-0005-0000-0000-0000A5290000}"/>
    <cellStyle name="Input 2 2 3 2 3 4" xfId="30573" xr:uid="{00000000-0005-0000-0000-0000A6290000}"/>
    <cellStyle name="Input 2 2 3 2 4" xfId="24522" xr:uid="{00000000-0005-0000-0000-0000A7290000}"/>
    <cellStyle name="Input 2 2 3 2 4 2" xfId="40153" xr:uid="{00000000-0005-0000-0000-0000A8290000}"/>
    <cellStyle name="Input 2 2 3 2 5" xfId="16363" xr:uid="{00000000-0005-0000-0000-0000A9290000}"/>
    <cellStyle name="Input 2 2 3 2 6" xfId="32341" xr:uid="{00000000-0005-0000-0000-0000AA290000}"/>
    <cellStyle name="Input 2 2 3 2 7" xfId="50305" xr:uid="{00000000-0005-0000-0000-0000AB290000}"/>
    <cellStyle name="Input 2 2 3 2 8" xfId="52091" xr:uid="{00000000-0005-0000-0000-0000AC290000}"/>
    <cellStyle name="Input 2 2 3 2 9" xfId="53186" xr:uid="{00000000-0005-0000-0000-0000AD290000}"/>
    <cellStyle name="Input 2 2 3 3" xfId="23661" xr:uid="{00000000-0005-0000-0000-0000AE290000}"/>
    <cellStyle name="Input 2 2 3 3 2" xfId="39292" xr:uid="{00000000-0005-0000-0000-0000AF290000}"/>
    <cellStyle name="Input 2 2 3 4" xfId="15256" xr:uid="{00000000-0005-0000-0000-0000B0290000}"/>
    <cellStyle name="Input 2 2 3 5" xfId="31580" xr:uid="{00000000-0005-0000-0000-0000B1290000}"/>
    <cellStyle name="Input 2 2 3 6" xfId="45019" xr:uid="{00000000-0005-0000-0000-0000B2290000}"/>
    <cellStyle name="Input 2 2 3 7" xfId="48336" xr:uid="{00000000-0005-0000-0000-0000B3290000}"/>
    <cellStyle name="Input 2 2 3 8" xfId="45302" xr:uid="{00000000-0005-0000-0000-0000B4290000}"/>
    <cellStyle name="Input 2 2 3 9" xfId="51039" xr:uid="{00000000-0005-0000-0000-0000B5290000}"/>
    <cellStyle name="Input 2 2 4" xfId="8303" xr:uid="{00000000-0005-0000-0000-0000B6290000}"/>
    <cellStyle name="Input 2 2 4 2" xfId="9692" xr:uid="{00000000-0005-0000-0000-0000B7290000}"/>
    <cellStyle name="Input 2 2 4 2 2" xfId="4429" xr:uid="{00000000-0005-0000-0000-0000B8290000}"/>
    <cellStyle name="Input 2 2 4 2 2 2" xfId="22601" xr:uid="{00000000-0005-0000-0000-0000B9290000}"/>
    <cellStyle name="Input 2 2 4 2 2 2 2" xfId="38232" xr:uid="{00000000-0005-0000-0000-0000BA290000}"/>
    <cellStyle name="Input 2 2 4 2 2 3" xfId="13935" xr:uid="{00000000-0005-0000-0000-0000BB290000}"/>
    <cellStyle name="Input 2 2 4 2 2 4" xfId="30622" xr:uid="{00000000-0005-0000-0000-0000BC290000}"/>
    <cellStyle name="Input 2 2 4 2 3" xfId="27258" xr:uid="{00000000-0005-0000-0000-0000BD290000}"/>
    <cellStyle name="Input 2 2 4 2 3 2" xfId="42888" xr:uid="{00000000-0005-0000-0000-0000BE290000}"/>
    <cellStyle name="Input 2 2 4 2 4" xfId="19194" xr:uid="{00000000-0005-0000-0000-0000BF290000}"/>
    <cellStyle name="Input 2 2 4 2 5" xfId="35037" xr:uid="{00000000-0005-0000-0000-0000C0290000}"/>
    <cellStyle name="Input 2 2 4 3" xfId="6937" xr:uid="{00000000-0005-0000-0000-0000C1290000}"/>
    <cellStyle name="Input 2 2 4 3 2" xfId="24600" xr:uid="{00000000-0005-0000-0000-0000C2290000}"/>
    <cellStyle name="Input 2 2 4 3 2 2" xfId="40231" xr:uid="{00000000-0005-0000-0000-0000C3290000}"/>
    <cellStyle name="Input 2 2 4 3 3" xfId="16441" xr:uid="{00000000-0005-0000-0000-0000C4290000}"/>
    <cellStyle name="Input 2 2 4 3 4" xfId="32419" xr:uid="{00000000-0005-0000-0000-0000C5290000}"/>
    <cellStyle name="Input 2 2 4 4" xfId="25869" xr:uid="{00000000-0005-0000-0000-0000C6290000}"/>
    <cellStyle name="Input 2 2 4 4 2" xfId="41499" xr:uid="{00000000-0005-0000-0000-0000C7290000}"/>
    <cellStyle name="Input 2 2 4 5" xfId="17805" xr:uid="{00000000-0005-0000-0000-0000C8290000}"/>
    <cellStyle name="Input 2 2 4 6" xfId="33648" xr:uid="{00000000-0005-0000-0000-0000C9290000}"/>
    <cellStyle name="Input 2 2 4 7" xfId="49732" xr:uid="{00000000-0005-0000-0000-0000CA290000}"/>
    <cellStyle name="Input 2 2 4 8" xfId="51663" xr:uid="{00000000-0005-0000-0000-0000CB290000}"/>
    <cellStyle name="Input 2 2 4 9" xfId="52784" xr:uid="{00000000-0005-0000-0000-0000CC290000}"/>
    <cellStyle name="Input 2 2 5" xfId="21795" xr:uid="{00000000-0005-0000-0000-0000CD290000}"/>
    <cellStyle name="Input 2 2 5 2" xfId="37426" xr:uid="{00000000-0005-0000-0000-0000CE290000}"/>
    <cellStyle name="Input 2 2 6" xfId="23233" xr:uid="{00000000-0005-0000-0000-0000CF290000}"/>
    <cellStyle name="Input 2 2 6 2" xfId="38864" xr:uid="{00000000-0005-0000-0000-0000D0290000}"/>
    <cellStyle name="Input 2 2 7" xfId="12881" xr:uid="{00000000-0005-0000-0000-0000D1290000}"/>
    <cellStyle name="Input 2 2 8" xfId="29915" xr:uid="{00000000-0005-0000-0000-0000D2290000}"/>
    <cellStyle name="Input 2 2 9" xfId="45467" xr:uid="{00000000-0005-0000-0000-0000D3290000}"/>
    <cellStyle name="Input 2 20" xfId="3131" xr:uid="{00000000-0005-0000-0000-0000D4290000}"/>
    <cellStyle name="Input 2 20 10" xfId="48244" xr:uid="{00000000-0005-0000-0000-0000D5290000}"/>
    <cellStyle name="Input 2 20 11" xfId="49017" xr:uid="{00000000-0005-0000-0000-0000D6290000}"/>
    <cellStyle name="Input 2 20 12" xfId="50947" xr:uid="{00000000-0005-0000-0000-0000D7290000}"/>
    <cellStyle name="Input 2 20 13" xfId="47469" xr:uid="{00000000-0005-0000-0000-0000D8290000}"/>
    <cellStyle name="Input 2 20 14" xfId="53595" xr:uid="{00000000-0005-0000-0000-0000D9290000}"/>
    <cellStyle name="Input 2 20 15" xfId="52554" xr:uid="{00000000-0005-0000-0000-0000DA290000}"/>
    <cellStyle name="Input 2 20 2" xfId="3785" xr:uid="{00000000-0005-0000-0000-0000DB290000}"/>
    <cellStyle name="Input 2 20 2 10" xfId="46436" xr:uid="{00000000-0005-0000-0000-0000DC290000}"/>
    <cellStyle name="Input 2 20 2 11" xfId="51308" xr:uid="{00000000-0005-0000-0000-0000DD290000}"/>
    <cellStyle name="Input 2 20 2 12" xfId="47326" xr:uid="{00000000-0005-0000-0000-0000DE290000}"/>
    <cellStyle name="Input 2 20 2 13" xfId="48727" xr:uid="{00000000-0005-0000-0000-0000DF290000}"/>
    <cellStyle name="Input 2 20 2 14" xfId="52592" xr:uid="{00000000-0005-0000-0000-0000E0290000}"/>
    <cellStyle name="Input 2 20 2 2" xfId="6160" xr:uid="{00000000-0005-0000-0000-0000E1290000}"/>
    <cellStyle name="Input 2 20 2 2 2" xfId="8306" xr:uid="{00000000-0005-0000-0000-0000E2290000}"/>
    <cellStyle name="Input 2 20 2 2 2 2" xfId="9695" xr:uid="{00000000-0005-0000-0000-0000E3290000}"/>
    <cellStyle name="Input 2 20 2 2 2 2 2" xfId="4432" xr:uid="{00000000-0005-0000-0000-0000E4290000}"/>
    <cellStyle name="Input 2 20 2 2 2 2 2 2" xfId="22604" xr:uid="{00000000-0005-0000-0000-0000E5290000}"/>
    <cellStyle name="Input 2 20 2 2 2 2 2 2 2" xfId="38235" xr:uid="{00000000-0005-0000-0000-0000E6290000}"/>
    <cellStyle name="Input 2 20 2 2 2 2 2 3" xfId="13938" xr:uid="{00000000-0005-0000-0000-0000E7290000}"/>
    <cellStyle name="Input 2 20 2 2 2 2 2 4" xfId="30625" xr:uid="{00000000-0005-0000-0000-0000E8290000}"/>
    <cellStyle name="Input 2 20 2 2 2 2 3" xfId="27261" xr:uid="{00000000-0005-0000-0000-0000E9290000}"/>
    <cellStyle name="Input 2 20 2 2 2 2 3 2" xfId="42891" xr:uid="{00000000-0005-0000-0000-0000EA290000}"/>
    <cellStyle name="Input 2 20 2 2 2 2 4" xfId="19197" xr:uid="{00000000-0005-0000-0000-0000EB290000}"/>
    <cellStyle name="Input 2 20 2 2 2 2 5" xfId="35040" xr:uid="{00000000-0005-0000-0000-0000EC290000}"/>
    <cellStyle name="Input 2 20 2 2 2 3" xfId="7915" xr:uid="{00000000-0005-0000-0000-0000ED290000}"/>
    <cellStyle name="Input 2 20 2 2 2 3 2" xfId="25481" xr:uid="{00000000-0005-0000-0000-0000EE290000}"/>
    <cellStyle name="Input 2 20 2 2 2 3 2 2" xfId="41111" xr:uid="{00000000-0005-0000-0000-0000EF290000}"/>
    <cellStyle name="Input 2 20 2 2 2 3 3" xfId="17417" xr:uid="{00000000-0005-0000-0000-0000F0290000}"/>
    <cellStyle name="Input 2 20 2 2 2 3 4" xfId="33260" xr:uid="{00000000-0005-0000-0000-0000F1290000}"/>
    <cellStyle name="Input 2 20 2 2 2 4" xfId="25872" xr:uid="{00000000-0005-0000-0000-0000F2290000}"/>
    <cellStyle name="Input 2 20 2 2 2 4 2" xfId="41502" xr:uid="{00000000-0005-0000-0000-0000F3290000}"/>
    <cellStyle name="Input 2 20 2 2 2 5" xfId="17808" xr:uid="{00000000-0005-0000-0000-0000F4290000}"/>
    <cellStyle name="Input 2 20 2 2 2 6" xfId="33651" xr:uid="{00000000-0005-0000-0000-0000F5290000}"/>
    <cellStyle name="Input 2 20 2 2 3" xfId="23975" xr:uid="{00000000-0005-0000-0000-0000F6290000}"/>
    <cellStyle name="Input 2 20 2 2 3 2" xfId="39606" xr:uid="{00000000-0005-0000-0000-0000F7290000}"/>
    <cellStyle name="Input 2 20 2 2 4" xfId="15665" xr:uid="{00000000-0005-0000-0000-0000F8290000}"/>
    <cellStyle name="Input 2 20 2 2 5" xfId="31854" xr:uid="{00000000-0005-0000-0000-0000F9290000}"/>
    <cellStyle name="Input 2 20 2 2 6" xfId="50573" xr:uid="{00000000-0005-0000-0000-0000FA290000}"/>
    <cellStyle name="Input 2 20 2 2 7" xfId="52359" xr:uid="{00000000-0005-0000-0000-0000FB290000}"/>
    <cellStyle name="Input 2 20 2 2 8" xfId="53454" xr:uid="{00000000-0005-0000-0000-0000FC290000}"/>
    <cellStyle name="Input 2 20 2 3" xfId="8637" xr:uid="{00000000-0005-0000-0000-0000FD290000}"/>
    <cellStyle name="Input 2 20 2 3 2" xfId="10026" xr:uid="{00000000-0005-0000-0000-0000FE290000}"/>
    <cellStyle name="Input 2 20 2 3 2 2" xfId="11579" xr:uid="{00000000-0005-0000-0000-0000FF290000}"/>
    <cellStyle name="Input 2 20 2 3 2 2 2" xfId="29145" xr:uid="{00000000-0005-0000-0000-0000002A0000}"/>
    <cellStyle name="Input 2 20 2 3 2 2 2 2" xfId="44775" xr:uid="{00000000-0005-0000-0000-0000012A0000}"/>
    <cellStyle name="Input 2 20 2 3 2 2 3" xfId="21081" xr:uid="{00000000-0005-0000-0000-0000022A0000}"/>
    <cellStyle name="Input 2 20 2 3 2 2 4" xfId="36924" xr:uid="{00000000-0005-0000-0000-0000032A0000}"/>
    <cellStyle name="Input 2 20 2 3 2 3" xfId="27592" xr:uid="{00000000-0005-0000-0000-0000042A0000}"/>
    <cellStyle name="Input 2 20 2 3 2 3 2" xfId="43222" xr:uid="{00000000-0005-0000-0000-0000052A0000}"/>
    <cellStyle name="Input 2 20 2 3 2 4" xfId="19528" xr:uid="{00000000-0005-0000-0000-0000062A0000}"/>
    <cellStyle name="Input 2 20 2 3 2 5" xfId="35371" xr:uid="{00000000-0005-0000-0000-0000072A0000}"/>
    <cellStyle name="Input 2 20 2 3 3" xfId="4965" xr:uid="{00000000-0005-0000-0000-0000082A0000}"/>
    <cellStyle name="Input 2 20 2 3 3 2" xfId="23137" xr:uid="{00000000-0005-0000-0000-0000092A0000}"/>
    <cellStyle name="Input 2 20 2 3 3 2 2" xfId="38768" xr:uid="{00000000-0005-0000-0000-00000A2A0000}"/>
    <cellStyle name="Input 2 20 2 3 3 3" xfId="14471" xr:uid="{00000000-0005-0000-0000-00000B2A0000}"/>
    <cellStyle name="Input 2 20 2 3 3 4" xfId="31158" xr:uid="{00000000-0005-0000-0000-00000C2A0000}"/>
    <cellStyle name="Input 2 20 2 3 4" xfId="26203" xr:uid="{00000000-0005-0000-0000-00000D2A0000}"/>
    <cellStyle name="Input 2 20 2 3 4 2" xfId="41833" xr:uid="{00000000-0005-0000-0000-00000E2A0000}"/>
    <cellStyle name="Input 2 20 2 3 5" xfId="18139" xr:uid="{00000000-0005-0000-0000-00000F2A0000}"/>
    <cellStyle name="Input 2 20 2 3 6" xfId="33982" xr:uid="{00000000-0005-0000-0000-0000102A0000}"/>
    <cellStyle name="Input 2 20 2 4" xfId="22107" xr:uid="{00000000-0005-0000-0000-0000112A0000}"/>
    <cellStyle name="Input 2 20 2 4 2" xfId="37738" xr:uid="{00000000-0005-0000-0000-0000122A0000}"/>
    <cellStyle name="Input 2 20 2 5" xfId="12197" xr:uid="{00000000-0005-0000-0000-0000132A0000}"/>
    <cellStyle name="Input 2 20 2 5 2" xfId="29460" xr:uid="{00000000-0005-0000-0000-0000142A0000}"/>
    <cellStyle name="Input 2 20 2 6" xfId="13290" xr:uid="{00000000-0005-0000-0000-0000152A0000}"/>
    <cellStyle name="Input 2 20 2 7" xfId="30189" xr:uid="{00000000-0005-0000-0000-0000162A0000}"/>
    <cellStyle name="Input 2 20 2 8" xfId="47229" xr:uid="{00000000-0005-0000-0000-0000172A0000}"/>
    <cellStyle name="Input 2 20 2 9" xfId="48604" xr:uid="{00000000-0005-0000-0000-0000182A0000}"/>
    <cellStyle name="Input 2 20 3" xfId="5506" xr:uid="{00000000-0005-0000-0000-0000192A0000}"/>
    <cellStyle name="Input 2 20 3 2" xfId="8826" xr:uid="{00000000-0005-0000-0000-00001A2A0000}"/>
    <cellStyle name="Input 2 20 3 2 2" xfId="10215" xr:uid="{00000000-0005-0000-0000-00001B2A0000}"/>
    <cellStyle name="Input 2 20 3 2 2 2" xfId="7511" xr:uid="{00000000-0005-0000-0000-00001C2A0000}"/>
    <cellStyle name="Input 2 20 3 2 2 2 2" xfId="25077" xr:uid="{00000000-0005-0000-0000-00001D2A0000}"/>
    <cellStyle name="Input 2 20 3 2 2 2 2 2" xfId="40707" xr:uid="{00000000-0005-0000-0000-00001E2A0000}"/>
    <cellStyle name="Input 2 20 3 2 2 2 3" xfId="17013" xr:uid="{00000000-0005-0000-0000-00001F2A0000}"/>
    <cellStyle name="Input 2 20 3 2 2 2 4" xfId="32856" xr:uid="{00000000-0005-0000-0000-0000202A0000}"/>
    <cellStyle name="Input 2 20 3 2 2 3" xfId="27781" xr:uid="{00000000-0005-0000-0000-0000212A0000}"/>
    <cellStyle name="Input 2 20 3 2 2 3 2" xfId="43411" xr:uid="{00000000-0005-0000-0000-0000222A0000}"/>
    <cellStyle name="Input 2 20 3 2 2 4" xfId="19717" xr:uid="{00000000-0005-0000-0000-0000232A0000}"/>
    <cellStyle name="Input 2 20 3 2 2 5" xfId="35560" xr:uid="{00000000-0005-0000-0000-0000242A0000}"/>
    <cellStyle name="Input 2 20 3 2 3" xfId="11608" xr:uid="{00000000-0005-0000-0000-0000252A0000}"/>
    <cellStyle name="Input 2 20 3 2 3 2" xfId="29174" xr:uid="{00000000-0005-0000-0000-0000262A0000}"/>
    <cellStyle name="Input 2 20 3 2 3 2 2" xfId="44804" xr:uid="{00000000-0005-0000-0000-0000272A0000}"/>
    <cellStyle name="Input 2 20 3 2 3 3" xfId="21110" xr:uid="{00000000-0005-0000-0000-0000282A0000}"/>
    <cellStyle name="Input 2 20 3 2 3 4" xfId="36953" xr:uid="{00000000-0005-0000-0000-0000292A0000}"/>
    <cellStyle name="Input 2 20 3 2 4" xfId="26392" xr:uid="{00000000-0005-0000-0000-00002A2A0000}"/>
    <cellStyle name="Input 2 20 3 2 4 2" xfId="42022" xr:uid="{00000000-0005-0000-0000-00002B2A0000}"/>
    <cellStyle name="Input 2 20 3 2 5" xfId="18328" xr:uid="{00000000-0005-0000-0000-00002C2A0000}"/>
    <cellStyle name="Input 2 20 3 2 6" xfId="34171" xr:uid="{00000000-0005-0000-0000-00002D2A0000}"/>
    <cellStyle name="Input 2 20 3 3" xfId="23528" xr:uid="{00000000-0005-0000-0000-00002E2A0000}"/>
    <cellStyle name="Input 2 20 3 3 2" xfId="39159" xr:uid="{00000000-0005-0000-0000-00002F2A0000}"/>
    <cellStyle name="Input 2 20 3 4" xfId="15011" xr:uid="{00000000-0005-0000-0000-0000302A0000}"/>
    <cellStyle name="Input 2 20 3 5" xfId="31487" xr:uid="{00000000-0005-0000-0000-0000312A0000}"/>
    <cellStyle name="Input 2 20 3 6" xfId="50213" xr:uid="{00000000-0005-0000-0000-0000322A0000}"/>
    <cellStyle name="Input 2 20 3 7" xfId="51999" xr:uid="{00000000-0005-0000-0000-0000332A0000}"/>
    <cellStyle name="Input 2 20 3 8" xfId="53094" xr:uid="{00000000-0005-0000-0000-0000342A0000}"/>
    <cellStyle name="Input 2 20 4" xfId="6662" xr:uid="{00000000-0005-0000-0000-0000352A0000}"/>
    <cellStyle name="Input 2 20 4 2" xfId="4508" xr:uid="{00000000-0005-0000-0000-0000362A0000}"/>
    <cellStyle name="Input 2 20 4 2 2" xfId="7608" xr:uid="{00000000-0005-0000-0000-0000372A0000}"/>
    <cellStyle name="Input 2 20 4 2 2 2" xfId="25174" xr:uid="{00000000-0005-0000-0000-0000382A0000}"/>
    <cellStyle name="Input 2 20 4 2 2 2 2" xfId="40804" xr:uid="{00000000-0005-0000-0000-0000392A0000}"/>
    <cellStyle name="Input 2 20 4 2 2 3" xfId="17110" xr:uid="{00000000-0005-0000-0000-00003A2A0000}"/>
    <cellStyle name="Input 2 20 4 2 2 4" xfId="32953" xr:uid="{00000000-0005-0000-0000-00003B2A0000}"/>
    <cellStyle name="Input 2 20 4 2 3" xfId="22680" xr:uid="{00000000-0005-0000-0000-00003C2A0000}"/>
    <cellStyle name="Input 2 20 4 2 3 2" xfId="38311" xr:uid="{00000000-0005-0000-0000-00003D2A0000}"/>
    <cellStyle name="Input 2 20 4 2 4" xfId="14014" xr:uid="{00000000-0005-0000-0000-00003E2A0000}"/>
    <cellStyle name="Input 2 20 4 2 5" xfId="30701" xr:uid="{00000000-0005-0000-0000-00003F2A0000}"/>
    <cellStyle name="Input 2 20 4 3" xfId="4150" xr:uid="{00000000-0005-0000-0000-0000402A0000}"/>
    <cellStyle name="Input 2 20 4 3 2" xfId="22361" xr:uid="{00000000-0005-0000-0000-0000412A0000}"/>
    <cellStyle name="Input 2 20 4 3 2 2" xfId="37992" xr:uid="{00000000-0005-0000-0000-0000422A0000}"/>
    <cellStyle name="Input 2 20 4 3 3" xfId="13656" xr:uid="{00000000-0005-0000-0000-0000432A0000}"/>
    <cellStyle name="Input 2 20 4 3 4" xfId="30401" xr:uid="{00000000-0005-0000-0000-0000442A0000}"/>
    <cellStyle name="Input 2 20 4 4" xfId="24325" xr:uid="{00000000-0005-0000-0000-0000452A0000}"/>
    <cellStyle name="Input 2 20 4 4 2" xfId="39956" xr:uid="{00000000-0005-0000-0000-0000462A0000}"/>
    <cellStyle name="Input 2 20 4 5" xfId="16166" xr:uid="{00000000-0005-0000-0000-0000472A0000}"/>
    <cellStyle name="Input 2 20 4 6" xfId="32144" xr:uid="{00000000-0005-0000-0000-0000482A0000}"/>
    <cellStyle name="Input 2 20 5" xfId="21660" xr:uid="{00000000-0005-0000-0000-0000492A0000}"/>
    <cellStyle name="Input 2 20 5 2" xfId="37291" xr:uid="{00000000-0005-0000-0000-00004A2A0000}"/>
    <cellStyle name="Input 2 20 6" xfId="21774" xr:uid="{00000000-0005-0000-0000-00004B2A0000}"/>
    <cellStyle name="Input 2 20 6 2" xfId="37405" xr:uid="{00000000-0005-0000-0000-00004C2A0000}"/>
    <cellStyle name="Input 2 20 7" xfId="12637" xr:uid="{00000000-0005-0000-0000-00004D2A0000}"/>
    <cellStyle name="Input 2 20 8" xfId="29823" xr:uid="{00000000-0005-0000-0000-00004E2A0000}"/>
    <cellStyle name="Input 2 20 9" xfId="47167" xr:uid="{00000000-0005-0000-0000-00004F2A0000}"/>
    <cellStyle name="Input 2 21" xfId="3086" xr:uid="{00000000-0005-0000-0000-0000502A0000}"/>
    <cellStyle name="Input 2 21 10" xfId="48199" xr:uid="{00000000-0005-0000-0000-0000512A0000}"/>
    <cellStyle name="Input 2 21 11" xfId="48933" xr:uid="{00000000-0005-0000-0000-0000522A0000}"/>
    <cellStyle name="Input 2 21 12" xfId="50902" xr:uid="{00000000-0005-0000-0000-0000532A0000}"/>
    <cellStyle name="Input 2 21 13" xfId="49494" xr:uid="{00000000-0005-0000-0000-0000542A0000}"/>
    <cellStyle name="Input 2 21 14" xfId="45832" xr:uid="{00000000-0005-0000-0000-0000552A0000}"/>
    <cellStyle name="Input 2 21 15" xfId="53808" xr:uid="{00000000-0005-0000-0000-0000562A0000}"/>
    <cellStyle name="Input 2 21 2" xfId="3740" xr:uid="{00000000-0005-0000-0000-0000572A0000}"/>
    <cellStyle name="Input 2 21 2 10" xfId="47331" xr:uid="{00000000-0005-0000-0000-0000582A0000}"/>
    <cellStyle name="Input 2 21 2 11" xfId="51263" xr:uid="{00000000-0005-0000-0000-0000592A0000}"/>
    <cellStyle name="Input 2 21 2 12" xfId="48839" xr:uid="{00000000-0005-0000-0000-00005A2A0000}"/>
    <cellStyle name="Input 2 21 2 13" xfId="45964" xr:uid="{00000000-0005-0000-0000-00005B2A0000}"/>
    <cellStyle name="Input 2 21 2 14" xfId="53661" xr:uid="{00000000-0005-0000-0000-00005C2A0000}"/>
    <cellStyle name="Input 2 21 2 2" xfId="6115" xr:uid="{00000000-0005-0000-0000-00005D2A0000}"/>
    <cellStyle name="Input 2 21 2 2 2" xfId="6560" xr:uid="{00000000-0005-0000-0000-00005E2A0000}"/>
    <cellStyle name="Input 2 21 2 2 2 2" xfId="6954" xr:uid="{00000000-0005-0000-0000-00005F2A0000}"/>
    <cellStyle name="Input 2 21 2 2 2 2 2" xfId="7345" xr:uid="{00000000-0005-0000-0000-0000602A0000}"/>
    <cellStyle name="Input 2 21 2 2 2 2 2 2" xfId="24912" xr:uid="{00000000-0005-0000-0000-0000612A0000}"/>
    <cellStyle name="Input 2 21 2 2 2 2 2 2 2" xfId="40542" xr:uid="{00000000-0005-0000-0000-0000622A0000}"/>
    <cellStyle name="Input 2 21 2 2 2 2 2 3" xfId="16848" xr:uid="{00000000-0005-0000-0000-0000632A0000}"/>
    <cellStyle name="Input 2 21 2 2 2 2 2 4" xfId="32691" xr:uid="{00000000-0005-0000-0000-0000642A0000}"/>
    <cellStyle name="Input 2 21 2 2 2 2 3" xfId="24617" xr:uid="{00000000-0005-0000-0000-0000652A0000}"/>
    <cellStyle name="Input 2 21 2 2 2 2 3 2" xfId="40248" xr:uid="{00000000-0005-0000-0000-0000662A0000}"/>
    <cellStyle name="Input 2 21 2 2 2 2 4" xfId="16458" xr:uid="{00000000-0005-0000-0000-0000672A0000}"/>
    <cellStyle name="Input 2 21 2 2 2 2 5" xfId="32436" xr:uid="{00000000-0005-0000-0000-0000682A0000}"/>
    <cellStyle name="Input 2 21 2 2 2 3" xfId="4598" xr:uid="{00000000-0005-0000-0000-0000692A0000}"/>
    <cellStyle name="Input 2 21 2 2 2 3 2" xfId="22770" xr:uid="{00000000-0005-0000-0000-00006A2A0000}"/>
    <cellStyle name="Input 2 21 2 2 2 3 2 2" xfId="38401" xr:uid="{00000000-0005-0000-0000-00006B2A0000}"/>
    <cellStyle name="Input 2 21 2 2 2 3 3" xfId="14104" xr:uid="{00000000-0005-0000-0000-00006C2A0000}"/>
    <cellStyle name="Input 2 21 2 2 2 3 4" xfId="30791" xr:uid="{00000000-0005-0000-0000-00006D2A0000}"/>
    <cellStyle name="Input 2 21 2 2 2 4" xfId="24261" xr:uid="{00000000-0005-0000-0000-00006E2A0000}"/>
    <cellStyle name="Input 2 21 2 2 2 4 2" xfId="39892" xr:uid="{00000000-0005-0000-0000-00006F2A0000}"/>
    <cellStyle name="Input 2 21 2 2 2 5" xfId="16064" xr:uid="{00000000-0005-0000-0000-0000702A0000}"/>
    <cellStyle name="Input 2 21 2 2 2 6" xfId="32100" xr:uid="{00000000-0005-0000-0000-0000712A0000}"/>
    <cellStyle name="Input 2 21 2 2 3" xfId="23930" xr:uid="{00000000-0005-0000-0000-0000722A0000}"/>
    <cellStyle name="Input 2 21 2 2 3 2" xfId="39561" xr:uid="{00000000-0005-0000-0000-0000732A0000}"/>
    <cellStyle name="Input 2 21 2 2 4" xfId="15620" xr:uid="{00000000-0005-0000-0000-0000742A0000}"/>
    <cellStyle name="Input 2 21 2 2 5" xfId="31809" xr:uid="{00000000-0005-0000-0000-0000752A0000}"/>
    <cellStyle name="Input 2 21 2 2 6" xfId="50528" xr:uid="{00000000-0005-0000-0000-0000762A0000}"/>
    <cellStyle name="Input 2 21 2 2 7" xfId="52314" xr:uid="{00000000-0005-0000-0000-0000772A0000}"/>
    <cellStyle name="Input 2 21 2 2 8" xfId="53409" xr:uid="{00000000-0005-0000-0000-0000782A0000}"/>
    <cellStyle name="Input 2 21 2 3" xfId="8289" xr:uid="{00000000-0005-0000-0000-0000792A0000}"/>
    <cellStyle name="Input 2 21 2 3 2" xfId="9678" xr:uid="{00000000-0005-0000-0000-00007A2A0000}"/>
    <cellStyle name="Input 2 21 2 3 2 2" xfId="4415" xr:uid="{00000000-0005-0000-0000-00007B2A0000}"/>
    <cellStyle name="Input 2 21 2 3 2 2 2" xfId="22587" xr:uid="{00000000-0005-0000-0000-00007C2A0000}"/>
    <cellStyle name="Input 2 21 2 3 2 2 2 2" xfId="38218" xr:uid="{00000000-0005-0000-0000-00007D2A0000}"/>
    <cellStyle name="Input 2 21 2 3 2 2 3" xfId="13921" xr:uid="{00000000-0005-0000-0000-00007E2A0000}"/>
    <cellStyle name="Input 2 21 2 3 2 2 4" xfId="30608" xr:uid="{00000000-0005-0000-0000-00007F2A0000}"/>
    <cellStyle name="Input 2 21 2 3 2 3" xfId="27244" xr:uid="{00000000-0005-0000-0000-0000802A0000}"/>
    <cellStyle name="Input 2 21 2 3 2 3 2" xfId="42874" xr:uid="{00000000-0005-0000-0000-0000812A0000}"/>
    <cellStyle name="Input 2 21 2 3 2 4" xfId="19180" xr:uid="{00000000-0005-0000-0000-0000822A0000}"/>
    <cellStyle name="Input 2 21 2 3 2 5" xfId="35023" xr:uid="{00000000-0005-0000-0000-0000832A0000}"/>
    <cellStyle name="Input 2 21 2 3 3" xfId="7584" xr:uid="{00000000-0005-0000-0000-0000842A0000}"/>
    <cellStyle name="Input 2 21 2 3 3 2" xfId="25150" xr:uid="{00000000-0005-0000-0000-0000852A0000}"/>
    <cellStyle name="Input 2 21 2 3 3 2 2" xfId="40780" xr:uid="{00000000-0005-0000-0000-0000862A0000}"/>
    <cellStyle name="Input 2 21 2 3 3 3" xfId="17086" xr:uid="{00000000-0005-0000-0000-0000872A0000}"/>
    <cellStyle name="Input 2 21 2 3 3 4" xfId="32929" xr:uid="{00000000-0005-0000-0000-0000882A0000}"/>
    <cellStyle name="Input 2 21 2 3 4" xfId="25855" xr:uid="{00000000-0005-0000-0000-0000892A0000}"/>
    <cellStyle name="Input 2 21 2 3 4 2" xfId="41485" xr:uid="{00000000-0005-0000-0000-00008A2A0000}"/>
    <cellStyle name="Input 2 21 2 3 5" xfId="17791" xr:uid="{00000000-0005-0000-0000-00008B2A0000}"/>
    <cellStyle name="Input 2 21 2 3 6" xfId="33634" xr:uid="{00000000-0005-0000-0000-00008C2A0000}"/>
    <cellStyle name="Input 2 21 2 4" xfId="22062" xr:uid="{00000000-0005-0000-0000-00008D2A0000}"/>
    <cellStyle name="Input 2 21 2 4 2" xfId="37693" xr:uid="{00000000-0005-0000-0000-00008E2A0000}"/>
    <cellStyle name="Input 2 21 2 5" xfId="12153" xr:uid="{00000000-0005-0000-0000-00008F2A0000}"/>
    <cellStyle name="Input 2 21 2 5 2" xfId="29416" xr:uid="{00000000-0005-0000-0000-0000902A0000}"/>
    <cellStyle name="Input 2 21 2 6" xfId="13245" xr:uid="{00000000-0005-0000-0000-0000912A0000}"/>
    <cellStyle name="Input 2 21 2 7" xfId="30144" xr:uid="{00000000-0005-0000-0000-0000922A0000}"/>
    <cellStyle name="Input 2 21 2 8" xfId="45345" xr:uid="{00000000-0005-0000-0000-0000932A0000}"/>
    <cellStyle name="Input 2 21 2 9" xfId="48559" xr:uid="{00000000-0005-0000-0000-0000942A0000}"/>
    <cellStyle name="Input 2 21 3" xfId="5465" xr:uid="{00000000-0005-0000-0000-0000952A0000}"/>
    <cellStyle name="Input 2 21 3 2" xfId="9101" xr:uid="{00000000-0005-0000-0000-0000962A0000}"/>
    <cellStyle name="Input 2 21 3 2 2" xfId="10490" xr:uid="{00000000-0005-0000-0000-0000972A0000}"/>
    <cellStyle name="Input 2 21 3 2 2 2" xfId="5042" xr:uid="{00000000-0005-0000-0000-0000982A0000}"/>
    <cellStyle name="Input 2 21 3 2 2 2 2" xfId="23213" xr:uid="{00000000-0005-0000-0000-0000992A0000}"/>
    <cellStyle name="Input 2 21 3 2 2 2 2 2" xfId="38844" xr:uid="{00000000-0005-0000-0000-00009A2A0000}"/>
    <cellStyle name="Input 2 21 3 2 2 2 3" xfId="14547" xr:uid="{00000000-0005-0000-0000-00009B2A0000}"/>
    <cellStyle name="Input 2 21 3 2 2 2 4" xfId="31234" xr:uid="{00000000-0005-0000-0000-00009C2A0000}"/>
    <cellStyle name="Input 2 21 3 2 2 3" xfId="28056" xr:uid="{00000000-0005-0000-0000-00009D2A0000}"/>
    <cellStyle name="Input 2 21 3 2 2 3 2" xfId="43686" xr:uid="{00000000-0005-0000-0000-00009E2A0000}"/>
    <cellStyle name="Input 2 21 3 2 2 4" xfId="19992" xr:uid="{00000000-0005-0000-0000-00009F2A0000}"/>
    <cellStyle name="Input 2 21 3 2 2 5" xfId="35835" xr:uid="{00000000-0005-0000-0000-0000A02A0000}"/>
    <cellStyle name="Input 2 21 3 2 3" xfId="11196" xr:uid="{00000000-0005-0000-0000-0000A12A0000}"/>
    <cellStyle name="Input 2 21 3 2 3 2" xfId="28762" xr:uid="{00000000-0005-0000-0000-0000A22A0000}"/>
    <cellStyle name="Input 2 21 3 2 3 2 2" xfId="44392" xr:uid="{00000000-0005-0000-0000-0000A32A0000}"/>
    <cellStyle name="Input 2 21 3 2 3 3" xfId="20698" xr:uid="{00000000-0005-0000-0000-0000A42A0000}"/>
    <cellStyle name="Input 2 21 3 2 3 4" xfId="36541" xr:uid="{00000000-0005-0000-0000-0000A52A0000}"/>
    <cellStyle name="Input 2 21 3 2 4" xfId="26667" xr:uid="{00000000-0005-0000-0000-0000A62A0000}"/>
    <cellStyle name="Input 2 21 3 2 4 2" xfId="42297" xr:uid="{00000000-0005-0000-0000-0000A72A0000}"/>
    <cellStyle name="Input 2 21 3 2 5" xfId="18603" xr:uid="{00000000-0005-0000-0000-0000A82A0000}"/>
    <cellStyle name="Input 2 21 3 2 6" xfId="34446" xr:uid="{00000000-0005-0000-0000-0000A92A0000}"/>
    <cellStyle name="Input 2 21 3 3" xfId="23487" xr:uid="{00000000-0005-0000-0000-0000AA2A0000}"/>
    <cellStyle name="Input 2 21 3 3 2" xfId="39118" xr:uid="{00000000-0005-0000-0000-0000AB2A0000}"/>
    <cellStyle name="Input 2 21 3 4" xfId="14970" xr:uid="{00000000-0005-0000-0000-0000AC2A0000}"/>
    <cellStyle name="Input 2 21 3 5" xfId="31446" xr:uid="{00000000-0005-0000-0000-0000AD2A0000}"/>
    <cellStyle name="Input 2 21 3 6" xfId="50168" xr:uid="{00000000-0005-0000-0000-0000AE2A0000}"/>
    <cellStyle name="Input 2 21 3 7" xfId="51954" xr:uid="{00000000-0005-0000-0000-0000AF2A0000}"/>
    <cellStyle name="Input 2 21 3 8" xfId="53049" xr:uid="{00000000-0005-0000-0000-0000B02A0000}"/>
    <cellStyle name="Input 2 21 4" xfId="8680" xr:uid="{00000000-0005-0000-0000-0000B12A0000}"/>
    <cellStyle name="Input 2 21 4 2" xfId="10069" xr:uid="{00000000-0005-0000-0000-0000B22A0000}"/>
    <cellStyle name="Input 2 21 4 2 2" xfId="10582" xr:uid="{00000000-0005-0000-0000-0000B32A0000}"/>
    <cellStyle name="Input 2 21 4 2 2 2" xfId="28148" xr:uid="{00000000-0005-0000-0000-0000B42A0000}"/>
    <cellStyle name="Input 2 21 4 2 2 2 2" xfId="43778" xr:uid="{00000000-0005-0000-0000-0000B52A0000}"/>
    <cellStyle name="Input 2 21 4 2 2 3" xfId="20084" xr:uid="{00000000-0005-0000-0000-0000B62A0000}"/>
    <cellStyle name="Input 2 21 4 2 2 4" xfId="35927" xr:uid="{00000000-0005-0000-0000-0000B72A0000}"/>
    <cellStyle name="Input 2 21 4 2 3" xfId="27635" xr:uid="{00000000-0005-0000-0000-0000B82A0000}"/>
    <cellStyle name="Input 2 21 4 2 3 2" xfId="43265" xr:uid="{00000000-0005-0000-0000-0000B92A0000}"/>
    <cellStyle name="Input 2 21 4 2 4" xfId="19571" xr:uid="{00000000-0005-0000-0000-0000BA2A0000}"/>
    <cellStyle name="Input 2 21 4 2 5" xfId="35414" xr:uid="{00000000-0005-0000-0000-0000BB2A0000}"/>
    <cellStyle name="Input 2 21 4 3" xfId="7743" xr:uid="{00000000-0005-0000-0000-0000BC2A0000}"/>
    <cellStyle name="Input 2 21 4 3 2" xfId="25309" xr:uid="{00000000-0005-0000-0000-0000BD2A0000}"/>
    <cellStyle name="Input 2 21 4 3 2 2" xfId="40939" xr:uid="{00000000-0005-0000-0000-0000BE2A0000}"/>
    <cellStyle name="Input 2 21 4 3 3" xfId="17245" xr:uid="{00000000-0005-0000-0000-0000BF2A0000}"/>
    <cellStyle name="Input 2 21 4 3 4" xfId="33088" xr:uid="{00000000-0005-0000-0000-0000C02A0000}"/>
    <cellStyle name="Input 2 21 4 4" xfId="26246" xr:uid="{00000000-0005-0000-0000-0000C12A0000}"/>
    <cellStyle name="Input 2 21 4 4 2" xfId="41876" xr:uid="{00000000-0005-0000-0000-0000C22A0000}"/>
    <cellStyle name="Input 2 21 4 5" xfId="18182" xr:uid="{00000000-0005-0000-0000-0000C32A0000}"/>
    <cellStyle name="Input 2 21 4 6" xfId="34025" xr:uid="{00000000-0005-0000-0000-0000C42A0000}"/>
    <cellStyle name="Input 2 21 5" xfId="21615" xr:uid="{00000000-0005-0000-0000-0000C52A0000}"/>
    <cellStyle name="Input 2 21 5 2" xfId="37246" xr:uid="{00000000-0005-0000-0000-0000C62A0000}"/>
    <cellStyle name="Input 2 21 6" xfId="24313" xr:uid="{00000000-0005-0000-0000-0000C72A0000}"/>
    <cellStyle name="Input 2 21 6 2" xfId="39944" xr:uid="{00000000-0005-0000-0000-0000C82A0000}"/>
    <cellStyle name="Input 2 21 7" xfId="12592" xr:uid="{00000000-0005-0000-0000-0000C92A0000}"/>
    <cellStyle name="Input 2 21 8" xfId="29778" xr:uid="{00000000-0005-0000-0000-0000CA2A0000}"/>
    <cellStyle name="Input 2 21 9" xfId="46448" xr:uid="{00000000-0005-0000-0000-0000CB2A0000}"/>
    <cellStyle name="Input 2 22" xfId="2870" xr:uid="{00000000-0005-0000-0000-0000CC2A0000}"/>
    <cellStyle name="Input 2 22 10" xfId="48056" xr:uid="{00000000-0005-0000-0000-0000CD2A0000}"/>
    <cellStyle name="Input 2 22 11" xfId="46220" xr:uid="{00000000-0005-0000-0000-0000CE2A0000}"/>
    <cellStyle name="Input 2 22 12" xfId="50759" xr:uid="{00000000-0005-0000-0000-0000CF2A0000}"/>
    <cellStyle name="Input 2 22 13" xfId="46042" xr:uid="{00000000-0005-0000-0000-0000D02A0000}"/>
    <cellStyle name="Input 2 22 14" xfId="52614" xr:uid="{00000000-0005-0000-0000-0000D12A0000}"/>
    <cellStyle name="Input 2 22 15" xfId="46521" xr:uid="{00000000-0005-0000-0000-0000D22A0000}"/>
    <cellStyle name="Input 2 22 2" xfId="3524" xr:uid="{00000000-0005-0000-0000-0000D32A0000}"/>
    <cellStyle name="Input 2 22 2 10" xfId="47070" xr:uid="{00000000-0005-0000-0000-0000D42A0000}"/>
    <cellStyle name="Input 2 22 2 11" xfId="51122" xr:uid="{00000000-0005-0000-0000-0000D52A0000}"/>
    <cellStyle name="Input 2 22 2 12" xfId="45010" xr:uid="{00000000-0005-0000-0000-0000D62A0000}"/>
    <cellStyle name="Input 2 22 2 13" xfId="47038" xr:uid="{00000000-0005-0000-0000-0000D72A0000}"/>
    <cellStyle name="Input 2 22 2 14" xfId="52644" xr:uid="{00000000-0005-0000-0000-0000D82A0000}"/>
    <cellStyle name="Input 2 22 2 2" xfId="5899" xr:uid="{00000000-0005-0000-0000-0000D92A0000}"/>
    <cellStyle name="Input 2 22 2 2 2" xfId="8602" xr:uid="{00000000-0005-0000-0000-0000DA2A0000}"/>
    <cellStyle name="Input 2 22 2 2 2 2" xfId="9991" xr:uid="{00000000-0005-0000-0000-0000DB2A0000}"/>
    <cellStyle name="Input 2 22 2 2 2 2 2" xfId="11485" xr:uid="{00000000-0005-0000-0000-0000DC2A0000}"/>
    <cellStyle name="Input 2 22 2 2 2 2 2 2" xfId="29051" xr:uid="{00000000-0005-0000-0000-0000DD2A0000}"/>
    <cellStyle name="Input 2 22 2 2 2 2 2 2 2" xfId="44681" xr:uid="{00000000-0005-0000-0000-0000DE2A0000}"/>
    <cellStyle name="Input 2 22 2 2 2 2 2 3" xfId="20987" xr:uid="{00000000-0005-0000-0000-0000DF2A0000}"/>
    <cellStyle name="Input 2 22 2 2 2 2 2 4" xfId="36830" xr:uid="{00000000-0005-0000-0000-0000E02A0000}"/>
    <cellStyle name="Input 2 22 2 2 2 2 3" xfId="27557" xr:uid="{00000000-0005-0000-0000-0000E12A0000}"/>
    <cellStyle name="Input 2 22 2 2 2 2 3 2" xfId="43187" xr:uid="{00000000-0005-0000-0000-0000E22A0000}"/>
    <cellStyle name="Input 2 22 2 2 2 2 4" xfId="19493" xr:uid="{00000000-0005-0000-0000-0000E32A0000}"/>
    <cellStyle name="Input 2 22 2 2 2 2 5" xfId="35336" xr:uid="{00000000-0005-0000-0000-0000E42A0000}"/>
    <cellStyle name="Input 2 22 2 2 2 3" xfId="9422" xr:uid="{00000000-0005-0000-0000-0000E52A0000}"/>
    <cellStyle name="Input 2 22 2 2 2 3 2" xfId="26988" xr:uid="{00000000-0005-0000-0000-0000E62A0000}"/>
    <cellStyle name="Input 2 22 2 2 2 3 2 2" xfId="42618" xr:uid="{00000000-0005-0000-0000-0000E72A0000}"/>
    <cellStyle name="Input 2 22 2 2 2 3 3" xfId="18924" xr:uid="{00000000-0005-0000-0000-0000E82A0000}"/>
    <cellStyle name="Input 2 22 2 2 2 3 4" xfId="34767" xr:uid="{00000000-0005-0000-0000-0000E92A0000}"/>
    <cellStyle name="Input 2 22 2 2 2 4" xfId="26168" xr:uid="{00000000-0005-0000-0000-0000EA2A0000}"/>
    <cellStyle name="Input 2 22 2 2 2 4 2" xfId="41798" xr:uid="{00000000-0005-0000-0000-0000EB2A0000}"/>
    <cellStyle name="Input 2 22 2 2 2 5" xfId="18104" xr:uid="{00000000-0005-0000-0000-0000EC2A0000}"/>
    <cellStyle name="Input 2 22 2 2 2 6" xfId="33947" xr:uid="{00000000-0005-0000-0000-0000ED2A0000}"/>
    <cellStyle name="Input 2 22 2 2 3" xfId="23770" xr:uid="{00000000-0005-0000-0000-0000EE2A0000}"/>
    <cellStyle name="Input 2 22 2 2 3 2" xfId="39401" xr:uid="{00000000-0005-0000-0000-0000EF2A0000}"/>
    <cellStyle name="Input 2 22 2 2 4" xfId="15404" xr:uid="{00000000-0005-0000-0000-0000F02A0000}"/>
    <cellStyle name="Input 2 22 2 2 5" xfId="31668" xr:uid="{00000000-0005-0000-0000-0000F12A0000}"/>
    <cellStyle name="Input 2 22 2 2 6" xfId="50387" xr:uid="{00000000-0005-0000-0000-0000F22A0000}"/>
    <cellStyle name="Input 2 22 2 2 7" xfId="52173" xr:uid="{00000000-0005-0000-0000-0000F32A0000}"/>
    <cellStyle name="Input 2 22 2 2 8" xfId="53268" xr:uid="{00000000-0005-0000-0000-0000F42A0000}"/>
    <cellStyle name="Input 2 22 2 3" xfId="8976" xr:uid="{00000000-0005-0000-0000-0000F52A0000}"/>
    <cellStyle name="Input 2 22 2 3 2" xfId="10365" xr:uid="{00000000-0005-0000-0000-0000F62A0000}"/>
    <cellStyle name="Input 2 22 2 3 2 2" xfId="11277" xr:uid="{00000000-0005-0000-0000-0000F72A0000}"/>
    <cellStyle name="Input 2 22 2 3 2 2 2" xfId="28843" xr:uid="{00000000-0005-0000-0000-0000F82A0000}"/>
    <cellStyle name="Input 2 22 2 3 2 2 2 2" xfId="44473" xr:uid="{00000000-0005-0000-0000-0000F92A0000}"/>
    <cellStyle name="Input 2 22 2 3 2 2 3" xfId="20779" xr:uid="{00000000-0005-0000-0000-0000FA2A0000}"/>
    <cellStyle name="Input 2 22 2 3 2 2 4" xfId="36622" xr:uid="{00000000-0005-0000-0000-0000FB2A0000}"/>
    <cellStyle name="Input 2 22 2 3 2 3" xfId="27931" xr:uid="{00000000-0005-0000-0000-0000FC2A0000}"/>
    <cellStyle name="Input 2 22 2 3 2 3 2" xfId="43561" xr:uid="{00000000-0005-0000-0000-0000FD2A0000}"/>
    <cellStyle name="Input 2 22 2 3 2 4" xfId="19867" xr:uid="{00000000-0005-0000-0000-0000FE2A0000}"/>
    <cellStyle name="Input 2 22 2 3 2 5" xfId="35710" xr:uid="{00000000-0005-0000-0000-0000FF2A0000}"/>
    <cellStyle name="Input 2 22 2 3 3" xfId="10860" xr:uid="{00000000-0005-0000-0000-0000002B0000}"/>
    <cellStyle name="Input 2 22 2 3 3 2" xfId="28426" xr:uid="{00000000-0005-0000-0000-0000012B0000}"/>
    <cellStyle name="Input 2 22 2 3 3 2 2" xfId="44056" xr:uid="{00000000-0005-0000-0000-0000022B0000}"/>
    <cellStyle name="Input 2 22 2 3 3 3" xfId="20362" xr:uid="{00000000-0005-0000-0000-0000032B0000}"/>
    <cellStyle name="Input 2 22 2 3 3 4" xfId="36205" xr:uid="{00000000-0005-0000-0000-0000042B0000}"/>
    <cellStyle name="Input 2 22 2 3 4" xfId="26542" xr:uid="{00000000-0005-0000-0000-0000052B0000}"/>
    <cellStyle name="Input 2 22 2 3 4 2" xfId="42172" xr:uid="{00000000-0005-0000-0000-0000062B0000}"/>
    <cellStyle name="Input 2 22 2 3 5" xfId="18478" xr:uid="{00000000-0005-0000-0000-0000072B0000}"/>
    <cellStyle name="Input 2 22 2 3 6" xfId="34321" xr:uid="{00000000-0005-0000-0000-0000082B0000}"/>
    <cellStyle name="Input 2 22 2 4" xfId="21902" xr:uid="{00000000-0005-0000-0000-0000092B0000}"/>
    <cellStyle name="Input 2 22 2 4 2" xfId="37533" xr:uid="{00000000-0005-0000-0000-00000A2B0000}"/>
    <cellStyle name="Input 2 22 2 5" xfId="21767" xr:uid="{00000000-0005-0000-0000-00000B2B0000}"/>
    <cellStyle name="Input 2 22 2 5 2" xfId="37398" xr:uid="{00000000-0005-0000-0000-00000C2B0000}"/>
    <cellStyle name="Input 2 22 2 6" xfId="13029" xr:uid="{00000000-0005-0000-0000-00000D2B0000}"/>
    <cellStyle name="Input 2 22 2 7" xfId="30003" xr:uid="{00000000-0005-0000-0000-00000E2B0000}"/>
    <cellStyle name="Input 2 22 2 8" xfId="47673" xr:uid="{00000000-0005-0000-0000-00000F2B0000}"/>
    <cellStyle name="Input 2 22 2 9" xfId="48418" xr:uid="{00000000-0005-0000-0000-0000102B0000}"/>
    <cellStyle name="Input 2 22 3" xfId="5250" xr:uid="{00000000-0005-0000-0000-0000112B0000}"/>
    <cellStyle name="Input 2 22 3 2" xfId="8206" xr:uid="{00000000-0005-0000-0000-0000122B0000}"/>
    <cellStyle name="Input 2 22 3 2 2" xfId="9595" xr:uid="{00000000-0005-0000-0000-0000132B0000}"/>
    <cellStyle name="Input 2 22 3 2 2 2" xfId="9201" xr:uid="{00000000-0005-0000-0000-0000142B0000}"/>
    <cellStyle name="Input 2 22 3 2 2 2 2" xfId="26767" xr:uid="{00000000-0005-0000-0000-0000152B0000}"/>
    <cellStyle name="Input 2 22 3 2 2 2 2 2" xfId="42397" xr:uid="{00000000-0005-0000-0000-0000162B0000}"/>
    <cellStyle name="Input 2 22 3 2 2 2 3" xfId="18703" xr:uid="{00000000-0005-0000-0000-0000172B0000}"/>
    <cellStyle name="Input 2 22 3 2 2 2 4" xfId="34546" xr:uid="{00000000-0005-0000-0000-0000182B0000}"/>
    <cellStyle name="Input 2 22 3 2 2 3" xfId="27161" xr:uid="{00000000-0005-0000-0000-0000192B0000}"/>
    <cellStyle name="Input 2 22 3 2 2 3 2" xfId="42791" xr:uid="{00000000-0005-0000-0000-00001A2B0000}"/>
    <cellStyle name="Input 2 22 3 2 2 4" xfId="19097" xr:uid="{00000000-0005-0000-0000-00001B2B0000}"/>
    <cellStyle name="Input 2 22 3 2 2 5" xfId="34940" xr:uid="{00000000-0005-0000-0000-00001C2B0000}"/>
    <cellStyle name="Input 2 22 3 2 3" xfId="7680" xr:uid="{00000000-0005-0000-0000-00001D2B0000}"/>
    <cellStyle name="Input 2 22 3 2 3 2" xfId="25246" xr:uid="{00000000-0005-0000-0000-00001E2B0000}"/>
    <cellStyle name="Input 2 22 3 2 3 2 2" xfId="40876" xr:uid="{00000000-0005-0000-0000-00001F2B0000}"/>
    <cellStyle name="Input 2 22 3 2 3 3" xfId="17182" xr:uid="{00000000-0005-0000-0000-0000202B0000}"/>
    <cellStyle name="Input 2 22 3 2 3 4" xfId="33025" xr:uid="{00000000-0005-0000-0000-0000212B0000}"/>
    <cellStyle name="Input 2 22 3 2 4" xfId="25772" xr:uid="{00000000-0005-0000-0000-0000222B0000}"/>
    <cellStyle name="Input 2 22 3 2 4 2" xfId="41402" xr:uid="{00000000-0005-0000-0000-0000232B0000}"/>
    <cellStyle name="Input 2 22 3 2 5" xfId="17708" xr:uid="{00000000-0005-0000-0000-0000242B0000}"/>
    <cellStyle name="Input 2 22 3 2 6" xfId="33551" xr:uid="{00000000-0005-0000-0000-0000252B0000}"/>
    <cellStyle name="Input 2 22 3 3" xfId="23328" xr:uid="{00000000-0005-0000-0000-0000262B0000}"/>
    <cellStyle name="Input 2 22 3 3 2" xfId="38959" xr:uid="{00000000-0005-0000-0000-0000272B0000}"/>
    <cellStyle name="Input 2 22 3 4" xfId="14755" xr:uid="{00000000-0005-0000-0000-0000282B0000}"/>
    <cellStyle name="Input 2 22 3 5" xfId="31306" xr:uid="{00000000-0005-0000-0000-0000292B0000}"/>
    <cellStyle name="Input 2 22 3 6" xfId="50010" xr:uid="{00000000-0005-0000-0000-00002A2B0000}"/>
    <cellStyle name="Input 2 22 3 7" xfId="51808" xr:uid="{00000000-0005-0000-0000-00002B2B0000}"/>
    <cellStyle name="Input 2 22 3 8" xfId="52901" xr:uid="{00000000-0005-0000-0000-00002C2B0000}"/>
    <cellStyle name="Input 2 22 4" xfId="8215" xr:uid="{00000000-0005-0000-0000-00002D2B0000}"/>
    <cellStyle name="Input 2 22 4 2" xfId="9604" xr:uid="{00000000-0005-0000-0000-00002E2B0000}"/>
    <cellStyle name="Input 2 22 4 2 2" xfId="7839" xr:uid="{00000000-0005-0000-0000-00002F2B0000}"/>
    <cellStyle name="Input 2 22 4 2 2 2" xfId="25405" xr:uid="{00000000-0005-0000-0000-0000302B0000}"/>
    <cellStyle name="Input 2 22 4 2 2 2 2" xfId="41035" xr:uid="{00000000-0005-0000-0000-0000312B0000}"/>
    <cellStyle name="Input 2 22 4 2 2 3" xfId="17341" xr:uid="{00000000-0005-0000-0000-0000322B0000}"/>
    <cellStyle name="Input 2 22 4 2 2 4" xfId="33184" xr:uid="{00000000-0005-0000-0000-0000332B0000}"/>
    <cellStyle name="Input 2 22 4 2 3" xfId="27170" xr:uid="{00000000-0005-0000-0000-0000342B0000}"/>
    <cellStyle name="Input 2 22 4 2 3 2" xfId="42800" xr:uid="{00000000-0005-0000-0000-0000352B0000}"/>
    <cellStyle name="Input 2 22 4 2 4" xfId="19106" xr:uid="{00000000-0005-0000-0000-0000362B0000}"/>
    <cellStyle name="Input 2 22 4 2 5" xfId="34949" xr:uid="{00000000-0005-0000-0000-0000372B0000}"/>
    <cellStyle name="Input 2 22 4 3" xfId="7879" xr:uid="{00000000-0005-0000-0000-0000382B0000}"/>
    <cellStyle name="Input 2 22 4 3 2" xfId="25445" xr:uid="{00000000-0005-0000-0000-0000392B0000}"/>
    <cellStyle name="Input 2 22 4 3 2 2" xfId="41075" xr:uid="{00000000-0005-0000-0000-00003A2B0000}"/>
    <cellStyle name="Input 2 22 4 3 3" xfId="17381" xr:uid="{00000000-0005-0000-0000-00003B2B0000}"/>
    <cellStyle name="Input 2 22 4 3 4" xfId="33224" xr:uid="{00000000-0005-0000-0000-00003C2B0000}"/>
    <cellStyle name="Input 2 22 4 4" xfId="25781" xr:uid="{00000000-0005-0000-0000-00003D2B0000}"/>
    <cellStyle name="Input 2 22 4 4 2" xfId="41411" xr:uid="{00000000-0005-0000-0000-00003E2B0000}"/>
    <cellStyle name="Input 2 22 4 5" xfId="17717" xr:uid="{00000000-0005-0000-0000-00003F2B0000}"/>
    <cellStyle name="Input 2 22 4 6" xfId="33560" xr:uid="{00000000-0005-0000-0000-0000402B0000}"/>
    <cellStyle name="Input 2 22 5" xfId="21454" xr:uid="{00000000-0005-0000-0000-0000412B0000}"/>
    <cellStyle name="Input 2 22 5 2" xfId="37085" xr:uid="{00000000-0005-0000-0000-0000422B0000}"/>
    <cellStyle name="Input 2 22 6" xfId="24319" xr:uid="{00000000-0005-0000-0000-0000432B0000}"/>
    <cellStyle name="Input 2 22 6 2" xfId="39950" xr:uid="{00000000-0005-0000-0000-0000442B0000}"/>
    <cellStyle name="Input 2 22 7" xfId="12376" xr:uid="{00000000-0005-0000-0000-0000452B0000}"/>
    <cellStyle name="Input 2 22 8" xfId="29637" xr:uid="{00000000-0005-0000-0000-0000462B0000}"/>
    <cellStyle name="Input 2 22 9" xfId="47759" xr:uid="{00000000-0005-0000-0000-0000472B0000}"/>
    <cellStyle name="Input 2 23" xfId="3140" xr:uid="{00000000-0005-0000-0000-0000482B0000}"/>
    <cellStyle name="Input 2 23 10" xfId="48253" xr:uid="{00000000-0005-0000-0000-0000492B0000}"/>
    <cellStyle name="Input 2 23 11" xfId="48766" xr:uid="{00000000-0005-0000-0000-00004A2B0000}"/>
    <cellStyle name="Input 2 23 12" xfId="50956" xr:uid="{00000000-0005-0000-0000-00004B2B0000}"/>
    <cellStyle name="Input 2 23 13" xfId="45202" xr:uid="{00000000-0005-0000-0000-00004C2B0000}"/>
    <cellStyle name="Input 2 23 14" xfId="53600" xr:uid="{00000000-0005-0000-0000-00004D2B0000}"/>
    <cellStyle name="Input 2 23 15" xfId="45906" xr:uid="{00000000-0005-0000-0000-00004E2B0000}"/>
    <cellStyle name="Input 2 23 2" xfId="3794" xr:uid="{00000000-0005-0000-0000-00004F2B0000}"/>
    <cellStyle name="Input 2 23 2 10" xfId="47332" xr:uid="{00000000-0005-0000-0000-0000502B0000}"/>
    <cellStyle name="Input 2 23 2 11" xfId="51317" xr:uid="{00000000-0005-0000-0000-0000512B0000}"/>
    <cellStyle name="Input 2 23 2 12" xfId="45754" xr:uid="{00000000-0005-0000-0000-0000522B0000}"/>
    <cellStyle name="Input 2 23 2 13" xfId="48818" xr:uid="{00000000-0005-0000-0000-0000532B0000}"/>
    <cellStyle name="Input 2 23 2 14" xfId="53641" xr:uid="{00000000-0005-0000-0000-0000542B0000}"/>
    <cellStyle name="Input 2 23 2 2" xfId="6169" xr:uid="{00000000-0005-0000-0000-0000552B0000}"/>
    <cellStyle name="Input 2 23 2 2 2" xfId="6801" xr:uid="{00000000-0005-0000-0000-0000562B0000}"/>
    <cellStyle name="Input 2 23 2 2 2 2" xfId="7284" xr:uid="{00000000-0005-0000-0000-0000572B0000}"/>
    <cellStyle name="Input 2 23 2 2 2 2 2" xfId="10707" xr:uid="{00000000-0005-0000-0000-0000582B0000}"/>
    <cellStyle name="Input 2 23 2 2 2 2 2 2" xfId="28273" xr:uid="{00000000-0005-0000-0000-0000592B0000}"/>
    <cellStyle name="Input 2 23 2 2 2 2 2 2 2" xfId="43903" xr:uid="{00000000-0005-0000-0000-00005A2B0000}"/>
    <cellStyle name="Input 2 23 2 2 2 2 2 3" xfId="20209" xr:uid="{00000000-0005-0000-0000-00005B2B0000}"/>
    <cellStyle name="Input 2 23 2 2 2 2 2 4" xfId="36052" xr:uid="{00000000-0005-0000-0000-00005C2B0000}"/>
    <cellStyle name="Input 2 23 2 2 2 2 3" xfId="24851" xr:uid="{00000000-0005-0000-0000-00005D2B0000}"/>
    <cellStyle name="Input 2 23 2 2 2 2 3 2" xfId="40481" xr:uid="{00000000-0005-0000-0000-00005E2B0000}"/>
    <cellStyle name="Input 2 23 2 2 2 2 4" xfId="16787" xr:uid="{00000000-0005-0000-0000-00005F2B0000}"/>
    <cellStyle name="Input 2 23 2 2 2 2 5" xfId="32630" xr:uid="{00000000-0005-0000-0000-0000602B0000}"/>
    <cellStyle name="Input 2 23 2 2 2 3" xfId="4263" xr:uid="{00000000-0005-0000-0000-0000612B0000}"/>
    <cellStyle name="Input 2 23 2 2 2 3 2" xfId="22474" xr:uid="{00000000-0005-0000-0000-0000622B0000}"/>
    <cellStyle name="Input 2 23 2 2 2 3 2 2" xfId="38105" xr:uid="{00000000-0005-0000-0000-0000632B0000}"/>
    <cellStyle name="Input 2 23 2 2 2 3 3" xfId="13769" xr:uid="{00000000-0005-0000-0000-0000642B0000}"/>
    <cellStyle name="Input 2 23 2 2 2 3 4" xfId="30514" xr:uid="{00000000-0005-0000-0000-0000652B0000}"/>
    <cellStyle name="Input 2 23 2 2 2 4" xfId="24464" xr:uid="{00000000-0005-0000-0000-0000662B0000}"/>
    <cellStyle name="Input 2 23 2 2 2 4 2" xfId="40095" xr:uid="{00000000-0005-0000-0000-0000672B0000}"/>
    <cellStyle name="Input 2 23 2 2 2 5" xfId="16305" xr:uid="{00000000-0005-0000-0000-0000682B0000}"/>
    <cellStyle name="Input 2 23 2 2 2 6" xfId="32283" xr:uid="{00000000-0005-0000-0000-0000692B0000}"/>
    <cellStyle name="Input 2 23 2 2 3" xfId="23984" xr:uid="{00000000-0005-0000-0000-00006A2B0000}"/>
    <cellStyle name="Input 2 23 2 2 3 2" xfId="39615" xr:uid="{00000000-0005-0000-0000-00006B2B0000}"/>
    <cellStyle name="Input 2 23 2 2 4" xfId="15674" xr:uid="{00000000-0005-0000-0000-00006C2B0000}"/>
    <cellStyle name="Input 2 23 2 2 5" xfId="31863" xr:uid="{00000000-0005-0000-0000-00006D2B0000}"/>
    <cellStyle name="Input 2 23 2 2 6" xfId="50582" xr:uid="{00000000-0005-0000-0000-00006E2B0000}"/>
    <cellStyle name="Input 2 23 2 2 7" xfId="52368" xr:uid="{00000000-0005-0000-0000-00006F2B0000}"/>
    <cellStyle name="Input 2 23 2 2 8" xfId="53463" xr:uid="{00000000-0005-0000-0000-0000702B0000}"/>
    <cellStyle name="Input 2 23 2 3" xfId="8892" xr:uid="{00000000-0005-0000-0000-0000712B0000}"/>
    <cellStyle name="Input 2 23 2 3 2" xfId="10281" xr:uid="{00000000-0005-0000-0000-0000722B0000}"/>
    <cellStyle name="Input 2 23 2 3 2 2" xfId="11153" xr:uid="{00000000-0005-0000-0000-0000732B0000}"/>
    <cellStyle name="Input 2 23 2 3 2 2 2" xfId="28719" xr:uid="{00000000-0005-0000-0000-0000742B0000}"/>
    <cellStyle name="Input 2 23 2 3 2 2 2 2" xfId="44349" xr:uid="{00000000-0005-0000-0000-0000752B0000}"/>
    <cellStyle name="Input 2 23 2 3 2 2 3" xfId="20655" xr:uid="{00000000-0005-0000-0000-0000762B0000}"/>
    <cellStyle name="Input 2 23 2 3 2 2 4" xfId="36498" xr:uid="{00000000-0005-0000-0000-0000772B0000}"/>
    <cellStyle name="Input 2 23 2 3 2 3" xfId="27847" xr:uid="{00000000-0005-0000-0000-0000782B0000}"/>
    <cellStyle name="Input 2 23 2 3 2 3 2" xfId="43477" xr:uid="{00000000-0005-0000-0000-0000792B0000}"/>
    <cellStyle name="Input 2 23 2 3 2 4" xfId="19783" xr:uid="{00000000-0005-0000-0000-00007A2B0000}"/>
    <cellStyle name="Input 2 23 2 3 2 5" xfId="35626" xr:uid="{00000000-0005-0000-0000-00007B2B0000}"/>
    <cellStyle name="Input 2 23 2 3 3" xfId="11269" xr:uid="{00000000-0005-0000-0000-00007C2B0000}"/>
    <cellStyle name="Input 2 23 2 3 3 2" xfId="28835" xr:uid="{00000000-0005-0000-0000-00007D2B0000}"/>
    <cellStyle name="Input 2 23 2 3 3 2 2" xfId="44465" xr:uid="{00000000-0005-0000-0000-00007E2B0000}"/>
    <cellStyle name="Input 2 23 2 3 3 3" xfId="20771" xr:uid="{00000000-0005-0000-0000-00007F2B0000}"/>
    <cellStyle name="Input 2 23 2 3 3 4" xfId="36614" xr:uid="{00000000-0005-0000-0000-0000802B0000}"/>
    <cellStyle name="Input 2 23 2 3 4" xfId="26458" xr:uid="{00000000-0005-0000-0000-0000812B0000}"/>
    <cellStyle name="Input 2 23 2 3 4 2" xfId="42088" xr:uid="{00000000-0005-0000-0000-0000822B0000}"/>
    <cellStyle name="Input 2 23 2 3 5" xfId="18394" xr:uid="{00000000-0005-0000-0000-0000832B0000}"/>
    <cellStyle name="Input 2 23 2 3 6" xfId="34237" xr:uid="{00000000-0005-0000-0000-0000842B0000}"/>
    <cellStyle name="Input 2 23 2 4" xfId="22116" xr:uid="{00000000-0005-0000-0000-0000852B0000}"/>
    <cellStyle name="Input 2 23 2 4 2" xfId="37747" xr:uid="{00000000-0005-0000-0000-0000862B0000}"/>
    <cellStyle name="Input 2 23 2 5" xfId="12203" xr:uid="{00000000-0005-0000-0000-0000872B0000}"/>
    <cellStyle name="Input 2 23 2 5 2" xfId="29466" xr:uid="{00000000-0005-0000-0000-0000882B0000}"/>
    <cellStyle name="Input 2 23 2 6" xfId="13299" xr:uid="{00000000-0005-0000-0000-0000892B0000}"/>
    <cellStyle name="Input 2 23 2 7" xfId="30198" xr:uid="{00000000-0005-0000-0000-00008A2B0000}"/>
    <cellStyle name="Input 2 23 2 8" xfId="47853" xr:uid="{00000000-0005-0000-0000-00008B2B0000}"/>
    <cellStyle name="Input 2 23 2 9" xfId="48613" xr:uid="{00000000-0005-0000-0000-00008C2B0000}"/>
    <cellStyle name="Input 2 23 3" xfId="5515" xr:uid="{00000000-0005-0000-0000-00008D2B0000}"/>
    <cellStyle name="Input 2 23 3 2" xfId="8113" xr:uid="{00000000-0005-0000-0000-00008E2B0000}"/>
    <cellStyle name="Input 2 23 3 2 2" xfId="9502" xr:uid="{00000000-0005-0000-0000-00008F2B0000}"/>
    <cellStyle name="Input 2 23 3 2 2 2" xfId="4799" xr:uid="{00000000-0005-0000-0000-0000902B0000}"/>
    <cellStyle name="Input 2 23 3 2 2 2 2" xfId="22971" xr:uid="{00000000-0005-0000-0000-0000912B0000}"/>
    <cellStyle name="Input 2 23 3 2 2 2 2 2" xfId="38602" xr:uid="{00000000-0005-0000-0000-0000922B0000}"/>
    <cellStyle name="Input 2 23 3 2 2 2 3" xfId="14305" xr:uid="{00000000-0005-0000-0000-0000932B0000}"/>
    <cellStyle name="Input 2 23 3 2 2 2 4" xfId="30992" xr:uid="{00000000-0005-0000-0000-0000942B0000}"/>
    <cellStyle name="Input 2 23 3 2 2 3" xfId="27068" xr:uid="{00000000-0005-0000-0000-0000952B0000}"/>
    <cellStyle name="Input 2 23 3 2 2 3 2" xfId="42698" xr:uid="{00000000-0005-0000-0000-0000962B0000}"/>
    <cellStyle name="Input 2 23 3 2 2 4" xfId="19004" xr:uid="{00000000-0005-0000-0000-0000972B0000}"/>
    <cellStyle name="Input 2 23 3 2 2 5" xfId="34847" xr:uid="{00000000-0005-0000-0000-0000982B0000}"/>
    <cellStyle name="Input 2 23 3 2 3" xfId="7933" xr:uid="{00000000-0005-0000-0000-0000992B0000}"/>
    <cellStyle name="Input 2 23 3 2 3 2" xfId="25499" xr:uid="{00000000-0005-0000-0000-00009A2B0000}"/>
    <cellStyle name="Input 2 23 3 2 3 2 2" xfId="41129" xr:uid="{00000000-0005-0000-0000-00009B2B0000}"/>
    <cellStyle name="Input 2 23 3 2 3 3" xfId="17435" xr:uid="{00000000-0005-0000-0000-00009C2B0000}"/>
    <cellStyle name="Input 2 23 3 2 3 4" xfId="33278" xr:uid="{00000000-0005-0000-0000-00009D2B0000}"/>
    <cellStyle name="Input 2 23 3 2 4" xfId="25679" xr:uid="{00000000-0005-0000-0000-00009E2B0000}"/>
    <cellStyle name="Input 2 23 3 2 4 2" xfId="41309" xr:uid="{00000000-0005-0000-0000-00009F2B0000}"/>
    <cellStyle name="Input 2 23 3 2 5" xfId="17615" xr:uid="{00000000-0005-0000-0000-0000A02B0000}"/>
    <cellStyle name="Input 2 23 3 2 6" xfId="33458" xr:uid="{00000000-0005-0000-0000-0000A12B0000}"/>
    <cellStyle name="Input 2 23 3 3" xfId="23537" xr:uid="{00000000-0005-0000-0000-0000A22B0000}"/>
    <cellStyle name="Input 2 23 3 3 2" xfId="39168" xr:uid="{00000000-0005-0000-0000-0000A32B0000}"/>
    <cellStyle name="Input 2 23 3 4" xfId="15020" xr:uid="{00000000-0005-0000-0000-0000A42B0000}"/>
    <cellStyle name="Input 2 23 3 5" xfId="31496" xr:uid="{00000000-0005-0000-0000-0000A52B0000}"/>
    <cellStyle name="Input 2 23 3 6" xfId="50222" xr:uid="{00000000-0005-0000-0000-0000A62B0000}"/>
    <cellStyle name="Input 2 23 3 7" xfId="52008" xr:uid="{00000000-0005-0000-0000-0000A72B0000}"/>
    <cellStyle name="Input 2 23 3 8" xfId="53103" xr:uid="{00000000-0005-0000-0000-0000A82B0000}"/>
    <cellStyle name="Input 2 23 4" xfId="6682" xr:uid="{00000000-0005-0000-0000-0000A92B0000}"/>
    <cellStyle name="Input 2 23 4 2" xfId="4528" xr:uid="{00000000-0005-0000-0000-0000AA2B0000}"/>
    <cellStyle name="Input 2 23 4 2 2" xfId="11030" xr:uid="{00000000-0005-0000-0000-0000AB2B0000}"/>
    <cellStyle name="Input 2 23 4 2 2 2" xfId="28596" xr:uid="{00000000-0005-0000-0000-0000AC2B0000}"/>
    <cellStyle name="Input 2 23 4 2 2 2 2" xfId="44226" xr:uid="{00000000-0005-0000-0000-0000AD2B0000}"/>
    <cellStyle name="Input 2 23 4 2 2 3" xfId="20532" xr:uid="{00000000-0005-0000-0000-0000AE2B0000}"/>
    <cellStyle name="Input 2 23 4 2 2 4" xfId="36375" xr:uid="{00000000-0005-0000-0000-0000AF2B0000}"/>
    <cellStyle name="Input 2 23 4 2 3" xfId="22700" xr:uid="{00000000-0005-0000-0000-0000B02B0000}"/>
    <cellStyle name="Input 2 23 4 2 3 2" xfId="38331" xr:uid="{00000000-0005-0000-0000-0000B12B0000}"/>
    <cellStyle name="Input 2 23 4 2 4" xfId="14034" xr:uid="{00000000-0005-0000-0000-0000B22B0000}"/>
    <cellStyle name="Input 2 23 4 2 5" xfId="30721" xr:uid="{00000000-0005-0000-0000-0000B32B0000}"/>
    <cellStyle name="Input 2 23 4 3" xfId="4169" xr:uid="{00000000-0005-0000-0000-0000B42B0000}"/>
    <cellStyle name="Input 2 23 4 3 2" xfId="22380" xr:uid="{00000000-0005-0000-0000-0000B52B0000}"/>
    <cellStyle name="Input 2 23 4 3 2 2" xfId="38011" xr:uid="{00000000-0005-0000-0000-0000B62B0000}"/>
    <cellStyle name="Input 2 23 4 3 3" xfId="13675" xr:uid="{00000000-0005-0000-0000-0000B72B0000}"/>
    <cellStyle name="Input 2 23 4 3 4" xfId="30420" xr:uid="{00000000-0005-0000-0000-0000B82B0000}"/>
    <cellStyle name="Input 2 23 4 4" xfId="24345" xr:uid="{00000000-0005-0000-0000-0000B92B0000}"/>
    <cellStyle name="Input 2 23 4 4 2" xfId="39976" xr:uid="{00000000-0005-0000-0000-0000BA2B0000}"/>
    <cellStyle name="Input 2 23 4 5" xfId="16186" xr:uid="{00000000-0005-0000-0000-0000BB2B0000}"/>
    <cellStyle name="Input 2 23 4 6" xfId="32164" xr:uid="{00000000-0005-0000-0000-0000BC2B0000}"/>
    <cellStyle name="Input 2 23 5" xfId="21669" xr:uid="{00000000-0005-0000-0000-0000BD2B0000}"/>
    <cellStyle name="Input 2 23 5 2" xfId="37300" xr:uid="{00000000-0005-0000-0000-0000BE2B0000}"/>
    <cellStyle name="Input 2 23 6" xfId="23855" xr:uid="{00000000-0005-0000-0000-0000BF2B0000}"/>
    <cellStyle name="Input 2 23 6 2" xfId="39486" xr:uid="{00000000-0005-0000-0000-0000C02B0000}"/>
    <cellStyle name="Input 2 23 7" xfId="12646" xr:uid="{00000000-0005-0000-0000-0000C12B0000}"/>
    <cellStyle name="Input 2 23 8" xfId="29832" xr:uid="{00000000-0005-0000-0000-0000C22B0000}"/>
    <cellStyle name="Input 2 23 9" xfId="47263" xr:uid="{00000000-0005-0000-0000-0000C32B0000}"/>
    <cellStyle name="Input 2 24" xfId="2945" xr:uid="{00000000-0005-0000-0000-0000C42B0000}"/>
    <cellStyle name="Input 2 24 10" xfId="48131" xr:uid="{00000000-0005-0000-0000-0000C52B0000}"/>
    <cellStyle name="Input 2 24 11" xfId="47577" xr:uid="{00000000-0005-0000-0000-0000C62B0000}"/>
    <cellStyle name="Input 2 24 12" xfId="50834" xr:uid="{00000000-0005-0000-0000-0000C72B0000}"/>
    <cellStyle name="Input 2 24 13" xfId="46417" xr:uid="{00000000-0005-0000-0000-0000C82B0000}"/>
    <cellStyle name="Input 2 24 14" xfId="51750" xr:uid="{00000000-0005-0000-0000-0000C92B0000}"/>
    <cellStyle name="Input 2 24 15" xfId="45983" xr:uid="{00000000-0005-0000-0000-0000CA2B0000}"/>
    <cellStyle name="Input 2 24 2" xfId="3599" xr:uid="{00000000-0005-0000-0000-0000CB2B0000}"/>
    <cellStyle name="Input 2 24 2 10" xfId="47772" xr:uid="{00000000-0005-0000-0000-0000CC2B0000}"/>
    <cellStyle name="Input 2 24 2 11" xfId="51197" xr:uid="{00000000-0005-0000-0000-0000CD2B0000}"/>
    <cellStyle name="Input 2 24 2 12" xfId="45653" xr:uid="{00000000-0005-0000-0000-0000CE2B0000}"/>
    <cellStyle name="Input 2 24 2 13" xfId="45168" xr:uid="{00000000-0005-0000-0000-0000CF2B0000}"/>
    <cellStyle name="Input 2 24 2 14" xfId="52586" xr:uid="{00000000-0005-0000-0000-0000D02B0000}"/>
    <cellStyle name="Input 2 24 2 2" xfId="5974" xr:uid="{00000000-0005-0000-0000-0000D12B0000}"/>
    <cellStyle name="Input 2 24 2 2 2" xfId="8221" xr:uid="{00000000-0005-0000-0000-0000D22B0000}"/>
    <cellStyle name="Input 2 24 2 2 2 2" xfId="9610" xr:uid="{00000000-0005-0000-0000-0000D32B0000}"/>
    <cellStyle name="Input 2 24 2 2 2 2 2" xfId="4807" xr:uid="{00000000-0005-0000-0000-0000D42B0000}"/>
    <cellStyle name="Input 2 24 2 2 2 2 2 2" xfId="22979" xr:uid="{00000000-0005-0000-0000-0000D52B0000}"/>
    <cellStyle name="Input 2 24 2 2 2 2 2 2 2" xfId="38610" xr:uid="{00000000-0005-0000-0000-0000D62B0000}"/>
    <cellStyle name="Input 2 24 2 2 2 2 2 3" xfId="14313" xr:uid="{00000000-0005-0000-0000-0000D72B0000}"/>
    <cellStyle name="Input 2 24 2 2 2 2 2 4" xfId="31000" xr:uid="{00000000-0005-0000-0000-0000D82B0000}"/>
    <cellStyle name="Input 2 24 2 2 2 2 3" xfId="27176" xr:uid="{00000000-0005-0000-0000-0000D92B0000}"/>
    <cellStyle name="Input 2 24 2 2 2 2 3 2" xfId="42806" xr:uid="{00000000-0005-0000-0000-0000DA2B0000}"/>
    <cellStyle name="Input 2 24 2 2 2 2 4" xfId="19112" xr:uid="{00000000-0005-0000-0000-0000DB2B0000}"/>
    <cellStyle name="Input 2 24 2 2 2 2 5" xfId="34955" xr:uid="{00000000-0005-0000-0000-0000DC2B0000}"/>
    <cellStyle name="Input 2 24 2 2 2 3" xfId="9371" xr:uid="{00000000-0005-0000-0000-0000DD2B0000}"/>
    <cellStyle name="Input 2 24 2 2 2 3 2" xfId="26937" xr:uid="{00000000-0005-0000-0000-0000DE2B0000}"/>
    <cellStyle name="Input 2 24 2 2 2 3 2 2" xfId="42567" xr:uid="{00000000-0005-0000-0000-0000DF2B0000}"/>
    <cellStyle name="Input 2 24 2 2 2 3 3" xfId="18873" xr:uid="{00000000-0005-0000-0000-0000E02B0000}"/>
    <cellStyle name="Input 2 24 2 2 2 3 4" xfId="34716" xr:uid="{00000000-0005-0000-0000-0000E12B0000}"/>
    <cellStyle name="Input 2 24 2 2 2 4" xfId="25787" xr:uid="{00000000-0005-0000-0000-0000E22B0000}"/>
    <cellStyle name="Input 2 24 2 2 2 4 2" xfId="41417" xr:uid="{00000000-0005-0000-0000-0000E32B0000}"/>
    <cellStyle name="Input 2 24 2 2 2 5" xfId="17723" xr:uid="{00000000-0005-0000-0000-0000E42B0000}"/>
    <cellStyle name="Input 2 24 2 2 2 6" xfId="33566" xr:uid="{00000000-0005-0000-0000-0000E52B0000}"/>
    <cellStyle name="Input 2 24 2 2 3" xfId="23845" xr:uid="{00000000-0005-0000-0000-0000E62B0000}"/>
    <cellStyle name="Input 2 24 2 2 3 2" xfId="39476" xr:uid="{00000000-0005-0000-0000-0000E72B0000}"/>
    <cellStyle name="Input 2 24 2 2 4" xfId="15479" xr:uid="{00000000-0005-0000-0000-0000E82B0000}"/>
    <cellStyle name="Input 2 24 2 2 5" xfId="31743" xr:uid="{00000000-0005-0000-0000-0000E92B0000}"/>
    <cellStyle name="Input 2 24 2 2 6" xfId="50462" xr:uid="{00000000-0005-0000-0000-0000EA2B0000}"/>
    <cellStyle name="Input 2 24 2 2 7" xfId="52248" xr:uid="{00000000-0005-0000-0000-0000EB2B0000}"/>
    <cellStyle name="Input 2 24 2 2 8" xfId="53343" xr:uid="{00000000-0005-0000-0000-0000EC2B0000}"/>
    <cellStyle name="Input 2 24 2 3" xfId="6767" xr:uid="{00000000-0005-0000-0000-0000ED2B0000}"/>
    <cellStyle name="Input 2 24 2 3 2" xfId="7976" xr:uid="{00000000-0005-0000-0000-0000EE2B0000}"/>
    <cellStyle name="Input 2 24 2 3 2 2" xfId="11085" xr:uid="{00000000-0005-0000-0000-0000EF2B0000}"/>
    <cellStyle name="Input 2 24 2 3 2 2 2" xfId="28651" xr:uid="{00000000-0005-0000-0000-0000F02B0000}"/>
    <cellStyle name="Input 2 24 2 3 2 2 2 2" xfId="44281" xr:uid="{00000000-0005-0000-0000-0000F12B0000}"/>
    <cellStyle name="Input 2 24 2 3 2 2 3" xfId="20587" xr:uid="{00000000-0005-0000-0000-0000F22B0000}"/>
    <cellStyle name="Input 2 24 2 3 2 2 4" xfId="36430" xr:uid="{00000000-0005-0000-0000-0000F32B0000}"/>
    <cellStyle name="Input 2 24 2 3 2 3" xfId="25542" xr:uid="{00000000-0005-0000-0000-0000F42B0000}"/>
    <cellStyle name="Input 2 24 2 3 2 3 2" xfId="41172" xr:uid="{00000000-0005-0000-0000-0000F52B0000}"/>
    <cellStyle name="Input 2 24 2 3 2 4" xfId="17478" xr:uid="{00000000-0005-0000-0000-0000F62B0000}"/>
    <cellStyle name="Input 2 24 2 3 2 5" xfId="33321" xr:uid="{00000000-0005-0000-0000-0000F72B0000}"/>
    <cellStyle name="Input 2 24 2 3 3" xfId="4232" xr:uid="{00000000-0005-0000-0000-0000F82B0000}"/>
    <cellStyle name="Input 2 24 2 3 3 2" xfId="22443" xr:uid="{00000000-0005-0000-0000-0000F92B0000}"/>
    <cellStyle name="Input 2 24 2 3 3 2 2" xfId="38074" xr:uid="{00000000-0005-0000-0000-0000FA2B0000}"/>
    <cellStyle name="Input 2 24 2 3 3 3" xfId="13738" xr:uid="{00000000-0005-0000-0000-0000FB2B0000}"/>
    <cellStyle name="Input 2 24 2 3 3 4" xfId="30483" xr:uid="{00000000-0005-0000-0000-0000FC2B0000}"/>
    <cellStyle name="Input 2 24 2 3 4" xfId="24430" xr:uid="{00000000-0005-0000-0000-0000FD2B0000}"/>
    <cellStyle name="Input 2 24 2 3 4 2" xfId="40061" xr:uid="{00000000-0005-0000-0000-0000FE2B0000}"/>
    <cellStyle name="Input 2 24 2 3 5" xfId="16271" xr:uid="{00000000-0005-0000-0000-0000FF2B0000}"/>
    <cellStyle name="Input 2 24 2 3 6" xfId="32249" xr:uid="{00000000-0005-0000-0000-0000002C0000}"/>
    <cellStyle name="Input 2 24 2 4" xfId="21977" xr:uid="{00000000-0005-0000-0000-0000012C0000}"/>
    <cellStyle name="Input 2 24 2 4 2" xfId="37608" xr:uid="{00000000-0005-0000-0000-0000022C0000}"/>
    <cellStyle name="Input 2 24 2 5" xfId="12322" xr:uid="{00000000-0005-0000-0000-0000032C0000}"/>
    <cellStyle name="Input 2 24 2 5 2" xfId="29585" xr:uid="{00000000-0005-0000-0000-0000042C0000}"/>
    <cellStyle name="Input 2 24 2 6" xfId="13104" xr:uid="{00000000-0005-0000-0000-0000052C0000}"/>
    <cellStyle name="Input 2 24 2 7" xfId="30078" xr:uid="{00000000-0005-0000-0000-0000062C0000}"/>
    <cellStyle name="Input 2 24 2 8" xfId="45408" xr:uid="{00000000-0005-0000-0000-0000072C0000}"/>
    <cellStyle name="Input 2 24 2 9" xfId="48493" xr:uid="{00000000-0005-0000-0000-0000082C0000}"/>
    <cellStyle name="Input 2 24 3" xfId="5324" xr:uid="{00000000-0005-0000-0000-0000092C0000}"/>
    <cellStyle name="Input 2 24 3 2" xfId="9065" xr:uid="{00000000-0005-0000-0000-00000A2C0000}"/>
    <cellStyle name="Input 2 24 3 2 2" xfId="10454" xr:uid="{00000000-0005-0000-0000-00000B2C0000}"/>
    <cellStyle name="Input 2 24 3 2 2 2" xfId="10666" xr:uid="{00000000-0005-0000-0000-00000C2C0000}"/>
    <cellStyle name="Input 2 24 3 2 2 2 2" xfId="28232" xr:uid="{00000000-0005-0000-0000-00000D2C0000}"/>
    <cellStyle name="Input 2 24 3 2 2 2 2 2" xfId="43862" xr:uid="{00000000-0005-0000-0000-00000E2C0000}"/>
    <cellStyle name="Input 2 24 3 2 2 2 3" xfId="20168" xr:uid="{00000000-0005-0000-0000-00000F2C0000}"/>
    <cellStyle name="Input 2 24 3 2 2 2 4" xfId="36011" xr:uid="{00000000-0005-0000-0000-0000102C0000}"/>
    <cellStyle name="Input 2 24 3 2 2 3" xfId="28020" xr:uid="{00000000-0005-0000-0000-0000112C0000}"/>
    <cellStyle name="Input 2 24 3 2 2 3 2" xfId="43650" xr:uid="{00000000-0005-0000-0000-0000122C0000}"/>
    <cellStyle name="Input 2 24 3 2 2 4" xfId="19956" xr:uid="{00000000-0005-0000-0000-0000132C0000}"/>
    <cellStyle name="Input 2 24 3 2 2 5" xfId="35799" xr:uid="{00000000-0005-0000-0000-0000142C0000}"/>
    <cellStyle name="Input 2 24 3 2 3" xfId="7587" xr:uid="{00000000-0005-0000-0000-0000152C0000}"/>
    <cellStyle name="Input 2 24 3 2 3 2" xfId="25153" xr:uid="{00000000-0005-0000-0000-0000162C0000}"/>
    <cellStyle name="Input 2 24 3 2 3 2 2" xfId="40783" xr:uid="{00000000-0005-0000-0000-0000172C0000}"/>
    <cellStyle name="Input 2 24 3 2 3 3" xfId="17089" xr:uid="{00000000-0005-0000-0000-0000182C0000}"/>
    <cellStyle name="Input 2 24 3 2 3 4" xfId="32932" xr:uid="{00000000-0005-0000-0000-0000192C0000}"/>
    <cellStyle name="Input 2 24 3 2 4" xfId="26631" xr:uid="{00000000-0005-0000-0000-00001A2C0000}"/>
    <cellStyle name="Input 2 24 3 2 4 2" xfId="42261" xr:uid="{00000000-0005-0000-0000-00001B2C0000}"/>
    <cellStyle name="Input 2 24 3 2 5" xfId="18567" xr:uid="{00000000-0005-0000-0000-00001C2C0000}"/>
    <cellStyle name="Input 2 24 3 2 6" xfId="34410" xr:uid="{00000000-0005-0000-0000-00001D2C0000}"/>
    <cellStyle name="Input 2 24 3 3" xfId="23402" xr:uid="{00000000-0005-0000-0000-00001E2C0000}"/>
    <cellStyle name="Input 2 24 3 3 2" xfId="39033" xr:uid="{00000000-0005-0000-0000-00001F2C0000}"/>
    <cellStyle name="Input 2 24 3 4" xfId="14829" xr:uid="{00000000-0005-0000-0000-0000202C0000}"/>
    <cellStyle name="Input 2 24 3 5" xfId="31380" xr:uid="{00000000-0005-0000-0000-0000212C0000}"/>
    <cellStyle name="Input 2 24 3 6" xfId="50085" xr:uid="{00000000-0005-0000-0000-0000222C0000}"/>
    <cellStyle name="Input 2 24 3 7" xfId="51883" xr:uid="{00000000-0005-0000-0000-0000232C0000}"/>
    <cellStyle name="Input 2 24 3 8" xfId="52976" xr:uid="{00000000-0005-0000-0000-0000242C0000}"/>
    <cellStyle name="Input 2 24 4" xfId="6876" xr:uid="{00000000-0005-0000-0000-0000252C0000}"/>
    <cellStyle name="Input 2 24 4 2" xfId="7424" xr:uid="{00000000-0005-0000-0000-0000262C0000}"/>
    <cellStyle name="Input 2 24 4 2 2" xfId="11335" xr:uid="{00000000-0005-0000-0000-0000272C0000}"/>
    <cellStyle name="Input 2 24 4 2 2 2" xfId="28901" xr:uid="{00000000-0005-0000-0000-0000282C0000}"/>
    <cellStyle name="Input 2 24 4 2 2 2 2" xfId="44531" xr:uid="{00000000-0005-0000-0000-0000292C0000}"/>
    <cellStyle name="Input 2 24 4 2 2 3" xfId="20837" xr:uid="{00000000-0005-0000-0000-00002A2C0000}"/>
    <cellStyle name="Input 2 24 4 2 2 4" xfId="36680" xr:uid="{00000000-0005-0000-0000-00002B2C0000}"/>
    <cellStyle name="Input 2 24 4 2 3" xfId="24991" xr:uid="{00000000-0005-0000-0000-00002C2C0000}"/>
    <cellStyle name="Input 2 24 4 2 3 2" xfId="40621" xr:uid="{00000000-0005-0000-0000-00002D2C0000}"/>
    <cellStyle name="Input 2 24 4 2 4" xfId="16927" xr:uid="{00000000-0005-0000-0000-00002E2C0000}"/>
    <cellStyle name="Input 2 24 4 2 5" xfId="32770" xr:uid="{00000000-0005-0000-0000-00002F2C0000}"/>
    <cellStyle name="Input 2 24 4 3" xfId="4343" xr:uid="{00000000-0005-0000-0000-0000302C0000}"/>
    <cellStyle name="Input 2 24 4 3 2" xfId="22554" xr:uid="{00000000-0005-0000-0000-0000312C0000}"/>
    <cellStyle name="Input 2 24 4 3 2 2" xfId="38185" xr:uid="{00000000-0005-0000-0000-0000322C0000}"/>
    <cellStyle name="Input 2 24 4 3 3" xfId="13849" xr:uid="{00000000-0005-0000-0000-0000332C0000}"/>
    <cellStyle name="Input 2 24 4 3 4" xfId="30594" xr:uid="{00000000-0005-0000-0000-0000342C0000}"/>
    <cellStyle name="Input 2 24 4 4" xfId="24539" xr:uid="{00000000-0005-0000-0000-0000352C0000}"/>
    <cellStyle name="Input 2 24 4 4 2" xfId="40170" xr:uid="{00000000-0005-0000-0000-0000362C0000}"/>
    <cellStyle name="Input 2 24 4 5" xfId="16380" xr:uid="{00000000-0005-0000-0000-0000372C0000}"/>
    <cellStyle name="Input 2 24 4 6" xfId="32358" xr:uid="{00000000-0005-0000-0000-0000382C0000}"/>
    <cellStyle name="Input 2 24 5" xfId="21529" xr:uid="{00000000-0005-0000-0000-0000392C0000}"/>
    <cellStyle name="Input 2 24 5 2" xfId="37160" xr:uid="{00000000-0005-0000-0000-00003A2C0000}"/>
    <cellStyle name="Input 2 24 6" xfId="23709" xr:uid="{00000000-0005-0000-0000-00003B2C0000}"/>
    <cellStyle name="Input 2 24 6 2" xfId="39340" xr:uid="{00000000-0005-0000-0000-00003C2C0000}"/>
    <cellStyle name="Input 2 24 7" xfId="12451" xr:uid="{00000000-0005-0000-0000-00003D2C0000}"/>
    <cellStyle name="Input 2 24 8" xfId="29712" xr:uid="{00000000-0005-0000-0000-00003E2C0000}"/>
    <cellStyle name="Input 2 24 9" xfId="47716" xr:uid="{00000000-0005-0000-0000-00003F2C0000}"/>
    <cellStyle name="Input 2 25" xfId="3065" xr:uid="{00000000-0005-0000-0000-0000402C0000}"/>
    <cellStyle name="Input 2 25 10" xfId="48178" xr:uid="{00000000-0005-0000-0000-0000412C0000}"/>
    <cellStyle name="Input 2 25 11" xfId="47309" xr:uid="{00000000-0005-0000-0000-0000422C0000}"/>
    <cellStyle name="Input 2 25 12" xfId="50881" xr:uid="{00000000-0005-0000-0000-0000432C0000}"/>
    <cellStyle name="Input 2 25 13" xfId="46155" xr:uid="{00000000-0005-0000-0000-0000442C0000}"/>
    <cellStyle name="Input 2 25 14" xfId="53754" xr:uid="{00000000-0005-0000-0000-0000452C0000}"/>
    <cellStyle name="Input 2 25 15" xfId="47288" xr:uid="{00000000-0005-0000-0000-0000462C0000}"/>
    <cellStyle name="Input 2 25 2" xfId="3719" xr:uid="{00000000-0005-0000-0000-0000472C0000}"/>
    <cellStyle name="Input 2 25 2 10" xfId="44982" xr:uid="{00000000-0005-0000-0000-0000482C0000}"/>
    <cellStyle name="Input 2 25 2 11" xfId="51242" xr:uid="{00000000-0005-0000-0000-0000492C0000}"/>
    <cellStyle name="Input 2 25 2 12" xfId="45564" xr:uid="{00000000-0005-0000-0000-00004A2C0000}"/>
    <cellStyle name="Input 2 25 2 13" xfId="51438" xr:uid="{00000000-0005-0000-0000-00004B2C0000}"/>
    <cellStyle name="Input 2 25 2 14" xfId="51448" xr:uid="{00000000-0005-0000-0000-00004C2C0000}"/>
    <cellStyle name="Input 2 25 2 2" xfId="6094" xr:uid="{00000000-0005-0000-0000-00004D2C0000}"/>
    <cellStyle name="Input 2 25 2 2 2" xfId="6580" xr:uid="{00000000-0005-0000-0000-00004E2C0000}"/>
    <cellStyle name="Input 2 25 2 2 2 2" xfId="7982" xr:uid="{00000000-0005-0000-0000-00004F2C0000}"/>
    <cellStyle name="Input 2 25 2 2 2 2 2" xfId="10904" xr:uid="{00000000-0005-0000-0000-0000502C0000}"/>
    <cellStyle name="Input 2 25 2 2 2 2 2 2" xfId="28470" xr:uid="{00000000-0005-0000-0000-0000512C0000}"/>
    <cellStyle name="Input 2 25 2 2 2 2 2 2 2" xfId="44100" xr:uid="{00000000-0005-0000-0000-0000522C0000}"/>
    <cellStyle name="Input 2 25 2 2 2 2 2 3" xfId="20406" xr:uid="{00000000-0005-0000-0000-0000532C0000}"/>
    <cellStyle name="Input 2 25 2 2 2 2 2 4" xfId="36249" xr:uid="{00000000-0005-0000-0000-0000542C0000}"/>
    <cellStyle name="Input 2 25 2 2 2 2 3" xfId="25548" xr:uid="{00000000-0005-0000-0000-0000552C0000}"/>
    <cellStyle name="Input 2 25 2 2 2 2 3 2" xfId="41178" xr:uid="{00000000-0005-0000-0000-0000562C0000}"/>
    <cellStyle name="Input 2 25 2 2 2 2 4" xfId="17484" xr:uid="{00000000-0005-0000-0000-0000572C0000}"/>
    <cellStyle name="Input 2 25 2 2 2 2 5" xfId="33327" xr:uid="{00000000-0005-0000-0000-0000582C0000}"/>
    <cellStyle name="Input 2 25 2 2 2 3" xfId="10727" xr:uid="{00000000-0005-0000-0000-0000592C0000}"/>
    <cellStyle name="Input 2 25 2 2 2 3 2" xfId="28293" xr:uid="{00000000-0005-0000-0000-00005A2C0000}"/>
    <cellStyle name="Input 2 25 2 2 2 3 2 2" xfId="43923" xr:uid="{00000000-0005-0000-0000-00005B2C0000}"/>
    <cellStyle name="Input 2 25 2 2 2 3 3" xfId="20229" xr:uid="{00000000-0005-0000-0000-00005C2C0000}"/>
    <cellStyle name="Input 2 25 2 2 2 3 4" xfId="36072" xr:uid="{00000000-0005-0000-0000-00005D2C0000}"/>
    <cellStyle name="Input 2 25 2 2 2 4" xfId="24281" xr:uid="{00000000-0005-0000-0000-00005E2C0000}"/>
    <cellStyle name="Input 2 25 2 2 2 4 2" xfId="39912" xr:uid="{00000000-0005-0000-0000-00005F2C0000}"/>
    <cellStyle name="Input 2 25 2 2 2 5" xfId="16084" xr:uid="{00000000-0005-0000-0000-0000602C0000}"/>
    <cellStyle name="Input 2 25 2 2 2 6" xfId="32120" xr:uid="{00000000-0005-0000-0000-0000612C0000}"/>
    <cellStyle name="Input 2 25 2 2 3" xfId="23909" xr:uid="{00000000-0005-0000-0000-0000622C0000}"/>
    <cellStyle name="Input 2 25 2 2 3 2" xfId="39540" xr:uid="{00000000-0005-0000-0000-0000632C0000}"/>
    <cellStyle name="Input 2 25 2 2 4" xfId="15599" xr:uid="{00000000-0005-0000-0000-0000642C0000}"/>
    <cellStyle name="Input 2 25 2 2 5" xfId="31788" xr:uid="{00000000-0005-0000-0000-0000652C0000}"/>
    <cellStyle name="Input 2 25 2 2 6" xfId="50507" xr:uid="{00000000-0005-0000-0000-0000662C0000}"/>
    <cellStyle name="Input 2 25 2 2 7" xfId="52293" xr:uid="{00000000-0005-0000-0000-0000672C0000}"/>
    <cellStyle name="Input 2 25 2 2 8" xfId="53388" xr:uid="{00000000-0005-0000-0000-0000682C0000}"/>
    <cellStyle name="Input 2 25 2 3" xfId="6493" xr:uid="{00000000-0005-0000-0000-0000692C0000}"/>
    <cellStyle name="Input 2 25 2 3 2" xfId="7654" xr:uid="{00000000-0005-0000-0000-00006A2C0000}"/>
    <cellStyle name="Input 2 25 2 3 2 2" xfId="11346" xr:uid="{00000000-0005-0000-0000-00006B2C0000}"/>
    <cellStyle name="Input 2 25 2 3 2 2 2" xfId="28912" xr:uid="{00000000-0005-0000-0000-00006C2C0000}"/>
    <cellStyle name="Input 2 25 2 3 2 2 2 2" xfId="44542" xr:uid="{00000000-0005-0000-0000-00006D2C0000}"/>
    <cellStyle name="Input 2 25 2 3 2 2 3" xfId="20848" xr:uid="{00000000-0005-0000-0000-00006E2C0000}"/>
    <cellStyle name="Input 2 25 2 3 2 2 4" xfId="36691" xr:uid="{00000000-0005-0000-0000-00006F2C0000}"/>
    <cellStyle name="Input 2 25 2 3 2 3" xfId="25220" xr:uid="{00000000-0005-0000-0000-0000702C0000}"/>
    <cellStyle name="Input 2 25 2 3 2 3 2" xfId="40850" xr:uid="{00000000-0005-0000-0000-0000712C0000}"/>
    <cellStyle name="Input 2 25 2 3 2 4" xfId="17156" xr:uid="{00000000-0005-0000-0000-0000722C0000}"/>
    <cellStyle name="Input 2 25 2 3 2 5" xfId="32999" xr:uid="{00000000-0005-0000-0000-0000732C0000}"/>
    <cellStyle name="Input 2 25 2 3 3" xfId="10973" xr:uid="{00000000-0005-0000-0000-0000742C0000}"/>
    <cellStyle name="Input 2 25 2 3 3 2" xfId="28539" xr:uid="{00000000-0005-0000-0000-0000752C0000}"/>
    <cellStyle name="Input 2 25 2 3 3 2 2" xfId="44169" xr:uid="{00000000-0005-0000-0000-0000762C0000}"/>
    <cellStyle name="Input 2 25 2 3 3 3" xfId="20475" xr:uid="{00000000-0005-0000-0000-0000772C0000}"/>
    <cellStyle name="Input 2 25 2 3 3 4" xfId="36318" xr:uid="{00000000-0005-0000-0000-0000782C0000}"/>
    <cellStyle name="Input 2 25 2 3 4" xfId="24195" xr:uid="{00000000-0005-0000-0000-0000792C0000}"/>
    <cellStyle name="Input 2 25 2 3 4 2" xfId="39826" xr:uid="{00000000-0005-0000-0000-00007A2C0000}"/>
    <cellStyle name="Input 2 25 2 3 5" xfId="15997" xr:uid="{00000000-0005-0000-0000-00007B2C0000}"/>
    <cellStyle name="Input 2 25 2 3 6" xfId="32034" xr:uid="{00000000-0005-0000-0000-00007C2C0000}"/>
    <cellStyle name="Input 2 25 2 4" xfId="22041" xr:uid="{00000000-0005-0000-0000-00007D2C0000}"/>
    <cellStyle name="Input 2 25 2 4 2" xfId="37672" xr:uid="{00000000-0005-0000-0000-00007E2C0000}"/>
    <cellStyle name="Input 2 25 2 5" xfId="12132" xr:uid="{00000000-0005-0000-0000-00007F2C0000}"/>
    <cellStyle name="Input 2 25 2 5 2" xfId="29395" xr:uid="{00000000-0005-0000-0000-0000802C0000}"/>
    <cellStyle name="Input 2 25 2 6" xfId="13224" xr:uid="{00000000-0005-0000-0000-0000812C0000}"/>
    <cellStyle name="Input 2 25 2 7" xfId="30123" xr:uid="{00000000-0005-0000-0000-0000822C0000}"/>
    <cellStyle name="Input 2 25 2 8" xfId="45365" xr:uid="{00000000-0005-0000-0000-0000832C0000}"/>
    <cellStyle name="Input 2 25 2 9" xfId="48538" xr:uid="{00000000-0005-0000-0000-0000842C0000}"/>
    <cellStyle name="Input 2 25 3" xfId="5444" xr:uid="{00000000-0005-0000-0000-0000852C0000}"/>
    <cellStyle name="Input 2 25 3 2" xfId="8605" xr:uid="{00000000-0005-0000-0000-0000862C0000}"/>
    <cellStyle name="Input 2 25 3 2 2" xfId="9994" xr:uid="{00000000-0005-0000-0000-0000872C0000}"/>
    <cellStyle name="Input 2 25 3 2 2 2" xfId="7670" xr:uid="{00000000-0005-0000-0000-0000882C0000}"/>
    <cellStyle name="Input 2 25 3 2 2 2 2" xfId="25236" xr:uid="{00000000-0005-0000-0000-0000892C0000}"/>
    <cellStyle name="Input 2 25 3 2 2 2 2 2" xfId="40866" xr:uid="{00000000-0005-0000-0000-00008A2C0000}"/>
    <cellStyle name="Input 2 25 3 2 2 2 3" xfId="17172" xr:uid="{00000000-0005-0000-0000-00008B2C0000}"/>
    <cellStyle name="Input 2 25 3 2 2 2 4" xfId="33015" xr:uid="{00000000-0005-0000-0000-00008C2C0000}"/>
    <cellStyle name="Input 2 25 3 2 2 3" xfId="27560" xr:uid="{00000000-0005-0000-0000-00008D2C0000}"/>
    <cellStyle name="Input 2 25 3 2 2 3 2" xfId="43190" xr:uid="{00000000-0005-0000-0000-00008E2C0000}"/>
    <cellStyle name="Input 2 25 3 2 2 4" xfId="19496" xr:uid="{00000000-0005-0000-0000-00008F2C0000}"/>
    <cellStyle name="Input 2 25 3 2 2 5" xfId="35339" xr:uid="{00000000-0005-0000-0000-0000902C0000}"/>
    <cellStyle name="Input 2 25 3 2 3" xfId="4729" xr:uid="{00000000-0005-0000-0000-0000912C0000}"/>
    <cellStyle name="Input 2 25 3 2 3 2" xfId="22901" xr:uid="{00000000-0005-0000-0000-0000922C0000}"/>
    <cellStyle name="Input 2 25 3 2 3 2 2" xfId="38532" xr:uid="{00000000-0005-0000-0000-0000932C0000}"/>
    <cellStyle name="Input 2 25 3 2 3 3" xfId="14235" xr:uid="{00000000-0005-0000-0000-0000942C0000}"/>
    <cellStyle name="Input 2 25 3 2 3 4" xfId="30922" xr:uid="{00000000-0005-0000-0000-0000952C0000}"/>
    <cellStyle name="Input 2 25 3 2 4" xfId="26171" xr:uid="{00000000-0005-0000-0000-0000962C0000}"/>
    <cellStyle name="Input 2 25 3 2 4 2" xfId="41801" xr:uid="{00000000-0005-0000-0000-0000972C0000}"/>
    <cellStyle name="Input 2 25 3 2 5" xfId="18107" xr:uid="{00000000-0005-0000-0000-0000982C0000}"/>
    <cellStyle name="Input 2 25 3 2 6" xfId="33950" xr:uid="{00000000-0005-0000-0000-0000992C0000}"/>
    <cellStyle name="Input 2 25 3 3" xfId="23466" xr:uid="{00000000-0005-0000-0000-00009A2C0000}"/>
    <cellStyle name="Input 2 25 3 3 2" xfId="39097" xr:uid="{00000000-0005-0000-0000-00009B2C0000}"/>
    <cellStyle name="Input 2 25 3 4" xfId="14949" xr:uid="{00000000-0005-0000-0000-00009C2C0000}"/>
    <cellStyle name="Input 2 25 3 5" xfId="31425" xr:uid="{00000000-0005-0000-0000-00009D2C0000}"/>
    <cellStyle name="Input 2 25 3 6" xfId="50147" xr:uid="{00000000-0005-0000-0000-00009E2C0000}"/>
    <cellStyle name="Input 2 25 3 7" xfId="51933" xr:uid="{00000000-0005-0000-0000-00009F2C0000}"/>
    <cellStyle name="Input 2 25 3 8" xfId="53028" xr:uid="{00000000-0005-0000-0000-0000A02C0000}"/>
    <cellStyle name="Input 2 25 4" xfId="8404" xr:uid="{00000000-0005-0000-0000-0000A12C0000}"/>
    <cellStyle name="Input 2 25 4 2" xfId="9793" xr:uid="{00000000-0005-0000-0000-0000A22C0000}"/>
    <cellStyle name="Input 2 25 4 2 2" xfId="10993" xr:uid="{00000000-0005-0000-0000-0000A32C0000}"/>
    <cellStyle name="Input 2 25 4 2 2 2" xfId="28559" xr:uid="{00000000-0005-0000-0000-0000A42C0000}"/>
    <cellStyle name="Input 2 25 4 2 2 2 2" xfId="44189" xr:uid="{00000000-0005-0000-0000-0000A52C0000}"/>
    <cellStyle name="Input 2 25 4 2 2 3" xfId="20495" xr:uid="{00000000-0005-0000-0000-0000A62C0000}"/>
    <cellStyle name="Input 2 25 4 2 2 4" xfId="36338" xr:uid="{00000000-0005-0000-0000-0000A72C0000}"/>
    <cellStyle name="Input 2 25 4 2 3" xfId="27359" xr:uid="{00000000-0005-0000-0000-0000A82C0000}"/>
    <cellStyle name="Input 2 25 4 2 3 2" xfId="42989" xr:uid="{00000000-0005-0000-0000-0000A92C0000}"/>
    <cellStyle name="Input 2 25 4 2 4" xfId="19295" xr:uid="{00000000-0005-0000-0000-0000AA2C0000}"/>
    <cellStyle name="Input 2 25 4 2 5" xfId="35138" xr:uid="{00000000-0005-0000-0000-0000AB2C0000}"/>
    <cellStyle name="Input 2 25 4 3" xfId="4919" xr:uid="{00000000-0005-0000-0000-0000AC2C0000}"/>
    <cellStyle name="Input 2 25 4 3 2" xfId="23091" xr:uid="{00000000-0005-0000-0000-0000AD2C0000}"/>
    <cellStyle name="Input 2 25 4 3 2 2" xfId="38722" xr:uid="{00000000-0005-0000-0000-0000AE2C0000}"/>
    <cellStyle name="Input 2 25 4 3 3" xfId="14425" xr:uid="{00000000-0005-0000-0000-0000AF2C0000}"/>
    <cellStyle name="Input 2 25 4 3 4" xfId="31112" xr:uid="{00000000-0005-0000-0000-0000B02C0000}"/>
    <cellStyle name="Input 2 25 4 4" xfId="25970" xr:uid="{00000000-0005-0000-0000-0000B12C0000}"/>
    <cellStyle name="Input 2 25 4 4 2" xfId="41600" xr:uid="{00000000-0005-0000-0000-0000B22C0000}"/>
    <cellStyle name="Input 2 25 4 5" xfId="17906" xr:uid="{00000000-0005-0000-0000-0000B32C0000}"/>
    <cellStyle name="Input 2 25 4 6" xfId="33749" xr:uid="{00000000-0005-0000-0000-0000B42C0000}"/>
    <cellStyle name="Input 2 25 5" xfId="21594" xr:uid="{00000000-0005-0000-0000-0000B52C0000}"/>
    <cellStyle name="Input 2 25 5 2" xfId="37225" xr:uid="{00000000-0005-0000-0000-0000B62C0000}"/>
    <cellStyle name="Input 2 25 6" xfId="23706" xr:uid="{00000000-0005-0000-0000-0000B72C0000}"/>
    <cellStyle name="Input 2 25 6 2" xfId="39337" xr:uid="{00000000-0005-0000-0000-0000B82C0000}"/>
    <cellStyle name="Input 2 25 7" xfId="12571" xr:uid="{00000000-0005-0000-0000-0000B92C0000}"/>
    <cellStyle name="Input 2 25 8" xfId="29757" xr:uid="{00000000-0005-0000-0000-0000BA2C0000}"/>
    <cellStyle name="Input 2 25 9" xfId="47390" xr:uid="{00000000-0005-0000-0000-0000BB2C0000}"/>
    <cellStyle name="Input 2 26" xfId="3084" xr:uid="{00000000-0005-0000-0000-0000BC2C0000}"/>
    <cellStyle name="Input 2 26 10" xfId="48197" xr:uid="{00000000-0005-0000-0000-0000BD2C0000}"/>
    <cellStyle name="Input 2 26 11" xfId="48813" xr:uid="{00000000-0005-0000-0000-0000BE2C0000}"/>
    <cellStyle name="Input 2 26 12" xfId="50900" xr:uid="{00000000-0005-0000-0000-0000BF2C0000}"/>
    <cellStyle name="Input 2 26 13" xfId="45688" xr:uid="{00000000-0005-0000-0000-0000C02C0000}"/>
    <cellStyle name="Input 2 26 14" xfId="53002" xr:uid="{00000000-0005-0000-0000-0000C12C0000}"/>
    <cellStyle name="Input 2 26 15" xfId="53812" xr:uid="{00000000-0005-0000-0000-0000C22C0000}"/>
    <cellStyle name="Input 2 26 2" xfId="3738" xr:uid="{00000000-0005-0000-0000-0000C32C0000}"/>
    <cellStyle name="Input 2 26 2 10" xfId="47052" xr:uid="{00000000-0005-0000-0000-0000C42C0000}"/>
    <cellStyle name="Input 2 26 2 11" xfId="51261" xr:uid="{00000000-0005-0000-0000-0000C52C0000}"/>
    <cellStyle name="Input 2 26 2 12" xfId="45699" xr:uid="{00000000-0005-0000-0000-0000C62C0000}"/>
    <cellStyle name="Input 2 26 2 13" xfId="48792" xr:uid="{00000000-0005-0000-0000-0000C72C0000}"/>
    <cellStyle name="Input 2 26 2 14" xfId="52744" xr:uid="{00000000-0005-0000-0000-0000C82C0000}"/>
    <cellStyle name="Input 2 26 2 2" xfId="6113" xr:uid="{00000000-0005-0000-0000-0000C92C0000}"/>
    <cellStyle name="Input 2 26 2 2 2" xfId="6561" xr:uid="{00000000-0005-0000-0000-0000CA2C0000}"/>
    <cellStyle name="Input 2 26 2 2 2 2" xfId="7725" xr:uid="{00000000-0005-0000-0000-0000CB2C0000}"/>
    <cellStyle name="Input 2 26 2 2 2 2 2" xfId="7160" xr:uid="{00000000-0005-0000-0000-0000CC2C0000}"/>
    <cellStyle name="Input 2 26 2 2 2 2 2 2" xfId="24727" xr:uid="{00000000-0005-0000-0000-0000CD2C0000}"/>
    <cellStyle name="Input 2 26 2 2 2 2 2 2 2" xfId="40357" xr:uid="{00000000-0005-0000-0000-0000CE2C0000}"/>
    <cellStyle name="Input 2 26 2 2 2 2 2 3" xfId="16663" xr:uid="{00000000-0005-0000-0000-0000CF2C0000}"/>
    <cellStyle name="Input 2 26 2 2 2 2 2 4" xfId="32506" xr:uid="{00000000-0005-0000-0000-0000D02C0000}"/>
    <cellStyle name="Input 2 26 2 2 2 2 3" xfId="25291" xr:uid="{00000000-0005-0000-0000-0000D12C0000}"/>
    <cellStyle name="Input 2 26 2 2 2 2 3 2" xfId="40921" xr:uid="{00000000-0005-0000-0000-0000D22C0000}"/>
    <cellStyle name="Input 2 26 2 2 2 2 4" xfId="17227" xr:uid="{00000000-0005-0000-0000-0000D32C0000}"/>
    <cellStyle name="Input 2 26 2 2 2 2 5" xfId="33070" xr:uid="{00000000-0005-0000-0000-0000D42C0000}"/>
    <cellStyle name="Input 2 26 2 2 2 3" xfId="4619" xr:uid="{00000000-0005-0000-0000-0000D52C0000}"/>
    <cellStyle name="Input 2 26 2 2 2 3 2" xfId="22791" xr:uid="{00000000-0005-0000-0000-0000D62C0000}"/>
    <cellStyle name="Input 2 26 2 2 2 3 2 2" xfId="38422" xr:uid="{00000000-0005-0000-0000-0000D72C0000}"/>
    <cellStyle name="Input 2 26 2 2 2 3 3" xfId="14125" xr:uid="{00000000-0005-0000-0000-0000D82C0000}"/>
    <cellStyle name="Input 2 26 2 2 2 3 4" xfId="30812" xr:uid="{00000000-0005-0000-0000-0000D92C0000}"/>
    <cellStyle name="Input 2 26 2 2 2 4" xfId="24262" xr:uid="{00000000-0005-0000-0000-0000DA2C0000}"/>
    <cellStyle name="Input 2 26 2 2 2 4 2" xfId="39893" xr:uid="{00000000-0005-0000-0000-0000DB2C0000}"/>
    <cellStyle name="Input 2 26 2 2 2 5" xfId="16065" xr:uid="{00000000-0005-0000-0000-0000DC2C0000}"/>
    <cellStyle name="Input 2 26 2 2 2 6" xfId="32101" xr:uid="{00000000-0005-0000-0000-0000DD2C0000}"/>
    <cellStyle name="Input 2 26 2 2 3" xfId="23928" xr:uid="{00000000-0005-0000-0000-0000DE2C0000}"/>
    <cellStyle name="Input 2 26 2 2 3 2" xfId="39559" xr:uid="{00000000-0005-0000-0000-0000DF2C0000}"/>
    <cellStyle name="Input 2 26 2 2 4" xfId="15618" xr:uid="{00000000-0005-0000-0000-0000E02C0000}"/>
    <cellStyle name="Input 2 26 2 2 5" xfId="31807" xr:uid="{00000000-0005-0000-0000-0000E12C0000}"/>
    <cellStyle name="Input 2 26 2 2 6" xfId="50526" xr:uid="{00000000-0005-0000-0000-0000E22C0000}"/>
    <cellStyle name="Input 2 26 2 2 7" xfId="52312" xr:uid="{00000000-0005-0000-0000-0000E32C0000}"/>
    <cellStyle name="Input 2 26 2 2 8" xfId="53407" xr:uid="{00000000-0005-0000-0000-0000E42C0000}"/>
    <cellStyle name="Input 2 26 2 3" xfId="8245" xr:uid="{00000000-0005-0000-0000-0000E52C0000}"/>
    <cellStyle name="Input 2 26 2 3 2" xfId="9634" xr:uid="{00000000-0005-0000-0000-0000E62C0000}"/>
    <cellStyle name="Input 2 26 2 3 2 2" xfId="7161" xr:uid="{00000000-0005-0000-0000-0000E72C0000}"/>
    <cellStyle name="Input 2 26 2 3 2 2 2" xfId="24728" xr:uid="{00000000-0005-0000-0000-0000E82C0000}"/>
    <cellStyle name="Input 2 26 2 3 2 2 2 2" xfId="40358" xr:uid="{00000000-0005-0000-0000-0000E92C0000}"/>
    <cellStyle name="Input 2 26 2 3 2 2 3" xfId="16664" xr:uid="{00000000-0005-0000-0000-0000EA2C0000}"/>
    <cellStyle name="Input 2 26 2 3 2 2 4" xfId="32507" xr:uid="{00000000-0005-0000-0000-0000EB2C0000}"/>
    <cellStyle name="Input 2 26 2 3 2 3" xfId="27200" xr:uid="{00000000-0005-0000-0000-0000EC2C0000}"/>
    <cellStyle name="Input 2 26 2 3 2 3 2" xfId="42830" xr:uid="{00000000-0005-0000-0000-0000ED2C0000}"/>
    <cellStyle name="Input 2 26 2 3 2 4" xfId="19136" xr:uid="{00000000-0005-0000-0000-0000EE2C0000}"/>
    <cellStyle name="Input 2 26 2 3 2 5" xfId="34979" xr:uid="{00000000-0005-0000-0000-0000EF2C0000}"/>
    <cellStyle name="Input 2 26 2 3 3" xfId="4818" xr:uid="{00000000-0005-0000-0000-0000F02C0000}"/>
    <cellStyle name="Input 2 26 2 3 3 2" xfId="22990" xr:uid="{00000000-0005-0000-0000-0000F12C0000}"/>
    <cellStyle name="Input 2 26 2 3 3 2 2" xfId="38621" xr:uid="{00000000-0005-0000-0000-0000F22C0000}"/>
    <cellStyle name="Input 2 26 2 3 3 3" xfId="14324" xr:uid="{00000000-0005-0000-0000-0000F32C0000}"/>
    <cellStyle name="Input 2 26 2 3 3 4" xfId="31011" xr:uid="{00000000-0005-0000-0000-0000F42C0000}"/>
    <cellStyle name="Input 2 26 2 3 4" xfId="25811" xr:uid="{00000000-0005-0000-0000-0000F52C0000}"/>
    <cellStyle name="Input 2 26 2 3 4 2" xfId="41441" xr:uid="{00000000-0005-0000-0000-0000F62C0000}"/>
    <cellStyle name="Input 2 26 2 3 5" xfId="17747" xr:uid="{00000000-0005-0000-0000-0000F72C0000}"/>
    <cellStyle name="Input 2 26 2 3 6" xfId="33590" xr:uid="{00000000-0005-0000-0000-0000F82C0000}"/>
    <cellStyle name="Input 2 26 2 4" xfId="22060" xr:uid="{00000000-0005-0000-0000-0000F92C0000}"/>
    <cellStyle name="Input 2 26 2 4 2" xfId="37691" xr:uid="{00000000-0005-0000-0000-0000FA2C0000}"/>
    <cellStyle name="Input 2 26 2 5" xfId="12151" xr:uid="{00000000-0005-0000-0000-0000FB2C0000}"/>
    <cellStyle name="Input 2 26 2 5 2" xfId="29414" xr:uid="{00000000-0005-0000-0000-0000FC2C0000}"/>
    <cellStyle name="Input 2 26 2 6" xfId="13243" xr:uid="{00000000-0005-0000-0000-0000FD2C0000}"/>
    <cellStyle name="Input 2 26 2 7" xfId="30142" xr:uid="{00000000-0005-0000-0000-0000FE2C0000}"/>
    <cellStyle name="Input 2 26 2 8" xfId="45347" xr:uid="{00000000-0005-0000-0000-0000FF2C0000}"/>
    <cellStyle name="Input 2 26 2 9" xfId="48557" xr:uid="{00000000-0005-0000-0000-0000002D0000}"/>
    <cellStyle name="Input 2 26 3" xfId="5463" xr:uid="{00000000-0005-0000-0000-0000012D0000}"/>
    <cellStyle name="Input 2 26 3 2" xfId="8232" xr:uid="{00000000-0005-0000-0000-0000022D0000}"/>
    <cellStyle name="Input 2 26 3 2 2" xfId="9621" xr:uid="{00000000-0005-0000-0000-0000032D0000}"/>
    <cellStyle name="Input 2 26 3 2 2 2" xfId="4628" xr:uid="{00000000-0005-0000-0000-0000042D0000}"/>
    <cellStyle name="Input 2 26 3 2 2 2 2" xfId="22800" xr:uid="{00000000-0005-0000-0000-0000052D0000}"/>
    <cellStyle name="Input 2 26 3 2 2 2 2 2" xfId="38431" xr:uid="{00000000-0005-0000-0000-0000062D0000}"/>
    <cellStyle name="Input 2 26 3 2 2 2 3" xfId="14134" xr:uid="{00000000-0005-0000-0000-0000072D0000}"/>
    <cellStyle name="Input 2 26 3 2 2 2 4" xfId="30821" xr:uid="{00000000-0005-0000-0000-0000082D0000}"/>
    <cellStyle name="Input 2 26 3 2 2 3" xfId="27187" xr:uid="{00000000-0005-0000-0000-0000092D0000}"/>
    <cellStyle name="Input 2 26 3 2 2 3 2" xfId="42817" xr:uid="{00000000-0005-0000-0000-00000A2D0000}"/>
    <cellStyle name="Input 2 26 3 2 2 4" xfId="19123" xr:uid="{00000000-0005-0000-0000-00000B2D0000}"/>
    <cellStyle name="Input 2 26 3 2 2 5" xfId="34966" xr:uid="{00000000-0005-0000-0000-00000C2D0000}"/>
    <cellStyle name="Input 2 26 3 2 3" xfId="7209" xr:uid="{00000000-0005-0000-0000-00000D2D0000}"/>
    <cellStyle name="Input 2 26 3 2 3 2" xfId="24776" xr:uid="{00000000-0005-0000-0000-00000E2D0000}"/>
    <cellStyle name="Input 2 26 3 2 3 2 2" xfId="40406" xr:uid="{00000000-0005-0000-0000-00000F2D0000}"/>
    <cellStyle name="Input 2 26 3 2 3 3" xfId="16712" xr:uid="{00000000-0005-0000-0000-0000102D0000}"/>
    <cellStyle name="Input 2 26 3 2 3 4" xfId="32555" xr:uid="{00000000-0005-0000-0000-0000112D0000}"/>
    <cellStyle name="Input 2 26 3 2 4" xfId="25798" xr:uid="{00000000-0005-0000-0000-0000122D0000}"/>
    <cellStyle name="Input 2 26 3 2 4 2" xfId="41428" xr:uid="{00000000-0005-0000-0000-0000132D0000}"/>
    <cellStyle name="Input 2 26 3 2 5" xfId="17734" xr:uid="{00000000-0005-0000-0000-0000142D0000}"/>
    <cellStyle name="Input 2 26 3 2 6" xfId="33577" xr:uid="{00000000-0005-0000-0000-0000152D0000}"/>
    <cellStyle name="Input 2 26 3 3" xfId="23485" xr:uid="{00000000-0005-0000-0000-0000162D0000}"/>
    <cellStyle name="Input 2 26 3 3 2" xfId="39116" xr:uid="{00000000-0005-0000-0000-0000172D0000}"/>
    <cellStyle name="Input 2 26 3 4" xfId="14968" xr:uid="{00000000-0005-0000-0000-0000182D0000}"/>
    <cellStyle name="Input 2 26 3 5" xfId="31444" xr:uid="{00000000-0005-0000-0000-0000192D0000}"/>
    <cellStyle name="Input 2 26 3 6" xfId="50166" xr:uid="{00000000-0005-0000-0000-00001A2D0000}"/>
    <cellStyle name="Input 2 26 3 7" xfId="51952" xr:uid="{00000000-0005-0000-0000-00001B2D0000}"/>
    <cellStyle name="Input 2 26 3 8" xfId="53047" xr:uid="{00000000-0005-0000-0000-00001C2D0000}"/>
    <cellStyle name="Input 2 26 4" xfId="8658" xr:uid="{00000000-0005-0000-0000-00001D2D0000}"/>
    <cellStyle name="Input 2 26 4 2" xfId="10047" xr:uid="{00000000-0005-0000-0000-00001E2D0000}"/>
    <cellStyle name="Input 2 26 4 2 2" xfId="6905" xr:uid="{00000000-0005-0000-0000-00001F2D0000}"/>
    <cellStyle name="Input 2 26 4 2 2 2" xfId="24568" xr:uid="{00000000-0005-0000-0000-0000202D0000}"/>
    <cellStyle name="Input 2 26 4 2 2 2 2" xfId="40199" xr:uid="{00000000-0005-0000-0000-0000212D0000}"/>
    <cellStyle name="Input 2 26 4 2 2 3" xfId="16409" xr:uid="{00000000-0005-0000-0000-0000222D0000}"/>
    <cellStyle name="Input 2 26 4 2 2 4" xfId="32387" xr:uid="{00000000-0005-0000-0000-0000232D0000}"/>
    <cellStyle name="Input 2 26 4 2 3" xfId="27613" xr:uid="{00000000-0005-0000-0000-0000242D0000}"/>
    <cellStyle name="Input 2 26 4 2 3 2" xfId="43243" xr:uid="{00000000-0005-0000-0000-0000252D0000}"/>
    <cellStyle name="Input 2 26 4 2 4" xfId="19549" xr:uid="{00000000-0005-0000-0000-0000262D0000}"/>
    <cellStyle name="Input 2 26 4 2 5" xfId="35392" xr:uid="{00000000-0005-0000-0000-0000272D0000}"/>
    <cellStyle name="Input 2 26 4 3" xfId="4717" xr:uid="{00000000-0005-0000-0000-0000282D0000}"/>
    <cellStyle name="Input 2 26 4 3 2" xfId="22889" xr:uid="{00000000-0005-0000-0000-0000292D0000}"/>
    <cellStyle name="Input 2 26 4 3 2 2" xfId="38520" xr:uid="{00000000-0005-0000-0000-00002A2D0000}"/>
    <cellStyle name="Input 2 26 4 3 3" xfId="14223" xr:uid="{00000000-0005-0000-0000-00002B2D0000}"/>
    <cellStyle name="Input 2 26 4 3 4" xfId="30910" xr:uid="{00000000-0005-0000-0000-00002C2D0000}"/>
    <cellStyle name="Input 2 26 4 4" xfId="26224" xr:uid="{00000000-0005-0000-0000-00002D2D0000}"/>
    <cellStyle name="Input 2 26 4 4 2" xfId="41854" xr:uid="{00000000-0005-0000-0000-00002E2D0000}"/>
    <cellStyle name="Input 2 26 4 5" xfId="18160" xr:uid="{00000000-0005-0000-0000-00002F2D0000}"/>
    <cellStyle name="Input 2 26 4 6" xfId="34003" xr:uid="{00000000-0005-0000-0000-0000302D0000}"/>
    <cellStyle name="Input 2 26 5" xfId="21613" xr:uid="{00000000-0005-0000-0000-0000312D0000}"/>
    <cellStyle name="Input 2 26 5 2" xfId="37244" xr:uid="{00000000-0005-0000-0000-0000322D0000}"/>
    <cellStyle name="Input 2 26 6" xfId="12067" xr:uid="{00000000-0005-0000-0000-0000332D0000}"/>
    <cellStyle name="Input 2 26 6 2" xfId="29330" xr:uid="{00000000-0005-0000-0000-0000342D0000}"/>
    <cellStyle name="Input 2 26 7" xfId="12590" xr:uid="{00000000-0005-0000-0000-0000352D0000}"/>
    <cellStyle name="Input 2 26 8" xfId="29776" xr:uid="{00000000-0005-0000-0000-0000362D0000}"/>
    <cellStyle name="Input 2 26 9" xfId="46462" xr:uid="{00000000-0005-0000-0000-0000372D0000}"/>
    <cellStyle name="Input 2 27" xfId="3142" xr:uid="{00000000-0005-0000-0000-0000382D0000}"/>
    <cellStyle name="Input 2 27 10" xfId="48255" xr:uid="{00000000-0005-0000-0000-0000392D0000}"/>
    <cellStyle name="Input 2 27 11" xfId="48819" xr:uid="{00000000-0005-0000-0000-00003A2D0000}"/>
    <cellStyle name="Input 2 27 12" xfId="50958" xr:uid="{00000000-0005-0000-0000-00003B2D0000}"/>
    <cellStyle name="Input 2 27 13" xfId="49487" xr:uid="{00000000-0005-0000-0000-00003C2D0000}"/>
    <cellStyle name="Input 2 27 14" xfId="51499" xr:uid="{00000000-0005-0000-0000-00003D2D0000}"/>
    <cellStyle name="Input 2 27 15" xfId="49123" xr:uid="{00000000-0005-0000-0000-00003E2D0000}"/>
    <cellStyle name="Input 2 27 2" xfId="3796" xr:uid="{00000000-0005-0000-0000-00003F2D0000}"/>
    <cellStyle name="Input 2 27 2 10" xfId="47828" xr:uid="{00000000-0005-0000-0000-0000402D0000}"/>
    <cellStyle name="Input 2 27 2 11" xfId="51319" xr:uid="{00000000-0005-0000-0000-0000412D0000}"/>
    <cellStyle name="Input 2 27 2 12" xfId="45490" xr:uid="{00000000-0005-0000-0000-0000422D0000}"/>
    <cellStyle name="Input 2 27 2 13" xfId="45784" xr:uid="{00000000-0005-0000-0000-0000432D0000}"/>
    <cellStyle name="Input 2 27 2 14" xfId="45901" xr:uid="{00000000-0005-0000-0000-0000442D0000}"/>
    <cellStyle name="Input 2 27 2 2" xfId="6171" xr:uid="{00000000-0005-0000-0000-0000452D0000}"/>
    <cellStyle name="Input 2 27 2 2 2" xfId="8742" xr:uid="{00000000-0005-0000-0000-0000462D0000}"/>
    <cellStyle name="Input 2 27 2 2 2 2" xfId="10131" xr:uid="{00000000-0005-0000-0000-0000472D0000}"/>
    <cellStyle name="Input 2 27 2 2 2 2 2" xfId="7674" xr:uid="{00000000-0005-0000-0000-0000482D0000}"/>
    <cellStyle name="Input 2 27 2 2 2 2 2 2" xfId="25240" xr:uid="{00000000-0005-0000-0000-0000492D0000}"/>
    <cellStyle name="Input 2 27 2 2 2 2 2 2 2" xfId="40870" xr:uid="{00000000-0005-0000-0000-00004A2D0000}"/>
    <cellStyle name="Input 2 27 2 2 2 2 2 3" xfId="17176" xr:uid="{00000000-0005-0000-0000-00004B2D0000}"/>
    <cellStyle name="Input 2 27 2 2 2 2 2 4" xfId="33019" xr:uid="{00000000-0005-0000-0000-00004C2D0000}"/>
    <cellStyle name="Input 2 27 2 2 2 2 3" xfId="27697" xr:uid="{00000000-0005-0000-0000-00004D2D0000}"/>
    <cellStyle name="Input 2 27 2 2 2 2 3 2" xfId="43327" xr:uid="{00000000-0005-0000-0000-00004E2D0000}"/>
    <cellStyle name="Input 2 27 2 2 2 2 4" xfId="19633" xr:uid="{00000000-0005-0000-0000-00004F2D0000}"/>
    <cellStyle name="Input 2 27 2 2 2 2 5" xfId="35476" xr:uid="{00000000-0005-0000-0000-0000502D0000}"/>
    <cellStyle name="Input 2 27 2 2 2 3" xfId="6930" xr:uid="{00000000-0005-0000-0000-0000512D0000}"/>
    <cellStyle name="Input 2 27 2 2 2 3 2" xfId="24593" xr:uid="{00000000-0005-0000-0000-0000522D0000}"/>
    <cellStyle name="Input 2 27 2 2 2 3 2 2" xfId="40224" xr:uid="{00000000-0005-0000-0000-0000532D0000}"/>
    <cellStyle name="Input 2 27 2 2 2 3 3" xfId="16434" xr:uid="{00000000-0005-0000-0000-0000542D0000}"/>
    <cellStyle name="Input 2 27 2 2 2 3 4" xfId="32412" xr:uid="{00000000-0005-0000-0000-0000552D0000}"/>
    <cellStyle name="Input 2 27 2 2 2 4" xfId="26308" xr:uid="{00000000-0005-0000-0000-0000562D0000}"/>
    <cellStyle name="Input 2 27 2 2 2 4 2" xfId="41938" xr:uid="{00000000-0005-0000-0000-0000572D0000}"/>
    <cellStyle name="Input 2 27 2 2 2 5" xfId="18244" xr:uid="{00000000-0005-0000-0000-0000582D0000}"/>
    <cellStyle name="Input 2 27 2 2 2 6" xfId="34087" xr:uid="{00000000-0005-0000-0000-0000592D0000}"/>
    <cellStyle name="Input 2 27 2 2 3" xfId="23986" xr:uid="{00000000-0005-0000-0000-00005A2D0000}"/>
    <cellStyle name="Input 2 27 2 2 3 2" xfId="39617" xr:uid="{00000000-0005-0000-0000-00005B2D0000}"/>
    <cellStyle name="Input 2 27 2 2 4" xfId="15676" xr:uid="{00000000-0005-0000-0000-00005C2D0000}"/>
    <cellStyle name="Input 2 27 2 2 5" xfId="31865" xr:uid="{00000000-0005-0000-0000-00005D2D0000}"/>
    <cellStyle name="Input 2 27 2 2 6" xfId="50584" xr:uid="{00000000-0005-0000-0000-00005E2D0000}"/>
    <cellStyle name="Input 2 27 2 2 7" xfId="52370" xr:uid="{00000000-0005-0000-0000-00005F2D0000}"/>
    <cellStyle name="Input 2 27 2 2 8" xfId="53465" xr:uid="{00000000-0005-0000-0000-0000602D0000}"/>
    <cellStyle name="Input 2 27 2 3" xfId="8442" xr:uid="{00000000-0005-0000-0000-0000612D0000}"/>
    <cellStyle name="Input 2 27 2 3 2" xfId="9831" xr:uid="{00000000-0005-0000-0000-0000622D0000}"/>
    <cellStyle name="Input 2 27 2 3 2 2" xfId="10759" xr:uid="{00000000-0005-0000-0000-0000632D0000}"/>
    <cellStyle name="Input 2 27 2 3 2 2 2" xfId="28325" xr:uid="{00000000-0005-0000-0000-0000642D0000}"/>
    <cellStyle name="Input 2 27 2 3 2 2 2 2" xfId="43955" xr:uid="{00000000-0005-0000-0000-0000652D0000}"/>
    <cellStyle name="Input 2 27 2 3 2 2 3" xfId="20261" xr:uid="{00000000-0005-0000-0000-0000662D0000}"/>
    <cellStyle name="Input 2 27 2 3 2 2 4" xfId="36104" xr:uid="{00000000-0005-0000-0000-0000672D0000}"/>
    <cellStyle name="Input 2 27 2 3 2 3" xfId="27397" xr:uid="{00000000-0005-0000-0000-0000682D0000}"/>
    <cellStyle name="Input 2 27 2 3 2 3 2" xfId="43027" xr:uid="{00000000-0005-0000-0000-0000692D0000}"/>
    <cellStyle name="Input 2 27 2 3 2 4" xfId="19333" xr:uid="{00000000-0005-0000-0000-00006A2D0000}"/>
    <cellStyle name="Input 2 27 2 3 2 5" xfId="35176" xr:uid="{00000000-0005-0000-0000-00006B2D0000}"/>
    <cellStyle name="Input 2 27 2 3 3" xfId="7367" xr:uid="{00000000-0005-0000-0000-00006C2D0000}"/>
    <cellStyle name="Input 2 27 2 3 3 2" xfId="24934" xr:uid="{00000000-0005-0000-0000-00006D2D0000}"/>
    <cellStyle name="Input 2 27 2 3 3 2 2" xfId="40564" xr:uid="{00000000-0005-0000-0000-00006E2D0000}"/>
    <cellStyle name="Input 2 27 2 3 3 3" xfId="16870" xr:uid="{00000000-0005-0000-0000-00006F2D0000}"/>
    <cellStyle name="Input 2 27 2 3 3 4" xfId="32713" xr:uid="{00000000-0005-0000-0000-0000702D0000}"/>
    <cellStyle name="Input 2 27 2 3 4" xfId="26008" xr:uid="{00000000-0005-0000-0000-0000712D0000}"/>
    <cellStyle name="Input 2 27 2 3 4 2" xfId="41638" xr:uid="{00000000-0005-0000-0000-0000722D0000}"/>
    <cellStyle name="Input 2 27 2 3 5" xfId="17944" xr:uid="{00000000-0005-0000-0000-0000732D0000}"/>
    <cellStyle name="Input 2 27 2 3 6" xfId="33787" xr:uid="{00000000-0005-0000-0000-0000742D0000}"/>
    <cellStyle name="Input 2 27 2 4" xfId="22118" xr:uid="{00000000-0005-0000-0000-0000752D0000}"/>
    <cellStyle name="Input 2 27 2 4 2" xfId="37749" xr:uid="{00000000-0005-0000-0000-0000762D0000}"/>
    <cellStyle name="Input 2 27 2 5" xfId="12205" xr:uid="{00000000-0005-0000-0000-0000772D0000}"/>
    <cellStyle name="Input 2 27 2 5 2" xfId="29468" xr:uid="{00000000-0005-0000-0000-0000782D0000}"/>
    <cellStyle name="Input 2 27 2 6" xfId="13301" xr:uid="{00000000-0005-0000-0000-0000792D0000}"/>
    <cellStyle name="Input 2 27 2 7" xfId="30200" xr:uid="{00000000-0005-0000-0000-00007A2D0000}"/>
    <cellStyle name="Input 2 27 2 8" xfId="47010" xr:uid="{00000000-0005-0000-0000-00007B2D0000}"/>
    <cellStyle name="Input 2 27 2 9" xfId="48615" xr:uid="{00000000-0005-0000-0000-00007C2D0000}"/>
    <cellStyle name="Input 2 27 3" xfId="5517" xr:uid="{00000000-0005-0000-0000-00007D2D0000}"/>
    <cellStyle name="Input 2 27 3 2" xfId="8979" xr:uid="{00000000-0005-0000-0000-00007E2D0000}"/>
    <cellStyle name="Input 2 27 3 2 2" xfId="10368" xr:uid="{00000000-0005-0000-0000-00007F2D0000}"/>
    <cellStyle name="Input 2 27 3 2 2 2" xfId="10976" xr:uid="{00000000-0005-0000-0000-0000802D0000}"/>
    <cellStyle name="Input 2 27 3 2 2 2 2" xfId="28542" xr:uid="{00000000-0005-0000-0000-0000812D0000}"/>
    <cellStyle name="Input 2 27 3 2 2 2 2 2" xfId="44172" xr:uid="{00000000-0005-0000-0000-0000822D0000}"/>
    <cellStyle name="Input 2 27 3 2 2 2 3" xfId="20478" xr:uid="{00000000-0005-0000-0000-0000832D0000}"/>
    <cellStyle name="Input 2 27 3 2 2 2 4" xfId="36321" xr:uid="{00000000-0005-0000-0000-0000842D0000}"/>
    <cellStyle name="Input 2 27 3 2 2 3" xfId="27934" xr:uid="{00000000-0005-0000-0000-0000852D0000}"/>
    <cellStyle name="Input 2 27 3 2 2 3 2" xfId="43564" xr:uid="{00000000-0005-0000-0000-0000862D0000}"/>
    <cellStyle name="Input 2 27 3 2 2 4" xfId="19870" xr:uid="{00000000-0005-0000-0000-0000872D0000}"/>
    <cellStyle name="Input 2 27 3 2 2 5" xfId="35713" xr:uid="{00000000-0005-0000-0000-0000882D0000}"/>
    <cellStyle name="Input 2 27 3 2 3" xfId="4790" xr:uid="{00000000-0005-0000-0000-0000892D0000}"/>
    <cellStyle name="Input 2 27 3 2 3 2" xfId="22962" xr:uid="{00000000-0005-0000-0000-00008A2D0000}"/>
    <cellStyle name="Input 2 27 3 2 3 2 2" xfId="38593" xr:uid="{00000000-0005-0000-0000-00008B2D0000}"/>
    <cellStyle name="Input 2 27 3 2 3 3" xfId="14296" xr:uid="{00000000-0005-0000-0000-00008C2D0000}"/>
    <cellStyle name="Input 2 27 3 2 3 4" xfId="30983" xr:uid="{00000000-0005-0000-0000-00008D2D0000}"/>
    <cellStyle name="Input 2 27 3 2 4" xfId="26545" xr:uid="{00000000-0005-0000-0000-00008E2D0000}"/>
    <cellStyle name="Input 2 27 3 2 4 2" xfId="42175" xr:uid="{00000000-0005-0000-0000-00008F2D0000}"/>
    <cellStyle name="Input 2 27 3 2 5" xfId="18481" xr:uid="{00000000-0005-0000-0000-0000902D0000}"/>
    <cellStyle name="Input 2 27 3 2 6" xfId="34324" xr:uid="{00000000-0005-0000-0000-0000912D0000}"/>
    <cellStyle name="Input 2 27 3 3" xfId="23539" xr:uid="{00000000-0005-0000-0000-0000922D0000}"/>
    <cellStyle name="Input 2 27 3 3 2" xfId="39170" xr:uid="{00000000-0005-0000-0000-0000932D0000}"/>
    <cellStyle name="Input 2 27 3 4" xfId="15022" xr:uid="{00000000-0005-0000-0000-0000942D0000}"/>
    <cellStyle name="Input 2 27 3 5" xfId="31498" xr:uid="{00000000-0005-0000-0000-0000952D0000}"/>
    <cellStyle name="Input 2 27 3 6" xfId="50224" xr:uid="{00000000-0005-0000-0000-0000962D0000}"/>
    <cellStyle name="Input 2 27 3 7" xfId="52010" xr:uid="{00000000-0005-0000-0000-0000972D0000}"/>
    <cellStyle name="Input 2 27 3 8" xfId="53105" xr:uid="{00000000-0005-0000-0000-0000982D0000}"/>
    <cellStyle name="Input 2 27 4" xfId="8255" xr:uid="{00000000-0005-0000-0000-0000992D0000}"/>
    <cellStyle name="Input 2 27 4 2" xfId="9644" xr:uid="{00000000-0005-0000-0000-00009A2D0000}"/>
    <cellStyle name="Input 2 27 4 2 2" xfId="4833" xr:uid="{00000000-0005-0000-0000-00009B2D0000}"/>
    <cellStyle name="Input 2 27 4 2 2 2" xfId="23005" xr:uid="{00000000-0005-0000-0000-00009C2D0000}"/>
    <cellStyle name="Input 2 27 4 2 2 2 2" xfId="38636" xr:uid="{00000000-0005-0000-0000-00009D2D0000}"/>
    <cellStyle name="Input 2 27 4 2 2 3" xfId="14339" xr:uid="{00000000-0005-0000-0000-00009E2D0000}"/>
    <cellStyle name="Input 2 27 4 2 2 4" xfId="31026" xr:uid="{00000000-0005-0000-0000-00009F2D0000}"/>
    <cellStyle name="Input 2 27 4 2 3" xfId="27210" xr:uid="{00000000-0005-0000-0000-0000A02D0000}"/>
    <cellStyle name="Input 2 27 4 2 3 2" xfId="42840" xr:uid="{00000000-0005-0000-0000-0000A12D0000}"/>
    <cellStyle name="Input 2 27 4 2 4" xfId="19146" xr:uid="{00000000-0005-0000-0000-0000A22D0000}"/>
    <cellStyle name="Input 2 27 4 2 5" xfId="34989" xr:uid="{00000000-0005-0000-0000-0000A32D0000}"/>
    <cellStyle name="Input 2 27 4 3" xfId="10652" xr:uid="{00000000-0005-0000-0000-0000A42D0000}"/>
    <cellStyle name="Input 2 27 4 3 2" xfId="28218" xr:uid="{00000000-0005-0000-0000-0000A52D0000}"/>
    <cellStyle name="Input 2 27 4 3 2 2" xfId="43848" xr:uid="{00000000-0005-0000-0000-0000A62D0000}"/>
    <cellStyle name="Input 2 27 4 3 3" xfId="20154" xr:uid="{00000000-0005-0000-0000-0000A72D0000}"/>
    <cellStyle name="Input 2 27 4 3 4" xfId="35997" xr:uid="{00000000-0005-0000-0000-0000A82D0000}"/>
    <cellStyle name="Input 2 27 4 4" xfId="25821" xr:uid="{00000000-0005-0000-0000-0000A92D0000}"/>
    <cellStyle name="Input 2 27 4 4 2" xfId="41451" xr:uid="{00000000-0005-0000-0000-0000AA2D0000}"/>
    <cellStyle name="Input 2 27 4 5" xfId="17757" xr:uid="{00000000-0005-0000-0000-0000AB2D0000}"/>
    <cellStyle name="Input 2 27 4 6" xfId="33600" xr:uid="{00000000-0005-0000-0000-0000AC2D0000}"/>
    <cellStyle name="Input 2 27 5" xfId="21671" xr:uid="{00000000-0005-0000-0000-0000AD2D0000}"/>
    <cellStyle name="Input 2 27 5 2" xfId="37302" xr:uid="{00000000-0005-0000-0000-0000AE2D0000}"/>
    <cellStyle name="Input 2 27 6" xfId="21540" xr:uid="{00000000-0005-0000-0000-0000AF2D0000}"/>
    <cellStyle name="Input 2 27 6 2" xfId="37171" xr:uid="{00000000-0005-0000-0000-0000B02D0000}"/>
    <cellStyle name="Input 2 27 7" xfId="12648" xr:uid="{00000000-0005-0000-0000-0000B12D0000}"/>
    <cellStyle name="Input 2 27 8" xfId="29834" xr:uid="{00000000-0005-0000-0000-0000B22D0000}"/>
    <cellStyle name="Input 2 27 9" xfId="47631" xr:uid="{00000000-0005-0000-0000-0000B32D0000}"/>
    <cellStyle name="Input 2 28" xfId="2938" xr:uid="{00000000-0005-0000-0000-0000B42D0000}"/>
    <cellStyle name="Input 2 28 10" xfId="48124" xr:uid="{00000000-0005-0000-0000-0000B52D0000}"/>
    <cellStyle name="Input 2 28 11" xfId="45517" xr:uid="{00000000-0005-0000-0000-0000B62D0000}"/>
    <cellStyle name="Input 2 28 12" xfId="50827" xr:uid="{00000000-0005-0000-0000-0000B72D0000}"/>
    <cellStyle name="Input 2 28 13" xfId="46106" xr:uid="{00000000-0005-0000-0000-0000B82D0000}"/>
    <cellStyle name="Input 2 28 14" xfId="52558" xr:uid="{00000000-0005-0000-0000-0000B92D0000}"/>
    <cellStyle name="Input 2 28 15" xfId="51516" xr:uid="{00000000-0005-0000-0000-0000BA2D0000}"/>
    <cellStyle name="Input 2 28 2" xfId="3592" xr:uid="{00000000-0005-0000-0000-0000BB2D0000}"/>
    <cellStyle name="Input 2 28 2 10" xfId="47261" xr:uid="{00000000-0005-0000-0000-0000BC2D0000}"/>
    <cellStyle name="Input 2 28 2 11" xfId="51190" xr:uid="{00000000-0005-0000-0000-0000BD2D0000}"/>
    <cellStyle name="Input 2 28 2 12" xfId="48847" xr:uid="{00000000-0005-0000-0000-0000BE2D0000}"/>
    <cellStyle name="Input 2 28 2 13" xfId="47625" xr:uid="{00000000-0005-0000-0000-0000BF2D0000}"/>
    <cellStyle name="Input 2 28 2 14" xfId="45969" xr:uid="{00000000-0005-0000-0000-0000C02D0000}"/>
    <cellStyle name="Input 2 28 2 2" xfId="5967" xr:uid="{00000000-0005-0000-0000-0000C12D0000}"/>
    <cellStyle name="Input 2 28 2 2 2" xfId="8520" xr:uid="{00000000-0005-0000-0000-0000C22D0000}"/>
    <cellStyle name="Input 2 28 2 2 2 2" xfId="9909" xr:uid="{00000000-0005-0000-0000-0000C32D0000}"/>
    <cellStyle name="Input 2 28 2 2 2 2 2" xfId="11400" xr:uid="{00000000-0005-0000-0000-0000C42D0000}"/>
    <cellStyle name="Input 2 28 2 2 2 2 2 2" xfId="28966" xr:uid="{00000000-0005-0000-0000-0000C52D0000}"/>
    <cellStyle name="Input 2 28 2 2 2 2 2 2 2" xfId="44596" xr:uid="{00000000-0005-0000-0000-0000C62D0000}"/>
    <cellStyle name="Input 2 28 2 2 2 2 2 3" xfId="20902" xr:uid="{00000000-0005-0000-0000-0000C72D0000}"/>
    <cellStyle name="Input 2 28 2 2 2 2 2 4" xfId="36745" xr:uid="{00000000-0005-0000-0000-0000C82D0000}"/>
    <cellStyle name="Input 2 28 2 2 2 2 3" xfId="27475" xr:uid="{00000000-0005-0000-0000-0000C92D0000}"/>
    <cellStyle name="Input 2 28 2 2 2 2 3 2" xfId="43105" xr:uid="{00000000-0005-0000-0000-0000CA2D0000}"/>
    <cellStyle name="Input 2 28 2 2 2 2 4" xfId="19411" xr:uid="{00000000-0005-0000-0000-0000CB2D0000}"/>
    <cellStyle name="Input 2 28 2 2 2 2 5" xfId="35254" xr:uid="{00000000-0005-0000-0000-0000CC2D0000}"/>
    <cellStyle name="Input 2 28 2 2 2 3" xfId="9310" xr:uid="{00000000-0005-0000-0000-0000CD2D0000}"/>
    <cellStyle name="Input 2 28 2 2 2 3 2" xfId="26876" xr:uid="{00000000-0005-0000-0000-0000CE2D0000}"/>
    <cellStyle name="Input 2 28 2 2 2 3 2 2" xfId="42506" xr:uid="{00000000-0005-0000-0000-0000CF2D0000}"/>
    <cellStyle name="Input 2 28 2 2 2 3 3" xfId="18812" xr:uid="{00000000-0005-0000-0000-0000D02D0000}"/>
    <cellStyle name="Input 2 28 2 2 2 3 4" xfId="34655" xr:uid="{00000000-0005-0000-0000-0000D12D0000}"/>
    <cellStyle name="Input 2 28 2 2 2 4" xfId="26086" xr:uid="{00000000-0005-0000-0000-0000D22D0000}"/>
    <cellStyle name="Input 2 28 2 2 2 4 2" xfId="41716" xr:uid="{00000000-0005-0000-0000-0000D32D0000}"/>
    <cellStyle name="Input 2 28 2 2 2 5" xfId="18022" xr:uid="{00000000-0005-0000-0000-0000D42D0000}"/>
    <cellStyle name="Input 2 28 2 2 2 6" xfId="33865" xr:uid="{00000000-0005-0000-0000-0000D52D0000}"/>
    <cellStyle name="Input 2 28 2 2 3" xfId="23838" xr:uid="{00000000-0005-0000-0000-0000D62D0000}"/>
    <cellStyle name="Input 2 28 2 2 3 2" xfId="39469" xr:uid="{00000000-0005-0000-0000-0000D72D0000}"/>
    <cellStyle name="Input 2 28 2 2 4" xfId="15472" xr:uid="{00000000-0005-0000-0000-0000D82D0000}"/>
    <cellStyle name="Input 2 28 2 2 5" xfId="31736" xr:uid="{00000000-0005-0000-0000-0000D92D0000}"/>
    <cellStyle name="Input 2 28 2 2 6" xfId="50455" xr:uid="{00000000-0005-0000-0000-0000DA2D0000}"/>
    <cellStyle name="Input 2 28 2 2 7" xfId="52241" xr:uid="{00000000-0005-0000-0000-0000DB2D0000}"/>
    <cellStyle name="Input 2 28 2 2 8" xfId="53336" xr:uid="{00000000-0005-0000-0000-0000DC2D0000}"/>
    <cellStyle name="Input 2 28 2 3" xfId="9159" xr:uid="{00000000-0005-0000-0000-0000DD2D0000}"/>
    <cellStyle name="Input 2 28 2 3 2" xfId="10548" xr:uid="{00000000-0005-0000-0000-0000DE2D0000}"/>
    <cellStyle name="Input 2 28 2 3 2 2" xfId="11653" xr:uid="{00000000-0005-0000-0000-0000DF2D0000}"/>
    <cellStyle name="Input 2 28 2 3 2 2 2" xfId="29219" xr:uid="{00000000-0005-0000-0000-0000E02D0000}"/>
    <cellStyle name="Input 2 28 2 3 2 2 2 2" xfId="44849" xr:uid="{00000000-0005-0000-0000-0000E12D0000}"/>
    <cellStyle name="Input 2 28 2 3 2 2 3" xfId="21155" xr:uid="{00000000-0005-0000-0000-0000E22D0000}"/>
    <cellStyle name="Input 2 28 2 3 2 2 4" xfId="36998" xr:uid="{00000000-0005-0000-0000-0000E32D0000}"/>
    <cellStyle name="Input 2 28 2 3 2 3" xfId="28114" xr:uid="{00000000-0005-0000-0000-0000E42D0000}"/>
    <cellStyle name="Input 2 28 2 3 2 3 2" xfId="43744" xr:uid="{00000000-0005-0000-0000-0000E52D0000}"/>
    <cellStyle name="Input 2 28 2 3 2 4" xfId="20050" xr:uid="{00000000-0005-0000-0000-0000E62D0000}"/>
    <cellStyle name="Input 2 28 2 3 2 5" xfId="35893" xr:uid="{00000000-0005-0000-0000-0000E72D0000}"/>
    <cellStyle name="Input 2 28 2 3 3" xfId="7245" xr:uid="{00000000-0005-0000-0000-0000E82D0000}"/>
    <cellStyle name="Input 2 28 2 3 3 2" xfId="24812" xr:uid="{00000000-0005-0000-0000-0000E92D0000}"/>
    <cellStyle name="Input 2 28 2 3 3 2 2" xfId="40442" xr:uid="{00000000-0005-0000-0000-0000EA2D0000}"/>
    <cellStyle name="Input 2 28 2 3 3 3" xfId="16748" xr:uid="{00000000-0005-0000-0000-0000EB2D0000}"/>
    <cellStyle name="Input 2 28 2 3 3 4" xfId="32591" xr:uid="{00000000-0005-0000-0000-0000EC2D0000}"/>
    <cellStyle name="Input 2 28 2 3 4" xfId="26725" xr:uid="{00000000-0005-0000-0000-0000ED2D0000}"/>
    <cellStyle name="Input 2 28 2 3 4 2" xfId="42355" xr:uid="{00000000-0005-0000-0000-0000EE2D0000}"/>
    <cellStyle name="Input 2 28 2 3 5" xfId="18661" xr:uid="{00000000-0005-0000-0000-0000EF2D0000}"/>
    <cellStyle name="Input 2 28 2 3 6" xfId="34504" xr:uid="{00000000-0005-0000-0000-0000F02D0000}"/>
    <cellStyle name="Input 2 28 2 4" xfId="21970" xr:uid="{00000000-0005-0000-0000-0000F12D0000}"/>
    <cellStyle name="Input 2 28 2 4 2" xfId="37601" xr:uid="{00000000-0005-0000-0000-0000F22D0000}"/>
    <cellStyle name="Input 2 28 2 5" xfId="24704" xr:uid="{00000000-0005-0000-0000-0000F32D0000}"/>
    <cellStyle name="Input 2 28 2 5 2" xfId="40335" xr:uid="{00000000-0005-0000-0000-0000F42D0000}"/>
    <cellStyle name="Input 2 28 2 6" xfId="13097" xr:uid="{00000000-0005-0000-0000-0000F52D0000}"/>
    <cellStyle name="Input 2 28 2 7" xfId="30071" xr:uid="{00000000-0005-0000-0000-0000F62D0000}"/>
    <cellStyle name="Input 2 28 2 8" xfId="45415" xr:uid="{00000000-0005-0000-0000-0000F72D0000}"/>
    <cellStyle name="Input 2 28 2 9" xfId="48486" xr:uid="{00000000-0005-0000-0000-0000F82D0000}"/>
    <cellStyle name="Input 2 28 3" xfId="5317" xr:uid="{00000000-0005-0000-0000-0000F92D0000}"/>
    <cellStyle name="Input 2 28 3 2" xfId="8723" xr:uid="{00000000-0005-0000-0000-0000FA2D0000}"/>
    <cellStyle name="Input 2 28 3 2 2" xfId="10112" xr:uid="{00000000-0005-0000-0000-0000FB2D0000}"/>
    <cellStyle name="Input 2 28 3 2 2 2" xfId="4674" xr:uid="{00000000-0005-0000-0000-0000FC2D0000}"/>
    <cellStyle name="Input 2 28 3 2 2 2 2" xfId="22846" xr:uid="{00000000-0005-0000-0000-0000FD2D0000}"/>
    <cellStyle name="Input 2 28 3 2 2 2 2 2" xfId="38477" xr:uid="{00000000-0005-0000-0000-0000FE2D0000}"/>
    <cellStyle name="Input 2 28 3 2 2 2 3" xfId="14180" xr:uid="{00000000-0005-0000-0000-0000FF2D0000}"/>
    <cellStyle name="Input 2 28 3 2 2 2 4" xfId="30867" xr:uid="{00000000-0005-0000-0000-0000002E0000}"/>
    <cellStyle name="Input 2 28 3 2 2 3" xfId="27678" xr:uid="{00000000-0005-0000-0000-0000012E0000}"/>
    <cellStyle name="Input 2 28 3 2 2 3 2" xfId="43308" xr:uid="{00000000-0005-0000-0000-0000022E0000}"/>
    <cellStyle name="Input 2 28 3 2 2 4" xfId="19614" xr:uid="{00000000-0005-0000-0000-0000032E0000}"/>
    <cellStyle name="Input 2 28 3 2 2 5" xfId="35457" xr:uid="{00000000-0005-0000-0000-0000042E0000}"/>
    <cellStyle name="Input 2 28 3 2 3" xfId="4074" xr:uid="{00000000-0005-0000-0000-0000052E0000}"/>
    <cellStyle name="Input 2 28 3 2 3 2" xfId="22285" xr:uid="{00000000-0005-0000-0000-0000062E0000}"/>
    <cellStyle name="Input 2 28 3 2 3 2 2" xfId="37916" xr:uid="{00000000-0005-0000-0000-0000072E0000}"/>
    <cellStyle name="Input 2 28 3 2 3 3" xfId="13580" xr:uid="{00000000-0005-0000-0000-0000082E0000}"/>
    <cellStyle name="Input 2 28 3 2 3 4" xfId="30325" xr:uid="{00000000-0005-0000-0000-0000092E0000}"/>
    <cellStyle name="Input 2 28 3 2 4" xfId="26289" xr:uid="{00000000-0005-0000-0000-00000A2E0000}"/>
    <cellStyle name="Input 2 28 3 2 4 2" xfId="41919" xr:uid="{00000000-0005-0000-0000-00000B2E0000}"/>
    <cellStyle name="Input 2 28 3 2 5" xfId="18225" xr:uid="{00000000-0005-0000-0000-00000C2E0000}"/>
    <cellStyle name="Input 2 28 3 2 6" xfId="34068" xr:uid="{00000000-0005-0000-0000-00000D2E0000}"/>
    <cellStyle name="Input 2 28 3 3" xfId="23395" xr:uid="{00000000-0005-0000-0000-00000E2E0000}"/>
    <cellStyle name="Input 2 28 3 3 2" xfId="39026" xr:uid="{00000000-0005-0000-0000-00000F2E0000}"/>
    <cellStyle name="Input 2 28 3 4" xfId="14822" xr:uid="{00000000-0005-0000-0000-0000102E0000}"/>
    <cellStyle name="Input 2 28 3 5" xfId="31373" xr:uid="{00000000-0005-0000-0000-0000112E0000}"/>
    <cellStyle name="Input 2 28 3 6" xfId="50078" xr:uid="{00000000-0005-0000-0000-0000122E0000}"/>
    <cellStyle name="Input 2 28 3 7" xfId="51876" xr:uid="{00000000-0005-0000-0000-0000132E0000}"/>
    <cellStyle name="Input 2 28 3 8" xfId="52969" xr:uid="{00000000-0005-0000-0000-0000142E0000}"/>
    <cellStyle name="Input 2 28 4" xfId="6847" xr:uid="{00000000-0005-0000-0000-0000152E0000}"/>
    <cellStyle name="Input 2 28 4 2" xfId="7825" xr:uid="{00000000-0005-0000-0000-0000162E0000}"/>
    <cellStyle name="Input 2 28 4 2 2" xfId="11614" xr:uid="{00000000-0005-0000-0000-0000172E0000}"/>
    <cellStyle name="Input 2 28 4 2 2 2" xfId="29180" xr:uid="{00000000-0005-0000-0000-0000182E0000}"/>
    <cellStyle name="Input 2 28 4 2 2 2 2" xfId="44810" xr:uid="{00000000-0005-0000-0000-0000192E0000}"/>
    <cellStyle name="Input 2 28 4 2 2 3" xfId="21116" xr:uid="{00000000-0005-0000-0000-00001A2E0000}"/>
    <cellStyle name="Input 2 28 4 2 2 4" xfId="36959" xr:uid="{00000000-0005-0000-0000-00001B2E0000}"/>
    <cellStyle name="Input 2 28 4 2 3" xfId="25391" xr:uid="{00000000-0005-0000-0000-00001C2E0000}"/>
    <cellStyle name="Input 2 28 4 2 3 2" xfId="41021" xr:uid="{00000000-0005-0000-0000-00001D2E0000}"/>
    <cellStyle name="Input 2 28 4 2 4" xfId="17327" xr:uid="{00000000-0005-0000-0000-00001E2E0000}"/>
    <cellStyle name="Input 2 28 4 2 5" xfId="33170" xr:uid="{00000000-0005-0000-0000-00001F2E0000}"/>
    <cellStyle name="Input 2 28 4 3" xfId="4309" xr:uid="{00000000-0005-0000-0000-0000202E0000}"/>
    <cellStyle name="Input 2 28 4 3 2" xfId="22520" xr:uid="{00000000-0005-0000-0000-0000212E0000}"/>
    <cellStyle name="Input 2 28 4 3 2 2" xfId="38151" xr:uid="{00000000-0005-0000-0000-0000222E0000}"/>
    <cellStyle name="Input 2 28 4 3 3" xfId="13815" xr:uid="{00000000-0005-0000-0000-0000232E0000}"/>
    <cellStyle name="Input 2 28 4 3 4" xfId="30560" xr:uid="{00000000-0005-0000-0000-0000242E0000}"/>
    <cellStyle name="Input 2 28 4 4" xfId="24510" xr:uid="{00000000-0005-0000-0000-0000252E0000}"/>
    <cellStyle name="Input 2 28 4 4 2" xfId="40141" xr:uid="{00000000-0005-0000-0000-0000262E0000}"/>
    <cellStyle name="Input 2 28 4 5" xfId="16351" xr:uid="{00000000-0005-0000-0000-0000272E0000}"/>
    <cellStyle name="Input 2 28 4 6" xfId="32329" xr:uid="{00000000-0005-0000-0000-0000282E0000}"/>
    <cellStyle name="Input 2 28 5" xfId="21522" xr:uid="{00000000-0005-0000-0000-0000292E0000}"/>
    <cellStyle name="Input 2 28 5 2" xfId="37153" xr:uid="{00000000-0005-0000-0000-00002A2E0000}"/>
    <cellStyle name="Input 2 28 6" xfId="22226" xr:uid="{00000000-0005-0000-0000-00002B2E0000}"/>
    <cellStyle name="Input 2 28 6 2" xfId="37857" xr:uid="{00000000-0005-0000-0000-00002C2E0000}"/>
    <cellStyle name="Input 2 28 7" xfId="12444" xr:uid="{00000000-0005-0000-0000-00002D2E0000}"/>
    <cellStyle name="Input 2 28 8" xfId="29705" xr:uid="{00000000-0005-0000-0000-00002E2E0000}"/>
    <cellStyle name="Input 2 28 9" xfId="47854" xr:uid="{00000000-0005-0000-0000-00002F2E0000}"/>
    <cellStyle name="Input 2 29" xfId="2847" xr:uid="{00000000-0005-0000-0000-0000302E0000}"/>
    <cellStyle name="Input 2 29 10" xfId="48033" xr:uid="{00000000-0005-0000-0000-0000312E0000}"/>
    <cellStyle name="Input 2 29 11" xfId="45558" xr:uid="{00000000-0005-0000-0000-0000322E0000}"/>
    <cellStyle name="Input 2 29 12" xfId="50736" xr:uid="{00000000-0005-0000-0000-0000332E0000}"/>
    <cellStyle name="Input 2 29 13" xfId="46020" xr:uid="{00000000-0005-0000-0000-0000342E0000}"/>
    <cellStyle name="Input 2 29 14" xfId="51752" xr:uid="{00000000-0005-0000-0000-0000352E0000}"/>
    <cellStyle name="Input 2 29 15" xfId="51602" xr:uid="{00000000-0005-0000-0000-0000362E0000}"/>
    <cellStyle name="Input 2 29 2" xfId="3501" xr:uid="{00000000-0005-0000-0000-0000372E0000}"/>
    <cellStyle name="Input 2 29 2 10" xfId="45177" xr:uid="{00000000-0005-0000-0000-0000382E0000}"/>
    <cellStyle name="Input 2 29 2 11" xfId="51099" xr:uid="{00000000-0005-0000-0000-0000392E0000}"/>
    <cellStyle name="Input 2 29 2 12" xfId="45648" xr:uid="{00000000-0005-0000-0000-00003A2E0000}"/>
    <cellStyle name="Input 2 29 2 13" xfId="51645" xr:uid="{00000000-0005-0000-0000-00003B2E0000}"/>
    <cellStyle name="Input 2 29 2 14" xfId="51644" xr:uid="{00000000-0005-0000-0000-00003C2E0000}"/>
    <cellStyle name="Input 2 29 2 2" xfId="5876" xr:uid="{00000000-0005-0000-0000-00003D2E0000}"/>
    <cellStyle name="Input 2 29 2 2 2" xfId="8964" xr:uid="{00000000-0005-0000-0000-00003E2E0000}"/>
    <cellStyle name="Input 2 29 2 2 2 2" xfId="10353" xr:uid="{00000000-0005-0000-0000-00003F2E0000}"/>
    <cellStyle name="Input 2 29 2 2 2 2 2" xfId="11136" xr:uid="{00000000-0005-0000-0000-0000402E0000}"/>
    <cellStyle name="Input 2 29 2 2 2 2 2 2" xfId="28702" xr:uid="{00000000-0005-0000-0000-0000412E0000}"/>
    <cellStyle name="Input 2 29 2 2 2 2 2 2 2" xfId="44332" xr:uid="{00000000-0005-0000-0000-0000422E0000}"/>
    <cellStyle name="Input 2 29 2 2 2 2 2 3" xfId="20638" xr:uid="{00000000-0005-0000-0000-0000432E0000}"/>
    <cellStyle name="Input 2 29 2 2 2 2 2 4" xfId="36481" xr:uid="{00000000-0005-0000-0000-0000442E0000}"/>
    <cellStyle name="Input 2 29 2 2 2 2 3" xfId="27919" xr:uid="{00000000-0005-0000-0000-0000452E0000}"/>
    <cellStyle name="Input 2 29 2 2 2 2 3 2" xfId="43549" xr:uid="{00000000-0005-0000-0000-0000462E0000}"/>
    <cellStyle name="Input 2 29 2 2 2 2 4" xfId="19855" xr:uid="{00000000-0005-0000-0000-0000472E0000}"/>
    <cellStyle name="Input 2 29 2 2 2 2 5" xfId="35698" xr:uid="{00000000-0005-0000-0000-0000482E0000}"/>
    <cellStyle name="Input 2 29 2 2 2 3" xfId="10876" xr:uid="{00000000-0005-0000-0000-0000492E0000}"/>
    <cellStyle name="Input 2 29 2 2 2 3 2" xfId="28442" xr:uid="{00000000-0005-0000-0000-00004A2E0000}"/>
    <cellStyle name="Input 2 29 2 2 2 3 2 2" xfId="44072" xr:uid="{00000000-0005-0000-0000-00004B2E0000}"/>
    <cellStyle name="Input 2 29 2 2 2 3 3" xfId="20378" xr:uid="{00000000-0005-0000-0000-00004C2E0000}"/>
    <cellStyle name="Input 2 29 2 2 2 3 4" xfId="36221" xr:uid="{00000000-0005-0000-0000-00004D2E0000}"/>
    <cellStyle name="Input 2 29 2 2 2 4" xfId="26530" xr:uid="{00000000-0005-0000-0000-00004E2E0000}"/>
    <cellStyle name="Input 2 29 2 2 2 4 2" xfId="42160" xr:uid="{00000000-0005-0000-0000-00004F2E0000}"/>
    <cellStyle name="Input 2 29 2 2 2 5" xfId="18466" xr:uid="{00000000-0005-0000-0000-0000502E0000}"/>
    <cellStyle name="Input 2 29 2 2 2 6" xfId="34309" xr:uid="{00000000-0005-0000-0000-0000512E0000}"/>
    <cellStyle name="Input 2 29 2 2 3" xfId="23747" xr:uid="{00000000-0005-0000-0000-0000522E0000}"/>
    <cellStyle name="Input 2 29 2 2 3 2" xfId="39378" xr:uid="{00000000-0005-0000-0000-0000532E0000}"/>
    <cellStyle name="Input 2 29 2 2 4" xfId="15381" xr:uid="{00000000-0005-0000-0000-0000542E0000}"/>
    <cellStyle name="Input 2 29 2 2 5" xfId="31645" xr:uid="{00000000-0005-0000-0000-0000552E0000}"/>
    <cellStyle name="Input 2 29 2 2 6" xfId="50364" xr:uid="{00000000-0005-0000-0000-0000562E0000}"/>
    <cellStyle name="Input 2 29 2 2 7" xfId="52150" xr:uid="{00000000-0005-0000-0000-0000572E0000}"/>
    <cellStyle name="Input 2 29 2 2 8" xfId="53245" xr:uid="{00000000-0005-0000-0000-0000582E0000}"/>
    <cellStyle name="Input 2 29 2 3" xfId="8852" xr:uid="{00000000-0005-0000-0000-0000592E0000}"/>
    <cellStyle name="Input 2 29 2 3 2" xfId="10241" xr:uid="{00000000-0005-0000-0000-00005A2E0000}"/>
    <cellStyle name="Input 2 29 2 3 2 2" xfId="7181" xr:uid="{00000000-0005-0000-0000-00005B2E0000}"/>
    <cellStyle name="Input 2 29 2 3 2 2 2" xfId="24748" xr:uid="{00000000-0005-0000-0000-00005C2E0000}"/>
    <cellStyle name="Input 2 29 2 3 2 2 2 2" xfId="40378" xr:uid="{00000000-0005-0000-0000-00005D2E0000}"/>
    <cellStyle name="Input 2 29 2 3 2 2 3" xfId="16684" xr:uid="{00000000-0005-0000-0000-00005E2E0000}"/>
    <cellStyle name="Input 2 29 2 3 2 2 4" xfId="32527" xr:uid="{00000000-0005-0000-0000-00005F2E0000}"/>
    <cellStyle name="Input 2 29 2 3 2 3" xfId="27807" xr:uid="{00000000-0005-0000-0000-0000602E0000}"/>
    <cellStyle name="Input 2 29 2 3 2 3 2" xfId="43437" xr:uid="{00000000-0005-0000-0000-0000612E0000}"/>
    <cellStyle name="Input 2 29 2 3 2 4" xfId="19743" xr:uid="{00000000-0005-0000-0000-0000622E0000}"/>
    <cellStyle name="Input 2 29 2 3 2 5" xfId="35586" xr:uid="{00000000-0005-0000-0000-0000632E0000}"/>
    <cellStyle name="Input 2 29 2 3 3" xfId="10607" xr:uid="{00000000-0005-0000-0000-0000642E0000}"/>
    <cellStyle name="Input 2 29 2 3 3 2" xfId="28173" xr:uid="{00000000-0005-0000-0000-0000652E0000}"/>
    <cellStyle name="Input 2 29 2 3 3 2 2" xfId="43803" xr:uid="{00000000-0005-0000-0000-0000662E0000}"/>
    <cellStyle name="Input 2 29 2 3 3 3" xfId="20109" xr:uid="{00000000-0005-0000-0000-0000672E0000}"/>
    <cellStyle name="Input 2 29 2 3 3 4" xfId="35952" xr:uid="{00000000-0005-0000-0000-0000682E0000}"/>
    <cellStyle name="Input 2 29 2 3 4" xfId="26418" xr:uid="{00000000-0005-0000-0000-0000692E0000}"/>
    <cellStyle name="Input 2 29 2 3 4 2" xfId="42048" xr:uid="{00000000-0005-0000-0000-00006A2E0000}"/>
    <cellStyle name="Input 2 29 2 3 5" xfId="18354" xr:uid="{00000000-0005-0000-0000-00006B2E0000}"/>
    <cellStyle name="Input 2 29 2 3 6" xfId="34197" xr:uid="{00000000-0005-0000-0000-00006C2E0000}"/>
    <cellStyle name="Input 2 29 2 4" xfId="21879" xr:uid="{00000000-0005-0000-0000-00006D2E0000}"/>
    <cellStyle name="Input 2 29 2 4 2" xfId="37510" xr:uid="{00000000-0005-0000-0000-00006E2E0000}"/>
    <cellStyle name="Input 2 29 2 5" xfId="12084" xr:uid="{00000000-0005-0000-0000-00006F2E0000}"/>
    <cellStyle name="Input 2 29 2 5 2" xfId="29347" xr:uid="{00000000-0005-0000-0000-0000702E0000}"/>
    <cellStyle name="Input 2 29 2 6" xfId="13006" xr:uid="{00000000-0005-0000-0000-0000712E0000}"/>
    <cellStyle name="Input 2 29 2 7" xfId="29980" xr:uid="{00000000-0005-0000-0000-0000722E0000}"/>
    <cellStyle name="Input 2 29 2 8" xfId="47955" xr:uid="{00000000-0005-0000-0000-0000732E0000}"/>
    <cellStyle name="Input 2 29 2 9" xfId="48395" xr:uid="{00000000-0005-0000-0000-0000742E0000}"/>
    <cellStyle name="Input 2 29 3" xfId="5228" xr:uid="{00000000-0005-0000-0000-0000752E0000}"/>
    <cellStyle name="Input 2 29 3 2" xfId="8712" xr:uid="{00000000-0005-0000-0000-0000762E0000}"/>
    <cellStyle name="Input 2 29 3 2 2" xfId="10101" xr:uid="{00000000-0005-0000-0000-0000772E0000}"/>
    <cellStyle name="Input 2 29 3 2 2 2" xfId="11451" xr:uid="{00000000-0005-0000-0000-0000782E0000}"/>
    <cellStyle name="Input 2 29 3 2 2 2 2" xfId="29017" xr:uid="{00000000-0005-0000-0000-0000792E0000}"/>
    <cellStyle name="Input 2 29 3 2 2 2 2 2" xfId="44647" xr:uid="{00000000-0005-0000-0000-00007A2E0000}"/>
    <cellStyle name="Input 2 29 3 2 2 2 3" xfId="20953" xr:uid="{00000000-0005-0000-0000-00007B2E0000}"/>
    <cellStyle name="Input 2 29 3 2 2 2 4" xfId="36796" xr:uid="{00000000-0005-0000-0000-00007C2E0000}"/>
    <cellStyle name="Input 2 29 3 2 2 3" xfId="27667" xr:uid="{00000000-0005-0000-0000-00007D2E0000}"/>
    <cellStyle name="Input 2 29 3 2 2 3 2" xfId="43297" xr:uid="{00000000-0005-0000-0000-00007E2E0000}"/>
    <cellStyle name="Input 2 29 3 2 2 4" xfId="19603" xr:uid="{00000000-0005-0000-0000-00007F2E0000}"/>
    <cellStyle name="Input 2 29 3 2 2 5" xfId="35446" xr:uid="{00000000-0005-0000-0000-0000802E0000}"/>
    <cellStyle name="Input 2 29 3 2 3" xfId="4679" xr:uid="{00000000-0005-0000-0000-0000812E0000}"/>
    <cellStyle name="Input 2 29 3 2 3 2" xfId="22851" xr:uid="{00000000-0005-0000-0000-0000822E0000}"/>
    <cellStyle name="Input 2 29 3 2 3 2 2" xfId="38482" xr:uid="{00000000-0005-0000-0000-0000832E0000}"/>
    <cellStyle name="Input 2 29 3 2 3 3" xfId="14185" xr:uid="{00000000-0005-0000-0000-0000842E0000}"/>
    <cellStyle name="Input 2 29 3 2 3 4" xfId="30872" xr:uid="{00000000-0005-0000-0000-0000852E0000}"/>
    <cellStyle name="Input 2 29 3 2 4" xfId="26278" xr:uid="{00000000-0005-0000-0000-0000862E0000}"/>
    <cellStyle name="Input 2 29 3 2 4 2" xfId="41908" xr:uid="{00000000-0005-0000-0000-0000872E0000}"/>
    <cellStyle name="Input 2 29 3 2 5" xfId="18214" xr:uid="{00000000-0005-0000-0000-0000882E0000}"/>
    <cellStyle name="Input 2 29 3 2 6" xfId="34057" xr:uid="{00000000-0005-0000-0000-0000892E0000}"/>
    <cellStyle name="Input 2 29 3 3" xfId="23306" xr:uid="{00000000-0005-0000-0000-00008A2E0000}"/>
    <cellStyle name="Input 2 29 3 3 2" xfId="38937" xr:uid="{00000000-0005-0000-0000-00008B2E0000}"/>
    <cellStyle name="Input 2 29 3 4" xfId="14733" xr:uid="{00000000-0005-0000-0000-00008C2E0000}"/>
    <cellStyle name="Input 2 29 3 5" xfId="31284" xr:uid="{00000000-0005-0000-0000-00008D2E0000}"/>
    <cellStyle name="Input 2 29 3 6" xfId="49987" xr:uid="{00000000-0005-0000-0000-00008E2E0000}"/>
    <cellStyle name="Input 2 29 3 7" xfId="51785" xr:uid="{00000000-0005-0000-0000-00008F2E0000}"/>
    <cellStyle name="Input 2 29 3 8" xfId="52878" xr:uid="{00000000-0005-0000-0000-0000902E0000}"/>
    <cellStyle name="Input 2 29 4" xfId="6786" xr:uid="{00000000-0005-0000-0000-0000912E0000}"/>
    <cellStyle name="Input 2 29 4 2" xfId="7892" xr:uid="{00000000-0005-0000-0000-0000922E0000}"/>
    <cellStyle name="Input 2 29 4 2 2" xfId="4638" xr:uid="{00000000-0005-0000-0000-0000932E0000}"/>
    <cellStyle name="Input 2 29 4 2 2 2" xfId="22810" xr:uid="{00000000-0005-0000-0000-0000942E0000}"/>
    <cellStyle name="Input 2 29 4 2 2 2 2" xfId="38441" xr:uid="{00000000-0005-0000-0000-0000952E0000}"/>
    <cellStyle name="Input 2 29 4 2 2 3" xfId="14144" xr:uid="{00000000-0005-0000-0000-0000962E0000}"/>
    <cellStyle name="Input 2 29 4 2 2 4" xfId="30831" xr:uid="{00000000-0005-0000-0000-0000972E0000}"/>
    <cellStyle name="Input 2 29 4 2 3" xfId="25458" xr:uid="{00000000-0005-0000-0000-0000982E0000}"/>
    <cellStyle name="Input 2 29 4 2 3 2" xfId="41088" xr:uid="{00000000-0005-0000-0000-0000992E0000}"/>
    <cellStyle name="Input 2 29 4 2 4" xfId="17394" xr:uid="{00000000-0005-0000-0000-00009A2E0000}"/>
    <cellStyle name="Input 2 29 4 2 5" xfId="33237" xr:uid="{00000000-0005-0000-0000-00009B2E0000}"/>
    <cellStyle name="Input 2 29 4 3" xfId="4247" xr:uid="{00000000-0005-0000-0000-00009C2E0000}"/>
    <cellStyle name="Input 2 29 4 3 2" xfId="22458" xr:uid="{00000000-0005-0000-0000-00009D2E0000}"/>
    <cellStyle name="Input 2 29 4 3 2 2" xfId="38089" xr:uid="{00000000-0005-0000-0000-00009E2E0000}"/>
    <cellStyle name="Input 2 29 4 3 3" xfId="13753" xr:uid="{00000000-0005-0000-0000-00009F2E0000}"/>
    <cellStyle name="Input 2 29 4 3 4" xfId="30498" xr:uid="{00000000-0005-0000-0000-0000A02E0000}"/>
    <cellStyle name="Input 2 29 4 4" xfId="24449" xr:uid="{00000000-0005-0000-0000-0000A12E0000}"/>
    <cellStyle name="Input 2 29 4 4 2" xfId="40080" xr:uid="{00000000-0005-0000-0000-0000A22E0000}"/>
    <cellStyle name="Input 2 29 4 5" xfId="16290" xr:uid="{00000000-0005-0000-0000-0000A32E0000}"/>
    <cellStyle name="Input 2 29 4 6" xfId="32268" xr:uid="{00000000-0005-0000-0000-0000A42E0000}"/>
    <cellStyle name="Input 2 29 5" xfId="21431" xr:uid="{00000000-0005-0000-0000-0000A52E0000}"/>
    <cellStyle name="Input 2 29 5 2" xfId="37062" xr:uid="{00000000-0005-0000-0000-0000A62E0000}"/>
    <cellStyle name="Input 2 29 6" xfId="23276" xr:uid="{00000000-0005-0000-0000-0000A72E0000}"/>
    <cellStyle name="Input 2 29 6 2" xfId="38907" xr:uid="{00000000-0005-0000-0000-0000A82E0000}"/>
    <cellStyle name="Input 2 29 7" xfId="12353" xr:uid="{00000000-0005-0000-0000-0000A92E0000}"/>
    <cellStyle name="Input 2 29 8" xfId="29614" xr:uid="{00000000-0005-0000-0000-0000AA2E0000}"/>
    <cellStyle name="Input 2 29 9" xfId="47769" xr:uid="{00000000-0005-0000-0000-0000AB2E0000}"/>
    <cellStyle name="Input 2 3" xfId="3173" xr:uid="{00000000-0005-0000-0000-0000AC2E0000}"/>
    <cellStyle name="Input 2 3 10" xfId="48286" xr:uid="{00000000-0005-0000-0000-0000AD2E0000}"/>
    <cellStyle name="Input 2 3 11" xfId="48822" xr:uid="{00000000-0005-0000-0000-0000AE2E0000}"/>
    <cellStyle name="Input 2 3 12" xfId="50989" xr:uid="{00000000-0005-0000-0000-0000AF2E0000}"/>
    <cellStyle name="Input 2 3 13" xfId="45566" xr:uid="{00000000-0005-0000-0000-0000B02E0000}"/>
    <cellStyle name="Input 2 3 14" xfId="51901" xr:uid="{00000000-0005-0000-0000-0000B12E0000}"/>
    <cellStyle name="Input 2 3 15" xfId="51550" xr:uid="{00000000-0005-0000-0000-0000B22E0000}"/>
    <cellStyle name="Input 2 3 2" xfId="3827" xr:uid="{00000000-0005-0000-0000-0000B32E0000}"/>
    <cellStyle name="Input 2 3 2 10" xfId="49082" xr:uid="{00000000-0005-0000-0000-0000B42E0000}"/>
    <cellStyle name="Input 2 3 2 11" xfId="51350" xr:uid="{00000000-0005-0000-0000-0000B52E0000}"/>
    <cellStyle name="Input 2 3 2 12" xfId="46424" xr:uid="{00000000-0005-0000-0000-0000B62E0000}"/>
    <cellStyle name="Input 2 3 2 13" xfId="53668" xr:uid="{00000000-0005-0000-0000-0000B72E0000}"/>
    <cellStyle name="Input 2 3 2 14" xfId="53678" xr:uid="{00000000-0005-0000-0000-0000B82E0000}"/>
    <cellStyle name="Input 2 3 2 2" xfId="6202" xr:uid="{00000000-0005-0000-0000-0000B92E0000}"/>
    <cellStyle name="Input 2 3 2 2 2" xfId="6869" xr:uid="{00000000-0005-0000-0000-0000BA2E0000}"/>
    <cellStyle name="Input 2 3 2 2 2 2" xfId="7712" xr:uid="{00000000-0005-0000-0000-0000BB2E0000}"/>
    <cellStyle name="Input 2 3 2 2 2 2 2" xfId="11214" xr:uid="{00000000-0005-0000-0000-0000BC2E0000}"/>
    <cellStyle name="Input 2 3 2 2 2 2 2 2" xfId="28780" xr:uid="{00000000-0005-0000-0000-0000BD2E0000}"/>
    <cellStyle name="Input 2 3 2 2 2 2 2 2 2" xfId="44410" xr:uid="{00000000-0005-0000-0000-0000BE2E0000}"/>
    <cellStyle name="Input 2 3 2 2 2 2 2 3" xfId="20716" xr:uid="{00000000-0005-0000-0000-0000BF2E0000}"/>
    <cellStyle name="Input 2 3 2 2 2 2 2 4" xfId="36559" xr:uid="{00000000-0005-0000-0000-0000C02E0000}"/>
    <cellStyle name="Input 2 3 2 2 2 2 3" xfId="25278" xr:uid="{00000000-0005-0000-0000-0000C12E0000}"/>
    <cellStyle name="Input 2 3 2 2 2 2 3 2" xfId="40908" xr:uid="{00000000-0005-0000-0000-0000C22E0000}"/>
    <cellStyle name="Input 2 3 2 2 2 2 4" xfId="17214" xr:uid="{00000000-0005-0000-0000-0000C32E0000}"/>
    <cellStyle name="Input 2 3 2 2 2 2 5" xfId="33057" xr:uid="{00000000-0005-0000-0000-0000C42E0000}"/>
    <cellStyle name="Input 2 3 2 2 2 3" xfId="4333" xr:uid="{00000000-0005-0000-0000-0000C52E0000}"/>
    <cellStyle name="Input 2 3 2 2 2 3 2" xfId="22544" xr:uid="{00000000-0005-0000-0000-0000C62E0000}"/>
    <cellStyle name="Input 2 3 2 2 2 3 2 2" xfId="38175" xr:uid="{00000000-0005-0000-0000-0000C72E0000}"/>
    <cellStyle name="Input 2 3 2 2 2 3 3" xfId="13839" xr:uid="{00000000-0005-0000-0000-0000C82E0000}"/>
    <cellStyle name="Input 2 3 2 2 2 3 4" xfId="30584" xr:uid="{00000000-0005-0000-0000-0000C92E0000}"/>
    <cellStyle name="Input 2 3 2 2 2 4" xfId="24532" xr:uid="{00000000-0005-0000-0000-0000CA2E0000}"/>
    <cellStyle name="Input 2 3 2 2 2 4 2" xfId="40163" xr:uid="{00000000-0005-0000-0000-0000CB2E0000}"/>
    <cellStyle name="Input 2 3 2 2 2 5" xfId="16373" xr:uid="{00000000-0005-0000-0000-0000CC2E0000}"/>
    <cellStyle name="Input 2 3 2 2 2 6" xfId="32351" xr:uid="{00000000-0005-0000-0000-0000CD2E0000}"/>
    <cellStyle name="Input 2 3 2 2 3" xfId="24017" xr:uid="{00000000-0005-0000-0000-0000CE2E0000}"/>
    <cellStyle name="Input 2 3 2 2 3 2" xfId="39648" xr:uid="{00000000-0005-0000-0000-0000CF2E0000}"/>
    <cellStyle name="Input 2 3 2 2 4" xfId="15707" xr:uid="{00000000-0005-0000-0000-0000D02E0000}"/>
    <cellStyle name="Input 2 3 2 2 5" xfId="31896" xr:uid="{00000000-0005-0000-0000-0000D12E0000}"/>
    <cellStyle name="Input 2 3 2 2 6" xfId="50615" xr:uid="{00000000-0005-0000-0000-0000D22E0000}"/>
    <cellStyle name="Input 2 3 2 2 7" xfId="52401" xr:uid="{00000000-0005-0000-0000-0000D32E0000}"/>
    <cellStyle name="Input 2 3 2 2 8" xfId="53496" xr:uid="{00000000-0005-0000-0000-0000D42E0000}"/>
    <cellStyle name="Input 2 3 2 3" xfId="8888" xr:uid="{00000000-0005-0000-0000-0000D52E0000}"/>
    <cellStyle name="Input 2 3 2 3 2" xfId="10277" xr:uid="{00000000-0005-0000-0000-0000D62E0000}"/>
    <cellStyle name="Input 2 3 2 3 2 2" xfId="10695" xr:uid="{00000000-0005-0000-0000-0000D72E0000}"/>
    <cellStyle name="Input 2 3 2 3 2 2 2" xfId="28261" xr:uid="{00000000-0005-0000-0000-0000D82E0000}"/>
    <cellStyle name="Input 2 3 2 3 2 2 2 2" xfId="43891" xr:uid="{00000000-0005-0000-0000-0000D92E0000}"/>
    <cellStyle name="Input 2 3 2 3 2 2 3" xfId="20197" xr:uid="{00000000-0005-0000-0000-0000DA2E0000}"/>
    <cellStyle name="Input 2 3 2 3 2 2 4" xfId="36040" xr:uid="{00000000-0005-0000-0000-0000DB2E0000}"/>
    <cellStyle name="Input 2 3 2 3 2 3" xfId="27843" xr:uid="{00000000-0005-0000-0000-0000DC2E0000}"/>
    <cellStyle name="Input 2 3 2 3 2 3 2" xfId="43473" xr:uid="{00000000-0005-0000-0000-0000DD2E0000}"/>
    <cellStyle name="Input 2 3 2 3 2 4" xfId="19779" xr:uid="{00000000-0005-0000-0000-0000DE2E0000}"/>
    <cellStyle name="Input 2 3 2 3 2 5" xfId="35622" xr:uid="{00000000-0005-0000-0000-0000DF2E0000}"/>
    <cellStyle name="Input 2 3 2 3 3" xfId="10692" xr:uid="{00000000-0005-0000-0000-0000E02E0000}"/>
    <cellStyle name="Input 2 3 2 3 3 2" xfId="28258" xr:uid="{00000000-0005-0000-0000-0000E12E0000}"/>
    <cellStyle name="Input 2 3 2 3 3 2 2" xfId="43888" xr:uid="{00000000-0005-0000-0000-0000E22E0000}"/>
    <cellStyle name="Input 2 3 2 3 3 3" xfId="20194" xr:uid="{00000000-0005-0000-0000-0000E32E0000}"/>
    <cellStyle name="Input 2 3 2 3 3 4" xfId="36037" xr:uid="{00000000-0005-0000-0000-0000E42E0000}"/>
    <cellStyle name="Input 2 3 2 3 4" xfId="26454" xr:uid="{00000000-0005-0000-0000-0000E52E0000}"/>
    <cellStyle name="Input 2 3 2 3 4 2" xfId="42084" xr:uid="{00000000-0005-0000-0000-0000E62E0000}"/>
    <cellStyle name="Input 2 3 2 3 5" xfId="18390" xr:uid="{00000000-0005-0000-0000-0000E72E0000}"/>
    <cellStyle name="Input 2 3 2 3 6" xfId="34233" xr:uid="{00000000-0005-0000-0000-0000E82E0000}"/>
    <cellStyle name="Input 2 3 2 4" xfId="22149" xr:uid="{00000000-0005-0000-0000-0000E92E0000}"/>
    <cellStyle name="Input 2 3 2 4 2" xfId="37780" xr:uid="{00000000-0005-0000-0000-0000EA2E0000}"/>
    <cellStyle name="Input 2 3 2 5" xfId="12236" xr:uid="{00000000-0005-0000-0000-0000EB2E0000}"/>
    <cellStyle name="Input 2 3 2 5 2" xfId="29499" xr:uid="{00000000-0005-0000-0000-0000EC2E0000}"/>
    <cellStyle name="Input 2 3 2 6" xfId="13332" xr:uid="{00000000-0005-0000-0000-0000ED2E0000}"/>
    <cellStyle name="Input 2 3 2 7" xfId="30231" xr:uid="{00000000-0005-0000-0000-0000EE2E0000}"/>
    <cellStyle name="Input 2 3 2 8" xfId="47244" xr:uid="{00000000-0005-0000-0000-0000EF2E0000}"/>
    <cellStyle name="Input 2 3 2 9" xfId="48646" xr:uid="{00000000-0005-0000-0000-0000F02E0000}"/>
    <cellStyle name="Input 2 3 3" xfId="5548" xr:uid="{00000000-0005-0000-0000-0000F12E0000}"/>
    <cellStyle name="Input 2 3 3 2" xfId="6600" xr:uid="{00000000-0005-0000-0000-0000F22E0000}"/>
    <cellStyle name="Input 2 3 3 2 2" xfId="6476" xr:uid="{00000000-0005-0000-0000-0000F32E0000}"/>
    <cellStyle name="Input 2 3 3 2 2 2" xfId="10950" xr:uid="{00000000-0005-0000-0000-0000F42E0000}"/>
    <cellStyle name="Input 2 3 3 2 2 2 2" xfId="28516" xr:uid="{00000000-0005-0000-0000-0000F52E0000}"/>
    <cellStyle name="Input 2 3 3 2 2 2 2 2" xfId="44146" xr:uid="{00000000-0005-0000-0000-0000F62E0000}"/>
    <cellStyle name="Input 2 3 3 2 2 2 3" xfId="20452" xr:uid="{00000000-0005-0000-0000-0000F72E0000}"/>
    <cellStyle name="Input 2 3 3 2 2 2 4" xfId="36295" xr:uid="{00000000-0005-0000-0000-0000F82E0000}"/>
    <cellStyle name="Input 2 3 3 2 2 3" xfId="24178" xr:uid="{00000000-0005-0000-0000-0000F92E0000}"/>
    <cellStyle name="Input 2 3 3 2 2 3 2" xfId="39809" xr:uid="{00000000-0005-0000-0000-0000FA2E0000}"/>
    <cellStyle name="Input 2 3 3 2 2 4" xfId="15980" xr:uid="{00000000-0005-0000-0000-0000FB2E0000}"/>
    <cellStyle name="Input 2 3 3 2 2 5" xfId="32017" xr:uid="{00000000-0005-0000-0000-0000FC2E0000}"/>
    <cellStyle name="Input 2 3 3 2 3" xfId="11459" xr:uid="{00000000-0005-0000-0000-0000FD2E0000}"/>
    <cellStyle name="Input 2 3 3 2 3 2" xfId="29025" xr:uid="{00000000-0005-0000-0000-0000FE2E0000}"/>
    <cellStyle name="Input 2 3 3 2 3 2 2" xfId="44655" xr:uid="{00000000-0005-0000-0000-0000FF2E0000}"/>
    <cellStyle name="Input 2 3 3 2 3 3" xfId="20961" xr:uid="{00000000-0005-0000-0000-0000002F0000}"/>
    <cellStyle name="Input 2 3 3 2 3 4" xfId="36804" xr:uid="{00000000-0005-0000-0000-0000012F0000}"/>
    <cellStyle name="Input 2 3 3 2 4" xfId="24301" xr:uid="{00000000-0005-0000-0000-0000022F0000}"/>
    <cellStyle name="Input 2 3 3 2 4 2" xfId="39932" xr:uid="{00000000-0005-0000-0000-0000032F0000}"/>
    <cellStyle name="Input 2 3 3 2 5" xfId="16104" xr:uid="{00000000-0005-0000-0000-0000042F0000}"/>
    <cellStyle name="Input 2 3 3 2 6" xfId="32140" xr:uid="{00000000-0005-0000-0000-0000052F0000}"/>
    <cellStyle name="Input 2 3 3 3" xfId="23570" xr:uid="{00000000-0005-0000-0000-0000062F0000}"/>
    <cellStyle name="Input 2 3 3 3 2" xfId="39201" xr:uid="{00000000-0005-0000-0000-0000072F0000}"/>
    <cellStyle name="Input 2 3 3 4" xfId="15053" xr:uid="{00000000-0005-0000-0000-0000082F0000}"/>
    <cellStyle name="Input 2 3 3 5" xfId="31529" xr:uid="{00000000-0005-0000-0000-0000092F0000}"/>
    <cellStyle name="Input 2 3 3 6" xfId="50255" xr:uid="{00000000-0005-0000-0000-00000A2F0000}"/>
    <cellStyle name="Input 2 3 3 7" xfId="52041" xr:uid="{00000000-0005-0000-0000-00000B2F0000}"/>
    <cellStyle name="Input 2 3 3 8" xfId="53136" xr:uid="{00000000-0005-0000-0000-00000C2F0000}"/>
    <cellStyle name="Input 2 3 4" xfId="8917" xr:uid="{00000000-0005-0000-0000-00000D2F0000}"/>
    <cellStyle name="Input 2 3 4 2" xfId="10306" xr:uid="{00000000-0005-0000-0000-00000E2F0000}"/>
    <cellStyle name="Input 2 3 4 2 2" xfId="11003" xr:uid="{00000000-0005-0000-0000-00000F2F0000}"/>
    <cellStyle name="Input 2 3 4 2 2 2" xfId="28569" xr:uid="{00000000-0005-0000-0000-0000102F0000}"/>
    <cellStyle name="Input 2 3 4 2 2 2 2" xfId="44199" xr:uid="{00000000-0005-0000-0000-0000112F0000}"/>
    <cellStyle name="Input 2 3 4 2 2 3" xfId="20505" xr:uid="{00000000-0005-0000-0000-0000122F0000}"/>
    <cellStyle name="Input 2 3 4 2 2 4" xfId="36348" xr:uid="{00000000-0005-0000-0000-0000132F0000}"/>
    <cellStyle name="Input 2 3 4 2 3" xfId="27872" xr:uid="{00000000-0005-0000-0000-0000142F0000}"/>
    <cellStyle name="Input 2 3 4 2 3 2" xfId="43502" xr:uid="{00000000-0005-0000-0000-0000152F0000}"/>
    <cellStyle name="Input 2 3 4 2 4" xfId="19808" xr:uid="{00000000-0005-0000-0000-0000162F0000}"/>
    <cellStyle name="Input 2 3 4 2 5" xfId="35651" xr:uid="{00000000-0005-0000-0000-0000172F0000}"/>
    <cellStyle name="Input 2 3 4 3" xfId="10867" xr:uid="{00000000-0005-0000-0000-0000182F0000}"/>
    <cellStyle name="Input 2 3 4 3 2" xfId="28433" xr:uid="{00000000-0005-0000-0000-0000192F0000}"/>
    <cellStyle name="Input 2 3 4 3 2 2" xfId="44063" xr:uid="{00000000-0005-0000-0000-00001A2F0000}"/>
    <cellStyle name="Input 2 3 4 3 3" xfId="20369" xr:uid="{00000000-0005-0000-0000-00001B2F0000}"/>
    <cellStyle name="Input 2 3 4 3 4" xfId="36212" xr:uid="{00000000-0005-0000-0000-00001C2F0000}"/>
    <cellStyle name="Input 2 3 4 4" xfId="26483" xr:uid="{00000000-0005-0000-0000-00001D2F0000}"/>
    <cellStyle name="Input 2 3 4 4 2" xfId="42113" xr:uid="{00000000-0005-0000-0000-00001E2F0000}"/>
    <cellStyle name="Input 2 3 4 5" xfId="18419" xr:uid="{00000000-0005-0000-0000-00001F2F0000}"/>
    <cellStyle name="Input 2 3 4 6" xfId="34262" xr:uid="{00000000-0005-0000-0000-0000202F0000}"/>
    <cellStyle name="Input 2 3 5" xfId="21702" xr:uid="{00000000-0005-0000-0000-0000212F0000}"/>
    <cellStyle name="Input 2 3 5 2" xfId="37333" xr:uid="{00000000-0005-0000-0000-0000222F0000}"/>
    <cellStyle name="Input 2 3 6" xfId="23853" xr:uid="{00000000-0005-0000-0000-0000232F0000}"/>
    <cellStyle name="Input 2 3 6 2" xfId="39484" xr:uid="{00000000-0005-0000-0000-0000242F0000}"/>
    <cellStyle name="Input 2 3 7" xfId="12679" xr:uid="{00000000-0005-0000-0000-0000252F0000}"/>
    <cellStyle name="Input 2 3 8" xfId="29865" xr:uid="{00000000-0005-0000-0000-0000262F0000}"/>
    <cellStyle name="Input 2 3 9" xfId="47910" xr:uid="{00000000-0005-0000-0000-0000272F0000}"/>
    <cellStyle name="Input 2 30" xfId="3395" xr:uid="{00000000-0005-0000-0000-0000282F0000}"/>
    <cellStyle name="Input 2 30 10" xfId="48355" xr:uid="{00000000-0005-0000-0000-0000292F0000}"/>
    <cellStyle name="Input 2 30 11" xfId="46251" xr:uid="{00000000-0005-0000-0000-00002A2F0000}"/>
    <cellStyle name="Input 2 30 12" xfId="51058" xr:uid="{00000000-0005-0000-0000-00002B2F0000}"/>
    <cellStyle name="Input 2 30 13" xfId="45481" xr:uid="{00000000-0005-0000-0000-00002C2F0000}"/>
    <cellStyle name="Input 2 30 14" xfId="45956" xr:uid="{00000000-0005-0000-0000-00002D2F0000}"/>
    <cellStyle name="Input 2 30 15" xfId="52683" xr:uid="{00000000-0005-0000-0000-00002E2F0000}"/>
    <cellStyle name="Input 2 30 2" xfId="4048" xr:uid="{00000000-0005-0000-0000-00002F2F0000}"/>
    <cellStyle name="Input 2 30 2 10" xfId="48940" xr:uid="{00000000-0005-0000-0000-0000302F0000}"/>
    <cellStyle name="Input 2 30 2 11" xfId="51419" xr:uid="{00000000-0005-0000-0000-0000312F0000}"/>
    <cellStyle name="Input 2 30 2 12" xfId="45677" xr:uid="{00000000-0005-0000-0000-0000322F0000}"/>
    <cellStyle name="Input 2 30 2 13" xfId="45909" xr:uid="{00000000-0005-0000-0000-0000332F0000}"/>
    <cellStyle name="Input 2 30 2 14" xfId="53601" xr:uid="{00000000-0005-0000-0000-0000342F0000}"/>
    <cellStyle name="Input 2 30 2 2" xfId="6423" xr:uid="{00000000-0005-0000-0000-0000352F0000}"/>
    <cellStyle name="Input 2 30 2 2 2" xfId="6500" xr:uid="{00000000-0005-0000-0000-0000362F0000}"/>
    <cellStyle name="Input 2 30 2 2 2 2" xfId="6480" xr:uid="{00000000-0005-0000-0000-0000372F0000}"/>
    <cellStyle name="Input 2 30 2 2 2 2 2" xfId="11434" xr:uid="{00000000-0005-0000-0000-0000382F0000}"/>
    <cellStyle name="Input 2 30 2 2 2 2 2 2" xfId="29000" xr:uid="{00000000-0005-0000-0000-0000392F0000}"/>
    <cellStyle name="Input 2 30 2 2 2 2 2 2 2" xfId="44630" xr:uid="{00000000-0005-0000-0000-00003A2F0000}"/>
    <cellStyle name="Input 2 30 2 2 2 2 2 3" xfId="20936" xr:uid="{00000000-0005-0000-0000-00003B2F0000}"/>
    <cellStyle name="Input 2 30 2 2 2 2 2 4" xfId="36779" xr:uid="{00000000-0005-0000-0000-00003C2F0000}"/>
    <cellStyle name="Input 2 30 2 2 2 2 3" xfId="24182" xr:uid="{00000000-0005-0000-0000-00003D2F0000}"/>
    <cellStyle name="Input 2 30 2 2 2 2 3 2" xfId="39813" xr:uid="{00000000-0005-0000-0000-00003E2F0000}"/>
    <cellStyle name="Input 2 30 2 2 2 2 4" xfId="15984" xr:uid="{00000000-0005-0000-0000-00003F2F0000}"/>
    <cellStyle name="Input 2 30 2 2 2 2 5" xfId="32021" xr:uid="{00000000-0005-0000-0000-0000402F0000}"/>
    <cellStyle name="Input 2 30 2 2 2 3" xfId="4604" xr:uid="{00000000-0005-0000-0000-0000412F0000}"/>
    <cellStyle name="Input 2 30 2 2 2 3 2" xfId="22776" xr:uid="{00000000-0005-0000-0000-0000422F0000}"/>
    <cellStyle name="Input 2 30 2 2 2 3 2 2" xfId="38407" xr:uid="{00000000-0005-0000-0000-0000432F0000}"/>
    <cellStyle name="Input 2 30 2 2 2 3 3" xfId="14110" xr:uid="{00000000-0005-0000-0000-0000442F0000}"/>
    <cellStyle name="Input 2 30 2 2 2 3 4" xfId="30797" xr:uid="{00000000-0005-0000-0000-0000452F0000}"/>
    <cellStyle name="Input 2 30 2 2 2 4" xfId="24201" xr:uid="{00000000-0005-0000-0000-0000462F0000}"/>
    <cellStyle name="Input 2 30 2 2 2 4 2" xfId="39832" xr:uid="{00000000-0005-0000-0000-0000472F0000}"/>
    <cellStyle name="Input 2 30 2 2 2 5" xfId="16004" xr:uid="{00000000-0005-0000-0000-0000482F0000}"/>
    <cellStyle name="Input 2 30 2 2 2 6" xfId="32040" xr:uid="{00000000-0005-0000-0000-0000492F0000}"/>
    <cellStyle name="Input 2 30 2 2 3" xfId="24126" xr:uid="{00000000-0005-0000-0000-00004A2F0000}"/>
    <cellStyle name="Input 2 30 2 2 3 2" xfId="39757" xr:uid="{00000000-0005-0000-0000-00004B2F0000}"/>
    <cellStyle name="Input 2 30 2 2 4" xfId="15928" xr:uid="{00000000-0005-0000-0000-00004C2F0000}"/>
    <cellStyle name="Input 2 30 2 2 5" xfId="31965" xr:uid="{00000000-0005-0000-0000-00004D2F0000}"/>
    <cellStyle name="Input 2 30 2 2 6" xfId="50684" xr:uid="{00000000-0005-0000-0000-00004E2F0000}"/>
    <cellStyle name="Input 2 30 2 2 7" xfId="52470" xr:uid="{00000000-0005-0000-0000-00004F2F0000}"/>
    <cellStyle name="Input 2 30 2 2 8" xfId="53565" xr:uid="{00000000-0005-0000-0000-0000502F0000}"/>
    <cellStyle name="Input 2 30 2 3" xfId="8927" xr:uid="{00000000-0005-0000-0000-0000512F0000}"/>
    <cellStyle name="Input 2 30 2 3 2" xfId="10316" xr:uid="{00000000-0005-0000-0000-0000522F0000}"/>
    <cellStyle name="Input 2 30 2 3 2 2" xfId="6964" xr:uid="{00000000-0005-0000-0000-0000532F0000}"/>
    <cellStyle name="Input 2 30 2 3 2 2 2" xfId="24627" xr:uid="{00000000-0005-0000-0000-0000542F0000}"/>
    <cellStyle name="Input 2 30 2 3 2 2 2 2" xfId="40258" xr:uid="{00000000-0005-0000-0000-0000552F0000}"/>
    <cellStyle name="Input 2 30 2 3 2 2 3" xfId="16468" xr:uid="{00000000-0005-0000-0000-0000562F0000}"/>
    <cellStyle name="Input 2 30 2 3 2 2 4" xfId="32446" xr:uid="{00000000-0005-0000-0000-0000572F0000}"/>
    <cellStyle name="Input 2 30 2 3 2 3" xfId="27882" xr:uid="{00000000-0005-0000-0000-0000582F0000}"/>
    <cellStyle name="Input 2 30 2 3 2 3 2" xfId="43512" xr:uid="{00000000-0005-0000-0000-0000592F0000}"/>
    <cellStyle name="Input 2 30 2 3 2 4" xfId="19818" xr:uid="{00000000-0005-0000-0000-00005A2F0000}"/>
    <cellStyle name="Input 2 30 2 3 2 5" xfId="35661" xr:uid="{00000000-0005-0000-0000-00005B2F0000}"/>
    <cellStyle name="Input 2 30 2 3 3" xfId="7300" xr:uid="{00000000-0005-0000-0000-00005C2F0000}"/>
    <cellStyle name="Input 2 30 2 3 3 2" xfId="24867" xr:uid="{00000000-0005-0000-0000-00005D2F0000}"/>
    <cellStyle name="Input 2 30 2 3 3 2 2" xfId="40497" xr:uid="{00000000-0005-0000-0000-00005E2F0000}"/>
    <cellStyle name="Input 2 30 2 3 3 3" xfId="16803" xr:uid="{00000000-0005-0000-0000-00005F2F0000}"/>
    <cellStyle name="Input 2 30 2 3 3 4" xfId="32646" xr:uid="{00000000-0005-0000-0000-0000602F0000}"/>
    <cellStyle name="Input 2 30 2 3 4" xfId="26493" xr:uid="{00000000-0005-0000-0000-0000612F0000}"/>
    <cellStyle name="Input 2 30 2 3 4 2" xfId="42123" xr:uid="{00000000-0005-0000-0000-0000622F0000}"/>
    <cellStyle name="Input 2 30 2 3 5" xfId="18429" xr:uid="{00000000-0005-0000-0000-0000632F0000}"/>
    <cellStyle name="Input 2 30 2 3 6" xfId="34272" xr:uid="{00000000-0005-0000-0000-0000642F0000}"/>
    <cellStyle name="Input 2 30 2 4" xfId="22260" xr:uid="{00000000-0005-0000-0000-0000652F0000}"/>
    <cellStyle name="Input 2 30 2 4 2" xfId="37891" xr:uid="{00000000-0005-0000-0000-0000662F0000}"/>
    <cellStyle name="Input 2 30 2 5" xfId="12301" xr:uid="{00000000-0005-0000-0000-0000672F0000}"/>
    <cellStyle name="Input 2 30 2 5 2" xfId="29564" xr:uid="{00000000-0005-0000-0000-0000682F0000}"/>
    <cellStyle name="Input 2 30 2 6" xfId="13553" xr:uid="{00000000-0005-0000-0000-0000692F0000}"/>
    <cellStyle name="Input 2 30 2 7" xfId="30300" xr:uid="{00000000-0005-0000-0000-00006A2F0000}"/>
    <cellStyle name="Input 2 30 2 8" xfId="45315" xr:uid="{00000000-0005-0000-0000-00006B2F0000}"/>
    <cellStyle name="Input 2 30 2 9" xfId="48715" xr:uid="{00000000-0005-0000-0000-00006C2F0000}"/>
    <cellStyle name="Input 2 30 3" xfId="5770" xr:uid="{00000000-0005-0000-0000-00006D2F0000}"/>
    <cellStyle name="Input 2 30 3 2" xfId="6752" xr:uid="{00000000-0005-0000-0000-00006E2F0000}"/>
    <cellStyle name="Input 2 30 3 2 2" xfId="7718" xr:uid="{00000000-0005-0000-0000-00006F2F0000}"/>
    <cellStyle name="Input 2 30 3 2 2 2" xfId="10744" xr:uid="{00000000-0005-0000-0000-0000702F0000}"/>
    <cellStyle name="Input 2 30 3 2 2 2 2" xfId="28310" xr:uid="{00000000-0005-0000-0000-0000712F0000}"/>
    <cellStyle name="Input 2 30 3 2 2 2 2 2" xfId="43940" xr:uid="{00000000-0005-0000-0000-0000722F0000}"/>
    <cellStyle name="Input 2 30 3 2 2 2 3" xfId="20246" xr:uid="{00000000-0005-0000-0000-0000732F0000}"/>
    <cellStyle name="Input 2 30 3 2 2 2 4" xfId="36089" xr:uid="{00000000-0005-0000-0000-0000742F0000}"/>
    <cellStyle name="Input 2 30 3 2 2 3" xfId="25284" xr:uid="{00000000-0005-0000-0000-0000752F0000}"/>
    <cellStyle name="Input 2 30 3 2 2 3 2" xfId="40914" xr:uid="{00000000-0005-0000-0000-0000762F0000}"/>
    <cellStyle name="Input 2 30 3 2 2 4" xfId="17220" xr:uid="{00000000-0005-0000-0000-0000772F0000}"/>
    <cellStyle name="Input 2 30 3 2 2 5" xfId="33063" xr:uid="{00000000-0005-0000-0000-0000782F0000}"/>
    <cellStyle name="Input 2 30 3 2 3" xfId="4069" xr:uid="{00000000-0005-0000-0000-0000792F0000}"/>
    <cellStyle name="Input 2 30 3 2 3 2" xfId="22281" xr:uid="{00000000-0005-0000-0000-00007A2F0000}"/>
    <cellStyle name="Input 2 30 3 2 3 2 2" xfId="37912" xr:uid="{00000000-0005-0000-0000-00007B2F0000}"/>
    <cellStyle name="Input 2 30 3 2 3 3" xfId="13575" xr:uid="{00000000-0005-0000-0000-00007C2F0000}"/>
    <cellStyle name="Input 2 30 3 2 3 4" xfId="30321" xr:uid="{00000000-0005-0000-0000-00007D2F0000}"/>
    <cellStyle name="Input 2 30 3 2 4" xfId="24415" xr:uid="{00000000-0005-0000-0000-00007E2F0000}"/>
    <cellStyle name="Input 2 30 3 2 4 2" xfId="40046" xr:uid="{00000000-0005-0000-0000-00007F2F0000}"/>
    <cellStyle name="Input 2 30 3 2 5" xfId="16256" xr:uid="{00000000-0005-0000-0000-0000802F0000}"/>
    <cellStyle name="Input 2 30 3 2 6" xfId="32234" xr:uid="{00000000-0005-0000-0000-0000812F0000}"/>
    <cellStyle name="Input 2 30 3 3" xfId="23680" xr:uid="{00000000-0005-0000-0000-0000822F0000}"/>
    <cellStyle name="Input 2 30 3 3 2" xfId="39311" xr:uid="{00000000-0005-0000-0000-0000832F0000}"/>
    <cellStyle name="Input 2 30 3 4" xfId="15275" xr:uid="{00000000-0005-0000-0000-0000842F0000}"/>
    <cellStyle name="Input 2 30 3 5" xfId="31599" xr:uid="{00000000-0005-0000-0000-0000852F0000}"/>
    <cellStyle name="Input 2 30 3 6" xfId="50324" xr:uid="{00000000-0005-0000-0000-0000862F0000}"/>
    <cellStyle name="Input 2 30 3 7" xfId="52110" xr:uid="{00000000-0005-0000-0000-0000872F0000}"/>
    <cellStyle name="Input 2 30 3 8" xfId="53205" xr:uid="{00000000-0005-0000-0000-0000882F0000}"/>
    <cellStyle name="Input 2 30 4" xfId="8287" xr:uid="{00000000-0005-0000-0000-0000892F0000}"/>
    <cellStyle name="Input 2 30 4 2" xfId="9676" xr:uid="{00000000-0005-0000-0000-00008A2F0000}"/>
    <cellStyle name="Input 2 30 4 2 2" xfId="4414" xr:uid="{00000000-0005-0000-0000-00008B2F0000}"/>
    <cellStyle name="Input 2 30 4 2 2 2" xfId="22586" xr:uid="{00000000-0005-0000-0000-00008C2F0000}"/>
    <cellStyle name="Input 2 30 4 2 2 2 2" xfId="38217" xr:uid="{00000000-0005-0000-0000-00008D2F0000}"/>
    <cellStyle name="Input 2 30 4 2 2 3" xfId="13920" xr:uid="{00000000-0005-0000-0000-00008E2F0000}"/>
    <cellStyle name="Input 2 30 4 2 2 4" xfId="30607" xr:uid="{00000000-0005-0000-0000-00008F2F0000}"/>
    <cellStyle name="Input 2 30 4 2 3" xfId="27242" xr:uid="{00000000-0005-0000-0000-0000902F0000}"/>
    <cellStyle name="Input 2 30 4 2 3 2" xfId="42872" xr:uid="{00000000-0005-0000-0000-0000912F0000}"/>
    <cellStyle name="Input 2 30 4 2 4" xfId="19178" xr:uid="{00000000-0005-0000-0000-0000922F0000}"/>
    <cellStyle name="Input 2 30 4 2 5" xfId="35021" xr:uid="{00000000-0005-0000-0000-0000932F0000}"/>
    <cellStyle name="Input 2 30 4 3" xfId="9255" xr:uid="{00000000-0005-0000-0000-0000942F0000}"/>
    <cellStyle name="Input 2 30 4 3 2" xfId="26821" xr:uid="{00000000-0005-0000-0000-0000952F0000}"/>
    <cellStyle name="Input 2 30 4 3 2 2" xfId="42451" xr:uid="{00000000-0005-0000-0000-0000962F0000}"/>
    <cellStyle name="Input 2 30 4 3 3" xfId="18757" xr:uid="{00000000-0005-0000-0000-0000972F0000}"/>
    <cellStyle name="Input 2 30 4 3 4" xfId="34600" xr:uid="{00000000-0005-0000-0000-0000982F0000}"/>
    <cellStyle name="Input 2 30 4 4" xfId="25853" xr:uid="{00000000-0005-0000-0000-0000992F0000}"/>
    <cellStyle name="Input 2 30 4 4 2" xfId="41483" xr:uid="{00000000-0005-0000-0000-00009A2F0000}"/>
    <cellStyle name="Input 2 30 4 5" xfId="17789" xr:uid="{00000000-0005-0000-0000-00009B2F0000}"/>
    <cellStyle name="Input 2 30 4 6" xfId="33632" xr:uid="{00000000-0005-0000-0000-00009C2F0000}"/>
    <cellStyle name="Input 2 30 5" xfId="21814" xr:uid="{00000000-0005-0000-0000-00009D2F0000}"/>
    <cellStyle name="Input 2 30 5 2" xfId="37445" xr:uid="{00000000-0005-0000-0000-00009E2F0000}"/>
    <cellStyle name="Input 2 30 6" xfId="24058" xr:uid="{00000000-0005-0000-0000-00009F2F0000}"/>
    <cellStyle name="Input 2 30 6 2" xfId="39689" xr:uid="{00000000-0005-0000-0000-0000A02F0000}"/>
    <cellStyle name="Input 2 30 7" xfId="12900" xr:uid="{00000000-0005-0000-0000-0000A12F0000}"/>
    <cellStyle name="Input 2 30 8" xfId="29934" xr:uid="{00000000-0005-0000-0000-0000A22F0000}"/>
    <cellStyle name="Input 2 30 9" xfId="45013" xr:uid="{00000000-0005-0000-0000-0000A32F0000}"/>
    <cellStyle name="Input 2 31" xfId="3097" xr:uid="{00000000-0005-0000-0000-0000A42F0000}"/>
    <cellStyle name="Input 2 31 10" xfId="48210" xr:uid="{00000000-0005-0000-0000-0000A52F0000}"/>
    <cellStyle name="Input 2 31 11" xfId="48872" xr:uid="{00000000-0005-0000-0000-0000A62F0000}"/>
    <cellStyle name="Input 2 31 12" xfId="50913" xr:uid="{00000000-0005-0000-0000-0000A72F0000}"/>
    <cellStyle name="Input 2 31 13" xfId="45630" xr:uid="{00000000-0005-0000-0000-0000A82F0000}"/>
    <cellStyle name="Input 2 31 14" xfId="52697" xr:uid="{00000000-0005-0000-0000-0000A92F0000}"/>
    <cellStyle name="Input 2 31 15" xfId="52724" xr:uid="{00000000-0005-0000-0000-0000AA2F0000}"/>
    <cellStyle name="Input 2 31 2" xfId="3751" xr:uid="{00000000-0005-0000-0000-0000AB2F0000}"/>
    <cellStyle name="Input 2 31 2 10" xfId="47297" xr:uid="{00000000-0005-0000-0000-0000AC2F0000}"/>
    <cellStyle name="Input 2 31 2 11" xfId="51274" xr:uid="{00000000-0005-0000-0000-0000AD2F0000}"/>
    <cellStyle name="Input 2 31 2 12" xfId="45158" xr:uid="{00000000-0005-0000-0000-0000AE2F0000}"/>
    <cellStyle name="Input 2 31 2 13" xfId="46526" xr:uid="{00000000-0005-0000-0000-0000AF2F0000}"/>
    <cellStyle name="Input 2 31 2 14" xfId="48942" xr:uid="{00000000-0005-0000-0000-0000B02F0000}"/>
    <cellStyle name="Input 2 31 2 2" xfId="6126" xr:uid="{00000000-0005-0000-0000-0000B12F0000}"/>
    <cellStyle name="Input 2 31 2 2 2" xfId="6549" xr:uid="{00000000-0005-0000-0000-0000B22F0000}"/>
    <cellStyle name="Input 2 31 2 2 2 2" xfId="4500" xr:uid="{00000000-0005-0000-0000-0000B32F0000}"/>
    <cellStyle name="Input 2 31 2 2 2 2 2" xfId="4335" xr:uid="{00000000-0005-0000-0000-0000B42F0000}"/>
    <cellStyle name="Input 2 31 2 2 2 2 2 2" xfId="22546" xr:uid="{00000000-0005-0000-0000-0000B52F0000}"/>
    <cellStyle name="Input 2 31 2 2 2 2 2 2 2" xfId="38177" xr:uid="{00000000-0005-0000-0000-0000B62F0000}"/>
    <cellStyle name="Input 2 31 2 2 2 2 2 3" xfId="13841" xr:uid="{00000000-0005-0000-0000-0000B72F0000}"/>
    <cellStyle name="Input 2 31 2 2 2 2 2 4" xfId="30586" xr:uid="{00000000-0005-0000-0000-0000B82F0000}"/>
    <cellStyle name="Input 2 31 2 2 2 2 3" xfId="22672" xr:uid="{00000000-0005-0000-0000-0000B92F0000}"/>
    <cellStyle name="Input 2 31 2 2 2 2 3 2" xfId="38303" xr:uid="{00000000-0005-0000-0000-0000BA2F0000}"/>
    <cellStyle name="Input 2 31 2 2 2 2 4" xfId="14006" xr:uid="{00000000-0005-0000-0000-0000BB2F0000}"/>
    <cellStyle name="Input 2 31 2 2 2 2 5" xfId="30693" xr:uid="{00000000-0005-0000-0000-0000BC2F0000}"/>
    <cellStyle name="Input 2 31 2 2 2 3" xfId="4752" xr:uid="{00000000-0005-0000-0000-0000BD2F0000}"/>
    <cellStyle name="Input 2 31 2 2 2 3 2" xfId="22924" xr:uid="{00000000-0005-0000-0000-0000BE2F0000}"/>
    <cellStyle name="Input 2 31 2 2 2 3 2 2" xfId="38555" xr:uid="{00000000-0005-0000-0000-0000BF2F0000}"/>
    <cellStyle name="Input 2 31 2 2 2 3 3" xfId="14258" xr:uid="{00000000-0005-0000-0000-0000C02F0000}"/>
    <cellStyle name="Input 2 31 2 2 2 3 4" xfId="30945" xr:uid="{00000000-0005-0000-0000-0000C12F0000}"/>
    <cellStyle name="Input 2 31 2 2 2 4" xfId="24250" xr:uid="{00000000-0005-0000-0000-0000C22F0000}"/>
    <cellStyle name="Input 2 31 2 2 2 4 2" xfId="39881" xr:uid="{00000000-0005-0000-0000-0000C32F0000}"/>
    <cellStyle name="Input 2 31 2 2 2 5" xfId="16053" xr:uid="{00000000-0005-0000-0000-0000C42F0000}"/>
    <cellStyle name="Input 2 31 2 2 2 6" xfId="32089" xr:uid="{00000000-0005-0000-0000-0000C52F0000}"/>
    <cellStyle name="Input 2 31 2 2 3" xfId="23941" xr:uid="{00000000-0005-0000-0000-0000C62F0000}"/>
    <cellStyle name="Input 2 31 2 2 3 2" xfId="39572" xr:uid="{00000000-0005-0000-0000-0000C72F0000}"/>
    <cellStyle name="Input 2 31 2 2 4" xfId="15631" xr:uid="{00000000-0005-0000-0000-0000C82F0000}"/>
    <cellStyle name="Input 2 31 2 2 5" xfId="31820" xr:uid="{00000000-0005-0000-0000-0000C92F0000}"/>
    <cellStyle name="Input 2 31 2 2 6" xfId="50539" xr:uid="{00000000-0005-0000-0000-0000CA2F0000}"/>
    <cellStyle name="Input 2 31 2 2 7" xfId="52325" xr:uid="{00000000-0005-0000-0000-0000CB2F0000}"/>
    <cellStyle name="Input 2 31 2 2 8" xfId="53420" xr:uid="{00000000-0005-0000-0000-0000CC2F0000}"/>
    <cellStyle name="Input 2 31 2 3" xfId="8654" xr:uid="{00000000-0005-0000-0000-0000CD2F0000}"/>
    <cellStyle name="Input 2 31 2 3 2" xfId="10043" xr:uid="{00000000-0005-0000-0000-0000CE2F0000}"/>
    <cellStyle name="Input 2 31 2 3 2 2" xfId="7665" xr:uid="{00000000-0005-0000-0000-0000CF2F0000}"/>
    <cellStyle name="Input 2 31 2 3 2 2 2" xfId="25231" xr:uid="{00000000-0005-0000-0000-0000D02F0000}"/>
    <cellStyle name="Input 2 31 2 3 2 2 2 2" xfId="40861" xr:uid="{00000000-0005-0000-0000-0000D12F0000}"/>
    <cellStyle name="Input 2 31 2 3 2 2 3" xfId="17167" xr:uid="{00000000-0005-0000-0000-0000D22F0000}"/>
    <cellStyle name="Input 2 31 2 3 2 2 4" xfId="33010" xr:uid="{00000000-0005-0000-0000-0000D32F0000}"/>
    <cellStyle name="Input 2 31 2 3 2 3" xfId="27609" xr:uid="{00000000-0005-0000-0000-0000D42F0000}"/>
    <cellStyle name="Input 2 31 2 3 2 3 2" xfId="43239" xr:uid="{00000000-0005-0000-0000-0000D52F0000}"/>
    <cellStyle name="Input 2 31 2 3 2 4" xfId="19545" xr:uid="{00000000-0005-0000-0000-0000D62F0000}"/>
    <cellStyle name="Input 2 31 2 3 2 5" xfId="35388" xr:uid="{00000000-0005-0000-0000-0000D72F0000}"/>
    <cellStyle name="Input 2 31 2 3 3" xfId="6465" xr:uid="{00000000-0005-0000-0000-0000D82F0000}"/>
    <cellStyle name="Input 2 31 2 3 3 2" xfId="24167" xr:uid="{00000000-0005-0000-0000-0000D92F0000}"/>
    <cellStyle name="Input 2 31 2 3 3 2 2" xfId="39798" xr:uid="{00000000-0005-0000-0000-0000DA2F0000}"/>
    <cellStyle name="Input 2 31 2 3 3 3" xfId="15969" xr:uid="{00000000-0005-0000-0000-0000DB2F0000}"/>
    <cellStyle name="Input 2 31 2 3 3 4" xfId="32006" xr:uid="{00000000-0005-0000-0000-0000DC2F0000}"/>
    <cellStyle name="Input 2 31 2 3 4" xfId="26220" xr:uid="{00000000-0005-0000-0000-0000DD2F0000}"/>
    <cellStyle name="Input 2 31 2 3 4 2" xfId="41850" xr:uid="{00000000-0005-0000-0000-0000DE2F0000}"/>
    <cellStyle name="Input 2 31 2 3 5" xfId="18156" xr:uid="{00000000-0005-0000-0000-0000DF2F0000}"/>
    <cellStyle name="Input 2 31 2 3 6" xfId="33999" xr:uid="{00000000-0005-0000-0000-0000E02F0000}"/>
    <cellStyle name="Input 2 31 2 4" xfId="22073" xr:uid="{00000000-0005-0000-0000-0000E12F0000}"/>
    <cellStyle name="Input 2 31 2 4 2" xfId="37704" xr:uid="{00000000-0005-0000-0000-0000E22F0000}"/>
    <cellStyle name="Input 2 31 2 5" xfId="12164" xr:uid="{00000000-0005-0000-0000-0000E32F0000}"/>
    <cellStyle name="Input 2 31 2 5 2" xfId="29427" xr:uid="{00000000-0005-0000-0000-0000E42F0000}"/>
    <cellStyle name="Input 2 31 2 6" xfId="13256" xr:uid="{00000000-0005-0000-0000-0000E52F0000}"/>
    <cellStyle name="Input 2 31 2 7" xfId="30155" xr:uid="{00000000-0005-0000-0000-0000E62F0000}"/>
    <cellStyle name="Input 2 31 2 8" xfId="47275" xr:uid="{00000000-0005-0000-0000-0000E72F0000}"/>
    <cellStyle name="Input 2 31 2 9" xfId="48570" xr:uid="{00000000-0005-0000-0000-0000E82F0000}"/>
    <cellStyle name="Input 2 31 3" xfId="5476" xr:uid="{00000000-0005-0000-0000-0000E92F0000}"/>
    <cellStyle name="Input 2 31 3 2" xfId="8508" xr:uid="{00000000-0005-0000-0000-0000EA2F0000}"/>
    <cellStyle name="Input 2 31 3 2 2" xfId="9897" xr:uid="{00000000-0005-0000-0000-0000EB2F0000}"/>
    <cellStyle name="Input 2 31 3 2 2 2" xfId="7363" xr:uid="{00000000-0005-0000-0000-0000EC2F0000}"/>
    <cellStyle name="Input 2 31 3 2 2 2 2" xfId="24930" xr:uid="{00000000-0005-0000-0000-0000ED2F0000}"/>
    <cellStyle name="Input 2 31 3 2 2 2 2 2" xfId="40560" xr:uid="{00000000-0005-0000-0000-0000EE2F0000}"/>
    <cellStyle name="Input 2 31 3 2 2 2 3" xfId="16866" xr:uid="{00000000-0005-0000-0000-0000EF2F0000}"/>
    <cellStyle name="Input 2 31 3 2 2 2 4" xfId="32709" xr:uid="{00000000-0005-0000-0000-0000F02F0000}"/>
    <cellStyle name="Input 2 31 3 2 2 3" xfId="27463" xr:uid="{00000000-0005-0000-0000-0000F12F0000}"/>
    <cellStyle name="Input 2 31 3 2 2 3 2" xfId="43093" xr:uid="{00000000-0005-0000-0000-0000F22F0000}"/>
    <cellStyle name="Input 2 31 3 2 2 4" xfId="19399" xr:uid="{00000000-0005-0000-0000-0000F32F0000}"/>
    <cellStyle name="Input 2 31 3 2 2 5" xfId="35242" xr:uid="{00000000-0005-0000-0000-0000F42F0000}"/>
    <cellStyle name="Input 2 31 3 2 3" xfId="9224" xr:uid="{00000000-0005-0000-0000-0000F52F0000}"/>
    <cellStyle name="Input 2 31 3 2 3 2" xfId="26790" xr:uid="{00000000-0005-0000-0000-0000F62F0000}"/>
    <cellStyle name="Input 2 31 3 2 3 2 2" xfId="42420" xr:uid="{00000000-0005-0000-0000-0000F72F0000}"/>
    <cellStyle name="Input 2 31 3 2 3 3" xfId="18726" xr:uid="{00000000-0005-0000-0000-0000F82F0000}"/>
    <cellStyle name="Input 2 31 3 2 3 4" xfId="34569" xr:uid="{00000000-0005-0000-0000-0000F92F0000}"/>
    <cellStyle name="Input 2 31 3 2 4" xfId="26074" xr:uid="{00000000-0005-0000-0000-0000FA2F0000}"/>
    <cellStyle name="Input 2 31 3 2 4 2" xfId="41704" xr:uid="{00000000-0005-0000-0000-0000FB2F0000}"/>
    <cellStyle name="Input 2 31 3 2 5" xfId="18010" xr:uid="{00000000-0005-0000-0000-0000FC2F0000}"/>
    <cellStyle name="Input 2 31 3 2 6" xfId="33853" xr:uid="{00000000-0005-0000-0000-0000FD2F0000}"/>
    <cellStyle name="Input 2 31 3 3" xfId="23498" xr:uid="{00000000-0005-0000-0000-0000FE2F0000}"/>
    <cellStyle name="Input 2 31 3 3 2" xfId="39129" xr:uid="{00000000-0005-0000-0000-0000FF2F0000}"/>
    <cellStyle name="Input 2 31 3 4" xfId="14981" xr:uid="{00000000-0005-0000-0000-000000300000}"/>
    <cellStyle name="Input 2 31 3 5" xfId="31457" xr:uid="{00000000-0005-0000-0000-000001300000}"/>
    <cellStyle name="Input 2 31 3 6" xfId="50179" xr:uid="{00000000-0005-0000-0000-000002300000}"/>
    <cellStyle name="Input 2 31 3 7" xfId="51965" xr:uid="{00000000-0005-0000-0000-000003300000}"/>
    <cellStyle name="Input 2 31 3 8" xfId="53060" xr:uid="{00000000-0005-0000-0000-000004300000}"/>
    <cellStyle name="Input 2 31 4" xfId="8865" xr:uid="{00000000-0005-0000-0000-000005300000}"/>
    <cellStyle name="Input 2 31 4 2" xfId="10254" xr:uid="{00000000-0005-0000-0000-000006300000}"/>
    <cellStyle name="Input 2 31 4 2 2" xfId="11154" xr:uid="{00000000-0005-0000-0000-000007300000}"/>
    <cellStyle name="Input 2 31 4 2 2 2" xfId="28720" xr:uid="{00000000-0005-0000-0000-000008300000}"/>
    <cellStyle name="Input 2 31 4 2 2 2 2" xfId="44350" xr:uid="{00000000-0005-0000-0000-000009300000}"/>
    <cellStyle name="Input 2 31 4 2 2 3" xfId="20656" xr:uid="{00000000-0005-0000-0000-00000A300000}"/>
    <cellStyle name="Input 2 31 4 2 2 4" xfId="36499" xr:uid="{00000000-0005-0000-0000-00000B300000}"/>
    <cellStyle name="Input 2 31 4 2 3" xfId="27820" xr:uid="{00000000-0005-0000-0000-00000C300000}"/>
    <cellStyle name="Input 2 31 4 2 3 2" xfId="43450" xr:uid="{00000000-0005-0000-0000-00000D300000}"/>
    <cellStyle name="Input 2 31 4 2 4" xfId="19756" xr:uid="{00000000-0005-0000-0000-00000E300000}"/>
    <cellStyle name="Input 2 31 4 2 5" xfId="35599" xr:uid="{00000000-0005-0000-0000-00000F300000}"/>
    <cellStyle name="Input 2 31 4 3" xfId="10882" xr:uid="{00000000-0005-0000-0000-000010300000}"/>
    <cellStyle name="Input 2 31 4 3 2" xfId="28448" xr:uid="{00000000-0005-0000-0000-000011300000}"/>
    <cellStyle name="Input 2 31 4 3 2 2" xfId="44078" xr:uid="{00000000-0005-0000-0000-000012300000}"/>
    <cellStyle name="Input 2 31 4 3 3" xfId="20384" xr:uid="{00000000-0005-0000-0000-000013300000}"/>
    <cellStyle name="Input 2 31 4 3 4" xfId="36227" xr:uid="{00000000-0005-0000-0000-000014300000}"/>
    <cellStyle name="Input 2 31 4 4" xfId="26431" xr:uid="{00000000-0005-0000-0000-000015300000}"/>
    <cellStyle name="Input 2 31 4 4 2" xfId="42061" xr:uid="{00000000-0005-0000-0000-000016300000}"/>
    <cellStyle name="Input 2 31 4 5" xfId="18367" xr:uid="{00000000-0005-0000-0000-000017300000}"/>
    <cellStyle name="Input 2 31 4 6" xfId="34210" xr:uid="{00000000-0005-0000-0000-000018300000}"/>
    <cellStyle name="Input 2 31 5" xfId="21626" xr:uid="{00000000-0005-0000-0000-000019300000}"/>
    <cellStyle name="Input 2 31 5 2" xfId="37257" xr:uid="{00000000-0005-0000-0000-00001A300000}"/>
    <cellStyle name="Input 2 31 6" xfId="23617" xr:uid="{00000000-0005-0000-0000-00001B300000}"/>
    <cellStyle name="Input 2 31 6 2" xfId="39248" xr:uid="{00000000-0005-0000-0000-00001C300000}"/>
    <cellStyle name="Input 2 31 7" xfId="12603" xr:uid="{00000000-0005-0000-0000-00001D300000}"/>
    <cellStyle name="Input 2 31 8" xfId="29789" xr:uid="{00000000-0005-0000-0000-00001E300000}"/>
    <cellStyle name="Input 2 31 9" xfId="45039" xr:uid="{00000000-0005-0000-0000-00001F300000}"/>
    <cellStyle name="Input 2 32" xfId="2912" xr:uid="{00000000-0005-0000-0000-000020300000}"/>
    <cellStyle name="Input 2 32 10" xfId="48098" xr:uid="{00000000-0005-0000-0000-000021300000}"/>
    <cellStyle name="Input 2 32 11" xfId="45089" xr:uid="{00000000-0005-0000-0000-000022300000}"/>
    <cellStyle name="Input 2 32 12" xfId="50801" xr:uid="{00000000-0005-0000-0000-000023300000}"/>
    <cellStyle name="Input 2 32 13" xfId="46081" xr:uid="{00000000-0005-0000-0000-000024300000}"/>
    <cellStyle name="Input 2 32 14" xfId="51585" xr:uid="{00000000-0005-0000-0000-000025300000}"/>
    <cellStyle name="Input 2 32 15" xfId="53751" xr:uid="{00000000-0005-0000-0000-000026300000}"/>
    <cellStyle name="Input 2 32 2" xfId="3566" xr:uid="{00000000-0005-0000-0000-000027300000}"/>
    <cellStyle name="Input 2 32 2 10" xfId="46273" xr:uid="{00000000-0005-0000-0000-000028300000}"/>
    <cellStyle name="Input 2 32 2 11" xfId="51164" xr:uid="{00000000-0005-0000-0000-000029300000}"/>
    <cellStyle name="Input 2 32 2 12" xfId="45486" xr:uid="{00000000-0005-0000-0000-00002A300000}"/>
    <cellStyle name="Input 2 32 2 13" xfId="53630" xr:uid="{00000000-0005-0000-0000-00002B300000}"/>
    <cellStyle name="Input 2 32 2 14" xfId="51436" xr:uid="{00000000-0005-0000-0000-00002C300000}"/>
    <cellStyle name="Input 2 32 2 2" xfId="5941" xr:uid="{00000000-0005-0000-0000-00002D300000}"/>
    <cellStyle name="Input 2 32 2 2 2" xfId="8719" xr:uid="{00000000-0005-0000-0000-00002E300000}"/>
    <cellStyle name="Input 2 32 2 2 2 2" xfId="10108" xr:uid="{00000000-0005-0000-0000-00002F300000}"/>
    <cellStyle name="Input 2 32 2 2 2 2 2" xfId="11271" xr:uid="{00000000-0005-0000-0000-000030300000}"/>
    <cellStyle name="Input 2 32 2 2 2 2 2 2" xfId="28837" xr:uid="{00000000-0005-0000-0000-000031300000}"/>
    <cellStyle name="Input 2 32 2 2 2 2 2 2 2" xfId="44467" xr:uid="{00000000-0005-0000-0000-000032300000}"/>
    <cellStyle name="Input 2 32 2 2 2 2 2 3" xfId="20773" xr:uid="{00000000-0005-0000-0000-000033300000}"/>
    <cellStyle name="Input 2 32 2 2 2 2 2 4" xfId="36616" xr:uid="{00000000-0005-0000-0000-000034300000}"/>
    <cellStyle name="Input 2 32 2 2 2 2 3" xfId="27674" xr:uid="{00000000-0005-0000-0000-000035300000}"/>
    <cellStyle name="Input 2 32 2 2 2 2 3 2" xfId="43304" xr:uid="{00000000-0005-0000-0000-000036300000}"/>
    <cellStyle name="Input 2 32 2 2 2 2 4" xfId="19610" xr:uid="{00000000-0005-0000-0000-000037300000}"/>
    <cellStyle name="Input 2 32 2 2 2 2 5" xfId="35453" xr:uid="{00000000-0005-0000-0000-000038300000}"/>
    <cellStyle name="Input 2 32 2 2 2 3" xfId="4404" xr:uid="{00000000-0005-0000-0000-000039300000}"/>
    <cellStyle name="Input 2 32 2 2 2 3 2" xfId="22576" xr:uid="{00000000-0005-0000-0000-00003A300000}"/>
    <cellStyle name="Input 2 32 2 2 2 3 2 2" xfId="38207" xr:uid="{00000000-0005-0000-0000-00003B300000}"/>
    <cellStyle name="Input 2 32 2 2 2 3 3" xfId="13910" xr:uid="{00000000-0005-0000-0000-00003C300000}"/>
    <cellStyle name="Input 2 32 2 2 2 3 4" xfId="30597" xr:uid="{00000000-0005-0000-0000-00003D300000}"/>
    <cellStyle name="Input 2 32 2 2 2 4" xfId="26285" xr:uid="{00000000-0005-0000-0000-00003E300000}"/>
    <cellStyle name="Input 2 32 2 2 2 4 2" xfId="41915" xr:uid="{00000000-0005-0000-0000-00003F300000}"/>
    <cellStyle name="Input 2 32 2 2 2 5" xfId="18221" xr:uid="{00000000-0005-0000-0000-000040300000}"/>
    <cellStyle name="Input 2 32 2 2 2 6" xfId="34064" xr:uid="{00000000-0005-0000-0000-000041300000}"/>
    <cellStyle name="Input 2 32 2 2 3" xfId="23812" xr:uid="{00000000-0005-0000-0000-000042300000}"/>
    <cellStyle name="Input 2 32 2 2 3 2" xfId="39443" xr:uid="{00000000-0005-0000-0000-000043300000}"/>
    <cellStyle name="Input 2 32 2 2 4" xfId="15446" xr:uid="{00000000-0005-0000-0000-000044300000}"/>
    <cellStyle name="Input 2 32 2 2 5" xfId="31710" xr:uid="{00000000-0005-0000-0000-000045300000}"/>
    <cellStyle name="Input 2 32 2 2 6" xfId="50429" xr:uid="{00000000-0005-0000-0000-000046300000}"/>
    <cellStyle name="Input 2 32 2 2 7" xfId="52215" xr:uid="{00000000-0005-0000-0000-000047300000}"/>
    <cellStyle name="Input 2 32 2 2 8" xfId="53310" xr:uid="{00000000-0005-0000-0000-000048300000}"/>
    <cellStyle name="Input 2 32 2 3" xfId="8646" xr:uid="{00000000-0005-0000-0000-000049300000}"/>
    <cellStyle name="Input 2 32 2 3 2" xfId="10035" xr:uid="{00000000-0005-0000-0000-00004A300000}"/>
    <cellStyle name="Input 2 32 2 3 2 2" xfId="6990" xr:uid="{00000000-0005-0000-0000-00004B300000}"/>
    <cellStyle name="Input 2 32 2 3 2 2 2" xfId="24653" xr:uid="{00000000-0005-0000-0000-00004C300000}"/>
    <cellStyle name="Input 2 32 2 3 2 2 2 2" xfId="40284" xr:uid="{00000000-0005-0000-0000-00004D300000}"/>
    <cellStyle name="Input 2 32 2 3 2 2 3" xfId="16494" xr:uid="{00000000-0005-0000-0000-00004E300000}"/>
    <cellStyle name="Input 2 32 2 3 2 2 4" xfId="32472" xr:uid="{00000000-0005-0000-0000-00004F300000}"/>
    <cellStyle name="Input 2 32 2 3 2 3" xfId="27601" xr:uid="{00000000-0005-0000-0000-000050300000}"/>
    <cellStyle name="Input 2 32 2 3 2 3 2" xfId="43231" xr:uid="{00000000-0005-0000-0000-000051300000}"/>
    <cellStyle name="Input 2 32 2 3 2 4" xfId="19537" xr:uid="{00000000-0005-0000-0000-000052300000}"/>
    <cellStyle name="Input 2 32 2 3 2 5" xfId="35380" xr:uid="{00000000-0005-0000-0000-000053300000}"/>
    <cellStyle name="Input 2 32 2 3 3" xfId="7863" xr:uid="{00000000-0005-0000-0000-000054300000}"/>
    <cellStyle name="Input 2 32 2 3 3 2" xfId="25429" xr:uid="{00000000-0005-0000-0000-000055300000}"/>
    <cellStyle name="Input 2 32 2 3 3 2 2" xfId="41059" xr:uid="{00000000-0005-0000-0000-000056300000}"/>
    <cellStyle name="Input 2 32 2 3 3 3" xfId="17365" xr:uid="{00000000-0005-0000-0000-000057300000}"/>
    <cellStyle name="Input 2 32 2 3 3 4" xfId="33208" xr:uid="{00000000-0005-0000-0000-000058300000}"/>
    <cellStyle name="Input 2 32 2 3 4" xfId="26212" xr:uid="{00000000-0005-0000-0000-000059300000}"/>
    <cellStyle name="Input 2 32 2 3 4 2" xfId="41842" xr:uid="{00000000-0005-0000-0000-00005A300000}"/>
    <cellStyle name="Input 2 32 2 3 5" xfId="18148" xr:uid="{00000000-0005-0000-0000-00005B300000}"/>
    <cellStyle name="Input 2 32 2 3 6" xfId="33991" xr:uid="{00000000-0005-0000-0000-00005C300000}"/>
    <cellStyle name="Input 2 32 2 4" xfId="21944" xr:uid="{00000000-0005-0000-0000-00005D300000}"/>
    <cellStyle name="Input 2 32 2 4 2" xfId="37575" xr:uid="{00000000-0005-0000-0000-00005E300000}"/>
    <cellStyle name="Input 2 32 2 5" xfId="29293" xr:uid="{00000000-0005-0000-0000-00005F300000}"/>
    <cellStyle name="Input 2 32 2 5 2" xfId="44923" xr:uid="{00000000-0005-0000-0000-000060300000}"/>
    <cellStyle name="Input 2 32 2 6" xfId="13071" xr:uid="{00000000-0005-0000-0000-000061300000}"/>
    <cellStyle name="Input 2 32 2 7" xfId="30045" xr:uid="{00000000-0005-0000-0000-000062300000}"/>
    <cellStyle name="Input 2 32 2 8" xfId="47999" xr:uid="{00000000-0005-0000-0000-000063300000}"/>
    <cellStyle name="Input 2 32 2 9" xfId="48460" xr:uid="{00000000-0005-0000-0000-000064300000}"/>
    <cellStyle name="Input 2 32 3" xfId="5291" xr:uid="{00000000-0005-0000-0000-000065300000}"/>
    <cellStyle name="Input 2 32 3 2" xfId="8239" xr:uid="{00000000-0005-0000-0000-000066300000}"/>
    <cellStyle name="Input 2 32 3 2 2" xfId="9628" xr:uid="{00000000-0005-0000-0000-000067300000}"/>
    <cellStyle name="Input 2 32 3 2 2 2" xfId="4893" xr:uid="{00000000-0005-0000-0000-000068300000}"/>
    <cellStyle name="Input 2 32 3 2 2 2 2" xfId="23065" xr:uid="{00000000-0005-0000-0000-000069300000}"/>
    <cellStyle name="Input 2 32 3 2 2 2 2 2" xfId="38696" xr:uid="{00000000-0005-0000-0000-00006A300000}"/>
    <cellStyle name="Input 2 32 3 2 2 2 3" xfId="14399" xr:uid="{00000000-0005-0000-0000-00006B300000}"/>
    <cellStyle name="Input 2 32 3 2 2 2 4" xfId="31086" xr:uid="{00000000-0005-0000-0000-00006C300000}"/>
    <cellStyle name="Input 2 32 3 2 2 3" xfId="27194" xr:uid="{00000000-0005-0000-0000-00006D300000}"/>
    <cellStyle name="Input 2 32 3 2 2 3 2" xfId="42824" xr:uid="{00000000-0005-0000-0000-00006E300000}"/>
    <cellStyle name="Input 2 32 3 2 2 4" xfId="19130" xr:uid="{00000000-0005-0000-0000-00006F300000}"/>
    <cellStyle name="Input 2 32 3 2 2 5" xfId="34973" xr:uid="{00000000-0005-0000-0000-000070300000}"/>
    <cellStyle name="Input 2 32 3 2 3" xfId="7327" xr:uid="{00000000-0005-0000-0000-000071300000}"/>
    <cellStyle name="Input 2 32 3 2 3 2" xfId="24894" xr:uid="{00000000-0005-0000-0000-000072300000}"/>
    <cellStyle name="Input 2 32 3 2 3 2 2" xfId="40524" xr:uid="{00000000-0005-0000-0000-000073300000}"/>
    <cellStyle name="Input 2 32 3 2 3 3" xfId="16830" xr:uid="{00000000-0005-0000-0000-000074300000}"/>
    <cellStyle name="Input 2 32 3 2 3 4" xfId="32673" xr:uid="{00000000-0005-0000-0000-000075300000}"/>
    <cellStyle name="Input 2 32 3 2 4" xfId="25805" xr:uid="{00000000-0005-0000-0000-000076300000}"/>
    <cellStyle name="Input 2 32 3 2 4 2" xfId="41435" xr:uid="{00000000-0005-0000-0000-000077300000}"/>
    <cellStyle name="Input 2 32 3 2 5" xfId="17741" xr:uid="{00000000-0005-0000-0000-000078300000}"/>
    <cellStyle name="Input 2 32 3 2 6" xfId="33584" xr:uid="{00000000-0005-0000-0000-000079300000}"/>
    <cellStyle name="Input 2 32 3 3" xfId="23369" xr:uid="{00000000-0005-0000-0000-00007A300000}"/>
    <cellStyle name="Input 2 32 3 3 2" xfId="39000" xr:uid="{00000000-0005-0000-0000-00007B300000}"/>
    <cellStyle name="Input 2 32 3 4" xfId="14796" xr:uid="{00000000-0005-0000-0000-00007C300000}"/>
    <cellStyle name="Input 2 32 3 5" xfId="31347" xr:uid="{00000000-0005-0000-0000-00007D300000}"/>
    <cellStyle name="Input 2 32 3 6" xfId="50052" xr:uid="{00000000-0005-0000-0000-00007E300000}"/>
    <cellStyle name="Input 2 32 3 7" xfId="51850" xr:uid="{00000000-0005-0000-0000-00007F300000}"/>
    <cellStyle name="Input 2 32 3 8" xfId="52943" xr:uid="{00000000-0005-0000-0000-000080300000}"/>
    <cellStyle name="Input 2 32 4" xfId="8863" xr:uid="{00000000-0005-0000-0000-000081300000}"/>
    <cellStyle name="Input 2 32 4 2" xfId="10252" xr:uid="{00000000-0005-0000-0000-000082300000}"/>
    <cellStyle name="Input 2 32 4 2 2" xfId="11531" xr:uid="{00000000-0005-0000-0000-000083300000}"/>
    <cellStyle name="Input 2 32 4 2 2 2" xfId="29097" xr:uid="{00000000-0005-0000-0000-000084300000}"/>
    <cellStyle name="Input 2 32 4 2 2 2 2" xfId="44727" xr:uid="{00000000-0005-0000-0000-000085300000}"/>
    <cellStyle name="Input 2 32 4 2 2 3" xfId="21033" xr:uid="{00000000-0005-0000-0000-000086300000}"/>
    <cellStyle name="Input 2 32 4 2 2 4" xfId="36876" xr:uid="{00000000-0005-0000-0000-000087300000}"/>
    <cellStyle name="Input 2 32 4 2 3" xfId="27818" xr:uid="{00000000-0005-0000-0000-000088300000}"/>
    <cellStyle name="Input 2 32 4 2 3 2" xfId="43448" xr:uid="{00000000-0005-0000-0000-000089300000}"/>
    <cellStyle name="Input 2 32 4 2 4" xfId="19754" xr:uid="{00000000-0005-0000-0000-00008A300000}"/>
    <cellStyle name="Input 2 32 4 2 5" xfId="35597" xr:uid="{00000000-0005-0000-0000-00008B300000}"/>
    <cellStyle name="Input 2 32 4 3" xfId="7356" xr:uid="{00000000-0005-0000-0000-00008C300000}"/>
    <cellStyle name="Input 2 32 4 3 2" xfId="24923" xr:uid="{00000000-0005-0000-0000-00008D300000}"/>
    <cellStyle name="Input 2 32 4 3 2 2" xfId="40553" xr:uid="{00000000-0005-0000-0000-00008E300000}"/>
    <cellStyle name="Input 2 32 4 3 3" xfId="16859" xr:uid="{00000000-0005-0000-0000-00008F300000}"/>
    <cellStyle name="Input 2 32 4 3 4" xfId="32702" xr:uid="{00000000-0005-0000-0000-000090300000}"/>
    <cellStyle name="Input 2 32 4 4" xfId="26429" xr:uid="{00000000-0005-0000-0000-000091300000}"/>
    <cellStyle name="Input 2 32 4 4 2" xfId="42059" xr:uid="{00000000-0005-0000-0000-000092300000}"/>
    <cellStyle name="Input 2 32 4 5" xfId="18365" xr:uid="{00000000-0005-0000-0000-000093300000}"/>
    <cellStyle name="Input 2 32 4 6" xfId="34208" xr:uid="{00000000-0005-0000-0000-000094300000}"/>
    <cellStyle name="Input 2 32 5" xfId="21496" xr:uid="{00000000-0005-0000-0000-000095300000}"/>
    <cellStyle name="Input 2 32 5 2" xfId="37127" xr:uid="{00000000-0005-0000-0000-000096300000}"/>
    <cellStyle name="Input 2 32 6" xfId="23648" xr:uid="{00000000-0005-0000-0000-000097300000}"/>
    <cellStyle name="Input 2 32 6 2" xfId="39279" xr:uid="{00000000-0005-0000-0000-000098300000}"/>
    <cellStyle name="Input 2 32 7" xfId="12418" xr:uid="{00000000-0005-0000-0000-000099300000}"/>
    <cellStyle name="Input 2 32 8" xfId="29679" xr:uid="{00000000-0005-0000-0000-00009A300000}"/>
    <cellStyle name="Input 2 32 9" xfId="47686" xr:uid="{00000000-0005-0000-0000-00009B300000}"/>
    <cellStyle name="Input 2 33" xfId="3205" xr:uid="{00000000-0005-0000-0000-00009C300000}"/>
    <cellStyle name="Input 2 33 10" xfId="48318" xr:uid="{00000000-0005-0000-0000-00009D300000}"/>
    <cellStyle name="Input 2 33 11" xfId="47222" xr:uid="{00000000-0005-0000-0000-00009E300000}"/>
    <cellStyle name="Input 2 33 12" xfId="51021" xr:uid="{00000000-0005-0000-0000-00009F300000}"/>
    <cellStyle name="Input 2 33 13" xfId="45477" xr:uid="{00000000-0005-0000-0000-0000A0300000}"/>
    <cellStyle name="Input 2 33 14" xfId="51557" xr:uid="{00000000-0005-0000-0000-0000A1300000}"/>
    <cellStyle name="Input 2 33 15" xfId="53673" xr:uid="{00000000-0005-0000-0000-0000A2300000}"/>
    <cellStyle name="Input 2 33 2" xfId="3859" xr:uid="{00000000-0005-0000-0000-0000A3300000}"/>
    <cellStyle name="Input 2 33 2 10" xfId="48917" xr:uid="{00000000-0005-0000-0000-0000A4300000}"/>
    <cellStyle name="Input 2 33 2 11" xfId="51382" xr:uid="{00000000-0005-0000-0000-0000A5300000}"/>
    <cellStyle name="Input 2 33 2 12" xfId="46174" xr:uid="{00000000-0005-0000-0000-0000A6300000}"/>
    <cellStyle name="Input 2 33 2 13" xfId="51451" xr:uid="{00000000-0005-0000-0000-0000A7300000}"/>
    <cellStyle name="Input 2 33 2 14" xfId="53781" xr:uid="{00000000-0005-0000-0000-0000A8300000}"/>
    <cellStyle name="Input 2 33 2 2" xfId="6234" xr:uid="{00000000-0005-0000-0000-0000A9300000}"/>
    <cellStyle name="Input 2 33 2 2 2" xfId="8832" xr:uid="{00000000-0005-0000-0000-0000AA300000}"/>
    <cellStyle name="Input 2 33 2 2 2 2" xfId="10221" xr:uid="{00000000-0005-0000-0000-0000AB300000}"/>
    <cellStyle name="Input 2 33 2 2 2 2 2" xfId="11450" xr:uid="{00000000-0005-0000-0000-0000AC300000}"/>
    <cellStyle name="Input 2 33 2 2 2 2 2 2" xfId="29016" xr:uid="{00000000-0005-0000-0000-0000AD300000}"/>
    <cellStyle name="Input 2 33 2 2 2 2 2 2 2" xfId="44646" xr:uid="{00000000-0005-0000-0000-0000AE300000}"/>
    <cellStyle name="Input 2 33 2 2 2 2 2 3" xfId="20952" xr:uid="{00000000-0005-0000-0000-0000AF300000}"/>
    <cellStyle name="Input 2 33 2 2 2 2 2 4" xfId="36795" xr:uid="{00000000-0005-0000-0000-0000B0300000}"/>
    <cellStyle name="Input 2 33 2 2 2 2 3" xfId="27787" xr:uid="{00000000-0005-0000-0000-0000B1300000}"/>
    <cellStyle name="Input 2 33 2 2 2 2 3 2" xfId="43417" xr:uid="{00000000-0005-0000-0000-0000B2300000}"/>
    <cellStyle name="Input 2 33 2 2 2 2 4" xfId="19723" xr:uid="{00000000-0005-0000-0000-0000B3300000}"/>
    <cellStyle name="Input 2 33 2 2 2 2 5" xfId="35566" xr:uid="{00000000-0005-0000-0000-0000B4300000}"/>
    <cellStyle name="Input 2 33 2 2 2 3" xfId="10987" xr:uid="{00000000-0005-0000-0000-0000B5300000}"/>
    <cellStyle name="Input 2 33 2 2 2 3 2" xfId="28553" xr:uid="{00000000-0005-0000-0000-0000B6300000}"/>
    <cellStyle name="Input 2 33 2 2 2 3 2 2" xfId="44183" xr:uid="{00000000-0005-0000-0000-0000B7300000}"/>
    <cellStyle name="Input 2 33 2 2 2 3 3" xfId="20489" xr:uid="{00000000-0005-0000-0000-0000B8300000}"/>
    <cellStyle name="Input 2 33 2 2 2 3 4" xfId="36332" xr:uid="{00000000-0005-0000-0000-0000B9300000}"/>
    <cellStyle name="Input 2 33 2 2 2 4" xfId="26398" xr:uid="{00000000-0005-0000-0000-0000BA300000}"/>
    <cellStyle name="Input 2 33 2 2 2 4 2" xfId="42028" xr:uid="{00000000-0005-0000-0000-0000BB300000}"/>
    <cellStyle name="Input 2 33 2 2 2 5" xfId="18334" xr:uid="{00000000-0005-0000-0000-0000BC300000}"/>
    <cellStyle name="Input 2 33 2 2 2 6" xfId="34177" xr:uid="{00000000-0005-0000-0000-0000BD300000}"/>
    <cellStyle name="Input 2 33 2 2 3" xfId="24049" xr:uid="{00000000-0005-0000-0000-0000BE300000}"/>
    <cellStyle name="Input 2 33 2 2 3 2" xfId="39680" xr:uid="{00000000-0005-0000-0000-0000BF300000}"/>
    <cellStyle name="Input 2 33 2 2 4" xfId="15739" xr:uid="{00000000-0005-0000-0000-0000C0300000}"/>
    <cellStyle name="Input 2 33 2 2 5" xfId="31928" xr:uid="{00000000-0005-0000-0000-0000C1300000}"/>
    <cellStyle name="Input 2 33 2 2 6" xfId="50647" xr:uid="{00000000-0005-0000-0000-0000C2300000}"/>
    <cellStyle name="Input 2 33 2 2 7" xfId="52433" xr:uid="{00000000-0005-0000-0000-0000C3300000}"/>
    <cellStyle name="Input 2 33 2 2 8" xfId="53528" xr:uid="{00000000-0005-0000-0000-0000C4300000}"/>
    <cellStyle name="Input 2 33 2 3" xfId="8632" xr:uid="{00000000-0005-0000-0000-0000C5300000}"/>
    <cellStyle name="Input 2 33 2 3 2" xfId="10021" xr:uid="{00000000-0005-0000-0000-0000C6300000}"/>
    <cellStyle name="Input 2 33 2 3 2 2" xfId="7918" xr:uid="{00000000-0005-0000-0000-0000C7300000}"/>
    <cellStyle name="Input 2 33 2 3 2 2 2" xfId="25484" xr:uid="{00000000-0005-0000-0000-0000C8300000}"/>
    <cellStyle name="Input 2 33 2 3 2 2 2 2" xfId="41114" xr:uid="{00000000-0005-0000-0000-0000C9300000}"/>
    <cellStyle name="Input 2 33 2 3 2 2 3" xfId="17420" xr:uid="{00000000-0005-0000-0000-0000CA300000}"/>
    <cellStyle name="Input 2 33 2 3 2 2 4" xfId="33263" xr:uid="{00000000-0005-0000-0000-0000CB300000}"/>
    <cellStyle name="Input 2 33 2 3 2 3" xfId="27587" xr:uid="{00000000-0005-0000-0000-0000CC300000}"/>
    <cellStyle name="Input 2 33 2 3 2 3 2" xfId="43217" xr:uid="{00000000-0005-0000-0000-0000CD300000}"/>
    <cellStyle name="Input 2 33 2 3 2 4" xfId="19523" xr:uid="{00000000-0005-0000-0000-0000CE300000}"/>
    <cellStyle name="Input 2 33 2 3 2 5" xfId="35366" xr:uid="{00000000-0005-0000-0000-0000CF300000}"/>
    <cellStyle name="Input 2 33 2 3 3" xfId="7553" xr:uid="{00000000-0005-0000-0000-0000D0300000}"/>
    <cellStyle name="Input 2 33 2 3 3 2" xfId="25119" xr:uid="{00000000-0005-0000-0000-0000D1300000}"/>
    <cellStyle name="Input 2 33 2 3 3 2 2" xfId="40749" xr:uid="{00000000-0005-0000-0000-0000D2300000}"/>
    <cellStyle name="Input 2 33 2 3 3 3" xfId="17055" xr:uid="{00000000-0005-0000-0000-0000D3300000}"/>
    <cellStyle name="Input 2 33 2 3 3 4" xfId="32898" xr:uid="{00000000-0005-0000-0000-0000D4300000}"/>
    <cellStyle name="Input 2 33 2 3 4" xfId="26198" xr:uid="{00000000-0005-0000-0000-0000D5300000}"/>
    <cellStyle name="Input 2 33 2 3 4 2" xfId="41828" xr:uid="{00000000-0005-0000-0000-0000D6300000}"/>
    <cellStyle name="Input 2 33 2 3 5" xfId="18134" xr:uid="{00000000-0005-0000-0000-0000D7300000}"/>
    <cellStyle name="Input 2 33 2 3 6" xfId="33977" xr:uid="{00000000-0005-0000-0000-0000D8300000}"/>
    <cellStyle name="Input 2 33 2 4" xfId="22181" xr:uid="{00000000-0005-0000-0000-0000D9300000}"/>
    <cellStyle name="Input 2 33 2 4 2" xfId="37812" xr:uid="{00000000-0005-0000-0000-0000DA300000}"/>
    <cellStyle name="Input 2 33 2 5" xfId="12267" xr:uid="{00000000-0005-0000-0000-0000DB300000}"/>
    <cellStyle name="Input 2 33 2 5 2" xfId="29530" xr:uid="{00000000-0005-0000-0000-0000DC300000}"/>
    <cellStyle name="Input 2 33 2 6" xfId="13364" xr:uid="{00000000-0005-0000-0000-0000DD300000}"/>
    <cellStyle name="Input 2 33 2 7" xfId="30263" xr:uid="{00000000-0005-0000-0000-0000DE300000}"/>
    <cellStyle name="Input 2 33 2 8" xfId="47249" xr:uid="{00000000-0005-0000-0000-0000DF300000}"/>
    <cellStyle name="Input 2 33 2 9" xfId="48678" xr:uid="{00000000-0005-0000-0000-0000E0300000}"/>
    <cellStyle name="Input 2 33 3" xfId="5580" xr:uid="{00000000-0005-0000-0000-0000E1300000}"/>
    <cellStyle name="Input 2 33 3 2" xfId="8748" xr:uid="{00000000-0005-0000-0000-0000E2300000}"/>
    <cellStyle name="Input 2 33 3 2 2" xfId="10137" xr:uid="{00000000-0005-0000-0000-0000E3300000}"/>
    <cellStyle name="Input 2 33 3 2 2 2" xfId="11123" xr:uid="{00000000-0005-0000-0000-0000E4300000}"/>
    <cellStyle name="Input 2 33 3 2 2 2 2" xfId="28689" xr:uid="{00000000-0005-0000-0000-0000E5300000}"/>
    <cellStyle name="Input 2 33 3 2 2 2 2 2" xfId="44319" xr:uid="{00000000-0005-0000-0000-0000E6300000}"/>
    <cellStyle name="Input 2 33 3 2 2 2 3" xfId="20625" xr:uid="{00000000-0005-0000-0000-0000E7300000}"/>
    <cellStyle name="Input 2 33 3 2 2 2 4" xfId="36468" xr:uid="{00000000-0005-0000-0000-0000E8300000}"/>
    <cellStyle name="Input 2 33 3 2 2 3" xfId="27703" xr:uid="{00000000-0005-0000-0000-0000E9300000}"/>
    <cellStyle name="Input 2 33 3 2 2 3 2" xfId="43333" xr:uid="{00000000-0005-0000-0000-0000EA300000}"/>
    <cellStyle name="Input 2 33 3 2 2 4" xfId="19639" xr:uid="{00000000-0005-0000-0000-0000EB300000}"/>
    <cellStyle name="Input 2 33 3 2 2 5" xfId="35482" xr:uid="{00000000-0005-0000-0000-0000EC300000}"/>
    <cellStyle name="Input 2 33 3 2 3" xfId="9249" xr:uid="{00000000-0005-0000-0000-0000ED300000}"/>
    <cellStyle name="Input 2 33 3 2 3 2" xfId="26815" xr:uid="{00000000-0005-0000-0000-0000EE300000}"/>
    <cellStyle name="Input 2 33 3 2 3 2 2" xfId="42445" xr:uid="{00000000-0005-0000-0000-0000EF300000}"/>
    <cellStyle name="Input 2 33 3 2 3 3" xfId="18751" xr:uid="{00000000-0005-0000-0000-0000F0300000}"/>
    <cellStyle name="Input 2 33 3 2 3 4" xfId="34594" xr:uid="{00000000-0005-0000-0000-0000F1300000}"/>
    <cellStyle name="Input 2 33 3 2 4" xfId="26314" xr:uid="{00000000-0005-0000-0000-0000F2300000}"/>
    <cellStyle name="Input 2 33 3 2 4 2" xfId="41944" xr:uid="{00000000-0005-0000-0000-0000F3300000}"/>
    <cellStyle name="Input 2 33 3 2 5" xfId="18250" xr:uid="{00000000-0005-0000-0000-0000F4300000}"/>
    <cellStyle name="Input 2 33 3 2 6" xfId="34093" xr:uid="{00000000-0005-0000-0000-0000F5300000}"/>
    <cellStyle name="Input 2 33 3 3" xfId="23602" xr:uid="{00000000-0005-0000-0000-0000F6300000}"/>
    <cellStyle name="Input 2 33 3 3 2" xfId="39233" xr:uid="{00000000-0005-0000-0000-0000F7300000}"/>
    <cellStyle name="Input 2 33 3 4" xfId="15085" xr:uid="{00000000-0005-0000-0000-0000F8300000}"/>
    <cellStyle name="Input 2 33 3 5" xfId="31561" xr:uid="{00000000-0005-0000-0000-0000F9300000}"/>
    <cellStyle name="Input 2 33 3 6" xfId="50287" xr:uid="{00000000-0005-0000-0000-0000FA300000}"/>
    <cellStyle name="Input 2 33 3 7" xfId="52073" xr:uid="{00000000-0005-0000-0000-0000FB300000}"/>
    <cellStyle name="Input 2 33 3 8" xfId="53168" xr:uid="{00000000-0005-0000-0000-0000FC300000}"/>
    <cellStyle name="Input 2 33 4" xfId="9021" xr:uid="{00000000-0005-0000-0000-0000FD300000}"/>
    <cellStyle name="Input 2 33 4 2" xfId="10410" xr:uid="{00000000-0005-0000-0000-0000FE300000}"/>
    <cellStyle name="Input 2 33 4 2 2" xfId="10709" xr:uid="{00000000-0005-0000-0000-0000FF300000}"/>
    <cellStyle name="Input 2 33 4 2 2 2" xfId="28275" xr:uid="{00000000-0005-0000-0000-000000310000}"/>
    <cellStyle name="Input 2 33 4 2 2 2 2" xfId="43905" xr:uid="{00000000-0005-0000-0000-000001310000}"/>
    <cellStyle name="Input 2 33 4 2 2 3" xfId="20211" xr:uid="{00000000-0005-0000-0000-000002310000}"/>
    <cellStyle name="Input 2 33 4 2 2 4" xfId="36054" xr:uid="{00000000-0005-0000-0000-000003310000}"/>
    <cellStyle name="Input 2 33 4 2 3" xfId="27976" xr:uid="{00000000-0005-0000-0000-000004310000}"/>
    <cellStyle name="Input 2 33 4 2 3 2" xfId="43606" xr:uid="{00000000-0005-0000-0000-000005310000}"/>
    <cellStyle name="Input 2 33 4 2 4" xfId="19912" xr:uid="{00000000-0005-0000-0000-000006310000}"/>
    <cellStyle name="Input 2 33 4 2 5" xfId="35755" xr:uid="{00000000-0005-0000-0000-000007310000}"/>
    <cellStyle name="Input 2 33 4 3" xfId="11361" xr:uid="{00000000-0005-0000-0000-000008310000}"/>
    <cellStyle name="Input 2 33 4 3 2" xfId="28927" xr:uid="{00000000-0005-0000-0000-000009310000}"/>
    <cellStyle name="Input 2 33 4 3 2 2" xfId="44557" xr:uid="{00000000-0005-0000-0000-00000A310000}"/>
    <cellStyle name="Input 2 33 4 3 3" xfId="20863" xr:uid="{00000000-0005-0000-0000-00000B310000}"/>
    <cellStyle name="Input 2 33 4 3 4" xfId="36706" xr:uid="{00000000-0005-0000-0000-00000C310000}"/>
    <cellStyle name="Input 2 33 4 4" xfId="26587" xr:uid="{00000000-0005-0000-0000-00000D310000}"/>
    <cellStyle name="Input 2 33 4 4 2" xfId="42217" xr:uid="{00000000-0005-0000-0000-00000E310000}"/>
    <cellStyle name="Input 2 33 4 5" xfId="18523" xr:uid="{00000000-0005-0000-0000-00000F310000}"/>
    <cellStyle name="Input 2 33 4 6" xfId="34366" xr:uid="{00000000-0005-0000-0000-000010310000}"/>
    <cellStyle name="Input 2 33 5" xfId="21734" xr:uid="{00000000-0005-0000-0000-000011310000}"/>
    <cellStyle name="Input 2 33 5 2" xfId="37365" xr:uid="{00000000-0005-0000-0000-000012310000}"/>
    <cellStyle name="Input 2 33 6" xfId="21746" xr:uid="{00000000-0005-0000-0000-000013310000}"/>
    <cellStyle name="Input 2 33 6 2" xfId="37377" xr:uid="{00000000-0005-0000-0000-000014310000}"/>
    <cellStyle name="Input 2 33 7" xfId="12711" xr:uid="{00000000-0005-0000-0000-000015310000}"/>
    <cellStyle name="Input 2 33 8" xfId="29897" xr:uid="{00000000-0005-0000-0000-000016310000}"/>
    <cellStyle name="Input 2 33 9" xfId="47794" xr:uid="{00000000-0005-0000-0000-000017310000}"/>
    <cellStyle name="Input 2 34" xfId="2944" xr:uid="{00000000-0005-0000-0000-000018310000}"/>
    <cellStyle name="Input 2 34 10" xfId="48130" xr:uid="{00000000-0005-0000-0000-000019310000}"/>
    <cellStyle name="Input 2 34 11" xfId="46232" xr:uid="{00000000-0005-0000-0000-00001A310000}"/>
    <cellStyle name="Input 2 34 12" xfId="50833" xr:uid="{00000000-0005-0000-0000-00001B310000}"/>
    <cellStyle name="Input 2 34 13" xfId="46112" xr:uid="{00000000-0005-0000-0000-00001C310000}"/>
    <cellStyle name="Input 2 34 14" xfId="51635" xr:uid="{00000000-0005-0000-0000-00001D310000}"/>
    <cellStyle name="Input 2 34 15" xfId="45933" xr:uid="{00000000-0005-0000-0000-00001E310000}"/>
    <cellStyle name="Input 2 34 2" xfId="3598" xr:uid="{00000000-0005-0000-0000-00001F310000}"/>
    <cellStyle name="Input 2 34 2 10" xfId="46476" xr:uid="{00000000-0005-0000-0000-000020310000}"/>
    <cellStyle name="Input 2 34 2 11" xfId="51196" xr:uid="{00000000-0005-0000-0000-000021310000}"/>
    <cellStyle name="Input 2 34 2 12" xfId="48846" xr:uid="{00000000-0005-0000-0000-000022310000}"/>
    <cellStyle name="Input 2 34 2 13" xfId="47353" xr:uid="{00000000-0005-0000-0000-000023310000}"/>
    <cellStyle name="Input 2 34 2 14" xfId="51674" xr:uid="{00000000-0005-0000-0000-000024310000}"/>
    <cellStyle name="Input 2 34 2 2" xfId="5973" xr:uid="{00000000-0005-0000-0000-000025310000}"/>
    <cellStyle name="Input 2 34 2 2 2" xfId="8687" xr:uid="{00000000-0005-0000-0000-000026310000}"/>
    <cellStyle name="Input 2 34 2 2 2 2" xfId="10076" xr:uid="{00000000-0005-0000-0000-000027310000}"/>
    <cellStyle name="Input 2 34 2 2 2 2 2" xfId="7344" xr:uid="{00000000-0005-0000-0000-000028310000}"/>
    <cellStyle name="Input 2 34 2 2 2 2 2 2" xfId="24911" xr:uid="{00000000-0005-0000-0000-000029310000}"/>
    <cellStyle name="Input 2 34 2 2 2 2 2 2 2" xfId="40541" xr:uid="{00000000-0005-0000-0000-00002A310000}"/>
    <cellStyle name="Input 2 34 2 2 2 2 2 3" xfId="16847" xr:uid="{00000000-0005-0000-0000-00002B310000}"/>
    <cellStyle name="Input 2 34 2 2 2 2 2 4" xfId="32690" xr:uid="{00000000-0005-0000-0000-00002C310000}"/>
    <cellStyle name="Input 2 34 2 2 2 2 3" xfId="27642" xr:uid="{00000000-0005-0000-0000-00002D310000}"/>
    <cellStyle name="Input 2 34 2 2 2 2 3 2" xfId="43272" xr:uid="{00000000-0005-0000-0000-00002E310000}"/>
    <cellStyle name="Input 2 34 2 2 2 2 4" xfId="19578" xr:uid="{00000000-0005-0000-0000-00002F310000}"/>
    <cellStyle name="Input 2 34 2 2 2 2 5" xfId="35421" xr:uid="{00000000-0005-0000-0000-000030310000}"/>
    <cellStyle name="Input 2 34 2 2 2 3" xfId="6935" xr:uid="{00000000-0005-0000-0000-000031310000}"/>
    <cellStyle name="Input 2 34 2 2 2 3 2" xfId="24598" xr:uid="{00000000-0005-0000-0000-000032310000}"/>
    <cellStyle name="Input 2 34 2 2 2 3 2 2" xfId="40229" xr:uid="{00000000-0005-0000-0000-000033310000}"/>
    <cellStyle name="Input 2 34 2 2 2 3 3" xfId="16439" xr:uid="{00000000-0005-0000-0000-000034310000}"/>
    <cellStyle name="Input 2 34 2 2 2 3 4" xfId="32417" xr:uid="{00000000-0005-0000-0000-000035310000}"/>
    <cellStyle name="Input 2 34 2 2 2 4" xfId="26253" xr:uid="{00000000-0005-0000-0000-000036310000}"/>
    <cellStyle name="Input 2 34 2 2 2 4 2" xfId="41883" xr:uid="{00000000-0005-0000-0000-000037310000}"/>
    <cellStyle name="Input 2 34 2 2 2 5" xfId="18189" xr:uid="{00000000-0005-0000-0000-000038310000}"/>
    <cellStyle name="Input 2 34 2 2 2 6" xfId="34032" xr:uid="{00000000-0005-0000-0000-000039310000}"/>
    <cellStyle name="Input 2 34 2 2 3" xfId="23844" xr:uid="{00000000-0005-0000-0000-00003A310000}"/>
    <cellStyle name="Input 2 34 2 2 3 2" xfId="39475" xr:uid="{00000000-0005-0000-0000-00003B310000}"/>
    <cellStyle name="Input 2 34 2 2 4" xfId="15478" xr:uid="{00000000-0005-0000-0000-00003C310000}"/>
    <cellStyle name="Input 2 34 2 2 5" xfId="31742" xr:uid="{00000000-0005-0000-0000-00003D310000}"/>
    <cellStyle name="Input 2 34 2 2 6" xfId="50461" xr:uid="{00000000-0005-0000-0000-00003E310000}"/>
    <cellStyle name="Input 2 34 2 2 7" xfId="52247" xr:uid="{00000000-0005-0000-0000-00003F310000}"/>
    <cellStyle name="Input 2 34 2 2 8" xfId="53342" xr:uid="{00000000-0005-0000-0000-000040310000}"/>
    <cellStyle name="Input 2 34 2 3" xfId="6686" xr:uid="{00000000-0005-0000-0000-000041310000}"/>
    <cellStyle name="Input 2 34 2 3 2" xfId="4532" xr:uid="{00000000-0005-0000-0000-000042310000}"/>
    <cellStyle name="Input 2 34 2 3 2 2" xfId="9261" xr:uid="{00000000-0005-0000-0000-000043310000}"/>
    <cellStyle name="Input 2 34 2 3 2 2 2" xfId="26827" xr:uid="{00000000-0005-0000-0000-000044310000}"/>
    <cellStyle name="Input 2 34 2 3 2 2 2 2" xfId="42457" xr:uid="{00000000-0005-0000-0000-000045310000}"/>
    <cellStyle name="Input 2 34 2 3 2 2 3" xfId="18763" xr:uid="{00000000-0005-0000-0000-000046310000}"/>
    <cellStyle name="Input 2 34 2 3 2 2 4" xfId="34606" xr:uid="{00000000-0005-0000-0000-000047310000}"/>
    <cellStyle name="Input 2 34 2 3 2 3" xfId="22704" xr:uid="{00000000-0005-0000-0000-000048310000}"/>
    <cellStyle name="Input 2 34 2 3 2 3 2" xfId="38335" xr:uid="{00000000-0005-0000-0000-000049310000}"/>
    <cellStyle name="Input 2 34 2 3 2 4" xfId="14038" xr:uid="{00000000-0005-0000-0000-00004A310000}"/>
    <cellStyle name="Input 2 34 2 3 2 5" xfId="30725" xr:uid="{00000000-0005-0000-0000-00004B310000}"/>
    <cellStyle name="Input 2 34 2 3 3" xfId="4173" xr:uid="{00000000-0005-0000-0000-00004C310000}"/>
    <cellStyle name="Input 2 34 2 3 3 2" xfId="22384" xr:uid="{00000000-0005-0000-0000-00004D310000}"/>
    <cellStyle name="Input 2 34 2 3 3 2 2" xfId="38015" xr:uid="{00000000-0005-0000-0000-00004E310000}"/>
    <cellStyle name="Input 2 34 2 3 3 3" xfId="13679" xr:uid="{00000000-0005-0000-0000-00004F310000}"/>
    <cellStyle name="Input 2 34 2 3 3 4" xfId="30424" xr:uid="{00000000-0005-0000-0000-000050310000}"/>
    <cellStyle name="Input 2 34 2 3 4" xfId="24349" xr:uid="{00000000-0005-0000-0000-000051310000}"/>
    <cellStyle name="Input 2 34 2 3 4 2" xfId="39980" xr:uid="{00000000-0005-0000-0000-000052310000}"/>
    <cellStyle name="Input 2 34 2 3 5" xfId="16190" xr:uid="{00000000-0005-0000-0000-000053310000}"/>
    <cellStyle name="Input 2 34 2 3 6" xfId="32168" xr:uid="{00000000-0005-0000-0000-000054310000}"/>
    <cellStyle name="Input 2 34 2 4" xfId="21976" xr:uid="{00000000-0005-0000-0000-000055310000}"/>
    <cellStyle name="Input 2 34 2 4 2" xfId="37607" xr:uid="{00000000-0005-0000-0000-000056310000}"/>
    <cellStyle name="Input 2 34 2 5" xfId="12089" xr:uid="{00000000-0005-0000-0000-000057310000}"/>
    <cellStyle name="Input 2 34 2 5 2" xfId="29352" xr:uid="{00000000-0005-0000-0000-000058310000}"/>
    <cellStyle name="Input 2 34 2 6" xfId="13103" xr:uid="{00000000-0005-0000-0000-000059310000}"/>
    <cellStyle name="Input 2 34 2 7" xfId="30077" xr:uid="{00000000-0005-0000-0000-00005A310000}"/>
    <cellStyle name="Input 2 34 2 8" xfId="45409" xr:uid="{00000000-0005-0000-0000-00005B310000}"/>
    <cellStyle name="Input 2 34 2 9" xfId="48492" xr:uid="{00000000-0005-0000-0000-00005C310000}"/>
    <cellStyle name="Input 2 34 3" xfId="5323" xr:uid="{00000000-0005-0000-0000-00005D310000}"/>
    <cellStyle name="Input 2 34 3 2" xfId="8474" xr:uid="{00000000-0005-0000-0000-00005E310000}"/>
    <cellStyle name="Input 2 34 3 2 2" xfId="9863" xr:uid="{00000000-0005-0000-0000-00005F310000}"/>
    <cellStyle name="Input 2 34 3 2 2 2" xfId="7310" xr:uid="{00000000-0005-0000-0000-000060310000}"/>
    <cellStyle name="Input 2 34 3 2 2 2 2" xfId="24877" xr:uid="{00000000-0005-0000-0000-000061310000}"/>
    <cellStyle name="Input 2 34 3 2 2 2 2 2" xfId="40507" xr:uid="{00000000-0005-0000-0000-000062310000}"/>
    <cellStyle name="Input 2 34 3 2 2 2 3" xfId="16813" xr:uid="{00000000-0005-0000-0000-000063310000}"/>
    <cellStyle name="Input 2 34 3 2 2 2 4" xfId="32656" xr:uid="{00000000-0005-0000-0000-000064310000}"/>
    <cellStyle name="Input 2 34 3 2 2 3" xfId="27429" xr:uid="{00000000-0005-0000-0000-000065310000}"/>
    <cellStyle name="Input 2 34 3 2 2 3 2" xfId="43059" xr:uid="{00000000-0005-0000-0000-000066310000}"/>
    <cellStyle name="Input 2 34 3 2 2 4" xfId="19365" xr:uid="{00000000-0005-0000-0000-000067310000}"/>
    <cellStyle name="Input 2 34 3 2 2 5" xfId="35208" xr:uid="{00000000-0005-0000-0000-000068310000}"/>
    <cellStyle name="Input 2 34 3 2 3" xfId="4921" xr:uid="{00000000-0005-0000-0000-000069310000}"/>
    <cellStyle name="Input 2 34 3 2 3 2" xfId="23093" xr:uid="{00000000-0005-0000-0000-00006A310000}"/>
    <cellStyle name="Input 2 34 3 2 3 2 2" xfId="38724" xr:uid="{00000000-0005-0000-0000-00006B310000}"/>
    <cellStyle name="Input 2 34 3 2 3 3" xfId="14427" xr:uid="{00000000-0005-0000-0000-00006C310000}"/>
    <cellStyle name="Input 2 34 3 2 3 4" xfId="31114" xr:uid="{00000000-0005-0000-0000-00006D310000}"/>
    <cellStyle name="Input 2 34 3 2 4" xfId="26040" xr:uid="{00000000-0005-0000-0000-00006E310000}"/>
    <cellStyle name="Input 2 34 3 2 4 2" xfId="41670" xr:uid="{00000000-0005-0000-0000-00006F310000}"/>
    <cellStyle name="Input 2 34 3 2 5" xfId="17976" xr:uid="{00000000-0005-0000-0000-000070310000}"/>
    <cellStyle name="Input 2 34 3 2 6" xfId="33819" xr:uid="{00000000-0005-0000-0000-000071310000}"/>
    <cellStyle name="Input 2 34 3 3" xfId="23401" xr:uid="{00000000-0005-0000-0000-000072310000}"/>
    <cellStyle name="Input 2 34 3 3 2" xfId="39032" xr:uid="{00000000-0005-0000-0000-000073310000}"/>
    <cellStyle name="Input 2 34 3 4" xfId="14828" xr:uid="{00000000-0005-0000-0000-000074310000}"/>
    <cellStyle name="Input 2 34 3 5" xfId="31379" xr:uid="{00000000-0005-0000-0000-000075310000}"/>
    <cellStyle name="Input 2 34 3 6" xfId="50084" xr:uid="{00000000-0005-0000-0000-000076310000}"/>
    <cellStyle name="Input 2 34 3 7" xfId="51882" xr:uid="{00000000-0005-0000-0000-000077310000}"/>
    <cellStyle name="Input 2 34 3 8" xfId="52975" xr:uid="{00000000-0005-0000-0000-000078310000}"/>
    <cellStyle name="Input 2 34 4" xfId="8566" xr:uid="{00000000-0005-0000-0000-000079310000}"/>
    <cellStyle name="Input 2 34 4 2" xfId="9955" xr:uid="{00000000-0005-0000-0000-00007A310000}"/>
    <cellStyle name="Input 2 34 4 2 2" xfId="11623" xr:uid="{00000000-0005-0000-0000-00007B310000}"/>
    <cellStyle name="Input 2 34 4 2 2 2" xfId="29189" xr:uid="{00000000-0005-0000-0000-00007C310000}"/>
    <cellStyle name="Input 2 34 4 2 2 2 2" xfId="44819" xr:uid="{00000000-0005-0000-0000-00007D310000}"/>
    <cellStyle name="Input 2 34 4 2 2 3" xfId="21125" xr:uid="{00000000-0005-0000-0000-00007E310000}"/>
    <cellStyle name="Input 2 34 4 2 2 4" xfId="36968" xr:uid="{00000000-0005-0000-0000-00007F310000}"/>
    <cellStyle name="Input 2 34 4 2 3" xfId="27521" xr:uid="{00000000-0005-0000-0000-000080310000}"/>
    <cellStyle name="Input 2 34 4 2 3 2" xfId="43151" xr:uid="{00000000-0005-0000-0000-000081310000}"/>
    <cellStyle name="Input 2 34 4 2 4" xfId="19457" xr:uid="{00000000-0005-0000-0000-000082310000}"/>
    <cellStyle name="Input 2 34 4 2 5" xfId="35300" xr:uid="{00000000-0005-0000-0000-000083310000}"/>
    <cellStyle name="Input 2 34 4 3" xfId="7458" xr:uid="{00000000-0005-0000-0000-000084310000}"/>
    <cellStyle name="Input 2 34 4 3 2" xfId="25025" xr:uid="{00000000-0005-0000-0000-000085310000}"/>
    <cellStyle name="Input 2 34 4 3 2 2" xfId="40655" xr:uid="{00000000-0005-0000-0000-000086310000}"/>
    <cellStyle name="Input 2 34 4 3 3" xfId="16961" xr:uid="{00000000-0005-0000-0000-000087310000}"/>
    <cellStyle name="Input 2 34 4 3 4" xfId="32804" xr:uid="{00000000-0005-0000-0000-000088310000}"/>
    <cellStyle name="Input 2 34 4 4" xfId="26132" xr:uid="{00000000-0005-0000-0000-000089310000}"/>
    <cellStyle name="Input 2 34 4 4 2" xfId="41762" xr:uid="{00000000-0005-0000-0000-00008A310000}"/>
    <cellStyle name="Input 2 34 4 5" xfId="18068" xr:uid="{00000000-0005-0000-0000-00008B310000}"/>
    <cellStyle name="Input 2 34 4 6" xfId="33911" xr:uid="{00000000-0005-0000-0000-00008C310000}"/>
    <cellStyle name="Input 2 34 5" xfId="21528" xr:uid="{00000000-0005-0000-0000-00008D310000}"/>
    <cellStyle name="Input 2 34 5 2" xfId="37159" xr:uid="{00000000-0005-0000-0000-00008E310000}"/>
    <cellStyle name="Input 2 34 6" xfId="22570" xr:uid="{00000000-0005-0000-0000-00008F310000}"/>
    <cellStyle name="Input 2 34 6 2" xfId="38201" xr:uid="{00000000-0005-0000-0000-000090310000}"/>
    <cellStyle name="Input 2 34 7" xfId="12450" xr:uid="{00000000-0005-0000-0000-000091310000}"/>
    <cellStyle name="Input 2 34 8" xfId="29711" xr:uid="{00000000-0005-0000-0000-000092310000}"/>
    <cellStyle name="Input 2 34 9" xfId="45207" xr:uid="{00000000-0005-0000-0000-000093310000}"/>
    <cellStyle name="Input 2 35" xfId="2834" xr:uid="{00000000-0005-0000-0000-000094310000}"/>
    <cellStyle name="Input 2 35 10" xfId="48020" xr:uid="{00000000-0005-0000-0000-000095310000}"/>
    <cellStyle name="Input 2 35 11" xfId="47859" xr:uid="{00000000-0005-0000-0000-000096310000}"/>
    <cellStyle name="Input 2 35 12" xfId="50723" xr:uid="{00000000-0005-0000-0000-000097310000}"/>
    <cellStyle name="Input 2 35 13" xfId="46007" xr:uid="{00000000-0005-0000-0000-000098310000}"/>
    <cellStyle name="Input 2 35 14" xfId="52541" xr:uid="{00000000-0005-0000-0000-000099310000}"/>
    <cellStyle name="Input 2 35 15" xfId="53586" xr:uid="{00000000-0005-0000-0000-00009A310000}"/>
    <cellStyle name="Input 2 35 2" xfId="3488" xr:uid="{00000000-0005-0000-0000-00009B310000}"/>
    <cellStyle name="Input 2 35 2 10" xfId="46259" xr:uid="{00000000-0005-0000-0000-00009C310000}"/>
    <cellStyle name="Input 2 35 2 11" xfId="51086" xr:uid="{00000000-0005-0000-0000-00009D310000}"/>
    <cellStyle name="Input 2 35 2 12" xfId="47323" xr:uid="{00000000-0005-0000-0000-00009E310000}"/>
    <cellStyle name="Input 2 35 2 13" xfId="51743" xr:uid="{00000000-0005-0000-0000-00009F310000}"/>
    <cellStyle name="Input 2 35 2 14" xfId="45919" xr:uid="{00000000-0005-0000-0000-0000A0310000}"/>
    <cellStyle name="Input 2 35 2 2" xfId="5863" xr:uid="{00000000-0005-0000-0000-0000A1310000}"/>
    <cellStyle name="Input 2 35 2 2 2" xfId="8540" xr:uid="{00000000-0005-0000-0000-0000A2310000}"/>
    <cellStyle name="Input 2 35 2 2 2 2" xfId="9929" xr:uid="{00000000-0005-0000-0000-0000A3310000}"/>
    <cellStyle name="Input 2 35 2 2 2 2 2" xfId="11037" xr:uid="{00000000-0005-0000-0000-0000A4310000}"/>
    <cellStyle name="Input 2 35 2 2 2 2 2 2" xfId="28603" xr:uid="{00000000-0005-0000-0000-0000A5310000}"/>
    <cellStyle name="Input 2 35 2 2 2 2 2 2 2" xfId="44233" xr:uid="{00000000-0005-0000-0000-0000A6310000}"/>
    <cellStyle name="Input 2 35 2 2 2 2 2 3" xfId="20539" xr:uid="{00000000-0005-0000-0000-0000A7310000}"/>
    <cellStyle name="Input 2 35 2 2 2 2 2 4" xfId="36382" xr:uid="{00000000-0005-0000-0000-0000A8310000}"/>
    <cellStyle name="Input 2 35 2 2 2 2 3" xfId="27495" xr:uid="{00000000-0005-0000-0000-0000A9310000}"/>
    <cellStyle name="Input 2 35 2 2 2 2 3 2" xfId="43125" xr:uid="{00000000-0005-0000-0000-0000AA310000}"/>
    <cellStyle name="Input 2 35 2 2 2 2 4" xfId="19431" xr:uid="{00000000-0005-0000-0000-0000AB310000}"/>
    <cellStyle name="Input 2 35 2 2 2 2 5" xfId="35274" xr:uid="{00000000-0005-0000-0000-0000AC310000}"/>
    <cellStyle name="Input 2 35 2 2 2 3" xfId="4646" xr:uid="{00000000-0005-0000-0000-0000AD310000}"/>
    <cellStyle name="Input 2 35 2 2 2 3 2" xfId="22818" xr:uid="{00000000-0005-0000-0000-0000AE310000}"/>
    <cellStyle name="Input 2 35 2 2 2 3 2 2" xfId="38449" xr:uid="{00000000-0005-0000-0000-0000AF310000}"/>
    <cellStyle name="Input 2 35 2 2 2 3 3" xfId="14152" xr:uid="{00000000-0005-0000-0000-0000B0310000}"/>
    <cellStyle name="Input 2 35 2 2 2 3 4" xfId="30839" xr:uid="{00000000-0005-0000-0000-0000B1310000}"/>
    <cellStyle name="Input 2 35 2 2 2 4" xfId="26106" xr:uid="{00000000-0005-0000-0000-0000B2310000}"/>
    <cellStyle name="Input 2 35 2 2 2 4 2" xfId="41736" xr:uid="{00000000-0005-0000-0000-0000B3310000}"/>
    <cellStyle name="Input 2 35 2 2 2 5" xfId="18042" xr:uid="{00000000-0005-0000-0000-0000B4310000}"/>
    <cellStyle name="Input 2 35 2 2 2 6" xfId="33885" xr:uid="{00000000-0005-0000-0000-0000B5310000}"/>
    <cellStyle name="Input 2 35 2 2 3" xfId="23734" xr:uid="{00000000-0005-0000-0000-0000B6310000}"/>
    <cellStyle name="Input 2 35 2 2 3 2" xfId="39365" xr:uid="{00000000-0005-0000-0000-0000B7310000}"/>
    <cellStyle name="Input 2 35 2 2 4" xfId="15368" xr:uid="{00000000-0005-0000-0000-0000B8310000}"/>
    <cellStyle name="Input 2 35 2 2 5" xfId="31632" xr:uid="{00000000-0005-0000-0000-0000B9310000}"/>
    <cellStyle name="Input 2 35 2 2 6" xfId="50351" xr:uid="{00000000-0005-0000-0000-0000BA310000}"/>
    <cellStyle name="Input 2 35 2 2 7" xfId="52137" xr:uid="{00000000-0005-0000-0000-0000BB310000}"/>
    <cellStyle name="Input 2 35 2 2 8" xfId="53232" xr:uid="{00000000-0005-0000-0000-0000BC310000}"/>
    <cellStyle name="Input 2 35 2 3" xfId="8961" xr:uid="{00000000-0005-0000-0000-0000BD310000}"/>
    <cellStyle name="Input 2 35 2 3 2" xfId="10350" xr:uid="{00000000-0005-0000-0000-0000BE310000}"/>
    <cellStyle name="Input 2 35 2 3 2 2" xfId="11327" xr:uid="{00000000-0005-0000-0000-0000BF310000}"/>
    <cellStyle name="Input 2 35 2 3 2 2 2" xfId="28893" xr:uid="{00000000-0005-0000-0000-0000C0310000}"/>
    <cellStyle name="Input 2 35 2 3 2 2 2 2" xfId="44523" xr:uid="{00000000-0005-0000-0000-0000C1310000}"/>
    <cellStyle name="Input 2 35 2 3 2 2 3" xfId="20829" xr:uid="{00000000-0005-0000-0000-0000C2310000}"/>
    <cellStyle name="Input 2 35 2 3 2 2 4" xfId="36672" xr:uid="{00000000-0005-0000-0000-0000C3310000}"/>
    <cellStyle name="Input 2 35 2 3 2 3" xfId="27916" xr:uid="{00000000-0005-0000-0000-0000C4310000}"/>
    <cellStyle name="Input 2 35 2 3 2 3 2" xfId="43546" xr:uid="{00000000-0005-0000-0000-0000C5310000}"/>
    <cellStyle name="Input 2 35 2 3 2 4" xfId="19852" xr:uid="{00000000-0005-0000-0000-0000C6310000}"/>
    <cellStyle name="Input 2 35 2 3 2 5" xfId="35695" xr:uid="{00000000-0005-0000-0000-0000C7310000}"/>
    <cellStyle name="Input 2 35 2 3 3" xfId="10747" xr:uid="{00000000-0005-0000-0000-0000C8310000}"/>
    <cellStyle name="Input 2 35 2 3 3 2" xfId="28313" xr:uid="{00000000-0005-0000-0000-0000C9310000}"/>
    <cellStyle name="Input 2 35 2 3 3 2 2" xfId="43943" xr:uid="{00000000-0005-0000-0000-0000CA310000}"/>
    <cellStyle name="Input 2 35 2 3 3 3" xfId="20249" xr:uid="{00000000-0005-0000-0000-0000CB310000}"/>
    <cellStyle name="Input 2 35 2 3 3 4" xfId="36092" xr:uid="{00000000-0005-0000-0000-0000CC310000}"/>
    <cellStyle name="Input 2 35 2 3 4" xfId="26527" xr:uid="{00000000-0005-0000-0000-0000CD310000}"/>
    <cellStyle name="Input 2 35 2 3 4 2" xfId="42157" xr:uid="{00000000-0005-0000-0000-0000CE310000}"/>
    <cellStyle name="Input 2 35 2 3 5" xfId="18463" xr:uid="{00000000-0005-0000-0000-0000CF310000}"/>
    <cellStyle name="Input 2 35 2 3 6" xfId="34306" xr:uid="{00000000-0005-0000-0000-0000D0310000}"/>
    <cellStyle name="Input 2 35 2 4" xfId="21866" xr:uid="{00000000-0005-0000-0000-0000D1310000}"/>
    <cellStyle name="Input 2 35 2 4 2" xfId="37497" xr:uid="{00000000-0005-0000-0000-0000D2310000}"/>
    <cellStyle name="Input 2 35 2 5" xfId="29277" xr:uid="{00000000-0005-0000-0000-0000D3310000}"/>
    <cellStyle name="Input 2 35 2 5 2" xfId="44907" xr:uid="{00000000-0005-0000-0000-0000D4310000}"/>
    <cellStyle name="Input 2 35 2 6" xfId="12993" xr:uid="{00000000-0005-0000-0000-0000D5310000}"/>
    <cellStyle name="Input 2 35 2 7" xfId="29967" xr:uid="{00000000-0005-0000-0000-0000D6310000}"/>
    <cellStyle name="Input 2 35 2 8" xfId="47712" xr:uid="{00000000-0005-0000-0000-0000D7310000}"/>
    <cellStyle name="Input 2 35 2 9" xfId="48382" xr:uid="{00000000-0005-0000-0000-0000D8310000}"/>
    <cellStyle name="Input 2 35 3" xfId="5215" xr:uid="{00000000-0005-0000-0000-0000D9310000}"/>
    <cellStyle name="Input 2 35 3 2" xfId="9185" xr:uid="{00000000-0005-0000-0000-0000DA310000}"/>
    <cellStyle name="Input 2 35 3 2 2" xfId="10574" xr:uid="{00000000-0005-0000-0000-0000DB310000}"/>
    <cellStyle name="Input 2 35 3 2 2 2" xfId="11679" xr:uid="{00000000-0005-0000-0000-0000DC310000}"/>
    <cellStyle name="Input 2 35 3 2 2 2 2" xfId="29245" xr:uid="{00000000-0005-0000-0000-0000DD310000}"/>
    <cellStyle name="Input 2 35 3 2 2 2 2 2" xfId="44875" xr:uid="{00000000-0005-0000-0000-0000DE310000}"/>
    <cellStyle name="Input 2 35 3 2 2 2 3" xfId="21181" xr:uid="{00000000-0005-0000-0000-0000DF310000}"/>
    <cellStyle name="Input 2 35 3 2 2 2 4" xfId="37024" xr:uid="{00000000-0005-0000-0000-0000E0310000}"/>
    <cellStyle name="Input 2 35 3 2 2 3" xfId="28140" xr:uid="{00000000-0005-0000-0000-0000E1310000}"/>
    <cellStyle name="Input 2 35 3 2 2 3 2" xfId="43770" xr:uid="{00000000-0005-0000-0000-0000E2310000}"/>
    <cellStyle name="Input 2 35 3 2 2 4" xfId="20076" xr:uid="{00000000-0005-0000-0000-0000E3310000}"/>
    <cellStyle name="Input 2 35 3 2 2 5" xfId="35919" xr:uid="{00000000-0005-0000-0000-0000E4310000}"/>
    <cellStyle name="Input 2 35 3 2 3" xfId="11292" xr:uid="{00000000-0005-0000-0000-0000E5310000}"/>
    <cellStyle name="Input 2 35 3 2 3 2" xfId="28858" xr:uid="{00000000-0005-0000-0000-0000E6310000}"/>
    <cellStyle name="Input 2 35 3 2 3 2 2" xfId="44488" xr:uid="{00000000-0005-0000-0000-0000E7310000}"/>
    <cellStyle name="Input 2 35 3 2 3 3" xfId="20794" xr:uid="{00000000-0005-0000-0000-0000E8310000}"/>
    <cellStyle name="Input 2 35 3 2 3 4" xfId="36637" xr:uid="{00000000-0005-0000-0000-0000E9310000}"/>
    <cellStyle name="Input 2 35 3 2 4" xfId="26751" xr:uid="{00000000-0005-0000-0000-0000EA310000}"/>
    <cellStyle name="Input 2 35 3 2 4 2" xfId="42381" xr:uid="{00000000-0005-0000-0000-0000EB310000}"/>
    <cellStyle name="Input 2 35 3 2 5" xfId="18687" xr:uid="{00000000-0005-0000-0000-0000EC310000}"/>
    <cellStyle name="Input 2 35 3 2 6" xfId="34530" xr:uid="{00000000-0005-0000-0000-0000ED310000}"/>
    <cellStyle name="Input 2 35 3 3" xfId="23293" xr:uid="{00000000-0005-0000-0000-0000EE310000}"/>
    <cellStyle name="Input 2 35 3 3 2" xfId="38924" xr:uid="{00000000-0005-0000-0000-0000EF310000}"/>
    <cellStyle name="Input 2 35 3 4" xfId="14720" xr:uid="{00000000-0005-0000-0000-0000F0310000}"/>
    <cellStyle name="Input 2 35 3 5" xfId="31271" xr:uid="{00000000-0005-0000-0000-0000F1310000}"/>
    <cellStyle name="Input 2 35 3 6" xfId="49974" xr:uid="{00000000-0005-0000-0000-0000F2310000}"/>
    <cellStyle name="Input 2 35 3 7" xfId="51772" xr:uid="{00000000-0005-0000-0000-0000F3310000}"/>
    <cellStyle name="Input 2 35 3 8" xfId="52865" xr:uid="{00000000-0005-0000-0000-0000F4310000}"/>
    <cellStyle name="Input 2 35 4" xfId="8954" xr:uid="{00000000-0005-0000-0000-0000F5310000}"/>
    <cellStyle name="Input 2 35 4 2" xfId="10343" xr:uid="{00000000-0005-0000-0000-0000F6310000}"/>
    <cellStyle name="Input 2 35 4 2 2" xfId="11300" xr:uid="{00000000-0005-0000-0000-0000F7310000}"/>
    <cellStyle name="Input 2 35 4 2 2 2" xfId="28866" xr:uid="{00000000-0005-0000-0000-0000F8310000}"/>
    <cellStyle name="Input 2 35 4 2 2 2 2" xfId="44496" xr:uid="{00000000-0005-0000-0000-0000F9310000}"/>
    <cellStyle name="Input 2 35 4 2 2 3" xfId="20802" xr:uid="{00000000-0005-0000-0000-0000FA310000}"/>
    <cellStyle name="Input 2 35 4 2 2 4" xfId="36645" xr:uid="{00000000-0005-0000-0000-0000FB310000}"/>
    <cellStyle name="Input 2 35 4 2 3" xfId="27909" xr:uid="{00000000-0005-0000-0000-0000FC310000}"/>
    <cellStyle name="Input 2 35 4 2 3 2" xfId="43539" xr:uid="{00000000-0005-0000-0000-0000FD310000}"/>
    <cellStyle name="Input 2 35 4 2 4" xfId="19845" xr:uid="{00000000-0005-0000-0000-0000FE310000}"/>
    <cellStyle name="Input 2 35 4 2 5" xfId="35688" xr:uid="{00000000-0005-0000-0000-0000FF310000}"/>
    <cellStyle name="Input 2 35 4 3" xfId="4872" xr:uid="{00000000-0005-0000-0000-000000320000}"/>
    <cellStyle name="Input 2 35 4 3 2" xfId="23044" xr:uid="{00000000-0005-0000-0000-000001320000}"/>
    <cellStyle name="Input 2 35 4 3 2 2" xfId="38675" xr:uid="{00000000-0005-0000-0000-000002320000}"/>
    <cellStyle name="Input 2 35 4 3 3" xfId="14378" xr:uid="{00000000-0005-0000-0000-000003320000}"/>
    <cellStyle name="Input 2 35 4 3 4" xfId="31065" xr:uid="{00000000-0005-0000-0000-000004320000}"/>
    <cellStyle name="Input 2 35 4 4" xfId="26520" xr:uid="{00000000-0005-0000-0000-000005320000}"/>
    <cellStyle name="Input 2 35 4 4 2" xfId="42150" xr:uid="{00000000-0005-0000-0000-000006320000}"/>
    <cellStyle name="Input 2 35 4 5" xfId="18456" xr:uid="{00000000-0005-0000-0000-000007320000}"/>
    <cellStyle name="Input 2 35 4 6" xfId="34299" xr:uid="{00000000-0005-0000-0000-000008320000}"/>
    <cellStyle name="Input 2 35 5" xfId="21418" xr:uid="{00000000-0005-0000-0000-000009320000}"/>
    <cellStyle name="Input 2 35 5 2" xfId="37049" xr:uid="{00000000-0005-0000-0000-00000A320000}"/>
    <cellStyle name="Input 2 35 6" xfId="24071" xr:uid="{00000000-0005-0000-0000-00000B320000}"/>
    <cellStyle name="Input 2 35 6 2" xfId="39702" xr:uid="{00000000-0005-0000-0000-00000C320000}"/>
    <cellStyle name="Input 2 35 7" xfId="12340" xr:uid="{00000000-0005-0000-0000-00000D320000}"/>
    <cellStyle name="Input 2 35 8" xfId="29601" xr:uid="{00000000-0005-0000-0000-00000E320000}"/>
    <cellStyle name="Input 2 35 9" xfId="47911" xr:uid="{00000000-0005-0000-0000-00000F320000}"/>
    <cellStyle name="Input 2 36" xfId="3863" xr:uid="{00000000-0005-0000-0000-000010320000}"/>
    <cellStyle name="Input 2 36 10" xfId="45114" xr:uid="{00000000-0005-0000-0000-000011320000}"/>
    <cellStyle name="Input 2 36 11" xfId="51024" xr:uid="{00000000-0005-0000-0000-000012320000}"/>
    <cellStyle name="Input 2 36 12" xfId="47805" xr:uid="{00000000-0005-0000-0000-000013320000}"/>
    <cellStyle name="Input 2 36 13" xfId="47163" xr:uid="{00000000-0005-0000-0000-000014320000}"/>
    <cellStyle name="Input 2 36 14" xfId="45946" xr:uid="{00000000-0005-0000-0000-000015320000}"/>
    <cellStyle name="Input 2 36 2" xfId="6238" xr:uid="{00000000-0005-0000-0000-000016320000}"/>
    <cellStyle name="Input 2 36 2 2" xfId="6809" xr:uid="{00000000-0005-0000-0000-000017320000}"/>
    <cellStyle name="Input 2 36 2 2 2" xfId="8021" xr:uid="{00000000-0005-0000-0000-000018320000}"/>
    <cellStyle name="Input 2 36 2 2 2 2" xfId="11338" xr:uid="{00000000-0005-0000-0000-000019320000}"/>
    <cellStyle name="Input 2 36 2 2 2 2 2" xfId="28904" xr:uid="{00000000-0005-0000-0000-00001A320000}"/>
    <cellStyle name="Input 2 36 2 2 2 2 2 2" xfId="44534" xr:uid="{00000000-0005-0000-0000-00001B320000}"/>
    <cellStyle name="Input 2 36 2 2 2 2 3" xfId="20840" xr:uid="{00000000-0005-0000-0000-00001C320000}"/>
    <cellStyle name="Input 2 36 2 2 2 2 4" xfId="36683" xr:uid="{00000000-0005-0000-0000-00001D320000}"/>
    <cellStyle name="Input 2 36 2 2 2 3" xfId="25587" xr:uid="{00000000-0005-0000-0000-00001E320000}"/>
    <cellStyle name="Input 2 36 2 2 2 3 2" xfId="41217" xr:uid="{00000000-0005-0000-0000-00001F320000}"/>
    <cellStyle name="Input 2 36 2 2 2 4" xfId="17523" xr:uid="{00000000-0005-0000-0000-000020320000}"/>
    <cellStyle name="Input 2 36 2 2 2 5" xfId="33366" xr:uid="{00000000-0005-0000-0000-000021320000}"/>
    <cellStyle name="Input 2 36 2 2 3" xfId="4990" xr:uid="{00000000-0005-0000-0000-000022320000}"/>
    <cellStyle name="Input 2 36 2 2 3 2" xfId="23162" xr:uid="{00000000-0005-0000-0000-000023320000}"/>
    <cellStyle name="Input 2 36 2 2 3 2 2" xfId="38793" xr:uid="{00000000-0005-0000-0000-000024320000}"/>
    <cellStyle name="Input 2 36 2 2 3 3" xfId="14496" xr:uid="{00000000-0005-0000-0000-000025320000}"/>
    <cellStyle name="Input 2 36 2 2 3 4" xfId="31183" xr:uid="{00000000-0005-0000-0000-000026320000}"/>
    <cellStyle name="Input 2 36 2 2 4" xfId="24472" xr:uid="{00000000-0005-0000-0000-000027320000}"/>
    <cellStyle name="Input 2 36 2 2 4 2" xfId="40103" xr:uid="{00000000-0005-0000-0000-000028320000}"/>
    <cellStyle name="Input 2 36 2 2 5" xfId="16313" xr:uid="{00000000-0005-0000-0000-000029320000}"/>
    <cellStyle name="Input 2 36 2 2 6" xfId="32291" xr:uid="{00000000-0005-0000-0000-00002A320000}"/>
    <cellStyle name="Input 2 36 2 3" xfId="24052" xr:uid="{00000000-0005-0000-0000-00002B320000}"/>
    <cellStyle name="Input 2 36 2 3 2" xfId="39683" xr:uid="{00000000-0005-0000-0000-00002C320000}"/>
    <cellStyle name="Input 2 36 2 4" xfId="15743" xr:uid="{00000000-0005-0000-0000-00002D320000}"/>
    <cellStyle name="Input 2 36 2 5" xfId="31931" xr:uid="{00000000-0005-0000-0000-00002E320000}"/>
    <cellStyle name="Input 2 36 2 6" xfId="50290" xr:uid="{00000000-0005-0000-0000-00002F320000}"/>
    <cellStyle name="Input 2 36 2 7" xfId="52076" xr:uid="{00000000-0005-0000-0000-000030320000}"/>
    <cellStyle name="Input 2 36 2 8" xfId="53171" xr:uid="{00000000-0005-0000-0000-000031320000}"/>
    <cellStyle name="Input 2 36 3" xfId="8264" xr:uid="{00000000-0005-0000-0000-000032320000}"/>
    <cellStyle name="Input 2 36 3 2" xfId="9653" xr:uid="{00000000-0005-0000-0000-000033320000}"/>
    <cellStyle name="Input 2 36 3 2 2" xfId="7184" xr:uid="{00000000-0005-0000-0000-000034320000}"/>
    <cellStyle name="Input 2 36 3 2 2 2" xfId="24751" xr:uid="{00000000-0005-0000-0000-000035320000}"/>
    <cellStyle name="Input 2 36 3 2 2 2 2" xfId="40381" xr:uid="{00000000-0005-0000-0000-000036320000}"/>
    <cellStyle name="Input 2 36 3 2 2 3" xfId="16687" xr:uid="{00000000-0005-0000-0000-000037320000}"/>
    <cellStyle name="Input 2 36 3 2 2 4" xfId="32530" xr:uid="{00000000-0005-0000-0000-000038320000}"/>
    <cellStyle name="Input 2 36 3 2 3" xfId="27219" xr:uid="{00000000-0005-0000-0000-000039320000}"/>
    <cellStyle name="Input 2 36 3 2 3 2" xfId="42849" xr:uid="{00000000-0005-0000-0000-00003A320000}"/>
    <cellStyle name="Input 2 36 3 2 4" xfId="19155" xr:uid="{00000000-0005-0000-0000-00003B320000}"/>
    <cellStyle name="Input 2 36 3 2 5" xfId="34998" xr:uid="{00000000-0005-0000-0000-00003C320000}"/>
    <cellStyle name="Input 2 36 3 3" xfId="4928" xr:uid="{00000000-0005-0000-0000-00003D320000}"/>
    <cellStyle name="Input 2 36 3 3 2" xfId="23100" xr:uid="{00000000-0005-0000-0000-00003E320000}"/>
    <cellStyle name="Input 2 36 3 3 2 2" xfId="38731" xr:uid="{00000000-0005-0000-0000-00003F320000}"/>
    <cellStyle name="Input 2 36 3 3 3" xfId="14434" xr:uid="{00000000-0005-0000-0000-000040320000}"/>
    <cellStyle name="Input 2 36 3 3 4" xfId="31121" xr:uid="{00000000-0005-0000-0000-000041320000}"/>
    <cellStyle name="Input 2 36 3 4" xfId="25830" xr:uid="{00000000-0005-0000-0000-000042320000}"/>
    <cellStyle name="Input 2 36 3 4 2" xfId="41460" xr:uid="{00000000-0005-0000-0000-000043320000}"/>
    <cellStyle name="Input 2 36 3 5" xfId="17766" xr:uid="{00000000-0005-0000-0000-000044320000}"/>
    <cellStyle name="Input 2 36 3 6" xfId="33609" xr:uid="{00000000-0005-0000-0000-000045320000}"/>
    <cellStyle name="Input 2 36 4" xfId="22184" xr:uid="{00000000-0005-0000-0000-000046320000}"/>
    <cellStyle name="Input 2 36 4 2" xfId="37815" xr:uid="{00000000-0005-0000-0000-000047320000}"/>
    <cellStyle name="Input 2 36 5" xfId="12270" xr:uid="{00000000-0005-0000-0000-000048320000}"/>
    <cellStyle name="Input 2 36 5 2" xfId="29533" xr:uid="{00000000-0005-0000-0000-000049320000}"/>
    <cellStyle name="Input 2 36 6" xfId="13368" xr:uid="{00000000-0005-0000-0000-00004A320000}"/>
    <cellStyle name="Input 2 36 7" xfId="30266" xr:uid="{00000000-0005-0000-0000-00004B320000}"/>
    <cellStyle name="Input 2 36 8" xfId="45101" xr:uid="{00000000-0005-0000-0000-00004C320000}"/>
    <cellStyle name="Input 2 36 9" xfId="48321" xr:uid="{00000000-0005-0000-0000-00004D320000}"/>
    <cellStyle name="Input 2 37" xfId="5584" xr:uid="{00000000-0005-0000-0000-00004E320000}"/>
    <cellStyle name="Input 2 37 10" xfId="45074" xr:uid="{00000000-0005-0000-0000-00004F320000}"/>
    <cellStyle name="Input 2 37 11" xfId="53756" xr:uid="{00000000-0005-0000-0000-000050320000}"/>
    <cellStyle name="Input 2 37 12" xfId="48985" xr:uid="{00000000-0005-0000-0000-000051320000}"/>
    <cellStyle name="Input 2 37 2" xfId="8910" xr:uid="{00000000-0005-0000-0000-000052320000}"/>
    <cellStyle name="Input 2 37 2 2" xfId="10299" xr:uid="{00000000-0005-0000-0000-000053320000}"/>
    <cellStyle name="Input 2 37 2 2 2" xfId="7500" xr:uid="{00000000-0005-0000-0000-000054320000}"/>
    <cellStyle name="Input 2 37 2 2 2 2" xfId="25066" xr:uid="{00000000-0005-0000-0000-000055320000}"/>
    <cellStyle name="Input 2 37 2 2 2 2 2" xfId="40696" xr:uid="{00000000-0005-0000-0000-000056320000}"/>
    <cellStyle name="Input 2 37 2 2 2 3" xfId="17002" xr:uid="{00000000-0005-0000-0000-000057320000}"/>
    <cellStyle name="Input 2 37 2 2 2 4" xfId="32845" xr:uid="{00000000-0005-0000-0000-000058320000}"/>
    <cellStyle name="Input 2 37 2 2 3" xfId="27865" xr:uid="{00000000-0005-0000-0000-000059320000}"/>
    <cellStyle name="Input 2 37 2 2 3 2" xfId="43495" xr:uid="{00000000-0005-0000-0000-00005A320000}"/>
    <cellStyle name="Input 2 37 2 2 4" xfId="19801" xr:uid="{00000000-0005-0000-0000-00005B320000}"/>
    <cellStyle name="Input 2 37 2 2 5" xfId="35644" xr:uid="{00000000-0005-0000-0000-00005C320000}"/>
    <cellStyle name="Input 2 37 2 3" xfId="7585" xr:uid="{00000000-0005-0000-0000-00005D320000}"/>
    <cellStyle name="Input 2 37 2 3 2" xfId="25151" xr:uid="{00000000-0005-0000-0000-00005E320000}"/>
    <cellStyle name="Input 2 37 2 3 2 2" xfId="40781" xr:uid="{00000000-0005-0000-0000-00005F320000}"/>
    <cellStyle name="Input 2 37 2 3 3" xfId="17087" xr:uid="{00000000-0005-0000-0000-000060320000}"/>
    <cellStyle name="Input 2 37 2 3 4" xfId="32930" xr:uid="{00000000-0005-0000-0000-000061320000}"/>
    <cellStyle name="Input 2 37 2 4" xfId="26476" xr:uid="{00000000-0005-0000-0000-000062320000}"/>
    <cellStyle name="Input 2 37 2 4 2" xfId="42106" xr:uid="{00000000-0005-0000-0000-000063320000}"/>
    <cellStyle name="Input 2 37 2 5" xfId="18412" xr:uid="{00000000-0005-0000-0000-000064320000}"/>
    <cellStyle name="Input 2 37 2 6" xfId="34255" xr:uid="{00000000-0005-0000-0000-000065320000}"/>
    <cellStyle name="Input 2 37 2 7" xfId="50650" xr:uid="{00000000-0005-0000-0000-000066320000}"/>
    <cellStyle name="Input 2 37 2 8" xfId="52436" xr:uid="{00000000-0005-0000-0000-000067320000}"/>
    <cellStyle name="Input 2 37 2 9" xfId="53531" xr:uid="{00000000-0005-0000-0000-000068320000}"/>
    <cellStyle name="Input 2 37 3" xfId="23605" xr:uid="{00000000-0005-0000-0000-000069320000}"/>
    <cellStyle name="Input 2 37 3 2" xfId="39236" xr:uid="{00000000-0005-0000-0000-00006A320000}"/>
    <cellStyle name="Input 2 37 4" xfId="15089" xr:uid="{00000000-0005-0000-0000-00006B320000}"/>
    <cellStyle name="Input 2 37 5" xfId="31564" xr:uid="{00000000-0005-0000-0000-00006C320000}"/>
    <cellStyle name="Input 2 37 6" xfId="47398" xr:uid="{00000000-0005-0000-0000-00006D320000}"/>
    <cellStyle name="Input 2 37 7" xfId="48681" xr:uid="{00000000-0005-0000-0000-00006E320000}"/>
    <cellStyle name="Input 2 37 8" xfId="49020" xr:uid="{00000000-0005-0000-0000-00006F320000}"/>
    <cellStyle name="Input 2 37 9" xfId="51385" xr:uid="{00000000-0005-0000-0000-000070320000}"/>
    <cellStyle name="Input 2 38" xfId="5055" xr:uid="{00000000-0005-0000-0000-000071320000}"/>
    <cellStyle name="Input 2 38 10" xfId="51664" xr:uid="{00000000-0005-0000-0000-000072320000}"/>
    <cellStyle name="Input 2 38 11" xfId="51617" xr:uid="{00000000-0005-0000-0000-000073320000}"/>
    <cellStyle name="Input 2 38 12" xfId="45684" xr:uid="{00000000-0005-0000-0000-000074320000}"/>
    <cellStyle name="Input 2 38 2" xfId="6672" xr:uid="{00000000-0005-0000-0000-000075320000}"/>
    <cellStyle name="Input 2 38 2 2" xfId="4518" xr:uid="{00000000-0005-0000-0000-000076320000}"/>
    <cellStyle name="Input 2 38 2 2 2" xfId="9265" xr:uid="{00000000-0005-0000-0000-000077320000}"/>
    <cellStyle name="Input 2 38 2 2 2 2" xfId="26831" xr:uid="{00000000-0005-0000-0000-000078320000}"/>
    <cellStyle name="Input 2 38 2 2 2 2 2" xfId="42461" xr:uid="{00000000-0005-0000-0000-000079320000}"/>
    <cellStyle name="Input 2 38 2 2 2 3" xfId="18767" xr:uid="{00000000-0005-0000-0000-00007A320000}"/>
    <cellStyle name="Input 2 38 2 2 2 4" xfId="34610" xr:uid="{00000000-0005-0000-0000-00007B320000}"/>
    <cellStyle name="Input 2 38 2 2 3" xfId="22690" xr:uid="{00000000-0005-0000-0000-00007C320000}"/>
    <cellStyle name="Input 2 38 2 2 3 2" xfId="38321" xr:uid="{00000000-0005-0000-0000-00007D320000}"/>
    <cellStyle name="Input 2 38 2 2 4" xfId="14024" xr:uid="{00000000-0005-0000-0000-00007E320000}"/>
    <cellStyle name="Input 2 38 2 2 5" xfId="30711" xr:uid="{00000000-0005-0000-0000-00007F320000}"/>
    <cellStyle name="Input 2 38 2 3" xfId="4977" xr:uid="{00000000-0005-0000-0000-000080320000}"/>
    <cellStyle name="Input 2 38 2 3 2" xfId="23149" xr:uid="{00000000-0005-0000-0000-000081320000}"/>
    <cellStyle name="Input 2 38 2 3 2 2" xfId="38780" xr:uid="{00000000-0005-0000-0000-000082320000}"/>
    <cellStyle name="Input 2 38 2 3 3" xfId="14483" xr:uid="{00000000-0005-0000-0000-000083320000}"/>
    <cellStyle name="Input 2 38 2 3 4" xfId="31170" xr:uid="{00000000-0005-0000-0000-000084320000}"/>
    <cellStyle name="Input 2 38 2 4" xfId="24335" xr:uid="{00000000-0005-0000-0000-000085320000}"/>
    <cellStyle name="Input 2 38 2 4 2" xfId="39966" xr:uid="{00000000-0005-0000-0000-000086320000}"/>
    <cellStyle name="Input 2 38 2 5" xfId="16176" xr:uid="{00000000-0005-0000-0000-000087320000}"/>
    <cellStyle name="Input 2 38 2 6" xfId="32154" xr:uid="{00000000-0005-0000-0000-000088320000}"/>
    <cellStyle name="Input 2 38 2 7" xfId="49889" xr:uid="{00000000-0005-0000-0000-000089320000}"/>
    <cellStyle name="Input 2 38 2 8" xfId="51723" xr:uid="{00000000-0005-0000-0000-00008A320000}"/>
    <cellStyle name="Input 2 38 2 9" xfId="52826" xr:uid="{00000000-0005-0000-0000-00008B320000}"/>
    <cellStyle name="Input 2 38 3" xfId="23225" xr:uid="{00000000-0005-0000-0000-00008C320000}"/>
    <cellStyle name="Input 2 38 3 2" xfId="38856" xr:uid="{00000000-0005-0000-0000-00008D320000}"/>
    <cellStyle name="Input 2 38 4" xfId="14560" xr:uid="{00000000-0005-0000-0000-00008E320000}"/>
    <cellStyle name="Input 2 38 5" xfId="31246" xr:uid="{00000000-0005-0000-0000-00008F320000}"/>
    <cellStyle name="Input 2 38 6" xfId="47648" xr:uid="{00000000-0005-0000-0000-000090320000}"/>
    <cellStyle name="Input 2 38 7" xfId="47985" xr:uid="{00000000-0005-0000-0000-000091320000}"/>
    <cellStyle name="Input 2 38 8" xfId="45496" xr:uid="{00000000-0005-0000-0000-000092320000}"/>
    <cellStyle name="Input 2 38 9" xfId="47116" xr:uid="{00000000-0005-0000-0000-000093320000}"/>
    <cellStyle name="Input 2 39" xfId="7006" xr:uid="{00000000-0005-0000-0000-000094320000}"/>
    <cellStyle name="Input 2 39 10" xfId="52723" xr:uid="{00000000-0005-0000-0000-000095320000}"/>
    <cellStyle name="Input 2 39 2" xfId="7873" xr:uid="{00000000-0005-0000-0000-000096320000}"/>
    <cellStyle name="Input 2 39 2 2" xfId="11207" xr:uid="{00000000-0005-0000-0000-000097320000}"/>
    <cellStyle name="Input 2 39 2 2 2" xfId="28773" xr:uid="{00000000-0005-0000-0000-000098320000}"/>
    <cellStyle name="Input 2 39 2 2 2 2" xfId="44403" xr:uid="{00000000-0005-0000-0000-000099320000}"/>
    <cellStyle name="Input 2 39 2 2 3" xfId="20709" xr:uid="{00000000-0005-0000-0000-00009A320000}"/>
    <cellStyle name="Input 2 39 2 2 4" xfId="36552" xr:uid="{00000000-0005-0000-0000-00009B320000}"/>
    <cellStyle name="Input 2 39 2 3" xfId="11079" xr:uid="{00000000-0005-0000-0000-00009C320000}"/>
    <cellStyle name="Input 2 39 2 3 2" xfId="28645" xr:uid="{00000000-0005-0000-0000-00009D320000}"/>
    <cellStyle name="Input 2 39 2 3 2 2" xfId="44275" xr:uid="{00000000-0005-0000-0000-00009E320000}"/>
    <cellStyle name="Input 2 39 2 3 3" xfId="20581" xr:uid="{00000000-0005-0000-0000-00009F320000}"/>
    <cellStyle name="Input 2 39 2 3 4" xfId="36424" xr:uid="{00000000-0005-0000-0000-0000A0320000}"/>
    <cellStyle name="Input 2 39 2 4" xfId="25439" xr:uid="{00000000-0005-0000-0000-0000A1320000}"/>
    <cellStyle name="Input 2 39 2 4 2" xfId="41069" xr:uid="{00000000-0005-0000-0000-0000A2320000}"/>
    <cellStyle name="Input 2 39 2 5" xfId="17375" xr:uid="{00000000-0005-0000-0000-0000A3320000}"/>
    <cellStyle name="Input 2 39 2 6" xfId="33218" xr:uid="{00000000-0005-0000-0000-0000A4320000}"/>
    <cellStyle name="Input 2 39 3" xfId="11152" xr:uid="{00000000-0005-0000-0000-0000A5320000}"/>
    <cellStyle name="Input 2 39 3 2" xfId="11357" xr:uid="{00000000-0005-0000-0000-0000A6320000}"/>
    <cellStyle name="Input 2 39 3 2 2" xfId="28923" xr:uid="{00000000-0005-0000-0000-0000A7320000}"/>
    <cellStyle name="Input 2 39 3 2 2 2" xfId="44553" xr:uid="{00000000-0005-0000-0000-0000A8320000}"/>
    <cellStyle name="Input 2 39 3 2 3" xfId="20859" xr:uid="{00000000-0005-0000-0000-0000A9320000}"/>
    <cellStyle name="Input 2 39 3 2 4" xfId="36702" xr:uid="{00000000-0005-0000-0000-0000AA320000}"/>
    <cellStyle name="Input 2 39 3 3" xfId="28718" xr:uid="{00000000-0005-0000-0000-0000AB320000}"/>
    <cellStyle name="Input 2 39 3 3 2" xfId="44348" xr:uid="{00000000-0005-0000-0000-0000AC320000}"/>
    <cellStyle name="Input 2 39 3 4" xfId="20654" xr:uid="{00000000-0005-0000-0000-0000AD320000}"/>
    <cellStyle name="Input 2 39 3 5" xfId="36497" xr:uid="{00000000-0005-0000-0000-0000AE320000}"/>
    <cellStyle name="Input 2 39 4" xfId="9399" xr:uid="{00000000-0005-0000-0000-0000AF320000}"/>
    <cellStyle name="Input 2 39 4 2" xfId="26965" xr:uid="{00000000-0005-0000-0000-0000B0320000}"/>
    <cellStyle name="Input 2 39 4 2 2" xfId="42595" xr:uid="{00000000-0005-0000-0000-0000B1320000}"/>
    <cellStyle name="Input 2 39 4 3" xfId="18901" xr:uid="{00000000-0005-0000-0000-0000B2320000}"/>
    <cellStyle name="Input 2 39 4 4" xfId="34744" xr:uid="{00000000-0005-0000-0000-0000B3320000}"/>
    <cellStyle name="Input 2 39 5" xfId="24668" xr:uid="{00000000-0005-0000-0000-0000B4320000}"/>
    <cellStyle name="Input 2 39 5 2" xfId="40299" xr:uid="{00000000-0005-0000-0000-0000B5320000}"/>
    <cellStyle name="Input 2 39 6" xfId="16510" xr:uid="{00000000-0005-0000-0000-0000B6320000}"/>
    <cellStyle name="Input 2 39 7" xfId="32487" xr:uid="{00000000-0005-0000-0000-0000B7320000}"/>
    <cellStyle name="Input 2 39 8" xfId="49503" xr:uid="{00000000-0005-0000-0000-0000B8320000}"/>
    <cellStyle name="Input 2 39 9" xfId="51568" xr:uid="{00000000-0005-0000-0000-0000B9320000}"/>
    <cellStyle name="Input 2 4" xfId="2837" xr:uid="{00000000-0005-0000-0000-0000BA320000}"/>
    <cellStyle name="Input 2 4 10" xfId="48023" xr:uid="{00000000-0005-0000-0000-0000BB320000}"/>
    <cellStyle name="Input 2 4 11" xfId="46992" xr:uid="{00000000-0005-0000-0000-0000BC320000}"/>
    <cellStyle name="Input 2 4 12" xfId="50726" xr:uid="{00000000-0005-0000-0000-0000BD320000}"/>
    <cellStyle name="Input 2 4 13" xfId="46010" xr:uid="{00000000-0005-0000-0000-0000BE320000}"/>
    <cellStyle name="Input 2 4 14" xfId="51720" xr:uid="{00000000-0005-0000-0000-0000BF320000}"/>
    <cellStyle name="Input 2 4 15" xfId="45548" xr:uid="{00000000-0005-0000-0000-0000C0320000}"/>
    <cellStyle name="Input 2 4 2" xfId="3491" xr:uid="{00000000-0005-0000-0000-0000C1320000}"/>
    <cellStyle name="Input 2 4 2 10" xfId="46262" xr:uid="{00000000-0005-0000-0000-0000C2320000}"/>
    <cellStyle name="Input 2 4 2 11" xfId="51089" xr:uid="{00000000-0005-0000-0000-0000C3320000}"/>
    <cellStyle name="Input 2 4 2 12" xfId="45141" xr:uid="{00000000-0005-0000-0000-0000C4320000}"/>
    <cellStyle name="Input 2 4 2 13" xfId="49128" xr:uid="{00000000-0005-0000-0000-0000C5320000}"/>
    <cellStyle name="Input 2 4 2 14" xfId="47355" xr:uid="{00000000-0005-0000-0000-0000C6320000}"/>
    <cellStyle name="Input 2 4 2 2" xfId="5866" xr:uid="{00000000-0005-0000-0000-0000C7320000}"/>
    <cellStyle name="Input 2 4 2 2 2" xfId="8249" xr:uid="{00000000-0005-0000-0000-0000C8320000}"/>
    <cellStyle name="Input 2 4 2 2 2 2" xfId="9638" xr:uid="{00000000-0005-0000-0000-0000C9320000}"/>
    <cellStyle name="Input 2 4 2 2 2 2 2" xfId="4975" xr:uid="{00000000-0005-0000-0000-0000CA320000}"/>
    <cellStyle name="Input 2 4 2 2 2 2 2 2" xfId="23147" xr:uid="{00000000-0005-0000-0000-0000CB320000}"/>
    <cellStyle name="Input 2 4 2 2 2 2 2 2 2" xfId="38778" xr:uid="{00000000-0005-0000-0000-0000CC320000}"/>
    <cellStyle name="Input 2 4 2 2 2 2 2 3" xfId="14481" xr:uid="{00000000-0005-0000-0000-0000CD320000}"/>
    <cellStyle name="Input 2 4 2 2 2 2 2 4" xfId="31168" xr:uid="{00000000-0005-0000-0000-0000CE320000}"/>
    <cellStyle name="Input 2 4 2 2 2 2 3" xfId="27204" xr:uid="{00000000-0005-0000-0000-0000CF320000}"/>
    <cellStyle name="Input 2 4 2 2 2 2 3 2" xfId="42834" xr:uid="{00000000-0005-0000-0000-0000D0320000}"/>
    <cellStyle name="Input 2 4 2 2 2 2 4" xfId="19140" xr:uid="{00000000-0005-0000-0000-0000D1320000}"/>
    <cellStyle name="Input 2 4 2 2 2 2 5" xfId="34983" xr:uid="{00000000-0005-0000-0000-0000D2320000}"/>
    <cellStyle name="Input 2 4 2 2 2 3" xfId="10639" xr:uid="{00000000-0005-0000-0000-0000D3320000}"/>
    <cellStyle name="Input 2 4 2 2 2 3 2" xfId="28205" xr:uid="{00000000-0005-0000-0000-0000D4320000}"/>
    <cellStyle name="Input 2 4 2 2 2 3 2 2" xfId="43835" xr:uid="{00000000-0005-0000-0000-0000D5320000}"/>
    <cellStyle name="Input 2 4 2 2 2 3 3" xfId="20141" xr:uid="{00000000-0005-0000-0000-0000D6320000}"/>
    <cellStyle name="Input 2 4 2 2 2 3 4" xfId="35984" xr:uid="{00000000-0005-0000-0000-0000D7320000}"/>
    <cellStyle name="Input 2 4 2 2 2 4" xfId="25815" xr:uid="{00000000-0005-0000-0000-0000D8320000}"/>
    <cellStyle name="Input 2 4 2 2 2 4 2" xfId="41445" xr:uid="{00000000-0005-0000-0000-0000D9320000}"/>
    <cellStyle name="Input 2 4 2 2 2 5" xfId="17751" xr:uid="{00000000-0005-0000-0000-0000DA320000}"/>
    <cellStyle name="Input 2 4 2 2 2 6" xfId="33594" xr:uid="{00000000-0005-0000-0000-0000DB320000}"/>
    <cellStyle name="Input 2 4 2 2 3" xfId="23737" xr:uid="{00000000-0005-0000-0000-0000DC320000}"/>
    <cellStyle name="Input 2 4 2 2 3 2" xfId="39368" xr:uid="{00000000-0005-0000-0000-0000DD320000}"/>
    <cellStyle name="Input 2 4 2 2 4" xfId="15371" xr:uid="{00000000-0005-0000-0000-0000DE320000}"/>
    <cellStyle name="Input 2 4 2 2 5" xfId="31635" xr:uid="{00000000-0005-0000-0000-0000DF320000}"/>
    <cellStyle name="Input 2 4 2 2 6" xfId="50354" xr:uid="{00000000-0005-0000-0000-0000E0320000}"/>
    <cellStyle name="Input 2 4 2 2 7" xfId="52140" xr:uid="{00000000-0005-0000-0000-0000E1320000}"/>
    <cellStyle name="Input 2 4 2 2 8" xfId="53235" xr:uid="{00000000-0005-0000-0000-0000E2320000}"/>
    <cellStyle name="Input 2 4 2 3" xfId="8505" xr:uid="{00000000-0005-0000-0000-0000E3320000}"/>
    <cellStyle name="Input 2 4 2 3 2" xfId="9894" xr:uid="{00000000-0005-0000-0000-0000E4320000}"/>
    <cellStyle name="Input 2 4 2 3 2 2" xfId="7652" xr:uid="{00000000-0005-0000-0000-0000E5320000}"/>
    <cellStyle name="Input 2 4 2 3 2 2 2" xfId="25218" xr:uid="{00000000-0005-0000-0000-0000E6320000}"/>
    <cellStyle name="Input 2 4 2 3 2 2 2 2" xfId="40848" xr:uid="{00000000-0005-0000-0000-0000E7320000}"/>
    <cellStyle name="Input 2 4 2 3 2 2 3" xfId="17154" xr:uid="{00000000-0005-0000-0000-0000E8320000}"/>
    <cellStyle name="Input 2 4 2 3 2 2 4" xfId="32997" xr:uid="{00000000-0005-0000-0000-0000E9320000}"/>
    <cellStyle name="Input 2 4 2 3 2 3" xfId="27460" xr:uid="{00000000-0005-0000-0000-0000EA320000}"/>
    <cellStyle name="Input 2 4 2 3 2 3 2" xfId="43090" xr:uid="{00000000-0005-0000-0000-0000EB320000}"/>
    <cellStyle name="Input 2 4 2 3 2 4" xfId="19396" xr:uid="{00000000-0005-0000-0000-0000EC320000}"/>
    <cellStyle name="Input 2 4 2 3 2 5" xfId="35239" xr:uid="{00000000-0005-0000-0000-0000ED320000}"/>
    <cellStyle name="Input 2 4 2 3 3" xfId="4888" xr:uid="{00000000-0005-0000-0000-0000EE320000}"/>
    <cellStyle name="Input 2 4 2 3 3 2" xfId="23060" xr:uid="{00000000-0005-0000-0000-0000EF320000}"/>
    <cellStyle name="Input 2 4 2 3 3 2 2" xfId="38691" xr:uid="{00000000-0005-0000-0000-0000F0320000}"/>
    <cellStyle name="Input 2 4 2 3 3 3" xfId="14394" xr:uid="{00000000-0005-0000-0000-0000F1320000}"/>
    <cellStyle name="Input 2 4 2 3 3 4" xfId="31081" xr:uid="{00000000-0005-0000-0000-0000F2320000}"/>
    <cellStyle name="Input 2 4 2 3 4" xfId="26071" xr:uid="{00000000-0005-0000-0000-0000F3320000}"/>
    <cellStyle name="Input 2 4 2 3 4 2" xfId="41701" xr:uid="{00000000-0005-0000-0000-0000F4320000}"/>
    <cellStyle name="Input 2 4 2 3 5" xfId="18007" xr:uid="{00000000-0005-0000-0000-0000F5320000}"/>
    <cellStyle name="Input 2 4 2 3 6" xfId="33850" xr:uid="{00000000-0005-0000-0000-0000F6320000}"/>
    <cellStyle name="Input 2 4 2 4" xfId="21869" xr:uid="{00000000-0005-0000-0000-0000F7320000}"/>
    <cellStyle name="Input 2 4 2 4 2" xfId="37500" xr:uid="{00000000-0005-0000-0000-0000F8320000}"/>
    <cellStyle name="Input 2 4 2 5" xfId="24057" xr:uid="{00000000-0005-0000-0000-0000F9320000}"/>
    <cellStyle name="Input 2 4 2 5 2" xfId="39688" xr:uid="{00000000-0005-0000-0000-0000FA320000}"/>
    <cellStyle name="Input 2 4 2 6" xfId="12996" xr:uid="{00000000-0005-0000-0000-0000FB320000}"/>
    <cellStyle name="Input 2 4 2 7" xfId="29970" xr:uid="{00000000-0005-0000-0000-0000FC320000}"/>
    <cellStyle name="Input 2 4 2 8" xfId="44992" xr:uid="{00000000-0005-0000-0000-0000FD320000}"/>
    <cellStyle name="Input 2 4 2 9" xfId="48385" xr:uid="{00000000-0005-0000-0000-0000FE320000}"/>
    <cellStyle name="Input 2 4 3" xfId="5218" xr:uid="{00000000-0005-0000-0000-0000FF320000}"/>
    <cellStyle name="Input 2 4 3 2" xfId="8412" xr:uid="{00000000-0005-0000-0000-000000330000}"/>
    <cellStyle name="Input 2 4 3 2 2" xfId="9801" xr:uid="{00000000-0005-0000-0000-000001330000}"/>
    <cellStyle name="Input 2 4 3 2 2 2" xfId="10599" xr:uid="{00000000-0005-0000-0000-000002330000}"/>
    <cellStyle name="Input 2 4 3 2 2 2 2" xfId="28165" xr:uid="{00000000-0005-0000-0000-000003330000}"/>
    <cellStyle name="Input 2 4 3 2 2 2 2 2" xfId="43795" xr:uid="{00000000-0005-0000-0000-000004330000}"/>
    <cellStyle name="Input 2 4 3 2 2 2 3" xfId="20101" xr:uid="{00000000-0005-0000-0000-000005330000}"/>
    <cellStyle name="Input 2 4 3 2 2 2 4" xfId="35944" xr:uid="{00000000-0005-0000-0000-000006330000}"/>
    <cellStyle name="Input 2 4 3 2 2 3" xfId="27367" xr:uid="{00000000-0005-0000-0000-000007330000}"/>
    <cellStyle name="Input 2 4 3 2 2 3 2" xfId="42997" xr:uid="{00000000-0005-0000-0000-000008330000}"/>
    <cellStyle name="Input 2 4 3 2 2 4" xfId="19303" xr:uid="{00000000-0005-0000-0000-000009330000}"/>
    <cellStyle name="Input 2 4 3 2 2 5" xfId="35146" xr:uid="{00000000-0005-0000-0000-00000A330000}"/>
    <cellStyle name="Input 2 4 3 2 3" xfId="4961" xr:uid="{00000000-0005-0000-0000-00000B330000}"/>
    <cellStyle name="Input 2 4 3 2 3 2" xfId="23133" xr:uid="{00000000-0005-0000-0000-00000C330000}"/>
    <cellStyle name="Input 2 4 3 2 3 2 2" xfId="38764" xr:uid="{00000000-0005-0000-0000-00000D330000}"/>
    <cellStyle name="Input 2 4 3 2 3 3" xfId="14467" xr:uid="{00000000-0005-0000-0000-00000E330000}"/>
    <cellStyle name="Input 2 4 3 2 3 4" xfId="31154" xr:uid="{00000000-0005-0000-0000-00000F330000}"/>
    <cellStyle name="Input 2 4 3 2 4" xfId="25978" xr:uid="{00000000-0005-0000-0000-000010330000}"/>
    <cellStyle name="Input 2 4 3 2 4 2" xfId="41608" xr:uid="{00000000-0005-0000-0000-000011330000}"/>
    <cellStyle name="Input 2 4 3 2 5" xfId="17914" xr:uid="{00000000-0005-0000-0000-000012330000}"/>
    <cellStyle name="Input 2 4 3 2 6" xfId="33757" xr:uid="{00000000-0005-0000-0000-000013330000}"/>
    <cellStyle name="Input 2 4 3 3" xfId="23296" xr:uid="{00000000-0005-0000-0000-000014330000}"/>
    <cellStyle name="Input 2 4 3 3 2" xfId="38927" xr:uid="{00000000-0005-0000-0000-000015330000}"/>
    <cellStyle name="Input 2 4 3 4" xfId="14723" xr:uid="{00000000-0005-0000-0000-000016330000}"/>
    <cellStyle name="Input 2 4 3 5" xfId="31274" xr:uid="{00000000-0005-0000-0000-000017330000}"/>
    <cellStyle name="Input 2 4 3 6" xfId="49977" xr:uid="{00000000-0005-0000-0000-000018330000}"/>
    <cellStyle name="Input 2 4 3 7" xfId="51775" xr:uid="{00000000-0005-0000-0000-000019330000}"/>
    <cellStyle name="Input 2 4 3 8" xfId="52868" xr:uid="{00000000-0005-0000-0000-00001A330000}"/>
    <cellStyle name="Input 2 4 4" xfId="6713" xr:uid="{00000000-0005-0000-0000-00001B330000}"/>
    <cellStyle name="Input 2 4 4 2" xfId="4559" xr:uid="{00000000-0005-0000-0000-00001C330000}"/>
    <cellStyle name="Input 2 4 4 2 2" xfId="9408" xr:uid="{00000000-0005-0000-0000-00001D330000}"/>
    <cellStyle name="Input 2 4 4 2 2 2" xfId="26974" xr:uid="{00000000-0005-0000-0000-00001E330000}"/>
    <cellStyle name="Input 2 4 4 2 2 2 2" xfId="42604" xr:uid="{00000000-0005-0000-0000-00001F330000}"/>
    <cellStyle name="Input 2 4 4 2 2 3" xfId="18910" xr:uid="{00000000-0005-0000-0000-000020330000}"/>
    <cellStyle name="Input 2 4 4 2 2 4" xfId="34753" xr:uid="{00000000-0005-0000-0000-000021330000}"/>
    <cellStyle name="Input 2 4 4 2 3" xfId="22731" xr:uid="{00000000-0005-0000-0000-000022330000}"/>
    <cellStyle name="Input 2 4 4 2 3 2" xfId="38362" xr:uid="{00000000-0005-0000-0000-000023330000}"/>
    <cellStyle name="Input 2 4 4 2 4" xfId="14065" xr:uid="{00000000-0005-0000-0000-000024330000}"/>
    <cellStyle name="Input 2 4 4 2 5" xfId="30752" xr:uid="{00000000-0005-0000-0000-000025330000}"/>
    <cellStyle name="Input 2 4 4 3" xfId="4194" xr:uid="{00000000-0005-0000-0000-000026330000}"/>
    <cellStyle name="Input 2 4 4 3 2" xfId="22405" xr:uid="{00000000-0005-0000-0000-000027330000}"/>
    <cellStyle name="Input 2 4 4 3 2 2" xfId="38036" xr:uid="{00000000-0005-0000-0000-000028330000}"/>
    <cellStyle name="Input 2 4 4 3 3" xfId="13700" xr:uid="{00000000-0005-0000-0000-000029330000}"/>
    <cellStyle name="Input 2 4 4 3 4" xfId="30445" xr:uid="{00000000-0005-0000-0000-00002A330000}"/>
    <cellStyle name="Input 2 4 4 4" xfId="24376" xr:uid="{00000000-0005-0000-0000-00002B330000}"/>
    <cellStyle name="Input 2 4 4 4 2" xfId="40007" xr:uid="{00000000-0005-0000-0000-00002C330000}"/>
    <cellStyle name="Input 2 4 4 5" xfId="16217" xr:uid="{00000000-0005-0000-0000-00002D330000}"/>
    <cellStyle name="Input 2 4 4 6" xfId="32195" xr:uid="{00000000-0005-0000-0000-00002E330000}"/>
    <cellStyle name="Input 2 4 5" xfId="21421" xr:uid="{00000000-0005-0000-0000-00002F330000}"/>
    <cellStyle name="Input 2 4 5 2" xfId="37052" xr:uid="{00000000-0005-0000-0000-000030330000}"/>
    <cellStyle name="Input 2 4 6" xfId="29312" xr:uid="{00000000-0005-0000-0000-000031330000}"/>
    <cellStyle name="Input 2 4 6 2" xfId="44942" xr:uid="{00000000-0005-0000-0000-000032330000}"/>
    <cellStyle name="Input 2 4 7" xfId="12343" xr:uid="{00000000-0005-0000-0000-000033330000}"/>
    <cellStyle name="Input 2 4 8" xfId="29604" xr:uid="{00000000-0005-0000-0000-000034330000}"/>
    <cellStyle name="Input 2 4 9" xfId="47655" xr:uid="{00000000-0005-0000-0000-000035330000}"/>
    <cellStyle name="Input 2 40" xfId="8681" xr:uid="{00000000-0005-0000-0000-000036330000}"/>
    <cellStyle name="Input 2 40 2" xfId="10070" xr:uid="{00000000-0005-0000-0000-000037330000}"/>
    <cellStyle name="Input 2 40 2 2" xfId="4748" xr:uid="{00000000-0005-0000-0000-000038330000}"/>
    <cellStyle name="Input 2 40 2 2 2" xfId="22920" xr:uid="{00000000-0005-0000-0000-000039330000}"/>
    <cellStyle name="Input 2 40 2 2 2 2" xfId="38551" xr:uid="{00000000-0005-0000-0000-00003A330000}"/>
    <cellStyle name="Input 2 40 2 2 3" xfId="14254" xr:uid="{00000000-0005-0000-0000-00003B330000}"/>
    <cellStyle name="Input 2 40 2 2 4" xfId="30941" xr:uid="{00000000-0005-0000-0000-00003C330000}"/>
    <cellStyle name="Input 2 40 2 3" xfId="27636" xr:uid="{00000000-0005-0000-0000-00003D330000}"/>
    <cellStyle name="Input 2 40 2 3 2" xfId="43266" xr:uid="{00000000-0005-0000-0000-00003E330000}"/>
    <cellStyle name="Input 2 40 2 4" xfId="19572" xr:uid="{00000000-0005-0000-0000-00003F330000}"/>
    <cellStyle name="Input 2 40 2 5" xfId="35415" xr:uid="{00000000-0005-0000-0000-000040330000}"/>
    <cellStyle name="Input 2 40 3" xfId="4970" xr:uid="{00000000-0005-0000-0000-000041330000}"/>
    <cellStyle name="Input 2 40 3 2" xfId="23142" xr:uid="{00000000-0005-0000-0000-000042330000}"/>
    <cellStyle name="Input 2 40 3 2 2" xfId="38773" xr:uid="{00000000-0005-0000-0000-000043330000}"/>
    <cellStyle name="Input 2 40 3 3" xfId="14476" xr:uid="{00000000-0005-0000-0000-000044330000}"/>
    <cellStyle name="Input 2 40 3 4" xfId="31163" xr:uid="{00000000-0005-0000-0000-000045330000}"/>
    <cellStyle name="Input 2 40 4" xfId="26247" xr:uid="{00000000-0005-0000-0000-000046330000}"/>
    <cellStyle name="Input 2 40 4 2" xfId="41877" xr:uid="{00000000-0005-0000-0000-000047330000}"/>
    <cellStyle name="Input 2 40 5" xfId="18183" xr:uid="{00000000-0005-0000-0000-000048330000}"/>
    <cellStyle name="Input 2 40 6" xfId="34026" xr:uid="{00000000-0005-0000-0000-000049330000}"/>
    <cellStyle name="Input 2 41" xfId="21737" xr:uid="{00000000-0005-0000-0000-00004A330000}"/>
    <cellStyle name="Input 2 41 2" xfId="37368" xr:uid="{00000000-0005-0000-0000-00004B330000}"/>
    <cellStyle name="Input 2 42" xfId="23638" xr:uid="{00000000-0005-0000-0000-00004C330000}"/>
    <cellStyle name="Input 2 42 2" xfId="39269" xr:uid="{00000000-0005-0000-0000-00004D330000}"/>
    <cellStyle name="Input 2 43" xfId="12715" xr:uid="{00000000-0005-0000-0000-00004E330000}"/>
    <cellStyle name="Input 2 44" xfId="29900" xr:uid="{00000000-0005-0000-0000-00004F330000}"/>
    <cellStyle name="Input 2 45" xfId="45560" xr:uid="{00000000-0005-0000-0000-000050330000}"/>
    <cellStyle name="Input 2 46" xfId="47374" xr:uid="{00000000-0005-0000-0000-000051330000}"/>
    <cellStyle name="Input 2 47" xfId="45712" xr:uid="{00000000-0005-0000-0000-000052330000}"/>
    <cellStyle name="Input 2 48" xfId="48752" xr:uid="{00000000-0005-0000-0000-000053330000}"/>
    <cellStyle name="Input 2 49" xfId="51679" xr:uid="{00000000-0005-0000-0000-000054330000}"/>
    <cellStyle name="Input 2 5" xfId="3369" xr:uid="{00000000-0005-0000-0000-000055330000}"/>
    <cellStyle name="Input 2 5 10" xfId="48329" xr:uid="{00000000-0005-0000-0000-000056330000}"/>
    <cellStyle name="Input 2 5 11" xfId="47387" xr:uid="{00000000-0005-0000-0000-000057330000}"/>
    <cellStyle name="Input 2 5 12" xfId="51032" xr:uid="{00000000-0005-0000-0000-000058330000}"/>
    <cellStyle name="Input 2 5 13" xfId="45278" xr:uid="{00000000-0005-0000-0000-000059330000}"/>
    <cellStyle name="Input 2 5 14" xfId="49004" xr:uid="{00000000-0005-0000-0000-00005A330000}"/>
    <cellStyle name="Input 2 5 15" xfId="52725" xr:uid="{00000000-0005-0000-0000-00005B330000}"/>
    <cellStyle name="Input 2 5 2" xfId="4022" xr:uid="{00000000-0005-0000-0000-00005C330000}"/>
    <cellStyle name="Input 2 5 2 10" xfId="48967" xr:uid="{00000000-0005-0000-0000-00005D330000}"/>
    <cellStyle name="Input 2 5 2 11" xfId="51393" xr:uid="{00000000-0005-0000-0000-00005E330000}"/>
    <cellStyle name="Input 2 5 2 12" xfId="49473" xr:uid="{00000000-0005-0000-0000-00005F330000}"/>
    <cellStyle name="Input 2 5 2 13" xfId="45932" xr:uid="{00000000-0005-0000-0000-000060330000}"/>
    <cellStyle name="Input 2 5 2 14" xfId="52578" xr:uid="{00000000-0005-0000-0000-000061330000}"/>
    <cellStyle name="Input 2 5 2 2" xfId="6397" xr:uid="{00000000-0005-0000-0000-000062330000}"/>
    <cellStyle name="Input 2 5 2 2 2" xfId="8444" xr:uid="{00000000-0005-0000-0000-000063330000}"/>
    <cellStyle name="Input 2 5 2 2 2 2" xfId="9833" xr:uid="{00000000-0005-0000-0000-000064330000}"/>
    <cellStyle name="Input 2 5 2 2 2 2 2" xfId="11376" xr:uid="{00000000-0005-0000-0000-000065330000}"/>
    <cellStyle name="Input 2 5 2 2 2 2 2 2" xfId="28942" xr:uid="{00000000-0005-0000-0000-000066330000}"/>
    <cellStyle name="Input 2 5 2 2 2 2 2 2 2" xfId="44572" xr:uid="{00000000-0005-0000-0000-000067330000}"/>
    <cellStyle name="Input 2 5 2 2 2 2 2 3" xfId="20878" xr:uid="{00000000-0005-0000-0000-000068330000}"/>
    <cellStyle name="Input 2 5 2 2 2 2 2 4" xfId="36721" xr:uid="{00000000-0005-0000-0000-000069330000}"/>
    <cellStyle name="Input 2 5 2 2 2 2 3" xfId="27399" xr:uid="{00000000-0005-0000-0000-00006A330000}"/>
    <cellStyle name="Input 2 5 2 2 2 2 3 2" xfId="43029" xr:uid="{00000000-0005-0000-0000-00006B330000}"/>
    <cellStyle name="Input 2 5 2 2 2 2 4" xfId="19335" xr:uid="{00000000-0005-0000-0000-00006C330000}"/>
    <cellStyle name="Input 2 5 2 2 2 2 5" xfId="35178" xr:uid="{00000000-0005-0000-0000-00006D330000}"/>
    <cellStyle name="Input 2 5 2 2 2 3" xfId="9346" xr:uid="{00000000-0005-0000-0000-00006E330000}"/>
    <cellStyle name="Input 2 5 2 2 2 3 2" xfId="26912" xr:uid="{00000000-0005-0000-0000-00006F330000}"/>
    <cellStyle name="Input 2 5 2 2 2 3 2 2" xfId="42542" xr:uid="{00000000-0005-0000-0000-000070330000}"/>
    <cellStyle name="Input 2 5 2 2 2 3 3" xfId="18848" xr:uid="{00000000-0005-0000-0000-000071330000}"/>
    <cellStyle name="Input 2 5 2 2 2 3 4" xfId="34691" xr:uid="{00000000-0005-0000-0000-000072330000}"/>
    <cellStyle name="Input 2 5 2 2 2 4" xfId="26010" xr:uid="{00000000-0005-0000-0000-000073330000}"/>
    <cellStyle name="Input 2 5 2 2 2 4 2" xfId="41640" xr:uid="{00000000-0005-0000-0000-000074330000}"/>
    <cellStyle name="Input 2 5 2 2 2 5" xfId="17946" xr:uid="{00000000-0005-0000-0000-000075330000}"/>
    <cellStyle name="Input 2 5 2 2 2 6" xfId="33789" xr:uid="{00000000-0005-0000-0000-000076330000}"/>
    <cellStyle name="Input 2 5 2 2 3" xfId="24100" xr:uid="{00000000-0005-0000-0000-000077330000}"/>
    <cellStyle name="Input 2 5 2 2 3 2" xfId="39731" xr:uid="{00000000-0005-0000-0000-000078330000}"/>
    <cellStyle name="Input 2 5 2 2 4" xfId="15902" xr:uid="{00000000-0005-0000-0000-000079330000}"/>
    <cellStyle name="Input 2 5 2 2 5" xfId="31939" xr:uid="{00000000-0005-0000-0000-00007A330000}"/>
    <cellStyle name="Input 2 5 2 2 6" xfId="50658" xr:uid="{00000000-0005-0000-0000-00007B330000}"/>
    <cellStyle name="Input 2 5 2 2 7" xfId="52444" xr:uid="{00000000-0005-0000-0000-00007C330000}"/>
    <cellStyle name="Input 2 5 2 2 8" xfId="53539" xr:uid="{00000000-0005-0000-0000-00007D330000}"/>
    <cellStyle name="Input 2 5 2 3" xfId="6757" xr:uid="{00000000-0005-0000-0000-00007E330000}"/>
    <cellStyle name="Input 2 5 2 3 2" xfId="7766" xr:uid="{00000000-0005-0000-0000-00007F330000}"/>
    <cellStyle name="Input 2 5 2 3 2 2" xfId="4592" xr:uid="{00000000-0005-0000-0000-000080330000}"/>
    <cellStyle name="Input 2 5 2 3 2 2 2" xfId="22764" xr:uid="{00000000-0005-0000-0000-000081330000}"/>
    <cellStyle name="Input 2 5 2 3 2 2 2 2" xfId="38395" xr:uid="{00000000-0005-0000-0000-000082330000}"/>
    <cellStyle name="Input 2 5 2 3 2 2 3" xfId="14098" xr:uid="{00000000-0005-0000-0000-000083330000}"/>
    <cellStyle name="Input 2 5 2 3 2 2 4" xfId="30785" xr:uid="{00000000-0005-0000-0000-000084330000}"/>
    <cellStyle name="Input 2 5 2 3 2 3" xfId="25332" xr:uid="{00000000-0005-0000-0000-000085330000}"/>
    <cellStyle name="Input 2 5 2 3 2 3 2" xfId="40962" xr:uid="{00000000-0005-0000-0000-000086330000}"/>
    <cellStyle name="Input 2 5 2 3 2 4" xfId="17268" xr:uid="{00000000-0005-0000-0000-000087330000}"/>
    <cellStyle name="Input 2 5 2 3 2 5" xfId="33111" xr:uid="{00000000-0005-0000-0000-000088330000}"/>
    <cellStyle name="Input 2 5 2 3 3" xfId="4226" xr:uid="{00000000-0005-0000-0000-000089330000}"/>
    <cellStyle name="Input 2 5 2 3 3 2" xfId="22437" xr:uid="{00000000-0005-0000-0000-00008A330000}"/>
    <cellStyle name="Input 2 5 2 3 3 2 2" xfId="38068" xr:uid="{00000000-0005-0000-0000-00008B330000}"/>
    <cellStyle name="Input 2 5 2 3 3 3" xfId="13732" xr:uid="{00000000-0005-0000-0000-00008C330000}"/>
    <cellStyle name="Input 2 5 2 3 3 4" xfId="30477" xr:uid="{00000000-0005-0000-0000-00008D330000}"/>
    <cellStyle name="Input 2 5 2 3 4" xfId="24420" xr:uid="{00000000-0005-0000-0000-00008E330000}"/>
    <cellStyle name="Input 2 5 2 3 4 2" xfId="40051" xr:uid="{00000000-0005-0000-0000-00008F330000}"/>
    <cellStyle name="Input 2 5 2 3 5" xfId="16261" xr:uid="{00000000-0005-0000-0000-000090330000}"/>
    <cellStyle name="Input 2 5 2 3 6" xfId="32239" xr:uid="{00000000-0005-0000-0000-000091330000}"/>
    <cellStyle name="Input 2 5 2 4" xfId="22234" xr:uid="{00000000-0005-0000-0000-000092330000}"/>
    <cellStyle name="Input 2 5 2 4 2" xfId="37865" xr:uid="{00000000-0005-0000-0000-000093330000}"/>
    <cellStyle name="Input 2 5 2 5" xfId="21400" xr:uid="{00000000-0005-0000-0000-000094330000}"/>
    <cellStyle name="Input 2 5 2 5 2" xfId="37032" xr:uid="{00000000-0005-0000-0000-000095330000}"/>
    <cellStyle name="Input 2 5 2 6" xfId="13527" xr:uid="{00000000-0005-0000-0000-000096330000}"/>
    <cellStyle name="Input 2 5 2 7" xfId="30274" xr:uid="{00000000-0005-0000-0000-000097330000}"/>
    <cellStyle name="Input 2 5 2 8" xfId="47026" xr:uid="{00000000-0005-0000-0000-000098330000}"/>
    <cellStyle name="Input 2 5 2 9" xfId="48689" xr:uid="{00000000-0005-0000-0000-000099330000}"/>
    <cellStyle name="Input 2 5 3" xfId="5744" xr:uid="{00000000-0005-0000-0000-00009A330000}"/>
    <cellStyle name="Input 2 5 3 2" xfId="8618" xr:uid="{00000000-0005-0000-0000-00009B330000}"/>
    <cellStyle name="Input 2 5 3 2 2" xfId="10007" xr:uid="{00000000-0005-0000-0000-00009C330000}"/>
    <cellStyle name="Input 2 5 3 2 2 2" xfId="4609" xr:uid="{00000000-0005-0000-0000-00009D330000}"/>
    <cellStyle name="Input 2 5 3 2 2 2 2" xfId="22781" xr:uid="{00000000-0005-0000-0000-00009E330000}"/>
    <cellStyle name="Input 2 5 3 2 2 2 2 2" xfId="38412" xr:uid="{00000000-0005-0000-0000-00009F330000}"/>
    <cellStyle name="Input 2 5 3 2 2 2 3" xfId="14115" xr:uid="{00000000-0005-0000-0000-0000A0330000}"/>
    <cellStyle name="Input 2 5 3 2 2 2 4" xfId="30802" xr:uid="{00000000-0005-0000-0000-0000A1330000}"/>
    <cellStyle name="Input 2 5 3 2 2 3" xfId="27573" xr:uid="{00000000-0005-0000-0000-0000A2330000}"/>
    <cellStyle name="Input 2 5 3 2 2 3 2" xfId="43203" xr:uid="{00000000-0005-0000-0000-0000A3330000}"/>
    <cellStyle name="Input 2 5 3 2 2 4" xfId="19509" xr:uid="{00000000-0005-0000-0000-0000A4330000}"/>
    <cellStyle name="Input 2 5 3 2 2 5" xfId="35352" xr:uid="{00000000-0005-0000-0000-0000A5330000}"/>
    <cellStyle name="Input 2 5 3 2 3" xfId="9308" xr:uid="{00000000-0005-0000-0000-0000A6330000}"/>
    <cellStyle name="Input 2 5 3 2 3 2" xfId="26874" xr:uid="{00000000-0005-0000-0000-0000A7330000}"/>
    <cellStyle name="Input 2 5 3 2 3 2 2" xfId="42504" xr:uid="{00000000-0005-0000-0000-0000A8330000}"/>
    <cellStyle name="Input 2 5 3 2 3 3" xfId="18810" xr:uid="{00000000-0005-0000-0000-0000A9330000}"/>
    <cellStyle name="Input 2 5 3 2 3 4" xfId="34653" xr:uid="{00000000-0005-0000-0000-0000AA330000}"/>
    <cellStyle name="Input 2 5 3 2 4" xfId="26184" xr:uid="{00000000-0005-0000-0000-0000AB330000}"/>
    <cellStyle name="Input 2 5 3 2 4 2" xfId="41814" xr:uid="{00000000-0005-0000-0000-0000AC330000}"/>
    <cellStyle name="Input 2 5 3 2 5" xfId="18120" xr:uid="{00000000-0005-0000-0000-0000AD330000}"/>
    <cellStyle name="Input 2 5 3 2 6" xfId="33963" xr:uid="{00000000-0005-0000-0000-0000AE330000}"/>
    <cellStyle name="Input 2 5 3 3" xfId="23654" xr:uid="{00000000-0005-0000-0000-0000AF330000}"/>
    <cellStyle name="Input 2 5 3 3 2" xfId="39285" xr:uid="{00000000-0005-0000-0000-0000B0330000}"/>
    <cellStyle name="Input 2 5 3 4" xfId="15249" xr:uid="{00000000-0005-0000-0000-0000B1330000}"/>
    <cellStyle name="Input 2 5 3 5" xfId="31573" xr:uid="{00000000-0005-0000-0000-0000B2330000}"/>
    <cellStyle name="Input 2 5 3 6" xfId="50298" xr:uid="{00000000-0005-0000-0000-0000B3330000}"/>
    <cellStyle name="Input 2 5 3 7" xfId="52084" xr:uid="{00000000-0005-0000-0000-0000B4330000}"/>
    <cellStyle name="Input 2 5 3 8" xfId="53179" xr:uid="{00000000-0005-0000-0000-0000B5330000}"/>
    <cellStyle name="Input 2 5 4" xfId="8855" xr:uid="{00000000-0005-0000-0000-0000B6330000}"/>
    <cellStyle name="Input 2 5 4 2" xfId="10244" xr:uid="{00000000-0005-0000-0000-0000B7330000}"/>
    <cellStyle name="Input 2 5 4 2 2" xfId="7832" xr:uid="{00000000-0005-0000-0000-0000B8330000}"/>
    <cellStyle name="Input 2 5 4 2 2 2" xfId="25398" xr:uid="{00000000-0005-0000-0000-0000B9330000}"/>
    <cellStyle name="Input 2 5 4 2 2 2 2" xfId="41028" xr:uid="{00000000-0005-0000-0000-0000BA330000}"/>
    <cellStyle name="Input 2 5 4 2 2 3" xfId="17334" xr:uid="{00000000-0005-0000-0000-0000BB330000}"/>
    <cellStyle name="Input 2 5 4 2 2 4" xfId="33177" xr:uid="{00000000-0005-0000-0000-0000BC330000}"/>
    <cellStyle name="Input 2 5 4 2 3" xfId="27810" xr:uid="{00000000-0005-0000-0000-0000BD330000}"/>
    <cellStyle name="Input 2 5 4 2 3 2" xfId="43440" xr:uid="{00000000-0005-0000-0000-0000BE330000}"/>
    <cellStyle name="Input 2 5 4 2 4" xfId="19746" xr:uid="{00000000-0005-0000-0000-0000BF330000}"/>
    <cellStyle name="Input 2 5 4 2 5" xfId="35589" xr:uid="{00000000-0005-0000-0000-0000C0330000}"/>
    <cellStyle name="Input 2 5 4 3" xfId="11607" xr:uid="{00000000-0005-0000-0000-0000C1330000}"/>
    <cellStyle name="Input 2 5 4 3 2" xfId="29173" xr:uid="{00000000-0005-0000-0000-0000C2330000}"/>
    <cellStyle name="Input 2 5 4 3 2 2" xfId="44803" xr:uid="{00000000-0005-0000-0000-0000C3330000}"/>
    <cellStyle name="Input 2 5 4 3 3" xfId="21109" xr:uid="{00000000-0005-0000-0000-0000C4330000}"/>
    <cellStyle name="Input 2 5 4 3 4" xfId="36952" xr:uid="{00000000-0005-0000-0000-0000C5330000}"/>
    <cellStyle name="Input 2 5 4 4" xfId="26421" xr:uid="{00000000-0005-0000-0000-0000C6330000}"/>
    <cellStyle name="Input 2 5 4 4 2" xfId="42051" xr:uid="{00000000-0005-0000-0000-0000C7330000}"/>
    <cellStyle name="Input 2 5 4 5" xfId="18357" xr:uid="{00000000-0005-0000-0000-0000C8330000}"/>
    <cellStyle name="Input 2 5 4 6" xfId="34200" xr:uid="{00000000-0005-0000-0000-0000C9330000}"/>
    <cellStyle name="Input 2 5 5" xfId="21788" xr:uid="{00000000-0005-0000-0000-0000CA330000}"/>
    <cellStyle name="Input 2 5 5 2" xfId="37419" xr:uid="{00000000-0005-0000-0000-0000CB330000}"/>
    <cellStyle name="Input 2 5 6" xfId="24675" xr:uid="{00000000-0005-0000-0000-0000CC330000}"/>
    <cellStyle name="Input 2 5 6 2" xfId="40306" xr:uid="{00000000-0005-0000-0000-0000CD330000}"/>
    <cellStyle name="Input 2 5 7" xfId="12874" xr:uid="{00000000-0005-0000-0000-0000CE330000}"/>
    <cellStyle name="Input 2 5 8" xfId="29908" xr:uid="{00000000-0005-0000-0000-0000CF330000}"/>
    <cellStyle name="Input 2 5 9" xfId="47866" xr:uid="{00000000-0005-0000-0000-0000D0330000}"/>
    <cellStyle name="Input 2 50" xfId="46337" xr:uid="{00000000-0005-0000-0000-0000D1330000}"/>
    <cellStyle name="Input 2 51" xfId="45874" xr:uid="{00000000-0005-0000-0000-0000D2330000}"/>
    <cellStyle name="Input 2 6" xfId="2875" xr:uid="{00000000-0005-0000-0000-0000D3330000}"/>
    <cellStyle name="Input 2 6 10" xfId="48061" xr:uid="{00000000-0005-0000-0000-0000D4330000}"/>
    <cellStyle name="Input 2 6 11" xfId="45508" xr:uid="{00000000-0005-0000-0000-0000D5330000}"/>
    <cellStyle name="Input 2 6 12" xfId="50764" xr:uid="{00000000-0005-0000-0000-0000D6330000}"/>
    <cellStyle name="Input 2 6 13" xfId="46047" xr:uid="{00000000-0005-0000-0000-0000D7330000}"/>
    <cellStyle name="Input 2 6 14" xfId="51575" xr:uid="{00000000-0005-0000-0000-0000D8330000}"/>
    <cellStyle name="Input 2 6 15" xfId="49157" xr:uid="{00000000-0005-0000-0000-0000D9330000}"/>
    <cellStyle name="Input 2 6 2" xfId="3529" xr:uid="{00000000-0005-0000-0000-0000DA330000}"/>
    <cellStyle name="Input 2 6 2 10" xfId="45125" xr:uid="{00000000-0005-0000-0000-0000DB330000}"/>
    <cellStyle name="Input 2 6 2 11" xfId="51127" xr:uid="{00000000-0005-0000-0000-0000DC330000}"/>
    <cellStyle name="Input 2 6 2 12" xfId="47929" xr:uid="{00000000-0005-0000-0000-0000DD330000}"/>
    <cellStyle name="Input 2 6 2 13" xfId="49074" xr:uid="{00000000-0005-0000-0000-0000DE330000}"/>
    <cellStyle name="Input 2 6 2 14" xfId="53613" xr:uid="{00000000-0005-0000-0000-0000DF330000}"/>
    <cellStyle name="Input 2 6 2 2" xfId="5904" xr:uid="{00000000-0005-0000-0000-0000E0330000}"/>
    <cellStyle name="Input 2 6 2 2 2" xfId="9003" xr:uid="{00000000-0005-0000-0000-0000E1330000}"/>
    <cellStyle name="Input 2 6 2 2 2 2" xfId="10392" xr:uid="{00000000-0005-0000-0000-0000E2330000}"/>
    <cellStyle name="Input 2 6 2 2 2 2 2" xfId="11181" xr:uid="{00000000-0005-0000-0000-0000E3330000}"/>
    <cellStyle name="Input 2 6 2 2 2 2 2 2" xfId="28747" xr:uid="{00000000-0005-0000-0000-0000E4330000}"/>
    <cellStyle name="Input 2 6 2 2 2 2 2 2 2" xfId="44377" xr:uid="{00000000-0005-0000-0000-0000E5330000}"/>
    <cellStyle name="Input 2 6 2 2 2 2 2 3" xfId="20683" xr:uid="{00000000-0005-0000-0000-0000E6330000}"/>
    <cellStyle name="Input 2 6 2 2 2 2 2 4" xfId="36526" xr:uid="{00000000-0005-0000-0000-0000E7330000}"/>
    <cellStyle name="Input 2 6 2 2 2 2 3" xfId="27958" xr:uid="{00000000-0005-0000-0000-0000E8330000}"/>
    <cellStyle name="Input 2 6 2 2 2 2 3 2" xfId="43588" xr:uid="{00000000-0005-0000-0000-0000E9330000}"/>
    <cellStyle name="Input 2 6 2 2 2 2 4" xfId="19894" xr:uid="{00000000-0005-0000-0000-0000EA330000}"/>
    <cellStyle name="Input 2 6 2 2 2 2 5" xfId="35737" xr:uid="{00000000-0005-0000-0000-0000EB330000}"/>
    <cellStyle name="Input 2 6 2 2 2 3" xfId="6458" xr:uid="{00000000-0005-0000-0000-0000EC330000}"/>
    <cellStyle name="Input 2 6 2 2 2 3 2" xfId="24160" xr:uid="{00000000-0005-0000-0000-0000ED330000}"/>
    <cellStyle name="Input 2 6 2 2 2 3 2 2" xfId="39791" xr:uid="{00000000-0005-0000-0000-0000EE330000}"/>
    <cellStyle name="Input 2 6 2 2 2 3 3" xfId="15962" xr:uid="{00000000-0005-0000-0000-0000EF330000}"/>
    <cellStyle name="Input 2 6 2 2 2 3 4" xfId="31999" xr:uid="{00000000-0005-0000-0000-0000F0330000}"/>
    <cellStyle name="Input 2 6 2 2 2 4" xfId="26569" xr:uid="{00000000-0005-0000-0000-0000F1330000}"/>
    <cellStyle name="Input 2 6 2 2 2 4 2" xfId="42199" xr:uid="{00000000-0005-0000-0000-0000F2330000}"/>
    <cellStyle name="Input 2 6 2 2 2 5" xfId="18505" xr:uid="{00000000-0005-0000-0000-0000F3330000}"/>
    <cellStyle name="Input 2 6 2 2 2 6" xfId="34348" xr:uid="{00000000-0005-0000-0000-0000F4330000}"/>
    <cellStyle name="Input 2 6 2 2 3" xfId="23775" xr:uid="{00000000-0005-0000-0000-0000F5330000}"/>
    <cellStyle name="Input 2 6 2 2 3 2" xfId="39406" xr:uid="{00000000-0005-0000-0000-0000F6330000}"/>
    <cellStyle name="Input 2 6 2 2 4" xfId="15409" xr:uid="{00000000-0005-0000-0000-0000F7330000}"/>
    <cellStyle name="Input 2 6 2 2 5" xfId="31673" xr:uid="{00000000-0005-0000-0000-0000F8330000}"/>
    <cellStyle name="Input 2 6 2 2 6" xfId="50392" xr:uid="{00000000-0005-0000-0000-0000F9330000}"/>
    <cellStyle name="Input 2 6 2 2 7" xfId="52178" xr:uid="{00000000-0005-0000-0000-0000FA330000}"/>
    <cellStyle name="Input 2 6 2 2 8" xfId="53273" xr:uid="{00000000-0005-0000-0000-0000FB330000}"/>
    <cellStyle name="Input 2 6 2 3" xfId="8791" xr:uid="{00000000-0005-0000-0000-0000FC330000}"/>
    <cellStyle name="Input 2 6 2 3 2" xfId="10180" xr:uid="{00000000-0005-0000-0000-0000FD330000}"/>
    <cellStyle name="Input 2 6 2 3 2 2" xfId="11484" xr:uid="{00000000-0005-0000-0000-0000FE330000}"/>
    <cellStyle name="Input 2 6 2 3 2 2 2" xfId="29050" xr:uid="{00000000-0005-0000-0000-0000FF330000}"/>
    <cellStyle name="Input 2 6 2 3 2 2 2 2" xfId="44680" xr:uid="{00000000-0005-0000-0000-000000340000}"/>
    <cellStyle name="Input 2 6 2 3 2 2 3" xfId="20986" xr:uid="{00000000-0005-0000-0000-000001340000}"/>
    <cellStyle name="Input 2 6 2 3 2 2 4" xfId="36829" xr:uid="{00000000-0005-0000-0000-000002340000}"/>
    <cellStyle name="Input 2 6 2 3 2 3" xfId="27746" xr:uid="{00000000-0005-0000-0000-000003340000}"/>
    <cellStyle name="Input 2 6 2 3 2 3 2" xfId="43376" xr:uid="{00000000-0005-0000-0000-000004340000}"/>
    <cellStyle name="Input 2 6 2 3 2 4" xfId="19682" xr:uid="{00000000-0005-0000-0000-000005340000}"/>
    <cellStyle name="Input 2 6 2 3 2 5" xfId="35525" xr:uid="{00000000-0005-0000-0000-000006340000}"/>
    <cellStyle name="Input 2 6 2 3 3" xfId="7862" xr:uid="{00000000-0005-0000-0000-000007340000}"/>
    <cellStyle name="Input 2 6 2 3 3 2" xfId="25428" xr:uid="{00000000-0005-0000-0000-000008340000}"/>
    <cellStyle name="Input 2 6 2 3 3 2 2" xfId="41058" xr:uid="{00000000-0005-0000-0000-000009340000}"/>
    <cellStyle name="Input 2 6 2 3 3 3" xfId="17364" xr:uid="{00000000-0005-0000-0000-00000A340000}"/>
    <cellStyle name="Input 2 6 2 3 3 4" xfId="33207" xr:uid="{00000000-0005-0000-0000-00000B340000}"/>
    <cellStyle name="Input 2 6 2 3 4" xfId="26357" xr:uid="{00000000-0005-0000-0000-00000C340000}"/>
    <cellStyle name="Input 2 6 2 3 4 2" xfId="41987" xr:uid="{00000000-0005-0000-0000-00000D340000}"/>
    <cellStyle name="Input 2 6 2 3 5" xfId="18293" xr:uid="{00000000-0005-0000-0000-00000E340000}"/>
    <cellStyle name="Input 2 6 2 3 6" xfId="34136" xr:uid="{00000000-0005-0000-0000-00000F340000}"/>
    <cellStyle name="Input 2 6 2 4" xfId="21907" xr:uid="{00000000-0005-0000-0000-000010340000}"/>
    <cellStyle name="Input 2 6 2 4 2" xfId="37538" xr:uid="{00000000-0005-0000-0000-000011340000}"/>
    <cellStyle name="Input 2 6 2 5" xfId="22558" xr:uid="{00000000-0005-0000-0000-000012340000}"/>
    <cellStyle name="Input 2 6 2 5 2" xfId="38189" xr:uid="{00000000-0005-0000-0000-000013340000}"/>
    <cellStyle name="Input 2 6 2 6" xfId="13034" xr:uid="{00000000-0005-0000-0000-000014340000}"/>
    <cellStyle name="Input 2 6 2 7" xfId="30008" xr:uid="{00000000-0005-0000-0000-000015340000}"/>
    <cellStyle name="Input 2 6 2 8" xfId="47787" xr:uid="{00000000-0005-0000-0000-000016340000}"/>
    <cellStyle name="Input 2 6 2 9" xfId="48423" xr:uid="{00000000-0005-0000-0000-000017340000}"/>
    <cellStyle name="Input 2 6 3" xfId="5255" xr:uid="{00000000-0005-0000-0000-000018340000}"/>
    <cellStyle name="Input 2 6 3 2" xfId="8531" xr:uid="{00000000-0005-0000-0000-000019340000}"/>
    <cellStyle name="Input 2 6 3 2 2" xfId="9920" xr:uid="{00000000-0005-0000-0000-00001A340000}"/>
    <cellStyle name="Input 2 6 3 2 2 2" xfId="7225" xr:uid="{00000000-0005-0000-0000-00001B340000}"/>
    <cellStyle name="Input 2 6 3 2 2 2 2" xfId="24792" xr:uid="{00000000-0005-0000-0000-00001C340000}"/>
    <cellStyle name="Input 2 6 3 2 2 2 2 2" xfId="40422" xr:uid="{00000000-0005-0000-0000-00001D340000}"/>
    <cellStyle name="Input 2 6 3 2 2 2 3" xfId="16728" xr:uid="{00000000-0005-0000-0000-00001E340000}"/>
    <cellStyle name="Input 2 6 3 2 2 2 4" xfId="32571" xr:uid="{00000000-0005-0000-0000-00001F340000}"/>
    <cellStyle name="Input 2 6 3 2 2 3" xfId="27486" xr:uid="{00000000-0005-0000-0000-000020340000}"/>
    <cellStyle name="Input 2 6 3 2 2 3 2" xfId="43116" xr:uid="{00000000-0005-0000-0000-000021340000}"/>
    <cellStyle name="Input 2 6 3 2 2 4" xfId="19422" xr:uid="{00000000-0005-0000-0000-000022340000}"/>
    <cellStyle name="Input 2 6 3 2 2 5" xfId="35265" xr:uid="{00000000-0005-0000-0000-000023340000}"/>
    <cellStyle name="Input 2 6 3 2 3" xfId="6921" xr:uid="{00000000-0005-0000-0000-000024340000}"/>
    <cellStyle name="Input 2 6 3 2 3 2" xfId="24584" xr:uid="{00000000-0005-0000-0000-000025340000}"/>
    <cellStyle name="Input 2 6 3 2 3 2 2" xfId="40215" xr:uid="{00000000-0005-0000-0000-000026340000}"/>
    <cellStyle name="Input 2 6 3 2 3 3" xfId="16425" xr:uid="{00000000-0005-0000-0000-000027340000}"/>
    <cellStyle name="Input 2 6 3 2 3 4" xfId="32403" xr:uid="{00000000-0005-0000-0000-000028340000}"/>
    <cellStyle name="Input 2 6 3 2 4" xfId="26097" xr:uid="{00000000-0005-0000-0000-000029340000}"/>
    <cellStyle name="Input 2 6 3 2 4 2" xfId="41727" xr:uid="{00000000-0005-0000-0000-00002A340000}"/>
    <cellStyle name="Input 2 6 3 2 5" xfId="18033" xr:uid="{00000000-0005-0000-0000-00002B340000}"/>
    <cellStyle name="Input 2 6 3 2 6" xfId="33876" xr:uid="{00000000-0005-0000-0000-00002C340000}"/>
    <cellStyle name="Input 2 6 3 3" xfId="23333" xr:uid="{00000000-0005-0000-0000-00002D340000}"/>
    <cellStyle name="Input 2 6 3 3 2" xfId="38964" xr:uid="{00000000-0005-0000-0000-00002E340000}"/>
    <cellStyle name="Input 2 6 3 4" xfId="14760" xr:uid="{00000000-0005-0000-0000-00002F340000}"/>
    <cellStyle name="Input 2 6 3 5" xfId="31311" xr:uid="{00000000-0005-0000-0000-000030340000}"/>
    <cellStyle name="Input 2 6 3 6" xfId="50015" xr:uid="{00000000-0005-0000-0000-000031340000}"/>
    <cellStyle name="Input 2 6 3 7" xfId="51813" xr:uid="{00000000-0005-0000-0000-000032340000}"/>
    <cellStyle name="Input 2 6 3 8" xfId="52906" xr:uid="{00000000-0005-0000-0000-000033340000}"/>
    <cellStyle name="Input 2 6 4" xfId="8101" xr:uid="{00000000-0005-0000-0000-000034340000}"/>
    <cellStyle name="Input 2 6 4 2" xfId="9490" xr:uid="{00000000-0005-0000-0000-000035340000}"/>
    <cellStyle name="Input 2 6 4 2 2" xfId="4645" xr:uid="{00000000-0005-0000-0000-000036340000}"/>
    <cellStyle name="Input 2 6 4 2 2 2" xfId="22817" xr:uid="{00000000-0005-0000-0000-000037340000}"/>
    <cellStyle name="Input 2 6 4 2 2 2 2" xfId="38448" xr:uid="{00000000-0005-0000-0000-000038340000}"/>
    <cellStyle name="Input 2 6 4 2 2 3" xfId="14151" xr:uid="{00000000-0005-0000-0000-000039340000}"/>
    <cellStyle name="Input 2 6 4 2 2 4" xfId="30838" xr:uid="{00000000-0005-0000-0000-00003A340000}"/>
    <cellStyle name="Input 2 6 4 2 3" xfId="27056" xr:uid="{00000000-0005-0000-0000-00003B340000}"/>
    <cellStyle name="Input 2 6 4 2 3 2" xfId="42686" xr:uid="{00000000-0005-0000-0000-00003C340000}"/>
    <cellStyle name="Input 2 6 4 2 4" xfId="18992" xr:uid="{00000000-0005-0000-0000-00003D340000}"/>
    <cellStyle name="Input 2 6 4 2 5" xfId="34835" xr:uid="{00000000-0005-0000-0000-00003E340000}"/>
    <cellStyle name="Input 2 6 4 3" xfId="9242" xr:uid="{00000000-0005-0000-0000-00003F340000}"/>
    <cellStyle name="Input 2 6 4 3 2" xfId="26808" xr:uid="{00000000-0005-0000-0000-000040340000}"/>
    <cellStyle name="Input 2 6 4 3 2 2" xfId="42438" xr:uid="{00000000-0005-0000-0000-000041340000}"/>
    <cellStyle name="Input 2 6 4 3 3" xfId="18744" xr:uid="{00000000-0005-0000-0000-000042340000}"/>
    <cellStyle name="Input 2 6 4 3 4" xfId="34587" xr:uid="{00000000-0005-0000-0000-000043340000}"/>
    <cellStyle name="Input 2 6 4 4" xfId="25667" xr:uid="{00000000-0005-0000-0000-000044340000}"/>
    <cellStyle name="Input 2 6 4 4 2" xfId="41297" xr:uid="{00000000-0005-0000-0000-000045340000}"/>
    <cellStyle name="Input 2 6 4 5" xfId="17603" xr:uid="{00000000-0005-0000-0000-000046340000}"/>
    <cellStyle name="Input 2 6 4 6" xfId="33446" xr:uid="{00000000-0005-0000-0000-000047340000}"/>
    <cellStyle name="Input 2 6 5" xfId="21459" xr:uid="{00000000-0005-0000-0000-000048340000}"/>
    <cellStyle name="Input 2 6 5 2" xfId="37090" xr:uid="{00000000-0005-0000-0000-000049340000}"/>
    <cellStyle name="Input 2 6 6" xfId="23420" xr:uid="{00000000-0005-0000-0000-00004A340000}"/>
    <cellStyle name="Input 2 6 6 2" xfId="39051" xr:uid="{00000000-0005-0000-0000-00004B340000}"/>
    <cellStyle name="Input 2 6 7" xfId="12381" xr:uid="{00000000-0005-0000-0000-00004C340000}"/>
    <cellStyle name="Input 2 6 8" xfId="29642" xr:uid="{00000000-0005-0000-0000-00004D340000}"/>
    <cellStyle name="Input 2 6 9" xfId="45042" xr:uid="{00000000-0005-0000-0000-00004E340000}"/>
    <cellStyle name="Input 2 7" xfId="3119" xr:uid="{00000000-0005-0000-0000-00004F340000}"/>
    <cellStyle name="Input 2 7 10" xfId="48232" xr:uid="{00000000-0005-0000-0000-000050340000}"/>
    <cellStyle name="Input 2 7 11" xfId="48941" xr:uid="{00000000-0005-0000-0000-000051340000}"/>
    <cellStyle name="Input 2 7 12" xfId="50935" xr:uid="{00000000-0005-0000-0000-000052340000}"/>
    <cellStyle name="Input 2 7 13" xfId="48739" xr:uid="{00000000-0005-0000-0000-000053340000}"/>
    <cellStyle name="Input 2 7 14" xfId="52527" xr:uid="{00000000-0005-0000-0000-000054340000}"/>
    <cellStyle name="Input 2 7 15" xfId="53785" xr:uid="{00000000-0005-0000-0000-000055340000}"/>
    <cellStyle name="Input 2 7 2" xfId="3773" xr:uid="{00000000-0005-0000-0000-000056340000}"/>
    <cellStyle name="Input 2 7 2 10" xfId="47679" xr:uid="{00000000-0005-0000-0000-000057340000}"/>
    <cellStyle name="Input 2 7 2 11" xfId="51296" xr:uid="{00000000-0005-0000-0000-000058340000}"/>
    <cellStyle name="Input 2 7 2 12" xfId="45610" xr:uid="{00000000-0005-0000-0000-000059340000}"/>
    <cellStyle name="Input 2 7 2 13" xfId="48750" xr:uid="{00000000-0005-0000-0000-00005A340000}"/>
    <cellStyle name="Input 2 7 2 14" xfId="53717" xr:uid="{00000000-0005-0000-0000-00005B340000}"/>
    <cellStyle name="Input 2 7 2 2" xfId="6148" xr:uid="{00000000-0005-0000-0000-00005C340000}"/>
    <cellStyle name="Input 2 7 2 2 2" xfId="6530" xr:uid="{00000000-0005-0000-0000-00005D340000}"/>
    <cellStyle name="Input 2 7 2 2 2 2" xfId="4481" xr:uid="{00000000-0005-0000-0000-00005E340000}"/>
    <cellStyle name="Input 2 7 2 2 2 2 2" xfId="4145" xr:uid="{00000000-0005-0000-0000-00005F340000}"/>
    <cellStyle name="Input 2 7 2 2 2 2 2 2" xfId="22356" xr:uid="{00000000-0005-0000-0000-000060340000}"/>
    <cellStyle name="Input 2 7 2 2 2 2 2 2 2" xfId="37987" xr:uid="{00000000-0005-0000-0000-000061340000}"/>
    <cellStyle name="Input 2 7 2 2 2 2 2 3" xfId="13651" xr:uid="{00000000-0005-0000-0000-000062340000}"/>
    <cellStyle name="Input 2 7 2 2 2 2 2 4" xfId="30396" xr:uid="{00000000-0005-0000-0000-000063340000}"/>
    <cellStyle name="Input 2 7 2 2 2 2 3" xfId="22653" xr:uid="{00000000-0005-0000-0000-000064340000}"/>
    <cellStyle name="Input 2 7 2 2 2 2 3 2" xfId="38284" xr:uid="{00000000-0005-0000-0000-000065340000}"/>
    <cellStyle name="Input 2 7 2 2 2 2 4" xfId="13987" xr:uid="{00000000-0005-0000-0000-000066340000}"/>
    <cellStyle name="Input 2 7 2 2 2 2 5" xfId="30674" xr:uid="{00000000-0005-0000-0000-000067340000}"/>
    <cellStyle name="Input 2 7 2 2 2 3" xfId="9195" xr:uid="{00000000-0005-0000-0000-000068340000}"/>
    <cellStyle name="Input 2 7 2 2 2 3 2" xfId="26761" xr:uid="{00000000-0005-0000-0000-000069340000}"/>
    <cellStyle name="Input 2 7 2 2 2 3 2 2" xfId="42391" xr:uid="{00000000-0005-0000-0000-00006A340000}"/>
    <cellStyle name="Input 2 7 2 2 2 3 3" xfId="18697" xr:uid="{00000000-0005-0000-0000-00006B340000}"/>
    <cellStyle name="Input 2 7 2 2 2 3 4" xfId="34540" xr:uid="{00000000-0005-0000-0000-00006C340000}"/>
    <cellStyle name="Input 2 7 2 2 2 4" xfId="24231" xr:uid="{00000000-0005-0000-0000-00006D340000}"/>
    <cellStyle name="Input 2 7 2 2 2 4 2" xfId="39862" xr:uid="{00000000-0005-0000-0000-00006E340000}"/>
    <cellStyle name="Input 2 7 2 2 2 5" xfId="16034" xr:uid="{00000000-0005-0000-0000-00006F340000}"/>
    <cellStyle name="Input 2 7 2 2 2 6" xfId="32070" xr:uid="{00000000-0005-0000-0000-000070340000}"/>
    <cellStyle name="Input 2 7 2 2 3" xfId="23963" xr:uid="{00000000-0005-0000-0000-000071340000}"/>
    <cellStyle name="Input 2 7 2 2 3 2" xfId="39594" xr:uid="{00000000-0005-0000-0000-000072340000}"/>
    <cellStyle name="Input 2 7 2 2 4" xfId="15653" xr:uid="{00000000-0005-0000-0000-000073340000}"/>
    <cellStyle name="Input 2 7 2 2 5" xfId="31842" xr:uid="{00000000-0005-0000-0000-000074340000}"/>
    <cellStyle name="Input 2 7 2 2 6" xfId="50561" xr:uid="{00000000-0005-0000-0000-000075340000}"/>
    <cellStyle name="Input 2 7 2 2 7" xfId="52347" xr:uid="{00000000-0005-0000-0000-000076340000}"/>
    <cellStyle name="Input 2 7 2 2 8" xfId="53442" xr:uid="{00000000-0005-0000-0000-000077340000}"/>
    <cellStyle name="Input 2 7 2 3" xfId="8286" xr:uid="{00000000-0005-0000-0000-000078340000}"/>
    <cellStyle name="Input 2 7 2 3 2" xfId="9675" xr:uid="{00000000-0005-0000-0000-000079340000}"/>
    <cellStyle name="Input 2 7 2 3 2 2" xfId="4413" xr:uid="{00000000-0005-0000-0000-00007A340000}"/>
    <cellStyle name="Input 2 7 2 3 2 2 2" xfId="22585" xr:uid="{00000000-0005-0000-0000-00007B340000}"/>
    <cellStyle name="Input 2 7 2 3 2 2 2 2" xfId="38216" xr:uid="{00000000-0005-0000-0000-00007C340000}"/>
    <cellStyle name="Input 2 7 2 3 2 2 3" xfId="13919" xr:uid="{00000000-0005-0000-0000-00007D340000}"/>
    <cellStyle name="Input 2 7 2 3 2 2 4" xfId="30606" xr:uid="{00000000-0005-0000-0000-00007E340000}"/>
    <cellStyle name="Input 2 7 2 3 2 3" xfId="27241" xr:uid="{00000000-0005-0000-0000-00007F340000}"/>
    <cellStyle name="Input 2 7 2 3 2 3 2" xfId="42871" xr:uid="{00000000-0005-0000-0000-000080340000}"/>
    <cellStyle name="Input 2 7 2 3 2 4" xfId="19177" xr:uid="{00000000-0005-0000-0000-000081340000}"/>
    <cellStyle name="Input 2 7 2 3 2 5" xfId="35020" xr:uid="{00000000-0005-0000-0000-000082340000}"/>
    <cellStyle name="Input 2 7 2 3 3" xfId="7190" xr:uid="{00000000-0005-0000-0000-000083340000}"/>
    <cellStyle name="Input 2 7 2 3 3 2" xfId="24757" xr:uid="{00000000-0005-0000-0000-000084340000}"/>
    <cellStyle name="Input 2 7 2 3 3 2 2" xfId="40387" xr:uid="{00000000-0005-0000-0000-000085340000}"/>
    <cellStyle name="Input 2 7 2 3 3 3" xfId="16693" xr:uid="{00000000-0005-0000-0000-000086340000}"/>
    <cellStyle name="Input 2 7 2 3 3 4" xfId="32536" xr:uid="{00000000-0005-0000-0000-000087340000}"/>
    <cellStyle name="Input 2 7 2 3 4" xfId="25852" xr:uid="{00000000-0005-0000-0000-000088340000}"/>
    <cellStyle name="Input 2 7 2 3 4 2" xfId="41482" xr:uid="{00000000-0005-0000-0000-000089340000}"/>
    <cellStyle name="Input 2 7 2 3 5" xfId="17788" xr:uid="{00000000-0005-0000-0000-00008A340000}"/>
    <cellStyle name="Input 2 7 2 3 6" xfId="33631" xr:uid="{00000000-0005-0000-0000-00008B340000}"/>
    <cellStyle name="Input 2 7 2 4" xfId="22095" xr:uid="{00000000-0005-0000-0000-00008C340000}"/>
    <cellStyle name="Input 2 7 2 4 2" xfId="37726" xr:uid="{00000000-0005-0000-0000-00008D340000}"/>
    <cellStyle name="Input 2 7 2 5" xfId="12185" xr:uid="{00000000-0005-0000-0000-00008E340000}"/>
    <cellStyle name="Input 2 7 2 5 2" xfId="29448" xr:uid="{00000000-0005-0000-0000-00008F340000}"/>
    <cellStyle name="Input 2 7 2 6" xfId="13278" xr:uid="{00000000-0005-0000-0000-000090340000}"/>
    <cellStyle name="Input 2 7 2 7" xfId="30177" xr:uid="{00000000-0005-0000-0000-000091340000}"/>
    <cellStyle name="Input 2 7 2 8" xfId="47208" xr:uid="{00000000-0005-0000-0000-000092340000}"/>
    <cellStyle name="Input 2 7 2 9" xfId="48592" xr:uid="{00000000-0005-0000-0000-000093340000}"/>
    <cellStyle name="Input 2 7 3" xfId="5498" xr:uid="{00000000-0005-0000-0000-000094340000}"/>
    <cellStyle name="Input 2 7 3 2" xfId="8648" xr:uid="{00000000-0005-0000-0000-000095340000}"/>
    <cellStyle name="Input 2 7 3 2 2" xfId="10037" xr:uid="{00000000-0005-0000-0000-000096340000}"/>
    <cellStyle name="Input 2 7 3 2 2 2" xfId="10806" xr:uid="{00000000-0005-0000-0000-000097340000}"/>
    <cellStyle name="Input 2 7 3 2 2 2 2" xfId="28372" xr:uid="{00000000-0005-0000-0000-000098340000}"/>
    <cellStyle name="Input 2 7 3 2 2 2 2 2" xfId="44002" xr:uid="{00000000-0005-0000-0000-000099340000}"/>
    <cellStyle name="Input 2 7 3 2 2 2 3" xfId="20308" xr:uid="{00000000-0005-0000-0000-00009A340000}"/>
    <cellStyle name="Input 2 7 3 2 2 2 4" xfId="36151" xr:uid="{00000000-0005-0000-0000-00009B340000}"/>
    <cellStyle name="Input 2 7 3 2 2 3" xfId="27603" xr:uid="{00000000-0005-0000-0000-00009C340000}"/>
    <cellStyle name="Input 2 7 3 2 2 3 2" xfId="43233" xr:uid="{00000000-0005-0000-0000-00009D340000}"/>
    <cellStyle name="Input 2 7 3 2 2 4" xfId="19539" xr:uid="{00000000-0005-0000-0000-00009E340000}"/>
    <cellStyle name="Input 2 7 3 2 2 5" xfId="35382" xr:uid="{00000000-0005-0000-0000-00009F340000}"/>
    <cellStyle name="Input 2 7 3 2 3" xfId="9205" xr:uid="{00000000-0005-0000-0000-0000A0340000}"/>
    <cellStyle name="Input 2 7 3 2 3 2" xfId="26771" xr:uid="{00000000-0005-0000-0000-0000A1340000}"/>
    <cellStyle name="Input 2 7 3 2 3 2 2" xfId="42401" xr:uid="{00000000-0005-0000-0000-0000A2340000}"/>
    <cellStyle name="Input 2 7 3 2 3 3" xfId="18707" xr:uid="{00000000-0005-0000-0000-0000A3340000}"/>
    <cellStyle name="Input 2 7 3 2 3 4" xfId="34550" xr:uid="{00000000-0005-0000-0000-0000A4340000}"/>
    <cellStyle name="Input 2 7 3 2 4" xfId="26214" xr:uid="{00000000-0005-0000-0000-0000A5340000}"/>
    <cellStyle name="Input 2 7 3 2 4 2" xfId="41844" xr:uid="{00000000-0005-0000-0000-0000A6340000}"/>
    <cellStyle name="Input 2 7 3 2 5" xfId="18150" xr:uid="{00000000-0005-0000-0000-0000A7340000}"/>
    <cellStyle name="Input 2 7 3 2 6" xfId="33993" xr:uid="{00000000-0005-0000-0000-0000A8340000}"/>
    <cellStyle name="Input 2 7 3 3" xfId="23520" xr:uid="{00000000-0005-0000-0000-0000A9340000}"/>
    <cellStyle name="Input 2 7 3 3 2" xfId="39151" xr:uid="{00000000-0005-0000-0000-0000AA340000}"/>
    <cellStyle name="Input 2 7 3 4" xfId="15003" xr:uid="{00000000-0005-0000-0000-0000AB340000}"/>
    <cellStyle name="Input 2 7 3 5" xfId="31479" xr:uid="{00000000-0005-0000-0000-0000AC340000}"/>
    <cellStyle name="Input 2 7 3 6" xfId="50201" xr:uid="{00000000-0005-0000-0000-0000AD340000}"/>
    <cellStyle name="Input 2 7 3 7" xfId="51987" xr:uid="{00000000-0005-0000-0000-0000AE340000}"/>
    <cellStyle name="Input 2 7 3 8" xfId="53082" xr:uid="{00000000-0005-0000-0000-0000AF340000}"/>
    <cellStyle name="Input 2 7 4" xfId="8085" xr:uid="{00000000-0005-0000-0000-0000B0340000}"/>
    <cellStyle name="Input 2 7 4 2" xfId="9474" xr:uid="{00000000-0005-0000-0000-0000B1340000}"/>
    <cellStyle name="Input 2 7 4 2 2" xfId="7355" xr:uid="{00000000-0005-0000-0000-0000B2340000}"/>
    <cellStyle name="Input 2 7 4 2 2 2" xfId="24922" xr:uid="{00000000-0005-0000-0000-0000B3340000}"/>
    <cellStyle name="Input 2 7 4 2 2 2 2" xfId="40552" xr:uid="{00000000-0005-0000-0000-0000B4340000}"/>
    <cellStyle name="Input 2 7 4 2 2 3" xfId="16858" xr:uid="{00000000-0005-0000-0000-0000B5340000}"/>
    <cellStyle name="Input 2 7 4 2 2 4" xfId="32701" xr:uid="{00000000-0005-0000-0000-0000B6340000}"/>
    <cellStyle name="Input 2 7 4 2 3" xfId="27040" xr:uid="{00000000-0005-0000-0000-0000B7340000}"/>
    <cellStyle name="Input 2 7 4 2 3 2" xfId="42670" xr:uid="{00000000-0005-0000-0000-0000B8340000}"/>
    <cellStyle name="Input 2 7 4 2 4" xfId="18976" xr:uid="{00000000-0005-0000-0000-0000B9340000}"/>
    <cellStyle name="Input 2 7 4 2 5" xfId="34819" xr:uid="{00000000-0005-0000-0000-0000BA340000}"/>
    <cellStyle name="Input 2 7 4 3" xfId="4847" xr:uid="{00000000-0005-0000-0000-0000BB340000}"/>
    <cellStyle name="Input 2 7 4 3 2" xfId="23019" xr:uid="{00000000-0005-0000-0000-0000BC340000}"/>
    <cellStyle name="Input 2 7 4 3 2 2" xfId="38650" xr:uid="{00000000-0005-0000-0000-0000BD340000}"/>
    <cellStyle name="Input 2 7 4 3 3" xfId="14353" xr:uid="{00000000-0005-0000-0000-0000BE340000}"/>
    <cellStyle name="Input 2 7 4 3 4" xfId="31040" xr:uid="{00000000-0005-0000-0000-0000BF340000}"/>
    <cellStyle name="Input 2 7 4 4" xfId="25651" xr:uid="{00000000-0005-0000-0000-0000C0340000}"/>
    <cellStyle name="Input 2 7 4 4 2" xfId="41281" xr:uid="{00000000-0005-0000-0000-0000C1340000}"/>
    <cellStyle name="Input 2 7 4 5" xfId="17587" xr:uid="{00000000-0005-0000-0000-0000C2340000}"/>
    <cellStyle name="Input 2 7 4 6" xfId="33430" xr:uid="{00000000-0005-0000-0000-0000C3340000}"/>
    <cellStyle name="Input 2 7 5" xfId="21648" xr:uid="{00000000-0005-0000-0000-0000C4340000}"/>
    <cellStyle name="Input 2 7 5 2" xfId="37279" xr:uid="{00000000-0005-0000-0000-0000C5340000}"/>
    <cellStyle name="Input 2 7 6" xfId="29283" xr:uid="{00000000-0005-0000-0000-0000C6340000}"/>
    <cellStyle name="Input 2 7 6 2" xfId="44913" xr:uid="{00000000-0005-0000-0000-0000C7340000}"/>
    <cellStyle name="Input 2 7 7" xfId="12625" xr:uid="{00000000-0005-0000-0000-0000C8340000}"/>
    <cellStyle name="Input 2 7 8" xfId="29811" xr:uid="{00000000-0005-0000-0000-0000C9340000}"/>
    <cellStyle name="Input 2 7 9" xfId="47272" xr:uid="{00000000-0005-0000-0000-0000CA340000}"/>
    <cellStyle name="Input 2 8" xfId="2903" xr:uid="{00000000-0005-0000-0000-0000CB340000}"/>
    <cellStyle name="Input 2 8 10" xfId="48089" xr:uid="{00000000-0005-0000-0000-0000CC340000}"/>
    <cellStyle name="Input 2 8 11" xfId="45512" xr:uid="{00000000-0005-0000-0000-0000CD340000}"/>
    <cellStyle name="Input 2 8 12" xfId="50792" xr:uid="{00000000-0005-0000-0000-0000CE340000}"/>
    <cellStyle name="Input 2 8 13" xfId="46075" xr:uid="{00000000-0005-0000-0000-0000CF340000}"/>
    <cellStyle name="Input 2 8 14" xfId="51667" xr:uid="{00000000-0005-0000-0000-0000D0340000}"/>
    <cellStyle name="Input 2 8 15" xfId="46416" xr:uid="{00000000-0005-0000-0000-0000D1340000}"/>
    <cellStyle name="Input 2 8 2" xfId="3557" xr:uid="{00000000-0005-0000-0000-0000D2340000}"/>
    <cellStyle name="Input 2 8 2 10" xfId="47380" xr:uid="{00000000-0005-0000-0000-0000D3340000}"/>
    <cellStyle name="Input 2 8 2 11" xfId="51155" xr:uid="{00000000-0005-0000-0000-0000D4340000}"/>
    <cellStyle name="Input 2 8 2 12" xfId="45226" xr:uid="{00000000-0005-0000-0000-0000D5340000}"/>
    <cellStyle name="Input 2 8 2 13" xfId="47067" xr:uid="{00000000-0005-0000-0000-0000D6340000}"/>
    <cellStyle name="Input 2 8 2 14" xfId="51544" xr:uid="{00000000-0005-0000-0000-0000D7340000}"/>
    <cellStyle name="Input 2 8 2 2" xfId="5932" xr:uid="{00000000-0005-0000-0000-0000D8340000}"/>
    <cellStyle name="Input 2 8 2 2 2" xfId="9121" xr:uid="{00000000-0005-0000-0000-0000D9340000}"/>
    <cellStyle name="Input 2 8 2 2 2 2" xfId="10510" xr:uid="{00000000-0005-0000-0000-0000DA340000}"/>
    <cellStyle name="Input 2 8 2 2 2 2 2" xfId="7820" xr:uid="{00000000-0005-0000-0000-0000DB340000}"/>
    <cellStyle name="Input 2 8 2 2 2 2 2 2" xfId="25386" xr:uid="{00000000-0005-0000-0000-0000DC340000}"/>
    <cellStyle name="Input 2 8 2 2 2 2 2 2 2" xfId="41016" xr:uid="{00000000-0005-0000-0000-0000DD340000}"/>
    <cellStyle name="Input 2 8 2 2 2 2 2 3" xfId="17322" xr:uid="{00000000-0005-0000-0000-0000DE340000}"/>
    <cellStyle name="Input 2 8 2 2 2 2 2 4" xfId="33165" xr:uid="{00000000-0005-0000-0000-0000DF340000}"/>
    <cellStyle name="Input 2 8 2 2 2 2 3" xfId="28076" xr:uid="{00000000-0005-0000-0000-0000E0340000}"/>
    <cellStyle name="Input 2 8 2 2 2 2 3 2" xfId="43706" xr:uid="{00000000-0005-0000-0000-0000E1340000}"/>
    <cellStyle name="Input 2 8 2 2 2 2 4" xfId="20012" xr:uid="{00000000-0005-0000-0000-0000E2340000}"/>
    <cellStyle name="Input 2 8 2 2 2 2 5" xfId="35855" xr:uid="{00000000-0005-0000-0000-0000E3340000}"/>
    <cellStyle name="Input 2 8 2 2 2 3" xfId="6977" xr:uid="{00000000-0005-0000-0000-0000E4340000}"/>
    <cellStyle name="Input 2 8 2 2 2 3 2" xfId="24640" xr:uid="{00000000-0005-0000-0000-0000E5340000}"/>
    <cellStyle name="Input 2 8 2 2 2 3 2 2" xfId="40271" xr:uid="{00000000-0005-0000-0000-0000E6340000}"/>
    <cellStyle name="Input 2 8 2 2 2 3 3" xfId="16481" xr:uid="{00000000-0005-0000-0000-0000E7340000}"/>
    <cellStyle name="Input 2 8 2 2 2 3 4" xfId="32459" xr:uid="{00000000-0005-0000-0000-0000E8340000}"/>
    <cellStyle name="Input 2 8 2 2 2 4" xfId="26687" xr:uid="{00000000-0005-0000-0000-0000E9340000}"/>
    <cellStyle name="Input 2 8 2 2 2 4 2" xfId="42317" xr:uid="{00000000-0005-0000-0000-0000EA340000}"/>
    <cellStyle name="Input 2 8 2 2 2 5" xfId="18623" xr:uid="{00000000-0005-0000-0000-0000EB340000}"/>
    <cellStyle name="Input 2 8 2 2 2 6" xfId="34466" xr:uid="{00000000-0005-0000-0000-0000EC340000}"/>
    <cellStyle name="Input 2 8 2 2 3" xfId="23803" xr:uid="{00000000-0005-0000-0000-0000ED340000}"/>
    <cellStyle name="Input 2 8 2 2 3 2" xfId="39434" xr:uid="{00000000-0005-0000-0000-0000EE340000}"/>
    <cellStyle name="Input 2 8 2 2 4" xfId="15437" xr:uid="{00000000-0005-0000-0000-0000EF340000}"/>
    <cellStyle name="Input 2 8 2 2 5" xfId="31701" xr:uid="{00000000-0005-0000-0000-0000F0340000}"/>
    <cellStyle name="Input 2 8 2 2 6" xfId="50420" xr:uid="{00000000-0005-0000-0000-0000F1340000}"/>
    <cellStyle name="Input 2 8 2 2 7" xfId="52206" xr:uid="{00000000-0005-0000-0000-0000F2340000}"/>
    <cellStyle name="Input 2 8 2 2 8" xfId="53301" xr:uid="{00000000-0005-0000-0000-0000F3340000}"/>
    <cellStyle name="Input 2 8 2 3" xfId="8535" xr:uid="{00000000-0005-0000-0000-0000F4340000}"/>
    <cellStyle name="Input 2 8 2 3 2" xfId="9924" xr:uid="{00000000-0005-0000-0000-0000F5340000}"/>
    <cellStyle name="Input 2 8 2 3 2 2" xfId="7224" xr:uid="{00000000-0005-0000-0000-0000F6340000}"/>
    <cellStyle name="Input 2 8 2 3 2 2 2" xfId="24791" xr:uid="{00000000-0005-0000-0000-0000F7340000}"/>
    <cellStyle name="Input 2 8 2 3 2 2 2 2" xfId="40421" xr:uid="{00000000-0005-0000-0000-0000F8340000}"/>
    <cellStyle name="Input 2 8 2 3 2 2 3" xfId="16727" xr:uid="{00000000-0005-0000-0000-0000F9340000}"/>
    <cellStyle name="Input 2 8 2 3 2 2 4" xfId="32570" xr:uid="{00000000-0005-0000-0000-0000FA340000}"/>
    <cellStyle name="Input 2 8 2 3 2 3" xfId="27490" xr:uid="{00000000-0005-0000-0000-0000FB340000}"/>
    <cellStyle name="Input 2 8 2 3 2 3 2" xfId="43120" xr:uid="{00000000-0005-0000-0000-0000FC340000}"/>
    <cellStyle name="Input 2 8 2 3 2 4" xfId="19426" xr:uid="{00000000-0005-0000-0000-0000FD340000}"/>
    <cellStyle name="Input 2 8 2 3 2 5" xfId="35269" xr:uid="{00000000-0005-0000-0000-0000FE340000}"/>
    <cellStyle name="Input 2 8 2 3 3" xfId="5034" xr:uid="{00000000-0005-0000-0000-0000FF340000}"/>
    <cellStyle name="Input 2 8 2 3 3 2" xfId="23205" xr:uid="{00000000-0005-0000-0000-000000350000}"/>
    <cellStyle name="Input 2 8 2 3 3 2 2" xfId="38836" xr:uid="{00000000-0005-0000-0000-000001350000}"/>
    <cellStyle name="Input 2 8 2 3 3 3" xfId="14539" xr:uid="{00000000-0005-0000-0000-000002350000}"/>
    <cellStyle name="Input 2 8 2 3 3 4" xfId="31226" xr:uid="{00000000-0005-0000-0000-000003350000}"/>
    <cellStyle name="Input 2 8 2 3 4" xfId="26101" xr:uid="{00000000-0005-0000-0000-000004350000}"/>
    <cellStyle name="Input 2 8 2 3 4 2" xfId="41731" xr:uid="{00000000-0005-0000-0000-000005350000}"/>
    <cellStyle name="Input 2 8 2 3 5" xfId="18037" xr:uid="{00000000-0005-0000-0000-000006350000}"/>
    <cellStyle name="Input 2 8 2 3 6" xfId="33880" xr:uid="{00000000-0005-0000-0000-000007350000}"/>
    <cellStyle name="Input 2 8 2 4" xfId="21935" xr:uid="{00000000-0005-0000-0000-000008350000}"/>
    <cellStyle name="Input 2 8 2 4 2" xfId="37566" xr:uid="{00000000-0005-0000-0000-000009350000}"/>
    <cellStyle name="Input 2 8 2 5" xfId="23847" xr:uid="{00000000-0005-0000-0000-00000A350000}"/>
    <cellStyle name="Input 2 8 2 5 2" xfId="39478" xr:uid="{00000000-0005-0000-0000-00000B350000}"/>
    <cellStyle name="Input 2 8 2 6" xfId="13062" xr:uid="{00000000-0005-0000-0000-00000C350000}"/>
    <cellStyle name="Input 2 8 2 7" xfId="30036" xr:uid="{00000000-0005-0000-0000-00000D350000}"/>
    <cellStyle name="Input 2 8 2 8" xfId="44993" xr:uid="{00000000-0005-0000-0000-00000E350000}"/>
    <cellStyle name="Input 2 8 2 9" xfId="48451" xr:uid="{00000000-0005-0000-0000-00000F350000}"/>
    <cellStyle name="Input 2 8 3" xfId="5283" xr:uid="{00000000-0005-0000-0000-000010350000}"/>
    <cellStyle name="Input 2 8 3 2" xfId="9154" xr:uid="{00000000-0005-0000-0000-000011350000}"/>
    <cellStyle name="Input 2 8 3 2 2" xfId="10543" xr:uid="{00000000-0005-0000-0000-000012350000}"/>
    <cellStyle name="Input 2 8 3 2 2 2" xfId="11648" xr:uid="{00000000-0005-0000-0000-000013350000}"/>
    <cellStyle name="Input 2 8 3 2 2 2 2" xfId="29214" xr:uid="{00000000-0005-0000-0000-000014350000}"/>
    <cellStyle name="Input 2 8 3 2 2 2 2 2" xfId="44844" xr:uid="{00000000-0005-0000-0000-000015350000}"/>
    <cellStyle name="Input 2 8 3 2 2 2 3" xfId="21150" xr:uid="{00000000-0005-0000-0000-000016350000}"/>
    <cellStyle name="Input 2 8 3 2 2 2 4" xfId="36993" xr:uid="{00000000-0005-0000-0000-000017350000}"/>
    <cellStyle name="Input 2 8 3 2 2 3" xfId="28109" xr:uid="{00000000-0005-0000-0000-000018350000}"/>
    <cellStyle name="Input 2 8 3 2 2 3 2" xfId="43739" xr:uid="{00000000-0005-0000-0000-000019350000}"/>
    <cellStyle name="Input 2 8 3 2 2 4" xfId="20045" xr:uid="{00000000-0005-0000-0000-00001A350000}"/>
    <cellStyle name="Input 2 8 3 2 2 5" xfId="35888" xr:uid="{00000000-0005-0000-0000-00001B350000}"/>
    <cellStyle name="Input 2 8 3 2 3" xfId="7393" xr:uid="{00000000-0005-0000-0000-00001C350000}"/>
    <cellStyle name="Input 2 8 3 2 3 2" xfId="24960" xr:uid="{00000000-0005-0000-0000-00001D350000}"/>
    <cellStyle name="Input 2 8 3 2 3 2 2" xfId="40590" xr:uid="{00000000-0005-0000-0000-00001E350000}"/>
    <cellStyle name="Input 2 8 3 2 3 3" xfId="16896" xr:uid="{00000000-0005-0000-0000-00001F350000}"/>
    <cellStyle name="Input 2 8 3 2 3 4" xfId="32739" xr:uid="{00000000-0005-0000-0000-000020350000}"/>
    <cellStyle name="Input 2 8 3 2 4" xfId="26720" xr:uid="{00000000-0005-0000-0000-000021350000}"/>
    <cellStyle name="Input 2 8 3 2 4 2" xfId="42350" xr:uid="{00000000-0005-0000-0000-000022350000}"/>
    <cellStyle name="Input 2 8 3 2 5" xfId="18656" xr:uid="{00000000-0005-0000-0000-000023350000}"/>
    <cellStyle name="Input 2 8 3 2 6" xfId="34499" xr:uid="{00000000-0005-0000-0000-000024350000}"/>
    <cellStyle name="Input 2 8 3 3" xfId="23361" xr:uid="{00000000-0005-0000-0000-000025350000}"/>
    <cellStyle name="Input 2 8 3 3 2" xfId="38992" xr:uid="{00000000-0005-0000-0000-000026350000}"/>
    <cellStyle name="Input 2 8 3 4" xfId="14788" xr:uid="{00000000-0005-0000-0000-000027350000}"/>
    <cellStyle name="Input 2 8 3 5" xfId="31339" xr:uid="{00000000-0005-0000-0000-000028350000}"/>
    <cellStyle name="Input 2 8 3 6" xfId="50043" xr:uid="{00000000-0005-0000-0000-000029350000}"/>
    <cellStyle name="Input 2 8 3 7" xfId="51841" xr:uid="{00000000-0005-0000-0000-00002A350000}"/>
    <cellStyle name="Input 2 8 3 8" xfId="52934" xr:uid="{00000000-0005-0000-0000-00002B350000}"/>
    <cellStyle name="Input 2 8 4" xfId="8144" xr:uid="{00000000-0005-0000-0000-00002C350000}"/>
    <cellStyle name="Input 2 8 4 2" xfId="9533" xr:uid="{00000000-0005-0000-0000-00002D350000}"/>
    <cellStyle name="Input 2 8 4 2 2" xfId="7278" xr:uid="{00000000-0005-0000-0000-00002E350000}"/>
    <cellStyle name="Input 2 8 4 2 2 2" xfId="24845" xr:uid="{00000000-0005-0000-0000-00002F350000}"/>
    <cellStyle name="Input 2 8 4 2 2 2 2" xfId="40475" xr:uid="{00000000-0005-0000-0000-000030350000}"/>
    <cellStyle name="Input 2 8 4 2 2 3" xfId="16781" xr:uid="{00000000-0005-0000-0000-000031350000}"/>
    <cellStyle name="Input 2 8 4 2 2 4" xfId="32624" xr:uid="{00000000-0005-0000-0000-000032350000}"/>
    <cellStyle name="Input 2 8 4 2 3" xfId="27099" xr:uid="{00000000-0005-0000-0000-000033350000}"/>
    <cellStyle name="Input 2 8 4 2 3 2" xfId="42729" xr:uid="{00000000-0005-0000-0000-000034350000}"/>
    <cellStyle name="Input 2 8 4 2 4" xfId="19035" xr:uid="{00000000-0005-0000-0000-000035350000}"/>
    <cellStyle name="Input 2 8 4 2 5" xfId="34878" xr:uid="{00000000-0005-0000-0000-000036350000}"/>
    <cellStyle name="Input 2 8 4 3" xfId="7849" xr:uid="{00000000-0005-0000-0000-000037350000}"/>
    <cellStyle name="Input 2 8 4 3 2" xfId="25415" xr:uid="{00000000-0005-0000-0000-000038350000}"/>
    <cellStyle name="Input 2 8 4 3 2 2" xfId="41045" xr:uid="{00000000-0005-0000-0000-000039350000}"/>
    <cellStyle name="Input 2 8 4 3 3" xfId="17351" xr:uid="{00000000-0005-0000-0000-00003A350000}"/>
    <cellStyle name="Input 2 8 4 3 4" xfId="33194" xr:uid="{00000000-0005-0000-0000-00003B350000}"/>
    <cellStyle name="Input 2 8 4 4" xfId="25710" xr:uid="{00000000-0005-0000-0000-00003C350000}"/>
    <cellStyle name="Input 2 8 4 4 2" xfId="41340" xr:uid="{00000000-0005-0000-0000-00003D350000}"/>
    <cellStyle name="Input 2 8 4 5" xfId="17646" xr:uid="{00000000-0005-0000-0000-00003E350000}"/>
    <cellStyle name="Input 2 8 4 6" xfId="33489" xr:uid="{00000000-0005-0000-0000-00003F350000}"/>
    <cellStyle name="Input 2 8 5" xfId="21487" xr:uid="{00000000-0005-0000-0000-000040350000}"/>
    <cellStyle name="Input 2 8 5 2" xfId="37118" xr:uid="{00000000-0005-0000-0000-000041350000}"/>
    <cellStyle name="Input 2 8 6" xfId="29287" xr:uid="{00000000-0005-0000-0000-000042350000}"/>
    <cellStyle name="Input 2 8 6 2" xfId="44917" xr:uid="{00000000-0005-0000-0000-000043350000}"/>
    <cellStyle name="Input 2 8 7" xfId="12409" xr:uid="{00000000-0005-0000-0000-000044350000}"/>
    <cellStyle name="Input 2 8 8" xfId="29670" xr:uid="{00000000-0005-0000-0000-000045350000}"/>
    <cellStyle name="Input 2 8 9" xfId="47807" xr:uid="{00000000-0005-0000-0000-000046350000}"/>
    <cellStyle name="Input 2 9" xfId="3096" xr:uid="{00000000-0005-0000-0000-000047350000}"/>
    <cellStyle name="Input 2 9 10" xfId="48209" xr:uid="{00000000-0005-0000-0000-000048350000}"/>
    <cellStyle name="Input 2 9 11" xfId="49066" xr:uid="{00000000-0005-0000-0000-000049350000}"/>
    <cellStyle name="Input 2 9 12" xfId="50912" xr:uid="{00000000-0005-0000-0000-00004A350000}"/>
    <cellStyle name="Input 2 9 13" xfId="47118" xr:uid="{00000000-0005-0000-0000-00004B350000}"/>
    <cellStyle name="Input 2 9 14" xfId="45885" xr:uid="{00000000-0005-0000-0000-00004C350000}"/>
    <cellStyle name="Input 2 9 15" xfId="53828" xr:uid="{00000000-0005-0000-0000-00004D350000}"/>
    <cellStyle name="Input 2 9 2" xfId="3750" xr:uid="{00000000-0005-0000-0000-00004E350000}"/>
    <cellStyle name="Input 2 9 2 10" xfId="47358" xr:uid="{00000000-0005-0000-0000-00004F350000}"/>
    <cellStyle name="Input 2 9 2 11" xfId="51273" xr:uid="{00000000-0005-0000-0000-000050350000}"/>
    <cellStyle name="Input 2 9 2 12" xfId="47174" xr:uid="{00000000-0005-0000-0000-000051350000}"/>
    <cellStyle name="Input 2 9 2 13" xfId="52814" xr:uid="{00000000-0005-0000-0000-000052350000}"/>
    <cellStyle name="Input 2 9 2 14" xfId="53744" xr:uid="{00000000-0005-0000-0000-000053350000}"/>
    <cellStyle name="Input 2 9 2 2" xfId="6125" xr:uid="{00000000-0005-0000-0000-000054350000}"/>
    <cellStyle name="Input 2 9 2 2 2" xfId="6550" xr:uid="{00000000-0005-0000-0000-000055350000}"/>
    <cellStyle name="Input 2 9 2 2 2 2" xfId="4501" xr:uid="{00000000-0005-0000-0000-000056350000}"/>
    <cellStyle name="Input 2 9 2 2 2 2 2" xfId="9257" xr:uid="{00000000-0005-0000-0000-000057350000}"/>
    <cellStyle name="Input 2 9 2 2 2 2 2 2" xfId="26823" xr:uid="{00000000-0005-0000-0000-000058350000}"/>
    <cellStyle name="Input 2 9 2 2 2 2 2 2 2" xfId="42453" xr:uid="{00000000-0005-0000-0000-000059350000}"/>
    <cellStyle name="Input 2 9 2 2 2 2 2 3" xfId="18759" xr:uid="{00000000-0005-0000-0000-00005A350000}"/>
    <cellStyle name="Input 2 9 2 2 2 2 2 4" xfId="34602" xr:uid="{00000000-0005-0000-0000-00005B350000}"/>
    <cellStyle name="Input 2 9 2 2 2 2 3" xfId="22673" xr:uid="{00000000-0005-0000-0000-00005C350000}"/>
    <cellStyle name="Input 2 9 2 2 2 2 3 2" xfId="38304" xr:uid="{00000000-0005-0000-0000-00005D350000}"/>
    <cellStyle name="Input 2 9 2 2 2 2 4" xfId="14007" xr:uid="{00000000-0005-0000-0000-00005E350000}"/>
    <cellStyle name="Input 2 9 2 2 2 2 5" xfId="30694" xr:uid="{00000000-0005-0000-0000-00005F350000}"/>
    <cellStyle name="Input 2 9 2 2 2 3" xfId="11197" xr:uid="{00000000-0005-0000-0000-000060350000}"/>
    <cellStyle name="Input 2 9 2 2 2 3 2" xfId="28763" xr:uid="{00000000-0005-0000-0000-000061350000}"/>
    <cellStyle name="Input 2 9 2 2 2 3 2 2" xfId="44393" xr:uid="{00000000-0005-0000-0000-000062350000}"/>
    <cellStyle name="Input 2 9 2 2 2 3 3" xfId="20699" xr:uid="{00000000-0005-0000-0000-000063350000}"/>
    <cellStyle name="Input 2 9 2 2 2 3 4" xfId="36542" xr:uid="{00000000-0005-0000-0000-000064350000}"/>
    <cellStyle name="Input 2 9 2 2 2 4" xfId="24251" xr:uid="{00000000-0005-0000-0000-000065350000}"/>
    <cellStyle name="Input 2 9 2 2 2 4 2" xfId="39882" xr:uid="{00000000-0005-0000-0000-000066350000}"/>
    <cellStyle name="Input 2 9 2 2 2 5" xfId="16054" xr:uid="{00000000-0005-0000-0000-000067350000}"/>
    <cellStyle name="Input 2 9 2 2 2 6" xfId="32090" xr:uid="{00000000-0005-0000-0000-000068350000}"/>
    <cellStyle name="Input 2 9 2 2 3" xfId="23940" xr:uid="{00000000-0005-0000-0000-000069350000}"/>
    <cellStyle name="Input 2 9 2 2 3 2" xfId="39571" xr:uid="{00000000-0005-0000-0000-00006A350000}"/>
    <cellStyle name="Input 2 9 2 2 4" xfId="15630" xr:uid="{00000000-0005-0000-0000-00006B350000}"/>
    <cellStyle name="Input 2 9 2 2 5" xfId="31819" xr:uid="{00000000-0005-0000-0000-00006C350000}"/>
    <cellStyle name="Input 2 9 2 2 6" xfId="50538" xr:uid="{00000000-0005-0000-0000-00006D350000}"/>
    <cellStyle name="Input 2 9 2 2 7" xfId="52324" xr:uid="{00000000-0005-0000-0000-00006E350000}"/>
    <cellStyle name="Input 2 9 2 2 8" xfId="53419" xr:uid="{00000000-0005-0000-0000-00006F350000}"/>
    <cellStyle name="Input 2 9 2 3" xfId="8567" xr:uid="{00000000-0005-0000-0000-000070350000}"/>
    <cellStyle name="Input 2 9 2 3 2" xfId="9956" xr:uid="{00000000-0005-0000-0000-000071350000}"/>
    <cellStyle name="Input 2 9 2 3 2 2" xfId="11088" xr:uid="{00000000-0005-0000-0000-000072350000}"/>
    <cellStyle name="Input 2 9 2 3 2 2 2" xfId="28654" xr:uid="{00000000-0005-0000-0000-000073350000}"/>
    <cellStyle name="Input 2 9 2 3 2 2 2 2" xfId="44284" xr:uid="{00000000-0005-0000-0000-000074350000}"/>
    <cellStyle name="Input 2 9 2 3 2 2 3" xfId="20590" xr:uid="{00000000-0005-0000-0000-000075350000}"/>
    <cellStyle name="Input 2 9 2 3 2 2 4" xfId="36433" xr:uid="{00000000-0005-0000-0000-000076350000}"/>
    <cellStyle name="Input 2 9 2 3 2 3" xfId="27522" xr:uid="{00000000-0005-0000-0000-000077350000}"/>
    <cellStyle name="Input 2 9 2 3 2 3 2" xfId="43152" xr:uid="{00000000-0005-0000-0000-000078350000}"/>
    <cellStyle name="Input 2 9 2 3 2 4" xfId="19458" xr:uid="{00000000-0005-0000-0000-000079350000}"/>
    <cellStyle name="Input 2 9 2 3 2 5" xfId="35301" xr:uid="{00000000-0005-0000-0000-00007A350000}"/>
    <cellStyle name="Input 2 9 2 3 3" xfId="7999" xr:uid="{00000000-0005-0000-0000-00007B350000}"/>
    <cellStyle name="Input 2 9 2 3 3 2" xfId="25565" xr:uid="{00000000-0005-0000-0000-00007C350000}"/>
    <cellStyle name="Input 2 9 2 3 3 2 2" xfId="41195" xr:uid="{00000000-0005-0000-0000-00007D350000}"/>
    <cellStyle name="Input 2 9 2 3 3 3" xfId="17501" xr:uid="{00000000-0005-0000-0000-00007E350000}"/>
    <cellStyle name="Input 2 9 2 3 3 4" xfId="33344" xr:uid="{00000000-0005-0000-0000-00007F350000}"/>
    <cellStyle name="Input 2 9 2 3 4" xfId="26133" xr:uid="{00000000-0005-0000-0000-000080350000}"/>
    <cellStyle name="Input 2 9 2 3 4 2" xfId="41763" xr:uid="{00000000-0005-0000-0000-000081350000}"/>
    <cellStyle name="Input 2 9 2 3 5" xfId="18069" xr:uid="{00000000-0005-0000-0000-000082350000}"/>
    <cellStyle name="Input 2 9 2 3 6" xfId="33912" xr:uid="{00000000-0005-0000-0000-000083350000}"/>
    <cellStyle name="Input 2 9 2 4" xfId="22072" xr:uid="{00000000-0005-0000-0000-000084350000}"/>
    <cellStyle name="Input 2 9 2 4 2" xfId="37703" xr:uid="{00000000-0005-0000-0000-000085350000}"/>
    <cellStyle name="Input 2 9 2 5" xfId="12163" xr:uid="{00000000-0005-0000-0000-000086350000}"/>
    <cellStyle name="Input 2 9 2 5 2" xfId="29426" xr:uid="{00000000-0005-0000-0000-000087350000}"/>
    <cellStyle name="Input 2 9 2 6" xfId="13255" xr:uid="{00000000-0005-0000-0000-000088350000}"/>
    <cellStyle name="Input 2 9 2 7" xfId="30154" xr:uid="{00000000-0005-0000-0000-000089350000}"/>
    <cellStyle name="Input 2 9 2 8" xfId="47587" xr:uid="{00000000-0005-0000-0000-00008A350000}"/>
    <cellStyle name="Input 2 9 2 9" xfId="48569" xr:uid="{00000000-0005-0000-0000-00008B350000}"/>
    <cellStyle name="Input 2 9 3" xfId="5475" xr:uid="{00000000-0005-0000-0000-00008C350000}"/>
    <cellStyle name="Input 2 9 3 2" xfId="8225" xr:uid="{00000000-0005-0000-0000-00008D350000}"/>
    <cellStyle name="Input 2 9 3 2 2" xfId="9614" xr:uid="{00000000-0005-0000-0000-00008E350000}"/>
    <cellStyle name="Input 2 9 3 2 2 2" xfId="7176" xr:uid="{00000000-0005-0000-0000-00008F350000}"/>
    <cellStyle name="Input 2 9 3 2 2 2 2" xfId="24743" xr:uid="{00000000-0005-0000-0000-000090350000}"/>
    <cellStyle name="Input 2 9 3 2 2 2 2 2" xfId="40373" xr:uid="{00000000-0005-0000-0000-000091350000}"/>
    <cellStyle name="Input 2 9 3 2 2 2 3" xfId="16679" xr:uid="{00000000-0005-0000-0000-000092350000}"/>
    <cellStyle name="Input 2 9 3 2 2 2 4" xfId="32522" xr:uid="{00000000-0005-0000-0000-000093350000}"/>
    <cellStyle name="Input 2 9 3 2 2 3" xfId="27180" xr:uid="{00000000-0005-0000-0000-000094350000}"/>
    <cellStyle name="Input 2 9 3 2 2 3 2" xfId="42810" xr:uid="{00000000-0005-0000-0000-000095350000}"/>
    <cellStyle name="Input 2 9 3 2 2 4" xfId="19116" xr:uid="{00000000-0005-0000-0000-000096350000}"/>
    <cellStyle name="Input 2 9 3 2 2 5" xfId="34959" xr:uid="{00000000-0005-0000-0000-000097350000}"/>
    <cellStyle name="Input 2 9 3 2 3" xfId="7607" xr:uid="{00000000-0005-0000-0000-000098350000}"/>
    <cellStyle name="Input 2 9 3 2 3 2" xfId="25173" xr:uid="{00000000-0005-0000-0000-000099350000}"/>
    <cellStyle name="Input 2 9 3 2 3 2 2" xfId="40803" xr:uid="{00000000-0005-0000-0000-00009A350000}"/>
    <cellStyle name="Input 2 9 3 2 3 3" xfId="17109" xr:uid="{00000000-0005-0000-0000-00009B350000}"/>
    <cellStyle name="Input 2 9 3 2 3 4" xfId="32952" xr:uid="{00000000-0005-0000-0000-00009C350000}"/>
    <cellStyle name="Input 2 9 3 2 4" xfId="25791" xr:uid="{00000000-0005-0000-0000-00009D350000}"/>
    <cellStyle name="Input 2 9 3 2 4 2" xfId="41421" xr:uid="{00000000-0005-0000-0000-00009E350000}"/>
    <cellStyle name="Input 2 9 3 2 5" xfId="17727" xr:uid="{00000000-0005-0000-0000-00009F350000}"/>
    <cellStyle name="Input 2 9 3 2 6" xfId="33570" xr:uid="{00000000-0005-0000-0000-0000A0350000}"/>
    <cellStyle name="Input 2 9 3 3" xfId="23497" xr:uid="{00000000-0005-0000-0000-0000A1350000}"/>
    <cellStyle name="Input 2 9 3 3 2" xfId="39128" xr:uid="{00000000-0005-0000-0000-0000A2350000}"/>
    <cellStyle name="Input 2 9 3 4" xfId="14980" xr:uid="{00000000-0005-0000-0000-0000A3350000}"/>
    <cellStyle name="Input 2 9 3 5" xfId="31456" xr:uid="{00000000-0005-0000-0000-0000A4350000}"/>
    <cellStyle name="Input 2 9 3 6" xfId="50178" xr:uid="{00000000-0005-0000-0000-0000A5350000}"/>
    <cellStyle name="Input 2 9 3 7" xfId="51964" xr:uid="{00000000-0005-0000-0000-0000A6350000}"/>
    <cellStyle name="Input 2 9 3 8" xfId="53059" xr:uid="{00000000-0005-0000-0000-0000A7350000}"/>
    <cellStyle name="Input 2 9 4" xfId="8780" xr:uid="{00000000-0005-0000-0000-0000A8350000}"/>
    <cellStyle name="Input 2 9 4 2" xfId="10169" xr:uid="{00000000-0005-0000-0000-0000A9350000}"/>
    <cellStyle name="Input 2 9 4 2 2" xfId="10952" xr:uid="{00000000-0005-0000-0000-0000AA350000}"/>
    <cellStyle name="Input 2 9 4 2 2 2" xfId="28518" xr:uid="{00000000-0005-0000-0000-0000AB350000}"/>
    <cellStyle name="Input 2 9 4 2 2 2 2" xfId="44148" xr:uid="{00000000-0005-0000-0000-0000AC350000}"/>
    <cellStyle name="Input 2 9 4 2 2 3" xfId="20454" xr:uid="{00000000-0005-0000-0000-0000AD350000}"/>
    <cellStyle name="Input 2 9 4 2 2 4" xfId="36297" xr:uid="{00000000-0005-0000-0000-0000AE350000}"/>
    <cellStyle name="Input 2 9 4 2 3" xfId="27735" xr:uid="{00000000-0005-0000-0000-0000AF350000}"/>
    <cellStyle name="Input 2 9 4 2 3 2" xfId="43365" xr:uid="{00000000-0005-0000-0000-0000B0350000}"/>
    <cellStyle name="Input 2 9 4 2 4" xfId="19671" xr:uid="{00000000-0005-0000-0000-0000B1350000}"/>
    <cellStyle name="Input 2 9 4 2 5" xfId="35514" xr:uid="{00000000-0005-0000-0000-0000B2350000}"/>
    <cellStyle name="Input 2 9 4 3" xfId="11463" xr:uid="{00000000-0005-0000-0000-0000B3350000}"/>
    <cellStyle name="Input 2 9 4 3 2" xfId="29029" xr:uid="{00000000-0005-0000-0000-0000B4350000}"/>
    <cellStyle name="Input 2 9 4 3 2 2" xfId="44659" xr:uid="{00000000-0005-0000-0000-0000B5350000}"/>
    <cellStyle name="Input 2 9 4 3 3" xfId="20965" xr:uid="{00000000-0005-0000-0000-0000B6350000}"/>
    <cellStyle name="Input 2 9 4 3 4" xfId="36808" xr:uid="{00000000-0005-0000-0000-0000B7350000}"/>
    <cellStyle name="Input 2 9 4 4" xfId="26346" xr:uid="{00000000-0005-0000-0000-0000B8350000}"/>
    <cellStyle name="Input 2 9 4 4 2" xfId="41976" xr:uid="{00000000-0005-0000-0000-0000B9350000}"/>
    <cellStyle name="Input 2 9 4 5" xfId="18282" xr:uid="{00000000-0005-0000-0000-0000BA350000}"/>
    <cellStyle name="Input 2 9 4 6" xfId="34125" xr:uid="{00000000-0005-0000-0000-0000BB350000}"/>
    <cellStyle name="Input 2 9 5" xfId="21625" xr:uid="{00000000-0005-0000-0000-0000BC350000}"/>
    <cellStyle name="Input 2 9 5 2" xfId="37256" xr:uid="{00000000-0005-0000-0000-0000BD350000}"/>
    <cellStyle name="Input 2 9 6" xfId="24680" xr:uid="{00000000-0005-0000-0000-0000BE350000}"/>
    <cellStyle name="Input 2 9 6 2" xfId="40311" xr:uid="{00000000-0005-0000-0000-0000BF350000}"/>
    <cellStyle name="Input 2 9 7" xfId="12602" xr:uid="{00000000-0005-0000-0000-0000C0350000}"/>
    <cellStyle name="Input 2 9 8" xfId="29788" xr:uid="{00000000-0005-0000-0000-0000C1350000}"/>
    <cellStyle name="Input 2 9 9" xfId="46490" xr:uid="{00000000-0005-0000-0000-0000C2350000}"/>
    <cellStyle name="Input 20" xfId="3400" xr:uid="{00000000-0005-0000-0000-0000C3350000}"/>
    <cellStyle name="Input 20 10" xfId="48360" xr:uid="{00000000-0005-0000-0000-0000C4350000}"/>
    <cellStyle name="Input 20 11" xfId="45244" xr:uid="{00000000-0005-0000-0000-0000C5350000}"/>
    <cellStyle name="Input 20 12" xfId="51063" xr:uid="{00000000-0005-0000-0000-0000C6350000}"/>
    <cellStyle name="Input 20 13" xfId="45734" xr:uid="{00000000-0005-0000-0000-0000C7350000}"/>
    <cellStyle name="Input 20 14" xfId="52735" xr:uid="{00000000-0005-0000-0000-0000C8350000}"/>
    <cellStyle name="Input 20 15" xfId="46188" xr:uid="{00000000-0005-0000-0000-0000C9350000}"/>
    <cellStyle name="Input 20 2" xfId="4053" xr:uid="{00000000-0005-0000-0000-0000CA350000}"/>
    <cellStyle name="Input 20 2 10" xfId="48989" xr:uid="{00000000-0005-0000-0000-0000CB350000}"/>
    <cellStyle name="Input 20 2 11" xfId="51424" xr:uid="{00000000-0005-0000-0000-0000CC350000}"/>
    <cellStyle name="Input 20 2 12" xfId="45234" xr:uid="{00000000-0005-0000-0000-0000CD350000}"/>
    <cellStyle name="Input 20 2 13" xfId="52566" xr:uid="{00000000-0005-0000-0000-0000CE350000}"/>
    <cellStyle name="Input 20 2 14" xfId="53779" xr:uid="{00000000-0005-0000-0000-0000CF350000}"/>
    <cellStyle name="Input 20 2 2" xfId="6428" xr:uid="{00000000-0005-0000-0000-0000D0350000}"/>
    <cellStyle name="Input 20 2 2 2" xfId="6495" xr:uid="{00000000-0005-0000-0000-0000D1350000}"/>
    <cellStyle name="Input 20 2 2 2 2" xfId="7299" xr:uid="{00000000-0005-0000-0000-0000D2350000}"/>
    <cellStyle name="Input 20 2 2 2 2 2" xfId="7580" xr:uid="{00000000-0005-0000-0000-0000D3350000}"/>
    <cellStyle name="Input 20 2 2 2 2 2 2" xfId="25146" xr:uid="{00000000-0005-0000-0000-0000D4350000}"/>
    <cellStyle name="Input 20 2 2 2 2 2 2 2" xfId="40776" xr:uid="{00000000-0005-0000-0000-0000D5350000}"/>
    <cellStyle name="Input 20 2 2 2 2 2 3" xfId="17082" xr:uid="{00000000-0005-0000-0000-0000D6350000}"/>
    <cellStyle name="Input 20 2 2 2 2 2 4" xfId="32925" xr:uid="{00000000-0005-0000-0000-0000D7350000}"/>
    <cellStyle name="Input 20 2 2 2 2 3" xfId="24866" xr:uid="{00000000-0005-0000-0000-0000D8350000}"/>
    <cellStyle name="Input 20 2 2 2 2 3 2" xfId="40496" xr:uid="{00000000-0005-0000-0000-0000D9350000}"/>
    <cellStyle name="Input 20 2 2 2 2 4" xfId="16802" xr:uid="{00000000-0005-0000-0000-0000DA350000}"/>
    <cellStyle name="Input 20 2 2 2 2 5" xfId="32645" xr:uid="{00000000-0005-0000-0000-0000DB350000}"/>
    <cellStyle name="Input 20 2 2 2 3" xfId="10994" xr:uid="{00000000-0005-0000-0000-0000DC350000}"/>
    <cellStyle name="Input 20 2 2 2 3 2" xfId="28560" xr:uid="{00000000-0005-0000-0000-0000DD350000}"/>
    <cellStyle name="Input 20 2 2 2 3 2 2" xfId="44190" xr:uid="{00000000-0005-0000-0000-0000DE350000}"/>
    <cellStyle name="Input 20 2 2 2 3 3" xfId="20496" xr:uid="{00000000-0005-0000-0000-0000DF350000}"/>
    <cellStyle name="Input 20 2 2 2 3 4" xfId="36339" xr:uid="{00000000-0005-0000-0000-0000E0350000}"/>
    <cellStyle name="Input 20 2 2 2 4" xfId="24196" xr:uid="{00000000-0005-0000-0000-0000E1350000}"/>
    <cellStyle name="Input 20 2 2 2 4 2" xfId="39827" xr:uid="{00000000-0005-0000-0000-0000E2350000}"/>
    <cellStyle name="Input 20 2 2 2 5" xfId="15999" xr:uid="{00000000-0005-0000-0000-0000E3350000}"/>
    <cellStyle name="Input 20 2 2 2 6" xfId="32035" xr:uid="{00000000-0005-0000-0000-0000E4350000}"/>
    <cellStyle name="Input 20 2 2 3" xfId="24131" xr:uid="{00000000-0005-0000-0000-0000E5350000}"/>
    <cellStyle name="Input 20 2 2 3 2" xfId="39762" xr:uid="{00000000-0005-0000-0000-0000E6350000}"/>
    <cellStyle name="Input 20 2 2 4" xfId="15933" xr:uid="{00000000-0005-0000-0000-0000E7350000}"/>
    <cellStyle name="Input 20 2 2 5" xfId="31970" xr:uid="{00000000-0005-0000-0000-0000E8350000}"/>
    <cellStyle name="Input 20 2 2 6" xfId="50689" xr:uid="{00000000-0005-0000-0000-0000E9350000}"/>
    <cellStyle name="Input 20 2 2 7" xfId="52475" xr:uid="{00000000-0005-0000-0000-0000EA350000}"/>
    <cellStyle name="Input 20 2 2 8" xfId="53570" xr:uid="{00000000-0005-0000-0000-0000EB350000}"/>
    <cellStyle name="Input 20 2 3" xfId="8606" xr:uid="{00000000-0005-0000-0000-0000EC350000}"/>
    <cellStyle name="Input 20 2 3 2" xfId="9995" xr:uid="{00000000-0005-0000-0000-0000ED350000}"/>
    <cellStyle name="Input 20 2 3 2 2" xfId="10608" xr:uid="{00000000-0005-0000-0000-0000EE350000}"/>
    <cellStyle name="Input 20 2 3 2 2 2" xfId="28174" xr:uid="{00000000-0005-0000-0000-0000EF350000}"/>
    <cellStyle name="Input 20 2 3 2 2 2 2" xfId="43804" xr:uid="{00000000-0005-0000-0000-0000F0350000}"/>
    <cellStyle name="Input 20 2 3 2 2 3" xfId="20110" xr:uid="{00000000-0005-0000-0000-0000F1350000}"/>
    <cellStyle name="Input 20 2 3 2 2 4" xfId="35953" xr:uid="{00000000-0005-0000-0000-0000F2350000}"/>
    <cellStyle name="Input 20 2 3 2 3" xfId="27561" xr:uid="{00000000-0005-0000-0000-0000F3350000}"/>
    <cellStyle name="Input 20 2 3 2 3 2" xfId="43191" xr:uid="{00000000-0005-0000-0000-0000F4350000}"/>
    <cellStyle name="Input 20 2 3 2 4" xfId="19497" xr:uid="{00000000-0005-0000-0000-0000F5350000}"/>
    <cellStyle name="Input 20 2 3 2 5" xfId="35340" xr:uid="{00000000-0005-0000-0000-0000F6350000}"/>
    <cellStyle name="Input 20 2 3 3" xfId="9351" xr:uid="{00000000-0005-0000-0000-0000F7350000}"/>
    <cellStyle name="Input 20 2 3 3 2" xfId="26917" xr:uid="{00000000-0005-0000-0000-0000F8350000}"/>
    <cellStyle name="Input 20 2 3 3 2 2" xfId="42547" xr:uid="{00000000-0005-0000-0000-0000F9350000}"/>
    <cellStyle name="Input 20 2 3 3 3" xfId="18853" xr:uid="{00000000-0005-0000-0000-0000FA350000}"/>
    <cellStyle name="Input 20 2 3 3 4" xfId="34696" xr:uid="{00000000-0005-0000-0000-0000FB350000}"/>
    <cellStyle name="Input 20 2 3 4" xfId="26172" xr:uid="{00000000-0005-0000-0000-0000FC350000}"/>
    <cellStyle name="Input 20 2 3 4 2" xfId="41802" xr:uid="{00000000-0005-0000-0000-0000FD350000}"/>
    <cellStyle name="Input 20 2 3 5" xfId="18108" xr:uid="{00000000-0005-0000-0000-0000FE350000}"/>
    <cellStyle name="Input 20 2 3 6" xfId="33951" xr:uid="{00000000-0005-0000-0000-0000FF350000}"/>
    <cellStyle name="Input 20 2 4" xfId="22265" xr:uid="{00000000-0005-0000-0000-000000360000}"/>
    <cellStyle name="Input 20 2 4 2" xfId="37896" xr:uid="{00000000-0005-0000-0000-000001360000}"/>
    <cellStyle name="Input 20 2 5" xfId="12306" xr:uid="{00000000-0005-0000-0000-000002360000}"/>
    <cellStyle name="Input 20 2 5 2" xfId="29569" xr:uid="{00000000-0005-0000-0000-000003360000}"/>
    <cellStyle name="Input 20 2 6" xfId="13558" xr:uid="{00000000-0005-0000-0000-000004360000}"/>
    <cellStyle name="Input 20 2 7" xfId="30305" xr:uid="{00000000-0005-0000-0000-000005360000}"/>
    <cellStyle name="Input 20 2 8" xfId="45310" xr:uid="{00000000-0005-0000-0000-000006360000}"/>
    <cellStyle name="Input 20 2 9" xfId="48720" xr:uid="{00000000-0005-0000-0000-000007360000}"/>
    <cellStyle name="Input 20 3" xfId="5775" xr:uid="{00000000-0005-0000-0000-000008360000}"/>
    <cellStyle name="Input 20 3 2" xfId="6837" xr:uid="{00000000-0005-0000-0000-000009360000}"/>
    <cellStyle name="Input 20 3 2 2" xfId="4583" xr:uid="{00000000-0005-0000-0000-00000A360000}"/>
    <cellStyle name="Input 20 3 2 2 2" xfId="6474" xr:uid="{00000000-0005-0000-0000-00000B360000}"/>
    <cellStyle name="Input 20 3 2 2 2 2" xfId="24176" xr:uid="{00000000-0005-0000-0000-00000C360000}"/>
    <cellStyle name="Input 20 3 2 2 2 2 2" xfId="39807" xr:uid="{00000000-0005-0000-0000-00000D360000}"/>
    <cellStyle name="Input 20 3 2 2 2 3" xfId="15978" xr:uid="{00000000-0005-0000-0000-00000E360000}"/>
    <cellStyle name="Input 20 3 2 2 2 4" xfId="32015" xr:uid="{00000000-0005-0000-0000-00000F360000}"/>
    <cellStyle name="Input 20 3 2 2 3" xfId="22755" xr:uid="{00000000-0005-0000-0000-000010360000}"/>
    <cellStyle name="Input 20 3 2 2 3 2" xfId="38386" xr:uid="{00000000-0005-0000-0000-000011360000}"/>
    <cellStyle name="Input 20 3 2 2 4" xfId="14089" xr:uid="{00000000-0005-0000-0000-000012360000}"/>
    <cellStyle name="Input 20 3 2 2 5" xfId="30776" xr:uid="{00000000-0005-0000-0000-000013360000}"/>
    <cellStyle name="Input 20 3 2 3" xfId="4298" xr:uid="{00000000-0005-0000-0000-000014360000}"/>
    <cellStyle name="Input 20 3 2 3 2" xfId="22509" xr:uid="{00000000-0005-0000-0000-000015360000}"/>
    <cellStyle name="Input 20 3 2 3 2 2" xfId="38140" xr:uid="{00000000-0005-0000-0000-000016360000}"/>
    <cellStyle name="Input 20 3 2 3 3" xfId="13804" xr:uid="{00000000-0005-0000-0000-000017360000}"/>
    <cellStyle name="Input 20 3 2 3 4" xfId="30549" xr:uid="{00000000-0005-0000-0000-000018360000}"/>
    <cellStyle name="Input 20 3 2 4" xfId="24500" xr:uid="{00000000-0005-0000-0000-000019360000}"/>
    <cellStyle name="Input 20 3 2 4 2" xfId="40131" xr:uid="{00000000-0005-0000-0000-00001A360000}"/>
    <cellStyle name="Input 20 3 2 5" xfId="16341" xr:uid="{00000000-0005-0000-0000-00001B360000}"/>
    <cellStyle name="Input 20 3 2 6" xfId="32319" xr:uid="{00000000-0005-0000-0000-00001C360000}"/>
    <cellStyle name="Input 20 3 3" xfId="23685" xr:uid="{00000000-0005-0000-0000-00001D360000}"/>
    <cellStyle name="Input 20 3 3 2" xfId="39316" xr:uid="{00000000-0005-0000-0000-00001E360000}"/>
    <cellStyle name="Input 20 3 4" xfId="15280" xr:uid="{00000000-0005-0000-0000-00001F360000}"/>
    <cellStyle name="Input 20 3 5" xfId="31604" xr:uid="{00000000-0005-0000-0000-000020360000}"/>
    <cellStyle name="Input 20 3 6" xfId="50329" xr:uid="{00000000-0005-0000-0000-000021360000}"/>
    <cellStyle name="Input 20 3 7" xfId="52115" xr:uid="{00000000-0005-0000-0000-000022360000}"/>
    <cellStyle name="Input 20 3 8" xfId="53210" xr:uid="{00000000-0005-0000-0000-000023360000}"/>
    <cellStyle name="Input 20 4" xfId="8100" xr:uid="{00000000-0005-0000-0000-000024360000}"/>
    <cellStyle name="Input 20 4 2" xfId="9489" xr:uid="{00000000-0005-0000-0000-000025360000}"/>
    <cellStyle name="Input 20 4 2 2" xfId="6936" xr:uid="{00000000-0005-0000-0000-000026360000}"/>
    <cellStyle name="Input 20 4 2 2 2" xfId="24599" xr:uid="{00000000-0005-0000-0000-000027360000}"/>
    <cellStyle name="Input 20 4 2 2 2 2" xfId="40230" xr:uid="{00000000-0005-0000-0000-000028360000}"/>
    <cellStyle name="Input 20 4 2 2 3" xfId="16440" xr:uid="{00000000-0005-0000-0000-000029360000}"/>
    <cellStyle name="Input 20 4 2 2 4" xfId="32418" xr:uid="{00000000-0005-0000-0000-00002A360000}"/>
    <cellStyle name="Input 20 4 2 3" xfId="27055" xr:uid="{00000000-0005-0000-0000-00002B360000}"/>
    <cellStyle name="Input 20 4 2 3 2" xfId="42685" xr:uid="{00000000-0005-0000-0000-00002C360000}"/>
    <cellStyle name="Input 20 4 2 4" xfId="18991" xr:uid="{00000000-0005-0000-0000-00002D360000}"/>
    <cellStyle name="Input 20 4 2 5" xfId="34834" xr:uid="{00000000-0005-0000-0000-00002E360000}"/>
    <cellStyle name="Input 20 4 3" xfId="7831" xr:uid="{00000000-0005-0000-0000-00002F360000}"/>
    <cellStyle name="Input 20 4 3 2" xfId="25397" xr:uid="{00000000-0005-0000-0000-000030360000}"/>
    <cellStyle name="Input 20 4 3 2 2" xfId="41027" xr:uid="{00000000-0005-0000-0000-000031360000}"/>
    <cellStyle name="Input 20 4 3 3" xfId="17333" xr:uid="{00000000-0005-0000-0000-000032360000}"/>
    <cellStyle name="Input 20 4 3 4" xfId="33176" xr:uid="{00000000-0005-0000-0000-000033360000}"/>
    <cellStyle name="Input 20 4 4" xfId="25666" xr:uid="{00000000-0005-0000-0000-000034360000}"/>
    <cellStyle name="Input 20 4 4 2" xfId="41296" xr:uid="{00000000-0005-0000-0000-000035360000}"/>
    <cellStyle name="Input 20 4 5" xfId="17602" xr:uid="{00000000-0005-0000-0000-000036360000}"/>
    <cellStyle name="Input 20 4 6" xfId="33445" xr:uid="{00000000-0005-0000-0000-000037360000}"/>
    <cellStyle name="Input 20 5" xfId="21819" xr:uid="{00000000-0005-0000-0000-000038360000}"/>
    <cellStyle name="Input 20 5 2" xfId="37450" xr:uid="{00000000-0005-0000-0000-000039360000}"/>
    <cellStyle name="Input 20 6" xfId="23232" xr:uid="{00000000-0005-0000-0000-00003A360000}"/>
    <cellStyle name="Input 20 6 2" xfId="38863" xr:uid="{00000000-0005-0000-0000-00003B360000}"/>
    <cellStyle name="Input 20 7" xfId="12905" xr:uid="{00000000-0005-0000-0000-00003C360000}"/>
    <cellStyle name="Input 20 8" xfId="29939" xr:uid="{00000000-0005-0000-0000-00003D360000}"/>
    <cellStyle name="Input 20 9" xfId="47784" xr:uid="{00000000-0005-0000-0000-00003E360000}"/>
    <cellStyle name="Input 21" xfId="2910" xr:uid="{00000000-0005-0000-0000-00003F360000}"/>
    <cellStyle name="Input 21 10" xfId="48096" xr:uid="{00000000-0005-0000-0000-000040360000}"/>
    <cellStyle name="Input 21 11" xfId="45513" xr:uid="{00000000-0005-0000-0000-000041360000}"/>
    <cellStyle name="Input 21 12" xfId="50799" xr:uid="{00000000-0005-0000-0000-000042360000}"/>
    <cellStyle name="Input 21 13" xfId="45082" xr:uid="{00000000-0005-0000-0000-000043360000}"/>
    <cellStyle name="Input 21 14" xfId="51625" xr:uid="{00000000-0005-0000-0000-000044360000}"/>
    <cellStyle name="Input 21 15" xfId="51546" xr:uid="{00000000-0005-0000-0000-000045360000}"/>
    <cellStyle name="Input 21 2" xfId="3564" xr:uid="{00000000-0005-0000-0000-000046360000}"/>
    <cellStyle name="Input 21 2 10" xfId="46272" xr:uid="{00000000-0005-0000-0000-000047360000}"/>
    <cellStyle name="Input 21 2 11" xfId="51162" xr:uid="{00000000-0005-0000-0000-000048360000}"/>
    <cellStyle name="Input 21 2 12" xfId="45103" xr:uid="{00000000-0005-0000-0000-000049360000}"/>
    <cellStyle name="Input 21 2 13" xfId="46440" xr:uid="{00000000-0005-0000-0000-00004A360000}"/>
    <cellStyle name="Input 21 2 14" xfId="47148" xr:uid="{00000000-0005-0000-0000-00004B360000}"/>
    <cellStyle name="Input 21 2 2" xfId="5939" xr:uid="{00000000-0005-0000-0000-00004C360000}"/>
    <cellStyle name="Input 21 2 2 2" xfId="8400" xr:uid="{00000000-0005-0000-0000-00004D360000}"/>
    <cellStyle name="Input 21 2 2 2 2" xfId="9789" xr:uid="{00000000-0005-0000-0000-00004E360000}"/>
    <cellStyle name="Input 21 2 2 2 2 2" xfId="4669" xr:uid="{00000000-0005-0000-0000-00004F360000}"/>
    <cellStyle name="Input 21 2 2 2 2 2 2" xfId="22841" xr:uid="{00000000-0005-0000-0000-000050360000}"/>
    <cellStyle name="Input 21 2 2 2 2 2 2 2" xfId="38472" xr:uid="{00000000-0005-0000-0000-000051360000}"/>
    <cellStyle name="Input 21 2 2 2 2 2 3" xfId="14175" xr:uid="{00000000-0005-0000-0000-000052360000}"/>
    <cellStyle name="Input 21 2 2 2 2 2 4" xfId="30862" xr:uid="{00000000-0005-0000-0000-000053360000}"/>
    <cellStyle name="Input 21 2 2 2 2 3" xfId="27355" xr:uid="{00000000-0005-0000-0000-000054360000}"/>
    <cellStyle name="Input 21 2 2 2 2 3 2" xfId="42985" xr:uid="{00000000-0005-0000-0000-000055360000}"/>
    <cellStyle name="Input 21 2 2 2 2 4" xfId="19291" xr:uid="{00000000-0005-0000-0000-000056360000}"/>
    <cellStyle name="Input 21 2 2 2 2 5" xfId="35134" xr:uid="{00000000-0005-0000-0000-000057360000}"/>
    <cellStyle name="Input 21 2 2 2 3" xfId="6982" xr:uid="{00000000-0005-0000-0000-000058360000}"/>
    <cellStyle name="Input 21 2 2 2 3 2" xfId="24645" xr:uid="{00000000-0005-0000-0000-000059360000}"/>
    <cellStyle name="Input 21 2 2 2 3 2 2" xfId="40276" xr:uid="{00000000-0005-0000-0000-00005A360000}"/>
    <cellStyle name="Input 21 2 2 2 3 3" xfId="16486" xr:uid="{00000000-0005-0000-0000-00005B360000}"/>
    <cellStyle name="Input 21 2 2 2 3 4" xfId="32464" xr:uid="{00000000-0005-0000-0000-00005C360000}"/>
    <cellStyle name="Input 21 2 2 2 4" xfId="25966" xr:uid="{00000000-0005-0000-0000-00005D360000}"/>
    <cellStyle name="Input 21 2 2 2 4 2" xfId="41596" xr:uid="{00000000-0005-0000-0000-00005E360000}"/>
    <cellStyle name="Input 21 2 2 2 5" xfId="17902" xr:uid="{00000000-0005-0000-0000-00005F360000}"/>
    <cellStyle name="Input 21 2 2 2 6" xfId="33745" xr:uid="{00000000-0005-0000-0000-000060360000}"/>
    <cellStyle name="Input 21 2 2 3" xfId="23810" xr:uid="{00000000-0005-0000-0000-000061360000}"/>
    <cellStyle name="Input 21 2 2 3 2" xfId="39441" xr:uid="{00000000-0005-0000-0000-000062360000}"/>
    <cellStyle name="Input 21 2 2 4" xfId="15444" xr:uid="{00000000-0005-0000-0000-000063360000}"/>
    <cellStyle name="Input 21 2 2 5" xfId="31708" xr:uid="{00000000-0005-0000-0000-000064360000}"/>
    <cellStyle name="Input 21 2 2 6" xfId="50427" xr:uid="{00000000-0005-0000-0000-000065360000}"/>
    <cellStyle name="Input 21 2 2 7" xfId="52213" xr:uid="{00000000-0005-0000-0000-000066360000}"/>
    <cellStyle name="Input 21 2 2 8" xfId="53308" xr:uid="{00000000-0005-0000-0000-000067360000}"/>
    <cellStyle name="Input 21 2 3" xfId="6836" xr:uid="{00000000-0005-0000-0000-000068360000}"/>
    <cellStyle name="Input 21 2 3 2" xfId="4582" xr:uid="{00000000-0005-0000-0000-000069360000}"/>
    <cellStyle name="Input 21 2 3 2 2" xfId="8016" xr:uid="{00000000-0005-0000-0000-00006A360000}"/>
    <cellStyle name="Input 21 2 3 2 2 2" xfId="25582" xr:uid="{00000000-0005-0000-0000-00006B360000}"/>
    <cellStyle name="Input 21 2 3 2 2 2 2" xfId="41212" xr:uid="{00000000-0005-0000-0000-00006C360000}"/>
    <cellStyle name="Input 21 2 3 2 2 3" xfId="17518" xr:uid="{00000000-0005-0000-0000-00006D360000}"/>
    <cellStyle name="Input 21 2 3 2 2 4" xfId="33361" xr:uid="{00000000-0005-0000-0000-00006E360000}"/>
    <cellStyle name="Input 21 2 3 2 3" xfId="22754" xr:uid="{00000000-0005-0000-0000-00006F360000}"/>
    <cellStyle name="Input 21 2 3 2 3 2" xfId="38385" xr:uid="{00000000-0005-0000-0000-000070360000}"/>
    <cellStyle name="Input 21 2 3 2 4" xfId="14088" xr:uid="{00000000-0005-0000-0000-000071360000}"/>
    <cellStyle name="Input 21 2 3 2 5" xfId="30775" xr:uid="{00000000-0005-0000-0000-000072360000}"/>
    <cellStyle name="Input 21 2 3 3" xfId="4297" xr:uid="{00000000-0005-0000-0000-000073360000}"/>
    <cellStyle name="Input 21 2 3 3 2" xfId="22508" xr:uid="{00000000-0005-0000-0000-000074360000}"/>
    <cellStyle name="Input 21 2 3 3 2 2" xfId="38139" xr:uid="{00000000-0005-0000-0000-000075360000}"/>
    <cellStyle name="Input 21 2 3 3 3" xfId="13803" xr:uid="{00000000-0005-0000-0000-000076360000}"/>
    <cellStyle name="Input 21 2 3 3 4" xfId="30548" xr:uid="{00000000-0005-0000-0000-000077360000}"/>
    <cellStyle name="Input 21 2 3 4" xfId="24499" xr:uid="{00000000-0005-0000-0000-000078360000}"/>
    <cellStyle name="Input 21 2 3 4 2" xfId="40130" xr:uid="{00000000-0005-0000-0000-000079360000}"/>
    <cellStyle name="Input 21 2 3 5" xfId="16340" xr:uid="{00000000-0005-0000-0000-00007A360000}"/>
    <cellStyle name="Input 21 2 3 6" xfId="32318" xr:uid="{00000000-0005-0000-0000-00007B360000}"/>
    <cellStyle name="Input 21 2 4" xfId="21942" xr:uid="{00000000-0005-0000-0000-00007C360000}"/>
    <cellStyle name="Input 21 2 4 2" xfId="37573" xr:uid="{00000000-0005-0000-0000-00007D360000}"/>
    <cellStyle name="Input 21 2 5" xfId="22186" xr:uid="{00000000-0005-0000-0000-00007E360000}"/>
    <cellStyle name="Input 21 2 5 2" xfId="37817" xr:uid="{00000000-0005-0000-0000-00007F360000}"/>
    <cellStyle name="Input 21 2 6" xfId="13069" xr:uid="{00000000-0005-0000-0000-000080360000}"/>
    <cellStyle name="Input 21 2 7" xfId="30043" xr:uid="{00000000-0005-0000-0000-000081360000}"/>
    <cellStyle name="Input 21 2 8" xfId="47715" xr:uid="{00000000-0005-0000-0000-000082360000}"/>
    <cellStyle name="Input 21 2 9" xfId="48458" xr:uid="{00000000-0005-0000-0000-000083360000}"/>
    <cellStyle name="Input 21 3" xfId="5289" xr:uid="{00000000-0005-0000-0000-000084360000}"/>
    <cellStyle name="Input 21 3 2" xfId="8945" xr:uid="{00000000-0005-0000-0000-000085360000}"/>
    <cellStyle name="Input 21 3 2 2" xfId="10334" xr:uid="{00000000-0005-0000-0000-000086360000}"/>
    <cellStyle name="Input 21 3 2 2 2" xfId="7508" xr:uid="{00000000-0005-0000-0000-000087360000}"/>
    <cellStyle name="Input 21 3 2 2 2 2" xfId="25074" xr:uid="{00000000-0005-0000-0000-000088360000}"/>
    <cellStyle name="Input 21 3 2 2 2 2 2" xfId="40704" xr:uid="{00000000-0005-0000-0000-000089360000}"/>
    <cellStyle name="Input 21 3 2 2 2 3" xfId="17010" xr:uid="{00000000-0005-0000-0000-00008A360000}"/>
    <cellStyle name="Input 21 3 2 2 2 4" xfId="32853" xr:uid="{00000000-0005-0000-0000-00008B360000}"/>
    <cellStyle name="Input 21 3 2 2 3" xfId="27900" xr:uid="{00000000-0005-0000-0000-00008C360000}"/>
    <cellStyle name="Input 21 3 2 2 3 2" xfId="43530" xr:uid="{00000000-0005-0000-0000-00008D360000}"/>
    <cellStyle name="Input 21 3 2 2 4" xfId="19836" xr:uid="{00000000-0005-0000-0000-00008E360000}"/>
    <cellStyle name="Input 21 3 2 2 5" xfId="35679" xr:uid="{00000000-0005-0000-0000-00008F360000}"/>
    <cellStyle name="Input 21 3 2 3" xfId="7495" xr:uid="{00000000-0005-0000-0000-000090360000}"/>
    <cellStyle name="Input 21 3 2 3 2" xfId="25061" xr:uid="{00000000-0005-0000-0000-000091360000}"/>
    <cellStyle name="Input 21 3 2 3 2 2" xfId="40691" xr:uid="{00000000-0005-0000-0000-000092360000}"/>
    <cellStyle name="Input 21 3 2 3 3" xfId="16997" xr:uid="{00000000-0005-0000-0000-000093360000}"/>
    <cellStyle name="Input 21 3 2 3 4" xfId="32840" xr:uid="{00000000-0005-0000-0000-000094360000}"/>
    <cellStyle name="Input 21 3 2 4" xfId="26511" xr:uid="{00000000-0005-0000-0000-000095360000}"/>
    <cellStyle name="Input 21 3 2 4 2" xfId="42141" xr:uid="{00000000-0005-0000-0000-000096360000}"/>
    <cellStyle name="Input 21 3 2 5" xfId="18447" xr:uid="{00000000-0005-0000-0000-000097360000}"/>
    <cellStyle name="Input 21 3 2 6" xfId="34290" xr:uid="{00000000-0005-0000-0000-000098360000}"/>
    <cellStyle name="Input 21 3 3" xfId="23367" xr:uid="{00000000-0005-0000-0000-000099360000}"/>
    <cellStyle name="Input 21 3 3 2" xfId="38998" xr:uid="{00000000-0005-0000-0000-00009A360000}"/>
    <cellStyle name="Input 21 3 4" xfId="14794" xr:uid="{00000000-0005-0000-0000-00009B360000}"/>
    <cellStyle name="Input 21 3 5" xfId="31345" xr:uid="{00000000-0005-0000-0000-00009C360000}"/>
    <cellStyle name="Input 21 3 6" xfId="50050" xr:uid="{00000000-0005-0000-0000-00009D360000}"/>
    <cellStyle name="Input 21 3 7" xfId="51848" xr:uid="{00000000-0005-0000-0000-00009E360000}"/>
    <cellStyle name="Input 21 3 8" xfId="52941" xr:uid="{00000000-0005-0000-0000-00009F360000}"/>
    <cellStyle name="Input 21 4" xfId="8792" xr:uid="{00000000-0005-0000-0000-0000A0360000}"/>
    <cellStyle name="Input 21 4 2" xfId="10181" xr:uid="{00000000-0005-0000-0000-0000A1360000}"/>
    <cellStyle name="Input 21 4 2 2" xfId="10944" xr:uid="{00000000-0005-0000-0000-0000A2360000}"/>
    <cellStyle name="Input 21 4 2 2 2" xfId="28510" xr:uid="{00000000-0005-0000-0000-0000A3360000}"/>
    <cellStyle name="Input 21 4 2 2 2 2" xfId="44140" xr:uid="{00000000-0005-0000-0000-0000A4360000}"/>
    <cellStyle name="Input 21 4 2 2 3" xfId="20446" xr:uid="{00000000-0005-0000-0000-0000A5360000}"/>
    <cellStyle name="Input 21 4 2 2 4" xfId="36289" xr:uid="{00000000-0005-0000-0000-0000A6360000}"/>
    <cellStyle name="Input 21 4 2 3" xfId="27747" xr:uid="{00000000-0005-0000-0000-0000A7360000}"/>
    <cellStyle name="Input 21 4 2 3 2" xfId="43377" xr:uid="{00000000-0005-0000-0000-0000A8360000}"/>
    <cellStyle name="Input 21 4 2 4" xfId="19683" xr:uid="{00000000-0005-0000-0000-0000A9360000}"/>
    <cellStyle name="Input 21 4 2 5" xfId="35526" xr:uid="{00000000-0005-0000-0000-0000AA360000}"/>
    <cellStyle name="Input 21 4 3" xfId="11453" xr:uid="{00000000-0005-0000-0000-0000AB360000}"/>
    <cellStyle name="Input 21 4 3 2" xfId="29019" xr:uid="{00000000-0005-0000-0000-0000AC360000}"/>
    <cellStyle name="Input 21 4 3 2 2" xfId="44649" xr:uid="{00000000-0005-0000-0000-0000AD360000}"/>
    <cellStyle name="Input 21 4 3 3" xfId="20955" xr:uid="{00000000-0005-0000-0000-0000AE360000}"/>
    <cellStyle name="Input 21 4 3 4" xfId="36798" xr:uid="{00000000-0005-0000-0000-0000AF360000}"/>
    <cellStyle name="Input 21 4 4" xfId="26358" xr:uid="{00000000-0005-0000-0000-0000B0360000}"/>
    <cellStyle name="Input 21 4 4 2" xfId="41988" xr:uid="{00000000-0005-0000-0000-0000B1360000}"/>
    <cellStyle name="Input 21 4 5" xfId="18294" xr:uid="{00000000-0005-0000-0000-0000B2360000}"/>
    <cellStyle name="Input 21 4 6" xfId="34137" xr:uid="{00000000-0005-0000-0000-0000B3360000}"/>
    <cellStyle name="Input 21 5" xfId="21494" xr:uid="{00000000-0005-0000-0000-0000B4360000}"/>
    <cellStyle name="Input 21 5 2" xfId="37125" xr:uid="{00000000-0005-0000-0000-0000B5360000}"/>
    <cellStyle name="Input 21 6" xfId="24721" xr:uid="{00000000-0005-0000-0000-0000B6360000}"/>
    <cellStyle name="Input 21 6 2" xfId="40352" xr:uid="{00000000-0005-0000-0000-0000B7360000}"/>
    <cellStyle name="Input 21 7" xfId="12416" xr:uid="{00000000-0005-0000-0000-0000B8360000}"/>
    <cellStyle name="Input 21 8" xfId="29677" xr:uid="{00000000-0005-0000-0000-0000B9360000}"/>
    <cellStyle name="Input 21 9" xfId="45099" xr:uid="{00000000-0005-0000-0000-0000BA360000}"/>
    <cellStyle name="Input 22" xfId="2852" xr:uid="{00000000-0005-0000-0000-0000BB360000}"/>
    <cellStyle name="Input 22 10" xfId="48038" xr:uid="{00000000-0005-0000-0000-0000BC360000}"/>
    <cellStyle name="Input 22 11" xfId="45506" xr:uid="{00000000-0005-0000-0000-0000BD360000}"/>
    <cellStyle name="Input 22 12" xfId="50741" xr:uid="{00000000-0005-0000-0000-0000BE360000}"/>
    <cellStyle name="Input 22 13" xfId="46025" xr:uid="{00000000-0005-0000-0000-0000BF360000}"/>
    <cellStyle name="Input 22 14" xfId="48758" xr:uid="{00000000-0005-0000-0000-0000C0360000}"/>
    <cellStyle name="Input 22 15" xfId="52607" xr:uid="{00000000-0005-0000-0000-0000C1360000}"/>
    <cellStyle name="Input 22 2" xfId="3506" xr:uid="{00000000-0005-0000-0000-0000C2360000}"/>
    <cellStyle name="Input 22 2 10" xfId="45299" xr:uid="{00000000-0005-0000-0000-0000C3360000}"/>
    <cellStyle name="Input 22 2 11" xfId="51104" xr:uid="{00000000-0005-0000-0000-0000C4360000}"/>
    <cellStyle name="Input 22 2 12" xfId="47923" xr:uid="{00000000-0005-0000-0000-0000C5360000}"/>
    <cellStyle name="Input 22 2 13" xfId="48922" xr:uid="{00000000-0005-0000-0000-0000C6360000}"/>
    <cellStyle name="Input 22 2 14" xfId="52674" xr:uid="{00000000-0005-0000-0000-0000C7360000}"/>
    <cellStyle name="Input 22 2 2" xfId="5881" xr:uid="{00000000-0005-0000-0000-0000C8360000}"/>
    <cellStyle name="Input 22 2 2 2" xfId="8766" xr:uid="{00000000-0005-0000-0000-0000C9360000}"/>
    <cellStyle name="Input 22 2 2 2 2" xfId="10155" xr:uid="{00000000-0005-0000-0000-0000CA360000}"/>
    <cellStyle name="Input 22 2 2 2 2 2" xfId="7995" xr:uid="{00000000-0005-0000-0000-0000CB360000}"/>
    <cellStyle name="Input 22 2 2 2 2 2 2" xfId="25561" xr:uid="{00000000-0005-0000-0000-0000CC360000}"/>
    <cellStyle name="Input 22 2 2 2 2 2 2 2" xfId="41191" xr:uid="{00000000-0005-0000-0000-0000CD360000}"/>
    <cellStyle name="Input 22 2 2 2 2 2 3" xfId="17497" xr:uid="{00000000-0005-0000-0000-0000CE360000}"/>
    <cellStyle name="Input 22 2 2 2 2 2 4" xfId="33340" xr:uid="{00000000-0005-0000-0000-0000CF360000}"/>
    <cellStyle name="Input 22 2 2 2 2 3" xfId="27721" xr:uid="{00000000-0005-0000-0000-0000D0360000}"/>
    <cellStyle name="Input 22 2 2 2 2 3 2" xfId="43351" xr:uid="{00000000-0005-0000-0000-0000D1360000}"/>
    <cellStyle name="Input 22 2 2 2 2 4" xfId="19657" xr:uid="{00000000-0005-0000-0000-0000D2360000}"/>
    <cellStyle name="Input 22 2 2 2 2 5" xfId="35500" xr:uid="{00000000-0005-0000-0000-0000D3360000}"/>
    <cellStyle name="Input 22 2 2 2 3" xfId="9384" xr:uid="{00000000-0005-0000-0000-0000D4360000}"/>
    <cellStyle name="Input 22 2 2 2 3 2" xfId="26950" xr:uid="{00000000-0005-0000-0000-0000D5360000}"/>
    <cellStyle name="Input 22 2 2 2 3 2 2" xfId="42580" xr:uid="{00000000-0005-0000-0000-0000D6360000}"/>
    <cellStyle name="Input 22 2 2 2 3 3" xfId="18886" xr:uid="{00000000-0005-0000-0000-0000D7360000}"/>
    <cellStyle name="Input 22 2 2 2 3 4" xfId="34729" xr:uid="{00000000-0005-0000-0000-0000D8360000}"/>
    <cellStyle name="Input 22 2 2 2 4" xfId="26332" xr:uid="{00000000-0005-0000-0000-0000D9360000}"/>
    <cellStyle name="Input 22 2 2 2 4 2" xfId="41962" xr:uid="{00000000-0005-0000-0000-0000DA360000}"/>
    <cellStyle name="Input 22 2 2 2 5" xfId="18268" xr:uid="{00000000-0005-0000-0000-0000DB360000}"/>
    <cellStyle name="Input 22 2 2 2 6" xfId="34111" xr:uid="{00000000-0005-0000-0000-0000DC360000}"/>
    <cellStyle name="Input 22 2 2 3" xfId="23752" xr:uid="{00000000-0005-0000-0000-0000DD360000}"/>
    <cellStyle name="Input 22 2 2 3 2" xfId="39383" xr:uid="{00000000-0005-0000-0000-0000DE360000}"/>
    <cellStyle name="Input 22 2 2 4" xfId="15386" xr:uid="{00000000-0005-0000-0000-0000DF360000}"/>
    <cellStyle name="Input 22 2 2 5" xfId="31650" xr:uid="{00000000-0005-0000-0000-0000E0360000}"/>
    <cellStyle name="Input 22 2 2 6" xfId="50369" xr:uid="{00000000-0005-0000-0000-0000E1360000}"/>
    <cellStyle name="Input 22 2 2 7" xfId="52155" xr:uid="{00000000-0005-0000-0000-0000E2360000}"/>
    <cellStyle name="Input 22 2 2 8" xfId="53250" xr:uid="{00000000-0005-0000-0000-0000E3360000}"/>
    <cellStyle name="Input 22 2 3" xfId="8170" xr:uid="{00000000-0005-0000-0000-0000E4360000}"/>
    <cellStyle name="Input 22 2 3 2" xfId="9559" xr:uid="{00000000-0005-0000-0000-0000E5360000}"/>
    <cellStyle name="Input 22 2 3 2 2" xfId="9418" xr:uid="{00000000-0005-0000-0000-0000E6360000}"/>
    <cellStyle name="Input 22 2 3 2 2 2" xfId="26984" xr:uid="{00000000-0005-0000-0000-0000E7360000}"/>
    <cellStyle name="Input 22 2 3 2 2 2 2" xfId="42614" xr:uid="{00000000-0005-0000-0000-0000E8360000}"/>
    <cellStyle name="Input 22 2 3 2 2 3" xfId="18920" xr:uid="{00000000-0005-0000-0000-0000E9360000}"/>
    <cellStyle name="Input 22 2 3 2 2 4" xfId="34763" xr:uid="{00000000-0005-0000-0000-0000EA360000}"/>
    <cellStyle name="Input 22 2 3 2 3" xfId="27125" xr:uid="{00000000-0005-0000-0000-0000EB360000}"/>
    <cellStyle name="Input 22 2 3 2 3 2" xfId="42755" xr:uid="{00000000-0005-0000-0000-0000EC360000}"/>
    <cellStyle name="Input 22 2 3 2 4" xfId="19061" xr:uid="{00000000-0005-0000-0000-0000ED360000}"/>
    <cellStyle name="Input 22 2 3 2 5" xfId="34904" xr:uid="{00000000-0005-0000-0000-0000EE360000}"/>
    <cellStyle name="Input 22 2 3 3" xfId="7163" xr:uid="{00000000-0005-0000-0000-0000EF360000}"/>
    <cellStyle name="Input 22 2 3 3 2" xfId="24730" xr:uid="{00000000-0005-0000-0000-0000F0360000}"/>
    <cellStyle name="Input 22 2 3 3 2 2" xfId="40360" xr:uid="{00000000-0005-0000-0000-0000F1360000}"/>
    <cellStyle name="Input 22 2 3 3 3" xfId="16666" xr:uid="{00000000-0005-0000-0000-0000F2360000}"/>
    <cellStyle name="Input 22 2 3 3 4" xfId="32509" xr:uid="{00000000-0005-0000-0000-0000F3360000}"/>
    <cellStyle name="Input 22 2 3 4" xfId="25736" xr:uid="{00000000-0005-0000-0000-0000F4360000}"/>
    <cellStyle name="Input 22 2 3 4 2" xfId="41366" xr:uid="{00000000-0005-0000-0000-0000F5360000}"/>
    <cellStyle name="Input 22 2 3 5" xfId="17672" xr:uid="{00000000-0005-0000-0000-0000F6360000}"/>
    <cellStyle name="Input 22 2 3 6" xfId="33515" xr:uid="{00000000-0005-0000-0000-0000F7360000}"/>
    <cellStyle name="Input 22 2 4" xfId="21884" xr:uid="{00000000-0005-0000-0000-0000F8360000}"/>
    <cellStyle name="Input 22 2 4 2" xfId="37515" xr:uid="{00000000-0005-0000-0000-0000F9360000}"/>
    <cellStyle name="Input 22 2 5" xfId="23697" xr:uid="{00000000-0005-0000-0000-0000FA360000}"/>
    <cellStyle name="Input 22 2 5 2" xfId="39328" xr:uid="{00000000-0005-0000-0000-0000FB360000}"/>
    <cellStyle name="Input 22 2 6" xfId="13011" xr:uid="{00000000-0005-0000-0000-0000FC360000}"/>
    <cellStyle name="Input 22 2 7" xfId="29985" xr:uid="{00000000-0005-0000-0000-0000FD360000}"/>
    <cellStyle name="Input 22 2 8" xfId="47053" xr:uid="{00000000-0005-0000-0000-0000FE360000}"/>
    <cellStyle name="Input 22 2 9" xfId="48400" xr:uid="{00000000-0005-0000-0000-0000FF360000}"/>
    <cellStyle name="Input 22 3" xfId="5233" xr:uid="{00000000-0005-0000-0000-000000370000}"/>
    <cellStyle name="Input 22 3 2" xfId="8678" xr:uid="{00000000-0005-0000-0000-000001370000}"/>
    <cellStyle name="Input 22 3 2 2" xfId="10067" xr:uid="{00000000-0005-0000-0000-000002370000}"/>
    <cellStyle name="Input 22 3 2 2 2" xfId="11233" xr:uid="{00000000-0005-0000-0000-000003370000}"/>
    <cellStyle name="Input 22 3 2 2 2 2" xfId="28799" xr:uid="{00000000-0005-0000-0000-000004370000}"/>
    <cellStyle name="Input 22 3 2 2 2 2 2" xfId="44429" xr:uid="{00000000-0005-0000-0000-000005370000}"/>
    <cellStyle name="Input 22 3 2 2 2 3" xfId="20735" xr:uid="{00000000-0005-0000-0000-000006370000}"/>
    <cellStyle name="Input 22 3 2 2 2 4" xfId="36578" xr:uid="{00000000-0005-0000-0000-000007370000}"/>
    <cellStyle name="Input 22 3 2 2 3" xfId="27633" xr:uid="{00000000-0005-0000-0000-000008370000}"/>
    <cellStyle name="Input 22 3 2 2 3 2" xfId="43263" xr:uid="{00000000-0005-0000-0000-000009370000}"/>
    <cellStyle name="Input 22 3 2 2 4" xfId="19569" xr:uid="{00000000-0005-0000-0000-00000A370000}"/>
    <cellStyle name="Input 22 3 2 2 5" xfId="35412" xr:uid="{00000000-0005-0000-0000-00000B370000}"/>
    <cellStyle name="Input 22 3 2 3" xfId="4920" xr:uid="{00000000-0005-0000-0000-00000C370000}"/>
    <cellStyle name="Input 22 3 2 3 2" xfId="23092" xr:uid="{00000000-0005-0000-0000-00000D370000}"/>
    <cellStyle name="Input 22 3 2 3 2 2" xfId="38723" xr:uid="{00000000-0005-0000-0000-00000E370000}"/>
    <cellStyle name="Input 22 3 2 3 3" xfId="14426" xr:uid="{00000000-0005-0000-0000-00000F370000}"/>
    <cellStyle name="Input 22 3 2 3 4" xfId="31113" xr:uid="{00000000-0005-0000-0000-000010370000}"/>
    <cellStyle name="Input 22 3 2 4" xfId="26244" xr:uid="{00000000-0005-0000-0000-000011370000}"/>
    <cellStyle name="Input 22 3 2 4 2" xfId="41874" xr:uid="{00000000-0005-0000-0000-000012370000}"/>
    <cellStyle name="Input 22 3 2 5" xfId="18180" xr:uid="{00000000-0005-0000-0000-000013370000}"/>
    <cellStyle name="Input 22 3 2 6" xfId="34023" xr:uid="{00000000-0005-0000-0000-000014370000}"/>
    <cellStyle name="Input 22 3 3" xfId="23311" xr:uid="{00000000-0005-0000-0000-000015370000}"/>
    <cellStyle name="Input 22 3 3 2" xfId="38942" xr:uid="{00000000-0005-0000-0000-000016370000}"/>
    <cellStyle name="Input 22 3 4" xfId="14738" xr:uid="{00000000-0005-0000-0000-000017370000}"/>
    <cellStyle name="Input 22 3 5" xfId="31289" xr:uid="{00000000-0005-0000-0000-000018370000}"/>
    <cellStyle name="Input 22 3 6" xfId="49992" xr:uid="{00000000-0005-0000-0000-000019370000}"/>
    <cellStyle name="Input 22 3 7" xfId="51790" xr:uid="{00000000-0005-0000-0000-00001A370000}"/>
    <cellStyle name="Input 22 3 8" xfId="52883" xr:uid="{00000000-0005-0000-0000-00001B370000}"/>
    <cellStyle name="Input 22 4" xfId="8682" xr:uid="{00000000-0005-0000-0000-00001C370000}"/>
    <cellStyle name="Input 22 4 2" xfId="10071" xr:uid="{00000000-0005-0000-0000-00001D370000}"/>
    <cellStyle name="Input 22 4 2 2" xfId="7687" xr:uid="{00000000-0005-0000-0000-00001E370000}"/>
    <cellStyle name="Input 22 4 2 2 2" xfId="25253" xr:uid="{00000000-0005-0000-0000-00001F370000}"/>
    <cellStyle name="Input 22 4 2 2 2 2" xfId="40883" xr:uid="{00000000-0005-0000-0000-000020370000}"/>
    <cellStyle name="Input 22 4 2 2 3" xfId="17189" xr:uid="{00000000-0005-0000-0000-000021370000}"/>
    <cellStyle name="Input 22 4 2 2 4" xfId="33032" xr:uid="{00000000-0005-0000-0000-000022370000}"/>
    <cellStyle name="Input 22 4 2 3" xfId="27637" xr:uid="{00000000-0005-0000-0000-000023370000}"/>
    <cellStyle name="Input 22 4 2 3 2" xfId="43267" xr:uid="{00000000-0005-0000-0000-000024370000}"/>
    <cellStyle name="Input 22 4 2 4" xfId="19573" xr:uid="{00000000-0005-0000-0000-000025370000}"/>
    <cellStyle name="Input 22 4 2 5" xfId="35416" xr:uid="{00000000-0005-0000-0000-000026370000}"/>
    <cellStyle name="Input 22 4 3" xfId="7275" xr:uid="{00000000-0005-0000-0000-000027370000}"/>
    <cellStyle name="Input 22 4 3 2" xfId="24842" xr:uid="{00000000-0005-0000-0000-000028370000}"/>
    <cellStyle name="Input 22 4 3 2 2" xfId="40472" xr:uid="{00000000-0005-0000-0000-000029370000}"/>
    <cellStyle name="Input 22 4 3 3" xfId="16778" xr:uid="{00000000-0005-0000-0000-00002A370000}"/>
    <cellStyle name="Input 22 4 3 4" xfId="32621" xr:uid="{00000000-0005-0000-0000-00002B370000}"/>
    <cellStyle name="Input 22 4 4" xfId="26248" xr:uid="{00000000-0005-0000-0000-00002C370000}"/>
    <cellStyle name="Input 22 4 4 2" xfId="41878" xr:uid="{00000000-0005-0000-0000-00002D370000}"/>
    <cellStyle name="Input 22 4 5" xfId="18184" xr:uid="{00000000-0005-0000-0000-00002E370000}"/>
    <cellStyle name="Input 22 4 6" xfId="34027" xr:uid="{00000000-0005-0000-0000-00002F370000}"/>
    <cellStyle name="Input 22 5" xfId="21436" xr:uid="{00000000-0005-0000-0000-000030370000}"/>
    <cellStyle name="Input 22 5 2" xfId="37067" xr:uid="{00000000-0005-0000-0000-000031370000}"/>
    <cellStyle name="Input 22 6" xfId="23864" xr:uid="{00000000-0005-0000-0000-000032370000}"/>
    <cellStyle name="Input 22 6 2" xfId="39495" xr:uid="{00000000-0005-0000-0000-000033370000}"/>
    <cellStyle name="Input 22 7" xfId="12358" xr:uid="{00000000-0005-0000-0000-000034370000}"/>
    <cellStyle name="Input 22 8" xfId="29619" xr:uid="{00000000-0005-0000-0000-000035370000}"/>
    <cellStyle name="Input 22 9" xfId="47224" xr:uid="{00000000-0005-0000-0000-000036370000}"/>
    <cellStyle name="Input 23" xfId="3194" xr:uid="{00000000-0005-0000-0000-000037370000}"/>
    <cellStyle name="Input 23 10" xfId="48307" xr:uid="{00000000-0005-0000-0000-000038370000}"/>
    <cellStyle name="Input 23 11" xfId="48756" xr:uid="{00000000-0005-0000-0000-000039370000}"/>
    <cellStyle name="Input 23 12" xfId="51010" xr:uid="{00000000-0005-0000-0000-00003A370000}"/>
    <cellStyle name="Input 23 13" xfId="47143" xr:uid="{00000000-0005-0000-0000-00003B370000}"/>
    <cellStyle name="Input 23 14" xfId="48966" xr:uid="{00000000-0005-0000-0000-00003C370000}"/>
    <cellStyle name="Input 23 15" xfId="53771" xr:uid="{00000000-0005-0000-0000-00003D370000}"/>
    <cellStyle name="Input 23 2" xfId="3848" xr:uid="{00000000-0005-0000-0000-00003E370000}"/>
    <cellStyle name="Input 23 2 10" xfId="48908" xr:uid="{00000000-0005-0000-0000-00003F370000}"/>
    <cellStyle name="Input 23 2 11" xfId="51371" xr:uid="{00000000-0005-0000-0000-000040370000}"/>
    <cellStyle name="Input 23 2 12" xfId="47336" xr:uid="{00000000-0005-0000-0000-000041370000}"/>
    <cellStyle name="Input 23 2 13" xfId="52517" xr:uid="{00000000-0005-0000-0000-000042370000}"/>
    <cellStyle name="Input 23 2 14" xfId="53786" xr:uid="{00000000-0005-0000-0000-000043370000}"/>
    <cellStyle name="Input 23 2 2" xfId="6223" xr:uid="{00000000-0005-0000-0000-000044370000}"/>
    <cellStyle name="Input 23 2 2 2" xfId="6695" xr:uid="{00000000-0005-0000-0000-000045370000}"/>
    <cellStyle name="Input 23 2 2 2 2" xfId="4541" xr:uid="{00000000-0005-0000-0000-000046370000}"/>
    <cellStyle name="Input 23 2 2 2 2 2" xfId="11211" xr:uid="{00000000-0005-0000-0000-000047370000}"/>
    <cellStyle name="Input 23 2 2 2 2 2 2" xfId="28777" xr:uid="{00000000-0005-0000-0000-000048370000}"/>
    <cellStyle name="Input 23 2 2 2 2 2 2 2" xfId="44407" xr:uid="{00000000-0005-0000-0000-000049370000}"/>
    <cellStyle name="Input 23 2 2 2 2 2 3" xfId="20713" xr:uid="{00000000-0005-0000-0000-00004A370000}"/>
    <cellStyle name="Input 23 2 2 2 2 2 4" xfId="36556" xr:uid="{00000000-0005-0000-0000-00004B370000}"/>
    <cellStyle name="Input 23 2 2 2 2 3" xfId="22713" xr:uid="{00000000-0005-0000-0000-00004C370000}"/>
    <cellStyle name="Input 23 2 2 2 2 3 2" xfId="38344" xr:uid="{00000000-0005-0000-0000-00004D370000}"/>
    <cellStyle name="Input 23 2 2 2 2 4" xfId="14047" xr:uid="{00000000-0005-0000-0000-00004E370000}"/>
    <cellStyle name="Input 23 2 2 2 2 5" xfId="30734" xr:uid="{00000000-0005-0000-0000-00004F370000}"/>
    <cellStyle name="Input 23 2 2 2 3" xfId="5000" xr:uid="{00000000-0005-0000-0000-000050370000}"/>
    <cellStyle name="Input 23 2 2 2 3 2" xfId="23172" xr:uid="{00000000-0005-0000-0000-000051370000}"/>
    <cellStyle name="Input 23 2 2 2 3 2 2" xfId="38803" xr:uid="{00000000-0005-0000-0000-000052370000}"/>
    <cellStyle name="Input 23 2 2 2 3 3" xfId="14506" xr:uid="{00000000-0005-0000-0000-000053370000}"/>
    <cellStyle name="Input 23 2 2 2 3 4" xfId="31193" xr:uid="{00000000-0005-0000-0000-000054370000}"/>
    <cellStyle name="Input 23 2 2 2 4" xfId="24358" xr:uid="{00000000-0005-0000-0000-000055370000}"/>
    <cellStyle name="Input 23 2 2 2 4 2" xfId="39989" xr:uid="{00000000-0005-0000-0000-000056370000}"/>
    <cellStyle name="Input 23 2 2 2 5" xfId="16199" xr:uid="{00000000-0005-0000-0000-000057370000}"/>
    <cellStyle name="Input 23 2 2 2 6" xfId="32177" xr:uid="{00000000-0005-0000-0000-000058370000}"/>
    <cellStyle name="Input 23 2 2 3" xfId="24038" xr:uid="{00000000-0005-0000-0000-000059370000}"/>
    <cellStyle name="Input 23 2 2 3 2" xfId="39669" xr:uid="{00000000-0005-0000-0000-00005A370000}"/>
    <cellStyle name="Input 23 2 2 4" xfId="15728" xr:uid="{00000000-0005-0000-0000-00005B370000}"/>
    <cellStyle name="Input 23 2 2 5" xfId="31917" xr:uid="{00000000-0005-0000-0000-00005C370000}"/>
    <cellStyle name="Input 23 2 2 6" xfId="50636" xr:uid="{00000000-0005-0000-0000-00005D370000}"/>
    <cellStyle name="Input 23 2 2 7" xfId="52422" xr:uid="{00000000-0005-0000-0000-00005E370000}"/>
    <cellStyle name="Input 23 2 2 8" xfId="53517" xr:uid="{00000000-0005-0000-0000-00005F370000}"/>
    <cellStyle name="Input 23 2 3" xfId="8550" xr:uid="{00000000-0005-0000-0000-000060370000}"/>
    <cellStyle name="Input 23 2 3 2" xfId="9939" xr:uid="{00000000-0005-0000-0000-000061370000}"/>
    <cellStyle name="Input 23 2 3 2 2" xfId="10718" xr:uid="{00000000-0005-0000-0000-000062370000}"/>
    <cellStyle name="Input 23 2 3 2 2 2" xfId="28284" xr:uid="{00000000-0005-0000-0000-000063370000}"/>
    <cellStyle name="Input 23 2 3 2 2 2 2" xfId="43914" xr:uid="{00000000-0005-0000-0000-000064370000}"/>
    <cellStyle name="Input 23 2 3 2 2 3" xfId="20220" xr:uid="{00000000-0005-0000-0000-000065370000}"/>
    <cellStyle name="Input 23 2 3 2 2 4" xfId="36063" xr:uid="{00000000-0005-0000-0000-000066370000}"/>
    <cellStyle name="Input 23 2 3 2 3" xfId="27505" xr:uid="{00000000-0005-0000-0000-000067370000}"/>
    <cellStyle name="Input 23 2 3 2 3 2" xfId="43135" xr:uid="{00000000-0005-0000-0000-000068370000}"/>
    <cellStyle name="Input 23 2 3 2 4" xfId="19441" xr:uid="{00000000-0005-0000-0000-000069370000}"/>
    <cellStyle name="Input 23 2 3 2 5" xfId="35284" xr:uid="{00000000-0005-0000-0000-00006A370000}"/>
    <cellStyle name="Input 23 2 3 3" xfId="4841" xr:uid="{00000000-0005-0000-0000-00006B370000}"/>
    <cellStyle name="Input 23 2 3 3 2" xfId="23013" xr:uid="{00000000-0005-0000-0000-00006C370000}"/>
    <cellStyle name="Input 23 2 3 3 2 2" xfId="38644" xr:uid="{00000000-0005-0000-0000-00006D370000}"/>
    <cellStyle name="Input 23 2 3 3 3" xfId="14347" xr:uid="{00000000-0005-0000-0000-00006E370000}"/>
    <cellStyle name="Input 23 2 3 3 4" xfId="31034" xr:uid="{00000000-0005-0000-0000-00006F370000}"/>
    <cellStyle name="Input 23 2 3 4" xfId="26116" xr:uid="{00000000-0005-0000-0000-000070370000}"/>
    <cellStyle name="Input 23 2 3 4 2" xfId="41746" xr:uid="{00000000-0005-0000-0000-000071370000}"/>
    <cellStyle name="Input 23 2 3 5" xfId="18052" xr:uid="{00000000-0005-0000-0000-000072370000}"/>
    <cellStyle name="Input 23 2 3 6" xfId="33895" xr:uid="{00000000-0005-0000-0000-000073370000}"/>
    <cellStyle name="Input 23 2 4" xfId="22170" xr:uid="{00000000-0005-0000-0000-000074370000}"/>
    <cellStyle name="Input 23 2 4 2" xfId="37801" xr:uid="{00000000-0005-0000-0000-000075370000}"/>
    <cellStyle name="Input 23 2 5" xfId="12256" xr:uid="{00000000-0005-0000-0000-000076370000}"/>
    <cellStyle name="Input 23 2 5 2" xfId="29519" xr:uid="{00000000-0005-0000-0000-000077370000}"/>
    <cellStyle name="Input 23 2 6" xfId="13353" xr:uid="{00000000-0005-0000-0000-000078370000}"/>
    <cellStyle name="Input 23 2 7" xfId="30252" xr:uid="{00000000-0005-0000-0000-000079370000}"/>
    <cellStyle name="Input 23 2 8" xfId="47165" xr:uid="{00000000-0005-0000-0000-00007A370000}"/>
    <cellStyle name="Input 23 2 9" xfId="48667" xr:uid="{00000000-0005-0000-0000-00007B370000}"/>
    <cellStyle name="Input 23 3" xfId="5569" xr:uid="{00000000-0005-0000-0000-00007C370000}"/>
    <cellStyle name="Input 23 3 2" xfId="8388" xr:uid="{00000000-0005-0000-0000-00007D370000}"/>
    <cellStyle name="Input 23 3 2 2" xfId="9777" xr:uid="{00000000-0005-0000-0000-00007E370000}"/>
    <cellStyle name="Input 23 3 2 2 2" xfId="10594" xr:uid="{00000000-0005-0000-0000-00007F370000}"/>
    <cellStyle name="Input 23 3 2 2 2 2" xfId="28160" xr:uid="{00000000-0005-0000-0000-000080370000}"/>
    <cellStyle name="Input 23 3 2 2 2 2 2" xfId="43790" xr:uid="{00000000-0005-0000-0000-000081370000}"/>
    <cellStyle name="Input 23 3 2 2 2 3" xfId="20096" xr:uid="{00000000-0005-0000-0000-000082370000}"/>
    <cellStyle name="Input 23 3 2 2 2 4" xfId="35939" xr:uid="{00000000-0005-0000-0000-000083370000}"/>
    <cellStyle name="Input 23 3 2 2 3" xfId="27343" xr:uid="{00000000-0005-0000-0000-000084370000}"/>
    <cellStyle name="Input 23 3 2 2 3 2" xfId="42973" xr:uid="{00000000-0005-0000-0000-000085370000}"/>
    <cellStyle name="Input 23 3 2 2 4" xfId="19279" xr:uid="{00000000-0005-0000-0000-000086370000}"/>
    <cellStyle name="Input 23 3 2 2 5" xfId="35122" xr:uid="{00000000-0005-0000-0000-000087370000}"/>
    <cellStyle name="Input 23 3 2 3" xfId="7930" xr:uid="{00000000-0005-0000-0000-000088370000}"/>
    <cellStyle name="Input 23 3 2 3 2" xfId="25496" xr:uid="{00000000-0005-0000-0000-000089370000}"/>
    <cellStyle name="Input 23 3 2 3 2 2" xfId="41126" xr:uid="{00000000-0005-0000-0000-00008A370000}"/>
    <cellStyle name="Input 23 3 2 3 3" xfId="17432" xr:uid="{00000000-0005-0000-0000-00008B370000}"/>
    <cellStyle name="Input 23 3 2 3 4" xfId="33275" xr:uid="{00000000-0005-0000-0000-00008C370000}"/>
    <cellStyle name="Input 23 3 2 4" xfId="25954" xr:uid="{00000000-0005-0000-0000-00008D370000}"/>
    <cellStyle name="Input 23 3 2 4 2" xfId="41584" xr:uid="{00000000-0005-0000-0000-00008E370000}"/>
    <cellStyle name="Input 23 3 2 5" xfId="17890" xr:uid="{00000000-0005-0000-0000-00008F370000}"/>
    <cellStyle name="Input 23 3 2 6" xfId="33733" xr:uid="{00000000-0005-0000-0000-000090370000}"/>
    <cellStyle name="Input 23 3 3" xfId="23591" xr:uid="{00000000-0005-0000-0000-000091370000}"/>
    <cellStyle name="Input 23 3 3 2" xfId="39222" xr:uid="{00000000-0005-0000-0000-000092370000}"/>
    <cellStyle name="Input 23 3 4" xfId="15074" xr:uid="{00000000-0005-0000-0000-000093370000}"/>
    <cellStyle name="Input 23 3 5" xfId="31550" xr:uid="{00000000-0005-0000-0000-000094370000}"/>
    <cellStyle name="Input 23 3 6" xfId="50276" xr:uid="{00000000-0005-0000-0000-000095370000}"/>
    <cellStyle name="Input 23 3 7" xfId="52062" xr:uid="{00000000-0005-0000-0000-000096370000}"/>
    <cellStyle name="Input 23 3 8" xfId="53157" xr:uid="{00000000-0005-0000-0000-000097370000}"/>
    <cellStyle name="Input 23 4" xfId="8121" xr:uid="{00000000-0005-0000-0000-000098370000}"/>
    <cellStyle name="Input 23 4 2" xfId="9510" xr:uid="{00000000-0005-0000-0000-000099370000}"/>
    <cellStyle name="Input 23 4 2 2" xfId="7358" xr:uid="{00000000-0005-0000-0000-00009A370000}"/>
    <cellStyle name="Input 23 4 2 2 2" xfId="24925" xr:uid="{00000000-0005-0000-0000-00009B370000}"/>
    <cellStyle name="Input 23 4 2 2 2 2" xfId="40555" xr:uid="{00000000-0005-0000-0000-00009C370000}"/>
    <cellStyle name="Input 23 4 2 2 3" xfId="16861" xr:uid="{00000000-0005-0000-0000-00009D370000}"/>
    <cellStyle name="Input 23 4 2 2 4" xfId="32704" xr:uid="{00000000-0005-0000-0000-00009E370000}"/>
    <cellStyle name="Input 23 4 2 3" xfId="27076" xr:uid="{00000000-0005-0000-0000-00009F370000}"/>
    <cellStyle name="Input 23 4 2 3 2" xfId="42706" xr:uid="{00000000-0005-0000-0000-0000A0370000}"/>
    <cellStyle name="Input 23 4 2 4" xfId="19012" xr:uid="{00000000-0005-0000-0000-0000A1370000}"/>
    <cellStyle name="Input 23 4 2 5" xfId="34855" xr:uid="{00000000-0005-0000-0000-0000A2370000}"/>
    <cellStyle name="Input 23 4 3" xfId="7172" xr:uid="{00000000-0005-0000-0000-0000A3370000}"/>
    <cellStyle name="Input 23 4 3 2" xfId="24739" xr:uid="{00000000-0005-0000-0000-0000A4370000}"/>
    <cellStyle name="Input 23 4 3 2 2" xfId="40369" xr:uid="{00000000-0005-0000-0000-0000A5370000}"/>
    <cellStyle name="Input 23 4 3 3" xfId="16675" xr:uid="{00000000-0005-0000-0000-0000A6370000}"/>
    <cellStyle name="Input 23 4 3 4" xfId="32518" xr:uid="{00000000-0005-0000-0000-0000A7370000}"/>
    <cellStyle name="Input 23 4 4" xfId="25687" xr:uid="{00000000-0005-0000-0000-0000A8370000}"/>
    <cellStyle name="Input 23 4 4 2" xfId="41317" xr:uid="{00000000-0005-0000-0000-0000A9370000}"/>
    <cellStyle name="Input 23 4 5" xfId="17623" xr:uid="{00000000-0005-0000-0000-0000AA370000}"/>
    <cellStyle name="Input 23 4 6" xfId="33466" xr:uid="{00000000-0005-0000-0000-0000AB370000}"/>
    <cellStyle name="Input 23 5" xfId="21723" xr:uid="{00000000-0005-0000-0000-0000AC370000}"/>
    <cellStyle name="Input 23 5 2" xfId="37354" xr:uid="{00000000-0005-0000-0000-0000AD370000}"/>
    <cellStyle name="Input 23 6" xfId="23701" xr:uid="{00000000-0005-0000-0000-0000AE370000}"/>
    <cellStyle name="Input 23 6 2" xfId="39332" xr:uid="{00000000-0005-0000-0000-0000AF370000}"/>
    <cellStyle name="Input 23 7" xfId="12700" xr:uid="{00000000-0005-0000-0000-0000B0370000}"/>
    <cellStyle name="Input 23 8" xfId="29886" xr:uid="{00000000-0005-0000-0000-0000B1370000}"/>
    <cellStyle name="Input 23 9" xfId="47121" xr:uid="{00000000-0005-0000-0000-0000B2370000}"/>
    <cellStyle name="Input 24" xfId="2993" xr:uid="{00000000-0005-0000-0000-0000B3370000}"/>
    <cellStyle name="Input 24 10" xfId="48144" xr:uid="{00000000-0005-0000-0000-0000B4370000}"/>
    <cellStyle name="Input 24 11" xfId="48749" xr:uid="{00000000-0005-0000-0000-0000B5370000}"/>
    <cellStyle name="Input 24 12" xfId="50847" xr:uid="{00000000-0005-0000-0000-0000B6370000}"/>
    <cellStyle name="Input 24 13" xfId="46123" xr:uid="{00000000-0005-0000-0000-0000B7370000}"/>
    <cellStyle name="Input 24 14" xfId="49095" xr:uid="{00000000-0005-0000-0000-0000B8370000}"/>
    <cellStyle name="Input 24 15" xfId="53807" xr:uid="{00000000-0005-0000-0000-0000B9370000}"/>
    <cellStyle name="Input 24 2" xfId="3647" xr:uid="{00000000-0005-0000-0000-0000BA370000}"/>
    <cellStyle name="Input 24 2 10" xfId="47449" xr:uid="{00000000-0005-0000-0000-0000BB370000}"/>
    <cellStyle name="Input 24 2 11" xfId="51210" xr:uid="{00000000-0005-0000-0000-0000BC370000}"/>
    <cellStyle name="Input 24 2 12" xfId="45428" xr:uid="{00000000-0005-0000-0000-0000BD370000}"/>
    <cellStyle name="Input 24 2 13" xfId="47559" xr:uid="{00000000-0005-0000-0000-0000BE370000}"/>
    <cellStyle name="Input 24 2 14" xfId="46198" xr:uid="{00000000-0005-0000-0000-0000BF370000}"/>
    <cellStyle name="Input 24 2 2" xfId="6022" xr:uid="{00000000-0005-0000-0000-0000C0370000}"/>
    <cellStyle name="Input 24 2 2 2" xfId="8381" xr:uid="{00000000-0005-0000-0000-0000C1370000}"/>
    <cellStyle name="Input 24 2 2 2 2" xfId="9770" xr:uid="{00000000-0005-0000-0000-0000C2370000}"/>
    <cellStyle name="Input 24 2 2 2 2 2" xfId="11464" xr:uid="{00000000-0005-0000-0000-0000C3370000}"/>
    <cellStyle name="Input 24 2 2 2 2 2 2" xfId="29030" xr:uid="{00000000-0005-0000-0000-0000C4370000}"/>
    <cellStyle name="Input 24 2 2 2 2 2 2 2" xfId="44660" xr:uid="{00000000-0005-0000-0000-0000C5370000}"/>
    <cellStyle name="Input 24 2 2 2 2 2 3" xfId="20966" xr:uid="{00000000-0005-0000-0000-0000C6370000}"/>
    <cellStyle name="Input 24 2 2 2 2 2 4" xfId="36809" xr:uid="{00000000-0005-0000-0000-0000C7370000}"/>
    <cellStyle name="Input 24 2 2 2 2 3" xfId="27336" xr:uid="{00000000-0005-0000-0000-0000C8370000}"/>
    <cellStyle name="Input 24 2 2 2 2 3 2" xfId="42966" xr:uid="{00000000-0005-0000-0000-0000C9370000}"/>
    <cellStyle name="Input 24 2 2 2 2 4" xfId="19272" xr:uid="{00000000-0005-0000-0000-0000CA370000}"/>
    <cellStyle name="Input 24 2 2 2 2 5" xfId="35115" xr:uid="{00000000-0005-0000-0000-0000CB370000}"/>
    <cellStyle name="Input 24 2 2 2 3" xfId="7519" xr:uid="{00000000-0005-0000-0000-0000CC370000}"/>
    <cellStyle name="Input 24 2 2 2 3 2" xfId="25085" xr:uid="{00000000-0005-0000-0000-0000CD370000}"/>
    <cellStyle name="Input 24 2 2 2 3 2 2" xfId="40715" xr:uid="{00000000-0005-0000-0000-0000CE370000}"/>
    <cellStyle name="Input 24 2 2 2 3 3" xfId="17021" xr:uid="{00000000-0005-0000-0000-0000CF370000}"/>
    <cellStyle name="Input 24 2 2 2 3 4" xfId="32864" xr:uid="{00000000-0005-0000-0000-0000D0370000}"/>
    <cellStyle name="Input 24 2 2 2 4" xfId="25947" xr:uid="{00000000-0005-0000-0000-0000D1370000}"/>
    <cellStyle name="Input 24 2 2 2 4 2" xfId="41577" xr:uid="{00000000-0005-0000-0000-0000D2370000}"/>
    <cellStyle name="Input 24 2 2 2 5" xfId="17883" xr:uid="{00000000-0005-0000-0000-0000D3370000}"/>
    <cellStyle name="Input 24 2 2 2 6" xfId="33726" xr:uid="{00000000-0005-0000-0000-0000D4370000}"/>
    <cellStyle name="Input 24 2 2 3" xfId="23877" xr:uid="{00000000-0005-0000-0000-0000D5370000}"/>
    <cellStyle name="Input 24 2 2 3 2" xfId="39508" xr:uid="{00000000-0005-0000-0000-0000D6370000}"/>
    <cellStyle name="Input 24 2 2 4" xfId="15527" xr:uid="{00000000-0005-0000-0000-0000D7370000}"/>
    <cellStyle name="Input 24 2 2 5" xfId="31756" xr:uid="{00000000-0005-0000-0000-0000D8370000}"/>
    <cellStyle name="Input 24 2 2 6" xfId="50475" xr:uid="{00000000-0005-0000-0000-0000D9370000}"/>
    <cellStyle name="Input 24 2 2 7" xfId="52261" xr:uid="{00000000-0005-0000-0000-0000DA370000}"/>
    <cellStyle name="Input 24 2 2 8" xfId="53356" xr:uid="{00000000-0005-0000-0000-0000DB370000}"/>
    <cellStyle name="Input 24 2 3" xfId="8653" xr:uid="{00000000-0005-0000-0000-0000DC370000}"/>
    <cellStyle name="Input 24 2 3 2" xfId="10042" xr:uid="{00000000-0005-0000-0000-0000DD370000}"/>
    <cellStyle name="Input 24 2 3 2 2" xfId="10731" xr:uid="{00000000-0005-0000-0000-0000DE370000}"/>
    <cellStyle name="Input 24 2 3 2 2 2" xfId="28297" xr:uid="{00000000-0005-0000-0000-0000DF370000}"/>
    <cellStyle name="Input 24 2 3 2 2 2 2" xfId="43927" xr:uid="{00000000-0005-0000-0000-0000E0370000}"/>
    <cellStyle name="Input 24 2 3 2 2 3" xfId="20233" xr:uid="{00000000-0005-0000-0000-0000E1370000}"/>
    <cellStyle name="Input 24 2 3 2 2 4" xfId="36076" xr:uid="{00000000-0005-0000-0000-0000E2370000}"/>
    <cellStyle name="Input 24 2 3 2 3" xfId="27608" xr:uid="{00000000-0005-0000-0000-0000E3370000}"/>
    <cellStyle name="Input 24 2 3 2 3 2" xfId="43238" xr:uid="{00000000-0005-0000-0000-0000E4370000}"/>
    <cellStyle name="Input 24 2 3 2 4" xfId="19544" xr:uid="{00000000-0005-0000-0000-0000E5370000}"/>
    <cellStyle name="Input 24 2 3 2 5" xfId="35387" xr:uid="{00000000-0005-0000-0000-0000E6370000}"/>
    <cellStyle name="Input 24 2 3 3" xfId="5029" xr:uid="{00000000-0005-0000-0000-0000E7370000}"/>
    <cellStyle name="Input 24 2 3 3 2" xfId="23200" xr:uid="{00000000-0005-0000-0000-0000E8370000}"/>
    <cellStyle name="Input 24 2 3 3 2 2" xfId="38831" xr:uid="{00000000-0005-0000-0000-0000E9370000}"/>
    <cellStyle name="Input 24 2 3 3 3" xfId="14534" xr:uid="{00000000-0005-0000-0000-0000EA370000}"/>
    <cellStyle name="Input 24 2 3 3 4" xfId="31221" xr:uid="{00000000-0005-0000-0000-0000EB370000}"/>
    <cellStyle name="Input 24 2 3 4" xfId="26219" xr:uid="{00000000-0005-0000-0000-0000EC370000}"/>
    <cellStyle name="Input 24 2 3 4 2" xfId="41849" xr:uid="{00000000-0005-0000-0000-0000ED370000}"/>
    <cellStyle name="Input 24 2 3 5" xfId="18155" xr:uid="{00000000-0005-0000-0000-0000EE370000}"/>
    <cellStyle name="Input 24 2 3 6" xfId="33998" xr:uid="{00000000-0005-0000-0000-0000EF370000}"/>
    <cellStyle name="Input 24 2 4" xfId="22008" xr:uid="{00000000-0005-0000-0000-0000F0370000}"/>
    <cellStyle name="Input 24 2 4 2" xfId="37639" xr:uid="{00000000-0005-0000-0000-0000F1370000}"/>
    <cellStyle name="Input 24 2 5" xfId="12102" xr:uid="{00000000-0005-0000-0000-0000F2370000}"/>
    <cellStyle name="Input 24 2 5 2" xfId="29365" xr:uid="{00000000-0005-0000-0000-0000F3370000}"/>
    <cellStyle name="Input 24 2 6" xfId="13152" xr:uid="{00000000-0005-0000-0000-0000F4370000}"/>
    <cellStyle name="Input 24 2 7" xfId="30091" xr:uid="{00000000-0005-0000-0000-0000F5370000}"/>
    <cellStyle name="Input 24 2 8" xfId="45395" xr:uid="{00000000-0005-0000-0000-0000F6370000}"/>
    <cellStyle name="Input 24 2 9" xfId="48506" xr:uid="{00000000-0005-0000-0000-0000F7370000}"/>
    <cellStyle name="Input 24 3" xfId="5372" xr:uid="{00000000-0005-0000-0000-0000F8370000}"/>
    <cellStyle name="Input 24 3 2" xfId="8539" xr:uid="{00000000-0005-0000-0000-0000F9370000}"/>
    <cellStyle name="Input 24 3 2 2" xfId="9928" xr:uid="{00000000-0005-0000-0000-0000FA370000}"/>
    <cellStyle name="Input 24 3 2 2 2" xfId="11574" xr:uid="{00000000-0005-0000-0000-0000FB370000}"/>
    <cellStyle name="Input 24 3 2 2 2 2" xfId="29140" xr:uid="{00000000-0005-0000-0000-0000FC370000}"/>
    <cellStyle name="Input 24 3 2 2 2 2 2" xfId="44770" xr:uid="{00000000-0005-0000-0000-0000FD370000}"/>
    <cellStyle name="Input 24 3 2 2 2 3" xfId="21076" xr:uid="{00000000-0005-0000-0000-0000FE370000}"/>
    <cellStyle name="Input 24 3 2 2 2 4" xfId="36919" xr:uid="{00000000-0005-0000-0000-0000FF370000}"/>
    <cellStyle name="Input 24 3 2 2 3" xfId="27494" xr:uid="{00000000-0005-0000-0000-000000380000}"/>
    <cellStyle name="Input 24 3 2 2 3 2" xfId="43124" xr:uid="{00000000-0005-0000-0000-000001380000}"/>
    <cellStyle name="Input 24 3 2 2 4" xfId="19430" xr:uid="{00000000-0005-0000-0000-000002380000}"/>
    <cellStyle name="Input 24 3 2 2 5" xfId="35273" xr:uid="{00000000-0005-0000-0000-000003380000}"/>
    <cellStyle name="Input 24 3 2 3" xfId="7419" xr:uid="{00000000-0005-0000-0000-000004380000}"/>
    <cellStyle name="Input 24 3 2 3 2" xfId="24986" xr:uid="{00000000-0005-0000-0000-000005380000}"/>
    <cellStyle name="Input 24 3 2 3 2 2" xfId="40616" xr:uid="{00000000-0005-0000-0000-000006380000}"/>
    <cellStyle name="Input 24 3 2 3 3" xfId="16922" xr:uid="{00000000-0005-0000-0000-000007380000}"/>
    <cellStyle name="Input 24 3 2 3 4" xfId="32765" xr:uid="{00000000-0005-0000-0000-000008380000}"/>
    <cellStyle name="Input 24 3 2 4" xfId="26105" xr:uid="{00000000-0005-0000-0000-000009380000}"/>
    <cellStyle name="Input 24 3 2 4 2" xfId="41735" xr:uid="{00000000-0005-0000-0000-00000A380000}"/>
    <cellStyle name="Input 24 3 2 5" xfId="18041" xr:uid="{00000000-0005-0000-0000-00000B380000}"/>
    <cellStyle name="Input 24 3 2 6" xfId="33884" xr:uid="{00000000-0005-0000-0000-00000C380000}"/>
    <cellStyle name="Input 24 3 3" xfId="23434" xr:uid="{00000000-0005-0000-0000-00000D380000}"/>
    <cellStyle name="Input 24 3 3 2" xfId="39065" xr:uid="{00000000-0005-0000-0000-00000E380000}"/>
    <cellStyle name="Input 24 3 4" xfId="14877" xr:uid="{00000000-0005-0000-0000-00000F380000}"/>
    <cellStyle name="Input 24 3 5" xfId="31393" xr:uid="{00000000-0005-0000-0000-000010380000}"/>
    <cellStyle name="Input 24 3 6" xfId="50098" xr:uid="{00000000-0005-0000-0000-000011380000}"/>
    <cellStyle name="Input 24 3 7" xfId="51896" xr:uid="{00000000-0005-0000-0000-000012380000}"/>
    <cellStyle name="Input 24 3 8" xfId="52989" xr:uid="{00000000-0005-0000-0000-000013380000}"/>
    <cellStyle name="Input 24 4" xfId="8932" xr:uid="{00000000-0005-0000-0000-000014380000}"/>
    <cellStyle name="Input 24 4 2" xfId="10321" xr:uid="{00000000-0005-0000-0000-000015380000}"/>
    <cellStyle name="Input 24 4 2 2" xfId="10611" xr:uid="{00000000-0005-0000-0000-000016380000}"/>
    <cellStyle name="Input 24 4 2 2 2" xfId="28177" xr:uid="{00000000-0005-0000-0000-000017380000}"/>
    <cellStyle name="Input 24 4 2 2 2 2" xfId="43807" xr:uid="{00000000-0005-0000-0000-000018380000}"/>
    <cellStyle name="Input 24 4 2 2 3" xfId="20113" xr:uid="{00000000-0005-0000-0000-000019380000}"/>
    <cellStyle name="Input 24 4 2 2 4" xfId="35956" xr:uid="{00000000-0005-0000-0000-00001A380000}"/>
    <cellStyle name="Input 24 4 2 3" xfId="27887" xr:uid="{00000000-0005-0000-0000-00001B380000}"/>
    <cellStyle name="Input 24 4 2 3 2" xfId="43517" xr:uid="{00000000-0005-0000-0000-00001C380000}"/>
    <cellStyle name="Input 24 4 2 4" xfId="19823" xr:uid="{00000000-0005-0000-0000-00001D380000}"/>
    <cellStyle name="Input 24 4 2 5" xfId="35666" xr:uid="{00000000-0005-0000-0000-00001E380000}"/>
    <cellStyle name="Input 24 4 3" xfId="7044" xr:uid="{00000000-0005-0000-0000-00001F380000}"/>
    <cellStyle name="Input 24 4 3 2" xfId="24688" xr:uid="{00000000-0005-0000-0000-000020380000}"/>
    <cellStyle name="Input 24 4 3 2 2" xfId="40319" xr:uid="{00000000-0005-0000-0000-000021380000}"/>
    <cellStyle name="Input 24 4 3 3" xfId="16547" xr:uid="{00000000-0005-0000-0000-000022380000}"/>
    <cellStyle name="Input 24 4 3 4" xfId="32489" xr:uid="{00000000-0005-0000-0000-000023380000}"/>
    <cellStyle name="Input 24 4 4" xfId="26498" xr:uid="{00000000-0005-0000-0000-000024380000}"/>
    <cellStyle name="Input 24 4 4 2" xfId="42128" xr:uid="{00000000-0005-0000-0000-000025380000}"/>
    <cellStyle name="Input 24 4 5" xfId="18434" xr:uid="{00000000-0005-0000-0000-000026380000}"/>
    <cellStyle name="Input 24 4 6" xfId="34277" xr:uid="{00000000-0005-0000-0000-000027380000}"/>
    <cellStyle name="Input 24 5" xfId="21561" xr:uid="{00000000-0005-0000-0000-000028380000}"/>
    <cellStyle name="Input 24 5 2" xfId="37192" xr:uid="{00000000-0005-0000-0000-000029380000}"/>
    <cellStyle name="Input 24 6" xfId="23708" xr:uid="{00000000-0005-0000-0000-00002A380000}"/>
    <cellStyle name="Input 24 6 2" xfId="39339" xr:uid="{00000000-0005-0000-0000-00002B380000}"/>
    <cellStyle name="Input 24 7" xfId="12499" xr:uid="{00000000-0005-0000-0000-00002C380000}"/>
    <cellStyle name="Input 24 8" xfId="29725" xr:uid="{00000000-0005-0000-0000-00002D380000}"/>
    <cellStyle name="Input 24 9" xfId="46447" xr:uid="{00000000-0005-0000-0000-00002E380000}"/>
    <cellStyle name="Input 25" xfId="3150" xr:uid="{00000000-0005-0000-0000-00002F380000}"/>
    <cellStyle name="Input 25 10" xfId="48263" xr:uid="{00000000-0005-0000-0000-000030380000}"/>
    <cellStyle name="Input 25 11" xfId="48824" xr:uid="{00000000-0005-0000-0000-000031380000}"/>
    <cellStyle name="Input 25 12" xfId="50966" xr:uid="{00000000-0005-0000-0000-000032380000}"/>
    <cellStyle name="Input 25 13" xfId="49486" xr:uid="{00000000-0005-0000-0000-000033380000}"/>
    <cellStyle name="Input 25 14" xfId="52613" xr:uid="{00000000-0005-0000-0000-000034380000}"/>
    <cellStyle name="Input 25 15" xfId="45939" xr:uid="{00000000-0005-0000-0000-000035380000}"/>
    <cellStyle name="Input 25 2" xfId="3804" xr:uid="{00000000-0005-0000-0000-000036380000}"/>
    <cellStyle name="Input 25 2 10" xfId="47750" xr:uid="{00000000-0005-0000-0000-000037380000}"/>
    <cellStyle name="Input 25 2 11" xfId="51327" xr:uid="{00000000-0005-0000-0000-000038380000}"/>
    <cellStyle name="Input 25 2 12" xfId="45430" xr:uid="{00000000-0005-0000-0000-000039380000}"/>
    <cellStyle name="Input 25 2 13" xfId="49100" xr:uid="{00000000-0005-0000-0000-00003A380000}"/>
    <cellStyle name="Input 25 2 14" xfId="48757" xr:uid="{00000000-0005-0000-0000-00003B380000}"/>
    <cellStyle name="Input 25 2 2" xfId="6179" xr:uid="{00000000-0005-0000-0000-00003C380000}"/>
    <cellStyle name="Input 25 2 2 2" xfId="8208" xr:uid="{00000000-0005-0000-0000-00003D380000}"/>
    <cellStyle name="Input 25 2 2 2 2" xfId="9597" xr:uid="{00000000-0005-0000-0000-00003E380000}"/>
    <cellStyle name="Input 25 2 2 2 2 2" xfId="7415" xr:uid="{00000000-0005-0000-0000-00003F380000}"/>
    <cellStyle name="Input 25 2 2 2 2 2 2" xfId="24982" xr:uid="{00000000-0005-0000-0000-000040380000}"/>
    <cellStyle name="Input 25 2 2 2 2 2 2 2" xfId="40612" xr:uid="{00000000-0005-0000-0000-000041380000}"/>
    <cellStyle name="Input 25 2 2 2 2 2 3" xfId="16918" xr:uid="{00000000-0005-0000-0000-000042380000}"/>
    <cellStyle name="Input 25 2 2 2 2 2 4" xfId="32761" xr:uid="{00000000-0005-0000-0000-000043380000}"/>
    <cellStyle name="Input 25 2 2 2 2 3" xfId="27163" xr:uid="{00000000-0005-0000-0000-000044380000}"/>
    <cellStyle name="Input 25 2 2 2 2 3 2" xfId="42793" xr:uid="{00000000-0005-0000-0000-000045380000}"/>
    <cellStyle name="Input 25 2 2 2 2 4" xfId="19099" xr:uid="{00000000-0005-0000-0000-000046380000}"/>
    <cellStyle name="Input 25 2 2 2 2 5" xfId="34942" xr:uid="{00000000-0005-0000-0000-000047380000}"/>
    <cellStyle name="Input 25 2 2 2 3" xfId="7860" xr:uid="{00000000-0005-0000-0000-000048380000}"/>
    <cellStyle name="Input 25 2 2 2 3 2" xfId="25426" xr:uid="{00000000-0005-0000-0000-000049380000}"/>
    <cellStyle name="Input 25 2 2 2 3 2 2" xfId="41056" xr:uid="{00000000-0005-0000-0000-00004A380000}"/>
    <cellStyle name="Input 25 2 2 2 3 3" xfId="17362" xr:uid="{00000000-0005-0000-0000-00004B380000}"/>
    <cellStyle name="Input 25 2 2 2 3 4" xfId="33205" xr:uid="{00000000-0005-0000-0000-00004C380000}"/>
    <cellStyle name="Input 25 2 2 2 4" xfId="25774" xr:uid="{00000000-0005-0000-0000-00004D380000}"/>
    <cellStyle name="Input 25 2 2 2 4 2" xfId="41404" xr:uid="{00000000-0005-0000-0000-00004E380000}"/>
    <cellStyle name="Input 25 2 2 2 5" xfId="17710" xr:uid="{00000000-0005-0000-0000-00004F380000}"/>
    <cellStyle name="Input 25 2 2 2 6" xfId="33553" xr:uid="{00000000-0005-0000-0000-000050380000}"/>
    <cellStyle name="Input 25 2 2 3" xfId="23994" xr:uid="{00000000-0005-0000-0000-000051380000}"/>
    <cellStyle name="Input 25 2 2 3 2" xfId="39625" xr:uid="{00000000-0005-0000-0000-000052380000}"/>
    <cellStyle name="Input 25 2 2 4" xfId="15684" xr:uid="{00000000-0005-0000-0000-000053380000}"/>
    <cellStyle name="Input 25 2 2 5" xfId="31873" xr:uid="{00000000-0005-0000-0000-000054380000}"/>
    <cellStyle name="Input 25 2 2 6" xfId="50592" xr:uid="{00000000-0005-0000-0000-000055380000}"/>
    <cellStyle name="Input 25 2 2 7" xfId="52378" xr:uid="{00000000-0005-0000-0000-000056380000}"/>
    <cellStyle name="Input 25 2 2 8" xfId="53473" xr:uid="{00000000-0005-0000-0000-000057380000}"/>
    <cellStyle name="Input 25 2 3" xfId="8164" xr:uid="{00000000-0005-0000-0000-000058380000}"/>
    <cellStyle name="Input 25 2 3 2" xfId="9553" xr:uid="{00000000-0005-0000-0000-000059380000}"/>
    <cellStyle name="Input 25 2 3 2 2" xfId="7279" xr:uid="{00000000-0005-0000-0000-00005A380000}"/>
    <cellStyle name="Input 25 2 3 2 2 2" xfId="24846" xr:uid="{00000000-0005-0000-0000-00005B380000}"/>
    <cellStyle name="Input 25 2 3 2 2 2 2" xfId="40476" xr:uid="{00000000-0005-0000-0000-00005C380000}"/>
    <cellStyle name="Input 25 2 3 2 2 3" xfId="16782" xr:uid="{00000000-0005-0000-0000-00005D380000}"/>
    <cellStyle name="Input 25 2 3 2 2 4" xfId="32625" xr:uid="{00000000-0005-0000-0000-00005E380000}"/>
    <cellStyle name="Input 25 2 3 2 3" xfId="27119" xr:uid="{00000000-0005-0000-0000-00005F380000}"/>
    <cellStyle name="Input 25 2 3 2 3 2" xfId="42749" xr:uid="{00000000-0005-0000-0000-000060380000}"/>
    <cellStyle name="Input 25 2 3 2 4" xfId="19055" xr:uid="{00000000-0005-0000-0000-000061380000}"/>
    <cellStyle name="Input 25 2 3 2 5" xfId="34898" xr:uid="{00000000-0005-0000-0000-000062380000}"/>
    <cellStyle name="Input 25 2 3 3" xfId="7315" xr:uid="{00000000-0005-0000-0000-000063380000}"/>
    <cellStyle name="Input 25 2 3 3 2" xfId="24882" xr:uid="{00000000-0005-0000-0000-000064380000}"/>
    <cellStyle name="Input 25 2 3 3 2 2" xfId="40512" xr:uid="{00000000-0005-0000-0000-000065380000}"/>
    <cellStyle name="Input 25 2 3 3 3" xfId="16818" xr:uid="{00000000-0005-0000-0000-000066380000}"/>
    <cellStyle name="Input 25 2 3 3 4" xfId="32661" xr:uid="{00000000-0005-0000-0000-000067380000}"/>
    <cellStyle name="Input 25 2 3 4" xfId="25730" xr:uid="{00000000-0005-0000-0000-000068380000}"/>
    <cellStyle name="Input 25 2 3 4 2" xfId="41360" xr:uid="{00000000-0005-0000-0000-000069380000}"/>
    <cellStyle name="Input 25 2 3 5" xfId="17666" xr:uid="{00000000-0005-0000-0000-00006A380000}"/>
    <cellStyle name="Input 25 2 3 6" xfId="33509" xr:uid="{00000000-0005-0000-0000-00006B380000}"/>
    <cellStyle name="Input 25 2 4" xfId="22126" xr:uid="{00000000-0005-0000-0000-00006C380000}"/>
    <cellStyle name="Input 25 2 4 2" xfId="37757" xr:uid="{00000000-0005-0000-0000-00006D380000}"/>
    <cellStyle name="Input 25 2 5" xfId="12213" xr:uid="{00000000-0005-0000-0000-00006E380000}"/>
    <cellStyle name="Input 25 2 5 2" xfId="29476" xr:uid="{00000000-0005-0000-0000-00006F380000}"/>
    <cellStyle name="Input 25 2 6" xfId="13309" xr:uid="{00000000-0005-0000-0000-000070380000}"/>
    <cellStyle name="Input 25 2 7" xfId="30208" xr:uid="{00000000-0005-0000-0000-000071380000}"/>
    <cellStyle name="Input 25 2 8" xfId="47195" xr:uid="{00000000-0005-0000-0000-000072380000}"/>
    <cellStyle name="Input 25 2 9" xfId="48623" xr:uid="{00000000-0005-0000-0000-000073380000}"/>
    <cellStyle name="Input 25 3" xfId="5525" xr:uid="{00000000-0005-0000-0000-000074380000}"/>
    <cellStyle name="Input 25 3 2" xfId="8383" xr:uid="{00000000-0005-0000-0000-000075380000}"/>
    <cellStyle name="Input 25 3 2 2" xfId="9772" xr:uid="{00000000-0005-0000-0000-000076380000}"/>
    <cellStyle name="Input 25 3 2 2 2" xfId="6911" xr:uid="{00000000-0005-0000-0000-000077380000}"/>
    <cellStyle name="Input 25 3 2 2 2 2" xfId="24574" xr:uid="{00000000-0005-0000-0000-000078380000}"/>
    <cellStyle name="Input 25 3 2 2 2 2 2" xfId="40205" xr:uid="{00000000-0005-0000-0000-000079380000}"/>
    <cellStyle name="Input 25 3 2 2 2 3" xfId="16415" xr:uid="{00000000-0005-0000-0000-00007A380000}"/>
    <cellStyle name="Input 25 3 2 2 2 4" xfId="32393" xr:uid="{00000000-0005-0000-0000-00007B380000}"/>
    <cellStyle name="Input 25 3 2 2 3" xfId="27338" xr:uid="{00000000-0005-0000-0000-00007C380000}"/>
    <cellStyle name="Input 25 3 2 2 3 2" xfId="42968" xr:uid="{00000000-0005-0000-0000-00007D380000}"/>
    <cellStyle name="Input 25 3 2 2 4" xfId="19274" xr:uid="{00000000-0005-0000-0000-00007E380000}"/>
    <cellStyle name="Input 25 3 2 2 5" xfId="35117" xr:uid="{00000000-0005-0000-0000-00007F380000}"/>
    <cellStyle name="Input 25 3 2 3" xfId="9270" xr:uid="{00000000-0005-0000-0000-000080380000}"/>
    <cellStyle name="Input 25 3 2 3 2" xfId="26836" xr:uid="{00000000-0005-0000-0000-000081380000}"/>
    <cellStyle name="Input 25 3 2 3 2 2" xfId="42466" xr:uid="{00000000-0005-0000-0000-000082380000}"/>
    <cellStyle name="Input 25 3 2 3 3" xfId="18772" xr:uid="{00000000-0005-0000-0000-000083380000}"/>
    <cellStyle name="Input 25 3 2 3 4" xfId="34615" xr:uid="{00000000-0005-0000-0000-000084380000}"/>
    <cellStyle name="Input 25 3 2 4" xfId="25949" xr:uid="{00000000-0005-0000-0000-000085380000}"/>
    <cellStyle name="Input 25 3 2 4 2" xfId="41579" xr:uid="{00000000-0005-0000-0000-000086380000}"/>
    <cellStyle name="Input 25 3 2 5" xfId="17885" xr:uid="{00000000-0005-0000-0000-000087380000}"/>
    <cellStyle name="Input 25 3 2 6" xfId="33728" xr:uid="{00000000-0005-0000-0000-000088380000}"/>
    <cellStyle name="Input 25 3 3" xfId="23547" xr:uid="{00000000-0005-0000-0000-000089380000}"/>
    <cellStyle name="Input 25 3 3 2" xfId="39178" xr:uid="{00000000-0005-0000-0000-00008A380000}"/>
    <cellStyle name="Input 25 3 4" xfId="15030" xr:uid="{00000000-0005-0000-0000-00008B380000}"/>
    <cellStyle name="Input 25 3 5" xfId="31506" xr:uid="{00000000-0005-0000-0000-00008C380000}"/>
    <cellStyle name="Input 25 3 6" xfId="50232" xr:uid="{00000000-0005-0000-0000-00008D380000}"/>
    <cellStyle name="Input 25 3 7" xfId="52018" xr:uid="{00000000-0005-0000-0000-00008E380000}"/>
    <cellStyle name="Input 25 3 8" xfId="53113" xr:uid="{00000000-0005-0000-0000-00008F380000}"/>
    <cellStyle name="Input 25 4" xfId="8087" xr:uid="{00000000-0005-0000-0000-000090380000}"/>
    <cellStyle name="Input 25 4 2" xfId="9476" xr:uid="{00000000-0005-0000-0000-000091380000}"/>
    <cellStyle name="Input 25 4 2 2" xfId="4851" xr:uid="{00000000-0005-0000-0000-000092380000}"/>
    <cellStyle name="Input 25 4 2 2 2" xfId="23023" xr:uid="{00000000-0005-0000-0000-000093380000}"/>
    <cellStyle name="Input 25 4 2 2 2 2" xfId="38654" xr:uid="{00000000-0005-0000-0000-000094380000}"/>
    <cellStyle name="Input 25 4 2 2 3" xfId="14357" xr:uid="{00000000-0005-0000-0000-000095380000}"/>
    <cellStyle name="Input 25 4 2 2 4" xfId="31044" xr:uid="{00000000-0005-0000-0000-000096380000}"/>
    <cellStyle name="Input 25 4 2 3" xfId="27042" xr:uid="{00000000-0005-0000-0000-000097380000}"/>
    <cellStyle name="Input 25 4 2 3 2" xfId="42672" xr:uid="{00000000-0005-0000-0000-000098380000}"/>
    <cellStyle name="Input 25 4 2 4" xfId="18978" xr:uid="{00000000-0005-0000-0000-000099380000}"/>
    <cellStyle name="Input 25 4 2 5" xfId="34821" xr:uid="{00000000-0005-0000-0000-00009A380000}"/>
    <cellStyle name="Input 25 4 3" xfId="4131" xr:uid="{00000000-0005-0000-0000-00009B380000}"/>
    <cellStyle name="Input 25 4 3 2" xfId="22342" xr:uid="{00000000-0005-0000-0000-00009C380000}"/>
    <cellStyle name="Input 25 4 3 2 2" xfId="37973" xr:uid="{00000000-0005-0000-0000-00009D380000}"/>
    <cellStyle name="Input 25 4 3 3" xfId="13637" xr:uid="{00000000-0005-0000-0000-00009E380000}"/>
    <cellStyle name="Input 25 4 3 4" xfId="30382" xr:uid="{00000000-0005-0000-0000-00009F380000}"/>
    <cellStyle name="Input 25 4 4" xfId="25653" xr:uid="{00000000-0005-0000-0000-0000A0380000}"/>
    <cellStyle name="Input 25 4 4 2" xfId="41283" xr:uid="{00000000-0005-0000-0000-0000A1380000}"/>
    <cellStyle name="Input 25 4 5" xfId="17589" xr:uid="{00000000-0005-0000-0000-0000A2380000}"/>
    <cellStyle name="Input 25 4 6" xfId="33432" xr:uid="{00000000-0005-0000-0000-0000A3380000}"/>
    <cellStyle name="Input 25 5" xfId="21679" xr:uid="{00000000-0005-0000-0000-0000A4380000}"/>
    <cellStyle name="Input 25 5 2" xfId="37310" xr:uid="{00000000-0005-0000-0000-0000A5380000}"/>
    <cellStyle name="Input 25 6" xfId="24713" xr:uid="{00000000-0005-0000-0000-0000A6380000}"/>
    <cellStyle name="Input 25 6 2" xfId="40344" xr:uid="{00000000-0005-0000-0000-0000A7380000}"/>
    <cellStyle name="Input 25 7" xfId="12656" xr:uid="{00000000-0005-0000-0000-0000A8380000}"/>
    <cellStyle name="Input 25 8" xfId="29842" xr:uid="{00000000-0005-0000-0000-0000A9380000}"/>
    <cellStyle name="Input 25 9" xfId="47755" xr:uid="{00000000-0005-0000-0000-0000AA380000}"/>
    <cellStyle name="Input 26" xfId="3088" xr:uid="{00000000-0005-0000-0000-0000AB380000}"/>
    <cellStyle name="Input 26 10" xfId="48201" xr:uid="{00000000-0005-0000-0000-0000AC380000}"/>
    <cellStyle name="Input 26 11" xfId="48803" xr:uid="{00000000-0005-0000-0000-0000AD380000}"/>
    <cellStyle name="Input 26 12" xfId="50904" xr:uid="{00000000-0005-0000-0000-0000AE380000}"/>
    <cellStyle name="Input 26 13" xfId="46396" xr:uid="{00000000-0005-0000-0000-0000AF380000}"/>
    <cellStyle name="Input 26 14" xfId="52617" xr:uid="{00000000-0005-0000-0000-0000B0380000}"/>
    <cellStyle name="Input 26 15" xfId="53796" xr:uid="{00000000-0005-0000-0000-0000B1380000}"/>
    <cellStyle name="Input 26 2" xfId="3742" xr:uid="{00000000-0005-0000-0000-0000B2380000}"/>
    <cellStyle name="Input 26 2 10" xfId="47136" xr:uid="{00000000-0005-0000-0000-0000B3380000}"/>
    <cellStyle name="Input 26 2 11" xfId="51265" xr:uid="{00000000-0005-0000-0000-0000B4380000}"/>
    <cellStyle name="Input 26 2 12" xfId="45092" xr:uid="{00000000-0005-0000-0000-0000B5380000}"/>
    <cellStyle name="Input 26 2 13" xfId="49040" xr:uid="{00000000-0005-0000-0000-0000B6380000}"/>
    <cellStyle name="Input 26 2 14" xfId="52639" xr:uid="{00000000-0005-0000-0000-0000B7380000}"/>
    <cellStyle name="Input 26 2 2" xfId="6117" xr:uid="{00000000-0005-0000-0000-0000B8380000}"/>
    <cellStyle name="Input 26 2 2 2" xfId="6558" xr:uid="{00000000-0005-0000-0000-0000B9380000}"/>
    <cellStyle name="Input 26 2 2 2 2" xfId="7902" xr:uid="{00000000-0005-0000-0000-0000BA380000}"/>
    <cellStyle name="Input 26 2 2 2 2 2" xfId="10751" xr:uid="{00000000-0005-0000-0000-0000BB380000}"/>
    <cellStyle name="Input 26 2 2 2 2 2 2" xfId="28317" xr:uid="{00000000-0005-0000-0000-0000BC380000}"/>
    <cellStyle name="Input 26 2 2 2 2 2 2 2" xfId="43947" xr:uid="{00000000-0005-0000-0000-0000BD380000}"/>
    <cellStyle name="Input 26 2 2 2 2 2 3" xfId="20253" xr:uid="{00000000-0005-0000-0000-0000BE380000}"/>
    <cellStyle name="Input 26 2 2 2 2 2 4" xfId="36096" xr:uid="{00000000-0005-0000-0000-0000BF380000}"/>
    <cellStyle name="Input 26 2 2 2 2 3" xfId="25468" xr:uid="{00000000-0005-0000-0000-0000C0380000}"/>
    <cellStyle name="Input 26 2 2 2 2 3 2" xfId="41098" xr:uid="{00000000-0005-0000-0000-0000C1380000}"/>
    <cellStyle name="Input 26 2 2 2 2 4" xfId="17404" xr:uid="{00000000-0005-0000-0000-0000C2380000}"/>
    <cellStyle name="Input 26 2 2 2 2 5" xfId="33247" xr:uid="{00000000-0005-0000-0000-0000C3380000}"/>
    <cellStyle name="Input 26 2 2 2 3" xfId="10687" xr:uid="{00000000-0005-0000-0000-0000C4380000}"/>
    <cellStyle name="Input 26 2 2 2 3 2" xfId="28253" xr:uid="{00000000-0005-0000-0000-0000C5380000}"/>
    <cellStyle name="Input 26 2 2 2 3 2 2" xfId="43883" xr:uid="{00000000-0005-0000-0000-0000C6380000}"/>
    <cellStyle name="Input 26 2 2 2 3 3" xfId="20189" xr:uid="{00000000-0005-0000-0000-0000C7380000}"/>
    <cellStyle name="Input 26 2 2 2 3 4" xfId="36032" xr:uid="{00000000-0005-0000-0000-0000C8380000}"/>
    <cellStyle name="Input 26 2 2 2 4" xfId="24259" xr:uid="{00000000-0005-0000-0000-0000C9380000}"/>
    <cellStyle name="Input 26 2 2 2 4 2" xfId="39890" xr:uid="{00000000-0005-0000-0000-0000CA380000}"/>
    <cellStyle name="Input 26 2 2 2 5" xfId="16062" xr:uid="{00000000-0005-0000-0000-0000CB380000}"/>
    <cellStyle name="Input 26 2 2 2 6" xfId="32098" xr:uid="{00000000-0005-0000-0000-0000CC380000}"/>
    <cellStyle name="Input 26 2 2 3" xfId="23932" xr:uid="{00000000-0005-0000-0000-0000CD380000}"/>
    <cellStyle name="Input 26 2 2 3 2" xfId="39563" xr:uid="{00000000-0005-0000-0000-0000CE380000}"/>
    <cellStyle name="Input 26 2 2 4" xfId="15622" xr:uid="{00000000-0005-0000-0000-0000CF380000}"/>
    <cellStyle name="Input 26 2 2 5" xfId="31811" xr:uid="{00000000-0005-0000-0000-0000D0380000}"/>
    <cellStyle name="Input 26 2 2 6" xfId="50530" xr:uid="{00000000-0005-0000-0000-0000D1380000}"/>
    <cellStyle name="Input 26 2 2 7" xfId="52316" xr:uid="{00000000-0005-0000-0000-0000D2380000}"/>
    <cellStyle name="Input 26 2 2 8" xfId="53411" xr:uid="{00000000-0005-0000-0000-0000D3380000}"/>
    <cellStyle name="Input 26 2 3" xfId="9145" xr:uid="{00000000-0005-0000-0000-0000D4380000}"/>
    <cellStyle name="Input 26 2 3 2" xfId="10534" xr:uid="{00000000-0005-0000-0000-0000D5380000}"/>
    <cellStyle name="Input 26 2 3 2 2" xfId="7733" xr:uid="{00000000-0005-0000-0000-0000D6380000}"/>
    <cellStyle name="Input 26 2 3 2 2 2" xfId="25299" xr:uid="{00000000-0005-0000-0000-0000D7380000}"/>
    <cellStyle name="Input 26 2 3 2 2 2 2" xfId="40929" xr:uid="{00000000-0005-0000-0000-0000D8380000}"/>
    <cellStyle name="Input 26 2 3 2 2 3" xfId="17235" xr:uid="{00000000-0005-0000-0000-0000D9380000}"/>
    <cellStyle name="Input 26 2 3 2 2 4" xfId="33078" xr:uid="{00000000-0005-0000-0000-0000DA380000}"/>
    <cellStyle name="Input 26 2 3 2 3" xfId="28100" xr:uid="{00000000-0005-0000-0000-0000DB380000}"/>
    <cellStyle name="Input 26 2 3 2 3 2" xfId="43730" xr:uid="{00000000-0005-0000-0000-0000DC380000}"/>
    <cellStyle name="Input 26 2 3 2 4" xfId="20036" xr:uid="{00000000-0005-0000-0000-0000DD380000}"/>
    <cellStyle name="Input 26 2 3 2 5" xfId="35879" xr:uid="{00000000-0005-0000-0000-0000DE380000}"/>
    <cellStyle name="Input 26 2 3 3" xfId="10760" xr:uid="{00000000-0005-0000-0000-0000DF380000}"/>
    <cellStyle name="Input 26 2 3 3 2" xfId="28326" xr:uid="{00000000-0005-0000-0000-0000E0380000}"/>
    <cellStyle name="Input 26 2 3 3 2 2" xfId="43956" xr:uid="{00000000-0005-0000-0000-0000E1380000}"/>
    <cellStyle name="Input 26 2 3 3 3" xfId="20262" xr:uid="{00000000-0005-0000-0000-0000E2380000}"/>
    <cellStyle name="Input 26 2 3 3 4" xfId="36105" xr:uid="{00000000-0005-0000-0000-0000E3380000}"/>
    <cellStyle name="Input 26 2 3 4" xfId="26711" xr:uid="{00000000-0005-0000-0000-0000E4380000}"/>
    <cellStyle name="Input 26 2 3 4 2" xfId="42341" xr:uid="{00000000-0005-0000-0000-0000E5380000}"/>
    <cellStyle name="Input 26 2 3 5" xfId="18647" xr:uid="{00000000-0005-0000-0000-0000E6380000}"/>
    <cellStyle name="Input 26 2 3 6" xfId="34490" xr:uid="{00000000-0005-0000-0000-0000E7380000}"/>
    <cellStyle name="Input 26 2 4" xfId="22064" xr:uid="{00000000-0005-0000-0000-0000E8380000}"/>
    <cellStyle name="Input 26 2 4 2" xfId="37695" xr:uid="{00000000-0005-0000-0000-0000E9380000}"/>
    <cellStyle name="Input 26 2 5" xfId="12155" xr:uid="{00000000-0005-0000-0000-0000EA380000}"/>
    <cellStyle name="Input 26 2 5 2" xfId="29418" xr:uid="{00000000-0005-0000-0000-0000EB380000}"/>
    <cellStyle name="Input 26 2 6" xfId="13247" xr:uid="{00000000-0005-0000-0000-0000EC380000}"/>
    <cellStyle name="Input 26 2 7" xfId="30146" xr:uid="{00000000-0005-0000-0000-0000ED380000}"/>
    <cellStyle name="Input 26 2 8" xfId="45343" xr:uid="{00000000-0005-0000-0000-0000EE380000}"/>
    <cellStyle name="Input 26 2 9" xfId="48561" xr:uid="{00000000-0005-0000-0000-0000EF380000}"/>
    <cellStyle name="Input 26 3" xfId="5467" xr:uid="{00000000-0005-0000-0000-0000F0380000}"/>
    <cellStyle name="Input 26 3 2" xfId="8072" xr:uid="{00000000-0005-0000-0000-0000F1380000}"/>
    <cellStyle name="Input 26 3 2 2" xfId="9461" xr:uid="{00000000-0005-0000-0000-0000F2380000}"/>
    <cellStyle name="Input 26 3 2 2 2" xfId="7418" xr:uid="{00000000-0005-0000-0000-0000F3380000}"/>
    <cellStyle name="Input 26 3 2 2 2 2" xfId="24985" xr:uid="{00000000-0005-0000-0000-0000F4380000}"/>
    <cellStyle name="Input 26 3 2 2 2 2 2" xfId="40615" xr:uid="{00000000-0005-0000-0000-0000F5380000}"/>
    <cellStyle name="Input 26 3 2 2 2 3" xfId="16921" xr:uid="{00000000-0005-0000-0000-0000F6380000}"/>
    <cellStyle name="Input 26 3 2 2 2 4" xfId="32764" xr:uid="{00000000-0005-0000-0000-0000F7380000}"/>
    <cellStyle name="Input 26 3 2 2 3" xfId="27027" xr:uid="{00000000-0005-0000-0000-0000F8380000}"/>
    <cellStyle name="Input 26 3 2 2 3 2" xfId="42657" xr:uid="{00000000-0005-0000-0000-0000F9380000}"/>
    <cellStyle name="Input 26 3 2 2 4" xfId="18963" xr:uid="{00000000-0005-0000-0000-0000FA380000}"/>
    <cellStyle name="Input 26 3 2 2 5" xfId="34806" xr:uid="{00000000-0005-0000-0000-0000FB380000}"/>
    <cellStyle name="Input 26 3 2 3" xfId="4867" xr:uid="{00000000-0005-0000-0000-0000FC380000}"/>
    <cellStyle name="Input 26 3 2 3 2" xfId="23039" xr:uid="{00000000-0005-0000-0000-0000FD380000}"/>
    <cellStyle name="Input 26 3 2 3 2 2" xfId="38670" xr:uid="{00000000-0005-0000-0000-0000FE380000}"/>
    <cellStyle name="Input 26 3 2 3 3" xfId="14373" xr:uid="{00000000-0005-0000-0000-0000FF380000}"/>
    <cellStyle name="Input 26 3 2 3 4" xfId="31060" xr:uid="{00000000-0005-0000-0000-000000390000}"/>
    <cellStyle name="Input 26 3 2 4" xfId="25638" xr:uid="{00000000-0005-0000-0000-000001390000}"/>
    <cellStyle name="Input 26 3 2 4 2" xfId="41268" xr:uid="{00000000-0005-0000-0000-000002390000}"/>
    <cellStyle name="Input 26 3 2 5" xfId="17574" xr:uid="{00000000-0005-0000-0000-000003390000}"/>
    <cellStyle name="Input 26 3 2 6" xfId="33417" xr:uid="{00000000-0005-0000-0000-000004390000}"/>
    <cellStyle name="Input 26 3 3" xfId="23489" xr:uid="{00000000-0005-0000-0000-000005390000}"/>
    <cellStyle name="Input 26 3 3 2" xfId="39120" xr:uid="{00000000-0005-0000-0000-000006390000}"/>
    <cellStyle name="Input 26 3 4" xfId="14972" xr:uid="{00000000-0005-0000-0000-000007390000}"/>
    <cellStyle name="Input 26 3 5" xfId="31448" xr:uid="{00000000-0005-0000-0000-000008390000}"/>
    <cellStyle name="Input 26 3 6" xfId="50170" xr:uid="{00000000-0005-0000-0000-000009390000}"/>
    <cellStyle name="Input 26 3 7" xfId="51956" xr:uid="{00000000-0005-0000-0000-00000A390000}"/>
    <cellStyle name="Input 26 3 8" xfId="53051" xr:uid="{00000000-0005-0000-0000-00000B390000}"/>
    <cellStyle name="Input 26 4" xfId="8266" xr:uid="{00000000-0005-0000-0000-00000C390000}"/>
    <cellStyle name="Input 26 4 2" xfId="9655" xr:uid="{00000000-0005-0000-0000-00000D390000}"/>
    <cellStyle name="Input 26 4 2 2" xfId="9356" xr:uid="{00000000-0005-0000-0000-00000E390000}"/>
    <cellStyle name="Input 26 4 2 2 2" xfId="26922" xr:uid="{00000000-0005-0000-0000-00000F390000}"/>
    <cellStyle name="Input 26 4 2 2 2 2" xfId="42552" xr:uid="{00000000-0005-0000-0000-000010390000}"/>
    <cellStyle name="Input 26 4 2 2 3" xfId="18858" xr:uid="{00000000-0005-0000-0000-000011390000}"/>
    <cellStyle name="Input 26 4 2 2 4" xfId="34701" xr:uid="{00000000-0005-0000-0000-000012390000}"/>
    <cellStyle name="Input 26 4 2 3" xfId="27221" xr:uid="{00000000-0005-0000-0000-000013390000}"/>
    <cellStyle name="Input 26 4 2 3 2" xfId="42851" xr:uid="{00000000-0005-0000-0000-000014390000}"/>
    <cellStyle name="Input 26 4 2 4" xfId="19157" xr:uid="{00000000-0005-0000-0000-000015390000}"/>
    <cellStyle name="Input 26 4 2 5" xfId="35000" xr:uid="{00000000-0005-0000-0000-000016390000}"/>
    <cellStyle name="Input 26 4 3" xfId="7498" xr:uid="{00000000-0005-0000-0000-000017390000}"/>
    <cellStyle name="Input 26 4 3 2" xfId="25064" xr:uid="{00000000-0005-0000-0000-000018390000}"/>
    <cellStyle name="Input 26 4 3 2 2" xfId="40694" xr:uid="{00000000-0005-0000-0000-000019390000}"/>
    <cellStyle name="Input 26 4 3 3" xfId="17000" xr:uid="{00000000-0005-0000-0000-00001A390000}"/>
    <cellStyle name="Input 26 4 3 4" xfId="32843" xr:uid="{00000000-0005-0000-0000-00001B390000}"/>
    <cellStyle name="Input 26 4 4" xfId="25832" xr:uid="{00000000-0005-0000-0000-00001C390000}"/>
    <cellStyle name="Input 26 4 4 2" xfId="41462" xr:uid="{00000000-0005-0000-0000-00001D390000}"/>
    <cellStyle name="Input 26 4 5" xfId="17768" xr:uid="{00000000-0005-0000-0000-00001E390000}"/>
    <cellStyle name="Input 26 4 6" xfId="33611" xr:uid="{00000000-0005-0000-0000-00001F390000}"/>
    <cellStyle name="Input 26 5" xfId="21617" xr:uid="{00000000-0005-0000-0000-000020390000}"/>
    <cellStyle name="Input 26 5 2" xfId="37248" xr:uid="{00000000-0005-0000-0000-000021390000}"/>
    <cellStyle name="Input 26 6" xfId="22567" xr:uid="{00000000-0005-0000-0000-000022390000}"/>
    <cellStyle name="Input 26 6 2" xfId="38198" xr:uid="{00000000-0005-0000-0000-000023390000}"/>
    <cellStyle name="Input 26 7" xfId="12594" xr:uid="{00000000-0005-0000-0000-000024390000}"/>
    <cellStyle name="Input 26 8" xfId="29780" xr:uid="{00000000-0005-0000-0000-000025390000}"/>
    <cellStyle name="Input 26 9" xfId="47384" xr:uid="{00000000-0005-0000-0000-000026390000}"/>
    <cellStyle name="Input 27" xfId="2854" xr:uid="{00000000-0005-0000-0000-000027390000}"/>
    <cellStyle name="Input 27 10" xfId="48040" xr:uid="{00000000-0005-0000-0000-000028390000}"/>
    <cellStyle name="Input 27 11" xfId="47971" xr:uid="{00000000-0005-0000-0000-000029390000}"/>
    <cellStyle name="Input 27 12" xfId="50743" xr:uid="{00000000-0005-0000-0000-00002A390000}"/>
    <cellStyle name="Input 27 13" xfId="46027" xr:uid="{00000000-0005-0000-0000-00002B390000}"/>
    <cellStyle name="Input 27 14" xfId="52677" xr:uid="{00000000-0005-0000-0000-00002C390000}"/>
    <cellStyle name="Input 27 15" xfId="47228" xr:uid="{00000000-0005-0000-0000-00002D390000}"/>
    <cellStyle name="Input 27 2" xfId="3508" xr:uid="{00000000-0005-0000-0000-00002E390000}"/>
    <cellStyle name="Input 27 2 10" xfId="47003" xr:uid="{00000000-0005-0000-0000-00002F390000}"/>
    <cellStyle name="Input 27 2 11" xfId="51106" xr:uid="{00000000-0005-0000-0000-000030390000}"/>
    <cellStyle name="Input 27 2 12" xfId="46910" xr:uid="{00000000-0005-0000-0000-000031390000}"/>
    <cellStyle name="Input 27 2 13" xfId="51535" xr:uid="{00000000-0005-0000-0000-000032390000}"/>
    <cellStyle name="Input 27 2 14" xfId="52498" xr:uid="{00000000-0005-0000-0000-000033390000}"/>
    <cellStyle name="Input 27 2 2" xfId="5883" xr:uid="{00000000-0005-0000-0000-000034390000}"/>
    <cellStyle name="Input 27 2 2 2" xfId="8481" xr:uid="{00000000-0005-0000-0000-000035390000}"/>
    <cellStyle name="Input 27 2 2 2 2" xfId="9870" xr:uid="{00000000-0005-0000-0000-000036390000}"/>
    <cellStyle name="Input 27 2 2 2 2 2" xfId="4112" xr:uid="{00000000-0005-0000-0000-000037390000}"/>
    <cellStyle name="Input 27 2 2 2 2 2 2" xfId="22323" xr:uid="{00000000-0005-0000-0000-000038390000}"/>
    <cellStyle name="Input 27 2 2 2 2 2 2 2" xfId="37954" xr:uid="{00000000-0005-0000-0000-000039390000}"/>
    <cellStyle name="Input 27 2 2 2 2 2 3" xfId="13618" xr:uid="{00000000-0005-0000-0000-00003A390000}"/>
    <cellStyle name="Input 27 2 2 2 2 2 4" xfId="30363" xr:uid="{00000000-0005-0000-0000-00003B390000}"/>
    <cellStyle name="Input 27 2 2 2 2 3" xfId="27436" xr:uid="{00000000-0005-0000-0000-00003C390000}"/>
    <cellStyle name="Input 27 2 2 2 2 3 2" xfId="43066" xr:uid="{00000000-0005-0000-0000-00003D390000}"/>
    <cellStyle name="Input 27 2 2 2 2 4" xfId="19372" xr:uid="{00000000-0005-0000-0000-00003E390000}"/>
    <cellStyle name="Input 27 2 2 2 2 5" xfId="35215" xr:uid="{00000000-0005-0000-0000-00003F390000}"/>
    <cellStyle name="Input 27 2 2 2 3" xfId="9318" xr:uid="{00000000-0005-0000-0000-000040390000}"/>
    <cellStyle name="Input 27 2 2 2 3 2" xfId="26884" xr:uid="{00000000-0005-0000-0000-000041390000}"/>
    <cellStyle name="Input 27 2 2 2 3 2 2" xfId="42514" xr:uid="{00000000-0005-0000-0000-000042390000}"/>
    <cellStyle name="Input 27 2 2 2 3 3" xfId="18820" xr:uid="{00000000-0005-0000-0000-000043390000}"/>
    <cellStyle name="Input 27 2 2 2 3 4" xfId="34663" xr:uid="{00000000-0005-0000-0000-000044390000}"/>
    <cellStyle name="Input 27 2 2 2 4" xfId="26047" xr:uid="{00000000-0005-0000-0000-000045390000}"/>
    <cellStyle name="Input 27 2 2 2 4 2" xfId="41677" xr:uid="{00000000-0005-0000-0000-000046390000}"/>
    <cellStyle name="Input 27 2 2 2 5" xfId="17983" xr:uid="{00000000-0005-0000-0000-000047390000}"/>
    <cellStyle name="Input 27 2 2 2 6" xfId="33826" xr:uid="{00000000-0005-0000-0000-000048390000}"/>
    <cellStyle name="Input 27 2 2 3" xfId="23754" xr:uid="{00000000-0005-0000-0000-000049390000}"/>
    <cellStyle name="Input 27 2 2 3 2" xfId="39385" xr:uid="{00000000-0005-0000-0000-00004A390000}"/>
    <cellStyle name="Input 27 2 2 4" xfId="15388" xr:uid="{00000000-0005-0000-0000-00004B390000}"/>
    <cellStyle name="Input 27 2 2 5" xfId="31652" xr:uid="{00000000-0005-0000-0000-00004C390000}"/>
    <cellStyle name="Input 27 2 2 6" xfId="50371" xr:uid="{00000000-0005-0000-0000-00004D390000}"/>
    <cellStyle name="Input 27 2 2 7" xfId="52157" xr:uid="{00000000-0005-0000-0000-00004E390000}"/>
    <cellStyle name="Input 27 2 2 8" xfId="53252" xr:uid="{00000000-0005-0000-0000-00004F390000}"/>
    <cellStyle name="Input 27 2 3" xfId="9042" xr:uid="{00000000-0005-0000-0000-000050390000}"/>
    <cellStyle name="Input 27 2 3 2" xfId="10431" xr:uid="{00000000-0005-0000-0000-000051390000}"/>
    <cellStyle name="Input 27 2 3 2 2" xfId="7746" xr:uid="{00000000-0005-0000-0000-000052390000}"/>
    <cellStyle name="Input 27 2 3 2 2 2" xfId="25312" xr:uid="{00000000-0005-0000-0000-000053390000}"/>
    <cellStyle name="Input 27 2 3 2 2 2 2" xfId="40942" xr:uid="{00000000-0005-0000-0000-000054390000}"/>
    <cellStyle name="Input 27 2 3 2 2 3" xfId="17248" xr:uid="{00000000-0005-0000-0000-000055390000}"/>
    <cellStyle name="Input 27 2 3 2 2 4" xfId="33091" xr:uid="{00000000-0005-0000-0000-000056390000}"/>
    <cellStyle name="Input 27 2 3 2 3" xfId="27997" xr:uid="{00000000-0005-0000-0000-000057390000}"/>
    <cellStyle name="Input 27 2 3 2 3 2" xfId="43627" xr:uid="{00000000-0005-0000-0000-000058390000}"/>
    <cellStyle name="Input 27 2 3 2 4" xfId="19933" xr:uid="{00000000-0005-0000-0000-000059390000}"/>
    <cellStyle name="Input 27 2 3 2 5" xfId="35776" xr:uid="{00000000-0005-0000-0000-00005A390000}"/>
    <cellStyle name="Input 27 2 3 3" xfId="11560" xr:uid="{00000000-0005-0000-0000-00005B390000}"/>
    <cellStyle name="Input 27 2 3 3 2" xfId="29126" xr:uid="{00000000-0005-0000-0000-00005C390000}"/>
    <cellStyle name="Input 27 2 3 3 2 2" xfId="44756" xr:uid="{00000000-0005-0000-0000-00005D390000}"/>
    <cellStyle name="Input 27 2 3 3 3" xfId="21062" xr:uid="{00000000-0005-0000-0000-00005E390000}"/>
    <cellStyle name="Input 27 2 3 3 4" xfId="36905" xr:uid="{00000000-0005-0000-0000-00005F390000}"/>
    <cellStyle name="Input 27 2 3 4" xfId="26608" xr:uid="{00000000-0005-0000-0000-000060390000}"/>
    <cellStyle name="Input 27 2 3 4 2" xfId="42238" xr:uid="{00000000-0005-0000-0000-000061390000}"/>
    <cellStyle name="Input 27 2 3 5" xfId="18544" xr:uid="{00000000-0005-0000-0000-000062390000}"/>
    <cellStyle name="Input 27 2 3 6" xfId="34387" xr:uid="{00000000-0005-0000-0000-000063390000}"/>
    <cellStyle name="Input 27 2 4" xfId="21886" xr:uid="{00000000-0005-0000-0000-000064390000}"/>
    <cellStyle name="Input 27 2 4 2" xfId="37517" xr:uid="{00000000-0005-0000-0000-000065390000}"/>
    <cellStyle name="Input 27 2 5" xfId="23406" xr:uid="{00000000-0005-0000-0000-000066390000}"/>
    <cellStyle name="Input 27 2 5 2" xfId="39037" xr:uid="{00000000-0005-0000-0000-000067390000}"/>
    <cellStyle name="Input 27 2 6" xfId="13013" xr:uid="{00000000-0005-0000-0000-000068390000}"/>
    <cellStyle name="Input 27 2 7" xfId="29987" xr:uid="{00000000-0005-0000-0000-000069390000}"/>
    <cellStyle name="Input 27 2 8" xfId="45024" xr:uid="{00000000-0005-0000-0000-00006A390000}"/>
    <cellStyle name="Input 27 2 9" xfId="48402" xr:uid="{00000000-0005-0000-0000-00006B390000}"/>
    <cellStyle name="Input 27 3" xfId="5234" xr:uid="{00000000-0005-0000-0000-00006C390000}"/>
    <cellStyle name="Input 27 3 2" xfId="8071" xr:uid="{00000000-0005-0000-0000-00006D390000}"/>
    <cellStyle name="Input 27 3 2 2" xfId="9460" xr:uid="{00000000-0005-0000-0000-00006E390000}"/>
    <cellStyle name="Input 27 3 2 2 2" xfId="6483" xr:uid="{00000000-0005-0000-0000-00006F390000}"/>
    <cellStyle name="Input 27 3 2 2 2 2" xfId="24185" xr:uid="{00000000-0005-0000-0000-000070390000}"/>
    <cellStyle name="Input 27 3 2 2 2 2 2" xfId="39816" xr:uid="{00000000-0005-0000-0000-000071390000}"/>
    <cellStyle name="Input 27 3 2 2 2 3" xfId="15987" xr:uid="{00000000-0005-0000-0000-000072390000}"/>
    <cellStyle name="Input 27 3 2 2 2 4" xfId="32024" xr:uid="{00000000-0005-0000-0000-000073390000}"/>
    <cellStyle name="Input 27 3 2 2 3" xfId="27026" xr:uid="{00000000-0005-0000-0000-000074390000}"/>
    <cellStyle name="Input 27 3 2 2 3 2" xfId="42656" xr:uid="{00000000-0005-0000-0000-000075390000}"/>
    <cellStyle name="Input 27 3 2 2 4" xfId="18962" xr:uid="{00000000-0005-0000-0000-000076390000}"/>
    <cellStyle name="Input 27 3 2 2 5" xfId="34805" xr:uid="{00000000-0005-0000-0000-000077390000}"/>
    <cellStyle name="Input 27 3 2 3" xfId="7470" xr:uid="{00000000-0005-0000-0000-000078390000}"/>
    <cellStyle name="Input 27 3 2 3 2" xfId="25036" xr:uid="{00000000-0005-0000-0000-000079390000}"/>
    <cellStyle name="Input 27 3 2 3 2 2" xfId="40666" xr:uid="{00000000-0005-0000-0000-00007A390000}"/>
    <cellStyle name="Input 27 3 2 3 3" xfId="16972" xr:uid="{00000000-0005-0000-0000-00007B390000}"/>
    <cellStyle name="Input 27 3 2 3 4" xfId="32815" xr:uid="{00000000-0005-0000-0000-00007C390000}"/>
    <cellStyle name="Input 27 3 2 4" xfId="25637" xr:uid="{00000000-0005-0000-0000-00007D390000}"/>
    <cellStyle name="Input 27 3 2 4 2" xfId="41267" xr:uid="{00000000-0005-0000-0000-00007E390000}"/>
    <cellStyle name="Input 27 3 2 5" xfId="17573" xr:uid="{00000000-0005-0000-0000-00007F390000}"/>
    <cellStyle name="Input 27 3 2 6" xfId="33416" xr:uid="{00000000-0005-0000-0000-000080390000}"/>
    <cellStyle name="Input 27 3 3" xfId="23312" xr:uid="{00000000-0005-0000-0000-000081390000}"/>
    <cellStyle name="Input 27 3 3 2" xfId="38943" xr:uid="{00000000-0005-0000-0000-000082390000}"/>
    <cellStyle name="Input 27 3 4" xfId="14739" xr:uid="{00000000-0005-0000-0000-000083390000}"/>
    <cellStyle name="Input 27 3 5" xfId="31290" xr:uid="{00000000-0005-0000-0000-000084390000}"/>
    <cellStyle name="Input 27 3 6" xfId="49994" xr:uid="{00000000-0005-0000-0000-000085390000}"/>
    <cellStyle name="Input 27 3 7" xfId="51792" xr:uid="{00000000-0005-0000-0000-000086390000}"/>
    <cellStyle name="Input 27 3 8" xfId="52885" xr:uid="{00000000-0005-0000-0000-000087390000}"/>
    <cellStyle name="Input 27 4" xfId="8586" xr:uid="{00000000-0005-0000-0000-000088390000}"/>
    <cellStyle name="Input 27 4 2" xfId="9975" xr:uid="{00000000-0005-0000-0000-000089390000}"/>
    <cellStyle name="Input 27 4 2 2" xfId="11059" xr:uid="{00000000-0005-0000-0000-00008A390000}"/>
    <cellStyle name="Input 27 4 2 2 2" xfId="28625" xr:uid="{00000000-0005-0000-0000-00008B390000}"/>
    <cellStyle name="Input 27 4 2 2 2 2" xfId="44255" xr:uid="{00000000-0005-0000-0000-00008C390000}"/>
    <cellStyle name="Input 27 4 2 2 3" xfId="20561" xr:uid="{00000000-0005-0000-0000-00008D390000}"/>
    <cellStyle name="Input 27 4 2 2 4" xfId="36404" xr:uid="{00000000-0005-0000-0000-00008E390000}"/>
    <cellStyle name="Input 27 4 2 3" xfId="27541" xr:uid="{00000000-0005-0000-0000-00008F390000}"/>
    <cellStyle name="Input 27 4 2 3 2" xfId="43171" xr:uid="{00000000-0005-0000-0000-000090390000}"/>
    <cellStyle name="Input 27 4 2 4" xfId="19477" xr:uid="{00000000-0005-0000-0000-000091390000}"/>
    <cellStyle name="Input 27 4 2 5" xfId="35320" xr:uid="{00000000-0005-0000-0000-000092390000}"/>
    <cellStyle name="Input 27 4 3" xfId="4678" xr:uid="{00000000-0005-0000-0000-000093390000}"/>
    <cellStyle name="Input 27 4 3 2" xfId="22850" xr:uid="{00000000-0005-0000-0000-000094390000}"/>
    <cellStyle name="Input 27 4 3 2 2" xfId="38481" xr:uid="{00000000-0005-0000-0000-000095390000}"/>
    <cellStyle name="Input 27 4 3 3" xfId="14184" xr:uid="{00000000-0005-0000-0000-000096390000}"/>
    <cellStyle name="Input 27 4 3 4" xfId="30871" xr:uid="{00000000-0005-0000-0000-000097390000}"/>
    <cellStyle name="Input 27 4 4" xfId="26152" xr:uid="{00000000-0005-0000-0000-000098390000}"/>
    <cellStyle name="Input 27 4 4 2" xfId="41782" xr:uid="{00000000-0005-0000-0000-000099390000}"/>
    <cellStyle name="Input 27 4 5" xfId="18088" xr:uid="{00000000-0005-0000-0000-00009A390000}"/>
    <cellStyle name="Input 27 4 6" xfId="33931" xr:uid="{00000000-0005-0000-0000-00009B390000}"/>
    <cellStyle name="Input 27 5" xfId="21438" xr:uid="{00000000-0005-0000-0000-00009C390000}"/>
    <cellStyle name="Input 27 5 2" xfId="37069" xr:uid="{00000000-0005-0000-0000-00009D390000}"/>
    <cellStyle name="Input 27 6" xfId="21548" xr:uid="{00000000-0005-0000-0000-00009E390000}"/>
    <cellStyle name="Input 27 6 2" xfId="37179" xr:uid="{00000000-0005-0000-0000-00009F390000}"/>
    <cellStyle name="Input 27 7" xfId="12360" xr:uid="{00000000-0005-0000-0000-0000A0390000}"/>
    <cellStyle name="Input 27 8" xfId="29621" xr:uid="{00000000-0005-0000-0000-0000A1390000}"/>
    <cellStyle name="Input 27 9" xfId="47253" xr:uid="{00000000-0005-0000-0000-0000A2390000}"/>
    <cellStyle name="Input 28" xfId="3409" xr:uid="{00000000-0005-0000-0000-0000A3390000}"/>
    <cellStyle name="Input 28 10" xfId="46374" xr:uid="{00000000-0005-0000-0000-0000A4390000}"/>
    <cellStyle name="Input 28 11" xfId="50703" xr:uid="{00000000-0005-0000-0000-0000A5390000}"/>
    <cellStyle name="Input 28 12" xfId="45988" xr:uid="{00000000-0005-0000-0000-0000A6390000}"/>
    <cellStyle name="Input 28 13" xfId="46302" xr:uid="{00000000-0005-0000-0000-0000A7390000}"/>
    <cellStyle name="Input 28 14" xfId="53589" xr:uid="{00000000-0005-0000-0000-0000A8390000}"/>
    <cellStyle name="Input 28 2" xfId="5784" xr:uid="{00000000-0005-0000-0000-0000A9390000}"/>
    <cellStyle name="Input 28 2 2" xfId="8933" xr:uid="{00000000-0005-0000-0000-0000AA390000}"/>
    <cellStyle name="Input 28 2 2 2" xfId="10322" xr:uid="{00000000-0005-0000-0000-0000AB390000}"/>
    <cellStyle name="Input 28 2 2 2 2" xfId="6446" xr:uid="{00000000-0005-0000-0000-0000AC390000}"/>
    <cellStyle name="Input 28 2 2 2 2 2" xfId="24148" xr:uid="{00000000-0005-0000-0000-0000AD390000}"/>
    <cellStyle name="Input 28 2 2 2 2 2 2" xfId="39779" xr:uid="{00000000-0005-0000-0000-0000AE390000}"/>
    <cellStyle name="Input 28 2 2 2 2 3" xfId="15950" xr:uid="{00000000-0005-0000-0000-0000AF390000}"/>
    <cellStyle name="Input 28 2 2 2 2 4" xfId="31987" xr:uid="{00000000-0005-0000-0000-0000B0390000}"/>
    <cellStyle name="Input 28 2 2 2 3" xfId="27888" xr:uid="{00000000-0005-0000-0000-0000B1390000}"/>
    <cellStyle name="Input 28 2 2 2 3 2" xfId="43518" xr:uid="{00000000-0005-0000-0000-0000B2390000}"/>
    <cellStyle name="Input 28 2 2 2 4" xfId="19824" xr:uid="{00000000-0005-0000-0000-0000B3390000}"/>
    <cellStyle name="Input 28 2 2 2 5" xfId="35667" xr:uid="{00000000-0005-0000-0000-0000B4390000}"/>
    <cellStyle name="Input 28 2 2 3" xfId="9370" xr:uid="{00000000-0005-0000-0000-0000B5390000}"/>
    <cellStyle name="Input 28 2 2 3 2" xfId="26936" xr:uid="{00000000-0005-0000-0000-0000B6390000}"/>
    <cellStyle name="Input 28 2 2 3 2 2" xfId="42566" xr:uid="{00000000-0005-0000-0000-0000B7390000}"/>
    <cellStyle name="Input 28 2 2 3 3" xfId="18872" xr:uid="{00000000-0005-0000-0000-0000B8390000}"/>
    <cellStyle name="Input 28 2 2 3 4" xfId="34715" xr:uid="{00000000-0005-0000-0000-0000B9390000}"/>
    <cellStyle name="Input 28 2 2 4" xfId="26499" xr:uid="{00000000-0005-0000-0000-0000BA390000}"/>
    <cellStyle name="Input 28 2 2 4 2" xfId="42129" xr:uid="{00000000-0005-0000-0000-0000BB390000}"/>
    <cellStyle name="Input 28 2 2 5" xfId="18435" xr:uid="{00000000-0005-0000-0000-0000BC390000}"/>
    <cellStyle name="Input 28 2 2 6" xfId="34278" xr:uid="{00000000-0005-0000-0000-0000BD390000}"/>
    <cellStyle name="Input 28 2 3" xfId="23693" xr:uid="{00000000-0005-0000-0000-0000BE390000}"/>
    <cellStyle name="Input 28 2 3 2" xfId="39324" xr:uid="{00000000-0005-0000-0000-0000BF390000}"/>
    <cellStyle name="Input 28 2 4" xfId="15289" xr:uid="{00000000-0005-0000-0000-0000C0390000}"/>
    <cellStyle name="Input 28 2 5" xfId="31612" xr:uid="{00000000-0005-0000-0000-0000C1390000}"/>
    <cellStyle name="Input 28 2 6" xfId="49957" xr:uid="{00000000-0005-0000-0000-0000C2390000}"/>
    <cellStyle name="Input 28 2 7" xfId="51755" xr:uid="{00000000-0005-0000-0000-0000C3390000}"/>
    <cellStyle name="Input 28 2 8" xfId="52848" xr:uid="{00000000-0005-0000-0000-0000C4390000}"/>
    <cellStyle name="Input 28 3" xfId="8575" xr:uid="{00000000-0005-0000-0000-0000C5390000}"/>
    <cellStyle name="Input 28 3 2" xfId="9964" xr:uid="{00000000-0005-0000-0000-0000C6390000}"/>
    <cellStyle name="Input 28 3 2 2" xfId="11474" xr:uid="{00000000-0005-0000-0000-0000C7390000}"/>
    <cellStyle name="Input 28 3 2 2 2" xfId="29040" xr:uid="{00000000-0005-0000-0000-0000C8390000}"/>
    <cellStyle name="Input 28 3 2 2 2 2" xfId="44670" xr:uid="{00000000-0005-0000-0000-0000C9390000}"/>
    <cellStyle name="Input 28 3 2 2 3" xfId="20976" xr:uid="{00000000-0005-0000-0000-0000CA390000}"/>
    <cellStyle name="Input 28 3 2 2 4" xfId="36819" xr:uid="{00000000-0005-0000-0000-0000CB390000}"/>
    <cellStyle name="Input 28 3 2 3" xfId="27530" xr:uid="{00000000-0005-0000-0000-0000CC390000}"/>
    <cellStyle name="Input 28 3 2 3 2" xfId="43160" xr:uid="{00000000-0005-0000-0000-0000CD390000}"/>
    <cellStyle name="Input 28 3 2 4" xfId="19466" xr:uid="{00000000-0005-0000-0000-0000CE390000}"/>
    <cellStyle name="Input 28 3 2 5" xfId="35309" xr:uid="{00000000-0005-0000-0000-0000CF390000}"/>
    <cellStyle name="Input 28 3 3" xfId="9417" xr:uid="{00000000-0005-0000-0000-0000D0390000}"/>
    <cellStyle name="Input 28 3 3 2" xfId="26983" xr:uid="{00000000-0005-0000-0000-0000D1390000}"/>
    <cellStyle name="Input 28 3 3 2 2" xfId="42613" xr:uid="{00000000-0005-0000-0000-0000D2390000}"/>
    <cellStyle name="Input 28 3 3 3" xfId="18919" xr:uid="{00000000-0005-0000-0000-0000D3390000}"/>
    <cellStyle name="Input 28 3 3 4" xfId="34762" xr:uid="{00000000-0005-0000-0000-0000D4390000}"/>
    <cellStyle name="Input 28 3 4" xfId="26141" xr:uid="{00000000-0005-0000-0000-0000D5390000}"/>
    <cellStyle name="Input 28 3 4 2" xfId="41771" xr:uid="{00000000-0005-0000-0000-0000D6390000}"/>
    <cellStyle name="Input 28 3 5" xfId="18077" xr:uid="{00000000-0005-0000-0000-0000D7390000}"/>
    <cellStyle name="Input 28 3 6" xfId="33920" xr:uid="{00000000-0005-0000-0000-0000D8390000}"/>
    <cellStyle name="Input 28 4" xfId="21827" xr:uid="{00000000-0005-0000-0000-0000D9390000}"/>
    <cellStyle name="Input 28 4 2" xfId="37458" xr:uid="{00000000-0005-0000-0000-0000DA390000}"/>
    <cellStyle name="Input 28 5" xfId="22561" xr:uid="{00000000-0005-0000-0000-0000DB390000}"/>
    <cellStyle name="Input 28 5 2" xfId="38192" xr:uid="{00000000-0005-0000-0000-0000DC390000}"/>
    <cellStyle name="Input 28 6" xfId="12914" xr:uid="{00000000-0005-0000-0000-0000DD390000}"/>
    <cellStyle name="Input 28 7" xfId="29947" xr:uid="{00000000-0005-0000-0000-0000DE390000}"/>
    <cellStyle name="Input 28 8" xfId="47671" xr:uid="{00000000-0005-0000-0000-0000DF390000}"/>
    <cellStyle name="Input 28 9" xfId="48002" xr:uid="{00000000-0005-0000-0000-0000E0390000}"/>
    <cellStyle name="Input 29" xfId="4210" xr:uid="{00000000-0005-0000-0000-0000E1390000}"/>
    <cellStyle name="Input 29 10" xfId="51491" xr:uid="{00000000-0005-0000-0000-0000E2390000}"/>
    <cellStyle name="Input 29 11" xfId="51737" xr:uid="{00000000-0005-0000-0000-0000E3390000}"/>
    <cellStyle name="Input 29 12" xfId="46505" xr:uid="{00000000-0005-0000-0000-0000E4390000}"/>
    <cellStyle name="Input 29 2" xfId="9081" xr:uid="{00000000-0005-0000-0000-0000E5390000}"/>
    <cellStyle name="Input 29 2 2" xfId="10470" xr:uid="{00000000-0005-0000-0000-0000E6390000}"/>
    <cellStyle name="Input 29 2 2 2" xfId="11090" xr:uid="{00000000-0005-0000-0000-0000E7390000}"/>
    <cellStyle name="Input 29 2 2 2 2" xfId="28656" xr:uid="{00000000-0005-0000-0000-0000E8390000}"/>
    <cellStyle name="Input 29 2 2 2 2 2" xfId="44286" xr:uid="{00000000-0005-0000-0000-0000E9390000}"/>
    <cellStyle name="Input 29 2 2 2 3" xfId="20592" xr:uid="{00000000-0005-0000-0000-0000EA390000}"/>
    <cellStyle name="Input 29 2 2 2 4" xfId="36435" xr:uid="{00000000-0005-0000-0000-0000EB390000}"/>
    <cellStyle name="Input 29 2 2 3" xfId="28036" xr:uid="{00000000-0005-0000-0000-0000EC390000}"/>
    <cellStyle name="Input 29 2 2 3 2" xfId="43666" xr:uid="{00000000-0005-0000-0000-0000ED390000}"/>
    <cellStyle name="Input 29 2 2 4" xfId="19972" xr:uid="{00000000-0005-0000-0000-0000EE390000}"/>
    <cellStyle name="Input 29 2 2 5" xfId="35815" xr:uid="{00000000-0005-0000-0000-0000EF390000}"/>
    <cellStyle name="Input 29 2 3" xfId="11444" xr:uid="{00000000-0005-0000-0000-0000F0390000}"/>
    <cellStyle name="Input 29 2 3 2" xfId="29010" xr:uid="{00000000-0005-0000-0000-0000F1390000}"/>
    <cellStyle name="Input 29 2 3 2 2" xfId="44640" xr:uid="{00000000-0005-0000-0000-0000F2390000}"/>
    <cellStyle name="Input 29 2 3 3" xfId="20946" xr:uid="{00000000-0005-0000-0000-0000F3390000}"/>
    <cellStyle name="Input 29 2 3 4" xfId="36789" xr:uid="{00000000-0005-0000-0000-0000F4390000}"/>
    <cellStyle name="Input 29 2 4" xfId="26647" xr:uid="{00000000-0005-0000-0000-0000F5390000}"/>
    <cellStyle name="Input 29 2 4 2" xfId="42277" xr:uid="{00000000-0005-0000-0000-0000F6390000}"/>
    <cellStyle name="Input 29 2 5" xfId="18583" xr:uid="{00000000-0005-0000-0000-0000F7390000}"/>
    <cellStyle name="Input 29 2 6" xfId="34426" xr:uid="{00000000-0005-0000-0000-0000F8390000}"/>
    <cellStyle name="Input 29 2 7" xfId="49724" xr:uid="{00000000-0005-0000-0000-0000F9390000}"/>
    <cellStyle name="Input 29 2 8" xfId="51655" xr:uid="{00000000-0005-0000-0000-0000FA390000}"/>
    <cellStyle name="Input 29 2 9" xfId="52776" xr:uid="{00000000-0005-0000-0000-0000FB390000}"/>
    <cellStyle name="Input 29 3" xfId="22421" xr:uid="{00000000-0005-0000-0000-0000FC390000}"/>
    <cellStyle name="Input 29 3 2" xfId="38052" xr:uid="{00000000-0005-0000-0000-0000FD390000}"/>
    <cellStyle name="Input 29 4" xfId="13716" xr:uid="{00000000-0005-0000-0000-0000FE390000}"/>
    <cellStyle name="Input 29 5" xfId="30461" xr:uid="{00000000-0005-0000-0000-0000FF390000}"/>
    <cellStyle name="Input 29 6" xfId="45475" xr:uid="{00000000-0005-0000-0000-0000003A0000}"/>
    <cellStyle name="Input 29 7" xfId="47023" xr:uid="{00000000-0005-0000-0000-0000013A0000}"/>
    <cellStyle name="Input 29 8" xfId="46420" xr:uid="{00000000-0005-0000-0000-0000023A0000}"/>
    <cellStyle name="Input 29 9" xfId="49023" xr:uid="{00000000-0005-0000-0000-0000033A0000}"/>
    <cellStyle name="Input 3" xfId="3116" xr:uid="{00000000-0005-0000-0000-0000043A0000}"/>
    <cellStyle name="Input 3 10" xfId="29808" xr:uid="{00000000-0005-0000-0000-0000053A0000}"/>
    <cellStyle name="Input 3 11" xfId="45525" xr:uid="{00000000-0005-0000-0000-0000063A0000}"/>
    <cellStyle name="Input 3 12" xfId="47485" xr:uid="{00000000-0005-0000-0000-0000073A0000}"/>
    <cellStyle name="Input 3 13" xfId="45211" xr:uid="{00000000-0005-0000-0000-0000083A0000}"/>
    <cellStyle name="Input 3 14" xfId="48800" xr:uid="{00000000-0005-0000-0000-0000093A0000}"/>
    <cellStyle name="Input 3 15" xfId="51741" xr:uid="{00000000-0005-0000-0000-00000A3A0000}"/>
    <cellStyle name="Input 3 16" xfId="47024" xr:uid="{00000000-0005-0000-0000-00000B3A0000}"/>
    <cellStyle name="Input 3 17" xfId="46310" xr:uid="{00000000-0005-0000-0000-00000C3A0000}"/>
    <cellStyle name="Input 3 2" xfId="3770" xr:uid="{00000000-0005-0000-0000-00000D3A0000}"/>
    <cellStyle name="Input 3 2 10" xfId="47029" xr:uid="{00000000-0005-0000-0000-00000E3A0000}"/>
    <cellStyle name="Input 3 2 11" xfId="51293" xr:uid="{00000000-0005-0000-0000-00000F3A0000}"/>
    <cellStyle name="Input 3 2 12" xfId="48834" xr:uid="{00000000-0005-0000-0000-0000103A0000}"/>
    <cellStyle name="Input 3 2 13" xfId="53001" xr:uid="{00000000-0005-0000-0000-0000113A0000}"/>
    <cellStyle name="Input 3 2 14" xfId="53857" xr:uid="{00000000-0005-0000-0000-0000123A0000}"/>
    <cellStyle name="Input 3 2 2" xfId="6145" xr:uid="{00000000-0005-0000-0000-0000133A0000}"/>
    <cellStyle name="Input 3 2 2 2" xfId="8066" xr:uid="{00000000-0005-0000-0000-0000143A0000}"/>
    <cellStyle name="Input 3 2 2 2 2" xfId="9455" xr:uid="{00000000-0005-0000-0000-0000153A0000}"/>
    <cellStyle name="Input 3 2 2 2 2 2" xfId="9314" xr:uid="{00000000-0005-0000-0000-0000163A0000}"/>
    <cellStyle name="Input 3 2 2 2 2 2 2" xfId="26880" xr:uid="{00000000-0005-0000-0000-0000173A0000}"/>
    <cellStyle name="Input 3 2 2 2 2 2 2 2" xfId="42510" xr:uid="{00000000-0005-0000-0000-0000183A0000}"/>
    <cellStyle name="Input 3 2 2 2 2 2 3" xfId="18816" xr:uid="{00000000-0005-0000-0000-0000193A0000}"/>
    <cellStyle name="Input 3 2 2 2 2 2 4" xfId="34659" xr:uid="{00000000-0005-0000-0000-00001A3A0000}"/>
    <cellStyle name="Input 3 2 2 2 2 3" xfId="27021" xr:uid="{00000000-0005-0000-0000-00001B3A0000}"/>
    <cellStyle name="Input 3 2 2 2 2 3 2" xfId="42651" xr:uid="{00000000-0005-0000-0000-00001C3A0000}"/>
    <cellStyle name="Input 3 2 2 2 2 4" xfId="18957" xr:uid="{00000000-0005-0000-0000-00001D3A0000}"/>
    <cellStyle name="Input 3 2 2 2 2 5" xfId="34800" xr:uid="{00000000-0005-0000-0000-00001E3A0000}"/>
    <cellStyle name="Input 3 2 2 2 3" xfId="7239" xr:uid="{00000000-0005-0000-0000-00001F3A0000}"/>
    <cellStyle name="Input 3 2 2 2 3 2" xfId="24806" xr:uid="{00000000-0005-0000-0000-0000203A0000}"/>
    <cellStyle name="Input 3 2 2 2 3 2 2" xfId="40436" xr:uid="{00000000-0005-0000-0000-0000213A0000}"/>
    <cellStyle name="Input 3 2 2 2 3 3" xfId="16742" xr:uid="{00000000-0005-0000-0000-0000223A0000}"/>
    <cellStyle name="Input 3 2 2 2 3 4" xfId="32585" xr:uid="{00000000-0005-0000-0000-0000233A0000}"/>
    <cellStyle name="Input 3 2 2 2 4" xfId="25632" xr:uid="{00000000-0005-0000-0000-0000243A0000}"/>
    <cellStyle name="Input 3 2 2 2 4 2" xfId="41262" xr:uid="{00000000-0005-0000-0000-0000253A0000}"/>
    <cellStyle name="Input 3 2 2 2 5" xfId="17568" xr:uid="{00000000-0005-0000-0000-0000263A0000}"/>
    <cellStyle name="Input 3 2 2 2 6" xfId="33411" xr:uid="{00000000-0005-0000-0000-0000273A0000}"/>
    <cellStyle name="Input 3 2 2 3" xfId="23960" xr:uid="{00000000-0005-0000-0000-0000283A0000}"/>
    <cellStyle name="Input 3 2 2 3 2" xfId="39591" xr:uid="{00000000-0005-0000-0000-0000293A0000}"/>
    <cellStyle name="Input 3 2 2 4" xfId="15650" xr:uid="{00000000-0005-0000-0000-00002A3A0000}"/>
    <cellStyle name="Input 3 2 2 5" xfId="31839" xr:uid="{00000000-0005-0000-0000-00002B3A0000}"/>
    <cellStyle name="Input 3 2 2 6" xfId="50558" xr:uid="{00000000-0005-0000-0000-00002C3A0000}"/>
    <cellStyle name="Input 3 2 2 7" xfId="52344" xr:uid="{00000000-0005-0000-0000-00002D3A0000}"/>
    <cellStyle name="Input 3 2 2 8" xfId="53439" xr:uid="{00000000-0005-0000-0000-00002E3A0000}"/>
    <cellStyle name="Input 3 2 3" xfId="8676" xr:uid="{00000000-0005-0000-0000-00002F3A0000}"/>
    <cellStyle name="Input 3 2 3 2" xfId="10065" xr:uid="{00000000-0005-0000-0000-0000303A0000}"/>
    <cellStyle name="Input 3 2 3 2 2" xfId="11523" xr:uid="{00000000-0005-0000-0000-0000313A0000}"/>
    <cellStyle name="Input 3 2 3 2 2 2" xfId="29089" xr:uid="{00000000-0005-0000-0000-0000323A0000}"/>
    <cellStyle name="Input 3 2 3 2 2 2 2" xfId="44719" xr:uid="{00000000-0005-0000-0000-0000333A0000}"/>
    <cellStyle name="Input 3 2 3 2 2 3" xfId="21025" xr:uid="{00000000-0005-0000-0000-0000343A0000}"/>
    <cellStyle name="Input 3 2 3 2 2 4" xfId="36868" xr:uid="{00000000-0005-0000-0000-0000353A0000}"/>
    <cellStyle name="Input 3 2 3 2 3" xfId="27631" xr:uid="{00000000-0005-0000-0000-0000363A0000}"/>
    <cellStyle name="Input 3 2 3 2 3 2" xfId="43261" xr:uid="{00000000-0005-0000-0000-0000373A0000}"/>
    <cellStyle name="Input 3 2 3 2 4" xfId="19567" xr:uid="{00000000-0005-0000-0000-0000383A0000}"/>
    <cellStyle name="Input 3 2 3 2 5" xfId="35410" xr:uid="{00000000-0005-0000-0000-0000393A0000}"/>
    <cellStyle name="Input 3 2 3 3" xfId="4714" xr:uid="{00000000-0005-0000-0000-00003A3A0000}"/>
    <cellStyle name="Input 3 2 3 3 2" xfId="22886" xr:uid="{00000000-0005-0000-0000-00003B3A0000}"/>
    <cellStyle name="Input 3 2 3 3 2 2" xfId="38517" xr:uid="{00000000-0005-0000-0000-00003C3A0000}"/>
    <cellStyle name="Input 3 2 3 3 3" xfId="14220" xr:uid="{00000000-0005-0000-0000-00003D3A0000}"/>
    <cellStyle name="Input 3 2 3 3 4" xfId="30907" xr:uid="{00000000-0005-0000-0000-00003E3A0000}"/>
    <cellStyle name="Input 3 2 3 4" xfId="26242" xr:uid="{00000000-0005-0000-0000-00003F3A0000}"/>
    <cellStyle name="Input 3 2 3 4 2" xfId="41872" xr:uid="{00000000-0005-0000-0000-0000403A0000}"/>
    <cellStyle name="Input 3 2 3 5" xfId="18178" xr:uid="{00000000-0005-0000-0000-0000413A0000}"/>
    <cellStyle name="Input 3 2 3 6" xfId="34021" xr:uid="{00000000-0005-0000-0000-0000423A0000}"/>
    <cellStyle name="Input 3 2 4" xfId="22092" xr:uid="{00000000-0005-0000-0000-0000433A0000}"/>
    <cellStyle name="Input 3 2 4 2" xfId="37723" xr:uid="{00000000-0005-0000-0000-0000443A0000}"/>
    <cellStyle name="Input 3 2 5" xfId="12182" xr:uid="{00000000-0005-0000-0000-0000453A0000}"/>
    <cellStyle name="Input 3 2 5 2" xfId="29445" xr:uid="{00000000-0005-0000-0000-0000463A0000}"/>
    <cellStyle name="Input 3 2 6" xfId="13275" xr:uid="{00000000-0005-0000-0000-0000473A0000}"/>
    <cellStyle name="Input 3 2 7" xfId="30174" xr:uid="{00000000-0005-0000-0000-0000483A0000}"/>
    <cellStyle name="Input 3 2 8" xfId="47569" xr:uid="{00000000-0005-0000-0000-0000493A0000}"/>
    <cellStyle name="Input 3 2 9" xfId="48589" xr:uid="{00000000-0005-0000-0000-00004A3A0000}"/>
    <cellStyle name="Input 3 3" xfId="5495" xr:uid="{00000000-0005-0000-0000-00004B3A0000}"/>
    <cellStyle name="Input 3 3 10" xfId="46401" xr:uid="{00000000-0005-0000-0000-00004C3A0000}"/>
    <cellStyle name="Input 3 3 11" xfId="53665" xr:uid="{00000000-0005-0000-0000-00004D3A0000}"/>
    <cellStyle name="Input 3 3 12" xfId="52515" xr:uid="{00000000-0005-0000-0000-00004E3A0000}"/>
    <cellStyle name="Input 3 3 2" xfId="8570" xr:uid="{00000000-0005-0000-0000-00004F3A0000}"/>
    <cellStyle name="Input 3 3 2 2" xfId="9959" xr:uid="{00000000-0005-0000-0000-0000503A0000}"/>
    <cellStyle name="Input 3 3 2 2 2" xfId="10630" xr:uid="{00000000-0005-0000-0000-0000513A0000}"/>
    <cellStyle name="Input 3 3 2 2 2 2" xfId="28196" xr:uid="{00000000-0005-0000-0000-0000523A0000}"/>
    <cellStyle name="Input 3 3 2 2 2 2 2" xfId="43826" xr:uid="{00000000-0005-0000-0000-0000533A0000}"/>
    <cellStyle name="Input 3 3 2 2 2 3" xfId="20132" xr:uid="{00000000-0005-0000-0000-0000543A0000}"/>
    <cellStyle name="Input 3 3 2 2 2 4" xfId="35975" xr:uid="{00000000-0005-0000-0000-0000553A0000}"/>
    <cellStyle name="Input 3 3 2 2 3" xfId="27525" xr:uid="{00000000-0005-0000-0000-0000563A0000}"/>
    <cellStyle name="Input 3 3 2 2 3 2" xfId="43155" xr:uid="{00000000-0005-0000-0000-0000573A0000}"/>
    <cellStyle name="Input 3 3 2 2 4" xfId="19461" xr:uid="{00000000-0005-0000-0000-0000583A0000}"/>
    <cellStyle name="Input 3 3 2 2 5" xfId="35304" xr:uid="{00000000-0005-0000-0000-0000593A0000}"/>
    <cellStyle name="Input 3 3 2 3" xfId="4703" xr:uid="{00000000-0005-0000-0000-00005A3A0000}"/>
    <cellStyle name="Input 3 3 2 3 2" xfId="22875" xr:uid="{00000000-0005-0000-0000-00005B3A0000}"/>
    <cellStyle name="Input 3 3 2 3 2 2" xfId="38506" xr:uid="{00000000-0005-0000-0000-00005C3A0000}"/>
    <cellStyle name="Input 3 3 2 3 3" xfId="14209" xr:uid="{00000000-0005-0000-0000-00005D3A0000}"/>
    <cellStyle name="Input 3 3 2 3 4" xfId="30896" xr:uid="{00000000-0005-0000-0000-00005E3A0000}"/>
    <cellStyle name="Input 3 3 2 4" xfId="26136" xr:uid="{00000000-0005-0000-0000-00005F3A0000}"/>
    <cellStyle name="Input 3 3 2 4 2" xfId="41766" xr:uid="{00000000-0005-0000-0000-0000603A0000}"/>
    <cellStyle name="Input 3 3 2 5" xfId="18072" xr:uid="{00000000-0005-0000-0000-0000613A0000}"/>
    <cellStyle name="Input 3 3 2 6" xfId="33915" xr:uid="{00000000-0005-0000-0000-0000623A0000}"/>
    <cellStyle name="Input 3 3 2 7" xfId="50198" xr:uid="{00000000-0005-0000-0000-0000633A0000}"/>
    <cellStyle name="Input 3 3 2 8" xfId="51984" xr:uid="{00000000-0005-0000-0000-0000643A0000}"/>
    <cellStyle name="Input 3 3 2 9" xfId="53079" xr:uid="{00000000-0005-0000-0000-0000653A0000}"/>
    <cellStyle name="Input 3 3 3" xfId="23517" xr:uid="{00000000-0005-0000-0000-0000663A0000}"/>
    <cellStyle name="Input 3 3 3 2" xfId="39148" xr:uid="{00000000-0005-0000-0000-0000673A0000}"/>
    <cellStyle name="Input 3 3 4" xfId="15000" xr:uid="{00000000-0005-0000-0000-0000683A0000}"/>
    <cellStyle name="Input 3 3 5" xfId="31476" xr:uid="{00000000-0005-0000-0000-0000693A0000}"/>
    <cellStyle name="Input 3 3 6" xfId="47201" xr:uid="{00000000-0005-0000-0000-00006A3A0000}"/>
    <cellStyle name="Input 3 3 7" xfId="48229" xr:uid="{00000000-0005-0000-0000-00006B3A0000}"/>
    <cellStyle name="Input 3 3 8" xfId="48997" xr:uid="{00000000-0005-0000-0000-00006C3A0000}"/>
    <cellStyle name="Input 3 3 9" xfId="50932" xr:uid="{00000000-0005-0000-0000-00006D3A0000}"/>
    <cellStyle name="Input 3 4" xfId="5132" xr:uid="{00000000-0005-0000-0000-00006E3A0000}"/>
    <cellStyle name="Input 3 4 2" xfId="8714" xr:uid="{00000000-0005-0000-0000-00006F3A0000}"/>
    <cellStyle name="Input 3 4 2 2" xfId="10103" xr:uid="{00000000-0005-0000-0000-0000703A0000}"/>
    <cellStyle name="Input 3 4 2 2 2" xfId="11254" xr:uid="{00000000-0005-0000-0000-0000713A0000}"/>
    <cellStyle name="Input 3 4 2 2 2 2" xfId="28820" xr:uid="{00000000-0005-0000-0000-0000723A0000}"/>
    <cellStyle name="Input 3 4 2 2 2 2 2" xfId="44450" xr:uid="{00000000-0005-0000-0000-0000733A0000}"/>
    <cellStyle name="Input 3 4 2 2 2 3" xfId="20756" xr:uid="{00000000-0005-0000-0000-0000743A0000}"/>
    <cellStyle name="Input 3 4 2 2 2 4" xfId="36599" xr:uid="{00000000-0005-0000-0000-0000753A0000}"/>
    <cellStyle name="Input 3 4 2 2 3" xfId="27669" xr:uid="{00000000-0005-0000-0000-0000763A0000}"/>
    <cellStyle name="Input 3 4 2 2 3 2" xfId="43299" xr:uid="{00000000-0005-0000-0000-0000773A0000}"/>
    <cellStyle name="Input 3 4 2 2 4" xfId="19605" xr:uid="{00000000-0005-0000-0000-0000783A0000}"/>
    <cellStyle name="Input 3 4 2 2 5" xfId="35448" xr:uid="{00000000-0005-0000-0000-0000793A0000}"/>
    <cellStyle name="Input 3 4 2 3" xfId="4078" xr:uid="{00000000-0005-0000-0000-00007A3A0000}"/>
    <cellStyle name="Input 3 4 2 3 2" xfId="22289" xr:uid="{00000000-0005-0000-0000-00007B3A0000}"/>
    <cellStyle name="Input 3 4 2 3 2 2" xfId="37920" xr:uid="{00000000-0005-0000-0000-00007C3A0000}"/>
    <cellStyle name="Input 3 4 2 3 3" xfId="13584" xr:uid="{00000000-0005-0000-0000-00007D3A0000}"/>
    <cellStyle name="Input 3 4 2 3 4" xfId="30329" xr:uid="{00000000-0005-0000-0000-00007E3A0000}"/>
    <cellStyle name="Input 3 4 2 4" xfId="26280" xr:uid="{00000000-0005-0000-0000-00007F3A0000}"/>
    <cellStyle name="Input 3 4 2 4 2" xfId="41910" xr:uid="{00000000-0005-0000-0000-0000803A0000}"/>
    <cellStyle name="Input 3 4 2 5" xfId="18216" xr:uid="{00000000-0005-0000-0000-0000813A0000}"/>
    <cellStyle name="Input 3 4 2 6" xfId="34059" xr:uid="{00000000-0005-0000-0000-0000823A0000}"/>
    <cellStyle name="Input 3 4 3" xfId="23249" xr:uid="{00000000-0005-0000-0000-0000833A0000}"/>
    <cellStyle name="Input 3 4 3 2" xfId="38880" xr:uid="{00000000-0005-0000-0000-0000843A0000}"/>
    <cellStyle name="Input 3 4 4" xfId="14637" xr:uid="{00000000-0005-0000-0000-0000853A0000}"/>
    <cellStyle name="Input 3 4 5" xfId="31248" xr:uid="{00000000-0005-0000-0000-0000863A0000}"/>
    <cellStyle name="Input 3 4 6" xfId="49665" xr:uid="{00000000-0005-0000-0000-0000873A0000}"/>
    <cellStyle name="Input 3 4 7" xfId="51632" xr:uid="{00000000-0005-0000-0000-0000883A0000}"/>
    <cellStyle name="Input 3 4 8" xfId="52767" xr:uid="{00000000-0005-0000-0000-0000893A0000}"/>
    <cellStyle name="Input 3 5" xfId="6984" xr:uid="{00000000-0005-0000-0000-00008A3A0000}"/>
    <cellStyle name="Input 3 5 2" xfId="7266" xr:uid="{00000000-0005-0000-0000-00008B3A0000}"/>
    <cellStyle name="Input 3 5 2 2" xfId="11162" xr:uid="{00000000-0005-0000-0000-00008C3A0000}"/>
    <cellStyle name="Input 3 5 2 2 2" xfId="28728" xr:uid="{00000000-0005-0000-0000-00008D3A0000}"/>
    <cellStyle name="Input 3 5 2 2 2 2" xfId="44358" xr:uid="{00000000-0005-0000-0000-00008E3A0000}"/>
    <cellStyle name="Input 3 5 2 2 3" xfId="20664" xr:uid="{00000000-0005-0000-0000-00008F3A0000}"/>
    <cellStyle name="Input 3 5 2 2 4" xfId="36507" xr:uid="{00000000-0005-0000-0000-0000903A0000}"/>
    <cellStyle name="Input 3 5 2 3" xfId="11471" xr:uid="{00000000-0005-0000-0000-0000913A0000}"/>
    <cellStyle name="Input 3 5 2 3 2" xfId="29037" xr:uid="{00000000-0005-0000-0000-0000923A0000}"/>
    <cellStyle name="Input 3 5 2 3 2 2" xfId="44667" xr:uid="{00000000-0005-0000-0000-0000933A0000}"/>
    <cellStyle name="Input 3 5 2 3 3" xfId="20973" xr:uid="{00000000-0005-0000-0000-0000943A0000}"/>
    <cellStyle name="Input 3 5 2 3 4" xfId="36816" xr:uid="{00000000-0005-0000-0000-0000953A0000}"/>
    <cellStyle name="Input 3 5 2 4" xfId="24833" xr:uid="{00000000-0005-0000-0000-0000963A0000}"/>
    <cellStyle name="Input 3 5 2 4 2" xfId="40463" xr:uid="{00000000-0005-0000-0000-0000973A0000}"/>
    <cellStyle name="Input 3 5 2 5" xfId="16769" xr:uid="{00000000-0005-0000-0000-0000983A0000}"/>
    <cellStyle name="Input 3 5 2 6" xfId="32612" xr:uid="{00000000-0005-0000-0000-0000993A0000}"/>
    <cellStyle name="Input 3 5 3" xfId="11149" xr:uid="{00000000-0005-0000-0000-00009A3A0000}"/>
    <cellStyle name="Input 3 5 3 2" xfId="11396" xr:uid="{00000000-0005-0000-0000-00009B3A0000}"/>
    <cellStyle name="Input 3 5 3 2 2" xfId="28962" xr:uid="{00000000-0005-0000-0000-00009C3A0000}"/>
    <cellStyle name="Input 3 5 3 2 2 2" xfId="44592" xr:uid="{00000000-0005-0000-0000-00009D3A0000}"/>
    <cellStyle name="Input 3 5 3 2 3" xfId="20898" xr:uid="{00000000-0005-0000-0000-00009E3A0000}"/>
    <cellStyle name="Input 3 5 3 2 4" xfId="36741" xr:uid="{00000000-0005-0000-0000-00009F3A0000}"/>
    <cellStyle name="Input 3 5 3 3" xfId="28715" xr:uid="{00000000-0005-0000-0000-0000A03A0000}"/>
    <cellStyle name="Input 3 5 3 3 2" xfId="44345" xr:uid="{00000000-0005-0000-0000-0000A13A0000}"/>
    <cellStyle name="Input 3 5 3 4" xfId="20651" xr:uid="{00000000-0005-0000-0000-0000A23A0000}"/>
    <cellStyle name="Input 3 5 3 5" xfId="36494" xr:uid="{00000000-0005-0000-0000-0000A33A0000}"/>
    <cellStyle name="Input 3 5 4" xfId="9376" xr:uid="{00000000-0005-0000-0000-0000A43A0000}"/>
    <cellStyle name="Input 3 5 4 2" xfId="26942" xr:uid="{00000000-0005-0000-0000-0000A53A0000}"/>
    <cellStyle name="Input 3 5 4 2 2" xfId="42572" xr:uid="{00000000-0005-0000-0000-0000A63A0000}"/>
    <cellStyle name="Input 3 5 4 3" xfId="18878" xr:uid="{00000000-0005-0000-0000-0000A73A0000}"/>
    <cellStyle name="Input 3 5 4 4" xfId="34721" xr:uid="{00000000-0005-0000-0000-0000A83A0000}"/>
    <cellStyle name="Input 3 5 5" xfId="24647" xr:uid="{00000000-0005-0000-0000-0000A93A0000}"/>
    <cellStyle name="Input 3 5 5 2" xfId="40278" xr:uid="{00000000-0005-0000-0000-0000AA3A0000}"/>
    <cellStyle name="Input 3 5 6" xfId="16488" xr:uid="{00000000-0005-0000-0000-0000AB3A0000}"/>
    <cellStyle name="Input 3 5 7" xfId="32466" xr:uid="{00000000-0005-0000-0000-0000AC3A0000}"/>
    <cellStyle name="Input 3 6" xfId="6675" xr:uid="{00000000-0005-0000-0000-0000AD3A0000}"/>
    <cellStyle name="Input 3 6 2" xfId="4521" xr:uid="{00000000-0005-0000-0000-0000AE3A0000}"/>
    <cellStyle name="Input 3 6 2 2" xfId="9263" xr:uid="{00000000-0005-0000-0000-0000AF3A0000}"/>
    <cellStyle name="Input 3 6 2 2 2" xfId="26829" xr:uid="{00000000-0005-0000-0000-0000B03A0000}"/>
    <cellStyle name="Input 3 6 2 2 2 2" xfId="42459" xr:uid="{00000000-0005-0000-0000-0000B13A0000}"/>
    <cellStyle name="Input 3 6 2 2 3" xfId="18765" xr:uid="{00000000-0005-0000-0000-0000B23A0000}"/>
    <cellStyle name="Input 3 6 2 2 4" xfId="34608" xr:uid="{00000000-0005-0000-0000-0000B33A0000}"/>
    <cellStyle name="Input 3 6 2 3" xfId="22693" xr:uid="{00000000-0005-0000-0000-0000B43A0000}"/>
    <cellStyle name="Input 3 6 2 3 2" xfId="38324" xr:uid="{00000000-0005-0000-0000-0000B53A0000}"/>
    <cellStyle name="Input 3 6 2 4" xfId="14027" xr:uid="{00000000-0005-0000-0000-0000B63A0000}"/>
    <cellStyle name="Input 3 6 2 5" xfId="30714" xr:uid="{00000000-0005-0000-0000-0000B73A0000}"/>
    <cellStyle name="Input 3 6 3" xfId="4162" xr:uid="{00000000-0005-0000-0000-0000B83A0000}"/>
    <cellStyle name="Input 3 6 3 2" xfId="22373" xr:uid="{00000000-0005-0000-0000-0000B93A0000}"/>
    <cellStyle name="Input 3 6 3 2 2" xfId="38004" xr:uid="{00000000-0005-0000-0000-0000BA3A0000}"/>
    <cellStyle name="Input 3 6 3 3" xfId="13668" xr:uid="{00000000-0005-0000-0000-0000BB3A0000}"/>
    <cellStyle name="Input 3 6 3 4" xfId="30413" xr:uid="{00000000-0005-0000-0000-0000BC3A0000}"/>
    <cellStyle name="Input 3 6 4" xfId="24338" xr:uid="{00000000-0005-0000-0000-0000BD3A0000}"/>
    <cellStyle name="Input 3 6 4 2" xfId="39969" xr:uid="{00000000-0005-0000-0000-0000BE3A0000}"/>
    <cellStyle name="Input 3 6 5" xfId="16179" xr:uid="{00000000-0005-0000-0000-0000BF3A0000}"/>
    <cellStyle name="Input 3 6 6" xfId="32157" xr:uid="{00000000-0005-0000-0000-0000C03A0000}"/>
    <cellStyle name="Input 3 7" xfId="21645" xr:uid="{00000000-0005-0000-0000-0000C13A0000}"/>
    <cellStyle name="Input 3 7 2" xfId="37276" xr:uid="{00000000-0005-0000-0000-0000C23A0000}"/>
    <cellStyle name="Input 3 8" xfId="23856" xr:uid="{00000000-0005-0000-0000-0000C33A0000}"/>
    <cellStyle name="Input 3 8 2" xfId="39487" xr:uid="{00000000-0005-0000-0000-0000C43A0000}"/>
    <cellStyle name="Input 3 9" xfId="12622" xr:uid="{00000000-0005-0000-0000-0000C53A0000}"/>
    <cellStyle name="Input 30" xfId="9192" xr:uid="{00000000-0005-0000-0000-0000C63A0000}"/>
    <cellStyle name="Input 30 10" xfId="52704" xr:uid="{00000000-0005-0000-0000-0000C73A0000}"/>
    <cellStyle name="Input 30 2" xfId="10581" xr:uid="{00000000-0005-0000-0000-0000C83A0000}"/>
    <cellStyle name="Input 30 2 2" xfId="11686" xr:uid="{00000000-0005-0000-0000-0000C93A0000}"/>
    <cellStyle name="Input 30 2 2 2" xfId="29252" xr:uid="{00000000-0005-0000-0000-0000CA3A0000}"/>
    <cellStyle name="Input 30 2 2 2 2" xfId="44882" xr:uid="{00000000-0005-0000-0000-0000CB3A0000}"/>
    <cellStyle name="Input 30 2 2 3" xfId="21188" xr:uid="{00000000-0005-0000-0000-0000CC3A0000}"/>
    <cellStyle name="Input 30 2 2 4" xfId="37031" xr:uid="{00000000-0005-0000-0000-0000CD3A0000}"/>
    <cellStyle name="Input 30 2 3" xfId="28147" xr:uid="{00000000-0005-0000-0000-0000CE3A0000}"/>
    <cellStyle name="Input 30 2 3 2" xfId="43777" xr:uid="{00000000-0005-0000-0000-0000CF3A0000}"/>
    <cellStyle name="Input 30 2 4" xfId="20083" xr:uid="{00000000-0005-0000-0000-0000D03A0000}"/>
    <cellStyle name="Input 30 2 5" xfId="35926" xr:uid="{00000000-0005-0000-0000-0000D13A0000}"/>
    <cellStyle name="Input 30 3" xfId="11226" xr:uid="{00000000-0005-0000-0000-0000D23A0000}"/>
    <cellStyle name="Input 30 3 2" xfId="10721" xr:uid="{00000000-0005-0000-0000-0000D33A0000}"/>
    <cellStyle name="Input 30 3 2 2" xfId="28287" xr:uid="{00000000-0005-0000-0000-0000D43A0000}"/>
    <cellStyle name="Input 30 3 2 2 2" xfId="43917" xr:uid="{00000000-0005-0000-0000-0000D53A0000}"/>
    <cellStyle name="Input 30 3 2 3" xfId="20223" xr:uid="{00000000-0005-0000-0000-0000D63A0000}"/>
    <cellStyle name="Input 30 3 2 4" xfId="36066" xr:uid="{00000000-0005-0000-0000-0000D73A0000}"/>
    <cellStyle name="Input 30 3 3" xfId="28792" xr:uid="{00000000-0005-0000-0000-0000D83A0000}"/>
    <cellStyle name="Input 30 3 3 2" xfId="44422" xr:uid="{00000000-0005-0000-0000-0000D93A0000}"/>
    <cellStyle name="Input 30 3 4" xfId="20728" xr:uid="{00000000-0005-0000-0000-0000DA3A0000}"/>
    <cellStyle name="Input 30 3 5" xfId="36571" xr:uid="{00000000-0005-0000-0000-0000DB3A0000}"/>
    <cellStyle name="Input 30 4" xfId="10778" xr:uid="{00000000-0005-0000-0000-0000DC3A0000}"/>
    <cellStyle name="Input 30 4 2" xfId="28344" xr:uid="{00000000-0005-0000-0000-0000DD3A0000}"/>
    <cellStyle name="Input 30 4 2 2" xfId="43974" xr:uid="{00000000-0005-0000-0000-0000DE3A0000}"/>
    <cellStyle name="Input 30 4 3" xfId="20280" xr:uid="{00000000-0005-0000-0000-0000DF3A0000}"/>
    <cellStyle name="Input 30 4 4" xfId="36123" xr:uid="{00000000-0005-0000-0000-0000E03A0000}"/>
    <cellStyle name="Input 30 5" xfId="26758" xr:uid="{00000000-0005-0000-0000-0000E13A0000}"/>
    <cellStyle name="Input 30 5 2" xfId="42388" xr:uid="{00000000-0005-0000-0000-0000E23A0000}"/>
    <cellStyle name="Input 30 6" xfId="18694" xr:uid="{00000000-0005-0000-0000-0000E33A0000}"/>
    <cellStyle name="Input 30 7" xfId="34537" xr:uid="{00000000-0005-0000-0000-0000E43A0000}"/>
    <cellStyle name="Input 30 8" xfId="49455" xr:uid="{00000000-0005-0000-0000-0000E53A0000}"/>
    <cellStyle name="Input 30 9" xfId="51540" xr:uid="{00000000-0005-0000-0000-0000E63A0000}"/>
    <cellStyle name="Input 31" xfId="11975" xr:uid="{00000000-0005-0000-0000-0000E73A0000}"/>
    <cellStyle name="Input 31 2" xfId="29313" xr:uid="{00000000-0005-0000-0000-0000E83A0000}"/>
    <cellStyle name="Input 31 3" xfId="49161" xr:uid="{00000000-0005-0000-0000-0000E93A0000}"/>
    <cellStyle name="Input 31 4" xfId="51432" xr:uid="{00000000-0005-0000-0000-0000EA3A0000}"/>
    <cellStyle name="Input 31 5" xfId="52636" xr:uid="{00000000-0005-0000-0000-0000EB3A0000}"/>
    <cellStyle name="Input 32" xfId="11981" xr:uid="{00000000-0005-0000-0000-0000EC3A0000}"/>
    <cellStyle name="Input 32 2" xfId="29319" xr:uid="{00000000-0005-0000-0000-0000ED3A0000}"/>
    <cellStyle name="Input 33" xfId="11908" xr:uid="{00000000-0005-0000-0000-0000EE3A0000}"/>
    <cellStyle name="Input 34" xfId="11968" xr:uid="{00000000-0005-0000-0000-0000EF3A0000}"/>
    <cellStyle name="Input 35" xfId="47177" xr:uid="{00000000-0005-0000-0000-0000F03A0000}"/>
    <cellStyle name="Input 36" xfId="45718" xr:uid="{00000000-0005-0000-0000-0000F13A0000}"/>
    <cellStyle name="Input 37" xfId="48980" xr:uid="{00000000-0005-0000-0000-0000F23A0000}"/>
    <cellStyle name="Input 38" xfId="45298" xr:uid="{00000000-0005-0000-0000-0000F33A0000}"/>
    <cellStyle name="Input 39" xfId="51651" xr:uid="{00000000-0005-0000-0000-0000F43A0000}"/>
    <cellStyle name="Input 4" xfId="2906" xr:uid="{00000000-0005-0000-0000-0000F53A0000}"/>
    <cellStyle name="Input 4 10" xfId="48092" xr:uid="{00000000-0005-0000-0000-0000F63A0000}"/>
    <cellStyle name="Input 4 11" xfId="45004" xr:uid="{00000000-0005-0000-0000-0000F73A0000}"/>
    <cellStyle name="Input 4 12" xfId="50795" xr:uid="{00000000-0005-0000-0000-0000F83A0000}"/>
    <cellStyle name="Input 4 13" xfId="46077" xr:uid="{00000000-0005-0000-0000-0000F93A0000}"/>
    <cellStyle name="Input 4 14" xfId="48977" xr:uid="{00000000-0005-0000-0000-0000FA3A0000}"/>
    <cellStyle name="Input 4 15" xfId="52759" xr:uid="{00000000-0005-0000-0000-0000FB3A0000}"/>
    <cellStyle name="Input 4 2" xfId="3560" xr:uid="{00000000-0005-0000-0000-0000FC3A0000}"/>
    <cellStyle name="Input 4 2 10" xfId="45186" xr:uid="{00000000-0005-0000-0000-0000FD3A0000}"/>
    <cellStyle name="Input 4 2 11" xfId="51158" xr:uid="{00000000-0005-0000-0000-0000FE3A0000}"/>
    <cellStyle name="Input 4 2 12" xfId="47684" xr:uid="{00000000-0005-0000-0000-0000FF3A0000}"/>
    <cellStyle name="Input 4 2 13" xfId="45922" xr:uid="{00000000-0005-0000-0000-0000003B0000}"/>
    <cellStyle name="Input 4 2 14" xfId="45139" xr:uid="{00000000-0005-0000-0000-0000013B0000}"/>
    <cellStyle name="Input 4 2 2" xfId="5935" xr:uid="{00000000-0005-0000-0000-0000023B0000}"/>
    <cellStyle name="Input 4 2 2 2" xfId="8436" xr:uid="{00000000-0005-0000-0000-0000033B0000}"/>
    <cellStyle name="Input 4 2 2 2 2" xfId="9825" xr:uid="{00000000-0005-0000-0000-0000043B0000}"/>
    <cellStyle name="Input 4 2 2 2 2 2" xfId="10618" xr:uid="{00000000-0005-0000-0000-0000053B0000}"/>
    <cellStyle name="Input 4 2 2 2 2 2 2" xfId="28184" xr:uid="{00000000-0005-0000-0000-0000063B0000}"/>
    <cellStyle name="Input 4 2 2 2 2 2 2 2" xfId="43814" xr:uid="{00000000-0005-0000-0000-0000073B0000}"/>
    <cellStyle name="Input 4 2 2 2 2 2 3" xfId="20120" xr:uid="{00000000-0005-0000-0000-0000083B0000}"/>
    <cellStyle name="Input 4 2 2 2 2 2 4" xfId="35963" xr:uid="{00000000-0005-0000-0000-0000093B0000}"/>
    <cellStyle name="Input 4 2 2 2 2 3" xfId="27391" xr:uid="{00000000-0005-0000-0000-00000A3B0000}"/>
    <cellStyle name="Input 4 2 2 2 2 3 2" xfId="43021" xr:uid="{00000000-0005-0000-0000-00000B3B0000}"/>
    <cellStyle name="Input 4 2 2 2 2 4" xfId="19327" xr:uid="{00000000-0005-0000-0000-00000C3B0000}"/>
    <cellStyle name="Input 4 2 2 2 2 5" xfId="35170" xr:uid="{00000000-0005-0000-0000-00000D3B0000}"/>
    <cellStyle name="Input 4 2 2 2 3" xfId="9353" xr:uid="{00000000-0005-0000-0000-00000E3B0000}"/>
    <cellStyle name="Input 4 2 2 2 3 2" xfId="26919" xr:uid="{00000000-0005-0000-0000-00000F3B0000}"/>
    <cellStyle name="Input 4 2 2 2 3 2 2" xfId="42549" xr:uid="{00000000-0005-0000-0000-0000103B0000}"/>
    <cellStyle name="Input 4 2 2 2 3 3" xfId="18855" xr:uid="{00000000-0005-0000-0000-0000113B0000}"/>
    <cellStyle name="Input 4 2 2 2 3 4" xfId="34698" xr:uid="{00000000-0005-0000-0000-0000123B0000}"/>
    <cellStyle name="Input 4 2 2 2 4" xfId="26002" xr:uid="{00000000-0005-0000-0000-0000133B0000}"/>
    <cellStyle name="Input 4 2 2 2 4 2" xfId="41632" xr:uid="{00000000-0005-0000-0000-0000143B0000}"/>
    <cellStyle name="Input 4 2 2 2 5" xfId="17938" xr:uid="{00000000-0005-0000-0000-0000153B0000}"/>
    <cellStyle name="Input 4 2 2 2 6" xfId="33781" xr:uid="{00000000-0005-0000-0000-0000163B0000}"/>
    <cellStyle name="Input 4 2 2 3" xfId="23806" xr:uid="{00000000-0005-0000-0000-0000173B0000}"/>
    <cellStyle name="Input 4 2 2 3 2" xfId="39437" xr:uid="{00000000-0005-0000-0000-0000183B0000}"/>
    <cellStyle name="Input 4 2 2 4" xfId="15440" xr:uid="{00000000-0005-0000-0000-0000193B0000}"/>
    <cellStyle name="Input 4 2 2 5" xfId="31704" xr:uid="{00000000-0005-0000-0000-00001A3B0000}"/>
    <cellStyle name="Input 4 2 2 6" xfId="50423" xr:uid="{00000000-0005-0000-0000-00001B3B0000}"/>
    <cellStyle name="Input 4 2 2 7" xfId="52209" xr:uid="{00000000-0005-0000-0000-00001C3B0000}"/>
    <cellStyle name="Input 4 2 2 8" xfId="53304" xr:uid="{00000000-0005-0000-0000-00001D3B0000}"/>
    <cellStyle name="Input 4 2 3" xfId="8860" xr:uid="{00000000-0005-0000-0000-00001E3B0000}"/>
    <cellStyle name="Input 4 2 3 2" xfId="10249" xr:uid="{00000000-0005-0000-0000-00001F3B0000}"/>
    <cellStyle name="Input 4 2 3 2 2" xfId="4119" xr:uid="{00000000-0005-0000-0000-0000203B0000}"/>
    <cellStyle name="Input 4 2 3 2 2 2" xfId="22330" xr:uid="{00000000-0005-0000-0000-0000213B0000}"/>
    <cellStyle name="Input 4 2 3 2 2 2 2" xfId="37961" xr:uid="{00000000-0005-0000-0000-0000223B0000}"/>
    <cellStyle name="Input 4 2 3 2 2 3" xfId="13625" xr:uid="{00000000-0005-0000-0000-0000233B0000}"/>
    <cellStyle name="Input 4 2 3 2 2 4" xfId="30370" xr:uid="{00000000-0005-0000-0000-0000243B0000}"/>
    <cellStyle name="Input 4 2 3 2 3" xfId="27815" xr:uid="{00000000-0005-0000-0000-0000253B0000}"/>
    <cellStyle name="Input 4 2 3 2 3 2" xfId="43445" xr:uid="{00000000-0005-0000-0000-0000263B0000}"/>
    <cellStyle name="Input 4 2 3 2 4" xfId="19751" xr:uid="{00000000-0005-0000-0000-0000273B0000}"/>
    <cellStyle name="Input 4 2 3 2 5" xfId="35594" xr:uid="{00000000-0005-0000-0000-0000283B0000}"/>
    <cellStyle name="Input 4 2 3 3" xfId="11554" xr:uid="{00000000-0005-0000-0000-0000293B0000}"/>
    <cellStyle name="Input 4 2 3 3 2" xfId="29120" xr:uid="{00000000-0005-0000-0000-00002A3B0000}"/>
    <cellStyle name="Input 4 2 3 3 2 2" xfId="44750" xr:uid="{00000000-0005-0000-0000-00002B3B0000}"/>
    <cellStyle name="Input 4 2 3 3 3" xfId="21056" xr:uid="{00000000-0005-0000-0000-00002C3B0000}"/>
    <cellStyle name="Input 4 2 3 3 4" xfId="36899" xr:uid="{00000000-0005-0000-0000-00002D3B0000}"/>
    <cellStyle name="Input 4 2 3 4" xfId="26426" xr:uid="{00000000-0005-0000-0000-00002E3B0000}"/>
    <cellStyle name="Input 4 2 3 4 2" xfId="42056" xr:uid="{00000000-0005-0000-0000-00002F3B0000}"/>
    <cellStyle name="Input 4 2 3 5" xfId="18362" xr:uid="{00000000-0005-0000-0000-0000303B0000}"/>
    <cellStyle name="Input 4 2 3 6" xfId="34205" xr:uid="{00000000-0005-0000-0000-0000313B0000}"/>
    <cellStyle name="Input 4 2 4" xfId="21938" xr:uid="{00000000-0005-0000-0000-0000323B0000}"/>
    <cellStyle name="Input 4 2 4 2" xfId="37569" xr:uid="{00000000-0005-0000-0000-0000333B0000}"/>
    <cellStyle name="Input 4 2 5" xfId="29274" xr:uid="{00000000-0005-0000-0000-0000343B0000}"/>
    <cellStyle name="Input 4 2 5 2" xfId="44904" xr:uid="{00000000-0005-0000-0000-0000353B0000}"/>
    <cellStyle name="Input 4 2 6" xfId="13065" xr:uid="{00000000-0005-0000-0000-0000363B0000}"/>
    <cellStyle name="Input 4 2 7" xfId="30039" xr:uid="{00000000-0005-0000-0000-0000373B0000}"/>
    <cellStyle name="Input 4 2 8" xfId="47676" xr:uid="{00000000-0005-0000-0000-0000383B0000}"/>
    <cellStyle name="Input 4 2 9" xfId="48454" xr:uid="{00000000-0005-0000-0000-0000393B0000}"/>
    <cellStyle name="Input 4 3" xfId="5131" xr:uid="{00000000-0005-0000-0000-00003A3B0000}"/>
    <cellStyle name="Input 4 3 2" xfId="8984" xr:uid="{00000000-0005-0000-0000-00003B3B0000}"/>
    <cellStyle name="Input 4 3 2 2" xfId="10373" xr:uid="{00000000-0005-0000-0000-00003C3B0000}"/>
    <cellStyle name="Input 4 3 2 2 2" xfId="10767" xr:uid="{00000000-0005-0000-0000-00003D3B0000}"/>
    <cellStyle name="Input 4 3 2 2 2 2" xfId="28333" xr:uid="{00000000-0005-0000-0000-00003E3B0000}"/>
    <cellStyle name="Input 4 3 2 2 2 2 2" xfId="43963" xr:uid="{00000000-0005-0000-0000-00003F3B0000}"/>
    <cellStyle name="Input 4 3 2 2 2 3" xfId="20269" xr:uid="{00000000-0005-0000-0000-0000403B0000}"/>
    <cellStyle name="Input 4 3 2 2 2 4" xfId="36112" xr:uid="{00000000-0005-0000-0000-0000413B0000}"/>
    <cellStyle name="Input 4 3 2 2 3" xfId="27939" xr:uid="{00000000-0005-0000-0000-0000423B0000}"/>
    <cellStyle name="Input 4 3 2 2 3 2" xfId="43569" xr:uid="{00000000-0005-0000-0000-0000433B0000}"/>
    <cellStyle name="Input 4 3 2 2 4" xfId="19875" xr:uid="{00000000-0005-0000-0000-0000443B0000}"/>
    <cellStyle name="Input 4 3 2 2 5" xfId="35718" xr:uid="{00000000-0005-0000-0000-0000453B0000}"/>
    <cellStyle name="Input 4 3 2 3" xfId="11445" xr:uid="{00000000-0005-0000-0000-0000463B0000}"/>
    <cellStyle name="Input 4 3 2 3 2" xfId="29011" xr:uid="{00000000-0005-0000-0000-0000473B0000}"/>
    <cellStyle name="Input 4 3 2 3 2 2" xfId="44641" xr:uid="{00000000-0005-0000-0000-0000483B0000}"/>
    <cellStyle name="Input 4 3 2 3 3" xfId="20947" xr:uid="{00000000-0005-0000-0000-0000493B0000}"/>
    <cellStyle name="Input 4 3 2 3 4" xfId="36790" xr:uid="{00000000-0005-0000-0000-00004A3B0000}"/>
    <cellStyle name="Input 4 3 2 4" xfId="26550" xr:uid="{00000000-0005-0000-0000-00004B3B0000}"/>
    <cellStyle name="Input 4 3 2 4 2" xfId="42180" xr:uid="{00000000-0005-0000-0000-00004C3B0000}"/>
    <cellStyle name="Input 4 3 2 5" xfId="18486" xr:uid="{00000000-0005-0000-0000-00004D3B0000}"/>
    <cellStyle name="Input 4 3 2 6" xfId="34329" xr:uid="{00000000-0005-0000-0000-00004E3B0000}"/>
    <cellStyle name="Input 4 3 3" xfId="23248" xr:uid="{00000000-0005-0000-0000-00004F3B0000}"/>
    <cellStyle name="Input 4 3 3 2" xfId="38879" xr:uid="{00000000-0005-0000-0000-0000503B0000}"/>
    <cellStyle name="Input 4 3 4" xfId="14636" xr:uid="{00000000-0005-0000-0000-0000513B0000}"/>
    <cellStyle name="Input 4 3 5" xfId="31247" xr:uid="{00000000-0005-0000-0000-0000523B0000}"/>
    <cellStyle name="Input 4 3 6" xfId="50046" xr:uid="{00000000-0005-0000-0000-0000533B0000}"/>
    <cellStyle name="Input 4 3 7" xfId="51844" xr:uid="{00000000-0005-0000-0000-0000543B0000}"/>
    <cellStyle name="Input 4 3 8" xfId="52937" xr:uid="{00000000-0005-0000-0000-0000553B0000}"/>
    <cellStyle name="Input 4 4" xfId="9090" xr:uid="{00000000-0005-0000-0000-0000563B0000}"/>
    <cellStyle name="Input 4 4 2" xfId="10479" xr:uid="{00000000-0005-0000-0000-0000573B0000}"/>
    <cellStyle name="Input 4 4 2 2" xfId="5044" xr:uid="{00000000-0005-0000-0000-0000583B0000}"/>
    <cellStyle name="Input 4 4 2 2 2" xfId="23215" xr:uid="{00000000-0005-0000-0000-0000593B0000}"/>
    <cellStyle name="Input 4 4 2 2 2 2" xfId="38846" xr:uid="{00000000-0005-0000-0000-00005A3B0000}"/>
    <cellStyle name="Input 4 4 2 2 3" xfId="14549" xr:uid="{00000000-0005-0000-0000-00005B3B0000}"/>
    <cellStyle name="Input 4 4 2 2 4" xfId="31236" xr:uid="{00000000-0005-0000-0000-00005C3B0000}"/>
    <cellStyle name="Input 4 4 2 3" xfId="28045" xr:uid="{00000000-0005-0000-0000-00005D3B0000}"/>
    <cellStyle name="Input 4 4 2 3 2" xfId="43675" xr:uid="{00000000-0005-0000-0000-00005E3B0000}"/>
    <cellStyle name="Input 4 4 2 4" xfId="19981" xr:uid="{00000000-0005-0000-0000-00005F3B0000}"/>
    <cellStyle name="Input 4 4 2 5" xfId="35824" xr:uid="{00000000-0005-0000-0000-0000603B0000}"/>
    <cellStyle name="Input 4 4 3" xfId="11392" xr:uid="{00000000-0005-0000-0000-0000613B0000}"/>
    <cellStyle name="Input 4 4 3 2" xfId="28958" xr:uid="{00000000-0005-0000-0000-0000623B0000}"/>
    <cellStyle name="Input 4 4 3 2 2" xfId="44588" xr:uid="{00000000-0005-0000-0000-0000633B0000}"/>
    <cellStyle name="Input 4 4 3 3" xfId="20894" xr:uid="{00000000-0005-0000-0000-0000643B0000}"/>
    <cellStyle name="Input 4 4 3 4" xfId="36737" xr:uid="{00000000-0005-0000-0000-0000653B0000}"/>
    <cellStyle name="Input 4 4 4" xfId="26656" xr:uid="{00000000-0005-0000-0000-0000663B0000}"/>
    <cellStyle name="Input 4 4 4 2" xfId="42286" xr:uid="{00000000-0005-0000-0000-0000673B0000}"/>
    <cellStyle name="Input 4 4 5" xfId="18592" xr:uid="{00000000-0005-0000-0000-0000683B0000}"/>
    <cellStyle name="Input 4 4 6" xfId="34435" xr:uid="{00000000-0005-0000-0000-0000693B0000}"/>
    <cellStyle name="Input 4 5" xfId="21490" xr:uid="{00000000-0005-0000-0000-00006A3B0000}"/>
    <cellStyle name="Input 4 5 2" xfId="37121" xr:uid="{00000000-0005-0000-0000-00006B3B0000}"/>
    <cellStyle name="Input 4 6" xfId="24068" xr:uid="{00000000-0005-0000-0000-00006C3B0000}"/>
    <cellStyle name="Input 4 6 2" xfId="39699" xr:uid="{00000000-0005-0000-0000-00006D3B0000}"/>
    <cellStyle name="Input 4 7" xfId="12412" xr:uid="{00000000-0005-0000-0000-00006E3B0000}"/>
    <cellStyle name="Input 4 8" xfId="29673" xr:uid="{00000000-0005-0000-0000-00006F3B0000}"/>
    <cellStyle name="Input 4 9" xfId="47590" xr:uid="{00000000-0005-0000-0000-0000703B0000}"/>
    <cellStyle name="Input 40" xfId="53615" xr:uid="{00000000-0005-0000-0000-0000713B0000}"/>
    <cellStyle name="Input 5" xfId="3203" xr:uid="{00000000-0005-0000-0000-0000723B0000}"/>
    <cellStyle name="Input 5 10" xfId="48316" xr:uid="{00000000-0005-0000-0000-0000733B0000}"/>
    <cellStyle name="Input 5 11" xfId="46239" xr:uid="{00000000-0005-0000-0000-0000743B0000}"/>
    <cellStyle name="Input 5 12" xfId="51019" xr:uid="{00000000-0005-0000-0000-0000753B0000}"/>
    <cellStyle name="Input 5 13" xfId="47107" xr:uid="{00000000-0005-0000-0000-0000763B0000}"/>
    <cellStyle name="Input 5 14" xfId="46410" xr:uid="{00000000-0005-0000-0000-0000773B0000}"/>
    <cellStyle name="Input 5 15" xfId="52810" xr:uid="{00000000-0005-0000-0000-0000783B0000}"/>
    <cellStyle name="Input 5 2" xfId="3857" xr:uid="{00000000-0005-0000-0000-0000793B0000}"/>
    <cellStyle name="Input 5 2 10" xfId="48850" xr:uid="{00000000-0005-0000-0000-00007A3B0000}"/>
    <cellStyle name="Input 5 2 11" xfId="51380" xr:uid="{00000000-0005-0000-0000-00007B3B0000}"/>
    <cellStyle name="Input 5 2 12" xfId="46833" xr:uid="{00000000-0005-0000-0000-00007C3B0000}"/>
    <cellStyle name="Input 5 2 13" xfId="53650" xr:uid="{00000000-0005-0000-0000-00007D3B0000}"/>
    <cellStyle name="Input 5 2 14" xfId="50700" xr:uid="{00000000-0005-0000-0000-00007E3B0000}"/>
    <cellStyle name="Input 5 2 2" xfId="6232" xr:uid="{00000000-0005-0000-0000-00007F3B0000}"/>
    <cellStyle name="Input 5 2 2 2" xfId="8589" xr:uid="{00000000-0005-0000-0000-0000803B0000}"/>
    <cellStyle name="Input 5 2 2 2 2" xfId="9978" xr:uid="{00000000-0005-0000-0000-0000813B0000}"/>
    <cellStyle name="Input 5 2 2 2 2 2" xfId="4689" xr:uid="{00000000-0005-0000-0000-0000823B0000}"/>
    <cellStyle name="Input 5 2 2 2 2 2 2" xfId="22861" xr:uid="{00000000-0005-0000-0000-0000833B0000}"/>
    <cellStyle name="Input 5 2 2 2 2 2 2 2" xfId="38492" xr:uid="{00000000-0005-0000-0000-0000843B0000}"/>
    <cellStyle name="Input 5 2 2 2 2 2 3" xfId="14195" xr:uid="{00000000-0005-0000-0000-0000853B0000}"/>
    <cellStyle name="Input 5 2 2 2 2 2 4" xfId="30882" xr:uid="{00000000-0005-0000-0000-0000863B0000}"/>
    <cellStyle name="Input 5 2 2 2 2 3" xfId="27544" xr:uid="{00000000-0005-0000-0000-0000873B0000}"/>
    <cellStyle name="Input 5 2 2 2 2 3 2" xfId="43174" xr:uid="{00000000-0005-0000-0000-0000883B0000}"/>
    <cellStyle name="Input 5 2 2 2 2 4" xfId="19480" xr:uid="{00000000-0005-0000-0000-0000893B0000}"/>
    <cellStyle name="Input 5 2 2 2 2 5" xfId="35323" xr:uid="{00000000-0005-0000-0000-00008A3B0000}"/>
    <cellStyle name="Input 5 2 2 2 3" xfId="7280" xr:uid="{00000000-0005-0000-0000-00008B3B0000}"/>
    <cellStyle name="Input 5 2 2 2 3 2" xfId="24847" xr:uid="{00000000-0005-0000-0000-00008C3B0000}"/>
    <cellStyle name="Input 5 2 2 2 3 2 2" xfId="40477" xr:uid="{00000000-0005-0000-0000-00008D3B0000}"/>
    <cellStyle name="Input 5 2 2 2 3 3" xfId="16783" xr:uid="{00000000-0005-0000-0000-00008E3B0000}"/>
    <cellStyle name="Input 5 2 2 2 3 4" xfId="32626" xr:uid="{00000000-0005-0000-0000-00008F3B0000}"/>
    <cellStyle name="Input 5 2 2 2 4" xfId="26155" xr:uid="{00000000-0005-0000-0000-0000903B0000}"/>
    <cellStyle name="Input 5 2 2 2 4 2" xfId="41785" xr:uid="{00000000-0005-0000-0000-0000913B0000}"/>
    <cellStyle name="Input 5 2 2 2 5" xfId="18091" xr:uid="{00000000-0005-0000-0000-0000923B0000}"/>
    <cellStyle name="Input 5 2 2 2 6" xfId="33934" xr:uid="{00000000-0005-0000-0000-0000933B0000}"/>
    <cellStyle name="Input 5 2 2 3" xfId="24047" xr:uid="{00000000-0005-0000-0000-0000943B0000}"/>
    <cellStyle name="Input 5 2 2 3 2" xfId="39678" xr:uid="{00000000-0005-0000-0000-0000953B0000}"/>
    <cellStyle name="Input 5 2 2 4" xfId="15737" xr:uid="{00000000-0005-0000-0000-0000963B0000}"/>
    <cellStyle name="Input 5 2 2 5" xfId="31926" xr:uid="{00000000-0005-0000-0000-0000973B0000}"/>
    <cellStyle name="Input 5 2 2 6" xfId="50645" xr:uid="{00000000-0005-0000-0000-0000983B0000}"/>
    <cellStyle name="Input 5 2 2 7" xfId="52431" xr:uid="{00000000-0005-0000-0000-0000993B0000}"/>
    <cellStyle name="Input 5 2 2 8" xfId="53526" xr:uid="{00000000-0005-0000-0000-00009A3B0000}"/>
    <cellStyle name="Input 5 2 3" xfId="8866" xr:uid="{00000000-0005-0000-0000-00009B3B0000}"/>
    <cellStyle name="Input 5 2 3 2" xfId="10255" xr:uid="{00000000-0005-0000-0000-00009C3B0000}"/>
    <cellStyle name="Input 5 2 3 2 2" xfId="4759" xr:uid="{00000000-0005-0000-0000-00009D3B0000}"/>
    <cellStyle name="Input 5 2 3 2 2 2" xfId="22931" xr:uid="{00000000-0005-0000-0000-00009E3B0000}"/>
    <cellStyle name="Input 5 2 3 2 2 2 2" xfId="38562" xr:uid="{00000000-0005-0000-0000-00009F3B0000}"/>
    <cellStyle name="Input 5 2 3 2 2 3" xfId="14265" xr:uid="{00000000-0005-0000-0000-0000A03B0000}"/>
    <cellStyle name="Input 5 2 3 2 2 4" xfId="30952" xr:uid="{00000000-0005-0000-0000-0000A13B0000}"/>
    <cellStyle name="Input 5 2 3 2 3" xfId="27821" xr:uid="{00000000-0005-0000-0000-0000A23B0000}"/>
    <cellStyle name="Input 5 2 3 2 3 2" xfId="43451" xr:uid="{00000000-0005-0000-0000-0000A33B0000}"/>
    <cellStyle name="Input 5 2 3 2 4" xfId="19757" xr:uid="{00000000-0005-0000-0000-0000A43B0000}"/>
    <cellStyle name="Input 5 2 3 2 5" xfId="35600" xr:uid="{00000000-0005-0000-0000-0000A53B0000}"/>
    <cellStyle name="Input 5 2 3 3" xfId="11234" xr:uid="{00000000-0005-0000-0000-0000A63B0000}"/>
    <cellStyle name="Input 5 2 3 3 2" xfId="28800" xr:uid="{00000000-0005-0000-0000-0000A73B0000}"/>
    <cellStyle name="Input 5 2 3 3 2 2" xfId="44430" xr:uid="{00000000-0005-0000-0000-0000A83B0000}"/>
    <cellStyle name="Input 5 2 3 3 3" xfId="20736" xr:uid="{00000000-0005-0000-0000-0000A93B0000}"/>
    <cellStyle name="Input 5 2 3 3 4" xfId="36579" xr:uid="{00000000-0005-0000-0000-0000AA3B0000}"/>
    <cellStyle name="Input 5 2 3 4" xfId="26432" xr:uid="{00000000-0005-0000-0000-0000AB3B0000}"/>
    <cellStyle name="Input 5 2 3 4 2" xfId="42062" xr:uid="{00000000-0005-0000-0000-0000AC3B0000}"/>
    <cellStyle name="Input 5 2 3 5" xfId="18368" xr:uid="{00000000-0005-0000-0000-0000AD3B0000}"/>
    <cellStyle name="Input 5 2 3 6" xfId="34211" xr:uid="{00000000-0005-0000-0000-0000AE3B0000}"/>
    <cellStyle name="Input 5 2 4" xfId="22179" xr:uid="{00000000-0005-0000-0000-0000AF3B0000}"/>
    <cellStyle name="Input 5 2 4 2" xfId="37810" xr:uid="{00000000-0005-0000-0000-0000B03B0000}"/>
    <cellStyle name="Input 5 2 5" xfId="12265" xr:uid="{00000000-0005-0000-0000-0000B13B0000}"/>
    <cellStyle name="Input 5 2 5 2" xfId="29528" xr:uid="{00000000-0005-0000-0000-0000B23B0000}"/>
    <cellStyle name="Input 5 2 6" xfId="13362" xr:uid="{00000000-0005-0000-0000-0000B33B0000}"/>
    <cellStyle name="Input 5 2 7" xfId="30261" xr:uid="{00000000-0005-0000-0000-0000B43B0000}"/>
    <cellStyle name="Input 5 2 8" xfId="47178" xr:uid="{00000000-0005-0000-0000-0000B53B0000}"/>
    <cellStyle name="Input 5 2 9" xfId="48676" xr:uid="{00000000-0005-0000-0000-0000B63B0000}"/>
    <cellStyle name="Input 5 3" xfId="5578" xr:uid="{00000000-0005-0000-0000-0000B73B0000}"/>
    <cellStyle name="Input 5 3 2" xfId="9024" xr:uid="{00000000-0005-0000-0000-0000B83B0000}"/>
    <cellStyle name="Input 5 3 2 2" xfId="10413" xr:uid="{00000000-0005-0000-0000-0000B93B0000}"/>
    <cellStyle name="Input 5 3 2 2 2" xfId="4596" xr:uid="{00000000-0005-0000-0000-0000BA3B0000}"/>
    <cellStyle name="Input 5 3 2 2 2 2" xfId="22768" xr:uid="{00000000-0005-0000-0000-0000BB3B0000}"/>
    <cellStyle name="Input 5 3 2 2 2 2 2" xfId="38399" xr:uid="{00000000-0005-0000-0000-0000BC3B0000}"/>
    <cellStyle name="Input 5 3 2 2 2 3" xfId="14102" xr:uid="{00000000-0005-0000-0000-0000BD3B0000}"/>
    <cellStyle name="Input 5 3 2 2 2 4" xfId="30789" xr:uid="{00000000-0005-0000-0000-0000BE3B0000}"/>
    <cellStyle name="Input 5 3 2 2 3" xfId="27979" xr:uid="{00000000-0005-0000-0000-0000BF3B0000}"/>
    <cellStyle name="Input 5 3 2 2 3 2" xfId="43609" xr:uid="{00000000-0005-0000-0000-0000C03B0000}"/>
    <cellStyle name="Input 5 3 2 2 4" xfId="19915" xr:uid="{00000000-0005-0000-0000-0000C13B0000}"/>
    <cellStyle name="Input 5 3 2 2 5" xfId="35758" xr:uid="{00000000-0005-0000-0000-0000C23B0000}"/>
    <cellStyle name="Input 5 3 2 3" xfId="11389" xr:uid="{00000000-0005-0000-0000-0000C33B0000}"/>
    <cellStyle name="Input 5 3 2 3 2" xfId="28955" xr:uid="{00000000-0005-0000-0000-0000C43B0000}"/>
    <cellStyle name="Input 5 3 2 3 2 2" xfId="44585" xr:uid="{00000000-0005-0000-0000-0000C53B0000}"/>
    <cellStyle name="Input 5 3 2 3 3" xfId="20891" xr:uid="{00000000-0005-0000-0000-0000C63B0000}"/>
    <cellStyle name="Input 5 3 2 3 4" xfId="36734" xr:uid="{00000000-0005-0000-0000-0000C73B0000}"/>
    <cellStyle name="Input 5 3 2 4" xfId="26590" xr:uid="{00000000-0005-0000-0000-0000C83B0000}"/>
    <cellStyle name="Input 5 3 2 4 2" xfId="42220" xr:uid="{00000000-0005-0000-0000-0000C93B0000}"/>
    <cellStyle name="Input 5 3 2 5" xfId="18526" xr:uid="{00000000-0005-0000-0000-0000CA3B0000}"/>
    <cellStyle name="Input 5 3 2 6" xfId="34369" xr:uid="{00000000-0005-0000-0000-0000CB3B0000}"/>
    <cellStyle name="Input 5 3 3" xfId="23600" xr:uid="{00000000-0005-0000-0000-0000CC3B0000}"/>
    <cellStyle name="Input 5 3 3 2" xfId="39231" xr:uid="{00000000-0005-0000-0000-0000CD3B0000}"/>
    <cellStyle name="Input 5 3 4" xfId="15083" xr:uid="{00000000-0005-0000-0000-0000CE3B0000}"/>
    <cellStyle name="Input 5 3 5" xfId="31559" xr:uid="{00000000-0005-0000-0000-0000CF3B0000}"/>
    <cellStyle name="Input 5 3 6" xfId="50285" xr:uid="{00000000-0005-0000-0000-0000D03B0000}"/>
    <cellStyle name="Input 5 3 7" xfId="52071" xr:uid="{00000000-0005-0000-0000-0000D13B0000}"/>
    <cellStyle name="Input 5 3 8" xfId="53166" xr:uid="{00000000-0005-0000-0000-0000D23B0000}"/>
    <cellStyle name="Input 5 4" xfId="6661" xr:uid="{00000000-0005-0000-0000-0000D33B0000}"/>
    <cellStyle name="Input 5 4 2" xfId="4507" xr:uid="{00000000-0005-0000-0000-0000D43B0000}"/>
    <cellStyle name="Input 5 4 2 2" xfId="4249" xr:uid="{00000000-0005-0000-0000-0000D53B0000}"/>
    <cellStyle name="Input 5 4 2 2 2" xfId="22460" xr:uid="{00000000-0005-0000-0000-0000D63B0000}"/>
    <cellStyle name="Input 5 4 2 2 2 2" xfId="38091" xr:uid="{00000000-0005-0000-0000-0000D73B0000}"/>
    <cellStyle name="Input 5 4 2 2 3" xfId="13755" xr:uid="{00000000-0005-0000-0000-0000D83B0000}"/>
    <cellStyle name="Input 5 4 2 2 4" xfId="30500" xr:uid="{00000000-0005-0000-0000-0000D93B0000}"/>
    <cellStyle name="Input 5 4 2 3" xfId="22679" xr:uid="{00000000-0005-0000-0000-0000DA3B0000}"/>
    <cellStyle name="Input 5 4 2 3 2" xfId="38310" xr:uid="{00000000-0005-0000-0000-0000DB3B0000}"/>
    <cellStyle name="Input 5 4 2 4" xfId="14013" xr:uid="{00000000-0005-0000-0000-0000DC3B0000}"/>
    <cellStyle name="Input 5 4 2 5" xfId="30700" xr:uid="{00000000-0005-0000-0000-0000DD3B0000}"/>
    <cellStyle name="Input 5 4 3" xfId="4149" xr:uid="{00000000-0005-0000-0000-0000DE3B0000}"/>
    <cellStyle name="Input 5 4 3 2" xfId="22360" xr:uid="{00000000-0005-0000-0000-0000DF3B0000}"/>
    <cellStyle name="Input 5 4 3 2 2" xfId="37991" xr:uid="{00000000-0005-0000-0000-0000E03B0000}"/>
    <cellStyle name="Input 5 4 3 3" xfId="13655" xr:uid="{00000000-0005-0000-0000-0000E13B0000}"/>
    <cellStyle name="Input 5 4 3 4" xfId="30400" xr:uid="{00000000-0005-0000-0000-0000E23B0000}"/>
    <cellStyle name="Input 5 4 4" xfId="24324" xr:uid="{00000000-0005-0000-0000-0000E33B0000}"/>
    <cellStyle name="Input 5 4 4 2" xfId="39955" xr:uid="{00000000-0005-0000-0000-0000E43B0000}"/>
    <cellStyle name="Input 5 4 5" xfId="16165" xr:uid="{00000000-0005-0000-0000-0000E53B0000}"/>
    <cellStyle name="Input 5 4 6" xfId="32143" xr:uid="{00000000-0005-0000-0000-0000E63B0000}"/>
    <cellStyle name="Input 5 5" xfId="21732" xr:uid="{00000000-0005-0000-0000-0000E73B0000}"/>
    <cellStyle name="Input 5 5 2" xfId="37363" xr:uid="{00000000-0005-0000-0000-0000E83B0000}"/>
    <cellStyle name="Input 5 6" xfId="24060" xr:uid="{00000000-0005-0000-0000-0000E93B0000}"/>
    <cellStyle name="Input 5 6 2" xfId="39691" xr:uid="{00000000-0005-0000-0000-0000EA3B0000}"/>
    <cellStyle name="Input 5 7" xfId="12709" xr:uid="{00000000-0005-0000-0000-0000EB3B0000}"/>
    <cellStyle name="Input 5 8" xfId="29895" xr:uid="{00000000-0005-0000-0000-0000EC3B0000}"/>
    <cellStyle name="Input 5 9" xfId="47845" xr:uid="{00000000-0005-0000-0000-0000ED3B0000}"/>
    <cellStyle name="Input 6" xfId="2927" xr:uid="{00000000-0005-0000-0000-0000EE3B0000}"/>
    <cellStyle name="Input 6 10" xfId="48113" xr:uid="{00000000-0005-0000-0000-0000EF3B0000}"/>
    <cellStyle name="Input 6 11" xfId="47920" xr:uid="{00000000-0005-0000-0000-0000F03B0000}"/>
    <cellStyle name="Input 6 12" xfId="50816" xr:uid="{00000000-0005-0000-0000-0000F13B0000}"/>
    <cellStyle name="Input 6 13" xfId="46095" xr:uid="{00000000-0005-0000-0000-0000F23B0000}"/>
    <cellStyle name="Input 6 14" xfId="51581" xr:uid="{00000000-0005-0000-0000-0000F33B0000}"/>
    <cellStyle name="Input 6 15" xfId="53652" xr:uid="{00000000-0005-0000-0000-0000F43B0000}"/>
    <cellStyle name="Input 6 2" xfId="3581" xr:uid="{00000000-0005-0000-0000-0000F53B0000}"/>
    <cellStyle name="Input 6 2 10" xfId="46288" xr:uid="{00000000-0005-0000-0000-0000F63B0000}"/>
    <cellStyle name="Input 6 2 11" xfId="51179" xr:uid="{00000000-0005-0000-0000-0000F73B0000}"/>
    <cellStyle name="Input 6 2 12" xfId="45050" xr:uid="{00000000-0005-0000-0000-0000F83B0000}"/>
    <cellStyle name="Input 6 2 13" xfId="45434" xr:uid="{00000000-0005-0000-0000-0000F93B0000}"/>
    <cellStyle name="Input 6 2 14" xfId="48878" xr:uid="{00000000-0005-0000-0000-0000FA3B0000}"/>
    <cellStyle name="Input 6 2 2" xfId="5956" xr:uid="{00000000-0005-0000-0000-0000FB3B0000}"/>
    <cellStyle name="Input 6 2 2 2" xfId="9026" xr:uid="{00000000-0005-0000-0000-0000FC3B0000}"/>
    <cellStyle name="Input 6 2 2 2 2" xfId="10415" xr:uid="{00000000-0005-0000-0000-0000FD3B0000}"/>
    <cellStyle name="Input 6 2 2 2 2 2" xfId="10770" xr:uid="{00000000-0005-0000-0000-0000FE3B0000}"/>
    <cellStyle name="Input 6 2 2 2 2 2 2" xfId="28336" xr:uid="{00000000-0005-0000-0000-0000FF3B0000}"/>
    <cellStyle name="Input 6 2 2 2 2 2 2 2" xfId="43966" xr:uid="{00000000-0005-0000-0000-0000003C0000}"/>
    <cellStyle name="Input 6 2 2 2 2 2 3" xfId="20272" xr:uid="{00000000-0005-0000-0000-0000013C0000}"/>
    <cellStyle name="Input 6 2 2 2 2 2 4" xfId="36115" xr:uid="{00000000-0005-0000-0000-0000023C0000}"/>
    <cellStyle name="Input 6 2 2 2 2 3" xfId="27981" xr:uid="{00000000-0005-0000-0000-0000033C0000}"/>
    <cellStyle name="Input 6 2 2 2 2 3 2" xfId="43611" xr:uid="{00000000-0005-0000-0000-0000043C0000}"/>
    <cellStyle name="Input 6 2 2 2 2 4" xfId="19917" xr:uid="{00000000-0005-0000-0000-0000053C0000}"/>
    <cellStyle name="Input 6 2 2 2 2 5" xfId="35760" xr:uid="{00000000-0005-0000-0000-0000063C0000}"/>
    <cellStyle name="Input 6 2 2 2 3" xfId="11305" xr:uid="{00000000-0005-0000-0000-0000073C0000}"/>
    <cellStyle name="Input 6 2 2 2 3 2" xfId="28871" xr:uid="{00000000-0005-0000-0000-0000083C0000}"/>
    <cellStyle name="Input 6 2 2 2 3 2 2" xfId="44501" xr:uid="{00000000-0005-0000-0000-0000093C0000}"/>
    <cellStyle name="Input 6 2 2 2 3 3" xfId="20807" xr:uid="{00000000-0005-0000-0000-00000A3C0000}"/>
    <cellStyle name="Input 6 2 2 2 3 4" xfId="36650" xr:uid="{00000000-0005-0000-0000-00000B3C0000}"/>
    <cellStyle name="Input 6 2 2 2 4" xfId="26592" xr:uid="{00000000-0005-0000-0000-00000C3C0000}"/>
    <cellStyle name="Input 6 2 2 2 4 2" xfId="42222" xr:uid="{00000000-0005-0000-0000-00000D3C0000}"/>
    <cellStyle name="Input 6 2 2 2 5" xfId="18528" xr:uid="{00000000-0005-0000-0000-00000E3C0000}"/>
    <cellStyle name="Input 6 2 2 2 6" xfId="34371" xr:uid="{00000000-0005-0000-0000-00000F3C0000}"/>
    <cellStyle name="Input 6 2 2 3" xfId="23827" xr:uid="{00000000-0005-0000-0000-0000103C0000}"/>
    <cellStyle name="Input 6 2 2 3 2" xfId="39458" xr:uid="{00000000-0005-0000-0000-0000113C0000}"/>
    <cellStyle name="Input 6 2 2 4" xfId="15461" xr:uid="{00000000-0005-0000-0000-0000123C0000}"/>
    <cellStyle name="Input 6 2 2 5" xfId="31725" xr:uid="{00000000-0005-0000-0000-0000133C0000}"/>
    <cellStyle name="Input 6 2 2 6" xfId="50444" xr:uid="{00000000-0005-0000-0000-0000143C0000}"/>
    <cellStyle name="Input 6 2 2 7" xfId="52230" xr:uid="{00000000-0005-0000-0000-0000153C0000}"/>
    <cellStyle name="Input 6 2 2 8" xfId="53325" xr:uid="{00000000-0005-0000-0000-0000163C0000}"/>
    <cellStyle name="Input 6 2 3" xfId="6768" xr:uid="{00000000-0005-0000-0000-0000173C0000}"/>
    <cellStyle name="Input 6 2 3 2" xfId="7383" xr:uid="{00000000-0005-0000-0000-0000183C0000}"/>
    <cellStyle name="Input 6 2 3 2 2" xfId="7595" xr:uid="{00000000-0005-0000-0000-0000193C0000}"/>
    <cellStyle name="Input 6 2 3 2 2 2" xfId="25161" xr:uid="{00000000-0005-0000-0000-00001A3C0000}"/>
    <cellStyle name="Input 6 2 3 2 2 2 2" xfId="40791" xr:uid="{00000000-0005-0000-0000-00001B3C0000}"/>
    <cellStyle name="Input 6 2 3 2 2 3" xfId="17097" xr:uid="{00000000-0005-0000-0000-00001C3C0000}"/>
    <cellStyle name="Input 6 2 3 2 2 4" xfId="32940" xr:uid="{00000000-0005-0000-0000-00001D3C0000}"/>
    <cellStyle name="Input 6 2 3 2 3" xfId="24950" xr:uid="{00000000-0005-0000-0000-00001E3C0000}"/>
    <cellStyle name="Input 6 2 3 2 3 2" xfId="40580" xr:uid="{00000000-0005-0000-0000-00001F3C0000}"/>
    <cellStyle name="Input 6 2 3 2 4" xfId="16886" xr:uid="{00000000-0005-0000-0000-0000203C0000}"/>
    <cellStyle name="Input 6 2 3 2 5" xfId="32729" xr:uid="{00000000-0005-0000-0000-0000213C0000}"/>
    <cellStyle name="Input 6 2 3 3" xfId="4233" xr:uid="{00000000-0005-0000-0000-0000223C0000}"/>
    <cellStyle name="Input 6 2 3 3 2" xfId="22444" xr:uid="{00000000-0005-0000-0000-0000233C0000}"/>
    <cellStyle name="Input 6 2 3 3 2 2" xfId="38075" xr:uid="{00000000-0005-0000-0000-0000243C0000}"/>
    <cellStyle name="Input 6 2 3 3 3" xfId="13739" xr:uid="{00000000-0005-0000-0000-0000253C0000}"/>
    <cellStyle name="Input 6 2 3 3 4" xfId="30484" xr:uid="{00000000-0005-0000-0000-0000263C0000}"/>
    <cellStyle name="Input 6 2 3 4" xfId="24431" xr:uid="{00000000-0005-0000-0000-0000273C0000}"/>
    <cellStyle name="Input 6 2 3 4 2" xfId="40062" xr:uid="{00000000-0005-0000-0000-0000283C0000}"/>
    <cellStyle name="Input 6 2 3 5" xfId="16272" xr:uid="{00000000-0005-0000-0000-0000293C0000}"/>
    <cellStyle name="Input 6 2 3 6" xfId="32250" xr:uid="{00000000-0005-0000-0000-00002A3C0000}"/>
    <cellStyle name="Input 6 2 4" xfId="21959" xr:uid="{00000000-0005-0000-0000-00002B3C0000}"/>
    <cellStyle name="Input 6 2 4 2" xfId="37590" xr:uid="{00000000-0005-0000-0000-00002C3C0000}"/>
    <cellStyle name="Input 6 2 5" xfId="23403" xr:uid="{00000000-0005-0000-0000-00002D3C0000}"/>
    <cellStyle name="Input 6 2 5 2" xfId="39034" xr:uid="{00000000-0005-0000-0000-00002E3C0000}"/>
    <cellStyle name="Input 6 2 6" xfId="13086" xr:uid="{00000000-0005-0000-0000-00002F3C0000}"/>
    <cellStyle name="Input 6 2 7" xfId="30060" xr:uid="{00000000-0005-0000-0000-0000303C0000}"/>
    <cellStyle name="Input 6 2 8" xfId="46503" xr:uid="{00000000-0005-0000-0000-0000313C0000}"/>
    <cellStyle name="Input 6 2 9" xfId="48475" xr:uid="{00000000-0005-0000-0000-0000323C0000}"/>
    <cellStyle name="Input 6 3" xfId="5306" xr:uid="{00000000-0005-0000-0000-0000333C0000}"/>
    <cellStyle name="Input 6 3 2" xfId="8707" xr:uid="{00000000-0005-0000-0000-0000343C0000}"/>
    <cellStyle name="Input 6 3 2 2" xfId="10096" xr:uid="{00000000-0005-0000-0000-0000353C0000}"/>
    <cellStyle name="Input 6 3 2 2 2" xfId="11365" xr:uid="{00000000-0005-0000-0000-0000363C0000}"/>
    <cellStyle name="Input 6 3 2 2 2 2" xfId="28931" xr:uid="{00000000-0005-0000-0000-0000373C0000}"/>
    <cellStyle name="Input 6 3 2 2 2 2 2" xfId="44561" xr:uid="{00000000-0005-0000-0000-0000383C0000}"/>
    <cellStyle name="Input 6 3 2 2 2 3" xfId="20867" xr:uid="{00000000-0005-0000-0000-0000393C0000}"/>
    <cellStyle name="Input 6 3 2 2 2 4" xfId="36710" xr:uid="{00000000-0005-0000-0000-00003A3C0000}"/>
    <cellStyle name="Input 6 3 2 2 3" xfId="27662" xr:uid="{00000000-0005-0000-0000-00003B3C0000}"/>
    <cellStyle name="Input 6 3 2 2 3 2" xfId="43292" xr:uid="{00000000-0005-0000-0000-00003C3C0000}"/>
    <cellStyle name="Input 6 3 2 2 4" xfId="19598" xr:uid="{00000000-0005-0000-0000-00003D3C0000}"/>
    <cellStyle name="Input 6 3 2 2 5" xfId="35441" xr:uid="{00000000-0005-0000-0000-00003E3C0000}"/>
    <cellStyle name="Input 6 3 2 3" xfId="5003" xr:uid="{00000000-0005-0000-0000-00003F3C0000}"/>
    <cellStyle name="Input 6 3 2 3 2" xfId="23175" xr:uid="{00000000-0005-0000-0000-0000403C0000}"/>
    <cellStyle name="Input 6 3 2 3 2 2" xfId="38806" xr:uid="{00000000-0005-0000-0000-0000413C0000}"/>
    <cellStyle name="Input 6 3 2 3 3" xfId="14509" xr:uid="{00000000-0005-0000-0000-0000423C0000}"/>
    <cellStyle name="Input 6 3 2 3 4" xfId="31196" xr:uid="{00000000-0005-0000-0000-0000433C0000}"/>
    <cellStyle name="Input 6 3 2 4" xfId="26273" xr:uid="{00000000-0005-0000-0000-0000443C0000}"/>
    <cellStyle name="Input 6 3 2 4 2" xfId="41903" xr:uid="{00000000-0005-0000-0000-0000453C0000}"/>
    <cellStyle name="Input 6 3 2 5" xfId="18209" xr:uid="{00000000-0005-0000-0000-0000463C0000}"/>
    <cellStyle name="Input 6 3 2 6" xfId="34052" xr:uid="{00000000-0005-0000-0000-0000473C0000}"/>
    <cellStyle name="Input 6 3 3" xfId="23384" xr:uid="{00000000-0005-0000-0000-0000483C0000}"/>
    <cellStyle name="Input 6 3 3 2" xfId="39015" xr:uid="{00000000-0005-0000-0000-0000493C0000}"/>
    <cellStyle name="Input 6 3 4" xfId="14811" xr:uid="{00000000-0005-0000-0000-00004A3C0000}"/>
    <cellStyle name="Input 6 3 5" xfId="31362" xr:uid="{00000000-0005-0000-0000-00004B3C0000}"/>
    <cellStyle name="Input 6 3 6" xfId="50067" xr:uid="{00000000-0005-0000-0000-00004C3C0000}"/>
    <cellStyle name="Input 6 3 7" xfId="51865" xr:uid="{00000000-0005-0000-0000-00004D3C0000}"/>
    <cellStyle name="Input 6 3 8" xfId="52958" xr:uid="{00000000-0005-0000-0000-00004E3C0000}"/>
    <cellStyle name="Input 6 4" xfId="6708" xr:uid="{00000000-0005-0000-0000-00004F3C0000}"/>
    <cellStyle name="Input 6 4 2" xfId="4554" xr:uid="{00000000-0005-0000-0000-0000503C0000}"/>
    <cellStyle name="Input 6 4 2 2" xfId="11163" xr:uid="{00000000-0005-0000-0000-0000513C0000}"/>
    <cellStyle name="Input 6 4 2 2 2" xfId="28729" xr:uid="{00000000-0005-0000-0000-0000523C0000}"/>
    <cellStyle name="Input 6 4 2 2 2 2" xfId="44359" xr:uid="{00000000-0005-0000-0000-0000533C0000}"/>
    <cellStyle name="Input 6 4 2 2 3" xfId="20665" xr:uid="{00000000-0005-0000-0000-0000543C0000}"/>
    <cellStyle name="Input 6 4 2 2 4" xfId="36508" xr:uid="{00000000-0005-0000-0000-0000553C0000}"/>
    <cellStyle name="Input 6 4 2 3" xfId="22726" xr:uid="{00000000-0005-0000-0000-0000563C0000}"/>
    <cellStyle name="Input 6 4 2 3 2" xfId="38357" xr:uid="{00000000-0005-0000-0000-0000573C0000}"/>
    <cellStyle name="Input 6 4 2 4" xfId="14060" xr:uid="{00000000-0005-0000-0000-0000583C0000}"/>
    <cellStyle name="Input 6 4 2 5" xfId="30747" xr:uid="{00000000-0005-0000-0000-0000593C0000}"/>
    <cellStyle name="Input 6 4 3" xfId="4191" xr:uid="{00000000-0005-0000-0000-00005A3C0000}"/>
    <cellStyle name="Input 6 4 3 2" xfId="22402" xr:uid="{00000000-0005-0000-0000-00005B3C0000}"/>
    <cellStyle name="Input 6 4 3 2 2" xfId="38033" xr:uid="{00000000-0005-0000-0000-00005C3C0000}"/>
    <cellStyle name="Input 6 4 3 3" xfId="13697" xr:uid="{00000000-0005-0000-0000-00005D3C0000}"/>
    <cellStyle name="Input 6 4 3 4" xfId="30442" xr:uid="{00000000-0005-0000-0000-00005E3C0000}"/>
    <cellStyle name="Input 6 4 4" xfId="24371" xr:uid="{00000000-0005-0000-0000-00005F3C0000}"/>
    <cellStyle name="Input 6 4 4 2" xfId="40002" xr:uid="{00000000-0005-0000-0000-0000603C0000}"/>
    <cellStyle name="Input 6 4 5" xfId="16212" xr:uid="{00000000-0005-0000-0000-0000613C0000}"/>
    <cellStyle name="Input 6 4 6" xfId="32190" xr:uid="{00000000-0005-0000-0000-0000623C0000}"/>
    <cellStyle name="Input 6 5" xfId="21511" xr:uid="{00000000-0005-0000-0000-0000633C0000}"/>
    <cellStyle name="Input 6 5 2" xfId="37142" xr:uid="{00000000-0005-0000-0000-0000643C0000}"/>
    <cellStyle name="Input 6 6" xfId="29286" xr:uid="{00000000-0005-0000-0000-0000653C0000}"/>
    <cellStyle name="Input 6 6 2" xfId="44916" xr:uid="{00000000-0005-0000-0000-0000663C0000}"/>
    <cellStyle name="Input 6 7" xfId="12433" xr:uid="{00000000-0005-0000-0000-0000673C0000}"/>
    <cellStyle name="Input 6 8" xfId="29694" xr:uid="{00000000-0005-0000-0000-0000683C0000}"/>
    <cellStyle name="Input 6 9" xfId="47788" xr:uid="{00000000-0005-0000-0000-0000693C0000}"/>
    <cellStyle name="Input 7" xfId="3071" xr:uid="{00000000-0005-0000-0000-00006A3C0000}"/>
    <cellStyle name="Input 7 10" xfId="48184" xr:uid="{00000000-0005-0000-0000-00006B3C0000}"/>
    <cellStyle name="Input 7 11" xfId="46328" xr:uid="{00000000-0005-0000-0000-00006C3C0000}"/>
    <cellStyle name="Input 7 12" xfId="50887" xr:uid="{00000000-0005-0000-0000-00006D3C0000}"/>
    <cellStyle name="Input 7 13" xfId="48745" xr:uid="{00000000-0005-0000-0000-00006E3C0000}"/>
    <cellStyle name="Input 7 14" xfId="53730" xr:uid="{00000000-0005-0000-0000-00006F3C0000}"/>
    <cellStyle name="Input 7 15" xfId="51489" xr:uid="{00000000-0005-0000-0000-0000703C0000}"/>
    <cellStyle name="Input 7 2" xfId="3725" xr:uid="{00000000-0005-0000-0000-0000713C0000}"/>
    <cellStyle name="Input 7 2 10" xfId="45028" xr:uid="{00000000-0005-0000-0000-0000723C0000}"/>
    <cellStyle name="Input 7 2 11" xfId="51248" xr:uid="{00000000-0005-0000-0000-0000733C0000}"/>
    <cellStyle name="Input 7 2 12" xfId="45608" xr:uid="{00000000-0005-0000-0000-0000743C0000}"/>
    <cellStyle name="Input 7 2 13" xfId="45966" xr:uid="{00000000-0005-0000-0000-0000753C0000}"/>
    <cellStyle name="Input 7 2 14" xfId="53676" xr:uid="{00000000-0005-0000-0000-0000763C0000}"/>
    <cellStyle name="Input 7 2 2" xfId="6100" xr:uid="{00000000-0005-0000-0000-0000773C0000}"/>
    <cellStyle name="Input 7 2 2 2" xfId="6574" xr:uid="{00000000-0005-0000-0000-0000783C0000}"/>
    <cellStyle name="Input 7 2 2 2 2" xfId="7192" xr:uid="{00000000-0005-0000-0000-0000793C0000}"/>
    <cellStyle name="Input 7 2 2 2 2 2" xfId="4120" xr:uid="{00000000-0005-0000-0000-00007A3C0000}"/>
    <cellStyle name="Input 7 2 2 2 2 2 2" xfId="22331" xr:uid="{00000000-0005-0000-0000-00007B3C0000}"/>
    <cellStyle name="Input 7 2 2 2 2 2 2 2" xfId="37962" xr:uid="{00000000-0005-0000-0000-00007C3C0000}"/>
    <cellStyle name="Input 7 2 2 2 2 2 3" xfId="13626" xr:uid="{00000000-0005-0000-0000-00007D3C0000}"/>
    <cellStyle name="Input 7 2 2 2 2 2 4" xfId="30371" xr:uid="{00000000-0005-0000-0000-00007E3C0000}"/>
    <cellStyle name="Input 7 2 2 2 2 3" xfId="24759" xr:uid="{00000000-0005-0000-0000-00007F3C0000}"/>
    <cellStyle name="Input 7 2 2 2 2 3 2" xfId="40389" xr:uid="{00000000-0005-0000-0000-0000803C0000}"/>
    <cellStyle name="Input 7 2 2 2 2 4" xfId="16695" xr:uid="{00000000-0005-0000-0000-0000813C0000}"/>
    <cellStyle name="Input 7 2 2 2 2 5" xfId="32538" xr:uid="{00000000-0005-0000-0000-0000823C0000}"/>
    <cellStyle name="Input 7 2 2 2 3" xfId="11313" xr:uid="{00000000-0005-0000-0000-0000833C0000}"/>
    <cellStyle name="Input 7 2 2 2 3 2" xfId="28879" xr:uid="{00000000-0005-0000-0000-0000843C0000}"/>
    <cellStyle name="Input 7 2 2 2 3 2 2" xfId="44509" xr:uid="{00000000-0005-0000-0000-0000853C0000}"/>
    <cellStyle name="Input 7 2 2 2 3 3" xfId="20815" xr:uid="{00000000-0005-0000-0000-0000863C0000}"/>
    <cellStyle name="Input 7 2 2 2 3 4" xfId="36658" xr:uid="{00000000-0005-0000-0000-0000873C0000}"/>
    <cellStyle name="Input 7 2 2 2 4" xfId="24275" xr:uid="{00000000-0005-0000-0000-0000883C0000}"/>
    <cellStyle name="Input 7 2 2 2 4 2" xfId="39906" xr:uid="{00000000-0005-0000-0000-0000893C0000}"/>
    <cellStyle name="Input 7 2 2 2 5" xfId="16078" xr:uid="{00000000-0005-0000-0000-00008A3C0000}"/>
    <cellStyle name="Input 7 2 2 2 6" xfId="32114" xr:uid="{00000000-0005-0000-0000-00008B3C0000}"/>
    <cellStyle name="Input 7 2 2 3" xfId="23915" xr:uid="{00000000-0005-0000-0000-00008C3C0000}"/>
    <cellStyle name="Input 7 2 2 3 2" xfId="39546" xr:uid="{00000000-0005-0000-0000-00008D3C0000}"/>
    <cellStyle name="Input 7 2 2 4" xfId="15605" xr:uid="{00000000-0005-0000-0000-00008E3C0000}"/>
    <cellStyle name="Input 7 2 2 5" xfId="31794" xr:uid="{00000000-0005-0000-0000-00008F3C0000}"/>
    <cellStyle name="Input 7 2 2 6" xfId="50513" xr:uid="{00000000-0005-0000-0000-0000903C0000}"/>
    <cellStyle name="Input 7 2 2 7" xfId="52299" xr:uid="{00000000-0005-0000-0000-0000913C0000}"/>
    <cellStyle name="Input 7 2 2 8" xfId="53394" xr:uid="{00000000-0005-0000-0000-0000923C0000}"/>
    <cellStyle name="Input 7 2 3" xfId="6764" xr:uid="{00000000-0005-0000-0000-0000933C0000}"/>
    <cellStyle name="Input 7 2 3 2" xfId="7286" xr:uid="{00000000-0005-0000-0000-0000943C0000}"/>
    <cellStyle name="Input 7 2 3 2 2" xfId="8041" xr:uid="{00000000-0005-0000-0000-0000953C0000}"/>
    <cellStyle name="Input 7 2 3 2 2 2" xfId="25607" xr:uid="{00000000-0005-0000-0000-0000963C0000}"/>
    <cellStyle name="Input 7 2 3 2 2 2 2" xfId="41237" xr:uid="{00000000-0005-0000-0000-0000973C0000}"/>
    <cellStyle name="Input 7 2 3 2 2 3" xfId="17543" xr:uid="{00000000-0005-0000-0000-0000983C0000}"/>
    <cellStyle name="Input 7 2 3 2 2 4" xfId="33386" xr:uid="{00000000-0005-0000-0000-0000993C0000}"/>
    <cellStyle name="Input 7 2 3 2 3" xfId="24853" xr:uid="{00000000-0005-0000-0000-00009A3C0000}"/>
    <cellStyle name="Input 7 2 3 2 3 2" xfId="40483" xr:uid="{00000000-0005-0000-0000-00009B3C0000}"/>
    <cellStyle name="Input 7 2 3 2 4" xfId="16789" xr:uid="{00000000-0005-0000-0000-00009C3C0000}"/>
    <cellStyle name="Input 7 2 3 2 5" xfId="32632" xr:uid="{00000000-0005-0000-0000-00009D3C0000}"/>
    <cellStyle name="Input 7 2 3 3" xfId="4231" xr:uid="{00000000-0005-0000-0000-00009E3C0000}"/>
    <cellStyle name="Input 7 2 3 3 2" xfId="22442" xr:uid="{00000000-0005-0000-0000-00009F3C0000}"/>
    <cellStyle name="Input 7 2 3 3 2 2" xfId="38073" xr:uid="{00000000-0005-0000-0000-0000A03C0000}"/>
    <cellStyle name="Input 7 2 3 3 3" xfId="13737" xr:uid="{00000000-0005-0000-0000-0000A13C0000}"/>
    <cellStyle name="Input 7 2 3 3 4" xfId="30482" xr:uid="{00000000-0005-0000-0000-0000A23C0000}"/>
    <cellStyle name="Input 7 2 3 4" xfId="24427" xr:uid="{00000000-0005-0000-0000-0000A33C0000}"/>
    <cellStyle name="Input 7 2 3 4 2" xfId="40058" xr:uid="{00000000-0005-0000-0000-0000A43C0000}"/>
    <cellStyle name="Input 7 2 3 5" xfId="16268" xr:uid="{00000000-0005-0000-0000-0000A53C0000}"/>
    <cellStyle name="Input 7 2 3 6" xfId="32246" xr:uid="{00000000-0005-0000-0000-0000A63C0000}"/>
    <cellStyle name="Input 7 2 4" xfId="22047" xr:uid="{00000000-0005-0000-0000-0000A73C0000}"/>
    <cellStyle name="Input 7 2 4 2" xfId="37678" xr:uid="{00000000-0005-0000-0000-0000A83C0000}"/>
    <cellStyle name="Input 7 2 5" xfId="12138" xr:uid="{00000000-0005-0000-0000-0000A93C0000}"/>
    <cellStyle name="Input 7 2 5 2" xfId="29401" xr:uid="{00000000-0005-0000-0000-0000AA3C0000}"/>
    <cellStyle name="Input 7 2 6" xfId="13230" xr:uid="{00000000-0005-0000-0000-0000AB3C0000}"/>
    <cellStyle name="Input 7 2 7" xfId="30129" xr:uid="{00000000-0005-0000-0000-0000AC3C0000}"/>
    <cellStyle name="Input 7 2 8" xfId="45359" xr:uid="{00000000-0005-0000-0000-0000AD3C0000}"/>
    <cellStyle name="Input 7 2 9" xfId="48544" xr:uid="{00000000-0005-0000-0000-0000AE3C0000}"/>
    <cellStyle name="Input 7 3" xfId="5450" xr:uid="{00000000-0005-0000-0000-0000AF3C0000}"/>
    <cellStyle name="Input 7 3 2" xfId="8670" xr:uid="{00000000-0005-0000-0000-0000B03C0000}"/>
    <cellStyle name="Input 7 3 2 2" xfId="10059" xr:uid="{00000000-0005-0000-0000-0000B13C0000}"/>
    <cellStyle name="Input 7 3 2 2 2" xfId="7721" xr:uid="{00000000-0005-0000-0000-0000B23C0000}"/>
    <cellStyle name="Input 7 3 2 2 2 2" xfId="25287" xr:uid="{00000000-0005-0000-0000-0000B33C0000}"/>
    <cellStyle name="Input 7 3 2 2 2 2 2" xfId="40917" xr:uid="{00000000-0005-0000-0000-0000B43C0000}"/>
    <cellStyle name="Input 7 3 2 2 2 3" xfId="17223" xr:uid="{00000000-0005-0000-0000-0000B53C0000}"/>
    <cellStyle name="Input 7 3 2 2 2 4" xfId="33066" xr:uid="{00000000-0005-0000-0000-0000B63C0000}"/>
    <cellStyle name="Input 7 3 2 2 3" xfId="27625" xr:uid="{00000000-0005-0000-0000-0000B73C0000}"/>
    <cellStyle name="Input 7 3 2 2 3 2" xfId="43255" xr:uid="{00000000-0005-0000-0000-0000B83C0000}"/>
    <cellStyle name="Input 7 3 2 2 4" xfId="19561" xr:uid="{00000000-0005-0000-0000-0000B93C0000}"/>
    <cellStyle name="Input 7 3 2 2 5" xfId="35404" xr:uid="{00000000-0005-0000-0000-0000BA3C0000}"/>
    <cellStyle name="Input 7 3 2 3" xfId="7678" xr:uid="{00000000-0005-0000-0000-0000BB3C0000}"/>
    <cellStyle name="Input 7 3 2 3 2" xfId="25244" xr:uid="{00000000-0005-0000-0000-0000BC3C0000}"/>
    <cellStyle name="Input 7 3 2 3 2 2" xfId="40874" xr:uid="{00000000-0005-0000-0000-0000BD3C0000}"/>
    <cellStyle name="Input 7 3 2 3 3" xfId="17180" xr:uid="{00000000-0005-0000-0000-0000BE3C0000}"/>
    <cellStyle name="Input 7 3 2 3 4" xfId="33023" xr:uid="{00000000-0005-0000-0000-0000BF3C0000}"/>
    <cellStyle name="Input 7 3 2 4" xfId="26236" xr:uid="{00000000-0005-0000-0000-0000C03C0000}"/>
    <cellStyle name="Input 7 3 2 4 2" xfId="41866" xr:uid="{00000000-0005-0000-0000-0000C13C0000}"/>
    <cellStyle name="Input 7 3 2 5" xfId="18172" xr:uid="{00000000-0005-0000-0000-0000C23C0000}"/>
    <cellStyle name="Input 7 3 2 6" xfId="34015" xr:uid="{00000000-0005-0000-0000-0000C33C0000}"/>
    <cellStyle name="Input 7 3 3" xfId="23472" xr:uid="{00000000-0005-0000-0000-0000C43C0000}"/>
    <cellStyle name="Input 7 3 3 2" xfId="39103" xr:uid="{00000000-0005-0000-0000-0000C53C0000}"/>
    <cellStyle name="Input 7 3 4" xfId="14955" xr:uid="{00000000-0005-0000-0000-0000C63C0000}"/>
    <cellStyle name="Input 7 3 5" xfId="31431" xr:uid="{00000000-0005-0000-0000-0000C73C0000}"/>
    <cellStyle name="Input 7 3 6" xfId="50153" xr:uid="{00000000-0005-0000-0000-0000C83C0000}"/>
    <cellStyle name="Input 7 3 7" xfId="51939" xr:uid="{00000000-0005-0000-0000-0000C93C0000}"/>
    <cellStyle name="Input 7 3 8" xfId="53034" xr:uid="{00000000-0005-0000-0000-0000CA3C0000}"/>
    <cellStyle name="Input 7 4" xfId="8671" xr:uid="{00000000-0005-0000-0000-0000CB3C0000}"/>
    <cellStyle name="Input 7 4 2" xfId="10060" xr:uid="{00000000-0005-0000-0000-0000CC3C0000}"/>
    <cellStyle name="Input 7 4 2 2" xfId="11360" xr:uid="{00000000-0005-0000-0000-0000CD3C0000}"/>
    <cellStyle name="Input 7 4 2 2 2" xfId="28926" xr:uid="{00000000-0005-0000-0000-0000CE3C0000}"/>
    <cellStyle name="Input 7 4 2 2 2 2" xfId="44556" xr:uid="{00000000-0005-0000-0000-0000CF3C0000}"/>
    <cellStyle name="Input 7 4 2 2 3" xfId="20862" xr:uid="{00000000-0005-0000-0000-0000D03C0000}"/>
    <cellStyle name="Input 7 4 2 2 4" xfId="36705" xr:uid="{00000000-0005-0000-0000-0000D13C0000}"/>
    <cellStyle name="Input 7 4 2 3" xfId="27626" xr:uid="{00000000-0005-0000-0000-0000D23C0000}"/>
    <cellStyle name="Input 7 4 2 3 2" xfId="43256" xr:uid="{00000000-0005-0000-0000-0000D33C0000}"/>
    <cellStyle name="Input 7 4 2 4" xfId="19562" xr:uid="{00000000-0005-0000-0000-0000D43C0000}"/>
    <cellStyle name="Input 7 4 2 5" xfId="35405" xr:uid="{00000000-0005-0000-0000-0000D53C0000}"/>
    <cellStyle name="Input 7 4 3" xfId="4086" xr:uid="{00000000-0005-0000-0000-0000D63C0000}"/>
    <cellStyle name="Input 7 4 3 2" xfId="22297" xr:uid="{00000000-0005-0000-0000-0000D73C0000}"/>
    <cellStyle name="Input 7 4 3 2 2" xfId="37928" xr:uid="{00000000-0005-0000-0000-0000D83C0000}"/>
    <cellStyle name="Input 7 4 3 3" xfId="13592" xr:uid="{00000000-0005-0000-0000-0000D93C0000}"/>
    <cellStyle name="Input 7 4 3 4" xfId="30337" xr:uid="{00000000-0005-0000-0000-0000DA3C0000}"/>
    <cellStyle name="Input 7 4 4" xfId="26237" xr:uid="{00000000-0005-0000-0000-0000DB3C0000}"/>
    <cellStyle name="Input 7 4 4 2" xfId="41867" xr:uid="{00000000-0005-0000-0000-0000DC3C0000}"/>
    <cellStyle name="Input 7 4 5" xfId="18173" xr:uid="{00000000-0005-0000-0000-0000DD3C0000}"/>
    <cellStyle name="Input 7 4 6" xfId="34016" xr:uid="{00000000-0005-0000-0000-0000DE3C0000}"/>
    <cellStyle name="Input 7 5" xfId="21600" xr:uid="{00000000-0005-0000-0000-0000DF3C0000}"/>
    <cellStyle name="Input 7 5 2" xfId="37231" xr:uid="{00000000-0005-0000-0000-0000E03C0000}"/>
    <cellStyle name="Input 7 6" xfId="29285" xr:uid="{00000000-0005-0000-0000-0000E13C0000}"/>
    <cellStyle name="Input 7 6 2" xfId="44915" xr:uid="{00000000-0005-0000-0000-0000E23C0000}"/>
    <cellStyle name="Input 7 7" xfId="12577" xr:uid="{00000000-0005-0000-0000-0000E33C0000}"/>
    <cellStyle name="Input 7 8" xfId="29763" xr:uid="{00000000-0005-0000-0000-0000E43C0000}"/>
    <cellStyle name="Input 7 9" xfId="47027" xr:uid="{00000000-0005-0000-0000-0000E53C0000}"/>
    <cellStyle name="Input 8" xfId="3153" xr:uid="{00000000-0005-0000-0000-0000E63C0000}"/>
    <cellStyle name="Input 8 10" xfId="48266" xr:uid="{00000000-0005-0000-0000-0000E73C0000}"/>
    <cellStyle name="Input 8 11" xfId="48994" xr:uid="{00000000-0005-0000-0000-0000E83C0000}"/>
    <cellStyle name="Input 8 12" xfId="50969" xr:uid="{00000000-0005-0000-0000-0000E93C0000}"/>
    <cellStyle name="Input 8 13" xfId="45638" xr:uid="{00000000-0005-0000-0000-0000EA3C0000}"/>
    <cellStyle name="Input 8 14" xfId="52758" xr:uid="{00000000-0005-0000-0000-0000EB3C0000}"/>
    <cellStyle name="Input 8 15" xfId="46189" xr:uid="{00000000-0005-0000-0000-0000EC3C0000}"/>
    <cellStyle name="Input 8 2" xfId="3807" xr:uid="{00000000-0005-0000-0000-0000ED3C0000}"/>
    <cellStyle name="Input 8 2 10" xfId="48869" xr:uid="{00000000-0005-0000-0000-0000EE3C0000}"/>
    <cellStyle name="Input 8 2 11" xfId="51330" xr:uid="{00000000-0005-0000-0000-0000EF3C0000}"/>
    <cellStyle name="Input 8 2 12" xfId="45011" xr:uid="{00000000-0005-0000-0000-0000F03C0000}"/>
    <cellStyle name="Input 8 2 13" xfId="45280" xr:uid="{00000000-0005-0000-0000-0000F13C0000}"/>
    <cellStyle name="Input 8 2 14" xfId="53861" xr:uid="{00000000-0005-0000-0000-0000F23C0000}"/>
    <cellStyle name="Input 8 2 2" xfId="6182" xr:uid="{00000000-0005-0000-0000-0000F33C0000}"/>
    <cellStyle name="Input 8 2 2 2" xfId="8861" xr:uid="{00000000-0005-0000-0000-0000F43C0000}"/>
    <cellStyle name="Input 8 2 2 2 2" xfId="10250" xr:uid="{00000000-0005-0000-0000-0000F53C0000}"/>
    <cellStyle name="Input 8 2 2 2 2 2" xfId="7450" xr:uid="{00000000-0005-0000-0000-0000F63C0000}"/>
    <cellStyle name="Input 8 2 2 2 2 2 2" xfId="25017" xr:uid="{00000000-0005-0000-0000-0000F73C0000}"/>
    <cellStyle name="Input 8 2 2 2 2 2 2 2" xfId="40647" xr:uid="{00000000-0005-0000-0000-0000F83C0000}"/>
    <cellStyle name="Input 8 2 2 2 2 2 3" xfId="16953" xr:uid="{00000000-0005-0000-0000-0000F93C0000}"/>
    <cellStyle name="Input 8 2 2 2 2 2 4" xfId="32796" xr:uid="{00000000-0005-0000-0000-0000FA3C0000}"/>
    <cellStyle name="Input 8 2 2 2 2 3" xfId="27816" xr:uid="{00000000-0005-0000-0000-0000FB3C0000}"/>
    <cellStyle name="Input 8 2 2 2 2 3 2" xfId="43446" xr:uid="{00000000-0005-0000-0000-0000FC3C0000}"/>
    <cellStyle name="Input 8 2 2 2 2 4" xfId="19752" xr:uid="{00000000-0005-0000-0000-0000FD3C0000}"/>
    <cellStyle name="Input 8 2 2 2 2 5" xfId="35595" xr:uid="{00000000-0005-0000-0000-0000FE3C0000}"/>
    <cellStyle name="Input 8 2 2 2 3" xfId="11017" xr:uid="{00000000-0005-0000-0000-0000FF3C0000}"/>
    <cellStyle name="Input 8 2 2 2 3 2" xfId="28583" xr:uid="{00000000-0005-0000-0000-0000003D0000}"/>
    <cellStyle name="Input 8 2 2 2 3 2 2" xfId="44213" xr:uid="{00000000-0005-0000-0000-0000013D0000}"/>
    <cellStyle name="Input 8 2 2 2 3 3" xfId="20519" xr:uid="{00000000-0005-0000-0000-0000023D0000}"/>
    <cellStyle name="Input 8 2 2 2 3 4" xfId="36362" xr:uid="{00000000-0005-0000-0000-0000033D0000}"/>
    <cellStyle name="Input 8 2 2 2 4" xfId="26427" xr:uid="{00000000-0005-0000-0000-0000043D0000}"/>
    <cellStyle name="Input 8 2 2 2 4 2" xfId="42057" xr:uid="{00000000-0005-0000-0000-0000053D0000}"/>
    <cellStyle name="Input 8 2 2 2 5" xfId="18363" xr:uid="{00000000-0005-0000-0000-0000063D0000}"/>
    <cellStyle name="Input 8 2 2 2 6" xfId="34206" xr:uid="{00000000-0005-0000-0000-0000073D0000}"/>
    <cellStyle name="Input 8 2 2 3" xfId="23997" xr:uid="{00000000-0005-0000-0000-0000083D0000}"/>
    <cellStyle name="Input 8 2 2 3 2" xfId="39628" xr:uid="{00000000-0005-0000-0000-0000093D0000}"/>
    <cellStyle name="Input 8 2 2 4" xfId="15687" xr:uid="{00000000-0005-0000-0000-00000A3D0000}"/>
    <cellStyle name="Input 8 2 2 5" xfId="31876" xr:uid="{00000000-0005-0000-0000-00000B3D0000}"/>
    <cellStyle name="Input 8 2 2 6" xfId="50595" xr:uid="{00000000-0005-0000-0000-00000C3D0000}"/>
    <cellStyle name="Input 8 2 2 7" xfId="52381" xr:uid="{00000000-0005-0000-0000-00000D3D0000}"/>
    <cellStyle name="Input 8 2 2 8" xfId="53476" xr:uid="{00000000-0005-0000-0000-00000E3D0000}"/>
    <cellStyle name="Input 8 2 3" xfId="8702" xr:uid="{00000000-0005-0000-0000-00000F3D0000}"/>
    <cellStyle name="Input 8 2 3 2" xfId="10091" xr:uid="{00000000-0005-0000-0000-0000103D0000}"/>
    <cellStyle name="Input 8 2 3 2 2" xfId="11454" xr:uid="{00000000-0005-0000-0000-0000113D0000}"/>
    <cellStyle name="Input 8 2 3 2 2 2" xfId="29020" xr:uid="{00000000-0005-0000-0000-0000123D0000}"/>
    <cellStyle name="Input 8 2 3 2 2 2 2" xfId="44650" xr:uid="{00000000-0005-0000-0000-0000133D0000}"/>
    <cellStyle name="Input 8 2 3 2 2 3" xfId="20956" xr:uid="{00000000-0005-0000-0000-0000143D0000}"/>
    <cellStyle name="Input 8 2 3 2 2 4" xfId="36799" xr:uid="{00000000-0005-0000-0000-0000153D0000}"/>
    <cellStyle name="Input 8 2 3 2 3" xfId="27657" xr:uid="{00000000-0005-0000-0000-0000163D0000}"/>
    <cellStyle name="Input 8 2 3 2 3 2" xfId="43287" xr:uid="{00000000-0005-0000-0000-0000173D0000}"/>
    <cellStyle name="Input 8 2 3 2 4" xfId="19593" xr:uid="{00000000-0005-0000-0000-0000183D0000}"/>
    <cellStyle name="Input 8 2 3 2 5" xfId="35436" xr:uid="{00000000-0005-0000-0000-0000193D0000}"/>
    <cellStyle name="Input 8 2 3 3" xfId="7486" xr:uid="{00000000-0005-0000-0000-00001A3D0000}"/>
    <cellStyle name="Input 8 2 3 3 2" xfId="25052" xr:uid="{00000000-0005-0000-0000-00001B3D0000}"/>
    <cellStyle name="Input 8 2 3 3 2 2" xfId="40682" xr:uid="{00000000-0005-0000-0000-00001C3D0000}"/>
    <cellStyle name="Input 8 2 3 3 3" xfId="16988" xr:uid="{00000000-0005-0000-0000-00001D3D0000}"/>
    <cellStyle name="Input 8 2 3 3 4" xfId="32831" xr:uid="{00000000-0005-0000-0000-00001E3D0000}"/>
    <cellStyle name="Input 8 2 3 4" xfId="26268" xr:uid="{00000000-0005-0000-0000-00001F3D0000}"/>
    <cellStyle name="Input 8 2 3 4 2" xfId="41898" xr:uid="{00000000-0005-0000-0000-0000203D0000}"/>
    <cellStyle name="Input 8 2 3 5" xfId="18204" xr:uid="{00000000-0005-0000-0000-0000213D0000}"/>
    <cellStyle name="Input 8 2 3 6" xfId="34047" xr:uid="{00000000-0005-0000-0000-0000223D0000}"/>
    <cellStyle name="Input 8 2 4" xfId="22129" xr:uid="{00000000-0005-0000-0000-0000233D0000}"/>
    <cellStyle name="Input 8 2 4 2" xfId="37760" xr:uid="{00000000-0005-0000-0000-0000243D0000}"/>
    <cellStyle name="Input 8 2 5" xfId="12216" xr:uid="{00000000-0005-0000-0000-0000253D0000}"/>
    <cellStyle name="Input 8 2 5 2" xfId="29479" xr:uid="{00000000-0005-0000-0000-0000263D0000}"/>
    <cellStyle name="Input 8 2 6" xfId="13312" xr:uid="{00000000-0005-0000-0000-0000273D0000}"/>
    <cellStyle name="Input 8 2 7" xfId="30211" xr:uid="{00000000-0005-0000-0000-0000283D0000}"/>
    <cellStyle name="Input 8 2 8" xfId="45275" xr:uid="{00000000-0005-0000-0000-0000293D0000}"/>
    <cellStyle name="Input 8 2 9" xfId="48626" xr:uid="{00000000-0005-0000-0000-00002A3D0000}"/>
    <cellStyle name="Input 8 3" xfId="5528" xr:uid="{00000000-0005-0000-0000-00002B3D0000}"/>
    <cellStyle name="Input 8 3 2" xfId="8627" xr:uid="{00000000-0005-0000-0000-00002C3D0000}"/>
    <cellStyle name="Input 8 3 2 2" xfId="10016" xr:uid="{00000000-0005-0000-0000-00002D3D0000}"/>
    <cellStyle name="Input 8 3 2 2 2" xfId="10765" xr:uid="{00000000-0005-0000-0000-00002E3D0000}"/>
    <cellStyle name="Input 8 3 2 2 2 2" xfId="28331" xr:uid="{00000000-0005-0000-0000-00002F3D0000}"/>
    <cellStyle name="Input 8 3 2 2 2 2 2" xfId="43961" xr:uid="{00000000-0005-0000-0000-0000303D0000}"/>
    <cellStyle name="Input 8 3 2 2 2 3" xfId="20267" xr:uid="{00000000-0005-0000-0000-0000313D0000}"/>
    <cellStyle name="Input 8 3 2 2 2 4" xfId="36110" xr:uid="{00000000-0005-0000-0000-0000323D0000}"/>
    <cellStyle name="Input 8 3 2 2 3" xfId="27582" xr:uid="{00000000-0005-0000-0000-0000333D0000}"/>
    <cellStyle name="Input 8 3 2 2 3 2" xfId="43212" xr:uid="{00000000-0005-0000-0000-0000343D0000}"/>
    <cellStyle name="Input 8 3 2 2 4" xfId="19518" xr:uid="{00000000-0005-0000-0000-0000353D0000}"/>
    <cellStyle name="Input 8 3 2 2 5" xfId="35361" xr:uid="{00000000-0005-0000-0000-0000363D0000}"/>
    <cellStyle name="Input 8 3 2 3" xfId="7869" xr:uid="{00000000-0005-0000-0000-0000373D0000}"/>
    <cellStyle name="Input 8 3 2 3 2" xfId="25435" xr:uid="{00000000-0005-0000-0000-0000383D0000}"/>
    <cellStyle name="Input 8 3 2 3 2 2" xfId="41065" xr:uid="{00000000-0005-0000-0000-0000393D0000}"/>
    <cellStyle name="Input 8 3 2 3 3" xfId="17371" xr:uid="{00000000-0005-0000-0000-00003A3D0000}"/>
    <cellStyle name="Input 8 3 2 3 4" xfId="33214" xr:uid="{00000000-0005-0000-0000-00003B3D0000}"/>
    <cellStyle name="Input 8 3 2 4" xfId="26193" xr:uid="{00000000-0005-0000-0000-00003C3D0000}"/>
    <cellStyle name="Input 8 3 2 4 2" xfId="41823" xr:uid="{00000000-0005-0000-0000-00003D3D0000}"/>
    <cellStyle name="Input 8 3 2 5" xfId="18129" xr:uid="{00000000-0005-0000-0000-00003E3D0000}"/>
    <cellStyle name="Input 8 3 2 6" xfId="33972" xr:uid="{00000000-0005-0000-0000-00003F3D0000}"/>
    <cellStyle name="Input 8 3 3" xfId="23550" xr:uid="{00000000-0005-0000-0000-0000403D0000}"/>
    <cellStyle name="Input 8 3 3 2" xfId="39181" xr:uid="{00000000-0005-0000-0000-0000413D0000}"/>
    <cellStyle name="Input 8 3 4" xfId="15033" xr:uid="{00000000-0005-0000-0000-0000423D0000}"/>
    <cellStyle name="Input 8 3 5" xfId="31509" xr:uid="{00000000-0005-0000-0000-0000433D0000}"/>
    <cellStyle name="Input 8 3 6" xfId="50235" xr:uid="{00000000-0005-0000-0000-0000443D0000}"/>
    <cellStyle name="Input 8 3 7" xfId="52021" xr:uid="{00000000-0005-0000-0000-0000453D0000}"/>
    <cellStyle name="Input 8 3 8" xfId="53116" xr:uid="{00000000-0005-0000-0000-0000463D0000}"/>
    <cellStyle name="Input 8 4" xfId="8683" xr:uid="{00000000-0005-0000-0000-0000473D0000}"/>
    <cellStyle name="Input 8 4 2" xfId="10072" xr:uid="{00000000-0005-0000-0000-0000483D0000}"/>
    <cellStyle name="Input 8 4 2 2" xfId="11585" xr:uid="{00000000-0005-0000-0000-0000493D0000}"/>
    <cellStyle name="Input 8 4 2 2 2" xfId="29151" xr:uid="{00000000-0005-0000-0000-00004A3D0000}"/>
    <cellStyle name="Input 8 4 2 2 2 2" xfId="44781" xr:uid="{00000000-0005-0000-0000-00004B3D0000}"/>
    <cellStyle name="Input 8 4 2 2 3" xfId="21087" xr:uid="{00000000-0005-0000-0000-00004C3D0000}"/>
    <cellStyle name="Input 8 4 2 2 4" xfId="36930" xr:uid="{00000000-0005-0000-0000-00004D3D0000}"/>
    <cellStyle name="Input 8 4 2 3" xfId="27638" xr:uid="{00000000-0005-0000-0000-00004E3D0000}"/>
    <cellStyle name="Input 8 4 2 3 2" xfId="43268" xr:uid="{00000000-0005-0000-0000-00004F3D0000}"/>
    <cellStyle name="Input 8 4 2 4" xfId="19574" xr:uid="{00000000-0005-0000-0000-0000503D0000}"/>
    <cellStyle name="Input 8 4 2 5" xfId="35417" xr:uid="{00000000-0005-0000-0000-0000513D0000}"/>
    <cellStyle name="Input 8 4 3" xfId="7186" xr:uid="{00000000-0005-0000-0000-0000523D0000}"/>
    <cellStyle name="Input 8 4 3 2" xfId="24753" xr:uid="{00000000-0005-0000-0000-0000533D0000}"/>
    <cellStyle name="Input 8 4 3 2 2" xfId="40383" xr:uid="{00000000-0005-0000-0000-0000543D0000}"/>
    <cellStyle name="Input 8 4 3 3" xfId="16689" xr:uid="{00000000-0005-0000-0000-0000553D0000}"/>
    <cellStyle name="Input 8 4 3 4" xfId="32532" xr:uid="{00000000-0005-0000-0000-0000563D0000}"/>
    <cellStyle name="Input 8 4 4" xfId="26249" xr:uid="{00000000-0005-0000-0000-0000573D0000}"/>
    <cellStyle name="Input 8 4 4 2" xfId="41879" xr:uid="{00000000-0005-0000-0000-0000583D0000}"/>
    <cellStyle name="Input 8 4 5" xfId="18185" xr:uid="{00000000-0005-0000-0000-0000593D0000}"/>
    <cellStyle name="Input 8 4 6" xfId="34028" xr:uid="{00000000-0005-0000-0000-00005A3D0000}"/>
    <cellStyle name="Input 8 5" xfId="21682" xr:uid="{00000000-0005-0000-0000-00005B3D0000}"/>
    <cellStyle name="Input 8 5 2" xfId="37313" xr:uid="{00000000-0005-0000-0000-00005C3D0000}"/>
    <cellStyle name="Input 8 6" xfId="24087" xr:uid="{00000000-0005-0000-0000-00005D3D0000}"/>
    <cellStyle name="Input 8 6 2" xfId="39718" xr:uid="{00000000-0005-0000-0000-00005E3D0000}"/>
    <cellStyle name="Input 8 7" xfId="12659" xr:uid="{00000000-0005-0000-0000-00005F3D0000}"/>
    <cellStyle name="Input 8 8" xfId="29845" xr:uid="{00000000-0005-0000-0000-0000603D0000}"/>
    <cellStyle name="Input 8 9" xfId="47586" xr:uid="{00000000-0005-0000-0000-0000613D0000}"/>
    <cellStyle name="Input 9" xfId="3064" xr:uid="{00000000-0005-0000-0000-0000623D0000}"/>
    <cellStyle name="Input 9 10" xfId="48177" xr:uid="{00000000-0005-0000-0000-0000633D0000}"/>
    <cellStyle name="Input 9 11" xfId="46237" xr:uid="{00000000-0005-0000-0000-0000643D0000}"/>
    <cellStyle name="Input 9 12" xfId="50880" xr:uid="{00000000-0005-0000-0000-0000653D0000}"/>
    <cellStyle name="Input 9 13" xfId="46154" xr:uid="{00000000-0005-0000-0000-0000663D0000}"/>
    <cellStyle name="Input 9 14" xfId="52562" xr:uid="{00000000-0005-0000-0000-0000673D0000}"/>
    <cellStyle name="Input 9 15" xfId="45886" xr:uid="{00000000-0005-0000-0000-0000683D0000}"/>
    <cellStyle name="Input 9 2" xfId="3718" xr:uid="{00000000-0005-0000-0000-0000693D0000}"/>
    <cellStyle name="Input 9 2 10" xfId="44946" xr:uid="{00000000-0005-0000-0000-00006A3D0000}"/>
    <cellStyle name="Input 9 2 11" xfId="51241" xr:uid="{00000000-0005-0000-0000-00006B3D0000}"/>
    <cellStyle name="Input 9 2 12" xfId="49453" xr:uid="{00000000-0005-0000-0000-00006C3D0000}"/>
    <cellStyle name="Input 9 2 13" xfId="45967" xr:uid="{00000000-0005-0000-0000-00006D3D0000}"/>
    <cellStyle name="Input 9 2 14" xfId="51661" xr:uid="{00000000-0005-0000-0000-00006E3D0000}"/>
    <cellStyle name="Input 9 2 2" xfId="6093" xr:uid="{00000000-0005-0000-0000-00006F3D0000}"/>
    <cellStyle name="Input 9 2 2 2" xfId="6581" xr:uid="{00000000-0005-0000-0000-0000703D0000}"/>
    <cellStyle name="Input 9 2 2 2 2" xfId="7389" xr:uid="{00000000-0005-0000-0000-0000713D0000}"/>
    <cellStyle name="Input 9 2 2 2 2 2" xfId="10965" xr:uid="{00000000-0005-0000-0000-0000723D0000}"/>
    <cellStyle name="Input 9 2 2 2 2 2 2" xfId="28531" xr:uid="{00000000-0005-0000-0000-0000733D0000}"/>
    <cellStyle name="Input 9 2 2 2 2 2 2 2" xfId="44161" xr:uid="{00000000-0005-0000-0000-0000743D0000}"/>
    <cellStyle name="Input 9 2 2 2 2 2 3" xfId="20467" xr:uid="{00000000-0005-0000-0000-0000753D0000}"/>
    <cellStyle name="Input 9 2 2 2 2 2 4" xfId="36310" xr:uid="{00000000-0005-0000-0000-0000763D0000}"/>
    <cellStyle name="Input 9 2 2 2 2 3" xfId="24956" xr:uid="{00000000-0005-0000-0000-0000773D0000}"/>
    <cellStyle name="Input 9 2 2 2 2 3 2" xfId="40586" xr:uid="{00000000-0005-0000-0000-0000783D0000}"/>
    <cellStyle name="Input 9 2 2 2 2 4" xfId="16892" xr:uid="{00000000-0005-0000-0000-0000793D0000}"/>
    <cellStyle name="Input 9 2 2 2 2 5" xfId="32735" xr:uid="{00000000-0005-0000-0000-00007A3D0000}"/>
    <cellStyle name="Input 9 2 2 2 3" xfId="11130" xr:uid="{00000000-0005-0000-0000-00007B3D0000}"/>
    <cellStyle name="Input 9 2 2 2 3 2" xfId="28696" xr:uid="{00000000-0005-0000-0000-00007C3D0000}"/>
    <cellStyle name="Input 9 2 2 2 3 2 2" xfId="44326" xr:uid="{00000000-0005-0000-0000-00007D3D0000}"/>
    <cellStyle name="Input 9 2 2 2 3 3" xfId="20632" xr:uid="{00000000-0005-0000-0000-00007E3D0000}"/>
    <cellStyle name="Input 9 2 2 2 3 4" xfId="36475" xr:uid="{00000000-0005-0000-0000-00007F3D0000}"/>
    <cellStyle name="Input 9 2 2 2 4" xfId="24282" xr:uid="{00000000-0005-0000-0000-0000803D0000}"/>
    <cellStyle name="Input 9 2 2 2 4 2" xfId="39913" xr:uid="{00000000-0005-0000-0000-0000813D0000}"/>
    <cellStyle name="Input 9 2 2 2 5" xfId="16085" xr:uid="{00000000-0005-0000-0000-0000823D0000}"/>
    <cellStyle name="Input 9 2 2 2 6" xfId="32121" xr:uid="{00000000-0005-0000-0000-0000833D0000}"/>
    <cellStyle name="Input 9 2 2 3" xfId="23908" xr:uid="{00000000-0005-0000-0000-0000843D0000}"/>
    <cellStyle name="Input 9 2 2 3 2" xfId="39539" xr:uid="{00000000-0005-0000-0000-0000853D0000}"/>
    <cellStyle name="Input 9 2 2 4" xfId="15598" xr:uid="{00000000-0005-0000-0000-0000863D0000}"/>
    <cellStyle name="Input 9 2 2 5" xfId="31787" xr:uid="{00000000-0005-0000-0000-0000873D0000}"/>
    <cellStyle name="Input 9 2 2 6" xfId="50506" xr:uid="{00000000-0005-0000-0000-0000883D0000}"/>
    <cellStyle name="Input 9 2 2 7" xfId="52292" xr:uid="{00000000-0005-0000-0000-0000893D0000}"/>
    <cellStyle name="Input 9 2 2 8" xfId="53387" xr:uid="{00000000-0005-0000-0000-00008A3D0000}"/>
    <cellStyle name="Input 9 2 3" xfId="8141" xr:uid="{00000000-0005-0000-0000-00008B3D0000}"/>
    <cellStyle name="Input 9 2 3 2" xfId="9530" xr:uid="{00000000-0005-0000-0000-00008C3D0000}"/>
    <cellStyle name="Input 9 2 3 2 2" xfId="7614" xr:uid="{00000000-0005-0000-0000-00008D3D0000}"/>
    <cellStyle name="Input 9 2 3 2 2 2" xfId="25180" xr:uid="{00000000-0005-0000-0000-00008E3D0000}"/>
    <cellStyle name="Input 9 2 3 2 2 2 2" xfId="40810" xr:uid="{00000000-0005-0000-0000-00008F3D0000}"/>
    <cellStyle name="Input 9 2 3 2 2 3" xfId="17116" xr:uid="{00000000-0005-0000-0000-0000903D0000}"/>
    <cellStyle name="Input 9 2 3 2 2 4" xfId="32959" xr:uid="{00000000-0005-0000-0000-0000913D0000}"/>
    <cellStyle name="Input 9 2 3 2 3" xfId="27096" xr:uid="{00000000-0005-0000-0000-0000923D0000}"/>
    <cellStyle name="Input 9 2 3 2 3 2" xfId="42726" xr:uid="{00000000-0005-0000-0000-0000933D0000}"/>
    <cellStyle name="Input 9 2 3 2 4" xfId="19032" xr:uid="{00000000-0005-0000-0000-0000943D0000}"/>
    <cellStyle name="Input 9 2 3 2 5" xfId="34875" xr:uid="{00000000-0005-0000-0000-0000953D0000}"/>
    <cellStyle name="Input 9 2 3 3" xfId="7551" xr:uid="{00000000-0005-0000-0000-0000963D0000}"/>
    <cellStyle name="Input 9 2 3 3 2" xfId="25117" xr:uid="{00000000-0005-0000-0000-0000973D0000}"/>
    <cellStyle name="Input 9 2 3 3 2 2" xfId="40747" xr:uid="{00000000-0005-0000-0000-0000983D0000}"/>
    <cellStyle name="Input 9 2 3 3 3" xfId="17053" xr:uid="{00000000-0005-0000-0000-0000993D0000}"/>
    <cellStyle name="Input 9 2 3 3 4" xfId="32896" xr:uid="{00000000-0005-0000-0000-00009A3D0000}"/>
    <cellStyle name="Input 9 2 3 4" xfId="25707" xr:uid="{00000000-0005-0000-0000-00009B3D0000}"/>
    <cellStyle name="Input 9 2 3 4 2" xfId="41337" xr:uid="{00000000-0005-0000-0000-00009C3D0000}"/>
    <cellStyle name="Input 9 2 3 5" xfId="17643" xr:uid="{00000000-0005-0000-0000-00009D3D0000}"/>
    <cellStyle name="Input 9 2 3 6" xfId="33486" xr:uid="{00000000-0005-0000-0000-00009E3D0000}"/>
    <cellStyle name="Input 9 2 4" xfId="22040" xr:uid="{00000000-0005-0000-0000-00009F3D0000}"/>
    <cellStyle name="Input 9 2 4 2" xfId="37671" xr:uid="{00000000-0005-0000-0000-0000A03D0000}"/>
    <cellStyle name="Input 9 2 5" xfId="12131" xr:uid="{00000000-0005-0000-0000-0000A13D0000}"/>
    <cellStyle name="Input 9 2 5 2" xfId="29394" xr:uid="{00000000-0005-0000-0000-0000A23D0000}"/>
    <cellStyle name="Input 9 2 6" xfId="13223" xr:uid="{00000000-0005-0000-0000-0000A33D0000}"/>
    <cellStyle name="Input 9 2 7" xfId="30122" xr:uid="{00000000-0005-0000-0000-0000A43D0000}"/>
    <cellStyle name="Input 9 2 8" xfId="46507" xr:uid="{00000000-0005-0000-0000-0000A53D0000}"/>
    <cellStyle name="Input 9 2 9" xfId="48537" xr:uid="{00000000-0005-0000-0000-0000A63D0000}"/>
    <cellStyle name="Input 9 3" xfId="5443" xr:uid="{00000000-0005-0000-0000-0000A73D0000}"/>
    <cellStyle name="Input 9 3 2" xfId="8325" xr:uid="{00000000-0005-0000-0000-0000A83D0000}"/>
    <cellStyle name="Input 9 3 2 2" xfId="9714" xr:uid="{00000000-0005-0000-0000-0000A93D0000}"/>
    <cellStyle name="Input 9 3 2 2 2" xfId="4449" xr:uid="{00000000-0005-0000-0000-0000AA3D0000}"/>
    <cellStyle name="Input 9 3 2 2 2 2" xfId="22621" xr:uid="{00000000-0005-0000-0000-0000AB3D0000}"/>
    <cellStyle name="Input 9 3 2 2 2 2 2" xfId="38252" xr:uid="{00000000-0005-0000-0000-0000AC3D0000}"/>
    <cellStyle name="Input 9 3 2 2 2 3" xfId="13955" xr:uid="{00000000-0005-0000-0000-0000AD3D0000}"/>
    <cellStyle name="Input 9 3 2 2 2 4" xfId="30642" xr:uid="{00000000-0005-0000-0000-0000AE3D0000}"/>
    <cellStyle name="Input 9 3 2 2 3" xfId="27280" xr:uid="{00000000-0005-0000-0000-0000AF3D0000}"/>
    <cellStyle name="Input 9 3 2 2 3 2" xfId="42910" xr:uid="{00000000-0005-0000-0000-0000B03D0000}"/>
    <cellStyle name="Input 9 3 2 2 4" xfId="19216" xr:uid="{00000000-0005-0000-0000-0000B13D0000}"/>
    <cellStyle name="Input 9 3 2 2 5" xfId="35059" xr:uid="{00000000-0005-0000-0000-0000B23D0000}"/>
    <cellStyle name="Input 9 3 2 3" xfId="4735" xr:uid="{00000000-0005-0000-0000-0000B33D0000}"/>
    <cellStyle name="Input 9 3 2 3 2" xfId="22907" xr:uid="{00000000-0005-0000-0000-0000B43D0000}"/>
    <cellStyle name="Input 9 3 2 3 2 2" xfId="38538" xr:uid="{00000000-0005-0000-0000-0000B53D0000}"/>
    <cellStyle name="Input 9 3 2 3 3" xfId="14241" xr:uid="{00000000-0005-0000-0000-0000B63D0000}"/>
    <cellStyle name="Input 9 3 2 3 4" xfId="30928" xr:uid="{00000000-0005-0000-0000-0000B73D0000}"/>
    <cellStyle name="Input 9 3 2 4" xfId="25891" xr:uid="{00000000-0005-0000-0000-0000B83D0000}"/>
    <cellStyle name="Input 9 3 2 4 2" xfId="41521" xr:uid="{00000000-0005-0000-0000-0000B93D0000}"/>
    <cellStyle name="Input 9 3 2 5" xfId="17827" xr:uid="{00000000-0005-0000-0000-0000BA3D0000}"/>
    <cellStyle name="Input 9 3 2 6" xfId="33670" xr:uid="{00000000-0005-0000-0000-0000BB3D0000}"/>
    <cellStyle name="Input 9 3 3" xfId="23465" xr:uid="{00000000-0005-0000-0000-0000BC3D0000}"/>
    <cellStyle name="Input 9 3 3 2" xfId="39096" xr:uid="{00000000-0005-0000-0000-0000BD3D0000}"/>
    <cellStyle name="Input 9 3 4" xfId="14948" xr:uid="{00000000-0005-0000-0000-0000BE3D0000}"/>
    <cellStyle name="Input 9 3 5" xfId="31424" xr:uid="{00000000-0005-0000-0000-0000BF3D0000}"/>
    <cellStyle name="Input 9 3 6" xfId="50146" xr:uid="{00000000-0005-0000-0000-0000C03D0000}"/>
    <cellStyle name="Input 9 3 7" xfId="51932" xr:uid="{00000000-0005-0000-0000-0000C13D0000}"/>
    <cellStyle name="Input 9 3 8" xfId="53027" xr:uid="{00000000-0005-0000-0000-0000C23D0000}"/>
    <cellStyle name="Input 9 4" xfId="9008" xr:uid="{00000000-0005-0000-0000-0000C33D0000}"/>
    <cellStyle name="Input 9 4 2" xfId="10397" xr:uid="{00000000-0005-0000-0000-0000C43D0000}"/>
    <cellStyle name="Input 9 4 2 2" xfId="11586" xr:uid="{00000000-0005-0000-0000-0000C53D0000}"/>
    <cellStyle name="Input 9 4 2 2 2" xfId="29152" xr:uid="{00000000-0005-0000-0000-0000C63D0000}"/>
    <cellStyle name="Input 9 4 2 2 2 2" xfId="44782" xr:uid="{00000000-0005-0000-0000-0000C73D0000}"/>
    <cellStyle name="Input 9 4 2 2 3" xfId="21088" xr:uid="{00000000-0005-0000-0000-0000C83D0000}"/>
    <cellStyle name="Input 9 4 2 2 4" xfId="36931" xr:uid="{00000000-0005-0000-0000-0000C93D0000}"/>
    <cellStyle name="Input 9 4 2 3" xfId="27963" xr:uid="{00000000-0005-0000-0000-0000CA3D0000}"/>
    <cellStyle name="Input 9 4 2 3 2" xfId="43593" xr:uid="{00000000-0005-0000-0000-0000CB3D0000}"/>
    <cellStyle name="Input 9 4 2 4" xfId="19899" xr:uid="{00000000-0005-0000-0000-0000CC3D0000}"/>
    <cellStyle name="Input 9 4 2 5" xfId="35742" xr:uid="{00000000-0005-0000-0000-0000CD3D0000}"/>
    <cellStyle name="Input 9 4 3" xfId="11433" xr:uid="{00000000-0005-0000-0000-0000CE3D0000}"/>
    <cellStyle name="Input 9 4 3 2" xfId="28999" xr:uid="{00000000-0005-0000-0000-0000CF3D0000}"/>
    <cellStyle name="Input 9 4 3 2 2" xfId="44629" xr:uid="{00000000-0005-0000-0000-0000D03D0000}"/>
    <cellStyle name="Input 9 4 3 3" xfId="20935" xr:uid="{00000000-0005-0000-0000-0000D13D0000}"/>
    <cellStyle name="Input 9 4 3 4" xfId="36778" xr:uid="{00000000-0005-0000-0000-0000D23D0000}"/>
    <cellStyle name="Input 9 4 4" xfId="26574" xr:uid="{00000000-0005-0000-0000-0000D33D0000}"/>
    <cellStyle name="Input 9 4 4 2" xfId="42204" xr:uid="{00000000-0005-0000-0000-0000D43D0000}"/>
    <cellStyle name="Input 9 4 5" xfId="18510" xr:uid="{00000000-0005-0000-0000-0000D53D0000}"/>
    <cellStyle name="Input 9 4 6" xfId="34353" xr:uid="{00000000-0005-0000-0000-0000D63D0000}"/>
    <cellStyle name="Input 9 5" xfId="21593" xr:uid="{00000000-0005-0000-0000-0000D73D0000}"/>
    <cellStyle name="Input 9 5 2" xfId="37224" xr:uid="{00000000-0005-0000-0000-0000D83D0000}"/>
    <cellStyle name="Input 9 6" xfId="22568" xr:uid="{00000000-0005-0000-0000-0000D93D0000}"/>
    <cellStyle name="Input 9 6 2" xfId="38199" xr:uid="{00000000-0005-0000-0000-0000DA3D0000}"/>
    <cellStyle name="Input 9 7" xfId="12570" xr:uid="{00000000-0005-0000-0000-0000DB3D0000}"/>
    <cellStyle name="Input 9 8" xfId="29756" xr:uid="{00000000-0005-0000-0000-0000DC3D0000}"/>
    <cellStyle name="Input 9 9" xfId="47135" xr:uid="{00000000-0005-0000-0000-0000DD3D0000}"/>
    <cellStyle name="Linked Cell" xfId="384" xr:uid="{00000000-0005-0000-0000-0000DE3D0000}"/>
    <cellStyle name="Millares" xfId="53863" builtinId="3"/>
    <cellStyle name="Millares [0] 2" xfId="3" xr:uid="{00000000-0005-0000-0000-0000E03D0000}"/>
    <cellStyle name="Millares [0] 3" xfId="5016" xr:uid="{00000000-0005-0000-0000-0000E13D0000}"/>
    <cellStyle name="Millares [0] 4" xfId="6435" xr:uid="{00000000-0005-0000-0000-0000E23D0000}"/>
    <cellStyle name="Millares [0] 5" xfId="7461" xr:uid="{00000000-0005-0000-0000-0000E33D0000}"/>
    <cellStyle name="Millares [0] 6" xfId="13565" xr:uid="{00000000-0005-0000-0000-0000E43D0000}"/>
    <cellStyle name="Millares [0] 7" xfId="11902" xr:uid="{00000000-0005-0000-0000-0000E53D0000}"/>
    <cellStyle name="Millares 10" xfId="18" xr:uid="{00000000-0005-0000-0000-0000E63D0000}"/>
    <cellStyle name="Millares 100" xfId="385" xr:uid="{00000000-0005-0000-0000-0000E73D0000}"/>
    <cellStyle name="Millares 101" xfId="386" xr:uid="{00000000-0005-0000-0000-0000E83D0000}"/>
    <cellStyle name="Millares 102" xfId="387" xr:uid="{00000000-0005-0000-0000-0000E93D0000}"/>
    <cellStyle name="Millares 103" xfId="388" xr:uid="{00000000-0005-0000-0000-0000EA3D0000}"/>
    <cellStyle name="Millares 104" xfId="389" xr:uid="{00000000-0005-0000-0000-0000EB3D0000}"/>
    <cellStyle name="Millares 105" xfId="390" xr:uid="{00000000-0005-0000-0000-0000EC3D0000}"/>
    <cellStyle name="Millares 106" xfId="391" xr:uid="{00000000-0005-0000-0000-0000ED3D0000}"/>
    <cellStyle name="Millares 107" xfId="392" xr:uid="{00000000-0005-0000-0000-0000EE3D0000}"/>
    <cellStyle name="Millares 108" xfId="393" xr:uid="{00000000-0005-0000-0000-0000EF3D0000}"/>
    <cellStyle name="Millares 109" xfId="394" xr:uid="{00000000-0005-0000-0000-0000F03D0000}"/>
    <cellStyle name="Millares 11" xfId="19" xr:uid="{00000000-0005-0000-0000-0000F13D0000}"/>
    <cellStyle name="Millares 110" xfId="395" xr:uid="{00000000-0005-0000-0000-0000F23D0000}"/>
    <cellStyle name="Millares 111" xfId="396" xr:uid="{00000000-0005-0000-0000-0000F33D0000}"/>
    <cellStyle name="Millares 112" xfId="397" xr:uid="{00000000-0005-0000-0000-0000F43D0000}"/>
    <cellStyle name="Millares 113" xfId="398" xr:uid="{00000000-0005-0000-0000-0000F53D0000}"/>
    <cellStyle name="Millares 114" xfId="399" xr:uid="{00000000-0005-0000-0000-0000F63D0000}"/>
    <cellStyle name="Millares 115" xfId="400" xr:uid="{00000000-0005-0000-0000-0000F73D0000}"/>
    <cellStyle name="Millares 116" xfId="401" xr:uid="{00000000-0005-0000-0000-0000F83D0000}"/>
    <cellStyle name="Millares 117" xfId="402" xr:uid="{00000000-0005-0000-0000-0000F93D0000}"/>
    <cellStyle name="Millares 118" xfId="403" xr:uid="{00000000-0005-0000-0000-0000FA3D0000}"/>
    <cellStyle name="Millares 119" xfId="404" xr:uid="{00000000-0005-0000-0000-0000FB3D0000}"/>
    <cellStyle name="Millares 12" xfId="20" xr:uid="{00000000-0005-0000-0000-0000FC3D0000}"/>
    <cellStyle name="Millares 120" xfId="405" xr:uid="{00000000-0005-0000-0000-0000FD3D0000}"/>
    <cellStyle name="Millares 121" xfId="406" xr:uid="{00000000-0005-0000-0000-0000FE3D0000}"/>
    <cellStyle name="Millares 122" xfId="407" xr:uid="{00000000-0005-0000-0000-0000FF3D0000}"/>
    <cellStyle name="Millares 123" xfId="408" xr:uid="{00000000-0005-0000-0000-0000003E0000}"/>
    <cellStyle name="Millares 124" xfId="409" xr:uid="{00000000-0005-0000-0000-0000013E0000}"/>
    <cellStyle name="Millares 125" xfId="410" xr:uid="{00000000-0005-0000-0000-0000023E0000}"/>
    <cellStyle name="Millares 126" xfId="411" xr:uid="{00000000-0005-0000-0000-0000033E0000}"/>
    <cellStyle name="Millares 127" xfId="412" xr:uid="{00000000-0005-0000-0000-0000043E0000}"/>
    <cellStyle name="Millares 128" xfId="413" xr:uid="{00000000-0005-0000-0000-0000053E0000}"/>
    <cellStyle name="Millares 129" xfId="414" xr:uid="{00000000-0005-0000-0000-0000063E0000}"/>
    <cellStyle name="Millares 130" xfId="415" xr:uid="{00000000-0005-0000-0000-0000083E0000}"/>
    <cellStyle name="Millares 131" xfId="416" xr:uid="{00000000-0005-0000-0000-0000093E0000}"/>
    <cellStyle name="Millares 132" xfId="417" xr:uid="{00000000-0005-0000-0000-00000A3E0000}"/>
    <cellStyle name="Millares 133" xfId="418" xr:uid="{00000000-0005-0000-0000-00000B3E0000}"/>
    <cellStyle name="Millares 134" xfId="419" xr:uid="{00000000-0005-0000-0000-00000C3E0000}"/>
    <cellStyle name="Millares 135" xfId="420" xr:uid="{00000000-0005-0000-0000-00000D3E0000}"/>
    <cellStyle name="Millares 136" xfId="421" xr:uid="{00000000-0005-0000-0000-00000E3E0000}"/>
    <cellStyle name="Millares 137" xfId="422" xr:uid="{00000000-0005-0000-0000-00000F3E0000}"/>
    <cellStyle name="Millares 138" xfId="423" xr:uid="{00000000-0005-0000-0000-0000103E0000}"/>
    <cellStyle name="Millares 139" xfId="424" xr:uid="{00000000-0005-0000-0000-0000113E0000}"/>
    <cellStyle name="Millares 14" xfId="425" xr:uid="{00000000-0005-0000-0000-0000123E0000}"/>
    <cellStyle name="Millares 140" xfId="426" xr:uid="{00000000-0005-0000-0000-0000133E0000}"/>
    <cellStyle name="Millares 141" xfId="427" xr:uid="{00000000-0005-0000-0000-0000143E0000}"/>
    <cellStyle name="Millares 142" xfId="428" xr:uid="{00000000-0005-0000-0000-0000153E0000}"/>
    <cellStyle name="Millares 143" xfId="429" xr:uid="{00000000-0005-0000-0000-0000163E0000}"/>
    <cellStyle name="Millares 144" xfId="430" xr:uid="{00000000-0005-0000-0000-0000173E0000}"/>
    <cellStyle name="Millares 145" xfId="431" xr:uid="{00000000-0005-0000-0000-0000183E0000}"/>
    <cellStyle name="Millares 146" xfId="432" xr:uid="{00000000-0005-0000-0000-0000193E0000}"/>
    <cellStyle name="Millares 147" xfId="433" xr:uid="{00000000-0005-0000-0000-00001A3E0000}"/>
    <cellStyle name="Millares 148" xfId="434" xr:uid="{00000000-0005-0000-0000-00001B3E0000}"/>
    <cellStyle name="Millares 149" xfId="2813" xr:uid="{00000000-0005-0000-0000-00001C3E0000}"/>
    <cellStyle name="Millares 15" xfId="435" xr:uid="{00000000-0005-0000-0000-00001D3E0000}"/>
    <cellStyle name="Millares 150" xfId="3289" xr:uid="{00000000-0005-0000-0000-00001E3E0000}"/>
    <cellStyle name="Millares 151" xfId="7043" xr:uid="{00000000-0005-0000-0000-00001F3E0000}"/>
    <cellStyle name="Millares 151 2" xfId="46974" xr:uid="{00000000-0005-0000-0000-0000203E0000}"/>
    <cellStyle name="Millares 152" xfId="11899" xr:uid="{00000000-0005-0000-0000-0000213E0000}"/>
    <cellStyle name="Millares 152 2" xfId="47250" xr:uid="{00000000-0005-0000-0000-0000223E0000}"/>
    <cellStyle name="Millares 153" xfId="11901" xr:uid="{00000000-0005-0000-0000-0000233E0000}"/>
    <cellStyle name="Millares 153 2" xfId="46973" xr:uid="{00000000-0005-0000-0000-0000243E0000}"/>
    <cellStyle name="Millares 154" xfId="11746" xr:uid="{00000000-0005-0000-0000-0000253E0000}"/>
    <cellStyle name="Millares 154 2" xfId="47560" xr:uid="{00000000-0005-0000-0000-0000263E0000}"/>
    <cellStyle name="Millares 155" xfId="11900" xr:uid="{00000000-0005-0000-0000-0000273E0000}"/>
    <cellStyle name="Millares 155 2" xfId="47561" xr:uid="{00000000-0005-0000-0000-0000283E0000}"/>
    <cellStyle name="Millares 156" xfId="12323" xr:uid="{00000000-0005-0000-0000-0000293E0000}"/>
    <cellStyle name="Millares 157" xfId="21401" xr:uid="{00000000-0005-0000-0000-00002A3E0000}"/>
    <cellStyle name="Millares 158" xfId="24725" xr:uid="{00000000-0005-0000-0000-00002B3E0000}"/>
    <cellStyle name="Millares 159" xfId="53869" xr:uid="{00000000-0005-0000-0000-00002C3E0000}"/>
    <cellStyle name="Millares 16" xfId="436" xr:uid="{00000000-0005-0000-0000-00002D3E0000}"/>
    <cellStyle name="Millares 160" xfId="53883" xr:uid="{00000000-0005-0000-0000-00002E3E0000}"/>
    <cellStyle name="Millares 17" xfId="437" xr:uid="{00000000-0005-0000-0000-00002F3E0000}"/>
    <cellStyle name="Millares 18" xfId="438" xr:uid="{00000000-0005-0000-0000-0000303E0000}"/>
    <cellStyle name="Millares 19" xfId="439" xr:uid="{00000000-0005-0000-0000-0000313E0000}"/>
    <cellStyle name="Millares 2" xfId="6" xr:uid="{00000000-0005-0000-0000-0000323E0000}"/>
    <cellStyle name="Millares 2 10" xfId="440" xr:uid="{00000000-0005-0000-0000-0000333E0000}"/>
    <cellStyle name="Millares 2 11" xfId="441" xr:uid="{00000000-0005-0000-0000-0000343E0000}"/>
    <cellStyle name="Millares 2 12" xfId="442" xr:uid="{00000000-0005-0000-0000-0000353E0000}"/>
    <cellStyle name="Millares 2 13" xfId="443" xr:uid="{00000000-0005-0000-0000-0000363E0000}"/>
    <cellStyle name="Millares 2 14" xfId="444" xr:uid="{00000000-0005-0000-0000-0000373E0000}"/>
    <cellStyle name="Millares 2 15" xfId="445" xr:uid="{00000000-0005-0000-0000-0000383E0000}"/>
    <cellStyle name="Millares 2 2" xfId="10" xr:uid="{00000000-0005-0000-0000-0000393E0000}"/>
    <cellStyle name="Millares 2 2 10" xfId="446" xr:uid="{00000000-0005-0000-0000-00003A3E0000}"/>
    <cellStyle name="Millares 2 2 11" xfId="447" xr:uid="{00000000-0005-0000-0000-00003B3E0000}"/>
    <cellStyle name="Millares 2 2 12" xfId="448" xr:uid="{00000000-0005-0000-0000-00003C3E0000}"/>
    <cellStyle name="Millares 2 2 13" xfId="449" xr:uid="{00000000-0005-0000-0000-00003D3E0000}"/>
    <cellStyle name="Millares 2 2 14" xfId="450" xr:uid="{00000000-0005-0000-0000-00003E3E0000}"/>
    <cellStyle name="Millares 2 2 15" xfId="451" xr:uid="{00000000-0005-0000-0000-00003F3E0000}"/>
    <cellStyle name="Millares 2 2 16" xfId="452" xr:uid="{00000000-0005-0000-0000-0000403E0000}"/>
    <cellStyle name="Millares 2 2 17" xfId="453" xr:uid="{00000000-0005-0000-0000-0000413E0000}"/>
    <cellStyle name="Millares 2 2 18" xfId="454" xr:uid="{00000000-0005-0000-0000-0000423E0000}"/>
    <cellStyle name="Millares 2 2 19" xfId="455" xr:uid="{00000000-0005-0000-0000-0000433E0000}"/>
    <cellStyle name="Millares 2 2 2" xfId="456" xr:uid="{00000000-0005-0000-0000-0000443E0000}"/>
    <cellStyle name="Millares 2 2 2 10" xfId="457" xr:uid="{00000000-0005-0000-0000-0000453E0000}"/>
    <cellStyle name="Millares 2 2 2 11" xfId="458" xr:uid="{00000000-0005-0000-0000-0000463E0000}"/>
    <cellStyle name="Millares 2 2 2 12" xfId="459" xr:uid="{00000000-0005-0000-0000-0000473E0000}"/>
    <cellStyle name="Millares 2 2 2 13" xfId="460" xr:uid="{00000000-0005-0000-0000-0000483E0000}"/>
    <cellStyle name="Millares 2 2 2 14" xfId="461" xr:uid="{00000000-0005-0000-0000-0000493E0000}"/>
    <cellStyle name="Millares 2 2 2 15" xfId="462" xr:uid="{00000000-0005-0000-0000-00004A3E0000}"/>
    <cellStyle name="Millares 2 2 2 16" xfId="463" xr:uid="{00000000-0005-0000-0000-00004B3E0000}"/>
    <cellStyle name="Millares 2 2 2 17" xfId="464" xr:uid="{00000000-0005-0000-0000-00004C3E0000}"/>
    <cellStyle name="Millares 2 2 2 18" xfId="465" xr:uid="{00000000-0005-0000-0000-00004D3E0000}"/>
    <cellStyle name="Millares 2 2 2 19" xfId="466" xr:uid="{00000000-0005-0000-0000-00004E3E0000}"/>
    <cellStyle name="Millares 2 2 2 2" xfId="467" xr:uid="{00000000-0005-0000-0000-00004F3E0000}"/>
    <cellStyle name="Millares 2 2 2 20" xfId="468" xr:uid="{00000000-0005-0000-0000-0000503E0000}"/>
    <cellStyle name="Millares 2 2 2 21" xfId="469" xr:uid="{00000000-0005-0000-0000-0000513E0000}"/>
    <cellStyle name="Millares 2 2 2 22" xfId="470" xr:uid="{00000000-0005-0000-0000-0000523E0000}"/>
    <cellStyle name="Millares 2 2 2 23" xfId="471" xr:uid="{00000000-0005-0000-0000-0000533E0000}"/>
    <cellStyle name="Millares 2 2 2 24" xfId="472" xr:uid="{00000000-0005-0000-0000-0000543E0000}"/>
    <cellStyle name="Millares 2 2 2 25" xfId="53886" xr:uid="{10996226-0559-4F17-AAAC-3E6917C27D22}"/>
    <cellStyle name="Millares 2 2 2 3" xfId="473" xr:uid="{00000000-0005-0000-0000-0000553E0000}"/>
    <cellStyle name="Millares 2 2 2 4" xfId="474" xr:uid="{00000000-0005-0000-0000-0000563E0000}"/>
    <cellStyle name="Millares 2 2 2 5" xfId="475" xr:uid="{00000000-0005-0000-0000-0000573E0000}"/>
    <cellStyle name="Millares 2 2 2 6" xfId="476" xr:uid="{00000000-0005-0000-0000-0000583E0000}"/>
    <cellStyle name="Millares 2 2 2 7" xfId="477" xr:uid="{00000000-0005-0000-0000-0000593E0000}"/>
    <cellStyle name="Millares 2 2 2 8" xfId="478" xr:uid="{00000000-0005-0000-0000-00005A3E0000}"/>
    <cellStyle name="Millares 2 2 2 9" xfId="479" xr:uid="{00000000-0005-0000-0000-00005B3E0000}"/>
    <cellStyle name="Millares 2 2 20" xfId="480" xr:uid="{00000000-0005-0000-0000-00005C3E0000}"/>
    <cellStyle name="Millares 2 2 21" xfId="481" xr:uid="{00000000-0005-0000-0000-00005D3E0000}"/>
    <cellStyle name="Millares 2 2 22" xfId="482" xr:uid="{00000000-0005-0000-0000-00005E3E0000}"/>
    <cellStyle name="Millares 2 2 23" xfId="53872" xr:uid="{00000000-0005-0000-0000-00005F3E0000}"/>
    <cellStyle name="Millares 2 2 3" xfId="483" xr:uid="{00000000-0005-0000-0000-0000603E0000}"/>
    <cellStyle name="Millares 2 2 3 10" xfId="484" xr:uid="{00000000-0005-0000-0000-0000613E0000}"/>
    <cellStyle name="Millares 2 2 3 11" xfId="485" xr:uid="{00000000-0005-0000-0000-0000623E0000}"/>
    <cellStyle name="Millares 2 2 3 12" xfId="486" xr:uid="{00000000-0005-0000-0000-0000633E0000}"/>
    <cellStyle name="Millares 2 2 3 13" xfId="487" xr:uid="{00000000-0005-0000-0000-0000643E0000}"/>
    <cellStyle name="Millares 2 2 3 14" xfId="488" xr:uid="{00000000-0005-0000-0000-0000653E0000}"/>
    <cellStyle name="Millares 2 2 3 15" xfId="489" xr:uid="{00000000-0005-0000-0000-0000663E0000}"/>
    <cellStyle name="Millares 2 2 3 16" xfId="490" xr:uid="{00000000-0005-0000-0000-0000673E0000}"/>
    <cellStyle name="Millares 2 2 3 17" xfId="491" xr:uid="{00000000-0005-0000-0000-0000683E0000}"/>
    <cellStyle name="Millares 2 2 3 18" xfId="492" xr:uid="{00000000-0005-0000-0000-0000693E0000}"/>
    <cellStyle name="Millares 2 2 3 2" xfId="493" xr:uid="{00000000-0005-0000-0000-00006A3E0000}"/>
    <cellStyle name="Millares 2 2 3 3" xfId="494" xr:uid="{00000000-0005-0000-0000-00006B3E0000}"/>
    <cellStyle name="Millares 2 2 3 4" xfId="495" xr:uid="{00000000-0005-0000-0000-00006C3E0000}"/>
    <cellStyle name="Millares 2 2 3 5" xfId="496" xr:uid="{00000000-0005-0000-0000-00006D3E0000}"/>
    <cellStyle name="Millares 2 2 3 6" xfId="497" xr:uid="{00000000-0005-0000-0000-00006E3E0000}"/>
    <cellStyle name="Millares 2 2 3 7" xfId="498" xr:uid="{00000000-0005-0000-0000-00006F3E0000}"/>
    <cellStyle name="Millares 2 2 3 8" xfId="499" xr:uid="{00000000-0005-0000-0000-0000703E0000}"/>
    <cellStyle name="Millares 2 2 3 9" xfId="500" xr:uid="{00000000-0005-0000-0000-0000713E0000}"/>
    <cellStyle name="Millares 2 2 4" xfId="501" xr:uid="{00000000-0005-0000-0000-0000723E0000}"/>
    <cellStyle name="Millares 2 2 4 10" xfId="502" xr:uid="{00000000-0005-0000-0000-0000733E0000}"/>
    <cellStyle name="Millares 2 2 4 11" xfId="503" xr:uid="{00000000-0005-0000-0000-0000743E0000}"/>
    <cellStyle name="Millares 2 2 4 12" xfId="504" xr:uid="{00000000-0005-0000-0000-0000753E0000}"/>
    <cellStyle name="Millares 2 2 4 13" xfId="505" xr:uid="{00000000-0005-0000-0000-0000763E0000}"/>
    <cellStyle name="Millares 2 2 4 14" xfId="506" xr:uid="{00000000-0005-0000-0000-0000773E0000}"/>
    <cellStyle name="Millares 2 2 4 15" xfId="507" xr:uid="{00000000-0005-0000-0000-0000783E0000}"/>
    <cellStyle name="Millares 2 2 4 16" xfId="508" xr:uid="{00000000-0005-0000-0000-0000793E0000}"/>
    <cellStyle name="Millares 2 2 4 17" xfId="509" xr:uid="{00000000-0005-0000-0000-00007A3E0000}"/>
    <cellStyle name="Millares 2 2 4 18" xfId="510" xr:uid="{00000000-0005-0000-0000-00007B3E0000}"/>
    <cellStyle name="Millares 2 2 4 2" xfId="511" xr:uid="{00000000-0005-0000-0000-00007C3E0000}"/>
    <cellStyle name="Millares 2 2 4 3" xfId="512" xr:uid="{00000000-0005-0000-0000-00007D3E0000}"/>
    <cellStyle name="Millares 2 2 4 4" xfId="513" xr:uid="{00000000-0005-0000-0000-00007E3E0000}"/>
    <cellStyle name="Millares 2 2 4 5" xfId="514" xr:uid="{00000000-0005-0000-0000-00007F3E0000}"/>
    <cellStyle name="Millares 2 2 4 6" xfId="515" xr:uid="{00000000-0005-0000-0000-0000803E0000}"/>
    <cellStyle name="Millares 2 2 4 7" xfId="516" xr:uid="{00000000-0005-0000-0000-0000813E0000}"/>
    <cellStyle name="Millares 2 2 4 8" xfId="517" xr:uid="{00000000-0005-0000-0000-0000823E0000}"/>
    <cellStyle name="Millares 2 2 4 9" xfId="518" xr:uid="{00000000-0005-0000-0000-0000833E0000}"/>
    <cellStyle name="Millares 2 2 5" xfId="519" xr:uid="{00000000-0005-0000-0000-0000843E0000}"/>
    <cellStyle name="Millares 2 2 6" xfId="520" xr:uid="{00000000-0005-0000-0000-0000853E0000}"/>
    <cellStyle name="Millares 2 2 7" xfId="521" xr:uid="{00000000-0005-0000-0000-0000863E0000}"/>
    <cellStyle name="Millares 2 2 8" xfId="522" xr:uid="{00000000-0005-0000-0000-0000873E0000}"/>
    <cellStyle name="Millares 2 2 9" xfId="523" xr:uid="{00000000-0005-0000-0000-0000883E0000}"/>
    <cellStyle name="Millares 2 3" xfId="524" xr:uid="{00000000-0005-0000-0000-0000893E0000}"/>
    <cellStyle name="Millares 2 3 10" xfId="525" xr:uid="{00000000-0005-0000-0000-00008A3E0000}"/>
    <cellStyle name="Millares 2 3 11" xfId="526" xr:uid="{00000000-0005-0000-0000-00008B3E0000}"/>
    <cellStyle name="Millares 2 3 12" xfId="527" xr:uid="{00000000-0005-0000-0000-00008C3E0000}"/>
    <cellStyle name="Millares 2 3 13" xfId="528" xr:uid="{00000000-0005-0000-0000-00008D3E0000}"/>
    <cellStyle name="Millares 2 3 14" xfId="529" xr:uid="{00000000-0005-0000-0000-00008E3E0000}"/>
    <cellStyle name="Millares 2 3 15" xfId="530" xr:uid="{00000000-0005-0000-0000-00008F3E0000}"/>
    <cellStyle name="Millares 2 3 16" xfId="531" xr:uid="{00000000-0005-0000-0000-0000903E0000}"/>
    <cellStyle name="Millares 2 3 17" xfId="532" xr:uid="{00000000-0005-0000-0000-0000913E0000}"/>
    <cellStyle name="Millares 2 3 18" xfId="533" xr:uid="{00000000-0005-0000-0000-0000923E0000}"/>
    <cellStyle name="Millares 2 3 19" xfId="534" xr:uid="{00000000-0005-0000-0000-0000933E0000}"/>
    <cellStyle name="Millares 2 3 2" xfId="535" xr:uid="{00000000-0005-0000-0000-0000943E0000}"/>
    <cellStyle name="Millares 2 3 20" xfId="536" xr:uid="{00000000-0005-0000-0000-0000953E0000}"/>
    <cellStyle name="Millares 2 3 21" xfId="537" xr:uid="{00000000-0005-0000-0000-0000963E0000}"/>
    <cellStyle name="Millares 2 3 22" xfId="538" xr:uid="{00000000-0005-0000-0000-0000973E0000}"/>
    <cellStyle name="Millares 2 3 3" xfId="539" xr:uid="{00000000-0005-0000-0000-0000993E0000}"/>
    <cellStyle name="Millares 2 3 4" xfId="540" xr:uid="{00000000-0005-0000-0000-00009A3E0000}"/>
    <cellStyle name="Millares 2 3 4 2" xfId="53888" xr:uid="{989BCC7C-AD43-4ECA-B5F6-AA07E644ECCC}"/>
    <cellStyle name="Millares 2 3 5" xfId="541" xr:uid="{00000000-0005-0000-0000-00009B3E0000}"/>
    <cellStyle name="Millares 2 3 6" xfId="542" xr:uid="{00000000-0005-0000-0000-00009C3E0000}"/>
    <cellStyle name="Millares 2 3 7" xfId="543" xr:uid="{00000000-0005-0000-0000-00009D3E0000}"/>
    <cellStyle name="Millares 2 3 8" xfId="544" xr:uid="{00000000-0005-0000-0000-00009E3E0000}"/>
    <cellStyle name="Millares 2 3 9" xfId="545" xr:uid="{00000000-0005-0000-0000-00009F3E0000}"/>
    <cellStyle name="Millares 2 4" xfId="546" xr:uid="{00000000-0005-0000-0000-0000A03E0000}"/>
    <cellStyle name="Millares 2 4 10" xfId="547" xr:uid="{00000000-0005-0000-0000-0000A13E0000}"/>
    <cellStyle name="Millares 2 4 11" xfId="548" xr:uid="{00000000-0005-0000-0000-0000A23E0000}"/>
    <cellStyle name="Millares 2 4 12" xfId="549" xr:uid="{00000000-0005-0000-0000-0000A33E0000}"/>
    <cellStyle name="Millares 2 4 13" xfId="550" xr:uid="{00000000-0005-0000-0000-0000A43E0000}"/>
    <cellStyle name="Millares 2 4 14" xfId="551" xr:uid="{00000000-0005-0000-0000-0000A53E0000}"/>
    <cellStyle name="Millares 2 4 15" xfId="552" xr:uid="{00000000-0005-0000-0000-0000A63E0000}"/>
    <cellStyle name="Millares 2 4 16" xfId="553" xr:uid="{00000000-0005-0000-0000-0000A73E0000}"/>
    <cellStyle name="Millares 2 4 17" xfId="554" xr:uid="{00000000-0005-0000-0000-0000A83E0000}"/>
    <cellStyle name="Millares 2 4 18" xfId="555" xr:uid="{00000000-0005-0000-0000-0000A93E0000}"/>
    <cellStyle name="Millares 2 4 19" xfId="556" xr:uid="{00000000-0005-0000-0000-0000AA3E0000}"/>
    <cellStyle name="Millares 2 4 2" xfId="557" xr:uid="{00000000-0005-0000-0000-0000AB3E0000}"/>
    <cellStyle name="Millares 2 4 20" xfId="558" xr:uid="{00000000-0005-0000-0000-0000AC3E0000}"/>
    <cellStyle name="Millares 2 4 21" xfId="559" xr:uid="{00000000-0005-0000-0000-0000AD3E0000}"/>
    <cellStyle name="Millares 2 4 22" xfId="560" xr:uid="{00000000-0005-0000-0000-0000AE3E0000}"/>
    <cellStyle name="Millares 2 4 3" xfId="561" xr:uid="{00000000-0005-0000-0000-0000AF3E0000}"/>
    <cellStyle name="Millares 2 4 4" xfId="562" xr:uid="{00000000-0005-0000-0000-0000B03E0000}"/>
    <cellStyle name="Millares 2 4 5" xfId="563" xr:uid="{00000000-0005-0000-0000-0000B13E0000}"/>
    <cellStyle name="Millares 2 4 6" xfId="564" xr:uid="{00000000-0005-0000-0000-0000B23E0000}"/>
    <cellStyle name="Millares 2 4 7" xfId="565" xr:uid="{00000000-0005-0000-0000-0000B33E0000}"/>
    <cellStyle name="Millares 2 4 8" xfId="566" xr:uid="{00000000-0005-0000-0000-0000B43E0000}"/>
    <cellStyle name="Millares 2 4 9" xfId="567" xr:uid="{00000000-0005-0000-0000-0000B53E0000}"/>
    <cellStyle name="Millares 2 5" xfId="568" xr:uid="{00000000-0005-0000-0000-0000B63E0000}"/>
    <cellStyle name="Millares 2 5 10" xfId="569" xr:uid="{00000000-0005-0000-0000-0000B73E0000}"/>
    <cellStyle name="Millares 2 5 11" xfId="570" xr:uid="{00000000-0005-0000-0000-0000B83E0000}"/>
    <cellStyle name="Millares 2 5 12" xfId="571" xr:uid="{00000000-0005-0000-0000-0000B93E0000}"/>
    <cellStyle name="Millares 2 5 13" xfId="572" xr:uid="{00000000-0005-0000-0000-0000BA3E0000}"/>
    <cellStyle name="Millares 2 5 14" xfId="573" xr:uid="{00000000-0005-0000-0000-0000BB3E0000}"/>
    <cellStyle name="Millares 2 5 15" xfId="574" xr:uid="{00000000-0005-0000-0000-0000BC3E0000}"/>
    <cellStyle name="Millares 2 5 16" xfId="575" xr:uid="{00000000-0005-0000-0000-0000BD3E0000}"/>
    <cellStyle name="Millares 2 5 17" xfId="576" xr:uid="{00000000-0005-0000-0000-0000BE3E0000}"/>
    <cellStyle name="Millares 2 5 18" xfId="577" xr:uid="{00000000-0005-0000-0000-0000BF3E0000}"/>
    <cellStyle name="Millares 2 5 2" xfId="578" xr:uid="{00000000-0005-0000-0000-0000C03E0000}"/>
    <cellStyle name="Millares 2 5 3" xfId="579" xr:uid="{00000000-0005-0000-0000-0000C13E0000}"/>
    <cellStyle name="Millares 2 5 4" xfId="580" xr:uid="{00000000-0005-0000-0000-0000C23E0000}"/>
    <cellStyle name="Millares 2 5 5" xfId="581" xr:uid="{00000000-0005-0000-0000-0000C33E0000}"/>
    <cellStyle name="Millares 2 5 6" xfId="582" xr:uid="{00000000-0005-0000-0000-0000C43E0000}"/>
    <cellStyle name="Millares 2 5 7" xfId="583" xr:uid="{00000000-0005-0000-0000-0000C53E0000}"/>
    <cellStyle name="Millares 2 5 8" xfId="584" xr:uid="{00000000-0005-0000-0000-0000C63E0000}"/>
    <cellStyle name="Millares 2 5 9" xfId="585" xr:uid="{00000000-0005-0000-0000-0000C73E0000}"/>
    <cellStyle name="Millares 2 6" xfId="586" xr:uid="{00000000-0005-0000-0000-0000C83E0000}"/>
    <cellStyle name="Millares 2 6 10" xfId="587" xr:uid="{00000000-0005-0000-0000-0000C93E0000}"/>
    <cellStyle name="Millares 2 6 11" xfId="588" xr:uid="{00000000-0005-0000-0000-0000CA3E0000}"/>
    <cellStyle name="Millares 2 6 12" xfId="589" xr:uid="{00000000-0005-0000-0000-0000CB3E0000}"/>
    <cellStyle name="Millares 2 6 13" xfId="590" xr:uid="{00000000-0005-0000-0000-0000CC3E0000}"/>
    <cellStyle name="Millares 2 6 14" xfId="591" xr:uid="{00000000-0005-0000-0000-0000CD3E0000}"/>
    <cellStyle name="Millares 2 6 15" xfId="592" xr:uid="{00000000-0005-0000-0000-0000CE3E0000}"/>
    <cellStyle name="Millares 2 6 16" xfId="593" xr:uid="{00000000-0005-0000-0000-0000CF3E0000}"/>
    <cellStyle name="Millares 2 6 17" xfId="594" xr:uid="{00000000-0005-0000-0000-0000D03E0000}"/>
    <cellStyle name="Millares 2 6 18" xfId="595" xr:uid="{00000000-0005-0000-0000-0000D13E0000}"/>
    <cellStyle name="Millares 2 6 2" xfId="596" xr:uid="{00000000-0005-0000-0000-0000D23E0000}"/>
    <cellStyle name="Millares 2 6 3" xfId="597" xr:uid="{00000000-0005-0000-0000-0000D33E0000}"/>
    <cellStyle name="Millares 2 6 4" xfId="598" xr:uid="{00000000-0005-0000-0000-0000D43E0000}"/>
    <cellStyle name="Millares 2 6 5" xfId="599" xr:uid="{00000000-0005-0000-0000-0000D53E0000}"/>
    <cellStyle name="Millares 2 6 6" xfId="600" xr:uid="{00000000-0005-0000-0000-0000D63E0000}"/>
    <cellStyle name="Millares 2 6 7" xfId="601" xr:uid="{00000000-0005-0000-0000-0000D73E0000}"/>
    <cellStyle name="Millares 2 6 8" xfId="602" xr:uid="{00000000-0005-0000-0000-0000D83E0000}"/>
    <cellStyle name="Millares 2 6 9" xfId="603" xr:uid="{00000000-0005-0000-0000-0000D93E0000}"/>
    <cellStyle name="Millares 2 7" xfId="604" xr:uid="{00000000-0005-0000-0000-0000DA3E0000}"/>
    <cellStyle name="Millares 2 8" xfId="605" xr:uid="{00000000-0005-0000-0000-0000DB3E0000}"/>
    <cellStyle name="Millares 2 9" xfId="606" xr:uid="{00000000-0005-0000-0000-0000DC3E0000}"/>
    <cellStyle name="Millares 20" xfId="607" xr:uid="{00000000-0005-0000-0000-0000DD3E0000}"/>
    <cellStyle name="Millares 21" xfId="608" xr:uid="{00000000-0005-0000-0000-0000DE3E0000}"/>
    <cellStyle name="Millares 22" xfId="609" xr:uid="{00000000-0005-0000-0000-0000DF3E0000}"/>
    <cellStyle name="Millares 23" xfId="610" xr:uid="{00000000-0005-0000-0000-0000E03E0000}"/>
    <cellStyle name="Millares 24" xfId="611" xr:uid="{00000000-0005-0000-0000-0000E13E0000}"/>
    <cellStyle name="Millares 25" xfId="612" xr:uid="{00000000-0005-0000-0000-0000E23E0000}"/>
    <cellStyle name="Millares 26" xfId="613" xr:uid="{00000000-0005-0000-0000-0000E33E0000}"/>
    <cellStyle name="Millares 27" xfId="614" xr:uid="{00000000-0005-0000-0000-0000E43E0000}"/>
    <cellStyle name="Millares 28" xfId="615" xr:uid="{00000000-0005-0000-0000-0000E53E0000}"/>
    <cellStyle name="Millares 29" xfId="616" xr:uid="{00000000-0005-0000-0000-0000E63E0000}"/>
    <cellStyle name="Millares 3" xfId="17" xr:uid="{00000000-0005-0000-0000-0000E73E0000}"/>
    <cellStyle name="Millares 3 10" xfId="617" xr:uid="{00000000-0005-0000-0000-0000E83E0000}"/>
    <cellStyle name="Millares 3 11" xfId="618" xr:uid="{00000000-0005-0000-0000-0000E93E0000}"/>
    <cellStyle name="Millares 3 12" xfId="619" xr:uid="{00000000-0005-0000-0000-0000EA3E0000}"/>
    <cellStyle name="Millares 3 13" xfId="620" xr:uid="{00000000-0005-0000-0000-0000EB3E0000}"/>
    <cellStyle name="Millares 3 14" xfId="621" xr:uid="{00000000-0005-0000-0000-0000EC3E0000}"/>
    <cellStyle name="Millares 3 15" xfId="622" xr:uid="{00000000-0005-0000-0000-0000ED3E0000}"/>
    <cellStyle name="Millares 3 16" xfId="623" xr:uid="{00000000-0005-0000-0000-0000EE3E0000}"/>
    <cellStyle name="Millares 3 17" xfId="624" xr:uid="{00000000-0005-0000-0000-0000EF3E0000}"/>
    <cellStyle name="Millares 3 18" xfId="625" xr:uid="{00000000-0005-0000-0000-0000F03E0000}"/>
    <cellStyle name="Millares 3 19" xfId="626" xr:uid="{00000000-0005-0000-0000-0000F13E0000}"/>
    <cellStyle name="Millares 3 2" xfId="627" xr:uid="{00000000-0005-0000-0000-0000F23E0000}"/>
    <cellStyle name="Millares 3 2 2" xfId="53878" xr:uid="{00000000-0005-0000-0000-0000F33E0000}"/>
    <cellStyle name="Millares 3 20" xfId="628" xr:uid="{00000000-0005-0000-0000-0000F43E0000}"/>
    <cellStyle name="Millares 3 21" xfId="629" xr:uid="{00000000-0005-0000-0000-0000F53E0000}"/>
    <cellStyle name="Millares 3 22" xfId="630" xr:uid="{00000000-0005-0000-0000-0000F63E0000}"/>
    <cellStyle name="Millares 3 23" xfId="631" xr:uid="{00000000-0005-0000-0000-0000F73E0000}"/>
    <cellStyle name="Millares 3 24" xfId="632" xr:uid="{00000000-0005-0000-0000-0000F83E0000}"/>
    <cellStyle name="Millares 3 25" xfId="633" xr:uid="{00000000-0005-0000-0000-0000F93E0000}"/>
    <cellStyle name="Millares 3 26" xfId="634" xr:uid="{00000000-0005-0000-0000-0000FA3E0000}"/>
    <cellStyle name="Millares 3 27" xfId="635" xr:uid="{00000000-0005-0000-0000-0000FB3E0000}"/>
    <cellStyle name="Millares 3 28" xfId="636" xr:uid="{00000000-0005-0000-0000-0000FC3E0000}"/>
    <cellStyle name="Millares 3 3" xfId="637" xr:uid="{00000000-0005-0000-0000-0000FD3E0000}"/>
    <cellStyle name="Millares 3 3 2" xfId="53892" xr:uid="{661D066D-D154-4CE0-BBCB-678CDE8B4F1D}"/>
    <cellStyle name="Millares 3 4" xfId="638" xr:uid="{00000000-0005-0000-0000-0000FE3E0000}"/>
    <cellStyle name="Millares 3 5" xfId="639" xr:uid="{00000000-0005-0000-0000-0000FF3E0000}"/>
    <cellStyle name="Millares 3 6" xfId="640" xr:uid="{00000000-0005-0000-0000-0000003F0000}"/>
    <cellStyle name="Millares 3 7" xfId="641" xr:uid="{00000000-0005-0000-0000-0000013F0000}"/>
    <cellStyle name="Millares 3 8" xfId="642" xr:uid="{00000000-0005-0000-0000-0000023F0000}"/>
    <cellStyle name="Millares 3 9" xfId="643" xr:uid="{00000000-0005-0000-0000-0000033F0000}"/>
    <cellStyle name="Millares 30" xfId="644" xr:uid="{00000000-0005-0000-0000-0000043F0000}"/>
    <cellStyle name="Millares 31" xfId="645" xr:uid="{00000000-0005-0000-0000-0000053F0000}"/>
    <cellStyle name="Millares 32" xfId="646" xr:uid="{00000000-0005-0000-0000-0000063F0000}"/>
    <cellStyle name="Millares 33" xfId="647" xr:uid="{00000000-0005-0000-0000-0000073F0000}"/>
    <cellStyle name="Millares 34" xfId="648" xr:uid="{00000000-0005-0000-0000-0000083F0000}"/>
    <cellStyle name="Millares 35" xfId="649" xr:uid="{00000000-0005-0000-0000-0000093F0000}"/>
    <cellStyle name="Millares 36" xfId="650" xr:uid="{00000000-0005-0000-0000-00000A3F0000}"/>
    <cellStyle name="Millares 37" xfId="651" xr:uid="{00000000-0005-0000-0000-00000B3F0000}"/>
    <cellStyle name="Millares 38" xfId="652" xr:uid="{00000000-0005-0000-0000-00000C3F0000}"/>
    <cellStyle name="Millares 39" xfId="653" xr:uid="{00000000-0005-0000-0000-00000D3F0000}"/>
    <cellStyle name="Millares 4" xfId="21" xr:uid="{00000000-0005-0000-0000-00000E3F0000}"/>
    <cellStyle name="Millares 4 10" xfId="654" xr:uid="{00000000-0005-0000-0000-00000F3F0000}"/>
    <cellStyle name="Millares 4 11" xfId="655" xr:uid="{00000000-0005-0000-0000-0000103F0000}"/>
    <cellStyle name="Millares 4 12" xfId="37" xr:uid="{00000000-0005-0000-0000-0000113F0000}"/>
    <cellStyle name="Millares 4 2" xfId="27" xr:uid="{00000000-0005-0000-0000-0000123F0000}"/>
    <cellStyle name="Millares 4 2 2" xfId="656" xr:uid="{00000000-0005-0000-0000-0000133F0000}"/>
    <cellStyle name="Millares 4 2 3" xfId="657" xr:uid="{00000000-0005-0000-0000-0000143F0000}"/>
    <cellStyle name="Millares 4 2 4" xfId="658" xr:uid="{00000000-0005-0000-0000-0000153F0000}"/>
    <cellStyle name="Millares 4 2 5" xfId="659" xr:uid="{00000000-0005-0000-0000-0000163F0000}"/>
    <cellStyle name="Millares 4 2 6" xfId="660" xr:uid="{00000000-0005-0000-0000-0000173F0000}"/>
    <cellStyle name="Millares 4 2 7" xfId="661" xr:uid="{00000000-0005-0000-0000-0000183F0000}"/>
    <cellStyle name="Millares 4 3" xfId="662" xr:uid="{00000000-0005-0000-0000-0000193F0000}"/>
    <cellStyle name="Millares 4 4" xfId="663" xr:uid="{00000000-0005-0000-0000-00001A3F0000}"/>
    <cellStyle name="Millares 4 5" xfId="664" xr:uid="{00000000-0005-0000-0000-00001B3F0000}"/>
    <cellStyle name="Millares 4 6" xfId="665" xr:uid="{00000000-0005-0000-0000-00001C3F0000}"/>
    <cellStyle name="Millares 4 7" xfId="666" xr:uid="{00000000-0005-0000-0000-00001D3F0000}"/>
    <cellStyle name="Millares 4 8" xfId="667" xr:uid="{00000000-0005-0000-0000-00001E3F0000}"/>
    <cellStyle name="Millares 4 9" xfId="668" xr:uid="{00000000-0005-0000-0000-00001F3F0000}"/>
    <cellStyle name="Millares 40" xfId="669" xr:uid="{00000000-0005-0000-0000-0000203F0000}"/>
    <cellStyle name="Millares 41" xfId="670" xr:uid="{00000000-0005-0000-0000-0000213F0000}"/>
    <cellStyle name="Millares 42" xfId="671" xr:uid="{00000000-0005-0000-0000-0000223F0000}"/>
    <cellStyle name="Millares 43" xfId="672" xr:uid="{00000000-0005-0000-0000-0000233F0000}"/>
    <cellStyle name="Millares 44" xfId="673" xr:uid="{00000000-0005-0000-0000-0000243F0000}"/>
    <cellStyle name="Millares 45" xfId="674" xr:uid="{00000000-0005-0000-0000-0000253F0000}"/>
    <cellStyle name="Millares 46" xfId="675" xr:uid="{00000000-0005-0000-0000-0000263F0000}"/>
    <cellStyle name="Millares 47" xfId="676" xr:uid="{00000000-0005-0000-0000-0000273F0000}"/>
    <cellStyle name="Millares 48" xfId="677" xr:uid="{00000000-0005-0000-0000-0000283F0000}"/>
    <cellStyle name="Millares 49" xfId="678" xr:uid="{00000000-0005-0000-0000-0000293F0000}"/>
    <cellStyle name="Millares 5" xfId="11" xr:uid="{00000000-0005-0000-0000-00002A3F0000}"/>
    <cellStyle name="Millares 5 10" xfId="679" xr:uid="{00000000-0005-0000-0000-00002B3F0000}"/>
    <cellStyle name="Millares 5 11" xfId="680" xr:uid="{00000000-0005-0000-0000-00002C3F0000}"/>
    <cellStyle name="Millares 5 12" xfId="681" xr:uid="{00000000-0005-0000-0000-00002D3F0000}"/>
    <cellStyle name="Millares 5 13" xfId="682" xr:uid="{00000000-0005-0000-0000-00002E3F0000}"/>
    <cellStyle name="Millares 5 14" xfId="683" xr:uid="{00000000-0005-0000-0000-00002F3F0000}"/>
    <cellStyle name="Millares 5 15" xfId="684" xr:uid="{00000000-0005-0000-0000-0000303F0000}"/>
    <cellStyle name="Millares 5 16" xfId="685" xr:uid="{00000000-0005-0000-0000-0000313F0000}"/>
    <cellStyle name="Millares 5 17" xfId="686" xr:uid="{00000000-0005-0000-0000-0000323F0000}"/>
    <cellStyle name="Millares 5 18" xfId="687" xr:uid="{00000000-0005-0000-0000-0000333F0000}"/>
    <cellStyle name="Millares 5 19" xfId="688" xr:uid="{00000000-0005-0000-0000-0000343F0000}"/>
    <cellStyle name="Millares 5 2" xfId="689" xr:uid="{00000000-0005-0000-0000-0000353F0000}"/>
    <cellStyle name="Millares 5 2 2" xfId="690" xr:uid="{00000000-0005-0000-0000-0000363F0000}"/>
    <cellStyle name="Millares 5 2 2 2" xfId="691" xr:uid="{00000000-0005-0000-0000-0000373F0000}"/>
    <cellStyle name="Millares 5 2 2 3" xfId="692" xr:uid="{00000000-0005-0000-0000-0000383F0000}"/>
    <cellStyle name="Millares 5 2 2 4" xfId="693" xr:uid="{00000000-0005-0000-0000-0000393F0000}"/>
    <cellStyle name="Millares 5 2 2 5" xfId="694" xr:uid="{00000000-0005-0000-0000-00003A3F0000}"/>
    <cellStyle name="Millares 5 2 2 6" xfId="695" xr:uid="{00000000-0005-0000-0000-00003B3F0000}"/>
    <cellStyle name="Millares 5 2 2 7" xfId="696" xr:uid="{00000000-0005-0000-0000-00003C3F0000}"/>
    <cellStyle name="Millares 5 2 3" xfId="697" xr:uid="{00000000-0005-0000-0000-00003D3F0000}"/>
    <cellStyle name="Millares 5 2 4" xfId="698" xr:uid="{00000000-0005-0000-0000-00003E3F0000}"/>
    <cellStyle name="Millares 5 2 5" xfId="699" xr:uid="{00000000-0005-0000-0000-00003F3F0000}"/>
    <cellStyle name="Millares 5 2 6" xfId="700" xr:uid="{00000000-0005-0000-0000-0000403F0000}"/>
    <cellStyle name="Millares 5 2 7" xfId="701" xr:uid="{00000000-0005-0000-0000-0000413F0000}"/>
    <cellStyle name="Millares 5 20" xfId="702" xr:uid="{00000000-0005-0000-0000-0000423F0000}"/>
    <cellStyle name="Millares 5 21" xfId="703" xr:uid="{00000000-0005-0000-0000-0000433F0000}"/>
    <cellStyle name="Millares 5 22" xfId="704" xr:uid="{00000000-0005-0000-0000-0000443F0000}"/>
    <cellStyle name="Millares 5 23" xfId="705" xr:uid="{00000000-0005-0000-0000-0000453F0000}"/>
    <cellStyle name="Millares 5 24" xfId="706" xr:uid="{00000000-0005-0000-0000-0000463F0000}"/>
    <cellStyle name="Millares 5 3" xfId="707" xr:uid="{00000000-0005-0000-0000-0000473F0000}"/>
    <cellStyle name="Millares 5 3 2" xfId="708" xr:uid="{00000000-0005-0000-0000-0000483F0000}"/>
    <cellStyle name="Millares 5 3 3" xfId="709" xr:uid="{00000000-0005-0000-0000-0000493F0000}"/>
    <cellStyle name="Millares 5 3 4" xfId="710" xr:uid="{00000000-0005-0000-0000-00004A3F0000}"/>
    <cellStyle name="Millares 5 3 5" xfId="711" xr:uid="{00000000-0005-0000-0000-00004B3F0000}"/>
    <cellStyle name="Millares 5 3 6" xfId="712" xr:uid="{00000000-0005-0000-0000-00004C3F0000}"/>
    <cellStyle name="Millares 5 3 7" xfId="713" xr:uid="{00000000-0005-0000-0000-00004D3F0000}"/>
    <cellStyle name="Millares 5 4" xfId="714" xr:uid="{00000000-0005-0000-0000-00004E3F0000}"/>
    <cellStyle name="Millares 5 5" xfId="715" xr:uid="{00000000-0005-0000-0000-00004F3F0000}"/>
    <cellStyle name="Millares 5 6" xfId="716" xr:uid="{00000000-0005-0000-0000-0000503F0000}"/>
    <cellStyle name="Millares 5 7" xfId="717" xr:uid="{00000000-0005-0000-0000-0000513F0000}"/>
    <cellStyle name="Millares 5 8" xfId="718" xr:uid="{00000000-0005-0000-0000-0000523F0000}"/>
    <cellStyle name="Millares 5 9" xfId="719" xr:uid="{00000000-0005-0000-0000-0000533F0000}"/>
    <cellStyle name="Millares 50" xfId="720" xr:uid="{00000000-0005-0000-0000-0000543F0000}"/>
    <cellStyle name="Millares 51" xfId="721" xr:uid="{00000000-0005-0000-0000-0000553F0000}"/>
    <cellStyle name="Millares 52" xfId="722" xr:uid="{00000000-0005-0000-0000-0000563F0000}"/>
    <cellStyle name="Millares 53" xfId="723" xr:uid="{00000000-0005-0000-0000-0000573F0000}"/>
    <cellStyle name="Millares 54" xfId="724" xr:uid="{00000000-0005-0000-0000-0000583F0000}"/>
    <cellStyle name="Millares 55" xfId="725" xr:uid="{00000000-0005-0000-0000-0000593F0000}"/>
    <cellStyle name="Millares 56" xfId="726" xr:uid="{00000000-0005-0000-0000-00005A3F0000}"/>
    <cellStyle name="Millares 57" xfId="727" xr:uid="{00000000-0005-0000-0000-00005B3F0000}"/>
    <cellStyle name="Millares 58" xfId="728" xr:uid="{00000000-0005-0000-0000-00005C3F0000}"/>
    <cellStyle name="Millares 59" xfId="729" xr:uid="{00000000-0005-0000-0000-00005D3F0000}"/>
    <cellStyle name="Millares 6" xfId="22" xr:uid="{00000000-0005-0000-0000-00005E3F0000}"/>
    <cellStyle name="Millares 6 10" xfId="730" xr:uid="{00000000-0005-0000-0000-00005F3F0000}"/>
    <cellStyle name="Millares 6 11" xfId="731" xr:uid="{00000000-0005-0000-0000-0000603F0000}"/>
    <cellStyle name="Millares 6 12" xfId="732" xr:uid="{00000000-0005-0000-0000-0000613F0000}"/>
    <cellStyle name="Millares 6 13" xfId="733" xr:uid="{00000000-0005-0000-0000-0000623F0000}"/>
    <cellStyle name="Millares 6 14" xfId="734" xr:uid="{00000000-0005-0000-0000-0000633F0000}"/>
    <cellStyle name="Millares 6 15" xfId="735" xr:uid="{00000000-0005-0000-0000-0000643F0000}"/>
    <cellStyle name="Millares 6 16" xfId="736" xr:uid="{00000000-0005-0000-0000-0000653F0000}"/>
    <cellStyle name="Millares 6 17" xfId="737" xr:uid="{00000000-0005-0000-0000-0000663F0000}"/>
    <cellStyle name="Millares 6 18" xfId="738" xr:uid="{00000000-0005-0000-0000-0000673F0000}"/>
    <cellStyle name="Millares 6 19" xfId="739" xr:uid="{00000000-0005-0000-0000-0000683F0000}"/>
    <cellStyle name="Millares 6 2" xfId="740" xr:uid="{00000000-0005-0000-0000-0000693F0000}"/>
    <cellStyle name="Millares 6 2 2" xfId="741" xr:uid="{00000000-0005-0000-0000-00006A3F0000}"/>
    <cellStyle name="Millares 6 2 2 2" xfId="742" xr:uid="{00000000-0005-0000-0000-00006B3F0000}"/>
    <cellStyle name="Millares 6 2 2 3" xfId="743" xr:uid="{00000000-0005-0000-0000-00006C3F0000}"/>
    <cellStyle name="Millares 6 2 2 4" xfId="744" xr:uid="{00000000-0005-0000-0000-00006D3F0000}"/>
    <cellStyle name="Millares 6 2 2 5" xfId="745" xr:uid="{00000000-0005-0000-0000-00006E3F0000}"/>
    <cellStyle name="Millares 6 2 2 6" xfId="746" xr:uid="{00000000-0005-0000-0000-00006F3F0000}"/>
    <cellStyle name="Millares 6 2 2 7" xfId="747" xr:uid="{00000000-0005-0000-0000-0000703F0000}"/>
    <cellStyle name="Millares 6 2 3" xfId="748" xr:uid="{00000000-0005-0000-0000-0000713F0000}"/>
    <cellStyle name="Millares 6 2 4" xfId="749" xr:uid="{00000000-0005-0000-0000-0000723F0000}"/>
    <cellStyle name="Millares 6 2 5" xfId="750" xr:uid="{00000000-0005-0000-0000-0000733F0000}"/>
    <cellStyle name="Millares 6 2 6" xfId="751" xr:uid="{00000000-0005-0000-0000-0000743F0000}"/>
    <cellStyle name="Millares 6 2 7" xfId="752" xr:uid="{00000000-0005-0000-0000-0000753F0000}"/>
    <cellStyle name="Millares 6 2 8" xfId="753" xr:uid="{00000000-0005-0000-0000-0000763F0000}"/>
    <cellStyle name="Millares 6 20" xfId="754" xr:uid="{00000000-0005-0000-0000-0000773F0000}"/>
    <cellStyle name="Millares 6 21" xfId="755" xr:uid="{00000000-0005-0000-0000-0000783F0000}"/>
    <cellStyle name="Millares 6 22" xfId="756" xr:uid="{00000000-0005-0000-0000-0000793F0000}"/>
    <cellStyle name="Millares 6 23" xfId="757" xr:uid="{00000000-0005-0000-0000-00007A3F0000}"/>
    <cellStyle name="Millares 6 24" xfId="758" xr:uid="{00000000-0005-0000-0000-00007B3F0000}"/>
    <cellStyle name="Millares 6 3" xfId="759" xr:uid="{00000000-0005-0000-0000-00007C3F0000}"/>
    <cellStyle name="Millares 6 3 2" xfId="760" xr:uid="{00000000-0005-0000-0000-00007D3F0000}"/>
    <cellStyle name="Millares 6 3 3" xfId="761" xr:uid="{00000000-0005-0000-0000-00007E3F0000}"/>
    <cellStyle name="Millares 6 3 4" xfId="762" xr:uid="{00000000-0005-0000-0000-00007F3F0000}"/>
    <cellStyle name="Millares 6 3 5" xfId="763" xr:uid="{00000000-0005-0000-0000-0000803F0000}"/>
    <cellStyle name="Millares 6 3 6" xfId="764" xr:uid="{00000000-0005-0000-0000-0000813F0000}"/>
    <cellStyle name="Millares 6 3 7" xfId="765" xr:uid="{00000000-0005-0000-0000-0000823F0000}"/>
    <cellStyle name="Millares 6 4" xfId="766" xr:uid="{00000000-0005-0000-0000-0000833F0000}"/>
    <cellStyle name="Millares 6 4 2" xfId="767" xr:uid="{00000000-0005-0000-0000-0000843F0000}"/>
    <cellStyle name="Millares 6 4 3" xfId="768" xr:uid="{00000000-0005-0000-0000-0000853F0000}"/>
    <cellStyle name="Millares 6 4 4" xfId="769" xr:uid="{00000000-0005-0000-0000-0000863F0000}"/>
    <cellStyle name="Millares 6 4 5" xfId="770" xr:uid="{00000000-0005-0000-0000-0000873F0000}"/>
    <cellStyle name="Millares 6 4 6" xfId="771" xr:uid="{00000000-0005-0000-0000-0000883F0000}"/>
    <cellStyle name="Millares 6 4 7" xfId="772" xr:uid="{00000000-0005-0000-0000-0000893F0000}"/>
    <cellStyle name="Millares 6 5" xfId="773" xr:uid="{00000000-0005-0000-0000-00008A3F0000}"/>
    <cellStyle name="Millares 6 5 2" xfId="774" xr:uid="{00000000-0005-0000-0000-00008B3F0000}"/>
    <cellStyle name="Millares 6 5 3" xfId="775" xr:uid="{00000000-0005-0000-0000-00008C3F0000}"/>
    <cellStyle name="Millares 6 5 4" xfId="776" xr:uid="{00000000-0005-0000-0000-00008D3F0000}"/>
    <cellStyle name="Millares 6 5 5" xfId="777" xr:uid="{00000000-0005-0000-0000-00008E3F0000}"/>
    <cellStyle name="Millares 6 5 6" xfId="778" xr:uid="{00000000-0005-0000-0000-00008F3F0000}"/>
    <cellStyle name="Millares 6 5 7" xfId="779" xr:uid="{00000000-0005-0000-0000-0000903F0000}"/>
    <cellStyle name="Millares 6 6" xfId="780" xr:uid="{00000000-0005-0000-0000-0000913F0000}"/>
    <cellStyle name="Millares 6 7" xfId="781" xr:uid="{00000000-0005-0000-0000-0000923F0000}"/>
    <cellStyle name="Millares 6 8" xfId="782" xr:uid="{00000000-0005-0000-0000-0000933F0000}"/>
    <cellStyle name="Millares 6 9" xfId="783" xr:uid="{00000000-0005-0000-0000-0000943F0000}"/>
    <cellStyle name="Millares 60" xfId="784" xr:uid="{00000000-0005-0000-0000-0000953F0000}"/>
    <cellStyle name="Millares 61" xfId="785" xr:uid="{00000000-0005-0000-0000-0000963F0000}"/>
    <cellStyle name="Millares 62" xfId="786" xr:uid="{00000000-0005-0000-0000-0000973F0000}"/>
    <cellStyle name="Millares 63" xfId="787" xr:uid="{00000000-0005-0000-0000-0000983F0000}"/>
    <cellStyle name="Millares 64" xfId="788" xr:uid="{00000000-0005-0000-0000-0000993F0000}"/>
    <cellStyle name="Millares 65" xfId="789" xr:uid="{00000000-0005-0000-0000-00009A3F0000}"/>
    <cellStyle name="Millares 66" xfId="790" xr:uid="{00000000-0005-0000-0000-00009B3F0000}"/>
    <cellStyle name="Millares 67" xfId="791" xr:uid="{00000000-0005-0000-0000-00009C3F0000}"/>
    <cellStyle name="Millares 68" xfId="792" xr:uid="{00000000-0005-0000-0000-00009D3F0000}"/>
    <cellStyle name="Millares 69" xfId="793" xr:uid="{00000000-0005-0000-0000-00009E3F0000}"/>
    <cellStyle name="Millares 7" xfId="23" xr:uid="{00000000-0005-0000-0000-00009F3F0000}"/>
    <cellStyle name="Millares 7 10" xfId="794" xr:uid="{00000000-0005-0000-0000-0000A03F0000}"/>
    <cellStyle name="Millares 7 11" xfId="795" xr:uid="{00000000-0005-0000-0000-0000A13F0000}"/>
    <cellStyle name="Millares 7 2" xfId="796" xr:uid="{00000000-0005-0000-0000-0000A23F0000}"/>
    <cellStyle name="Millares 7 3" xfId="797" xr:uid="{00000000-0005-0000-0000-0000A33F0000}"/>
    <cellStyle name="Millares 7 4" xfId="798" xr:uid="{00000000-0005-0000-0000-0000A43F0000}"/>
    <cellStyle name="Millares 7 5" xfId="799" xr:uid="{00000000-0005-0000-0000-0000A53F0000}"/>
    <cellStyle name="Millares 7 6" xfId="800" xr:uid="{00000000-0005-0000-0000-0000A63F0000}"/>
    <cellStyle name="Millares 7 7" xfId="801" xr:uid="{00000000-0005-0000-0000-0000A73F0000}"/>
    <cellStyle name="Millares 7 8" xfId="802" xr:uid="{00000000-0005-0000-0000-0000A83F0000}"/>
    <cellStyle name="Millares 7 9" xfId="803" xr:uid="{00000000-0005-0000-0000-0000A93F0000}"/>
    <cellStyle name="Millares 70" xfId="804" xr:uid="{00000000-0005-0000-0000-0000AA3F0000}"/>
    <cellStyle name="Millares 71" xfId="805" xr:uid="{00000000-0005-0000-0000-0000AB3F0000}"/>
    <cellStyle name="Millares 72" xfId="806" xr:uid="{00000000-0005-0000-0000-0000AC3F0000}"/>
    <cellStyle name="Millares 73" xfId="807" xr:uid="{00000000-0005-0000-0000-0000AD3F0000}"/>
    <cellStyle name="Millares 74" xfId="808" xr:uid="{00000000-0005-0000-0000-0000AE3F0000}"/>
    <cellStyle name="Millares 75" xfId="809" xr:uid="{00000000-0005-0000-0000-0000AF3F0000}"/>
    <cellStyle name="Millares 76" xfId="810" xr:uid="{00000000-0005-0000-0000-0000B03F0000}"/>
    <cellStyle name="Millares 77" xfId="811" xr:uid="{00000000-0005-0000-0000-0000B13F0000}"/>
    <cellStyle name="Millares 78" xfId="812" xr:uid="{00000000-0005-0000-0000-0000B23F0000}"/>
    <cellStyle name="Millares 79" xfId="813" xr:uid="{00000000-0005-0000-0000-0000B33F0000}"/>
    <cellStyle name="Millares 8" xfId="24" xr:uid="{00000000-0005-0000-0000-0000B43F0000}"/>
    <cellStyle name="Millares 8 2" xfId="814" xr:uid="{00000000-0005-0000-0000-0000B53F0000}"/>
    <cellStyle name="Millares 8 3" xfId="815" xr:uid="{00000000-0005-0000-0000-0000B63F0000}"/>
    <cellStyle name="Millares 8 4" xfId="816" xr:uid="{00000000-0005-0000-0000-0000B73F0000}"/>
    <cellStyle name="Millares 8 5" xfId="817" xr:uid="{00000000-0005-0000-0000-0000B83F0000}"/>
    <cellStyle name="Millares 8 6" xfId="818" xr:uid="{00000000-0005-0000-0000-0000B93F0000}"/>
    <cellStyle name="Millares 8 7" xfId="819" xr:uid="{00000000-0005-0000-0000-0000BA3F0000}"/>
    <cellStyle name="Millares 80" xfId="820" xr:uid="{00000000-0005-0000-0000-0000BB3F0000}"/>
    <cellStyle name="Millares 81" xfId="821" xr:uid="{00000000-0005-0000-0000-0000BC3F0000}"/>
    <cellStyle name="Millares 82" xfId="822" xr:uid="{00000000-0005-0000-0000-0000BD3F0000}"/>
    <cellStyle name="Millares 83" xfId="823" xr:uid="{00000000-0005-0000-0000-0000BE3F0000}"/>
    <cellStyle name="Millares 84" xfId="824" xr:uid="{00000000-0005-0000-0000-0000BF3F0000}"/>
    <cellStyle name="Millares 85" xfId="825" xr:uid="{00000000-0005-0000-0000-0000C03F0000}"/>
    <cellStyle name="Millares 86" xfId="826" xr:uid="{00000000-0005-0000-0000-0000C13F0000}"/>
    <cellStyle name="Millares 87" xfId="827" xr:uid="{00000000-0005-0000-0000-0000C23F0000}"/>
    <cellStyle name="Millares 88" xfId="828" xr:uid="{00000000-0005-0000-0000-0000C33F0000}"/>
    <cellStyle name="Millares 89" xfId="829" xr:uid="{00000000-0005-0000-0000-0000C43F0000}"/>
    <cellStyle name="Millares 9" xfId="25" xr:uid="{00000000-0005-0000-0000-0000C53F0000}"/>
    <cellStyle name="Millares 90" xfId="830" xr:uid="{00000000-0005-0000-0000-0000C63F0000}"/>
    <cellStyle name="Millares 91" xfId="831" xr:uid="{00000000-0005-0000-0000-0000C73F0000}"/>
    <cellStyle name="Millares 92" xfId="832" xr:uid="{00000000-0005-0000-0000-0000C83F0000}"/>
    <cellStyle name="Millares 93" xfId="833" xr:uid="{00000000-0005-0000-0000-0000C93F0000}"/>
    <cellStyle name="Millares 94" xfId="834" xr:uid="{00000000-0005-0000-0000-0000CA3F0000}"/>
    <cellStyle name="Millares 95" xfId="835" xr:uid="{00000000-0005-0000-0000-0000CB3F0000}"/>
    <cellStyle name="Millares 96" xfId="836" xr:uid="{00000000-0005-0000-0000-0000CC3F0000}"/>
    <cellStyle name="Millares 97" xfId="837" xr:uid="{00000000-0005-0000-0000-0000CD3F0000}"/>
    <cellStyle name="Millares 98" xfId="838" xr:uid="{00000000-0005-0000-0000-0000CE3F0000}"/>
    <cellStyle name="Millares 99" xfId="839" xr:uid="{00000000-0005-0000-0000-0000CF3F0000}"/>
    <cellStyle name="Moneda" xfId="1" builtinId="4"/>
    <cellStyle name="Moneda [0]" xfId="53865" builtinId="7"/>
    <cellStyle name="Moneda [0] 2" xfId="840" xr:uid="{00000000-0005-0000-0000-0000D23F0000}"/>
    <cellStyle name="Moneda [0] 2 10" xfId="11982" xr:uid="{00000000-0005-0000-0000-0000D33F0000}"/>
    <cellStyle name="Moneda [0] 2 11" xfId="11909" xr:uid="{00000000-0005-0000-0000-0000D43F0000}"/>
    <cellStyle name="Moneda [0] 2 12" xfId="45568" xr:uid="{00000000-0005-0000-0000-0000D53F0000}"/>
    <cellStyle name="Moneda [0] 2 13" xfId="53879" xr:uid="{00000000-0005-0000-0000-0000D63F0000}"/>
    <cellStyle name="Moneda [0] 2 2" xfId="3292" xr:uid="{00000000-0005-0000-0000-0000D73F0000}"/>
    <cellStyle name="Moneda [0] 2 2 2" xfId="3945" xr:uid="{00000000-0005-0000-0000-0000D83F0000}"/>
    <cellStyle name="Moneda [0] 2 2 2 2" xfId="6320" xr:uid="{00000000-0005-0000-0000-0000D93F0000}"/>
    <cellStyle name="Moneda [0] 2 2 2 2 2" xfId="15825" xr:uid="{00000000-0005-0000-0000-0000DA3F0000}"/>
    <cellStyle name="Moneda [0] 2 2 2 2 3" xfId="49813" xr:uid="{00000000-0005-0000-0000-0000DB3F0000}"/>
    <cellStyle name="Moneda [0] 2 2 2 3" xfId="13450" xr:uid="{00000000-0005-0000-0000-0000DC3F0000}"/>
    <cellStyle name="Moneda [0] 2 2 2 4" xfId="46835" xr:uid="{00000000-0005-0000-0000-0000DD3F0000}"/>
    <cellStyle name="Moneda [0] 2 2 3" xfId="5667" xr:uid="{00000000-0005-0000-0000-0000DE3F0000}"/>
    <cellStyle name="Moneda [0] 2 2 3 2" xfId="15172" xr:uid="{00000000-0005-0000-0000-0000DF3F0000}"/>
    <cellStyle name="Moneda [0] 2 2 3 3" xfId="49584" xr:uid="{00000000-0005-0000-0000-0000E03F0000}"/>
    <cellStyle name="Moneda [0] 2 2 4" xfId="5056" xr:uid="{00000000-0005-0000-0000-0000E13F0000}"/>
    <cellStyle name="Moneda [0] 2 2 4 2" xfId="14561" xr:uid="{00000000-0005-0000-0000-0000E23F0000}"/>
    <cellStyle name="Moneda [0] 2 2 4 3" xfId="49378" xr:uid="{00000000-0005-0000-0000-0000E33F0000}"/>
    <cellStyle name="Moneda [0] 2 2 5" xfId="7084" xr:uid="{00000000-0005-0000-0000-0000E43F0000}"/>
    <cellStyle name="Moneda [0] 2 2 5 2" xfId="16587" xr:uid="{00000000-0005-0000-0000-0000E53F0000}"/>
    <cellStyle name="Moneda [0] 2 2 6" xfId="11824" xr:uid="{00000000-0005-0000-0000-0000E63F0000}"/>
    <cellStyle name="Moneda [0] 2 2 6 2" xfId="21325" xr:uid="{00000000-0005-0000-0000-0000E73F0000}"/>
    <cellStyle name="Moneda [0] 2 2 7" xfId="12797" xr:uid="{00000000-0005-0000-0000-0000E83F0000}"/>
    <cellStyle name="Moneda [0] 2 2 8" xfId="46612" xr:uid="{00000000-0005-0000-0000-0000E93F0000}"/>
    <cellStyle name="Moneda [0] 2 3" xfId="3210" xr:uid="{00000000-0005-0000-0000-0000EA3F0000}"/>
    <cellStyle name="Moneda [0] 2 3 2" xfId="3864" xr:uid="{00000000-0005-0000-0000-0000EB3F0000}"/>
    <cellStyle name="Moneda [0] 2 3 2 2" xfId="6239" xr:uid="{00000000-0005-0000-0000-0000EC3F0000}"/>
    <cellStyle name="Moneda [0] 2 3 2 2 2" xfId="15744" xr:uid="{00000000-0005-0000-0000-0000ED3F0000}"/>
    <cellStyle name="Moneda [0] 2 3 2 2 3" xfId="49733" xr:uid="{00000000-0005-0000-0000-0000EE3F0000}"/>
    <cellStyle name="Moneda [0] 2 3 2 3" xfId="13369" xr:uid="{00000000-0005-0000-0000-0000EF3F0000}"/>
    <cellStyle name="Moneda [0] 2 3 2 4" xfId="46756" xr:uid="{00000000-0005-0000-0000-0000F03F0000}"/>
    <cellStyle name="Moneda [0] 2 3 3" xfId="5585" xr:uid="{00000000-0005-0000-0000-0000F13F0000}"/>
    <cellStyle name="Moneda [0] 2 3 3 2" xfId="15090" xr:uid="{00000000-0005-0000-0000-0000F23F0000}"/>
    <cellStyle name="Moneda [0] 2 3 3 3" xfId="49504" xr:uid="{00000000-0005-0000-0000-0000F33F0000}"/>
    <cellStyle name="Moneda [0] 2 3 4" xfId="7007" xr:uid="{00000000-0005-0000-0000-0000F43F0000}"/>
    <cellStyle name="Moneda [0] 2 3 4 2" xfId="16511" xr:uid="{00000000-0005-0000-0000-0000F53F0000}"/>
    <cellStyle name="Moneda [0] 2 3 4 3" xfId="49302" xr:uid="{00000000-0005-0000-0000-0000F63F0000}"/>
    <cellStyle name="Moneda [0] 2 3 5" xfId="11748" xr:uid="{00000000-0005-0000-0000-0000F73F0000}"/>
    <cellStyle name="Moneda [0] 2 3 5 2" xfId="21249" xr:uid="{00000000-0005-0000-0000-0000F83F0000}"/>
    <cellStyle name="Moneda [0] 2 3 6" xfId="12716" xr:uid="{00000000-0005-0000-0000-0000F93F0000}"/>
    <cellStyle name="Moneda [0] 2 3 7" xfId="46531" xr:uid="{00000000-0005-0000-0000-0000FA3F0000}"/>
    <cellStyle name="Moneda [0] 2 4" xfId="2946" xr:uid="{00000000-0005-0000-0000-0000FB3F0000}"/>
    <cellStyle name="Moneda [0] 2 4 2" xfId="3600" xr:uid="{00000000-0005-0000-0000-0000FC3F0000}"/>
    <cellStyle name="Moneda [0] 2 4 2 2" xfId="5975" xr:uid="{00000000-0005-0000-0000-0000FD3F0000}"/>
    <cellStyle name="Moneda [0] 2 4 2 2 2" xfId="15480" xr:uid="{00000000-0005-0000-0000-0000FE3F0000}"/>
    <cellStyle name="Moneda [0] 2 4 2 3" xfId="13105" xr:uid="{00000000-0005-0000-0000-0000FF3F0000}"/>
    <cellStyle name="Moneda [0] 2 4 2 4" xfId="49666" xr:uid="{00000000-0005-0000-0000-000000400000}"/>
    <cellStyle name="Moneda [0] 2 4 3" xfId="5325" xr:uid="{00000000-0005-0000-0000-000001400000}"/>
    <cellStyle name="Moneda [0] 2 4 3 2" xfId="14830" xr:uid="{00000000-0005-0000-0000-000002400000}"/>
    <cellStyle name="Moneda [0] 2 4 3 3" xfId="49226" xr:uid="{00000000-0005-0000-0000-000003400000}"/>
    <cellStyle name="Moneda [0] 2 4 4" xfId="12452" xr:uid="{00000000-0005-0000-0000-000004400000}"/>
    <cellStyle name="Moneda [0] 2 4 5" xfId="46691" xr:uid="{00000000-0005-0000-0000-000005400000}"/>
    <cellStyle name="Moneda [0] 2 5" xfId="3410" xr:uid="{00000000-0005-0000-0000-000006400000}"/>
    <cellStyle name="Moneda [0] 2 5 2" xfId="5785" xr:uid="{00000000-0005-0000-0000-000007400000}"/>
    <cellStyle name="Moneda [0] 2 5 2 2" xfId="15290" xr:uid="{00000000-0005-0000-0000-000008400000}"/>
    <cellStyle name="Moneda [0] 2 5 2 3" xfId="49899" xr:uid="{00000000-0005-0000-0000-000009400000}"/>
    <cellStyle name="Moneda [0] 2 5 3" xfId="12915" xr:uid="{00000000-0005-0000-0000-00000A400000}"/>
    <cellStyle name="Moneda [0] 2 5 4" xfId="46915" xr:uid="{00000000-0005-0000-0000-00000B400000}"/>
    <cellStyle name="Moneda [0] 2 6" xfId="4345" xr:uid="{00000000-0005-0000-0000-00000C400000}"/>
    <cellStyle name="Moneda [0] 2 6 2" xfId="13851" xr:uid="{00000000-0005-0000-0000-00000D400000}"/>
    <cellStyle name="Moneda [0] 2 6 3" xfId="47501" xr:uid="{00000000-0005-0000-0000-00000E400000}"/>
    <cellStyle name="Moneda [0] 2 7" xfId="5141" xr:uid="{00000000-0005-0000-0000-00000F400000}"/>
    <cellStyle name="Moneda [0] 2 7 2" xfId="14646" xr:uid="{00000000-0005-0000-0000-000010400000}"/>
    <cellStyle name="Moneda [0] 2 7 3" xfId="49162" xr:uid="{00000000-0005-0000-0000-000011400000}"/>
    <cellStyle name="Moneda [0] 2 8" xfId="6601" xr:uid="{00000000-0005-0000-0000-000012400000}"/>
    <cellStyle name="Moneda [0] 2 8 2" xfId="16105" xr:uid="{00000000-0005-0000-0000-000013400000}"/>
    <cellStyle name="Moneda [0] 2 9" xfId="11688" xr:uid="{00000000-0005-0000-0000-000014400000}"/>
    <cellStyle name="Moneda [0] 2 9 2" xfId="21190" xr:uid="{00000000-0005-0000-0000-000015400000}"/>
    <cellStyle name="Moneda [0] 3" xfId="53867" xr:uid="{00000000-0005-0000-0000-000016400000}"/>
    <cellStyle name="Moneda 10" xfId="841" xr:uid="{00000000-0005-0000-0000-000017400000}"/>
    <cellStyle name="Moneda 10 10" xfId="842" xr:uid="{00000000-0005-0000-0000-000018400000}"/>
    <cellStyle name="Moneda 10 10 10" xfId="11983" xr:uid="{00000000-0005-0000-0000-000019400000}"/>
    <cellStyle name="Moneda 10 10 11" xfId="11910" xr:uid="{00000000-0005-0000-0000-00001A400000}"/>
    <cellStyle name="Moneda 10 10 12" xfId="45569" xr:uid="{00000000-0005-0000-0000-00001B400000}"/>
    <cellStyle name="Moneda 10 10 2" xfId="3293" xr:uid="{00000000-0005-0000-0000-00001C400000}"/>
    <cellStyle name="Moneda 10 10 2 2" xfId="3946" xr:uid="{00000000-0005-0000-0000-00001D400000}"/>
    <cellStyle name="Moneda 10 10 2 2 2" xfId="6321" xr:uid="{00000000-0005-0000-0000-00001E400000}"/>
    <cellStyle name="Moneda 10 10 2 2 2 2" xfId="15826" xr:uid="{00000000-0005-0000-0000-00001F400000}"/>
    <cellStyle name="Moneda 10 10 2 2 2 3" xfId="49814" xr:uid="{00000000-0005-0000-0000-000020400000}"/>
    <cellStyle name="Moneda 10 10 2 2 3" xfId="13451" xr:uid="{00000000-0005-0000-0000-000021400000}"/>
    <cellStyle name="Moneda 10 10 2 2 4" xfId="46836" xr:uid="{00000000-0005-0000-0000-000022400000}"/>
    <cellStyle name="Moneda 10 10 2 3" xfId="5668" xr:uid="{00000000-0005-0000-0000-000023400000}"/>
    <cellStyle name="Moneda 10 10 2 3 2" xfId="15173" xr:uid="{00000000-0005-0000-0000-000024400000}"/>
    <cellStyle name="Moneda 10 10 2 3 3" xfId="49585" xr:uid="{00000000-0005-0000-0000-000025400000}"/>
    <cellStyle name="Moneda 10 10 2 4" xfId="5057" xr:uid="{00000000-0005-0000-0000-000026400000}"/>
    <cellStyle name="Moneda 10 10 2 4 2" xfId="14562" xr:uid="{00000000-0005-0000-0000-000027400000}"/>
    <cellStyle name="Moneda 10 10 2 4 3" xfId="49379" xr:uid="{00000000-0005-0000-0000-000028400000}"/>
    <cellStyle name="Moneda 10 10 2 5" xfId="7085" xr:uid="{00000000-0005-0000-0000-000029400000}"/>
    <cellStyle name="Moneda 10 10 2 5 2" xfId="16588" xr:uid="{00000000-0005-0000-0000-00002A400000}"/>
    <cellStyle name="Moneda 10 10 2 6" xfId="11825" xr:uid="{00000000-0005-0000-0000-00002B400000}"/>
    <cellStyle name="Moneda 10 10 2 6 2" xfId="21326" xr:uid="{00000000-0005-0000-0000-00002C400000}"/>
    <cellStyle name="Moneda 10 10 2 7" xfId="12798" xr:uid="{00000000-0005-0000-0000-00002D400000}"/>
    <cellStyle name="Moneda 10 10 2 8" xfId="46613" xr:uid="{00000000-0005-0000-0000-00002E400000}"/>
    <cellStyle name="Moneda 10 10 3" xfId="3211" xr:uid="{00000000-0005-0000-0000-00002F400000}"/>
    <cellStyle name="Moneda 10 10 3 2" xfId="3865" xr:uid="{00000000-0005-0000-0000-000030400000}"/>
    <cellStyle name="Moneda 10 10 3 2 2" xfId="6240" xr:uid="{00000000-0005-0000-0000-000031400000}"/>
    <cellStyle name="Moneda 10 10 3 2 2 2" xfId="15745" xr:uid="{00000000-0005-0000-0000-000032400000}"/>
    <cellStyle name="Moneda 10 10 3 2 2 3" xfId="49734" xr:uid="{00000000-0005-0000-0000-000033400000}"/>
    <cellStyle name="Moneda 10 10 3 2 3" xfId="13370" xr:uid="{00000000-0005-0000-0000-000034400000}"/>
    <cellStyle name="Moneda 10 10 3 2 4" xfId="46757" xr:uid="{00000000-0005-0000-0000-000035400000}"/>
    <cellStyle name="Moneda 10 10 3 3" xfId="5586" xr:uid="{00000000-0005-0000-0000-000036400000}"/>
    <cellStyle name="Moneda 10 10 3 3 2" xfId="15091" xr:uid="{00000000-0005-0000-0000-000037400000}"/>
    <cellStyle name="Moneda 10 10 3 3 3" xfId="49505" xr:uid="{00000000-0005-0000-0000-000038400000}"/>
    <cellStyle name="Moneda 10 10 3 4" xfId="7008" xr:uid="{00000000-0005-0000-0000-000039400000}"/>
    <cellStyle name="Moneda 10 10 3 4 2" xfId="16512" xr:uid="{00000000-0005-0000-0000-00003A400000}"/>
    <cellStyle name="Moneda 10 10 3 4 3" xfId="49303" xr:uid="{00000000-0005-0000-0000-00003B400000}"/>
    <cellStyle name="Moneda 10 10 3 5" xfId="11749" xr:uid="{00000000-0005-0000-0000-00003C400000}"/>
    <cellStyle name="Moneda 10 10 3 5 2" xfId="21250" xr:uid="{00000000-0005-0000-0000-00003D400000}"/>
    <cellStyle name="Moneda 10 10 3 6" xfId="12717" xr:uid="{00000000-0005-0000-0000-00003E400000}"/>
    <cellStyle name="Moneda 10 10 3 7" xfId="46532" xr:uid="{00000000-0005-0000-0000-00003F400000}"/>
    <cellStyle name="Moneda 10 10 4" xfId="2947" xr:uid="{00000000-0005-0000-0000-000040400000}"/>
    <cellStyle name="Moneda 10 10 4 2" xfId="3601" xr:uid="{00000000-0005-0000-0000-000041400000}"/>
    <cellStyle name="Moneda 10 10 4 2 2" xfId="5976" xr:uid="{00000000-0005-0000-0000-000042400000}"/>
    <cellStyle name="Moneda 10 10 4 2 2 2" xfId="15481" xr:uid="{00000000-0005-0000-0000-000043400000}"/>
    <cellStyle name="Moneda 10 10 4 2 3" xfId="13106" xr:uid="{00000000-0005-0000-0000-000044400000}"/>
    <cellStyle name="Moneda 10 10 4 2 4" xfId="49667" xr:uid="{00000000-0005-0000-0000-000045400000}"/>
    <cellStyle name="Moneda 10 10 4 3" xfId="5326" xr:uid="{00000000-0005-0000-0000-000046400000}"/>
    <cellStyle name="Moneda 10 10 4 3 2" xfId="14831" xr:uid="{00000000-0005-0000-0000-000047400000}"/>
    <cellStyle name="Moneda 10 10 4 3 3" xfId="49227" xr:uid="{00000000-0005-0000-0000-000048400000}"/>
    <cellStyle name="Moneda 10 10 4 4" xfId="12453" xr:uid="{00000000-0005-0000-0000-000049400000}"/>
    <cellStyle name="Moneda 10 10 4 5" xfId="46692" xr:uid="{00000000-0005-0000-0000-00004A400000}"/>
    <cellStyle name="Moneda 10 10 5" xfId="3411" xr:uid="{00000000-0005-0000-0000-00004B400000}"/>
    <cellStyle name="Moneda 10 10 5 2" xfId="5786" xr:uid="{00000000-0005-0000-0000-00004C400000}"/>
    <cellStyle name="Moneda 10 10 5 2 2" xfId="15291" xr:uid="{00000000-0005-0000-0000-00004D400000}"/>
    <cellStyle name="Moneda 10 10 5 2 3" xfId="49900" xr:uid="{00000000-0005-0000-0000-00004E400000}"/>
    <cellStyle name="Moneda 10 10 5 3" xfId="12916" xr:uid="{00000000-0005-0000-0000-00004F400000}"/>
    <cellStyle name="Moneda 10 10 5 4" xfId="46916" xr:uid="{00000000-0005-0000-0000-000050400000}"/>
    <cellStyle name="Moneda 10 10 6" xfId="4346" xr:uid="{00000000-0005-0000-0000-000051400000}"/>
    <cellStyle name="Moneda 10 10 6 2" xfId="13852" xr:uid="{00000000-0005-0000-0000-000052400000}"/>
    <cellStyle name="Moneda 10 10 6 3" xfId="47502" xr:uid="{00000000-0005-0000-0000-000053400000}"/>
    <cellStyle name="Moneda 10 10 7" xfId="5142" xr:uid="{00000000-0005-0000-0000-000054400000}"/>
    <cellStyle name="Moneda 10 10 7 2" xfId="14647" xr:uid="{00000000-0005-0000-0000-000055400000}"/>
    <cellStyle name="Moneda 10 10 7 3" xfId="49163" xr:uid="{00000000-0005-0000-0000-000056400000}"/>
    <cellStyle name="Moneda 10 10 8" xfId="6602" xr:uid="{00000000-0005-0000-0000-000057400000}"/>
    <cellStyle name="Moneda 10 10 8 2" xfId="16106" xr:uid="{00000000-0005-0000-0000-000058400000}"/>
    <cellStyle name="Moneda 10 10 9" xfId="11689" xr:uid="{00000000-0005-0000-0000-000059400000}"/>
    <cellStyle name="Moneda 10 10 9 2" xfId="21191" xr:uid="{00000000-0005-0000-0000-00005A400000}"/>
    <cellStyle name="Moneda 10 11" xfId="843" xr:uid="{00000000-0005-0000-0000-00005B400000}"/>
    <cellStyle name="Moneda 10 11 10" xfId="11984" xr:uid="{00000000-0005-0000-0000-00005C400000}"/>
    <cellStyle name="Moneda 10 11 11" xfId="11911" xr:uid="{00000000-0005-0000-0000-00005D400000}"/>
    <cellStyle name="Moneda 10 11 12" xfId="45570" xr:uid="{00000000-0005-0000-0000-00005E400000}"/>
    <cellStyle name="Moneda 10 11 2" xfId="3294" xr:uid="{00000000-0005-0000-0000-00005F400000}"/>
    <cellStyle name="Moneda 10 11 2 2" xfId="3947" xr:uid="{00000000-0005-0000-0000-000060400000}"/>
    <cellStyle name="Moneda 10 11 2 2 2" xfId="6322" xr:uid="{00000000-0005-0000-0000-000061400000}"/>
    <cellStyle name="Moneda 10 11 2 2 2 2" xfId="15827" xr:uid="{00000000-0005-0000-0000-000062400000}"/>
    <cellStyle name="Moneda 10 11 2 2 2 3" xfId="49815" xr:uid="{00000000-0005-0000-0000-000063400000}"/>
    <cellStyle name="Moneda 10 11 2 2 3" xfId="13452" xr:uid="{00000000-0005-0000-0000-000064400000}"/>
    <cellStyle name="Moneda 10 11 2 2 4" xfId="46837" xr:uid="{00000000-0005-0000-0000-000065400000}"/>
    <cellStyle name="Moneda 10 11 2 3" xfId="5669" xr:uid="{00000000-0005-0000-0000-000066400000}"/>
    <cellStyle name="Moneda 10 11 2 3 2" xfId="15174" xr:uid="{00000000-0005-0000-0000-000067400000}"/>
    <cellStyle name="Moneda 10 11 2 3 3" xfId="49586" xr:uid="{00000000-0005-0000-0000-000068400000}"/>
    <cellStyle name="Moneda 10 11 2 4" xfId="5058" xr:uid="{00000000-0005-0000-0000-000069400000}"/>
    <cellStyle name="Moneda 10 11 2 4 2" xfId="14563" xr:uid="{00000000-0005-0000-0000-00006A400000}"/>
    <cellStyle name="Moneda 10 11 2 4 3" xfId="49380" xr:uid="{00000000-0005-0000-0000-00006B400000}"/>
    <cellStyle name="Moneda 10 11 2 5" xfId="7086" xr:uid="{00000000-0005-0000-0000-00006C400000}"/>
    <cellStyle name="Moneda 10 11 2 5 2" xfId="16589" xr:uid="{00000000-0005-0000-0000-00006D400000}"/>
    <cellStyle name="Moneda 10 11 2 6" xfId="11826" xr:uid="{00000000-0005-0000-0000-00006E400000}"/>
    <cellStyle name="Moneda 10 11 2 6 2" xfId="21327" xr:uid="{00000000-0005-0000-0000-00006F400000}"/>
    <cellStyle name="Moneda 10 11 2 7" xfId="12799" xr:uid="{00000000-0005-0000-0000-000070400000}"/>
    <cellStyle name="Moneda 10 11 2 8" xfId="46614" xr:uid="{00000000-0005-0000-0000-000071400000}"/>
    <cellStyle name="Moneda 10 11 3" xfId="3212" xr:uid="{00000000-0005-0000-0000-000072400000}"/>
    <cellStyle name="Moneda 10 11 3 2" xfId="3866" xr:uid="{00000000-0005-0000-0000-000073400000}"/>
    <cellStyle name="Moneda 10 11 3 2 2" xfId="6241" xr:uid="{00000000-0005-0000-0000-000074400000}"/>
    <cellStyle name="Moneda 10 11 3 2 2 2" xfId="15746" xr:uid="{00000000-0005-0000-0000-000075400000}"/>
    <cellStyle name="Moneda 10 11 3 2 2 3" xfId="49735" xr:uid="{00000000-0005-0000-0000-000076400000}"/>
    <cellStyle name="Moneda 10 11 3 2 3" xfId="13371" xr:uid="{00000000-0005-0000-0000-000077400000}"/>
    <cellStyle name="Moneda 10 11 3 2 4" xfId="46758" xr:uid="{00000000-0005-0000-0000-000078400000}"/>
    <cellStyle name="Moneda 10 11 3 3" xfId="5587" xr:uid="{00000000-0005-0000-0000-000079400000}"/>
    <cellStyle name="Moneda 10 11 3 3 2" xfId="15092" xr:uid="{00000000-0005-0000-0000-00007A400000}"/>
    <cellStyle name="Moneda 10 11 3 3 3" xfId="49506" xr:uid="{00000000-0005-0000-0000-00007B400000}"/>
    <cellStyle name="Moneda 10 11 3 4" xfId="7009" xr:uid="{00000000-0005-0000-0000-00007C400000}"/>
    <cellStyle name="Moneda 10 11 3 4 2" xfId="16513" xr:uid="{00000000-0005-0000-0000-00007D400000}"/>
    <cellStyle name="Moneda 10 11 3 4 3" xfId="49304" xr:uid="{00000000-0005-0000-0000-00007E400000}"/>
    <cellStyle name="Moneda 10 11 3 5" xfId="11750" xr:uid="{00000000-0005-0000-0000-00007F400000}"/>
    <cellStyle name="Moneda 10 11 3 5 2" xfId="21251" xr:uid="{00000000-0005-0000-0000-000080400000}"/>
    <cellStyle name="Moneda 10 11 3 6" xfId="12718" xr:uid="{00000000-0005-0000-0000-000081400000}"/>
    <cellStyle name="Moneda 10 11 3 7" xfId="46533" xr:uid="{00000000-0005-0000-0000-000082400000}"/>
    <cellStyle name="Moneda 10 11 4" xfId="2948" xr:uid="{00000000-0005-0000-0000-000083400000}"/>
    <cellStyle name="Moneda 10 11 4 2" xfId="3602" xr:uid="{00000000-0005-0000-0000-000084400000}"/>
    <cellStyle name="Moneda 10 11 4 2 2" xfId="5977" xr:uid="{00000000-0005-0000-0000-000085400000}"/>
    <cellStyle name="Moneda 10 11 4 2 2 2" xfId="15482" xr:uid="{00000000-0005-0000-0000-000086400000}"/>
    <cellStyle name="Moneda 10 11 4 2 3" xfId="13107" xr:uid="{00000000-0005-0000-0000-000087400000}"/>
    <cellStyle name="Moneda 10 11 4 2 4" xfId="49668" xr:uid="{00000000-0005-0000-0000-000088400000}"/>
    <cellStyle name="Moneda 10 11 4 3" xfId="5327" xr:uid="{00000000-0005-0000-0000-000089400000}"/>
    <cellStyle name="Moneda 10 11 4 3 2" xfId="14832" xr:uid="{00000000-0005-0000-0000-00008A400000}"/>
    <cellStyle name="Moneda 10 11 4 3 3" xfId="49228" xr:uid="{00000000-0005-0000-0000-00008B400000}"/>
    <cellStyle name="Moneda 10 11 4 4" xfId="12454" xr:uid="{00000000-0005-0000-0000-00008C400000}"/>
    <cellStyle name="Moneda 10 11 4 5" xfId="46693" xr:uid="{00000000-0005-0000-0000-00008D400000}"/>
    <cellStyle name="Moneda 10 11 5" xfId="3412" xr:uid="{00000000-0005-0000-0000-00008E400000}"/>
    <cellStyle name="Moneda 10 11 5 2" xfId="5787" xr:uid="{00000000-0005-0000-0000-00008F400000}"/>
    <cellStyle name="Moneda 10 11 5 2 2" xfId="15292" xr:uid="{00000000-0005-0000-0000-000090400000}"/>
    <cellStyle name="Moneda 10 11 5 2 3" xfId="49901" xr:uid="{00000000-0005-0000-0000-000091400000}"/>
    <cellStyle name="Moneda 10 11 5 3" xfId="12917" xr:uid="{00000000-0005-0000-0000-000092400000}"/>
    <cellStyle name="Moneda 10 11 5 4" xfId="46917" xr:uid="{00000000-0005-0000-0000-000093400000}"/>
    <cellStyle name="Moneda 10 11 6" xfId="4347" xr:uid="{00000000-0005-0000-0000-000094400000}"/>
    <cellStyle name="Moneda 10 11 6 2" xfId="13853" xr:uid="{00000000-0005-0000-0000-000095400000}"/>
    <cellStyle name="Moneda 10 11 6 3" xfId="47503" xr:uid="{00000000-0005-0000-0000-000096400000}"/>
    <cellStyle name="Moneda 10 11 7" xfId="5143" xr:uid="{00000000-0005-0000-0000-000097400000}"/>
    <cellStyle name="Moneda 10 11 7 2" xfId="14648" xr:uid="{00000000-0005-0000-0000-000098400000}"/>
    <cellStyle name="Moneda 10 11 7 3" xfId="49164" xr:uid="{00000000-0005-0000-0000-000099400000}"/>
    <cellStyle name="Moneda 10 11 8" xfId="6603" xr:uid="{00000000-0005-0000-0000-00009A400000}"/>
    <cellStyle name="Moneda 10 11 8 2" xfId="16107" xr:uid="{00000000-0005-0000-0000-00009B400000}"/>
    <cellStyle name="Moneda 10 11 9" xfId="11690" xr:uid="{00000000-0005-0000-0000-00009C400000}"/>
    <cellStyle name="Moneda 10 11 9 2" xfId="21192" xr:uid="{00000000-0005-0000-0000-00009D400000}"/>
    <cellStyle name="Moneda 10 12" xfId="844" xr:uid="{00000000-0005-0000-0000-00009E400000}"/>
    <cellStyle name="Moneda 10 12 10" xfId="11985" xr:uid="{00000000-0005-0000-0000-00009F400000}"/>
    <cellStyle name="Moneda 10 12 11" xfId="11912" xr:uid="{00000000-0005-0000-0000-0000A0400000}"/>
    <cellStyle name="Moneda 10 12 12" xfId="45571" xr:uid="{00000000-0005-0000-0000-0000A1400000}"/>
    <cellStyle name="Moneda 10 12 2" xfId="3295" xr:uid="{00000000-0005-0000-0000-0000A2400000}"/>
    <cellStyle name="Moneda 10 12 2 2" xfId="3948" xr:uid="{00000000-0005-0000-0000-0000A3400000}"/>
    <cellStyle name="Moneda 10 12 2 2 2" xfId="6323" xr:uid="{00000000-0005-0000-0000-0000A4400000}"/>
    <cellStyle name="Moneda 10 12 2 2 2 2" xfId="15828" xr:uid="{00000000-0005-0000-0000-0000A5400000}"/>
    <cellStyle name="Moneda 10 12 2 2 2 3" xfId="49816" xr:uid="{00000000-0005-0000-0000-0000A6400000}"/>
    <cellStyle name="Moneda 10 12 2 2 3" xfId="13453" xr:uid="{00000000-0005-0000-0000-0000A7400000}"/>
    <cellStyle name="Moneda 10 12 2 2 4" xfId="46838" xr:uid="{00000000-0005-0000-0000-0000A8400000}"/>
    <cellStyle name="Moneda 10 12 2 3" xfId="5670" xr:uid="{00000000-0005-0000-0000-0000A9400000}"/>
    <cellStyle name="Moneda 10 12 2 3 2" xfId="15175" xr:uid="{00000000-0005-0000-0000-0000AA400000}"/>
    <cellStyle name="Moneda 10 12 2 3 3" xfId="49587" xr:uid="{00000000-0005-0000-0000-0000AB400000}"/>
    <cellStyle name="Moneda 10 12 2 4" xfId="5059" xr:uid="{00000000-0005-0000-0000-0000AC400000}"/>
    <cellStyle name="Moneda 10 12 2 4 2" xfId="14564" xr:uid="{00000000-0005-0000-0000-0000AD400000}"/>
    <cellStyle name="Moneda 10 12 2 4 3" xfId="49381" xr:uid="{00000000-0005-0000-0000-0000AE400000}"/>
    <cellStyle name="Moneda 10 12 2 5" xfId="7087" xr:uid="{00000000-0005-0000-0000-0000AF400000}"/>
    <cellStyle name="Moneda 10 12 2 5 2" xfId="16590" xr:uid="{00000000-0005-0000-0000-0000B0400000}"/>
    <cellStyle name="Moneda 10 12 2 6" xfId="11827" xr:uid="{00000000-0005-0000-0000-0000B1400000}"/>
    <cellStyle name="Moneda 10 12 2 6 2" xfId="21328" xr:uid="{00000000-0005-0000-0000-0000B2400000}"/>
    <cellStyle name="Moneda 10 12 2 7" xfId="12800" xr:uid="{00000000-0005-0000-0000-0000B3400000}"/>
    <cellStyle name="Moneda 10 12 2 8" xfId="46615" xr:uid="{00000000-0005-0000-0000-0000B4400000}"/>
    <cellStyle name="Moneda 10 12 3" xfId="3213" xr:uid="{00000000-0005-0000-0000-0000B5400000}"/>
    <cellStyle name="Moneda 10 12 3 2" xfId="3867" xr:uid="{00000000-0005-0000-0000-0000B6400000}"/>
    <cellStyle name="Moneda 10 12 3 2 2" xfId="6242" xr:uid="{00000000-0005-0000-0000-0000B7400000}"/>
    <cellStyle name="Moneda 10 12 3 2 2 2" xfId="15747" xr:uid="{00000000-0005-0000-0000-0000B8400000}"/>
    <cellStyle name="Moneda 10 12 3 2 2 3" xfId="49736" xr:uid="{00000000-0005-0000-0000-0000B9400000}"/>
    <cellStyle name="Moneda 10 12 3 2 3" xfId="13372" xr:uid="{00000000-0005-0000-0000-0000BA400000}"/>
    <cellStyle name="Moneda 10 12 3 2 4" xfId="46759" xr:uid="{00000000-0005-0000-0000-0000BB400000}"/>
    <cellStyle name="Moneda 10 12 3 3" xfId="5588" xr:uid="{00000000-0005-0000-0000-0000BC400000}"/>
    <cellStyle name="Moneda 10 12 3 3 2" xfId="15093" xr:uid="{00000000-0005-0000-0000-0000BD400000}"/>
    <cellStyle name="Moneda 10 12 3 3 3" xfId="49507" xr:uid="{00000000-0005-0000-0000-0000BE400000}"/>
    <cellStyle name="Moneda 10 12 3 4" xfId="7010" xr:uid="{00000000-0005-0000-0000-0000BF400000}"/>
    <cellStyle name="Moneda 10 12 3 4 2" xfId="16514" xr:uid="{00000000-0005-0000-0000-0000C0400000}"/>
    <cellStyle name="Moneda 10 12 3 4 3" xfId="49305" xr:uid="{00000000-0005-0000-0000-0000C1400000}"/>
    <cellStyle name="Moneda 10 12 3 5" xfId="11751" xr:uid="{00000000-0005-0000-0000-0000C2400000}"/>
    <cellStyle name="Moneda 10 12 3 5 2" xfId="21252" xr:uid="{00000000-0005-0000-0000-0000C3400000}"/>
    <cellStyle name="Moneda 10 12 3 6" xfId="12719" xr:uid="{00000000-0005-0000-0000-0000C4400000}"/>
    <cellStyle name="Moneda 10 12 3 7" xfId="46534" xr:uid="{00000000-0005-0000-0000-0000C5400000}"/>
    <cellStyle name="Moneda 10 12 4" xfId="2949" xr:uid="{00000000-0005-0000-0000-0000C6400000}"/>
    <cellStyle name="Moneda 10 12 4 2" xfId="3603" xr:uid="{00000000-0005-0000-0000-0000C7400000}"/>
    <cellStyle name="Moneda 10 12 4 2 2" xfId="5978" xr:uid="{00000000-0005-0000-0000-0000C8400000}"/>
    <cellStyle name="Moneda 10 12 4 2 2 2" xfId="15483" xr:uid="{00000000-0005-0000-0000-0000C9400000}"/>
    <cellStyle name="Moneda 10 12 4 2 3" xfId="13108" xr:uid="{00000000-0005-0000-0000-0000CA400000}"/>
    <cellStyle name="Moneda 10 12 4 2 4" xfId="49669" xr:uid="{00000000-0005-0000-0000-0000CB400000}"/>
    <cellStyle name="Moneda 10 12 4 3" xfId="5328" xr:uid="{00000000-0005-0000-0000-0000CC400000}"/>
    <cellStyle name="Moneda 10 12 4 3 2" xfId="14833" xr:uid="{00000000-0005-0000-0000-0000CD400000}"/>
    <cellStyle name="Moneda 10 12 4 3 3" xfId="49229" xr:uid="{00000000-0005-0000-0000-0000CE400000}"/>
    <cellStyle name="Moneda 10 12 4 4" xfId="12455" xr:uid="{00000000-0005-0000-0000-0000CF400000}"/>
    <cellStyle name="Moneda 10 12 4 5" xfId="46694" xr:uid="{00000000-0005-0000-0000-0000D0400000}"/>
    <cellStyle name="Moneda 10 12 5" xfId="3413" xr:uid="{00000000-0005-0000-0000-0000D1400000}"/>
    <cellStyle name="Moneda 10 12 5 2" xfId="5788" xr:uid="{00000000-0005-0000-0000-0000D2400000}"/>
    <cellStyle name="Moneda 10 12 5 2 2" xfId="15293" xr:uid="{00000000-0005-0000-0000-0000D3400000}"/>
    <cellStyle name="Moneda 10 12 5 2 3" xfId="49902" xr:uid="{00000000-0005-0000-0000-0000D4400000}"/>
    <cellStyle name="Moneda 10 12 5 3" xfId="12918" xr:uid="{00000000-0005-0000-0000-0000D5400000}"/>
    <cellStyle name="Moneda 10 12 5 4" xfId="46918" xr:uid="{00000000-0005-0000-0000-0000D6400000}"/>
    <cellStyle name="Moneda 10 12 6" xfId="4348" xr:uid="{00000000-0005-0000-0000-0000D7400000}"/>
    <cellStyle name="Moneda 10 12 6 2" xfId="13854" xr:uid="{00000000-0005-0000-0000-0000D8400000}"/>
    <cellStyle name="Moneda 10 12 6 3" xfId="47504" xr:uid="{00000000-0005-0000-0000-0000D9400000}"/>
    <cellStyle name="Moneda 10 12 7" xfId="5144" xr:uid="{00000000-0005-0000-0000-0000DA400000}"/>
    <cellStyle name="Moneda 10 12 7 2" xfId="14649" xr:uid="{00000000-0005-0000-0000-0000DB400000}"/>
    <cellStyle name="Moneda 10 12 7 3" xfId="49165" xr:uid="{00000000-0005-0000-0000-0000DC400000}"/>
    <cellStyle name="Moneda 10 12 8" xfId="6604" xr:uid="{00000000-0005-0000-0000-0000DD400000}"/>
    <cellStyle name="Moneda 10 12 8 2" xfId="16108" xr:uid="{00000000-0005-0000-0000-0000DE400000}"/>
    <cellStyle name="Moneda 10 12 9" xfId="11691" xr:uid="{00000000-0005-0000-0000-0000DF400000}"/>
    <cellStyle name="Moneda 10 12 9 2" xfId="21193" xr:uid="{00000000-0005-0000-0000-0000E0400000}"/>
    <cellStyle name="Moneda 10 13" xfId="845" xr:uid="{00000000-0005-0000-0000-0000E1400000}"/>
    <cellStyle name="Moneda 10 13 10" xfId="11986" xr:uid="{00000000-0005-0000-0000-0000E2400000}"/>
    <cellStyle name="Moneda 10 13 11" xfId="11913" xr:uid="{00000000-0005-0000-0000-0000E3400000}"/>
    <cellStyle name="Moneda 10 13 12" xfId="45572" xr:uid="{00000000-0005-0000-0000-0000E4400000}"/>
    <cellStyle name="Moneda 10 13 2" xfId="3296" xr:uid="{00000000-0005-0000-0000-0000E5400000}"/>
    <cellStyle name="Moneda 10 13 2 2" xfId="3949" xr:uid="{00000000-0005-0000-0000-0000E6400000}"/>
    <cellStyle name="Moneda 10 13 2 2 2" xfId="6324" xr:uid="{00000000-0005-0000-0000-0000E7400000}"/>
    <cellStyle name="Moneda 10 13 2 2 2 2" xfId="15829" xr:uid="{00000000-0005-0000-0000-0000E8400000}"/>
    <cellStyle name="Moneda 10 13 2 2 2 3" xfId="49817" xr:uid="{00000000-0005-0000-0000-0000E9400000}"/>
    <cellStyle name="Moneda 10 13 2 2 3" xfId="13454" xr:uid="{00000000-0005-0000-0000-0000EA400000}"/>
    <cellStyle name="Moneda 10 13 2 2 4" xfId="46839" xr:uid="{00000000-0005-0000-0000-0000EB400000}"/>
    <cellStyle name="Moneda 10 13 2 3" xfId="5671" xr:uid="{00000000-0005-0000-0000-0000EC400000}"/>
    <cellStyle name="Moneda 10 13 2 3 2" xfId="15176" xr:uid="{00000000-0005-0000-0000-0000ED400000}"/>
    <cellStyle name="Moneda 10 13 2 3 3" xfId="49588" xr:uid="{00000000-0005-0000-0000-0000EE400000}"/>
    <cellStyle name="Moneda 10 13 2 4" xfId="5060" xr:uid="{00000000-0005-0000-0000-0000EF400000}"/>
    <cellStyle name="Moneda 10 13 2 4 2" xfId="14565" xr:uid="{00000000-0005-0000-0000-0000F0400000}"/>
    <cellStyle name="Moneda 10 13 2 4 3" xfId="49382" xr:uid="{00000000-0005-0000-0000-0000F1400000}"/>
    <cellStyle name="Moneda 10 13 2 5" xfId="7088" xr:uid="{00000000-0005-0000-0000-0000F2400000}"/>
    <cellStyle name="Moneda 10 13 2 5 2" xfId="16591" xr:uid="{00000000-0005-0000-0000-0000F3400000}"/>
    <cellStyle name="Moneda 10 13 2 6" xfId="11828" xr:uid="{00000000-0005-0000-0000-0000F4400000}"/>
    <cellStyle name="Moneda 10 13 2 6 2" xfId="21329" xr:uid="{00000000-0005-0000-0000-0000F5400000}"/>
    <cellStyle name="Moneda 10 13 2 7" xfId="12801" xr:uid="{00000000-0005-0000-0000-0000F6400000}"/>
    <cellStyle name="Moneda 10 13 2 8" xfId="46616" xr:uid="{00000000-0005-0000-0000-0000F7400000}"/>
    <cellStyle name="Moneda 10 13 3" xfId="3214" xr:uid="{00000000-0005-0000-0000-0000F8400000}"/>
    <cellStyle name="Moneda 10 13 3 2" xfId="3868" xr:uid="{00000000-0005-0000-0000-0000F9400000}"/>
    <cellStyle name="Moneda 10 13 3 2 2" xfId="6243" xr:uid="{00000000-0005-0000-0000-0000FA400000}"/>
    <cellStyle name="Moneda 10 13 3 2 2 2" xfId="15748" xr:uid="{00000000-0005-0000-0000-0000FB400000}"/>
    <cellStyle name="Moneda 10 13 3 2 2 3" xfId="49737" xr:uid="{00000000-0005-0000-0000-0000FC400000}"/>
    <cellStyle name="Moneda 10 13 3 2 3" xfId="13373" xr:uid="{00000000-0005-0000-0000-0000FD400000}"/>
    <cellStyle name="Moneda 10 13 3 2 4" xfId="46760" xr:uid="{00000000-0005-0000-0000-0000FE400000}"/>
    <cellStyle name="Moneda 10 13 3 3" xfId="5589" xr:uid="{00000000-0005-0000-0000-0000FF400000}"/>
    <cellStyle name="Moneda 10 13 3 3 2" xfId="15094" xr:uid="{00000000-0005-0000-0000-000000410000}"/>
    <cellStyle name="Moneda 10 13 3 3 3" xfId="49508" xr:uid="{00000000-0005-0000-0000-000001410000}"/>
    <cellStyle name="Moneda 10 13 3 4" xfId="7011" xr:uid="{00000000-0005-0000-0000-000002410000}"/>
    <cellStyle name="Moneda 10 13 3 4 2" xfId="16515" xr:uid="{00000000-0005-0000-0000-000003410000}"/>
    <cellStyle name="Moneda 10 13 3 4 3" xfId="49306" xr:uid="{00000000-0005-0000-0000-000004410000}"/>
    <cellStyle name="Moneda 10 13 3 5" xfId="11752" xr:uid="{00000000-0005-0000-0000-000005410000}"/>
    <cellStyle name="Moneda 10 13 3 5 2" xfId="21253" xr:uid="{00000000-0005-0000-0000-000006410000}"/>
    <cellStyle name="Moneda 10 13 3 6" xfId="12720" xr:uid="{00000000-0005-0000-0000-000007410000}"/>
    <cellStyle name="Moneda 10 13 3 7" xfId="46535" xr:uid="{00000000-0005-0000-0000-000008410000}"/>
    <cellStyle name="Moneda 10 13 4" xfId="2950" xr:uid="{00000000-0005-0000-0000-000009410000}"/>
    <cellStyle name="Moneda 10 13 4 2" xfId="3604" xr:uid="{00000000-0005-0000-0000-00000A410000}"/>
    <cellStyle name="Moneda 10 13 4 2 2" xfId="5979" xr:uid="{00000000-0005-0000-0000-00000B410000}"/>
    <cellStyle name="Moneda 10 13 4 2 2 2" xfId="15484" xr:uid="{00000000-0005-0000-0000-00000C410000}"/>
    <cellStyle name="Moneda 10 13 4 2 3" xfId="13109" xr:uid="{00000000-0005-0000-0000-00000D410000}"/>
    <cellStyle name="Moneda 10 13 4 2 4" xfId="49670" xr:uid="{00000000-0005-0000-0000-00000E410000}"/>
    <cellStyle name="Moneda 10 13 4 3" xfId="5329" xr:uid="{00000000-0005-0000-0000-00000F410000}"/>
    <cellStyle name="Moneda 10 13 4 3 2" xfId="14834" xr:uid="{00000000-0005-0000-0000-000010410000}"/>
    <cellStyle name="Moneda 10 13 4 3 3" xfId="49230" xr:uid="{00000000-0005-0000-0000-000011410000}"/>
    <cellStyle name="Moneda 10 13 4 4" xfId="12456" xr:uid="{00000000-0005-0000-0000-000012410000}"/>
    <cellStyle name="Moneda 10 13 4 5" xfId="46695" xr:uid="{00000000-0005-0000-0000-000013410000}"/>
    <cellStyle name="Moneda 10 13 5" xfId="3414" xr:uid="{00000000-0005-0000-0000-000014410000}"/>
    <cellStyle name="Moneda 10 13 5 2" xfId="5789" xr:uid="{00000000-0005-0000-0000-000015410000}"/>
    <cellStyle name="Moneda 10 13 5 2 2" xfId="15294" xr:uid="{00000000-0005-0000-0000-000016410000}"/>
    <cellStyle name="Moneda 10 13 5 2 3" xfId="49903" xr:uid="{00000000-0005-0000-0000-000017410000}"/>
    <cellStyle name="Moneda 10 13 5 3" xfId="12919" xr:uid="{00000000-0005-0000-0000-000018410000}"/>
    <cellStyle name="Moneda 10 13 5 4" xfId="46919" xr:uid="{00000000-0005-0000-0000-000019410000}"/>
    <cellStyle name="Moneda 10 13 6" xfId="4349" xr:uid="{00000000-0005-0000-0000-00001A410000}"/>
    <cellStyle name="Moneda 10 13 6 2" xfId="13855" xr:uid="{00000000-0005-0000-0000-00001B410000}"/>
    <cellStyle name="Moneda 10 13 6 3" xfId="47505" xr:uid="{00000000-0005-0000-0000-00001C410000}"/>
    <cellStyle name="Moneda 10 13 7" xfId="5145" xr:uid="{00000000-0005-0000-0000-00001D410000}"/>
    <cellStyle name="Moneda 10 13 7 2" xfId="14650" xr:uid="{00000000-0005-0000-0000-00001E410000}"/>
    <cellStyle name="Moneda 10 13 7 3" xfId="49166" xr:uid="{00000000-0005-0000-0000-00001F410000}"/>
    <cellStyle name="Moneda 10 13 8" xfId="6605" xr:uid="{00000000-0005-0000-0000-000020410000}"/>
    <cellStyle name="Moneda 10 13 8 2" xfId="16109" xr:uid="{00000000-0005-0000-0000-000021410000}"/>
    <cellStyle name="Moneda 10 13 9" xfId="11692" xr:uid="{00000000-0005-0000-0000-000022410000}"/>
    <cellStyle name="Moneda 10 13 9 2" xfId="21194" xr:uid="{00000000-0005-0000-0000-000023410000}"/>
    <cellStyle name="Moneda 10 14" xfId="846" xr:uid="{00000000-0005-0000-0000-000024410000}"/>
    <cellStyle name="Moneda 10 14 10" xfId="11987" xr:uid="{00000000-0005-0000-0000-000025410000}"/>
    <cellStyle name="Moneda 10 14 11" xfId="11914" xr:uid="{00000000-0005-0000-0000-000026410000}"/>
    <cellStyle name="Moneda 10 14 12" xfId="45573" xr:uid="{00000000-0005-0000-0000-000027410000}"/>
    <cellStyle name="Moneda 10 14 2" xfId="3297" xr:uid="{00000000-0005-0000-0000-000028410000}"/>
    <cellStyle name="Moneda 10 14 2 2" xfId="3950" xr:uid="{00000000-0005-0000-0000-000029410000}"/>
    <cellStyle name="Moneda 10 14 2 2 2" xfId="6325" xr:uid="{00000000-0005-0000-0000-00002A410000}"/>
    <cellStyle name="Moneda 10 14 2 2 2 2" xfId="15830" xr:uid="{00000000-0005-0000-0000-00002B410000}"/>
    <cellStyle name="Moneda 10 14 2 2 2 3" xfId="49818" xr:uid="{00000000-0005-0000-0000-00002C410000}"/>
    <cellStyle name="Moneda 10 14 2 2 3" xfId="13455" xr:uid="{00000000-0005-0000-0000-00002D410000}"/>
    <cellStyle name="Moneda 10 14 2 2 4" xfId="46840" xr:uid="{00000000-0005-0000-0000-00002E410000}"/>
    <cellStyle name="Moneda 10 14 2 3" xfId="5672" xr:uid="{00000000-0005-0000-0000-00002F410000}"/>
    <cellStyle name="Moneda 10 14 2 3 2" xfId="15177" xr:uid="{00000000-0005-0000-0000-000030410000}"/>
    <cellStyle name="Moneda 10 14 2 3 3" xfId="49589" xr:uid="{00000000-0005-0000-0000-000031410000}"/>
    <cellStyle name="Moneda 10 14 2 4" xfId="5061" xr:uid="{00000000-0005-0000-0000-000032410000}"/>
    <cellStyle name="Moneda 10 14 2 4 2" xfId="14566" xr:uid="{00000000-0005-0000-0000-000033410000}"/>
    <cellStyle name="Moneda 10 14 2 4 3" xfId="49383" xr:uid="{00000000-0005-0000-0000-000034410000}"/>
    <cellStyle name="Moneda 10 14 2 5" xfId="7089" xr:uid="{00000000-0005-0000-0000-000035410000}"/>
    <cellStyle name="Moneda 10 14 2 5 2" xfId="16592" xr:uid="{00000000-0005-0000-0000-000036410000}"/>
    <cellStyle name="Moneda 10 14 2 6" xfId="11829" xr:uid="{00000000-0005-0000-0000-000037410000}"/>
    <cellStyle name="Moneda 10 14 2 6 2" xfId="21330" xr:uid="{00000000-0005-0000-0000-000038410000}"/>
    <cellStyle name="Moneda 10 14 2 7" xfId="12802" xr:uid="{00000000-0005-0000-0000-000039410000}"/>
    <cellStyle name="Moneda 10 14 2 8" xfId="46617" xr:uid="{00000000-0005-0000-0000-00003A410000}"/>
    <cellStyle name="Moneda 10 14 3" xfId="3215" xr:uid="{00000000-0005-0000-0000-00003B410000}"/>
    <cellStyle name="Moneda 10 14 3 2" xfId="3869" xr:uid="{00000000-0005-0000-0000-00003C410000}"/>
    <cellStyle name="Moneda 10 14 3 2 2" xfId="6244" xr:uid="{00000000-0005-0000-0000-00003D410000}"/>
    <cellStyle name="Moneda 10 14 3 2 2 2" xfId="15749" xr:uid="{00000000-0005-0000-0000-00003E410000}"/>
    <cellStyle name="Moneda 10 14 3 2 2 3" xfId="49738" xr:uid="{00000000-0005-0000-0000-00003F410000}"/>
    <cellStyle name="Moneda 10 14 3 2 3" xfId="13374" xr:uid="{00000000-0005-0000-0000-000040410000}"/>
    <cellStyle name="Moneda 10 14 3 2 4" xfId="46761" xr:uid="{00000000-0005-0000-0000-000041410000}"/>
    <cellStyle name="Moneda 10 14 3 3" xfId="5590" xr:uid="{00000000-0005-0000-0000-000042410000}"/>
    <cellStyle name="Moneda 10 14 3 3 2" xfId="15095" xr:uid="{00000000-0005-0000-0000-000043410000}"/>
    <cellStyle name="Moneda 10 14 3 3 3" xfId="49509" xr:uid="{00000000-0005-0000-0000-000044410000}"/>
    <cellStyle name="Moneda 10 14 3 4" xfId="7012" xr:uid="{00000000-0005-0000-0000-000045410000}"/>
    <cellStyle name="Moneda 10 14 3 4 2" xfId="16516" xr:uid="{00000000-0005-0000-0000-000046410000}"/>
    <cellStyle name="Moneda 10 14 3 4 3" xfId="49307" xr:uid="{00000000-0005-0000-0000-000047410000}"/>
    <cellStyle name="Moneda 10 14 3 5" xfId="11753" xr:uid="{00000000-0005-0000-0000-000048410000}"/>
    <cellStyle name="Moneda 10 14 3 5 2" xfId="21254" xr:uid="{00000000-0005-0000-0000-000049410000}"/>
    <cellStyle name="Moneda 10 14 3 6" xfId="12721" xr:uid="{00000000-0005-0000-0000-00004A410000}"/>
    <cellStyle name="Moneda 10 14 3 7" xfId="46536" xr:uid="{00000000-0005-0000-0000-00004B410000}"/>
    <cellStyle name="Moneda 10 14 4" xfId="2951" xr:uid="{00000000-0005-0000-0000-00004C410000}"/>
    <cellStyle name="Moneda 10 14 4 2" xfId="3605" xr:uid="{00000000-0005-0000-0000-00004D410000}"/>
    <cellStyle name="Moneda 10 14 4 2 2" xfId="5980" xr:uid="{00000000-0005-0000-0000-00004E410000}"/>
    <cellStyle name="Moneda 10 14 4 2 2 2" xfId="15485" xr:uid="{00000000-0005-0000-0000-00004F410000}"/>
    <cellStyle name="Moneda 10 14 4 2 3" xfId="13110" xr:uid="{00000000-0005-0000-0000-000050410000}"/>
    <cellStyle name="Moneda 10 14 4 2 4" xfId="49671" xr:uid="{00000000-0005-0000-0000-000051410000}"/>
    <cellStyle name="Moneda 10 14 4 3" xfId="5330" xr:uid="{00000000-0005-0000-0000-000052410000}"/>
    <cellStyle name="Moneda 10 14 4 3 2" xfId="14835" xr:uid="{00000000-0005-0000-0000-000053410000}"/>
    <cellStyle name="Moneda 10 14 4 3 3" xfId="49231" xr:uid="{00000000-0005-0000-0000-000054410000}"/>
    <cellStyle name="Moneda 10 14 4 4" xfId="12457" xr:uid="{00000000-0005-0000-0000-000055410000}"/>
    <cellStyle name="Moneda 10 14 4 5" xfId="46696" xr:uid="{00000000-0005-0000-0000-000056410000}"/>
    <cellStyle name="Moneda 10 14 5" xfId="3415" xr:uid="{00000000-0005-0000-0000-000057410000}"/>
    <cellStyle name="Moneda 10 14 5 2" xfId="5790" xr:uid="{00000000-0005-0000-0000-000058410000}"/>
    <cellStyle name="Moneda 10 14 5 2 2" xfId="15295" xr:uid="{00000000-0005-0000-0000-000059410000}"/>
    <cellStyle name="Moneda 10 14 5 2 3" xfId="49904" xr:uid="{00000000-0005-0000-0000-00005A410000}"/>
    <cellStyle name="Moneda 10 14 5 3" xfId="12920" xr:uid="{00000000-0005-0000-0000-00005B410000}"/>
    <cellStyle name="Moneda 10 14 5 4" xfId="46920" xr:uid="{00000000-0005-0000-0000-00005C410000}"/>
    <cellStyle name="Moneda 10 14 6" xfId="4350" xr:uid="{00000000-0005-0000-0000-00005D410000}"/>
    <cellStyle name="Moneda 10 14 6 2" xfId="13856" xr:uid="{00000000-0005-0000-0000-00005E410000}"/>
    <cellStyle name="Moneda 10 14 6 3" xfId="47506" xr:uid="{00000000-0005-0000-0000-00005F410000}"/>
    <cellStyle name="Moneda 10 14 7" xfId="5146" xr:uid="{00000000-0005-0000-0000-000060410000}"/>
    <cellStyle name="Moneda 10 14 7 2" xfId="14651" xr:uid="{00000000-0005-0000-0000-000061410000}"/>
    <cellStyle name="Moneda 10 14 7 3" xfId="49167" xr:uid="{00000000-0005-0000-0000-000062410000}"/>
    <cellStyle name="Moneda 10 14 8" xfId="6606" xr:uid="{00000000-0005-0000-0000-000063410000}"/>
    <cellStyle name="Moneda 10 14 8 2" xfId="16110" xr:uid="{00000000-0005-0000-0000-000064410000}"/>
    <cellStyle name="Moneda 10 14 9" xfId="11693" xr:uid="{00000000-0005-0000-0000-000065410000}"/>
    <cellStyle name="Moneda 10 14 9 2" xfId="21195" xr:uid="{00000000-0005-0000-0000-000066410000}"/>
    <cellStyle name="Moneda 10 15" xfId="847" xr:uid="{00000000-0005-0000-0000-000067410000}"/>
    <cellStyle name="Moneda 10 15 10" xfId="11988" xr:uid="{00000000-0005-0000-0000-000068410000}"/>
    <cellStyle name="Moneda 10 15 11" xfId="11915" xr:uid="{00000000-0005-0000-0000-000069410000}"/>
    <cellStyle name="Moneda 10 15 12" xfId="45574" xr:uid="{00000000-0005-0000-0000-00006A410000}"/>
    <cellStyle name="Moneda 10 15 2" xfId="3298" xr:uid="{00000000-0005-0000-0000-00006B410000}"/>
    <cellStyle name="Moneda 10 15 2 2" xfId="3951" xr:uid="{00000000-0005-0000-0000-00006C410000}"/>
    <cellStyle name="Moneda 10 15 2 2 2" xfId="6326" xr:uid="{00000000-0005-0000-0000-00006D410000}"/>
    <cellStyle name="Moneda 10 15 2 2 2 2" xfId="15831" xr:uid="{00000000-0005-0000-0000-00006E410000}"/>
    <cellStyle name="Moneda 10 15 2 2 2 3" xfId="49819" xr:uid="{00000000-0005-0000-0000-00006F410000}"/>
    <cellStyle name="Moneda 10 15 2 2 3" xfId="13456" xr:uid="{00000000-0005-0000-0000-000070410000}"/>
    <cellStyle name="Moneda 10 15 2 2 4" xfId="46841" xr:uid="{00000000-0005-0000-0000-000071410000}"/>
    <cellStyle name="Moneda 10 15 2 3" xfId="5673" xr:uid="{00000000-0005-0000-0000-000072410000}"/>
    <cellStyle name="Moneda 10 15 2 3 2" xfId="15178" xr:uid="{00000000-0005-0000-0000-000073410000}"/>
    <cellStyle name="Moneda 10 15 2 3 3" xfId="49590" xr:uid="{00000000-0005-0000-0000-000074410000}"/>
    <cellStyle name="Moneda 10 15 2 4" xfId="5062" xr:uid="{00000000-0005-0000-0000-000075410000}"/>
    <cellStyle name="Moneda 10 15 2 4 2" xfId="14567" xr:uid="{00000000-0005-0000-0000-000076410000}"/>
    <cellStyle name="Moneda 10 15 2 4 3" xfId="49384" xr:uid="{00000000-0005-0000-0000-000077410000}"/>
    <cellStyle name="Moneda 10 15 2 5" xfId="7090" xr:uid="{00000000-0005-0000-0000-000078410000}"/>
    <cellStyle name="Moneda 10 15 2 5 2" xfId="16593" xr:uid="{00000000-0005-0000-0000-000079410000}"/>
    <cellStyle name="Moneda 10 15 2 6" xfId="11830" xr:uid="{00000000-0005-0000-0000-00007A410000}"/>
    <cellStyle name="Moneda 10 15 2 6 2" xfId="21331" xr:uid="{00000000-0005-0000-0000-00007B410000}"/>
    <cellStyle name="Moneda 10 15 2 7" xfId="12803" xr:uid="{00000000-0005-0000-0000-00007C410000}"/>
    <cellStyle name="Moneda 10 15 2 8" xfId="46618" xr:uid="{00000000-0005-0000-0000-00007D410000}"/>
    <cellStyle name="Moneda 10 15 3" xfId="3216" xr:uid="{00000000-0005-0000-0000-00007E410000}"/>
    <cellStyle name="Moneda 10 15 3 2" xfId="3870" xr:uid="{00000000-0005-0000-0000-00007F410000}"/>
    <cellStyle name="Moneda 10 15 3 2 2" xfId="6245" xr:uid="{00000000-0005-0000-0000-000080410000}"/>
    <cellStyle name="Moneda 10 15 3 2 2 2" xfId="15750" xr:uid="{00000000-0005-0000-0000-000081410000}"/>
    <cellStyle name="Moneda 10 15 3 2 2 3" xfId="49739" xr:uid="{00000000-0005-0000-0000-000082410000}"/>
    <cellStyle name="Moneda 10 15 3 2 3" xfId="13375" xr:uid="{00000000-0005-0000-0000-000083410000}"/>
    <cellStyle name="Moneda 10 15 3 2 4" xfId="46762" xr:uid="{00000000-0005-0000-0000-000084410000}"/>
    <cellStyle name="Moneda 10 15 3 3" xfId="5591" xr:uid="{00000000-0005-0000-0000-000085410000}"/>
    <cellStyle name="Moneda 10 15 3 3 2" xfId="15096" xr:uid="{00000000-0005-0000-0000-000086410000}"/>
    <cellStyle name="Moneda 10 15 3 3 3" xfId="49510" xr:uid="{00000000-0005-0000-0000-000087410000}"/>
    <cellStyle name="Moneda 10 15 3 4" xfId="7013" xr:uid="{00000000-0005-0000-0000-000088410000}"/>
    <cellStyle name="Moneda 10 15 3 4 2" xfId="16517" xr:uid="{00000000-0005-0000-0000-000089410000}"/>
    <cellStyle name="Moneda 10 15 3 4 3" xfId="49308" xr:uid="{00000000-0005-0000-0000-00008A410000}"/>
    <cellStyle name="Moneda 10 15 3 5" xfId="11754" xr:uid="{00000000-0005-0000-0000-00008B410000}"/>
    <cellStyle name="Moneda 10 15 3 5 2" xfId="21255" xr:uid="{00000000-0005-0000-0000-00008C410000}"/>
    <cellStyle name="Moneda 10 15 3 6" xfId="12722" xr:uid="{00000000-0005-0000-0000-00008D410000}"/>
    <cellStyle name="Moneda 10 15 3 7" xfId="46537" xr:uid="{00000000-0005-0000-0000-00008E410000}"/>
    <cellStyle name="Moneda 10 15 4" xfId="2952" xr:uid="{00000000-0005-0000-0000-00008F410000}"/>
    <cellStyle name="Moneda 10 15 4 2" xfId="3606" xr:uid="{00000000-0005-0000-0000-000090410000}"/>
    <cellStyle name="Moneda 10 15 4 2 2" xfId="5981" xr:uid="{00000000-0005-0000-0000-000091410000}"/>
    <cellStyle name="Moneda 10 15 4 2 2 2" xfId="15486" xr:uid="{00000000-0005-0000-0000-000092410000}"/>
    <cellStyle name="Moneda 10 15 4 2 3" xfId="13111" xr:uid="{00000000-0005-0000-0000-000093410000}"/>
    <cellStyle name="Moneda 10 15 4 2 4" xfId="49672" xr:uid="{00000000-0005-0000-0000-000094410000}"/>
    <cellStyle name="Moneda 10 15 4 3" xfId="5331" xr:uid="{00000000-0005-0000-0000-000095410000}"/>
    <cellStyle name="Moneda 10 15 4 3 2" xfId="14836" xr:uid="{00000000-0005-0000-0000-000096410000}"/>
    <cellStyle name="Moneda 10 15 4 3 3" xfId="49232" xr:uid="{00000000-0005-0000-0000-000097410000}"/>
    <cellStyle name="Moneda 10 15 4 4" xfId="12458" xr:uid="{00000000-0005-0000-0000-000098410000}"/>
    <cellStyle name="Moneda 10 15 4 5" xfId="46697" xr:uid="{00000000-0005-0000-0000-000099410000}"/>
    <cellStyle name="Moneda 10 15 5" xfId="3416" xr:uid="{00000000-0005-0000-0000-00009A410000}"/>
    <cellStyle name="Moneda 10 15 5 2" xfId="5791" xr:uid="{00000000-0005-0000-0000-00009B410000}"/>
    <cellStyle name="Moneda 10 15 5 2 2" xfId="15296" xr:uid="{00000000-0005-0000-0000-00009C410000}"/>
    <cellStyle name="Moneda 10 15 5 2 3" xfId="49905" xr:uid="{00000000-0005-0000-0000-00009D410000}"/>
    <cellStyle name="Moneda 10 15 5 3" xfId="12921" xr:uid="{00000000-0005-0000-0000-00009E410000}"/>
    <cellStyle name="Moneda 10 15 5 4" xfId="46921" xr:uid="{00000000-0005-0000-0000-00009F410000}"/>
    <cellStyle name="Moneda 10 15 6" xfId="4351" xr:uid="{00000000-0005-0000-0000-0000A0410000}"/>
    <cellStyle name="Moneda 10 15 6 2" xfId="13857" xr:uid="{00000000-0005-0000-0000-0000A1410000}"/>
    <cellStyle name="Moneda 10 15 6 3" xfId="47507" xr:uid="{00000000-0005-0000-0000-0000A2410000}"/>
    <cellStyle name="Moneda 10 15 7" xfId="5147" xr:uid="{00000000-0005-0000-0000-0000A3410000}"/>
    <cellStyle name="Moneda 10 15 7 2" xfId="14652" xr:uid="{00000000-0005-0000-0000-0000A4410000}"/>
    <cellStyle name="Moneda 10 15 7 3" xfId="49168" xr:uid="{00000000-0005-0000-0000-0000A5410000}"/>
    <cellStyle name="Moneda 10 15 8" xfId="6607" xr:uid="{00000000-0005-0000-0000-0000A6410000}"/>
    <cellStyle name="Moneda 10 15 8 2" xfId="16111" xr:uid="{00000000-0005-0000-0000-0000A7410000}"/>
    <cellStyle name="Moneda 10 15 9" xfId="11694" xr:uid="{00000000-0005-0000-0000-0000A8410000}"/>
    <cellStyle name="Moneda 10 15 9 2" xfId="21196" xr:uid="{00000000-0005-0000-0000-0000A9410000}"/>
    <cellStyle name="Moneda 10 16" xfId="848" xr:uid="{00000000-0005-0000-0000-0000AA410000}"/>
    <cellStyle name="Moneda 10 16 10" xfId="11989" xr:uid="{00000000-0005-0000-0000-0000AB410000}"/>
    <cellStyle name="Moneda 10 16 11" xfId="11916" xr:uid="{00000000-0005-0000-0000-0000AC410000}"/>
    <cellStyle name="Moneda 10 16 12" xfId="45575" xr:uid="{00000000-0005-0000-0000-0000AD410000}"/>
    <cellStyle name="Moneda 10 16 2" xfId="3299" xr:uid="{00000000-0005-0000-0000-0000AE410000}"/>
    <cellStyle name="Moneda 10 16 2 2" xfId="3952" xr:uid="{00000000-0005-0000-0000-0000AF410000}"/>
    <cellStyle name="Moneda 10 16 2 2 2" xfId="6327" xr:uid="{00000000-0005-0000-0000-0000B0410000}"/>
    <cellStyle name="Moneda 10 16 2 2 2 2" xfId="15832" xr:uid="{00000000-0005-0000-0000-0000B1410000}"/>
    <cellStyle name="Moneda 10 16 2 2 2 3" xfId="49820" xr:uid="{00000000-0005-0000-0000-0000B2410000}"/>
    <cellStyle name="Moneda 10 16 2 2 3" xfId="13457" xr:uid="{00000000-0005-0000-0000-0000B3410000}"/>
    <cellStyle name="Moneda 10 16 2 2 4" xfId="46842" xr:uid="{00000000-0005-0000-0000-0000B4410000}"/>
    <cellStyle name="Moneda 10 16 2 3" xfId="5674" xr:uid="{00000000-0005-0000-0000-0000B5410000}"/>
    <cellStyle name="Moneda 10 16 2 3 2" xfId="15179" xr:uid="{00000000-0005-0000-0000-0000B6410000}"/>
    <cellStyle name="Moneda 10 16 2 3 3" xfId="49591" xr:uid="{00000000-0005-0000-0000-0000B7410000}"/>
    <cellStyle name="Moneda 10 16 2 4" xfId="5063" xr:uid="{00000000-0005-0000-0000-0000B8410000}"/>
    <cellStyle name="Moneda 10 16 2 4 2" xfId="14568" xr:uid="{00000000-0005-0000-0000-0000B9410000}"/>
    <cellStyle name="Moneda 10 16 2 4 3" xfId="49385" xr:uid="{00000000-0005-0000-0000-0000BA410000}"/>
    <cellStyle name="Moneda 10 16 2 5" xfId="7091" xr:uid="{00000000-0005-0000-0000-0000BB410000}"/>
    <cellStyle name="Moneda 10 16 2 5 2" xfId="16594" xr:uid="{00000000-0005-0000-0000-0000BC410000}"/>
    <cellStyle name="Moneda 10 16 2 6" xfId="11831" xr:uid="{00000000-0005-0000-0000-0000BD410000}"/>
    <cellStyle name="Moneda 10 16 2 6 2" xfId="21332" xr:uid="{00000000-0005-0000-0000-0000BE410000}"/>
    <cellStyle name="Moneda 10 16 2 7" xfId="12804" xr:uid="{00000000-0005-0000-0000-0000BF410000}"/>
    <cellStyle name="Moneda 10 16 2 8" xfId="46619" xr:uid="{00000000-0005-0000-0000-0000C0410000}"/>
    <cellStyle name="Moneda 10 16 3" xfId="3217" xr:uid="{00000000-0005-0000-0000-0000C1410000}"/>
    <cellStyle name="Moneda 10 16 3 2" xfId="3871" xr:uid="{00000000-0005-0000-0000-0000C2410000}"/>
    <cellStyle name="Moneda 10 16 3 2 2" xfId="6246" xr:uid="{00000000-0005-0000-0000-0000C3410000}"/>
    <cellStyle name="Moneda 10 16 3 2 2 2" xfId="15751" xr:uid="{00000000-0005-0000-0000-0000C4410000}"/>
    <cellStyle name="Moneda 10 16 3 2 2 3" xfId="49740" xr:uid="{00000000-0005-0000-0000-0000C5410000}"/>
    <cellStyle name="Moneda 10 16 3 2 3" xfId="13376" xr:uid="{00000000-0005-0000-0000-0000C6410000}"/>
    <cellStyle name="Moneda 10 16 3 2 4" xfId="46763" xr:uid="{00000000-0005-0000-0000-0000C7410000}"/>
    <cellStyle name="Moneda 10 16 3 3" xfId="5592" xr:uid="{00000000-0005-0000-0000-0000C8410000}"/>
    <cellStyle name="Moneda 10 16 3 3 2" xfId="15097" xr:uid="{00000000-0005-0000-0000-0000C9410000}"/>
    <cellStyle name="Moneda 10 16 3 3 3" xfId="49511" xr:uid="{00000000-0005-0000-0000-0000CA410000}"/>
    <cellStyle name="Moneda 10 16 3 4" xfId="7014" xr:uid="{00000000-0005-0000-0000-0000CB410000}"/>
    <cellStyle name="Moneda 10 16 3 4 2" xfId="16518" xr:uid="{00000000-0005-0000-0000-0000CC410000}"/>
    <cellStyle name="Moneda 10 16 3 4 3" xfId="49309" xr:uid="{00000000-0005-0000-0000-0000CD410000}"/>
    <cellStyle name="Moneda 10 16 3 5" xfId="11755" xr:uid="{00000000-0005-0000-0000-0000CE410000}"/>
    <cellStyle name="Moneda 10 16 3 5 2" xfId="21256" xr:uid="{00000000-0005-0000-0000-0000CF410000}"/>
    <cellStyle name="Moneda 10 16 3 6" xfId="12723" xr:uid="{00000000-0005-0000-0000-0000D0410000}"/>
    <cellStyle name="Moneda 10 16 3 7" xfId="46538" xr:uid="{00000000-0005-0000-0000-0000D1410000}"/>
    <cellStyle name="Moneda 10 16 4" xfId="2953" xr:uid="{00000000-0005-0000-0000-0000D2410000}"/>
    <cellStyle name="Moneda 10 16 4 2" xfId="3607" xr:uid="{00000000-0005-0000-0000-0000D3410000}"/>
    <cellStyle name="Moneda 10 16 4 2 2" xfId="5982" xr:uid="{00000000-0005-0000-0000-0000D4410000}"/>
    <cellStyle name="Moneda 10 16 4 2 2 2" xfId="15487" xr:uid="{00000000-0005-0000-0000-0000D5410000}"/>
    <cellStyle name="Moneda 10 16 4 2 3" xfId="13112" xr:uid="{00000000-0005-0000-0000-0000D6410000}"/>
    <cellStyle name="Moneda 10 16 4 2 4" xfId="49673" xr:uid="{00000000-0005-0000-0000-0000D7410000}"/>
    <cellStyle name="Moneda 10 16 4 3" xfId="5332" xr:uid="{00000000-0005-0000-0000-0000D8410000}"/>
    <cellStyle name="Moneda 10 16 4 3 2" xfId="14837" xr:uid="{00000000-0005-0000-0000-0000D9410000}"/>
    <cellStyle name="Moneda 10 16 4 3 3" xfId="49233" xr:uid="{00000000-0005-0000-0000-0000DA410000}"/>
    <cellStyle name="Moneda 10 16 4 4" xfId="12459" xr:uid="{00000000-0005-0000-0000-0000DB410000}"/>
    <cellStyle name="Moneda 10 16 4 5" xfId="46698" xr:uid="{00000000-0005-0000-0000-0000DC410000}"/>
    <cellStyle name="Moneda 10 16 5" xfId="3417" xr:uid="{00000000-0005-0000-0000-0000DD410000}"/>
    <cellStyle name="Moneda 10 16 5 2" xfId="5792" xr:uid="{00000000-0005-0000-0000-0000DE410000}"/>
    <cellStyle name="Moneda 10 16 5 2 2" xfId="15297" xr:uid="{00000000-0005-0000-0000-0000DF410000}"/>
    <cellStyle name="Moneda 10 16 5 2 3" xfId="49906" xr:uid="{00000000-0005-0000-0000-0000E0410000}"/>
    <cellStyle name="Moneda 10 16 5 3" xfId="12922" xr:uid="{00000000-0005-0000-0000-0000E1410000}"/>
    <cellStyle name="Moneda 10 16 5 4" xfId="46922" xr:uid="{00000000-0005-0000-0000-0000E2410000}"/>
    <cellStyle name="Moneda 10 16 6" xfId="4352" xr:uid="{00000000-0005-0000-0000-0000E3410000}"/>
    <cellStyle name="Moneda 10 16 6 2" xfId="13858" xr:uid="{00000000-0005-0000-0000-0000E4410000}"/>
    <cellStyle name="Moneda 10 16 6 3" xfId="47508" xr:uid="{00000000-0005-0000-0000-0000E5410000}"/>
    <cellStyle name="Moneda 10 16 7" xfId="5148" xr:uid="{00000000-0005-0000-0000-0000E6410000}"/>
    <cellStyle name="Moneda 10 16 7 2" xfId="14653" xr:uid="{00000000-0005-0000-0000-0000E7410000}"/>
    <cellStyle name="Moneda 10 16 7 3" xfId="49169" xr:uid="{00000000-0005-0000-0000-0000E8410000}"/>
    <cellStyle name="Moneda 10 16 8" xfId="6608" xr:uid="{00000000-0005-0000-0000-0000E9410000}"/>
    <cellStyle name="Moneda 10 16 8 2" xfId="16112" xr:uid="{00000000-0005-0000-0000-0000EA410000}"/>
    <cellStyle name="Moneda 10 16 9" xfId="11695" xr:uid="{00000000-0005-0000-0000-0000EB410000}"/>
    <cellStyle name="Moneda 10 16 9 2" xfId="21197" xr:uid="{00000000-0005-0000-0000-0000EC410000}"/>
    <cellStyle name="Moneda 10 17" xfId="849" xr:uid="{00000000-0005-0000-0000-0000ED410000}"/>
    <cellStyle name="Moneda 10 17 10" xfId="11990" xr:uid="{00000000-0005-0000-0000-0000EE410000}"/>
    <cellStyle name="Moneda 10 17 11" xfId="11917" xr:uid="{00000000-0005-0000-0000-0000EF410000}"/>
    <cellStyle name="Moneda 10 17 12" xfId="45576" xr:uid="{00000000-0005-0000-0000-0000F0410000}"/>
    <cellStyle name="Moneda 10 17 2" xfId="3300" xr:uid="{00000000-0005-0000-0000-0000F1410000}"/>
    <cellStyle name="Moneda 10 17 2 2" xfId="3953" xr:uid="{00000000-0005-0000-0000-0000F2410000}"/>
    <cellStyle name="Moneda 10 17 2 2 2" xfId="6328" xr:uid="{00000000-0005-0000-0000-0000F3410000}"/>
    <cellStyle name="Moneda 10 17 2 2 2 2" xfId="15833" xr:uid="{00000000-0005-0000-0000-0000F4410000}"/>
    <cellStyle name="Moneda 10 17 2 2 2 3" xfId="49821" xr:uid="{00000000-0005-0000-0000-0000F5410000}"/>
    <cellStyle name="Moneda 10 17 2 2 3" xfId="13458" xr:uid="{00000000-0005-0000-0000-0000F6410000}"/>
    <cellStyle name="Moneda 10 17 2 2 4" xfId="46843" xr:uid="{00000000-0005-0000-0000-0000F7410000}"/>
    <cellStyle name="Moneda 10 17 2 3" xfId="5675" xr:uid="{00000000-0005-0000-0000-0000F8410000}"/>
    <cellStyle name="Moneda 10 17 2 3 2" xfId="15180" xr:uid="{00000000-0005-0000-0000-0000F9410000}"/>
    <cellStyle name="Moneda 10 17 2 3 3" xfId="49592" xr:uid="{00000000-0005-0000-0000-0000FA410000}"/>
    <cellStyle name="Moneda 10 17 2 4" xfId="5064" xr:uid="{00000000-0005-0000-0000-0000FB410000}"/>
    <cellStyle name="Moneda 10 17 2 4 2" xfId="14569" xr:uid="{00000000-0005-0000-0000-0000FC410000}"/>
    <cellStyle name="Moneda 10 17 2 4 3" xfId="49386" xr:uid="{00000000-0005-0000-0000-0000FD410000}"/>
    <cellStyle name="Moneda 10 17 2 5" xfId="7092" xr:uid="{00000000-0005-0000-0000-0000FE410000}"/>
    <cellStyle name="Moneda 10 17 2 5 2" xfId="16595" xr:uid="{00000000-0005-0000-0000-0000FF410000}"/>
    <cellStyle name="Moneda 10 17 2 6" xfId="11832" xr:uid="{00000000-0005-0000-0000-000000420000}"/>
    <cellStyle name="Moneda 10 17 2 6 2" xfId="21333" xr:uid="{00000000-0005-0000-0000-000001420000}"/>
    <cellStyle name="Moneda 10 17 2 7" xfId="12805" xr:uid="{00000000-0005-0000-0000-000002420000}"/>
    <cellStyle name="Moneda 10 17 2 8" xfId="46620" xr:uid="{00000000-0005-0000-0000-000003420000}"/>
    <cellStyle name="Moneda 10 17 3" xfId="3218" xr:uid="{00000000-0005-0000-0000-000004420000}"/>
    <cellStyle name="Moneda 10 17 3 2" xfId="3872" xr:uid="{00000000-0005-0000-0000-000005420000}"/>
    <cellStyle name="Moneda 10 17 3 2 2" xfId="6247" xr:uid="{00000000-0005-0000-0000-000006420000}"/>
    <cellStyle name="Moneda 10 17 3 2 2 2" xfId="15752" xr:uid="{00000000-0005-0000-0000-000007420000}"/>
    <cellStyle name="Moneda 10 17 3 2 2 3" xfId="49741" xr:uid="{00000000-0005-0000-0000-000008420000}"/>
    <cellStyle name="Moneda 10 17 3 2 3" xfId="13377" xr:uid="{00000000-0005-0000-0000-000009420000}"/>
    <cellStyle name="Moneda 10 17 3 2 4" xfId="46764" xr:uid="{00000000-0005-0000-0000-00000A420000}"/>
    <cellStyle name="Moneda 10 17 3 3" xfId="5593" xr:uid="{00000000-0005-0000-0000-00000B420000}"/>
    <cellStyle name="Moneda 10 17 3 3 2" xfId="15098" xr:uid="{00000000-0005-0000-0000-00000C420000}"/>
    <cellStyle name="Moneda 10 17 3 3 3" xfId="49512" xr:uid="{00000000-0005-0000-0000-00000D420000}"/>
    <cellStyle name="Moneda 10 17 3 4" xfId="7015" xr:uid="{00000000-0005-0000-0000-00000E420000}"/>
    <cellStyle name="Moneda 10 17 3 4 2" xfId="16519" xr:uid="{00000000-0005-0000-0000-00000F420000}"/>
    <cellStyle name="Moneda 10 17 3 4 3" xfId="49310" xr:uid="{00000000-0005-0000-0000-000010420000}"/>
    <cellStyle name="Moneda 10 17 3 5" xfId="11756" xr:uid="{00000000-0005-0000-0000-000011420000}"/>
    <cellStyle name="Moneda 10 17 3 5 2" xfId="21257" xr:uid="{00000000-0005-0000-0000-000012420000}"/>
    <cellStyle name="Moneda 10 17 3 6" xfId="12724" xr:uid="{00000000-0005-0000-0000-000013420000}"/>
    <cellStyle name="Moneda 10 17 3 7" xfId="46539" xr:uid="{00000000-0005-0000-0000-000014420000}"/>
    <cellStyle name="Moneda 10 17 4" xfId="2954" xr:uid="{00000000-0005-0000-0000-000015420000}"/>
    <cellStyle name="Moneda 10 17 4 2" xfId="3608" xr:uid="{00000000-0005-0000-0000-000016420000}"/>
    <cellStyle name="Moneda 10 17 4 2 2" xfId="5983" xr:uid="{00000000-0005-0000-0000-000017420000}"/>
    <cellStyle name="Moneda 10 17 4 2 2 2" xfId="15488" xr:uid="{00000000-0005-0000-0000-000018420000}"/>
    <cellStyle name="Moneda 10 17 4 2 3" xfId="13113" xr:uid="{00000000-0005-0000-0000-000019420000}"/>
    <cellStyle name="Moneda 10 17 4 2 4" xfId="49674" xr:uid="{00000000-0005-0000-0000-00001A420000}"/>
    <cellStyle name="Moneda 10 17 4 3" xfId="5333" xr:uid="{00000000-0005-0000-0000-00001B420000}"/>
    <cellStyle name="Moneda 10 17 4 3 2" xfId="14838" xr:uid="{00000000-0005-0000-0000-00001C420000}"/>
    <cellStyle name="Moneda 10 17 4 3 3" xfId="49234" xr:uid="{00000000-0005-0000-0000-00001D420000}"/>
    <cellStyle name="Moneda 10 17 4 4" xfId="12460" xr:uid="{00000000-0005-0000-0000-00001E420000}"/>
    <cellStyle name="Moneda 10 17 4 5" xfId="46699" xr:uid="{00000000-0005-0000-0000-00001F420000}"/>
    <cellStyle name="Moneda 10 17 5" xfId="3418" xr:uid="{00000000-0005-0000-0000-000020420000}"/>
    <cellStyle name="Moneda 10 17 5 2" xfId="5793" xr:uid="{00000000-0005-0000-0000-000021420000}"/>
    <cellStyle name="Moneda 10 17 5 2 2" xfId="15298" xr:uid="{00000000-0005-0000-0000-000022420000}"/>
    <cellStyle name="Moneda 10 17 5 2 3" xfId="49907" xr:uid="{00000000-0005-0000-0000-000023420000}"/>
    <cellStyle name="Moneda 10 17 5 3" xfId="12923" xr:uid="{00000000-0005-0000-0000-000024420000}"/>
    <cellStyle name="Moneda 10 17 5 4" xfId="46923" xr:uid="{00000000-0005-0000-0000-000025420000}"/>
    <cellStyle name="Moneda 10 17 6" xfId="4353" xr:uid="{00000000-0005-0000-0000-000026420000}"/>
    <cellStyle name="Moneda 10 17 6 2" xfId="13859" xr:uid="{00000000-0005-0000-0000-000027420000}"/>
    <cellStyle name="Moneda 10 17 6 3" xfId="47509" xr:uid="{00000000-0005-0000-0000-000028420000}"/>
    <cellStyle name="Moneda 10 17 7" xfId="5149" xr:uid="{00000000-0005-0000-0000-000029420000}"/>
    <cellStyle name="Moneda 10 17 7 2" xfId="14654" xr:uid="{00000000-0005-0000-0000-00002A420000}"/>
    <cellStyle name="Moneda 10 17 7 3" xfId="49170" xr:uid="{00000000-0005-0000-0000-00002B420000}"/>
    <cellStyle name="Moneda 10 17 8" xfId="6609" xr:uid="{00000000-0005-0000-0000-00002C420000}"/>
    <cellStyle name="Moneda 10 17 8 2" xfId="16113" xr:uid="{00000000-0005-0000-0000-00002D420000}"/>
    <cellStyle name="Moneda 10 17 9" xfId="11696" xr:uid="{00000000-0005-0000-0000-00002E420000}"/>
    <cellStyle name="Moneda 10 17 9 2" xfId="21198" xr:uid="{00000000-0005-0000-0000-00002F420000}"/>
    <cellStyle name="Moneda 10 18" xfId="850" xr:uid="{00000000-0005-0000-0000-000030420000}"/>
    <cellStyle name="Moneda 10 18 10" xfId="11991" xr:uid="{00000000-0005-0000-0000-000031420000}"/>
    <cellStyle name="Moneda 10 18 11" xfId="11918" xr:uid="{00000000-0005-0000-0000-000032420000}"/>
    <cellStyle name="Moneda 10 18 12" xfId="45577" xr:uid="{00000000-0005-0000-0000-000033420000}"/>
    <cellStyle name="Moneda 10 18 2" xfId="3301" xr:uid="{00000000-0005-0000-0000-000034420000}"/>
    <cellStyle name="Moneda 10 18 2 2" xfId="3954" xr:uid="{00000000-0005-0000-0000-000035420000}"/>
    <cellStyle name="Moneda 10 18 2 2 2" xfId="6329" xr:uid="{00000000-0005-0000-0000-000036420000}"/>
    <cellStyle name="Moneda 10 18 2 2 2 2" xfId="15834" xr:uid="{00000000-0005-0000-0000-000037420000}"/>
    <cellStyle name="Moneda 10 18 2 2 2 3" xfId="49822" xr:uid="{00000000-0005-0000-0000-000038420000}"/>
    <cellStyle name="Moneda 10 18 2 2 3" xfId="13459" xr:uid="{00000000-0005-0000-0000-000039420000}"/>
    <cellStyle name="Moneda 10 18 2 2 4" xfId="46844" xr:uid="{00000000-0005-0000-0000-00003A420000}"/>
    <cellStyle name="Moneda 10 18 2 3" xfId="5676" xr:uid="{00000000-0005-0000-0000-00003B420000}"/>
    <cellStyle name="Moneda 10 18 2 3 2" xfId="15181" xr:uid="{00000000-0005-0000-0000-00003C420000}"/>
    <cellStyle name="Moneda 10 18 2 3 3" xfId="49593" xr:uid="{00000000-0005-0000-0000-00003D420000}"/>
    <cellStyle name="Moneda 10 18 2 4" xfId="5065" xr:uid="{00000000-0005-0000-0000-00003E420000}"/>
    <cellStyle name="Moneda 10 18 2 4 2" xfId="14570" xr:uid="{00000000-0005-0000-0000-00003F420000}"/>
    <cellStyle name="Moneda 10 18 2 4 3" xfId="49387" xr:uid="{00000000-0005-0000-0000-000040420000}"/>
    <cellStyle name="Moneda 10 18 2 5" xfId="7093" xr:uid="{00000000-0005-0000-0000-000041420000}"/>
    <cellStyle name="Moneda 10 18 2 5 2" xfId="16596" xr:uid="{00000000-0005-0000-0000-000042420000}"/>
    <cellStyle name="Moneda 10 18 2 6" xfId="11833" xr:uid="{00000000-0005-0000-0000-000043420000}"/>
    <cellStyle name="Moneda 10 18 2 6 2" xfId="21334" xr:uid="{00000000-0005-0000-0000-000044420000}"/>
    <cellStyle name="Moneda 10 18 2 7" xfId="12806" xr:uid="{00000000-0005-0000-0000-000045420000}"/>
    <cellStyle name="Moneda 10 18 2 8" xfId="46621" xr:uid="{00000000-0005-0000-0000-000046420000}"/>
    <cellStyle name="Moneda 10 18 3" xfId="3219" xr:uid="{00000000-0005-0000-0000-000047420000}"/>
    <cellStyle name="Moneda 10 18 3 2" xfId="3873" xr:uid="{00000000-0005-0000-0000-000048420000}"/>
    <cellStyle name="Moneda 10 18 3 2 2" xfId="6248" xr:uid="{00000000-0005-0000-0000-000049420000}"/>
    <cellStyle name="Moneda 10 18 3 2 2 2" xfId="15753" xr:uid="{00000000-0005-0000-0000-00004A420000}"/>
    <cellStyle name="Moneda 10 18 3 2 2 3" xfId="49742" xr:uid="{00000000-0005-0000-0000-00004B420000}"/>
    <cellStyle name="Moneda 10 18 3 2 3" xfId="13378" xr:uid="{00000000-0005-0000-0000-00004C420000}"/>
    <cellStyle name="Moneda 10 18 3 2 4" xfId="46765" xr:uid="{00000000-0005-0000-0000-00004D420000}"/>
    <cellStyle name="Moneda 10 18 3 3" xfId="5594" xr:uid="{00000000-0005-0000-0000-00004E420000}"/>
    <cellStyle name="Moneda 10 18 3 3 2" xfId="15099" xr:uid="{00000000-0005-0000-0000-00004F420000}"/>
    <cellStyle name="Moneda 10 18 3 3 3" xfId="49513" xr:uid="{00000000-0005-0000-0000-000050420000}"/>
    <cellStyle name="Moneda 10 18 3 4" xfId="7016" xr:uid="{00000000-0005-0000-0000-000051420000}"/>
    <cellStyle name="Moneda 10 18 3 4 2" xfId="16520" xr:uid="{00000000-0005-0000-0000-000052420000}"/>
    <cellStyle name="Moneda 10 18 3 4 3" xfId="49311" xr:uid="{00000000-0005-0000-0000-000053420000}"/>
    <cellStyle name="Moneda 10 18 3 5" xfId="11757" xr:uid="{00000000-0005-0000-0000-000054420000}"/>
    <cellStyle name="Moneda 10 18 3 5 2" xfId="21258" xr:uid="{00000000-0005-0000-0000-000055420000}"/>
    <cellStyle name="Moneda 10 18 3 6" xfId="12725" xr:uid="{00000000-0005-0000-0000-000056420000}"/>
    <cellStyle name="Moneda 10 18 3 7" xfId="46540" xr:uid="{00000000-0005-0000-0000-000057420000}"/>
    <cellStyle name="Moneda 10 18 4" xfId="2955" xr:uid="{00000000-0005-0000-0000-000058420000}"/>
    <cellStyle name="Moneda 10 18 4 2" xfId="3609" xr:uid="{00000000-0005-0000-0000-000059420000}"/>
    <cellStyle name="Moneda 10 18 4 2 2" xfId="5984" xr:uid="{00000000-0005-0000-0000-00005A420000}"/>
    <cellStyle name="Moneda 10 18 4 2 2 2" xfId="15489" xr:uid="{00000000-0005-0000-0000-00005B420000}"/>
    <cellStyle name="Moneda 10 18 4 2 3" xfId="13114" xr:uid="{00000000-0005-0000-0000-00005C420000}"/>
    <cellStyle name="Moneda 10 18 4 2 4" xfId="49675" xr:uid="{00000000-0005-0000-0000-00005D420000}"/>
    <cellStyle name="Moneda 10 18 4 3" xfId="5334" xr:uid="{00000000-0005-0000-0000-00005E420000}"/>
    <cellStyle name="Moneda 10 18 4 3 2" xfId="14839" xr:uid="{00000000-0005-0000-0000-00005F420000}"/>
    <cellStyle name="Moneda 10 18 4 3 3" xfId="49235" xr:uid="{00000000-0005-0000-0000-000060420000}"/>
    <cellStyle name="Moneda 10 18 4 4" xfId="12461" xr:uid="{00000000-0005-0000-0000-000061420000}"/>
    <cellStyle name="Moneda 10 18 4 5" xfId="46700" xr:uid="{00000000-0005-0000-0000-000062420000}"/>
    <cellStyle name="Moneda 10 18 5" xfId="3419" xr:uid="{00000000-0005-0000-0000-000063420000}"/>
    <cellStyle name="Moneda 10 18 5 2" xfId="5794" xr:uid="{00000000-0005-0000-0000-000064420000}"/>
    <cellStyle name="Moneda 10 18 5 2 2" xfId="15299" xr:uid="{00000000-0005-0000-0000-000065420000}"/>
    <cellStyle name="Moneda 10 18 5 2 3" xfId="49908" xr:uid="{00000000-0005-0000-0000-000066420000}"/>
    <cellStyle name="Moneda 10 18 5 3" xfId="12924" xr:uid="{00000000-0005-0000-0000-000067420000}"/>
    <cellStyle name="Moneda 10 18 5 4" xfId="46924" xr:uid="{00000000-0005-0000-0000-000068420000}"/>
    <cellStyle name="Moneda 10 18 6" xfId="4354" xr:uid="{00000000-0005-0000-0000-000069420000}"/>
    <cellStyle name="Moneda 10 18 6 2" xfId="13860" xr:uid="{00000000-0005-0000-0000-00006A420000}"/>
    <cellStyle name="Moneda 10 18 6 3" xfId="47510" xr:uid="{00000000-0005-0000-0000-00006B420000}"/>
    <cellStyle name="Moneda 10 18 7" xfId="5150" xr:uid="{00000000-0005-0000-0000-00006C420000}"/>
    <cellStyle name="Moneda 10 18 7 2" xfId="14655" xr:uid="{00000000-0005-0000-0000-00006D420000}"/>
    <cellStyle name="Moneda 10 18 7 3" xfId="49171" xr:uid="{00000000-0005-0000-0000-00006E420000}"/>
    <cellStyle name="Moneda 10 18 8" xfId="6610" xr:uid="{00000000-0005-0000-0000-00006F420000}"/>
    <cellStyle name="Moneda 10 18 8 2" xfId="16114" xr:uid="{00000000-0005-0000-0000-000070420000}"/>
    <cellStyle name="Moneda 10 18 9" xfId="11697" xr:uid="{00000000-0005-0000-0000-000071420000}"/>
    <cellStyle name="Moneda 10 18 9 2" xfId="21199" xr:uid="{00000000-0005-0000-0000-000072420000}"/>
    <cellStyle name="Moneda 10 2" xfId="851" xr:uid="{00000000-0005-0000-0000-000073420000}"/>
    <cellStyle name="Moneda 10 2 10" xfId="11992" xr:uid="{00000000-0005-0000-0000-000074420000}"/>
    <cellStyle name="Moneda 10 2 11" xfId="11919" xr:uid="{00000000-0005-0000-0000-000075420000}"/>
    <cellStyle name="Moneda 10 2 12" xfId="45578" xr:uid="{00000000-0005-0000-0000-000076420000}"/>
    <cellStyle name="Moneda 10 2 2" xfId="3302" xr:uid="{00000000-0005-0000-0000-000077420000}"/>
    <cellStyle name="Moneda 10 2 2 2" xfId="3955" xr:uid="{00000000-0005-0000-0000-000078420000}"/>
    <cellStyle name="Moneda 10 2 2 2 2" xfId="6330" xr:uid="{00000000-0005-0000-0000-000079420000}"/>
    <cellStyle name="Moneda 10 2 2 2 2 2" xfId="15835" xr:uid="{00000000-0005-0000-0000-00007A420000}"/>
    <cellStyle name="Moneda 10 2 2 2 2 3" xfId="49823" xr:uid="{00000000-0005-0000-0000-00007B420000}"/>
    <cellStyle name="Moneda 10 2 2 2 3" xfId="13460" xr:uid="{00000000-0005-0000-0000-00007C420000}"/>
    <cellStyle name="Moneda 10 2 2 2 4" xfId="46845" xr:uid="{00000000-0005-0000-0000-00007D420000}"/>
    <cellStyle name="Moneda 10 2 2 3" xfId="5677" xr:uid="{00000000-0005-0000-0000-00007E420000}"/>
    <cellStyle name="Moneda 10 2 2 3 2" xfId="15182" xr:uid="{00000000-0005-0000-0000-00007F420000}"/>
    <cellStyle name="Moneda 10 2 2 3 3" xfId="49594" xr:uid="{00000000-0005-0000-0000-000080420000}"/>
    <cellStyle name="Moneda 10 2 2 4" xfId="5066" xr:uid="{00000000-0005-0000-0000-000081420000}"/>
    <cellStyle name="Moneda 10 2 2 4 2" xfId="14571" xr:uid="{00000000-0005-0000-0000-000082420000}"/>
    <cellStyle name="Moneda 10 2 2 4 3" xfId="49388" xr:uid="{00000000-0005-0000-0000-000083420000}"/>
    <cellStyle name="Moneda 10 2 2 5" xfId="7094" xr:uid="{00000000-0005-0000-0000-000084420000}"/>
    <cellStyle name="Moneda 10 2 2 5 2" xfId="16597" xr:uid="{00000000-0005-0000-0000-000085420000}"/>
    <cellStyle name="Moneda 10 2 2 6" xfId="11834" xr:uid="{00000000-0005-0000-0000-000086420000}"/>
    <cellStyle name="Moneda 10 2 2 6 2" xfId="21335" xr:uid="{00000000-0005-0000-0000-000087420000}"/>
    <cellStyle name="Moneda 10 2 2 7" xfId="12807" xr:uid="{00000000-0005-0000-0000-000088420000}"/>
    <cellStyle name="Moneda 10 2 2 8" xfId="46622" xr:uid="{00000000-0005-0000-0000-000089420000}"/>
    <cellStyle name="Moneda 10 2 3" xfId="3220" xr:uid="{00000000-0005-0000-0000-00008A420000}"/>
    <cellStyle name="Moneda 10 2 3 2" xfId="3874" xr:uid="{00000000-0005-0000-0000-00008B420000}"/>
    <cellStyle name="Moneda 10 2 3 2 2" xfId="6249" xr:uid="{00000000-0005-0000-0000-00008C420000}"/>
    <cellStyle name="Moneda 10 2 3 2 2 2" xfId="15754" xr:uid="{00000000-0005-0000-0000-00008D420000}"/>
    <cellStyle name="Moneda 10 2 3 2 2 3" xfId="49743" xr:uid="{00000000-0005-0000-0000-00008E420000}"/>
    <cellStyle name="Moneda 10 2 3 2 3" xfId="13379" xr:uid="{00000000-0005-0000-0000-00008F420000}"/>
    <cellStyle name="Moneda 10 2 3 2 4" xfId="46766" xr:uid="{00000000-0005-0000-0000-000090420000}"/>
    <cellStyle name="Moneda 10 2 3 3" xfId="5595" xr:uid="{00000000-0005-0000-0000-000091420000}"/>
    <cellStyle name="Moneda 10 2 3 3 2" xfId="15100" xr:uid="{00000000-0005-0000-0000-000092420000}"/>
    <cellStyle name="Moneda 10 2 3 3 3" xfId="49514" xr:uid="{00000000-0005-0000-0000-000093420000}"/>
    <cellStyle name="Moneda 10 2 3 4" xfId="7017" xr:uid="{00000000-0005-0000-0000-000094420000}"/>
    <cellStyle name="Moneda 10 2 3 4 2" xfId="16521" xr:uid="{00000000-0005-0000-0000-000095420000}"/>
    <cellStyle name="Moneda 10 2 3 4 3" xfId="49312" xr:uid="{00000000-0005-0000-0000-000096420000}"/>
    <cellStyle name="Moneda 10 2 3 5" xfId="11758" xr:uid="{00000000-0005-0000-0000-000097420000}"/>
    <cellStyle name="Moneda 10 2 3 5 2" xfId="21259" xr:uid="{00000000-0005-0000-0000-000098420000}"/>
    <cellStyle name="Moneda 10 2 3 6" xfId="12726" xr:uid="{00000000-0005-0000-0000-000099420000}"/>
    <cellStyle name="Moneda 10 2 3 7" xfId="46541" xr:uid="{00000000-0005-0000-0000-00009A420000}"/>
    <cellStyle name="Moneda 10 2 4" xfId="2956" xr:uid="{00000000-0005-0000-0000-00009B420000}"/>
    <cellStyle name="Moneda 10 2 4 2" xfId="3610" xr:uid="{00000000-0005-0000-0000-00009C420000}"/>
    <cellStyle name="Moneda 10 2 4 2 2" xfId="5985" xr:uid="{00000000-0005-0000-0000-00009D420000}"/>
    <cellStyle name="Moneda 10 2 4 2 2 2" xfId="15490" xr:uid="{00000000-0005-0000-0000-00009E420000}"/>
    <cellStyle name="Moneda 10 2 4 2 3" xfId="13115" xr:uid="{00000000-0005-0000-0000-00009F420000}"/>
    <cellStyle name="Moneda 10 2 4 2 4" xfId="49676" xr:uid="{00000000-0005-0000-0000-0000A0420000}"/>
    <cellStyle name="Moneda 10 2 4 3" xfId="5335" xr:uid="{00000000-0005-0000-0000-0000A1420000}"/>
    <cellStyle name="Moneda 10 2 4 3 2" xfId="14840" xr:uid="{00000000-0005-0000-0000-0000A2420000}"/>
    <cellStyle name="Moneda 10 2 4 3 3" xfId="49236" xr:uid="{00000000-0005-0000-0000-0000A3420000}"/>
    <cellStyle name="Moneda 10 2 4 4" xfId="12462" xr:uid="{00000000-0005-0000-0000-0000A4420000}"/>
    <cellStyle name="Moneda 10 2 4 5" xfId="46701" xr:uid="{00000000-0005-0000-0000-0000A5420000}"/>
    <cellStyle name="Moneda 10 2 5" xfId="3420" xr:uid="{00000000-0005-0000-0000-0000A6420000}"/>
    <cellStyle name="Moneda 10 2 5 2" xfId="5795" xr:uid="{00000000-0005-0000-0000-0000A7420000}"/>
    <cellStyle name="Moneda 10 2 5 2 2" xfId="15300" xr:uid="{00000000-0005-0000-0000-0000A8420000}"/>
    <cellStyle name="Moneda 10 2 5 2 3" xfId="49909" xr:uid="{00000000-0005-0000-0000-0000A9420000}"/>
    <cellStyle name="Moneda 10 2 5 3" xfId="12925" xr:uid="{00000000-0005-0000-0000-0000AA420000}"/>
    <cellStyle name="Moneda 10 2 5 4" xfId="46925" xr:uid="{00000000-0005-0000-0000-0000AB420000}"/>
    <cellStyle name="Moneda 10 2 6" xfId="4355" xr:uid="{00000000-0005-0000-0000-0000AC420000}"/>
    <cellStyle name="Moneda 10 2 6 2" xfId="13861" xr:uid="{00000000-0005-0000-0000-0000AD420000}"/>
    <cellStyle name="Moneda 10 2 6 3" xfId="47511" xr:uid="{00000000-0005-0000-0000-0000AE420000}"/>
    <cellStyle name="Moneda 10 2 7" xfId="5151" xr:uid="{00000000-0005-0000-0000-0000AF420000}"/>
    <cellStyle name="Moneda 10 2 7 2" xfId="14656" xr:uid="{00000000-0005-0000-0000-0000B0420000}"/>
    <cellStyle name="Moneda 10 2 7 3" xfId="49172" xr:uid="{00000000-0005-0000-0000-0000B1420000}"/>
    <cellStyle name="Moneda 10 2 8" xfId="6611" xr:uid="{00000000-0005-0000-0000-0000B2420000}"/>
    <cellStyle name="Moneda 10 2 8 2" xfId="16115" xr:uid="{00000000-0005-0000-0000-0000B3420000}"/>
    <cellStyle name="Moneda 10 2 9" xfId="11698" xr:uid="{00000000-0005-0000-0000-0000B4420000}"/>
    <cellStyle name="Moneda 10 2 9 2" xfId="21200" xr:uid="{00000000-0005-0000-0000-0000B5420000}"/>
    <cellStyle name="Moneda 10 3" xfId="852" xr:uid="{00000000-0005-0000-0000-0000B6420000}"/>
    <cellStyle name="Moneda 10 3 10" xfId="11993" xr:uid="{00000000-0005-0000-0000-0000B7420000}"/>
    <cellStyle name="Moneda 10 3 11" xfId="11920" xr:uid="{00000000-0005-0000-0000-0000B8420000}"/>
    <cellStyle name="Moneda 10 3 12" xfId="45579" xr:uid="{00000000-0005-0000-0000-0000B9420000}"/>
    <cellStyle name="Moneda 10 3 2" xfId="3303" xr:uid="{00000000-0005-0000-0000-0000BA420000}"/>
    <cellStyle name="Moneda 10 3 2 2" xfId="3956" xr:uid="{00000000-0005-0000-0000-0000BB420000}"/>
    <cellStyle name="Moneda 10 3 2 2 2" xfId="6331" xr:uid="{00000000-0005-0000-0000-0000BC420000}"/>
    <cellStyle name="Moneda 10 3 2 2 2 2" xfId="15836" xr:uid="{00000000-0005-0000-0000-0000BD420000}"/>
    <cellStyle name="Moneda 10 3 2 2 2 3" xfId="49824" xr:uid="{00000000-0005-0000-0000-0000BE420000}"/>
    <cellStyle name="Moneda 10 3 2 2 3" xfId="13461" xr:uid="{00000000-0005-0000-0000-0000BF420000}"/>
    <cellStyle name="Moneda 10 3 2 2 4" xfId="46846" xr:uid="{00000000-0005-0000-0000-0000C0420000}"/>
    <cellStyle name="Moneda 10 3 2 3" xfId="5678" xr:uid="{00000000-0005-0000-0000-0000C1420000}"/>
    <cellStyle name="Moneda 10 3 2 3 2" xfId="15183" xr:uid="{00000000-0005-0000-0000-0000C2420000}"/>
    <cellStyle name="Moneda 10 3 2 3 3" xfId="49595" xr:uid="{00000000-0005-0000-0000-0000C3420000}"/>
    <cellStyle name="Moneda 10 3 2 4" xfId="5067" xr:uid="{00000000-0005-0000-0000-0000C4420000}"/>
    <cellStyle name="Moneda 10 3 2 4 2" xfId="14572" xr:uid="{00000000-0005-0000-0000-0000C5420000}"/>
    <cellStyle name="Moneda 10 3 2 4 3" xfId="49389" xr:uid="{00000000-0005-0000-0000-0000C6420000}"/>
    <cellStyle name="Moneda 10 3 2 5" xfId="7095" xr:uid="{00000000-0005-0000-0000-0000C7420000}"/>
    <cellStyle name="Moneda 10 3 2 5 2" xfId="16598" xr:uid="{00000000-0005-0000-0000-0000C8420000}"/>
    <cellStyle name="Moneda 10 3 2 6" xfId="11835" xr:uid="{00000000-0005-0000-0000-0000C9420000}"/>
    <cellStyle name="Moneda 10 3 2 6 2" xfId="21336" xr:uid="{00000000-0005-0000-0000-0000CA420000}"/>
    <cellStyle name="Moneda 10 3 2 7" xfId="12808" xr:uid="{00000000-0005-0000-0000-0000CB420000}"/>
    <cellStyle name="Moneda 10 3 2 8" xfId="46623" xr:uid="{00000000-0005-0000-0000-0000CC420000}"/>
    <cellStyle name="Moneda 10 3 3" xfId="3221" xr:uid="{00000000-0005-0000-0000-0000CD420000}"/>
    <cellStyle name="Moneda 10 3 3 2" xfId="3875" xr:uid="{00000000-0005-0000-0000-0000CE420000}"/>
    <cellStyle name="Moneda 10 3 3 2 2" xfId="6250" xr:uid="{00000000-0005-0000-0000-0000CF420000}"/>
    <cellStyle name="Moneda 10 3 3 2 2 2" xfId="15755" xr:uid="{00000000-0005-0000-0000-0000D0420000}"/>
    <cellStyle name="Moneda 10 3 3 2 2 3" xfId="49744" xr:uid="{00000000-0005-0000-0000-0000D1420000}"/>
    <cellStyle name="Moneda 10 3 3 2 3" xfId="13380" xr:uid="{00000000-0005-0000-0000-0000D2420000}"/>
    <cellStyle name="Moneda 10 3 3 2 4" xfId="46767" xr:uid="{00000000-0005-0000-0000-0000D3420000}"/>
    <cellStyle name="Moneda 10 3 3 3" xfId="5596" xr:uid="{00000000-0005-0000-0000-0000D4420000}"/>
    <cellStyle name="Moneda 10 3 3 3 2" xfId="15101" xr:uid="{00000000-0005-0000-0000-0000D5420000}"/>
    <cellStyle name="Moneda 10 3 3 3 3" xfId="49515" xr:uid="{00000000-0005-0000-0000-0000D6420000}"/>
    <cellStyle name="Moneda 10 3 3 4" xfId="7018" xr:uid="{00000000-0005-0000-0000-0000D7420000}"/>
    <cellStyle name="Moneda 10 3 3 4 2" xfId="16522" xr:uid="{00000000-0005-0000-0000-0000D8420000}"/>
    <cellStyle name="Moneda 10 3 3 4 3" xfId="49313" xr:uid="{00000000-0005-0000-0000-0000D9420000}"/>
    <cellStyle name="Moneda 10 3 3 5" xfId="11759" xr:uid="{00000000-0005-0000-0000-0000DA420000}"/>
    <cellStyle name="Moneda 10 3 3 5 2" xfId="21260" xr:uid="{00000000-0005-0000-0000-0000DB420000}"/>
    <cellStyle name="Moneda 10 3 3 6" xfId="12727" xr:uid="{00000000-0005-0000-0000-0000DC420000}"/>
    <cellStyle name="Moneda 10 3 3 7" xfId="46542" xr:uid="{00000000-0005-0000-0000-0000DD420000}"/>
    <cellStyle name="Moneda 10 3 4" xfId="2957" xr:uid="{00000000-0005-0000-0000-0000DE420000}"/>
    <cellStyle name="Moneda 10 3 4 2" xfId="3611" xr:uid="{00000000-0005-0000-0000-0000DF420000}"/>
    <cellStyle name="Moneda 10 3 4 2 2" xfId="5986" xr:uid="{00000000-0005-0000-0000-0000E0420000}"/>
    <cellStyle name="Moneda 10 3 4 2 2 2" xfId="15491" xr:uid="{00000000-0005-0000-0000-0000E1420000}"/>
    <cellStyle name="Moneda 10 3 4 2 3" xfId="13116" xr:uid="{00000000-0005-0000-0000-0000E2420000}"/>
    <cellStyle name="Moneda 10 3 4 2 4" xfId="49677" xr:uid="{00000000-0005-0000-0000-0000E3420000}"/>
    <cellStyle name="Moneda 10 3 4 3" xfId="5336" xr:uid="{00000000-0005-0000-0000-0000E4420000}"/>
    <cellStyle name="Moneda 10 3 4 3 2" xfId="14841" xr:uid="{00000000-0005-0000-0000-0000E5420000}"/>
    <cellStyle name="Moneda 10 3 4 3 3" xfId="49237" xr:uid="{00000000-0005-0000-0000-0000E6420000}"/>
    <cellStyle name="Moneda 10 3 4 4" xfId="12463" xr:uid="{00000000-0005-0000-0000-0000E7420000}"/>
    <cellStyle name="Moneda 10 3 4 5" xfId="46702" xr:uid="{00000000-0005-0000-0000-0000E8420000}"/>
    <cellStyle name="Moneda 10 3 5" xfId="3421" xr:uid="{00000000-0005-0000-0000-0000E9420000}"/>
    <cellStyle name="Moneda 10 3 5 2" xfId="5796" xr:uid="{00000000-0005-0000-0000-0000EA420000}"/>
    <cellStyle name="Moneda 10 3 5 2 2" xfId="15301" xr:uid="{00000000-0005-0000-0000-0000EB420000}"/>
    <cellStyle name="Moneda 10 3 5 2 3" xfId="49910" xr:uid="{00000000-0005-0000-0000-0000EC420000}"/>
    <cellStyle name="Moneda 10 3 5 3" xfId="12926" xr:uid="{00000000-0005-0000-0000-0000ED420000}"/>
    <cellStyle name="Moneda 10 3 5 4" xfId="46926" xr:uid="{00000000-0005-0000-0000-0000EE420000}"/>
    <cellStyle name="Moneda 10 3 6" xfId="4356" xr:uid="{00000000-0005-0000-0000-0000EF420000}"/>
    <cellStyle name="Moneda 10 3 6 2" xfId="13862" xr:uid="{00000000-0005-0000-0000-0000F0420000}"/>
    <cellStyle name="Moneda 10 3 6 3" xfId="47512" xr:uid="{00000000-0005-0000-0000-0000F1420000}"/>
    <cellStyle name="Moneda 10 3 7" xfId="5152" xr:uid="{00000000-0005-0000-0000-0000F2420000}"/>
    <cellStyle name="Moneda 10 3 7 2" xfId="14657" xr:uid="{00000000-0005-0000-0000-0000F3420000}"/>
    <cellStyle name="Moneda 10 3 7 3" xfId="49173" xr:uid="{00000000-0005-0000-0000-0000F4420000}"/>
    <cellStyle name="Moneda 10 3 8" xfId="6612" xr:uid="{00000000-0005-0000-0000-0000F5420000}"/>
    <cellStyle name="Moneda 10 3 8 2" xfId="16116" xr:uid="{00000000-0005-0000-0000-0000F6420000}"/>
    <cellStyle name="Moneda 10 3 9" xfId="11699" xr:uid="{00000000-0005-0000-0000-0000F7420000}"/>
    <cellStyle name="Moneda 10 3 9 2" xfId="21201" xr:uid="{00000000-0005-0000-0000-0000F8420000}"/>
    <cellStyle name="Moneda 10 4" xfId="853" xr:uid="{00000000-0005-0000-0000-0000F9420000}"/>
    <cellStyle name="Moneda 10 4 10" xfId="11994" xr:uid="{00000000-0005-0000-0000-0000FA420000}"/>
    <cellStyle name="Moneda 10 4 11" xfId="11921" xr:uid="{00000000-0005-0000-0000-0000FB420000}"/>
    <cellStyle name="Moneda 10 4 12" xfId="45580" xr:uid="{00000000-0005-0000-0000-0000FC420000}"/>
    <cellStyle name="Moneda 10 4 2" xfId="3304" xr:uid="{00000000-0005-0000-0000-0000FD420000}"/>
    <cellStyle name="Moneda 10 4 2 2" xfId="3957" xr:uid="{00000000-0005-0000-0000-0000FE420000}"/>
    <cellStyle name="Moneda 10 4 2 2 2" xfId="6332" xr:uid="{00000000-0005-0000-0000-0000FF420000}"/>
    <cellStyle name="Moneda 10 4 2 2 2 2" xfId="15837" xr:uid="{00000000-0005-0000-0000-000000430000}"/>
    <cellStyle name="Moneda 10 4 2 2 2 3" xfId="49825" xr:uid="{00000000-0005-0000-0000-000001430000}"/>
    <cellStyle name="Moneda 10 4 2 2 3" xfId="13462" xr:uid="{00000000-0005-0000-0000-000002430000}"/>
    <cellStyle name="Moneda 10 4 2 2 4" xfId="46847" xr:uid="{00000000-0005-0000-0000-000003430000}"/>
    <cellStyle name="Moneda 10 4 2 3" xfId="5679" xr:uid="{00000000-0005-0000-0000-000004430000}"/>
    <cellStyle name="Moneda 10 4 2 3 2" xfId="15184" xr:uid="{00000000-0005-0000-0000-000005430000}"/>
    <cellStyle name="Moneda 10 4 2 3 3" xfId="49596" xr:uid="{00000000-0005-0000-0000-000006430000}"/>
    <cellStyle name="Moneda 10 4 2 4" xfId="5068" xr:uid="{00000000-0005-0000-0000-000007430000}"/>
    <cellStyle name="Moneda 10 4 2 4 2" xfId="14573" xr:uid="{00000000-0005-0000-0000-000008430000}"/>
    <cellStyle name="Moneda 10 4 2 4 3" xfId="49390" xr:uid="{00000000-0005-0000-0000-000009430000}"/>
    <cellStyle name="Moneda 10 4 2 5" xfId="7096" xr:uid="{00000000-0005-0000-0000-00000A430000}"/>
    <cellStyle name="Moneda 10 4 2 5 2" xfId="16599" xr:uid="{00000000-0005-0000-0000-00000B430000}"/>
    <cellStyle name="Moneda 10 4 2 6" xfId="11836" xr:uid="{00000000-0005-0000-0000-00000C430000}"/>
    <cellStyle name="Moneda 10 4 2 6 2" xfId="21337" xr:uid="{00000000-0005-0000-0000-00000D430000}"/>
    <cellStyle name="Moneda 10 4 2 7" xfId="12809" xr:uid="{00000000-0005-0000-0000-00000E430000}"/>
    <cellStyle name="Moneda 10 4 2 8" xfId="46624" xr:uid="{00000000-0005-0000-0000-00000F430000}"/>
    <cellStyle name="Moneda 10 4 3" xfId="3222" xr:uid="{00000000-0005-0000-0000-000010430000}"/>
    <cellStyle name="Moneda 10 4 3 2" xfId="3876" xr:uid="{00000000-0005-0000-0000-000011430000}"/>
    <cellStyle name="Moneda 10 4 3 2 2" xfId="6251" xr:uid="{00000000-0005-0000-0000-000012430000}"/>
    <cellStyle name="Moneda 10 4 3 2 2 2" xfId="15756" xr:uid="{00000000-0005-0000-0000-000013430000}"/>
    <cellStyle name="Moneda 10 4 3 2 2 3" xfId="49745" xr:uid="{00000000-0005-0000-0000-000014430000}"/>
    <cellStyle name="Moneda 10 4 3 2 3" xfId="13381" xr:uid="{00000000-0005-0000-0000-000015430000}"/>
    <cellStyle name="Moneda 10 4 3 2 4" xfId="46768" xr:uid="{00000000-0005-0000-0000-000016430000}"/>
    <cellStyle name="Moneda 10 4 3 3" xfId="5597" xr:uid="{00000000-0005-0000-0000-000017430000}"/>
    <cellStyle name="Moneda 10 4 3 3 2" xfId="15102" xr:uid="{00000000-0005-0000-0000-000018430000}"/>
    <cellStyle name="Moneda 10 4 3 3 3" xfId="49516" xr:uid="{00000000-0005-0000-0000-000019430000}"/>
    <cellStyle name="Moneda 10 4 3 4" xfId="7019" xr:uid="{00000000-0005-0000-0000-00001A430000}"/>
    <cellStyle name="Moneda 10 4 3 4 2" xfId="16523" xr:uid="{00000000-0005-0000-0000-00001B430000}"/>
    <cellStyle name="Moneda 10 4 3 4 3" xfId="49314" xr:uid="{00000000-0005-0000-0000-00001C430000}"/>
    <cellStyle name="Moneda 10 4 3 5" xfId="11760" xr:uid="{00000000-0005-0000-0000-00001D430000}"/>
    <cellStyle name="Moneda 10 4 3 5 2" xfId="21261" xr:uid="{00000000-0005-0000-0000-00001E430000}"/>
    <cellStyle name="Moneda 10 4 3 6" xfId="12728" xr:uid="{00000000-0005-0000-0000-00001F430000}"/>
    <cellStyle name="Moneda 10 4 3 7" xfId="46543" xr:uid="{00000000-0005-0000-0000-000020430000}"/>
    <cellStyle name="Moneda 10 4 4" xfId="2958" xr:uid="{00000000-0005-0000-0000-000021430000}"/>
    <cellStyle name="Moneda 10 4 4 2" xfId="3612" xr:uid="{00000000-0005-0000-0000-000022430000}"/>
    <cellStyle name="Moneda 10 4 4 2 2" xfId="5987" xr:uid="{00000000-0005-0000-0000-000023430000}"/>
    <cellStyle name="Moneda 10 4 4 2 2 2" xfId="15492" xr:uid="{00000000-0005-0000-0000-000024430000}"/>
    <cellStyle name="Moneda 10 4 4 2 3" xfId="13117" xr:uid="{00000000-0005-0000-0000-000025430000}"/>
    <cellStyle name="Moneda 10 4 4 2 4" xfId="49678" xr:uid="{00000000-0005-0000-0000-000026430000}"/>
    <cellStyle name="Moneda 10 4 4 3" xfId="5337" xr:uid="{00000000-0005-0000-0000-000027430000}"/>
    <cellStyle name="Moneda 10 4 4 3 2" xfId="14842" xr:uid="{00000000-0005-0000-0000-000028430000}"/>
    <cellStyle name="Moneda 10 4 4 3 3" xfId="49238" xr:uid="{00000000-0005-0000-0000-000029430000}"/>
    <cellStyle name="Moneda 10 4 4 4" xfId="12464" xr:uid="{00000000-0005-0000-0000-00002A430000}"/>
    <cellStyle name="Moneda 10 4 4 5" xfId="46703" xr:uid="{00000000-0005-0000-0000-00002B430000}"/>
    <cellStyle name="Moneda 10 4 5" xfId="3422" xr:uid="{00000000-0005-0000-0000-00002C430000}"/>
    <cellStyle name="Moneda 10 4 5 2" xfId="5797" xr:uid="{00000000-0005-0000-0000-00002D430000}"/>
    <cellStyle name="Moneda 10 4 5 2 2" xfId="15302" xr:uid="{00000000-0005-0000-0000-00002E430000}"/>
    <cellStyle name="Moneda 10 4 5 2 3" xfId="49911" xr:uid="{00000000-0005-0000-0000-00002F430000}"/>
    <cellStyle name="Moneda 10 4 5 3" xfId="12927" xr:uid="{00000000-0005-0000-0000-000030430000}"/>
    <cellStyle name="Moneda 10 4 5 4" xfId="46927" xr:uid="{00000000-0005-0000-0000-000031430000}"/>
    <cellStyle name="Moneda 10 4 6" xfId="4357" xr:uid="{00000000-0005-0000-0000-000032430000}"/>
    <cellStyle name="Moneda 10 4 6 2" xfId="13863" xr:uid="{00000000-0005-0000-0000-000033430000}"/>
    <cellStyle name="Moneda 10 4 6 3" xfId="47513" xr:uid="{00000000-0005-0000-0000-000034430000}"/>
    <cellStyle name="Moneda 10 4 7" xfId="5153" xr:uid="{00000000-0005-0000-0000-000035430000}"/>
    <cellStyle name="Moneda 10 4 7 2" xfId="14658" xr:uid="{00000000-0005-0000-0000-000036430000}"/>
    <cellStyle name="Moneda 10 4 7 3" xfId="49174" xr:uid="{00000000-0005-0000-0000-000037430000}"/>
    <cellStyle name="Moneda 10 4 8" xfId="6613" xr:uid="{00000000-0005-0000-0000-000038430000}"/>
    <cellStyle name="Moneda 10 4 8 2" xfId="16117" xr:uid="{00000000-0005-0000-0000-000039430000}"/>
    <cellStyle name="Moneda 10 4 9" xfId="11700" xr:uid="{00000000-0005-0000-0000-00003A430000}"/>
    <cellStyle name="Moneda 10 4 9 2" xfId="21202" xr:uid="{00000000-0005-0000-0000-00003B430000}"/>
    <cellStyle name="Moneda 10 5" xfId="854" xr:uid="{00000000-0005-0000-0000-00003C430000}"/>
    <cellStyle name="Moneda 10 5 10" xfId="11995" xr:uid="{00000000-0005-0000-0000-00003D430000}"/>
    <cellStyle name="Moneda 10 5 11" xfId="11922" xr:uid="{00000000-0005-0000-0000-00003E430000}"/>
    <cellStyle name="Moneda 10 5 12" xfId="45581" xr:uid="{00000000-0005-0000-0000-00003F430000}"/>
    <cellStyle name="Moneda 10 5 2" xfId="3305" xr:uid="{00000000-0005-0000-0000-000040430000}"/>
    <cellStyle name="Moneda 10 5 2 2" xfId="3958" xr:uid="{00000000-0005-0000-0000-000041430000}"/>
    <cellStyle name="Moneda 10 5 2 2 2" xfId="6333" xr:uid="{00000000-0005-0000-0000-000042430000}"/>
    <cellStyle name="Moneda 10 5 2 2 2 2" xfId="15838" xr:uid="{00000000-0005-0000-0000-000043430000}"/>
    <cellStyle name="Moneda 10 5 2 2 2 3" xfId="49826" xr:uid="{00000000-0005-0000-0000-000044430000}"/>
    <cellStyle name="Moneda 10 5 2 2 3" xfId="13463" xr:uid="{00000000-0005-0000-0000-000045430000}"/>
    <cellStyle name="Moneda 10 5 2 2 4" xfId="46848" xr:uid="{00000000-0005-0000-0000-000046430000}"/>
    <cellStyle name="Moneda 10 5 2 3" xfId="5680" xr:uid="{00000000-0005-0000-0000-000047430000}"/>
    <cellStyle name="Moneda 10 5 2 3 2" xfId="15185" xr:uid="{00000000-0005-0000-0000-000048430000}"/>
    <cellStyle name="Moneda 10 5 2 3 3" xfId="49597" xr:uid="{00000000-0005-0000-0000-000049430000}"/>
    <cellStyle name="Moneda 10 5 2 4" xfId="5069" xr:uid="{00000000-0005-0000-0000-00004A430000}"/>
    <cellStyle name="Moneda 10 5 2 4 2" xfId="14574" xr:uid="{00000000-0005-0000-0000-00004B430000}"/>
    <cellStyle name="Moneda 10 5 2 4 3" xfId="49391" xr:uid="{00000000-0005-0000-0000-00004C430000}"/>
    <cellStyle name="Moneda 10 5 2 5" xfId="7097" xr:uid="{00000000-0005-0000-0000-00004D430000}"/>
    <cellStyle name="Moneda 10 5 2 5 2" xfId="16600" xr:uid="{00000000-0005-0000-0000-00004E430000}"/>
    <cellStyle name="Moneda 10 5 2 6" xfId="11837" xr:uid="{00000000-0005-0000-0000-00004F430000}"/>
    <cellStyle name="Moneda 10 5 2 6 2" xfId="21338" xr:uid="{00000000-0005-0000-0000-000050430000}"/>
    <cellStyle name="Moneda 10 5 2 7" xfId="12810" xr:uid="{00000000-0005-0000-0000-000051430000}"/>
    <cellStyle name="Moneda 10 5 2 8" xfId="46625" xr:uid="{00000000-0005-0000-0000-000052430000}"/>
    <cellStyle name="Moneda 10 5 3" xfId="3223" xr:uid="{00000000-0005-0000-0000-000053430000}"/>
    <cellStyle name="Moneda 10 5 3 2" xfId="3877" xr:uid="{00000000-0005-0000-0000-000054430000}"/>
    <cellStyle name="Moneda 10 5 3 2 2" xfId="6252" xr:uid="{00000000-0005-0000-0000-000055430000}"/>
    <cellStyle name="Moneda 10 5 3 2 2 2" xfId="15757" xr:uid="{00000000-0005-0000-0000-000056430000}"/>
    <cellStyle name="Moneda 10 5 3 2 2 3" xfId="49746" xr:uid="{00000000-0005-0000-0000-000057430000}"/>
    <cellStyle name="Moneda 10 5 3 2 3" xfId="13382" xr:uid="{00000000-0005-0000-0000-000058430000}"/>
    <cellStyle name="Moneda 10 5 3 2 4" xfId="46769" xr:uid="{00000000-0005-0000-0000-000059430000}"/>
    <cellStyle name="Moneda 10 5 3 3" xfId="5598" xr:uid="{00000000-0005-0000-0000-00005A430000}"/>
    <cellStyle name="Moneda 10 5 3 3 2" xfId="15103" xr:uid="{00000000-0005-0000-0000-00005B430000}"/>
    <cellStyle name="Moneda 10 5 3 3 3" xfId="49517" xr:uid="{00000000-0005-0000-0000-00005C430000}"/>
    <cellStyle name="Moneda 10 5 3 4" xfId="7020" xr:uid="{00000000-0005-0000-0000-00005D430000}"/>
    <cellStyle name="Moneda 10 5 3 4 2" xfId="16524" xr:uid="{00000000-0005-0000-0000-00005E430000}"/>
    <cellStyle name="Moneda 10 5 3 4 3" xfId="49315" xr:uid="{00000000-0005-0000-0000-00005F430000}"/>
    <cellStyle name="Moneda 10 5 3 5" xfId="11761" xr:uid="{00000000-0005-0000-0000-000060430000}"/>
    <cellStyle name="Moneda 10 5 3 5 2" xfId="21262" xr:uid="{00000000-0005-0000-0000-000061430000}"/>
    <cellStyle name="Moneda 10 5 3 6" xfId="12729" xr:uid="{00000000-0005-0000-0000-000062430000}"/>
    <cellStyle name="Moneda 10 5 3 7" xfId="46544" xr:uid="{00000000-0005-0000-0000-000063430000}"/>
    <cellStyle name="Moneda 10 5 4" xfId="2959" xr:uid="{00000000-0005-0000-0000-000064430000}"/>
    <cellStyle name="Moneda 10 5 4 2" xfId="3613" xr:uid="{00000000-0005-0000-0000-000065430000}"/>
    <cellStyle name="Moneda 10 5 4 2 2" xfId="5988" xr:uid="{00000000-0005-0000-0000-000066430000}"/>
    <cellStyle name="Moneda 10 5 4 2 2 2" xfId="15493" xr:uid="{00000000-0005-0000-0000-000067430000}"/>
    <cellStyle name="Moneda 10 5 4 2 3" xfId="13118" xr:uid="{00000000-0005-0000-0000-000068430000}"/>
    <cellStyle name="Moneda 10 5 4 2 4" xfId="49679" xr:uid="{00000000-0005-0000-0000-000069430000}"/>
    <cellStyle name="Moneda 10 5 4 3" xfId="5338" xr:uid="{00000000-0005-0000-0000-00006A430000}"/>
    <cellStyle name="Moneda 10 5 4 3 2" xfId="14843" xr:uid="{00000000-0005-0000-0000-00006B430000}"/>
    <cellStyle name="Moneda 10 5 4 3 3" xfId="49239" xr:uid="{00000000-0005-0000-0000-00006C430000}"/>
    <cellStyle name="Moneda 10 5 4 4" xfId="12465" xr:uid="{00000000-0005-0000-0000-00006D430000}"/>
    <cellStyle name="Moneda 10 5 4 5" xfId="46704" xr:uid="{00000000-0005-0000-0000-00006E430000}"/>
    <cellStyle name="Moneda 10 5 5" xfId="3423" xr:uid="{00000000-0005-0000-0000-00006F430000}"/>
    <cellStyle name="Moneda 10 5 5 2" xfId="5798" xr:uid="{00000000-0005-0000-0000-000070430000}"/>
    <cellStyle name="Moneda 10 5 5 2 2" xfId="15303" xr:uid="{00000000-0005-0000-0000-000071430000}"/>
    <cellStyle name="Moneda 10 5 5 2 3" xfId="49912" xr:uid="{00000000-0005-0000-0000-000072430000}"/>
    <cellStyle name="Moneda 10 5 5 3" xfId="12928" xr:uid="{00000000-0005-0000-0000-000073430000}"/>
    <cellStyle name="Moneda 10 5 5 4" xfId="46928" xr:uid="{00000000-0005-0000-0000-000074430000}"/>
    <cellStyle name="Moneda 10 5 6" xfId="4358" xr:uid="{00000000-0005-0000-0000-000075430000}"/>
    <cellStyle name="Moneda 10 5 6 2" xfId="13864" xr:uid="{00000000-0005-0000-0000-000076430000}"/>
    <cellStyle name="Moneda 10 5 6 3" xfId="47514" xr:uid="{00000000-0005-0000-0000-000077430000}"/>
    <cellStyle name="Moneda 10 5 7" xfId="5154" xr:uid="{00000000-0005-0000-0000-000078430000}"/>
    <cellStyle name="Moneda 10 5 7 2" xfId="14659" xr:uid="{00000000-0005-0000-0000-000079430000}"/>
    <cellStyle name="Moneda 10 5 7 3" xfId="49175" xr:uid="{00000000-0005-0000-0000-00007A430000}"/>
    <cellStyle name="Moneda 10 5 8" xfId="6614" xr:uid="{00000000-0005-0000-0000-00007B430000}"/>
    <cellStyle name="Moneda 10 5 8 2" xfId="16118" xr:uid="{00000000-0005-0000-0000-00007C430000}"/>
    <cellStyle name="Moneda 10 5 9" xfId="11701" xr:uid="{00000000-0005-0000-0000-00007D430000}"/>
    <cellStyle name="Moneda 10 5 9 2" xfId="21203" xr:uid="{00000000-0005-0000-0000-00007E430000}"/>
    <cellStyle name="Moneda 10 6" xfId="855" xr:uid="{00000000-0005-0000-0000-00007F430000}"/>
    <cellStyle name="Moneda 10 6 10" xfId="11996" xr:uid="{00000000-0005-0000-0000-000080430000}"/>
    <cellStyle name="Moneda 10 6 11" xfId="11923" xr:uid="{00000000-0005-0000-0000-000081430000}"/>
    <cellStyle name="Moneda 10 6 12" xfId="45582" xr:uid="{00000000-0005-0000-0000-000082430000}"/>
    <cellStyle name="Moneda 10 6 2" xfId="3306" xr:uid="{00000000-0005-0000-0000-000083430000}"/>
    <cellStyle name="Moneda 10 6 2 2" xfId="3959" xr:uid="{00000000-0005-0000-0000-000084430000}"/>
    <cellStyle name="Moneda 10 6 2 2 2" xfId="6334" xr:uid="{00000000-0005-0000-0000-000085430000}"/>
    <cellStyle name="Moneda 10 6 2 2 2 2" xfId="15839" xr:uid="{00000000-0005-0000-0000-000086430000}"/>
    <cellStyle name="Moneda 10 6 2 2 2 3" xfId="49827" xr:uid="{00000000-0005-0000-0000-000087430000}"/>
    <cellStyle name="Moneda 10 6 2 2 3" xfId="13464" xr:uid="{00000000-0005-0000-0000-000088430000}"/>
    <cellStyle name="Moneda 10 6 2 2 4" xfId="46849" xr:uid="{00000000-0005-0000-0000-000089430000}"/>
    <cellStyle name="Moneda 10 6 2 3" xfId="5681" xr:uid="{00000000-0005-0000-0000-00008A430000}"/>
    <cellStyle name="Moneda 10 6 2 3 2" xfId="15186" xr:uid="{00000000-0005-0000-0000-00008B430000}"/>
    <cellStyle name="Moneda 10 6 2 3 3" xfId="49598" xr:uid="{00000000-0005-0000-0000-00008C430000}"/>
    <cellStyle name="Moneda 10 6 2 4" xfId="5070" xr:uid="{00000000-0005-0000-0000-00008D430000}"/>
    <cellStyle name="Moneda 10 6 2 4 2" xfId="14575" xr:uid="{00000000-0005-0000-0000-00008E430000}"/>
    <cellStyle name="Moneda 10 6 2 4 3" xfId="49392" xr:uid="{00000000-0005-0000-0000-00008F430000}"/>
    <cellStyle name="Moneda 10 6 2 5" xfId="7098" xr:uid="{00000000-0005-0000-0000-000090430000}"/>
    <cellStyle name="Moneda 10 6 2 5 2" xfId="16601" xr:uid="{00000000-0005-0000-0000-000091430000}"/>
    <cellStyle name="Moneda 10 6 2 6" xfId="11838" xr:uid="{00000000-0005-0000-0000-000092430000}"/>
    <cellStyle name="Moneda 10 6 2 6 2" xfId="21339" xr:uid="{00000000-0005-0000-0000-000093430000}"/>
    <cellStyle name="Moneda 10 6 2 7" xfId="12811" xr:uid="{00000000-0005-0000-0000-000094430000}"/>
    <cellStyle name="Moneda 10 6 2 8" xfId="46626" xr:uid="{00000000-0005-0000-0000-000095430000}"/>
    <cellStyle name="Moneda 10 6 3" xfId="3224" xr:uid="{00000000-0005-0000-0000-000096430000}"/>
    <cellStyle name="Moneda 10 6 3 2" xfId="3878" xr:uid="{00000000-0005-0000-0000-000097430000}"/>
    <cellStyle name="Moneda 10 6 3 2 2" xfId="6253" xr:uid="{00000000-0005-0000-0000-000098430000}"/>
    <cellStyle name="Moneda 10 6 3 2 2 2" xfId="15758" xr:uid="{00000000-0005-0000-0000-000099430000}"/>
    <cellStyle name="Moneda 10 6 3 2 2 3" xfId="49747" xr:uid="{00000000-0005-0000-0000-00009A430000}"/>
    <cellStyle name="Moneda 10 6 3 2 3" xfId="13383" xr:uid="{00000000-0005-0000-0000-00009B430000}"/>
    <cellStyle name="Moneda 10 6 3 2 4" xfId="46770" xr:uid="{00000000-0005-0000-0000-00009C430000}"/>
    <cellStyle name="Moneda 10 6 3 3" xfId="5599" xr:uid="{00000000-0005-0000-0000-00009D430000}"/>
    <cellStyle name="Moneda 10 6 3 3 2" xfId="15104" xr:uid="{00000000-0005-0000-0000-00009E430000}"/>
    <cellStyle name="Moneda 10 6 3 3 3" xfId="49518" xr:uid="{00000000-0005-0000-0000-00009F430000}"/>
    <cellStyle name="Moneda 10 6 3 4" xfId="7021" xr:uid="{00000000-0005-0000-0000-0000A0430000}"/>
    <cellStyle name="Moneda 10 6 3 4 2" xfId="16525" xr:uid="{00000000-0005-0000-0000-0000A1430000}"/>
    <cellStyle name="Moneda 10 6 3 4 3" xfId="49316" xr:uid="{00000000-0005-0000-0000-0000A2430000}"/>
    <cellStyle name="Moneda 10 6 3 5" xfId="11762" xr:uid="{00000000-0005-0000-0000-0000A3430000}"/>
    <cellStyle name="Moneda 10 6 3 5 2" xfId="21263" xr:uid="{00000000-0005-0000-0000-0000A4430000}"/>
    <cellStyle name="Moneda 10 6 3 6" xfId="12730" xr:uid="{00000000-0005-0000-0000-0000A5430000}"/>
    <cellStyle name="Moneda 10 6 3 7" xfId="46545" xr:uid="{00000000-0005-0000-0000-0000A6430000}"/>
    <cellStyle name="Moneda 10 6 4" xfId="2960" xr:uid="{00000000-0005-0000-0000-0000A7430000}"/>
    <cellStyle name="Moneda 10 6 4 2" xfId="3614" xr:uid="{00000000-0005-0000-0000-0000A8430000}"/>
    <cellStyle name="Moneda 10 6 4 2 2" xfId="5989" xr:uid="{00000000-0005-0000-0000-0000A9430000}"/>
    <cellStyle name="Moneda 10 6 4 2 2 2" xfId="15494" xr:uid="{00000000-0005-0000-0000-0000AA430000}"/>
    <cellStyle name="Moneda 10 6 4 2 3" xfId="13119" xr:uid="{00000000-0005-0000-0000-0000AB430000}"/>
    <cellStyle name="Moneda 10 6 4 2 4" xfId="49680" xr:uid="{00000000-0005-0000-0000-0000AC430000}"/>
    <cellStyle name="Moneda 10 6 4 3" xfId="5339" xr:uid="{00000000-0005-0000-0000-0000AD430000}"/>
    <cellStyle name="Moneda 10 6 4 3 2" xfId="14844" xr:uid="{00000000-0005-0000-0000-0000AE430000}"/>
    <cellStyle name="Moneda 10 6 4 3 3" xfId="49240" xr:uid="{00000000-0005-0000-0000-0000AF430000}"/>
    <cellStyle name="Moneda 10 6 4 4" xfId="12466" xr:uid="{00000000-0005-0000-0000-0000B0430000}"/>
    <cellStyle name="Moneda 10 6 4 5" xfId="46705" xr:uid="{00000000-0005-0000-0000-0000B1430000}"/>
    <cellStyle name="Moneda 10 6 5" xfId="3424" xr:uid="{00000000-0005-0000-0000-0000B2430000}"/>
    <cellStyle name="Moneda 10 6 5 2" xfId="5799" xr:uid="{00000000-0005-0000-0000-0000B3430000}"/>
    <cellStyle name="Moneda 10 6 5 2 2" xfId="15304" xr:uid="{00000000-0005-0000-0000-0000B4430000}"/>
    <cellStyle name="Moneda 10 6 5 2 3" xfId="49913" xr:uid="{00000000-0005-0000-0000-0000B5430000}"/>
    <cellStyle name="Moneda 10 6 5 3" xfId="12929" xr:uid="{00000000-0005-0000-0000-0000B6430000}"/>
    <cellStyle name="Moneda 10 6 5 4" xfId="46929" xr:uid="{00000000-0005-0000-0000-0000B7430000}"/>
    <cellStyle name="Moneda 10 6 6" xfId="4359" xr:uid="{00000000-0005-0000-0000-0000B8430000}"/>
    <cellStyle name="Moneda 10 6 6 2" xfId="13865" xr:uid="{00000000-0005-0000-0000-0000B9430000}"/>
    <cellStyle name="Moneda 10 6 6 3" xfId="47515" xr:uid="{00000000-0005-0000-0000-0000BA430000}"/>
    <cellStyle name="Moneda 10 6 7" xfId="5155" xr:uid="{00000000-0005-0000-0000-0000BB430000}"/>
    <cellStyle name="Moneda 10 6 7 2" xfId="14660" xr:uid="{00000000-0005-0000-0000-0000BC430000}"/>
    <cellStyle name="Moneda 10 6 7 3" xfId="49176" xr:uid="{00000000-0005-0000-0000-0000BD430000}"/>
    <cellStyle name="Moneda 10 6 8" xfId="6615" xr:uid="{00000000-0005-0000-0000-0000BE430000}"/>
    <cellStyle name="Moneda 10 6 8 2" xfId="16119" xr:uid="{00000000-0005-0000-0000-0000BF430000}"/>
    <cellStyle name="Moneda 10 6 9" xfId="11702" xr:uid="{00000000-0005-0000-0000-0000C0430000}"/>
    <cellStyle name="Moneda 10 6 9 2" xfId="21204" xr:uid="{00000000-0005-0000-0000-0000C1430000}"/>
    <cellStyle name="Moneda 10 7" xfId="856" xr:uid="{00000000-0005-0000-0000-0000C2430000}"/>
    <cellStyle name="Moneda 10 7 10" xfId="11997" xr:uid="{00000000-0005-0000-0000-0000C3430000}"/>
    <cellStyle name="Moneda 10 7 11" xfId="11924" xr:uid="{00000000-0005-0000-0000-0000C4430000}"/>
    <cellStyle name="Moneda 10 7 12" xfId="45583" xr:uid="{00000000-0005-0000-0000-0000C5430000}"/>
    <cellStyle name="Moneda 10 7 2" xfId="3307" xr:uid="{00000000-0005-0000-0000-0000C6430000}"/>
    <cellStyle name="Moneda 10 7 2 2" xfId="3960" xr:uid="{00000000-0005-0000-0000-0000C7430000}"/>
    <cellStyle name="Moneda 10 7 2 2 2" xfId="6335" xr:uid="{00000000-0005-0000-0000-0000C8430000}"/>
    <cellStyle name="Moneda 10 7 2 2 2 2" xfId="15840" xr:uid="{00000000-0005-0000-0000-0000C9430000}"/>
    <cellStyle name="Moneda 10 7 2 2 2 3" xfId="49828" xr:uid="{00000000-0005-0000-0000-0000CA430000}"/>
    <cellStyle name="Moneda 10 7 2 2 3" xfId="13465" xr:uid="{00000000-0005-0000-0000-0000CB430000}"/>
    <cellStyle name="Moneda 10 7 2 2 4" xfId="46850" xr:uid="{00000000-0005-0000-0000-0000CC430000}"/>
    <cellStyle name="Moneda 10 7 2 3" xfId="5682" xr:uid="{00000000-0005-0000-0000-0000CD430000}"/>
    <cellStyle name="Moneda 10 7 2 3 2" xfId="15187" xr:uid="{00000000-0005-0000-0000-0000CE430000}"/>
    <cellStyle name="Moneda 10 7 2 3 3" xfId="49599" xr:uid="{00000000-0005-0000-0000-0000CF430000}"/>
    <cellStyle name="Moneda 10 7 2 4" xfId="5071" xr:uid="{00000000-0005-0000-0000-0000D0430000}"/>
    <cellStyle name="Moneda 10 7 2 4 2" xfId="14576" xr:uid="{00000000-0005-0000-0000-0000D1430000}"/>
    <cellStyle name="Moneda 10 7 2 4 3" xfId="49393" xr:uid="{00000000-0005-0000-0000-0000D2430000}"/>
    <cellStyle name="Moneda 10 7 2 5" xfId="7099" xr:uid="{00000000-0005-0000-0000-0000D3430000}"/>
    <cellStyle name="Moneda 10 7 2 5 2" xfId="16602" xr:uid="{00000000-0005-0000-0000-0000D4430000}"/>
    <cellStyle name="Moneda 10 7 2 6" xfId="11839" xr:uid="{00000000-0005-0000-0000-0000D5430000}"/>
    <cellStyle name="Moneda 10 7 2 6 2" xfId="21340" xr:uid="{00000000-0005-0000-0000-0000D6430000}"/>
    <cellStyle name="Moneda 10 7 2 7" xfId="12812" xr:uid="{00000000-0005-0000-0000-0000D7430000}"/>
    <cellStyle name="Moneda 10 7 2 8" xfId="46627" xr:uid="{00000000-0005-0000-0000-0000D8430000}"/>
    <cellStyle name="Moneda 10 7 3" xfId="3225" xr:uid="{00000000-0005-0000-0000-0000D9430000}"/>
    <cellStyle name="Moneda 10 7 3 2" xfId="3879" xr:uid="{00000000-0005-0000-0000-0000DA430000}"/>
    <cellStyle name="Moneda 10 7 3 2 2" xfId="6254" xr:uid="{00000000-0005-0000-0000-0000DB430000}"/>
    <cellStyle name="Moneda 10 7 3 2 2 2" xfId="15759" xr:uid="{00000000-0005-0000-0000-0000DC430000}"/>
    <cellStyle name="Moneda 10 7 3 2 2 3" xfId="49748" xr:uid="{00000000-0005-0000-0000-0000DD430000}"/>
    <cellStyle name="Moneda 10 7 3 2 3" xfId="13384" xr:uid="{00000000-0005-0000-0000-0000DE430000}"/>
    <cellStyle name="Moneda 10 7 3 2 4" xfId="46771" xr:uid="{00000000-0005-0000-0000-0000DF430000}"/>
    <cellStyle name="Moneda 10 7 3 3" xfId="5600" xr:uid="{00000000-0005-0000-0000-0000E0430000}"/>
    <cellStyle name="Moneda 10 7 3 3 2" xfId="15105" xr:uid="{00000000-0005-0000-0000-0000E1430000}"/>
    <cellStyle name="Moneda 10 7 3 3 3" xfId="49519" xr:uid="{00000000-0005-0000-0000-0000E2430000}"/>
    <cellStyle name="Moneda 10 7 3 4" xfId="7022" xr:uid="{00000000-0005-0000-0000-0000E3430000}"/>
    <cellStyle name="Moneda 10 7 3 4 2" xfId="16526" xr:uid="{00000000-0005-0000-0000-0000E4430000}"/>
    <cellStyle name="Moneda 10 7 3 4 3" xfId="49317" xr:uid="{00000000-0005-0000-0000-0000E5430000}"/>
    <cellStyle name="Moneda 10 7 3 5" xfId="11763" xr:uid="{00000000-0005-0000-0000-0000E6430000}"/>
    <cellStyle name="Moneda 10 7 3 5 2" xfId="21264" xr:uid="{00000000-0005-0000-0000-0000E7430000}"/>
    <cellStyle name="Moneda 10 7 3 6" xfId="12731" xr:uid="{00000000-0005-0000-0000-0000E8430000}"/>
    <cellStyle name="Moneda 10 7 3 7" xfId="46546" xr:uid="{00000000-0005-0000-0000-0000E9430000}"/>
    <cellStyle name="Moneda 10 7 4" xfId="2961" xr:uid="{00000000-0005-0000-0000-0000EA430000}"/>
    <cellStyle name="Moneda 10 7 4 2" xfId="3615" xr:uid="{00000000-0005-0000-0000-0000EB430000}"/>
    <cellStyle name="Moneda 10 7 4 2 2" xfId="5990" xr:uid="{00000000-0005-0000-0000-0000EC430000}"/>
    <cellStyle name="Moneda 10 7 4 2 2 2" xfId="15495" xr:uid="{00000000-0005-0000-0000-0000ED430000}"/>
    <cellStyle name="Moneda 10 7 4 2 3" xfId="13120" xr:uid="{00000000-0005-0000-0000-0000EE430000}"/>
    <cellStyle name="Moneda 10 7 4 2 4" xfId="49681" xr:uid="{00000000-0005-0000-0000-0000EF430000}"/>
    <cellStyle name="Moneda 10 7 4 3" xfId="5340" xr:uid="{00000000-0005-0000-0000-0000F0430000}"/>
    <cellStyle name="Moneda 10 7 4 3 2" xfId="14845" xr:uid="{00000000-0005-0000-0000-0000F1430000}"/>
    <cellStyle name="Moneda 10 7 4 3 3" xfId="49241" xr:uid="{00000000-0005-0000-0000-0000F2430000}"/>
    <cellStyle name="Moneda 10 7 4 4" xfId="12467" xr:uid="{00000000-0005-0000-0000-0000F3430000}"/>
    <cellStyle name="Moneda 10 7 4 5" xfId="46706" xr:uid="{00000000-0005-0000-0000-0000F4430000}"/>
    <cellStyle name="Moneda 10 7 5" xfId="3425" xr:uid="{00000000-0005-0000-0000-0000F5430000}"/>
    <cellStyle name="Moneda 10 7 5 2" xfId="5800" xr:uid="{00000000-0005-0000-0000-0000F6430000}"/>
    <cellStyle name="Moneda 10 7 5 2 2" xfId="15305" xr:uid="{00000000-0005-0000-0000-0000F7430000}"/>
    <cellStyle name="Moneda 10 7 5 2 3" xfId="49914" xr:uid="{00000000-0005-0000-0000-0000F8430000}"/>
    <cellStyle name="Moneda 10 7 5 3" xfId="12930" xr:uid="{00000000-0005-0000-0000-0000F9430000}"/>
    <cellStyle name="Moneda 10 7 5 4" xfId="46930" xr:uid="{00000000-0005-0000-0000-0000FA430000}"/>
    <cellStyle name="Moneda 10 7 6" xfId="4360" xr:uid="{00000000-0005-0000-0000-0000FB430000}"/>
    <cellStyle name="Moneda 10 7 6 2" xfId="13866" xr:uid="{00000000-0005-0000-0000-0000FC430000}"/>
    <cellStyle name="Moneda 10 7 6 3" xfId="47516" xr:uid="{00000000-0005-0000-0000-0000FD430000}"/>
    <cellStyle name="Moneda 10 7 7" xfId="5156" xr:uid="{00000000-0005-0000-0000-0000FE430000}"/>
    <cellStyle name="Moneda 10 7 7 2" xfId="14661" xr:uid="{00000000-0005-0000-0000-0000FF430000}"/>
    <cellStyle name="Moneda 10 7 7 3" xfId="49177" xr:uid="{00000000-0005-0000-0000-000000440000}"/>
    <cellStyle name="Moneda 10 7 8" xfId="6616" xr:uid="{00000000-0005-0000-0000-000001440000}"/>
    <cellStyle name="Moneda 10 7 8 2" xfId="16120" xr:uid="{00000000-0005-0000-0000-000002440000}"/>
    <cellStyle name="Moneda 10 7 9" xfId="11703" xr:uid="{00000000-0005-0000-0000-000003440000}"/>
    <cellStyle name="Moneda 10 7 9 2" xfId="21205" xr:uid="{00000000-0005-0000-0000-000004440000}"/>
    <cellStyle name="Moneda 10 8" xfId="857" xr:uid="{00000000-0005-0000-0000-000005440000}"/>
    <cellStyle name="Moneda 10 8 10" xfId="11998" xr:uid="{00000000-0005-0000-0000-000006440000}"/>
    <cellStyle name="Moneda 10 8 11" xfId="11925" xr:uid="{00000000-0005-0000-0000-000007440000}"/>
    <cellStyle name="Moneda 10 8 12" xfId="45584" xr:uid="{00000000-0005-0000-0000-000008440000}"/>
    <cellStyle name="Moneda 10 8 2" xfId="3308" xr:uid="{00000000-0005-0000-0000-000009440000}"/>
    <cellStyle name="Moneda 10 8 2 2" xfId="3961" xr:uid="{00000000-0005-0000-0000-00000A440000}"/>
    <cellStyle name="Moneda 10 8 2 2 2" xfId="6336" xr:uid="{00000000-0005-0000-0000-00000B440000}"/>
    <cellStyle name="Moneda 10 8 2 2 2 2" xfId="15841" xr:uid="{00000000-0005-0000-0000-00000C440000}"/>
    <cellStyle name="Moneda 10 8 2 2 2 3" xfId="49829" xr:uid="{00000000-0005-0000-0000-00000D440000}"/>
    <cellStyle name="Moneda 10 8 2 2 3" xfId="13466" xr:uid="{00000000-0005-0000-0000-00000E440000}"/>
    <cellStyle name="Moneda 10 8 2 2 4" xfId="46851" xr:uid="{00000000-0005-0000-0000-00000F440000}"/>
    <cellStyle name="Moneda 10 8 2 3" xfId="5683" xr:uid="{00000000-0005-0000-0000-000010440000}"/>
    <cellStyle name="Moneda 10 8 2 3 2" xfId="15188" xr:uid="{00000000-0005-0000-0000-000011440000}"/>
    <cellStyle name="Moneda 10 8 2 3 3" xfId="49600" xr:uid="{00000000-0005-0000-0000-000012440000}"/>
    <cellStyle name="Moneda 10 8 2 4" xfId="5072" xr:uid="{00000000-0005-0000-0000-000013440000}"/>
    <cellStyle name="Moneda 10 8 2 4 2" xfId="14577" xr:uid="{00000000-0005-0000-0000-000014440000}"/>
    <cellStyle name="Moneda 10 8 2 4 3" xfId="49394" xr:uid="{00000000-0005-0000-0000-000015440000}"/>
    <cellStyle name="Moneda 10 8 2 5" xfId="7100" xr:uid="{00000000-0005-0000-0000-000016440000}"/>
    <cellStyle name="Moneda 10 8 2 5 2" xfId="16603" xr:uid="{00000000-0005-0000-0000-000017440000}"/>
    <cellStyle name="Moneda 10 8 2 6" xfId="11840" xr:uid="{00000000-0005-0000-0000-000018440000}"/>
    <cellStyle name="Moneda 10 8 2 6 2" xfId="21341" xr:uid="{00000000-0005-0000-0000-000019440000}"/>
    <cellStyle name="Moneda 10 8 2 7" xfId="12813" xr:uid="{00000000-0005-0000-0000-00001A440000}"/>
    <cellStyle name="Moneda 10 8 2 8" xfId="46628" xr:uid="{00000000-0005-0000-0000-00001B440000}"/>
    <cellStyle name="Moneda 10 8 3" xfId="3226" xr:uid="{00000000-0005-0000-0000-00001C440000}"/>
    <cellStyle name="Moneda 10 8 3 2" xfId="3880" xr:uid="{00000000-0005-0000-0000-00001D440000}"/>
    <cellStyle name="Moneda 10 8 3 2 2" xfId="6255" xr:uid="{00000000-0005-0000-0000-00001E440000}"/>
    <cellStyle name="Moneda 10 8 3 2 2 2" xfId="15760" xr:uid="{00000000-0005-0000-0000-00001F440000}"/>
    <cellStyle name="Moneda 10 8 3 2 2 3" xfId="49749" xr:uid="{00000000-0005-0000-0000-000020440000}"/>
    <cellStyle name="Moneda 10 8 3 2 3" xfId="13385" xr:uid="{00000000-0005-0000-0000-000021440000}"/>
    <cellStyle name="Moneda 10 8 3 2 4" xfId="46772" xr:uid="{00000000-0005-0000-0000-000022440000}"/>
    <cellStyle name="Moneda 10 8 3 3" xfId="5601" xr:uid="{00000000-0005-0000-0000-000023440000}"/>
    <cellStyle name="Moneda 10 8 3 3 2" xfId="15106" xr:uid="{00000000-0005-0000-0000-000024440000}"/>
    <cellStyle name="Moneda 10 8 3 3 3" xfId="49520" xr:uid="{00000000-0005-0000-0000-000025440000}"/>
    <cellStyle name="Moneda 10 8 3 4" xfId="7023" xr:uid="{00000000-0005-0000-0000-000026440000}"/>
    <cellStyle name="Moneda 10 8 3 4 2" xfId="16527" xr:uid="{00000000-0005-0000-0000-000027440000}"/>
    <cellStyle name="Moneda 10 8 3 4 3" xfId="49318" xr:uid="{00000000-0005-0000-0000-000028440000}"/>
    <cellStyle name="Moneda 10 8 3 5" xfId="11764" xr:uid="{00000000-0005-0000-0000-000029440000}"/>
    <cellStyle name="Moneda 10 8 3 5 2" xfId="21265" xr:uid="{00000000-0005-0000-0000-00002A440000}"/>
    <cellStyle name="Moneda 10 8 3 6" xfId="12732" xr:uid="{00000000-0005-0000-0000-00002B440000}"/>
    <cellStyle name="Moneda 10 8 3 7" xfId="46547" xr:uid="{00000000-0005-0000-0000-00002C440000}"/>
    <cellStyle name="Moneda 10 8 4" xfId="2962" xr:uid="{00000000-0005-0000-0000-00002D440000}"/>
    <cellStyle name="Moneda 10 8 4 2" xfId="3616" xr:uid="{00000000-0005-0000-0000-00002E440000}"/>
    <cellStyle name="Moneda 10 8 4 2 2" xfId="5991" xr:uid="{00000000-0005-0000-0000-00002F440000}"/>
    <cellStyle name="Moneda 10 8 4 2 2 2" xfId="15496" xr:uid="{00000000-0005-0000-0000-000030440000}"/>
    <cellStyle name="Moneda 10 8 4 2 3" xfId="13121" xr:uid="{00000000-0005-0000-0000-000031440000}"/>
    <cellStyle name="Moneda 10 8 4 2 4" xfId="49682" xr:uid="{00000000-0005-0000-0000-000032440000}"/>
    <cellStyle name="Moneda 10 8 4 3" xfId="5341" xr:uid="{00000000-0005-0000-0000-000033440000}"/>
    <cellStyle name="Moneda 10 8 4 3 2" xfId="14846" xr:uid="{00000000-0005-0000-0000-000034440000}"/>
    <cellStyle name="Moneda 10 8 4 3 3" xfId="49242" xr:uid="{00000000-0005-0000-0000-000035440000}"/>
    <cellStyle name="Moneda 10 8 4 4" xfId="12468" xr:uid="{00000000-0005-0000-0000-000036440000}"/>
    <cellStyle name="Moneda 10 8 4 5" xfId="46707" xr:uid="{00000000-0005-0000-0000-000037440000}"/>
    <cellStyle name="Moneda 10 8 5" xfId="3426" xr:uid="{00000000-0005-0000-0000-000038440000}"/>
    <cellStyle name="Moneda 10 8 5 2" xfId="5801" xr:uid="{00000000-0005-0000-0000-000039440000}"/>
    <cellStyle name="Moneda 10 8 5 2 2" xfId="15306" xr:uid="{00000000-0005-0000-0000-00003A440000}"/>
    <cellStyle name="Moneda 10 8 5 2 3" xfId="49915" xr:uid="{00000000-0005-0000-0000-00003B440000}"/>
    <cellStyle name="Moneda 10 8 5 3" xfId="12931" xr:uid="{00000000-0005-0000-0000-00003C440000}"/>
    <cellStyle name="Moneda 10 8 5 4" xfId="46931" xr:uid="{00000000-0005-0000-0000-00003D440000}"/>
    <cellStyle name="Moneda 10 8 6" xfId="4361" xr:uid="{00000000-0005-0000-0000-00003E440000}"/>
    <cellStyle name="Moneda 10 8 6 2" xfId="13867" xr:uid="{00000000-0005-0000-0000-00003F440000}"/>
    <cellStyle name="Moneda 10 8 6 3" xfId="47517" xr:uid="{00000000-0005-0000-0000-000040440000}"/>
    <cellStyle name="Moneda 10 8 7" xfId="5157" xr:uid="{00000000-0005-0000-0000-000041440000}"/>
    <cellStyle name="Moneda 10 8 7 2" xfId="14662" xr:uid="{00000000-0005-0000-0000-000042440000}"/>
    <cellStyle name="Moneda 10 8 7 3" xfId="49178" xr:uid="{00000000-0005-0000-0000-000043440000}"/>
    <cellStyle name="Moneda 10 8 8" xfId="6617" xr:uid="{00000000-0005-0000-0000-000044440000}"/>
    <cellStyle name="Moneda 10 8 8 2" xfId="16121" xr:uid="{00000000-0005-0000-0000-000045440000}"/>
    <cellStyle name="Moneda 10 8 9" xfId="11704" xr:uid="{00000000-0005-0000-0000-000046440000}"/>
    <cellStyle name="Moneda 10 8 9 2" xfId="21206" xr:uid="{00000000-0005-0000-0000-000047440000}"/>
    <cellStyle name="Moneda 10 9" xfId="858" xr:uid="{00000000-0005-0000-0000-000048440000}"/>
    <cellStyle name="Moneda 10 9 10" xfId="11999" xr:uid="{00000000-0005-0000-0000-000049440000}"/>
    <cellStyle name="Moneda 10 9 11" xfId="11926" xr:uid="{00000000-0005-0000-0000-00004A440000}"/>
    <cellStyle name="Moneda 10 9 12" xfId="45585" xr:uid="{00000000-0005-0000-0000-00004B440000}"/>
    <cellStyle name="Moneda 10 9 2" xfId="3309" xr:uid="{00000000-0005-0000-0000-00004C440000}"/>
    <cellStyle name="Moneda 10 9 2 2" xfId="3962" xr:uid="{00000000-0005-0000-0000-00004D440000}"/>
    <cellStyle name="Moneda 10 9 2 2 2" xfId="6337" xr:uid="{00000000-0005-0000-0000-00004E440000}"/>
    <cellStyle name="Moneda 10 9 2 2 2 2" xfId="15842" xr:uid="{00000000-0005-0000-0000-00004F440000}"/>
    <cellStyle name="Moneda 10 9 2 2 2 3" xfId="49830" xr:uid="{00000000-0005-0000-0000-000050440000}"/>
    <cellStyle name="Moneda 10 9 2 2 3" xfId="13467" xr:uid="{00000000-0005-0000-0000-000051440000}"/>
    <cellStyle name="Moneda 10 9 2 2 4" xfId="46852" xr:uid="{00000000-0005-0000-0000-000052440000}"/>
    <cellStyle name="Moneda 10 9 2 3" xfId="5684" xr:uid="{00000000-0005-0000-0000-000053440000}"/>
    <cellStyle name="Moneda 10 9 2 3 2" xfId="15189" xr:uid="{00000000-0005-0000-0000-000054440000}"/>
    <cellStyle name="Moneda 10 9 2 3 3" xfId="49601" xr:uid="{00000000-0005-0000-0000-000055440000}"/>
    <cellStyle name="Moneda 10 9 2 4" xfId="5073" xr:uid="{00000000-0005-0000-0000-000056440000}"/>
    <cellStyle name="Moneda 10 9 2 4 2" xfId="14578" xr:uid="{00000000-0005-0000-0000-000057440000}"/>
    <cellStyle name="Moneda 10 9 2 4 3" xfId="49395" xr:uid="{00000000-0005-0000-0000-000058440000}"/>
    <cellStyle name="Moneda 10 9 2 5" xfId="7101" xr:uid="{00000000-0005-0000-0000-000059440000}"/>
    <cellStyle name="Moneda 10 9 2 5 2" xfId="16604" xr:uid="{00000000-0005-0000-0000-00005A440000}"/>
    <cellStyle name="Moneda 10 9 2 6" xfId="11841" xr:uid="{00000000-0005-0000-0000-00005B440000}"/>
    <cellStyle name="Moneda 10 9 2 6 2" xfId="21342" xr:uid="{00000000-0005-0000-0000-00005C440000}"/>
    <cellStyle name="Moneda 10 9 2 7" xfId="12814" xr:uid="{00000000-0005-0000-0000-00005D440000}"/>
    <cellStyle name="Moneda 10 9 2 8" xfId="46629" xr:uid="{00000000-0005-0000-0000-00005E440000}"/>
    <cellStyle name="Moneda 10 9 3" xfId="3227" xr:uid="{00000000-0005-0000-0000-00005F440000}"/>
    <cellStyle name="Moneda 10 9 3 2" xfId="3881" xr:uid="{00000000-0005-0000-0000-000060440000}"/>
    <cellStyle name="Moneda 10 9 3 2 2" xfId="6256" xr:uid="{00000000-0005-0000-0000-000061440000}"/>
    <cellStyle name="Moneda 10 9 3 2 2 2" xfId="15761" xr:uid="{00000000-0005-0000-0000-000062440000}"/>
    <cellStyle name="Moneda 10 9 3 2 2 3" xfId="49750" xr:uid="{00000000-0005-0000-0000-000063440000}"/>
    <cellStyle name="Moneda 10 9 3 2 3" xfId="13386" xr:uid="{00000000-0005-0000-0000-000064440000}"/>
    <cellStyle name="Moneda 10 9 3 2 4" xfId="46773" xr:uid="{00000000-0005-0000-0000-000065440000}"/>
    <cellStyle name="Moneda 10 9 3 3" xfId="5602" xr:uid="{00000000-0005-0000-0000-000066440000}"/>
    <cellStyle name="Moneda 10 9 3 3 2" xfId="15107" xr:uid="{00000000-0005-0000-0000-000067440000}"/>
    <cellStyle name="Moneda 10 9 3 3 3" xfId="49521" xr:uid="{00000000-0005-0000-0000-000068440000}"/>
    <cellStyle name="Moneda 10 9 3 4" xfId="7024" xr:uid="{00000000-0005-0000-0000-000069440000}"/>
    <cellStyle name="Moneda 10 9 3 4 2" xfId="16528" xr:uid="{00000000-0005-0000-0000-00006A440000}"/>
    <cellStyle name="Moneda 10 9 3 4 3" xfId="49319" xr:uid="{00000000-0005-0000-0000-00006B440000}"/>
    <cellStyle name="Moneda 10 9 3 5" xfId="11765" xr:uid="{00000000-0005-0000-0000-00006C440000}"/>
    <cellStyle name="Moneda 10 9 3 5 2" xfId="21266" xr:uid="{00000000-0005-0000-0000-00006D440000}"/>
    <cellStyle name="Moneda 10 9 3 6" xfId="12733" xr:uid="{00000000-0005-0000-0000-00006E440000}"/>
    <cellStyle name="Moneda 10 9 3 7" xfId="46548" xr:uid="{00000000-0005-0000-0000-00006F440000}"/>
    <cellStyle name="Moneda 10 9 4" xfId="2963" xr:uid="{00000000-0005-0000-0000-000070440000}"/>
    <cellStyle name="Moneda 10 9 4 2" xfId="3617" xr:uid="{00000000-0005-0000-0000-000071440000}"/>
    <cellStyle name="Moneda 10 9 4 2 2" xfId="5992" xr:uid="{00000000-0005-0000-0000-000072440000}"/>
    <cellStyle name="Moneda 10 9 4 2 2 2" xfId="15497" xr:uid="{00000000-0005-0000-0000-000073440000}"/>
    <cellStyle name="Moneda 10 9 4 2 3" xfId="13122" xr:uid="{00000000-0005-0000-0000-000074440000}"/>
    <cellStyle name="Moneda 10 9 4 2 4" xfId="49683" xr:uid="{00000000-0005-0000-0000-000075440000}"/>
    <cellStyle name="Moneda 10 9 4 3" xfId="5342" xr:uid="{00000000-0005-0000-0000-000076440000}"/>
    <cellStyle name="Moneda 10 9 4 3 2" xfId="14847" xr:uid="{00000000-0005-0000-0000-000077440000}"/>
    <cellStyle name="Moneda 10 9 4 3 3" xfId="49243" xr:uid="{00000000-0005-0000-0000-000078440000}"/>
    <cellStyle name="Moneda 10 9 4 4" xfId="12469" xr:uid="{00000000-0005-0000-0000-000079440000}"/>
    <cellStyle name="Moneda 10 9 4 5" xfId="46708" xr:uid="{00000000-0005-0000-0000-00007A440000}"/>
    <cellStyle name="Moneda 10 9 5" xfId="3427" xr:uid="{00000000-0005-0000-0000-00007B440000}"/>
    <cellStyle name="Moneda 10 9 5 2" xfId="5802" xr:uid="{00000000-0005-0000-0000-00007C440000}"/>
    <cellStyle name="Moneda 10 9 5 2 2" xfId="15307" xr:uid="{00000000-0005-0000-0000-00007D440000}"/>
    <cellStyle name="Moneda 10 9 5 2 3" xfId="49916" xr:uid="{00000000-0005-0000-0000-00007E440000}"/>
    <cellStyle name="Moneda 10 9 5 3" xfId="12932" xr:uid="{00000000-0005-0000-0000-00007F440000}"/>
    <cellStyle name="Moneda 10 9 5 4" xfId="46932" xr:uid="{00000000-0005-0000-0000-000080440000}"/>
    <cellStyle name="Moneda 10 9 6" xfId="4362" xr:uid="{00000000-0005-0000-0000-000081440000}"/>
    <cellStyle name="Moneda 10 9 6 2" xfId="13868" xr:uid="{00000000-0005-0000-0000-000082440000}"/>
    <cellStyle name="Moneda 10 9 6 3" xfId="47518" xr:uid="{00000000-0005-0000-0000-000083440000}"/>
    <cellStyle name="Moneda 10 9 7" xfId="5158" xr:uid="{00000000-0005-0000-0000-000084440000}"/>
    <cellStyle name="Moneda 10 9 7 2" xfId="14663" xr:uid="{00000000-0005-0000-0000-000085440000}"/>
    <cellStyle name="Moneda 10 9 7 3" xfId="49179" xr:uid="{00000000-0005-0000-0000-000086440000}"/>
    <cellStyle name="Moneda 10 9 8" xfId="6618" xr:uid="{00000000-0005-0000-0000-000087440000}"/>
    <cellStyle name="Moneda 10 9 8 2" xfId="16122" xr:uid="{00000000-0005-0000-0000-000088440000}"/>
    <cellStyle name="Moneda 10 9 9" xfId="11705" xr:uid="{00000000-0005-0000-0000-000089440000}"/>
    <cellStyle name="Moneda 10 9 9 2" xfId="21207" xr:uid="{00000000-0005-0000-0000-00008A440000}"/>
    <cellStyle name="Moneda 100" xfId="859" xr:uid="{00000000-0005-0000-0000-00008B440000}"/>
    <cellStyle name="Moneda 101" xfId="860" xr:uid="{00000000-0005-0000-0000-00008C440000}"/>
    <cellStyle name="Moneda 102" xfId="861" xr:uid="{00000000-0005-0000-0000-00008D440000}"/>
    <cellStyle name="Moneda 103" xfId="862" xr:uid="{00000000-0005-0000-0000-00008E440000}"/>
    <cellStyle name="Moneda 104" xfId="863" xr:uid="{00000000-0005-0000-0000-00008F440000}"/>
    <cellStyle name="Moneda 105" xfId="864" xr:uid="{00000000-0005-0000-0000-000090440000}"/>
    <cellStyle name="Moneda 106" xfId="865" xr:uid="{00000000-0005-0000-0000-000091440000}"/>
    <cellStyle name="Moneda 107" xfId="2817" xr:uid="{00000000-0005-0000-0000-000092440000}"/>
    <cellStyle name="Moneda 108" xfId="53868" xr:uid="{00000000-0005-0000-0000-000093440000}"/>
    <cellStyle name="Moneda 109" xfId="53873" xr:uid="{00000000-0005-0000-0000-000094440000}"/>
    <cellStyle name="Moneda 11" xfId="866" xr:uid="{00000000-0005-0000-0000-000095440000}"/>
    <cellStyle name="Moneda 11 10" xfId="867" xr:uid="{00000000-0005-0000-0000-000096440000}"/>
    <cellStyle name="Moneda 11 10 10" xfId="12000" xr:uid="{00000000-0005-0000-0000-000097440000}"/>
    <cellStyle name="Moneda 11 10 11" xfId="11927" xr:uid="{00000000-0005-0000-0000-000098440000}"/>
    <cellStyle name="Moneda 11 10 12" xfId="45591" xr:uid="{00000000-0005-0000-0000-000099440000}"/>
    <cellStyle name="Moneda 11 10 2" xfId="3310" xr:uid="{00000000-0005-0000-0000-00009A440000}"/>
    <cellStyle name="Moneda 11 10 2 2" xfId="3963" xr:uid="{00000000-0005-0000-0000-00009B440000}"/>
    <cellStyle name="Moneda 11 10 2 2 2" xfId="6338" xr:uid="{00000000-0005-0000-0000-00009C440000}"/>
    <cellStyle name="Moneda 11 10 2 2 2 2" xfId="15843" xr:uid="{00000000-0005-0000-0000-00009D440000}"/>
    <cellStyle name="Moneda 11 10 2 2 2 3" xfId="49831" xr:uid="{00000000-0005-0000-0000-00009E440000}"/>
    <cellStyle name="Moneda 11 10 2 2 3" xfId="13468" xr:uid="{00000000-0005-0000-0000-00009F440000}"/>
    <cellStyle name="Moneda 11 10 2 2 4" xfId="46853" xr:uid="{00000000-0005-0000-0000-0000A0440000}"/>
    <cellStyle name="Moneda 11 10 2 3" xfId="5685" xr:uid="{00000000-0005-0000-0000-0000A1440000}"/>
    <cellStyle name="Moneda 11 10 2 3 2" xfId="15190" xr:uid="{00000000-0005-0000-0000-0000A2440000}"/>
    <cellStyle name="Moneda 11 10 2 3 3" xfId="49602" xr:uid="{00000000-0005-0000-0000-0000A3440000}"/>
    <cellStyle name="Moneda 11 10 2 4" xfId="5074" xr:uid="{00000000-0005-0000-0000-0000A4440000}"/>
    <cellStyle name="Moneda 11 10 2 4 2" xfId="14579" xr:uid="{00000000-0005-0000-0000-0000A5440000}"/>
    <cellStyle name="Moneda 11 10 2 4 3" xfId="49396" xr:uid="{00000000-0005-0000-0000-0000A6440000}"/>
    <cellStyle name="Moneda 11 10 2 5" xfId="7102" xr:uid="{00000000-0005-0000-0000-0000A7440000}"/>
    <cellStyle name="Moneda 11 10 2 5 2" xfId="16605" xr:uid="{00000000-0005-0000-0000-0000A8440000}"/>
    <cellStyle name="Moneda 11 10 2 6" xfId="11842" xr:uid="{00000000-0005-0000-0000-0000A9440000}"/>
    <cellStyle name="Moneda 11 10 2 6 2" xfId="21343" xr:uid="{00000000-0005-0000-0000-0000AA440000}"/>
    <cellStyle name="Moneda 11 10 2 7" xfId="12815" xr:uid="{00000000-0005-0000-0000-0000AB440000}"/>
    <cellStyle name="Moneda 11 10 2 8" xfId="46630" xr:uid="{00000000-0005-0000-0000-0000AC440000}"/>
    <cellStyle name="Moneda 11 10 3" xfId="3228" xr:uid="{00000000-0005-0000-0000-0000AD440000}"/>
    <cellStyle name="Moneda 11 10 3 2" xfId="3882" xr:uid="{00000000-0005-0000-0000-0000AE440000}"/>
    <cellStyle name="Moneda 11 10 3 2 2" xfId="6257" xr:uid="{00000000-0005-0000-0000-0000AF440000}"/>
    <cellStyle name="Moneda 11 10 3 2 2 2" xfId="15762" xr:uid="{00000000-0005-0000-0000-0000B0440000}"/>
    <cellStyle name="Moneda 11 10 3 2 2 3" xfId="49751" xr:uid="{00000000-0005-0000-0000-0000B1440000}"/>
    <cellStyle name="Moneda 11 10 3 2 3" xfId="13387" xr:uid="{00000000-0005-0000-0000-0000B2440000}"/>
    <cellStyle name="Moneda 11 10 3 2 4" xfId="46774" xr:uid="{00000000-0005-0000-0000-0000B3440000}"/>
    <cellStyle name="Moneda 11 10 3 3" xfId="5603" xr:uid="{00000000-0005-0000-0000-0000B4440000}"/>
    <cellStyle name="Moneda 11 10 3 3 2" xfId="15108" xr:uid="{00000000-0005-0000-0000-0000B5440000}"/>
    <cellStyle name="Moneda 11 10 3 3 3" xfId="49522" xr:uid="{00000000-0005-0000-0000-0000B6440000}"/>
    <cellStyle name="Moneda 11 10 3 4" xfId="7025" xr:uid="{00000000-0005-0000-0000-0000B7440000}"/>
    <cellStyle name="Moneda 11 10 3 4 2" xfId="16529" xr:uid="{00000000-0005-0000-0000-0000B8440000}"/>
    <cellStyle name="Moneda 11 10 3 4 3" xfId="49320" xr:uid="{00000000-0005-0000-0000-0000B9440000}"/>
    <cellStyle name="Moneda 11 10 3 5" xfId="11766" xr:uid="{00000000-0005-0000-0000-0000BA440000}"/>
    <cellStyle name="Moneda 11 10 3 5 2" xfId="21267" xr:uid="{00000000-0005-0000-0000-0000BB440000}"/>
    <cellStyle name="Moneda 11 10 3 6" xfId="12734" xr:uid="{00000000-0005-0000-0000-0000BC440000}"/>
    <cellStyle name="Moneda 11 10 3 7" xfId="46549" xr:uid="{00000000-0005-0000-0000-0000BD440000}"/>
    <cellStyle name="Moneda 11 10 4" xfId="2965" xr:uid="{00000000-0005-0000-0000-0000BE440000}"/>
    <cellStyle name="Moneda 11 10 4 2" xfId="3619" xr:uid="{00000000-0005-0000-0000-0000BF440000}"/>
    <cellStyle name="Moneda 11 10 4 2 2" xfId="5994" xr:uid="{00000000-0005-0000-0000-0000C0440000}"/>
    <cellStyle name="Moneda 11 10 4 2 2 2" xfId="15499" xr:uid="{00000000-0005-0000-0000-0000C1440000}"/>
    <cellStyle name="Moneda 11 10 4 2 3" xfId="13124" xr:uid="{00000000-0005-0000-0000-0000C2440000}"/>
    <cellStyle name="Moneda 11 10 4 2 4" xfId="49684" xr:uid="{00000000-0005-0000-0000-0000C3440000}"/>
    <cellStyle name="Moneda 11 10 4 3" xfId="5344" xr:uid="{00000000-0005-0000-0000-0000C4440000}"/>
    <cellStyle name="Moneda 11 10 4 3 2" xfId="14849" xr:uid="{00000000-0005-0000-0000-0000C5440000}"/>
    <cellStyle name="Moneda 11 10 4 3 3" xfId="49244" xr:uid="{00000000-0005-0000-0000-0000C6440000}"/>
    <cellStyle name="Moneda 11 10 4 4" xfId="12471" xr:uid="{00000000-0005-0000-0000-0000C7440000}"/>
    <cellStyle name="Moneda 11 10 4 5" xfId="46709" xr:uid="{00000000-0005-0000-0000-0000C8440000}"/>
    <cellStyle name="Moneda 11 10 5" xfId="3428" xr:uid="{00000000-0005-0000-0000-0000C9440000}"/>
    <cellStyle name="Moneda 11 10 5 2" xfId="5803" xr:uid="{00000000-0005-0000-0000-0000CA440000}"/>
    <cellStyle name="Moneda 11 10 5 2 2" xfId="15308" xr:uid="{00000000-0005-0000-0000-0000CB440000}"/>
    <cellStyle name="Moneda 11 10 5 2 3" xfId="49917" xr:uid="{00000000-0005-0000-0000-0000CC440000}"/>
    <cellStyle name="Moneda 11 10 5 3" xfId="12933" xr:uid="{00000000-0005-0000-0000-0000CD440000}"/>
    <cellStyle name="Moneda 11 10 5 4" xfId="46933" xr:uid="{00000000-0005-0000-0000-0000CE440000}"/>
    <cellStyle name="Moneda 11 10 6" xfId="4363" xr:uid="{00000000-0005-0000-0000-0000CF440000}"/>
    <cellStyle name="Moneda 11 10 6 2" xfId="13869" xr:uid="{00000000-0005-0000-0000-0000D0440000}"/>
    <cellStyle name="Moneda 11 10 6 3" xfId="47519" xr:uid="{00000000-0005-0000-0000-0000D1440000}"/>
    <cellStyle name="Moneda 11 10 7" xfId="5159" xr:uid="{00000000-0005-0000-0000-0000D2440000}"/>
    <cellStyle name="Moneda 11 10 7 2" xfId="14664" xr:uid="{00000000-0005-0000-0000-0000D3440000}"/>
    <cellStyle name="Moneda 11 10 7 3" xfId="49180" xr:uid="{00000000-0005-0000-0000-0000D4440000}"/>
    <cellStyle name="Moneda 11 10 8" xfId="6619" xr:uid="{00000000-0005-0000-0000-0000D5440000}"/>
    <cellStyle name="Moneda 11 10 8 2" xfId="16123" xr:uid="{00000000-0005-0000-0000-0000D6440000}"/>
    <cellStyle name="Moneda 11 10 9" xfId="11706" xr:uid="{00000000-0005-0000-0000-0000D7440000}"/>
    <cellStyle name="Moneda 11 10 9 2" xfId="21208" xr:uid="{00000000-0005-0000-0000-0000D8440000}"/>
    <cellStyle name="Moneda 11 11" xfId="868" xr:uid="{00000000-0005-0000-0000-0000D9440000}"/>
    <cellStyle name="Moneda 11 11 10" xfId="12001" xr:uid="{00000000-0005-0000-0000-0000DA440000}"/>
    <cellStyle name="Moneda 11 11 11" xfId="11928" xr:uid="{00000000-0005-0000-0000-0000DB440000}"/>
    <cellStyle name="Moneda 11 11 12" xfId="45592" xr:uid="{00000000-0005-0000-0000-0000DC440000}"/>
    <cellStyle name="Moneda 11 11 2" xfId="3311" xr:uid="{00000000-0005-0000-0000-0000DD440000}"/>
    <cellStyle name="Moneda 11 11 2 2" xfId="3964" xr:uid="{00000000-0005-0000-0000-0000DE440000}"/>
    <cellStyle name="Moneda 11 11 2 2 2" xfId="6339" xr:uid="{00000000-0005-0000-0000-0000DF440000}"/>
    <cellStyle name="Moneda 11 11 2 2 2 2" xfId="15844" xr:uid="{00000000-0005-0000-0000-0000E0440000}"/>
    <cellStyle name="Moneda 11 11 2 2 2 3" xfId="49832" xr:uid="{00000000-0005-0000-0000-0000E1440000}"/>
    <cellStyle name="Moneda 11 11 2 2 3" xfId="13469" xr:uid="{00000000-0005-0000-0000-0000E2440000}"/>
    <cellStyle name="Moneda 11 11 2 2 4" xfId="46854" xr:uid="{00000000-0005-0000-0000-0000E3440000}"/>
    <cellStyle name="Moneda 11 11 2 3" xfId="5686" xr:uid="{00000000-0005-0000-0000-0000E4440000}"/>
    <cellStyle name="Moneda 11 11 2 3 2" xfId="15191" xr:uid="{00000000-0005-0000-0000-0000E5440000}"/>
    <cellStyle name="Moneda 11 11 2 3 3" xfId="49603" xr:uid="{00000000-0005-0000-0000-0000E6440000}"/>
    <cellStyle name="Moneda 11 11 2 4" xfId="5075" xr:uid="{00000000-0005-0000-0000-0000E7440000}"/>
    <cellStyle name="Moneda 11 11 2 4 2" xfId="14580" xr:uid="{00000000-0005-0000-0000-0000E8440000}"/>
    <cellStyle name="Moneda 11 11 2 4 3" xfId="49397" xr:uid="{00000000-0005-0000-0000-0000E9440000}"/>
    <cellStyle name="Moneda 11 11 2 5" xfId="7103" xr:uid="{00000000-0005-0000-0000-0000EA440000}"/>
    <cellStyle name="Moneda 11 11 2 5 2" xfId="16606" xr:uid="{00000000-0005-0000-0000-0000EB440000}"/>
    <cellStyle name="Moneda 11 11 2 6" xfId="11843" xr:uid="{00000000-0005-0000-0000-0000EC440000}"/>
    <cellStyle name="Moneda 11 11 2 6 2" xfId="21344" xr:uid="{00000000-0005-0000-0000-0000ED440000}"/>
    <cellStyle name="Moneda 11 11 2 7" xfId="12816" xr:uid="{00000000-0005-0000-0000-0000EE440000}"/>
    <cellStyle name="Moneda 11 11 2 8" xfId="46631" xr:uid="{00000000-0005-0000-0000-0000EF440000}"/>
    <cellStyle name="Moneda 11 11 3" xfId="3229" xr:uid="{00000000-0005-0000-0000-0000F0440000}"/>
    <cellStyle name="Moneda 11 11 3 2" xfId="3883" xr:uid="{00000000-0005-0000-0000-0000F1440000}"/>
    <cellStyle name="Moneda 11 11 3 2 2" xfId="6258" xr:uid="{00000000-0005-0000-0000-0000F2440000}"/>
    <cellStyle name="Moneda 11 11 3 2 2 2" xfId="15763" xr:uid="{00000000-0005-0000-0000-0000F3440000}"/>
    <cellStyle name="Moneda 11 11 3 2 2 3" xfId="49752" xr:uid="{00000000-0005-0000-0000-0000F4440000}"/>
    <cellStyle name="Moneda 11 11 3 2 3" xfId="13388" xr:uid="{00000000-0005-0000-0000-0000F5440000}"/>
    <cellStyle name="Moneda 11 11 3 2 4" xfId="46775" xr:uid="{00000000-0005-0000-0000-0000F6440000}"/>
    <cellStyle name="Moneda 11 11 3 3" xfId="5604" xr:uid="{00000000-0005-0000-0000-0000F7440000}"/>
    <cellStyle name="Moneda 11 11 3 3 2" xfId="15109" xr:uid="{00000000-0005-0000-0000-0000F8440000}"/>
    <cellStyle name="Moneda 11 11 3 3 3" xfId="49523" xr:uid="{00000000-0005-0000-0000-0000F9440000}"/>
    <cellStyle name="Moneda 11 11 3 4" xfId="7026" xr:uid="{00000000-0005-0000-0000-0000FA440000}"/>
    <cellStyle name="Moneda 11 11 3 4 2" xfId="16530" xr:uid="{00000000-0005-0000-0000-0000FB440000}"/>
    <cellStyle name="Moneda 11 11 3 4 3" xfId="49321" xr:uid="{00000000-0005-0000-0000-0000FC440000}"/>
    <cellStyle name="Moneda 11 11 3 5" xfId="11767" xr:uid="{00000000-0005-0000-0000-0000FD440000}"/>
    <cellStyle name="Moneda 11 11 3 5 2" xfId="21268" xr:uid="{00000000-0005-0000-0000-0000FE440000}"/>
    <cellStyle name="Moneda 11 11 3 6" xfId="12735" xr:uid="{00000000-0005-0000-0000-0000FF440000}"/>
    <cellStyle name="Moneda 11 11 3 7" xfId="46550" xr:uid="{00000000-0005-0000-0000-000000450000}"/>
    <cellStyle name="Moneda 11 11 4" xfId="2966" xr:uid="{00000000-0005-0000-0000-000001450000}"/>
    <cellStyle name="Moneda 11 11 4 2" xfId="3620" xr:uid="{00000000-0005-0000-0000-000002450000}"/>
    <cellStyle name="Moneda 11 11 4 2 2" xfId="5995" xr:uid="{00000000-0005-0000-0000-000003450000}"/>
    <cellStyle name="Moneda 11 11 4 2 2 2" xfId="15500" xr:uid="{00000000-0005-0000-0000-000004450000}"/>
    <cellStyle name="Moneda 11 11 4 2 3" xfId="13125" xr:uid="{00000000-0005-0000-0000-000005450000}"/>
    <cellStyle name="Moneda 11 11 4 2 4" xfId="49685" xr:uid="{00000000-0005-0000-0000-000006450000}"/>
    <cellStyle name="Moneda 11 11 4 3" xfId="5345" xr:uid="{00000000-0005-0000-0000-000007450000}"/>
    <cellStyle name="Moneda 11 11 4 3 2" xfId="14850" xr:uid="{00000000-0005-0000-0000-000008450000}"/>
    <cellStyle name="Moneda 11 11 4 3 3" xfId="49245" xr:uid="{00000000-0005-0000-0000-000009450000}"/>
    <cellStyle name="Moneda 11 11 4 4" xfId="12472" xr:uid="{00000000-0005-0000-0000-00000A450000}"/>
    <cellStyle name="Moneda 11 11 4 5" xfId="46710" xr:uid="{00000000-0005-0000-0000-00000B450000}"/>
    <cellStyle name="Moneda 11 11 5" xfId="3429" xr:uid="{00000000-0005-0000-0000-00000C450000}"/>
    <cellStyle name="Moneda 11 11 5 2" xfId="5804" xr:uid="{00000000-0005-0000-0000-00000D450000}"/>
    <cellStyle name="Moneda 11 11 5 2 2" xfId="15309" xr:uid="{00000000-0005-0000-0000-00000E450000}"/>
    <cellStyle name="Moneda 11 11 5 2 3" xfId="49918" xr:uid="{00000000-0005-0000-0000-00000F450000}"/>
    <cellStyle name="Moneda 11 11 5 3" xfId="12934" xr:uid="{00000000-0005-0000-0000-000010450000}"/>
    <cellStyle name="Moneda 11 11 5 4" xfId="46934" xr:uid="{00000000-0005-0000-0000-000011450000}"/>
    <cellStyle name="Moneda 11 11 6" xfId="4364" xr:uid="{00000000-0005-0000-0000-000012450000}"/>
    <cellStyle name="Moneda 11 11 6 2" xfId="13870" xr:uid="{00000000-0005-0000-0000-000013450000}"/>
    <cellStyle name="Moneda 11 11 6 3" xfId="47520" xr:uid="{00000000-0005-0000-0000-000014450000}"/>
    <cellStyle name="Moneda 11 11 7" xfId="5160" xr:uid="{00000000-0005-0000-0000-000015450000}"/>
    <cellStyle name="Moneda 11 11 7 2" xfId="14665" xr:uid="{00000000-0005-0000-0000-000016450000}"/>
    <cellStyle name="Moneda 11 11 7 3" xfId="49181" xr:uid="{00000000-0005-0000-0000-000017450000}"/>
    <cellStyle name="Moneda 11 11 8" xfId="6620" xr:uid="{00000000-0005-0000-0000-000018450000}"/>
    <cellStyle name="Moneda 11 11 8 2" xfId="16124" xr:uid="{00000000-0005-0000-0000-000019450000}"/>
    <cellStyle name="Moneda 11 11 9" xfId="11707" xr:uid="{00000000-0005-0000-0000-00001A450000}"/>
    <cellStyle name="Moneda 11 11 9 2" xfId="21209" xr:uid="{00000000-0005-0000-0000-00001B450000}"/>
    <cellStyle name="Moneda 11 12" xfId="869" xr:uid="{00000000-0005-0000-0000-00001C450000}"/>
    <cellStyle name="Moneda 11 12 10" xfId="12002" xr:uid="{00000000-0005-0000-0000-00001D450000}"/>
    <cellStyle name="Moneda 11 12 11" xfId="11929" xr:uid="{00000000-0005-0000-0000-00001E450000}"/>
    <cellStyle name="Moneda 11 12 12" xfId="45593" xr:uid="{00000000-0005-0000-0000-00001F450000}"/>
    <cellStyle name="Moneda 11 12 2" xfId="3312" xr:uid="{00000000-0005-0000-0000-000020450000}"/>
    <cellStyle name="Moneda 11 12 2 2" xfId="3965" xr:uid="{00000000-0005-0000-0000-000021450000}"/>
    <cellStyle name="Moneda 11 12 2 2 2" xfId="6340" xr:uid="{00000000-0005-0000-0000-000022450000}"/>
    <cellStyle name="Moneda 11 12 2 2 2 2" xfId="15845" xr:uid="{00000000-0005-0000-0000-000023450000}"/>
    <cellStyle name="Moneda 11 12 2 2 2 3" xfId="49833" xr:uid="{00000000-0005-0000-0000-000024450000}"/>
    <cellStyle name="Moneda 11 12 2 2 3" xfId="13470" xr:uid="{00000000-0005-0000-0000-000025450000}"/>
    <cellStyle name="Moneda 11 12 2 2 4" xfId="46855" xr:uid="{00000000-0005-0000-0000-000026450000}"/>
    <cellStyle name="Moneda 11 12 2 3" xfId="5687" xr:uid="{00000000-0005-0000-0000-000027450000}"/>
    <cellStyle name="Moneda 11 12 2 3 2" xfId="15192" xr:uid="{00000000-0005-0000-0000-000028450000}"/>
    <cellStyle name="Moneda 11 12 2 3 3" xfId="49604" xr:uid="{00000000-0005-0000-0000-000029450000}"/>
    <cellStyle name="Moneda 11 12 2 4" xfId="5076" xr:uid="{00000000-0005-0000-0000-00002A450000}"/>
    <cellStyle name="Moneda 11 12 2 4 2" xfId="14581" xr:uid="{00000000-0005-0000-0000-00002B450000}"/>
    <cellStyle name="Moneda 11 12 2 4 3" xfId="49398" xr:uid="{00000000-0005-0000-0000-00002C450000}"/>
    <cellStyle name="Moneda 11 12 2 5" xfId="7104" xr:uid="{00000000-0005-0000-0000-00002D450000}"/>
    <cellStyle name="Moneda 11 12 2 5 2" xfId="16607" xr:uid="{00000000-0005-0000-0000-00002E450000}"/>
    <cellStyle name="Moneda 11 12 2 6" xfId="11844" xr:uid="{00000000-0005-0000-0000-00002F450000}"/>
    <cellStyle name="Moneda 11 12 2 6 2" xfId="21345" xr:uid="{00000000-0005-0000-0000-000030450000}"/>
    <cellStyle name="Moneda 11 12 2 7" xfId="12817" xr:uid="{00000000-0005-0000-0000-000031450000}"/>
    <cellStyle name="Moneda 11 12 2 8" xfId="46632" xr:uid="{00000000-0005-0000-0000-000032450000}"/>
    <cellStyle name="Moneda 11 12 3" xfId="3230" xr:uid="{00000000-0005-0000-0000-000033450000}"/>
    <cellStyle name="Moneda 11 12 3 2" xfId="3884" xr:uid="{00000000-0005-0000-0000-000034450000}"/>
    <cellStyle name="Moneda 11 12 3 2 2" xfId="6259" xr:uid="{00000000-0005-0000-0000-000035450000}"/>
    <cellStyle name="Moneda 11 12 3 2 2 2" xfId="15764" xr:uid="{00000000-0005-0000-0000-000036450000}"/>
    <cellStyle name="Moneda 11 12 3 2 2 3" xfId="49753" xr:uid="{00000000-0005-0000-0000-000037450000}"/>
    <cellStyle name="Moneda 11 12 3 2 3" xfId="13389" xr:uid="{00000000-0005-0000-0000-000038450000}"/>
    <cellStyle name="Moneda 11 12 3 2 4" xfId="46776" xr:uid="{00000000-0005-0000-0000-000039450000}"/>
    <cellStyle name="Moneda 11 12 3 3" xfId="5605" xr:uid="{00000000-0005-0000-0000-00003A450000}"/>
    <cellStyle name="Moneda 11 12 3 3 2" xfId="15110" xr:uid="{00000000-0005-0000-0000-00003B450000}"/>
    <cellStyle name="Moneda 11 12 3 3 3" xfId="49524" xr:uid="{00000000-0005-0000-0000-00003C450000}"/>
    <cellStyle name="Moneda 11 12 3 4" xfId="7027" xr:uid="{00000000-0005-0000-0000-00003D450000}"/>
    <cellStyle name="Moneda 11 12 3 4 2" xfId="16531" xr:uid="{00000000-0005-0000-0000-00003E450000}"/>
    <cellStyle name="Moneda 11 12 3 4 3" xfId="49322" xr:uid="{00000000-0005-0000-0000-00003F450000}"/>
    <cellStyle name="Moneda 11 12 3 5" xfId="11768" xr:uid="{00000000-0005-0000-0000-000040450000}"/>
    <cellStyle name="Moneda 11 12 3 5 2" xfId="21269" xr:uid="{00000000-0005-0000-0000-000041450000}"/>
    <cellStyle name="Moneda 11 12 3 6" xfId="12736" xr:uid="{00000000-0005-0000-0000-000042450000}"/>
    <cellStyle name="Moneda 11 12 3 7" xfId="46551" xr:uid="{00000000-0005-0000-0000-000043450000}"/>
    <cellStyle name="Moneda 11 12 4" xfId="2967" xr:uid="{00000000-0005-0000-0000-000044450000}"/>
    <cellStyle name="Moneda 11 12 4 2" xfId="3621" xr:uid="{00000000-0005-0000-0000-000045450000}"/>
    <cellStyle name="Moneda 11 12 4 2 2" xfId="5996" xr:uid="{00000000-0005-0000-0000-000046450000}"/>
    <cellStyle name="Moneda 11 12 4 2 2 2" xfId="15501" xr:uid="{00000000-0005-0000-0000-000047450000}"/>
    <cellStyle name="Moneda 11 12 4 2 3" xfId="13126" xr:uid="{00000000-0005-0000-0000-000048450000}"/>
    <cellStyle name="Moneda 11 12 4 2 4" xfId="49686" xr:uid="{00000000-0005-0000-0000-000049450000}"/>
    <cellStyle name="Moneda 11 12 4 3" xfId="5346" xr:uid="{00000000-0005-0000-0000-00004A450000}"/>
    <cellStyle name="Moneda 11 12 4 3 2" xfId="14851" xr:uid="{00000000-0005-0000-0000-00004B450000}"/>
    <cellStyle name="Moneda 11 12 4 3 3" xfId="49246" xr:uid="{00000000-0005-0000-0000-00004C450000}"/>
    <cellStyle name="Moneda 11 12 4 4" xfId="12473" xr:uid="{00000000-0005-0000-0000-00004D450000}"/>
    <cellStyle name="Moneda 11 12 4 5" xfId="46711" xr:uid="{00000000-0005-0000-0000-00004E450000}"/>
    <cellStyle name="Moneda 11 12 5" xfId="3430" xr:uid="{00000000-0005-0000-0000-00004F450000}"/>
    <cellStyle name="Moneda 11 12 5 2" xfId="5805" xr:uid="{00000000-0005-0000-0000-000050450000}"/>
    <cellStyle name="Moneda 11 12 5 2 2" xfId="15310" xr:uid="{00000000-0005-0000-0000-000051450000}"/>
    <cellStyle name="Moneda 11 12 5 2 3" xfId="49919" xr:uid="{00000000-0005-0000-0000-000052450000}"/>
    <cellStyle name="Moneda 11 12 5 3" xfId="12935" xr:uid="{00000000-0005-0000-0000-000053450000}"/>
    <cellStyle name="Moneda 11 12 5 4" xfId="46935" xr:uid="{00000000-0005-0000-0000-000054450000}"/>
    <cellStyle name="Moneda 11 12 6" xfId="4365" xr:uid="{00000000-0005-0000-0000-000055450000}"/>
    <cellStyle name="Moneda 11 12 6 2" xfId="13871" xr:uid="{00000000-0005-0000-0000-000056450000}"/>
    <cellStyle name="Moneda 11 12 6 3" xfId="47521" xr:uid="{00000000-0005-0000-0000-000057450000}"/>
    <cellStyle name="Moneda 11 12 7" xfId="5161" xr:uid="{00000000-0005-0000-0000-000058450000}"/>
    <cellStyle name="Moneda 11 12 7 2" xfId="14666" xr:uid="{00000000-0005-0000-0000-000059450000}"/>
    <cellStyle name="Moneda 11 12 7 3" xfId="49182" xr:uid="{00000000-0005-0000-0000-00005A450000}"/>
    <cellStyle name="Moneda 11 12 8" xfId="6621" xr:uid="{00000000-0005-0000-0000-00005B450000}"/>
    <cellStyle name="Moneda 11 12 8 2" xfId="16125" xr:uid="{00000000-0005-0000-0000-00005C450000}"/>
    <cellStyle name="Moneda 11 12 9" xfId="11708" xr:uid="{00000000-0005-0000-0000-00005D450000}"/>
    <cellStyle name="Moneda 11 12 9 2" xfId="21210" xr:uid="{00000000-0005-0000-0000-00005E450000}"/>
    <cellStyle name="Moneda 11 13" xfId="870" xr:uid="{00000000-0005-0000-0000-00005F450000}"/>
    <cellStyle name="Moneda 11 13 10" xfId="12003" xr:uid="{00000000-0005-0000-0000-000060450000}"/>
    <cellStyle name="Moneda 11 13 11" xfId="11930" xr:uid="{00000000-0005-0000-0000-000061450000}"/>
    <cellStyle name="Moneda 11 13 12" xfId="45594" xr:uid="{00000000-0005-0000-0000-000062450000}"/>
    <cellStyle name="Moneda 11 13 2" xfId="3313" xr:uid="{00000000-0005-0000-0000-000063450000}"/>
    <cellStyle name="Moneda 11 13 2 2" xfId="3966" xr:uid="{00000000-0005-0000-0000-000064450000}"/>
    <cellStyle name="Moneda 11 13 2 2 2" xfId="6341" xr:uid="{00000000-0005-0000-0000-000065450000}"/>
    <cellStyle name="Moneda 11 13 2 2 2 2" xfId="15846" xr:uid="{00000000-0005-0000-0000-000066450000}"/>
    <cellStyle name="Moneda 11 13 2 2 2 3" xfId="49834" xr:uid="{00000000-0005-0000-0000-000067450000}"/>
    <cellStyle name="Moneda 11 13 2 2 3" xfId="13471" xr:uid="{00000000-0005-0000-0000-000068450000}"/>
    <cellStyle name="Moneda 11 13 2 2 4" xfId="46856" xr:uid="{00000000-0005-0000-0000-000069450000}"/>
    <cellStyle name="Moneda 11 13 2 3" xfId="5688" xr:uid="{00000000-0005-0000-0000-00006A450000}"/>
    <cellStyle name="Moneda 11 13 2 3 2" xfId="15193" xr:uid="{00000000-0005-0000-0000-00006B450000}"/>
    <cellStyle name="Moneda 11 13 2 3 3" xfId="49605" xr:uid="{00000000-0005-0000-0000-00006C450000}"/>
    <cellStyle name="Moneda 11 13 2 4" xfId="5077" xr:uid="{00000000-0005-0000-0000-00006D450000}"/>
    <cellStyle name="Moneda 11 13 2 4 2" xfId="14582" xr:uid="{00000000-0005-0000-0000-00006E450000}"/>
    <cellStyle name="Moneda 11 13 2 4 3" xfId="49399" xr:uid="{00000000-0005-0000-0000-00006F450000}"/>
    <cellStyle name="Moneda 11 13 2 5" xfId="7105" xr:uid="{00000000-0005-0000-0000-000070450000}"/>
    <cellStyle name="Moneda 11 13 2 5 2" xfId="16608" xr:uid="{00000000-0005-0000-0000-000071450000}"/>
    <cellStyle name="Moneda 11 13 2 6" xfId="11845" xr:uid="{00000000-0005-0000-0000-000072450000}"/>
    <cellStyle name="Moneda 11 13 2 6 2" xfId="21346" xr:uid="{00000000-0005-0000-0000-000073450000}"/>
    <cellStyle name="Moneda 11 13 2 7" xfId="12818" xr:uid="{00000000-0005-0000-0000-000074450000}"/>
    <cellStyle name="Moneda 11 13 2 8" xfId="46633" xr:uid="{00000000-0005-0000-0000-000075450000}"/>
    <cellStyle name="Moneda 11 13 3" xfId="3231" xr:uid="{00000000-0005-0000-0000-000076450000}"/>
    <cellStyle name="Moneda 11 13 3 2" xfId="3885" xr:uid="{00000000-0005-0000-0000-000077450000}"/>
    <cellStyle name="Moneda 11 13 3 2 2" xfId="6260" xr:uid="{00000000-0005-0000-0000-000078450000}"/>
    <cellStyle name="Moneda 11 13 3 2 2 2" xfId="15765" xr:uid="{00000000-0005-0000-0000-000079450000}"/>
    <cellStyle name="Moneda 11 13 3 2 2 3" xfId="49754" xr:uid="{00000000-0005-0000-0000-00007A450000}"/>
    <cellStyle name="Moneda 11 13 3 2 3" xfId="13390" xr:uid="{00000000-0005-0000-0000-00007B450000}"/>
    <cellStyle name="Moneda 11 13 3 2 4" xfId="46777" xr:uid="{00000000-0005-0000-0000-00007C450000}"/>
    <cellStyle name="Moneda 11 13 3 3" xfId="5606" xr:uid="{00000000-0005-0000-0000-00007D450000}"/>
    <cellStyle name="Moneda 11 13 3 3 2" xfId="15111" xr:uid="{00000000-0005-0000-0000-00007E450000}"/>
    <cellStyle name="Moneda 11 13 3 3 3" xfId="49525" xr:uid="{00000000-0005-0000-0000-00007F450000}"/>
    <cellStyle name="Moneda 11 13 3 4" xfId="7028" xr:uid="{00000000-0005-0000-0000-000080450000}"/>
    <cellStyle name="Moneda 11 13 3 4 2" xfId="16532" xr:uid="{00000000-0005-0000-0000-000081450000}"/>
    <cellStyle name="Moneda 11 13 3 4 3" xfId="49323" xr:uid="{00000000-0005-0000-0000-000082450000}"/>
    <cellStyle name="Moneda 11 13 3 5" xfId="11769" xr:uid="{00000000-0005-0000-0000-000083450000}"/>
    <cellStyle name="Moneda 11 13 3 5 2" xfId="21270" xr:uid="{00000000-0005-0000-0000-000084450000}"/>
    <cellStyle name="Moneda 11 13 3 6" xfId="12737" xr:uid="{00000000-0005-0000-0000-000085450000}"/>
    <cellStyle name="Moneda 11 13 3 7" xfId="46552" xr:uid="{00000000-0005-0000-0000-000086450000}"/>
    <cellStyle name="Moneda 11 13 4" xfId="2968" xr:uid="{00000000-0005-0000-0000-000087450000}"/>
    <cellStyle name="Moneda 11 13 4 2" xfId="3622" xr:uid="{00000000-0005-0000-0000-000088450000}"/>
    <cellStyle name="Moneda 11 13 4 2 2" xfId="5997" xr:uid="{00000000-0005-0000-0000-000089450000}"/>
    <cellStyle name="Moneda 11 13 4 2 2 2" xfId="15502" xr:uid="{00000000-0005-0000-0000-00008A450000}"/>
    <cellStyle name="Moneda 11 13 4 2 3" xfId="13127" xr:uid="{00000000-0005-0000-0000-00008B450000}"/>
    <cellStyle name="Moneda 11 13 4 2 4" xfId="49687" xr:uid="{00000000-0005-0000-0000-00008C450000}"/>
    <cellStyle name="Moneda 11 13 4 3" xfId="5347" xr:uid="{00000000-0005-0000-0000-00008D450000}"/>
    <cellStyle name="Moneda 11 13 4 3 2" xfId="14852" xr:uid="{00000000-0005-0000-0000-00008E450000}"/>
    <cellStyle name="Moneda 11 13 4 3 3" xfId="49247" xr:uid="{00000000-0005-0000-0000-00008F450000}"/>
    <cellStyle name="Moneda 11 13 4 4" xfId="12474" xr:uid="{00000000-0005-0000-0000-000090450000}"/>
    <cellStyle name="Moneda 11 13 4 5" xfId="46712" xr:uid="{00000000-0005-0000-0000-000091450000}"/>
    <cellStyle name="Moneda 11 13 5" xfId="3431" xr:uid="{00000000-0005-0000-0000-000092450000}"/>
    <cellStyle name="Moneda 11 13 5 2" xfId="5806" xr:uid="{00000000-0005-0000-0000-000093450000}"/>
    <cellStyle name="Moneda 11 13 5 2 2" xfId="15311" xr:uid="{00000000-0005-0000-0000-000094450000}"/>
    <cellStyle name="Moneda 11 13 5 2 3" xfId="49920" xr:uid="{00000000-0005-0000-0000-000095450000}"/>
    <cellStyle name="Moneda 11 13 5 3" xfId="12936" xr:uid="{00000000-0005-0000-0000-000096450000}"/>
    <cellStyle name="Moneda 11 13 5 4" xfId="46936" xr:uid="{00000000-0005-0000-0000-000097450000}"/>
    <cellStyle name="Moneda 11 13 6" xfId="4366" xr:uid="{00000000-0005-0000-0000-000098450000}"/>
    <cellStyle name="Moneda 11 13 6 2" xfId="13872" xr:uid="{00000000-0005-0000-0000-000099450000}"/>
    <cellStyle name="Moneda 11 13 6 3" xfId="47522" xr:uid="{00000000-0005-0000-0000-00009A450000}"/>
    <cellStyle name="Moneda 11 13 7" xfId="5162" xr:uid="{00000000-0005-0000-0000-00009B450000}"/>
    <cellStyle name="Moneda 11 13 7 2" xfId="14667" xr:uid="{00000000-0005-0000-0000-00009C450000}"/>
    <cellStyle name="Moneda 11 13 7 3" xfId="49183" xr:uid="{00000000-0005-0000-0000-00009D450000}"/>
    <cellStyle name="Moneda 11 13 8" xfId="6622" xr:uid="{00000000-0005-0000-0000-00009E450000}"/>
    <cellStyle name="Moneda 11 13 8 2" xfId="16126" xr:uid="{00000000-0005-0000-0000-00009F450000}"/>
    <cellStyle name="Moneda 11 13 9" xfId="11709" xr:uid="{00000000-0005-0000-0000-0000A0450000}"/>
    <cellStyle name="Moneda 11 13 9 2" xfId="21211" xr:uid="{00000000-0005-0000-0000-0000A1450000}"/>
    <cellStyle name="Moneda 11 14" xfId="871" xr:uid="{00000000-0005-0000-0000-0000A2450000}"/>
    <cellStyle name="Moneda 11 14 10" xfId="12004" xr:uid="{00000000-0005-0000-0000-0000A3450000}"/>
    <cellStyle name="Moneda 11 14 11" xfId="11931" xr:uid="{00000000-0005-0000-0000-0000A4450000}"/>
    <cellStyle name="Moneda 11 14 12" xfId="45595" xr:uid="{00000000-0005-0000-0000-0000A5450000}"/>
    <cellStyle name="Moneda 11 14 2" xfId="3314" xr:uid="{00000000-0005-0000-0000-0000A6450000}"/>
    <cellStyle name="Moneda 11 14 2 2" xfId="3967" xr:uid="{00000000-0005-0000-0000-0000A7450000}"/>
    <cellStyle name="Moneda 11 14 2 2 2" xfId="6342" xr:uid="{00000000-0005-0000-0000-0000A8450000}"/>
    <cellStyle name="Moneda 11 14 2 2 2 2" xfId="15847" xr:uid="{00000000-0005-0000-0000-0000A9450000}"/>
    <cellStyle name="Moneda 11 14 2 2 2 3" xfId="49835" xr:uid="{00000000-0005-0000-0000-0000AA450000}"/>
    <cellStyle name="Moneda 11 14 2 2 3" xfId="13472" xr:uid="{00000000-0005-0000-0000-0000AB450000}"/>
    <cellStyle name="Moneda 11 14 2 2 4" xfId="46857" xr:uid="{00000000-0005-0000-0000-0000AC450000}"/>
    <cellStyle name="Moneda 11 14 2 3" xfId="5689" xr:uid="{00000000-0005-0000-0000-0000AD450000}"/>
    <cellStyle name="Moneda 11 14 2 3 2" xfId="15194" xr:uid="{00000000-0005-0000-0000-0000AE450000}"/>
    <cellStyle name="Moneda 11 14 2 3 3" xfId="49606" xr:uid="{00000000-0005-0000-0000-0000AF450000}"/>
    <cellStyle name="Moneda 11 14 2 4" xfId="5078" xr:uid="{00000000-0005-0000-0000-0000B0450000}"/>
    <cellStyle name="Moneda 11 14 2 4 2" xfId="14583" xr:uid="{00000000-0005-0000-0000-0000B1450000}"/>
    <cellStyle name="Moneda 11 14 2 4 3" xfId="49400" xr:uid="{00000000-0005-0000-0000-0000B2450000}"/>
    <cellStyle name="Moneda 11 14 2 5" xfId="7106" xr:uid="{00000000-0005-0000-0000-0000B3450000}"/>
    <cellStyle name="Moneda 11 14 2 5 2" xfId="16609" xr:uid="{00000000-0005-0000-0000-0000B4450000}"/>
    <cellStyle name="Moneda 11 14 2 6" xfId="11846" xr:uid="{00000000-0005-0000-0000-0000B5450000}"/>
    <cellStyle name="Moneda 11 14 2 6 2" xfId="21347" xr:uid="{00000000-0005-0000-0000-0000B6450000}"/>
    <cellStyle name="Moneda 11 14 2 7" xfId="12819" xr:uid="{00000000-0005-0000-0000-0000B7450000}"/>
    <cellStyle name="Moneda 11 14 2 8" xfId="46634" xr:uid="{00000000-0005-0000-0000-0000B8450000}"/>
    <cellStyle name="Moneda 11 14 3" xfId="3232" xr:uid="{00000000-0005-0000-0000-0000B9450000}"/>
    <cellStyle name="Moneda 11 14 3 2" xfId="3886" xr:uid="{00000000-0005-0000-0000-0000BA450000}"/>
    <cellStyle name="Moneda 11 14 3 2 2" xfId="6261" xr:uid="{00000000-0005-0000-0000-0000BB450000}"/>
    <cellStyle name="Moneda 11 14 3 2 2 2" xfId="15766" xr:uid="{00000000-0005-0000-0000-0000BC450000}"/>
    <cellStyle name="Moneda 11 14 3 2 2 3" xfId="49755" xr:uid="{00000000-0005-0000-0000-0000BD450000}"/>
    <cellStyle name="Moneda 11 14 3 2 3" xfId="13391" xr:uid="{00000000-0005-0000-0000-0000BE450000}"/>
    <cellStyle name="Moneda 11 14 3 2 4" xfId="46778" xr:uid="{00000000-0005-0000-0000-0000BF450000}"/>
    <cellStyle name="Moneda 11 14 3 3" xfId="5607" xr:uid="{00000000-0005-0000-0000-0000C0450000}"/>
    <cellStyle name="Moneda 11 14 3 3 2" xfId="15112" xr:uid="{00000000-0005-0000-0000-0000C1450000}"/>
    <cellStyle name="Moneda 11 14 3 3 3" xfId="49526" xr:uid="{00000000-0005-0000-0000-0000C2450000}"/>
    <cellStyle name="Moneda 11 14 3 4" xfId="7029" xr:uid="{00000000-0005-0000-0000-0000C3450000}"/>
    <cellStyle name="Moneda 11 14 3 4 2" xfId="16533" xr:uid="{00000000-0005-0000-0000-0000C4450000}"/>
    <cellStyle name="Moneda 11 14 3 4 3" xfId="49324" xr:uid="{00000000-0005-0000-0000-0000C5450000}"/>
    <cellStyle name="Moneda 11 14 3 5" xfId="11770" xr:uid="{00000000-0005-0000-0000-0000C6450000}"/>
    <cellStyle name="Moneda 11 14 3 5 2" xfId="21271" xr:uid="{00000000-0005-0000-0000-0000C7450000}"/>
    <cellStyle name="Moneda 11 14 3 6" xfId="12738" xr:uid="{00000000-0005-0000-0000-0000C8450000}"/>
    <cellStyle name="Moneda 11 14 3 7" xfId="46553" xr:uid="{00000000-0005-0000-0000-0000C9450000}"/>
    <cellStyle name="Moneda 11 14 4" xfId="2969" xr:uid="{00000000-0005-0000-0000-0000CA450000}"/>
    <cellStyle name="Moneda 11 14 4 2" xfId="3623" xr:uid="{00000000-0005-0000-0000-0000CB450000}"/>
    <cellStyle name="Moneda 11 14 4 2 2" xfId="5998" xr:uid="{00000000-0005-0000-0000-0000CC450000}"/>
    <cellStyle name="Moneda 11 14 4 2 2 2" xfId="15503" xr:uid="{00000000-0005-0000-0000-0000CD450000}"/>
    <cellStyle name="Moneda 11 14 4 2 3" xfId="13128" xr:uid="{00000000-0005-0000-0000-0000CE450000}"/>
    <cellStyle name="Moneda 11 14 4 2 4" xfId="49688" xr:uid="{00000000-0005-0000-0000-0000CF450000}"/>
    <cellStyle name="Moneda 11 14 4 3" xfId="5348" xr:uid="{00000000-0005-0000-0000-0000D0450000}"/>
    <cellStyle name="Moneda 11 14 4 3 2" xfId="14853" xr:uid="{00000000-0005-0000-0000-0000D1450000}"/>
    <cellStyle name="Moneda 11 14 4 3 3" xfId="49248" xr:uid="{00000000-0005-0000-0000-0000D2450000}"/>
    <cellStyle name="Moneda 11 14 4 4" xfId="12475" xr:uid="{00000000-0005-0000-0000-0000D3450000}"/>
    <cellStyle name="Moneda 11 14 4 5" xfId="46713" xr:uid="{00000000-0005-0000-0000-0000D4450000}"/>
    <cellStyle name="Moneda 11 14 5" xfId="3432" xr:uid="{00000000-0005-0000-0000-0000D5450000}"/>
    <cellStyle name="Moneda 11 14 5 2" xfId="5807" xr:uid="{00000000-0005-0000-0000-0000D6450000}"/>
    <cellStyle name="Moneda 11 14 5 2 2" xfId="15312" xr:uid="{00000000-0005-0000-0000-0000D7450000}"/>
    <cellStyle name="Moneda 11 14 5 2 3" xfId="49921" xr:uid="{00000000-0005-0000-0000-0000D8450000}"/>
    <cellStyle name="Moneda 11 14 5 3" xfId="12937" xr:uid="{00000000-0005-0000-0000-0000D9450000}"/>
    <cellStyle name="Moneda 11 14 5 4" xfId="46937" xr:uid="{00000000-0005-0000-0000-0000DA450000}"/>
    <cellStyle name="Moneda 11 14 6" xfId="4367" xr:uid="{00000000-0005-0000-0000-0000DB450000}"/>
    <cellStyle name="Moneda 11 14 6 2" xfId="13873" xr:uid="{00000000-0005-0000-0000-0000DC450000}"/>
    <cellStyle name="Moneda 11 14 6 3" xfId="47523" xr:uid="{00000000-0005-0000-0000-0000DD450000}"/>
    <cellStyle name="Moneda 11 14 7" xfId="5163" xr:uid="{00000000-0005-0000-0000-0000DE450000}"/>
    <cellStyle name="Moneda 11 14 7 2" xfId="14668" xr:uid="{00000000-0005-0000-0000-0000DF450000}"/>
    <cellStyle name="Moneda 11 14 7 3" xfId="49184" xr:uid="{00000000-0005-0000-0000-0000E0450000}"/>
    <cellStyle name="Moneda 11 14 8" xfId="6623" xr:uid="{00000000-0005-0000-0000-0000E1450000}"/>
    <cellStyle name="Moneda 11 14 8 2" xfId="16127" xr:uid="{00000000-0005-0000-0000-0000E2450000}"/>
    <cellStyle name="Moneda 11 14 9" xfId="11710" xr:uid="{00000000-0005-0000-0000-0000E3450000}"/>
    <cellStyle name="Moneda 11 14 9 2" xfId="21212" xr:uid="{00000000-0005-0000-0000-0000E4450000}"/>
    <cellStyle name="Moneda 11 15" xfId="872" xr:uid="{00000000-0005-0000-0000-0000E5450000}"/>
    <cellStyle name="Moneda 11 15 10" xfId="12005" xr:uid="{00000000-0005-0000-0000-0000E6450000}"/>
    <cellStyle name="Moneda 11 15 11" xfId="11932" xr:uid="{00000000-0005-0000-0000-0000E7450000}"/>
    <cellStyle name="Moneda 11 15 12" xfId="45596" xr:uid="{00000000-0005-0000-0000-0000E8450000}"/>
    <cellStyle name="Moneda 11 15 2" xfId="3315" xr:uid="{00000000-0005-0000-0000-0000E9450000}"/>
    <cellStyle name="Moneda 11 15 2 2" xfId="3968" xr:uid="{00000000-0005-0000-0000-0000EA450000}"/>
    <cellStyle name="Moneda 11 15 2 2 2" xfId="6343" xr:uid="{00000000-0005-0000-0000-0000EB450000}"/>
    <cellStyle name="Moneda 11 15 2 2 2 2" xfId="15848" xr:uid="{00000000-0005-0000-0000-0000EC450000}"/>
    <cellStyle name="Moneda 11 15 2 2 2 3" xfId="49836" xr:uid="{00000000-0005-0000-0000-0000ED450000}"/>
    <cellStyle name="Moneda 11 15 2 2 3" xfId="13473" xr:uid="{00000000-0005-0000-0000-0000EE450000}"/>
    <cellStyle name="Moneda 11 15 2 2 4" xfId="46858" xr:uid="{00000000-0005-0000-0000-0000EF450000}"/>
    <cellStyle name="Moneda 11 15 2 3" xfId="5690" xr:uid="{00000000-0005-0000-0000-0000F0450000}"/>
    <cellStyle name="Moneda 11 15 2 3 2" xfId="15195" xr:uid="{00000000-0005-0000-0000-0000F1450000}"/>
    <cellStyle name="Moneda 11 15 2 3 3" xfId="49607" xr:uid="{00000000-0005-0000-0000-0000F2450000}"/>
    <cellStyle name="Moneda 11 15 2 4" xfId="5079" xr:uid="{00000000-0005-0000-0000-0000F3450000}"/>
    <cellStyle name="Moneda 11 15 2 4 2" xfId="14584" xr:uid="{00000000-0005-0000-0000-0000F4450000}"/>
    <cellStyle name="Moneda 11 15 2 4 3" xfId="49401" xr:uid="{00000000-0005-0000-0000-0000F5450000}"/>
    <cellStyle name="Moneda 11 15 2 5" xfId="7107" xr:uid="{00000000-0005-0000-0000-0000F6450000}"/>
    <cellStyle name="Moneda 11 15 2 5 2" xfId="16610" xr:uid="{00000000-0005-0000-0000-0000F7450000}"/>
    <cellStyle name="Moneda 11 15 2 6" xfId="11847" xr:uid="{00000000-0005-0000-0000-0000F8450000}"/>
    <cellStyle name="Moneda 11 15 2 6 2" xfId="21348" xr:uid="{00000000-0005-0000-0000-0000F9450000}"/>
    <cellStyle name="Moneda 11 15 2 7" xfId="12820" xr:uid="{00000000-0005-0000-0000-0000FA450000}"/>
    <cellStyle name="Moneda 11 15 2 8" xfId="46635" xr:uid="{00000000-0005-0000-0000-0000FB450000}"/>
    <cellStyle name="Moneda 11 15 3" xfId="3233" xr:uid="{00000000-0005-0000-0000-0000FC450000}"/>
    <cellStyle name="Moneda 11 15 3 2" xfId="3887" xr:uid="{00000000-0005-0000-0000-0000FD450000}"/>
    <cellStyle name="Moneda 11 15 3 2 2" xfId="6262" xr:uid="{00000000-0005-0000-0000-0000FE450000}"/>
    <cellStyle name="Moneda 11 15 3 2 2 2" xfId="15767" xr:uid="{00000000-0005-0000-0000-0000FF450000}"/>
    <cellStyle name="Moneda 11 15 3 2 2 3" xfId="49756" xr:uid="{00000000-0005-0000-0000-000000460000}"/>
    <cellStyle name="Moneda 11 15 3 2 3" xfId="13392" xr:uid="{00000000-0005-0000-0000-000001460000}"/>
    <cellStyle name="Moneda 11 15 3 2 4" xfId="46779" xr:uid="{00000000-0005-0000-0000-000002460000}"/>
    <cellStyle name="Moneda 11 15 3 3" xfId="5608" xr:uid="{00000000-0005-0000-0000-000003460000}"/>
    <cellStyle name="Moneda 11 15 3 3 2" xfId="15113" xr:uid="{00000000-0005-0000-0000-000004460000}"/>
    <cellStyle name="Moneda 11 15 3 3 3" xfId="49527" xr:uid="{00000000-0005-0000-0000-000005460000}"/>
    <cellStyle name="Moneda 11 15 3 4" xfId="7030" xr:uid="{00000000-0005-0000-0000-000006460000}"/>
    <cellStyle name="Moneda 11 15 3 4 2" xfId="16534" xr:uid="{00000000-0005-0000-0000-000007460000}"/>
    <cellStyle name="Moneda 11 15 3 4 3" xfId="49325" xr:uid="{00000000-0005-0000-0000-000008460000}"/>
    <cellStyle name="Moneda 11 15 3 5" xfId="11771" xr:uid="{00000000-0005-0000-0000-000009460000}"/>
    <cellStyle name="Moneda 11 15 3 5 2" xfId="21272" xr:uid="{00000000-0005-0000-0000-00000A460000}"/>
    <cellStyle name="Moneda 11 15 3 6" xfId="12739" xr:uid="{00000000-0005-0000-0000-00000B460000}"/>
    <cellStyle name="Moneda 11 15 3 7" xfId="46554" xr:uid="{00000000-0005-0000-0000-00000C460000}"/>
    <cellStyle name="Moneda 11 15 4" xfId="2970" xr:uid="{00000000-0005-0000-0000-00000D460000}"/>
    <cellStyle name="Moneda 11 15 4 2" xfId="3624" xr:uid="{00000000-0005-0000-0000-00000E460000}"/>
    <cellStyle name="Moneda 11 15 4 2 2" xfId="5999" xr:uid="{00000000-0005-0000-0000-00000F460000}"/>
    <cellStyle name="Moneda 11 15 4 2 2 2" xfId="15504" xr:uid="{00000000-0005-0000-0000-000010460000}"/>
    <cellStyle name="Moneda 11 15 4 2 3" xfId="13129" xr:uid="{00000000-0005-0000-0000-000011460000}"/>
    <cellStyle name="Moneda 11 15 4 2 4" xfId="49689" xr:uid="{00000000-0005-0000-0000-000012460000}"/>
    <cellStyle name="Moneda 11 15 4 3" xfId="5349" xr:uid="{00000000-0005-0000-0000-000013460000}"/>
    <cellStyle name="Moneda 11 15 4 3 2" xfId="14854" xr:uid="{00000000-0005-0000-0000-000014460000}"/>
    <cellStyle name="Moneda 11 15 4 3 3" xfId="49249" xr:uid="{00000000-0005-0000-0000-000015460000}"/>
    <cellStyle name="Moneda 11 15 4 4" xfId="12476" xr:uid="{00000000-0005-0000-0000-000016460000}"/>
    <cellStyle name="Moneda 11 15 4 5" xfId="46714" xr:uid="{00000000-0005-0000-0000-000017460000}"/>
    <cellStyle name="Moneda 11 15 5" xfId="3433" xr:uid="{00000000-0005-0000-0000-000018460000}"/>
    <cellStyle name="Moneda 11 15 5 2" xfId="5808" xr:uid="{00000000-0005-0000-0000-000019460000}"/>
    <cellStyle name="Moneda 11 15 5 2 2" xfId="15313" xr:uid="{00000000-0005-0000-0000-00001A460000}"/>
    <cellStyle name="Moneda 11 15 5 2 3" xfId="49922" xr:uid="{00000000-0005-0000-0000-00001B460000}"/>
    <cellStyle name="Moneda 11 15 5 3" xfId="12938" xr:uid="{00000000-0005-0000-0000-00001C460000}"/>
    <cellStyle name="Moneda 11 15 5 4" xfId="46938" xr:uid="{00000000-0005-0000-0000-00001D460000}"/>
    <cellStyle name="Moneda 11 15 6" xfId="4368" xr:uid="{00000000-0005-0000-0000-00001E460000}"/>
    <cellStyle name="Moneda 11 15 6 2" xfId="13874" xr:uid="{00000000-0005-0000-0000-00001F460000}"/>
    <cellStyle name="Moneda 11 15 6 3" xfId="47524" xr:uid="{00000000-0005-0000-0000-000020460000}"/>
    <cellStyle name="Moneda 11 15 7" xfId="5164" xr:uid="{00000000-0005-0000-0000-000021460000}"/>
    <cellStyle name="Moneda 11 15 7 2" xfId="14669" xr:uid="{00000000-0005-0000-0000-000022460000}"/>
    <cellStyle name="Moneda 11 15 7 3" xfId="49185" xr:uid="{00000000-0005-0000-0000-000023460000}"/>
    <cellStyle name="Moneda 11 15 8" xfId="6624" xr:uid="{00000000-0005-0000-0000-000024460000}"/>
    <cellStyle name="Moneda 11 15 8 2" xfId="16128" xr:uid="{00000000-0005-0000-0000-000025460000}"/>
    <cellStyle name="Moneda 11 15 9" xfId="11711" xr:uid="{00000000-0005-0000-0000-000026460000}"/>
    <cellStyle name="Moneda 11 15 9 2" xfId="21213" xr:uid="{00000000-0005-0000-0000-000027460000}"/>
    <cellStyle name="Moneda 11 16" xfId="873" xr:uid="{00000000-0005-0000-0000-000028460000}"/>
    <cellStyle name="Moneda 11 16 10" xfId="12006" xr:uid="{00000000-0005-0000-0000-000029460000}"/>
    <cellStyle name="Moneda 11 16 11" xfId="11933" xr:uid="{00000000-0005-0000-0000-00002A460000}"/>
    <cellStyle name="Moneda 11 16 12" xfId="45597" xr:uid="{00000000-0005-0000-0000-00002B460000}"/>
    <cellStyle name="Moneda 11 16 2" xfId="3316" xr:uid="{00000000-0005-0000-0000-00002C460000}"/>
    <cellStyle name="Moneda 11 16 2 2" xfId="3969" xr:uid="{00000000-0005-0000-0000-00002D460000}"/>
    <cellStyle name="Moneda 11 16 2 2 2" xfId="6344" xr:uid="{00000000-0005-0000-0000-00002E460000}"/>
    <cellStyle name="Moneda 11 16 2 2 2 2" xfId="15849" xr:uid="{00000000-0005-0000-0000-00002F460000}"/>
    <cellStyle name="Moneda 11 16 2 2 2 3" xfId="49837" xr:uid="{00000000-0005-0000-0000-000030460000}"/>
    <cellStyle name="Moneda 11 16 2 2 3" xfId="13474" xr:uid="{00000000-0005-0000-0000-000031460000}"/>
    <cellStyle name="Moneda 11 16 2 2 4" xfId="46859" xr:uid="{00000000-0005-0000-0000-000032460000}"/>
    <cellStyle name="Moneda 11 16 2 3" xfId="5691" xr:uid="{00000000-0005-0000-0000-000033460000}"/>
    <cellStyle name="Moneda 11 16 2 3 2" xfId="15196" xr:uid="{00000000-0005-0000-0000-000034460000}"/>
    <cellStyle name="Moneda 11 16 2 3 3" xfId="49608" xr:uid="{00000000-0005-0000-0000-000035460000}"/>
    <cellStyle name="Moneda 11 16 2 4" xfId="5080" xr:uid="{00000000-0005-0000-0000-000036460000}"/>
    <cellStyle name="Moneda 11 16 2 4 2" xfId="14585" xr:uid="{00000000-0005-0000-0000-000037460000}"/>
    <cellStyle name="Moneda 11 16 2 4 3" xfId="49402" xr:uid="{00000000-0005-0000-0000-000038460000}"/>
    <cellStyle name="Moneda 11 16 2 5" xfId="7108" xr:uid="{00000000-0005-0000-0000-000039460000}"/>
    <cellStyle name="Moneda 11 16 2 5 2" xfId="16611" xr:uid="{00000000-0005-0000-0000-00003A460000}"/>
    <cellStyle name="Moneda 11 16 2 6" xfId="11848" xr:uid="{00000000-0005-0000-0000-00003B460000}"/>
    <cellStyle name="Moneda 11 16 2 6 2" xfId="21349" xr:uid="{00000000-0005-0000-0000-00003C460000}"/>
    <cellStyle name="Moneda 11 16 2 7" xfId="12821" xr:uid="{00000000-0005-0000-0000-00003D460000}"/>
    <cellStyle name="Moneda 11 16 2 8" xfId="46636" xr:uid="{00000000-0005-0000-0000-00003E460000}"/>
    <cellStyle name="Moneda 11 16 3" xfId="3234" xr:uid="{00000000-0005-0000-0000-00003F460000}"/>
    <cellStyle name="Moneda 11 16 3 2" xfId="3888" xr:uid="{00000000-0005-0000-0000-000040460000}"/>
    <cellStyle name="Moneda 11 16 3 2 2" xfId="6263" xr:uid="{00000000-0005-0000-0000-000041460000}"/>
    <cellStyle name="Moneda 11 16 3 2 2 2" xfId="15768" xr:uid="{00000000-0005-0000-0000-000042460000}"/>
    <cellStyle name="Moneda 11 16 3 2 2 3" xfId="49757" xr:uid="{00000000-0005-0000-0000-000043460000}"/>
    <cellStyle name="Moneda 11 16 3 2 3" xfId="13393" xr:uid="{00000000-0005-0000-0000-000044460000}"/>
    <cellStyle name="Moneda 11 16 3 2 4" xfId="46780" xr:uid="{00000000-0005-0000-0000-000045460000}"/>
    <cellStyle name="Moneda 11 16 3 3" xfId="5609" xr:uid="{00000000-0005-0000-0000-000046460000}"/>
    <cellStyle name="Moneda 11 16 3 3 2" xfId="15114" xr:uid="{00000000-0005-0000-0000-000047460000}"/>
    <cellStyle name="Moneda 11 16 3 3 3" xfId="49528" xr:uid="{00000000-0005-0000-0000-000048460000}"/>
    <cellStyle name="Moneda 11 16 3 4" xfId="7031" xr:uid="{00000000-0005-0000-0000-000049460000}"/>
    <cellStyle name="Moneda 11 16 3 4 2" xfId="16535" xr:uid="{00000000-0005-0000-0000-00004A460000}"/>
    <cellStyle name="Moneda 11 16 3 4 3" xfId="49326" xr:uid="{00000000-0005-0000-0000-00004B460000}"/>
    <cellStyle name="Moneda 11 16 3 5" xfId="11772" xr:uid="{00000000-0005-0000-0000-00004C460000}"/>
    <cellStyle name="Moneda 11 16 3 5 2" xfId="21273" xr:uid="{00000000-0005-0000-0000-00004D460000}"/>
    <cellStyle name="Moneda 11 16 3 6" xfId="12740" xr:uid="{00000000-0005-0000-0000-00004E460000}"/>
    <cellStyle name="Moneda 11 16 3 7" xfId="46555" xr:uid="{00000000-0005-0000-0000-00004F460000}"/>
    <cellStyle name="Moneda 11 16 4" xfId="2971" xr:uid="{00000000-0005-0000-0000-000050460000}"/>
    <cellStyle name="Moneda 11 16 4 2" xfId="3625" xr:uid="{00000000-0005-0000-0000-000051460000}"/>
    <cellStyle name="Moneda 11 16 4 2 2" xfId="6000" xr:uid="{00000000-0005-0000-0000-000052460000}"/>
    <cellStyle name="Moneda 11 16 4 2 2 2" xfId="15505" xr:uid="{00000000-0005-0000-0000-000053460000}"/>
    <cellStyle name="Moneda 11 16 4 2 3" xfId="13130" xr:uid="{00000000-0005-0000-0000-000054460000}"/>
    <cellStyle name="Moneda 11 16 4 2 4" xfId="49690" xr:uid="{00000000-0005-0000-0000-000055460000}"/>
    <cellStyle name="Moneda 11 16 4 3" xfId="5350" xr:uid="{00000000-0005-0000-0000-000056460000}"/>
    <cellStyle name="Moneda 11 16 4 3 2" xfId="14855" xr:uid="{00000000-0005-0000-0000-000057460000}"/>
    <cellStyle name="Moneda 11 16 4 3 3" xfId="49250" xr:uid="{00000000-0005-0000-0000-000058460000}"/>
    <cellStyle name="Moneda 11 16 4 4" xfId="12477" xr:uid="{00000000-0005-0000-0000-000059460000}"/>
    <cellStyle name="Moneda 11 16 4 5" xfId="46715" xr:uid="{00000000-0005-0000-0000-00005A460000}"/>
    <cellStyle name="Moneda 11 16 5" xfId="3434" xr:uid="{00000000-0005-0000-0000-00005B460000}"/>
    <cellStyle name="Moneda 11 16 5 2" xfId="5809" xr:uid="{00000000-0005-0000-0000-00005C460000}"/>
    <cellStyle name="Moneda 11 16 5 2 2" xfId="15314" xr:uid="{00000000-0005-0000-0000-00005D460000}"/>
    <cellStyle name="Moneda 11 16 5 2 3" xfId="49923" xr:uid="{00000000-0005-0000-0000-00005E460000}"/>
    <cellStyle name="Moneda 11 16 5 3" xfId="12939" xr:uid="{00000000-0005-0000-0000-00005F460000}"/>
    <cellStyle name="Moneda 11 16 5 4" xfId="46939" xr:uid="{00000000-0005-0000-0000-000060460000}"/>
    <cellStyle name="Moneda 11 16 6" xfId="4369" xr:uid="{00000000-0005-0000-0000-000061460000}"/>
    <cellStyle name="Moneda 11 16 6 2" xfId="13875" xr:uid="{00000000-0005-0000-0000-000062460000}"/>
    <cellStyle name="Moneda 11 16 6 3" xfId="47525" xr:uid="{00000000-0005-0000-0000-000063460000}"/>
    <cellStyle name="Moneda 11 16 7" xfId="5165" xr:uid="{00000000-0005-0000-0000-000064460000}"/>
    <cellStyle name="Moneda 11 16 7 2" xfId="14670" xr:uid="{00000000-0005-0000-0000-000065460000}"/>
    <cellStyle name="Moneda 11 16 7 3" xfId="49186" xr:uid="{00000000-0005-0000-0000-000066460000}"/>
    <cellStyle name="Moneda 11 16 8" xfId="6625" xr:uid="{00000000-0005-0000-0000-000067460000}"/>
    <cellStyle name="Moneda 11 16 8 2" xfId="16129" xr:uid="{00000000-0005-0000-0000-000068460000}"/>
    <cellStyle name="Moneda 11 16 9" xfId="11712" xr:uid="{00000000-0005-0000-0000-000069460000}"/>
    <cellStyle name="Moneda 11 16 9 2" xfId="21214" xr:uid="{00000000-0005-0000-0000-00006A460000}"/>
    <cellStyle name="Moneda 11 17" xfId="874" xr:uid="{00000000-0005-0000-0000-00006B460000}"/>
    <cellStyle name="Moneda 11 17 10" xfId="12007" xr:uid="{00000000-0005-0000-0000-00006C460000}"/>
    <cellStyle name="Moneda 11 17 11" xfId="11934" xr:uid="{00000000-0005-0000-0000-00006D460000}"/>
    <cellStyle name="Moneda 11 17 12" xfId="45598" xr:uid="{00000000-0005-0000-0000-00006E460000}"/>
    <cellStyle name="Moneda 11 17 2" xfId="3317" xr:uid="{00000000-0005-0000-0000-00006F460000}"/>
    <cellStyle name="Moneda 11 17 2 2" xfId="3970" xr:uid="{00000000-0005-0000-0000-000070460000}"/>
    <cellStyle name="Moneda 11 17 2 2 2" xfId="6345" xr:uid="{00000000-0005-0000-0000-000071460000}"/>
    <cellStyle name="Moneda 11 17 2 2 2 2" xfId="15850" xr:uid="{00000000-0005-0000-0000-000072460000}"/>
    <cellStyle name="Moneda 11 17 2 2 2 3" xfId="49838" xr:uid="{00000000-0005-0000-0000-000073460000}"/>
    <cellStyle name="Moneda 11 17 2 2 3" xfId="13475" xr:uid="{00000000-0005-0000-0000-000074460000}"/>
    <cellStyle name="Moneda 11 17 2 2 4" xfId="46860" xr:uid="{00000000-0005-0000-0000-000075460000}"/>
    <cellStyle name="Moneda 11 17 2 3" xfId="5692" xr:uid="{00000000-0005-0000-0000-000076460000}"/>
    <cellStyle name="Moneda 11 17 2 3 2" xfId="15197" xr:uid="{00000000-0005-0000-0000-000077460000}"/>
    <cellStyle name="Moneda 11 17 2 3 3" xfId="49609" xr:uid="{00000000-0005-0000-0000-000078460000}"/>
    <cellStyle name="Moneda 11 17 2 4" xfId="5081" xr:uid="{00000000-0005-0000-0000-000079460000}"/>
    <cellStyle name="Moneda 11 17 2 4 2" xfId="14586" xr:uid="{00000000-0005-0000-0000-00007A460000}"/>
    <cellStyle name="Moneda 11 17 2 4 3" xfId="49403" xr:uid="{00000000-0005-0000-0000-00007B460000}"/>
    <cellStyle name="Moneda 11 17 2 5" xfId="7109" xr:uid="{00000000-0005-0000-0000-00007C460000}"/>
    <cellStyle name="Moneda 11 17 2 5 2" xfId="16612" xr:uid="{00000000-0005-0000-0000-00007D460000}"/>
    <cellStyle name="Moneda 11 17 2 6" xfId="11849" xr:uid="{00000000-0005-0000-0000-00007E460000}"/>
    <cellStyle name="Moneda 11 17 2 6 2" xfId="21350" xr:uid="{00000000-0005-0000-0000-00007F460000}"/>
    <cellStyle name="Moneda 11 17 2 7" xfId="12822" xr:uid="{00000000-0005-0000-0000-000080460000}"/>
    <cellStyle name="Moneda 11 17 2 8" xfId="46637" xr:uid="{00000000-0005-0000-0000-000081460000}"/>
    <cellStyle name="Moneda 11 17 3" xfId="3235" xr:uid="{00000000-0005-0000-0000-000082460000}"/>
    <cellStyle name="Moneda 11 17 3 2" xfId="3889" xr:uid="{00000000-0005-0000-0000-000083460000}"/>
    <cellStyle name="Moneda 11 17 3 2 2" xfId="6264" xr:uid="{00000000-0005-0000-0000-000084460000}"/>
    <cellStyle name="Moneda 11 17 3 2 2 2" xfId="15769" xr:uid="{00000000-0005-0000-0000-000085460000}"/>
    <cellStyle name="Moneda 11 17 3 2 2 3" xfId="49758" xr:uid="{00000000-0005-0000-0000-000086460000}"/>
    <cellStyle name="Moneda 11 17 3 2 3" xfId="13394" xr:uid="{00000000-0005-0000-0000-000087460000}"/>
    <cellStyle name="Moneda 11 17 3 2 4" xfId="46781" xr:uid="{00000000-0005-0000-0000-000088460000}"/>
    <cellStyle name="Moneda 11 17 3 3" xfId="5610" xr:uid="{00000000-0005-0000-0000-000089460000}"/>
    <cellStyle name="Moneda 11 17 3 3 2" xfId="15115" xr:uid="{00000000-0005-0000-0000-00008A460000}"/>
    <cellStyle name="Moneda 11 17 3 3 3" xfId="49529" xr:uid="{00000000-0005-0000-0000-00008B460000}"/>
    <cellStyle name="Moneda 11 17 3 4" xfId="7032" xr:uid="{00000000-0005-0000-0000-00008C460000}"/>
    <cellStyle name="Moneda 11 17 3 4 2" xfId="16536" xr:uid="{00000000-0005-0000-0000-00008D460000}"/>
    <cellStyle name="Moneda 11 17 3 4 3" xfId="49327" xr:uid="{00000000-0005-0000-0000-00008E460000}"/>
    <cellStyle name="Moneda 11 17 3 5" xfId="11773" xr:uid="{00000000-0005-0000-0000-00008F460000}"/>
    <cellStyle name="Moneda 11 17 3 5 2" xfId="21274" xr:uid="{00000000-0005-0000-0000-000090460000}"/>
    <cellStyle name="Moneda 11 17 3 6" xfId="12741" xr:uid="{00000000-0005-0000-0000-000091460000}"/>
    <cellStyle name="Moneda 11 17 3 7" xfId="46556" xr:uid="{00000000-0005-0000-0000-000092460000}"/>
    <cellStyle name="Moneda 11 17 4" xfId="2972" xr:uid="{00000000-0005-0000-0000-000093460000}"/>
    <cellStyle name="Moneda 11 17 4 2" xfId="3626" xr:uid="{00000000-0005-0000-0000-000094460000}"/>
    <cellStyle name="Moneda 11 17 4 2 2" xfId="6001" xr:uid="{00000000-0005-0000-0000-000095460000}"/>
    <cellStyle name="Moneda 11 17 4 2 2 2" xfId="15506" xr:uid="{00000000-0005-0000-0000-000096460000}"/>
    <cellStyle name="Moneda 11 17 4 2 3" xfId="13131" xr:uid="{00000000-0005-0000-0000-000097460000}"/>
    <cellStyle name="Moneda 11 17 4 2 4" xfId="49691" xr:uid="{00000000-0005-0000-0000-000098460000}"/>
    <cellStyle name="Moneda 11 17 4 3" xfId="5351" xr:uid="{00000000-0005-0000-0000-000099460000}"/>
    <cellStyle name="Moneda 11 17 4 3 2" xfId="14856" xr:uid="{00000000-0005-0000-0000-00009A460000}"/>
    <cellStyle name="Moneda 11 17 4 3 3" xfId="49251" xr:uid="{00000000-0005-0000-0000-00009B460000}"/>
    <cellStyle name="Moneda 11 17 4 4" xfId="12478" xr:uid="{00000000-0005-0000-0000-00009C460000}"/>
    <cellStyle name="Moneda 11 17 4 5" xfId="46716" xr:uid="{00000000-0005-0000-0000-00009D460000}"/>
    <cellStyle name="Moneda 11 17 5" xfId="3435" xr:uid="{00000000-0005-0000-0000-00009E460000}"/>
    <cellStyle name="Moneda 11 17 5 2" xfId="5810" xr:uid="{00000000-0005-0000-0000-00009F460000}"/>
    <cellStyle name="Moneda 11 17 5 2 2" xfId="15315" xr:uid="{00000000-0005-0000-0000-0000A0460000}"/>
    <cellStyle name="Moneda 11 17 5 2 3" xfId="49924" xr:uid="{00000000-0005-0000-0000-0000A1460000}"/>
    <cellStyle name="Moneda 11 17 5 3" xfId="12940" xr:uid="{00000000-0005-0000-0000-0000A2460000}"/>
    <cellStyle name="Moneda 11 17 5 4" xfId="46940" xr:uid="{00000000-0005-0000-0000-0000A3460000}"/>
    <cellStyle name="Moneda 11 17 6" xfId="4370" xr:uid="{00000000-0005-0000-0000-0000A4460000}"/>
    <cellStyle name="Moneda 11 17 6 2" xfId="13876" xr:uid="{00000000-0005-0000-0000-0000A5460000}"/>
    <cellStyle name="Moneda 11 17 6 3" xfId="47526" xr:uid="{00000000-0005-0000-0000-0000A6460000}"/>
    <cellStyle name="Moneda 11 17 7" xfId="5166" xr:uid="{00000000-0005-0000-0000-0000A7460000}"/>
    <cellStyle name="Moneda 11 17 7 2" xfId="14671" xr:uid="{00000000-0005-0000-0000-0000A8460000}"/>
    <cellStyle name="Moneda 11 17 7 3" xfId="49187" xr:uid="{00000000-0005-0000-0000-0000A9460000}"/>
    <cellStyle name="Moneda 11 17 8" xfId="6626" xr:uid="{00000000-0005-0000-0000-0000AA460000}"/>
    <cellStyle name="Moneda 11 17 8 2" xfId="16130" xr:uid="{00000000-0005-0000-0000-0000AB460000}"/>
    <cellStyle name="Moneda 11 17 9" xfId="11713" xr:uid="{00000000-0005-0000-0000-0000AC460000}"/>
    <cellStyle name="Moneda 11 17 9 2" xfId="21215" xr:uid="{00000000-0005-0000-0000-0000AD460000}"/>
    <cellStyle name="Moneda 11 18" xfId="875" xr:uid="{00000000-0005-0000-0000-0000AE460000}"/>
    <cellStyle name="Moneda 11 18 10" xfId="12008" xr:uid="{00000000-0005-0000-0000-0000AF460000}"/>
    <cellStyle name="Moneda 11 18 11" xfId="11935" xr:uid="{00000000-0005-0000-0000-0000B0460000}"/>
    <cellStyle name="Moneda 11 18 12" xfId="45599" xr:uid="{00000000-0005-0000-0000-0000B1460000}"/>
    <cellStyle name="Moneda 11 18 2" xfId="3318" xr:uid="{00000000-0005-0000-0000-0000B2460000}"/>
    <cellStyle name="Moneda 11 18 2 2" xfId="3971" xr:uid="{00000000-0005-0000-0000-0000B3460000}"/>
    <cellStyle name="Moneda 11 18 2 2 2" xfId="6346" xr:uid="{00000000-0005-0000-0000-0000B4460000}"/>
    <cellStyle name="Moneda 11 18 2 2 2 2" xfId="15851" xr:uid="{00000000-0005-0000-0000-0000B5460000}"/>
    <cellStyle name="Moneda 11 18 2 2 2 3" xfId="49839" xr:uid="{00000000-0005-0000-0000-0000B6460000}"/>
    <cellStyle name="Moneda 11 18 2 2 3" xfId="13476" xr:uid="{00000000-0005-0000-0000-0000B7460000}"/>
    <cellStyle name="Moneda 11 18 2 2 4" xfId="46861" xr:uid="{00000000-0005-0000-0000-0000B8460000}"/>
    <cellStyle name="Moneda 11 18 2 3" xfId="5693" xr:uid="{00000000-0005-0000-0000-0000B9460000}"/>
    <cellStyle name="Moneda 11 18 2 3 2" xfId="15198" xr:uid="{00000000-0005-0000-0000-0000BA460000}"/>
    <cellStyle name="Moneda 11 18 2 3 3" xfId="49610" xr:uid="{00000000-0005-0000-0000-0000BB460000}"/>
    <cellStyle name="Moneda 11 18 2 4" xfId="5082" xr:uid="{00000000-0005-0000-0000-0000BC460000}"/>
    <cellStyle name="Moneda 11 18 2 4 2" xfId="14587" xr:uid="{00000000-0005-0000-0000-0000BD460000}"/>
    <cellStyle name="Moneda 11 18 2 4 3" xfId="49404" xr:uid="{00000000-0005-0000-0000-0000BE460000}"/>
    <cellStyle name="Moneda 11 18 2 5" xfId="7110" xr:uid="{00000000-0005-0000-0000-0000BF460000}"/>
    <cellStyle name="Moneda 11 18 2 5 2" xfId="16613" xr:uid="{00000000-0005-0000-0000-0000C0460000}"/>
    <cellStyle name="Moneda 11 18 2 6" xfId="11850" xr:uid="{00000000-0005-0000-0000-0000C1460000}"/>
    <cellStyle name="Moneda 11 18 2 6 2" xfId="21351" xr:uid="{00000000-0005-0000-0000-0000C2460000}"/>
    <cellStyle name="Moneda 11 18 2 7" xfId="12823" xr:uid="{00000000-0005-0000-0000-0000C3460000}"/>
    <cellStyle name="Moneda 11 18 2 8" xfId="46638" xr:uid="{00000000-0005-0000-0000-0000C4460000}"/>
    <cellStyle name="Moneda 11 18 3" xfId="3236" xr:uid="{00000000-0005-0000-0000-0000C5460000}"/>
    <cellStyle name="Moneda 11 18 3 2" xfId="3890" xr:uid="{00000000-0005-0000-0000-0000C6460000}"/>
    <cellStyle name="Moneda 11 18 3 2 2" xfId="6265" xr:uid="{00000000-0005-0000-0000-0000C7460000}"/>
    <cellStyle name="Moneda 11 18 3 2 2 2" xfId="15770" xr:uid="{00000000-0005-0000-0000-0000C8460000}"/>
    <cellStyle name="Moneda 11 18 3 2 2 3" xfId="49759" xr:uid="{00000000-0005-0000-0000-0000C9460000}"/>
    <cellStyle name="Moneda 11 18 3 2 3" xfId="13395" xr:uid="{00000000-0005-0000-0000-0000CA460000}"/>
    <cellStyle name="Moneda 11 18 3 2 4" xfId="46782" xr:uid="{00000000-0005-0000-0000-0000CB460000}"/>
    <cellStyle name="Moneda 11 18 3 3" xfId="5611" xr:uid="{00000000-0005-0000-0000-0000CC460000}"/>
    <cellStyle name="Moneda 11 18 3 3 2" xfId="15116" xr:uid="{00000000-0005-0000-0000-0000CD460000}"/>
    <cellStyle name="Moneda 11 18 3 3 3" xfId="49530" xr:uid="{00000000-0005-0000-0000-0000CE460000}"/>
    <cellStyle name="Moneda 11 18 3 4" xfId="7033" xr:uid="{00000000-0005-0000-0000-0000CF460000}"/>
    <cellStyle name="Moneda 11 18 3 4 2" xfId="16537" xr:uid="{00000000-0005-0000-0000-0000D0460000}"/>
    <cellStyle name="Moneda 11 18 3 4 3" xfId="49328" xr:uid="{00000000-0005-0000-0000-0000D1460000}"/>
    <cellStyle name="Moneda 11 18 3 5" xfId="11774" xr:uid="{00000000-0005-0000-0000-0000D2460000}"/>
    <cellStyle name="Moneda 11 18 3 5 2" xfId="21275" xr:uid="{00000000-0005-0000-0000-0000D3460000}"/>
    <cellStyle name="Moneda 11 18 3 6" xfId="12742" xr:uid="{00000000-0005-0000-0000-0000D4460000}"/>
    <cellStyle name="Moneda 11 18 3 7" xfId="46557" xr:uid="{00000000-0005-0000-0000-0000D5460000}"/>
    <cellStyle name="Moneda 11 18 4" xfId="2973" xr:uid="{00000000-0005-0000-0000-0000D6460000}"/>
    <cellStyle name="Moneda 11 18 4 2" xfId="3627" xr:uid="{00000000-0005-0000-0000-0000D7460000}"/>
    <cellStyle name="Moneda 11 18 4 2 2" xfId="6002" xr:uid="{00000000-0005-0000-0000-0000D8460000}"/>
    <cellStyle name="Moneda 11 18 4 2 2 2" xfId="15507" xr:uid="{00000000-0005-0000-0000-0000D9460000}"/>
    <cellStyle name="Moneda 11 18 4 2 3" xfId="13132" xr:uid="{00000000-0005-0000-0000-0000DA460000}"/>
    <cellStyle name="Moneda 11 18 4 2 4" xfId="49692" xr:uid="{00000000-0005-0000-0000-0000DB460000}"/>
    <cellStyle name="Moneda 11 18 4 3" xfId="5352" xr:uid="{00000000-0005-0000-0000-0000DC460000}"/>
    <cellStyle name="Moneda 11 18 4 3 2" xfId="14857" xr:uid="{00000000-0005-0000-0000-0000DD460000}"/>
    <cellStyle name="Moneda 11 18 4 3 3" xfId="49252" xr:uid="{00000000-0005-0000-0000-0000DE460000}"/>
    <cellStyle name="Moneda 11 18 4 4" xfId="12479" xr:uid="{00000000-0005-0000-0000-0000DF460000}"/>
    <cellStyle name="Moneda 11 18 4 5" xfId="46717" xr:uid="{00000000-0005-0000-0000-0000E0460000}"/>
    <cellStyle name="Moneda 11 18 5" xfId="3436" xr:uid="{00000000-0005-0000-0000-0000E1460000}"/>
    <cellStyle name="Moneda 11 18 5 2" xfId="5811" xr:uid="{00000000-0005-0000-0000-0000E2460000}"/>
    <cellStyle name="Moneda 11 18 5 2 2" xfId="15316" xr:uid="{00000000-0005-0000-0000-0000E3460000}"/>
    <cellStyle name="Moneda 11 18 5 2 3" xfId="49925" xr:uid="{00000000-0005-0000-0000-0000E4460000}"/>
    <cellStyle name="Moneda 11 18 5 3" xfId="12941" xr:uid="{00000000-0005-0000-0000-0000E5460000}"/>
    <cellStyle name="Moneda 11 18 5 4" xfId="46941" xr:uid="{00000000-0005-0000-0000-0000E6460000}"/>
    <cellStyle name="Moneda 11 18 6" xfId="4371" xr:uid="{00000000-0005-0000-0000-0000E7460000}"/>
    <cellStyle name="Moneda 11 18 6 2" xfId="13877" xr:uid="{00000000-0005-0000-0000-0000E8460000}"/>
    <cellStyle name="Moneda 11 18 6 3" xfId="47527" xr:uid="{00000000-0005-0000-0000-0000E9460000}"/>
    <cellStyle name="Moneda 11 18 7" xfId="5167" xr:uid="{00000000-0005-0000-0000-0000EA460000}"/>
    <cellStyle name="Moneda 11 18 7 2" xfId="14672" xr:uid="{00000000-0005-0000-0000-0000EB460000}"/>
    <cellStyle name="Moneda 11 18 7 3" xfId="49188" xr:uid="{00000000-0005-0000-0000-0000EC460000}"/>
    <cellStyle name="Moneda 11 18 8" xfId="6627" xr:uid="{00000000-0005-0000-0000-0000ED460000}"/>
    <cellStyle name="Moneda 11 18 8 2" xfId="16131" xr:uid="{00000000-0005-0000-0000-0000EE460000}"/>
    <cellStyle name="Moneda 11 18 9" xfId="11714" xr:uid="{00000000-0005-0000-0000-0000EF460000}"/>
    <cellStyle name="Moneda 11 18 9 2" xfId="21216" xr:uid="{00000000-0005-0000-0000-0000F0460000}"/>
    <cellStyle name="Moneda 11 2" xfId="876" xr:uid="{00000000-0005-0000-0000-0000F1460000}"/>
    <cellStyle name="Moneda 11 2 10" xfId="12009" xr:uid="{00000000-0005-0000-0000-0000F2460000}"/>
    <cellStyle name="Moneda 11 2 11" xfId="11936" xr:uid="{00000000-0005-0000-0000-0000F3460000}"/>
    <cellStyle name="Moneda 11 2 12" xfId="45600" xr:uid="{00000000-0005-0000-0000-0000F4460000}"/>
    <cellStyle name="Moneda 11 2 2" xfId="3319" xr:uid="{00000000-0005-0000-0000-0000F5460000}"/>
    <cellStyle name="Moneda 11 2 2 2" xfId="3972" xr:uid="{00000000-0005-0000-0000-0000F6460000}"/>
    <cellStyle name="Moneda 11 2 2 2 2" xfId="6347" xr:uid="{00000000-0005-0000-0000-0000F7460000}"/>
    <cellStyle name="Moneda 11 2 2 2 2 2" xfId="15852" xr:uid="{00000000-0005-0000-0000-0000F8460000}"/>
    <cellStyle name="Moneda 11 2 2 2 2 3" xfId="49840" xr:uid="{00000000-0005-0000-0000-0000F9460000}"/>
    <cellStyle name="Moneda 11 2 2 2 3" xfId="13477" xr:uid="{00000000-0005-0000-0000-0000FA460000}"/>
    <cellStyle name="Moneda 11 2 2 2 4" xfId="46862" xr:uid="{00000000-0005-0000-0000-0000FB460000}"/>
    <cellStyle name="Moneda 11 2 2 3" xfId="5694" xr:uid="{00000000-0005-0000-0000-0000FC460000}"/>
    <cellStyle name="Moneda 11 2 2 3 2" xfId="15199" xr:uid="{00000000-0005-0000-0000-0000FD460000}"/>
    <cellStyle name="Moneda 11 2 2 3 3" xfId="49611" xr:uid="{00000000-0005-0000-0000-0000FE460000}"/>
    <cellStyle name="Moneda 11 2 2 4" xfId="5083" xr:uid="{00000000-0005-0000-0000-0000FF460000}"/>
    <cellStyle name="Moneda 11 2 2 4 2" xfId="14588" xr:uid="{00000000-0005-0000-0000-000000470000}"/>
    <cellStyle name="Moneda 11 2 2 4 3" xfId="49405" xr:uid="{00000000-0005-0000-0000-000001470000}"/>
    <cellStyle name="Moneda 11 2 2 5" xfId="7111" xr:uid="{00000000-0005-0000-0000-000002470000}"/>
    <cellStyle name="Moneda 11 2 2 5 2" xfId="16614" xr:uid="{00000000-0005-0000-0000-000003470000}"/>
    <cellStyle name="Moneda 11 2 2 6" xfId="11851" xr:uid="{00000000-0005-0000-0000-000004470000}"/>
    <cellStyle name="Moneda 11 2 2 6 2" xfId="21352" xr:uid="{00000000-0005-0000-0000-000005470000}"/>
    <cellStyle name="Moneda 11 2 2 7" xfId="12824" xr:uid="{00000000-0005-0000-0000-000006470000}"/>
    <cellStyle name="Moneda 11 2 2 8" xfId="46639" xr:uid="{00000000-0005-0000-0000-000007470000}"/>
    <cellStyle name="Moneda 11 2 3" xfId="3237" xr:uid="{00000000-0005-0000-0000-000008470000}"/>
    <cellStyle name="Moneda 11 2 3 2" xfId="3891" xr:uid="{00000000-0005-0000-0000-000009470000}"/>
    <cellStyle name="Moneda 11 2 3 2 2" xfId="6266" xr:uid="{00000000-0005-0000-0000-00000A470000}"/>
    <cellStyle name="Moneda 11 2 3 2 2 2" xfId="15771" xr:uid="{00000000-0005-0000-0000-00000B470000}"/>
    <cellStyle name="Moneda 11 2 3 2 2 3" xfId="49760" xr:uid="{00000000-0005-0000-0000-00000C470000}"/>
    <cellStyle name="Moneda 11 2 3 2 3" xfId="13396" xr:uid="{00000000-0005-0000-0000-00000D470000}"/>
    <cellStyle name="Moneda 11 2 3 2 4" xfId="46783" xr:uid="{00000000-0005-0000-0000-00000E470000}"/>
    <cellStyle name="Moneda 11 2 3 3" xfId="5612" xr:uid="{00000000-0005-0000-0000-00000F470000}"/>
    <cellStyle name="Moneda 11 2 3 3 2" xfId="15117" xr:uid="{00000000-0005-0000-0000-000010470000}"/>
    <cellStyle name="Moneda 11 2 3 3 3" xfId="49531" xr:uid="{00000000-0005-0000-0000-000011470000}"/>
    <cellStyle name="Moneda 11 2 3 4" xfId="7034" xr:uid="{00000000-0005-0000-0000-000012470000}"/>
    <cellStyle name="Moneda 11 2 3 4 2" xfId="16538" xr:uid="{00000000-0005-0000-0000-000013470000}"/>
    <cellStyle name="Moneda 11 2 3 4 3" xfId="49329" xr:uid="{00000000-0005-0000-0000-000014470000}"/>
    <cellStyle name="Moneda 11 2 3 5" xfId="11775" xr:uid="{00000000-0005-0000-0000-000015470000}"/>
    <cellStyle name="Moneda 11 2 3 5 2" xfId="21276" xr:uid="{00000000-0005-0000-0000-000016470000}"/>
    <cellStyle name="Moneda 11 2 3 6" xfId="12743" xr:uid="{00000000-0005-0000-0000-000017470000}"/>
    <cellStyle name="Moneda 11 2 3 7" xfId="46558" xr:uid="{00000000-0005-0000-0000-000018470000}"/>
    <cellStyle name="Moneda 11 2 4" xfId="2974" xr:uid="{00000000-0005-0000-0000-000019470000}"/>
    <cellStyle name="Moneda 11 2 4 2" xfId="3628" xr:uid="{00000000-0005-0000-0000-00001A470000}"/>
    <cellStyle name="Moneda 11 2 4 2 2" xfId="6003" xr:uid="{00000000-0005-0000-0000-00001B470000}"/>
    <cellStyle name="Moneda 11 2 4 2 2 2" xfId="15508" xr:uid="{00000000-0005-0000-0000-00001C470000}"/>
    <cellStyle name="Moneda 11 2 4 2 3" xfId="13133" xr:uid="{00000000-0005-0000-0000-00001D470000}"/>
    <cellStyle name="Moneda 11 2 4 2 4" xfId="49693" xr:uid="{00000000-0005-0000-0000-00001E470000}"/>
    <cellStyle name="Moneda 11 2 4 3" xfId="5353" xr:uid="{00000000-0005-0000-0000-00001F470000}"/>
    <cellStyle name="Moneda 11 2 4 3 2" xfId="14858" xr:uid="{00000000-0005-0000-0000-000020470000}"/>
    <cellStyle name="Moneda 11 2 4 3 3" xfId="49253" xr:uid="{00000000-0005-0000-0000-000021470000}"/>
    <cellStyle name="Moneda 11 2 4 4" xfId="12480" xr:uid="{00000000-0005-0000-0000-000022470000}"/>
    <cellStyle name="Moneda 11 2 4 5" xfId="46718" xr:uid="{00000000-0005-0000-0000-000023470000}"/>
    <cellStyle name="Moneda 11 2 5" xfId="3437" xr:uid="{00000000-0005-0000-0000-000024470000}"/>
    <cellStyle name="Moneda 11 2 5 2" xfId="5812" xr:uid="{00000000-0005-0000-0000-000025470000}"/>
    <cellStyle name="Moneda 11 2 5 2 2" xfId="15317" xr:uid="{00000000-0005-0000-0000-000026470000}"/>
    <cellStyle name="Moneda 11 2 5 2 3" xfId="49926" xr:uid="{00000000-0005-0000-0000-000027470000}"/>
    <cellStyle name="Moneda 11 2 5 3" xfId="12942" xr:uid="{00000000-0005-0000-0000-000028470000}"/>
    <cellStyle name="Moneda 11 2 5 4" xfId="46942" xr:uid="{00000000-0005-0000-0000-000029470000}"/>
    <cellStyle name="Moneda 11 2 6" xfId="4372" xr:uid="{00000000-0005-0000-0000-00002A470000}"/>
    <cellStyle name="Moneda 11 2 6 2" xfId="13878" xr:uid="{00000000-0005-0000-0000-00002B470000}"/>
    <cellStyle name="Moneda 11 2 6 3" xfId="47528" xr:uid="{00000000-0005-0000-0000-00002C470000}"/>
    <cellStyle name="Moneda 11 2 7" xfId="5168" xr:uid="{00000000-0005-0000-0000-00002D470000}"/>
    <cellStyle name="Moneda 11 2 7 2" xfId="14673" xr:uid="{00000000-0005-0000-0000-00002E470000}"/>
    <cellStyle name="Moneda 11 2 7 3" xfId="49189" xr:uid="{00000000-0005-0000-0000-00002F470000}"/>
    <cellStyle name="Moneda 11 2 8" xfId="6628" xr:uid="{00000000-0005-0000-0000-000030470000}"/>
    <cellStyle name="Moneda 11 2 8 2" xfId="16132" xr:uid="{00000000-0005-0000-0000-000031470000}"/>
    <cellStyle name="Moneda 11 2 9" xfId="11715" xr:uid="{00000000-0005-0000-0000-000032470000}"/>
    <cellStyle name="Moneda 11 2 9 2" xfId="21217" xr:uid="{00000000-0005-0000-0000-000033470000}"/>
    <cellStyle name="Moneda 11 3" xfId="877" xr:uid="{00000000-0005-0000-0000-000034470000}"/>
    <cellStyle name="Moneda 11 3 10" xfId="12010" xr:uid="{00000000-0005-0000-0000-000035470000}"/>
    <cellStyle name="Moneda 11 3 11" xfId="11937" xr:uid="{00000000-0005-0000-0000-000036470000}"/>
    <cellStyle name="Moneda 11 3 12" xfId="45601" xr:uid="{00000000-0005-0000-0000-000037470000}"/>
    <cellStyle name="Moneda 11 3 2" xfId="3320" xr:uid="{00000000-0005-0000-0000-000038470000}"/>
    <cellStyle name="Moneda 11 3 2 2" xfId="3973" xr:uid="{00000000-0005-0000-0000-000039470000}"/>
    <cellStyle name="Moneda 11 3 2 2 2" xfId="6348" xr:uid="{00000000-0005-0000-0000-00003A470000}"/>
    <cellStyle name="Moneda 11 3 2 2 2 2" xfId="15853" xr:uid="{00000000-0005-0000-0000-00003B470000}"/>
    <cellStyle name="Moneda 11 3 2 2 2 3" xfId="49841" xr:uid="{00000000-0005-0000-0000-00003C470000}"/>
    <cellStyle name="Moneda 11 3 2 2 3" xfId="13478" xr:uid="{00000000-0005-0000-0000-00003D470000}"/>
    <cellStyle name="Moneda 11 3 2 2 4" xfId="46863" xr:uid="{00000000-0005-0000-0000-00003E470000}"/>
    <cellStyle name="Moneda 11 3 2 3" xfId="5695" xr:uid="{00000000-0005-0000-0000-00003F470000}"/>
    <cellStyle name="Moneda 11 3 2 3 2" xfId="15200" xr:uid="{00000000-0005-0000-0000-000040470000}"/>
    <cellStyle name="Moneda 11 3 2 3 3" xfId="49612" xr:uid="{00000000-0005-0000-0000-000041470000}"/>
    <cellStyle name="Moneda 11 3 2 4" xfId="5084" xr:uid="{00000000-0005-0000-0000-000042470000}"/>
    <cellStyle name="Moneda 11 3 2 4 2" xfId="14589" xr:uid="{00000000-0005-0000-0000-000043470000}"/>
    <cellStyle name="Moneda 11 3 2 4 3" xfId="49406" xr:uid="{00000000-0005-0000-0000-000044470000}"/>
    <cellStyle name="Moneda 11 3 2 5" xfId="7112" xr:uid="{00000000-0005-0000-0000-000045470000}"/>
    <cellStyle name="Moneda 11 3 2 5 2" xfId="16615" xr:uid="{00000000-0005-0000-0000-000046470000}"/>
    <cellStyle name="Moneda 11 3 2 6" xfId="11852" xr:uid="{00000000-0005-0000-0000-000047470000}"/>
    <cellStyle name="Moneda 11 3 2 6 2" xfId="21353" xr:uid="{00000000-0005-0000-0000-000048470000}"/>
    <cellStyle name="Moneda 11 3 2 7" xfId="12825" xr:uid="{00000000-0005-0000-0000-000049470000}"/>
    <cellStyle name="Moneda 11 3 2 8" xfId="46640" xr:uid="{00000000-0005-0000-0000-00004A470000}"/>
    <cellStyle name="Moneda 11 3 3" xfId="3238" xr:uid="{00000000-0005-0000-0000-00004B470000}"/>
    <cellStyle name="Moneda 11 3 3 2" xfId="3892" xr:uid="{00000000-0005-0000-0000-00004C470000}"/>
    <cellStyle name="Moneda 11 3 3 2 2" xfId="6267" xr:uid="{00000000-0005-0000-0000-00004D470000}"/>
    <cellStyle name="Moneda 11 3 3 2 2 2" xfId="15772" xr:uid="{00000000-0005-0000-0000-00004E470000}"/>
    <cellStyle name="Moneda 11 3 3 2 2 3" xfId="49761" xr:uid="{00000000-0005-0000-0000-00004F470000}"/>
    <cellStyle name="Moneda 11 3 3 2 3" xfId="13397" xr:uid="{00000000-0005-0000-0000-000050470000}"/>
    <cellStyle name="Moneda 11 3 3 2 4" xfId="46784" xr:uid="{00000000-0005-0000-0000-000051470000}"/>
    <cellStyle name="Moneda 11 3 3 3" xfId="5613" xr:uid="{00000000-0005-0000-0000-000052470000}"/>
    <cellStyle name="Moneda 11 3 3 3 2" xfId="15118" xr:uid="{00000000-0005-0000-0000-000053470000}"/>
    <cellStyle name="Moneda 11 3 3 3 3" xfId="49532" xr:uid="{00000000-0005-0000-0000-000054470000}"/>
    <cellStyle name="Moneda 11 3 3 4" xfId="7035" xr:uid="{00000000-0005-0000-0000-000055470000}"/>
    <cellStyle name="Moneda 11 3 3 4 2" xfId="16539" xr:uid="{00000000-0005-0000-0000-000056470000}"/>
    <cellStyle name="Moneda 11 3 3 4 3" xfId="49330" xr:uid="{00000000-0005-0000-0000-000057470000}"/>
    <cellStyle name="Moneda 11 3 3 5" xfId="11776" xr:uid="{00000000-0005-0000-0000-000058470000}"/>
    <cellStyle name="Moneda 11 3 3 5 2" xfId="21277" xr:uid="{00000000-0005-0000-0000-000059470000}"/>
    <cellStyle name="Moneda 11 3 3 6" xfId="12744" xr:uid="{00000000-0005-0000-0000-00005A470000}"/>
    <cellStyle name="Moneda 11 3 3 7" xfId="46559" xr:uid="{00000000-0005-0000-0000-00005B470000}"/>
    <cellStyle name="Moneda 11 3 4" xfId="2975" xr:uid="{00000000-0005-0000-0000-00005C470000}"/>
    <cellStyle name="Moneda 11 3 4 2" xfId="3629" xr:uid="{00000000-0005-0000-0000-00005D470000}"/>
    <cellStyle name="Moneda 11 3 4 2 2" xfId="6004" xr:uid="{00000000-0005-0000-0000-00005E470000}"/>
    <cellStyle name="Moneda 11 3 4 2 2 2" xfId="15509" xr:uid="{00000000-0005-0000-0000-00005F470000}"/>
    <cellStyle name="Moneda 11 3 4 2 3" xfId="13134" xr:uid="{00000000-0005-0000-0000-000060470000}"/>
    <cellStyle name="Moneda 11 3 4 2 4" xfId="49694" xr:uid="{00000000-0005-0000-0000-000061470000}"/>
    <cellStyle name="Moneda 11 3 4 3" xfId="5354" xr:uid="{00000000-0005-0000-0000-000062470000}"/>
    <cellStyle name="Moneda 11 3 4 3 2" xfId="14859" xr:uid="{00000000-0005-0000-0000-000063470000}"/>
    <cellStyle name="Moneda 11 3 4 3 3" xfId="49254" xr:uid="{00000000-0005-0000-0000-000064470000}"/>
    <cellStyle name="Moneda 11 3 4 4" xfId="12481" xr:uid="{00000000-0005-0000-0000-000065470000}"/>
    <cellStyle name="Moneda 11 3 4 5" xfId="46719" xr:uid="{00000000-0005-0000-0000-000066470000}"/>
    <cellStyle name="Moneda 11 3 5" xfId="3438" xr:uid="{00000000-0005-0000-0000-000067470000}"/>
    <cellStyle name="Moneda 11 3 5 2" xfId="5813" xr:uid="{00000000-0005-0000-0000-000068470000}"/>
    <cellStyle name="Moneda 11 3 5 2 2" xfId="15318" xr:uid="{00000000-0005-0000-0000-000069470000}"/>
    <cellStyle name="Moneda 11 3 5 2 3" xfId="49927" xr:uid="{00000000-0005-0000-0000-00006A470000}"/>
    <cellStyle name="Moneda 11 3 5 3" xfId="12943" xr:uid="{00000000-0005-0000-0000-00006B470000}"/>
    <cellStyle name="Moneda 11 3 5 4" xfId="46943" xr:uid="{00000000-0005-0000-0000-00006C470000}"/>
    <cellStyle name="Moneda 11 3 6" xfId="4373" xr:uid="{00000000-0005-0000-0000-00006D470000}"/>
    <cellStyle name="Moneda 11 3 6 2" xfId="13879" xr:uid="{00000000-0005-0000-0000-00006E470000}"/>
    <cellStyle name="Moneda 11 3 6 3" xfId="47529" xr:uid="{00000000-0005-0000-0000-00006F470000}"/>
    <cellStyle name="Moneda 11 3 7" xfId="5169" xr:uid="{00000000-0005-0000-0000-000070470000}"/>
    <cellStyle name="Moneda 11 3 7 2" xfId="14674" xr:uid="{00000000-0005-0000-0000-000071470000}"/>
    <cellStyle name="Moneda 11 3 7 3" xfId="49190" xr:uid="{00000000-0005-0000-0000-000072470000}"/>
    <cellStyle name="Moneda 11 3 8" xfId="6629" xr:uid="{00000000-0005-0000-0000-000073470000}"/>
    <cellStyle name="Moneda 11 3 8 2" xfId="16133" xr:uid="{00000000-0005-0000-0000-000074470000}"/>
    <cellStyle name="Moneda 11 3 9" xfId="11716" xr:uid="{00000000-0005-0000-0000-000075470000}"/>
    <cellStyle name="Moneda 11 3 9 2" xfId="21218" xr:uid="{00000000-0005-0000-0000-000076470000}"/>
    <cellStyle name="Moneda 11 4" xfId="878" xr:uid="{00000000-0005-0000-0000-000077470000}"/>
    <cellStyle name="Moneda 11 4 10" xfId="12011" xr:uid="{00000000-0005-0000-0000-000078470000}"/>
    <cellStyle name="Moneda 11 4 11" xfId="11938" xr:uid="{00000000-0005-0000-0000-000079470000}"/>
    <cellStyle name="Moneda 11 4 12" xfId="45602" xr:uid="{00000000-0005-0000-0000-00007A470000}"/>
    <cellStyle name="Moneda 11 4 2" xfId="3321" xr:uid="{00000000-0005-0000-0000-00007B470000}"/>
    <cellStyle name="Moneda 11 4 2 2" xfId="3974" xr:uid="{00000000-0005-0000-0000-00007C470000}"/>
    <cellStyle name="Moneda 11 4 2 2 2" xfId="6349" xr:uid="{00000000-0005-0000-0000-00007D470000}"/>
    <cellStyle name="Moneda 11 4 2 2 2 2" xfId="15854" xr:uid="{00000000-0005-0000-0000-00007E470000}"/>
    <cellStyle name="Moneda 11 4 2 2 2 3" xfId="49842" xr:uid="{00000000-0005-0000-0000-00007F470000}"/>
    <cellStyle name="Moneda 11 4 2 2 3" xfId="13479" xr:uid="{00000000-0005-0000-0000-000080470000}"/>
    <cellStyle name="Moneda 11 4 2 2 4" xfId="46864" xr:uid="{00000000-0005-0000-0000-000081470000}"/>
    <cellStyle name="Moneda 11 4 2 3" xfId="5696" xr:uid="{00000000-0005-0000-0000-000082470000}"/>
    <cellStyle name="Moneda 11 4 2 3 2" xfId="15201" xr:uid="{00000000-0005-0000-0000-000083470000}"/>
    <cellStyle name="Moneda 11 4 2 3 3" xfId="49613" xr:uid="{00000000-0005-0000-0000-000084470000}"/>
    <cellStyle name="Moneda 11 4 2 4" xfId="5085" xr:uid="{00000000-0005-0000-0000-000085470000}"/>
    <cellStyle name="Moneda 11 4 2 4 2" xfId="14590" xr:uid="{00000000-0005-0000-0000-000086470000}"/>
    <cellStyle name="Moneda 11 4 2 4 3" xfId="49407" xr:uid="{00000000-0005-0000-0000-000087470000}"/>
    <cellStyle name="Moneda 11 4 2 5" xfId="7113" xr:uid="{00000000-0005-0000-0000-000088470000}"/>
    <cellStyle name="Moneda 11 4 2 5 2" xfId="16616" xr:uid="{00000000-0005-0000-0000-000089470000}"/>
    <cellStyle name="Moneda 11 4 2 6" xfId="11853" xr:uid="{00000000-0005-0000-0000-00008A470000}"/>
    <cellStyle name="Moneda 11 4 2 6 2" xfId="21354" xr:uid="{00000000-0005-0000-0000-00008B470000}"/>
    <cellStyle name="Moneda 11 4 2 7" xfId="12826" xr:uid="{00000000-0005-0000-0000-00008C470000}"/>
    <cellStyle name="Moneda 11 4 2 8" xfId="46641" xr:uid="{00000000-0005-0000-0000-00008D470000}"/>
    <cellStyle name="Moneda 11 4 3" xfId="3239" xr:uid="{00000000-0005-0000-0000-00008E470000}"/>
    <cellStyle name="Moneda 11 4 3 2" xfId="3893" xr:uid="{00000000-0005-0000-0000-00008F470000}"/>
    <cellStyle name="Moneda 11 4 3 2 2" xfId="6268" xr:uid="{00000000-0005-0000-0000-000090470000}"/>
    <cellStyle name="Moneda 11 4 3 2 2 2" xfId="15773" xr:uid="{00000000-0005-0000-0000-000091470000}"/>
    <cellStyle name="Moneda 11 4 3 2 2 3" xfId="49762" xr:uid="{00000000-0005-0000-0000-000092470000}"/>
    <cellStyle name="Moneda 11 4 3 2 3" xfId="13398" xr:uid="{00000000-0005-0000-0000-000093470000}"/>
    <cellStyle name="Moneda 11 4 3 2 4" xfId="46785" xr:uid="{00000000-0005-0000-0000-000094470000}"/>
    <cellStyle name="Moneda 11 4 3 3" xfId="5614" xr:uid="{00000000-0005-0000-0000-000095470000}"/>
    <cellStyle name="Moneda 11 4 3 3 2" xfId="15119" xr:uid="{00000000-0005-0000-0000-000096470000}"/>
    <cellStyle name="Moneda 11 4 3 3 3" xfId="49533" xr:uid="{00000000-0005-0000-0000-000097470000}"/>
    <cellStyle name="Moneda 11 4 3 4" xfId="7036" xr:uid="{00000000-0005-0000-0000-000098470000}"/>
    <cellStyle name="Moneda 11 4 3 4 2" xfId="16540" xr:uid="{00000000-0005-0000-0000-000099470000}"/>
    <cellStyle name="Moneda 11 4 3 4 3" xfId="49331" xr:uid="{00000000-0005-0000-0000-00009A470000}"/>
    <cellStyle name="Moneda 11 4 3 5" xfId="11777" xr:uid="{00000000-0005-0000-0000-00009B470000}"/>
    <cellStyle name="Moneda 11 4 3 5 2" xfId="21278" xr:uid="{00000000-0005-0000-0000-00009C470000}"/>
    <cellStyle name="Moneda 11 4 3 6" xfId="12745" xr:uid="{00000000-0005-0000-0000-00009D470000}"/>
    <cellStyle name="Moneda 11 4 3 7" xfId="46560" xr:uid="{00000000-0005-0000-0000-00009E470000}"/>
    <cellStyle name="Moneda 11 4 4" xfId="2976" xr:uid="{00000000-0005-0000-0000-00009F470000}"/>
    <cellStyle name="Moneda 11 4 4 2" xfId="3630" xr:uid="{00000000-0005-0000-0000-0000A0470000}"/>
    <cellStyle name="Moneda 11 4 4 2 2" xfId="6005" xr:uid="{00000000-0005-0000-0000-0000A1470000}"/>
    <cellStyle name="Moneda 11 4 4 2 2 2" xfId="15510" xr:uid="{00000000-0005-0000-0000-0000A2470000}"/>
    <cellStyle name="Moneda 11 4 4 2 3" xfId="13135" xr:uid="{00000000-0005-0000-0000-0000A3470000}"/>
    <cellStyle name="Moneda 11 4 4 2 4" xfId="49695" xr:uid="{00000000-0005-0000-0000-0000A4470000}"/>
    <cellStyle name="Moneda 11 4 4 3" xfId="5355" xr:uid="{00000000-0005-0000-0000-0000A5470000}"/>
    <cellStyle name="Moneda 11 4 4 3 2" xfId="14860" xr:uid="{00000000-0005-0000-0000-0000A6470000}"/>
    <cellStyle name="Moneda 11 4 4 3 3" xfId="49255" xr:uid="{00000000-0005-0000-0000-0000A7470000}"/>
    <cellStyle name="Moneda 11 4 4 4" xfId="12482" xr:uid="{00000000-0005-0000-0000-0000A8470000}"/>
    <cellStyle name="Moneda 11 4 4 5" xfId="46720" xr:uid="{00000000-0005-0000-0000-0000A9470000}"/>
    <cellStyle name="Moneda 11 4 5" xfId="3439" xr:uid="{00000000-0005-0000-0000-0000AA470000}"/>
    <cellStyle name="Moneda 11 4 5 2" xfId="5814" xr:uid="{00000000-0005-0000-0000-0000AB470000}"/>
    <cellStyle name="Moneda 11 4 5 2 2" xfId="15319" xr:uid="{00000000-0005-0000-0000-0000AC470000}"/>
    <cellStyle name="Moneda 11 4 5 2 3" xfId="49928" xr:uid="{00000000-0005-0000-0000-0000AD470000}"/>
    <cellStyle name="Moneda 11 4 5 3" xfId="12944" xr:uid="{00000000-0005-0000-0000-0000AE470000}"/>
    <cellStyle name="Moneda 11 4 5 4" xfId="46944" xr:uid="{00000000-0005-0000-0000-0000AF470000}"/>
    <cellStyle name="Moneda 11 4 6" xfId="4374" xr:uid="{00000000-0005-0000-0000-0000B0470000}"/>
    <cellStyle name="Moneda 11 4 6 2" xfId="13880" xr:uid="{00000000-0005-0000-0000-0000B1470000}"/>
    <cellStyle name="Moneda 11 4 6 3" xfId="47530" xr:uid="{00000000-0005-0000-0000-0000B2470000}"/>
    <cellStyle name="Moneda 11 4 7" xfId="5170" xr:uid="{00000000-0005-0000-0000-0000B3470000}"/>
    <cellStyle name="Moneda 11 4 7 2" xfId="14675" xr:uid="{00000000-0005-0000-0000-0000B4470000}"/>
    <cellStyle name="Moneda 11 4 7 3" xfId="49191" xr:uid="{00000000-0005-0000-0000-0000B5470000}"/>
    <cellStyle name="Moneda 11 4 8" xfId="6630" xr:uid="{00000000-0005-0000-0000-0000B6470000}"/>
    <cellStyle name="Moneda 11 4 8 2" xfId="16134" xr:uid="{00000000-0005-0000-0000-0000B7470000}"/>
    <cellStyle name="Moneda 11 4 9" xfId="11717" xr:uid="{00000000-0005-0000-0000-0000B8470000}"/>
    <cellStyle name="Moneda 11 4 9 2" xfId="21219" xr:uid="{00000000-0005-0000-0000-0000B9470000}"/>
    <cellStyle name="Moneda 11 5" xfId="879" xr:uid="{00000000-0005-0000-0000-0000BA470000}"/>
    <cellStyle name="Moneda 11 5 10" xfId="12012" xr:uid="{00000000-0005-0000-0000-0000BB470000}"/>
    <cellStyle name="Moneda 11 5 11" xfId="11939" xr:uid="{00000000-0005-0000-0000-0000BC470000}"/>
    <cellStyle name="Moneda 11 5 12" xfId="45603" xr:uid="{00000000-0005-0000-0000-0000BD470000}"/>
    <cellStyle name="Moneda 11 5 2" xfId="3322" xr:uid="{00000000-0005-0000-0000-0000BE470000}"/>
    <cellStyle name="Moneda 11 5 2 2" xfId="3975" xr:uid="{00000000-0005-0000-0000-0000BF470000}"/>
    <cellStyle name="Moneda 11 5 2 2 2" xfId="6350" xr:uid="{00000000-0005-0000-0000-0000C0470000}"/>
    <cellStyle name="Moneda 11 5 2 2 2 2" xfId="15855" xr:uid="{00000000-0005-0000-0000-0000C1470000}"/>
    <cellStyle name="Moneda 11 5 2 2 2 3" xfId="49843" xr:uid="{00000000-0005-0000-0000-0000C2470000}"/>
    <cellStyle name="Moneda 11 5 2 2 3" xfId="13480" xr:uid="{00000000-0005-0000-0000-0000C3470000}"/>
    <cellStyle name="Moneda 11 5 2 2 4" xfId="46865" xr:uid="{00000000-0005-0000-0000-0000C4470000}"/>
    <cellStyle name="Moneda 11 5 2 3" xfId="5697" xr:uid="{00000000-0005-0000-0000-0000C5470000}"/>
    <cellStyle name="Moneda 11 5 2 3 2" xfId="15202" xr:uid="{00000000-0005-0000-0000-0000C6470000}"/>
    <cellStyle name="Moneda 11 5 2 3 3" xfId="49614" xr:uid="{00000000-0005-0000-0000-0000C7470000}"/>
    <cellStyle name="Moneda 11 5 2 4" xfId="5086" xr:uid="{00000000-0005-0000-0000-0000C8470000}"/>
    <cellStyle name="Moneda 11 5 2 4 2" xfId="14591" xr:uid="{00000000-0005-0000-0000-0000C9470000}"/>
    <cellStyle name="Moneda 11 5 2 4 3" xfId="49408" xr:uid="{00000000-0005-0000-0000-0000CA470000}"/>
    <cellStyle name="Moneda 11 5 2 5" xfId="7114" xr:uid="{00000000-0005-0000-0000-0000CB470000}"/>
    <cellStyle name="Moneda 11 5 2 5 2" xfId="16617" xr:uid="{00000000-0005-0000-0000-0000CC470000}"/>
    <cellStyle name="Moneda 11 5 2 6" xfId="11854" xr:uid="{00000000-0005-0000-0000-0000CD470000}"/>
    <cellStyle name="Moneda 11 5 2 6 2" xfId="21355" xr:uid="{00000000-0005-0000-0000-0000CE470000}"/>
    <cellStyle name="Moneda 11 5 2 7" xfId="12827" xr:uid="{00000000-0005-0000-0000-0000CF470000}"/>
    <cellStyle name="Moneda 11 5 2 8" xfId="46642" xr:uid="{00000000-0005-0000-0000-0000D0470000}"/>
    <cellStyle name="Moneda 11 5 3" xfId="3240" xr:uid="{00000000-0005-0000-0000-0000D1470000}"/>
    <cellStyle name="Moneda 11 5 3 2" xfId="3894" xr:uid="{00000000-0005-0000-0000-0000D2470000}"/>
    <cellStyle name="Moneda 11 5 3 2 2" xfId="6269" xr:uid="{00000000-0005-0000-0000-0000D3470000}"/>
    <cellStyle name="Moneda 11 5 3 2 2 2" xfId="15774" xr:uid="{00000000-0005-0000-0000-0000D4470000}"/>
    <cellStyle name="Moneda 11 5 3 2 2 3" xfId="49763" xr:uid="{00000000-0005-0000-0000-0000D5470000}"/>
    <cellStyle name="Moneda 11 5 3 2 3" xfId="13399" xr:uid="{00000000-0005-0000-0000-0000D6470000}"/>
    <cellStyle name="Moneda 11 5 3 2 4" xfId="46786" xr:uid="{00000000-0005-0000-0000-0000D7470000}"/>
    <cellStyle name="Moneda 11 5 3 3" xfId="5615" xr:uid="{00000000-0005-0000-0000-0000D8470000}"/>
    <cellStyle name="Moneda 11 5 3 3 2" xfId="15120" xr:uid="{00000000-0005-0000-0000-0000D9470000}"/>
    <cellStyle name="Moneda 11 5 3 3 3" xfId="49534" xr:uid="{00000000-0005-0000-0000-0000DA470000}"/>
    <cellStyle name="Moneda 11 5 3 4" xfId="7037" xr:uid="{00000000-0005-0000-0000-0000DB470000}"/>
    <cellStyle name="Moneda 11 5 3 4 2" xfId="16541" xr:uid="{00000000-0005-0000-0000-0000DC470000}"/>
    <cellStyle name="Moneda 11 5 3 4 3" xfId="49332" xr:uid="{00000000-0005-0000-0000-0000DD470000}"/>
    <cellStyle name="Moneda 11 5 3 5" xfId="11778" xr:uid="{00000000-0005-0000-0000-0000DE470000}"/>
    <cellStyle name="Moneda 11 5 3 5 2" xfId="21279" xr:uid="{00000000-0005-0000-0000-0000DF470000}"/>
    <cellStyle name="Moneda 11 5 3 6" xfId="12746" xr:uid="{00000000-0005-0000-0000-0000E0470000}"/>
    <cellStyle name="Moneda 11 5 3 7" xfId="46561" xr:uid="{00000000-0005-0000-0000-0000E1470000}"/>
    <cellStyle name="Moneda 11 5 4" xfId="2977" xr:uid="{00000000-0005-0000-0000-0000E2470000}"/>
    <cellStyle name="Moneda 11 5 4 2" xfId="3631" xr:uid="{00000000-0005-0000-0000-0000E3470000}"/>
    <cellStyle name="Moneda 11 5 4 2 2" xfId="6006" xr:uid="{00000000-0005-0000-0000-0000E4470000}"/>
    <cellStyle name="Moneda 11 5 4 2 2 2" xfId="15511" xr:uid="{00000000-0005-0000-0000-0000E5470000}"/>
    <cellStyle name="Moneda 11 5 4 2 3" xfId="13136" xr:uid="{00000000-0005-0000-0000-0000E6470000}"/>
    <cellStyle name="Moneda 11 5 4 2 4" xfId="49696" xr:uid="{00000000-0005-0000-0000-0000E7470000}"/>
    <cellStyle name="Moneda 11 5 4 3" xfId="5356" xr:uid="{00000000-0005-0000-0000-0000E8470000}"/>
    <cellStyle name="Moneda 11 5 4 3 2" xfId="14861" xr:uid="{00000000-0005-0000-0000-0000E9470000}"/>
    <cellStyle name="Moneda 11 5 4 3 3" xfId="49256" xr:uid="{00000000-0005-0000-0000-0000EA470000}"/>
    <cellStyle name="Moneda 11 5 4 4" xfId="12483" xr:uid="{00000000-0005-0000-0000-0000EB470000}"/>
    <cellStyle name="Moneda 11 5 4 5" xfId="46721" xr:uid="{00000000-0005-0000-0000-0000EC470000}"/>
    <cellStyle name="Moneda 11 5 5" xfId="3440" xr:uid="{00000000-0005-0000-0000-0000ED470000}"/>
    <cellStyle name="Moneda 11 5 5 2" xfId="5815" xr:uid="{00000000-0005-0000-0000-0000EE470000}"/>
    <cellStyle name="Moneda 11 5 5 2 2" xfId="15320" xr:uid="{00000000-0005-0000-0000-0000EF470000}"/>
    <cellStyle name="Moneda 11 5 5 2 3" xfId="49929" xr:uid="{00000000-0005-0000-0000-0000F0470000}"/>
    <cellStyle name="Moneda 11 5 5 3" xfId="12945" xr:uid="{00000000-0005-0000-0000-0000F1470000}"/>
    <cellStyle name="Moneda 11 5 5 4" xfId="46945" xr:uid="{00000000-0005-0000-0000-0000F2470000}"/>
    <cellStyle name="Moneda 11 5 6" xfId="4375" xr:uid="{00000000-0005-0000-0000-0000F3470000}"/>
    <cellStyle name="Moneda 11 5 6 2" xfId="13881" xr:uid="{00000000-0005-0000-0000-0000F4470000}"/>
    <cellStyle name="Moneda 11 5 6 3" xfId="47531" xr:uid="{00000000-0005-0000-0000-0000F5470000}"/>
    <cellStyle name="Moneda 11 5 7" xfId="5171" xr:uid="{00000000-0005-0000-0000-0000F6470000}"/>
    <cellStyle name="Moneda 11 5 7 2" xfId="14676" xr:uid="{00000000-0005-0000-0000-0000F7470000}"/>
    <cellStyle name="Moneda 11 5 7 3" xfId="49192" xr:uid="{00000000-0005-0000-0000-0000F8470000}"/>
    <cellStyle name="Moneda 11 5 8" xfId="6631" xr:uid="{00000000-0005-0000-0000-0000F9470000}"/>
    <cellStyle name="Moneda 11 5 8 2" xfId="16135" xr:uid="{00000000-0005-0000-0000-0000FA470000}"/>
    <cellStyle name="Moneda 11 5 9" xfId="11718" xr:uid="{00000000-0005-0000-0000-0000FB470000}"/>
    <cellStyle name="Moneda 11 5 9 2" xfId="21220" xr:uid="{00000000-0005-0000-0000-0000FC470000}"/>
    <cellStyle name="Moneda 11 6" xfId="880" xr:uid="{00000000-0005-0000-0000-0000FD470000}"/>
    <cellStyle name="Moneda 11 6 10" xfId="12013" xr:uid="{00000000-0005-0000-0000-0000FE470000}"/>
    <cellStyle name="Moneda 11 6 11" xfId="11940" xr:uid="{00000000-0005-0000-0000-0000FF470000}"/>
    <cellStyle name="Moneda 11 6 12" xfId="45604" xr:uid="{00000000-0005-0000-0000-000000480000}"/>
    <cellStyle name="Moneda 11 6 2" xfId="3323" xr:uid="{00000000-0005-0000-0000-000001480000}"/>
    <cellStyle name="Moneda 11 6 2 2" xfId="3976" xr:uid="{00000000-0005-0000-0000-000002480000}"/>
    <cellStyle name="Moneda 11 6 2 2 2" xfId="6351" xr:uid="{00000000-0005-0000-0000-000003480000}"/>
    <cellStyle name="Moneda 11 6 2 2 2 2" xfId="15856" xr:uid="{00000000-0005-0000-0000-000004480000}"/>
    <cellStyle name="Moneda 11 6 2 2 2 3" xfId="49844" xr:uid="{00000000-0005-0000-0000-000005480000}"/>
    <cellStyle name="Moneda 11 6 2 2 3" xfId="13481" xr:uid="{00000000-0005-0000-0000-000006480000}"/>
    <cellStyle name="Moneda 11 6 2 2 4" xfId="46866" xr:uid="{00000000-0005-0000-0000-000007480000}"/>
    <cellStyle name="Moneda 11 6 2 3" xfId="5698" xr:uid="{00000000-0005-0000-0000-000008480000}"/>
    <cellStyle name="Moneda 11 6 2 3 2" xfId="15203" xr:uid="{00000000-0005-0000-0000-000009480000}"/>
    <cellStyle name="Moneda 11 6 2 3 3" xfId="49615" xr:uid="{00000000-0005-0000-0000-00000A480000}"/>
    <cellStyle name="Moneda 11 6 2 4" xfId="5087" xr:uid="{00000000-0005-0000-0000-00000B480000}"/>
    <cellStyle name="Moneda 11 6 2 4 2" xfId="14592" xr:uid="{00000000-0005-0000-0000-00000C480000}"/>
    <cellStyle name="Moneda 11 6 2 4 3" xfId="49409" xr:uid="{00000000-0005-0000-0000-00000D480000}"/>
    <cellStyle name="Moneda 11 6 2 5" xfId="7115" xr:uid="{00000000-0005-0000-0000-00000E480000}"/>
    <cellStyle name="Moneda 11 6 2 5 2" xfId="16618" xr:uid="{00000000-0005-0000-0000-00000F480000}"/>
    <cellStyle name="Moneda 11 6 2 6" xfId="11855" xr:uid="{00000000-0005-0000-0000-000010480000}"/>
    <cellStyle name="Moneda 11 6 2 6 2" xfId="21356" xr:uid="{00000000-0005-0000-0000-000011480000}"/>
    <cellStyle name="Moneda 11 6 2 7" xfId="12828" xr:uid="{00000000-0005-0000-0000-000012480000}"/>
    <cellStyle name="Moneda 11 6 2 8" xfId="46643" xr:uid="{00000000-0005-0000-0000-000013480000}"/>
    <cellStyle name="Moneda 11 6 3" xfId="3241" xr:uid="{00000000-0005-0000-0000-000014480000}"/>
    <cellStyle name="Moneda 11 6 3 2" xfId="3895" xr:uid="{00000000-0005-0000-0000-000015480000}"/>
    <cellStyle name="Moneda 11 6 3 2 2" xfId="6270" xr:uid="{00000000-0005-0000-0000-000016480000}"/>
    <cellStyle name="Moneda 11 6 3 2 2 2" xfId="15775" xr:uid="{00000000-0005-0000-0000-000017480000}"/>
    <cellStyle name="Moneda 11 6 3 2 2 3" xfId="49764" xr:uid="{00000000-0005-0000-0000-000018480000}"/>
    <cellStyle name="Moneda 11 6 3 2 3" xfId="13400" xr:uid="{00000000-0005-0000-0000-000019480000}"/>
    <cellStyle name="Moneda 11 6 3 2 4" xfId="46787" xr:uid="{00000000-0005-0000-0000-00001A480000}"/>
    <cellStyle name="Moneda 11 6 3 3" xfId="5616" xr:uid="{00000000-0005-0000-0000-00001B480000}"/>
    <cellStyle name="Moneda 11 6 3 3 2" xfId="15121" xr:uid="{00000000-0005-0000-0000-00001C480000}"/>
    <cellStyle name="Moneda 11 6 3 3 3" xfId="49535" xr:uid="{00000000-0005-0000-0000-00001D480000}"/>
    <cellStyle name="Moneda 11 6 3 4" xfId="7038" xr:uid="{00000000-0005-0000-0000-00001E480000}"/>
    <cellStyle name="Moneda 11 6 3 4 2" xfId="16542" xr:uid="{00000000-0005-0000-0000-00001F480000}"/>
    <cellStyle name="Moneda 11 6 3 4 3" xfId="49333" xr:uid="{00000000-0005-0000-0000-000020480000}"/>
    <cellStyle name="Moneda 11 6 3 5" xfId="11779" xr:uid="{00000000-0005-0000-0000-000021480000}"/>
    <cellStyle name="Moneda 11 6 3 5 2" xfId="21280" xr:uid="{00000000-0005-0000-0000-000022480000}"/>
    <cellStyle name="Moneda 11 6 3 6" xfId="12747" xr:uid="{00000000-0005-0000-0000-000023480000}"/>
    <cellStyle name="Moneda 11 6 3 7" xfId="46562" xr:uid="{00000000-0005-0000-0000-000024480000}"/>
    <cellStyle name="Moneda 11 6 4" xfId="2978" xr:uid="{00000000-0005-0000-0000-000025480000}"/>
    <cellStyle name="Moneda 11 6 4 2" xfId="3632" xr:uid="{00000000-0005-0000-0000-000026480000}"/>
    <cellStyle name="Moneda 11 6 4 2 2" xfId="6007" xr:uid="{00000000-0005-0000-0000-000027480000}"/>
    <cellStyle name="Moneda 11 6 4 2 2 2" xfId="15512" xr:uid="{00000000-0005-0000-0000-000028480000}"/>
    <cellStyle name="Moneda 11 6 4 2 3" xfId="13137" xr:uid="{00000000-0005-0000-0000-000029480000}"/>
    <cellStyle name="Moneda 11 6 4 2 4" xfId="49697" xr:uid="{00000000-0005-0000-0000-00002A480000}"/>
    <cellStyle name="Moneda 11 6 4 3" xfId="5357" xr:uid="{00000000-0005-0000-0000-00002B480000}"/>
    <cellStyle name="Moneda 11 6 4 3 2" xfId="14862" xr:uid="{00000000-0005-0000-0000-00002C480000}"/>
    <cellStyle name="Moneda 11 6 4 3 3" xfId="49257" xr:uid="{00000000-0005-0000-0000-00002D480000}"/>
    <cellStyle name="Moneda 11 6 4 4" xfId="12484" xr:uid="{00000000-0005-0000-0000-00002E480000}"/>
    <cellStyle name="Moneda 11 6 4 5" xfId="46722" xr:uid="{00000000-0005-0000-0000-00002F480000}"/>
    <cellStyle name="Moneda 11 6 5" xfId="3441" xr:uid="{00000000-0005-0000-0000-000030480000}"/>
    <cellStyle name="Moneda 11 6 5 2" xfId="5816" xr:uid="{00000000-0005-0000-0000-000031480000}"/>
    <cellStyle name="Moneda 11 6 5 2 2" xfId="15321" xr:uid="{00000000-0005-0000-0000-000032480000}"/>
    <cellStyle name="Moneda 11 6 5 2 3" xfId="49930" xr:uid="{00000000-0005-0000-0000-000033480000}"/>
    <cellStyle name="Moneda 11 6 5 3" xfId="12946" xr:uid="{00000000-0005-0000-0000-000034480000}"/>
    <cellStyle name="Moneda 11 6 5 4" xfId="46946" xr:uid="{00000000-0005-0000-0000-000035480000}"/>
    <cellStyle name="Moneda 11 6 6" xfId="4376" xr:uid="{00000000-0005-0000-0000-000036480000}"/>
    <cellStyle name="Moneda 11 6 6 2" xfId="13882" xr:uid="{00000000-0005-0000-0000-000037480000}"/>
    <cellStyle name="Moneda 11 6 6 3" xfId="47532" xr:uid="{00000000-0005-0000-0000-000038480000}"/>
    <cellStyle name="Moneda 11 6 7" xfId="5172" xr:uid="{00000000-0005-0000-0000-000039480000}"/>
    <cellStyle name="Moneda 11 6 7 2" xfId="14677" xr:uid="{00000000-0005-0000-0000-00003A480000}"/>
    <cellStyle name="Moneda 11 6 7 3" xfId="49193" xr:uid="{00000000-0005-0000-0000-00003B480000}"/>
    <cellStyle name="Moneda 11 6 8" xfId="6632" xr:uid="{00000000-0005-0000-0000-00003C480000}"/>
    <cellStyle name="Moneda 11 6 8 2" xfId="16136" xr:uid="{00000000-0005-0000-0000-00003D480000}"/>
    <cellStyle name="Moneda 11 6 9" xfId="11719" xr:uid="{00000000-0005-0000-0000-00003E480000}"/>
    <cellStyle name="Moneda 11 6 9 2" xfId="21221" xr:uid="{00000000-0005-0000-0000-00003F480000}"/>
    <cellStyle name="Moneda 11 7" xfId="881" xr:uid="{00000000-0005-0000-0000-000040480000}"/>
    <cellStyle name="Moneda 11 7 10" xfId="12014" xr:uid="{00000000-0005-0000-0000-000041480000}"/>
    <cellStyle name="Moneda 11 7 11" xfId="11941" xr:uid="{00000000-0005-0000-0000-000042480000}"/>
    <cellStyle name="Moneda 11 7 12" xfId="45605" xr:uid="{00000000-0005-0000-0000-000043480000}"/>
    <cellStyle name="Moneda 11 7 2" xfId="3324" xr:uid="{00000000-0005-0000-0000-000044480000}"/>
    <cellStyle name="Moneda 11 7 2 2" xfId="3977" xr:uid="{00000000-0005-0000-0000-000045480000}"/>
    <cellStyle name="Moneda 11 7 2 2 2" xfId="6352" xr:uid="{00000000-0005-0000-0000-000046480000}"/>
    <cellStyle name="Moneda 11 7 2 2 2 2" xfId="15857" xr:uid="{00000000-0005-0000-0000-000047480000}"/>
    <cellStyle name="Moneda 11 7 2 2 2 3" xfId="49845" xr:uid="{00000000-0005-0000-0000-000048480000}"/>
    <cellStyle name="Moneda 11 7 2 2 3" xfId="13482" xr:uid="{00000000-0005-0000-0000-000049480000}"/>
    <cellStyle name="Moneda 11 7 2 2 4" xfId="46867" xr:uid="{00000000-0005-0000-0000-00004A480000}"/>
    <cellStyle name="Moneda 11 7 2 3" xfId="5699" xr:uid="{00000000-0005-0000-0000-00004B480000}"/>
    <cellStyle name="Moneda 11 7 2 3 2" xfId="15204" xr:uid="{00000000-0005-0000-0000-00004C480000}"/>
    <cellStyle name="Moneda 11 7 2 3 3" xfId="49616" xr:uid="{00000000-0005-0000-0000-00004D480000}"/>
    <cellStyle name="Moneda 11 7 2 4" xfId="5088" xr:uid="{00000000-0005-0000-0000-00004E480000}"/>
    <cellStyle name="Moneda 11 7 2 4 2" xfId="14593" xr:uid="{00000000-0005-0000-0000-00004F480000}"/>
    <cellStyle name="Moneda 11 7 2 4 3" xfId="49410" xr:uid="{00000000-0005-0000-0000-000050480000}"/>
    <cellStyle name="Moneda 11 7 2 5" xfId="7116" xr:uid="{00000000-0005-0000-0000-000051480000}"/>
    <cellStyle name="Moneda 11 7 2 5 2" xfId="16619" xr:uid="{00000000-0005-0000-0000-000052480000}"/>
    <cellStyle name="Moneda 11 7 2 6" xfId="11856" xr:uid="{00000000-0005-0000-0000-000053480000}"/>
    <cellStyle name="Moneda 11 7 2 6 2" xfId="21357" xr:uid="{00000000-0005-0000-0000-000054480000}"/>
    <cellStyle name="Moneda 11 7 2 7" xfId="12829" xr:uid="{00000000-0005-0000-0000-000055480000}"/>
    <cellStyle name="Moneda 11 7 2 8" xfId="46644" xr:uid="{00000000-0005-0000-0000-000056480000}"/>
    <cellStyle name="Moneda 11 7 3" xfId="3242" xr:uid="{00000000-0005-0000-0000-000057480000}"/>
    <cellStyle name="Moneda 11 7 3 2" xfId="3896" xr:uid="{00000000-0005-0000-0000-000058480000}"/>
    <cellStyle name="Moneda 11 7 3 2 2" xfId="6271" xr:uid="{00000000-0005-0000-0000-000059480000}"/>
    <cellStyle name="Moneda 11 7 3 2 2 2" xfId="15776" xr:uid="{00000000-0005-0000-0000-00005A480000}"/>
    <cellStyle name="Moneda 11 7 3 2 2 3" xfId="49765" xr:uid="{00000000-0005-0000-0000-00005B480000}"/>
    <cellStyle name="Moneda 11 7 3 2 3" xfId="13401" xr:uid="{00000000-0005-0000-0000-00005C480000}"/>
    <cellStyle name="Moneda 11 7 3 2 4" xfId="46788" xr:uid="{00000000-0005-0000-0000-00005D480000}"/>
    <cellStyle name="Moneda 11 7 3 3" xfId="5617" xr:uid="{00000000-0005-0000-0000-00005E480000}"/>
    <cellStyle name="Moneda 11 7 3 3 2" xfId="15122" xr:uid="{00000000-0005-0000-0000-00005F480000}"/>
    <cellStyle name="Moneda 11 7 3 3 3" xfId="49536" xr:uid="{00000000-0005-0000-0000-000060480000}"/>
    <cellStyle name="Moneda 11 7 3 4" xfId="7039" xr:uid="{00000000-0005-0000-0000-000061480000}"/>
    <cellStyle name="Moneda 11 7 3 4 2" xfId="16543" xr:uid="{00000000-0005-0000-0000-000062480000}"/>
    <cellStyle name="Moneda 11 7 3 4 3" xfId="49334" xr:uid="{00000000-0005-0000-0000-000063480000}"/>
    <cellStyle name="Moneda 11 7 3 5" xfId="11780" xr:uid="{00000000-0005-0000-0000-000064480000}"/>
    <cellStyle name="Moneda 11 7 3 5 2" xfId="21281" xr:uid="{00000000-0005-0000-0000-000065480000}"/>
    <cellStyle name="Moneda 11 7 3 6" xfId="12748" xr:uid="{00000000-0005-0000-0000-000066480000}"/>
    <cellStyle name="Moneda 11 7 3 7" xfId="46563" xr:uid="{00000000-0005-0000-0000-000067480000}"/>
    <cellStyle name="Moneda 11 7 4" xfId="2979" xr:uid="{00000000-0005-0000-0000-000068480000}"/>
    <cellStyle name="Moneda 11 7 4 2" xfId="3633" xr:uid="{00000000-0005-0000-0000-000069480000}"/>
    <cellStyle name="Moneda 11 7 4 2 2" xfId="6008" xr:uid="{00000000-0005-0000-0000-00006A480000}"/>
    <cellStyle name="Moneda 11 7 4 2 2 2" xfId="15513" xr:uid="{00000000-0005-0000-0000-00006B480000}"/>
    <cellStyle name="Moneda 11 7 4 2 3" xfId="13138" xr:uid="{00000000-0005-0000-0000-00006C480000}"/>
    <cellStyle name="Moneda 11 7 4 2 4" xfId="49698" xr:uid="{00000000-0005-0000-0000-00006D480000}"/>
    <cellStyle name="Moneda 11 7 4 3" xfId="5358" xr:uid="{00000000-0005-0000-0000-00006E480000}"/>
    <cellStyle name="Moneda 11 7 4 3 2" xfId="14863" xr:uid="{00000000-0005-0000-0000-00006F480000}"/>
    <cellStyle name="Moneda 11 7 4 3 3" xfId="49258" xr:uid="{00000000-0005-0000-0000-000070480000}"/>
    <cellStyle name="Moneda 11 7 4 4" xfId="12485" xr:uid="{00000000-0005-0000-0000-000071480000}"/>
    <cellStyle name="Moneda 11 7 4 5" xfId="46723" xr:uid="{00000000-0005-0000-0000-000072480000}"/>
    <cellStyle name="Moneda 11 7 5" xfId="3442" xr:uid="{00000000-0005-0000-0000-000073480000}"/>
    <cellStyle name="Moneda 11 7 5 2" xfId="5817" xr:uid="{00000000-0005-0000-0000-000074480000}"/>
    <cellStyle name="Moneda 11 7 5 2 2" xfId="15322" xr:uid="{00000000-0005-0000-0000-000075480000}"/>
    <cellStyle name="Moneda 11 7 5 2 3" xfId="49931" xr:uid="{00000000-0005-0000-0000-000076480000}"/>
    <cellStyle name="Moneda 11 7 5 3" xfId="12947" xr:uid="{00000000-0005-0000-0000-000077480000}"/>
    <cellStyle name="Moneda 11 7 5 4" xfId="46947" xr:uid="{00000000-0005-0000-0000-000078480000}"/>
    <cellStyle name="Moneda 11 7 6" xfId="4377" xr:uid="{00000000-0005-0000-0000-000079480000}"/>
    <cellStyle name="Moneda 11 7 6 2" xfId="13883" xr:uid="{00000000-0005-0000-0000-00007A480000}"/>
    <cellStyle name="Moneda 11 7 6 3" xfId="47533" xr:uid="{00000000-0005-0000-0000-00007B480000}"/>
    <cellStyle name="Moneda 11 7 7" xfId="5173" xr:uid="{00000000-0005-0000-0000-00007C480000}"/>
    <cellStyle name="Moneda 11 7 7 2" xfId="14678" xr:uid="{00000000-0005-0000-0000-00007D480000}"/>
    <cellStyle name="Moneda 11 7 7 3" xfId="49194" xr:uid="{00000000-0005-0000-0000-00007E480000}"/>
    <cellStyle name="Moneda 11 7 8" xfId="6633" xr:uid="{00000000-0005-0000-0000-00007F480000}"/>
    <cellStyle name="Moneda 11 7 8 2" xfId="16137" xr:uid="{00000000-0005-0000-0000-000080480000}"/>
    <cellStyle name="Moneda 11 7 9" xfId="11720" xr:uid="{00000000-0005-0000-0000-000081480000}"/>
    <cellStyle name="Moneda 11 7 9 2" xfId="21222" xr:uid="{00000000-0005-0000-0000-000082480000}"/>
    <cellStyle name="Moneda 11 8" xfId="882" xr:uid="{00000000-0005-0000-0000-000083480000}"/>
    <cellStyle name="Moneda 11 8 10" xfId="12015" xr:uid="{00000000-0005-0000-0000-000084480000}"/>
    <cellStyle name="Moneda 11 8 11" xfId="11942" xr:uid="{00000000-0005-0000-0000-000085480000}"/>
    <cellStyle name="Moneda 11 8 12" xfId="45606" xr:uid="{00000000-0005-0000-0000-000086480000}"/>
    <cellStyle name="Moneda 11 8 2" xfId="3325" xr:uid="{00000000-0005-0000-0000-000087480000}"/>
    <cellStyle name="Moneda 11 8 2 2" xfId="3978" xr:uid="{00000000-0005-0000-0000-000088480000}"/>
    <cellStyle name="Moneda 11 8 2 2 2" xfId="6353" xr:uid="{00000000-0005-0000-0000-000089480000}"/>
    <cellStyle name="Moneda 11 8 2 2 2 2" xfId="15858" xr:uid="{00000000-0005-0000-0000-00008A480000}"/>
    <cellStyle name="Moneda 11 8 2 2 2 3" xfId="49846" xr:uid="{00000000-0005-0000-0000-00008B480000}"/>
    <cellStyle name="Moneda 11 8 2 2 3" xfId="13483" xr:uid="{00000000-0005-0000-0000-00008C480000}"/>
    <cellStyle name="Moneda 11 8 2 2 4" xfId="46868" xr:uid="{00000000-0005-0000-0000-00008D480000}"/>
    <cellStyle name="Moneda 11 8 2 3" xfId="5700" xr:uid="{00000000-0005-0000-0000-00008E480000}"/>
    <cellStyle name="Moneda 11 8 2 3 2" xfId="15205" xr:uid="{00000000-0005-0000-0000-00008F480000}"/>
    <cellStyle name="Moneda 11 8 2 3 3" xfId="49617" xr:uid="{00000000-0005-0000-0000-000090480000}"/>
    <cellStyle name="Moneda 11 8 2 4" xfId="5089" xr:uid="{00000000-0005-0000-0000-000091480000}"/>
    <cellStyle name="Moneda 11 8 2 4 2" xfId="14594" xr:uid="{00000000-0005-0000-0000-000092480000}"/>
    <cellStyle name="Moneda 11 8 2 4 3" xfId="49411" xr:uid="{00000000-0005-0000-0000-000093480000}"/>
    <cellStyle name="Moneda 11 8 2 5" xfId="7117" xr:uid="{00000000-0005-0000-0000-000094480000}"/>
    <cellStyle name="Moneda 11 8 2 5 2" xfId="16620" xr:uid="{00000000-0005-0000-0000-000095480000}"/>
    <cellStyle name="Moneda 11 8 2 6" xfId="11857" xr:uid="{00000000-0005-0000-0000-000096480000}"/>
    <cellStyle name="Moneda 11 8 2 6 2" xfId="21358" xr:uid="{00000000-0005-0000-0000-000097480000}"/>
    <cellStyle name="Moneda 11 8 2 7" xfId="12830" xr:uid="{00000000-0005-0000-0000-000098480000}"/>
    <cellStyle name="Moneda 11 8 2 8" xfId="46645" xr:uid="{00000000-0005-0000-0000-000099480000}"/>
    <cellStyle name="Moneda 11 8 3" xfId="3243" xr:uid="{00000000-0005-0000-0000-00009A480000}"/>
    <cellStyle name="Moneda 11 8 3 2" xfId="3897" xr:uid="{00000000-0005-0000-0000-00009B480000}"/>
    <cellStyle name="Moneda 11 8 3 2 2" xfId="6272" xr:uid="{00000000-0005-0000-0000-00009C480000}"/>
    <cellStyle name="Moneda 11 8 3 2 2 2" xfId="15777" xr:uid="{00000000-0005-0000-0000-00009D480000}"/>
    <cellStyle name="Moneda 11 8 3 2 2 3" xfId="49766" xr:uid="{00000000-0005-0000-0000-00009E480000}"/>
    <cellStyle name="Moneda 11 8 3 2 3" xfId="13402" xr:uid="{00000000-0005-0000-0000-00009F480000}"/>
    <cellStyle name="Moneda 11 8 3 2 4" xfId="46789" xr:uid="{00000000-0005-0000-0000-0000A0480000}"/>
    <cellStyle name="Moneda 11 8 3 3" xfId="5618" xr:uid="{00000000-0005-0000-0000-0000A1480000}"/>
    <cellStyle name="Moneda 11 8 3 3 2" xfId="15123" xr:uid="{00000000-0005-0000-0000-0000A2480000}"/>
    <cellStyle name="Moneda 11 8 3 3 3" xfId="49537" xr:uid="{00000000-0005-0000-0000-0000A3480000}"/>
    <cellStyle name="Moneda 11 8 3 4" xfId="7040" xr:uid="{00000000-0005-0000-0000-0000A4480000}"/>
    <cellStyle name="Moneda 11 8 3 4 2" xfId="16544" xr:uid="{00000000-0005-0000-0000-0000A5480000}"/>
    <cellStyle name="Moneda 11 8 3 4 3" xfId="49335" xr:uid="{00000000-0005-0000-0000-0000A6480000}"/>
    <cellStyle name="Moneda 11 8 3 5" xfId="11781" xr:uid="{00000000-0005-0000-0000-0000A7480000}"/>
    <cellStyle name="Moneda 11 8 3 5 2" xfId="21282" xr:uid="{00000000-0005-0000-0000-0000A8480000}"/>
    <cellStyle name="Moneda 11 8 3 6" xfId="12749" xr:uid="{00000000-0005-0000-0000-0000A9480000}"/>
    <cellStyle name="Moneda 11 8 3 7" xfId="46564" xr:uid="{00000000-0005-0000-0000-0000AA480000}"/>
    <cellStyle name="Moneda 11 8 4" xfId="2980" xr:uid="{00000000-0005-0000-0000-0000AB480000}"/>
    <cellStyle name="Moneda 11 8 4 2" xfId="3634" xr:uid="{00000000-0005-0000-0000-0000AC480000}"/>
    <cellStyle name="Moneda 11 8 4 2 2" xfId="6009" xr:uid="{00000000-0005-0000-0000-0000AD480000}"/>
    <cellStyle name="Moneda 11 8 4 2 2 2" xfId="15514" xr:uid="{00000000-0005-0000-0000-0000AE480000}"/>
    <cellStyle name="Moneda 11 8 4 2 3" xfId="13139" xr:uid="{00000000-0005-0000-0000-0000AF480000}"/>
    <cellStyle name="Moneda 11 8 4 2 4" xfId="49699" xr:uid="{00000000-0005-0000-0000-0000B0480000}"/>
    <cellStyle name="Moneda 11 8 4 3" xfId="5359" xr:uid="{00000000-0005-0000-0000-0000B1480000}"/>
    <cellStyle name="Moneda 11 8 4 3 2" xfId="14864" xr:uid="{00000000-0005-0000-0000-0000B2480000}"/>
    <cellStyle name="Moneda 11 8 4 3 3" xfId="49259" xr:uid="{00000000-0005-0000-0000-0000B3480000}"/>
    <cellStyle name="Moneda 11 8 4 4" xfId="12486" xr:uid="{00000000-0005-0000-0000-0000B4480000}"/>
    <cellStyle name="Moneda 11 8 4 5" xfId="46724" xr:uid="{00000000-0005-0000-0000-0000B5480000}"/>
    <cellStyle name="Moneda 11 8 5" xfId="3443" xr:uid="{00000000-0005-0000-0000-0000B6480000}"/>
    <cellStyle name="Moneda 11 8 5 2" xfId="5818" xr:uid="{00000000-0005-0000-0000-0000B7480000}"/>
    <cellStyle name="Moneda 11 8 5 2 2" xfId="15323" xr:uid="{00000000-0005-0000-0000-0000B8480000}"/>
    <cellStyle name="Moneda 11 8 5 2 3" xfId="49932" xr:uid="{00000000-0005-0000-0000-0000B9480000}"/>
    <cellStyle name="Moneda 11 8 5 3" xfId="12948" xr:uid="{00000000-0005-0000-0000-0000BA480000}"/>
    <cellStyle name="Moneda 11 8 5 4" xfId="46948" xr:uid="{00000000-0005-0000-0000-0000BB480000}"/>
    <cellStyle name="Moneda 11 8 6" xfId="4378" xr:uid="{00000000-0005-0000-0000-0000BC480000}"/>
    <cellStyle name="Moneda 11 8 6 2" xfId="13884" xr:uid="{00000000-0005-0000-0000-0000BD480000}"/>
    <cellStyle name="Moneda 11 8 6 3" xfId="47534" xr:uid="{00000000-0005-0000-0000-0000BE480000}"/>
    <cellStyle name="Moneda 11 8 7" xfId="5174" xr:uid="{00000000-0005-0000-0000-0000BF480000}"/>
    <cellStyle name="Moneda 11 8 7 2" xfId="14679" xr:uid="{00000000-0005-0000-0000-0000C0480000}"/>
    <cellStyle name="Moneda 11 8 7 3" xfId="49195" xr:uid="{00000000-0005-0000-0000-0000C1480000}"/>
    <cellStyle name="Moneda 11 8 8" xfId="6634" xr:uid="{00000000-0005-0000-0000-0000C2480000}"/>
    <cellStyle name="Moneda 11 8 8 2" xfId="16138" xr:uid="{00000000-0005-0000-0000-0000C3480000}"/>
    <cellStyle name="Moneda 11 8 9" xfId="11721" xr:uid="{00000000-0005-0000-0000-0000C4480000}"/>
    <cellStyle name="Moneda 11 8 9 2" xfId="21223" xr:uid="{00000000-0005-0000-0000-0000C5480000}"/>
    <cellStyle name="Moneda 11 9" xfId="883" xr:uid="{00000000-0005-0000-0000-0000C6480000}"/>
    <cellStyle name="Moneda 11 9 10" xfId="12016" xr:uid="{00000000-0005-0000-0000-0000C7480000}"/>
    <cellStyle name="Moneda 11 9 11" xfId="11943" xr:uid="{00000000-0005-0000-0000-0000C8480000}"/>
    <cellStyle name="Moneda 11 9 12" xfId="45607" xr:uid="{00000000-0005-0000-0000-0000C9480000}"/>
    <cellStyle name="Moneda 11 9 2" xfId="3326" xr:uid="{00000000-0005-0000-0000-0000CA480000}"/>
    <cellStyle name="Moneda 11 9 2 2" xfId="3979" xr:uid="{00000000-0005-0000-0000-0000CB480000}"/>
    <cellStyle name="Moneda 11 9 2 2 2" xfId="6354" xr:uid="{00000000-0005-0000-0000-0000CC480000}"/>
    <cellStyle name="Moneda 11 9 2 2 2 2" xfId="15859" xr:uid="{00000000-0005-0000-0000-0000CD480000}"/>
    <cellStyle name="Moneda 11 9 2 2 2 3" xfId="49847" xr:uid="{00000000-0005-0000-0000-0000CE480000}"/>
    <cellStyle name="Moneda 11 9 2 2 3" xfId="13484" xr:uid="{00000000-0005-0000-0000-0000CF480000}"/>
    <cellStyle name="Moneda 11 9 2 2 4" xfId="46869" xr:uid="{00000000-0005-0000-0000-0000D0480000}"/>
    <cellStyle name="Moneda 11 9 2 3" xfId="5701" xr:uid="{00000000-0005-0000-0000-0000D1480000}"/>
    <cellStyle name="Moneda 11 9 2 3 2" xfId="15206" xr:uid="{00000000-0005-0000-0000-0000D2480000}"/>
    <cellStyle name="Moneda 11 9 2 3 3" xfId="49618" xr:uid="{00000000-0005-0000-0000-0000D3480000}"/>
    <cellStyle name="Moneda 11 9 2 4" xfId="5090" xr:uid="{00000000-0005-0000-0000-0000D4480000}"/>
    <cellStyle name="Moneda 11 9 2 4 2" xfId="14595" xr:uid="{00000000-0005-0000-0000-0000D5480000}"/>
    <cellStyle name="Moneda 11 9 2 4 3" xfId="49412" xr:uid="{00000000-0005-0000-0000-0000D6480000}"/>
    <cellStyle name="Moneda 11 9 2 5" xfId="7118" xr:uid="{00000000-0005-0000-0000-0000D7480000}"/>
    <cellStyle name="Moneda 11 9 2 5 2" xfId="16621" xr:uid="{00000000-0005-0000-0000-0000D8480000}"/>
    <cellStyle name="Moneda 11 9 2 6" xfId="11858" xr:uid="{00000000-0005-0000-0000-0000D9480000}"/>
    <cellStyle name="Moneda 11 9 2 6 2" xfId="21359" xr:uid="{00000000-0005-0000-0000-0000DA480000}"/>
    <cellStyle name="Moneda 11 9 2 7" xfId="12831" xr:uid="{00000000-0005-0000-0000-0000DB480000}"/>
    <cellStyle name="Moneda 11 9 2 8" xfId="46646" xr:uid="{00000000-0005-0000-0000-0000DC480000}"/>
    <cellStyle name="Moneda 11 9 3" xfId="3244" xr:uid="{00000000-0005-0000-0000-0000DD480000}"/>
    <cellStyle name="Moneda 11 9 3 2" xfId="3898" xr:uid="{00000000-0005-0000-0000-0000DE480000}"/>
    <cellStyle name="Moneda 11 9 3 2 2" xfId="6273" xr:uid="{00000000-0005-0000-0000-0000DF480000}"/>
    <cellStyle name="Moneda 11 9 3 2 2 2" xfId="15778" xr:uid="{00000000-0005-0000-0000-0000E0480000}"/>
    <cellStyle name="Moneda 11 9 3 2 2 3" xfId="49767" xr:uid="{00000000-0005-0000-0000-0000E1480000}"/>
    <cellStyle name="Moneda 11 9 3 2 3" xfId="13403" xr:uid="{00000000-0005-0000-0000-0000E2480000}"/>
    <cellStyle name="Moneda 11 9 3 2 4" xfId="46790" xr:uid="{00000000-0005-0000-0000-0000E3480000}"/>
    <cellStyle name="Moneda 11 9 3 3" xfId="5619" xr:uid="{00000000-0005-0000-0000-0000E4480000}"/>
    <cellStyle name="Moneda 11 9 3 3 2" xfId="15124" xr:uid="{00000000-0005-0000-0000-0000E5480000}"/>
    <cellStyle name="Moneda 11 9 3 3 3" xfId="49538" xr:uid="{00000000-0005-0000-0000-0000E6480000}"/>
    <cellStyle name="Moneda 11 9 3 4" xfId="7041" xr:uid="{00000000-0005-0000-0000-0000E7480000}"/>
    <cellStyle name="Moneda 11 9 3 4 2" xfId="16545" xr:uid="{00000000-0005-0000-0000-0000E8480000}"/>
    <cellStyle name="Moneda 11 9 3 4 3" xfId="49336" xr:uid="{00000000-0005-0000-0000-0000E9480000}"/>
    <cellStyle name="Moneda 11 9 3 5" xfId="11782" xr:uid="{00000000-0005-0000-0000-0000EA480000}"/>
    <cellStyle name="Moneda 11 9 3 5 2" xfId="21283" xr:uid="{00000000-0005-0000-0000-0000EB480000}"/>
    <cellStyle name="Moneda 11 9 3 6" xfId="12750" xr:uid="{00000000-0005-0000-0000-0000EC480000}"/>
    <cellStyle name="Moneda 11 9 3 7" xfId="46565" xr:uid="{00000000-0005-0000-0000-0000ED480000}"/>
    <cellStyle name="Moneda 11 9 4" xfId="2981" xr:uid="{00000000-0005-0000-0000-0000EE480000}"/>
    <cellStyle name="Moneda 11 9 4 2" xfId="3635" xr:uid="{00000000-0005-0000-0000-0000EF480000}"/>
    <cellStyle name="Moneda 11 9 4 2 2" xfId="6010" xr:uid="{00000000-0005-0000-0000-0000F0480000}"/>
    <cellStyle name="Moneda 11 9 4 2 2 2" xfId="15515" xr:uid="{00000000-0005-0000-0000-0000F1480000}"/>
    <cellStyle name="Moneda 11 9 4 2 3" xfId="13140" xr:uid="{00000000-0005-0000-0000-0000F2480000}"/>
    <cellStyle name="Moneda 11 9 4 2 4" xfId="49700" xr:uid="{00000000-0005-0000-0000-0000F3480000}"/>
    <cellStyle name="Moneda 11 9 4 3" xfId="5360" xr:uid="{00000000-0005-0000-0000-0000F4480000}"/>
    <cellStyle name="Moneda 11 9 4 3 2" xfId="14865" xr:uid="{00000000-0005-0000-0000-0000F5480000}"/>
    <cellStyle name="Moneda 11 9 4 3 3" xfId="49260" xr:uid="{00000000-0005-0000-0000-0000F6480000}"/>
    <cellStyle name="Moneda 11 9 4 4" xfId="12487" xr:uid="{00000000-0005-0000-0000-0000F7480000}"/>
    <cellStyle name="Moneda 11 9 4 5" xfId="46725" xr:uid="{00000000-0005-0000-0000-0000F8480000}"/>
    <cellStyle name="Moneda 11 9 5" xfId="3444" xr:uid="{00000000-0005-0000-0000-0000F9480000}"/>
    <cellStyle name="Moneda 11 9 5 2" xfId="5819" xr:uid="{00000000-0005-0000-0000-0000FA480000}"/>
    <cellStyle name="Moneda 11 9 5 2 2" xfId="15324" xr:uid="{00000000-0005-0000-0000-0000FB480000}"/>
    <cellStyle name="Moneda 11 9 5 2 3" xfId="49933" xr:uid="{00000000-0005-0000-0000-0000FC480000}"/>
    <cellStyle name="Moneda 11 9 5 3" xfId="12949" xr:uid="{00000000-0005-0000-0000-0000FD480000}"/>
    <cellStyle name="Moneda 11 9 5 4" xfId="46949" xr:uid="{00000000-0005-0000-0000-0000FE480000}"/>
    <cellStyle name="Moneda 11 9 6" xfId="4379" xr:uid="{00000000-0005-0000-0000-0000FF480000}"/>
    <cellStyle name="Moneda 11 9 6 2" xfId="13885" xr:uid="{00000000-0005-0000-0000-000000490000}"/>
    <cellStyle name="Moneda 11 9 6 3" xfId="47535" xr:uid="{00000000-0005-0000-0000-000001490000}"/>
    <cellStyle name="Moneda 11 9 7" xfId="5175" xr:uid="{00000000-0005-0000-0000-000002490000}"/>
    <cellStyle name="Moneda 11 9 7 2" xfId="14680" xr:uid="{00000000-0005-0000-0000-000003490000}"/>
    <cellStyle name="Moneda 11 9 7 3" xfId="49196" xr:uid="{00000000-0005-0000-0000-000004490000}"/>
    <cellStyle name="Moneda 11 9 8" xfId="6635" xr:uid="{00000000-0005-0000-0000-000005490000}"/>
    <cellStyle name="Moneda 11 9 8 2" xfId="16139" xr:uid="{00000000-0005-0000-0000-000006490000}"/>
    <cellStyle name="Moneda 11 9 9" xfId="11722" xr:uid="{00000000-0005-0000-0000-000007490000}"/>
    <cellStyle name="Moneda 11 9 9 2" xfId="21224" xr:uid="{00000000-0005-0000-0000-000008490000}"/>
    <cellStyle name="Moneda 12" xfId="884" xr:uid="{00000000-0005-0000-0000-000009490000}"/>
    <cellStyle name="Moneda 13" xfId="885" xr:uid="{00000000-0005-0000-0000-00000A490000}"/>
    <cellStyle name="Moneda 14" xfId="886" xr:uid="{00000000-0005-0000-0000-00000B490000}"/>
    <cellStyle name="Moneda 15" xfId="887" xr:uid="{00000000-0005-0000-0000-00000C490000}"/>
    <cellStyle name="Moneda 16" xfId="888" xr:uid="{00000000-0005-0000-0000-00000D490000}"/>
    <cellStyle name="Moneda 17" xfId="889" xr:uid="{00000000-0005-0000-0000-00000E490000}"/>
    <cellStyle name="Moneda 18" xfId="890" xr:uid="{00000000-0005-0000-0000-00000F490000}"/>
    <cellStyle name="Moneda 19" xfId="891" xr:uid="{00000000-0005-0000-0000-000010490000}"/>
    <cellStyle name="Moneda 2" xfId="4" xr:uid="{00000000-0005-0000-0000-000011490000}"/>
    <cellStyle name="Moneda 2 10" xfId="892" xr:uid="{00000000-0005-0000-0000-000012490000}"/>
    <cellStyle name="Moneda 2 10 2" xfId="53891" xr:uid="{77237ED5-CE42-49E6-AD2C-B608BC743FE1}"/>
    <cellStyle name="Moneda 2 11" xfId="893" xr:uid="{00000000-0005-0000-0000-000013490000}"/>
    <cellStyle name="Moneda 2 2 10" xfId="894" xr:uid="{00000000-0005-0000-0000-000015490000}"/>
    <cellStyle name="Moneda 2 2 11" xfId="895" xr:uid="{00000000-0005-0000-0000-000016490000}"/>
    <cellStyle name="Moneda 2 2 12" xfId="896" xr:uid="{00000000-0005-0000-0000-000017490000}"/>
    <cellStyle name="Moneda 2 2 13" xfId="897" xr:uid="{00000000-0005-0000-0000-000018490000}"/>
    <cellStyle name="Moneda 2 2 14" xfId="898" xr:uid="{00000000-0005-0000-0000-000019490000}"/>
    <cellStyle name="Moneda 2 2 15" xfId="899" xr:uid="{00000000-0005-0000-0000-00001A490000}"/>
    <cellStyle name="Moneda 2 2 16" xfId="900" xr:uid="{00000000-0005-0000-0000-00001B490000}"/>
    <cellStyle name="Moneda 2 2 17" xfId="901" xr:uid="{00000000-0005-0000-0000-00001C490000}"/>
    <cellStyle name="Moneda 2 2 18" xfId="902" xr:uid="{00000000-0005-0000-0000-00001D490000}"/>
    <cellStyle name="Moneda 2 2 2" xfId="903" xr:uid="{00000000-0005-0000-0000-00001E490000}"/>
    <cellStyle name="Moneda 2 2 2 2" xfId="904" xr:uid="{00000000-0005-0000-0000-00001F490000}"/>
    <cellStyle name="Moneda 2 2 2 3" xfId="905" xr:uid="{00000000-0005-0000-0000-000020490000}"/>
    <cellStyle name="Moneda 2 2 2 4" xfId="906" xr:uid="{00000000-0005-0000-0000-000021490000}"/>
    <cellStyle name="Moneda 2 2 2 5" xfId="907" xr:uid="{00000000-0005-0000-0000-000022490000}"/>
    <cellStyle name="Moneda 2 2 2 6" xfId="908" xr:uid="{00000000-0005-0000-0000-000023490000}"/>
    <cellStyle name="Moneda 2 2 2 7" xfId="909" xr:uid="{00000000-0005-0000-0000-000024490000}"/>
    <cellStyle name="Moneda 2 2 3" xfId="910" xr:uid="{00000000-0005-0000-0000-000025490000}"/>
    <cellStyle name="Moneda 2 2 4" xfId="911" xr:uid="{00000000-0005-0000-0000-000026490000}"/>
    <cellStyle name="Moneda 2 2 5" xfId="912" xr:uid="{00000000-0005-0000-0000-000027490000}"/>
    <cellStyle name="Moneda 2 2 6" xfId="913" xr:uid="{00000000-0005-0000-0000-000028490000}"/>
    <cellStyle name="Moneda 2 2 7" xfId="914" xr:uid="{00000000-0005-0000-0000-000029490000}"/>
    <cellStyle name="Moneda 2 2 8" xfId="915" xr:uid="{00000000-0005-0000-0000-00002A490000}"/>
    <cellStyle name="Moneda 2 2 9" xfId="916" xr:uid="{00000000-0005-0000-0000-00002B490000}"/>
    <cellStyle name="Moneda 2 3" xfId="917" xr:uid="{00000000-0005-0000-0000-00002C490000}"/>
    <cellStyle name="Moneda 2 3 10" xfId="918" xr:uid="{00000000-0005-0000-0000-00002D490000}"/>
    <cellStyle name="Moneda 2 3 11" xfId="919" xr:uid="{00000000-0005-0000-0000-00002E490000}"/>
    <cellStyle name="Moneda 2 3 12" xfId="920" xr:uid="{00000000-0005-0000-0000-00002F490000}"/>
    <cellStyle name="Moneda 2 3 13" xfId="921" xr:uid="{00000000-0005-0000-0000-000030490000}"/>
    <cellStyle name="Moneda 2 3 14" xfId="922" xr:uid="{00000000-0005-0000-0000-000031490000}"/>
    <cellStyle name="Moneda 2 3 15" xfId="923" xr:uid="{00000000-0005-0000-0000-000032490000}"/>
    <cellStyle name="Moneda 2 3 16" xfId="924" xr:uid="{00000000-0005-0000-0000-000033490000}"/>
    <cellStyle name="Moneda 2 3 17" xfId="925" xr:uid="{00000000-0005-0000-0000-000034490000}"/>
    <cellStyle name="Moneda 2 3 18" xfId="926" xr:uid="{00000000-0005-0000-0000-000035490000}"/>
    <cellStyle name="Moneda 2 3 19" xfId="53864" xr:uid="{00000000-0005-0000-0000-000036490000}"/>
    <cellStyle name="Moneda 2 3 2" xfId="927" xr:uid="{00000000-0005-0000-0000-000037490000}"/>
    <cellStyle name="Moneda 2 3 3" xfId="928" xr:uid="{00000000-0005-0000-0000-000038490000}"/>
    <cellStyle name="Moneda 2 3 4" xfId="929" xr:uid="{00000000-0005-0000-0000-000039490000}"/>
    <cellStyle name="Moneda 2 3 5" xfId="930" xr:uid="{00000000-0005-0000-0000-00003A490000}"/>
    <cellStyle name="Moneda 2 3 6" xfId="931" xr:uid="{00000000-0005-0000-0000-00003B490000}"/>
    <cellStyle name="Moneda 2 3 7" xfId="932" xr:uid="{00000000-0005-0000-0000-00003C490000}"/>
    <cellStyle name="Moneda 2 3 8" xfId="933" xr:uid="{00000000-0005-0000-0000-00003D490000}"/>
    <cellStyle name="Moneda 2 3 9" xfId="934" xr:uid="{00000000-0005-0000-0000-00003E490000}"/>
    <cellStyle name="Moneda 2 4" xfId="935" xr:uid="{00000000-0005-0000-0000-00003F490000}"/>
    <cellStyle name="Moneda 2 5" xfId="936" xr:uid="{00000000-0005-0000-0000-000040490000}"/>
    <cellStyle name="Moneda 2 5 10" xfId="937" xr:uid="{00000000-0005-0000-0000-000041490000}"/>
    <cellStyle name="Moneda 2 5 11" xfId="938" xr:uid="{00000000-0005-0000-0000-000042490000}"/>
    <cellStyle name="Moneda 2 5 12" xfId="939" xr:uid="{00000000-0005-0000-0000-000043490000}"/>
    <cellStyle name="Moneda 2 5 13" xfId="940" xr:uid="{00000000-0005-0000-0000-000044490000}"/>
    <cellStyle name="Moneda 2 5 14" xfId="941" xr:uid="{00000000-0005-0000-0000-000045490000}"/>
    <cellStyle name="Moneda 2 5 15" xfId="942" xr:uid="{00000000-0005-0000-0000-000046490000}"/>
    <cellStyle name="Moneda 2 5 16" xfId="943" xr:uid="{00000000-0005-0000-0000-000047490000}"/>
    <cellStyle name="Moneda 2 5 17" xfId="944" xr:uid="{00000000-0005-0000-0000-000048490000}"/>
    <cellStyle name="Moneda 2 5 18" xfId="945" xr:uid="{00000000-0005-0000-0000-000049490000}"/>
    <cellStyle name="Moneda 2 5 2" xfId="946" xr:uid="{00000000-0005-0000-0000-00004A490000}"/>
    <cellStyle name="Moneda 2 5 3" xfId="947" xr:uid="{00000000-0005-0000-0000-00004B490000}"/>
    <cellStyle name="Moneda 2 5 4" xfId="948" xr:uid="{00000000-0005-0000-0000-00004C490000}"/>
    <cellStyle name="Moneda 2 5 5" xfId="949" xr:uid="{00000000-0005-0000-0000-00004D490000}"/>
    <cellStyle name="Moneda 2 5 6" xfId="950" xr:uid="{00000000-0005-0000-0000-00004E490000}"/>
    <cellStyle name="Moneda 2 5 7" xfId="951" xr:uid="{00000000-0005-0000-0000-00004F490000}"/>
    <cellStyle name="Moneda 2 5 8" xfId="952" xr:uid="{00000000-0005-0000-0000-000050490000}"/>
    <cellStyle name="Moneda 2 5 9" xfId="953" xr:uid="{00000000-0005-0000-0000-000051490000}"/>
    <cellStyle name="Moneda 2 6" xfId="954" xr:uid="{00000000-0005-0000-0000-000052490000}"/>
    <cellStyle name="Moneda 2 7" xfId="955" xr:uid="{00000000-0005-0000-0000-000053490000}"/>
    <cellStyle name="Moneda 2 8" xfId="956" xr:uid="{00000000-0005-0000-0000-000054490000}"/>
    <cellStyle name="Moneda 2 9" xfId="957" xr:uid="{00000000-0005-0000-0000-000055490000}"/>
    <cellStyle name="Moneda 2 9 2" xfId="53870" xr:uid="{00000000-0005-0000-0000-000056490000}"/>
    <cellStyle name="Moneda 2_Hoja3" xfId="958" xr:uid="{00000000-0005-0000-0000-000057490000}"/>
    <cellStyle name="Moneda 20" xfId="959" xr:uid="{00000000-0005-0000-0000-000058490000}"/>
    <cellStyle name="Moneda 21" xfId="960" xr:uid="{00000000-0005-0000-0000-000059490000}"/>
    <cellStyle name="Moneda 22" xfId="961" xr:uid="{00000000-0005-0000-0000-00005A490000}"/>
    <cellStyle name="Moneda 23" xfId="962" xr:uid="{00000000-0005-0000-0000-00005B490000}"/>
    <cellStyle name="Moneda 24" xfId="963" xr:uid="{00000000-0005-0000-0000-00005C490000}"/>
    <cellStyle name="Moneda 25" xfId="964" xr:uid="{00000000-0005-0000-0000-00005D490000}"/>
    <cellStyle name="Moneda 26" xfId="965" xr:uid="{00000000-0005-0000-0000-00005E490000}"/>
    <cellStyle name="Moneda 27" xfId="966" xr:uid="{00000000-0005-0000-0000-00005F490000}"/>
    <cellStyle name="Moneda 28" xfId="967" xr:uid="{00000000-0005-0000-0000-000060490000}"/>
    <cellStyle name="Moneda 29" xfId="968" xr:uid="{00000000-0005-0000-0000-000061490000}"/>
    <cellStyle name="Moneda 3" xfId="16" xr:uid="{00000000-0005-0000-0000-000062490000}"/>
    <cellStyle name="Moneda 3 10" xfId="969" xr:uid="{00000000-0005-0000-0000-000063490000}"/>
    <cellStyle name="Moneda 3 10 2" xfId="3327" xr:uid="{00000000-0005-0000-0000-000064490000}"/>
    <cellStyle name="Moneda 3 10 2 2" xfId="3980" xr:uid="{00000000-0005-0000-0000-000065490000}"/>
    <cellStyle name="Moneda 3 10 2 2 2" xfId="6355" xr:uid="{00000000-0005-0000-0000-000066490000}"/>
    <cellStyle name="Moneda 3 10 2 2 2 2" xfId="15860" xr:uid="{00000000-0005-0000-0000-000067490000}"/>
    <cellStyle name="Moneda 3 10 2 2 2 3" xfId="49848" xr:uid="{00000000-0005-0000-0000-000068490000}"/>
    <cellStyle name="Moneda 3 10 2 2 3" xfId="13485" xr:uid="{00000000-0005-0000-0000-000069490000}"/>
    <cellStyle name="Moneda 3 10 2 2 4" xfId="46870" xr:uid="{00000000-0005-0000-0000-00006A490000}"/>
    <cellStyle name="Moneda 3 10 2 3" xfId="5702" xr:uid="{00000000-0005-0000-0000-00006B490000}"/>
    <cellStyle name="Moneda 3 10 2 3 2" xfId="15207" xr:uid="{00000000-0005-0000-0000-00006C490000}"/>
    <cellStyle name="Moneda 3 10 2 3 3" xfId="49619" xr:uid="{00000000-0005-0000-0000-00006D490000}"/>
    <cellStyle name="Moneda 3 10 2 4" xfId="5091" xr:uid="{00000000-0005-0000-0000-00006E490000}"/>
    <cellStyle name="Moneda 3 10 2 4 2" xfId="14596" xr:uid="{00000000-0005-0000-0000-00006F490000}"/>
    <cellStyle name="Moneda 3 10 2 4 3" xfId="49413" xr:uid="{00000000-0005-0000-0000-000070490000}"/>
    <cellStyle name="Moneda 3 10 2 5" xfId="7119" xr:uid="{00000000-0005-0000-0000-000071490000}"/>
    <cellStyle name="Moneda 3 10 2 5 2" xfId="16622" xr:uid="{00000000-0005-0000-0000-000072490000}"/>
    <cellStyle name="Moneda 3 10 2 6" xfId="11859" xr:uid="{00000000-0005-0000-0000-000073490000}"/>
    <cellStyle name="Moneda 3 10 2 6 2" xfId="21360" xr:uid="{00000000-0005-0000-0000-000074490000}"/>
    <cellStyle name="Moneda 3 10 2 7" xfId="12832" xr:uid="{00000000-0005-0000-0000-000075490000}"/>
    <cellStyle name="Moneda 3 10 2 8" xfId="46647" xr:uid="{00000000-0005-0000-0000-000076490000}"/>
    <cellStyle name="Moneda 3 10 3" xfId="3245" xr:uid="{00000000-0005-0000-0000-000077490000}"/>
    <cellStyle name="Moneda 3 10 3 2" xfId="3899" xr:uid="{00000000-0005-0000-0000-000078490000}"/>
    <cellStyle name="Moneda 3 10 3 2 2" xfId="6274" xr:uid="{00000000-0005-0000-0000-000079490000}"/>
    <cellStyle name="Moneda 3 10 3 2 2 2" xfId="15779" xr:uid="{00000000-0005-0000-0000-00007A490000}"/>
    <cellStyle name="Moneda 3 10 3 2 2 3" xfId="49768" xr:uid="{00000000-0005-0000-0000-00007B490000}"/>
    <cellStyle name="Moneda 3 10 3 2 3" xfId="13404" xr:uid="{00000000-0005-0000-0000-00007C490000}"/>
    <cellStyle name="Moneda 3 10 3 2 4" xfId="46791" xr:uid="{00000000-0005-0000-0000-00007D490000}"/>
    <cellStyle name="Moneda 3 10 3 3" xfId="5620" xr:uid="{00000000-0005-0000-0000-00007E490000}"/>
    <cellStyle name="Moneda 3 10 3 3 2" xfId="15125" xr:uid="{00000000-0005-0000-0000-00007F490000}"/>
    <cellStyle name="Moneda 3 10 3 3 3" xfId="49539" xr:uid="{00000000-0005-0000-0000-000080490000}"/>
    <cellStyle name="Moneda 3 10 3 4" xfId="11783" xr:uid="{00000000-0005-0000-0000-000081490000}"/>
    <cellStyle name="Moneda 3 10 3 4 2" xfId="21284" xr:uid="{00000000-0005-0000-0000-000082490000}"/>
    <cellStyle name="Moneda 3 10 3 4 3" xfId="49337" xr:uid="{00000000-0005-0000-0000-000083490000}"/>
    <cellStyle name="Moneda 3 10 3 5" xfId="12751" xr:uid="{00000000-0005-0000-0000-000084490000}"/>
    <cellStyle name="Moneda 3 10 3 6" xfId="46566" xr:uid="{00000000-0005-0000-0000-000085490000}"/>
    <cellStyle name="Moneda 3 10 4" xfId="2997" xr:uid="{00000000-0005-0000-0000-000086490000}"/>
    <cellStyle name="Moneda 3 10 4 2" xfId="3651" xr:uid="{00000000-0005-0000-0000-000087490000}"/>
    <cellStyle name="Moneda 3 10 4 2 2" xfId="6026" xr:uid="{00000000-0005-0000-0000-000088490000}"/>
    <cellStyle name="Moneda 3 10 4 2 2 2" xfId="15531" xr:uid="{00000000-0005-0000-0000-000089490000}"/>
    <cellStyle name="Moneda 3 10 4 2 3" xfId="13156" xr:uid="{00000000-0005-0000-0000-00008A490000}"/>
    <cellStyle name="Moneda 3 10 4 2 4" xfId="50102" xr:uid="{00000000-0005-0000-0000-00008B490000}"/>
    <cellStyle name="Moneda 3 10 4 3" xfId="5376" xr:uid="{00000000-0005-0000-0000-00008C490000}"/>
    <cellStyle name="Moneda 3 10 4 3 2" xfId="14881" xr:uid="{00000000-0005-0000-0000-00008D490000}"/>
    <cellStyle name="Moneda 3 10 4 3 3" xfId="49261" xr:uid="{00000000-0005-0000-0000-00008E490000}"/>
    <cellStyle name="Moneda 3 10 4 4" xfId="12503" xr:uid="{00000000-0005-0000-0000-00008F490000}"/>
    <cellStyle name="Moneda 3 10 4 5" xfId="47073" xr:uid="{00000000-0005-0000-0000-000090490000}"/>
    <cellStyle name="Moneda 3 10 5" xfId="12017" xr:uid="{00000000-0005-0000-0000-000091490000}"/>
    <cellStyle name="Moneda 3 11" xfId="970" xr:uid="{00000000-0005-0000-0000-000092490000}"/>
    <cellStyle name="Moneda 3 11 2" xfId="3328" xr:uid="{00000000-0005-0000-0000-000093490000}"/>
    <cellStyle name="Moneda 3 11 2 2" xfId="3981" xr:uid="{00000000-0005-0000-0000-000094490000}"/>
    <cellStyle name="Moneda 3 11 2 2 2" xfId="6356" xr:uid="{00000000-0005-0000-0000-000095490000}"/>
    <cellStyle name="Moneda 3 11 2 2 2 2" xfId="15861" xr:uid="{00000000-0005-0000-0000-000096490000}"/>
    <cellStyle name="Moneda 3 11 2 2 2 3" xfId="49849" xr:uid="{00000000-0005-0000-0000-000097490000}"/>
    <cellStyle name="Moneda 3 11 2 2 3" xfId="13486" xr:uid="{00000000-0005-0000-0000-000098490000}"/>
    <cellStyle name="Moneda 3 11 2 2 4" xfId="46871" xr:uid="{00000000-0005-0000-0000-000099490000}"/>
    <cellStyle name="Moneda 3 11 2 3" xfId="5703" xr:uid="{00000000-0005-0000-0000-00009A490000}"/>
    <cellStyle name="Moneda 3 11 2 3 2" xfId="15208" xr:uid="{00000000-0005-0000-0000-00009B490000}"/>
    <cellStyle name="Moneda 3 11 2 3 3" xfId="49620" xr:uid="{00000000-0005-0000-0000-00009C490000}"/>
    <cellStyle name="Moneda 3 11 2 4" xfId="5092" xr:uid="{00000000-0005-0000-0000-00009D490000}"/>
    <cellStyle name="Moneda 3 11 2 4 2" xfId="14597" xr:uid="{00000000-0005-0000-0000-00009E490000}"/>
    <cellStyle name="Moneda 3 11 2 4 3" xfId="49414" xr:uid="{00000000-0005-0000-0000-00009F490000}"/>
    <cellStyle name="Moneda 3 11 2 5" xfId="7120" xr:uid="{00000000-0005-0000-0000-0000A0490000}"/>
    <cellStyle name="Moneda 3 11 2 5 2" xfId="16623" xr:uid="{00000000-0005-0000-0000-0000A1490000}"/>
    <cellStyle name="Moneda 3 11 2 6" xfId="11860" xr:uid="{00000000-0005-0000-0000-0000A2490000}"/>
    <cellStyle name="Moneda 3 11 2 6 2" xfId="21361" xr:uid="{00000000-0005-0000-0000-0000A3490000}"/>
    <cellStyle name="Moneda 3 11 2 7" xfId="12833" xr:uid="{00000000-0005-0000-0000-0000A4490000}"/>
    <cellStyle name="Moneda 3 11 2 8" xfId="46648" xr:uid="{00000000-0005-0000-0000-0000A5490000}"/>
    <cellStyle name="Moneda 3 11 3" xfId="3246" xr:uid="{00000000-0005-0000-0000-0000A6490000}"/>
    <cellStyle name="Moneda 3 11 3 2" xfId="3900" xr:uid="{00000000-0005-0000-0000-0000A7490000}"/>
    <cellStyle name="Moneda 3 11 3 2 2" xfId="6275" xr:uid="{00000000-0005-0000-0000-0000A8490000}"/>
    <cellStyle name="Moneda 3 11 3 2 2 2" xfId="15780" xr:uid="{00000000-0005-0000-0000-0000A9490000}"/>
    <cellStyle name="Moneda 3 11 3 2 2 3" xfId="49769" xr:uid="{00000000-0005-0000-0000-0000AA490000}"/>
    <cellStyle name="Moneda 3 11 3 2 3" xfId="13405" xr:uid="{00000000-0005-0000-0000-0000AB490000}"/>
    <cellStyle name="Moneda 3 11 3 2 4" xfId="46792" xr:uid="{00000000-0005-0000-0000-0000AC490000}"/>
    <cellStyle name="Moneda 3 11 3 3" xfId="5621" xr:uid="{00000000-0005-0000-0000-0000AD490000}"/>
    <cellStyle name="Moneda 3 11 3 3 2" xfId="15126" xr:uid="{00000000-0005-0000-0000-0000AE490000}"/>
    <cellStyle name="Moneda 3 11 3 3 3" xfId="49540" xr:uid="{00000000-0005-0000-0000-0000AF490000}"/>
    <cellStyle name="Moneda 3 11 3 4" xfId="11784" xr:uid="{00000000-0005-0000-0000-0000B0490000}"/>
    <cellStyle name="Moneda 3 11 3 4 2" xfId="21285" xr:uid="{00000000-0005-0000-0000-0000B1490000}"/>
    <cellStyle name="Moneda 3 11 3 4 3" xfId="49338" xr:uid="{00000000-0005-0000-0000-0000B2490000}"/>
    <cellStyle name="Moneda 3 11 3 5" xfId="12752" xr:uid="{00000000-0005-0000-0000-0000B3490000}"/>
    <cellStyle name="Moneda 3 11 3 6" xfId="46567" xr:uid="{00000000-0005-0000-0000-0000B4490000}"/>
    <cellStyle name="Moneda 3 11 4" xfId="2998" xr:uid="{00000000-0005-0000-0000-0000B5490000}"/>
    <cellStyle name="Moneda 3 11 4 2" xfId="3652" xr:uid="{00000000-0005-0000-0000-0000B6490000}"/>
    <cellStyle name="Moneda 3 11 4 2 2" xfId="6027" xr:uid="{00000000-0005-0000-0000-0000B7490000}"/>
    <cellStyle name="Moneda 3 11 4 2 2 2" xfId="15532" xr:uid="{00000000-0005-0000-0000-0000B8490000}"/>
    <cellStyle name="Moneda 3 11 4 2 3" xfId="13157" xr:uid="{00000000-0005-0000-0000-0000B9490000}"/>
    <cellStyle name="Moneda 3 11 4 2 4" xfId="50103" xr:uid="{00000000-0005-0000-0000-0000BA490000}"/>
    <cellStyle name="Moneda 3 11 4 3" xfId="5377" xr:uid="{00000000-0005-0000-0000-0000BB490000}"/>
    <cellStyle name="Moneda 3 11 4 3 2" xfId="14882" xr:uid="{00000000-0005-0000-0000-0000BC490000}"/>
    <cellStyle name="Moneda 3 11 4 3 3" xfId="49262" xr:uid="{00000000-0005-0000-0000-0000BD490000}"/>
    <cellStyle name="Moneda 3 11 4 4" xfId="12504" xr:uid="{00000000-0005-0000-0000-0000BE490000}"/>
    <cellStyle name="Moneda 3 11 4 5" xfId="47074" xr:uid="{00000000-0005-0000-0000-0000BF490000}"/>
    <cellStyle name="Moneda 3 11 5" xfId="12018" xr:uid="{00000000-0005-0000-0000-0000C0490000}"/>
    <cellStyle name="Moneda 3 12" xfId="971" xr:uid="{00000000-0005-0000-0000-0000C1490000}"/>
    <cellStyle name="Moneda 3 12 2" xfId="3329" xr:uid="{00000000-0005-0000-0000-0000C2490000}"/>
    <cellStyle name="Moneda 3 12 2 2" xfId="3982" xr:uid="{00000000-0005-0000-0000-0000C3490000}"/>
    <cellStyle name="Moneda 3 12 2 2 2" xfId="6357" xr:uid="{00000000-0005-0000-0000-0000C4490000}"/>
    <cellStyle name="Moneda 3 12 2 2 2 2" xfId="15862" xr:uid="{00000000-0005-0000-0000-0000C5490000}"/>
    <cellStyle name="Moneda 3 12 2 2 2 3" xfId="49850" xr:uid="{00000000-0005-0000-0000-0000C6490000}"/>
    <cellStyle name="Moneda 3 12 2 2 3" xfId="13487" xr:uid="{00000000-0005-0000-0000-0000C7490000}"/>
    <cellStyle name="Moneda 3 12 2 2 4" xfId="46872" xr:uid="{00000000-0005-0000-0000-0000C8490000}"/>
    <cellStyle name="Moneda 3 12 2 3" xfId="5704" xr:uid="{00000000-0005-0000-0000-0000C9490000}"/>
    <cellStyle name="Moneda 3 12 2 3 2" xfId="15209" xr:uid="{00000000-0005-0000-0000-0000CA490000}"/>
    <cellStyle name="Moneda 3 12 2 3 3" xfId="49621" xr:uid="{00000000-0005-0000-0000-0000CB490000}"/>
    <cellStyle name="Moneda 3 12 2 4" xfId="5093" xr:uid="{00000000-0005-0000-0000-0000CC490000}"/>
    <cellStyle name="Moneda 3 12 2 4 2" xfId="14598" xr:uid="{00000000-0005-0000-0000-0000CD490000}"/>
    <cellStyle name="Moneda 3 12 2 4 3" xfId="49415" xr:uid="{00000000-0005-0000-0000-0000CE490000}"/>
    <cellStyle name="Moneda 3 12 2 5" xfId="7121" xr:uid="{00000000-0005-0000-0000-0000CF490000}"/>
    <cellStyle name="Moneda 3 12 2 5 2" xfId="16624" xr:uid="{00000000-0005-0000-0000-0000D0490000}"/>
    <cellStyle name="Moneda 3 12 2 6" xfId="11861" xr:uid="{00000000-0005-0000-0000-0000D1490000}"/>
    <cellStyle name="Moneda 3 12 2 6 2" xfId="21362" xr:uid="{00000000-0005-0000-0000-0000D2490000}"/>
    <cellStyle name="Moneda 3 12 2 7" xfId="12834" xr:uid="{00000000-0005-0000-0000-0000D3490000}"/>
    <cellStyle name="Moneda 3 12 2 8" xfId="46649" xr:uid="{00000000-0005-0000-0000-0000D4490000}"/>
    <cellStyle name="Moneda 3 12 3" xfId="3247" xr:uid="{00000000-0005-0000-0000-0000D5490000}"/>
    <cellStyle name="Moneda 3 12 3 2" xfId="3901" xr:uid="{00000000-0005-0000-0000-0000D6490000}"/>
    <cellStyle name="Moneda 3 12 3 2 2" xfId="6276" xr:uid="{00000000-0005-0000-0000-0000D7490000}"/>
    <cellStyle name="Moneda 3 12 3 2 2 2" xfId="15781" xr:uid="{00000000-0005-0000-0000-0000D8490000}"/>
    <cellStyle name="Moneda 3 12 3 2 2 3" xfId="49770" xr:uid="{00000000-0005-0000-0000-0000D9490000}"/>
    <cellStyle name="Moneda 3 12 3 2 3" xfId="13406" xr:uid="{00000000-0005-0000-0000-0000DA490000}"/>
    <cellStyle name="Moneda 3 12 3 2 4" xfId="46793" xr:uid="{00000000-0005-0000-0000-0000DB490000}"/>
    <cellStyle name="Moneda 3 12 3 3" xfId="5622" xr:uid="{00000000-0005-0000-0000-0000DC490000}"/>
    <cellStyle name="Moneda 3 12 3 3 2" xfId="15127" xr:uid="{00000000-0005-0000-0000-0000DD490000}"/>
    <cellStyle name="Moneda 3 12 3 3 3" xfId="49541" xr:uid="{00000000-0005-0000-0000-0000DE490000}"/>
    <cellStyle name="Moneda 3 12 3 4" xfId="11785" xr:uid="{00000000-0005-0000-0000-0000DF490000}"/>
    <cellStyle name="Moneda 3 12 3 4 2" xfId="21286" xr:uid="{00000000-0005-0000-0000-0000E0490000}"/>
    <cellStyle name="Moneda 3 12 3 4 3" xfId="49339" xr:uid="{00000000-0005-0000-0000-0000E1490000}"/>
    <cellStyle name="Moneda 3 12 3 5" xfId="12753" xr:uid="{00000000-0005-0000-0000-0000E2490000}"/>
    <cellStyle name="Moneda 3 12 3 6" xfId="46568" xr:uid="{00000000-0005-0000-0000-0000E3490000}"/>
    <cellStyle name="Moneda 3 12 4" xfId="2999" xr:uid="{00000000-0005-0000-0000-0000E4490000}"/>
    <cellStyle name="Moneda 3 12 4 2" xfId="3653" xr:uid="{00000000-0005-0000-0000-0000E5490000}"/>
    <cellStyle name="Moneda 3 12 4 2 2" xfId="6028" xr:uid="{00000000-0005-0000-0000-0000E6490000}"/>
    <cellStyle name="Moneda 3 12 4 2 2 2" xfId="15533" xr:uid="{00000000-0005-0000-0000-0000E7490000}"/>
    <cellStyle name="Moneda 3 12 4 2 3" xfId="13158" xr:uid="{00000000-0005-0000-0000-0000E8490000}"/>
    <cellStyle name="Moneda 3 12 4 2 4" xfId="50104" xr:uid="{00000000-0005-0000-0000-0000E9490000}"/>
    <cellStyle name="Moneda 3 12 4 3" xfId="5378" xr:uid="{00000000-0005-0000-0000-0000EA490000}"/>
    <cellStyle name="Moneda 3 12 4 3 2" xfId="14883" xr:uid="{00000000-0005-0000-0000-0000EB490000}"/>
    <cellStyle name="Moneda 3 12 4 3 3" xfId="49263" xr:uid="{00000000-0005-0000-0000-0000EC490000}"/>
    <cellStyle name="Moneda 3 12 4 4" xfId="12505" xr:uid="{00000000-0005-0000-0000-0000ED490000}"/>
    <cellStyle name="Moneda 3 12 4 5" xfId="47075" xr:uid="{00000000-0005-0000-0000-0000EE490000}"/>
    <cellStyle name="Moneda 3 12 5" xfId="12019" xr:uid="{00000000-0005-0000-0000-0000EF490000}"/>
    <cellStyle name="Moneda 3 13" xfId="972" xr:uid="{00000000-0005-0000-0000-0000F0490000}"/>
    <cellStyle name="Moneda 3 13 2" xfId="3330" xr:uid="{00000000-0005-0000-0000-0000F1490000}"/>
    <cellStyle name="Moneda 3 13 2 2" xfId="3983" xr:uid="{00000000-0005-0000-0000-0000F2490000}"/>
    <cellStyle name="Moneda 3 13 2 2 2" xfId="6358" xr:uid="{00000000-0005-0000-0000-0000F3490000}"/>
    <cellStyle name="Moneda 3 13 2 2 2 2" xfId="15863" xr:uid="{00000000-0005-0000-0000-0000F4490000}"/>
    <cellStyle name="Moneda 3 13 2 2 2 3" xfId="49851" xr:uid="{00000000-0005-0000-0000-0000F5490000}"/>
    <cellStyle name="Moneda 3 13 2 2 3" xfId="13488" xr:uid="{00000000-0005-0000-0000-0000F6490000}"/>
    <cellStyle name="Moneda 3 13 2 2 4" xfId="46873" xr:uid="{00000000-0005-0000-0000-0000F7490000}"/>
    <cellStyle name="Moneda 3 13 2 3" xfId="5705" xr:uid="{00000000-0005-0000-0000-0000F8490000}"/>
    <cellStyle name="Moneda 3 13 2 3 2" xfId="15210" xr:uid="{00000000-0005-0000-0000-0000F9490000}"/>
    <cellStyle name="Moneda 3 13 2 3 3" xfId="49622" xr:uid="{00000000-0005-0000-0000-0000FA490000}"/>
    <cellStyle name="Moneda 3 13 2 4" xfId="5094" xr:uid="{00000000-0005-0000-0000-0000FB490000}"/>
    <cellStyle name="Moneda 3 13 2 4 2" xfId="14599" xr:uid="{00000000-0005-0000-0000-0000FC490000}"/>
    <cellStyle name="Moneda 3 13 2 4 3" xfId="49416" xr:uid="{00000000-0005-0000-0000-0000FD490000}"/>
    <cellStyle name="Moneda 3 13 2 5" xfId="7122" xr:uid="{00000000-0005-0000-0000-0000FE490000}"/>
    <cellStyle name="Moneda 3 13 2 5 2" xfId="16625" xr:uid="{00000000-0005-0000-0000-0000FF490000}"/>
    <cellStyle name="Moneda 3 13 2 6" xfId="11862" xr:uid="{00000000-0005-0000-0000-0000004A0000}"/>
    <cellStyle name="Moneda 3 13 2 6 2" xfId="21363" xr:uid="{00000000-0005-0000-0000-0000014A0000}"/>
    <cellStyle name="Moneda 3 13 2 7" xfId="12835" xr:uid="{00000000-0005-0000-0000-0000024A0000}"/>
    <cellStyle name="Moneda 3 13 2 8" xfId="46650" xr:uid="{00000000-0005-0000-0000-0000034A0000}"/>
    <cellStyle name="Moneda 3 13 3" xfId="3248" xr:uid="{00000000-0005-0000-0000-0000044A0000}"/>
    <cellStyle name="Moneda 3 13 3 2" xfId="3902" xr:uid="{00000000-0005-0000-0000-0000054A0000}"/>
    <cellStyle name="Moneda 3 13 3 2 2" xfId="6277" xr:uid="{00000000-0005-0000-0000-0000064A0000}"/>
    <cellStyle name="Moneda 3 13 3 2 2 2" xfId="15782" xr:uid="{00000000-0005-0000-0000-0000074A0000}"/>
    <cellStyle name="Moneda 3 13 3 2 2 3" xfId="49771" xr:uid="{00000000-0005-0000-0000-0000084A0000}"/>
    <cellStyle name="Moneda 3 13 3 2 3" xfId="13407" xr:uid="{00000000-0005-0000-0000-0000094A0000}"/>
    <cellStyle name="Moneda 3 13 3 2 4" xfId="46794" xr:uid="{00000000-0005-0000-0000-00000A4A0000}"/>
    <cellStyle name="Moneda 3 13 3 3" xfId="5623" xr:uid="{00000000-0005-0000-0000-00000B4A0000}"/>
    <cellStyle name="Moneda 3 13 3 3 2" xfId="15128" xr:uid="{00000000-0005-0000-0000-00000C4A0000}"/>
    <cellStyle name="Moneda 3 13 3 3 3" xfId="49542" xr:uid="{00000000-0005-0000-0000-00000D4A0000}"/>
    <cellStyle name="Moneda 3 13 3 4" xfId="11786" xr:uid="{00000000-0005-0000-0000-00000E4A0000}"/>
    <cellStyle name="Moneda 3 13 3 4 2" xfId="21287" xr:uid="{00000000-0005-0000-0000-00000F4A0000}"/>
    <cellStyle name="Moneda 3 13 3 4 3" xfId="49340" xr:uid="{00000000-0005-0000-0000-0000104A0000}"/>
    <cellStyle name="Moneda 3 13 3 5" xfId="12754" xr:uid="{00000000-0005-0000-0000-0000114A0000}"/>
    <cellStyle name="Moneda 3 13 3 6" xfId="46569" xr:uid="{00000000-0005-0000-0000-0000124A0000}"/>
    <cellStyle name="Moneda 3 13 4" xfId="3000" xr:uid="{00000000-0005-0000-0000-0000134A0000}"/>
    <cellStyle name="Moneda 3 13 4 2" xfId="3654" xr:uid="{00000000-0005-0000-0000-0000144A0000}"/>
    <cellStyle name="Moneda 3 13 4 2 2" xfId="6029" xr:uid="{00000000-0005-0000-0000-0000154A0000}"/>
    <cellStyle name="Moneda 3 13 4 2 2 2" xfId="15534" xr:uid="{00000000-0005-0000-0000-0000164A0000}"/>
    <cellStyle name="Moneda 3 13 4 2 3" xfId="13159" xr:uid="{00000000-0005-0000-0000-0000174A0000}"/>
    <cellStyle name="Moneda 3 13 4 2 4" xfId="50105" xr:uid="{00000000-0005-0000-0000-0000184A0000}"/>
    <cellStyle name="Moneda 3 13 4 3" xfId="5379" xr:uid="{00000000-0005-0000-0000-0000194A0000}"/>
    <cellStyle name="Moneda 3 13 4 3 2" xfId="14884" xr:uid="{00000000-0005-0000-0000-00001A4A0000}"/>
    <cellStyle name="Moneda 3 13 4 3 3" xfId="49264" xr:uid="{00000000-0005-0000-0000-00001B4A0000}"/>
    <cellStyle name="Moneda 3 13 4 4" xfId="12506" xr:uid="{00000000-0005-0000-0000-00001C4A0000}"/>
    <cellStyle name="Moneda 3 13 4 5" xfId="47076" xr:uid="{00000000-0005-0000-0000-00001D4A0000}"/>
    <cellStyle name="Moneda 3 13 5" xfId="12020" xr:uid="{00000000-0005-0000-0000-00001E4A0000}"/>
    <cellStyle name="Moneda 3 14" xfId="973" xr:uid="{00000000-0005-0000-0000-00001F4A0000}"/>
    <cellStyle name="Moneda 3 14 2" xfId="3331" xr:uid="{00000000-0005-0000-0000-0000204A0000}"/>
    <cellStyle name="Moneda 3 14 2 2" xfId="3984" xr:uid="{00000000-0005-0000-0000-0000214A0000}"/>
    <cellStyle name="Moneda 3 14 2 2 2" xfId="6359" xr:uid="{00000000-0005-0000-0000-0000224A0000}"/>
    <cellStyle name="Moneda 3 14 2 2 2 2" xfId="15864" xr:uid="{00000000-0005-0000-0000-0000234A0000}"/>
    <cellStyle name="Moneda 3 14 2 2 2 3" xfId="49852" xr:uid="{00000000-0005-0000-0000-0000244A0000}"/>
    <cellStyle name="Moneda 3 14 2 2 3" xfId="13489" xr:uid="{00000000-0005-0000-0000-0000254A0000}"/>
    <cellStyle name="Moneda 3 14 2 2 4" xfId="46874" xr:uid="{00000000-0005-0000-0000-0000264A0000}"/>
    <cellStyle name="Moneda 3 14 2 3" xfId="5706" xr:uid="{00000000-0005-0000-0000-0000274A0000}"/>
    <cellStyle name="Moneda 3 14 2 3 2" xfId="15211" xr:uid="{00000000-0005-0000-0000-0000284A0000}"/>
    <cellStyle name="Moneda 3 14 2 3 3" xfId="49623" xr:uid="{00000000-0005-0000-0000-0000294A0000}"/>
    <cellStyle name="Moneda 3 14 2 4" xfId="5095" xr:uid="{00000000-0005-0000-0000-00002A4A0000}"/>
    <cellStyle name="Moneda 3 14 2 4 2" xfId="14600" xr:uid="{00000000-0005-0000-0000-00002B4A0000}"/>
    <cellStyle name="Moneda 3 14 2 4 3" xfId="49417" xr:uid="{00000000-0005-0000-0000-00002C4A0000}"/>
    <cellStyle name="Moneda 3 14 2 5" xfId="7123" xr:uid="{00000000-0005-0000-0000-00002D4A0000}"/>
    <cellStyle name="Moneda 3 14 2 5 2" xfId="16626" xr:uid="{00000000-0005-0000-0000-00002E4A0000}"/>
    <cellStyle name="Moneda 3 14 2 6" xfId="11863" xr:uid="{00000000-0005-0000-0000-00002F4A0000}"/>
    <cellStyle name="Moneda 3 14 2 6 2" xfId="21364" xr:uid="{00000000-0005-0000-0000-0000304A0000}"/>
    <cellStyle name="Moneda 3 14 2 7" xfId="12836" xr:uid="{00000000-0005-0000-0000-0000314A0000}"/>
    <cellStyle name="Moneda 3 14 2 8" xfId="46651" xr:uid="{00000000-0005-0000-0000-0000324A0000}"/>
    <cellStyle name="Moneda 3 14 3" xfId="3249" xr:uid="{00000000-0005-0000-0000-0000334A0000}"/>
    <cellStyle name="Moneda 3 14 3 2" xfId="3903" xr:uid="{00000000-0005-0000-0000-0000344A0000}"/>
    <cellStyle name="Moneda 3 14 3 2 2" xfId="6278" xr:uid="{00000000-0005-0000-0000-0000354A0000}"/>
    <cellStyle name="Moneda 3 14 3 2 2 2" xfId="15783" xr:uid="{00000000-0005-0000-0000-0000364A0000}"/>
    <cellStyle name="Moneda 3 14 3 2 2 3" xfId="49772" xr:uid="{00000000-0005-0000-0000-0000374A0000}"/>
    <cellStyle name="Moneda 3 14 3 2 3" xfId="13408" xr:uid="{00000000-0005-0000-0000-0000384A0000}"/>
    <cellStyle name="Moneda 3 14 3 2 4" xfId="46795" xr:uid="{00000000-0005-0000-0000-0000394A0000}"/>
    <cellStyle name="Moneda 3 14 3 3" xfId="5624" xr:uid="{00000000-0005-0000-0000-00003A4A0000}"/>
    <cellStyle name="Moneda 3 14 3 3 2" xfId="15129" xr:uid="{00000000-0005-0000-0000-00003B4A0000}"/>
    <cellStyle name="Moneda 3 14 3 3 3" xfId="49543" xr:uid="{00000000-0005-0000-0000-00003C4A0000}"/>
    <cellStyle name="Moneda 3 14 3 4" xfId="11787" xr:uid="{00000000-0005-0000-0000-00003D4A0000}"/>
    <cellStyle name="Moneda 3 14 3 4 2" xfId="21288" xr:uid="{00000000-0005-0000-0000-00003E4A0000}"/>
    <cellStyle name="Moneda 3 14 3 4 3" xfId="49341" xr:uid="{00000000-0005-0000-0000-00003F4A0000}"/>
    <cellStyle name="Moneda 3 14 3 5" xfId="12755" xr:uid="{00000000-0005-0000-0000-0000404A0000}"/>
    <cellStyle name="Moneda 3 14 3 6" xfId="46570" xr:uid="{00000000-0005-0000-0000-0000414A0000}"/>
    <cellStyle name="Moneda 3 14 4" xfId="3001" xr:uid="{00000000-0005-0000-0000-0000424A0000}"/>
    <cellStyle name="Moneda 3 14 4 2" xfId="3655" xr:uid="{00000000-0005-0000-0000-0000434A0000}"/>
    <cellStyle name="Moneda 3 14 4 2 2" xfId="6030" xr:uid="{00000000-0005-0000-0000-0000444A0000}"/>
    <cellStyle name="Moneda 3 14 4 2 2 2" xfId="15535" xr:uid="{00000000-0005-0000-0000-0000454A0000}"/>
    <cellStyle name="Moneda 3 14 4 2 3" xfId="13160" xr:uid="{00000000-0005-0000-0000-0000464A0000}"/>
    <cellStyle name="Moneda 3 14 4 2 4" xfId="50106" xr:uid="{00000000-0005-0000-0000-0000474A0000}"/>
    <cellStyle name="Moneda 3 14 4 3" xfId="5380" xr:uid="{00000000-0005-0000-0000-0000484A0000}"/>
    <cellStyle name="Moneda 3 14 4 3 2" xfId="14885" xr:uid="{00000000-0005-0000-0000-0000494A0000}"/>
    <cellStyle name="Moneda 3 14 4 3 3" xfId="49265" xr:uid="{00000000-0005-0000-0000-00004A4A0000}"/>
    <cellStyle name="Moneda 3 14 4 4" xfId="12507" xr:uid="{00000000-0005-0000-0000-00004B4A0000}"/>
    <cellStyle name="Moneda 3 14 4 5" xfId="47077" xr:uid="{00000000-0005-0000-0000-00004C4A0000}"/>
    <cellStyle name="Moneda 3 14 5" xfId="12021" xr:uid="{00000000-0005-0000-0000-00004D4A0000}"/>
    <cellStyle name="Moneda 3 15" xfId="974" xr:uid="{00000000-0005-0000-0000-00004E4A0000}"/>
    <cellStyle name="Moneda 3 15 2" xfId="3332" xr:uid="{00000000-0005-0000-0000-00004F4A0000}"/>
    <cellStyle name="Moneda 3 15 2 2" xfId="3985" xr:uid="{00000000-0005-0000-0000-0000504A0000}"/>
    <cellStyle name="Moneda 3 15 2 2 2" xfId="6360" xr:uid="{00000000-0005-0000-0000-0000514A0000}"/>
    <cellStyle name="Moneda 3 15 2 2 2 2" xfId="15865" xr:uid="{00000000-0005-0000-0000-0000524A0000}"/>
    <cellStyle name="Moneda 3 15 2 2 2 3" xfId="49853" xr:uid="{00000000-0005-0000-0000-0000534A0000}"/>
    <cellStyle name="Moneda 3 15 2 2 3" xfId="13490" xr:uid="{00000000-0005-0000-0000-0000544A0000}"/>
    <cellStyle name="Moneda 3 15 2 2 4" xfId="46875" xr:uid="{00000000-0005-0000-0000-0000554A0000}"/>
    <cellStyle name="Moneda 3 15 2 3" xfId="5707" xr:uid="{00000000-0005-0000-0000-0000564A0000}"/>
    <cellStyle name="Moneda 3 15 2 3 2" xfId="15212" xr:uid="{00000000-0005-0000-0000-0000574A0000}"/>
    <cellStyle name="Moneda 3 15 2 3 3" xfId="49624" xr:uid="{00000000-0005-0000-0000-0000584A0000}"/>
    <cellStyle name="Moneda 3 15 2 4" xfId="5096" xr:uid="{00000000-0005-0000-0000-0000594A0000}"/>
    <cellStyle name="Moneda 3 15 2 4 2" xfId="14601" xr:uid="{00000000-0005-0000-0000-00005A4A0000}"/>
    <cellStyle name="Moneda 3 15 2 4 3" xfId="49418" xr:uid="{00000000-0005-0000-0000-00005B4A0000}"/>
    <cellStyle name="Moneda 3 15 2 5" xfId="7124" xr:uid="{00000000-0005-0000-0000-00005C4A0000}"/>
    <cellStyle name="Moneda 3 15 2 5 2" xfId="16627" xr:uid="{00000000-0005-0000-0000-00005D4A0000}"/>
    <cellStyle name="Moneda 3 15 2 6" xfId="11864" xr:uid="{00000000-0005-0000-0000-00005E4A0000}"/>
    <cellStyle name="Moneda 3 15 2 6 2" xfId="21365" xr:uid="{00000000-0005-0000-0000-00005F4A0000}"/>
    <cellStyle name="Moneda 3 15 2 7" xfId="12837" xr:uid="{00000000-0005-0000-0000-0000604A0000}"/>
    <cellStyle name="Moneda 3 15 2 8" xfId="46652" xr:uid="{00000000-0005-0000-0000-0000614A0000}"/>
    <cellStyle name="Moneda 3 15 3" xfId="3250" xr:uid="{00000000-0005-0000-0000-0000624A0000}"/>
    <cellStyle name="Moneda 3 15 3 2" xfId="3904" xr:uid="{00000000-0005-0000-0000-0000634A0000}"/>
    <cellStyle name="Moneda 3 15 3 2 2" xfId="6279" xr:uid="{00000000-0005-0000-0000-0000644A0000}"/>
    <cellStyle name="Moneda 3 15 3 2 2 2" xfId="15784" xr:uid="{00000000-0005-0000-0000-0000654A0000}"/>
    <cellStyle name="Moneda 3 15 3 2 2 3" xfId="49773" xr:uid="{00000000-0005-0000-0000-0000664A0000}"/>
    <cellStyle name="Moneda 3 15 3 2 3" xfId="13409" xr:uid="{00000000-0005-0000-0000-0000674A0000}"/>
    <cellStyle name="Moneda 3 15 3 2 4" xfId="46796" xr:uid="{00000000-0005-0000-0000-0000684A0000}"/>
    <cellStyle name="Moneda 3 15 3 3" xfId="5625" xr:uid="{00000000-0005-0000-0000-0000694A0000}"/>
    <cellStyle name="Moneda 3 15 3 3 2" xfId="15130" xr:uid="{00000000-0005-0000-0000-00006A4A0000}"/>
    <cellStyle name="Moneda 3 15 3 3 3" xfId="49544" xr:uid="{00000000-0005-0000-0000-00006B4A0000}"/>
    <cellStyle name="Moneda 3 15 3 4" xfId="11788" xr:uid="{00000000-0005-0000-0000-00006C4A0000}"/>
    <cellStyle name="Moneda 3 15 3 4 2" xfId="21289" xr:uid="{00000000-0005-0000-0000-00006D4A0000}"/>
    <cellStyle name="Moneda 3 15 3 4 3" xfId="49342" xr:uid="{00000000-0005-0000-0000-00006E4A0000}"/>
    <cellStyle name="Moneda 3 15 3 5" xfId="12756" xr:uid="{00000000-0005-0000-0000-00006F4A0000}"/>
    <cellStyle name="Moneda 3 15 3 6" xfId="46571" xr:uid="{00000000-0005-0000-0000-0000704A0000}"/>
    <cellStyle name="Moneda 3 15 4" xfId="3002" xr:uid="{00000000-0005-0000-0000-0000714A0000}"/>
    <cellStyle name="Moneda 3 15 4 2" xfId="3656" xr:uid="{00000000-0005-0000-0000-0000724A0000}"/>
    <cellStyle name="Moneda 3 15 4 2 2" xfId="6031" xr:uid="{00000000-0005-0000-0000-0000734A0000}"/>
    <cellStyle name="Moneda 3 15 4 2 2 2" xfId="15536" xr:uid="{00000000-0005-0000-0000-0000744A0000}"/>
    <cellStyle name="Moneda 3 15 4 2 3" xfId="13161" xr:uid="{00000000-0005-0000-0000-0000754A0000}"/>
    <cellStyle name="Moneda 3 15 4 2 4" xfId="50107" xr:uid="{00000000-0005-0000-0000-0000764A0000}"/>
    <cellStyle name="Moneda 3 15 4 3" xfId="5381" xr:uid="{00000000-0005-0000-0000-0000774A0000}"/>
    <cellStyle name="Moneda 3 15 4 3 2" xfId="14886" xr:uid="{00000000-0005-0000-0000-0000784A0000}"/>
    <cellStyle name="Moneda 3 15 4 3 3" xfId="49266" xr:uid="{00000000-0005-0000-0000-0000794A0000}"/>
    <cellStyle name="Moneda 3 15 4 4" xfId="12508" xr:uid="{00000000-0005-0000-0000-00007A4A0000}"/>
    <cellStyle name="Moneda 3 15 4 5" xfId="47078" xr:uid="{00000000-0005-0000-0000-00007B4A0000}"/>
    <cellStyle name="Moneda 3 15 5" xfId="12022" xr:uid="{00000000-0005-0000-0000-00007C4A0000}"/>
    <cellStyle name="Moneda 3 16" xfId="975" xr:uid="{00000000-0005-0000-0000-00007D4A0000}"/>
    <cellStyle name="Moneda 3 16 2" xfId="3333" xr:uid="{00000000-0005-0000-0000-00007E4A0000}"/>
    <cellStyle name="Moneda 3 16 2 2" xfId="3986" xr:uid="{00000000-0005-0000-0000-00007F4A0000}"/>
    <cellStyle name="Moneda 3 16 2 2 2" xfId="6361" xr:uid="{00000000-0005-0000-0000-0000804A0000}"/>
    <cellStyle name="Moneda 3 16 2 2 2 2" xfId="15866" xr:uid="{00000000-0005-0000-0000-0000814A0000}"/>
    <cellStyle name="Moneda 3 16 2 2 2 3" xfId="49854" xr:uid="{00000000-0005-0000-0000-0000824A0000}"/>
    <cellStyle name="Moneda 3 16 2 2 3" xfId="13491" xr:uid="{00000000-0005-0000-0000-0000834A0000}"/>
    <cellStyle name="Moneda 3 16 2 2 4" xfId="46876" xr:uid="{00000000-0005-0000-0000-0000844A0000}"/>
    <cellStyle name="Moneda 3 16 2 3" xfId="5708" xr:uid="{00000000-0005-0000-0000-0000854A0000}"/>
    <cellStyle name="Moneda 3 16 2 3 2" xfId="15213" xr:uid="{00000000-0005-0000-0000-0000864A0000}"/>
    <cellStyle name="Moneda 3 16 2 3 3" xfId="49625" xr:uid="{00000000-0005-0000-0000-0000874A0000}"/>
    <cellStyle name="Moneda 3 16 2 4" xfId="5097" xr:uid="{00000000-0005-0000-0000-0000884A0000}"/>
    <cellStyle name="Moneda 3 16 2 4 2" xfId="14602" xr:uid="{00000000-0005-0000-0000-0000894A0000}"/>
    <cellStyle name="Moneda 3 16 2 4 3" xfId="49419" xr:uid="{00000000-0005-0000-0000-00008A4A0000}"/>
    <cellStyle name="Moneda 3 16 2 5" xfId="7125" xr:uid="{00000000-0005-0000-0000-00008B4A0000}"/>
    <cellStyle name="Moneda 3 16 2 5 2" xfId="16628" xr:uid="{00000000-0005-0000-0000-00008C4A0000}"/>
    <cellStyle name="Moneda 3 16 2 6" xfId="11865" xr:uid="{00000000-0005-0000-0000-00008D4A0000}"/>
    <cellStyle name="Moneda 3 16 2 6 2" xfId="21366" xr:uid="{00000000-0005-0000-0000-00008E4A0000}"/>
    <cellStyle name="Moneda 3 16 2 7" xfId="12838" xr:uid="{00000000-0005-0000-0000-00008F4A0000}"/>
    <cellStyle name="Moneda 3 16 2 8" xfId="46653" xr:uid="{00000000-0005-0000-0000-0000904A0000}"/>
    <cellStyle name="Moneda 3 16 3" xfId="3251" xr:uid="{00000000-0005-0000-0000-0000914A0000}"/>
    <cellStyle name="Moneda 3 16 3 2" xfId="3905" xr:uid="{00000000-0005-0000-0000-0000924A0000}"/>
    <cellStyle name="Moneda 3 16 3 2 2" xfId="6280" xr:uid="{00000000-0005-0000-0000-0000934A0000}"/>
    <cellStyle name="Moneda 3 16 3 2 2 2" xfId="15785" xr:uid="{00000000-0005-0000-0000-0000944A0000}"/>
    <cellStyle name="Moneda 3 16 3 2 2 3" xfId="49774" xr:uid="{00000000-0005-0000-0000-0000954A0000}"/>
    <cellStyle name="Moneda 3 16 3 2 3" xfId="13410" xr:uid="{00000000-0005-0000-0000-0000964A0000}"/>
    <cellStyle name="Moneda 3 16 3 2 4" xfId="46797" xr:uid="{00000000-0005-0000-0000-0000974A0000}"/>
    <cellStyle name="Moneda 3 16 3 3" xfId="5626" xr:uid="{00000000-0005-0000-0000-0000984A0000}"/>
    <cellStyle name="Moneda 3 16 3 3 2" xfId="15131" xr:uid="{00000000-0005-0000-0000-0000994A0000}"/>
    <cellStyle name="Moneda 3 16 3 3 3" xfId="49545" xr:uid="{00000000-0005-0000-0000-00009A4A0000}"/>
    <cellStyle name="Moneda 3 16 3 4" xfId="11789" xr:uid="{00000000-0005-0000-0000-00009B4A0000}"/>
    <cellStyle name="Moneda 3 16 3 4 2" xfId="21290" xr:uid="{00000000-0005-0000-0000-00009C4A0000}"/>
    <cellStyle name="Moneda 3 16 3 4 3" xfId="49343" xr:uid="{00000000-0005-0000-0000-00009D4A0000}"/>
    <cellStyle name="Moneda 3 16 3 5" xfId="12757" xr:uid="{00000000-0005-0000-0000-00009E4A0000}"/>
    <cellStyle name="Moneda 3 16 3 6" xfId="46572" xr:uid="{00000000-0005-0000-0000-00009F4A0000}"/>
    <cellStyle name="Moneda 3 16 4" xfId="3003" xr:uid="{00000000-0005-0000-0000-0000A04A0000}"/>
    <cellStyle name="Moneda 3 16 4 2" xfId="3657" xr:uid="{00000000-0005-0000-0000-0000A14A0000}"/>
    <cellStyle name="Moneda 3 16 4 2 2" xfId="6032" xr:uid="{00000000-0005-0000-0000-0000A24A0000}"/>
    <cellStyle name="Moneda 3 16 4 2 2 2" xfId="15537" xr:uid="{00000000-0005-0000-0000-0000A34A0000}"/>
    <cellStyle name="Moneda 3 16 4 2 3" xfId="13162" xr:uid="{00000000-0005-0000-0000-0000A44A0000}"/>
    <cellStyle name="Moneda 3 16 4 2 4" xfId="50108" xr:uid="{00000000-0005-0000-0000-0000A54A0000}"/>
    <cellStyle name="Moneda 3 16 4 3" xfId="5382" xr:uid="{00000000-0005-0000-0000-0000A64A0000}"/>
    <cellStyle name="Moneda 3 16 4 3 2" xfId="14887" xr:uid="{00000000-0005-0000-0000-0000A74A0000}"/>
    <cellStyle name="Moneda 3 16 4 3 3" xfId="49267" xr:uid="{00000000-0005-0000-0000-0000A84A0000}"/>
    <cellStyle name="Moneda 3 16 4 4" xfId="12509" xr:uid="{00000000-0005-0000-0000-0000A94A0000}"/>
    <cellStyle name="Moneda 3 16 4 5" xfId="47079" xr:uid="{00000000-0005-0000-0000-0000AA4A0000}"/>
    <cellStyle name="Moneda 3 16 5" xfId="12023" xr:uid="{00000000-0005-0000-0000-0000AB4A0000}"/>
    <cellStyle name="Moneda 3 17" xfId="976" xr:uid="{00000000-0005-0000-0000-0000AC4A0000}"/>
    <cellStyle name="Moneda 3 17 2" xfId="3334" xr:uid="{00000000-0005-0000-0000-0000AD4A0000}"/>
    <cellStyle name="Moneda 3 17 2 2" xfId="3987" xr:uid="{00000000-0005-0000-0000-0000AE4A0000}"/>
    <cellStyle name="Moneda 3 17 2 2 2" xfId="6362" xr:uid="{00000000-0005-0000-0000-0000AF4A0000}"/>
    <cellStyle name="Moneda 3 17 2 2 2 2" xfId="15867" xr:uid="{00000000-0005-0000-0000-0000B04A0000}"/>
    <cellStyle name="Moneda 3 17 2 2 2 3" xfId="49855" xr:uid="{00000000-0005-0000-0000-0000B14A0000}"/>
    <cellStyle name="Moneda 3 17 2 2 3" xfId="13492" xr:uid="{00000000-0005-0000-0000-0000B24A0000}"/>
    <cellStyle name="Moneda 3 17 2 2 4" xfId="46877" xr:uid="{00000000-0005-0000-0000-0000B34A0000}"/>
    <cellStyle name="Moneda 3 17 2 3" xfId="5709" xr:uid="{00000000-0005-0000-0000-0000B44A0000}"/>
    <cellStyle name="Moneda 3 17 2 3 2" xfId="15214" xr:uid="{00000000-0005-0000-0000-0000B54A0000}"/>
    <cellStyle name="Moneda 3 17 2 3 3" xfId="49626" xr:uid="{00000000-0005-0000-0000-0000B64A0000}"/>
    <cellStyle name="Moneda 3 17 2 4" xfId="5098" xr:uid="{00000000-0005-0000-0000-0000B74A0000}"/>
    <cellStyle name="Moneda 3 17 2 4 2" xfId="14603" xr:uid="{00000000-0005-0000-0000-0000B84A0000}"/>
    <cellStyle name="Moneda 3 17 2 4 3" xfId="49420" xr:uid="{00000000-0005-0000-0000-0000B94A0000}"/>
    <cellStyle name="Moneda 3 17 2 5" xfId="7126" xr:uid="{00000000-0005-0000-0000-0000BA4A0000}"/>
    <cellStyle name="Moneda 3 17 2 5 2" xfId="16629" xr:uid="{00000000-0005-0000-0000-0000BB4A0000}"/>
    <cellStyle name="Moneda 3 17 2 6" xfId="11866" xr:uid="{00000000-0005-0000-0000-0000BC4A0000}"/>
    <cellStyle name="Moneda 3 17 2 6 2" xfId="21367" xr:uid="{00000000-0005-0000-0000-0000BD4A0000}"/>
    <cellStyle name="Moneda 3 17 2 7" xfId="12839" xr:uid="{00000000-0005-0000-0000-0000BE4A0000}"/>
    <cellStyle name="Moneda 3 17 2 8" xfId="46654" xr:uid="{00000000-0005-0000-0000-0000BF4A0000}"/>
    <cellStyle name="Moneda 3 17 3" xfId="3252" xr:uid="{00000000-0005-0000-0000-0000C04A0000}"/>
    <cellStyle name="Moneda 3 17 3 2" xfId="3906" xr:uid="{00000000-0005-0000-0000-0000C14A0000}"/>
    <cellStyle name="Moneda 3 17 3 2 2" xfId="6281" xr:uid="{00000000-0005-0000-0000-0000C24A0000}"/>
    <cellStyle name="Moneda 3 17 3 2 2 2" xfId="15786" xr:uid="{00000000-0005-0000-0000-0000C34A0000}"/>
    <cellStyle name="Moneda 3 17 3 2 2 3" xfId="49775" xr:uid="{00000000-0005-0000-0000-0000C44A0000}"/>
    <cellStyle name="Moneda 3 17 3 2 3" xfId="13411" xr:uid="{00000000-0005-0000-0000-0000C54A0000}"/>
    <cellStyle name="Moneda 3 17 3 2 4" xfId="46798" xr:uid="{00000000-0005-0000-0000-0000C64A0000}"/>
    <cellStyle name="Moneda 3 17 3 3" xfId="5627" xr:uid="{00000000-0005-0000-0000-0000C74A0000}"/>
    <cellStyle name="Moneda 3 17 3 3 2" xfId="15132" xr:uid="{00000000-0005-0000-0000-0000C84A0000}"/>
    <cellStyle name="Moneda 3 17 3 3 3" xfId="49546" xr:uid="{00000000-0005-0000-0000-0000C94A0000}"/>
    <cellStyle name="Moneda 3 17 3 4" xfId="11790" xr:uid="{00000000-0005-0000-0000-0000CA4A0000}"/>
    <cellStyle name="Moneda 3 17 3 4 2" xfId="21291" xr:uid="{00000000-0005-0000-0000-0000CB4A0000}"/>
    <cellStyle name="Moneda 3 17 3 4 3" xfId="49344" xr:uid="{00000000-0005-0000-0000-0000CC4A0000}"/>
    <cellStyle name="Moneda 3 17 3 5" xfId="12758" xr:uid="{00000000-0005-0000-0000-0000CD4A0000}"/>
    <cellStyle name="Moneda 3 17 3 6" xfId="46573" xr:uid="{00000000-0005-0000-0000-0000CE4A0000}"/>
    <cellStyle name="Moneda 3 17 4" xfId="3004" xr:uid="{00000000-0005-0000-0000-0000CF4A0000}"/>
    <cellStyle name="Moneda 3 17 4 2" xfId="3658" xr:uid="{00000000-0005-0000-0000-0000D04A0000}"/>
    <cellStyle name="Moneda 3 17 4 2 2" xfId="6033" xr:uid="{00000000-0005-0000-0000-0000D14A0000}"/>
    <cellStyle name="Moneda 3 17 4 2 2 2" xfId="15538" xr:uid="{00000000-0005-0000-0000-0000D24A0000}"/>
    <cellStyle name="Moneda 3 17 4 2 3" xfId="13163" xr:uid="{00000000-0005-0000-0000-0000D34A0000}"/>
    <cellStyle name="Moneda 3 17 4 2 4" xfId="50109" xr:uid="{00000000-0005-0000-0000-0000D44A0000}"/>
    <cellStyle name="Moneda 3 17 4 3" xfId="5383" xr:uid="{00000000-0005-0000-0000-0000D54A0000}"/>
    <cellStyle name="Moneda 3 17 4 3 2" xfId="14888" xr:uid="{00000000-0005-0000-0000-0000D64A0000}"/>
    <cellStyle name="Moneda 3 17 4 3 3" xfId="49268" xr:uid="{00000000-0005-0000-0000-0000D74A0000}"/>
    <cellStyle name="Moneda 3 17 4 4" xfId="12510" xr:uid="{00000000-0005-0000-0000-0000D84A0000}"/>
    <cellStyle name="Moneda 3 17 4 5" xfId="47080" xr:uid="{00000000-0005-0000-0000-0000D94A0000}"/>
    <cellStyle name="Moneda 3 17 5" xfId="12024" xr:uid="{00000000-0005-0000-0000-0000DA4A0000}"/>
    <cellStyle name="Moneda 3 18" xfId="977" xr:uid="{00000000-0005-0000-0000-0000DB4A0000}"/>
    <cellStyle name="Moneda 3 18 2" xfId="3335" xr:uid="{00000000-0005-0000-0000-0000DC4A0000}"/>
    <cellStyle name="Moneda 3 18 2 2" xfId="3988" xr:uid="{00000000-0005-0000-0000-0000DD4A0000}"/>
    <cellStyle name="Moneda 3 18 2 2 2" xfId="6363" xr:uid="{00000000-0005-0000-0000-0000DE4A0000}"/>
    <cellStyle name="Moneda 3 18 2 2 2 2" xfId="15868" xr:uid="{00000000-0005-0000-0000-0000DF4A0000}"/>
    <cellStyle name="Moneda 3 18 2 2 2 3" xfId="49856" xr:uid="{00000000-0005-0000-0000-0000E04A0000}"/>
    <cellStyle name="Moneda 3 18 2 2 3" xfId="13493" xr:uid="{00000000-0005-0000-0000-0000E14A0000}"/>
    <cellStyle name="Moneda 3 18 2 2 4" xfId="46878" xr:uid="{00000000-0005-0000-0000-0000E24A0000}"/>
    <cellStyle name="Moneda 3 18 2 3" xfId="5710" xr:uid="{00000000-0005-0000-0000-0000E34A0000}"/>
    <cellStyle name="Moneda 3 18 2 3 2" xfId="15215" xr:uid="{00000000-0005-0000-0000-0000E44A0000}"/>
    <cellStyle name="Moneda 3 18 2 3 3" xfId="49627" xr:uid="{00000000-0005-0000-0000-0000E54A0000}"/>
    <cellStyle name="Moneda 3 18 2 4" xfId="5099" xr:uid="{00000000-0005-0000-0000-0000E64A0000}"/>
    <cellStyle name="Moneda 3 18 2 4 2" xfId="14604" xr:uid="{00000000-0005-0000-0000-0000E74A0000}"/>
    <cellStyle name="Moneda 3 18 2 4 3" xfId="49421" xr:uid="{00000000-0005-0000-0000-0000E84A0000}"/>
    <cellStyle name="Moneda 3 18 2 5" xfId="7127" xr:uid="{00000000-0005-0000-0000-0000E94A0000}"/>
    <cellStyle name="Moneda 3 18 2 5 2" xfId="16630" xr:uid="{00000000-0005-0000-0000-0000EA4A0000}"/>
    <cellStyle name="Moneda 3 18 2 6" xfId="11867" xr:uid="{00000000-0005-0000-0000-0000EB4A0000}"/>
    <cellStyle name="Moneda 3 18 2 6 2" xfId="21368" xr:uid="{00000000-0005-0000-0000-0000EC4A0000}"/>
    <cellStyle name="Moneda 3 18 2 7" xfId="12840" xr:uid="{00000000-0005-0000-0000-0000ED4A0000}"/>
    <cellStyle name="Moneda 3 18 2 8" xfId="46655" xr:uid="{00000000-0005-0000-0000-0000EE4A0000}"/>
    <cellStyle name="Moneda 3 18 3" xfId="3253" xr:uid="{00000000-0005-0000-0000-0000EF4A0000}"/>
    <cellStyle name="Moneda 3 18 3 2" xfId="3907" xr:uid="{00000000-0005-0000-0000-0000F04A0000}"/>
    <cellStyle name="Moneda 3 18 3 2 2" xfId="6282" xr:uid="{00000000-0005-0000-0000-0000F14A0000}"/>
    <cellStyle name="Moneda 3 18 3 2 2 2" xfId="15787" xr:uid="{00000000-0005-0000-0000-0000F24A0000}"/>
    <cellStyle name="Moneda 3 18 3 2 2 3" xfId="49776" xr:uid="{00000000-0005-0000-0000-0000F34A0000}"/>
    <cellStyle name="Moneda 3 18 3 2 3" xfId="13412" xr:uid="{00000000-0005-0000-0000-0000F44A0000}"/>
    <cellStyle name="Moneda 3 18 3 2 4" xfId="46799" xr:uid="{00000000-0005-0000-0000-0000F54A0000}"/>
    <cellStyle name="Moneda 3 18 3 3" xfId="5628" xr:uid="{00000000-0005-0000-0000-0000F64A0000}"/>
    <cellStyle name="Moneda 3 18 3 3 2" xfId="15133" xr:uid="{00000000-0005-0000-0000-0000F74A0000}"/>
    <cellStyle name="Moneda 3 18 3 3 3" xfId="49547" xr:uid="{00000000-0005-0000-0000-0000F84A0000}"/>
    <cellStyle name="Moneda 3 18 3 4" xfId="11791" xr:uid="{00000000-0005-0000-0000-0000F94A0000}"/>
    <cellStyle name="Moneda 3 18 3 4 2" xfId="21292" xr:uid="{00000000-0005-0000-0000-0000FA4A0000}"/>
    <cellStyle name="Moneda 3 18 3 4 3" xfId="49345" xr:uid="{00000000-0005-0000-0000-0000FB4A0000}"/>
    <cellStyle name="Moneda 3 18 3 5" xfId="12759" xr:uid="{00000000-0005-0000-0000-0000FC4A0000}"/>
    <cellStyle name="Moneda 3 18 3 6" xfId="46574" xr:uid="{00000000-0005-0000-0000-0000FD4A0000}"/>
    <cellStyle name="Moneda 3 18 4" xfId="3005" xr:uid="{00000000-0005-0000-0000-0000FE4A0000}"/>
    <cellStyle name="Moneda 3 18 4 2" xfId="3659" xr:uid="{00000000-0005-0000-0000-0000FF4A0000}"/>
    <cellStyle name="Moneda 3 18 4 2 2" xfId="6034" xr:uid="{00000000-0005-0000-0000-0000004B0000}"/>
    <cellStyle name="Moneda 3 18 4 2 2 2" xfId="15539" xr:uid="{00000000-0005-0000-0000-0000014B0000}"/>
    <cellStyle name="Moneda 3 18 4 2 3" xfId="13164" xr:uid="{00000000-0005-0000-0000-0000024B0000}"/>
    <cellStyle name="Moneda 3 18 4 2 4" xfId="50110" xr:uid="{00000000-0005-0000-0000-0000034B0000}"/>
    <cellStyle name="Moneda 3 18 4 3" xfId="5384" xr:uid="{00000000-0005-0000-0000-0000044B0000}"/>
    <cellStyle name="Moneda 3 18 4 3 2" xfId="14889" xr:uid="{00000000-0005-0000-0000-0000054B0000}"/>
    <cellStyle name="Moneda 3 18 4 3 3" xfId="49269" xr:uid="{00000000-0005-0000-0000-0000064B0000}"/>
    <cellStyle name="Moneda 3 18 4 4" xfId="12511" xr:uid="{00000000-0005-0000-0000-0000074B0000}"/>
    <cellStyle name="Moneda 3 18 4 5" xfId="47081" xr:uid="{00000000-0005-0000-0000-0000084B0000}"/>
    <cellStyle name="Moneda 3 18 5" xfId="12025" xr:uid="{00000000-0005-0000-0000-0000094B0000}"/>
    <cellStyle name="Moneda 3 19" xfId="978" xr:uid="{00000000-0005-0000-0000-00000A4B0000}"/>
    <cellStyle name="Moneda 3 19 2" xfId="3336" xr:uid="{00000000-0005-0000-0000-00000B4B0000}"/>
    <cellStyle name="Moneda 3 19 2 2" xfId="3989" xr:uid="{00000000-0005-0000-0000-00000C4B0000}"/>
    <cellStyle name="Moneda 3 19 2 2 2" xfId="6364" xr:uid="{00000000-0005-0000-0000-00000D4B0000}"/>
    <cellStyle name="Moneda 3 19 2 2 2 2" xfId="15869" xr:uid="{00000000-0005-0000-0000-00000E4B0000}"/>
    <cellStyle name="Moneda 3 19 2 2 2 3" xfId="49857" xr:uid="{00000000-0005-0000-0000-00000F4B0000}"/>
    <cellStyle name="Moneda 3 19 2 2 3" xfId="13494" xr:uid="{00000000-0005-0000-0000-0000104B0000}"/>
    <cellStyle name="Moneda 3 19 2 2 4" xfId="46879" xr:uid="{00000000-0005-0000-0000-0000114B0000}"/>
    <cellStyle name="Moneda 3 19 2 3" xfId="5711" xr:uid="{00000000-0005-0000-0000-0000124B0000}"/>
    <cellStyle name="Moneda 3 19 2 3 2" xfId="15216" xr:uid="{00000000-0005-0000-0000-0000134B0000}"/>
    <cellStyle name="Moneda 3 19 2 3 3" xfId="49628" xr:uid="{00000000-0005-0000-0000-0000144B0000}"/>
    <cellStyle name="Moneda 3 19 2 4" xfId="5100" xr:uid="{00000000-0005-0000-0000-0000154B0000}"/>
    <cellStyle name="Moneda 3 19 2 4 2" xfId="14605" xr:uid="{00000000-0005-0000-0000-0000164B0000}"/>
    <cellStyle name="Moneda 3 19 2 4 3" xfId="49422" xr:uid="{00000000-0005-0000-0000-0000174B0000}"/>
    <cellStyle name="Moneda 3 19 2 5" xfId="7128" xr:uid="{00000000-0005-0000-0000-0000184B0000}"/>
    <cellStyle name="Moneda 3 19 2 5 2" xfId="16631" xr:uid="{00000000-0005-0000-0000-0000194B0000}"/>
    <cellStyle name="Moneda 3 19 2 6" xfId="11868" xr:uid="{00000000-0005-0000-0000-00001A4B0000}"/>
    <cellStyle name="Moneda 3 19 2 6 2" xfId="21369" xr:uid="{00000000-0005-0000-0000-00001B4B0000}"/>
    <cellStyle name="Moneda 3 19 2 7" xfId="12841" xr:uid="{00000000-0005-0000-0000-00001C4B0000}"/>
    <cellStyle name="Moneda 3 19 2 8" xfId="46656" xr:uid="{00000000-0005-0000-0000-00001D4B0000}"/>
    <cellStyle name="Moneda 3 19 3" xfId="3254" xr:uid="{00000000-0005-0000-0000-00001E4B0000}"/>
    <cellStyle name="Moneda 3 19 3 2" xfId="3908" xr:uid="{00000000-0005-0000-0000-00001F4B0000}"/>
    <cellStyle name="Moneda 3 19 3 2 2" xfId="6283" xr:uid="{00000000-0005-0000-0000-0000204B0000}"/>
    <cellStyle name="Moneda 3 19 3 2 2 2" xfId="15788" xr:uid="{00000000-0005-0000-0000-0000214B0000}"/>
    <cellStyle name="Moneda 3 19 3 2 2 3" xfId="49777" xr:uid="{00000000-0005-0000-0000-0000224B0000}"/>
    <cellStyle name="Moneda 3 19 3 2 3" xfId="13413" xr:uid="{00000000-0005-0000-0000-0000234B0000}"/>
    <cellStyle name="Moneda 3 19 3 2 4" xfId="46800" xr:uid="{00000000-0005-0000-0000-0000244B0000}"/>
    <cellStyle name="Moneda 3 19 3 3" xfId="5629" xr:uid="{00000000-0005-0000-0000-0000254B0000}"/>
    <cellStyle name="Moneda 3 19 3 3 2" xfId="15134" xr:uid="{00000000-0005-0000-0000-0000264B0000}"/>
    <cellStyle name="Moneda 3 19 3 3 3" xfId="49548" xr:uid="{00000000-0005-0000-0000-0000274B0000}"/>
    <cellStyle name="Moneda 3 19 3 4" xfId="11792" xr:uid="{00000000-0005-0000-0000-0000284B0000}"/>
    <cellStyle name="Moneda 3 19 3 4 2" xfId="21293" xr:uid="{00000000-0005-0000-0000-0000294B0000}"/>
    <cellStyle name="Moneda 3 19 3 4 3" xfId="49346" xr:uid="{00000000-0005-0000-0000-00002A4B0000}"/>
    <cellStyle name="Moneda 3 19 3 5" xfId="12760" xr:uid="{00000000-0005-0000-0000-00002B4B0000}"/>
    <cellStyle name="Moneda 3 19 3 6" xfId="46575" xr:uid="{00000000-0005-0000-0000-00002C4B0000}"/>
    <cellStyle name="Moneda 3 19 4" xfId="3006" xr:uid="{00000000-0005-0000-0000-00002D4B0000}"/>
    <cellStyle name="Moneda 3 19 4 2" xfId="3660" xr:uid="{00000000-0005-0000-0000-00002E4B0000}"/>
    <cellStyle name="Moneda 3 19 4 2 2" xfId="6035" xr:uid="{00000000-0005-0000-0000-00002F4B0000}"/>
    <cellStyle name="Moneda 3 19 4 2 2 2" xfId="15540" xr:uid="{00000000-0005-0000-0000-0000304B0000}"/>
    <cellStyle name="Moneda 3 19 4 2 3" xfId="13165" xr:uid="{00000000-0005-0000-0000-0000314B0000}"/>
    <cellStyle name="Moneda 3 19 4 2 4" xfId="50111" xr:uid="{00000000-0005-0000-0000-0000324B0000}"/>
    <cellStyle name="Moneda 3 19 4 3" xfId="5385" xr:uid="{00000000-0005-0000-0000-0000334B0000}"/>
    <cellStyle name="Moneda 3 19 4 3 2" xfId="14890" xr:uid="{00000000-0005-0000-0000-0000344B0000}"/>
    <cellStyle name="Moneda 3 19 4 3 3" xfId="49270" xr:uid="{00000000-0005-0000-0000-0000354B0000}"/>
    <cellStyle name="Moneda 3 19 4 4" xfId="12512" xr:uid="{00000000-0005-0000-0000-0000364B0000}"/>
    <cellStyle name="Moneda 3 19 4 5" xfId="47082" xr:uid="{00000000-0005-0000-0000-0000374B0000}"/>
    <cellStyle name="Moneda 3 19 5" xfId="12026" xr:uid="{00000000-0005-0000-0000-0000384B0000}"/>
    <cellStyle name="Moneda 3 2" xfId="28" xr:uid="{00000000-0005-0000-0000-0000394B0000}"/>
    <cellStyle name="Moneda 3 2 10" xfId="2824" xr:uid="{00000000-0005-0000-0000-00003A4B0000}"/>
    <cellStyle name="Moneda 3 2 10 2" xfId="3478" xr:uid="{00000000-0005-0000-0000-00003B4B0000}"/>
    <cellStyle name="Moneda 3 2 10 2 2" xfId="5853" xr:uid="{00000000-0005-0000-0000-00003C4B0000}"/>
    <cellStyle name="Moneda 3 2 10 2 2 2" xfId="15358" xr:uid="{00000000-0005-0000-0000-00003D4B0000}"/>
    <cellStyle name="Moneda 3 2 10 2 3" xfId="12983" xr:uid="{00000000-0005-0000-0000-00003E4B0000}"/>
    <cellStyle name="Moneda 3 2 10 2 4" xfId="49659" xr:uid="{00000000-0005-0000-0000-00003F4B0000}"/>
    <cellStyle name="Moneda 3 2 10 3" xfId="5205" xr:uid="{00000000-0005-0000-0000-0000404B0000}"/>
    <cellStyle name="Moneda 3 2 10 3 2" xfId="14710" xr:uid="{00000000-0005-0000-0000-0000414B0000}"/>
    <cellStyle name="Moneda 3 2 10 3 3" xfId="49225" xr:uid="{00000000-0005-0000-0000-0000424B0000}"/>
    <cellStyle name="Moneda 3 2 10 4" xfId="12330" xr:uid="{00000000-0005-0000-0000-0000434B0000}"/>
    <cellStyle name="Moneda 3 2 10 5" xfId="46687" xr:uid="{00000000-0005-0000-0000-0000444B0000}"/>
    <cellStyle name="Moneda 3 2 11" xfId="3407" xr:uid="{00000000-0005-0000-0000-0000454B0000}"/>
    <cellStyle name="Moneda 3 2 11 2" xfId="5782" xr:uid="{00000000-0005-0000-0000-0000464B0000}"/>
    <cellStyle name="Moneda 3 2 11 2 2" xfId="15287" xr:uid="{00000000-0005-0000-0000-0000474B0000}"/>
    <cellStyle name="Moneda 3 2 11 2 3" xfId="49894" xr:uid="{00000000-0005-0000-0000-0000484B0000}"/>
    <cellStyle name="Moneda 3 2 11 3" xfId="12912" xr:uid="{00000000-0005-0000-0000-0000494B0000}"/>
    <cellStyle name="Moneda 3 2 11 4" xfId="46912" xr:uid="{00000000-0005-0000-0000-00004A4B0000}"/>
    <cellStyle name="Moneda 3 2 12" xfId="4073" xr:uid="{00000000-0005-0000-0000-00004B4B0000}"/>
    <cellStyle name="Moneda 3 2 12 2" xfId="13579" xr:uid="{00000000-0005-0000-0000-00004C4B0000}"/>
    <cellStyle name="Moneda 3 2 12 3" xfId="47499" xr:uid="{00000000-0005-0000-0000-00004D4B0000}"/>
    <cellStyle name="Moneda 3 2 13" xfId="5140" xr:uid="{00000000-0005-0000-0000-00004E4B0000}"/>
    <cellStyle name="Moneda 3 2 13 2" xfId="14645" xr:uid="{00000000-0005-0000-0000-00004F4B0000}"/>
    <cellStyle name="Moneda 3 2 13 3" xfId="49159" xr:uid="{00000000-0005-0000-0000-0000504B0000}"/>
    <cellStyle name="Moneda 3 2 14" xfId="6494" xr:uid="{00000000-0005-0000-0000-0000514B0000}"/>
    <cellStyle name="Moneda 3 2 14 2" xfId="15998" xr:uid="{00000000-0005-0000-0000-0000524B0000}"/>
    <cellStyle name="Moneda 3 2 15" xfId="11687" xr:uid="{00000000-0005-0000-0000-0000534B0000}"/>
    <cellStyle name="Moneda 3 2 15 2" xfId="21189" xr:uid="{00000000-0005-0000-0000-0000544B0000}"/>
    <cellStyle name="Moneda 3 2 16" xfId="11974" xr:uid="{00000000-0005-0000-0000-0000554B0000}"/>
    <cellStyle name="Moneda 3 2 17" xfId="11944" xr:uid="{00000000-0005-0000-0000-0000564B0000}"/>
    <cellStyle name="Moneda 3 2 18" xfId="44965" xr:uid="{00000000-0005-0000-0000-0000574B0000}"/>
    <cellStyle name="Moneda 3 2 2" xfId="979" xr:uid="{00000000-0005-0000-0000-0000584B0000}"/>
    <cellStyle name="Moneda 3 2 3" xfId="980" xr:uid="{00000000-0005-0000-0000-00005A4B0000}"/>
    <cellStyle name="Moneda 3 2 4" xfId="981" xr:uid="{00000000-0005-0000-0000-00005B4B0000}"/>
    <cellStyle name="Moneda 3 2 5" xfId="982" xr:uid="{00000000-0005-0000-0000-00005C4B0000}"/>
    <cellStyle name="Moneda 3 2 6" xfId="983" xr:uid="{00000000-0005-0000-0000-00005D4B0000}"/>
    <cellStyle name="Moneda 3 2 7" xfId="984" xr:uid="{00000000-0005-0000-0000-00005E4B0000}"/>
    <cellStyle name="Moneda 3 2 8" xfId="3291" xr:uid="{00000000-0005-0000-0000-00005F4B0000}"/>
    <cellStyle name="Moneda 3 2 8 2" xfId="3944" xr:uid="{00000000-0005-0000-0000-0000604B0000}"/>
    <cellStyle name="Moneda 3 2 8 2 2" xfId="6319" xr:uid="{00000000-0005-0000-0000-0000614B0000}"/>
    <cellStyle name="Moneda 3 2 8 2 2 2" xfId="15824" xr:uid="{00000000-0005-0000-0000-0000624B0000}"/>
    <cellStyle name="Moneda 3 2 8 2 2 3" xfId="49812" xr:uid="{00000000-0005-0000-0000-0000634B0000}"/>
    <cellStyle name="Moneda 3 2 8 2 3" xfId="13449" xr:uid="{00000000-0005-0000-0000-0000644B0000}"/>
    <cellStyle name="Moneda 3 2 8 2 4" xfId="46834" xr:uid="{00000000-0005-0000-0000-0000654B0000}"/>
    <cellStyle name="Moneda 3 2 8 3" xfId="5666" xr:uid="{00000000-0005-0000-0000-0000664B0000}"/>
    <cellStyle name="Moneda 3 2 8 3 2" xfId="15171" xr:uid="{00000000-0005-0000-0000-0000674B0000}"/>
    <cellStyle name="Moneda 3 2 8 3 3" xfId="49583" xr:uid="{00000000-0005-0000-0000-0000684B0000}"/>
    <cellStyle name="Moneda 3 2 8 4" xfId="5045" xr:uid="{00000000-0005-0000-0000-0000694B0000}"/>
    <cellStyle name="Moneda 3 2 8 4 2" xfId="14550" xr:uid="{00000000-0005-0000-0000-00006A4B0000}"/>
    <cellStyle name="Moneda 3 2 8 4 3" xfId="49377" xr:uid="{00000000-0005-0000-0000-00006B4B0000}"/>
    <cellStyle name="Moneda 3 2 8 5" xfId="7083" xr:uid="{00000000-0005-0000-0000-00006C4B0000}"/>
    <cellStyle name="Moneda 3 2 8 5 2" xfId="16586" xr:uid="{00000000-0005-0000-0000-00006D4B0000}"/>
    <cellStyle name="Moneda 3 2 8 6" xfId="11823" xr:uid="{00000000-0005-0000-0000-00006E4B0000}"/>
    <cellStyle name="Moneda 3 2 8 6 2" xfId="21324" xr:uid="{00000000-0005-0000-0000-00006F4B0000}"/>
    <cellStyle name="Moneda 3 2 8 7" xfId="12796" xr:uid="{00000000-0005-0000-0000-0000704B0000}"/>
    <cellStyle name="Moneda 3 2 8 8" xfId="46611" xr:uid="{00000000-0005-0000-0000-0000714B0000}"/>
    <cellStyle name="Moneda 3 2 9" xfId="3207" xr:uid="{00000000-0005-0000-0000-0000724B0000}"/>
    <cellStyle name="Moneda 3 2 9 2" xfId="3861" xr:uid="{00000000-0005-0000-0000-0000734B0000}"/>
    <cellStyle name="Moneda 3 2 9 2 2" xfId="6236" xr:uid="{00000000-0005-0000-0000-0000744B0000}"/>
    <cellStyle name="Moneda 3 2 9 2 2 2" xfId="15741" xr:uid="{00000000-0005-0000-0000-0000754B0000}"/>
    <cellStyle name="Moneda 3 2 9 2 2 3" xfId="49730" xr:uid="{00000000-0005-0000-0000-0000764B0000}"/>
    <cellStyle name="Moneda 3 2 9 2 3" xfId="13366" xr:uid="{00000000-0005-0000-0000-0000774B0000}"/>
    <cellStyle name="Moneda 3 2 9 2 4" xfId="46753" xr:uid="{00000000-0005-0000-0000-0000784B0000}"/>
    <cellStyle name="Moneda 3 2 9 3" xfId="5582" xr:uid="{00000000-0005-0000-0000-0000794B0000}"/>
    <cellStyle name="Moneda 3 2 9 3 2" xfId="15087" xr:uid="{00000000-0005-0000-0000-00007A4B0000}"/>
    <cellStyle name="Moneda 3 2 9 3 3" xfId="49501" xr:uid="{00000000-0005-0000-0000-00007B4B0000}"/>
    <cellStyle name="Moneda 3 2 9 4" xfId="7004" xr:uid="{00000000-0005-0000-0000-00007C4B0000}"/>
    <cellStyle name="Moneda 3 2 9 4 2" xfId="16508" xr:uid="{00000000-0005-0000-0000-00007D4B0000}"/>
    <cellStyle name="Moneda 3 2 9 4 3" xfId="49301" xr:uid="{00000000-0005-0000-0000-00007E4B0000}"/>
    <cellStyle name="Moneda 3 2 9 5" xfId="11747" xr:uid="{00000000-0005-0000-0000-00007F4B0000}"/>
    <cellStyle name="Moneda 3 2 9 5 2" xfId="21248" xr:uid="{00000000-0005-0000-0000-0000804B0000}"/>
    <cellStyle name="Moneda 3 2 9 6" xfId="12713" xr:uid="{00000000-0005-0000-0000-0000814B0000}"/>
    <cellStyle name="Moneda 3 2 9 7" xfId="46529" xr:uid="{00000000-0005-0000-0000-0000824B0000}"/>
    <cellStyle name="Moneda 3 20" xfId="985" xr:uid="{00000000-0005-0000-0000-0000834B0000}"/>
    <cellStyle name="Moneda 3 20 2" xfId="3337" xr:uid="{00000000-0005-0000-0000-0000844B0000}"/>
    <cellStyle name="Moneda 3 20 2 2" xfId="3990" xr:uid="{00000000-0005-0000-0000-0000854B0000}"/>
    <cellStyle name="Moneda 3 20 2 2 2" xfId="6365" xr:uid="{00000000-0005-0000-0000-0000864B0000}"/>
    <cellStyle name="Moneda 3 20 2 2 2 2" xfId="15870" xr:uid="{00000000-0005-0000-0000-0000874B0000}"/>
    <cellStyle name="Moneda 3 20 2 2 2 3" xfId="49858" xr:uid="{00000000-0005-0000-0000-0000884B0000}"/>
    <cellStyle name="Moneda 3 20 2 2 3" xfId="13495" xr:uid="{00000000-0005-0000-0000-0000894B0000}"/>
    <cellStyle name="Moneda 3 20 2 2 4" xfId="46880" xr:uid="{00000000-0005-0000-0000-00008A4B0000}"/>
    <cellStyle name="Moneda 3 20 2 3" xfId="5712" xr:uid="{00000000-0005-0000-0000-00008B4B0000}"/>
    <cellStyle name="Moneda 3 20 2 3 2" xfId="15217" xr:uid="{00000000-0005-0000-0000-00008C4B0000}"/>
    <cellStyle name="Moneda 3 20 2 3 3" xfId="49629" xr:uid="{00000000-0005-0000-0000-00008D4B0000}"/>
    <cellStyle name="Moneda 3 20 2 4" xfId="5101" xr:uid="{00000000-0005-0000-0000-00008E4B0000}"/>
    <cellStyle name="Moneda 3 20 2 4 2" xfId="14606" xr:uid="{00000000-0005-0000-0000-00008F4B0000}"/>
    <cellStyle name="Moneda 3 20 2 4 3" xfId="49423" xr:uid="{00000000-0005-0000-0000-0000904B0000}"/>
    <cellStyle name="Moneda 3 20 2 5" xfId="7129" xr:uid="{00000000-0005-0000-0000-0000914B0000}"/>
    <cellStyle name="Moneda 3 20 2 5 2" xfId="16632" xr:uid="{00000000-0005-0000-0000-0000924B0000}"/>
    <cellStyle name="Moneda 3 20 2 6" xfId="11869" xr:uid="{00000000-0005-0000-0000-0000934B0000}"/>
    <cellStyle name="Moneda 3 20 2 6 2" xfId="21370" xr:uid="{00000000-0005-0000-0000-0000944B0000}"/>
    <cellStyle name="Moneda 3 20 2 7" xfId="12842" xr:uid="{00000000-0005-0000-0000-0000954B0000}"/>
    <cellStyle name="Moneda 3 20 2 8" xfId="46657" xr:uid="{00000000-0005-0000-0000-0000964B0000}"/>
    <cellStyle name="Moneda 3 20 3" xfId="3255" xr:uid="{00000000-0005-0000-0000-0000974B0000}"/>
    <cellStyle name="Moneda 3 20 3 2" xfId="3909" xr:uid="{00000000-0005-0000-0000-0000984B0000}"/>
    <cellStyle name="Moneda 3 20 3 2 2" xfId="6284" xr:uid="{00000000-0005-0000-0000-0000994B0000}"/>
    <cellStyle name="Moneda 3 20 3 2 2 2" xfId="15789" xr:uid="{00000000-0005-0000-0000-00009A4B0000}"/>
    <cellStyle name="Moneda 3 20 3 2 2 3" xfId="49778" xr:uid="{00000000-0005-0000-0000-00009B4B0000}"/>
    <cellStyle name="Moneda 3 20 3 2 3" xfId="13414" xr:uid="{00000000-0005-0000-0000-00009C4B0000}"/>
    <cellStyle name="Moneda 3 20 3 2 4" xfId="46801" xr:uid="{00000000-0005-0000-0000-00009D4B0000}"/>
    <cellStyle name="Moneda 3 20 3 3" xfId="5630" xr:uid="{00000000-0005-0000-0000-00009E4B0000}"/>
    <cellStyle name="Moneda 3 20 3 3 2" xfId="15135" xr:uid="{00000000-0005-0000-0000-00009F4B0000}"/>
    <cellStyle name="Moneda 3 20 3 3 3" xfId="49549" xr:uid="{00000000-0005-0000-0000-0000A04B0000}"/>
    <cellStyle name="Moneda 3 20 3 4" xfId="11793" xr:uid="{00000000-0005-0000-0000-0000A14B0000}"/>
    <cellStyle name="Moneda 3 20 3 4 2" xfId="21294" xr:uid="{00000000-0005-0000-0000-0000A24B0000}"/>
    <cellStyle name="Moneda 3 20 3 4 3" xfId="49347" xr:uid="{00000000-0005-0000-0000-0000A34B0000}"/>
    <cellStyle name="Moneda 3 20 3 5" xfId="12761" xr:uid="{00000000-0005-0000-0000-0000A44B0000}"/>
    <cellStyle name="Moneda 3 20 3 6" xfId="46576" xr:uid="{00000000-0005-0000-0000-0000A54B0000}"/>
    <cellStyle name="Moneda 3 20 4" xfId="3007" xr:uid="{00000000-0005-0000-0000-0000A64B0000}"/>
    <cellStyle name="Moneda 3 20 4 2" xfId="3661" xr:uid="{00000000-0005-0000-0000-0000A74B0000}"/>
    <cellStyle name="Moneda 3 20 4 2 2" xfId="6036" xr:uid="{00000000-0005-0000-0000-0000A84B0000}"/>
    <cellStyle name="Moneda 3 20 4 2 2 2" xfId="15541" xr:uid="{00000000-0005-0000-0000-0000A94B0000}"/>
    <cellStyle name="Moneda 3 20 4 2 3" xfId="13166" xr:uid="{00000000-0005-0000-0000-0000AA4B0000}"/>
    <cellStyle name="Moneda 3 20 4 2 4" xfId="50112" xr:uid="{00000000-0005-0000-0000-0000AB4B0000}"/>
    <cellStyle name="Moneda 3 20 4 3" xfId="5386" xr:uid="{00000000-0005-0000-0000-0000AC4B0000}"/>
    <cellStyle name="Moneda 3 20 4 3 2" xfId="14891" xr:uid="{00000000-0005-0000-0000-0000AD4B0000}"/>
    <cellStyle name="Moneda 3 20 4 3 3" xfId="49271" xr:uid="{00000000-0005-0000-0000-0000AE4B0000}"/>
    <cellStyle name="Moneda 3 20 4 4" xfId="12513" xr:uid="{00000000-0005-0000-0000-0000AF4B0000}"/>
    <cellStyle name="Moneda 3 20 4 5" xfId="47083" xr:uid="{00000000-0005-0000-0000-0000B04B0000}"/>
    <cellStyle name="Moneda 3 20 5" xfId="12027" xr:uid="{00000000-0005-0000-0000-0000B14B0000}"/>
    <cellStyle name="Moneda 3 21" xfId="986" xr:uid="{00000000-0005-0000-0000-0000B24B0000}"/>
    <cellStyle name="Moneda 3 21 2" xfId="3338" xr:uid="{00000000-0005-0000-0000-0000B34B0000}"/>
    <cellStyle name="Moneda 3 21 2 2" xfId="3991" xr:uid="{00000000-0005-0000-0000-0000B44B0000}"/>
    <cellStyle name="Moneda 3 21 2 2 2" xfId="6366" xr:uid="{00000000-0005-0000-0000-0000B54B0000}"/>
    <cellStyle name="Moneda 3 21 2 2 2 2" xfId="15871" xr:uid="{00000000-0005-0000-0000-0000B64B0000}"/>
    <cellStyle name="Moneda 3 21 2 2 2 3" xfId="49859" xr:uid="{00000000-0005-0000-0000-0000B74B0000}"/>
    <cellStyle name="Moneda 3 21 2 2 3" xfId="13496" xr:uid="{00000000-0005-0000-0000-0000B84B0000}"/>
    <cellStyle name="Moneda 3 21 2 2 4" xfId="46881" xr:uid="{00000000-0005-0000-0000-0000B94B0000}"/>
    <cellStyle name="Moneda 3 21 2 3" xfId="5713" xr:uid="{00000000-0005-0000-0000-0000BA4B0000}"/>
    <cellStyle name="Moneda 3 21 2 3 2" xfId="15218" xr:uid="{00000000-0005-0000-0000-0000BB4B0000}"/>
    <cellStyle name="Moneda 3 21 2 3 3" xfId="49630" xr:uid="{00000000-0005-0000-0000-0000BC4B0000}"/>
    <cellStyle name="Moneda 3 21 2 4" xfId="5102" xr:uid="{00000000-0005-0000-0000-0000BD4B0000}"/>
    <cellStyle name="Moneda 3 21 2 4 2" xfId="14607" xr:uid="{00000000-0005-0000-0000-0000BE4B0000}"/>
    <cellStyle name="Moneda 3 21 2 4 3" xfId="49424" xr:uid="{00000000-0005-0000-0000-0000BF4B0000}"/>
    <cellStyle name="Moneda 3 21 2 5" xfId="7130" xr:uid="{00000000-0005-0000-0000-0000C04B0000}"/>
    <cellStyle name="Moneda 3 21 2 5 2" xfId="16633" xr:uid="{00000000-0005-0000-0000-0000C14B0000}"/>
    <cellStyle name="Moneda 3 21 2 6" xfId="11870" xr:uid="{00000000-0005-0000-0000-0000C24B0000}"/>
    <cellStyle name="Moneda 3 21 2 6 2" xfId="21371" xr:uid="{00000000-0005-0000-0000-0000C34B0000}"/>
    <cellStyle name="Moneda 3 21 2 7" xfId="12843" xr:uid="{00000000-0005-0000-0000-0000C44B0000}"/>
    <cellStyle name="Moneda 3 21 2 8" xfId="46658" xr:uid="{00000000-0005-0000-0000-0000C54B0000}"/>
    <cellStyle name="Moneda 3 21 3" xfId="3256" xr:uid="{00000000-0005-0000-0000-0000C64B0000}"/>
    <cellStyle name="Moneda 3 21 3 2" xfId="3910" xr:uid="{00000000-0005-0000-0000-0000C74B0000}"/>
    <cellStyle name="Moneda 3 21 3 2 2" xfId="6285" xr:uid="{00000000-0005-0000-0000-0000C84B0000}"/>
    <cellStyle name="Moneda 3 21 3 2 2 2" xfId="15790" xr:uid="{00000000-0005-0000-0000-0000C94B0000}"/>
    <cellStyle name="Moneda 3 21 3 2 2 3" xfId="49779" xr:uid="{00000000-0005-0000-0000-0000CA4B0000}"/>
    <cellStyle name="Moneda 3 21 3 2 3" xfId="13415" xr:uid="{00000000-0005-0000-0000-0000CB4B0000}"/>
    <cellStyle name="Moneda 3 21 3 2 4" xfId="46802" xr:uid="{00000000-0005-0000-0000-0000CC4B0000}"/>
    <cellStyle name="Moneda 3 21 3 3" xfId="5631" xr:uid="{00000000-0005-0000-0000-0000CD4B0000}"/>
    <cellStyle name="Moneda 3 21 3 3 2" xfId="15136" xr:uid="{00000000-0005-0000-0000-0000CE4B0000}"/>
    <cellStyle name="Moneda 3 21 3 3 3" xfId="49550" xr:uid="{00000000-0005-0000-0000-0000CF4B0000}"/>
    <cellStyle name="Moneda 3 21 3 4" xfId="11794" xr:uid="{00000000-0005-0000-0000-0000D04B0000}"/>
    <cellStyle name="Moneda 3 21 3 4 2" xfId="21295" xr:uid="{00000000-0005-0000-0000-0000D14B0000}"/>
    <cellStyle name="Moneda 3 21 3 4 3" xfId="49348" xr:uid="{00000000-0005-0000-0000-0000D24B0000}"/>
    <cellStyle name="Moneda 3 21 3 5" xfId="12762" xr:uid="{00000000-0005-0000-0000-0000D34B0000}"/>
    <cellStyle name="Moneda 3 21 3 6" xfId="46577" xr:uid="{00000000-0005-0000-0000-0000D44B0000}"/>
    <cellStyle name="Moneda 3 21 4" xfId="3008" xr:uid="{00000000-0005-0000-0000-0000D54B0000}"/>
    <cellStyle name="Moneda 3 21 4 2" xfId="3662" xr:uid="{00000000-0005-0000-0000-0000D64B0000}"/>
    <cellStyle name="Moneda 3 21 4 2 2" xfId="6037" xr:uid="{00000000-0005-0000-0000-0000D74B0000}"/>
    <cellStyle name="Moneda 3 21 4 2 2 2" xfId="15542" xr:uid="{00000000-0005-0000-0000-0000D84B0000}"/>
    <cellStyle name="Moneda 3 21 4 2 3" xfId="13167" xr:uid="{00000000-0005-0000-0000-0000D94B0000}"/>
    <cellStyle name="Moneda 3 21 4 2 4" xfId="50113" xr:uid="{00000000-0005-0000-0000-0000DA4B0000}"/>
    <cellStyle name="Moneda 3 21 4 3" xfId="5387" xr:uid="{00000000-0005-0000-0000-0000DB4B0000}"/>
    <cellStyle name="Moneda 3 21 4 3 2" xfId="14892" xr:uid="{00000000-0005-0000-0000-0000DC4B0000}"/>
    <cellStyle name="Moneda 3 21 4 3 3" xfId="49272" xr:uid="{00000000-0005-0000-0000-0000DD4B0000}"/>
    <cellStyle name="Moneda 3 21 4 4" xfId="12514" xr:uid="{00000000-0005-0000-0000-0000DE4B0000}"/>
    <cellStyle name="Moneda 3 21 4 5" xfId="47084" xr:uid="{00000000-0005-0000-0000-0000DF4B0000}"/>
    <cellStyle name="Moneda 3 21 5" xfId="12028" xr:uid="{00000000-0005-0000-0000-0000E04B0000}"/>
    <cellStyle name="Moneda 3 22" xfId="987" xr:uid="{00000000-0005-0000-0000-0000E14B0000}"/>
    <cellStyle name="Moneda 3 22 2" xfId="3339" xr:uid="{00000000-0005-0000-0000-0000E24B0000}"/>
    <cellStyle name="Moneda 3 22 2 2" xfId="3992" xr:uid="{00000000-0005-0000-0000-0000E34B0000}"/>
    <cellStyle name="Moneda 3 22 2 2 2" xfId="6367" xr:uid="{00000000-0005-0000-0000-0000E44B0000}"/>
    <cellStyle name="Moneda 3 22 2 2 2 2" xfId="15872" xr:uid="{00000000-0005-0000-0000-0000E54B0000}"/>
    <cellStyle name="Moneda 3 22 2 2 2 3" xfId="49860" xr:uid="{00000000-0005-0000-0000-0000E64B0000}"/>
    <cellStyle name="Moneda 3 22 2 2 3" xfId="13497" xr:uid="{00000000-0005-0000-0000-0000E74B0000}"/>
    <cellStyle name="Moneda 3 22 2 2 4" xfId="46882" xr:uid="{00000000-0005-0000-0000-0000E84B0000}"/>
    <cellStyle name="Moneda 3 22 2 3" xfId="5714" xr:uid="{00000000-0005-0000-0000-0000E94B0000}"/>
    <cellStyle name="Moneda 3 22 2 3 2" xfId="15219" xr:uid="{00000000-0005-0000-0000-0000EA4B0000}"/>
    <cellStyle name="Moneda 3 22 2 3 3" xfId="49631" xr:uid="{00000000-0005-0000-0000-0000EB4B0000}"/>
    <cellStyle name="Moneda 3 22 2 4" xfId="5103" xr:uid="{00000000-0005-0000-0000-0000EC4B0000}"/>
    <cellStyle name="Moneda 3 22 2 4 2" xfId="14608" xr:uid="{00000000-0005-0000-0000-0000ED4B0000}"/>
    <cellStyle name="Moneda 3 22 2 4 3" xfId="49425" xr:uid="{00000000-0005-0000-0000-0000EE4B0000}"/>
    <cellStyle name="Moneda 3 22 2 5" xfId="7131" xr:uid="{00000000-0005-0000-0000-0000EF4B0000}"/>
    <cellStyle name="Moneda 3 22 2 5 2" xfId="16634" xr:uid="{00000000-0005-0000-0000-0000F04B0000}"/>
    <cellStyle name="Moneda 3 22 2 6" xfId="11871" xr:uid="{00000000-0005-0000-0000-0000F14B0000}"/>
    <cellStyle name="Moneda 3 22 2 6 2" xfId="21372" xr:uid="{00000000-0005-0000-0000-0000F24B0000}"/>
    <cellStyle name="Moneda 3 22 2 7" xfId="12844" xr:uid="{00000000-0005-0000-0000-0000F34B0000}"/>
    <cellStyle name="Moneda 3 22 2 8" xfId="46659" xr:uid="{00000000-0005-0000-0000-0000F44B0000}"/>
    <cellStyle name="Moneda 3 22 3" xfId="3257" xr:uid="{00000000-0005-0000-0000-0000F54B0000}"/>
    <cellStyle name="Moneda 3 22 3 2" xfId="3911" xr:uid="{00000000-0005-0000-0000-0000F64B0000}"/>
    <cellStyle name="Moneda 3 22 3 2 2" xfId="6286" xr:uid="{00000000-0005-0000-0000-0000F74B0000}"/>
    <cellStyle name="Moneda 3 22 3 2 2 2" xfId="15791" xr:uid="{00000000-0005-0000-0000-0000F84B0000}"/>
    <cellStyle name="Moneda 3 22 3 2 2 3" xfId="49780" xr:uid="{00000000-0005-0000-0000-0000F94B0000}"/>
    <cellStyle name="Moneda 3 22 3 2 3" xfId="13416" xr:uid="{00000000-0005-0000-0000-0000FA4B0000}"/>
    <cellStyle name="Moneda 3 22 3 2 4" xfId="46803" xr:uid="{00000000-0005-0000-0000-0000FB4B0000}"/>
    <cellStyle name="Moneda 3 22 3 3" xfId="5632" xr:uid="{00000000-0005-0000-0000-0000FC4B0000}"/>
    <cellStyle name="Moneda 3 22 3 3 2" xfId="15137" xr:uid="{00000000-0005-0000-0000-0000FD4B0000}"/>
    <cellStyle name="Moneda 3 22 3 3 3" xfId="49551" xr:uid="{00000000-0005-0000-0000-0000FE4B0000}"/>
    <cellStyle name="Moneda 3 22 3 4" xfId="11795" xr:uid="{00000000-0005-0000-0000-0000FF4B0000}"/>
    <cellStyle name="Moneda 3 22 3 4 2" xfId="21296" xr:uid="{00000000-0005-0000-0000-0000004C0000}"/>
    <cellStyle name="Moneda 3 22 3 4 3" xfId="49349" xr:uid="{00000000-0005-0000-0000-0000014C0000}"/>
    <cellStyle name="Moneda 3 22 3 5" xfId="12763" xr:uid="{00000000-0005-0000-0000-0000024C0000}"/>
    <cellStyle name="Moneda 3 22 3 6" xfId="46578" xr:uid="{00000000-0005-0000-0000-0000034C0000}"/>
    <cellStyle name="Moneda 3 22 4" xfId="3009" xr:uid="{00000000-0005-0000-0000-0000044C0000}"/>
    <cellStyle name="Moneda 3 22 4 2" xfId="3663" xr:uid="{00000000-0005-0000-0000-0000054C0000}"/>
    <cellStyle name="Moneda 3 22 4 2 2" xfId="6038" xr:uid="{00000000-0005-0000-0000-0000064C0000}"/>
    <cellStyle name="Moneda 3 22 4 2 2 2" xfId="15543" xr:uid="{00000000-0005-0000-0000-0000074C0000}"/>
    <cellStyle name="Moneda 3 22 4 2 3" xfId="13168" xr:uid="{00000000-0005-0000-0000-0000084C0000}"/>
    <cellStyle name="Moneda 3 22 4 2 4" xfId="50114" xr:uid="{00000000-0005-0000-0000-0000094C0000}"/>
    <cellStyle name="Moneda 3 22 4 3" xfId="5388" xr:uid="{00000000-0005-0000-0000-00000A4C0000}"/>
    <cellStyle name="Moneda 3 22 4 3 2" xfId="14893" xr:uid="{00000000-0005-0000-0000-00000B4C0000}"/>
    <cellStyle name="Moneda 3 22 4 3 3" xfId="49273" xr:uid="{00000000-0005-0000-0000-00000C4C0000}"/>
    <cellStyle name="Moneda 3 22 4 4" xfId="12515" xr:uid="{00000000-0005-0000-0000-00000D4C0000}"/>
    <cellStyle name="Moneda 3 22 4 5" xfId="47085" xr:uid="{00000000-0005-0000-0000-00000E4C0000}"/>
    <cellStyle name="Moneda 3 22 5" xfId="12029" xr:uid="{00000000-0005-0000-0000-00000F4C0000}"/>
    <cellStyle name="Moneda 3 23" xfId="988" xr:uid="{00000000-0005-0000-0000-0000104C0000}"/>
    <cellStyle name="Moneda 3 24" xfId="989" xr:uid="{00000000-0005-0000-0000-0000114C0000}"/>
    <cellStyle name="Moneda 3 25" xfId="990" xr:uid="{00000000-0005-0000-0000-0000124C0000}"/>
    <cellStyle name="Moneda 3 26" xfId="991" xr:uid="{00000000-0005-0000-0000-0000134C0000}"/>
    <cellStyle name="Moneda 3 27" xfId="992" xr:uid="{00000000-0005-0000-0000-0000144C0000}"/>
    <cellStyle name="Moneda 3 28" xfId="993" xr:uid="{00000000-0005-0000-0000-0000154C0000}"/>
    <cellStyle name="Moneda 3 3" xfId="994" xr:uid="{00000000-0005-0000-0000-0000164C0000}"/>
    <cellStyle name="Moneda 3 3 2" xfId="53880" xr:uid="{00000000-0005-0000-0000-0000174C0000}"/>
    <cellStyle name="Moneda 3 4" xfId="995" xr:uid="{00000000-0005-0000-0000-0000184C0000}"/>
    <cellStyle name="Moneda 3 5" xfId="996" xr:uid="{00000000-0005-0000-0000-0000194C0000}"/>
    <cellStyle name="Moneda 3 6" xfId="997" xr:uid="{00000000-0005-0000-0000-00001A4C0000}"/>
    <cellStyle name="Moneda 3 6 2" xfId="3340" xr:uid="{00000000-0005-0000-0000-00001B4C0000}"/>
    <cellStyle name="Moneda 3 6 2 2" xfId="3993" xr:uid="{00000000-0005-0000-0000-00001C4C0000}"/>
    <cellStyle name="Moneda 3 6 2 2 2" xfId="6368" xr:uid="{00000000-0005-0000-0000-00001D4C0000}"/>
    <cellStyle name="Moneda 3 6 2 2 2 2" xfId="15873" xr:uid="{00000000-0005-0000-0000-00001E4C0000}"/>
    <cellStyle name="Moneda 3 6 2 2 2 3" xfId="49861" xr:uid="{00000000-0005-0000-0000-00001F4C0000}"/>
    <cellStyle name="Moneda 3 6 2 2 3" xfId="13498" xr:uid="{00000000-0005-0000-0000-0000204C0000}"/>
    <cellStyle name="Moneda 3 6 2 2 4" xfId="46883" xr:uid="{00000000-0005-0000-0000-0000214C0000}"/>
    <cellStyle name="Moneda 3 6 2 3" xfId="5715" xr:uid="{00000000-0005-0000-0000-0000224C0000}"/>
    <cellStyle name="Moneda 3 6 2 3 2" xfId="15220" xr:uid="{00000000-0005-0000-0000-0000234C0000}"/>
    <cellStyle name="Moneda 3 6 2 3 3" xfId="49632" xr:uid="{00000000-0005-0000-0000-0000244C0000}"/>
    <cellStyle name="Moneda 3 6 2 4" xfId="5104" xr:uid="{00000000-0005-0000-0000-0000254C0000}"/>
    <cellStyle name="Moneda 3 6 2 4 2" xfId="14609" xr:uid="{00000000-0005-0000-0000-0000264C0000}"/>
    <cellStyle name="Moneda 3 6 2 4 3" xfId="49426" xr:uid="{00000000-0005-0000-0000-0000274C0000}"/>
    <cellStyle name="Moneda 3 6 2 5" xfId="7132" xr:uid="{00000000-0005-0000-0000-0000284C0000}"/>
    <cellStyle name="Moneda 3 6 2 5 2" xfId="16635" xr:uid="{00000000-0005-0000-0000-0000294C0000}"/>
    <cellStyle name="Moneda 3 6 2 6" xfId="11872" xr:uid="{00000000-0005-0000-0000-00002A4C0000}"/>
    <cellStyle name="Moneda 3 6 2 6 2" xfId="21373" xr:uid="{00000000-0005-0000-0000-00002B4C0000}"/>
    <cellStyle name="Moneda 3 6 2 7" xfId="12845" xr:uid="{00000000-0005-0000-0000-00002C4C0000}"/>
    <cellStyle name="Moneda 3 6 2 8" xfId="46660" xr:uid="{00000000-0005-0000-0000-00002D4C0000}"/>
    <cellStyle name="Moneda 3 6 3" xfId="3258" xr:uid="{00000000-0005-0000-0000-00002E4C0000}"/>
    <cellStyle name="Moneda 3 6 3 2" xfId="3912" xr:uid="{00000000-0005-0000-0000-00002F4C0000}"/>
    <cellStyle name="Moneda 3 6 3 2 2" xfId="6287" xr:uid="{00000000-0005-0000-0000-0000304C0000}"/>
    <cellStyle name="Moneda 3 6 3 2 2 2" xfId="15792" xr:uid="{00000000-0005-0000-0000-0000314C0000}"/>
    <cellStyle name="Moneda 3 6 3 2 2 3" xfId="49781" xr:uid="{00000000-0005-0000-0000-0000324C0000}"/>
    <cellStyle name="Moneda 3 6 3 2 3" xfId="13417" xr:uid="{00000000-0005-0000-0000-0000334C0000}"/>
    <cellStyle name="Moneda 3 6 3 2 4" xfId="46804" xr:uid="{00000000-0005-0000-0000-0000344C0000}"/>
    <cellStyle name="Moneda 3 6 3 3" xfId="5633" xr:uid="{00000000-0005-0000-0000-0000354C0000}"/>
    <cellStyle name="Moneda 3 6 3 3 2" xfId="15138" xr:uid="{00000000-0005-0000-0000-0000364C0000}"/>
    <cellStyle name="Moneda 3 6 3 3 3" xfId="49552" xr:uid="{00000000-0005-0000-0000-0000374C0000}"/>
    <cellStyle name="Moneda 3 6 3 4" xfId="11796" xr:uid="{00000000-0005-0000-0000-0000384C0000}"/>
    <cellStyle name="Moneda 3 6 3 4 2" xfId="21297" xr:uid="{00000000-0005-0000-0000-0000394C0000}"/>
    <cellStyle name="Moneda 3 6 3 4 3" xfId="49350" xr:uid="{00000000-0005-0000-0000-00003A4C0000}"/>
    <cellStyle name="Moneda 3 6 3 5" xfId="12764" xr:uid="{00000000-0005-0000-0000-00003B4C0000}"/>
    <cellStyle name="Moneda 3 6 3 6" xfId="46579" xr:uid="{00000000-0005-0000-0000-00003C4C0000}"/>
    <cellStyle name="Moneda 3 6 4" xfId="3013" xr:uid="{00000000-0005-0000-0000-00003D4C0000}"/>
    <cellStyle name="Moneda 3 6 4 2" xfId="3667" xr:uid="{00000000-0005-0000-0000-00003E4C0000}"/>
    <cellStyle name="Moneda 3 6 4 2 2" xfId="6042" xr:uid="{00000000-0005-0000-0000-00003F4C0000}"/>
    <cellStyle name="Moneda 3 6 4 2 2 2" xfId="15547" xr:uid="{00000000-0005-0000-0000-0000404C0000}"/>
    <cellStyle name="Moneda 3 6 4 2 3" xfId="13172" xr:uid="{00000000-0005-0000-0000-0000414C0000}"/>
    <cellStyle name="Moneda 3 6 4 2 4" xfId="50118" xr:uid="{00000000-0005-0000-0000-0000424C0000}"/>
    <cellStyle name="Moneda 3 6 4 3" xfId="5392" xr:uid="{00000000-0005-0000-0000-0000434C0000}"/>
    <cellStyle name="Moneda 3 6 4 3 2" xfId="14897" xr:uid="{00000000-0005-0000-0000-0000444C0000}"/>
    <cellStyle name="Moneda 3 6 4 3 3" xfId="49274" xr:uid="{00000000-0005-0000-0000-0000454C0000}"/>
    <cellStyle name="Moneda 3 6 4 4" xfId="12519" xr:uid="{00000000-0005-0000-0000-0000464C0000}"/>
    <cellStyle name="Moneda 3 6 4 5" xfId="47089" xr:uid="{00000000-0005-0000-0000-0000474C0000}"/>
    <cellStyle name="Moneda 3 6 5" xfId="12030" xr:uid="{00000000-0005-0000-0000-0000484C0000}"/>
    <cellStyle name="Moneda 3 7" xfId="998" xr:uid="{00000000-0005-0000-0000-0000494C0000}"/>
    <cellStyle name="Moneda 3 7 2" xfId="3341" xr:uid="{00000000-0005-0000-0000-00004A4C0000}"/>
    <cellStyle name="Moneda 3 7 2 2" xfId="3994" xr:uid="{00000000-0005-0000-0000-00004B4C0000}"/>
    <cellStyle name="Moneda 3 7 2 2 2" xfId="6369" xr:uid="{00000000-0005-0000-0000-00004C4C0000}"/>
    <cellStyle name="Moneda 3 7 2 2 2 2" xfId="15874" xr:uid="{00000000-0005-0000-0000-00004D4C0000}"/>
    <cellStyle name="Moneda 3 7 2 2 2 3" xfId="49862" xr:uid="{00000000-0005-0000-0000-00004E4C0000}"/>
    <cellStyle name="Moneda 3 7 2 2 3" xfId="13499" xr:uid="{00000000-0005-0000-0000-00004F4C0000}"/>
    <cellStyle name="Moneda 3 7 2 2 4" xfId="46884" xr:uid="{00000000-0005-0000-0000-0000504C0000}"/>
    <cellStyle name="Moneda 3 7 2 3" xfId="5716" xr:uid="{00000000-0005-0000-0000-0000514C0000}"/>
    <cellStyle name="Moneda 3 7 2 3 2" xfId="15221" xr:uid="{00000000-0005-0000-0000-0000524C0000}"/>
    <cellStyle name="Moneda 3 7 2 3 3" xfId="49633" xr:uid="{00000000-0005-0000-0000-0000534C0000}"/>
    <cellStyle name="Moneda 3 7 2 4" xfId="5105" xr:uid="{00000000-0005-0000-0000-0000544C0000}"/>
    <cellStyle name="Moneda 3 7 2 4 2" xfId="14610" xr:uid="{00000000-0005-0000-0000-0000554C0000}"/>
    <cellStyle name="Moneda 3 7 2 4 3" xfId="49427" xr:uid="{00000000-0005-0000-0000-0000564C0000}"/>
    <cellStyle name="Moneda 3 7 2 5" xfId="7133" xr:uid="{00000000-0005-0000-0000-0000574C0000}"/>
    <cellStyle name="Moneda 3 7 2 5 2" xfId="16636" xr:uid="{00000000-0005-0000-0000-0000584C0000}"/>
    <cellStyle name="Moneda 3 7 2 6" xfId="11873" xr:uid="{00000000-0005-0000-0000-0000594C0000}"/>
    <cellStyle name="Moneda 3 7 2 6 2" xfId="21374" xr:uid="{00000000-0005-0000-0000-00005A4C0000}"/>
    <cellStyle name="Moneda 3 7 2 7" xfId="12846" xr:uid="{00000000-0005-0000-0000-00005B4C0000}"/>
    <cellStyle name="Moneda 3 7 2 8" xfId="46661" xr:uid="{00000000-0005-0000-0000-00005C4C0000}"/>
    <cellStyle name="Moneda 3 7 3" xfId="3259" xr:uid="{00000000-0005-0000-0000-00005D4C0000}"/>
    <cellStyle name="Moneda 3 7 3 2" xfId="3913" xr:uid="{00000000-0005-0000-0000-00005E4C0000}"/>
    <cellStyle name="Moneda 3 7 3 2 2" xfId="6288" xr:uid="{00000000-0005-0000-0000-00005F4C0000}"/>
    <cellStyle name="Moneda 3 7 3 2 2 2" xfId="15793" xr:uid="{00000000-0005-0000-0000-0000604C0000}"/>
    <cellStyle name="Moneda 3 7 3 2 2 3" xfId="49782" xr:uid="{00000000-0005-0000-0000-0000614C0000}"/>
    <cellStyle name="Moneda 3 7 3 2 3" xfId="13418" xr:uid="{00000000-0005-0000-0000-0000624C0000}"/>
    <cellStyle name="Moneda 3 7 3 2 4" xfId="46805" xr:uid="{00000000-0005-0000-0000-0000634C0000}"/>
    <cellStyle name="Moneda 3 7 3 3" xfId="5634" xr:uid="{00000000-0005-0000-0000-0000644C0000}"/>
    <cellStyle name="Moneda 3 7 3 3 2" xfId="15139" xr:uid="{00000000-0005-0000-0000-0000654C0000}"/>
    <cellStyle name="Moneda 3 7 3 3 3" xfId="49553" xr:uid="{00000000-0005-0000-0000-0000664C0000}"/>
    <cellStyle name="Moneda 3 7 3 4" xfId="11797" xr:uid="{00000000-0005-0000-0000-0000674C0000}"/>
    <cellStyle name="Moneda 3 7 3 4 2" xfId="21298" xr:uid="{00000000-0005-0000-0000-0000684C0000}"/>
    <cellStyle name="Moneda 3 7 3 4 3" xfId="49351" xr:uid="{00000000-0005-0000-0000-0000694C0000}"/>
    <cellStyle name="Moneda 3 7 3 5" xfId="12765" xr:uid="{00000000-0005-0000-0000-00006A4C0000}"/>
    <cellStyle name="Moneda 3 7 3 6" xfId="46580" xr:uid="{00000000-0005-0000-0000-00006B4C0000}"/>
    <cellStyle name="Moneda 3 7 4" xfId="3014" xr:uid="{00000000-0005-0000-0000-00006C4C0000}"/>
    <cellStyle name="Moneda 3 7 4 2" xfId="3668" xr:uid="{00000000-0005-0000-0000-00006D4C0000}"/>
    <cellStyle name="Moneda 3 7 4 2 2" xfId="6043" xr:uid="{00000000-0005-0000-0000-00006E4C0000}"/>
    <cellStyle name="Moneda 3 7 4 2 2 2" xfId="15548" xr:uid="{00000000-0005-0000-0000-00006F4C0000}"/>
    <cellStyle name="Moneda 3 7 4 2 3" xfId="13173" xr:uid="{00000000-0005-0000-0000-0000704C0000}"/>
    <cellStyle name="Moneda 3 7 4 2 4" xfId="50119" xr:uid="{00000000-0005-0000-0000-0000714C0000}"/>
    <cellStyle name="Moneda 3 7 4 3" xfId="5393" xr:uid="{00000000-0005-0000-0000-0000724C0000}"/>
    <cellStyle name="Moneda 3 7 4 3 2" xfId="14898" xr:uid="{00000000-0005-0000-0000-0000734C0000}"/>
    <cellStyle name="Moneda 3 7 4 3 3" xfId="49275" xr:uid="{00000000-0005-0000-0000-0000744C0000}"/>
    <cellStyle name="Moneda 3 7 4 4" xfId="12520" xr:uid="{00000000-0005-0000-0000-0000754C0000}"/>
    <cellStyle name="Moneda 3 7 4 5" xfId="47090" xr:uid="{00000000-0005-0000-0000-0000764C0000}"/>
    <cellStyle name="Moneda 3 7 5" xfId="12031" xr:uid="{00000000-0005-0000-0000-0000774C0000}"/>
    <cellStyle name="Moneda 3 8" xfId="999" xr:uid="{00000000-0005-0000-0000-0000784C0000}"/>
    <cellStyle name="Moneda 3 8 2" xfId="3342" xr:uid="{00000000-0005-0000-0000-0000794C0000}"/>
    <cellStyle name="Moneda 3 8 2 2" xfId="3995" xr:uid="{00000000-0005-0000-0000-00007A4C0000}"/>
    <cellStyle name="Moneda 3 8 2 2 2" xfId="6370" xr:uid="{00000000-0005-0000-0000-00007B4C0000}"/>
    <cellStyle name="Moneda 3 8 2 2 2 2" xfId="15875" xr:uid="{00000000-0005-0000-0000-00007C4C0000}"/>
    <cellStyle name="Moneda 3 8 2 2 2 3" xfId="49863" xr:uid="{00000000-0005-0000-0000-00007D4C0000}"/>
    <cellStyle name="Moneda 3 8 2 2 3" xfId="13500" xr:uid="{00000000-0005-0000-0000-00007E4C0000}"/>
    <cellStyle name="Moneda 3 8 2 2 4" xfId="46885" xr:uid="{00000000-0005-0000-0000-00007F4C0000}"/>
    <cellStyle name="Moneda 3 8 2 3" xfId="5717" xr:uid="{00000000-0005-0000-0000-0000804C0000}"/>
    <cellStyle name="Moneda 3 8 2 3 2" xfId="15222" xr:uid="{00000000-0005-0000-0000-0000814C0000}"/>
    <cellStyle name="Moneda 3 8 2 3 3" xfId="49634" xr:uid="{00000000-0005-0000-0000-0000824C0000}"/>
    <cellStyle name="Moneda 3 8 2 4" xfId="5106" xr:uid="{00000000-0005-0000-0000-0000834C0000}"/>
    <cellStyle name="Moneda 3 8 2 4 2" xfId="14611" xr:uid="{00000000-0005-0000-0000-0000844C0000}"/>
    <cellStyle name="Moneda 3 8 2 4 3" xfId="49428" xr:uid="{00000000-0005-0000-0000-0000854C0000}"/>
    <cellStyle name="Moneda 3 8 2 5" xfId="7134" xr:uid="{00000000-0005-0000-0000-0000864C0000}"/>
    <cellStyle name="Moneda 3 8 2 5 2" xfId="16637" xr:uid="{00000000-0005-0000-0000-0000874C0000}"/>
    <cellStyle name="Moneda 3 8 2 6" xfId="11874" xr:uid="{00000000-0005-0000-0000-0000884C0000}"/>
    <cellStyle name="Moneda 3 8 2 6 2" xfId="21375" xr:uid="{00000000-0005-0000-0000-0000894C0000}"/>
    <cellStyle name="Moneda 3 8 2 7" xfId="12847" xr:uid="{00000000-0005-0000-0000-00008A4C0000}"/>
    <cellStyle name="Moneda 3 8 2 8" xfId="46662" xr:uid="{00000000-0005-0000-0000-00008B4C0000}"/>
    <cellStyle name="Moneda 3 8 3" xfId="3260" xr:uid="{00000000-0005-0000-0000-00008C4C0000}"/>
    <cellStyle name="Moneda 3 8 3 2" xfId="3914" xr:uid="{00000000-0005-0000-0000-00008D4C0000}"/>
    <cellStyle name="Moneda 3 8 3 2 2" xfId="6289" xr:uid="{00000000-0005-0000-0000-00008E4C0000}"/>
    <cellStyle name="Moneda 3 8 3 2 2 2" xfId="15794" xr:uid="{00000000-0005-0000-0000-00008F4C0000}"/>
    <cellStyle name="Moneda 3 8 3 2 2 3" xfId="49783" xr:uid="{00000000-0005-0000-0000-0000904C0000}"/>
    <cellStyle name="Moneda 3 8 3 2 3" xfId="13419" xr:uid="{00000000-0005-0000-0000-0000914C0000}"/>
    <cellStyle name="Moneda 3 8 3 2 4" xfId="46806" xr:uid="{00000000-0005-0000-0000-0000924C0000}"/>
    <cellStyle name="Moneda 3 8 3 3" xfId="5635" xr:uid="{00000000-0005-0000-0000-0000934C0000}"/>
    <cellStyle name="Moneda 3 8 3 3 2" xfId="15140" xr:uid="{00000000-0005-0000-0000-0000944C0000}"/>
    <cellStyle name="Moneda 3 8 3 3 3" xfId="49554" xr:uid="{00000000-0005-0000-0000-0000954C0000}"/>
    <cellStyle name="Moneda 3 8 3 4" xfId="11798" xr:uid="{00000000-0005-0000-0000-0000964C0000}"/>
    <cellStyle name="Moneda 3 8 3 4 2" xfId="21299" xr:uid="{00000000-0005-0000-0000-0000974C0000}"/>
    <cellStyle name="Moneda 3 8 3 4 3" xfId="49352" xr:uid="{00000000-0005-0000-0000-0000984C0000}"/>
    <cellStyle name="Moneda 3 8 3 5" xfId="12766" xr:uid="{00000000-0005-0000-0000-0000994C0000}"/>
    <cellStyle name="Moneda 3 8 3 6" xfId="46581" xr:uid="{00000000-0005-0000-0000-00009A4C0000}"/>
    <cellStyle name="Moneda 3 8 4" xfId="3015" xr:uid="{00000000-0005-0000-0000-00009B4C0000}"/>
    <cellStyle name="Moneda 3 8 4 2" xfId="3669" xr:uid="{00000000-0005-0000-0000-00009C4C0000}"/>
    <cellStyle name="Moneda 3 8 4 2 2" xfId="6044" xr:uid="{00000000-0005-0000-0000-00009D4C0000}"/>
    <cellStyle name="Moneda 3 8 4 2 2 2" xfId="15549" xr:uid="{00000000-0005-0000-0000-00009E4C0000}"/>
    <cellStyle name="Moneda 3 8 4 2 3" xfId="13174" xr:uid="{00000000-0005-0000-0000-00009F4C0000}"/>
    <cellStyle name="Moneda 3 8 4 2 4" xfId="50120" xr:uid="{00000000-0005-0000-0000-0000A04C0000}"/>
    <cellStyle name="Moneda 3 8 4 3" xfId="5394" xr:uid="{00000000-0005-0000-0000-0000A14C0000}"/>
    <cellStyle name="Moneda 3 8 4 3 2" xfId="14899" xr:uid="{00000000-0005-0000-0000-0000A24C0000}"/>
    <cellStyle name="Moneda 3 8 4 3 3" xfId="49276" xr:uid="{00000000-0005-0000-0000-0000A34C0000}"/>
    <cellStyle name="Moneda 3 8 4 4" xfId="12521" xr:uid="{00000000-0005-0000-0000-0000A44C0000}"/>
    <cellStyle name="Moneda 3 8 4 5" xfId="47091" xr:uid="{00000000-0005-0000-0000-0000A54C0000}"/>
    <cellStyle name="Moneda 3 8 5" xfId="12032" xr:uid="{00000000-0005-0000-0000-0000A64C0000}"/>
    <cellStyle name="Moneda 3 9" xfId="1000" xr:uid="{00000000-0005-0000-0000-0000A74C0000}"/>
    <cellStyle name="Moneda 3 9 2" xfId="3343" xr:uid="{00000000-0005-0000-0000-0000A84C0000}"/>
    <cellStyle name="Moneda 3 9 2 2" xfId="3996" xr:uid="{00000000-0005-0000-0000-0000A94C0000}"/>
    <cellStyle name="Moneda 3 9 2 2 2" xfId="6371" xr:uid="{00000000-0005-0000-0000-0000AA4C0000}"/>
    <cellStyle name="Moneda 3 9 2 2 2 2" xfId="15876" xr:uid="{00000000-0005-0000-0000-0000AB4C0000}"/>
    <cellStyle name="Moneda 3 9 2 2 2 3" xfId="49864" xr:uid="{00000000-0005-0000-0000-0000AC4C0000}"/>
    <cellStyle name="Moneda 3 9 2 2 3" xfId="13501" xr:uid="{00000000-0005-0000-0000-0000AD4C0000}"/>
    <cellStyle name="Moneda 3 9 2 2 4" xfId="46886" xr:uid="{00000000-0005-0000-0000-0000AE4C0000}"/>
    <cellStyle name="Moneda 3 9 2 3" xfId="5718" xr:uid="{00000000-0005-0000-0000-0000AF4C0000}"/>
    <cellStyle name="Moneda 3 9 2 3 2" xfId="15223" xr:uid="{00000000-0005-0000-0000-0000B04C0000}"/>
    <cellStyle name="Moneda 3 9 2 3 3" xfId="49635" xr:uid="{00000000-0005-0000-0000-0000B14C0000}"/>
    <cellStyle name="Moneda 3 9 2 4" xfId="5107" xr:uid="{00000000-0005-0000-0000-0000B24C0000}"/>
    <cellStyle name="Moneda 3 9 2 4 2" xfId="14612" xr:uid="{00000000-0005-0000-0000-0000B34C0000}"/>
    <cellStyle name="Moneda 3 9 2 4 3" xfId="49429" xr:uid="{00000000-0005-0000-0000-0000B44C0000}"/>
    <cellStyle name="Moneda 3 9 2 5" xfId="7135" xr:uid="{00000000-0005-0000-0000-0000B54C0000}"/>
    <cellStyle name="Moneda 3 9 2 5 2" xfId="16638" xr:uid="{00000000-0005-0000-0000-0000B64C0000}"/>
    <cellStyle name="Moneda 3 9 2 6" xfId="11875" xr:uid="{00000000-0005-0000-0000-0000B74C0000}"/>
    <cellStyle name="Moneda 3 9 2 6 2" xfId="21376" xr:uid="{00000000-0005-0000-0000-0000B84C0000}"/>
    <cellStyle name="Moneda 3 9 2 7" xfId="12848" xr:uid="{00000000-0005-0000-0000-0000B94C0000}"/>
    <cellStyle name="Moneda 3 9 2 8" xfId="46663" xr:uid="{00000000-0005-0000-0000-0000BA4C0000}"/>
    <cellStyle name="Moneda 3 9 3" xfId="3261" xr:uid="{00000000-0005-0000-0000-0000BB4C0000}"/>
    <cellStyle name="Moneda 3 9 3 2" xfId="3915" xr:uid="{00000000-0005-0000-0000-0000BC4C0000}"/>
    <cellStyle name="Moneda 3 9 3 2 2" xfId="6290" xr:uid="{00000000-0005-0000-0000-0000BD4C0000}"/>
    <cellStyle name="Moneda 3 9 3 2 2 2" xfId="15795" xr:uid="{00000000-0005-0000-0000-0000BE4C0000}"/>
    <cellStyle name="Moneda 3 9 3 2 2 3" xfId="49784" xr:uid="{00000000-0005-0000-0000-0000BF4C0000}"/>
    <cellStyle name="Moneda 3 9 3 2 3" xfId="13420" xr:uid="{00000000-0005-0000-0000-0000C04C0000}"/>
    <cellStyle name="Moneda 3 9 3 2 4" xfId="46807" xr:uid="{00000000-0005-0000-0000-0000C14C0000}"/>
    <cellStyle name="Moneda 3 9 3 3" xfId="5636" xr:uid="{00000000-0005-0000-0000-0000C24C0000}"/>
    <cellStyle name="Moneda 3 9 3 3 2" xfId="15141" xr:uid="{00000000-0005-0000-0000-0000C34C0000}"/>
    <cellStyle name="Moneda 3 9 3 3 3" xfId="49555" xr:uid="{00000000-0005-0000-0000-0000C44C0000}"/>
    <cellStyle name="Moneda 3 9 3 4" xfId="11799" xr:uid="{00000000-0005-0000-0000-0000C54C0000}"/>
    <cellStyle name="Moneda 3 9 3 4 2" xfId="21300" xr:uid="{00000000-0005-0000-0000-0000C64C0000}"/>
    <cellStyle name="Moneda 3 9 3 4 3" xfId="49353" xr:uid="{00000000-0005-0000-0000-0000C74C0000}"/>
    <cellStyle name="Moneda 3 9 3 5" xfId="12767" xr:uid="{00000000-0005-0000-0000-0000C84C0000}"/>
    <cellStyle name="Moneda 3 9 3 6" xfId="46582" xr:uid="{00000000-0005-0000-0000-0000C94C0000}"/>
    <cellStyle name="Moneda 3 9 4" xfId="3016" xr:uid="{00000000-0005-0000-0000-0000CA4C0000}"/>
    <cellStyle name="Moneda 3 9 4 2" xfId="3670" xr:uid="{00000000-0005-0000-0000-0000CB4C0000}"/>
    <cellStyle name="Moneda 3 9 4 2 2" xfId="6045" xr:uid="{00000000-0005-0000-0000-0000CC4C0000}"/>
    <cellStyle name="Moneda 3 9 4 2 2 2" xfId="15550" xr:uid="{00000000-0005-0000-0000-0000CD4C0000}"/>
    <cellStyle name="Moneda 3 9 4 2 3" xfId="13175" xr:uid="{00000000-0005-0000-0000-0000CE4C0000}"/>
    <cellStyle name="Moneda 3 9 4 2 4" xfId="50121" xr:uid="{00000000-0005-0000-0000-0000CF4C0000}"/>
    <cellStyle name="Moneda 3 9 4 3" xfId="5395" xr:uid="{00000000-0005-0000-0000-0000D04C0000}"/>
    <cellStyle name="Moneda 3 9 4 3 2" xfId="14900" xr:uid="{00000000-0005-0000-0000-0000D14C0000}"/>
    <cellStyle name="Moneda 3 9 4 3 3" xfId="49277" xr:uid="{00000000-0005-0000-0000-0000D24C0000}"/>
    <cellStyle name="Moneda 3 9 4 4" xfId="12522" xr:uid="{00000000-0005-0000-0000-0000D34C0000}"/>
    <cellStyle name="Moneda 3 9 4 5" xfId="47092" xr:uid="{00000000-0005-0000-0000-0000D44C0000}"/>
    <cellStyle name="Moneda 3 9 5" xfId="12033" xr:uid="{00000000-0005-0000-0000-0000D54C0000}"/>
    <cellStyle name="Moneda 30" xfId="1001" xr:uid="{00000000-0005-0000-0000-0000D64C0000}"/>
    <cellStyle name="Moneda 31" xfId="1002" xr:uid="{00000000-0005-0000-0000-0000D74C0000}"/>
    <cellStyle name="Moneda 32" xfId="1003" xr:uid="{00000000-0005-0000-0000-0000D84C0000}"/>
    <cellStyle name="Moneda 33" xfId="1004" xr:uid="{00000000-0005-0000-0000-0000D94C0000}"/>
    <cellStyle name="Moneda 34" xfId="1005" xr:uid="{00000000-0005-0000-0000-0000DA4C0000}"/>
    <cellStyle name="Moneda 35" xfId="1006" xr:uid="{00000000-0005-0000-0000-0000DB4C0000}"/>
    <cellStyle name="Moneda 36" xfId="1007" xr:uid="{00000000-0005-0000-0000-0000DC4C0000}"/>
    <cellStyle name="Moneda 37" xfId="1008" xr:uid="{00000000-0005-0000-0000-0000DD4C0000}"/>
    <cellStyle name="Moneda 38" xfId="1009" xr:uid="{00000000-0005-0000-0000-0000DE4C0000}"/>
    <cellStyle name="Moneda 39" xfId="1010" xr:uid="{00000000-0005-0000-0000-0000DF4C0000}"/>
    <cellStyle name="Moneda 4" xfId="1011" xr:uid="{00000000-0005-0000-0000-0000E04C0000}"/>
    <cellStyle name="Moneda 4 10" xfId="1012" xr:uid="{00000000-0005-0000-0000-0000E14C0000}"/>
    <cellStyle name="Moneda 4 11" xfId="1013" xr:uid="{00000000-0005-0000-0000-0000E24C0000}"/>
    <cellStyle name="Moneda 4 2" xfId="1014" xr:uid="{00000000-0005-0000-0000-0000E34C0000}"/>
    <cellStyle name="Moneda 4 2 10" xfId="1015" xr:uid="{00000000-0005-0000-0000-0000E44C0000}"/>
    <cellStyle name="Moneda 4 2 11" xfId="1016" xr:uid="{00000000-0005-0000-0000-0000E54C0000}"/>
    <cellStyle name="Moneda 4 2 12" xfId="1017" xr:uid="{00000000-0005-0000-0000-0000E64C0000}"/>
    <cellStyle name="Moneda 4 2 13" xfId="1018" xr:uid="{00000000-0005-0000-0000-0000E74C0000}"/>
    <cellStyle name="Moneda 4 2 14" xfId="1019" xr:uid="{00000000-0005-0000-0000-0000E84C0000}"/>
    <cellStyle name="Moneda 4 2 15" xfId="1020" xr:uid="{00000000-0005-0000-0000-0000E94C0000}"/>
    <cellStyle name="Moneda 4 2 16" xfId="1021" xr:uid="{00000000-0005-0000-0000-0000EA4C0000}"/>
    <cellStyle name="Moneda 4 2 17" xfId="1022" xr:uid="{00000000-0005-0000-0000-0000EB4C0000}"/>
    <cellStyle name="Moneda 4 2 18" xfId="1023" xr:uid="{00000000-0005-0000-0000-0000EC4C0000}"/>
    <cellStyle name="Moneda 4 2 2" xfId="1024" xr:uid="{00000000-0005-0000-0000-0000ED4C0000}"/>
    <cellStyle name="Moneda 4 2 3" xfId="1025" xr:uid="{00000000-0005-0000-0000-0000EE4C0000}"/>
    <cellStyle name="Moneda 4 2 4" xfId="1026" xr:uid="{00000000-0005-0000-0000-0000EF4C0000}"/>
    <cellStyle name="Moneda 4 2 5" xfId="1027" xr:uid="{00000000-0005-0000-0000-0000F04C0000}"/>
    <cellStyle name="Moneda 4 2 6" xfId="1028" xr:uid="{00000000-0005-0000-0000-0000F14C0000}"/>
    <cellStyle name="Moneda 4 2 7" xfId="1029" xr:uid="{00000000-0005-0000-0000-0000F24C0000}"/>
    <cellStyle name="Moneda 4 2 8" xfId="1030" xr:uid="{00000000-0005-0000-0000-0000F34C0000}"/>
    <cellStyle name="Moneda 4 2 9" xfId="1031" xr:uid="{00000000-0005-0000-0000-0000F44C0000}"/>
    <cellStyle name="Moneda 4 3" xfId="1032" xr:uid="{00000000-0005-0000-0000-0000F54C0000}"/>
    <cellStyle name="Moneda 4 4" xfId="1033" xr:uid="{00000000-0005-0000-0000-0000F64C0000}"/>
    <cellStyle name="Moneda 4 5" xfId="1034" xr:uid="{00000000-0005-0000-0000-0000F74C0000}"/>
    <cellStyle name="Moneda 4 6" xfId="1035" xr:uid="{00000000-0005-0000-0000-0000F84C0000}"/>
    <cellStyle name="Moneda 4 7" xfId="1036" xr:uid="{00000000-0005-0000-0000-0000F94C0000}"/>
    <cellStyle name="Moneda 4 8" xfId="1037" xr:uid="{00000000-0005-0000-0000-0000FA4C0000}"/>
    <cellStyle name="Moneda 4 9" xfId="1038" xr:uid="{00000000-0005-0000-0000-0000FB4C0000}"/>
    <cellStyle name="Moneda 40" xfId="1039" xr:uid="{00000000-0005-0000-0000-0000FC4C0000}"/>
    <cellStyle name="Moneda 41" xfId="1040" xr:uid="{00000000-0005-0000-0000-0000FD4C0000}"/>
    <cellStyle name="Moneda 42" xfId="1041" xr:uid="{00000000-0005-0000-0000-0000FE4C0000}"/>
    <cellStyle name="Moneda 43" xfId="1042" xr:uid="{00000000-0005-0000-0000-0000FF4C0000}"/>
    <cellStyle name="Moneda 44" xfId="1043" xr:uid="{00000000-0005-0000-0000-0000004D0000}"/>
    <cellStyle name="Moneda 45" xfId="1044" xr:uid="{00000000-0005-0000-0000-0000014D0000}"/>
    <cellStyle name="Moneda 46" xfId="1045" xr:uid="{00000000-0005-0000-0000-0000024D0000}"/>
    <cellStyle name="Moneda 47" xfId="1046" xr:uid="{00000000-0005-0000-0000-0000034D0000}"/>
    <cellStyle name="Moneda 48" xfId="1047" xr:uid="{00000000-0005-0000-0000-0000044D0000}"/>
    <cellStyle name="Moneda 49" xfId="1048" xr:uid="{00000000-0005-0000-0000-0000054D0000}"/>
    <cellStyle name="Moneda 5" xfId="1049" xr:uid="{00000000-0005-0000-0000-0000064D0000}"/>
    <cellStyle name="Moneda 5 10" xfId="1050" xr:uid="{00000000-0005-0000-0000-0000074D0000}"/>
    <cellStyle name="Moneda 5 11" xfId="1051" xr:uid="{00000000-0005-0000-0000-0000084D0000}"/>
    <cellStyle name="Moneda 5 12" xfId="1052" xr:uid="{00000000-0005-0000-0000-0000094D0000}"/>
    <cellStyle name="Moneda 5 13" xfId="1053" xr:uid="{00000000-0005-0000-0000-00000A4D0000}"/>
    <cellStyle name="Moneda 5 14" xfId="1054" xr:uid="{00000000-0005-0000-0000-00000B4D0000}"/>
    <cellStyle name="Moneda 5 15" xfId="1055" xr:uid="{00000000-0005-0000-0000-00000C4D0000}"/>
    <cellStyle name="Moneda 5 16" xfId="1056" xr:uid="{00000000-0005-0000-0000-00000D4D0000}"/>
    <cellStyle name="Moneda 5 17" xfId="1057" xr:uid="{00000000-0005-0000-0000-00000E4D0000}"/>
    <cellStyle name="Moneda 5 18" xfId="1058" xr:uid="{00000000-0005-0000-0000-00000F4D0000}"/>
    <cellStyle name="Moneda 5 19" xfId="1059" xr:uid="{00000000-0005-0000-0000-0000104D0000}"/>
    <cellStyle name="Moneda 5 19 10" xfId="12034" xr:uid="{00000000-0005-0000-0000-0000114D0000}"/>
    <cellStyle name="Moneda 5 19 11" xfId="11945" xr:uid="{00000000-0005-0000-0000-0000124D0000}"/>
    <cellStyle name="Moneda 5 19 12" xfId="45736" xr:uid="{00000000-0005-0000-0000-0000134D0000}"/>
    <cellStyle name="Moneda 5 19 2" xfId="3344" xr:uid="{00000000-0005-0000-0000-0000144D0000}"/>
    <cellStyle name="Moneda 5 19 2 2" xfId="3997" xr:uid="{00000000-0005-0000-0000-0000154D0000}"/>
    <cellStyle name="Moneda 5 19 2 2 2" xfId="6372" xr:uid="{00000000-0005-0000-0000-0000164D0000}"/>
    <cellStyle name="Moneda 5 19 2 2 2 2" xfId="15877" xr:uid="{00000000-0005-0000-0000-0000174D0000}"/>
    <cellStyle name="Moneda 5 19 2 2 2 3" xfId="49865" xr:uid="{00000000-0005-0000-0000-0000184D0000}"/>
    <cellStyle name="Moneda 5 19 2 2 3" xfId="13502" xr:uid="{00000000-0005-0000-0000-0000194D0000}"/>
    <cellStyle name="Moneda 5 19 2 2 4" xfId="46887" xr:uid="{00000000-0005-0000-0000-00001A4D0000}"/>
    <cellStyle name="Moneda 5 19 2 3" xfId="5719" xr:uid="{00000000-0005-0000-0000-00001B4D0000}"/>
    <cellStyle name="Moneda 5 19 2 3 2" xfId="15224" xr:uid="{00000000-0005-0000-0000-00001C4D0000}"/>
    <cellStyle name="Moneda 5 19 2 3 3" xfId="49636" xr:uid="{00000000-0005-0000-0000-00001D4D0000}"/>
    <cellStyle name="Moneda 5 19 2 4" xfId="5108" xr:uid="{00000000-0005-0000-0000-00001E4D0000}"/>
    <cellStyle name="Moneda 5 19 2 4 2" xfId="14613" xr:uid="{00000000-0005-0000-0000-00001F4D0000}"/>
    <cellStyle name="Moneda 5 19 2 4 3" xfId="49430" xr:uid="{00000000-0005-0000-0000-0000204D0000}"/>
    <cellStyle name="Moneda 5 19 2 5" xfId="7136" xr:uid="{00000000-0005-0000-0000-0000214D0000}"/>
    <cellStyle name="Moneda 5 19 2 5 2" xfId="16639" xr:uid="{00000000-0005-0000-0000-0000224D0000}"/>
    <cellStyle name="Moneda 5 19 2 6" xfId="11876" xr:uid="{00000000-0005-0000-0000-0000234D0000}"/>
    <cellStyle name="Moneda 5 19 2 6 2" xfId="21377" xr:uid="{00000000-0005-0000-0000-0000244D0000}"/>
    <cellStyle name="Moneda 5 19 2 7" xfId="12849" xr:uid="{00000000-0005-0000-0000-0000254D0000}"/>
    <cellStyle name="Moneda 5 19 2 8" xfId="46664" xr:uid="{00000000-0005-0000-0000-0000264D0000}"/>
    <cellStyle name="Moneda 5 19 3" xfId="3262" xr:uid="{00000000-0005-0000-0000-0000274D0000}"/>
    <cellStyle name="Moneda 5 19 3 2" xfId="3916" xr:uid="{00000000-0005-0000-0000-0000284D0000}"/>
    <cellStyle name="Moneda 5 19 3 2 2" xfId="6291" xr:uid="{00000000-0005-0000-0000-0000294D0000}"/>
    <cellStyle name="Moneda 5 19 3 2 2 2" xfId="15796" xr:uid="{00000000-0005-0000-0000-00002A4D0000}"/>
    <cellStyle name="Moneda 5 19 3 2 2 3" xfId="49785" xr:uid="{00000000-0005-0000-0000-00002B4D0000}"/>
    <cellStyle name="Moneda 5 19 3 2 3" xfId="13421" xr:uid="{00000000-0005-0000-0000-00002C4D0000}"/>
    <cellStyle name="Moneda 5 19 3 2 4" xfId="46808" xr:uid="{00000000-0005-0000-0000-00002D4D0000}"/>
    <cellStyle name="Moneda 5 19 3 3" xfId="5637" xr:uid="{00000000-0005-0000-0000-00002E4D0000}"/>
    <cellStyle name="Moneda 5 19 3 3 2" xfId="15142" xr:uid="{00000000-0005-0000-0000-00002F4D0000}"/>
    <cellStyle name="Moneda 5 19 3 3 3" xfId="49556" xr:uid="{00000000-0005-0000-0000-0000304D0000}"/>
    <cellStyle name="Moneda 5 19 3 4" xfId="7055" xr:uid="{00000000-0005-0000-0000-0000314D0000}"/>
    <cellStyle name="Moneda 5 19 3 4 2" xfId="16558" xr:uid="{00000000-0005-0000-0000-0000324D0000}"/>
    <cellStyle name="Moneda 5 19 3 4 3" xfId="49354" xr:uid="{00000000-0005-0000-0000-0000334D0000}"/>
    <cellStyle name="Moneda 5 19 3 5" xfId="11800" xr:uid="{00000000-0005-0000-0000-0000344D0000}"/>
    <cellStyle name="Moneda 5 19 3 5 2" xfId="21301" xr:uid="{00000000-0005-0000-0000-0000354D0000}"/>
    <cellStyle name="Moneda 5 19 3 6" xfId="12768" xr:uid="{00000000-0005-0000-0000-0000364D0000}"/>
    <cellStyle name="Moneda 5 19 3 7" xfId="46583" xr:uid="{00000000-0005-0000-0000-0000374D0000}"/>
    <cellStyle name="Moneda 5 19 4" xfId="3023" xr:uid="{00000000-0005-0000-0000-0000384D0000}"/>
    <cellStyle name="Moneda 5 19 4 2" xfId="3677" xr:uid="{00000000-0005-0000-0000-0000394D0000}"/>
    <cellStyle name="Moneda 5 19 4 2 2" xfId="6052" xr:uid="{00000000-0005-0000-0000-00003A4D0000}"/>
    <cellStyle name="Moneda 5 19 4 2 2 2" xfId="15557" xr:uid="{00000000-0005-0000-0000-00003B4D0000}"/>
    <cellStyle name="Moneda 5 19 4 2 3" xfId="13182" xr:uid="{00000000-0005-0000-0000-00003C4D0000}"/>
    <cellStyle name="Moneda 5 19 4 2 4" xfId="49701" xr:uid="{00000000-0005-0000-0000-00003D4D0000}"/>
    <cellStyle name="Moneda 5 19 4 3" xfId="5402" xr:uid="{00000000-0005-0000-0000-00003E4D0000}"/>
    <cellStyle name="Moneda 5 19 4 3 2" xfId="14907" xr:uid="{00000000-0005-0000-0000-00003F4D0000}"/>
    <cellStyle name="Moneda 5 19 4 3 3" xfId="49278" xr:uid="{00000000-0005-0000-0000-0000404D0000}"/>
    <cellStyle name="Moneda 5 19 4 4" xfId="12529" xr:uid="{00000000-0005-0000-0000-0000414D0000}"/>
    <cellStyle name="Moneda 5 19 4 5" xfId="46726" xr:uid="{00000000-0005-0000-0000-0000424D0000}"/>
    <cellStyle name="Moneda 5 19 5" xfId="3445" xr:uid="{00000000-0005-0000-0000-0000434D0000}"/>
    <cellStyle name="Moneda 5 19 5 2" xfId="5820" xr:uid="{00000000-0005-0000-0000-0000444D0000}"/>
    <cellStyle name="Moneda 5 19 5 2 2" xfId="15325" xr:uid="{00000000-0005-0000-0000-0000454D0000}"/>
    <cellStyle name="Moneda 5 19 5 2 3" xfId="49934" xr:uid="{00000000-0005-0000-0000-0000464D0000}"/>
    <cellStyle name="Moneda 5 19 5 3" xfId="12950" xr:uid="{00000000-0005-0000-0000-0000474D0000}"/>
    <cellStyle name="Moneda 5 19 5 4" xfId="46950" xr:uid="{00000000-0005-0000-0000-0000484D0000}"/>
    <cellStyle name="Moneda 5 19 6" xfId="4380" xr:uid="{00000000-0005-0000-0000-0000494D0000}"/>
    <cellStyle name="Moneda 5 19 6 2" xfId="13886" xr:uid="{00000000-0005-0000-0000-00004A4D0000}"/>
    <cellStyle name="Moneda 5 19 6 3" xfId="47536" xr:uid="{00000000-0005-0000-0000-00004B4D0000}"/>
    <cellStyle name="Moneda 5 19 7" xfId="5176" xr:uid="{00000000-0005-0000-0000-00004C4D0000}"/>
    <cellStyle name="Moneda 5 19 7 2" xfId="14681" xr:uid="{00000000-0005-0000-0000-00004D4D0000}"/>
    <cellStyle name="Moneda 5 19 7 3" xfId="49197" xr:uid="{00000000-0005-0000-0000-00004E4D0000}"/>
    <cellStyle name="Moneda 5 19 8" xfId="6636" xr:uid="{00000000-0005-0000-0000-00004F4D0000}"/>
    <cellStyle name="Moneda 5 19 8 2" xfId="16140" xr:uid="{00000000-0005-0000-0000-0000504D0000}"/>
    <cellStyle name="Moneda 5 19 9" xfId="11723" xr:uid="{00000000-0005-0000-0000-0000514D0000}"/>
    <cellStyle name="Moneda 5 19 9 2" xfId="21225" xr:uid="{00000000-0005-0000-0000-0000524D0000}"/>
    <cellStyle name="Moneda 5 2" xfId="1060" xr:uid="{00000000-0005-0000-0000-0000534D0000}"/>
    <cellStyle name="Moneda 5 20" xfId="1061" xr:uid="{00000000-0005-0000-0000-0000544D0000}"/>
    <cellStyle name="Moneda 5 20 10" xfId="12035" xr:uid="{00000000-0005-0000-0000-0000554D0000}"/>
    <cellStyle name="Moneda 5 20 11" xfId="11946" xr:uid="{00000000-0005-0000-0000-0000564D0000}"/>
    <cellStyle name="Moneda 5 20 12" xfId="45738" xr:uid="{00000000-0005-0000-0000-0000574D0000}"/>
    <cellStyle name="Moneda 5 20 2" xfId="3345" xr:uid="{00000000-0005-0000-0000-0000584D0000}"/>
    <cellStyle name="Moneda 5 20 2 2" xfId="3998" xr:uid="{00000000-0005-0000-0000-0000594D0000}"/>
    <cellStyle name="Moneda 5 20 2 2 2" xfId="6373" xr:uid="{00000000-0005-0000-0000-00005A4D0000}"/>
    <cellStyle name="Moneda 5 20 2 2 2 2" xfId="15878" xr:uid="{00000000-0005-0000-0000-00005B4D0000}"/>
    <cellStyle name="Moneda 5 20 2 2 2 3" xfId="49866" xr:uid="{00000000-0005-0000-0000-00005C4D0000}"/>
    <cellStyle name="Moneda 5 20 2 2 3" xfId="13503" xr:uid="{00000000-0005-0000-0000-00005D4D0000}"/>
    <cellStyle name="Moneda 5 20 2 2 4" xfId="46888" xr:uid="{00000000-0005-0000-0000-00005E4D0000}"/>
    <cellStyle name="Moneda 5 20 2 3" xfId="5720" xr:uid="{00000000-0005-0000-0000-00005F4D0000}"/>
    <cellStyle name="Moneda 5 20 2 3 2" xfId="15225" xr:uid="{00000000-0005-0000-0000-0000604D0000}"/>
    <cellStyle name="Moneda 5 20 2 3 3" xfId="49637" xr:uid="{00000000-0005-0000-0000-0000614D0000}"/>
    <cellStyle name="Moneda 5 20 2 4" xfId="5109" xr:uid="{00000000-0005-0000-0000-0000624D0000}"/>
    <cellStyle name="Moneda 5 20 2 4 2" xfId="14614" xr:uid="{00000000-0005-0000-0000-0000634D0000}"/>
    <cellStyle name="Moneda 5 20 2 4 3" xfId="49431" xr:uid="{00000000-0005-0000-0000-0000644D0000}"/>
    <cellStyle name="Moneda 5 20 2 5" xfId="7137" xr:uid="{00000000-0005-0000-0000-0000654D0000}"/>
    <cellStyle name="Moneda 5 20 2 5 2" xfId="16640" xr:uid="{00000000-0005-0000-0000-0000664D0000}"/>
    <cellStyle name="Moneda 5 20 2 6" xfId="11877" xr:uid="{00000000-0005-0000-0000-0000674D0000}"/>
    <cellStyle name="Moneda 5 20 2 6 2" xfId="21378" xr:uid="{00000000-0005-0000-0000-0000684D0000}"/>
    <cellStyle name="Moneda 5 20 2 7" xfId="12850" xr:uid="{00000000-0005-0000-0000-0000694D0000}"/>
    <cellStyle name="Moneda 5 20 2 8" xfId="46665" xr:uid="{00000000-0005-0000-0000-00006A4D0000}"/>
    <cellStyle name="Moneda 5 20 3" xfId="3263" xr:uid="{00000000-0005-0000-0000-00006B4D0000}"/>
    <cellStyle name="Moneda 5 20 3 2" xfId="3917" xr:uid="{00000000-0005-0000-0000-00006C4D0000}"/>
    <cellStyle name="Moneda 5 20 3 2 2" xfId="6292" xr:uid="{00000000-0005-0000-0000-00006D4D0000}"/>
    <cellStyle name="Moneda 5 20 3 2 2 2" xfId="15797" xr:uid="{00000000-0005-0000-0000-00006E4D0000}"/>
    <cellStyle name="Moneda 5 20 3 2 2 3" xfId="49786" xr:uid="{00000000-0005-0000-0000-00006F4D0000}"/>
    <cellStyle name="Moneda 5 20 3 2 3" xfId="13422" xr:uid="{00000000-0005-0000-0000-0000704D0000}"/>
    <cellStyle name="Moneda 5 20 3 2 4" xfId="46809" xr:uid="{00000000-0005-0000-0000-0000714D0000}"/>
    <cellStyle name="Moneda 5 20 3 3" xfId="5638" xr:uid="{00000000-0005-0000-0000-0000724D0000}"/>
    <cellStyle name="Moneda 5 20 3 3 2" xfId="15143" xr:uid="{00000000-0005-0000-0000-0000734D0000}"/>
    <cellStyle name="Moneda 5 20 3 3 3" xfId="49557" xr:uid="{00000000-0005-0000-0000-0000744D0000}"/>
    <cellStyle name="Moneda 5 20 3 4" xfId="7056" xr:uid="{00000000-0005-0000-0000-0000754D0000}"/>
    <cellStyle name="Moneda 5 20 3 4 2" xfId="16559" xr:uid="{00000000-0005-0000-0000-0000764D0000}"/>
    <cellStyle name="Moneda 5 20 3 4 3" xfId="49355" xr:uid="{00000000-0005-0000-0000-0000774D0000}"/>
    <cellStyle name="Moneda 5 20 3 5" xfId="11801" xr:uid="{00000000-0005-0000-0000-0000784D0000}"/>
    <cellStyle name="Moneda 5 20 3 5 2" xfId="21302" xr:uid="{00000000-0005-0000-0000-0000794D0000}"/>
    <cellStyle name="Moneda 5 20 3 6" xfId="12769" xr:uid="{00000000-0005-0000-0000-00007A4D0000}"/>
    <cellStyle name="Moneda 5 20 3 7" xfId="46584" xr:uid="{00000000-0005-0000-0000-00007B4D0000}"/>
    <cellStyle name="Moneda 5 20 4" xfId="3024" xr:uid="{00000000-0005-0000-0000-00007C4D0000}"/>
    <cellStyle name="Moneda 5 20 4 2" xfId="3678" xr:uid="{00000000-0005-0000-0000-00007D4D0000}"/>
    <cellStyle name="Moneda 5 20 4 2 2" xfId="6053" xr:uid="{00000000-0005-0000-0000-00007E4D0000}"/>
    <cellStyle name="Moneda 5 20 4 2 2 2" xfId="15558" xr:uid="{00000000-0005-0000-0000-00007F4D0000}"/>
    <cellStyle name="Moneda 5 20 4 2 3" xfId="13183" xr:uid="{00000000-0005-0000-0000-0000804D0000}"/>
    <cellStyle name="Moneda 5 20 4 2 4" xfId="49702" xr:uid="{00000000-0005-0000-0000-0000814D0000}"/>
    <cellStyle name="Moneda 5 20 4 3" xfId="5403" xr:uid="{00000000-0005-0000-0000-0000824D0000}"/>
    <cellStyle name="Moneda 5 20 4 3 2" xfId="14908" xr:uid="{00000000-0005-0000-0000-0000834D0000}"/>
    <cellStyle name="Moneda 5 20 4 3 3" xfId="49279" xr:uid="{00000000-0005-0000-0000-0000844D0000}"/>
    <cellStyle name="Moneda 5 20 4 4" xfId="12530" xr:uid="{00000000-0005-0000-0000-0000854D0000}"/>
    <cellStyle name="Moneda 5 20 4 5" xfId="46727" xr:uid="{00000000-0005-0000-0000-0000864D0000}"/>
    <cellStyle name="Moneda 5 20 5" xfId="3446" xr:uid="{00000000-0005-0000-0000-0000874D0000}"/>
    <cellStyle name="Moneda 5 20 5 2" xfId="5821" xr:uid="{00000000-0005-0000-0000-0000884D0000}"/>
    <cellStyle name="Moneda 5 20 5 2 2" xfId="15326" xr:uid="{00000000-0005-0000-0000-0000894D0000}"/>
    <cellStyle name="Moneda 5 20 5 2 3" xfId="49935" xr:uid="{00000000-0005-0000-0000-00008A4D0000}"/>
    <cellStyle name="Moneda 5 20 5 3" xfId="12951" xr:uid="{00000000-0005-0000-0000-00008B4D0000}"/>
    <cellStyle name="Moneda 5 20 5 4" xfId="46951" xr:uid="{00000000-0005-0000-0000-00008C4D0000}"/>
    <cellStyle name="Moneda 5 20 6" xfId="4381" xr:uid="{00000000-0005-0000-0000-00008D4D0000}"/>
    <cellStyle name="Moneda 5 20 6 2" xfId="13887" xr:uid="{00000000-0005-0000-0000-00008E4D0000}"/>
    <cellStyle name="Moneda 5 20 6 3" xfId="47537" xr:uid="{00000000-0005-0000-0000-00008F4D0000}"/>
    <cellStyle name="Moneda 5 20 7" xfId="5177" xr:uid="{00000000-0005-0000-0000-0000904D0000}"/>
    <cellStyle name="Moneda 5 20 7 2" xfId="14682" xr:uid="{00000000-0005-0000-0000-0000914D0000}"/>
    <cellStyle name="Moneda 5 20 7 3" xfId="49198" xr:uid="{00000000-0005-0000-0000-0000924D0000}"/>
    <cellStyle name="Moneda 5 20 8" xfId="6637" xr:uid="{00000000-0005-0000-0000-0000934D0000}"/>
    <cellStyle name="Moneda 5 20 8 2" xfId="16141" xr:uid="{00000000-0005-0000-0000-0000944D0000}"/>
    <cellStyle name="Moneda 5 20 9" xfId="11724" xr:uid="{00000000-0005-0000-0000-0000954D0000}"/>
    <cellStyle name="Moneda 5 20 9 2" xfId="21226" xr:uid="{00000000-0005-0000-0000-0000964D0000}"/>
    <cellStyle name="Moneda 5 21" xfId="1062" xr:uid="{00000000-0005-0000-0000-0000974D0000}"/>
    <cellStyle name="Moneda 5 21 10" xfId="12036" xr:uid="{00000000-0005-0000-0000-0000984D0000}"/>
    <cellStyle name="Moneda 5 21 11" xfId="11947" xr:uid="{00000000-0005-0000-0000-0000994D0000}"/>
    <cellStyle name="Moneda 5 21 12" xfId="45739" xr:uid="{00000000-0005-0000-0000-00009A4D0000}"/>
    <cellStyle name="Moneda 5 21 2" xfId="3346" xr:uid="{00000000-0005-0000-0000-00009B4D0000}"/>
    <cellStyle name="Moneda 5 21 2 2" xfId="3999" xr:uid="{00000000-0005-0000-0000-00009C4D0000}"/>
    <cellStyle name="Moneda 5 21 2 2 2" xfId="6374" xr:uid="{00000000-0005-0000-0000-00009D4D0000}"/>
    <cellStyle name="Moneda 5 21 2 2 2 2" xfId="15879" xr:uid="{00000000-0005-0000-0000-00009E4D0000}"/>
    <cellStyle name="Moneda 5 21 2 2 2 3" xfId="49867" xr:uid="{00000000-0005-0000-0000-00009F4D0000}"/>
    <cellStyle name="Moneda 5 21 2 2 3" xfId="13504" xr:uid="{00000000-0005-0000-0000-0000A04D0000}"/>
    <cellStyle name="Moneda 5 21 2 2 4" xfId="46889" xr:uid="{00000000-0005-0000-0000-0000A14D0000}"/>
    <cellStyle name="Moneda 5 21 2 3" xfId="5721" xr:uid="{00000000-0005-0000-0000-0000A24D0000}"/>
    <cellStyle name="Moneda 5 21 2 3 2" xfId="15226" xr:uid="{00000000-0005-0000-0000-0000A34D0000}"/>
    <cellStyle name="Moneda 5 21 2 3 3" xfId="49638" xr:uid="{00000000-0005-0000-0000-0000A44D0000}"/>
    <cellStyle name="Moneda 5 21 2 4" xfId="5110" xr:uid="{00000000-0005-0000-0000-0000A54D0000}"/>
    <cellStyle name="Moneda 5 21 2 4 2" xfId="14615" xr:uid="{00000000-0005-0000-0000-0000A64D0000}"/>
    <cellStyle name="Moneda 5 21 2 4 3" xfId="49432" xr:uid="{00000000-0005-0000-0000-0000A74D0000}"/>
    <cellStyle name="Moneda 5 21 2 5" xfId="7138" xr:uid="{00000000-0005-0000-0000-0000A84D0000}"/>
    <cellStyle name="Moneda 5 21 2 5 2" xfId="16641" xr:uid="{00000000-0005-0000-0000-0000A94D0000}"/>
    <cellStyle name="Moneda 5 21 2 6" xfId="11878" xr:uid="{00000000-0005-0000-0000-0000AA4D0000}"/>
    <cellStyle name="Moneda 5 21 2 6 2" xfId="21379" xr:uid="{00000000-0005-0000-0000-0000AB4D0000}"/>
    <cellStyle name="Moneda 5 21 2 7" xfId="12851" xr:uid="{00000000-0005-0000-0000-0000AC4D0000}"/>
    <cellStyle name="Moneda 5 21 2 8" xfId="46666" xr:uid="{00000000-0005-0000-0000-0000AD4D0000}"/>
    <cellStyle name="Moneda 5 21 3" xfId="3264" xr:uid="{00000000-0005-0000-0000-0000AE4D0000}"/>
    <cellStyle name="Moneda 5 21 3 2" xfId="3918" xr:uid="{00000000-0005-0000-0000-0000AF4D0000}"/>
    <cellStyle name="Moneda 5 21 3 2 2" xfId="6293" xr:uid="{00000000-0005-0000-0000-0000B04D0000}"/>
    <cellStyle name="Moneda 5 21 3 2 2 2" xfId="15798" xr:uid="{00000000-0005-0000-0000-0000B14D0000}"/>
    <cellStyle name="Moneda 5 21 3 2 2 3" xfId="49787" xr:uid="{00000000-0005-0000-0000-0000B24D0000}"/>
    <cellStyle name="Moneda 5 21 3 2 3" xfId="13423" xr:uid="{00000000-0005-0000-0000-0000B34D0000}"/>
    <cellStyle name="Moneda 5 21 3 2 4" xfId="46810" xr:uid="{00000000-0005-0000-0000-0000B44D0000}"/>
    <cellStyle name="Moneda 5 21 3 3" xfId="5639" xr:uid="{00000000-0005-0000-0000-0000B54D0000}"/>
    <cellStyle name="Moneda 5 21 3 3 2" xfId="15144" xr:uid="{00000000-0005-0000-0000-0000B64D0000}"/>
    <cellStyle name="Moneda 5 21 3 3 3" xfId="49558" xr:uid="{00000000-0005-0000-0000-0000B74D0000}"/>
    <cellStyle name="Moneda 5 21 3 4" xfId="7057" xr:uid="{00000000-0005-0000-0000-0000B84D0000}"/>
    <cellStyle name="Moneda 5 21 3 4 2" xfId="16560" xr:uid="{00000000-0005-0000-0000-0000B94D0000}"/>
    <cellStyle name="Moneda 5 21 3 4 3" xfId="49356" xr:uid="{00000000-0005-0000-0000-0000BA4D0000}"/>
    <cellStyle name="Moneda 5 21 3 5" xfId="11802" xr:uid="{00000000-0005-0000-0000-0000BB4D0000}"/>
    <cellStyle name="Moneda 5 21 3 5 2" xfId="21303" xr:uid="{00000000-0005-0000-0000-0000BC4D0000}"/>
    <cellStyle name="Moneda 5 21 3 6" xfId="12770" xr:uid="{00000000-0005-0000-0000-0000BD4D0000}"/>
    <cellStyle name="Moneda 5 21 3 7" xfId="46585" xr:uid="{00000000-0005-0000-0000-0000BE4D0000}"/>
    <cellStyle name="Moneda 5 21 4" xfId="3025" xr:uid="{00000000-0005-0000-0000-0000BF4D0000}"/>
    <cellStyle name="Moneda 5 21 4 2" xfId="3679" xr:uid="{00000000-0005-0000-0000-0000C04D0000}"/>
    <cellStyle name="Moneda 5 21 4 2 2" xfId="6054" xr:uid="{00000000-0005-0000-0000-0000C14D0000}"/>
    <cellStyle name="Moneda 5 21 4 2 2 2" xfId="15559" xr:uid="{00000000-0005-0000-0000-0000C24D0000}"/>
    <cellStyle name="Moneda 5 21 4 2 3" xfId="13184" xr:uid="{00000000-0005-0000-0000-0000C34D0000}"/>
    <cellStyle name="Moneda 5 21 4 2 4" xfId="49703" xr:uid="{00000000-0005-0000-0000-0000C44D0000}"/>
    <cellStyle name="Moneda 5 21 4 3" xfId="5404" xr:uid="{00000000-0005-0000-0000-0000C54D0000}"/>
    <cellStyle name="Moneda 5 21 4 3 2" xfId="14909" xr:uid="{00000000-0005-0000-0000-0000C64D0000}"/>
    <cellStyle name="Moneda 5 21 4 3 3" xfId="49280" xr:uid="{00000000-0005-0000-0000-0000C74D0000}"/>
    <cellStyle name="Moneda 5 21 4 4" xfId="12531" xr:uid="{00000000-0005-0000-0000-0000C84D0000}"/>
    <cellStyle name="Moneda 5 21 4 5" xfId="46728" xr:uid="{00000000-0005-0000-0000-0000C94D0000}"/>
    <cellStyle name="Moneda 5 21 5" xfId="3447" xr:uid="{00000000-0005-0000-0000-0000CA4D0000}"/>
    <cellStyle name="Moneda 5 21 5 2" xfId="5822" xr:uid="{00000000-0005-0000-0000-0000CB4D0000}"/>
    <cellStyle name="Moneda 5 21 5 2 2" xfId="15327" xr:uid="{00000000-0005-0000-0000-0000CC4D0000}"/>
    <cellStyle name="Moneda 5 21 5 2 3" xfId="49936" xr:uid="{00000000-0005-0000-0000-0000CD4D0000}"/>
    <cellStyle name="Moneda 5 21 5 3" xfId="12952" xr:uid="{00000000-0005-0000-0000-0000CE4D0000}"/>
    <cellStyle name="Moneda 5 21 5 4" xfId="46952" xr:uid="{00000000-0005-0000-0000-0000CF4D0000}"/>
    <cellStyle name="Moneda 5 21 6" xfId="4382" xr:uid="{00000000-0005-0000-0000-0000D04D0000}"/>
    <cellStyle name="Moneda 5 21 6 2" xfId="13888" xr:uid="{00000000-0005-0000-0000-0000D14D0000}"/>
    <cellStyle name="Moneda 5 21 6 3" xfId="47538" xr:uid="{00000000-0005-0000-0000-0000D24D0000}"/>
    <cellStyle name="Moneda 5 21 7" xfId="5178" xr:uid="{00000000-0005-0000-0000-0000D34D0000}"/>
    <cellStyle name="Moneda 5 21 7 2" xfId="14683" xr:uid="{00000000-0005-0000-0000-0000D44D0000}"/>
    <cellStyle name="Moneda 5 21 7 3" xfId="49199" xr:uid="{00000000-0005-0000-0000-0000D54D0000}"/>
    <cellStyle name="Moneda 5 21 8" xfId="6638" xr:uid="{00000000-0005-0000-0000-0000D64D0000}"/>
    <cellStyle name="Moneda 5 21 8 2" xfId="16142" xr:uid="{00000000-0005-0000-0000-0000D74D0000}"/>
    <cellStyle name="Moneda 5 21 9" xfId="11725" xr:uid="{00000000-0005-0000-0000-0000D84D0000}"/>
    <cellStyle name="Moneda 5 21 9 2" xfId="21227" xr:uid="{00000000-0005-0000-0000-0000D94D0000}"/>
    <cellStyle name="Moneda 5 22" xfId="1063" xr:uid="{00000000-0005-0000-0000-0000DA4D0000}"/>
    <cellStyle name="Moneda 5 22 10" xfId="12037" xr:uid="{00000000-0005-0000-0000-0000DB4D0000}"/>
    <cellStyle name="Moneda 5 22 11" xfId="11948" xr:uid="{00000000-0005-0000-0000-0000DC4D0000}"/>
    <cellStyle name="Moneda 5 22 12" xfId="45740" xr:uid="{00000000-0005-0000-0000-0000DD4D0000}"/>
    <cellStyle name="Moneda 5 22 2" xfId="3347" xr:uid="{00000000-0005-0000-0000-0000DE4D0000}"/>
    <cellStyle name="Moneda 5 22 2 2" xfId="4000" xr:uid="{00000000-0005-0000-0000-0000DF4D0000}"/>
    <cellStyle name="Moneda 5 22 2 2 2" xfId="6375" xr:uid="{00000000-0005-0000-0000-0000E04D0000}"/>
    <cellStyle name="Moneda 5 22 2 2 2 2" xfId="15880" xr:uid="{00000000-0005-0000-0000-0000E14D0000}"/>
    <cellStyle name="Moneda 5 22 2 2 2 3" xfId="49868" xr:uid="{00000000-0005-0000-0000-0000E24D0000}"/>
    <cellStyle name="Moneda 5 22 2 2 3" xfId="13505" xr:uid="{00000000-0005-0000-0000-0000E34D0000}"/>
    <cellStyle name="Moneda 5 22 2 2 4" xfId="46890" xr:uid="{00000000-0005-0000-0000-0000E44D0000}"/>
    <cellStyle name="Moneda 5 22 2 3" xfId="5722" xr:uid="{00000000-0005-0000-0000-0000E54D0000}"/>
    <cellStyle name="Moneda 5 22 2 3 2" xfId="15227" xr:uid="{00000000-0005-0000-0000-0000E64D0000}"/>
    <cellStyle name="Moneda 5 22 2 3 3" xfId="49639" xr:uid="{00000000-0005-0000-0000-0000E74D0000}"/>
    <cellStyle name="Moneda 5 22 2 4" xfId="5111" xr:uid="{00000000-0005-0000-0000-0000E84D0000}"/>
    <cellStyle name="Moneda 5 22 2 4 2" xfId="14616" xr:uid="{00000000-0005-0000-0000-0000E94D0000}"/>
    <cellStyle name="Moneda 5 22 2 4 3" xfId="49433" xr:uid="{00000000-0005-0000-0000-0000EA4D0000}"/>
    <cellStyle name="Moneda 5 22 2 5" xfId="7139" xr:uid="{00000000-0005-0000-0000-0000EB4D0000}"/>
    <cellStyle name="Moneda 5 22 2 5 2" xfId="16642" xr:uid="{00000000-0005-0000-0000-0000EC4D0000}"/>
    <cellStyle name="Moneda 5 22 2 6" xfId="11879" xr:uid="{00000000-0005-0000-0000-0000ED4D0000}"/>
    <cellStyle name="Moneda 5 22 2 6 2" xfId="21380" xr:uid="{00000000-0005-0000-0000-0000EE4D0000}"/>
    <cellStyle name="Moneda 5 22 2 7" xfId="12852" xr:uid="{00000000-0005-0000-0000-0000EF4D0000}"/>
    <cellStyle name="Moneda 5 22 2 8" xfId="46667" xr:uid="{00000000-0005-0000-0000-0000F04D0000}"/>
    <cellStyle name="Moneda 5 22 3" xfId="3265" xr:uid="{00000000-0005-0000-0000-0000F14D0000}"/>
    <cellStyle name="Moneda 5 22 3 2" xfId="3919" xr:uid="{00000000-0005-0000-0000-0000F24D0000}"/>
    <cellStyle name="Moneda 5 22 3 2 2" xfId="6294" xr:uid="{00000000-0005-0000-0000-0000F34D0000}"/>
    <cellStyle name="Moneda 5 22 3 2 2 2" xfId="15799" xr:uid="{00000000-0005-0000-0000-0000F44D0000}"/>
    <cellStyle name="Moneda 5 22 3 2 2 3" xfId="49788" xr:uid="{00000000-0005-0000-0000-0000F54D0000}"/>
    <cellStyle name="Moneda 5 22 3 2 3" xfId="13424" xr:uid="{00000000-0005-0000-0000-0000F64D0000}"/>
    <cellStyle name="Moneda 5 22 3 2 4" xfId="46811" xr:uid="{00000000-0005-0000-0000-0000F74D0000}"/>
    <cellStyle name="Moneda 5 22 3 3" xfId="5640" xr:uid="{00000000-0005-0000-0000-0000F84D0000}"/>
    <cellStyle name="Moneda 5 22 3 3 2" xfId="15145" xr:uid="{00000000-0005-0000-0000-0000F94D0000}"/>
    <cellStyle name="Moneda 5 22 3 3 3" xfId="49559" xr:uid="{00000000-0005-0000-0000-0000FA4D0000}"/>
    <cellStyle name="Moneda 5 22 3 4" xfId="7058" xr:uid="{00000000-0005-0000-0000-0000FB4D0000}"/>
    <cellStyle name="Moneda 5 22 3 4 2" xfId="16561" xr:uid="{00000000-0005-0000-0000-0000FC4D0000}"/>
    <cellStyle name="Moneda 5 22 3 4 3" xfId="49357" xr:uid="{00000000-0005-0000-0000-0000FD4D0000}"/>
    <cellStyle name="Moneda 5 22 3 5" xfId="11803" xr:uid="{00000000-0005-0000-0000-0000FE4D0000}"/>
    <cellStyle name="Moneda 5 22 3 5 2" xfId="21304" xr:uid="{00000000-0005-0000-0000-0000FF4D0000}"/>
    <cellStyle name="Moneda 5 22 3 6" xfId="12771" xr:uid="{00000000-0005-0000-0000-0000004E0000}"/>
    <cellStyle name="Moneda 5 22 3 7" xfId="46586" xr:uid="{00000000-0005-0000-0000-0000014E0000}"/>
    <cellStyle name="Moneda 5 22 4" xfId="3026" xr:uid="{00000000-0005-0000-0000-0000024E0000}"/>
    <cellStyle name="Moneda 5 22 4 2" xfId="3680" xr:uid="{00000000-0005-0000-0000-0000034E0000}"/>
    <cellStyle name="Moneda 5 22 4 2 2" xfId="6055" xr:uid="{00000000-0005-0000-0000-0000044E0000}"/>
    <cellStyle name="Moneda 5 22 4 2 2 2" xfId="15560" xr:uid="{00000000-0005-0000-0000-0000054E0000}"/>
    <cellStyle name="Moneda 5 22 4 2 3" xfId="13185" xr:uid="{00000000-0005-0000-0000-0000064E0000}"/>
    <cellStyle name="Moneda 5 22 4 2 4" xfId="49704" xr:uid="{00000000-0005-0000-0000-0000074E0000}"/>
    <cellStyle name="Moneda 5 22 4 3" xfId="5405" xr:uid="{00000000-0005-0000-0000-0000084E0000}"/>
    <cellStyle name="Moneda 5 22 4 3 2" xfId="14910" xr:uid="{00000000-0005-0000-0000-0000094E0000}"/>
    <cellStyle name="Moneda 5 22 4 3 3" xfId="49281" xr:uid="{00000000-0005-0000-0000-00000A4E0000}"/>
    <cellStyle name="Moneda 5 22 4 4" xfId="12532" xr:uid="{00000000-0005-0000-0000-00000B4E0000}"/>
    <cellStyle name="Moneda 5 22 4 5" xfId="46729" xr:uid="{00000000-0005-0000-0000-00000C4E0000}"/>
    <cellStyle name="Moneda 5 22 5" xfId="3448" xr:uid="{00000000-0005-0000-0000-00000D4E0000}"/>
    <cellStyle name="Moneda 5 22 5 2" xfId="5823" xr:uid="{00000000-0005-0000-0000-00000E4E0000}"/>
    <cellStyle name="Moneda 5 22 5 2 2" xfId="15328" xr:uid="{00000000-0005-0000-0000-00000F4E0000}"/>
    <cellStyle name="Moneda 5 22 5 2 3" xfId="49937" xr:uid="{00000000-0005-0000-0000-0000104E0000}"/>
    <cellStyle name="Moneda 5 22 5 3" xfId="12953" xr:uid="{00000000-0005-0000-0000-0000114E0000}"/>
    <cellStyle name="Moneda 5 22 5 4" xfId="46953" xr:uid="{00000000-0005-0000-0000-0000124E0000}"/>
    <cellStyle name="Moneda 5 22 6" xfId="4383" xr:uid="{00000000-0005-0000-0000-0000134E0000}"/>
    <cellStyle name="Moneda 5 22 6 2" xfId="13889" xr:uid="{00000000-0005-0000-0000-0000144E0000}"/>
    <cellStyle name="Moneda 5 22 6 3" xfId="47539" xr:uid="{00000000-0005-0000-0000-0000154E0000}"/>
    <cellStyle name="Moneda 5 22 7" xfId="5179" xr:uid="{00000000-0005-0000-0000-0000164E0000}"/>
    <cellStyle name="Moneda 5 22 7 2" xfId="14684" xr:uid="{00000000-0005-0000-0000-0000174E0000}"/>
    <cellStyle name="Moneda 5 22 7 3" xfId="49200" xr:uid="{00000000-0005-0000-0000-0000184E0000}"/>
    <cellStyle name="Moneda 5 22 8" xfId="6639" xr:uid="{00000000-0005-0000-0000-0000194E0000}"/>
    <cellStyle name="Moneda 5 22 8 2" xfId="16143" xr:uid="{00000000-0005-0000-0000-00001A4E0000}"/>
    <cellStyle name="Moneda 5 22 9" xfId="11726" xr:uid="{00000000-0005-0000-0000-00001B4E0000}"/>
    <cellStyle name="Moneda 5 22 9 2" xfId="21228" xr:uid="{00000000-0005-0000-0000-00001C4E0000}"/>
    <cellStyle name="Moneda 5 23" xfId="1064" xr:uid="{00000000-0005-0000-0000-00001D4E0000}"/>
    <cellStyle name="Moneda 5 23 10" xfId="12038" xr:uid="{00000000-0005-0000-0000-00001E4E0000}"/>
    <cellStyle name="Moneda 5 23 11" xfId="11949" xr:uid="{00000000-0005-0000-0000-00001F4E0000}"/>
    <cellStyle name="Moneda 5 23 12" xfId="45741" xr:uid="{00000000-0005-0000-0000-0000204E0000}"/>
    <cellStyle name="Moneda 5 23 2" xfId="3348" xr:uid="{00000000-0005-0000-0000-0000214E0000}"/>
    <cellStyle name="Moneda 5 23 2 2" xfId="4001" xr:uid="{00000000-0005-0000-0000-0000224E0000}"/>
    <cellStyle name="Moneda 5 23 2 2 2" xfId="6376" xr:uid="{00000000-0005-0000-0000-0000234E0000}"/>
    <cellStyle name="Moneda 5 23 2 2 2 2" xfId="15881" xr:uid="{00000000-0005-0000-0000-0000244E0000}"/>
    <cellStyle name="Moneda 5 23 2 2 2 3" xfId="49869" xr:uid="{00000000-0005-0000-0000-0000254E0000}"/>
    <cellStyle name="Moneda 5 23 2 2 3" xfId="13506" xr:uid="{00000000-0005-0000-0000-0000264E0000}"/>
    <cellStyle name="Moneda 5 23 2 2 4" xfId="46891" xr:uid="{00000000-0005-0000-0000-0000274E0000}"/>
    <cellStyle name="Moneda 5 23 2 3" xfId="5723" xr:uid="{00000000-0005-0000-0000-0000284E0000}"/>
    <cellStyle name="Moneda 5 23 2 3 2" xfId="15228" xr:uid="{00000000-0005-0000-0000-0000294E0000}"/>
    <cellStyle name="Moneda 5 23 2 3 3" xfId="49640" xr:uid="{00000000-0005-0000-0000-00002A4E0000}"/>
    <cellStyle name="Moneda 5 23 2 4" xfId="5112" xr:uid="{00000000-0005-0000-0000-00002B4E0000}"/>
    <cellStyle name="Moneda 5 23 2 4 2" xfId="14617" xr:uid="{00000000-0005-0000-0000-00002C4E0000}"/>
    <cellStyle name="Moneda 5 23 2 4 3" xfId="49434" xr:uid="{00000000-0005-0000-0000-00002D4E0000}"/>
    <cellStyle name="Moneda 5 23 2 5" xfId="7140" xr:uid="{00000000-0005-0000-0000-00002E4E0000}"/>
    <cellStyle name="Moneda 5 23 2 5 2" xfId="16643" xr:uid="{00000000-0005-0000-0000-00002F4E0000}"/>
    <cellStyle name="Moneda 5 23 2 6" xfId="11880" xr:uid="{00000000-0005-0000-0000-0000304E0000}"/>
    <cellStyle name="Moneda 5 23 2 6 2" xfId="21381" xr:uid="{00000000-0005-0000-0000-0000314E0000}"/>
    <cellStyle name="Moneda 5 23 2 7" xfId="12853" xr:uid="{00000000-0005-0000-0000-0000324E0000}"/>
    <cellStyle name="Moneda 5 23 2 8" xfId="46668" xr:uid="{00000000-0005-0000-0000-0000334E0000}"/>
    <cellStyle name="Moneda 5 23 3" xfId="3266" xr:uid="{00000000-0005-0000-0000-0000344E0000}"/>
    <cellStyle name="Moneda 5 23 3 2" xfId="3920" xr:uid="{00000000-0005-0000-0000-0000354E0000}"/>
    <cellStyle name="Moneda 5 23 3 2 2" xfId="6295" xr:uid="{00000000-0005-0000-0000-0000364E0000}"/>
    <cellStyle name="Moneda 5 23 3 2 2 2" xfId="15800" xr:uid="{00000000-0005-0000-0000-0000374E0000}"/>
    <cellStyle name="Moneda 5 23 3 2 2 3" xfId="49789" xr:uid="{00000000-0005-0000-0000-0000384E0000}"/>
    <cellStyle name="Moneda 5 23 3 2 3" xfId="13425" xr:uid="{00000000-0005-0000-0000-0000394E0000}"/>
    <cellStyle name="Moneda 5 23 3 2 4" xfId="46812" xr:uid="{00000000-0005-0000-0000-00003A4E0000}"/>
    <cellStyle name="Moneda 5 23 3 3" xfId="5641" xr:uid="{00000000-0005-0000-0000-00003B4E0000}"/>
    <cellStyle name="Moneda 5 23 3 3 2" xfId="15146" xr:uid="{00000000-0005-0000-0000-00003C4E0000}"/>
    <cellStyle name="Moneda 5 23 3 3 3" xfId="49560" xr:uid="{00000000-0005-0000-0000-00003D4E0000}"/>
    <cellStyle name="Moneda 5 23 3 4" xfId="7059" xr:uid="{00000000-0005-0000-0000-00003E4E0000}"/>
    <cellStyle name="Moneda 5 23 3 4 2" xfId="16562" xr:uid="{00000000-0005-0000-0000-00003F4E0000}"/>
    <cellStyle name="Moneda 5 23 3 4 3" xfId="49358" xr:uid="{00000000-0005-0000-0000-0000404E0000}"/>
    <cellStyle name="Moneda 5 23 3 5" xfId="11804" xr:uid="{00000000-0005-0000-0000-0000414E0000}"/>
    <cellStyle name="Moneda 5 23 3 5 2" xfId="21305" xr:uid="{00000000-0005-0000-0000-0000424E0000}"/>
    <cellStyle name="Moneda 5 23 3 6" xfId="12772" xr:uid="{00000000-0005-0000-0000-0000434E0000}"/>
    <cellStyle name="Moneda 5 23 3 7" xfId="46587" xr:uid="{00000000-0005-0000-0000-0000444E0000}"/>
    <cellStyle name="Moneda 5 23 4" xfId="3027" xr:uid="{00000000-0005-0000-0000-0000454E0000}"/>
    <cellStyle name="Moneda 5 23 4 2" xfId="3681" xr:uid="{00000000-0005-0000-0000-0000464E0000}"/>
    <cellStyle name="Moneda 5 23 4 2 2" xfId="6056" xr:uid="{00000000-0005-0000-0000-0000474E0000}"/>
    <cellStyle name="Moneda 5 23 4 2 2 2" xfId="15561" xr:uid="{00000000-0005-0000-0000-0000484E0000}"/>
    <cellStyle name="Moneda 5 23 4 2 3" xfId="13186" xr:uid="{00000000-0005-0000-0000-0000494E0000}"/>
    <cellStyle name="Moneda 5 23 4 2 4" xfId="49705" xr:uid="{00000000-0005-0000-0000-00004A4E0000}"/>
    <cellStyle name="Moneda 5 23 4 3" xfId="5406" xr:uid="{00000000-0005-0000-0000-00004B4E0000}"/>
    <cellStyle name="Moneda 5 23 4 3 2" xfId="14911" xr:uid="{00000000-0005-0000-0000-00004C4E0000}"/>
    <cellStyle name="Moneda 5 23 4 3 3" xfId="49282" xr:uid="{00000000-0005-0000-0000-00004D4E0000}"/>
    <cellStyle name="Moneda 5 23 4 4" xfId="12533" xr:uid="{00000000-0005-0000-0000-00004E4E0000}"/>
    <cellStyle name="Moneda 5 23 4 5" xfId="46730" xr:uid="{00000000-0005-0000-0000-00004F4E0000}"/>
    <cellStyle name="Moneda 5 23 5" xfId="3449" xr:uid="{00000000-0005-0000-0000-0000504E0000}"/>
    <cellStyle name="Moneda 5 23 5 2" xfId="5824" xr:uid="{00000000-0005-0000-0000-0000514E0000}"/>
    <cellStyle name="Moneda 5 23 5 2 2" xfId="15329" xr:uid="{00000000-0005-0000-0000-0000524E0000}"/>
    <cellStyle name="Moneda 5 23 5 2 3" xfId="49938" xr:uid="{00000000-0005-0000-0000-0000534E0000}"/>
    <cellStyle name="Moneda 5 23 5 3" xfId="12954" xr:uid="{00000000-0005-0000-0000-0000544E0000}"/>
    <cellStyle name="Moneda 5 23 5 4" xfId="46954" xr:uid="{00000000-0005-0000-0000-0000554E0000}"/>
    <cellStyle name="Moneda 5 23 6" xfId="4384" xr:uid="{00000000-0005-0000-0000-0000564E0000}"/>
    <cellStyle name="Moneda 5 23 6 2" xfId="13890" xr:uid="{00000000-0005-0000-0000-0000574E0000}"/>
    <cellStyle name="Moneda 5 23 6 3" xfId="47540" xr:uid="{00000000-0005-0000-0000-0000584E0000}"/>
    <cellStyle name="Moneda 5 23 7" xfId="5180" xr:uid="{00000000-0005-0000-0000-0000594E0000}"/>
    <cellStyle name="Moneda 5 23 7 2" xfId="14685" xr:uid="{00000000-0005-0000-0000-00005A4E0000}"/>
    <cellStyle name="Moneda 5 23 7 3" xfId="49201" xr:uid="{00000000-0005-0000-0000-00005B4E0000}"/>
    <cellStyle name="Moneda 5 23 8" xfId="6640" xr:uid="{00000000-0005-0000-0000-00005C4E0000}"/>
    <cellStyle name="Moneda 5 23 8 2" xfId="16144" xr:uid="{00000000-0005-0000-0000-00005D4E0000}"/>
    <cellStyle name="Moneda 5 23 9" xfId="11727" xr:uid="{00000000-0005-0000-0000-00005E4E0000}"/>
    <cellStyle name="Moneda 5 23 9 2" xfId="21229" xr:uid="{00000000-0005-0000-0000-00005F4E0000}"/>
    <cellStyle name="Moneda 5 24" xfId="1065" xr:uid="{00000000-0005-0000-0000-0000604E0000}"/>
    <cellStyle name="Moneda 5 24 10" xfId="12039" xr:uid="{00000000-0005-0000-0000-0000614E0000}"/>
    <cellStyle name="Moneda 5 24 11" xfId="11950" xr:uid="{00000000-0005-0000-0000-0000624E0000}"/>
    <cellStyle name="Moneda 5 24 12" xfId="45742" xr:uid="{00000000-0005-0000-0000-0000634E0000}"/>
    <cellStyle name="Moneda 5 24 2" xfId="3349" xr:uid="{00000000-0005-0000-0000-0000644E0000}"/>
    <cellStyle name="Moneda 5 24 2 2" xfId="4002" xr:uid="{00000000-0005-0000-0000-0000654E0000}"/>
    <cellStyle name="Moneda 5 24 2 2 2" xfId="6377" xr:uid="{00000000-0005-0000-0000-0000664E0000}"/>
    <cellStyle name="Moneda 5 24 2 2 2 2" xfId="15882" xr:uid="{00000000-0005-0000-0000-0000674E0000}"/>
    <cellStyle name="Moneda 5 24 2 2 2 3" xfId="49870" xr:uid="{00000000-0005-0000-0000-0000684E0000}"/>
    <cellStyle name="Moneda 5 24 2 2 3" xfId="13507" xr:uid="{00000000-0005-0000-0000-0000694E0000}"/>
    <cellStyle name="Moneda 5 24 2 2 4" xfId="46892" xr:uid="{00000000-0005-0000-0000-00006A4E0000}"/>
    <cellStyle name="Moneda 5 24 2 3" xfId="5724" xr:uid="{00000000-0005-0000-0000-00006B4E0000}"/>
    <cellStyle name="Moneda 5 24 2 3 2" xfId="15229" xr:uid="{00000000-0005-0000-0000-00006C4E0000}"/>
    <cellStyle name="Moneda 5 24 2 3 3" xfId="49641" xr:uid="{00000000-0005-0000-0000-00006D4E0000}"/>
    <cellStyle name="Moneda 5 24 2 4" xfId="5113" xr:uid="{00000000-0005-0000-0000-00006E4E0000}"/>
    <cellStyle name="Moneda 5 24 2 4 2" xfId="14618" xr:uid="{00000000-0005-0000-0000-00006F4E0000}"/>
    <cellStyle name="Moneda 5 24 2 4 3" xfId="49435" xr:uid="{00000000-0005-0000-0000-0000704E0000}"/>
    <cellStyle name="Moneda 5 24 2 5" xfId="7141" xr:uid="{00000000-0005-0000-0000-0000714E0000}"/>
    <cellStyle name="Moneda 5 24 2 5 2" xfId="16644" xr:uid="{00000000-0005-0000-0000-0000724E0000}"/>
    <cellStyle name="Moneda 5 24 2 6" xfId="11881" xr:uid="{00000000-0005-0000-0000-0000734E0000}"/>
    <cellStyle name="Moneda 5 24 2 6 2" xfId="21382" xr:uid="{00000000-0005-0000-0000-0000744E0000}"/>
    <cellStyle name="Moneda 5 24 2 7" xfId="12854" xr:uid="{00000000-0005-0000-0000-0000754E0000}"/>
    <cellStyle name="Moneda 5 24 2 8" xfId="46669" xr:uid="{00000000-0005-0000-0000-0000764E0000}"/>
    <cellStyle name="Moneda 5 24 3" xfId="3267" xr:uid="{00000000-0005-0000-0000-0000774E0000}"/>
    <cellStyle name="Moneda 5 24 3 2" xfId="3921" xr:uid="{00000000-0005-0000-0000-0000784E0000}"/>
    <cellStyle name="Moneda 5 24 3 2 2" xfId="6296" xr:uid="{00000000-0005-0000-0000-0000794E0000}"/>
    <cellStyle name="Moneda 5 24 3 2 2 2" xfId="15801" xr:uid="{00000000-0005-0000-0000-00007A4E0000}"/>
    <cellStyle name="Moneda 5 24 3 2 2 3" xfId="49790" xr:uid="{00000000-0005-0000-0000-00007B4E0000}"/>
    <cellStyle name="Moneda 5 24 3 2 3" xfId="13426" xr:uid="{00000000-0005-0000-0000-00007C4E0000}"/>
    <cellStyle name="Moneda 5 24 3 2 4" xfId="46813" xr:uid="{00000000-0005-0000-0000-00007D4E0000}"/>
    <cellStyle name="Moneda 5 24 3 3" xfId="5642" xr:uid="{00000000-0005-0000-0000-00007E4E0000}"/>
    <cellStyle name="Moneda 5 24 3 3 2" xfId="15147" xr:uid="{00000000-0005-0000-0000-00007F4E0000}"/>
    <cellStyle name="Moneda 5 24 3 3 3" xfId="49561" xr:uid="{00000000-0005-0000-0000-0000804E0000}"/>
    <cellStyle name="Moneda 5 24 3 4" xfId="7060" xr:uid="{00000000-0005-0000-0000-0000814E0000}"/>
    <cellStyle name="Moneda 5 24 3 4 2" xfId="16563" xr:uid="{00000000-0005-0000-0000-0000824E0000}"/>
    <cellStyle name="Moneda 5 24 3 4 3" xfId="49359" xr:uid="{00000000-0005-0000-0000-0000834E0000}"/>
    <cellStyle name="Moneda 5 24 3 5" xfId="11805" xr:uid="{00000000-0005-0000-0000-0000844E0000}"/>
    <cellStyle name="Moneda 5 24 3 5 2" xfId="21306" xr:uid="{00000000-0005-0000-0000-0000854E0000}"/>
    <cellStyle name="Moneda 5 24 3 6" xfId="12773" xr:uid="{00000000-0005-0000-0000-0000864E0000}"/>
    <cellStyle name="Moneda 5 24 3 7" xfId="46588" xr:uid="{00000000-0005-0000-0000-0000874E0000}"/>
    <cellStyle name="Moneda 5 24 4" xfId="3028" xr:uid="{00000000-0005-0000-0000-0000884E0000}"/>
    <cellStyle name="Moneda 5 24 4 2" xfId="3682" xr:uid="{00000000-0005-0000-0000-0000894E0000}"/>
    <cellStyle name="Moneda 5 24 4 2 2" xfId="6057" xr:uid="{00000000-0005-0000-0000-00008A4E0000}"/>
    <cellStyle name="Moneda 5 24 4 2 2 2" xfId="15562" xr:uid="{00000000-0005-0000-0000-00008B4E0000}"/>
    <cellStyle name="Moneda 5 24 4 2 3" xfId="13187" xr:uid="{00000000-0005-0000-0000-00008C4E0000}"/>
    <cellStyle name="Moneda 5 24 4 2 4" xfId="49706" xr:uid="{00000000-0005-0000-0000-00008D4E0000}"/>
    <cellStyle name="Moneda 5 24 4 3" xfId="5407" xr:uid="{00000000-0005-0000-0000-00008E4E0000}"/>
    <cellStyle name="Moneda 5 24 4 3 2" xfId="14912" xr:uid="{00000000-0005-0000-0000-00008F4E0000}"/>
    <cellStyle name="Moneda 5 24 4 3 3" xfId="49283" xr:uid="{00000000-0005-0000-0000-0000904E0000}"/>
    <cellStyle name="Moneda 5 24 4 4" xfId="12534" xr:uid="{00000000-0005-0000-0000-0000914E0000}"/>
    <cellStyle name="Moneda 5 24 4 5" xfId="46731" xr:uid="{00000000-0005-0000-0000-0000924E0000}"/>
    <cellStyle name="Moneda 5 24 5" xfId="3450" xr:uid="{00000000-0005-0000-0000-0000934E0000}"/>
    <cellStyle name="Moneda 5 24 5 2" xfId="5825" xr:uid="{00000000-0005-0000-0000-0000944E0000}"/>
    <cellStyle name="Moneda 5 24 5 2 2" xfId="15330" xr:uid="{00000000-0005-0000-0000-0000954E0000}"/>
    <cellStyle name="Moneda 5 24 5 2 3" xfId="49939" xr:uid="{00000000-0005-0000-0000-0000964E0000}"/>
    <cellStyle name="Moneda 5 24 5 3" xfId="12955" xr:uid="{00000000-0005-0000-0000-0000974E0000}"/>
    <cellStyle name="Moneda 5 24 5 4" xfId="46955" xr:uid="{00000000-0005-0000-0000-0000984E0000}"/>
    <cellStyle name="Moneda 5 24 6" xfId="4385" xr:uid="{00000000-0005-0000-0000-0000994E0000}"/>
    <cellStyle name="Moneda 5 24 6 2" xfId="13891" xr:uid="{00000000-0005-0000-0000-00009A4E0000}"/>
    <cellStyle name="Moneda 5 24 6 3" xfId="47541" xr:uid="{00000000-0005-0000-0000-00009B4E0000}"/>
    <cellStyle name="Moneda 5 24 7" xfId="5181" xr:uid="{00000000-0005-0000-0000-00009C4E0000}"/>
    <cellStyle name="Moneda 5 24 7 2" xfId="14686" xr:uid="{00000000-0005-0000-0000-00009D4E0000}"/>
    <cellStyle name="Moneda 5 24 7 3" xfId="49202" xr:uid="{00000000-0005-0000-0000-00009E4E0000}"/>
    <cellStyle name="Moneda 5 24 8" xfId="6641" xr:uid="{00000000-0005-0000-0000-00009F4E0000}"/>
    <cellStyle name="Moneda 5 24 8 2" xfId="16145" xr:uid="{00000000-0005-0000-0000-0000A04E0000}"/>
    <cellStyle name="Moneda 5 24 9" xfId="11728" xr:uid="{00000000-0005-0000-0000-0000A14E0000}"/>
    <cellStyle name="Moneda 5 24 9 2" xfId="21230" xr:uid="{00000000-0005-0000-0000-0000A24E0000}"/>
    <cellStyle name="Moneda 5 3" xfId="1066" xr:uid="{00000000-0005-0000-0000-0000A34E0000}"/>
    <cellStyle name="Moneda 5 4" xfId="1067" xr:uid="{00000000-0005-0000-0000-0000A44E0000}"/>
    <cellStyle name="Moneda 5 5" xfId="1068" xr:uid="{00000000-0005-0000-0000-0000A54E0000}"/>
    <cellStyle name="Moneda 5 6" xfId="1069" xr:uid="{00000000-0005-0000-0000-0000A64E0000}"/>
    <cellStyle name="Moneda 5 7" xfId="1070" xr:uid="{00000000-0005-0000-0000-0000A74E0000}"/>
    <cellStyle name="Moneda 5 8" xfId="1071" xr:uid="{00000000-0005-0000-0000-0000A84E0000}"/>
    <cellStyle name="Moneda 5 9" xfId="1072" xr:uid="{00000000-0005-0000-0000-0000A94E0000}"/>
    <cellStyle name="Moneda 50" xfId="1073" xr:uid="{00000000-0005-0000-0000-0000AA4E0000}"/>
    <cellStyle name="Moneda 51" xfId="1074" xr:uid="{00000000-0005-0000-0000-0000AB4E0000}"/>
    <cellStyle name="Moneda 52" xfId="1075" xr:uid="{00000000-0005-0000-0000-0000AC4E0000}"/>
    <cellStyle name="Moneda 53" xfId="1076" xr:uid="{00000000-0005-0000-0000-0000AD4E0000}"/>
    <cellStyle name="Moneda 54" xfId="1077" xr:uid="{00000000-0005-0000-0000-0000AE4E0000}"/>
    <cellStyle name="Moneda 55" xfId="1078" xr:uid="{00000000-0005-0000-0000-0000AF4E0000}"/>
    <cellStyle name="Moneda 56" xfId="1079" xr:uid="{00000000-0005-0000-0000-0000B04E0000}"/>
    <cellStyle name="Moneda 57" xfId="1080" xr:uid="{00000000-0005-0000-0000-0000B14E0000}"/>
    <cellStyle name="Moneda 58" xfId="1081" xr:uid="{00000000-0005-0000-0000-0000B24E0000}"/>
    <cellStyle name="Moneda 59" xfId="1082" xr:uid="{00000000-0005-0000-0000-0000B34E0000}"/>
    <cellStyle name="Moneda 6" xfId="1083" xr:uid="{00000000-0005-0000-0000-0000B44E0000}"/>
    <cellStyle name="Moneda 6 10" xfId="1084" xr:uid="{00000000-0005-0000-0000-0000B54E0000}"/>
    <cellStyle name="Moneda 6 11" xfId="1085" xr:uid="{00000000-0005-0000-0000-0000B64E0000}"/>
    <cellStyle name="Moneda 6 12" xfId="1086" xr:uid="{00000000-0005-0000-0000-0000B74E0000}"/>
    <cellStyle name="Moneda 6 13" xfId="1087" xr:uid="{00000000-0005-0000-0000-0000B84E0000}"/>
    <cellStyle name="Moneda 6 14" xfId="1088" xr:uid="{00000000-0005-0000-0000-0000B94E0000}"/>
    <cellStyle name="Moneda 6 15" xfId="1089" xr:uid="{00000000-0005-0000-0000-0000BA4E0000}"/>
    <cellStyle name="Moneda 6 16" xfId="1090" xr:uid="{00000000-0005-0000-0000-0000BB4E0000}"/>
    <cellStyle name="Moneda 6 17" xfId="1091" xr:uid="{00000000-0005-0000-0000-0000BC4E0000}"/>
    <cellStyle name="Moneda 6 18" xfId="1092" xr:uid="{00000000-0005-0000-0000-0000BD4E0000}"/>
    <cellStyle name="Moneda 6 2" xfId="1093" xr:uid="{00000000-0005-0000-0000-0000BE4E0000}"/>
    <cellStyle name="Moneda 6 2 10" xfId="1094" xr:uid="{00000000-0005-0000-0000-0000BF4E0000}"/>
    <cellStyle name="Moneda 6 2 10 10" xfId="12040" xr:uid="{00000000-0005-0000-0000-0000C04E0000}"/>
    <cellStyle name="Moneda 6 2 10 11" xfId="11951" xr:uid="{00000000-0005-0000-0000-0000C14E0000}"/>
    <cellStyle name="Moneda 6 2 10 12" xfId="45755" xr:uid="{00000000-0005-0000-0000-0000C24E0000}"/>
    <cellStyle name="Moneda 6 2 10 2" xfId="3350" xr:uid="{00000000-0005-0000-0000-0000C34E0000}"/>
    <cellStyle name="Moneda 6 2 10 2 2" xfId="4003" xr:uid="{00000000-0005-0000-0000-0000C44E0000}"/>
    <cellStyle name="Moneda 6 2 10 2 2 2" xfId="6378" xr:uid="{00000000-0005-0000-0000-0000C54E0000}"/>
    <cellStyle name="Moneda 6 2 10 2 2 2 2" xfId="15883" xr:uid="{00000000-0005-0000-0000-0000C64E0000}"/>
    <cellStyle name="Moneda 6 2 10 2 2 2 3" xfId="49871" xr:uid="{00000000-0005-0000-0000-0000C74E0000}"/>
    <cellStyle name="Moneda 6 2 10 2 2 3" xfId="13508" xr:uid="{00000000-0005-0000-0000-0000C84E0000}"/>
    <cellStyle name="Moneda 6 2 10 2 2 4" xfId="46893" xr:uid="{00000000-0005-0000-0000-0000C94E0000}"/>
    <cellStyle name="Moneda 6 2 10 2 3" xfId="5725" xr:uid="{00000000-0005-0000-0000-0000CA4E0000}"/>
    <cellStyle name="Moneda 6 2 10 2 3 2" xfId="15230" xr:uid="{00000000-0005-0000-0000-0000CB4E0000}"/>
    <cellStyle name="Moneda 6 2 10 2 3 3" xfId="49642" xr:uid="{00000000-0005-0000-0000-0000CC4E0000}"/>
    <cellStyle name="Moneda 6 2 10 2 4" xfId="5114" xr:uid="{00000000-0005-0000-0000-0000CD4E0000}"/>
    <cellStyle name="Moneda 6 2 10 2 4 2" xfId="14619" xr:uid="{00000000-0005-0000-0000-0000CE4E0000}"/>
    <cellStyle name="Moneda 6 2 10 2 4 3" xfId="49436" xr:uid="{00000000-0005-0000-0000-0000CF4E0000}"/>
    <cellStyle name="Moneda 6 2 10 2 5" xfId="7142" xr:uid="{00000000-0005-0000-0000-0000D04E0000}"/>
    <cellStyle name="Moneda 6 2 10 2 5 2" xfId="16645" xr:uid="{00000000-0005-0000-0000-0000D14E0000}"/>
    <cellStyle name="Moneda 6 2 10 2 6" xfId="11882" xr:uid="{00000000-0005-0000-0000-0000D24E0000}"/>
    <cellStyle name="Moneda 6 2 10 2 6 2" xfId="21383" xr:uid="{00000000-0005-0000-0000-0000D34E0000}"/>
    <cellStyle name="Moneda 6 2 10 2 7" xfId="12855" xr:uid="{00000000-0005-0000-0000-0000D44E0000}"/>
    <cellStyle name="Moneda 6 2 10 2 8" xfId="46670" xr:uid="{00000000-0005-0000-0000-0000D54E0000}"/>
    <cellStyle name="Moneda 6 2 10 3" xfId="3268" xr:uid="{00000000-0005-0000-0000-0000D64E0000}"/>
    <cellStyle name="Moneda 6 2 10 3 2" xfId="3922" xr:uid="{00000000-0005-0000-0000-0000D74E0000}"/>
    <cellStyle name="Moneda 6 2 10 3 2 2" xfId="6297" xr:uid="{00000000-0005-0000-0000-0000D84E0000}"/>
    <cellStyle name="Moneda 6 2 10 3 2 2 2" xfId="15802" xr:uid="{00000000-0005-0000-0000-0000D94E0000}"/>
    <cellStyle name="Moneda 6 2 10 3 2 2 3" xfId="49791" xr:uid="{00000000-0005-0000-0000-0000DA4E0000}"/>
    <cellStyle name="Moneda 6 2 10 3 2 3" xfId="13427" xr:uid="{00000000-0005-0000-0000-0000DB4E0000}"/>
    <cellStyle name="Moneda 6 2 10 3 2 4" xfId="46814" xr:uid="{00000000-0005-0000-0000-0000DC4E0000}"/>
    <cellStyle name="Moneda 6 2 10 3 3" xfId="5643" xr:uid="{00000000-0005-0000-0000-0000DD4E0000}"/>
    <cellStyle name="Moneda 6 2 10 3 3 2" xfId="15148" xr:uid="{00000000-0005-0000-0000-0000DE4E0000}"/>
    <cellStyle name="Moneda 6 2 10 3 3 3" xfId="49562" xr:uid="{00000000-0005-0000-0000-0000DF4E0000}"/>
    <cellStyle name="Moneda 6 2 10 3 4" xfId="7061" xr:uid="{00000000-0005-0000-0000-0000E04E0000}"/>
    <cellStyle name="Moneda 6 2 10 3 4 2" xfId="16564" xr:uid="{00000000-0005-0000-0000-0000E14E0000}"/>
    <cellStyle name="Moneda 6 2 10 3 4 3" xfId="49360" xr:uid="{00000000-0005-0000-0000-0000E24E0000}"/>
    <cellStyle name="Moneda 6 2 10 3 5" xfId="11806" xr:uid="{00000000-0005-0000-0000-0000E34E0000}"/>
    <cellStyle name="Moneda 6 2 10 3 5 2" xfId="21307" xr:uid="{00000000-0005-0000-0000-0000E44E0000}"/>
    <cellStyle name="Moneda 6 2 10 3 6" xfId="12774" xr:uid="{00000000-0005-0000-0000-0000E54E0000}"/>
    <cellStyle name="Moneda 6 2 10 3 7" xfId="46589" xr:uid="{00000000-0005-0000-0000-0000E64E0000}"/>
    <cellStyle name="Moneda 6 2 10 4" xfId="3033" xr:uid="{00000000-0005-0000-0000-0000E74E0000}"/>
    <cellStyle name="Moneda 6 2 10 4 2" xfId="3687" xr:uid="{00000000-0005-0000-0000-0000E84E0000}"/>
    <cellStyle name="Moneda 6 2 10 4 2 2" xfId="6062" xr:uid="{00000000-0005-0000-0000-0000E94E0000}"/>
    <cellStyle name="Moneda 6 2 10 4 2 2 2" xfId="15567" xr:uid="{00000000-0005-0000-0000-0000EA4E0000}"/>
    <cellStyle name="Moneda 6 2 10 4 2 3" xfId="13192" xr:uid="{00000000-0005-0000-0000-0000EB4E0000}"/>
    <cellStyle name="Moneda 6 2 10 4 2 4" xfId="49707" xr:uid="{00000000-0005-0000-0000-0000EC4E0000}"/>
    <cellStyle name="Moneda 6 2 10 4 3" xfId="5412" xr:uid="{00000000-0005-0000-0000-0000ED4E0000}"/>
    <cellStyle name="Moneda 6 2 10 4 3 2" xfId="14917" xr:uid="{00000000-0005-0000-0000-0000EE4E0000}"/>
    <cellStyle name="Moneda 6 2 10 4 3 3" xfId="49284" xr:uid="{00000000-0005-0000-0000-0000EF4E0000}"/>
    <cellStyle name="Moneda 6 2 10 4 4" xfId="12539" xr:uid="{00000000-0005-0000-0000-0000F04E0000}"/>
    <cellStyle name="Moneda 6 2 10 4 5" xfId="46732" xr:uid="{00000000-0005-0000-0000-0000F14E0000}"/>
    <cellStyle name="Moneda 6 2 10 5" xfId="3451" xr:uid="{00000000-0005-0000-0000-0000F24E0000}"/>
    <cellStyle name="Moneda 6 2 10 5 2" xfId="5826" xr:uid="{00000000-0005-0000-0000-0000F34E0000}"/>
    <cellStyle name="Moneda 6 2 10 5 2 2" xfId="15331" xr:uid="{00000000-0005-0000-0000-0000F44E0000}"/>
    <cellStyle name="Moneda 6 2 10 5 2 3" xfId="49940" xr:uid="{00000000-0005-0000-0000-0000F54E0000}"/>
    <cellStyle name="Moneda 6 2 10 5 3" xfId="12956" xr:uid="{00000000-0005-0000-0000-0000F64E0000}"/>
    <cellStyle name="Moneda 6 2 10 5 4" xfId="46956" xr:uid="{00000000-0005-0000-0000-0000F74E0000}"/>
    <cellStyle name="Moneda 6 2 10 6" xfId="4386" xr:uid="{00000000-0005-0000-0000-0000F84E0000}"/>
    <cellStyle name="Moneda 6 2 10 6 2" xfId="13892" xr:uid="{00000000-0005-0000-0000-0000F94E0000}"/>
    <cellStyle name="Moneda 6 2 10 6 3" xfId="47542" xr:uid="{00000000-0005-0000-0000-0000FA4E0000}"/>
    <cellStyle name="Moneda 6 2 10 7" xfId="5182" xr:uid="{00000000-0005-0000-0000-0000FB4E0000}"/>
    <cellStyle name="Moneda 6 2 10 7 2" xfId="14687" xr:uid="{00000000-0005-0000-0000-0000FC4E0000}"/>
    <cellStyle name="Moneda 6 2 10 7 3" xfId="49203" xr:uid="{00000000-0005-0000-0000-0000FD4E0000}"/>
    <cellStyle name="Moneda 6 2 10 8" xfId="6642" xr:uid="{00000000-0005-0000-0000-0000FE4E0000}"/>
    <cellStyle name="Moneda 6 2 10 8 2" xfId="16146" xr:uid="{00000000-0005-0000-0000-0000FF4E0000}"/>
    <cellStyle name="Moneda 6 2 10 9" xfId="11729" xr:uid="{00000000-0005-0000-0000-0000004F0000}"/>
    <cellStyle name="Moneda 6 2 10 9 2" xfId="21231" xr:uid="{00000000-0005-0000-0000-0000014F0000}"/>
    <cellStyle name="Moneda 6 2 11" xfId="1095" xr:uid="{00000000-0005-0000-0000-0000024F0000}"/>
    <cellStyle name="Moneda 6 2 11 10" xfId="12041" xr:uid="{00000000-0005-0000-0000-0000034F0000}"/>
    <cellStyle name="Moneda 6 2 11 11" xfId="11952" xr:uid="{00000000-0005-0000-0000-0000044F0000}"/>
    <cellStyle name="Moneda 6 2 11 12" xfId="45756" xr:uid="{00000000-0005-0000-0000-0000054F0000}"/>
    <cellStyle name="Moneda 6 2 11 2" xfId="3351" xr:uid="{00000000-0005-0000-0000-0000064F0000}"/>
    <cellStyle name="Moneda 6 2 11 2 2" xfId="4004" xr:uid="{00000000-0005-0000-0000-0000074F0000}"/>
    <cellStyle name="Moneda 6 2 11 2 2 2" xfId="6379" xr:uid="{00000000-0005-0000-0000-0000084F0000}"/>
    <cellStyle name="Moneda 6 2 11 2 2 2 2" xfId="15884" xr:uid="{00000000-0005-0000-0000-0000094F0000}"/>
    <cellStyle name="Moneda 6 2 11 2 2 2 3" xfId="49872" xr:uid="{00000000-0005-0000-0000-00000A4F0000}"/>
    <cellStyle name="Moneda 6 2 11 2 2 3" xfId="13509" xr:uid="{00000000-0005-0000-0000-00000B4F0000}"/>
    <cellStyle name="Moneda 6 2 11 2 2 4" xfId="46894" xr:uid="{00000000-0005-0000-0000-00000C4F0000}"/>
    <cellStyle name="Moneda 6 2 11 2 3" xfId="5726" xr:uid="{00000000-0005-0000-0000-00000D4F0000}"/>
    <cellStyle name="Moneda 6 2 11 2 3 2" xfId="15231" xr:uid="{00000000-0005-0000-0000-00000E4F0000}"/>
    <cellStyle name="Moneda 6 2 11 2 3 3" xfId="49643" xr:uid="{00000000-0005-0000-0000-00000F4F0000}"/>
    <cellStyle name="Moneda 6 2 11 2 4" xfId="5115" xr:uid="{00000000-0005-0000-0000-0000104F0000}"/>
    <cellStyle name="Moneda 6 2 11 2 4 2" xfId="14620" xr:uid="{00000000-0005-0000-0000-0000114F0000}"/>
    <cellStyle name="Moneda 6 2 11 2 4 3" xfId="49437" xr:uid="{00000000-0005-0000-0000-0000124F0000}"/>
    <cellStyle name="Moneda 6 2 11 2 5" xfId="7143" xr:uid="{00000000-0005-0000-0000-0000134F0000}"/>
    <cellStyle name="Moneda 6 2 11 2 5 2" xfId="16646" xr:uid="{00000000-0005-0000-0000-0000144F0000}"/>
    <cellStyle name="Moneda 6 2 11 2 6" xfId="11883" xr:uid="{00000000-0005-0000-0000-0000154F0000}"/>
    <cellStyle name="Moneda 6 2 11 2 6 2" xfId="21384" xr:uid="{00000000-0005-0000-0000-0000164F0000}"/>
    <cellStyle name="Moneda 6 2 11 2 7" xfId="12856" xr:uid="{00000000-0005-0000-0000-0000174F0000}"/>
    <cellStyle name="Moneda 6 2 11 2 8" xfId="46671" xr:uid="{00000000-0005-0000-0000-0000184F0000}"/>
    <cellStyle name="Moneda 6 2 11 3" xfId="3269" xr:uid="{00000000-0005-0000-0000-0000194F0000}"/>
    <cellStyle name="Moneda 6 2 11 3 2" xfId="3923" xr:uid="{00000000-0005-0000-0000-00001A4F0000}"/>
    <cellStyle name="Moneda 6 2 11 3 2 2" xfId="6298" xr:uid="{00000000-0005-0000-0000-00001B4F0000}"/>
    <cellStyle name="Moneda 6 2 11 3 2 2 2" xfId="15803" xr:uid="{00000000-0005-0000-0000-00001C4F0000}"/>
    <cellStyle name="Moneda 6 2 11 3 2 2 3" xfId="49792" xr:uid="{00000000-0005-0000-0000-00001D4F0000}"/>
    <cellStyle name="Moneda 6 2 11 3 2 3" xfId="13428" xr:uid="{00000000-0005-0000-0000-00001E4F0000}"/>
    <cellStyle name="Moneda 6 2 11 3 2 4" xfId="46815" xr:uid="{00000000-0005-0000-0000-00001F4F0000}"/>
    <cellStyle name="Moneda 6 2 11 3 3" xfId="5644" xr:uid="{00000000-0005-0000-0000-0000204F0000}"/>
    <cellStyle name="Moneda 6 2 11 3 3 2" xfId="15149" xr:uid="{00000000-0005-0000-0000-0000214F0000}"/>
    <cellStyle name="Moneda 6 2 11 3 3 3" xfId="49563" xr:uid="{00000000-0005-0000-0000-0000224F0000}"/>
    <cellStyle name="Moneda 6 2 11 3 4" xfId="7062" xr:uid="{00000000-0005-0000-0000-0000234F0000}"/>
    <cellStyle name="Moneda 6 2 11 3 4 2" xfId="16565" xr:uid="{00000000-0005-0000-0000-0000244F0000}"/>
    <cellStyle name="Moneda 6 2 11 3 4 3" xfId="49361" xr:uid="{00000000-0005-0000-0000-0000254F0000}"/>
    <cellStyle name="Moneda 6 2 11 3 5" xfId="11807" xr:uid="{00000000-0005-0000-0000-0000264F0000}"/>
    <cellStyle name="Moneda 6 2 11 3 5 2" xfId="21308" xr:uid="{00000000-0005-0000-0000-0000274F0000}"/>
    <cellStyle name="Moneda 6 2 11 3 6" xfId="12775" xr:uid="{00000000-0005-0000-0000-0000284F0000}"/>
    <cellStyle name="Moneda 6 2 11 3 7" xfId="46590" xr:uid="{00000000-0005-0000-0000-0000294F0000}"/>
    <cellStyle name="Moneda 6 2 11 4" xfId="3034" xr:uid="{00000000-0005-0000-0000-00002A4F0000}"/>
    <cellStyle name="Moneda 6 2 11 4 2" xfId="3688" xr:uid="{00000000-0005-0000-0000-00002B4F0000}"/>
    <cellStyle name="Moneda 6 2 11 4 2 2" xfId="6063" xr:uid="{00000000-0005-0000-0000-00002C4F0000}"/>
    <cellStyle name="Moneda 6 2 11 4 2 2 2" xfId="15568" xr:uid="{00000000-0005-0000-0000-00002D4F0000}"/>
    <cellStyle name="Moneda 6 2 11 4 2 3" xfId="13193" xr:uid="{00000000-0005-0000-0000-00002E4F0000}"/>
    <cellStyle name="Moneda 6 2 11 4 2 4" xfId="49708" xr:uid="{00000000-0005-0000-0000-00002F4F0000}"/>
    <cellStyle name="Moneda 6 2 11 4 3" xfId="5413" xr:uid="{00000000-0005-0000-0000-0000304F0000}"/>
    <cellStyle name="Moneda 6 2 11 4 3 2" xfId="14918" xr:uid="{00000000-0005-0000-0000-0000314F0000}"/>
    <cellStyle name="Moneda 6 2 11 4 3 3" xfId="49285" xr:uid="{00000000-0005-0000-0000-0000324F0000}"/>
    <cellStyle name="Moneda 6 2 11 4 4" xfId="12540" xr:uid="{00000000-0005-0000-0000-0000334F0000}"/>
    <cellStyle name="Moneda 6 2 11 4 5" xfId="46733" xr:uid="{00000000-0005-0000-0000-0000344F0000}"/>
    <cellStyle name="Moneda 6 2 11 5" xfId="3452" xr:uid="{00000000-0005-0000-0000-0000354F0000}"/>
    <cellStyle name="Moneda 6 2 11 5 2" xfId="5827" xr:uid="{00000000-0005-0000-0000-0000364F0000}"/>
    <cellStyle name="Moneda 6 2 11 5 2 2" xfId="15332" xr:uid="{00000000-0005-0000-0000-0000374F0000}"/>
    <cellStyle name="Moneda 6 2 11 5 2 3" xfId="49941" xr:uid="{00000000-0005-0000-0000-0000384F0000}"/>
    <cellStyle name="Moneda 6 2 11 5 3" xfId="12957" xr:uid="{00000000-0005-0000-0000-0000394F0000}"/>
    <cellStyle name="Moneda 6 2 11 5 4" xfId="46957" xr:uid="{00000000-0005-0000-0000-00003A4F0000}"/>
    <cellStyle name="Moneda 6 2 11 6" xfId="4387" xr:uid="{00000000-0005-0000-0000-00003B4F0000}"/>
    <cellStyle name="Moneda 6 2 11 6 2" xfId="13893" xr:uid="{00000000-0005-0000-0000-00003C4F0000}"/>
    <cellStyle name="Moneda 6 2 11 6 3" xfId="47543" xr:uid="{00000000-0005-0000-0000-00003D4F0000}"/>
    <cellStyle name="Moneda 6 2 11 7" xfId="5183" xr:uid="{00000000-0005-0000-0000-00003E4F0000}"/>
    <cellStyle name="Moneda 6 2 11 7 2" xfId="14688" xr:uid="{00000000-0005-0000-0000-00003F4F0000}"/>
    <cellStyle name="Moneda 6 2 11 7 3" xfId="49204" xr:uid="{00000000-0005-0000-0000-0000404F0000}"/>
    <cellStyle name="Moneda 6 2 11 8" xfId="6643" xr:uid="{00000000-0005-0000-0000-0000414F0000}"/>
    <cellStyle name="Moneda 6 2 11 8 2" xfId="16147" xr:uid="{00000000-0005-0000-0000-0000424F0000}"/>
    <cellStyle name="Moneda 6 2 11 9" xfId="11730" xr:uid="{00000000-0005-0000-0000-0000434F0000}"/>
    <cellStyle name="Moneda 6 2 11 9 2" xfId="21232" xr:uid="{00000000-0005-0000-0000-0000444F0000}"/>
    <cellStyle name="Moneda 6 2 12" xfId="1096" xr:uid="{00000000-0005-0000-0000-0000454F0000}"/>
    <cellStyle name="Moneda 6 2 12 10" xfId="12042" xr:uid="{00000000-0005-0000-0000-0000464F0000}"/>
    <cellStyle name="Moneda 6 2 12 11" xfId="11953" xr:uid="{00000000-0005-0000-0000-0000474F0000}"/>
    <cellStyle name="Moneda 6 2 12 12" xfId="45757" xr:uid="{00000000-0005-0000-0000-0000484F0000}"/>
    <cellStyle name="Moneda 6 2 12 2" xfId="3352" xr:uid="{00000000-0005-0000-0000-0000494F0000}"/>
    <cellStyle name="Moneda 6 2 12 2 2" xfId="4005" xr:uid="{00000000-0005-0000-0000-00004A4F0000}"/>
    <cellStyle name="Moneda 6 2 12 2 2 2" xfId="6380" xr:uid="{00000000-0005-0000-0000-00004B4F0000}"/>
    <cellStyle name="Moneda 6 2 12 2 2 2 2" xfId="15885" xr:uid="{00000000-0005-0000-0000-00004C4F0000}"/>
    <cellStyle name="Moneda 6 2 12 2 2 2 3" xfId="49873" xr:uid="{00000000-0005-0000-0000-00004D4F0000}"/>
    <cellStyle name="Moneda 6 2 12 2 2 3" xfId="13510" xr:uid="{00000000-0005-0000-0000-00004E4F0000}"/>
    <cellStyle name="Moneda 6 2 12 2 2 4" xfId="46895" xr:uid="{00000000-0005-0000-0000-00004F4F0000}"/>
    <cellStyle name="Moneda 6 2 12 2 3" xfId="5727" xr:uid="{00000000-0005-0000-0000-0000504F0000}"/>
    <cellStyle name="Moneda 6 2 12 2 3 2" xfId="15232" xr:uid="{00000000-0005-0000-0000-0000514F0000}"/>
    <cellStyle name="Moneda 6 2 12 2 3 3" xfId="49644" xr:uid="{00000000-0005-0000-0000-0000524F0000}"/>
    <cellStyle name="Moneda 6 2 12 2 4" xfId="5116" xr:uid="{00000000-0005-0000-0000-0000534F0000}"/>
    <cellStyle name="Moneda 6 2 12 2 4 2" xfId="14621" xr:uid="{00000000-0005-0000-0000-0000544F0000}"/>
    <cellStyle name="Moneda 6 2 12 2 4 3" xfId="49438" xr:uid="{00000000-0005-0000-0000-0000554F0000}"/>
    <cellStyle name="Moneda 6 2 12 2 5" xfId="7144" xr:uid="{00000000-0005-0000-0000-0000564F0000}"/>
    <cellStyle name="Moneda 6 2 12 2 5 2" xfId="16647" xr:uid="{00000000-0005-0000-0000-0000574F0000}"/>
    <cellStyle name="Moneda 6 2 12 2 6" xfId="11884" xr:uid="{00000000-0005-0000-0000-0000584F0000}"/>
    <cellStyle name="Moneda 6 2 12 2 6 2" xfId="21385" xr:uid="{00000000-0005-0000-0000-0000594F0000}"/>
    <cellStyle name="Moneda 6 2 12 2 7" xfId="12857" xr:uid="{00000000-0005-0000-0000-00005A4F0000}"/>
    <cellStyle name="Moneda 6 2 12 2 8" xfId="46672" xr:uid="{00000000-0005-0000-0000-00005B4F0000}"/>
    <cellStyle name="Moneda 6 2 12 3" xfId="3270" xr:uid="{00000000-0005-0000-0000-00005C4F0000}"/>
    <cellStyle name="Moneda 6 2 12 3 2" xfId="3924" xr:uid="{00000000-0005-0000-0000-00005D4F0000}"/>
    <cellStyle name="Moneda 6 2 12 3 2 2" xfId="6299" xr:uid="{00000000-0005-0000-0000-00005E4F0000}"/>
    <cellStyle name="Moneda 6 2 12 3 2 2 2" xfId="15804" xr:uid="{00000000-0005-0000-0000-00005F4F0000}"/>
    <cellStyle name="Moneda 6 2 12 3 2 2 3" xfId="49793" xr:uid="{00000000-0005-0000-0000-0000604F0000}"/>
    <cellStyle name="Moneda 6 2 12 3 2 3" xfId="13429" xr:uid="{00000000-0005-0000-0000-0000614F0000}"/>
    <cellStyle name="Moneda 6 2 12 3 2 4" xfId="46816" xr:uid="{00000000-0005-0000-0000-0000624F0000}"/>
    <cellStyle name="Moneda 6 2 12 3 3" xfId="5645" xr:uid="{00000000-0005-0000-0000-0000634F0000}"/>
    <cellStyle name="Moneda 6 2 12 3 3 2" xfId="15150" xr:uid="{00000000-0005-0000-0000-0000644F0000}"/>
    <cellStyle name="Moneda 6 2 12 3 3 3" xfId="49564" xr:uid="{00000000-0005-0000-0000-0000654F0000}"/>
    <cellStyle name="Moneda 6 2 12 3 4" xfId="7063" xr:uid="{00000000-0005-0000-0000-0000664F0000}"/>
    <cellStyle name="Moneda 6 2 12 3 4 2" xfId="16566" xr:uid="{00000000-0005-0000-0000-0000674F0000}"/>
    <cellStyle name="Moneda 6 2 12 3 4 3" xfId="49362" xr:uid="{00000000-0005-0000-0000-0000684F0000}"/>
    <cellStyle name="Moneda 6 2 12 3 5" xfId="11808" xr:uid="{00000000-0005-0000-0000-0000694F0000}"/>
    <cellStyle name="Moneda 6 2 12 3 5 2" xfId="21309" xr:uid="{00000000-0005-0000-0000-00006A4F0000}"/>
    <cellStyle name="Moneda 6 2 12 3 6" xfId="12776" xr:uid="{00000000-0005-0000-0000-00006B4F0000}"/>
    <cellStyle name="Moneda 6 2 12 3 7" xfId="46591" xr:uid="{00000000-0005-0000-0000-00006C4F0000}"/>
    <cellStyle name="Moneda 6 2 12 4" xfId="3035" xr:uid="{00000000-0005-0000-0000-00006D4F0000}"/>
    <cellStyle name="Moneda 6 2 12 4 2" xfId="3689" xr:uid="{00000000-0005-0000-0000-00006E4F0000}"/>
    <cellStyle name="Moneda 6 2 12 4 2 2" xfId="6064" xr:uid="{00000000-0005-0000-0000-00006F4F0000}"/>
    <cellStyle name="Moneda 6 2 12 4 2 2 2" xfId="15569" xr:uid="{00000000-0005-0000-0000-0000704F0000}"/>
    <cellStyle name="Moneda 6 2 12 4 2 3" xfId="13194" xr:uid="{00000000-0005-0000-0000-0000714F0000}"/>
    <cellStyle name="Moneda 6 2 12 4 2 4" xfId="49709" xr:uid="{00000000-0005-0000-0000-0000724F0000}"/>
    <cellStyle name="Moneda 6 2 12 4 3" xfId="5414" xr:uid="{00000000-0005-0000-0000-0000734F0000}"/>
    <cellStyle name="Moneda 6 2 12 4 3 2" xfId="14919" xr:uid="{00000000-0005-0000-0000-0000744F0000}"/>
    <cellStyle name="Moneda 6 2 12 4 3 3" xfId="49286" xr:uid="{00000000-0005-0000-0000-0000754F0000}"/>
    <cellStyle name="Moneda 6 2 12 4 4" xfId="12541" xr:uid="{00000000-0005-0000-0000-0000764F0000}"/>
    <cellStyle name="Moneda 6 2 12 4 5" xfId="46734" xr:uid="{00000000-0005-0000-0000-0000774F0000}"/>
    <cellStyle name="Moneda 6 2 12 5" xfId="3453" xr:uid="{00000000-0005-0000-0000-0000784F0000}"/>
    <cellStyle name="Moneda 6 2 12 5 2" xfId="5828" xr:uid="{00000000-0005-0000-0000-0000794F0000}"/>
    <cellStyle name="Moneda 6 2 12 5 2 2" xfId="15333" xr:uid="{00000000-0005-0000-0000-00007A4F0000}"/>
    <cellStyle name="Moneda 6 2 12 5 2 3" xfId="49942" xr:uid="{00000000-0005-0000-0000-00007B4F0000}"/>
    <cellStyle name="Moneda 6 2 12 5 3" xfId="12958" xr:uid="{00000000-0005-0000-0000-00007C4F0000}"/>
    <cellStyle name="Moneda 6 2 12 5 4" xfId="46958" xr:uid="{00000000-0005-0000-0000-00007D4F0000}"/>
    <cellStyle name="Moneda 6 2 12 6" xfId="4388" xr:uid="{00000000-0005-0000-0000-00007E4F0000}"/>
    <cellStyle name="Moneda 6 2 12 6 2" xfId="13894" xr:uid="{00000000-0005-0000-0000-00007F4F0000}"/>
    <cellStyle name="Moneda 6 2 12 6 3" xfId="47544" xr:uid="{00000000-0005-0000-0000-0000804F0000}"/>
    <cellStyle name="Moneda 6 2 12 7" xfId="5184" xr:uid="{00000000-0005-0000-0000-0000814F0000}"/>
    <cellStyle name="Moneda 6 2 12 7 2" xfId="14689" xr:uid="{00000000-0005-0000-0000-0000824F0000}"/>
    <cellStyle name="Moneda 6 2 12 7 3" xfId="49205" xr:uid="{00000000-0005-0000-0000-0000834F0000}"/>
    <cellStyle name="Moneda 6 2 12 8" xfId="6644" xr:uid="{00000000-0005-0000-0000-0000844F0000}"/>
    <cellStyle name="Moneda 6 2 12 8 2" xfId="16148" xr:uid="{00000000-0005-0000-0000-0000854F0000}"/>
    <cellStyle name="Moneda 6 2 12 9" xfId="11731" xr:uid="{00000000-0005-0000-0000-0000864F0000}"/>
    <cellStyle name="Moneda 6 2 12 9 2" xfId="21233" xr:uid="{00000000-0005-0000-0000-0000874F0000}"/>
    <cellStyle name="Moneda 6 2 13" xfId="1097" xr:uid="{00000000-0005-0000-0000-0000884F0000}"/>
    <cellStyle name="Moneda 6 2 13 10" xfId="12043" xr:uid="{00000000-0005-0000-0000-0000894F0000}"/>
    <cellStyle name="Moneda 6 2 13 11" xfId="11954" xr:uid="{00000000-0005-0000-0000-00008A4F0000}"/>
    <cellStyle name="Moneda 6 2 13 12" xfId="45758" xr:uid="{00000000-0005-0000-0000-00008B4F0000}"/>
    <cellStyle name="Moneda 6 2 13 2" xfId="3353" xr:uid="{00000000-0005-0000-0000-00008C4F0000}"/>
    <cellStyle name="Moneda 6 2 13 2 2" xfId="4006" xr:uid="{00000000-0005-0000-0000-00008D4F0000}"/>
    <cellStyle name="Moneda 6 2 13 2 2 2" xfId="6381" xr:uid="{00000000-0005-0000-0000-00008E4F0000}"/>
    <cellStyle name="Moneda 6 2 13 2 2 2 2" xfId="15886" xr:uid="{00000000-0005-0000-0000-00008F4F0000}"/>
    <cellStyle name="Moneda 6 2 13 2 2 2 3" xfId="49874" xr:uid="{00000000-0005-0000-0000-0000904F0000}"/>
    <cellStyle name="Moneda 6 2 13 2 2 3" xfId="13511" xr:uid="{00000000-0005-0000-0000-0000914F0000}"/>
    <cellStyle name="Moneda 6 2 13 2 2 4" xfId="46896" xr:uid="{00000000-0005-0000-0000-0000924F0000}"/>
    <cellStyle name="Moneda 6 2 13 2 3" xfId="5728" xr:uid="{00000000-0005-0000-0000-0000934F0000}"/>
    <cellStyle name="Moneda 6 2 13 2 3 2" xfId="15233" xr:uid="{00000000-0005-0000-0000-0000944F0000}"/>
    <cellStyle name="Moneda 6 2 13 2 3 3" xfId="49645" xr:uid="{00000000-0005-0000-0000-0000954F0000}"/>
    <cellStyle name="Moneda 6 2 13 2 4" xfId="5117" xr:uid="{00000000-0005-0000-0000-0000964F0000}"/>
    <cellStyle name="Moneda 6 2 13 2 4 2" xfId="14622" xr:uid="{00000000-0005-0000-0000-0000974F0000}"/>
    <cellStyle name="Moneda 6 2 13 2 4 3" xfId="49439" xr:uid="{00000000-0005-0000-0000-0000984F0000}"/>
    <cellStyle name="Moneda 6 2 13 2 5" xfId="7145" xr:uid="{00000000-0005-0000-0000-0000994F0000}"/>
    <cellStyle name="Moneda 6 2 13 2 5 2" xfId="16648" xr:uid="{00000000-0005-0000-0000-00009A4F0000}"/>
    <cellStyle name="Moneda 6 2 13 2 6" xfId="11885" xr:uid="{00000000-0005-0000-0000-00009B4F0000}"/>
    <cellStyle name="Moneda 6 2 13 2 6 2" xfId="21386" xr:uid="{00000000-0005-0000-0000-00009C4F0000}"/>
    <cellStyle name="Moneda 6 2 13 2 7" xfId="12858" xr:uid="{00000000-0005-0000-0000-00009D4F0000}"/>
    <cellStyle name="Moneda 6 2 13 2 8" xfId="46673" xr:uid="{00000000-0005-0000-0000-00009E4F0000}"/>
    <cellStyle name="Moneda 6 2 13 3" xfId="3271" xr:uid="{00000000-0005-0000-0000-00009F4F0000}"/>
    <cellStyle name="Moneda 6 2 13 3 2" xfId="3925" xr:uid="{00000000-0005-0000-0000-0000A04F0000}"/>
    <cellStyle name="Moneda 6 2 13 3 2 2" xfId="6300" xr:uid="{00000000-0005-0000-0000-0000A14F0000}"/>
    <cellStyle name="Moneda 6 2 13 3 2 2 2" xfId="15805" xr:uid="{00000000-0005-0000-0000-0000A24F0000}"/>
    <cellStyle name="Moneda 6 2 13 3 2 2 3" xfId="49794" xr:uid="{00000000-0005-0000-0000-0000A34F0000}"/>
    <cellStyle name="Moneda 6 2 13 3 2 3" xfId="13430" xr:uid="{00000000-0005-0000-0000-0000A44F0000}"/>
    <cellStyle name="Moneda 6 2 13 3 2 4" xfId="46817" xr:uid="{00000000-0005-0000-0000-0000A54F0000}"/>
    <cellStyle name="Moneda 6 2 13 3 3" xfId="5646" xr:uid="{00000000-0005-0000-0000-0000A64F0000}"/>
    <cellStyle name="Moneda 6 2 13 3 3 2" xfId="15151" xr:uid="{00000000-0005-0000-0000-0000A74F0000}"/>
    <cellStyle name="Moneda 6 2 13 3 3 3" xfId="49565" xr:uid="{00000000-0005-0000-0000-0000A84F0000}"/>
    <cellStyle name="Moneda 6 2 13 3 4" xfId="7064" xr:uid="{00000000-0005-0000-0000-0000A94F0000}"/>
    <cellStyle name="Moneda 6 2 13 3 4 2" xfId="16567" xr:uid="{00000000-0005-0000-0000-0000AA4F0000}"/>
    <cellStyle name="Moneda 6 2 13 3 4 3" xfId="49363" xr:uid="{00000000-0005-0000-0000-0000AB4F0000}"/>
    <cellStyle name="Moneda 6 2 13 3 5" xfId="11809" xr:uid="{00000000-0005-0000-0000-0000AC4F0000}"/>
    <cellStyle name="Moneda 6 2 13 3 5 2" xfId="21310" xr:uid="{00000000-0005-0000-0000-0000AD4F0000}"/>
    <cellStyle name="Moneda 6 2 13 3 6" xfId="12777" xr:uid="{00000000-0005-0000-0000-0000AE4F0000}"/>
    <cellStyle name="Moneda 6 2 13 3 7" xfId="46592" xr:uid="{00000000-0005-0000-0000-0000AF4F0000}"/>
    <cellStyle name="Moneda 6 2 13 4" xfId="3036" xr:uid="{00000000-0005-0000-0000-0000B04F0000}"/>
    <cellStyle name="Moneda 6 2 13 4 2" xfId="3690" xr:uid="{00000000-0005-0000-0000-0000B14F0000}"/>
    <cellStyle name="Moneda 6 2 13 4 2 2" xfId="6065" xr:uid="{00000000-0005-0000-0000-0000B24F0000}"/>
    <cellStyle name="Moneda 6 2 13 4 2 2 2" xfId="15570" xr:uid="{00000000-0005-0000-0000-0000B34F0000}"/>
    <cellStyle name="Moneda 6 2 13 4 2 3" xfId="13195" xr:uid="{00000000-0005-0000-0000-0000B44F0000}"/>
    <cellStyle name="Moneda 6 2 13 4 2 4" xfId="49710" xr:uid="{00000000-0005-0000-0000-0000B54F0000}"/>
    <cellStyle name="Moneda 6 2 13 4 3" xfId="5415" xr:uid="{00000000-0005-0000-0000-0000B64F0000}"/>
    <cellStyle name="Moneda 6 2 13 4 3 2" xfId="14920" xr:uid="{00000000-0005-0000-0000-0000B74F0000}"/>
    <cellStyle name="Moneda 6 2 13 4 3 3" xfId="49287" xr:uid="{00000000-0005-0000-0000-0000B84F0000}"/>
    <cellStyle name="Moneda 6 2 13 4 4" xfId="12542" xr:uid="{00000000-0005-0000-0000-0000B94F0000}"/>
    <cellStyle name="Moneda 6 2 13 4 5" xfId="46735" xr:uid="{00000000-0005-0000-0000-0000BA4F0000}"/>
    <cellStyle name="Moneda 6 2 13 5" xfId="3454" xr:uid="{00000000-0005-0000-0000-0000BB4F0000}"/>
    <cellStyle name="Moneda 6 2 13 5 2" xfId="5829" xr:uid="{00000000-0005-0000-0000-0000BC4F0000}"/>
    <cellStyle name="Moneda 6 2 13 5 2 2" xfId="15334" xr:uid="{00000000-0005-0000-0000-0000BD4F0000}"/>
    <cellStyle name="Moneda 6 2 13 5 2 3" xfId="49943" xr:uid="{00000000-0005-0000-0000-0000BE4F0000}"/>
    <cellStyle name="Moneda 6 2 13 5 3" xfId="12959" xr:uid="{00000000-0005-0000-0000-0000BF4F0000}"/>
    <cellStyle name="Moneda 6 2 13 5 4" xfId="46959" xr:uid="{00000000-0005-0000-0000-0000C04F0000}"/>
    <cellStyle name="Moneda 6 2 13 6" xfId="4389" xr:uid="{00000000-0005-0000-0000-0000C14F0000}"/>
    <cellStyle name="Moneda 6 2 13 6 2" xfId="13895" xr:uid="{00000000-0005-0000-0000-0000C24F0000}"/>
    <cellStyle name="Moneda 6 2 13 6 3" xfId="47545" xr:uid="{00000000-0005-0000-0000-0000C34F0000}"/>
    <cellStyle name="Moneda 6 2 13 7" xfId="5185" xr:uid="{00000000-0005-0000-0000-0000C44F0000}"/>
    <cellStyle name="Moneda 6 2 13 7 2" xfId="14690" xr:uid="{00000000-0005-0000-0000-0000C54F0000}"/>
    <cellStyle name="Moneda 6 2 13 7 3" xfId="49206" xr:uid="{00000000-0005-0000-0000-0000C64F0000}"/>
    <cellStyle name="Moneda 6 2 13 8" xfId="6645" xr:uid="{00000000-0005-0000-0000-0000C74F0000}"/>
    <cellStyle name="Moneda 6 2 13 8 2" xfId="16149" xr:uid="{00000000-0005-0000-0000-0000C84F0000}"/>
    <cellStyle name="Moneda 6 2 13 9" xfId="11732" xr:uid="{00000000-0005-0000-0000-0000C94F0000}"/>
    <cellStyle name="Moneda 6 2 13 9 2" xfId="21234" xr:uid="{00000000-0005-0000-0000-0000CA4F0000}"/>
    <cellStyle name="Moneda 6 2 14" xfId="1098" xr:uid="{00000000-0005-0000-0000-0000CB4F0000}"/>
    <cellStyle name="Moneda 6 2 14 10" xfId="12044" xr:uid="{00000000-0005-0000-0000-0000CC4F0000}"/>
    <cellStyle name="Moneda 6 2 14 11" xfId="11955" xr:uid="{00000000-0005-0000-0000-0000CD4F0000}"/>
    <cellStyle name="Moneda 6 2 14 12" xfId="45759" xr:uid="{00000000-0005-0000-0000-0000CE4F0000}"/>
    <cellStyle name="Moneda 6 2 14 2" xfId="3354" xr:uid="{00000000-0005-0000-0000-0000CF4F0000}"/>
    <cellStyle name="Moneda 6 2 14 2 2" xfId="4007" xr:uid="{00000000-0005-0000-0000-0000D04F0000}"/>
    <cellStyle name="Moneda 6 2 14 2 2 2" xfId="6382" xr:uid="{00000000-0005-0000-0000-0000D14F0000}"/>
    <cellStyle name="Moneda 6 2 14 2 2 2 2" xfId="15887" xr:uid="{00000000-0005-0000-0000-0000D24F0000}"/>
    <cellStyle name="Moneda 6 2 14 2 2 2 3" xfId="49875" xr:uid="{00000000-0005-0000-0000-0000D34F0000}"/>
    <cellStyle name="Moneda 6 2 14 2 2 3" xfId="13512" xr:uid="{00000000-0005-0000-0000-0000D44F0000}"/>
    <cellStyle name="Moneda 6 2 14 2 2 4" xfId="46897" xr:uid="{00000000-0005-0000-0000-0000D54F0000}"/>
    <cellStyle name="Moneda 6 2 14 2 3" xfId="5729" xr:uid="{00000000-0005-0000-0000-0000D64F0000}"/>
    <cellStyle name="Moneda 6 2 14 2 3 2" xfId="15234" xr:uid="{00000000-0005-0000-0000-0000D74F0000}"/>
    <cellStyle name="Moneda 6 2 14 2 3 3" xfId="49646" xr:uid="{00000000-0005-0000-0000-0000D84F0000}"/>
    <cellStyle name="Moneda 6 2 14 2 4" xfId="5118" xr:uid="{00000000-0005-0000-0000-0000D94F0000}"/>
    <cellStyle name="Moneda 6 2 14 2 4 2" xfId="14623" xr:uid="{00000000-0005-0000-0000-0000DA4F0000}"/>
    <cellStyle name="Moneda 6 2 14 2 4 3" xfId="49440" xr:uid="{00000000-0005-0000-0000-0000DB4F0000}"/>
    <cellStyle name="Moneda 6 2 14 2 5" xfId="7146" xr:uid="{00000000-0005-0000-0000-0000DC4F0000}"/>
    <cellStyle name="Moneda 6 2 14 2 5 2" xfId="16649" xr:uid="{00000000-0005-0000-0000-0000DD4F0000}"/>
    <cellStyle name="Moneda 6 2 14 2 6" xfId="11886" xr:uid="{00000000-0005-0000-0000-0000DE4F0000}"/>
    <cellStyle name="Moneda 6 2 14 2 6 2" xfId="21387" xr:uid="{00000000-0005-0000-0000-0000DF4F0000}"/>
    <cellStyle name="Moneda 6 2 14 2 7" xfId="12859" xr:uid="{00000000-0005-0000-0000-0000E04F0000}"/>
    <cellStyle name="Moneda 6 2 14 2 8" xfId="46674" xr:uid="{00000000-0005-0000-0000-0000E14F0000}"/>
    <cellStyle name="Moneda 6 2 14 3" xfId="3272" xr:uid="{00000000-0005-0000-0000-0000E24F0000}"/>
    <cellStyle name="Moneda 6 2 14 3 2" xfId="3926" xr:uid="{00000000-0005-0000-0000-0000E34F0000}"/>
    <cellStyle name="Moneda 6 2 14 3 2 2" xfId="6301" xr:uid="{00000000-0005-0000-0000-0000E44F0000}"/>
    <cellStyle name="Moneda 6 2 14 3 2 2 2" xfId="15806" xr:uid="{00000000-0005-0000-0000-0000E54F0000}"/>
    <cellStyle name="Moneda 6 2 14 3 2 2 3" xfId="49795" xr:uid="{00000000-0005-0000-0000-0000E64F0000}"/>
    <cellStyle name="Moneda 6 2 14 3 2 3" xfId="13431" xr:uid="{00000000-0005-0000-0000-0000E74F0000}"/>
    <cellStyle name="Moneda 6 2 14 3 2 4" xfId="46818" xr:uid="{00000000-0005-0000-0000-0000E84F0000}"/>
    <cellStyle name="Moneda 6 2 14 3 3" xfId="5647" xr:uid="{00000000-0005-0000-0000-0000E94F0000}"/>
    <cellStyle name="Moneda 6 2 14 3 3 2" xfId="15152" xr:uid="{00000000-0005-0000-0000-0000EA4F0000}"/>
    <cellStyle name="Moneda 6 2 14 3 3 3" xfId="49566" xr:uid="{00000000-0005-0000-0000-0000EB4F0000}"/>
    <cellStyle name="Moneda 6 2 14 3 4" xfId="7065" xr:uid="{00000000-0005-0000-0000-0000EC4F0000}"/>
    <cellStyle name="Moneda 6 2 14 3 4 2" xfId="16568" xr:uid="{00000000-0005-0000-0000-0000ED4F0000}"/>
    <cellStyle name="Moneda 6 2 14 3 4 3" xfId="49364" xr:uid="{00000000-0005-0000-0000-0000EE4F0000}"/>
    <cellStyle name="Moneda 6 2 14 3 5" xfId="11810" xr:uid="{00000000-0005-0000-0000-0000EF4F0000}"/>
    <cellStyle name="Moneda 6 2 14 3 5 2" xfId="21311" xr:uid="{00000000-0005-0000-0000-0000F04F0000}"/>
    <cellStyle name="Moneda 6 2 14 3 6" xfId="12778" xr:uid="{00000000-0005-0000-0000-0000F14F0000}"/>
    <cellStyle name="Moneda 6 2 14 3 7" xfId="46593" xr:uid="{00000000-0005-0000-0000-0000F24F0000}"/>
    <cellStyle name="Moneda 6 2 14 4" xfId="3037" xr:uid="{00000000-0005-0000-0000-0000F34F0000}"/>
    <cellStyle name="Moneda 6 2 14 4 2" xfId="3691" xr:uid="{00000000-0005-0000-0000-0000F44F0000}"/>
    <cellStyle name="Moneda 6 2 14 4 2 2" xfId="6066" xr:uid="{00000000-0005-0000-0000-0000F54F0000}"/>
    <cellStyle name="Moneda 6 2 14 4 2 2 2" xfId="15571" xr:uid="{00000000-0005-0000-0000-0000F64F0000}"/>
    <cellStyle name="Moneda 6 2 14 4 2 3" xfId="13196" xr:uid="{00000000-0005-0000-0000-0000F74F0000}"/>
    <cellStyle name="Moneda 6 2 14 4 2 4" xfId="49711" xr:uid="{00000000-0005-0000-0000-0000F84F0000}"/>
    <cellStyle name="Moneda 6 2 14 4 3" xfId="5416" xr:uid="{00000000-0005-0000-0000-0000F94F0000}"/>
    <cellStyle name="Moneda 6 2 14 4 3 2" xfId="14921" xr:uid="{00000000-0005-0000-0000-0000FA4F0000}"/>
    <cellStyle name="Moneda 6 2 14 4 3 3" xfId="49288" xr:uid="{00000000-0005-0000-0000-0000FB4F0000}"/>
    <cellStyle name="Moneda 6 2 14 4 4" xfId="12543" xr:uid="{00000000-0005-0000-0000-0000FC4F0000}"/>
    <cellStyle name="Moneda 6 2 14 4 5" xfId="46736" xr:uid="{00000000-0005-0000-0000-0000FD4F0000}"/>
    <cellStyle name="Moneda 6 2 14 5" xfId="3455" xr:uid="{00000000-0005-0000-0000-0000FE4F0000}"/>
    <cellStyle name="Moneda 6 2 14 5 2" xfId="5830" xr:uid="{00000000-0005-0000-0000-0000FF4F0000}"/>
    <cellStyle name="Moneda 6 2 14 5 2 2" xfId="15335" xr:uid="{00000000-0005-0000-0000-000000500000}"/>
    <cellStyle name="Moneda 6 2 14 5 2 3" xfId="49944" xr:uid="{00000000-0005-0000-0000-000001500000}"/>
    <cellStyle name="Moneda 6 2 14 5 3" xfId="12960" xr:uid="{00000000-0005-0000-0000-000002500000}"/>
    <cellStyle name="Moneda 6 2 14 5 4" xfId="46960" xr:uid="{00000000-0005-0000-0000-000003500000}"/>
    <cellStyle name="Moneda 6 2 14 6" xfId="4390" xr:uid="{00000000-0005-0000-0000-000004500000}"/>
    <cellStyle name="Moneda 6 2 14 6 2" xfId="13896" xr:uid="{00000000-0005-0000-0000-000005500000}"/>
    <cellStyle name="Moneda 6 2 14 6 3" xfId="47546" xr:uid="{00000000-0005-0000-0000-000006500000}"/>
    <cellStyle name="Moneda 6 2 14 7" xfId="5186" xr:uid="{00000000-0005-0000-0000-000007500000}"/>
    <cellStyle name="Moneda 6 2 14 7 2" xfId="14691" xr:uid="{00000000-0005-0000-0000-000008500000}"/>
    <cellStyle name="Moneda 6 2 14 7 3" xfId="49207" xr:uid="{00000000-0005-0000-0000-000009500000}"/>
    <cellStyle name="Moneda 6 2 14 8" xfId="6646" xr:uid="{00000000-0005-0000-0000-00000A500000}"/>
    <cellStyle name="Moneda 6 2 14 8 2" xfId="16150" xr:uid="{00000000-0005-0000-0000-00000B500000}"/>
    <cellStyle name="Moneda 6 2 14 9" xfId="11733" xr:uid="{00000000-0005-0000-0000-00000C500000}"/>
    <cellStyle name="Moneda 6 2 14 9 2" xfId="21235" xr:uid="{00000000-0005-0000-0000-00000D500000}"/>
    <cellStyle name="Moneda 6 2 15" xfId="1099" xr:uid="{00000000-0005-0000-0000-00000E500000}"/>
    <cellStyle name="Moneda 6 2 15 10" xfId="12045" xr:uid="{00000000-0005-0000-0000-00000F500000}"/>
    <cellStyle name="Moneda 6 2 15 11" xfId="11956" xr:uid="{00000000-0005-0000-0000-000010500000}"/>
    <cellStyle name="Moneda 6 2 15 12" xfId="45760" xr:uid="{00000000-0005-0000-0000-000011500000}"/>
    <cellStyle name="Moneda 6 2 15 2" xfId="3355" xr:uid="{00000000-0005-0000-0000-000012500000}"/>
    <cellStyle name="Moneda 6 2 15 2 2" xfId="4008" xr:uid="{00000000-0005-0000-0000-000013500000}"/>
    <cellStyle name="Moneda 6 2 15 2 2 2" xfId="6383" xr:uid="{00000000-0005-0000-0000-000014500000}"/>
    <cellStyle name="Moneda 6 2 15 2 2 2 2" xfId="15888" xr:uid="{00000000-0005-0000-0000-000015500000}"/>
    <cellStyle name="Moneda 6 2 15 2 2 2 3" xfId="49876" xr:uid="{00000000-0005-0000-0000-000016500000}"/>
    <cellStyle name="Moneda 6 2 15 2 2 3" xfId="13513" xr:uid="{00000000-0005-0000-0000-000017500000}"/>
    <cellStyle name="Moneda 6 2 15 2 2 4" xfId="46898" xr:uid="{00000000-0005-0000-0000-000018500000}"/>
    <cellStyle name="Moneda 6 2 15 2 3" xfId="5730" xr:uid="{00000000-0005-0000-0000-000019500000}"/>
    <cellStyle name="Moneda 6 2 15 2 3 2" xfId="15235" xr:uid="{00000000-0005-0000-0000-00001A500000}"/>
    <cellStyle name="Moneda 6 2 15 2 3 3" xfId="49647" xr:uid="{00000000-0005-0000-0000-00001B500000}"/>
    <cellStyle name="Moneda 6 2 15 2 4" xfId="5119" xr:uid="{00000000-0005-0000-0000-00001C500000}"/>
    <cellStyle name="Moneda 6 2 15 2 4 2" xfId="14624" xr:uid="{00000000-0005-0000-0000-00001D500000}"/>
    <cellStyle name="Moneda 6 2 15 2 4 3" xfId="49441" xr:uid="{00000000-0005-0000-0000-00001E500000}"/>
    <cellStyle name="Moneda 6 2 15 2 5" xfId="7147" xr:uid="{00000000-0005-0000-0000-00001F500000}"/>
    <cellStyle name="Moneda 6 2 15 2 5 2" xfId="16650" xr:uid="{00000000-0005-0000-0000-000020500000}"/>
    <cellStyle name="Moneda 6 2 15 2 6" xfId="11887" xr:uid="{00000000-0005-0000-0000-000021500000}"/>
    <cellStyle name="Moneda 6 2 15 2 6 2" xfId="21388" xr:uid="{00000000-0005-0000-0000-000022500000}"/>
    <cellStyle name="Moneda 6 2 15 2 7" xfId="12860" xr:uid="{00000000-0005-0000-0000-000023500000}"/>
    <cellStyle name="Moneda 6 2 15 2 8" xfId="46675" xr:uid="{00000000-0005-0000-0000-000024500000}"/>
    <cellStyle name="Moneda 6 2 15 3" xfId="3273" xr:uid="{00000000-0005-0000-0000-000025500000}"/>
    <cellStyle name="Moneda 6 2 15 3 2" xfId="3927" xr:uid="{00000000-0005-0000-0000-000026500000}"/>
    <cellStyle name="Moneda 6 2 15 3 2 2" xfId="6302" xr:uid="{00000000-0005-0000-0000-000027500000}"/>
    <cellStyle name="Moneda 6 2 15 3 2 2 2" xfId="15807" xr:uid="{00000000-0005-0000-0000-000028500000}"/>
    <cellStyle name="Moneda 6 2 15 3 2 2 3" xfId="49796" xr:uid="{00000000-0005-0000-0000-000029500000}"/>
    <cellStyle name="Moneda 6 2 15 3 2 3" xfId="13432" xr:uid="{00000000-0005-0000-0000-00002A500000}"/>
    <cellStyle name="Moneda 6 2 15 3 2 4" xfId="46819" xr:uid="{00000000-0005-0000-0000-00002B500000}"/>
    <cellStyle name="Moneda 6 2 15 3 3" xfId="5648" xr:uid="{00000000-0005-0000-0000-00002C500000}"/>
    <cellStyle name="Moneda 6 2 15 3 3 2" xfId="15153" xr:uid="{00000000-0005-0000-0000-00002D500000}"/>
    <cellStyle name="Moneda 6 2 15 3 3 3" xfId="49567" xr:uid="{00000000-0005-0000-0000-00002E500000}"/>
    <cellStyle name="Moneda 6 2 15 3 4" xfId="7066" xr:uid="{00000000-0005-0000-0000-00002F500000}"/>
    <cellStyle name="Moneda 6 2 15 3 4 2" xfId="16569" xr:uid="{00000000-0005-0000-0000-000030500000}"/>
    <cellStyle name="Moneda 6 2 15 3 4 3" xfId="49365" xr:uid="{00000000-0005-0000-0000-000031500000}"/>
    <cellStyle name="Moneda 6 2 15 3 5" xfId="11811" xr:uid="{00000000-0005-0000-0000-000032500000}"/>
    <cellStyle name="Moneda 6 2 15 3 5 2" xfId="21312" xr:uid="{00000000-0005-0000-0000-000033500000}"/>
    <cellStyle name="Moneda 6 2 15 3 6" xfId="12779" xr:uid="{00000000-0005-0000-0000-000034500000}"/>
    <cellStyle name="Moneda 6 2 15 3 7" xfId="46594" xr:uid="{00000000-0005-0000-0000-000035500000}"/>
    <cellStyle name="Moneda 6 2 15 4" xfId="3038" xr:uid="{00000000-0005-0000-0000-000036500000}"/>
    <cellStyle name="Moneda 6 2 15 4 2" xfId="3692" xr:uid="{00000000-0005-0000-0000-000037500000}"/>
    <cellStyle name="Moneda 6 2 15 4 2 2" xfId="6067" xr:uid="{00000000-0005-0000-0000-000038500000}"/>
    <cellStyle name="Moneda 6 2 15 4 2 2 2" xfId="15572" xr:uid="{00000000-0005-0000-0000-000039500000}"/>
    <cellStyle name="Moneda 6 2 15 4 2 3" xfId="13197" xr:uid="{00000000-0005-0000-0000-00003A500000}"/>
    <cellStyle name="Moneda 6 2 15 4 2 4" xfId="49712" xr:uid="{00000000-0005-0000-0000-00003B500000}"/>
    <cellStyle name="Moneda 6 2 15 4 3" xfId="5417" xr:uid="{00000000-0005-0000-0000-00003C500000}"/>
    <cellStyle name="Moneda 6 2 15 4 3 2" xfId="14922" xr:uid="{00000000-0005-0000-0000-00003D500000}"/>
    <cellStyle name="Moneda 6 2 15 4 3 3" xfId="49289" xr:uid="{00000000-0005-0000-0000-00003E500000}"/>
    <cellStyle name="Moneda 6 2 15 4 4" xfId="12544" xr:uid="{00000000-0005-0000-0000-00003F500000}"/>
    <cellStyle name="Moneda 6 2 15 4 5" xfId="46737" xr:uid="{00000000-0005-0000-0000-000040500000}"/>
    <cellStyle name="Moneda 6 2 15 5" xfId="3456" xr:uid="{00000000-0005-0000-0000-000041500000}"/>
    <cellStyle name="Moneda 6 2 15 5 2" xfId="5831" xr:uid="{00000000-0005-0000-0000-000042500000}"/>
    <cellStyle name="Moneda 6 2 15 5 2 2" xfId="15336" xr:uid="{00000000-0005-0000-0000-000043500000}"/>
    <cellStyle name="Moneda 6 2 15 5 2 3" xfId="49945" xr:uid="{00000000-0005-0000-0000-000044500000}"/>
    <cellStyle name="Moneda 6 2 15 5 3" xfId="12961" xr:uid="{00000000-0005-0000-0000-000045500000}"/>
    <cellStyle name="Moneda 6 2 15 5 4" xfId="46961" xr:uid="{00000000-0005-0000-0000-000046500000}"/>
    <cellStyle name="Moneda 6 2 15 6" xfId="4391" xr:uid="{00000000-0005-0000-0000-000047500000}"/>
    <cellStyle name="Moneda 6 2 15 6 2" xfId="13897" xr:uid="{00000000-0005-0000-0000-000048500000}"/>
    <cellStyle name="Moneda 6 2 15 6 3" xfId="47547" xr:uid="{00000000-0005-0000-0000-000049500000}"/>
    <cellStyle name="Moneda 6 2 15 7" xfId="5187" xr:uid="{00000000-0005-0000-0000-00004A500000}"/>
    <cellStyle name="Moneda 6 2 15 7 2" xfId="14692" xr:uid="{00000000-0005-0000-0000-00004B500000}"/>
    <cellStyle name="Moneda 6 2 15 7 3" xfId="49208" xr:uid="{00000000-0005-0000-0000-00004C500000}"/>
    <cellStyle name="Moneda 6 2 15 8" xfId="6647" xr:uid="{00000000-0005-0000-0000-00004D500000}"/>
    <cellStyle name="Moneda 6 2 15 8 2" xfId="16151" xr:uid="{00000000-0005-0000-0000-00004E500000}"/>
    <cellStyle name="Moneda 6 2 15 9" xfId="11734" xr:uid="{00000000-0005-0000-0000-00004F500000}"/>
    <cellStyle name="Moneda 6 2 15 9 2" xfId="21236" xr:uid="{00000000-0005-0000-0000-000050500000}"/>
    <cellStyle name="Moneda 6 2 16" xfId="1100" xr:uid="{00000000-0005-0000-0000-000051500000}"/>
    <cellStyle name="Moneda 6 2 16 10" xfId="12046" xr:uid="{00000000-0005-0000-0000-000052500000}"/>
    <cellStyle name="Moneda 6 2 16 11" xfId="11957" xr:uid="{00000000-0005-0000-0000-000053500000}"/>
    <cellStyle name="Moneda 6 2 16 12" xfId="45761" xr:uid="{00000000-0005-0000-0000-000054500000}"/>
    <cellStyle name="Moneda 6 2 16 2" xfId="3356" xr:uid="{00000000-0005-0000-0000-000055500000}"/>
    <cellStyle name="Moneda 6 2 16 2 2" xfId="4009" xr:uid="{00000000-0005-0000-0000-000056500000}"/>
    <cellStyle name="Moneda 6 2 16 2 2 2" xfId="6384" xr:uid="{00000000-0005-0000-0000-000057500000}"/>
    <cellStyle name="Moneda 6 2 16 2 2 2 2" xfId="15889" xr:uid="{00000000-0005-0000-0000-000058500000}"/>
    <cellStyle name="Moneda 6 2 16 2 2 2 3" xfId="49877" xr:uid="{00000000-0005-0000-0000-000059500000}"/>
    <cellStyle name="Moneda 6 2 16 2 2 3" xfId="13514" xr:uid="{00000000-0005-0000-0000-00005A500000}"/>
    <cellStyle name="Moneda 6 2 16 2 2 4" xfId="46899" xr:uid="{00000000-0005-0000-0000-00005B500000}"/>
    <cellStyle name="Moneda 6 2 16 2 3" xfId="5731" xr:uid="{00000000-0005-0000-0000-00005C500000}"/>
    <cellStyle name="Moneda 6 2 16 2 3 2" xfId="15236" xr:uid="{00000000-0005-0000-0000-00005D500000}"/>
    <cellStyle name="Moneda 6 2 16 2 3 3" xfId="49648" xr:uid="{00000000-0005-0000-0000-00005E500000}"/>
    <cellStyle name="Moneda 6 2 16 2 4" xfId="5120" xr:uid="{00000000-0005-0000-0000-00005F500000}"/>
    <cellStyle name="Moneda 6 2 16 2 4 2" xfId="14625" xr:uid="{00000000-0005-0000-0000-000060500000}"/>
    <cellStyle name="Moneda 6 2 16 2 4 3" xfId="49442" xr:uid="{00000000-0005-0000-0000-000061500000}"/>
    <cellStyle name="Moneda 6 2 16 2 5" xfId="7148" xr:uid="{00000000-0005-0000-0000-000062500000}"/>
    <cellStyle name="Moneda 6 2 16 2 5 2" xfId="16651" xr:uid="{00000000-0005-0000-0000-000063500000}"/>
    <cellStyle name="Moneda 6 2 16 2 6" xfId="11888" xr:uid="{00000000-0005-0000-0000-000064500000}"/>
    <cellStyle name="Moneda 6 2 16 2 6 2" xfId="21389" xr:uid="{00000000-0005-0000-0000-000065500000}"/>
    <cellStyle name="Moneda 6 2 16 2 7" xfId="12861" xr:uid="{00000000-0005-0000-0000-000066500000}"/>
    <cellStyle name="Moneda 6 2 16 2 8" xfId="46676" xr:uid="{00000000-0005-0000-0000-000067500000}"/>
    <cellStyle name="Moneda 6 2 16 3" xfId="3274" xr:uid="{00000000-0005-0000-0000-000068500000}"/>
    <cellStyle name="Moneda 6 2 16 3 2" xfId="3928" xr:uid="{00000000-0005-0000-0000-000069500000}"/>
    <cellStyle name="Moneda 6 2 16 3 2 2" xfId="6303" xr:uid="{00000000-0005-0000-0000-00006A500000}"/>
    <cellStyle name="Moneda 6 2 16 3 2 2 2" xfId="15808" xr:uid="{00000000-0005-0000-0000-00006B500000}"/>
    <cellStyle name="Moneda 6 2 16 3 2 2 3" xfId="49797" xr:uid="{00000000-0005-0000-0000-00006C500000}"/>
    <cellStyle name="Moneda 6 2 16 3 2 3" xfId="13433" xr:uid="{00000000-0005-0000-0000-00006D500000}"/>
    <cellStyle name="Moneda 6 2 16 3 2 4" xfId="46820" xr:uid="{00000000-0005-0000-0000-00006E500000}"/>
    <cellStyle name="Moneda 6 2 16 3 3" xfId="5649" xr:uid="{00000000-0005-0000-0000-00006F500000}"/>
    <cellStyle name="Moneda 6 2 16 3 3 2" xfId="15154" xr:uid="{00000000-0005-0000-0000-000070500000}"/>
    <cellStyle name="Moneda 6 2 16 3 3 3" xfId="49568" xr:uid="{00000000-0005-0000-0000-000071500000}"/>
    <cellStyle name="Moneda 6 2 16 3 4" xfId="7067" xr:uid="{00000000-0005-0000-0000-000072500000}"/>
    <cellStyle name="Moneda 6 2 16 3 4 2" xfId="16570" xr:uid="{00000000-0005-0000-0000-000073500000}"/>
    <cellStyle name="Moneda 6 2 16 3 4 3" xfId="49366" xr:uid="{00000000-0005-0000-0000-000074500000}"/>
    <cellStyle name="Moneda 6 2 16 3 5" xfId="11812" xr:uid="{00000000-0005-0000-0000-000075500000}"/>
    <cellStyle name="Moneda 6 2 16 3 5 2" xfId="21313" xr:uid="{00000000-0005-0000-0000-000076500000}"/>
    <cellStyle name="Moneda 6 2 16 3 6" xfId="12780" xr:uid="{00000000-0005-0000-0000-000077500000}"/>
    <cellStyle name="Moneda 6 2 16 3 7" xfId="46595" xr:uid="{00000000-0005-0000-0000-000078500000}"/>
    <cellStyle name="Moneda 6 2 16 4" xfId="3039" xr:uid="{00000000-0005-0000-0000-000079500000}"/>
    <cellStyle name="Moneda 6 2 16 4 2" xfId="3693" xr:uid="{00000000-0005-0000-0000-00007A500000}"/>
    <cellStyle name="Moneda 6 2 16 4 2 2" xfId="6068" xr:uid="{00000000-0005-0000-0000-00007B500000}"/>
    <cellStyle name="Moneda 6 2 16 4 2 2 2" xfId="15573" xr:uid="{00000000-0005-0000-0000-00007C500000}"/>
    <cellStyle name="Moneda 6 2 16 4 2 3" xfId="13198" xr:uid="{00000000-0005-0000-0000-00007D500000}"/>
    <cellStyle name="Moneda 6 2 16 4 2 4" xfId="49713" xr:uid="{00000000-0005-0000-0000-00007E500000}"/>
    <cellStyle name="Moneda 6 2 16 4 3" xfId="5418" xr:uid="{00000000-0005-0000-0000-00007F500000}"/>
    <cellStyle name="Moneda 6 2 16 4 3 2" xfId="14923" xr:uid="{00000000-0005-0000-0000-000080500000}"/>
    <cellStyle name="Moneda 6 2 16 4 3 3" xfId="49290" xr:uid="{00000000-0005-0000-0000-000081500000}"/>
    <cellStyle name="Moneda 6 2 16 4 4" xfId="12545" xr:uid="{00000000-0005-0000-0000-000082500000}"/>
    <cellStyle name="Moneda 6 2 16 4 5" xfId="46738" xr:uid="{00000000-0005-0000-0000-000083500000}"/>
    <cellStyle name="Moneda 6 2 16 5" xfId="3457" xr:uid="{00000000-0005-0000-0000-000084500000}"/>
    <cellStyle name="Moneda 6 2 16 5 2" xfId="5832" xr:uid="{00000000-0005-0000-0000-000085500000}"/>
    <cellStyle name="Moneda 6 2 16 5 2 2" xfId="15337" xr:uid="{00000000-0005-0000-0000-000086500000}"/>
    <cellStyle name="Moneda 6 2 16 5 2 3" xfId="49946" xr:uid="{00000000-0005-0000-0000-000087500000}"/>
    <cellStyle name="Moneda 6 2 16 5 3" xfId="12962" xr:uid="{00000000-0005-0000-0000-000088500000}"/>
    <cellStyle name="Moneda 6 2 16 5 4" xfId="46962" xr:uid="{00000000-0005-0000-0000-000089500000}"/>
    <cellStyle name="Moneda 6 2 16 6" xfId="4392" xr:uid="{00000000-0005-0000-0000-00008A500000}"/>
    <cellStyle name="Moneda 6 2 16 6 2" xfId="13898" xr:uid="{00000000-0005-0000-0000-00008B500000}"/>
    <cellStyle name="Moneda 6 2 16 6 3" xfId="47548" xr:uid="{00000000-0005-0000-0000-00008C500000}"/>
    <cellStyle name="Moneda 6 2 16 7" xfId="5188" xr:uid="{00000000-0005-0000-0000-00008D500000}"/>
    <cellStyle name="Moneda 6 2 16 7 2" xfId="14693" xr:uid="{00000000-0005-0000-0000-00008E500000}"/>
    <cellStyle name="Moneda 6 2 16 7 3" xfId="49209" xr:uid="{00000000-0005-0000-0000-00008F500000}"/>
    <cellStyle name="Moneda 6 2 16 8" xfId="6648" xr:uid="{00000000-0005-0000-0000-000090500000}"/>
    <cellStyle name="Moneda 6 2 16 8 2" xfId="16152" xr:uid="{00000000-0005-0000-0000-000091500000}"/>
    <cellStyle name="Moneda 6 2 16 9" xfId="11735" xr:uid="{00000000-0005-0000-0000-000092500000}"/>
    <cellStyle name="Moneda 6 2 16 9 2" xfId="21237" xr:uid="{00000000-0005-0000-0000-000093500000}"/>
    <cellStyle name="Moneda 6 2 17" xfId="1101" xr:uid="{00000000-0005-0000-0000-000094500000}"/>
    <cellStyle name="Moneda 6 2 17 10" xfId="12047" xr:uid="{00000000-0005-0000-0000-000095500000}"/>
    <cellStyle name="Moneda 6 2 17 11" xfId="11958" xr:uid="{00000000-0005-0000-0000-000096500000}"/>
    <cellStyle name="Moneda 6 2 17 12" xfId="45762" xr:uid="{00000000-0005-0000-0000-000097500000}"/>
    <cellStyle name="Moneda 6 2 17 2" xfId="3357" xr:uid="{00000000-0005-0000-0000-000098500000}"/>
    <cellStyle name="Moneda 6 2 17 2 2" xfId="4010" xr:uid="{00000000-0005-0000-0000-000099500000}"/>
    <cellStyle name="Moneda 6 2 17 2 2 2" xfId="6385" xr:uid="{00000000-0005-0000-0000-00009A500000}"/>
    <cellStyle name="Moneda 6 2 17 2 2 2 2" xfId="15890" xr:uid="{00000000-0005-0000-0000-00009B500000}"/>
    <cellStyle name="Moneda 6 2 17 2 2 2 3" xfId="49878" xr:uid="{00000000-0005-0000-0000-00009C500000}"/>
    <cellStyle name="Moneda 6 2 17 2 2 3" xfId="13515" xr:uid="{00000000-0005-0000-0000-00009D500000}"/>
    <cellStyle name="Moneda 6 2 17 2 2 4" xfId="46900" xr:uid="{00000000-0005-0000-0000-00009E500000}"/>
    <cellStyle name="Moneda 6 2 17 2 3" xfId="5732" xr:uid="{00000000-0005-0000-0000-00009F500000}"/>
    <cellStyle name="Moneda 6 2 17 2 3 2" xfId="15237" xr:uid="{00000000-0005-0000-0000-0000A0500000}"/>
    <cellStyle name="Moneda 6 2 17 2 3 3" xfId="49649" xr:uid="{00000000-0005-0000-0000-0000A1500000}"/>
    <cellStyle name="Moneda 6 2 17 2 4" xfId="5121" xr:uid="{00000000-0005-0000-0000-0000A2500000}"/>
    <cellStyle name="Moneda 6 2 17 2 4 2" xfId="14626" xr:uid="{00000000-0005-0000-0000-0000A3500000}"/>
    <cellStyle name="Moneda 6 2 17 2 4 3" xfId="49443" xr:uid="{00000000-0005-0000-0000-0000A4500000}"/>
    <cellStyle name="Moneda 6 2 17 2 5" xfId="7149" xr:uid="{00000000-0005-0000-0000-0000A5500000}"/>
    <cellStyle name="Moneda 6 2 17 2 5 2" xfId="16652" xr:uid="{00000000-0005-0000-0000-0000A6500000}"/>
    <cellStyle name="Moneda 6 2 17 2 6" xfId="11889" xr:uid="{00000000-0005-0000-0000-0000A7500000}"/>
    <cellStyle name="Moneda 6 2 17 2 6 2" xfId="21390" xr:uid="{00000000-0005-0000-0000-0000A8500000}"/>
    <cellStyle name="Moneda 6 2 17 2 7" xfId="12862" xr:uid="{00000000-0005-0000-0000-0000A9500000}"/>
    <cellStyle name="Moneda 6 2 17 2 8" xfId="46677" xr:uid="{00000000-0005-0000-0000-0000AA500000}"/>
    <cellStyle name="Moneda 6 2 17 3" xfId="3275" xr:uid="{00000000-0005-0000-0000-0000AB500000}"/>
    <cellStyle name="Moneda 6 2 17 3 2" xfId="3929" xr:uid="{00000000-0005-0000-0000-0000AC500000}"/>
    <cellStyle name="Moneda 6 2 17 3 2 2" xfId="6304" xr:uid="{00000000-0005-0000-0000-0000AD500000}"/>
    <cellStyle name="Moneda 6 2 17 3 2 2 2" xfId="15809" xr:uid="{00000000-0005-0000-0000-0000AE500000}"/>
    <cellStyle name="Moneda 6 2 17 3 2 2 3" xfId="49798" xr:uid="{00000000-0005-0000-0000-0000AF500000}"/>
    <cellStyle name="Moneda 6 2 17 3 2 3" xfId="13434" xr:uid="{00000000-0005-0000-0000-0000B0500000}"/>
    <cellStyle name="Moneda 6 2 17 3 2 4" xfId="46821" xr:uid="{00000000-0005-0000-0000-0000B1500000}"/>
    <cellStyle name="Moneda 6 2 17 3 3" xfId="5650" xr:uid="{00000000-0005-0000-0000-0000B2500000}"/>
    <cellStyle name="Moneda 6 2 17 3 3 2" xfId="15155" xr:uid="{00000000-0005-0000-0000-0000B3500000}"/>
    <cellStyle name="Moneda 6 2 17 3 3 3" xfId="49569" xr:uid="{00000000-0005-0000-0000-0000B4500000}"/>
    <cellStyle name="Moneda 6 2 17 3 4" xfId="7068" xr:uid="{00000000-0005-0000-0000-0000B5500000}"/>
    <cellStyle name="Moneda 6 2 17 3 4 2" xfId="16571" xr:uid="{00000000-0005-0000-0000-0000B6500000}"/>
    <cellStyle name="Moneda 6 2 17 3 4 3" xfId="49367" xr:uid="{00000000-0005-0000-0000-0000B7500000}"/>
    <cellStyle name="Moneda 6 2 17 3 5" xfId="11813" xr:uid="{00000000-0005-0000-0000-0000B8500000}"/>
    <cellStyle name="Moneda 6 2 17 3 5 2" xfId="21314" xr:uid="{00000000-0005-0000-0000-0000B9500000}"/>
    <cellStyle name="Moneda 6 2 17 3 6" xfId="12781" xr:uid="{00000000-0005-0000-0000-0000BA500000}"/>
    <cellStyle name="Moneda 6 2 17 3 7" xfId="46596" xr:uid="{00000000-0005-0000-0000-0000BB500000}"/>
    <cellStyle name="Moneda 6 2 17 4" xfId="3040" xr:uid="{00000000-0005-0000-0000-0000BC500000}"/>
    <cellStyle name="Moneda 6 2 17 4 2" xfId="3694" xr:uid="{00000000-0005-0000-0000-0000BD500000}"/>
    <cellStyle name="Moneda 6 2 17 4 2 2" xfId="6069" xr:uid="{00000000-0005-0000-0000-0000BE500000}"/>
    <cellStyle name="Moneda 6 2 17 4 2 2 2" xfId="15574" xr:uid="{00000000-0005-0000-0000-0000BF500000}"/>
    <cellStyle name="Moneda 6 2 17 4 2 3" xfId="13199" xr:uid="{00000000-0005-0000-0000-0000C0500000}"/>
    <cellStyle name="Moneda 6 2 17 4 2 4" xfId="49714" xr:uid="{00000000-0005-0000-0000-0000C1500000}"/>
    <cellStyle name="Moneda 6 2 17 4 3" xfId="5419" xr:uid="{00000000-0005-0000-0000-0000C2500000}"/>
    <cellStyle name="Moneda 6 2 17 4 3 2" xfId="14924" xr:uid="{00000000-0005-0000-0000-0000C3500000}"/>
    <cellStyle name="Moneda 6 2 17 4 3 3" xfId="49291" xr:uid="{00000000-0005-0000-0000-0000C4500000}"/>
    <cellStyle name="Moneda 6 2 17 4 4" xfId="12546" xr:uid="{00000000-0005-0000-0000-0000C5500000}"/>
    <cellStyle name="Moneda 6 2 17 4 5" xfId="46739" xr:uid="{00000000-0005-0000-0000-0000C6500000}"/>
    <cellStyle name="Moneda 6 2 17 5" xfId="3458" xr:uid="{00000000-0005-0000-0000-0000C7500000}"/>
    <cellStyle name="Moneda 6 2 17 5 2" xfId="5833" xr:uid="{00000000-0005-0000-0000-0000C8500000}"/>
    <cellStyle name="Moneda 6 2 17 5 2 2" xfId="15338" xr:uid="{00000000-0005-0000-0000-0000C9500000}"/>
    <cellStyle name="Moneda 6 2 17 5 2 3" xfId="49947" xr:uid="{00000000-0005-0000-0000-0000CA500000}"/>
    <cellStyle name="Moneda 6 2 17 5 3" xfId="12963" xr:uid="{00000000-0005-0000-0000-0000CB500000}"/>
    <cellStyle name="Moneda 6 2 17 5 4" xfId="46963" xr:uid="{00000000-0005-0000-0000-0000CC500000}"/>
    <cellStyle name="Moneda 6 2 17 6" xfId="4393" xr:uid="{00000000-0005-0000-0000-0000CD500000}"/>
    <cellStyle name="Moneda 6 2 17 6 2" xfId="13899" xr:uid="{00000000-0005-0000-0000-0000CE500000}"/>
    <cellStyle name="Moneda 6 2 17 6 3" xfId="47549" xr:uid="{00000000-0005-0000-0000-0000CF500000}"/>
    <cellStyle name="Moneda 6 2 17 7" xfId="5189" xr:uid="{00000000-0005-0000-0000-0000D0500000}"/>
    <cellStyle name="Moneda 6 2 17 7 2" xfId="14694" xr:uid="{00000000-0005-0000-0000-0000D1500000}"/>
    <cellStyle name="Moneda 6 2 17 7 3" xfId="49210" xr:uid="{00000000-0005-0000-0000-0000D2500000}"/>
    <cellStyle name="Moneda 6 2 17 8" xfId="6649" xr:uid="{00000000-0005-0000-0000-0000D3500000}"/>
    <cellStyle name="Moneda 6 2 17 8 2" xfId="16153" xr:uid="{00000000-0005-0000-0000-0000D4500000}"/>
    <cellStyle name="Moneda 6 2 17 9" xfId="11736" xr:uid="{00000000-0005-0000-0000-0000D5500000}"/>
    <cellStyle name="Moneda 6 2 17 9 2" xfId="21238" xr:uid="{00000000-0005-0000-0000-0000D6500000}"/>
    <cellStyle name="Moneda 6 2 18" xfId="1102" xr:uid="{00000000-0005-0000-0000-0000D7500000}"/>
    <cellStyle name="Moneda 6 2 18 10" xfId="12048" xr:uid="{00000000-0005-0000-0000-0000D8500000}"/>
    <cellStyle name="Moneda 6 2 18 11" xfId="11959" xr:uid="{00000000-0005-0000-0000-0000D9500000}"/>
    <cellStyle name="Moneda 6 2 18 12" xfId="45763" xr:uid="{00000000-0005-0000-0000-0000DA500000}"/>
    <cellStyle name="Moneda 6 2 18 2" xfId="3358" xr:uid="{00000000-0005-0000-0000-0000DB500000}"/>
    <cellStyle name="Moneda 6 2 18 2 2" xfId="4011" xr:uid="{00000000-0005-0000-0000-0000DC500000}"/>
    <cellStyle name="Moneda 6 2 18 2 2 2" xfId="6386" xr:uid="{00000000-0005-0000-0000-0000DD500000}"/>
    <cellStyle name="Moneda 6 2 18 2 2 2 2" xfId="15891" xr:uid="{00000000-0005-0000-0000-0000DE500000}"/>
    <cellStyle name="Moneda 6 2 18 2 2 2 3" xfId="49879" xr:uid="{00000000-0005-0000-0000-0000DF500000}"/>
    <cellStyle name="Moneda 6 2 18 2 2 3" xfId="13516" xr:uid="{00000000-0005-0000-0000-0000E0500000}"/>
    <cellStyle name="Moneda 6 2 18 2 2 4" xfId="46901" xr:uid="{00000000-0005-0000-0000-0000E1500000}"/>
    <cellStyle name="Moneda 6 2 18 2 3" xfId="5733" xr:uid="{00000000-0005-0000-0000-0000E2500000}"/>
    <cellStyle name="Moneda 6 2 18 2 3 2" xfId="15238" xr:uid="{00000000-0005-0000-0000-0000E3500000}"/>
    <cellStyle name="Moneda 6 2 18 2 3 3" xfId="49650" xr:uid="{00000000-0005-0000-0000-0000E4500000}"/>
    <cellStyle name="Moneda 6 2 18 2 4" xfId="5122" xr:uid="{00000000-0005-0000-0000-0000E5500000}"/>
    <cellStyle name="Moneda 6 2 18 2 4 2" xfId="14627" xr:uid="{00000000-0005-0000-0000-0000E6500000}"/>
    <cellStyle name="Moneda 6 2 18 2 4 3" xfId="49444" xr:uid="{00000000-0005-0000-0000-0000E7500000}"/>
    <cellStyle name="Moneda 6 2 18 2 5" xfId="7150" xr:uid="{00000000-0005-0000-0000-0000E8500000}"/>
    <cellStyle name="Moneda 6 2 18 2 5 2" xfId="16653" xr:uid="{00000000-0005-0000-0000-0000E9500000}"/>
    <cellStyle name="Moneda 6 2 18 2 6" xfId="11890" xr:uid="{00000000-0005-0000-0000-0000EA500000}"/>
    <cellStyle name="Moneda 6 2 18 2 6 2" xfId="21391" xr:uid="{00000000-0005-0000-0000-0000EB500000}"/>
    <cellStyle name="Moneda 6 2 18 2 7" xfId="12863" xr:uid="{00000000-0005-0000-0000-0000EC500000}"/>
    <cellStyle name="Moneda 6 2 18 2 8" xfId="46678" xr:uid="{00000000-0005-0000-0000-0000ED500000}"/>
    <cellStyle name="Moneda 6 2 18 3" xfId="3276" xr:uid="{00000000-0005-0000-0000-0000EE500000}"/>
    <cellStyle name="Moneda 6 2 18 3 2" xfId="3930" xr:uid="{00000000-0005-0000-0000-0000EF500000}"/>
    <cellStyle name="Moneda 6 2 18 3 2 2" xfId="6305" xr:uid="{00000000-0005-0000-0000-0000F0500000}"/>
    <cellStyle name="Moneda 6 2 18 3 2 2 2" xfId="15810" xr:uid="{00000000-0005-0000-0000-0000F1500000}"/>
    <cellStyle name="Moneda 6 2 18 3 2 2 3" xfId="49799" xr:uid="{00000000-0005-0000-0000-0000F2500000}"/>
    <cellStyle name="Moneda 6 2 18 3 2 3" xfId="13435" xr:uid="{00000000-0005-0000-0000-0000F3500000}"/>
    <cellStyle name="Moneda 6 2 18 3 2 4" xfId="46822" xr:uid="{00000000-0005-0000-0000-0000F4500000}"/>
    <cellStyle name="Moneda 6 2 18 3 3" xfId="5651" xr:uid="{00000000-0005-0000-0000-0000F5500000}"/>
    <cellStyle name="Moneda 6 2 18 3 3 2" xfId="15156" xr:uid="{00000000-0005-0000-0000-0000F6500000}"/>
    <cellStyle name="Moneda 6 2 18 3 3 3" xfId="49570" xr:uid="{00000000-0005-0000-0000-0000F7500000}"/>
    <cellStyle name="Moneda 6 2 18 3 4" xfId="7069" xr:uid="{00000000-0005-0000-0000-0000F8500000}"/>
    <cellStyle name="Moneda 6 2 18 3 4 2" xfId="16572" xr:uid="{00000000-0005-0000-0000-0000F9500000}"/>
    <cellStyle name="Moneda 6 2 18 3 4 3" xfId="49368" xr:uid="{00000000-0005-0000-0000-0000FA500000}"/>
    <cellStyle name="Moneda 6 2 18 3 5" xfId="11814" xr:uid="{00000000-0005-0000-0000-0000FB500000}"/>
    <cellStyle name="Moneda 6 2 18 3 5 2" xfId="21315" xr:uid="{00000000-0005-0000-0000-0000FC500000}"/>
    <cellStyle name="Moneda 6 2 18 3 6" xfId="12782" xr:uid="{00000000-0005-0000-0000-0000FD500000}"/>
    <cellStyle name="Moneda 6 2 18 3 7" xfId="46597" xr:uid="{00000000-0005-0000-0000-0000FE500000}"/>
    <cellStyle name="Moneda 6 2 18 4" xfId="3041" xr:uid="{00000000-0005-0000-0000-0000FF500000}"/>
    <cellStyle name="Moneda 6 2 18 4 2" xfId="3695" xr:uid="{00000000-0005-0000-0000-000000510000}"/>
    <cellStyle name="Moneda 6 2 18 4 2 2" xfId="6070" xr:uid="{00000000-0005-0000-0000-000001510000}"/>
    <cellStyle name="Moneda 6 2 18 4 2 2 2" xfId="15575" xr:uid="{00000000-0005-0000-0000-000002510000}"/>
    <cellStyle name="Moneda 6 2 18 4 2 3" xfId="13200" xr:uid="{00000000-0005-0000-0000-000003510000}"/>
    <cellStyle name="Moneda 6 2 18 4 2 4" xfId="49715" xr:uid="{00000000-0005-0000-0000-000004510000}"/>
    <cellStyle name="Moneda 6 2 18 4 3" xfId="5420" xr:uid="{00000000-0005-0000-0000-000005510000}"/>
    <cellStyle name="Moneda 6 2 18 4 3 2" xfId="14925" xr:uid="{00000000-0005-0000-0000-000006510000}"/>
    <cellStyle name="Moneda 6 2 18 4 3 3" xfId="49292" xr:uid="{00000000-0005-0000-0000-000007510000}"/>
    <cellStyle name="Moneda 6 2 18 4 4" xfId="12547" xr:uid="{00000000-0005-0000-0000-000008510000}"/>
    <cellStyle name="Moneda 6 2 18 4 5" xfId="46740" xr:uid="{00000000-0005-0000-0000-000009510000}"/>
    <cellStyle name="Moneda 6 2 18 5" xfId="3459" xr:uid="{00000000-0005-0000-0000-00000A510000}"/>
    <cellStyle name="Moneda 6 2 18 5 2" xfId="5834" xr:uid="{00000000-0005-0000-0000-00000B510000}"/>
    <cellStyle name="Moneda 6 2 18 5 2 2" xfId="15339" xr:uid="{00000000-0005-0000-0000-00000C510000}"/>
    <cellStyle name="Moneda 6 2 18 5 2 3" xfId="49948" xr:uid="{00000000-0005-0000-0000-00000D510000}"/>
    <cellStyle name="Moneda 6 2 18 5 3" xfId="12964" xr:uid="{00000000-0005-0000-0000-00000E510000}"/>
    <cellStyle name="Moneda 6 2 18 5 4" xfId="46964" xr:uid="{00000000-0005-0000-0000-00000F510000}"/>
    <cellStyle name="Moneda 6 2 18 6" xfId="4394" xr:uid="{00000000-0005-0000-0000-000010510000}"/>
    <cellStyle name="Moneda 6 2 18 6 2" xfId="13900" xr:uid="{00000000-0005-0000-0000-000011510000}"/>
    <cellStyle name="Moneda 6 2 18 6 3" xfId="47550" xr:uid="{00000000-0005-0000-0000-000012510000}"/>
    <cellStyle name="Moneda 6 2 18 7" xfId="5190" xr:uid="{00000000-0005-0000-0000-000013510000}"/>
    <cellStyle name="Moneda 6 2 18 7 2" xfId="14695" xr:uid="{00000000-0005-0000-0000-000014510000}"/>
    <cellStyle name="Moneda 6 2 18 7 3" xfId="49211" xr:uid="{00000000-0005-0000-0000-000015510000}"/>
    <cellStyle name="Moneda 6 2 18 8" xfId="6650" xr:uid="{00000000-0005-0000-0000-000016510000}"/>
    <cellStyle name="Moneda 6 2 18 8 2" xfId="16154" xr:uid="{00000000-0005-0000-0000-000017510000}"/>
    <cellStyle name="Moneda 6 2 18 9" xfId="11737" xr:uid="{00000000-0005-0000-0000-000018510000}"/>
    <cellStyle name="Moneda 6 2 18 9 2" xfId="21239" xr:uid="{00000000-0005-0000-0000-000019510000}"/>
    <cellStyle name="Moneda 6 2 2" xfId="1103" xr:uid="{00000000-0005-0000-0000-00001A510000}"/>
    <cellStyle name="Moneda 6 2 2 10" xfId="12049" xr:uid="{00000000-0005-0000-0000-00001B510000}"/>
    <cellStyle name="Moneda 6 2 2 11" xfId="11960" xr:uid="{00000000-0005-0000-0000-00001C510000}"/>
    <cellStyle name="Moneda 6 2 2 12" xfId="45764" xr:uid="{00000000-0005-0000-0000-00001D510000}"/>
    <cellStyle name="Moneda 6 2 2 2" xfId="3359" xr:uid="{00000000-0005-0000-0000-00001E510000}"/>
    <cellStyle name="Moneda 6 2 2 2 2" xfId="4012" xr:uid="{00000000-0005-0000-0000-00001F510000}"/>
    <cellStyle name="Moneda 6 2 2 2 2 2" xfId="6387" xr:uid="{00000000-0005-0000-0000-000020510000}"/>
    <cellStyle name="Moneda 6 2 2 2 2 2 2" xfId="15892" xr:uid="{00000000-0005-0000-0000-000021510000}"/>
    <cellStyle name="Moneda 6 2 2 2 2 2 3" xfId="49880" xr:uid="{00000000-0005-0000-0000-000022510000}"/>
    <cellStyle name="Moneda 6 2 2 2 2 3" xfId="13517" xr:uid="{00000000-0005-0000-0000-000023510000}"/>
    <cellStyle name="Moneda 6 2 2 2 2 4" xfId="46902" xr:uid="{00000000-0005-0000-0000-000024510000}"/>
    <cellStyle name="Moneda 6 2 2 2 3" xfId="5734" xr:uid="{00000000-0005-0000-0000-000025510000}"/>
    <cellStyle name="Moneda 6 2 2 2 3 2" xfId="15239" xr:uid="{00000000-0005-0000-0000-000026510000}"/>
    <cellStyle name="Moneda 6 2 2 2 3 3" xfId="49651" xr:uid="{00000000-0005-0000-0000-000027510000}"/>
    <cellStyle name="Moneda 6 2 2 2 4" xfId="5123" xr:uid="{00000000-0005-0000-0000-000028510000}"/>
    <cellStyle name="Moneda 6 2 2 2 4 2" xfId="14628" xr:uid="{00000000-0005-0000-0000-000029510000}"/>
    <cellStyle name="Moneda 6 2 2 2 4 3" xfId="49445" xr:uid="{00000000-0005-0000-0000-00002A510000}"/>
    <cellStyle name="Moneda 6 2 2 2 5" xfId="7151" xr:uid="{00000000-0005-0000-0000-00002B510000}"/>
    <cellStyle name="Moneda 6 2 2 2 5 2" xfId="16654" xr:uid="{00000000-0005-0000-0000-00002C510000}"/>
    <cellStyle name="Moneda 6 2 2 2 6" xfId="11891" xr:uid="{00000000-0005-0000-0000-00002D510000}"/>
    <cellStyle name="Moneda 6 2 2 2 6 2" xfId="21392" xr:uid="{00000000-0005-0000-0000-00002E510000}"/>
    <cellStyle name="Moneda 6 2 2 2 7" xfId="12864" xr:uid="{00000000-0005-0000-0000-00002F510000}"/>
    <cellStyle name="Moneda 6 2 2 2 8" xfId="46679" xr:uid="{00000000-0005-0000-0000-000030510000}"/>
    <cellStyle name="Moneda 6 2 2 3" xfId="3277" xr:uid="{00000000-0005-0000-0000-000031510000}"/>
    <cellStyle name="Moneda 6 2 2 3 2" xfId="3931" xr:uid="{00000000-0005-0000-0000-000032510000}"/>
    <cellStyle name="Moneda 6 2 2 3 2 2" xfId="6306" xr:uid="{00000000-0005-0000-0000-000033510000}"/>
    <cellStyle name="Moneda 6 2 2 3 2 2 2" xfId="15811" xr:uid="{00000000-0005-0000-0000-000034510000}"/>
    <cellStyle name="Moneda 6 2 2 3 2 2 3" xfId="49800" xr:uid="{00000000-0005-0000-0000-000035510000}"/>
    <cellStyle name="Moneda 6 2 2 3 2 3" xfId="13436" xr:uid="{00000000-0005-0000-0000-000036510000}"/>
    <cellStyle name="Moneda 6 2 2 3 2 4" xfId="46823" xr:uid="{00000000-0005-0000-0000-000037510000}"/>
    <cellStyle name="Moneda 6 2 2 3 3" xfId="5652" xr:uid="{00000000-0005-0000-0000-000038510000}"/>
    <cellStyle name="Moneda 6 2 2 3 3 2" xfId="15157" xr:uid="{00000000-0005-0000-0000-000039510000}"/>
    <cellStyle name="Moneda 6 2 2 3 3 3" xfId="49571" xr:uid="{00000000-0005-0000-0000-00003A510000}"/>
    <cellStyle name="Moneda 6 2 2 3 4" xfId="7070" xr:uid="{00000000-0005-0000-0000-00003B510000}"/>
    <cellStyle name="Moneda 6 2 2 3 4 2" xfId="16573" xr:uid="{00000000-0005-0000-0000-00003C510000}"/>
    <cellStyle name="Moneda 6 2 2 3 4 3" xfId="49369" xr:uid="{00000000-0005-0000-0000-00003D510000}"/>
    <cellStyle name="Moneda 6 2 2 3 5" xfId="11815" xr:uid="{00000000-0005-0000-0000-00003E510000}"/>
    <cellStyle name="Moneda 6 2 2 3 5 2" xfId="21316" xr:uid="{00000000-0005-0000-0000-00003F510000}"/>
    <cellStyle name="Moneda 6 2 2 3 6" xfId="12783" xr:uid="{00000000-0005-0000-0000-000040510000}"/>
    <cellStyle name="Moneda 6 2 2 3 7" xfId="46598" xr:uid="{00000000-0005-0000-0000-000041510000}"/>
    <cellStyle name="Moneda 6 2 2 4" xfId="3042" xr:uid="{00000000-0005-0000-0000-000042510000}"/>
    <cellStyle name="Moneda 6 2 2 4 2" xfId="3696" xr:uid="{00000000-0005-0000-0000-000043510000}"/>
    <cellStyle name="Moneda 6 2 2 4 2 2" xfId="6071" xr:uid="{00000000-0005-0000-0000-000044510000}"/>
    <cellStyle name="Moneda 6 2 2 4 2 2 2" xfId="15576" xr:uid="{00000000-0005-0000-0000-000045510000}"/>
    <cellStyle name="Moneda 6 2 2 4 2 3" xfId="13201" xr:uid="{00000000-0005-0000-0000-000046510000}"/>
    <cellStyle name="Moneda 6 2 2 4 2 4" xfId="49716" xr:uid="{00000000-0005-0000-0000-000047510000}"/>
    <cellStyle name="Moneda 6 2 2 4 3" xfId="5421" xr:uid="{00000000-0005-0000-0000-000048510000}"/>
    <cellStyle name="Moneda 6 2 2 4 3 2" xfId="14926" xr:uid="{00000000-0005-0000-0000-000049510000}"/>
    <cellStyle name="Moneda 6 2 2 4 3 3" xfId="49293" xr:uid="{00000000-0005-0000-0000-00004A510000}"/>
    <cellStyle name="Moneda 6 2 2 4 4" xfId="12548" xr:uid="{00000000-0005-0000-0000-00004B510000}"/>
    <cellStyle name="Moneda 6 2 2 4 5" xfId="46741" xr:uid="{00000000-0005-0000-0000-00004C510000}"/>
    <cellStyle name="Moneda 6 2 2 5" xfId="3460" xr:uid="{00000000-0005-0000-0000-00004D510000}"/>
    <cellStyle name="Moneda 6 2 2 5 2" xfId="5835" xr:uid="{00000000-0005-0000-0000-00004E510000}"/>
    <cellStyle name="Moneda 6 2 2 5 2 2" xfId="15340" xr:uid="{00000000-0005-0000-0000-00004F510000}"/>
    <cellStyle name="Moneda 6 2 2 5 2 3" xfId="49949" xr:uid="{00000000-0005-0000-0000-000050510000}"/>
    <cellStyle name="Moneda 6 2 2 5 3" xfId="12965" xr:uid="{00000000-0005-0000-0000-000051510000}"/>
    <cellStyle name="Moneda 6 2 2 5 4" xfId="46965" xr:uid="{00000000-0005-0000-0000-000052510000}"/>
    <cellStyle name="Moneda 6 2 2 6" xfId="4395" xr:uid="{00000000-0005-0000-0000-000053510000}"/>
    <cellStyle name="Moneda 6 2 2 6 2" xfId="13901" xr:uid="{00000000-0005-0000-0000-000054510000}"/>
    <cellStyle name="Moneda 6 2 2 6 3" xfId="47551" xr:uid="{00000000-0005-0000-0000-000055510000}"/>
    <cellStyle name="Moneda 6 2 2 7" xfId="5191" xr:uid="{00000000-0005-0000-0000-000056510000}"/>
    <cellStyle name="Moneda 6 2 2 7 2" xfId="14696" xr:uid="{00000000-0005-0000-0000-000057510000}"/>
    <cellStyle name="Moneda 6 2 2 7 3" xfId="49212" xr:uid="{00000000-0005-0000-0000-000058510000}"/>
    <cellStyle name="Moneda 6 2 2 8" xfId="6651" xr:uid="{00000000-0005-0000-0000-000059510000}"/>
    <cellStyle name="Moneda 6 2 2 8 2" xfId="16155" xr:uid="{00000000-0005-0000-0000-00005A510000}"/>
    <cellStyle name="Moneda 6 2 2 9" xfId="11738" xr:uid="{00000000-0005-0000-0000-00005B510000}"/>
    <cellStyle name="Moneda 6 2 2 9 2" xfId="21240" xr:uid="{00000000-0005-0000-0000-00005C510000}"/>
    <cellStyle name="Moneda 6 2 3" xfId="1104" xr:uid="{00000000-0005-0000-0000-00005D510000}"/>
    <cellStyle name="Moneda 6 2 3 10" xfId="12050" xr:uid="{00000000-0005-0000-0000-00005E510000}"/>
    <cellStyle name="Moneda 6 2 3 11" xfId="11961" xr:uid="{00000000-0005-0000-0000-00005F510000}"/>
    <cellStyle name="Moneda 6 2 3 12" xfId="45765" xr:uid="{00000000-0005-0000-0000-000060510000}"/>
    <cellStyle name="Moneda 6 2 3 2" xfId="3360" xr:uid="{00000000-0005-0000-0000-000061510000}"/>
    <cellStyle name="Moneda 6 2 3 2 2" xfId="4013" xr:uid="{00000000-0005-0000-0000-000062510000}"/>
    <cellStyle name="Moneda 6 2 3 2 2 2" xfId="6388" xr:uid="{00000000-0005-0000-0000-000063510000}"/>
    <cellStyle name="Moneda 6 2 3 2 2 2 2" xfId="15893" xr:uid="{00000000-0005-0000-0000-000064510000}"/>
    <cellStyle name="Moneda 6 2 3 2 2 2 3" xfId="49881" xr:uid="{00000000-0005-0000-0000-000065510000}"/>
    <cellStyle name="Moneda 6 2 3 2 2 3" xfId="13518" xr:uid="{00000000-0005-0000-0000-000066510000}"/>
    <cellStyle name="Moneda 6 2 3 2 2 4" xfId="46903" xr:uid="{00000000-0005-0000-0000-000067510000}"/>
    <cellStyle name="Moneda 6 2 3 2 3" xfId="5735" xr:uid="{00000000-0005-0000-0000-000068510000}"/>
    <cellStyle name="Moneda 6 2 3 2 3 2" xfId="15240" xr:uid="{00000000-0005-0000-0000-000069510000}"/>
    <cellStyle name="Moneda 6 2 3 2 3 3" xfId="49652" xr:uid="{00000000-0005-0000-0000-00006A510000}"/>
    <cellStyle name="Moneda 6 2 3 2 4" xfId="5124" xr:uid="{00000000-0005-0000-0000-00006B510000}"/>
    <cellStyle name="Moneda 6 2 3 2 4 2" xfId="14629" xr:uid="{00000000-0005-0000-0000-00006C510000}"/>
    <cellStyle name="Moneda 6 2 3 2 4 3" xfId="49446" xr:uid="{00000000-0005-0000-0000-00006D510000}"/>
    <cellStyle name="Moneda 6 2 3 2 5" xfId="7152" xr:uid="{00000000-0005-0000-0000-00006E510000}"/>
    <cellStyle name="Moneda 6 2 3 2 5 2" xfId="16655" xr:uid="{00000000-0005-0000-0000-00006F510000}"/>
    <cellStyle name="Moneda 6 2 3 2 6" xfId="11892" xr:uid="{00000000-0005-0000-0000-000070510000}"/>
    <cellStyle name="Moneda 6 2 3 2 6 2" xfId="21393" xr:uid="{00000000-0005-0000-0000-000071510000}"/>
    <cellStyle name="Moneda 6 2 3 2 7" xfId="12865" xr:uid="{00000000-0005-0000-0000-000072510000}"/>
    <cellStyle name="Moneda 6 2 3 2 8" xfId="46680" xr:uid="{00000000-0005-0000-0000-000073510000}"/>
    <cellStyle name="Moneda 6 2 3 3" xfId="3278" xr:uid="{00000000-0005-0000-0000-000074510000}"/>
    <cellStyle name="Moneda 6 2 3 3 2" xfId="3932" xr:uid="{00000000-0005-0000-0000-000075510000}"/>
    <cellStyle name="Moneda 6 2 3 3 2 2" xfId="6307" xr:uid="{00000000-0005-0000-0000-000076510000}"/>
    <cellStyle name="Moneda 6 2 3 3 2 2 2" xfId="15812" xr:uid="{00000000-0005-0000-0000-000077510000}"/>
    <cellStyle name="Moneda 6 2 3 3 2 2 3" xfId="49801" xr:uid="{00000000-0005-0000-0000-000078510000}"/>
    <cellStyle name="Moneda 6 2 3 3 2 3" xfId="13437" xr:uid="{00000000-0005-0000-0000-000079510000}"/>
    <cellStyle name="Moneda 6 2 3 3 2 4" xfId="46824" xr:uid="{00000000-0005-0000-0000-00007A510000}"/>
    <cellStyle name="Moneda 6 2 3 3 3" xfId="5653" xr:uid="{00000000-0005-0000-0000-00007B510000}"/>
    <cellStyle name="Moneda 6 2 3 3 3 2" xfId="15158" xr:uid="{00000000-0005-0000-0000-00007C510000}"/>
    <cellStyle name="Moneda 6 2 3 3 3 3" xfId="49572" xr:uid="{00000000-0005-0000-0000-00007D510000}"/>
    <cellStyle name="Moneda 6 2 3 3 4" xfId="7071" xr:uid="{00000000-0005-0000-0000-00007E510000}"/>
    <cellStyle name="Moneda 6 2 3 3 4 2" xfId="16574" xr:uid="{00000000-0005-0000-0000-00007F510000}"/>
    <cellStyle name="Moneda 6 2 3 3 4 3" xfId="49370" xr:uid="{00000000-0005-0000-0000-000080510000}"/>
    <cellStyle name="Moneda 6 2 3 3 5" xfId="11816" xr:uid="{00000000-0005-0000-0000-000081510000}"/>
    <cellStyle name="Moneda 6 2 3 3 5 2" xfId="21317" xr:uid="{00000000-0005-0000-0000-000082510000}"/>
    <cellStyle name="Moneda 6 2 3 3 6" xfId="12784" xr:uid="{00000000-0005-0000-0000-000083510000}"/>
    <cellStyle name="Moneda 6 2 3 3 7" xfId="46599" xr:uid="{00000000-0005-0000-0000-000084510000}"/>
    <cellStyle name="Moneda 6 2 3 4" xfId="3043" xr:uid="{00000000-0005-0000-0000-000085510000}"/>
    <cellStyle name="Moneda 6 2 3 4 2" xfId="3697" xr:uid="{00000000-0005-0000-0000-000086510000}"/>
    <cellStyle name="Moneda 6 2 3 4 2 2" xfId="6072" xr:uid="{00000000-0005-0000-0000-000087510000}"/>
    <cellStyle name="Moneda 6 2 3 4 2 2 2" xfId="15577" xr:uid="{00000000-0005-0000-0000-000088510000}"/>
    <cellStyle name="Moneda 6 2 3 4 2 3" xfId="13202" xr:uid="{00000000-0005-0000-0000-000089510000}"/>
    <cellStyle name="Moneda 6 2 3 4 2 4" xfId="49717" xr:uid="{00000000-0005-0000-0000-00008A510000}"/>
    <cellStyle name="Moneda 6 2 3 4 3" xfId="5422" xr:uid="{00000000-0005-0000-0000-00008B510000}"/>
    <cellStyle name="Moneda 6 2 3 4 3 2" xfId="14927" xr:uid="{00000000-0005-0000-0000-00008C510000}"/>
    <cellStyle name="Moneda 6 2 3 4 3 3" xfId="49294" xr:uid="{00000000-0005-0000-0000-00008D510000}"/>
    <cellStyle name="Moneda 6 2 3 4 4" xfId="12549" xr:uid="{00000000-0005-0000-0000-00008E510000}"/>
    <cellStyle name="Moneda 6 2 3 4 5" xfId="46742" xr:uid="{00000000-0005-0000-0000-00008F510000}"/>
    <cellStyle name="Moneda 6 2 3 5" xfId="3461" xr:uid="{00000000-0005-0000-0000-000090510000}"/>
    <cellStyle name="Moneda 6 2 3 5 2" xfId="5836" xr:uid="{00000000-0005-0000-0000-000091510000}"/>
    <cellStyle name="Moneda 6 2 3 5 2 2" xfId="15341" xr:uid="{00000000-0005-0000-0000-000092510000}"/>
    <cellStyle name="Moneda 6 2 3 5 2 3" xfId="49950" xr:uid="{00000000-0005-0000-0000-000093510000}"/>
    <cellStyle name="Moneda 6 2 3 5 3" xfId="12966" xr:uid="{00000000-0005-0000-0000-000094510000}"/>
    <cellStyle name="Moneda 6 2 3 5 4" xfId="46966" xr:uid="{00000000-0005-0000-0000-000095510000}"/>
    <cellStyle name="Moneda 6 2 3 6" xfId="4396" xr:uid="{00000000-0005-0000-0000-000096510000}"/>
    <cellStyle name="Moneda 6 2 3 6 2" xfId="13902" xr:uid="{00000000-0005-0000-0000-000097510000}"/>
    <cellStyle name="Moneda 6 2 3 6 3" xfId="47552" xr:uid="{00000000-0005-0000-0000-000098510000}"/>
    <cellStyle name="Moneda 6 2 3 7" xfId="5192" xr:uid="{00000000-0005-0000-0000-000099510000}"/>
    <cellStyle name="Moneda 6 2 3 7 2" xfId="14697" xr:uid="{00000000-0005-0000-0000-00009A510000}"/>
    <cellStyle name="Moneda 6 2 3 7 3" xfId="49213" xr:uid="{00000000-0005-0000-0000-00009B510000}"/>
    <cellStyle name="Moneda 6 2 3 8" xfId="6652" xr:uid="{00000000-0005-0000-0000-00009C510000}"/>
    <cellStyle name="Moneda 6 2 3 8 2" xfId="16156" xr:uid="{00000000-0005-0000-0000-00009D510000}"/>
    <cellStyle name="Moneda 6 2 3 9" xfId="11739" xr:uid="{00000000-0005-0000-0000-00009E510000}"/>
    <cellStyle name="Moneda 6 2 3 9 2" xfId="21241" xr:uid="{00000000-0005-0000-0000-00009F510000}"/>
    <cellStyle name="Moneda 6 2 4" xfId="1105" xr:uid="{00000000-0005-0000-0000-0000A0510000}"/>
    <cellStyle name="Moneda 6 2 4 10" xfId="12051" xr:uid="{00000000-0005-0000-0000-0000A1510000}"/>
    <cellStyle name="Moneda 6 2 4 11" xfId="11962" xr:uid="{00000000-0005-0000-0000-0000A2510000}"/>
    <cellStyle name="Moneda 6 2 4 12" xfId="45766" xr:uid="{00000000-0005-0000-0000-0000A3510000}"/>
    <cellStyle name="Moneda 6 2 4 2" xfId="3361" xr:uid="{00000000-0005-0000-0000-0000A4510000}"/>
    <cellStyle name="Moneda 6 2 4 2 2" xfId="4014" xr:uid="{00000000-0005-0000-0000-0000A5510000}"/>
    <cellStyle name="Moneda 6 2 4 2 2 2" xfId="6389" xr:uid="{00000000-0005-0000-0000-0000A6510000}"/>
    <cellStyle name="Moneda 6 2 4 2 2 2 2" xfId="15894" xr:uid="{00000000-0005-0000-0000-0000A7510000}"/>
    <cellStyle name="Moneda 6 2 4 2 2 2 3" xfId="49882" xr:uid="{00000000-0005-0000-0000-0000A8510000}"/>
    <cellStyle name="Moneda 6 2 4 2 2 3" xfId="13519" xr:uid="{00000000-0005-0000-0000-0000A9510000}"/>
    <cellStyle name="Moneda 6 2 4 2 2 4" xfId="46904" xr:uid="{00000000-0005-0000-0000-0000AA510000}"/>
    <cellStyle name="Moneda 6 2 4 2 3" xfId="5736" xr:uid="{00000000-0005-0000-0000-0000AB510000}"/>
    <cellStyle name="Moneda 6 2 4 2 3 2" xfId="15241" xr:uid="{00000000-0005-0000-0000-0000AC510000}"/>
    <cellStyle name="Moneda 6 2 4 2 3 3" xfId="49653" xr:uid="{00000000-0005-0000-0000-0000AD510000}"/>
    <cellStyle name="Moneda 6 2 4 2 4" xfId="5125" xr:uid="{00000000-0005-0000-0000-0000AE510000}"/>
    <cellStyle name="Moneda 6 2 4 2 4 2" xfId="14630" xr:uid="{00000000-0005-0000-0000-0000AF510000}"/>
    <cellStyle name="Moneda 6 2 4 2 4 3" xfId="49447" xr:uid="{00000000-0005-0000-0000-0000B0510000}"/>
    <cellStyle name="Moneda 6 2 4 2 5" xfId="7153" xr:uid="{00000000-0005-0000-0000-0000B1510000}"/>
    <cellStyle name="Moneda 6 2 4 2 5 2" xfId="16656" xr:uid="{00000000-0005-0000-0000-0000B2510000}"/>
    <cellStyle name="Moneda 6 2 4 2 6" xfId="11893" xr:uid="{00000000-0005-0000-0000-0000B3510000}"/>
    <cellStyle name="Moneda 6 2 4 2 6 2" xfId="21394" xr:uid="{00000000-0005-0000-0000-0000B4510000}"/>
    <cellStyle name="Moneda 6 2 4 2 7" xfId="12866" xr:uid="{00000000-0005-0000-0000-0000B5510000}"/>
    <cellStyle name="Moneda 6 2 4 2 8" xfId="46681" xr:uid="{00000000-0005-0000-0000-0000B6510000}"/>
    <cellStyle name="Moneda 6 2 4 3" xfId="3279" xr:uid="{00000000-0005-0000-0000-0000B7510000}"/>
    <cellStyle name="Moneda 6 2 4 3 2" xfId="3933" xr:uid="{00000000-0005-0000-0000-0000B8510000}"/>
    <cellStyle name="Moneda 6 2 4 3 2 2" xfId="6308" xr:uid="{00000000-0005-0000-0000-0000B9510000}"/>
    <cellStyle name="Moneda 6 2 4 3 2 2 2" xfId="15813" xr:uid="{00000000-0005-0000-0000-0000BA510000}"/>
    <cellStyle name="Moneda 6 2 4 3 2 2 3" xfId="49802" xr:uid="{00000000-0005-0000-0000-0000BB510000}"/>
    <cellStyle name="Moneda 6 2 4 3 2 3" xfId="13438" xr:uid="{00000000-0005-0000-0000-0000BC510000}"/>
    <cellStyle name="Moneda 6 2 4 3 2 4" xfId="46825" xr:uid="{00000000-0005-0000-0000-0000BD510000}"/>
    <cellStyle name="Moneda 6 2 4 3 3" xfId="5654" xr:uid="{00000000-0005-0000-0000-0000BE510000}"/>
    <cellStyle name="Moneda 6 2 4 3 3 2" xfId="15159" xr:uid="{00000000-0005-0000-0000-0000BF510000}"/>
    <cellStyle name="Moneda 6 2 4 3 3 3" xfId="49573" xr:uid="{00000000-0005-0000-0000-0000C0510000}"/>
    <cellStyle name="Moneda 6 2 4 3 4" xfId="7072" xr:uid="{00000000-0005-0000-0000-0000C1510000}"/>
    <cellStyle name="Moneda 6 2 4 3 4 2" xfId="16575" xr:uid="{00000000-0005-0000-0000-0000C2510000}"/>
    <cellStyle name="Moneda 6 2 4 3 4 3" xfId="49371" xr:uid="{00000000-0005-0000-0000-0000C3510000}"/>
    <cellStyle name="Moneda 6 2 4 3 5" xfId="11817" xr:uid="{00000000-0005-0000-0000-0000C4510000}"/>
    <cellStyle name="Moneda 6 2 4 3 5 2" xfId="21318" xr:uid="{00000000-0005-0000-0000-0000C5510000}"/>
    <cellStyle name="Moneda 6 2 4 3 6" xfId="12785" xr:uid="{00000000-0005-0000-0000-0000C6510000}"/>
    <cellStyle name="Moneda 6 2 4 3 7" xfId="46600" xr:uid="{00000000-0005-0000-0000-0000C7510000}"/>
    <cellStyle name="Moneda 6 2 4 4" xfId="3044" xr:uid="{00000000-0005-0000-0000-0000C8510000}"/>
    <cellStyle name="Moneda 6 2 4 4 2" xfId="3698" xr:uid="{00000000-0005-0000-0000-0000C9510000}"/>
    <cellStyle name="Moneda 6 2 4 4 2 2" xfId="6073" xr:uid="{00000000-0005-0000-0000-0000CA510000}"/>
    <cellStyle name="Moneda 6 2 4 4 2 2 2" xfId="15578" xr:uid="{00000000-0005-0000-0000-0000CB510000}"/>
    <cellStyle name="Moneda 6 2 4 4 2 3" xfId="13203" xr:uid="{00000000-0005-0000-0000-0000CC510000}"/>
    <cellStyle name="Moneda 6 2 4 4 2 4" xfId="49718" xr:uid="{00000000-0005-0000-0000-0000CD510000}"/>
    <cellStyle name="Moneda 6 2 4 4 3" xfId="5423" xr:uid="{00000000-0005-0000-0000-0000CE510000}"/>
    <cellStyle name="Moneda 6 2 4 4 3 2" xfId="14928" xr:uid="{00000000-0005-0000-0000-0000CF510000}"/>
    <cellStyle name="Moneda 6 2 4 4 3 3" xfId="49295" xr:uid="{00000000-0005-0000-0000-0000D0510000}"/>
    <cellStyle name="Moneda 6 2 4 4 4" xfId="12550" xr:uid="{00000000-0005-0000-0000-0000D1510000}"/>
    <cellStyle name="Moneda 6 2 4 4 5" xfId="46743" xr:uid="{00000000-0005-0000-0000-0000D2510000}"/>
    <cellStyle name="Moneda 6 2 4 5" xfId="3462" xr:uid="{00000000-0005-0000-0000-0000D3510000}"/>
    <cellStyle name="Moneda 6 2 4 5 2" xfId="5837" xr:uid="{00000000-0005-0000-0000-0000D4510000}"/>
    <cellStyle name="Moneda 6 2 4 5 2 2" xfId="15342" xr:uid="{00000000-0005-0000-0000-0000D5510000}"/>
    <cellStyle name="Moneda 6 2 4 5 2 3" xfId="49951" xr:uid="{00000000-0005-0000-0000-0000D6510000}"/>
    <cellStyle name="Moneda 6 2 4 5 3" xfId="12967" xr:uid="{00000000-0005-0000-0000-0000D7510000}"/>
    <cellStyle name="Moneda 6 2 4 5 4" xfId="46967" xr:uid="{00000000-0005-0000-0000-0000D8510000}"/>
    <cellStyle name="Moneda 6 2 4 6" xfId="4397" xr:uid="{00000000-0005-0000-0000-0000D9510000}"/>
    <cellStyle name="Moneda 6 2 4 6 2" xfId="13903" xr:uid="{00000000-0005-0000-0000-0000DA510000}"/>
    <cellStyle name="Moneda 6 2 4 6 3" xfId="47553" xr:uid="{00000000-0005-0000-0000-0000DB510000}"/>
    <cellStyle name="Moneda 6 2 4 7" xfId="5193" xr:uid="{00000000-0005-0000-0000-0000DC510000}"/>
    <cellStyle name="Moneda 6 2 4 7 2" xfId="14698" xr:uid="{00000000-0005-0000-0000-0000DD510000}"/>
    <cellStyle name="Moneda 6 2 4 7 3" xfId="49214" xr:uid="{00000000-0005-0000-0000-0000DE510000}"/>
    <cellStyle name="Moneda 6 2 4 8" xfId="6653" xr:uid="{00000000-0005-0000-0000-0000DF510000}"/>
    <cellStyle name="Moneda 6 2 4 8 2" xfId="16157" xr:uid="{00000000-0005-0000-0000-0000E0510000}"/>
    <cellStyle name="Moneda 6 2 4 9" xfId="11740" xr:uid="{00000000-0005-0000-0000-0000E1510000}"/>
    <cellStyle name="Moneda 6 2 4 9 2" xfId="21242" xr:uid="{00000000-0005-0000-0000-0000E2510000}"/>
    <cellStyle name="Moneda 6 2 5" xfId="1106" xr:uid="{00000000-0005-0000-0000-0000E3510000}"/>
    <cellStyle name="Moneda 6 2 5 10" xfId="12052" xr:uid="{00000000-0005-0000-0000-0000E4510000}"/>
    <cellStyle name="Moneda 6 2 5 11" xfId="11963" xr:uid="{00000000-0005-0000-0000-0000E5510000}"/>
    <cellStyle name="Moneda 6 2 5 12" xfId="45767" xr:uid="{00000000-0005-0000-0000-0000E6510000}"/>
    <cellStyle name="Moneda 6 2 5 2" xfId="3362" xr:uid="{00000000-0005-0000-0000-0000E7510000}"/>
    <cellStyle name="Moneda 6 2 5 2 2" xfId="4015" xr:uid="{00000000-0005-0000-0000-0000E8510000}"/>
    <cellStyle name="Moneda 6 2 5 2 2 2" xfId="6390" xr:uid="{00000000-0005-0000-0000-0000E9510000}"/>
    <cellStyle name="Moneda 6 2 5 2 2 2 2" xfId="15895" xr:uid="{00000000-0005-0000-0000-0000EA510000}"/>
    <cellStyle name="Moneda 6 2 5 2 2 2 3" xfId="49883" xr:uid="{00000000-0005-0000-0000-0000EB510000}"/>
    <cellStyle name="Moneda 6 2 5 2 2 3" xfId="13520" xr:uid="{00000000-0005-0000-0000-0000EC510000}"/>
    <cellStyle name="Moneda 6 2 5 2 2 4" xfId="46905" xr:uid="{00000000-0005-0000-0000-0000ED510000}"/>
    <cellStyle name="Moneda 6 2 5 2 3" xfId="5737" xr:uid="{00000000-0005-0000-0000-0000EE510000}"/>
    <cellStyle name="Moneda 6 2 5 2 3 2" xfId="15242" xr:uid="{00000000-0005-0000-0000-0000EF510000}"/>
    <cellStyle name="Moneda 6 2 5 2 3 3" xfId="49654" xr:uid="{00000000-0005-0000-0000-0000F0510000}"/>
    <cellStyle name="Moneda 6 2 5 2 4" xfId="5126" xr:uid="{00000000-0005-0000-0000-0000F1510000}"/>
    <cellStyle name="Moneda 6 2 5 2 4 2" xfId="14631" xr:uid="{00000000-0005-0000-0000-0000F2510000}"/>
    <cellStyle name="Moneda 6 2 5 2 4 3" xfId="49448" xr:uid="{00000000-0005-0000-0000-0000F3510000}"/>
    <cellStyle name="Moneda 6 2 5 2 5" xfId="7154" xr:uid="{00000000-0005-0000-0000-0000F4510000}"/>
    <cellStyle name="Moneda 6 2 5 2 5 2" xfId="16657" xr:uid="{00000000-0005-0000-0000-0000F5510000}"/>
    <cellStyle name="Moneda 6 2 5 2 6" xfId="11894" xr:uid="{00000000-0005-0000-0000-0000F6510000}"/>
    <cellStyle name="Moneda 6 2 5 2 6 2" xfId="21395" xr:uid="{00000000-0005-0000-0000-0000F7510000}"/>
    <cellStyle name="Moneda 6 2 5 2 7" xfId="12867" xr:uid="{00000000-0005-0000-0000-0000F8510000}"/>
    <cellStyle name="Moneda 6 2 5 2 8" xfId="46682" xr:uid="{00000000-0005-0000-0000-0000F9510000}"/>
    <cellStyle name="Moneda 6 2 5 3" xfId="3280" xr:uid="{00000000-0005-0000-0000-0000FA510000}"/>
    <cellStyle name="Moneda 6 2 5 3 2" xfId="3934" xr:uid="{00000000-0005-0000-0000-0000FB510000}"/>
    <cellStyle name="Moneda 6 2 5 3 2 2" xfId="6309" xr:uid="{00000000-0005-0000-0000-0000FC510000}"/>
    <cellStyle name="Moneda 6 2 5 3 2 2 2" xfId="15814" xr:uid="{00000000-0005-0000-0000-0000FD510000}"/>
    <cellStyle name="Moneda 6 2 5 3 2 2 3" xfId="49803" xr:uid="{00000000-0005-0000-0000-0000FE510000}"/>
    <cellStyle name="Moneda 6 2 5 3 2 3" xfId="13439" xr:uid="{00000000-0005-0000-0000-0000FF510000}"/>
    <cellStyle name="Moneda 6 2 5 3 2 4" xfId="46826" xr:uid="{00000000-0005-0000-0000-000000520000}"/>
    <cellStyle name="Moneda 6 2 5 3 3" xfId="5655" xr:uid="{00000000-0005-0000-0000-000001520000}"/>
    <cellStyle name="Moneda 6 2 5 3 3 2" xfId="15160" xr:uid="{00000000-0005-0000-0000-000002520000}"/>
    <cellStyle name="Moneda 6 2 5 3 3 3" xfId="49574" xr:uid="{00000000-0005-0000-0000-000003520000}"/>
    <cellStyle name="Moneda 6 2 5 3 4" xfId="7073" xr:uid="{00000000-0005-0000-0000-000004520000}"/>
    <cellStyle name="Moneda 6 2 5 3 4 2" xfId="16576" xr:uid="{00000000-0005-0000-0000-000005520000}"/>
    <cellStyle name="Moneda 6 2 5 3 4 3" xfId="49372" xr:uid="{00000000-0005-0000-0000-000006520000}"/>
    <cellStyle name="Moneda 6 2 5 3 5" xfId="11818" xr:uid="{00000000-0005-0000-0000-000007520000}"/>
    <cellStyle name="Moneda 6 2 5 3 5 2" xfId="21319" xr:uid="{00000000-0005-0000-0000-000008520000}"/>
    <cellStyle name="Moneda 6 2 5 3 6" xfId="12786" xr:uid="{00000000-0005-0000-0000-000009520000}"/>
    <cellStyle name="Moneda 6 2 5 3 7" xfId="46601" xr:uid="{00000000-0005-0000-0000-00000A520000}"/>
    <cellStyle name="Moneda 6 2 5 4" xfId="3045" xr:uid="{00000000-0005-0000-0000-00000B520000}"/>
    <cellStyle name="Moneda 6 2 5 4 2" xfId="3699" xr:uid="{00000000-0005-0000-0000-00000C520000}"/>
    <cellStyle name="Moneda 6 2 5 4 2 2" xfId="6074" xr:uid="{00000000-0005-0000-0000-00000D520000}"/>
    <cellStyle name="Moneda 6 2 5 4 2 2 2" xfId="15579" xr:uid="{00000000-0005-0000-0000-00000E520000}"/>
    <cellStyle name="Moneda 6 2 5 4 2 3" xfId="13204" xr:uid="{00000000-0005-0000-0000-00000F520000}"/>
    <cellStyle name="Moneda 6 2 5 4 2 4" xfId="49719" xr:uid="{00000000-0005-0000-0000-000010520000}"/>
    <cellStyle name="Moneda 6 2 5 4 3" xfId="5424" xr:uid="{00000000-0005-0000-0000-000011520000}"/>
    <cellStyle name="Moneda 6 2 5 4 3 2" xfId="14929" xr:uid="{00000000-0005-0000-0000-000012520000}"/>
    <cellStyle name="Moneda 6 2 5 4 3 3" xfId="49296" xr:uid="{00000000-0005-0000-0000-000013520000}"/>
    <cellStyle name="Moneda 6 2 5 4 4" xfId="12551" xr:uid="{00000000-0005-0000-0000-000014520000}"/>
    <cellStyle name="Moneda 6 2 5 4 5" xfId="46744" xr:uid="{00000000-0005-0000-0000-000015520000}"/>
    <cellStyle name="Moneda 6 2 5 5" xfId="3463" xr:uid="{00000000-0005-0000-0000-000016520000}"/>
    <cellStyle name="Moneda 6 2 5 5 2" xfId="5838" xr:uid="{00000000-0005-0000-0000-000017520000}"/>
    <cellStyle name="Moneda 6 2 5 5 2 2" xfId="15343" xr:uid="{00000000-0005-0000-0000-000018520000}"/>
    <cellStyle name="Moneda 6 2 5 5 2 3" xfId="49952" xr:uid="{00000000-0005-0000-0000-000019520000}"/>
    <cellStyle name="Moneda 6 2 5 5 3" xfId="12968" xr:uid="{00000000-0005-0000-0000-00001A520000}"/>
    <cellStyle name="Moneda 6 2 5 5 4" xfId="46968" xr:uid="{00000000-0005-0000-0000-00001B520000}"/>
    <cellStyle name="Moneda 6 2 5 6" xfId="4398" xr:uid="{00000000-0005-0000-0000-00001C520000}"/>
    <cellStyle name="Moneda 6 2 5 6 2" xfId="13904" xr:uid="{00000000-0005-0000-0000-00001D520000}"/>
    <cellStyle name="Moneda 6 2 5 6 3" xfId="47554" xr:uid="{00000000-0005-0000-0000-00001E520000}"/>
    <cellStyle name="Moneda 6 2 5 7" xfId="5194" xr:uid="{00000000-0005-0000-0000-00001F520000}"/>
    <cellStyle name="Moneda 6 2 5 7 2" xfId="14699" xr:uid="{00000000-0005-0000-0000-000020520000}"/>
    <cellStyle name="Moneda 6 2 5 7 3" xfId="49215" xr:uid="{00000000-0005-0000-0000-000021520000}"/>
    <cellStyle name="Moneda 6 2 5 8" xfId="6654" xr:uid="{00000000-0005-0000-0000-000022520000}"/>
    <cellStyle name="Moneda 6 2 5 8 2" xfId="16158" xr:uid="{00000000-0005-0000-0000-000023520000}"/>
    <cellStyle name="Moneda 6 2 5 9" xfId="11741" xr:uid="{00000000-0005-0000-0000-000024520000}"/>
    <cellStyle name="Moneda 6 2 5 9 2" xfId="21243" xr:uid="{00000000-0005-0000-0000-000025520000}"/>
    <cellStyle name="Moneda 6 2 6" xfId="1107" xr:uid="{00000000-0005-0000-0000-000026520000}"/>
    <cellStyle name="Moneda 6 2 6 10" xfId="12053" xr:uid="{00000000-0005-0000-0000-000027520000}"/>
    <cellStyle name="Moneda 6 2 6 11" xfId="11964" xr:uid="{00000000-0005-0000-0000-000028520000}"/>
    <cellStyle name="Moneda 6 2 6 12" xfId="45768" xr:uid="{00000000-0005-0000-0000-000029520000}"/>
    <cellStyle name="Moneda 6 2 6 2" xfId="3363" xr:uid="{00000000-0005-0000-0000-00002A520000}"/>
    <cellStyle name="Moneda 6 2 6 2 2" xfId="4016" xr:uid="{00000000-0005-0000-0000-00002B520000}"/>
    <cellStyle name="Moneda 6 2 6 2 2 2" xfId="6391" xr:uid="{00000000-0005-0000-0000-00002C520000}"/>
    <cellStyle name="Moneda 6 2 6 2 2 2 2" xfId="15896" xr:uid="{00000000-0005-0000-0000-00002D520000}"/>
    <cellStyle name="Moneda 6 2 6 2 2 2 3" xfId="49884" xr:uid="{00000000-0005-0000-0000-00002E520000}"/>
    <cellStyle name="Moneda 6 2 6 2 2 3" xfId="13521" xr:uid="{00000000-0005-0000-0000-00002F520000}"/>
    <cellStyle name="Moneda 6 2 6 2 2 4" xfId="46906" xr:uid="{00000000-0005-0000-0000-000030520000}"/>
    <cellStyle name="Moneda 6 2 6 2 3" xfId="5738" xr:uid="{00000000-0005-0000-0000-000031520000}"/>
    <cellStyle name="Moneda 6 2 6 2 3 2" xfId="15243" xr:uid="{00000000-0005-0000-0000-000032520000}"/>
    <cellStyle name="Moneda 6 2 6 2 3 3" xfId="49655" xr:uid="{00000000-0005-0000-0000-000033520000}"/>
    <cellStyle name="Moneda 6 2 6 2 4" xfId="5127" xr:uid="{00000000-0005-0000-0000-000034520000}"/>
    <cellStyle name="Moneda 6 2 6 2 4 2" xfId="14632" xr:uid="{00000000-0005-0000-0000-000035520000}"/>
    <cellStyle name="Moneda 6 2 6 2 4 3" xfId="49449" xr:uid="{00000000-0005-0000-0000-000036520000}"/>
    <cellStyle name="Moneda 6 2 6 2 5" xfId="7155" xr:uid="{00000000-0005-0000-0000-000037520000}"/>
    <cellStyle name="Moneda 6 2 6 2 5 2" xfId="16658" xr:uid="{00000000-0005-0000-0000-000038520000}"/>
    <cellStyle name="Moneda 6 2 6 2 6" xfId="11895" xr:uid="{00000000-0005-0000-0000-000039520000}"/>
    <cellStyle name="Moneda 6 2 6 2 6 2" xfId="21396" xr:uid="{00000000-0005-0000-0000-00003A520000}"/>
    <cellStyle name="Moneda 6 2 6 2 7" xfId="12868" xr:uid="{00000000-0005-0000-0000-00003B520000}"/>
    <cellStyle name="Moneda 6 2 6 2 8" xfId="46683" xr:uid="{00000000-0005-0000-0000-00003C520000}"/>
    <cellStyle name="Moneda 6 2 6 3" xfId="3281" xr:uid="{00000000-0005-0000-0000-00003D520000}"/>
    <cellStyle name="Moneda 6 2 6 3 2" xfId="3935" xr:uid="{00000000-0005-0000-0000-00003E520000}"/>
    <cellStyle name="Moneda 6 2 6 3 2 2" xfId="6310" xr:uid="{00000000-0005-0000-0000-00003F520000}"/>
    <cellStyle name="Moneda 6 2 6 3 2 2 2" xfId="15815" xr:uid="{00000000-0005-0000-0000-000040520000}"/>
    <cellStyle name="Moneda 6 2 6 3 2 2 3" xfId="49804" xr:uid="{00000000-0005-0000-0000-000041520000}"/>
    <cellStyle name="Moneda 6 2 6 3 2 3" xfId="13440" xr:uid="{00000000-0005-0000-0000-000042520000}"/>
    <cellStyle name="Moneda 6 2 6 3 2 4" xfId="46827" xr:uid="{00000000-0005-0000-0000-000043520000}"/>
    <cellStyle name="Moneda 6 2 6 3 3" xfId="5656" xr:uid="{00000000-0005-0000-0000-000044520000}"/>
    <cellStyle name="Moneda 6 2 6 3 3 2" xfId="15161" xr:uid="{00000000-0005-0000-0000-000045520000}"/>
    <cellStyle name="Moneda 6 2 6 3 3 3" xfId="49575" xr:uid="{00000000-0005-0000-0000-000046520000}"/>
    <cellStyle name="Moneda 6 2 6 3 4" xfId="7074" xr:uid="{00000000-0005-0000-0000-000047520000}"/>
    <cellStyle name="Moneda 6 2 6 3 4 2" xfId="16577" xr:uid="{00000000-0005-0000-0000-000048520000}"/>
    <cellStyle name="Moneda 6 2 6 3 4 3" xfId="49373" xr:uid="{00000000-0005-0000-0000-000049520000}"/>
    <cellStyle name="Moneda 6 2 6 3 5" xfId="11819" xr:uid="{00000000-0005-0000-0000-00004A520000}"/>
    <cellStyle name="Moneda 6 2 6 3 5 2" xfId="21320" xr:uid="{00000000-0005-0000-0000-00004B520000}"/>
    <cellStyle name="Moneda 6 2 6 3 6" xfId="12787" xr:uid="{00000000-0005-0000-0000-00004C520000}"/>
    <cellStyle name="Moneda 6 2 6 3 7" xfId="46602" xr:uid="{00000000-0005-0000-0000-00004D520000}"/>
    <cellStyle name="Moneda 6 2 6 4" xfId="3046" xr:uid="{00000000-0005-0000-0000-00004E520000}"/>
    <cellStyle name="Moneda 6 2 6 4 2" xfId="3700" xr:uid="{00000000-0005-0000-0000-00004F520000}"/>
    <cellStyle name="Moneda 6 2 6 4 2 2" xfId="6075" xr:uid="{00000000-0005-0000-0000-000050520000}"/>
    <cellStyle name="Moneda 6 2 6 4 2 2 2" xfId="15580" xr:uid="{00000000-0005-0000-0000-000051520000}"/>
    <cellStyle name="Moneda 6 2 6 4 2 3" xfId="13205" xr:uid="{00000000-0005-0000-0000-000052520000}"/>
    <cellStyle name="Moneda 6 2 6 4 2 4" xfId="49720" xr:uid="{00000000-0005-0000-0000-000053520000}"/>
    <cellStyle name="Moneda 6 2 6 4 3" xfId="5425" xr:uid="{00000000-0005-0000-0000-000054520000}"/>
    <cellStyle name="Moneda 6 2 6 4 3 2" xfId="14930" xr:uid="{00000000-0005-0000-0000-000055520000}"/>
    <cellStyle name="Moneda 6 2 6 4 3 3" xfId="49297" xr:uid="{00000000-0005-0000-0000-000056520000}"/>
    <cellStyle name="Moneda 6 2 6 4 4" xfId="12552" xr:uid="{00000000-0005-0000-0000-000057520000}"/>
    <cellStyle name="Moneda 6 2 6 4 5" xfId="46745" xr:uid="{00000000-0005-0000-0000-000058520000}"/>
    <cellStyle name="Moneda 6 2 6 5" xfId="3464" xr:uid="{00000000-0005-0000-0000-000059520000}"/>
    <cellStyle name="Moneda 6 2 6 5 2" xfId="5839" xr:uid="{00000000-0005-0000-0000-00005A520000}"/>
    <cellStyle name="Moneda 6 2 6 5 2 2" xfId="15344" xr:uid="{00000000-0005-0000-0000-00005B520000}"/>
    <cellStyle name="Moneda 6 2 6 5 2 3" xfId="49953" xr:uid="{00000000-0005-0000-0000-00005C520000}"/>
    <cellStyle name="Moneda 6 2 6 5 3" xfId="12969" xr:uid="{00000000-0005-0000-0000-00005D520000}"/>
    <cellStyle name="Moneda 6 2 6 5 4" xfId="46969" xr:uid="{00000000-0005-0000-0000-00005E520000}"/>
    <cellStyle name="Moneda 6 2 6 6" xfId="4399" xr:uid="{00000000-0005-0000-0000-00005F520000}"/>
    <cellStyle name="Moneda 6 2 6 6 2" xfId="13905" xr:uid="{00000000-0005-0000-0000-000060520000}"/>
    <cellStyle name="Moneda 6 2 6 6 3" xfId="47555" xr:uid="{00000000-0005-0000-0000-000061520000}"/>
    <cellStyle name="Moneda 6 2 6 7" xfId="5195" xr:uid="{00000000-0005-0000-0000-000062520000}"/>
    <cellStyle name="Moneda 6 2 6 7 2" xfId="14700" xr:uid="{00000000-0005-0000-0000-000063520000}"/>
    <cellStyle name="Moneda 6 2 6 7 3" xfId="49216" xr:uid="{00000000-0005-0000-0000-000064520000}"/>
    <cellStyle name="Moneda 6 2 6 8" xfId="6655" xr:uid="{00000000-0005-0000-0000-000065520000}"/>
    <cellStyle name="Moneda 6 2 6 8 2" xfId="16159" xr:uid="{00000000-0005-0000-0000-000066520000}"/>
    <cellStyle name="Moneda 6 2 6 9" xfId="11742" xr:uid="{00000000-0005-0000-0000-000067520000}"/>
    <cellStyle name="Moneda 6 2 6 9 2" xfId="21244" xr:uid="{00000000-0005-0000-0000-000068520000}"/>
    <cellStyle name="Moneda 6 2 7" xfId="1108" xr:uid="{00000000-0005-0000-0000-000069520000}"/>
    <cellStyle name="Moneda 6 2 7 10" xfId="12054" xr:uid="{00000000-0005-0000-0000-00006A520000}"/>
    <cellStyle name="Moneda 6 2 7 11" xfId="11965" xr:uid="{00000000-0005-0000-0000-00006B520000}"/>
    <cellStyle name="Moneda 6 2 7 12" xfId="45769" xr:uid="{00000000-0005-0000-0000-00006C520000}"/>
    <cellStyle name="Moneda 6 2 7 2" xfId="3364" xr:uid="{00000000-0005-0000-0000-00006D520000}"/>
    <cellStyle name="Moneda 6 2 7 2 2" xfId="4017" xr:uid="{00000000-0005-0000-0000-00006E520000}"/>
    <cellStyle name="Moneda 6 2 7 2 2 2" xfId="6392" xr:uid="{00000000-0005-0000-0000-00006F520000}"/>
    <cellStyle name="Moneda 6 2 7 2 2 2 2" xfId="15897" xr:uid="{00000000-0005-0000-0000-000070520000}"/>
    <cellStyle name="Moneda 6 2 7 2 2 2 3" xfId="49885" xr:uid="{00000000-0005-0000-0000-000071520000}"/>
    <cellStyle name="Moneda 6 2 7 2 2 3" xfId="13522" xr:uid="{00000000-0005-0000-0000-000072520000}"/>
    <cellStyle name="Moneda 6 2 7 2 2 4" xfId="46907" xr:uid="{00000000-0005-0000-0000-000073520000}"/>
    <cellStyle name="Moneda 6 2 7 2 3" xfId="5739" xr:uid="{00000000-0005-0000-0000-000074520000}"/>
    <cellStyle name="Moneda 6 2 7 2 3 2" xfId="15244" xr:uid="{00000000-0005-0000-0000-000075520000}"/>
    <cellStyle name="Moneda 6 2 7 2 3 3" xfId="49656" xr:uid="{00000000-0005-0000-0000-000076520000}"/>
    <cellStyle name="Moneda 6 2 7 2 4" xfId="5128" xr:uid="{00000000-0005-0000-0000-000077520000}"/>
    <cellStyle name="Moneda 6 2 7 2 4 2" xfId="14633" xr:uid="{00000000-0005-0000-0000-000078520000}"/>
    <cellStyle name="Moneda 6 2 7 2 4 3" xfId="49450" xr:uid="{00000000-0005-0000-0000-000079520000}"/>
    <cellStyle name="Moneda 6 2 7 2 5" xfId="7156" xr:uid="{00000000-0005-0000-0000-00007A520000}"/>
    <cellStyle name="Moneda 6 2 7 2 5 2" xfId="16659" xr:uid="{00000000-0005-0000-0000-00007B520000}"/>
    <cellStyle name="Moneda 6 2 7 2 6" xfId="11896" xr:uid="{00000000-0005-0000-0000-00007C520000}"/>
    <cellStyle name="Moneda 6 2 7 2 6 2" xfId="21397" xr:uid="{00000000-0005-0000-0000-00007D520000}"/>
    <cellStyle name="Moneda 6 2 7 2 7" xfId="12869" xr:uid="{00000000-0005-0000-0000-00007E520000}"/>
    <cellStyle name="Moneda 6 2 7 2 8" xfId="46684" xr:uid="{00000000-0005-0000-0000-00007F520000}"/>
    <cellStyle name="Moneda 6 2 7 3" xfId="3282" xr:uid="{00000000-0005-0000-0000-000080520000}"/>
    <cellStyle name="Moneda 6 2 7 3 2" xfId="3936" xr:uid="{00000000-0005-0000-0000-000081520000}"/>
    <cellStyle name="Moneda 6 2 7 3 2 2" xfId="6311" xr:uid="{00000000-0005-0000-0000-000082520000}"/>
    <cellStyle name="Moneda 6 2 7 3 2 2 2" xfId="15816" xr:uid="{00000000-0005-0000-0000-000083520000}"/>
    <cellStyle name="Moneda 6 2 7 3 2 2 3" xfId="49805" xr:uid="{00000000-0005-0000-0000-000084520000}"/>
    <cellStyle name="Moneda 6 2 7 3 2 3" xfId="13441" xr:uid="{00000000-0005-0000-0000-000085520000}"/>
    <cellStyle name="Moneda 6 2 7 3 2 4" xfId="46828" xr:uid="{00000000-0005-0000-0000-000086520000}"/>
    <cellStyle name="Moneda 6 2 7 3 3" xfId="5657" xr:uid="{00000000-0005-0000-0000-000087520000}"/>
    <cellStyle name="Moneda 6 2 7 3 3 2" xfId="15162" xr:uid="{00000000-0005-0000-0000-000088520000}"/>
    <cellStyle name="Moneda 6 2 7 3 3 3" xfId="49576" xr:uid="{00000000-0005-0000-0000-000089520000}"/>
    <cellStyle name="Moneda 6 2 7 3 4" xfId="7075" xr:uid="{00000000-0005-0000-0000-00008A520000}"/>
    <cellStyle name="Moneda 6 2 7 3 4 2" xfId="16578" xr:uid="{00000000-0005-0000-0000-00008B520000}"/>
    <cellStyle name="Moneda 6 2 7 3 4 3" xfId="49374" xr:uid="{00000000-0005-0000-0000-00008C520000}"/>
    <cellStyle name="Moneda 6 2 7 3 5" xfId="11820" xr:uid="{00000000-0005-0000-0000-00008D520000}"/>
    <cellStyle name="Moneda 6 2 7 3 5 2" xfId="21321" xr:uid="{00000000-0005-0000-0000-00008E520000}"/>
    <cellStyle name="Moneda 6 2 7 3 6" xfId="12788" xr:uid="{00000000-0005-0000-0000-00008F520000}"/>
    <cellStyle name="Moneda 6 2 7 3 7" xfId="46603" xr:uid="{00000000-0005-0000-0000-000090520000}"/>
    <cellStyle name="Moneda 6 2 7 4" xfId="3047" xr:uid="{00000000-0005-0000-0000-000091520000}"/>
    <cellStyle name="Moneda 6 2 7 4 2" xfId="3701" xr:uid="{00000000-0005-0000-0000-000092520000}"/>
    <cellStyle name="Moneda 6 2 7 4 2 2" xfId="6076" xr:uid="{00000000-0005-0000-0000-000093520000}"/>
    <cellStyle name="Moneda 6 2 7 4 2 2 2" xfId="15581" xr:uid="{00000000-0005-0000-0000-000094520000}"/>
    <cellStyle name="Moneda 6 2 7 4 2 3" xfId="13206" xr:uid="{00000000-0005-0000-0000-000095520000}"/>
    <cellStyle name="Moneda 6 2 7 4 2 4" xfId="49721" xr:uid="{00000000-0005-0000-0000-000096520000}"/>
    <cellStyle name="Moneda 6 2 7 4 3" xfId="5426" xr:uid="{00000000-0005-0000-0000-000097520000}"/>
    <cellStyle name="Moneda 6 2 7 4 3 2" xfId="14931" xr:uid="{00000000-0005-0000-0000-000098520000}"/>
    <cellStyle name="Moneda 6 2 7 4 3 3" xfId="49298" xr:uid="{00000000-0005-0000-0000-000099520000}"/>
    <cellStyle name="Moneda 6 2 7 4 4" xfId="12553" xr:uid="{00000000-0005-0000-0000-00009A520000}"/>
    <cellStyle name="Moneda 6 2 7 4 5" xfId="46746" xr:uid="{00000000-0005-0000-0000-00009B520000}"/>
    <cellStyle name="Moneda 6 2 7 5" xfId="3465" xr:uid="{00000000-0005-0000-0000-00009C520000}"/>
    <cellStyle name="Moneda 6 2 7 5 2" xfId="5840" xr:uid="{00000000-0005-0000-0000-00009D520000}"/>
    <cellStyle name="Moneda 6 2 7 5 2 2" xfId="15345" xr:uid="{00000000-0005-0000-0000-00009E520000}"/>
    <cellStyle name="Moneda 6 2 7 5 2 3" xfId="49954" xr:uid="{00000000-0005-0000-0000-00009F520000}"/>
    <cellStyle name="Moneda 6 2 7 5 3" xfId="12970" xr:uid="{00000000-0005-0000-0000-0000A0520000}"/>
    <cellStyle name="Moneda 6 2 7 5 4" xfId="46970" xr:uid="{00000000-0005-0000-0000-0000A1520000}"/>
    <cellStyle name="Moneda 6 2 7 6" xfId="4400" xr:uid="{00000000-0005-0000-0000-0000A2520000}"/>
    <cellStyle name="Moneda 6 2 7 6 2" xfId="13906" xr:uid="{00000000-0005-0000-0000-0000A3520000}"/>
    <cellStyle name="Moneda 6 2 7 6 3" xfId="47556" xr:uid="{00000000-0005-0000-0000-0000A4520000}"/>
    <cellStyle name="Moneda 6 2 7 7" xfId="5196" xr:uid="{00000000-0005-0000-0000-0000A5520000}"/>
    <cellStyle name="Moneda 6 2 7 7 2" xfId="14701" xr:uid="{00000000-0005-0000-0000-0000A6520000}"/>
    <cellStyle name="Moneda 6 2 7 7 3" xfId="49217" xr:uid="{00000000-0005-0000-0000-0000A7520000}"/>
    <cellStyle name="Moneda 6 2 7 8" xfId="6656" xr:uid="{00000000-0005-0000-0000-0000A8520000}"/>
    <cellStyle name="Moneda 6 2 7 8 2" xfId="16160" xr:uid="{00000000-0005-0000-0000-0000A9520000}"/>
    <cellStyle name="Moneda 6 2 7 9" xfId="11743" xr:uid="{00000000-0005-0000-0000-0000AA520000}"/>
    <cellStyle name="Moneda 6 2 7 9 2" xfId="21245" xr:uid="{00000000-0005-0000-0000-0000AB520000}"/>
    <cellStyle name="Moneda 6 2 8" xfId="1109" xr:uid="{00000000-0005-0000-0000-0000AC520000}"/>
    <cellStyle name="Moneda 6 2 8 10" xfId="12055" xr:uid="{00000000-0005-0000-0000-0000AD520000}"/>
    <cellStyle name="Moneda 6 2 8 11" xfId="11966" xr:uid="{00000000-0005-0000-0000-0000AE520000}"/>
    <cellStyle name="Moneda 6 2 8 12" xfId="45770" xr:uid="{00000000-0005-0000-0000-0000AF520000}"/>
    <cellStyle name="Moneda 6 2 8 2" xfId="3365" xr:uid="{00000000-0005-0000-0000-0000B0520000}"/>
    <cellStyle name="Moneda 6 2 8 2 2" xfId="4018" xr:uid="{00000000-0005-0000-0000-0000B1520000}"/>
    <cellStyle name="Moneda 6 2 8 2 2 2" xfId="6393" xr:uid="{00000000-0005-0000-0000-0000B2520000}"/>
    <cellStyle name="Moneda 6 2 8 2 2 2 2" xfId="15898" xr:uid="{00000000-0005-0000-0000-0000B3520000}"/>
    <cellStyle name="Moneda 6 2 8 2 2 2 3" xfId="49886" xr:uid="{00000000-0005-0000-0000-0000B4520000}"/>
    <cellStyle name="Moneda 6 2 8 2 2 3" xfId="13523" xr:uid="{00000000-0005-0000-0000-0000B5520000}"/>
    <cellStyle name="Moneda 6 2 8 2 2 4" xfId="46908" xr:uid="{00000000-0005-0000-0000-0000B6520000}"/>
    <cellStyle name="Moneda 6 2 8 2 3" xfId="5740" xr:uid="{00000000-0005-0000-0000-0000B7520000}"/>
    <cellStyle name="Moneda 6 2 8 2 3 2" xfId="15245" xr:uid="{00000000-0005-0000-0000-0000B8520000}"/>
    <cellStyle name="Moneda 6 2 8 2 3 3" xfId="49657" xr:uid="{00000000-0005-0000-0000-0000B9520000}"/>
    <cellStyle name="Moneda 6 2 8 2 4" xfId="5129" xr:uid="{00000000-0005-0000-0000-0000BA520000}"/>
    <cellStyle name="Moneda 6 2 8 2 4 2" xfId="14634" xr:uid="{00000000-0005-0000-0000-0000BB520000}"/>
    <cellStyle name="Moneda 6 2 8 2 4 3" xfId="49451" xr:uid="{00000000-0005-0000-0000-0000BC520000}"/>
    <cellStyle name="Moneda 6 2 8 2 5" xfId="7157" xr:uid="{00000000-0005-0000-0000-0000BD520000}"/>
    <cellStyle name="Moneda 6 2 8 2 5 2" xfId="16660" xr:uid="{00000000-0005-0000-0000-0000BE520000}"/>
    <cellStyle name="Moneda 6 2 8 2 6" xfId="11897" xr:uid="{00000000-0005-0000-0000-0000BF520000}"/>
    <cellStyle name="Moneda 6 2 8 2 6 2" xfId="21398" xr:uid="{00000000-0005-0000-0000-0000C0520000}"/>
    <cellStyle name="Moneda 6 2 8 2 7" xfId="12870" xr:uid="{00000000-0005-0000-0000-0000C1520000}"/>
    <cellStyle name="Moneda 6 2 8 2 8" xfId="46685" xr:uid="{00000000-0005-0000-0000-0000C2520000}"/>
    <cellStyle name="Moneda 6 2 8 3" xfId="3283" xr:uid="{00000000-0005-0000-0000-0000C3520000}"/>
    <cellStyle name="Moneda 6 2 8 3 2" xfId="3937" xr:uid="{00000000-0005-0000-0000-0000C4520000}"/>
    <cellStyle name="Moneda 6 2 8 3 2 2" xfId="6312" xr:uid="{00000000-0005-0000-0000-0000C5520000}"/>
    <cellStyle name="Moneda 6 2 8 3 2 2 2" xfId="15817" xr:uid="{00000000-0005-0000-0000-0000C6520000}"/>
    <cellStyle name="Moneda 6 2 8 3 2 2 3" xfId="49806" xr:uid="{00000000-0005-0000-0000-0000C7520000}"/>
    <cellStyle name="Moneda 6 2 8 3 2 3" xfId="13442" xr:uid="{00000000-0005-0000-0000-0000C8520000}"/>
    <cellStyle name="Moneda 6 2 8 3 2 4" xfId="46829" xr:uid="{00000000-0005-0000-0000-0000C9520000}"/>
    <cellStyle name="Moneda 6 2 8 3 3" xfId="5658" xr:uid="{00000000-0005-0000-0000-0000CA520000}"/>
    <cellStyle name="Moneda 6 2 8 3 3 2" xfId="15163" xr:uid="{00000000-0005-0000-0000-0000CB520000}"/>
    <cellStyle name="Moneda 6 2 8 3 3 3" xfId="49577" xr:uid="{00000000-0005-0000-0000-0000CC520000}"/>
    <cellStyle name="Moneda 6 2 8 3 4" xfId="7076" xr:uid="{00000000-0005-0000-0000-0000CD520000}"/>
    <cellStyle name="Moneda 6 2 8 3 4 2" xfId="16579" xr:uid="{00000000-0005-0000-0000-0000CE520000}"/>
    <cellStyle name="Moneda 6 2 8 3 4 3" xfId="49375" xr:uid="{00000000-0005-0000-0000-0000CF520000}"/>
    <cellStyle name="Moneda 6 2 8 3 5" xfId="11821" xr:uid="{00000000-0005-0000-0000-0000D0520000}"/>
    <cellStyle name="Moneda 6 2 8 3 5 2" xfId="21322" xr:uid="{00000000-0005-0000-0000-0000D1520000}"/>
    <cellStyle name="Moneda 6 2 8 3 6" xfId="12789" xr:uid="{00000000-0005-0000-0000-0000D2520000}"/>
    <cellStyle name="Moneda 6 2 8 3 7" xfId="46604" xr:uid="{00000000-0005-0000-0000-0000D3520000}"/>
    <cellStyle name="Moneda 6 2 8 4" xfId="3048" xr:uid="{00000000-0005-0000-0000-0000D4520000}"/>
    <cellStyle name="Moneda 6 2 8 4 2" xfId="3702" xr:uid="{00000000-0005-0000-0000-0000D5520000}"/>
    <cellStyle name="Moneda 6 2 8 4 2 2" xfId="6077" xr:uid="{00000000-0005-0000-0000-0000D6520000}"/>
    <cellStyle name="Moneda 6 2 8 4 2 2 2" xfId="15582" xr:uid="{00000000-0005-0000-0000-0000D7520000}"/>
    <cellStyle name="Moneda 6 2 8 4 2 3" xfId="13207" xr:uid="{00000000-0005-0000-0000-0000D8520000}"/>
    <cellStyle name="Moneda 6 2 8 4 2 4" xfId="49722" xr:uid="{00000000-0005-0000-0000-0000D9520000}"/>
    <cellStyle name="Moneda 6 2 8 4 3" xfId="5427" xr:uid="{00000000-0005-0000-0000-0000DA520000}"/>
    <cellStyle name="Moneda 6 2 8 4 3 2" xfId="14932" xr:uid="{00000000-0005-0000-0000-0000DB520000}"/>
    <cellStyle name="Moneda 6 2 8 4 3 3" xfId="49299" xr:uid="{00000000-0005-0000-0000-0000DC520000}"/>
    <cellStyle name="Moneda 6 2 8 4 4" xfId="12554" xr:uid="{00000000-0005-0000-0000-0000DD520000}"/>
    <cellStyle name="Moneda 6 2 8 4 5" xfId="46747" xr:uid="{00000000-0005-0000-0000-0000DE520000}"/>
    <cellStyle name="Moneda 6 2 8 5" xfId="3466" xr:uid="{00000000-0005-0000-0000-0000DF520000}"/>
    <cellStyle name="Moneda 6 2 8 5 2" xfId="5841" xr:uid="{00000000-0005-0000-0000-0000E0520000}"/>
    <cellStyle name="Moneda 6 2 8 5 2 2" xfId="15346" xr:uid="{00000000-0005-0000-0000-0000E1520000}"/>
    <cellStyle name="Moneda 6 2 8 5 2 3" xfId="49955" xr:uid="{00000000-0005-0000-0000-0000E2520000}"/>
    <cellStyle name="Moneda 6 2 8 5 3" xfId="12971" xr:uid="{00000000-0005-0000-0000-0000E3520000}"/>
    <cellStyle name="Moneda 6 2 8 5 4" xfId="46971" xr:uid="{00000000-0005-0000-0000-0000E4520000}"/>
    <cellStyle name="Moneda 6 2 8 6" xfId="4401" xr:uid="{00000000-0005-0000-0000-0000E5520000}"/>
    <cellStyle name="Moneda 6 2 8 6 2" xfId="13907" xr:uid="{00000000-0005-0000-0000-0000E6520000}"/>
    <cellStyle name="Moneda 6 2 8 6 3" xfId="47557" xr:uid="{00000000-0005-0000-0000-0000E7520000}"/>
    <cellStyle name="Moneda 6 2 8 7" xfId="5197" xr:uid="{00000000-0005-0000-0000-0000E8520000}"/>
    <cellStyle name="Moneda 6 2 8 7 2" xfId="14702" xr:uid="{00000000-0005-0000-0000-0000E9520000}"/>
    <cellStyle name="Moneda 6 2 8 7 3" xfId="49218" xr:uid="{00000000-0005-0000-0000-0000EA520000}"/>
    <cellStyle name="Moneda 6 2 8 8" xfId="6657" xr:uid="{00000000-0005-0000-0000-0000EB520000}"/>
    <cellStyle name="Moneda 6 2 8 8 2" xfId="16161" xr:uid="{00000000-0005-0000-0000-0000EC520000}"/>
    <cellStyle name="Moneda 6 2 8 9" xfId="11744" xr:uid="{00000000-0005-0000-0000-0000ED520000}"/>
    <cellStyle name="Moneda 6 2 8 9 2" xfId="21246" xr:uid="{00000000-0005-0000-0000-0000EE520000}"/>
    <cellStyle name="Moneda 6 2 9" xfId="1110" xr:uid="{00000000-0005-0000-0000-0000EF520000}"/>
    <cellStyle name="Moneda 6 2 9 10" xfId="12056" xr:uid="{00000000-0005-0000-0000-0000F0520000}"/>
    <cellStyle name="Moneda 6 2 9 11" xfId="11967" xr:uid="{00000000-0005-0000-0000-0000F1520000}"/>
    <cellStyle name="Moneda 6 2 9 12" xfId="45771" xr:uid="{00000000-0005-0000-0000-0000F2520000}"/>
    <cellStyle name="Moneda 6 2 9 2" xfId="3366" xr:uid="{00000000-0005-0000-0000-0000F3520000}"/>
    <cellStyle name="Moneda 6 2 9 2 2" xfId="4019" xr:uid="{00000000-0005-0000-0000-0000F4520000}"/>
    <cellStyle name="Moneda 6 2 9 2 2 2" xfId="6394" xr:uid="{00000000-0005-0000-0000-0000F5520000}"/>
    <cellStyle name="Moneda 6 2 9 2 2 2 2" xfId="15899" xr:uid="{00000000-0005-0000-0000-0000F6520000}"/>
    <cellStyle name="Moneda 6 2 9 2 2 2 3" xfId="49887" xr:uid="{00000000-0005-0000-0000-0000F7520000}"/>
    <cellStyle name="Moneda 6 2 9 2 2 3" xfId="13524" xr:uid="{00000000-0005-0000-0000-0000F8520000}"/>
    <cellStyle name="Moneda 6 2 9 2 2 4" xfId="46909" xr:uid="{00000000-0005-0000-0000-0000F9520000}"/>
    <cellStyle name="Moneda 6 2 9 2 3" xfId="5741" xr:uid="{00000000-0005-0000-0000-0000FA520000}"/>
    <cellStyle name="Moneda 6 2 9 2 3 2" xfId="15246" xr:uid="{00000000-0005-0000-0000-0000FB520000}"/>
    <cellStyle name="Moneda 6 2 9 2 3 3" xfId="49658" xr:uid="{00000000-0005-0000-0000-0000FC520000}"/>
    <cellStyle name="Moneda 6 2 9 2 4" xfId="5130" xr:uid="{00000000-0005-0000-0000-0000FD520000}"/>
    <cellStyle name="Moneda 6 2 9 2 4 2" xfId="14635" xr:uid="{00000000-0005-0000-0000-0000FE520000}"/>
    <cellStyle name="Moneda 6 2 9 2 4 3" xfId="49452" xr:uid="{00000000-0005-0000-0000-0000FF520000}"/>
    <cellStyle name="Moneda 6 2 9 2 5" xfId="7158" xr:uid="{00000000-0005-0000-0000-000000530000}"/>
    <cellStyle name="Moneda 6 2 9 2 5 2" xfId="16661" xr:uid="{00000000-0005-0000-0000-000001530000}"/>
    <cellStyle name="Moneda 6 2 9 2 6" xfId="11898" xr:uid="{00000000-0005-0000-0000-000002530000}"/>
    <cellStyle name="Moneda 6 2 9 2 6 2" xfId="21399" xr:uid="{00000000-0005-0000-0000-000003530000}"/>
    <cellStyle name="Moneda 6 2 9 2 7" xfId="12871" xr:uid="{00000000-0005-0000-0000-000004530000}"/>
    <cellStyle name="Moneda 6 2 9 2 8" xfId="46686" xr:uid="{00000000-0005-0000-0000-000005530000}"/>
    <cellStyle name="Moneda 6 2 9 3" xfId="3284" xr:uid="{00000000-0005-0000-0000-000006530000}"/>
    <cellStyle name="Moneda 6 2 9 3 2" xfId="3938" xr:uid="{00000000-0005-0000-0000-000007530000}"/>
    <cellStyle name="Moneda 6 2 9 3 2 2" xfId="6313" xr:uid="{00000000-0005-0000-0000-000008530000}"/>
    <cellStyle name="Moneda 6 2 9 3 2 2 2" xfId="15818" xr:uid="{00000000-0005-0000-0000-000009530000}"/>
    <cellStyle name="Moneda 6 2 9 3 2 2 3" xfId="49807" xr:uid="{00000000-0005-0000-0000-00000A530000}"/>
    <cellStyle name="Moneda 6 2 9 3 2 3" xfId="13443" xr:uid="{00000000-0005-0000-0000-00000B530000}"/>
    <cellStyle name="Moneda 6 2 9 3 2 4" xfId="46830" xr:uid="{00000000-0005-0000-0000-00000C530000}"/>
    <cellStyle name="Moneda 6 2 9 3 3" xfId="5659" xr:uid="{00000000-0005-0000-0000-00000D530000}"/>
    <cellStyle name="Moneda 6 2 9 3 3 2" xfId="15164" xr:uid="{00000000-0005-0000-0000-00000E530000}"/>
    <cellStyle name="Moneda 6 2 9 3 3 3" xfId="49578" xr:uid="{00000000-0005-0000-0000-00000F530000}"/>
    <cellStyle name="Moneda 6 2 9 3 4" xfId="7077" xr:uid="{00000000-0005-0000-0000-000010530000}"/>
    <cellStyle name="Moneda 6 2 9 3 4 2" xfId="16580" xr:uid="{00000000-0005-0000-0000-000011530000}"/>
    <cellStyle name="Moneda 6 2 9 3 4 3" xfId="49376" xr:uid="{00000000-0005-0000-0000-000012530000}"/>
    <cellStyle name="Moneda 6 2 9 3 5" xfId="11822" xr:uid="{00000000-0005-0000-0000-000013530000}"/>
    <cellStyle name="Moneda 6 2 9 3 5 2" xfId="21323" xr:uid="{00000000-0005-0000-0000-000014530000}"/>
    <cellStyle name="Moneda 6 2 9 3 6" xfId="12790" xr:uid="{00000000-0005-0000-0000-000015530000}"/>
    <cellStyle name="Moneda 6 2 9 3 7" xfId="46605" xr:uid="{00000000-0005-0000-0000-000016530000}"/>
    <cellStyle name="Moneda 6 2 9 4" xfId="3049" xr:uid="{00000000-0005-0000-0000-000017530000}"/>
    <cellStyle name="Moneda 6 2 9 4 2" xfId="3703" xr:uid="{00000000-0005-0000-0000-000018530000}"/>
    <cellStyle name="Moneda 6 2 9 4 2 2" xfId="6078" xr:uid="{00000000-0005-0000-0000-000019530000}"/>
    <cellStyle name="Moneda 6 2 9 4 2 2 2" xfId="15583" xr:uid="{00000000-0005-0000-0000-00001A530000}"/>
    <cellStyle name="Moneda 6 2 9 4 2 3" xfId="13208" xr:uid="{00000000-0005-0000-0000-00001B530000}"/>
    <cellStyle name="Moneda 6 2 9 4 2 4" xfId="49723" xr:uid="{00000000-0005-0000-0000-00001C530000}"/>
    <cellStyle name="Moneda 6 2 9 4 3" xfId="5428" xr:uid="{00000000-0005-0000-0000-00001D530000}"/>
    <cellStyle name="Moneda 6 2 9 4 3 2" xfId="14933" xr:uid="{00000000-0005-0000-0000-00001E530000}"/>
    <cellStyle name="Moneda 6 2 9 4 3 3" xfId="49300" xr:uid="{00000000-0005-0000-0000-00001F530000}"/>
    <cellStyle name="Moneda 6 2 9 4 4" xfId="12555" xr:uid="{00000000-0005-0000-0000-000020530000}"/>
    <cellStyle name="Moneda 6 2 9 4 5" xfId="46748" xr:uid="{00000000-0005-0000-0000-000021530000}"/>
    <cellStyle name="Moneda 6 2 9 5" xfId="3467" xr:uid="{00000000-0005-0000-0000-000022530000}"/>
    <cellStyle name="Moneda 6 2 9 5 2" xfId="5842" xr:uid="{00000000-0005-0000-0000-000023530000}"/>
    <cellStyle name="Moneda 6 2 9 5 2 2" xfId="15347" xr:uid="{00000000-0005-0000-0000-000024530000}"/>
    <cellStyle name="Moneda 6 2 9 5 2 3" xfId="49956" xr:uid="{00000000-0005-0000-0000-000025530000}"/>
    <cellStyle name="Moneda 6 2 9 5 3" xfId="12972" xr:uid="{00000000-0005-0000-0000-000026530000}"/>
    <cellStyle name="Moneda 6 2 9 5 4" xfId="46972" xr:uid="{00000000-0005-0000-0000-000027530000}"/>
    <cellStyle name="Moneda 6 2 9 6" xfId="4402" xr:uid="{00000000-0005-0000-0000-000028530000}"/>
    <cellStyle name="Moneda 6 2 9 6 2" xfId="13908" xr:uid="{00000000-0005-0000-0000-000029530000}"/>
    <cellStyle name="Moneda 6 2 9 6 3" xfId="47558" xr:uid="{00000000-0005-0000-0000-00002A530000}"/>
    <cellStyle name="Moneda 6 2 9 7" xfId="5198" xr:uid="{00000000-0005-0000-0000-00002B530000}"/>
    <cellStyle name="Moneda 6 2 9 7 2" xfId="14703" xr:uid="{00000000-0005-0000-0000-00002C530000}"/>
    <cellStyle name="Moneda 6 2 9 7 3" xfId="49219" xr:uid="{00000000-0005-0000-0000-00002D530000}"/>
    <cellStyle name="Moneda 6 2 9 8" xfId="6658" xr:uid="{00000000-0005-0000-0000-00002E530000}"/>
    <cellStyle name="Moneda 6 2 9 8 2" xfId="16162" xr:uid="{00000000-0005-0000-0000-00002F530000}"/>
    <cellStyle name="Moneda 6 2 9 9" xfId="11745" xr:uid="{00000000-0005-0000-0000-000030530000}"/>
    <cellStyle name="Moneda 6 2 9 9 2" xfId="21247" xr:uid="{00000000-0005-0000-0000-000031530000}"/>
    <cellStyle name="Moneda 6 3" xfId="1111" xr:uid="{00000000-0005-0000-0000-000032530000}"/>
    <cellStyle name="Moneda 6 4" xfId="1112" xr:uid="{00000000-0005-0000-0000-000033530000}"/>
    <cellStyle name="Moneda 6 5" xfId="1113" xr:uid="{00000000-0005-0000-0000-000034530000}"/>
    <cellStyle name="Moneda 6 6" xfId="1114" xr:uid="{00000000-0005-0000-0000-000035530000}"/>
    <cellStyle name="Moneda 6 7" xfId="1115" xr:uid="{00000000-0005-0000-0000-000036530000}"/>
    <cellStyle name="Moneda 6 8" xfId="1116" xr:uid="{00000000-0005-0000-0000-000037530000}"/>
    <cellStyle name="Moneda 6 9" xfId="1117" xr:uid="{00000000-0005-0000-0000-000038530000}"/>
    <cellStyle name="Moneda 60" xfId="1118" xr:uid="{00000000-0005-0000-0000-000039530000}"/>
    <cellStyle name="Moneda 61" xfId="1119" xr:uid="{00000000-0005-0000-0000-00003A530000}"/>
    <cellStyle name="Moneda 62" xfId="1120" xr:uid="{00000000-0005-0000-0000-00003B530000}"/>
    <cellStyle name="Moneda 63" xfId="1121" xr:uid="{00000000-0005-0000-0000-00003C530000}"/>
    <cellStyle name="Moneda 64" xfId="1122" xr:uid="{00000000-0005-0000-0000-00003D530000}"/>
    <cellStyle name="Moneda 65" xfId="1123" xr:uid="{00000000-0005-0000-0000-00003E530000}"/>
    <cellStyle name="Moneda 66" xfId="1124" xr:uid="{00000000-0005-0000-0000-00003F530000}"/>
    <cellStyle name="Moneda 67" xfId="1125" xr:uid="{00000000-0005-0000-0000-000040530000}"/>
    <cellStyle name="Moneda 68" xfId="1126" xr:uid="{00000000-0005-0000-0000-000041530000}"/>
    <cellStyle name="Moneda 69" xfId="1127" xr:uid="{00000000-0005-0000-0000-000042530000}"/>
    <cellStyle name="Moneda 7" xfId="1128" xr:uid="{00000000-0005-0000-0000-000043530000}"/>
    <cellStyle name="Moneda 7 10" xfId="1129" xr:uid="{00000000-0005-0000-0000-000044530000}"/>
    <cellStyle name="Moneda 7 11" xfId="1130" xr:uid="{00000000-0005-0000-0000-000045530000}"/>
    <cellStyle name="Moneda 7 12" xfId="1131" xr:uid="{00000000-0005-0000-0000-000046530000}"/>
    <cellStyle name="Moneda 7 13" xfId="1132" xr:uid="{00000000-0005-0000-0000-000047530000}"/>
    <cellStyle name="Moneda 7 14" xfId="1133" xr:uid="{00000000-0005-0000-0000-000048530000}"/>
    <cellStyle name="Moneda 7 15" xfId="1134" xr:uid="{00000000-0005-0000-0000-000049530000}"/>
    <cellStyle name="Moneda 7 16" xfId="1135" xr:uid="{00000000-0005-0000-0000-00004A530000}"/>
    <cellStyle name="Moneda 7 17" xfId="1136" xr:uid="{00000000-0005-0000-0000-00004B530000}"/>
    <cellStyle name="Moneda 7 18" xfId="1137" xr:uid="{00000000-0005-0000-0000-00004C530000}"/>
    <cellStyle name="Moneda 7 2" xfId="1138" xr:uid="{00000000-0005-0000-0000-00004D530000}"/>
    <cellStyle name="Moneda 7 20" xfId="53881" xr:uid="{00000000-0005-0000-0000-00004E530000}"/>
    <cellStyle name="Moneda 7 3" xfId="1139" xr:uid="{00000000-0005-0000-0000-00004F530000}"/>
    <cellStyle name="Moneda 7 4" xfId="1140" xr:uid="{00000000-0005-0000-0000-000050530000}"/>
    <cellStyle name="Moneda 7 5" xfId="1141" xr:uid="{00000000-0005-0000-0000-000051530000}"/>
    <cellStyle name="Moneda 7 6" xfId="1142" xr:uid="{00000000-0005-0000-0000-000052530000}"/>
    <cellStyle name="Moneda 7 7" xfId="1143" xr:uid="{00000000-0005-0000-0000-000053530000}"/>
    <cellStyle name="Moneda 7 8" xfId="1144" xr:uid="{00000000-0005-0000-0000-000054530000}"/>
    <cellStyle name="Moneda 7 9" xfId="1145" xr:uid="{00000000-0005-0000-0000-000055530000}"/>
    <cellStyle name="Moneda 70" xfId="1146" xr:uid="{00000000-0005-0000-0000-000056530000}"/>
    <cellStyle name="Moneda 71" xfId="1147" xr:uid="{00000000-0005-0000-0000-000057530000}"/>
    <cellStyle name="Moneda 72" xfId="1148" xr:uid="{00000000-0005-0000-0000-000058530000}"/>
    <cellStyle name="Moneda 73" xfId="1149" xr:uid="{00000000-0005-0000-0000-000059530000}"/>
    <cellStyle name="Moneda 74" xfId="1150" xr:uid="{00000000-0005-0000-0000-00005A530000}"/>
    <cellStyle name="Moneda 75" xfId="1151" xr:uid="{00000000-0005-0000-0000-00005B530000}"/>
    <cellStyle name="Moneda 76" xfId="1152" xr:uid="{00000000-0005-0000-0000-00005C530000}"/>
    <cellStyle name="Moneda 77" xfId="1153" xr:uid="{00000000-0005-0000-0000-00005D530000}"/>
    <cellStyle name="Moneda 78" xfId="1154" xr:uid="{00000000-0005-0000-0000-00005E530000}"/>
    <cellStyle name="Moneda 79" xfId="1155" xr:uid="{00000000-0005-0000-0000-00005F530000}"/>
    <cellStyle name="Moneda 8" xfId="1156" xr:uid="{00000000-0005-0000-0000-000060530000}"/>
    <cellStyle name="Moneda 8 10" xfId="1157" xr:uid="{00000000-0005-0000-0000-000061530000}"/>
    <cellStyle name="Moneda 8 11" xfId="1158" xr:uid="{00000000-0005-0000-0000-000062530000}"/>
    <cellStyle name="Moneda 8 12" xfId="1159" xr:uid="{00000000-0005-0000-0000-000063530000}"/>
    <cellStyle name="Moneda 8 13" xfId="1160" xr:uid="{00000000-0005-0000-0000-000064530000}"/>
    <cellStyle name="Moneda 8 14" xfId="1161" xr:uid="{00000000-0005-0000-0000-000065530000}"/>
    <cellStyle name="Moneda 8 15" xfId="1162" xr:uid="{00000000-0005-0000-0000-000066530000}"/>
    <cellStyle name="Moneda 8 16" xfId="1163" xr:uid="{00000000-0005-0000-0000-000067530000}"/>
    <cellStyle name="Moneda 8 17" xfId="1164" xr:uid="{00000000-0005-0000-0000-000068530000}"/>
    <cellStyle name="Moneda 8 18" xfId="1165" xr:uid="{00000000-0005-0000-0000-000069530000}"/>
    <cellStyle name="Moneda 8 2" xfId="1166" xr:uid="{00000000-0005-0000-0000-00006A530000}"/>
    <cellStyle name="Moneda 8 3" xfId="1167" xr:uid="{00000000-0005-0000-0000-00006B530000}"/>
    <cellStyle name="Moneda 8 4" xfId="1168" xr:uid="{00000000-0005-0000-0000-00006C530000}"/>
    <cellStyle name="Moneda 8 5" xfId="1169" xr:uid="{00000000-0005-0000-0000-00006D530000}"/>
    <cellStyle name="Moneda 8 6" xfId="1170" xr:uid="{00000000-0005-0000-0000-00006E530000}"/>
    <cellStyle name="Moneda 8 7" xfId="1171" xr:uid="{00000000-0005-0000-0000-00006F530000}"/>
    <cellStyle name="Moneda 8 8" xfId="1172" xr:uid="{00000000-0005-0000-0000-000070530000}"/>
    <cellStyle name="Moneda 8 9" xfId="1173" xr:uid="{00000000-0005-0000-0000-000071530000}"/>
    <cellStyle name="Moneda 80" xfId="1174" xr:uid="{00000000-0005-0000-0000-000072530000}"/>
    <cellStyle name="Moneda 81" xfId="1175" xr:uid="{00000000-0005-0000-0000-000073530000}"/>
    <cellStyle name="Moneda 82" xfId="1176" xr:uid="{00000000-0005-0000-0000-000074530000}"/>
    <cellStyle name="Moneda 83" xfId="1177" xr:uid="{00000000-0005-0000-0000-000075530000}"/>
    <cellStyle name="Moneda 84" xfId="1178" xr:uid="{00000000-0005-0000-0000-000076530000}"/>
    <cellStyle name="Moneda 85" xfId="1179" xr:uid="{00000000-0005-0000-0000-000077530000}"/>
    <cellStyle name="Moneda 86" xfId="1180" xr:uid="{00000000-0005-0000-0000-000078530000}"/>
    <cellStyle name="Moneda 87" xfId="1181" xr:uid="{00000000-0005-0000-0000-000079530000}"/>
    <cellStyle name="Moneda 88" xfId="1182" xr:uid="{00000000-0005-0000-0000-00007A530000}"/>
    <cellStyle name="Moneda 89" xfId="1183" xr:uid="{00000000-0005-0000-0000-00007B530000}"/>
    <cellStyle name="Moneda 9" xfId="1184" xr:uid="{00000000-0005-0000-0000-00007C530000}"/>
    <cellStyle name="Moneda 9 10" xfId="1185" xr:uid="{00000000-0005-0000-0000-00007D530000}"/>
    <cellStyle name="Moneda 9 11" xfId="1186" xr:uid="{00000000-0005-0000-0000-00007E530000}"/>
    <cellStyle name="Moneda 9 12" xfId="1187" xr:uid="{00000000-0005-0000-0000-00007F530000}"/>
    <cellStyle name="Moneda 9 13" xfId="1188" xr:uid="{00000000-0005-0000-0000-000080530000}"/>
    <cellStyle name="Moneda 9 14" xfId="1189" xr:uid="{00000000-0005-0000-0000-000081530000}"/>
    <cellStyle name="Moneda 9 15" xfId="1190" xr:uid="{00000000-0005-0000-0000-000082530000}"/>
    <cellStyle name="Moneda 9 16" xfId="1191" xr:uid="{00000000-0005-0000-0000-000083530000}"/>
    <cellStyle name="Moneda 9 17" xfId="1192" xr:uid="{00000000-0005-0000-0000-000084530000}"/>
    <cellStyle name="Moneda 9 18" xfId="1193" xr:uid="{00000000-0005-0000-0000-000085530000}"/>
    <cellStyle name="Moneda 9 2" xfId="1194" xr:uid="{00000000-0005-0000-0000-000086530000}"/>
    <cellStyle name="Moneda 9 3" xfId="1195" xr:uid="{00000000-0005-0000-0000-000087530000}"/>
    <cellStyle name="Moneda 9 4" xfId="1196" xr:uid="{00000000-0005-0000-0000-000088530000}"/>
    <cellStyle name="Moneda 9 5" xfId="1197" xr:uid="{00000000-0005-0000-0000-000089530000}"/>
    <cellStyle name="Moneda 9 6" xfId="1198" xr:uid="{00000000-0005-0000-0000-00008A530000}"/>
    <cellStyle name="Moneda 9 7" xfId="1199" xr:uid="{00000000-0005-0000-0000-00008B530000}"/>
    <cellStyle name="Moneda 9 8" xfId="1200" xr:uid="{00000000-0005-0000-0000-00008C530000}"/>
    <cellStyle name="Moneda 9 9" xfId="1201" xr:uid="{00000000-0005-0000-0000-00008D530000}"/>
    <cellStyle name="Moneda 90" xfId="1202" xr:uid="{00000000-0005-0000-0000-00008E530000}"/>
    <cellStyle name="Moneda 91" xfId="1203" xr:uid="{00000000-0005-0000-0000-00008F530000}"/>
    <cellStyle name="Moneda 92" xfId="1204" xr:uid="{00000000-0005-0000-0000-000090530000}"/>
    <cellStyle name="Moneda 93" xfId="1205" xr:uid="{00000000-0005-0000-0000-000091530000}"/>
    <cellStyle name="Moneda 94" xfId="1206" xr:uid="{00000000-0005-0000-0000-000092530000}"/>
    <cellStyle name="Moneda 95" xfId="1207" xr:uid="{00000000-0005-0000-0000-000093530000}"/>
    <cellStyle name="Moneda 96" xfId="1208" xr:uid="{00000000-0005-0000-0000-000094530000}"/>
    <cellStyle name="Moneda 97" xfId="1209" xr:uid="{00000000-0005-0000-0000-000095530000}"/>
    <cellStyle name="Moneda 98" xfId="1210" xr:uid="{00000000-0005-0000-0000-000096530000}"/>
    <cellStyle name="Moneda 99" xfId="1211" xr:uid="{00000000-0005-0000-0000-000097530000}"/>
    <cellStyle name="Monetario" xfId="1212" xr:uid="{00000000-0005-0000-0000-000098530000}"/>
    <cellStyle name="Normal" xfId="0" builtinId="0"/>
    <cellStyle name="Normal 10" xfId="1213" xr:uid="{00000000-0005-0000-0000-00009A530000}"/>
    <cellStyle name="Normal 10 10" xfId="1214" xr:uid="{00000000-0005-0000-0000-00009B530000}"/>
    <cellStyle name="Normal 10 11" xfId="1215" xr:uid="{00000000-0005-0000-0000-00009C530000}"/>
    <cellStyle name="Normal 10 12" xfId="1216" xr:uid="{00000000-0005-0000-0000-00009D530000}"/>
    <cellStyle name="Normal 10 13" xfId="1217" xr:uid="{00000000-0005-0000-0000-00009E530000}"/>
    <cellStyle name="Normal 10 14" xfId="1218" xr:uid="{00000000-0005-0000-0000-00009F530000}"/>
    <cellStyle name="Normal 10 15" xfId="1219" xr:uid="{00000000-0005-0000-0000-0000A0530000}"/>
    <cellStyle name="Normal 10 16" xfId="1220" xr:uid="{00000000-0005-0000-0000-0000A1530000}"/>
    <cellStyle name="Normal 10 17" xfId="1221" xr:uid="{00000000-0005-0000-0000-0000A2530000}"/>
    <cellStyle name="Normal 10 18" xfId="1222" xr:uid="{00000000-0005-0000-0000-0000A3530000}"/>
    <cellStyle name="Normal 10 19" xfId="1223" xr:uid="{00000000-0005-0000-0000-0000A4530000}"/>
    <cellStyle name="Normal 10 2" xfId="1224" xr:uid="{00000000-0005-0000-0000-0000A5530000}"/>
    <cellStyle name="Normal 10 2 2" xfId="53893" xr:uid="{D92039B7-FA1A-4F2C-8D19-36EE5AFD8397}"/>
    <cellStyle name="Normal 10 3" xfId="1225" xr:uid="{00000000-0005-0000-0000-0000A6530000}"/>
    <cellStyle name="Normal 10 4" xfId="1226" xr:uid="{00000000-0005-0000-0000-0000A7530000}"/>
    <cellStyle name="Normal 10 5" xfId="1227" xr:uid="{00000000-0005-0000-0000-0000A8530000}"/>
    <cellStyle name="Normal 10 6" xfId="1228" xr:uid="{00000000-0005-0000-0000-0000A9530000}"/>
    <cellStyle name="Normal 10 7" xfId="1229" xr:uid="{00000000-0005-0000-0000-0000AA530000}"/>
    <cellStyle name="Normal 10 8" xfId="1230" xr:uid="{00000000-0005-0000-0000-0000AB530000}"/>
    <cellStyle name="Normal 10 9" xfId="1231" xr:uid="{00000000-0005-0000-0000-0000AC530000}"/>
    <cellStyle name="Normal 11" xfId="1232" xr:uid="{00000000-0005-0000-0000-0000AD530000}"/>
    <cellStyle name="Normal 11 3" xfId="1233" xr:uid="{00000000-0005-0000-0000-0000AF530000}"/>
    <cellStyle name="Normal 11 4" xfId="1234" xr:uid="{00000000-0005-0000-0000-0000B0530000}"/>
    <cellStyle name="Normal 12" xfId="1235" xr:uid="{00000000-0005-0000-0000-0000B1530000}"/>
    <cellStyle name="Normal 12 2" xfId="1236" xr:uid="{00000000-0005-0000-0000-0000B2530000}"/>
    <cellStyle name="Normal 12 3" xfId="1237" xr:uid="{00000000-0005-0000-0000-0000B3530000}"/>
    <cellStyle name="Normal 13" xfId="1238" xr:uid="{00000000-0005-0000-0000-0000B4530000}"/>
    <cellStyle name="Normal 13 2" xfId="1239" xr:uid="{00000000-0005-0000-0000-0000B5530000}"/>
    <cellStyle name="Normal 13 5" xfId="53889" xr:uid="{A182F47E-D5EB-450F-9452-EC024A54568D}"/>
    <cellStyle name="Normal 14" xfId="1240" xr:uid="{00000000-0005-0000-0000-0000B6530000}"/>
    <cellStyle name="Normal 14 10" xfId="1241" xr:uid="{00000000-0005-0000-0000-0000B7530000}"/>
    <cellStyle name="Normal 14 11" xfId="1242" xr:uid="{00000000-0005-0000-0000-0000B8530000}"/>
    <cellStyle name="Normal 14 12" xfId="1243" xr:uid="{00000000-0005-0000-0000-0000B9530000}"/>
    <cellStyle name="Normal 14 13" xfId="1244" xr:uid="{00000000-0005-0000-0000-0000BA530000}"/>
    <cellStyle name="Normal 14 14" xfId="1245" xr:uid="{00000000-0005-0000-0000-0000BB530000}"/>
    <cellStyle name="Normal 14 15" xfId="1246" xr:uid="{00000000-0005-0000-0000-0000BC530000}"/>
    <cellStyle name="Normal 14 16" xfId="1247" xr:uid="{00000000-0005-0000-0000-0000BD530000}"/>
    <cellStyle name="Normal 14 17" xfId="1248" xr:uid="{00000000-0005-0000-0000-0000BE530000}"/>
    <cellStyle name="Normal 14 18" xfId="1249" xr:uid="{00000000-0005-0000-0000-0000BF530000}"/>
    <cellStyle name="Normal 14 19" xfId="1250" xr:uid="{00000000-0005-0000-0000-0000C0530000}"/>
    <cellStyle name="Normal 14 2" xfId="1251" xr:uid="{00000000-0005-0000-0000-0000C1530000}"/>
    <cellStyle name="Normal 14 20" xfId="1252" xr:uid="{00000000-0005-0000-0000-0000C2530000}"/>
    <cellStyle name="Normal 14 21" xfId="1253" xr:uid="{00000000-0005-0000-0000-0000C3530000}"/>
    <cellStyle name="Normal 14 22" xfId="1254" xr:uid="{00000000-0005-0000-0000-0000C4530000}"/>
    <cellStyle name="Normal 14 23" xfId="1255" xr:uid="{00000000-0005-0000-0000-0000C5530000}"/>
    <cellStyle name="Normal 14 3" xfId="1256" xr:uid="{00000000-0005-0000-0000-0000C6530000}"/>
    <cellStyle name="Normal 14 4" xfId="1257" xr:uid="{00000000-0005-0000-0000-0000C7530000}"/>
    <cellStyle name="Normal 14 5" xfId="1258" xr:uid="{00000000-0005-0000-0000-0000C8530000}"/>
    <cellStyle name="Normal 14 6" xfId="1259" xr:uid="{00000000-0005-0000-0000-0000C9530000}"/>
    <cellStyle name="Normal 14 7" xfId="1260" xr:uid="{00000000-0005-0000-0000-0000CA530000}"/>
    <cellStyle name="Normal 14 8" xfId="1261" xr:uid="{00000000-0005-0000-0000-0000CB530000}"/>
    <cellStyle name="Normal 14 9" xfId="1262" xr:uid="{00000000-0005-0000-0000-0000CC530000}"/>
    <cellStyle name="Normal 15" xfId="1263" xr:uid="{00000000-0005-0000-0000-0000CD530000}"/>
    <cellStyle name="Normal 15 10" xfId="1264" xr:uid="{00000000-0005-0000-0000-0000CE530000}"/>
    <cellStyle name="Normal 15 11" xfId="1265" xr:uid="{00000000-0005-0000-0000-0000CF530000}"/>
    <cellStyle name="Normal 15 12" xfId="1266" xr:uid="{00000000-0005-0000-0000-0000D0530000}"/>
    <cellStyle name="Normal 15 13" xfId="1267" xr:uid="{00000000-0005-0000-0000-0000D1530000}"/>
    <cellStyle name="Normal 15 14" xfId="1268" xr:uid="{00000000-0005-0000-0000-0000D2530000}"/>
    <cellStyle name="Normal 15 15" xfId="1269" xr:uid="{00000000-0005-0000-0000-0000D3530000}"/>
    <cellStyle name="Normal 15 16" xfId="1270" xr:uid="{00000000-0005-0000-0000-0000D4530000}"/>
    <cellStyle name="Normal 15 17" xfId="1271" xr:uid="{00000000-0005-0000-0000-0000D5530000}"/>
    <cellStyle name="Normal 15 18" xfId="1272" xr:uid="{00000000-0005-0000-0000-0000D6530000}"/>
    <cellStyle name="Normal 15 2" xfId="1273" xr:uid="{00000000-0005-0000-0000-0000D7530000}"/>
    <cellStyle name="Normal 15 3" xfId="1274" xr:uid="{00000000-0005-0000-0000-0000D8530000}"/>
    <cellStyle name="Normal 15 4" xfId="1275" xr:uid="{00000000-0005-0000-0000-0000D9530000}"/>
    <cellStyle name="Normal 15 5" xfId="1276" xr:uid="{00000000-0005-0000-0000-0000DA530000}"/>
    <cellStyle name="Normal 15 6" xfId="1277" xr:uid="{00000000-0005-0000-0000-0000DB530000}"/>
    <cellStyle name="Normal 15 7" xfId="1278" xr:uid="{00000000-0005-0000-0000-0000DC530000}"/>
    <cellStyle name="Normal 15 8" xfId="1279" xr:uid="{00000000-0005-0000-0000-0000DD530000}"/>
    <cellStyle name="Normal 15 9" xfId="1280" xr:uid="{00000000-0005-0000-0000-0000DE530000}"/>
    <cellStyle name="Normal 16" xfId="1281" xr:uid="{00000000-0005-0000-0000-0000DF530000}"/>
    <cellStyle name="Normal 16 10" xfId="1282" xr:uid="{00000000-0005-0000-0000-0000E0530000}"/>
    <cellStyle name="Normal 16 11" xfId="1283" xr:uid="{00000000-0005-0000-0000-0000E1530000}"/>
    <cellStyle name="Normal 16 12" xfId="1284" xr:uid="{00000000-0005-0000-0000-0000E2530000}"/>
    <cellStyle name="Normal 16 13" xfId="1285" xr:uid="{00000000-0005-0000-0000-0000E3530000}"/>
    <cellStyle name="Normal 16 14" xfId="1286" xr:uid="{00000000-0005-0000-0000-0000E4530000}"/>
    <cellStyle name="Normal 16 15" xfId="1287" xr:uid="{00000000-0005-0000-0000-0000E5530000}"/>
    <cellStyle name="Normal 16 16" xfId="1288" xr:uid="{00000000-0005-0000-0000-0000E6530000}"/>
    <cellStyle name="Normal 16 17" xfId="1289" xr:uid="{00000000-0005-0000-0000-0000E7530000}"/>
    <cellStyle name="Normal 16 18" xfId="1290" xr:uid="{00000000-0005-0000-0000-0000E8530000}"/>
    <cellStyle name="Normal 16 2" xfId="1291" xr:uid="{00000000-0005-0000-0000-0000E9530000}"/>
    <cellStyle name="Normal 16 3" xfId="1292" xr:uid="{00000000-0005-0000-0000-0000EA530000}"/>
    <cellStyle name="Normal 16 4" xfId="1293" xr:uid="{00000000-0005-0000-0000-0000EB530000}"/>
    <cellStyle name="Normal 16 5" xfId="1294" xr:uid="{00000000-0005-0000-0000-0000EC530000}"/>
    <cellStyle name="Normal 16 6" xfId="1295" xr:uid="{00000000-0005-0000-0000-0000ED530000}"/>
    <cellStyle name="Normal 16 7" xfId="1296" xr:uid="{00000000-0005-0000-0000-0000EE530000}"/>
    <cellStyle name="Normal 16 8" xfId="1297" xr:uid="{00000000-0005-0000-0000-0000EF530000}"/>
    <cellStyle name="Normal 16 9" xfId="1298" xr:uid="{00000000-0005-0000-0000-0000F0530000}"/>
    <cellStyle name="Normal 17" xfId="1299" xr:uid="{00000000-0005-0000-0000-0000F1530000}"/>
    <cellStyle name="Normal 18" xfId="1300" xr:uid="{00000000-0005-0000-0000-0000F2530000}"/>
    <cellStyle name="Normal 19" xfId="1301" xr:uid="{00000000-0005-0000-0000-0000F3530000}"/>
    <cellStyle name="Normal 19 2" xfId="1302" xr:uid="{00000000-0005-0000-0000-0000F4530000}"/>
    <cellStyle name="Normal 19 3" xfId="1303" xr:uid="{00000000-0005-0000-0000-0000F5530000}"/>
    <cellStyle name="Normal 19 4" xfId="1304" xr:uid="{00000000-0005-0000-0000-0000F6530000}"/>
    <cellStyle name="Normal 19 5" xfId="1305" xr:uid="{00000000-0005-0000-0000-0000F7530000}"/>
    <cellStyle name="Normal 2" xfId="5" xr:uid="{00000000-0005-0000-0000-0000F8530000}"/>
    <cellStyle name="Normal 2 10" xfId="1306" xr:uid="{00000000-0005-0000-0000-0000F9530000}"/>
    <cellStyle name="Normal 2 10 10" xfId="1307" xr:uid="{00000000-0005-0000-0000-0000FA530000}"/>
    <cellStyle name="Normal 2 10 11" xfId="1308" xr:uid="{00000000-0005-0000-0000-0000FB530000}"/>
    <cellStyle name="Normal 2 10 12" xfId="1309" xr:uid="{00000000-0005-0000-0000-0000FC530000}"/>
    <cellStyle name="Normal 2 10 13" xfId="1310" xr:uid="{00000000-0005-0000-0000-0000FD530000}"/>
    <cellStyle name="Normal 2 10 14" xfId="1311" xr:uid="{00000000-0005-0000-0000-0000FE530000}"/>
    <cellStyle name="Normal 2 10 15" xfId="1312" xr:uid="{00000000-0005-0000-0000-0000FF530000}"/>
    <cellStyle name="Normal 2 10 16" xfId="1313" xr:uid="{00000000-0005-0000-0000-000000540000}"/>
    <cellStyle name="Normal 2 10 17" xfId="1314" xr:uid="{00000000-0005-0000-0000-000001540000}"/>
    <cellStyle name="Normal 2 10 18" xfId="1315" xr:uid="{00000000-0005-0000-0000-000002540000}"/>
    <cellStyle name="Normal 2 10 19" xfId="1316" xr:uid="{00000000-0005-0000-0000-000003540000}"/>
    <cellStyle name="Normal 2 10 2" xfId="1317" xr:uid="{00000000-0005-0000-0000-000004540000}"/>
    <cellStyle name="Normal 2 10 2 10" xfId="1318" xr:uid="{00000000-0005-0000-0000-000005540000}"/>
    <cellStyle name="Normal 2 10 2 11" xfId="1319" xr:uid="{00000000-0005-0000-0000-000006540000}"/>
    <cellStyle name="Normal 2 10 2 12" xfId="1320" xr:uid="{00000000-0005-0000-0000-000007540000}"/>
    <cellStyle name="Normal 2 10 2 13" xfId="1321" xr:uid="{00000000-0005-0000-0000-000008540000}"/>
    <cellStyle name="Normal 2 10 2 14" xfId="1322" xr:uid="{00000000-0005-0000-0000-000009540000}"/>
    <cellStyle name="Normal 2 10 2 15" xfId="1323" xr:uid="{00000000-0005-0000-0000-00000A540000}"/>
    <cellStyle name="Normal 2 10 2 16" xfId="1324" xr:uid="{00000000-0005-0000-0000-00000B540000}"/>
    <cellStyle name="Normal 2 10 2 17" xfId="1325" xr:uid="{00000000-0005-0000-0000-00000C540000}"/>
    <cellStyle name="Normal 2 10 2 18" xfId="1326" xr:uid="{00000000-0005-0000-0000-00000D540000}"/>
    <cellStyle name="Normal 2 10 2 2" xfId="1327" xr:uid="{00000000-0005-0000-0000-00000E540000}"/>
    <cellStyle name="Normal 2 10 2 3" xfId="1328" xr:uid="{00000000-0005-0000-0000-00000F540000}"/>
    <cellStyle name="Normal 2 10 2 4" xfId="1329" xr:uid="{00000000-0005-0000-0000-000010540000}"/>
    <cellStyle name="Normal 2 10 2 5" xfId="1330" xr:uid="{00000000-0005-0000-0000-000011540000}"/>
    <cellStyle name="Normal 2 10 2 6" xfId="1331" xr:uid="{00000000-0005-0000-0000-000012540000}"/>
    <cellStyle name="Normal 2 10 2 7" xfId="1332" xr:uid="{00000000-0005-0000-0000-000013540000}"/>
    <cellStyle name="Normal 2 10 2 8" xfId="1333" xr:uid="{00000000-0005-0000-0000-000014540000}"/>
    <cellStyle name="Normal 2 10 2 9" xfId="1334" xr:uid="{00000000-0005-0000-0000-000015540000}"/>
    <cellStyle name="Normal 2 10 20" xfId="1335" xr:uid="{00000000-0005-0000-0000-000016540000}"/>
    <cellStyle name="Normal 2 10 21" xfId="1336" xr:uid="{00000000-0005-0000-0000-000017540000}"/>
    <cellStyle name="Normal 2 10 22" xfId="1337" xr:uid="{00000000-0005-0000-0000-000018540000}"/>
    <cellStyle name="Normal 2 10 23" xfId="1338" xr:uid="{00000000-0005-0000-0000-000019540000}"/>
    <cellStyle name="Normal 2 10 3" xfId="1339" xr:uid="{00000000-0005-0000-0000-00001A540000}"/>
    <cellStyle name="Normal 2 10 4" xfId="1340" xr:uid="{00000000-0005-0000-0000-00001B540000}"/>
    <cellStyle name="Normal 2 10 5" xfId="1341" xr:uid="{00000000-0005-0000-0000-00001C540000}"/>
    <cellStyle name="Normal 2 10 6" xfId="1342" xr:uid="{00000000-0005-0000-0000-00001D540000}"/>
    <cellStyle name="Normal 2 10 7" xfId="1343" xr:uid="{00000000-0005-0000-0000-00001E540000}"/>
    <cellStyle name="Normal 2 10 8" xfId="1344" xr:uid="{00000000-0005-0000-0000-00001F540000}"/>
    <cellStyle name="Normal 2 10 9" xfId="1345" xr:uid="{00000000-0005-0000-0000-000020540000}"/>
    <cellStyle name="Normal 2 11" xfId="1346" xr:uid="{00000000-0005-0000-0000-000021540000}"/>
    <cellStyle name="Normal 2 11 10" xfId="1347" xr:uid="{00000000-0005-0000-0000-000022540000}"/>
    <cellStyle name="Normal 2 11 11" xfId="1348" xr:uid="{00000000-0005-0000-0000-000023540000}"/>
    <cellStyle name="Normal 2 11 12" xfId="1349" xr:uid="{00000000-0005-0000-0000-000024540000}"/>
    <cellStyle name="Normal 2 11 13" xfId="1350" xr:uid="{00000000-0005-0000-0000-000025540000}"/>
    <cellStyle name="Normal 2 11 14" xfId="1351" xr:uid="{00000000-0005-0000-0000-000026540000}"/>
    <cellStyle name="Normal 2 11 15" xfId="1352" xr:uid="{00000000-0005-0000-0000-000027540000}"/>
    <cellStyle name="Normal 2 11 16" xfId="1353" xr:uid="{00000000-0005-0000-0000-000028540000}"/>
    <cellStyle name="Normal 2 11 17" xfId="1354" xr:uid="{00000000-0005-0000-0000-000029540000}"/>
    <cellStyle name="Normal 2 11 18" xfId="1355" xr:uid="{00000000-0005-0000-0000-00002A540000}"/>
    <cellStyle name="Normal 2 11 19" xfId="1356" xr:uid="{00000000-0005-0000-0000-00002B540000}"/>
    <cellStyle name="Normal 2 11 2" xfId="1357" xr:uid="{00000000-0005-0000-0000-00002C540000}"/>
    <cellStyle name="Normal 2 11 2 10" xfId="1358" xr:uid="{00000000-0005-0000-0000-00002D540000}"/>
    <cellStyle name="Normal 2 11 2 11" xfId="1359" xr:uid="{00000000-0005-0000-0000-00002E540000}"/>
    <cellStyle name="Normal 2 11 2 12" xfId="1360" xr:uid="{00000000-0005-0000-0000-00002F540000}"/>
    <cellStyle name="Normal 2 11 2 13" xfId="1361" xr:uid="{00000000-0005-0000-0000-000030540000}"/>
    <cellStyle name="Normal 2 11 2 14" xfId="1362" xr:uid="{00000000-0005-0000-0000-000031540000}"/>
    <cellStyle name="Normal 2 11 2 15" xfId="1363" xr:uid="{00000000-0005-0000-0000-000032540000}"/>
    <cellStyle name="Normal 2 11 2 16" xfId="1364" xr:uid="{00000000-0005-0000-0000-000033540000}"/>
    <cellStyle name="Normal 2 11 2 17" xfId="1365" xr:uid="{00000000-0005-0000-0000-000034540000}"/>
    <cellStyle name="Normal 2 11 2 18" xfId="1366" xr:uid="{00000000-0005-0000-0000-000035540000}"/>
    <cellStyle name="Normal 2 11 2 2" xfId="1367" xr:uid="{00000000-0005-0000-0000-000036540000}"/>
    <cellStyle name="Normal 2 11 2 3" xfId="1368" xr:uid="{00000000-0005-0000-0000-000037540000}"/>
    <cellStyle name="Normal 2 11 2 4" xfId="1369" xr:uid="{00000000-0005-0000-0000-000038540000}"/>
    <cellStyle name="Normal 2 11 2 5" xfId="1370" xr:uid="{00000000-0005-0000-0000-000039540000}"/>
    <cellStyle name="Normal 2 11 2 6" xfId="1371" xr:uid="{00000000-0005-0000-0000-00003A540000}"/>
    <cellStyle name="Normal 2 11 2 7" xfId="1372" xr:uid="{00000000-0005-0000-0000-00003B540000}"/>
    <cellStyle name="Normal 2 11 2 8" xfId="1373" xr:uid="{00000000-0005-0000-0000-00003C540000}"/>
    <cellStyle name="Normal 2 11 2 9" xfId="1374" xr:uid="{00000000-0005-0000-0000-00003D540000}"/>
    <cellStyle name="Normal 2 11 20" xfId="1375" xr:uid="{00000000-0005-0000-0000-00003E540000}"/>
    <cellStyle name="Normal 2 11 21" xfId="1376" xr:uid="{00000000-0005-0000-0000-00003F540000}"/>
    <cellStyle name="Normal 2 11 22" xfId="1377" xr:uid="{00000000-0005-0000-0000-000040540000}"/>
    <cellStyle name="Normal 2 11 3" xfId="1378" xr:uid="{00000000-0005-0000-0000-000041540000}"/>
    <cellStyle name="Normal 2 11 4" xfId="1379" xr:uid="{00000000-0005-0000-0000-000042540000}"/>
    <cellStyle name="Normal 2 11 5" xfId="1380" xr:uid="{00000000-0005-0000-0000-000043540000}"/>
    <cellStyle name="Normal 2 11 6" xfId="1381" xr:uid="{00000000-0005-0000-0000-000044540000}"/>
    <cellStyle name="Normal 2 11 7" xfId="1382" xr:uid="{00000000-0005-0000-0000-000045540000}"/>
    <cellStyle name="Normal 2 11 8" xfId="1383" xr:uid="{00000000-0005-0000-0000-000046540000}"/>
    <cellStyle name="Normal 2 11 9" xfId="1384" xr:uid="{00000000-0005-0000-0000-000047540000}"/>
    <cellStyle name="Normal 2 12" xfId="1385" xr:uid="{00000000-0005-0000-0000-000048540000}"/>
    <cellStyle name="Normal 2 12 10" xfId="1386" xr:uid="{00000000-0005-0000-0000-000049540000}"/>
    <cellStyle name="Normal 2 12 11" xfId="1387" xr:uid="{00000000-0005-0000-0000-00004A540000}"/>
    <cellStyle name="Normal 2 12 12" xfId="1388" xr:uid="{00000000-0005-0000-0000-00004B540000}"/>
    <cellStyle name="Normal 2 12 13" xfId="1389" xr:uid="{00000000-0005-0000-0000-00004C540000}"/>
    <cellStyle name="Normal 2 12 14" xfId="1390" xr:uid="{00000000-0005-0000-0000-00004D540000}"/>
    <cellStyle name="Normal 2 12 15" xfId="1391" xr:uid="{00000000-0005-0000-0000-00004E540000}"/>
    <cellStyle name="Normal 2 12 16" xfId="1392" xr:uid="{00000000-0005-0000-0000-00004F540000}"/>
    <cellStyle name="Normal 2 12 17" xfId="1393" xr:uid="{00000000-0005-0000-0000-000050540000}"/>
    <cellStyle name="Normal 2 12 18" xfId="1394" xr:uid="{00000000-0005-0000-0000-000051540000}"/>
    <cellStyle name="Normal 2 12 2" xfId="1395" xr:uid="{00000000-0005-0000-0000-000052540000}"/>
    <cellStyle name="Normal 2 12 3" xfId="1396" xr:uid="{00000000-0005-0000-0000-000053540000}"/>
    <cellStyle name="Normal 2 12 4" xfId="1397" xr:uid="{00000000-0005-0000-0000-000054540000}"/>
    <cellStyle name="Normal 2 12 5" xfId="1398" xr:uid="{00000000-0005-0000-0000-000055540000}"/>
    <cellStyle name="Normal 2 12 6" xfId="1399" xr:uid="{00000000-0005-0000-0000-000056540000}"/>
    <cellStyle name="Normal 2 12 7" xfId="1400" xr:uid="{00000000-0005-0000-0000-000057540000}"/>
    <cellStyle name="Normal 2 12 8" xfId="1401" xr:uid="{00000000-0005-0000-0000-000058540000}"/>
    <cellStyle name="Normal 2 12 9" xfId="1402" xr:uid="{00000000-0005-0000-0000-000059540000}"/>
    <cellStyle name="Normal 2 13" xfId="1403" xr:uid="{00000000-0005-0000-0000-00005A540000}"/>
    <cellStyle name="Normal 2 14" xfId="1404" xr:uid="{00000000-0005-0000-0000-00005B540000}"/>
    <cellStyle name="Normal 2 2" xfId="30" xr:uid="{00000000-0005-0000-0000-00005D540000}"/>
    <cellStyle name="Normal 2 2 10" xfId="1405" xr:uid="{00000000-0005-0000-0000-00005E540000}"/>
    <cellStyle name="Normal 2 2 11" xfId="1406" xr:uid="{00000000-0005-0000-0000-00005F540000}"/>
    <cellStyle name="Normal 2 2 12" xfId="1407" xr:uid="{00000000-0005-0000-0000-000060540000}"/>
    <cellStyle name="Normal 2 2 13" xfId="1408" xr:uid="{00000000-0005-0000-0000-000061540000}"/>
    <cellStyle name="Normal 2 2 14" xfId="1409" xr:uid="{00000000-0005-0000-0000-000062540000}"/>
    <cellStyle name="Normal 2 2 15" xfId="1410" xr:uid="{00000000-0005-0000-0000-000063540000}"/>
    <cellStyle name="Normal 2 2 16" xfId="1411" xr:uid="{00000000-0005-0000-0000-000064540000}"/>
    <cellStyle name="Normal 2 2 17" xfId="1412" xr:uid="{00000000-0005-0000-0000-000065540000}"/>
    <cellStyle name="Normal 2 2 18" xfId="1413" xr:uid="{00000000-0005-0000-0000-000066540000}"/>
    <cellStyle name="Normal 2 2 19" xfId="1414" xr:uid="{00000000-0005-0000-0000-000067540000}"/>
    <cellStyle name="Normal 2 2 2" xfId="1415" xr:uid="{00000000-0005-0000-0000-000068540000}"/>
    <cellStyle name="Normal 2 2 2 10" xfId="1416" xr:uid="{00000000-0005-0000-0000-000069540000}"/>
    <cellStyle name="Normal 2 2 2 11" xfId="1417" xr:uid="{00000000-0005-0000-0000-00006A540000}"/>
    <cellStyle name="Normal 2 2 2 12" xfId="1418" xr:uid="{00000000-0005-0000-0000-00006B540000}"/>
    <cellStyle name="Normal 2 2 2 13" xfId="1419" xr:uid="{00000000-0005-0000-0000-00006C540000}"/>
    <cellStyle name="Normal 2 2 2 14" xfId="1420" xr:uid="{00000000-0005-0000-0000-00006D540000}"/>
    <cellStyle name="Normal 2 2 2 15" xfId="1421" xr:uid="{00000000-0005-0000-0000-00006E540000}"/>
    <cellStyle name="Normal 2 2 2 16" xfId="1422" xr:uid="{00000000-0005-0000-0000-00006F540000}"/>
    <cellStyle name="Normal 2 2 2 17" xfId="1423" xr:uid="{00000000-0005-0000-0000-000070540000}"/>
    <cellStyle name="Normal 2 2 2 18" xfId="1424" xr:uid="{00000000-0005-0000-0000-000071540000}"/>
    <cellStyle name="Normal 2 2 2 19" xfId="1425" xr:uid="{00000000-0005-0000-0000-000072540000}"/>
    <cellStyle name="Normal 2 2 2 2" xfId="1426" xr:uid="{00000000-0005-0000-0000-000073540000}"/>
    <cellStyle name="Normal 2 2 2 20" xfId="1427" xr:uid="{00000000-0005-0000-0000-000074540000}"/>
    <cellStyle name="Normal 2 2 2 21" xfId="1428" xr:uid="{00000000-0005-0000-0000-000075540000}"/>
    <cellStyle name="Normal 2 2 2 22" xfId="1429" xr:uid="{00000000-0005-0000-0000-000076540000}"/>
    <cellStyle name="Normal 2 2 2 23" xfId="1430" xr:uid="{00000000-0005-0000-0000-000077540000}"/>
    <cellStyle name="Normal 2 2 2 24" xfId="1431" xr:uid="{00000000-0005-0000-0000-000078540000}"/>
    <cellStyle name="Normal 2 2 2 25" xfId="53876" xr:uid="{00000000-0005-0000-0000-000079540000}"/>
    <cellStyle name="Normal 2 2 2 3" xfId="1432" xr:uid="{00000000-0005-0000-0000-00007A540000}"/>
    <cellStyle name="Normal 2 2 2 4" xfId="1433" xr:uid="{00000000-0005-0000-0000-00007B540000}"/>
    <cellStyle name="Normal 2 2 2 5" xfId="1434" xr:uid="{00000000-0005-0000-0000-00007C540000}"/>
    <cellStyle name="Normal 2 2 2 6" xfId="1435" xr:uid="{00000000-0005-0000-0000-00007D540000}"/>
    <cellStyle name="Normal 2 2 2 7" xfId="1436" xr:uid="{00000000-0005-0000-0000-00007E540000}"/>
    <cellStyle name="Normal 2 2 2 8" xfId="1437" xr:uid="{00000000-0005-0000-0000-00007F540000}"/>
    <cellStyle name="Normal 2 2 2 9" xfId="1438" xr:uid="{00000000-0005-0000-0000-000080540000}"/>
    <cellStyle name="Normal 2 2 20" xfId="1439" xr:uid="{00000000-0005-0000-0000-000081540000}"/>
    <cellStyle name="Normal 2 2 3" xfId="1440" xr:uid="{00000000-0005-0000-0000-000082540000}"/>
    <cellStyle name="Normal 2 2 3 2" xfId="1441" xr:uid="{00000000-0005-0000-0000-000083540000}"/>
    <cellStyle name="Normal 2 2 3 3" xfId="1442" xr:uid="{00000000-0005-0000-0000-000084540000}"/>
    <cellStyle name="Normal 2 2 3 4" xfId="1443" xr:uid="{00000000-0005-0000-0000-000085540000}"/>
    <cellStyle name="Normal 2 2 3 5" xfId="1444" xr:uid="{00000000-0005-0000-0000-000086540000}"/>
    <cellStyle name="Normal 2 2 3 6" xfId="1445" xr:uid="{00000000-0005-0000-0000-000087540000}"/>
    <cellStyle name="Normal 2 2 3 7" xfId="1446" xr:uid="{00000000-0005-0000-0000-000088540000}"/>
    <cellStyle name="Normal 2 2 4" xfId="1447" xr:uid="{00000000-0005-0000-0000-000089540000}"/>
    <cellStyle name="Normal 2 2 5 2" xfId="53875" xr:uid="{00000000-0005-0000-0000-00008B540000}"/>
    <cellStyle name="Normal 2 2 6" xfId="1448" xr:uid="{00000000-0005-0000-0000-00008C540000}"/>
    <cellStyle name="Normal 2 2 7" xfId="1449" xr:uid="{00000000-0005-0000-0000-00008D540000}"/>
    <cellStyle name="Normal 2 2 8" xfId="1450" xr:uid="{00000000-0005-0000-0000-00008E540000}"/>
    <cellStyle name="Normal 2 2 9" xfId="1451" xr:uid="{00000000-0005-0000-0000-00008F540000}"/>
    <cellStyle name="Normal 2 2_CUADRO CANTIDADES LA ARGENTINA" xfId="1452" xr:uid="{00000000-0005-0000-0000-000090540000}"/>
    <cellStyle name="Normal 2 3" xfId="12" xr:uid="{00000000-0005-0000-0000-000091540000}"/>
    <cellStyle name="Normal 2 3 10" xfId="1453" xr:uid="{00000000-0005-0000-0000-000092540000}"/>
    <cellStyle name="Normal 2 3 11" xfId="1454" xr:uid="{00000000-0005-0000-0000-000093540000}"/>
    <cellStyle name="Normal 2 3 12" xfId="1455" xr:uid="{00000000-0005-0000-0000-000094540000}"/>
    <cellStyle name="Normal 2 3 13" xfId="1456" xr:uid="{00000000-0005-0000-0000-000095540000}"/>
    <cellStyle name="Normal 2 3 14" xfId="1457" xr:uid="{00000000-0005-0000-0000-000096540000}"/>
    <cellStyle name="Normal 2 3 15" xfId="1458" xr:uid="{00000000-0005-0000-0000-000097540000}"/>
    <cellStyle name="Normal 2 3 16" xfId="1459" xr:uid="{00000000-0005-0000-0000-000098540000}"/>
    <cellStyle name="Normal 2 3 17" xfId="1460" xr:uid="{00000000-0005-0000-0000-000099540000}"/>
    <cellStyle name="Normal 2 3 18" xfId="1461" xr:uid="{00000000-0005-0000-0000-00009A540000}"/>
    <cellStyle name="Normal 2 3 19" xfId="1462" xr:uid="{00000000-0005-0000-0000-00009B540000}"/>
    <cellStyle name="Normal 2 3 2" xfId="1463" xr:uid="{00000000-0005-0000-0000-00009C540000}"/>
    <cellStyle name="Normal 2 3 20" xfId="1464" xr:uid="{00000000-0005-0000-0000-00009D540000}"/>
    <cellStyle name="Normal 2 3 21" xfId="1465" xr:uid="{00000000-0005-0000-0000-00009E540000}"/>
    <cellStyle name="Normal 2 3 22" xfId="1466" xr:uid="{00000000-0005-0000-0000-00009F540000}"/>
    <cellStyle name="Normal 2 3 23" xfId="2811" xr:uid="{00000000-0005-0000-0000-0000A0540000}"/>
    <cellStyle name="Normal 2 3 3" xfId="1467" xr:uid="{00000000-0005-0000-0000-0000A1540000}"/>
    <cellStyle name="Normal 2 3 4" xfId="1468" xr:uid="{00000000-0005-0000-0000-0000A2540000}"/>
    <cellStyle name="Normal 2 3 5" xfId="1469" xr:uid="{00000000-0005-0000-0000-0000A3540000}"/>
    <cellStyle name="Normal 2 3 6" xfId="1470" xr:uid="{00000000-0005-0000-0000-0000A4540000}"/>
    <cellStyle name="Normal 2 3 7" xfId="1471" xr:uid="{00000000-0005-0000-0000-0000A5540000}"/>
    <cellStyle name="Normal 2 3 8" xfId="1472" xr:uid="{00000000-0005-0000-0000-0000A6540000}"/>
    <cellStyle name="Normal 2 3 9" xfId="1473" xr:uid="{00000000-0005-0000-0000-0000A7540000}"/>
    <cellStyle name="Normal 2 4" xfId="35" xr:uid="{00000000-0005-0000-0000-0000A8540000}"/>
    <cellStyle name="Normal 2 4 10" xfId="1474" xr:uid="{00000000-0005-0000-0000-0000A9540000}"/>
    <cellStyle name="Normal 2 4 11" xfId="1475" xr:uid="{00000000-0005-0000-0000-0000AA540000}"/>
    <cellStyle name="Normal 2 4 12" xfId="1476" xr:uid="{00000000-0005-0000-0000-0000AB540000}"/>
    <cellStyle name="Normal 2 4 13" xfId="1477" xr:uid="{00000000-0005-0000-0000-0000AC540000}"/>
    <cellStyle name="Normal 2 4 14" xfId="1478" xr:uid="{00000000-0005-0000-0000-0000AD540000}"/>
    <cellStyle name="Normal 2 4 15" xfId="1479" xr:uid="{00000000-0005-0000-0000-0000AE540000}"/>
    <cellStyle name="Normal 2 4 16" xfId="1480" xr:uid="{00000000-0005-0000-0000-0000AF540000}"/>
    <cellStyle name="Normal 2 4 17" xfId="1481" xr:uid="{00000000-0005-0000-0000-0000B0540000}"/>
    <cellStyle name="Normal 2 4 18" xfId="1482" xr:uid="{00000000-0005-0000-0000-0000B1540000}"/>
    <cellStyle name="Normal 2 4 19" xfId="1483" xr:uid="{00000000-0005-0000-0000-0000B2540000}"/>
    <cellStyle name="Normal 2 4 2" xfId="1484" xr:uid="{00000000-0005-0000-0000-0000B3540000}"/>
    <cellStyle name="Normal 2 4 20" xfId="1485" xr:uid="{00000000-0005-0000-0000-0000B4540000}"/>
    <cellStyle name="Normal 2 4 21" xfId="1486" xr:uid="{00000000-0005-0000-0000-0000B5540000}"/>
    <cellStyle name="Normal 2 4 22" xfId="1487" xr:uid="{00000000-0005-0000-0000-0000B6540000}"/>
    <cellStyle name="Normal 2 4 3" xfId="1488" xr:uid="{00000000-0005-0000-0000-0000B7540000}"/>
    <cellStyle name="Normal 2 4 4" xfId="1489" xr:uid="{00000000-0005-0000-0000-0000B9540000}"/>
    <cellStyle name="Normal 2 4 5" xfId="1490" xr:uid="{00000000-0005-0000-0000-0000BA540000}"/>
    <cellStyle name="Normal 2 4 6" xfId="1491" xr:uid="{00000000-0005-0000-0000-0000BB540000}"/>
    <cellStyle name="Normal 2 4 7" xfId="1492" xr:uid="{00000000-0005-0000-0000-0000BC540000}"/>
    <cellStyle name="Normal 2 4 8" xfId="1493" xr:uid="{00000000-0005-0000-0000-0000BD540000}"/>
    <cellStyle name="Normal 2 4 9" xfId="1494" xr:uid="{00000000-0005-0000-0000-0000BE540000}"/>
    <cellStyle name="Normal 2 5" xfId="1495" xr:uid="{00000000-0005-0000-0000-0000BF540000}"/>
    <cellStyle name="Normal 2 5 10" xfId="1496" xr:uid="{00000000-0005-0000-0000-0000C0540000}"/>
    <cellStyle name="Normal 2 5 11" xfId="1497" xr:uid="{00000000-0005-0000-0000-0000C1540000}"/>
    <cellStyle name="Normal 2 5 12" xfId="1498" xr:uid="{00000000-0005-0000-0000-0000C2540000}"/>
    <cellStyle name="Normal 2 5 13" xfId="1499" xr:uid="{00000000-0005-0000-0000-0000C3540000}"/>
    <cellStyle name="Normal 2 5 14" xfId="1500" xr:uid="{00000000-0005-0000-0000-0000C4540000}"/>
    <cellStyle name="Normal 2 5 15" xfId="1501" xr:uid="{00000000-0005-0000-0000-0000C5540000}"/>
    <cellStyle name="Normal 2 5 16" xfId="1502" xr:uid="{00000000-0005-0000-0000-0000C6540000}"/>
    <cellStyle name="Normal 2 5 17" xfId="1503" xr:uid="{00000000-0005-0000-0000-0000C7540000}"/>
    <cellStyle name="Normal 2 5 18" xfId="1504" xr:uid="{00000000-0005-0000-0000-0000C8540000}"/>
    <cellStyle name="Normal 2 5 19" xfId="1505" xr:uid="{00000000-0005-0000-0000-0000C9540000}"/>
    <cellStyle name="Normal 2 5 2" xfId="1506" xr:uid="{00000000-0005-0000-0000-0000CA540000}"/>
    <cellStyle name="Normal 2 5 20" xfId="1507" xr:uid="{00000000-0005-0000-0000-0000CB540000}"/>
    <cellStyle name="Normal 2 5 21" xfId="1508" xr:uid="{00000000-0005-0000-0000-0000CC540000}"/>
    <cellStyle name="Normal 2 5 22" xfId="1509" xr:uid="{00000000-0005-0000-0000-0000CD540000}"/>
    <cellStyle name="Normal 2 5 3" xfId="1510" xr:uid="{00000000-0005-0000-0000-0000CE540000}"/>
    <cellStyle name="Normal 2 5 4" xfId="1511" xr:uid="{00000000-0005-0000-0000-0000CF540000}"/>
    <cellStyle name="Normal 2 5 5" xfId="1512" xr:uid="{00000000-0005-0000-0000-0000D0540000}"/>
    <cellStyle name="Normal 2 5 6" xfId="1513" xr:uid="{00000000-0005-0000-0000-0000D1540000}"/>
    <cellStyle name="Normal 2 5 7" xfId="1514" xr:uid="{00000000-0005-0000-0000-0000D2540000}"/>
    <cellStyle name="Normal 2 5 8" xfId="1515" xr:uid="{00000000-0005-0000-0000-0000D3540000}"/>
    <cellStyle name="Normal 2 5 9" xfId="1516" xr:uid="{00000000-0005-0000-0000-0000D4540000}"/>
    <cellStyle name="Normal 2 6" xfId="1517" xr:uid="{00000000-0005-0000-0000-0000D5540000}"/>
    <cellStyle name="Normal 2 6 10" xfId="1518" xr:uid="{00000000-0005-0000-0000-0000D6540000}"/>
    <cellStyle name="Normal 2 6 11" xfId="1519" xr:uid="{00000000-0005-0000-0000-0000D7540000}"/>
    <cellStyle name="Normal 2 6 12" xfId="1520" xr:uid="{00000000-0005-0000-0000-0000D8540000}"/>
    <cellStyle name="Normal 2 6 13" xfId="1521" xr:uid="{00000000-0005-0000-0000-0000D9540000}"/>
    <cellStyle name="Normal 2 6 14" xfId="1522" xr:uid="{00000000-0005-0000-0000-0000DA540000}"/>
    <cellStyle name="Normal 2 6 15" xfId="1523" xr:uid="{00000000-0005-0000-0000-0000DB540000}"/>
    <cellStyle name="Normal 2 6 16" xfId="1524" xr:uid="{00000000-0005-0000-0000-0000DC540000}"/>
    <cellStyle name="Normal 2 6 17" xfId="1525" xr:uid="{00000000-0005-0000-0000-0000DD540000}"/>
    <cellStyle name="Normal 2 6 18" xfId="1526" xr:uid="{00000000-0005-0000-0000-0000DE540000}"/>
    <cellStyle name="Normal 2 6 2" xfId="1527" xr:uid="{00000000-0005-0000-0000-0000DF540000}"/>
    <cellStyle name="Normal 2 6 3" xfId="1528" xr:uid="{00000000-0005-0000-0000-0000E0540000}"/>
    <cellStyle name="Normal 2 6 4" xfId="1529" xr:uid="{00000000-0005-0000-0000-0000E1540000}"/>
    <cellStyle name="Normal 2 6 5" xfId="1530" xr:uid="{00000000-0005-0000-0000-0000E2540000}"/>
    <cellStyle name="Normal 2 6 6" xfId="1531" xr:uid="{00000000-0005-0000-0000-0000E3540000}"/>
    <cellStyle name="Normal 2 6 7" xfId="1532" xr:uid="{00000000-0005-0000-0000-0000E4540000}"/>
    <cellStyle name="Normal 2 6 8" xfId="1533" xr:uid="{00000000-0005-0000-0000-0000E5540000}"/>
    <cellStyle name="Normal 2 6 9" xfId="1534" xr:uid="{00000000-0005-0000-0000-0000E6540000}"/>
    <cellStyle name="Normal 2 7" xfId="1535" xr:uid="{00000000-0005-0000-0000-0000E7540000}"/>
    <cellStyle name="Normal 2 7 10" xfId="1536" xr:uid="{00000000-0005-0000-0000-0000E8540000}"/>
    <cellStyle name="Normal 2 7 11" xfId="1537" xr:uid="{00000000-0005-0000-0000-0000E9540000}"/>
    <cellStyle name="Normal 2 7 12" xfId="1538" xr:uid="{00000000-0005-0000-0000-0000EA540000}"/>
    <cellStyle name="Normal 2 7 13" xfId="1539" xr:uid="{00000000-0005-0000-0000-0000EB540000}"/>
    <cellStyle name="Normal 2 7 14" xfId="1540" xr:uid="{00000000-0005-0000-0000-0000EC540000}"/>
    <cellStyle name="Normal 2 7 15" xfId="1541" xr:uid="{00000000-0005-0000-0000-0000ED540000}"/>
    <cellStyle name="Normal 2 7 16" xfId="1542" xr:uid="{00000000-0005-0000-0000-0000EE540000}"/>
    <cellStyle name="Normal 2 7 17" xfId="1543" xr:uid="{00000000-0005-0000-0000-0000EF540000}"/>
    <cellStyle name="Normal 2 7 18" xfId="1544" xr:uid="{00000000-0005-0000-0000-0000F0540000}"/>
    <cellStyle name="Normal 2 7 2" xfId="1545" xr:uid="{00000000-0005-0000-0000-0000F1540000}"/>
    <cellStyle name="Normal 2 7 3" xfId="1546" xr:uid="{00000000-0005-0000-0000-0000F2540000}"/>
    <cellStyle name="Normal 2 7 4" xfId="1547" xr:uid="{00000000-0005-0000-0000-0000F3540000}"/>
    <cellStyle name="Normal 2 7 5" xfId="1548" xr:uid="{00000000-0005-0000-0000-0000F4540000}"/>
    <cellStyle name="Normal 2 7 6" xfId="1549" xr:uid="{00000000-0005-0000-0000-0000F5540000}"/>
    <cellStyle name="Normal 2 7 7" xfId="1550" xr:uid="{00000000-0005-0000-0000-0000F6540000}"/>
    <cellStyle name="Normal 2 7 8" xfId="1551" xr:uid="{00000000-0005-0000-0000-0000F7540000}"/>
    <cellStyle name="Normal 2 7 9" xfId="1552" xr:uid="{00000000-0005-0000-0000-0000F8540000}"/>
    <cellStyle name="Normal 2 8" xfId="1553" xr:uid="{00000000-0005-0000-0000-0000F9540000}"/>
    <cellStyle name="Normal 2 8 10" xfId="1554" xr:uid="{00000000-0005-0000-0000-0000FA540000}"/>
    <cellStyle name="Normal 2 8 11" xfId="1555" xr:uid="{00000000-0005-0000-0000-0000FB540000}"/>
    <cellStyle name="Normal 2 8 12" xfId="1556" xr:uid="{00000000-0005-0000-0000-0000FC540000}"/>
    <cellStyle name="Normal 2 8 13" xfId="1557" xr:uid="{00000000-0005-0000-0000-0000FD540000}"/>
    <cellStyle name="Normal 2 8 14" xfId="1558" xr:uid="{00000000-0005-0000-0000-0000FE540000}"/>
    <cellStyle name="Normal 2 8 15" xfId="1559" xr:uid="{00000000-0005-0000-0000-0000FF540000}"/>
    <cellStyle name="Normal 2 8 16" xfId="1560" xr:uid="{00000000-0005-0000-0000-000000550000}"/>
    <cellStyle name="Normal 2 8 17" xfId="1561" xr:uid="{00000000-0005-0000-0000-000001550000}"/>
    <cellStyle name="Normal 2 8 18" xfId="1562" xr:uid="{00000000-0005-0000-0000-000002550000}"/>
    <cellStyle name="Normal 2 8 2" xfId="1563" xr:uid="{00000000-0005-0000-0000-000003550000}"/>
    <cellStyle name="Normal 2 8 3" xfId="1564" xr:uid="{00000000-0005-0000-0000-000004550000}"/>
    <cellStyle name="Normal 2 8 4" xfId="1565" xr:uid="{00000000-0005-0000-0000-000005550000}"/>
    <cellStyle name="Normal 2 8 5" xfId="1566" xr:uid="{00000000-0005-0000-0000-000006550000}"/>
    <cellStyle name="Normal 2 8 6" xfId="1567" xr:uid="{00000000-0005-0000-0000-000007550000}"/>
    <cellStyle name="Normal 2 8 7" xfId="1568" xr:uid="{00000000-0005-0000-0000-000008550000}"/>
    <cellStyle name="Normal 2 8 8" xfId="1569" xr:uid="{00000000-0005-0000-0000-000009550000}"/>
    <cellStyle name="Normal 2 8 9" xfId="1570" xr:uid="{00000000-0005-0000-0000-00000A550000}"/>
    <cellStyle name="Normal 2 9" xfId="1571" xr:uid="{00000000-0005-0000-0000-00000B550000}"/>
    <cellStyle name="Normal 2 9 10" xfId="1572" xr:uid="{00000000-0005-0000-0000-00000C550000}"/>
    <cellStyle name="Normal 2 9 11" xfId="1573" xr:uid="{00000000-0005-0000-0000-00000D550000}"/>
    <cellStyle name="Normal 2 9 12" xfId="1574" xr:uid="{00000000-0005-0000-0000-00000E550000}"/>
    <cellStyle name="Normal 2 9 13" xfId="1575" xr:uid="{00000000-0005-0000-0000-00000F550000}"/>
    <cellStyle name="Normal 2 9 14" xfId="1576" xr:uid="{00000000-0005-0000-0000-000010550000}"/>
    <cellStyle name="Normal 2 9 15" xfId="1577" xr:uid="{00000000-0005-0000-0000-000011550000}"/>
    <cellStyle name="Normal 2 9 16" xfId="1578" xr:uid="{00000000-0005-0000-0000-000012550000}"/>
    <cellStyle name="Normal 2 9 17" xfId="1579" xr:uid="{00000000-0005-0000-0000-000013550000}"/>
    <cellStyle name="Normal 2 9 18" xfId="1580" xr:uid="{00000000-0005-0000-0000-000014550000}"/>
    <cellStyle name="Normal 2 9 19" xfId="1581" xr:uid="{00000000-0005-0000-0000-000015550000}"/>
    <cellStyle name="Normal 2 9 2" xfId="1582" xr:uid="{00000000-0005-0000-0000-000016550000}"/>
    <cellStyle name="Normal 2 9 2 10" xfId="1583" xr:uid="{00000000-0005-0000-0000-000017550000}"/>
    <cellStyle name="Normal 2 9 2 11" xfId="1584" xr:uid="{00000000-0005-0000-0000-000018550000}"/>
    <cellStyle name="Normal 2 9 2 12" xfId="1585" xr:uid="{00000000-0005-0000-0000-000019550000}"/>
    <cellStyle name="Normal 2 9 2 13" xfId="1586" xr:uid="{00000000-0005-0000-0000-00001A550000}"/>
    <cellStyle name="Normal 2 9 2 14" xfId="1587" xr:uid="{00000000-0005-0000-0000-00001B550000}"/>
    <cellStyle name="Normal 2 9 2 15" xfId="1588" xr:uid="{00000000-0005-0000-0000-00001C550000}"/>
    <cellStyle name="Normal 2 9 2 16" xfId="1589" xr:uid="{00000000-0005-0000-0000-00001D550000}"/>
    <cellStyle name="Normal 2 9 2 17" xfId="1590" xr:uid="{00000000-0005-0000-0000-00001E550000}"/>
    <cellStyle name="Normal 2 9 2 18" xfId="1591" xr:uid="{00000000-0005-0000-0000-00001F550000}"/>
    <cellStyle name="Normal 2 9 2 2" xfId="1592" xr:uid="{00000000-0005-0000-0000-000020550000}"/>
    <cellStyle name="Normal 2 9 2 3" xfId="1593" xr:uid="{00000000-0005-0000-0000-000021550000}"/>
    <cellStyle name="Normal 2 9 2 4" xfId="1594" xr:uid="{00000000-0005-0000-0000-000022550000}"/>
    <cellStyle name="Normal 2 9 2 5" xfId="1595" xr:uid="{00000000-0005-0000-0000-000023550000}"/>
    <cellStyle name="Normal 2 9 2 6" xfId="1596" xr:uid="{00000000-0005-0000-0000-000024550000}"/>
    <cellStyle name="Normal 2 9 2 7" xfId="1597" xr:uid="{00000000-0005-0000-0000-000025550000}"/>
    <cellStyle name="Normal 2 9 2 8" xfId="1598" xr:uid="{00000000-0005-0000-0000-000026550000}"/>
    <cellStyle name="Normal 2 9 2 9" xfId="1599" xr:uid="{00000000-0005-0000-0000-000027550000}"/>
    <cellStyle name="Normal 2 9 20" xfId="1600" xr:uid="{00000000-0005-0000-0000-000028550000}"/>
    <cellStyle name="Normal 2 9 21" xfId="1601" xr:uid="{00000000-0005-0000-0000-000029550000}"/>
    <cellStyle name="Normal 2 9 22" xfId="1602" xr:uid="{00000000-0005-0000-0000-00002A550000}"/>
    <cellStyle name="Normal 2 9 23" xfId="1603" xr:uid="{00000000-0005-0000-0000-00002B550000}"/>
    <cellStyle name="Normal 2 9 24" xfId="1604" xr:uid="{00000000-0005-0000-0000-00002C550000}"/>
    <cellStyle name="Normal 2 9 3" xfId="1605" xr:uid="{00000000-0005-0000-0000-00002D550000}"/>
    <cellStyle name="Normal 2 9 4" xfId="1606" xr:uid="{00000000-0005-0000-0000-00002E550000}"/>
    <cellStyle name="Normal 2 9 5" xfId="1607" xr:uid="{00000000-0005-0000-0000-00002F550000}"/>
    <cellStyle name="Normal 2 9 6" xfId="1608" xr:uid="{00000000-0005-0000-0000-000030550000}"/>
    <cellStyle name="Normal 2 9 7" xfId="1609" xr:uid="{00000000-0005-0000-0000-000031550000}"/>
    <cellStyle name="Normal 2 9 8" xfId="1610" xr:uid="{00000000-0005-0000-0000-000032550000}"/>
    <cellStyle name="Normal 2 9 9" xfId="1611" xr:uid="{00000000-0005-0000-0000-000033550000}"/>
    <cellStyle name="Normal 2_ARBOLEDA_PRESUPUESTO_FASE II_V_01" xfId="1612" xr:uid="{00000000-0005-0000-0000-000034550000}"/>
    <cellStyle name="Normal 20" xfId="1613" xr:uid="{00000000-0005-0000-0000-000035550000}"/>
    <cellStyle name="Normal 20 10" xfId="1614" xr:uid="{00000000-0005-0000-0000-000036550000}"/>
    <cellStyle name="Normal 20 11" xfId="1615" xr:uid="{00000000-0005-0000-0000-000037550000}"/>
    <cellStyle name="Normal 20 12" xfId="1616" xr:uid="{00000000-0005-0000-0000-000038550000}"/>
    <cellStyle name="Normal 20 13" xfId="1617" xr:uid="{00000000-0005-0000-0000-000039550000}"/>
    <cellStyle name="Normal 20 14" xfId="1618" xr:uid="{00000000-0005-0000-0000-00003A550000}"/>
    <cellStyle name="Normal 20 15" xfId="1619" xr:uid="{00000000-0005-0000-0000-00003B550000}"/>
    <cellStyle name="Normal 20 16" xfId="1620" xr:uid="{00000000-0005-0000-0000-00003C550000}"/>
    <cellStyle name="Normal 20 17" xfId="1621" xr:uid="{00000000-0005-0000-0000-00003D550000}"/>
    <cellStyle name="Normal 20 18" xfId="1622" xr:uid="{00000000-0005-0000-0000-00003E550000}"/>
    <cellStyle name="Normal 20 19" xfId="1623" xr:uid="{00000000-0005-0000-0000-00003F550000}"/>
    <cellStyle name="Normal 20 2" xfId="1624" xr:uid="{00000000-0005-0000-0000-000040550000}"/>
    <cellStyle name="Normal 20 2 2" xfId="1625" xr:uid="{00000000-0005-0000-0000-000041550000}"/>
    <cellStyle name="Normal 20 20" xfId="1626" xr:uid="{00000000-0005-0000-0000-000042550000}"/>
    <cellStyle name="Normal 20 21" xfId="1627" xr:uid="{00000000-0005-0000-0000-000043550000}"/>
    <cellStyle name="Normal 20 22" xfId="1628" xr:uid="{00000000-0005-0000-0000-000044550000}"/>
    <cellStyle name="Normal 20 23" xfId="1629" xr:uid="{00000000-0005-0000-0000-000045550000}"/>
    <cellStyle name="Normal 20 24" xfId="1630" xr:uid="{00000000-0005-0000-0000-000046550000}"/>
    <cellStyle name="Normal 20 25" xfId="1631" xr:uid="{00000000-0005-0000-0000-000047550000}"/>
    <cellStyle name="Normal 20 26" xfId="1632" xr:uid="{00000000-0005-0000-0000-000048550000}"/>
    <cellStyle name="Normal 20 3" xfId="1633" xr:uid="{00000000-0005-0000-0000-00004A550000}"/>
    <cellStyle name="Normal 20 4" xfId="1634" xr:uid="{00000000-0005-0000-0000-00004B550000}"/>
    <cellStyle name="Normal 20 5" xfId="1635" xr:uid="{00000000-0005-0000-0000-00004C550000}"/>
    <cellStyle name="Normal 20 6" xfId="1636" xr:uid="{00000000-0005-0000-0000-00004D550000}"/>
    <cellStyle name="Normal 20 7" xfId="1637" xr:uid="{00000000-0005-0000-0000-00004E550000}"/>
    <cellStyle name="Normal 20 8" xfId="1638" xr:uid="{00000000-0005-0000-0000-00004F550000}"/>
    <cellStyle name="Normal 20 9" xfId="1639" xr:uid="{00000000-0005-0000-0000-000050550000}"/>
    <cellStyle name="Normal 21" xfId="1640" xr:uid="{00000000-0005-0000-0000-000051550000}"/>
    <cellStyle name="Normal 22" xfId="1641" xr:uid="{00000000-0005-0000-0000-000052550000}"/>
    <cellStyle name="Normal 23" xfId="1642" xr:uid="{00000000-0005-0000-0000-000054550000}"/>
    <cellStyle name="Normal 24" xfId="1643" xr:uid="{00000000-0005-0000-0000-000055550000}"/>
    <cellStyle name="Normal 24 10" xfId="1644" xr:uid="{00000000-0005-0000-0000-000056550000}"/>
    <cellStyle name="Normal 24 11" xfId="1645" xr:uid="{00000000-0005-0000-0000-000057550000}"/>
    <cellStyle name="Normal 24 12" xfId="1646" xr:uid="{00000000-0005-0000-0000-000058550000}"/>
    <cellStyle name="Normal 24 13" xfId="1647" xr:uid="{00000000-0005-0000-0000-000059550000}"/>
    <cellStyle name="Normal 24 14" xfId="1648" xr:uid="{00000000-0005-0000-0000-00005A550000}"/>
    <cellStyle name="Normal 24 15" xfId="1649" xr:uid="{00000000-0005-0000-0000-00005B550000}"/>
    <cellStyle name="Normal 24 16" xfId="1650" xr:uid="{00000000-0005-0000-0000-00005C550000}"/>
    <cellStyle name="Normal 24 17" xfId="1651" xr:uid="{00000000-0005-0000-0000-00005D550000}"/>
    <cellStyle name="Normal 24 18" xfId="1652" xr:uid="{00000000-0005-0000-0000-00005E550000}"/>
    <cellStyle name="Normal 24 2" xfId="1653" xr:uid="{00000000-0005-0000-0000-00005F550000}"/>
    <cellStyle name="Normal 24 3" xfId="1654" xr:uid="{00000000-0005-0000-0000-000060550000}"/>
    <cellStyle name="Normal 24 4" xfId="1655" xr:uid="{00000000-0005-0000-0000-000061550000}"/>
    <cellStyle name="Normal 24 5" xfId="1656" xr:uid="{00000000-0005-0000-0000-000062550000}"/>
    <cellStyle name="Normal 24 6" xfId="1657" xr:uid="{00000000-0005-0000-0000-000063550000}"/>
    <cellStyle name="Normal 24 7" xfId="1658" xr:uid="{00000000-0005-0000-0000-000064550000}"/>
    <cellStyle name="Normal 24 8" xfId="1659" xr:uid="{00000000-0005-0000-0000-000065550000}"/>
    <cellStyle name="Normal 24 9" xfId="1660" xr:uid="{00000000-0005-0000-0000-000066550000}"/>
    <cellStyle name="Normal 25" xfId="1661" xr:uid="{00000000-0005-0000-0000-000067550000}"/>
    <cellStyle name="Normal 25 2" xfId="1662" xr:uid="{00000000-0005-0000-0000-000068550000}"/>
    <cellStyle name="Normal 25 3" xfId="1663" xr:uid="{00000000-0005-0000-0000-000069550000}"/>
    <cellStyle name="Normal 25 4" xfId="1664" xr:uid="{00000000-0005-0000-0000-00006A550000}"/>
    <cellStyle name="Normal 25 5" xfId="1665" xr:uid="{00000000-0005-0000-0000-00006B550000}"/>
    <cellStyle name="Normal 26" xfId="1666" xr:uid="{00000000-0005-0000-0000-00006C550000}"/>
    <cellStyle name="Normal 26 2" xfId="1667" xr:uid="{00000000-0005-0000-0000-00006D550000}"/>
    <cellStyle name="Normal 26 3" xfId="1668" xr:uid="{00000000-0005-0000-0000-00006E550000}"/>
    <cellStyle name="Normal 26 4" xfId="1669" xr:uid="{00000000-0005-0000-0000-00006F550000}"/>
    <cellStyle name="Normal 26 5" xfId="1670" xr:uid="{00000000-0005-0000-0000-000070550000}"/>
    <cellStyle name="Normal 27" xfId="1671" xr:uid="{00000000-0005-0000-0000-000071550000}"/>
    <cellStyle name="Normal 27 2" xfId="1672" xr:uid="{00000000-0005-0000-0000-000072550000}"/>
    <cellStyle name="Normal 27 3" xfId="1673" xr:uid="{00000000-0005-0000-0000-000073550000}"/>
    <cellStyle name="Normal 27 4" xfId="1674" xr:uid="{00000000-0005-0000-0000-000074550000}"/>
    <cellStyle name="Normal 27 5" xfId="1675" xr:uid="{00000000-0005-0000-0000-000075550000}"/>
    <cellStyle name="Normal 28" xfId="1676" xr:uid="{00000000-0005-0000-0000-000076550000}"/>
    <cellStyle name="Normal 28 2" xfId="1677" xr:uid="{00000000-0005-0000-0000-000077550000}"/>
    <cellStyle name="Normal 28 3" xfId="1678" xr:uid="{00000000-0005-0000-0000-000078550000}"/>
    <cellStyle name="Normal 28 4" xfId="1679" xr:uid="{00000000-0005-0000-0000-000079550000}"/>
    <cellStyle name="Normal 28 5" xfId="1680" xr:uid="{00000000-0005-0000-0000-00007A550000}"/>
    <cellStyle name="Normal 29" xfId="1681" xr:uid="{00000000-0005-0000-0000-00007B550000}"/>
    <cellStyle name="Normal 29 2" xfId="1682" xr:uid="{00000000-0005-0000-0000-00007C550000}"/>
    <cellStyle name="Normal 29 3" xfId="1683" xr:uid="{00000000-0005-0000-0000-00007D550000}"/>
    <cellStyle name="Normal 29 4" xfId="1684" xr:uid="{00000000-0005-0000-0000-00007E550000}"/>
    <cellStyle name="Normal 29 5" xfId="1685" xr:uid="{00000000-0005-0000-0000-00007F550000}"/>
    <cellStyle name="Normal 3" xfId="2" xr:uid="{00000000-0005-0000-0000-000080550000}"/>
    <cellStyle name="Normal 3 10" xfId="1686" xr:uid="{00000000-0005-0000-0000-000081550000}"/>
    <cellStyle name="Normal 3 10 10" xfId="1687" xr:uid="{00000000-0005-0000-0000-000082550000}"/>
    <cellStyle name="Normal 3 10 11" xfId="1688" xr:uid="{00000000-0005-0000-0000-000083550000}"/>
    <cellStyle name="Normal 3 10 12" xfId="1689" xr:uid="{00000000-0005-0000-0000-000084550000}"/>
    <cellStyle name="Normal 3 10 13" xfId="1690" xr:uid="{00000000-0005-0000-0000-000085550000}"/>
    <cellStyle name="Normal 3 10 14" xfId="1691" xr:uid="{00000000-0005-0000-0000-000086550000}"/>
    <cellStyle name="Normal 3 10 15" xfId="1692" xr:uid="{00000000-0005-0000-0000-000087550000}"/>
    <cellStyle name="Normal 3 10 16" xfId="1693" xr:uid="{00000000-0005-0000-0000-000088550000}"/>
    <cellStyle name="Normal 3 10 17" xfId="1694" xr:uid="{00000000-0005-0000-0000-000089550000}"/>
    <cellStyle name="Normal 3 10 18" xfId="1695" xr:uid="{00000000-0005-0000-0000-00008A550000}"/>
    <cellStyle name="Normal 3 10 19" xfId="1696" xr:uid="{00000000-0005-0000-0000-00008B550000}"/>
    <cellStyle name="Normal 3 10 2" xfId="1697" xr:uid="{00000000-0005-0000-0000-00008C550000}"/>
    <cellStyle name="Normal 3 10 20" xfId="1698" xr:uid="{00000000-0005-0000-0000-00008D550000}"/>
    <cellStyle name="Normal 3 10 21" xfId="1699" xr:uid="{00000000-0005-0000-0000-00008E550000}"/>
    <cellStyle name="Normal 3 10 22" xfId="1700" xr:uid="{00000000-0005-0000-0000-00008F550000}"/>
    <cellStyle name="Normal 3 10 3" xfId="1701" xr:uid="{00000000-0005-0000-0000-000090550000}"/>
    <cellStyle name="Normal 3 10 4" xfId="1702" xr:uid="{00000000-0005-0000-0000-000091550000}"/>
    <cellStyle name="Normal 3 10 5" xfId="1703" xr:uid="{00000000-0005-0000-0000-000092550000}"/>
    <cellStyle name="Normal 3 10 6" xfId="1704" xr:uid="{00000000-0005-0000-0000-000093550000}"/>
    <cellStyle name="Normal 3 10 7" xfId="1705" xr:uid="{00000000-0005-0000-0000-000094550000}"/>
    <cellStyle name="Normal 3 10 8" xfId="1706" xr:uid="{00000000-0005-0000-0000-000095550000}"/>
    <cellStyle name="Normal 3 10 9" xfId="1707" xr:uid="{00000000-0005-0000-0000-000096550000}"/>
    <cellStyle name="Normal 3 11" xfId="1708" xr:uid="{00000000-0005-0000-0000-000097550000}"/>
    <cellStyle name="Normal 3 11 2" xfId="1709" xr:uid="{00000000-0005-0000-0000-000098550000}"/>
    <cellStyle name="Normal 3 11 3" xfId="1710" xr:uid="{00000000-0005-0000-0000-000099550000}"/>
    <cellStyle name="Normal 3 11 4" xfId="1711" xr:uid="{00000000-0005-0000-0000-00009A550000}"/>
    <cellStyle name="Normal 3 11 5" xfId="1712" xr:uid="{00000000-0005-0000-0000-00009B550000}"/>
    <cellStyle name="Normal 3 12" xfId="1713" xr:uid="{00000000-0005-0000-0000-00009C550000}"/>
    <cellStyle name="Normal 3 13" xfId="1714" xr:uid="{00000000-0005-0000-0000-00009D550000}"/>
    <cellStyle name="Normal 3 14" xfId="1715" xr:uid="{00000000-0005-0000-0000-00009E550000}"/>
    <cellStyle name="Normal 3 15" xfId="1716" xr:uid="{00000000-0005-0000-0000-00009F550000}"/>
    <cellStyle name="Normal 3 16" xfId="1717" xr:uid="{00000000-0005-0000-0000-0000A0550000}"/>
    <cellStyle name="Normal 3 17" xfId="1718" xr:uid="{00000000-0005-0000-0000-0000A1550000}"/>
    <cellStyle name="Normal 3 18" xfId="1719" xr:uid="{00000000-0005-0000-0000-0000A2550000}"/>
    <cellStyle name="Normal 3 19" xfId="1720" xr:uid="{00000000-0005-0000-0000-0000A3550000}"/>
    <cellStyle name="Normal 3 2" xfId="15" xr:uid="{00000000-0005-0000-0000-0000A4550000}"/>
    <cellStyle name="Normal 3 2 10" xfId="1721" xr:uid="{00000000-0005-0000-0000-0000A5550000}"/>
    <cellStyle name="Normal 3 2 11" xfId="1722" xr:uid="{00000000-0005-0000-0000-0000A6550000}"/>
    <cellStyle name="Normal 3 2 12" xfId="1723" xr:uid="{00000000-0005-0000-0000-0000A7550000}"/>
    <cellStyle name="Normal 3 2 13" xfId="1724" xr:uid="{00000000-0005-0000-0000-0000A8550000}"/>
    <cellStyle name="Normal 3 2 14" xfId="1725" xr:uid="{00000000-0005-0000-0000-0000A9550000}"/>
    <cellStyle name="Normal 3 2 15" xfId="1726" xr:uid="{00000000-0005-0000-0000-0000AA550000}"/>
    <cellStyle name="Normal 3 2 16" xfId="1727" xr:uid="{00000000-0005-0000-0000-0000AB550000}"/>
    <cellStyle name="Normal 3 2 17" xfId="1728" xr:uid="{00000000-0005-0000-0000-0000AC550000}"/>
    <cellStyle name="Normal 3 2 18" xfId="1729" xr:uid="{00000000-0005-0000-0000-0000AD550000}"/>
    <cellStyle name="Normal 3 2 19" xfId="1730" xr:uid="{00000000-0005-0000-0000-0000AE550000}"/>
    <cellStyle name="Normal 3 2 2" xfId="1731" xr:uid="{00000000-0005-0000-0000-0000AF550000}"/>
    <cellStyle name="Normal 3 2 2 10" xfId="1732" xr:uid="{00000000-0005-0000-0000-0000B0550000}"/>
    <cellStyle name="Normal 3 2 2 11" xfId="1733" xr:uid="{00000000-0005-0000-0000-0000B1550000}"/>
    <cellStyle name="Normal 3 2 2 12" xfId="1734" xr:uid="{00000000-0005-0000-0000-0000B2550000}"/>
    <cellStyle name="Normal 3 2 2 13" xfId="1735" xr:uid="{00000000-0005-0000-0000-0000B3550000}"/>
    <cellStyle name="Normal 3 2 2 14" xfId="1736" xr:uid="{00000000-0005-0000-0000-0000B4550000}"/>
    <cellStyle name="Normal 3 2 2 15" xfId="1737" xr:uid="{00000000-0005-0000-0000-0000B5550000}"/>
    <cellStyle name="Normal 3 2 2 16" xfId="1738" xr:uid="{00000000-0005-0000-0000-0000B6550000}"/>
    <cellStyle name="Normal 3 2 2 17" xfId="1739" xr:uid="{00000000-0005-0000-0000-0000B7550000}"/>
    <cellStyle name="Normal 3 2 2 18" xfId="1740" xr:uid="{00000000-0005-0000-0000-0000B8550000}"/>
    <cellStyle name="Normal 3 2 2 2" xfId="1741" xr:uid="{00000000-0005-0000-0000-0000B9550000}"/>
    <cellStyle name="Normal 3 2 2 3" xfId="1742" xr:uid="{00000000-0005-0000-0000-0000BA550000}"/>
    <cellStyle name="Normal 3 2 2 4" xfId="1743" xr:uid="{00000000-0005-0000-0000-0000BB550000}"/>
    <cellStyle name="Normal 3 2 2 5" xfId="1744" xr:uid="{00000000-0005-0000-0000-0000BC550000}"/>
    <cellStyle name="Normal 3 2 2 6" xfId="1745" xr:uid="{00000000-0005-0000-0000-0000BD550000}"/>
    <cellStyle name="Normal 3 2 2 7" xfId="1746" xr:uid="{00000000-0005-0000-0000-0000BE550000}"/>
    <cellStyle name="Normal 3 2 2 8" xfId="1747" xr:uid="{00000000-0005-0000-0000-0000BF550000}"/>
    <cellStyle name="Normal 3 2 2 9" xfId="1748" xr:uid="{00000000-0005-0000-0000-0000C0550000}"/>
    <cellStyle name="Normal 3 2 20" xfId="1749" xr:uid="{00000000-0005-0000-0000-0000C1550000}"/>
    <cellStyle name="Normal 3 2 21" xfId="1750" xr:uid="{00000000-0005-0000-0000-0000C2550000}"/>
    <cellStyle name="Normal 3 2 22" xfId="1751" xr:uid="{00000000-0005-0000-0000-0000C3550000}"/>
    <cellStyle name="Normal 3 2 23" xfId="1752" xr:uid="{00000000-0005-0000-0000-0000C4550000}"/>
    <cellStyle name="Normal 3 2 24" xfId="1753" xr:uid="{00000000-0005-0000-0000-0000C5550000}"/>
    <cellStyle name="Normal 3 2 25" xfId="1754" xr:uid="{00000000-0005-0000-0000-0000C6550000}"/>
    <cellStyle name="Normal 3 2 26" xfId="1755" xr:uid="{00000000-0005-0000-0000-0000C7550000}"/>
    <cellStyle name="Normal 3 2 27" xfId="1756" xr:uid="{00000000-0005-0000-0000-0000C8550000}"/>
    <cellStyle name="Normal 3 2 28" xfId="1757" xr:uid="{00000000-0005-0000-0000-0000C9550000}"/>
    <cellStyle name="Normal 3 2 29" xfId="1758" xr:uid="{00000000-0005-0000-0000-0000CA550000}"/>
    <cellStyle name="Normal 3 2 3" xfId="1759" xr:uid="{00000000-0005-0000-0000-0000CB550000}"/>
    <cellStyle name="Normal 3 2 3 10" xfId="1760" xr:uid="{00000000-0005-0000-0000-0000CC550000}"/>
    <cellStyle name="Normal 3 2 3 11" xfId="1761" xr:uid="{00000000-0005-0000-0000-0000CD550000}"/>
    <cellStyle name="Normal 3 2 3 12" xfId="1762" xr:uid="{00000000-0005-0000-0000-0000CE550000}"/>
    <cellStyle name="Normal 3 2 3 13" xfId="1763" xr:uid="{00000000-0005-0000-0000-0000CF550000}"/>
    <cellStyle name="Normal 3 2 3 14" xfId="1764" xr:uid="{00000000-0005-0000-0000-0000D0550000}"/>
    <cellStyle name="Normal 3 2 3 15" xfId="1765" xr:uid="{00000000-0005-0000-0000-0000D1550000}"/>
    <cellStyle name="Normal 3 2 3 16" xfId="1766" xr:uid="{00000000-0005-0000-0000-0000D2550000}"/>
    <cellStyle name="Normal 3 2 3 17" xfId="1767" xr:uid="{00000000-0005-0000-0000-0000D3550000}"/>
    <cellStyle name="Normal 3 2 3 18" xfId="1768" xr:uid="{00000000-0005-0000-0000-0000D4550000}"/>
    <cellStyle name="Normal 3 2 3 2" xfId="1769" xr:uid="{00000000-0005-0000-0000-0000D5550000}"/>
    <cellStyle name="Normal 3 2 3 3" xfId="1770" xr:uid="{00000000-0005-0000-0000-0000D6550000}"/>
    <cellStyle name="Normal 3 2 3 4" xfId="1771" xr:uid="{00000000-0005-0000-0000-0000D7550000}"/>
    <cellStyle name="Normal 3 2 3 5" xfId="1772" xr:uid="{00000000-0005-0000-0000-0000D8550000}"/>
    <cellStyle name="Normal 3 2 3 6" xfId="1773" xr:uid="{00000000-0005-0000-0000-0000D9550000}"/>
    <cellStyle name="Normal 3 2 3 7" xfId="1774" xr:uid="{00000000-0005-0000-0000-0000DA550000}"/>
    <cellStyle name="Normal 3 2 3 8" xfId="1775" xr:uid="{00000000-0005-0000-0000-0000DB550000}"/>
    <cellStyle name="Normal 3 2 3 9" xfId="1776" xr:uid="{00000000-0005-0000-0000-0000DC550000}"/>
    <cellStyle name="Normal 3 2 30" xfId="1777" xr:uid="{00000000-0005-0000-0000-0000DD550000}"/>
    <cellStyle name="Normal 3 2 4" xfId="1778" xr:uid="{00000000-0005-0000-0000-0000DE550000}"/>
    <cellStyle name="Normal 3 2 4 10" xfId="1779" xr:uid="{00000000-0005-0000-0000-0000DF550000}"/>
    <cellStyle name="Normal 3 2 4 11" xfId="1780" xr:uid="{00000000-0005-0000-0000-0000E0550000}"/>
    <cellStyle name="Normal 3 2 4 12" xfId="1781" xr:uid="{00000000-0005-0000-0000-0000E1550000}"/>
    <cellStyle name="Normal 3 2 4 13" xfId="1782" xr:uid="{00000000-0005-0000-0000-0000E2550000}"/>
    <cellStyle name="Normal 3 2 4 14" xfId="1783" xr:uid="{00000000-0005-0000-0000-0000E3550000}"/>
    <cellStyle name="Normal 3 2 4 15" xfId="1784" xr:uid="{00000000-0005-0000-0000-0000E4550000}"/>
    <cellStyle name="Normal 3 2 4 16" xfId="1785" xr:uid="{00000000-0005-0000-0000-0000E5550000}"/>
    <cellStyle name="Normal 3 2 4 17" xfId="1786" xr:uid="{00000000-0005-0000-0000-0000E6550000}"/>
    <cellStyle name="Normal 3 2 4 18" xfId="1787" xr:uid="{00000000-0005-0000-0000-0000E7550000}"/>
    <cellStyle name="Normal 3 2 4 2" xfId="1788" xr:uid="{00000000-0005-0000-0000-0000E8550000}"/>
    <cellStyle name="Normal 3 2 4 3" xfId="1789" xr:uid="{00000000-0005-0000-0000-0000E9550000}"/>
    <cellStyle name="Normal 3 2 4 4" xfId="1790" xr:uid="{00000000-0005-0000-0000-0000EA550000}"/>
    <cellStyle name="Normal 3 2 4 5" xfId="1791" xr:uid="{00000000-0005-0000-0000-0000EB550000}"/>
    <cellStyle name="Normal 3 2 4 6" xfId="1792" xr:uid="{00000000-0005-0000-0000-0000EC550000}"/>
    <cellStyle name="Normal 3 2 4 7" xfId="1793" xr:uid="{00000000-0005-0000-0000-0000ED550000}"/>
    <cellStyle name="Normal 3 2 4 8" xfId="1794" xr:uid="{00000000-0005-0000-0000-0000EE550000}"/>
    <cellStyle name="Normal 3 2 4 9" xfId="1795" xr:uid="{00000000-0005-0000-0000-0000EF550000}"/>
    <cellStyle name="Normal 3 2 5" xfId="1796" xr:uid="{00000000-0005-0000-0000-0000F0550000}"/>
    <cellStyle name="Normal 3 2 5 10" xfId="1797" xr:uid="{00000000-0005-0000-0000-0000F1550000}"/>
    <cellStyle name="Normal 3 2 5 11" xfId="1798" xr:uid="{00000000-0005-0000-0000-0000F2550000}"/>
    <cellStyle name="Normal 3 2 5 12" xfId="1799" xr:uid="{00000000-0005-0000-0000-0000F3550000}"/>
    <cellStyle name="Normal 3 2 5 13" xfId="1800" xr:uid="{00000000-0005-0000-0000-0000F4550000}"/>
    <cellStyle name="Normal 3 2 5 14" xfId="1801" xr:uid="{00000000-0005-0000-0000-0000F5550000}"/>
    <cellStyle name="Normal 3 2 5 15" xfId="1802" xr:uid="{00000000-0005-0000-0000-0000F6550000}"/>
    <cellStyle name="Normal 3 2 5 16" xfId="1803" xr:uid="{00000000-0005-0000-0000-0000F7550000}"/>
    <cellStyle name="Normal 3 2 5 17" xfId="1804" xr:uid="{00000000-0005-0000-0000-0000F8550000}"/>
    <cellStyle name="Normal 3 2 5 18" xfId="1805" xr:uid="{00000000-0005-0000-0000-0000F9550000}"/>
    <cellStyle name="Normal 3 2 5 2" xfId="1806" xr:uid="{00000000-0005-0000-0000-0000FA550000}"/>
    <cellStyle name="Normal 3 2 5 3" xfId="1807" xr:uid="{00000000-0005-0000-0000-0000FB550000}"/>
    <cellStyle name="Normal 3 2 5 4" xfId="1808" xr:uid="{00000000-0005-0000-0000-0000FC550000}"/>
    <cellStyle name="Normal 3 2 5 5" xfId="1809" xr:uid="{00000000-0005-0000-0000-0000FD550000}"/>
    <cellStyle name="Normal 3 2 5 6" xfId="1810" xr:uid="{00000000-0005-0000-0000-0000FE550000}"/>
    <cellStyle name="Normal 3 2 5 7" xfId="1811" xr:uid="{00000000-0005-0000-0000-0000FF550000}"/>
    <cellStyle name="Normal 3 2 5 8" xfId="1812" xr:uid="{00000000-0005-0000-0000-000000560000}"/>
    <cellStyle name="Normal 3 2 5 9" xfId="1813" xr:uid="{00000000-0005-0000-0000-000001560000}"/>
    <cellStyle name="Normal 3 2 6" xfId="1814" xr:uid="{00000000-0005-0000-0000-000002560000}"/>
    <cellStyle name="Normal 3 2 6 10" xfId="1815" xr:uid="{00000000-0005-0000-0000-000003560000}"/>
    <cellStyle name="Normal 3 2 6 11" xfId="1816" xr:uid="{00000000-0005-0000-0000-000004560000}"/>
    <cellStyle name="Normal 3 2 6 12" xfId="1817" xr:uid="{00000000-0005-0000-0000-000005560000}"/>
    <cellStyle name="Normal 3 2 6 13" xfId="1818" xr:uid="{00000000-0005-0000-0000-000006560000}"/>
    <cellStyle name="Normal 3 2 6 14" xfId="1819" xr:uid="{00000000-0005-0000-0000-000007560000}"/>
    <cellStyle name="Normal 3 2 6 15" xfId="1820" xr:uid="{00000000-0005-0000-0000-000008560000}"/>
    <cellStyle name="Normal 3 2 6 16" xfId="1821" xr:uid="{00000000-0005-0000-0000-000009560000}"/>
    <cellStyle name="Normal 3 2 6 17" xfId="1822" xr:uid="{00000000-0005-0000-0000-00000A560000}"/>
    <cellStyle name="Normal 3 2 6 18" xfId="1823" xr:uid="{00000000-0005-0000-0000-00000B560000}"/>
    <cellStyle name="Normal 3 2 6 2" xfId="1824" xr:uid="{00000000-0005-0000-0000-00000C560000}"/>
    <cellStyle name="Normal 3 2 6 3" xfId="1825" xr:uid="{00000000-0005-0000-0000-00000D560000}"/>
    <cellStyle name="Normal 3 2 6 4" xfId="1826" xr:uid="{00000000-0005-0000-0000-00000E560000}"/>
    <cellStyle name="Normal 3 2 6 5" xfId="1827" xr:uid="{00000000-0005-0000-0000-00000F560000}"/>
    <cellStyle name="Normal 3 2 6 6" xfId="1828" xr:uid="{00000000-0005-0000-0000-000010560000}"/>
    <cellStyle name="Normal 3 2 6 7" xfId="1829" xr:uid="{00000000-0005-0000-0000-000011560000}"/>
    <cellStyle name="Normal 3 2 6 8" xfId="1830" xr:uid="{00000000-0005-0000-0000-000012560000}"/>
    <cellStyle name="Normal 3 2 6 9" xfId="1831" xr:uid="{00000000-0005-0000-0000-000013560000}"/>
    <cellStyle name="Normal 3 2 7" xfId="1832" xr:uid="{00000000-0005-0000-0000-000014560000}"/>
    <cellStyle name="Normal 3 2 8" xfId="1833" xr:uid="{00000000-0005-0000-0000-000015560000}"/>
    <cellStyle name="Normal 3 2 9" xfId="1834" xr:uid="{00000000-0005-0000-0000-000016560000}"/>
    <cellStyle name="Normal 3 20" xfId="1835" xr:uid="{00000000-0005-0000-0000-000017560000}"/>
    <cellStyle name="Normal 3 21" xfId="1836" xr:uid="{00000000-0005-0000-0000-000018560000}"/>
    <cellStyle name="Normal 3 22" xfId="1837" xr:uid="{00000000-0005-0000-0000-000019560000}"/>
    <cellStyle name="Normal 3 23" xfId="1838" xr:uid="{00000000-0005-0000-0000-00001A560000}"/>
    <cellStyle name="Normal 3 24" xfId="1839" xr:uid="{00000000-0005-0000-0000-00001B560000}"/>
    <cellStyle name="Normal 3 25" xfId="1840" xr:uid="{00000000-0005-0000-0000-00001C560000}"/>
    <cellStyle name="Normal 3 26" xfId="1841" xr:uid="{00000000-0005-0000-0000-00001D560000}"/>
    <cellStyle name="Normal 3 27" xfId="1842" xr:uid="{00000000-0005-0000-0000-00001E560000}"/>
    <cellStyle name="Normal 3 28" xfId="1843" xr:uid="{00000000-0005-0000-0000-00001F560000}"/>
    <cellStyle name="Normal 3 29" xfId="1844" xr:uid="{00000000-0005-0000-0000-000020560000}"/>
    <cellStyle name="Normal 3 3" xfId="13" xr:uid="{00000000-0005-0000-0000-000021560000}"/>
    <cellStyle name="Normal 3 3 10" xfId="1845" xr:uid="{00000000-0005-0000-0000-000022560000}"/>
    <cellStyle name="Normal 3 3 11" xfId="1846" xr:uid="{00000000-0005-0000-0000-000023560000}"/>
    <cellStyle name="Normal 3 3 12" xfId="1847" xr:uid="{00000000-0005-0000-0000-000024560000}"/>
    <cellStyle name="Normal 3 3 13" xfId="1848" xr:uid="{00000000-0005-0000-0000-000025560000}"/>
    <cellStyle name="Normal 3 3 14" xfId="1849" xr:uid="{00000000-0005-0000-0000-000026560000}"/>
    <cellStyle name="Normal 3 3 15" xfId="1850" xr:uid="{00000000-0005-0000-0000-000027560000}"/>
    <cellStyle name="Normal 3 3 16" xfId="1851" xr:uid="{00000000-0005-0000-0000-000028560000}"/>
    <cellStyle name="Normal 3 3 17" xfId="1852" xr:uid="{00000000-0005-0000-0000-000029560000}"/>
    <cellStyle name="Normal 3 3 18" xfId="1853" xr:uid="{00000000-0005-0000-0000-00002A560000}"/>
    <cellStyle name="Normal 3 3 19" xfId="1854" xr:uid="{00000000-0005-0000-0000-00002B560000}"/>
    <cellStyle name="Normal 3 3 2" xfId="1855" xr:uid="{00000000-0005-0000-0000-00002C560000}"/>
    <cellStyle name="Normal 3 3 2 10" xfId="1856" xr:uid="{00000000-0005-0000-0000-00002D560000}"/>
    <cellStyle name="Normal 3 3 2 11" xfId="1857" xr:uid="{00000000-0005-0000-0000-00002E560000}"/>
    <cellStyle name="Normal 3 3 2 12" xfId="1858" xr:uid="{00000000-0005-0000-0000-00002F560000}"/>
    <cellStyle name="Normal 3 3 2 13" xfId="1859" xr:uid="{00000000-0005-0000-0000-000030560000}"/>
    <cellStyle name="Normal 3 3 2 14" xfId="1860" xr:uid="{00000000-0005-0000-0000-000031560000}"/>
    <cellStyle name="Normal 3 3 2 15" xfId="1861" xr:uid="{00000000-0005-0000-0000-000032560000}"/>
    <cellStyle name="Normal 3 3 2 16" xfId="1862" xr:uid="{00000000-0005-0000-0000-000033560000}"/>
    <cellStyle name="Normal 3 3 2 17" xfId="1863" xr:uid="{00000000-0005-0000-0000-000034560000}"/>
    <cellStyle name="Normal 3 3 2 18" xfId="1864" xr:uid="{00000000-0005-0000-0000-000035560000}"/>
    <cellStyle name="Normal 3 3 2 2" xfId="1865" xr:uid="{00000000-0005-0000-0000-000036560000}"/>
    <cellStyle name="Normal 3 3 2 3" xfId="1866" xr:uid="{00000000-0005-0000-0000-000037560000}"/>
    <cellStyle name="Normal 3 3 2 4" xfId="1867" xr:uid="{00000000-0005-0000-0000-000038560000}"/>
    <cellStyle name="Normal 3 3 2 5" xfId="1868" xr:uid="{00000000-0005-0000-0000-000039560000}"/>
    <cellStyle name="Normal 3 3 2 6" xfId="1869" xr:uid="{00000000-0005-0000-0000-00003A560000}"/>
    <cellStyle name="Normal 3 3 2 7" xfId="1870" xr:uid="{00000000-0005-0000-0000-00003B560000}"/>
    <cellStyle name="Normal 3 3 2 8" xfId="1871" xr:uid="{00000000-0005-0000-0000-00003C560000}"/>
    <cellStyle name="Normal 3 3 2 9" xfId="1872" xr:uid="{00000000-0005-0000-0000-00003D560000}"/>
    <cellStyle name="Normal 3 3 20" xfId="1873" xr:uid="{00000000-0005-0000-0000-00003E560000}"/>
    <cellStyle name="Normal 3 3 21" xfId="1874" xr:uid="{00000000-0005-0000-0000-00003F560000}"/>
    <cellStyle name="Normal 3 3 22" xfId="1875" xr:uid="{00000000-0005-0000-0000-000040560000}"/>
    <cellStyle name="Normal 3 3 23" xfId="1876" xr:uid="{00000000-0005-0000-0000-000041560000}"/>
    <cellStyle name="Normal 3 3 24" xfId="1877" xr:uid="{00000000-0005-0000-0000-000042560000}"/>
    <cellStyle name="Normal 3 3 25" xfId="1878" xr:uid="{00000000-0005-0000-0000-000043560000}"/>
    <cellStyle name="Normal 3 3 26" xfId="1879" xr:uid="{00000000-0005-0000-0000-000044560000}"/>
    <cellStyle name="Normal 3 3 27" xfId="1880" xr:uid="{00000000-0005-0000-0000-000045560000}"/>
    <cellStyle name="Normal 3 3 28" xfId="1881" xr:uid="{00000000-0005-0000-0000-000046560000}"/>
    <cellStyle name="Normal 3 3 29" xfId="1882" xr:uid="{00000000-0005-0000-0000-000047560000}"/>
    <cellStyle name="Normal 3 3 3" xfId="1883" xr:uid="{00000000-0005-0000-0000-000048560000}"/>
    <cellStyle name="Normal 3 3 3 10" xfId="1884" xr:uid="{00000000-0005-0000-0000-000049560000}"/>
    <cellStyle name="Normal 3 3 3 11" xfId="1885" xr:uid="{00000000-0005-0000-0000-00004A560000}"/>
    <cellStyle name="Normal 3 3 3 12" xfId="1886" xr:uid="{00000000-0005-0000-0000-00004B560000}"/>
    <cellStyle name="Normal 3 3 3 13" xfId="1887" xr:uid="{00000000-0005-0000-0000-00004C560000}"/>
    <cellStyle name="Normal 3 3 3 14" xfId="1888" xr:uid="{00000000-0005-0000-0000-00004D560000}"/>
    <cellStyle name="Normal 3 3 3 15" xfId="1889" xr:uid="{00000000-0005-0000-0000-00004E560000}"/>
    <cellStyle name="Normal 3 3 3 16" xfId="1890" xr:uid="{00000000-0005-0000-0000-00004F560000}"/>
    <cellStyle name="Normal 3 3 3 17" xfId="1891" xr:uid="{00000000-0005-0000-0000-000050560000}"/>
    <cellStyle name="Normal 3 3 3 18" xfId="1892" xr:uid="{00000000-0005-0000-0000-000051560000}"/>
    <cellStyle name="Normal 3 3 3 2" xfId="1893" xr:uid="{00000000-0005-0000-0000-000052560000}"/>
    <cellStyle name="Normal 3 3 3 3" xfId="1894" xr:uid="{00000000-0005-0000-0000-000053560000}"/>
    <cellStyle name="Normal 3 3 3 4" xfId="1895" xr:uid="{00000000-0005-0000-0000-000054560000}"/>
    <cellStyle name="Normal 3 3 3 5" xfId="1896" xr:uid="{00000000-0005-0000-0000-000055560000}"/>
    <cellStyle name="Normal 3 3 3 6" xfId="1897" xr:uid="{00000000-0005-0000-0000-000056560000}"/>
    <cellStyle name="Normal 3 3 3 7" xfId="1898" xr:uid="{00000000-0005-0000-0000-000057560000}"/>
    <cellStyle name="Normal 3 3 3 8" xfId="1899" xr:uid="{00000000-0005-0000-0000-000058560000}"/>
    <cellStyle name="Normal 3 3 3 9" xfId="1900" xr:uid="{00000000-0005-0000-0000-000059560000}"/>
    <cellStyle name="Normal 3 3 4" xfId="1901" xr:uid="{00000000-0005-0000-0000-00005A560000}"/>
    <cellStyle name="Normal 3 3 4 10" xfId="1902" xr:uid="{00000000-0005-0000-0000-00005B560000}"/>
    <cellStyle name="Normal 3 3 4 11" xfId="1903" xr:uid="{00000000-0005-0000-0000-00005C560000}"/>
    <cellStyle name="Normal 3 3 4 12" xfId="1904" xr:uid="{00000000-0005-0000-0000-00005D560000}"/>
    <cellStyle name="Normal 3 3 4 13" xfId="1905" xr:uid="{00000000-0005-0000-0000-00005E560000}"/>
    <cellStyle name="Normal 3 3 4 14" xfId="1906" xr:uid="{00000000-0005-0000-0000-00005F560000}"/>
    <cellStyle name="Normal 3 3 4 15" xfId="1907" xr:uid="{00000000-0005-0000-0000-000060560000}"/>
    <cellStyle name="Normal 3 3 4 16" xfId="1908" xr:uid="{00000000-0005-0000-0000-000061560000}"/>
    <cellStyle name="Normal 3 3 4 17" xfId="1909" xr:uid="{00000000-0005-0000-0000-000062560000}"/>
    <cellStyle name="Normal 3 3 4 18" xfId="1910" xr:uid="{00000000-0005-0000-0000-000063560000}"/>
    <cellStyle name="Normal 3 3 4 2" xfId="1911" xr:uid="{00000000-0005-0000-0000-000064560000}"/>
    <cellStyle name="Normal 3 3 4 3" xfId="1912" xr:uid="{00000000-0005-0000-0000-000065560000}"/>
    <cellStyle name="Normal 3 3 4 4" xfId="1913" xr:uid="{00000000-0005-0000-0000-000066560000}"/>
    <cellStyle name="Normal 3 3 4 5" xfId="1914" xr:uid="{00000000-0005-0000-0000-000067560000}"/>
    <cellStyle name="Normal 3 3 4 6" xfId="1915" xr:uid="{00000000-0005-0000-0000-000068560000}"/>
    <cellStyle name="Normal 3 3 4 7" xfId="1916" xr:uid="{00000000-0005-0000-0000-000069560000}"/>
    <cellStyle name="Normal 3 3 4 8" xfId="1917" xr:uid="{00000000-0005-0000-0000-00006A560000}"/>
    <cellStyle name="Normal 3 3 4 9" xfId="1918" xr:uid="{00000000-0005-0000-0000-00006B560000}"/>
    <cellStyle name="Normal 3 3 5" xfId="1919" xr:uid="{00000000-0005-0000-0000-00006C560000}"/>
    <cellStyle name="Normal 3 3 5 10" xfId="1920" xr:uid="{00000000-0005-0000-0000-00006D560000}"/>
    <cellStyle name="Normal 3 3 5 11" xfId="1921" xr:uid="{00000000-0005-0000-0000-00006E560000}"/>
    <cellStyle name="Normal 3 3 5 12" xfId="1922" xr:uid="{00000000-0005-0000-0000-00006F560000}"/>
    <cellStyle name="Normal 3 3 5 13" xfId="1923" xr:uid="{00000000-0005-0000-0000-000070560000}"/>
    <cellStyle name="Normal 3 3 5 14" xfId="1924" xr:uid="{00000000-0005-0000-0000-000071560000}"/>
    <cellStyle name="Normal 3 3 5 15" xfId="1925" xr:uid="{00000000-0005-0000-0000-000072560000}"/>
    <cellStyle name="Normal 3 3 5 16" xfId="1926" xr:uid="{00000000-0005-0000-0000-000073560000}"/>
    <cellStyle name="Normal 3 3 5 17" xfId="1927" xr:uid="{00000000-0005-0000-0000-000074560000}"/>
    <cellStyle name="Normal 3 3 5 18" xfId="1928" xr:uid="{00000000-0005-0000-0000-000075560000}"/>
    <cellStyle name="Normal 3 3 5 2" xfId="1929" xr:uid="{00000000-0005-0000-0000-000076560000}"/>
    <cellStyle name="Normal 3 3 5 3" xfId="1930" xr:uid="{00000000-0005-0000-0000-000077560000}"/>
    <cellStyle name="Normal 3 3 5 4" xfId="1931" xr:uid="{00000000-0005-0000-0000-000078560000}"/>
    <cellStyle name="Normal 3 3 5 5" xfId="1932" xr:uid="{00000000-0005-0000-0000-000079560000}"/>
    <cellStyle name="Normal 3 3 5 6" xfId="1933" xr:uid="{00000000-0005-0000-0000-00007A560000}"/>
    <cellStyle name="Normal 3 3 5 7" xfId="1934" xr:uid="{00000000-0005-0000-0000-00007B560000}"/>
    <cellStyle name="Normal 3 3 5 8" xfId="1935" xr:uid="{00000000-0005-0000-0000-00007C560000}"/>
    <cellStyle name="Normal 3 3 5 9" xfId="1936" xr:uid="{00000000-0005-0000-0000-00007D560000}"/>
    <cellStyle name="Normal 3 3 6" xfId="1937" xr:uid="{00000000-0005-0000-0000-00007E560000}"/>
    <cellStyle name="Normal 3 3 6 10" xfId="1938" xr:uid="{00000000-0005-0000-0000-00007F560000}"/>
    <cellStyle name="Normal 3 3 6 11" xfId="1939" xr:uid="{00000000-0005-0000-0000-000080560000}"/>
    <cellStyle name="Normal 3 3 6 12" xfId="1940" xr:uid="{00000000-0005-0000-0000-000081560000}"/>
    <cellStyle name="Normal 3 3 6 13" xfId="1941" xr:uid="{00000000-0005-0000-0000-000082560000}"/>
    <cellStyle name="Normal 3 3 6 14" xfId="1942" xr:uid="{00000000-0005-0000-0000-000083560000}"/>
    <cellStyle name="Normal 3 3 6 15" xfId="1943" xr:uid="{00000000-0005-0000-0000-000084560000}"/>
    <cellStyle name="Normal 3 3 6 16" xfId="1944" xr:uid="{00000000-0005-0000-0000-000085560000}"/>
    <cellStyle name="Normal 3 3 6 17" xfId="1945" xr:uid="{00000000-0005-0000-0000-000086560000}"/>
    <cellStyle name="Normal 3 3 6 18" xfId="1946" xr:uid="{00000000-0005-0000-0000-000087560000}"/>
    <cellStyle name="Normal 3 3 6 2" xfId="1947" xr:uid="{00000000-0005-0000-0000-000088560000}"/>
    <cellStyle name="Normal 3 3 6 3" xfId="1948" xr:uid="{00000000-0005-0000-0000-000089560000}"/>
    <cellStyle name="Normal 3 3 6 4" xfId="1949" xr:uid="{00000000-0005-0000-0000-00008A560000}"/>
    <cellStyle name="Normal 3 3 6 5" xfId="1950" xr:uid="{00000000-0005-0000-0000-00008B560000}"/>
    <cellStyle name="Normal 3 3 6 6" xfId="1951" xr:uid="{00000000-0005-0000-0000-00008C560000}"/>
    <cellStyle name="Normal 3 3 6 7" xfId="1952" xr:uid="{00000000-0005-0000-0000-00008D560000}"/>
    <cellStyle name="Normal 3 3 6 8" xfId="1953" xr:uid="{00000000-0005-0000-0000-00008E560000}"/>
    <cellStyle name="Normal 3 3 6 9" xfId="1954" xr:uid="{00000000-0005-0000-0000-00008F560000}"/>
    <cellStyle name="Normal 3 3 7" xfId="1955" xr:uid="{00000000-0005-0000-0000-000090560000}"/>
    <cellStyle name="Normal 3 3 8" xfId="1956" xr:uid="{00000000-0005-0000-0000-000091560000}"/>
    <cellStyle name="Normal 3 3 9" xfId="1957" xr:uid="{00000000-0005-0000-0000-000092560000}"/>
    <cellStyle name="Normal 3 30" xfId="1958" xr:uid="{00000000-0005-0000-0000-000093560000}"/>
    <cellStyle name="Normal 3 31" xfId="1959" xr:uid="{00000000-0005-0000-0000-000094560000}"/>
    <cellStyle name="Normal 3 32" xfId="1960" xr:uid="{00000000-0005-0000-0000-000095560000}"/>
    <cellStyle name="Normal 3 33" xfId="1961" xr:uid="{00000000-0005-0000-0000-000096560000}"/>
    <cellStyle name="Normal 3 34" xfId="1962" xr:uid="{00000000-0005-0000-0000-000097560000}"/>
    <cellStyle name="Normal 3 35" xfId="1963" xr:uid="{00000000-0005-0000-0000-000098560000}"/>
    <cellStyle name="Normal 3 36" xfId="1964" xr:uid="{00000000-0005-0000-0000-000099560000}"/>
    <cellStyle name="Normal 3 37" xfId="1965" xr:uid="{00000000-0005-0000-0000-00009A560000}"/>
    <cellStyle name="Normal 3 38" xfId="1966" xr:uid="{00000000-0005-0000-0000-00009B560000}"/>
    <cellStyle name="Normal 3 39" xfId="1967" xr:uid="{00000000-0005-0000-0000-00009C560000}"/>
    <cellStyle name="Normal 3 4" xfId="1968" xr:uid="{00000000-0005-0000-0000-00009D560000}"/>
    <cellStyle name="Normal 3 4 10" xfId="1969" xr:uid="{00000000-0005-0000-0000-00009E560000}"/>
    <cellStyle name="Normal 3 4 11" xfId="1970" xr:uid="{00000000-0005-0000-0000-00009F560000}"/>
    <cellStyle name="Normal 3 4 12" xfId="1971" xr:uid="{00000000-0005-0000-0000-0000A0560000}"/>
    <cellStyle name="Normal 3 4 13" xfId="1972" xr:uid="{00000000-0005-0000-0000-0000A1560000}"/>
    <cellStyle name="Normal 3 4 14" xfId="1973" xr:uid="{00000000-0005-0000-0000-0000A2560000}"/>
    <cellStyle name="Normal 3 4 15" xfId="1974" xr:uid="{00000000-0005-0000-0000-0000A3560000}"/>
    <cellStyle name="Normal 3 4 16" xfId="1975" xr:uid="{00000000-0005-0000-0000-0000A4560000}"/>
    <cellStyle name="Normal 3 4 17" xfId="1976" xr:uid="{00000000-0005-0000-0000-0000A5560000}"/>
    <cellStyle name="Normal 3 4 18" xfId="1977" xr:uid="{00000000-0005-0000-0000-0000A6560000}"/>
    <cellStyle name="Normal 3 4 19" xfId="1978" xr:uid="{00000000-0005-0000-0000-0000A7560000}"/>
    <cellStyle name="Normal 3 4 2" xfId="1979" xr:uid="{00000000-0005-0000-0000-0000A8560000}"/>
    <cellStyle name="Normal 3 4 2 10" xfId="1980" xr:uid="{00000000-0005-0000-0000-0000A9560000}"/>
    <cellStyle name="Normal 3 4 2 11" xfId="1981" xr:uid="{00000000-0005-0000-0000-0000AA560000}"/>
    <cellStyle name="Normal 3 4 2 12" xfId="1982" xr:uid="{00000000-0005-0000-0000-0000AB560000}"/>
    <cellStyle name="Normal 3 4 2 13" xfId="1983" xr:uid="{00000000-0005-0000-0000-0000AC560000}"/>
    <cellStyle name="Normal 3 4 2 14" xfId="1984" xr:uid="{00000000-0005-0000-0000-0000AD560000}"/>
    <cellStyle name="Normal 3 4 2 15" xfId="1985" xr:uid="{00000000-0005-0000-0000-0000AE560000}"/>
    <cellStyle name="Normal 3 4 2 16" xfId="1986" xr:uid="{00000000-0005-0000-0000-0000AF560000}"/>
    <cellStyle name="Normal 3 4 2 17" xfId="1987" xr:uid="{00000000-0005-0000-0000-0000B0560000}"/>
    <cellStyle name="Normal 3 4 2 18" xfId="1988" xr:uid="{00000000-0005-0000-0000-0000B1560000}"/>
    <cellStyle name="Normal 3 4 2 19" xfId="1989" xr:uid="{00000000-0005-0000-0000-0000B2560000}"/>
    <cellStyle name="Normal 3 4 2 2" xfId="1990" xr:uid="{00000000-0005-0000-0000-0000B3560000}"/>
    <cellStyle name="Normal 3 4 2 20" xfId="1991" xr:uid="{00000000-0005-0000-0000-0000B4560000}"/>
    <cellStyle name="Normal 3 4 2 21" xfId="1992" xr:uid="{00000000-0005-0000-0000-0000B5560000}"/>
    <cellStyle name="Normal 3 4 2 22" xfId="1993" xr:uid="{00000000-0005-0000-0000-0000B6560000}"/>
    <cellStyle name="Normal 3 4 2 23" xfId="1994" xr:uid="{00000000-0005-0000-0000-0000B7560000}"/>
    <cellStyle name="Normal 3 4 2 24" xfId="1995" xr:uid="{00000000-0005-0000-0000-0000B8560000}"/>
    <cellStyle name="Normal 3 4 2 3" xfId="1996" xr:uid="{00000000-0005-0000-0000-0000B9560000}"/>
    <cellStyle name="Normal 3 4 2 4" xfId="1997" xr:uid="{00000000-0005-0000-0000-0000BA560000}"/>
    <cellStyle name="Normal 3 4 2 5" xfId="1998" xr:uid="{00000000-0005-0000-0000-0000BB560000}"/>
    <cellStyle name="Normal 3 4 2 6" xfId="1999" xr:uid="{00000000-0005-0000-0000-0000BC560000}"/>
    <cellStyle name="Normal 3 4 2 7" xfId="2000" xr:uid="{00000000-0005-0000-0000-0000BD560000}"/>
    <cellStyle name="Normal 3 4 2 8" xfId="2001" xr:uid="{00000000-0005-0000-0000-0000BE560000}"/>
    <cellStyle name="Normal 3 4 2 9" xfId="2002" xr:uid="{00000000-0005-0000-0000-0000BF560000}"/>
    <cellStyle name="Normal 3 4 20" xfId="2003" xr:uid="{00000000-0005-0000-0000-0000C0560000}"/>
    <cellStyle name="Normal 3 4 21" xfId="2004" xr:uid="{00000000-0005-0000-0000-0000C1560000}"/>
    <cellStyle name="Normal 3 4 22" xfId="2005" xr:uid="{00000000-0005-0000-0000-0000C2560000}"/>
    <cellStyle name="Normal 3 4 23" xfId="2006" xr:uid="{00000000-0005-0000-0000-0000C3560000}"/>
    <cellStyle name="Normal 3 4 24" xfId="2007" xr:uid="{00000000-0005-0000-0000-0000C4560000}"/>
    <cellStyle name="Normal 3 4 25" xfId="2008" xr:uid="{00000000-0005-0000-0000-0000C5560000}"/>
    <cellStyle name="Normal 3 4 26" xfId="2009" xr:uid="{00000000-0005-0000-0000-0000C6560000}"/>
    <cellStyle name="Normal 3 4 27" xfId="2010" xr:uid="{00000000-0005-0000-0000-0000C7560000}"/>
    <cellStyle name="Normal 3 4 28" xfId="2011" xr:uid="{00000000-0005-0000-0000-0000C8560000}"/>
    <cellStyle name="Normal 3 4 3" xfId="2012" xr:uid="{00000000-0005-0000-0000-0000C9560000}"/>
    <cellStyle name="Normal 3 4 3 10" xfId="2013" xr:uid="{00000000-0005-0000-0000-0000CA560000}"/>
    <cellStyle name="Normal 3 4 3 11" xfId="2014" xr:uid="{00000000-0005-0000-0000-0000CB560000}"/>
    <cellStyle name="Normal 3 4 3 12" xfId="2015" xr:uid="{00000000-0005-0000-0000-0000CC560000}"/>
    <cellStyle name="Normal 3 4 3 13" xfId="2016" xr:uid="{00000000-0005-0000-0000-0000CD560000}"/>
    <cellStyle name="Normal 3 4 3 14" xfId="2017" xr:uid="{00000000-0005-0000-0000-0000CE560000}"/>
    <cellStyle name="Normal 3 4 3 15" xfId="2018" xr:uid="{00000000-0005-0000-0000-0000CF560000}"/>
    <cellStyle name="Normal 3 4 3 16" xfId="2019" xr:uid="{00000000-0005-0000-0000-0000D0560000}"/>
    <cellStyle name="Normal 3 4 3 17" xfId="2020" xr:uid="{00000000-0005-0000-0000-0000D1560000}"/>
    <cellStyle name="Normal 3 4 3 18" xfId="2021" xr:uid="{00000000-0005-0000-0000-0000D2560000}"/>
    <cellStyle name="Normal 3 4 3 2" xfId="2022" xr:uid="{00000000-0005-0000-0000-0000D3560000}"/>
    <cellStyle name="Normal 3 4 3 3" xfId="2023" xr:uid="{00000000-0005-0000-0000-0000D4560000}"/>
    <cellStyle name="Normal 3 4 3 4" xfId="2024" xr:uid="{00000000-0005-0000-0000-0000D5560000}"/>
    <cellStyle name="Normal 3 4 3 5" xfId="2025" xr:uid="{00000000-0005-0000-0000-0000D6560000}"/>
    <cellStyle name="Normal 3 4 3 6" xfId="2026" xr:uid="{00000000-0005-0000-0000-0000D7560000}"/>
    <cellStyle name="Normal 3 4 3 7" xfId="2027" xr:uid="{00000000-0005-0000-0000-0000D8560000}"/>
    <cellStyle name="Normal 3 4 3 8" xfId="2028" xr:uid="{00000000-0005-0000-0000-0000D9560000}"/>
    <cellStyle name="Normal 3 4 3 9" xfId="2029" xr:uid="{00000000-0005-0000-0000-0000DA560000}"/>
    <cellStyle name="Normal 3 4 4" xfId="2030" xr:uid="{00000000-0005-0000-0000-0000DB560000}"/>
    <cellStyle name="Normal 3 4 4 10" xfId="2031" xr:uid="{00000000-0005-0000-0000-0000DC560000}"/>
    <cellStyle name="Normal 3 4 4 11" xfId="2032" xr:uid="{00000000-0005-0000-0000-0000DD560000}"/>
    <cellStyle name="Normal 3 4 4 12" xfId="2033" xr:uid="{00000000-0005-0000-0000-0000DE560000}"/>
    <cellStyle name="Normal 3 4 4 13" xfId="2034" xr:uid="{00000000-0005-0000-0000-0000DF560000}"/>
    <cellStyle name="Normal 3 4 4 14" xfId="2035" xr:uid="{00000000-0005-0000-0000-0000E0560000}"/>
    <cellStyle name="Normal 3 4 4 15" xfId="2036" xr:uid="{00000000-0005-0000-0000-0000E1560000}"/>
    <cellStyle name="Normal 3 4 4 16" xfId="2037" xr:uid="{00000000-0005-0000-0000-0000E2560000}"/>
    <cellStyle name="Normal 3 4 4 17" xfId="2038" xr:uid="{00000000-0005-0000-0000-0000E3560000}"/>
    <cellStyle name="Normal 3 4 4 18" xfId="2039" xr:uid="{00000000-0005-0000-0000-0000E4560000}"/>
    <cellStyle name="Normal 3 4 4 2" xfId="2040" xr:uid="{00000000-0005-0000-0000-0000E5560000}"/>
    <cellStyle name="Normal 3 4 4 3" xfId="2041" xr:uid="{00000000-0005-0000-0000-0000E6560000}"/>
    <cellStyle name="Normal 3 4 4 4" xfId="2042" xr:uid="{00000000-0005-0000-0000-0000E7560000}"/>
    <cellStyle name="Normal 3 4 4 5" xfId="2043" xr:uid="{00000000-0005-0000-0000-0000E8560000}"/>
    <cellStyle name="Normal 3 4 4 6" xfId="2044" xr:uid="{00000000-0005-0000-0000-0000E9560000}"/>
    <cellStyle name="Normal 3 4 4 7" xfId="2045" xr:uid="{00000000-0005-0000-0000-0000EA560000}"/>
    <cellStyle name="Normal 3 4 4 8" xfId="2046" xr:uid="{00000000-0005-0000-0000-0000EB560000}"/>
    <cellStyle name="Normal 3 4 4 9" xfId="2047" xr:uid="{00000000-0005-0000-0000-0000EC560000}"/>
    <cellStyle name="Normal 3 4 5" xfId="2048" xr:uid="{00000000-0005-0000-0000-0000ED560000}"/>
    <cellStyle name="Normal 3 4 5 10" xfId="2049" xr:uid="{00000000-0005-0000-0000-0000EE560000}"/>
    <cellStyle name="Normal 3 4 5 11" xfId="2050" xr:uid="{00000000-0005-0000-0000-0000EF560000}"/>
    <cellStyle name="Normal 3 4 5 12" xfId="2051" xr:uid="{00000000-0005-0000-0000-0000F0560000}"/>
    <cellStyle name="Normal 3 4 5 13" xfId="2052" xr:uid="{00000000-0005-0000-0000-0000F1560000}"/>
    <cellStyle name="Normal 3 4 5 14" xfId="2053" xr:uid="{00000000-0005-0000-0000-0000F2560000}"/>
    <cellStyle name="Normal 3 4 5 15" xfId="2054" xr:uid="{00000000-0005-0000-0000-0000F3560000}"/>
    <cellStyle name="Normal 3 4 5 16" xfId="2055" xr:uid="{00000000-0005-0000-0000-0000F4560000}"/>
    <cellStyle name="Normal 3 4 5 17" xfId="2056" xr:uid="{00000000-0005-0000-0000-0000F5560000}"/>
    <cellStyle name="Normal 3 4 5 18" xfId="2057" xr:uid="{00000000-0005-0000-0000-0000F6560000}"/>
    <cellStyle name="Normal 3 4 5 2" xfId="2058" xr:uid="{00000000-0005-0000-0000-0000F7560000}"/>
    <cellStyle name="Normal 3 4 5 3" xfId="2059" xr:uid="{00000000-0005-0000-0000-0000F8560000}"/>
    <cellStyle name="Normal 3 4 5 4" xfId="2060" xr:uid="{00000000-0005-0000-0000-0000F9560000}"/>
    <cellStyle name="Normal 3 4 5 5" xfId="2061" xr:uid="{00000000-0005-0000-0000-0000FA560000}"/>
    <cellStyle name="Normal 3 4 5 6" xfId="2062" xr:uid="{00000000-0005-0000-0000-0000FB560000}"/>
    <cellStyle name="Normal 3 4 5 7" xfId="2063" xr:uid="{00000000-0005-0000-0000-0000FC560000}"/>
    <cellStyle name="Normal 3 4 5 8" xfId="2064" xr:uid="{00000000-0005-0000-0000-0000FD560000}"/>
    <cellStyle name="Normal 3 4 5 9" xfId="2065" xr:uid="{00000000-0005-0000-0000-0000FE560000}"/>
    <cellStyle name="Normal 3 4 6" xfId="2066" xr:uid="{00000000-0005-0000-0000-0000FF560000}"/>
    <cellStyle name="Normal 3 4 6 10" xfId="2067" xr:uid="{00000000-0005-0000-0000-000000570000}"/>
    <cellStyle name="Normal 3 4 6 11" xfId="2068" xr:uid="{00000000-0005-0000-0000-000001570000}"/>
    <cellStyle name="Normal 3 4 6 12" xfId="2069" xr:uid="{00000000-0005-0000-0000-000002570000}"/>
    <cellStyle name="Normal 3 4 6 13" xfId="2070" xr:uid="{00000000-0005-0000-0000-000003570000}"/>
    <cellStyle name="Normal 3 4 6 14" xfId="2071" xr:uid="{00000000-0005-0000-0000-000004570000}"/>
    <cellStyle name="Normal 3 4 6 15" xfId="2072" xr:uid="{00000000-0005-0000-0000-000005570000}"/>
    <cellStyle name="Normal 3 4 6 16" xfId="2073" xr:uid="{00000000-0005-0000-0000-000006570000}"/>
    <cellStyle name="Normal 3 4 6 17" xfId="2074" xr:uid="{00000000-0005-0000-0000-000007570000}"/>
    <cellStyle name="Normal 3 4 6 18" xfId="2075" xr:uid="{00000000-0005-0000-0000-000008570000}"/>
    <cellStyle name="Normal 3 4 6 2" xfId="2076" xr:uid="{00000000-0005-0000-0000-000009570000}"/>
    <cellStyle name="Normal 3 4 6 3" xfId="2077" xr:uid="{00000000-0005-0000-0000-00000A570000}"/>
    <cellStyle name="Normal 3 4 6 4" xfId="2078" xr:uid="{00000000-0005-0000-0000-00000B570000}"/>
    <cellStyle name="Normal 3 4 6 5" xfId="2079" xr:uid="{00000000-0005-0000-0000-00000C570000}"/>
    <cellStyle name="Normal 3 4 6 6" xfId="2080" xr:uid="{00000000-0005-0000-0000-00000D570000}"/>
    <cellStyle name="Normal 3 4 6 7" xfId="2081" xr:uid="{00000000-0005-0000-0000-00000E570000}"/>
    <cellStyle name="Normal 3 4 6 8" xfId="2082" xr:uid="{00000000-0005-0000-0000-00000F570000}"/>
    <cellStyle name="Normal 3 4 6 9" xfId="2083" xr:uid="{00000000-0005-0000-0000-000010570000}"/>
    <cellStyle name="Normal 3 4 7" xfId="2084" xr:uid="{00000000-0005-0000-0000-000011570000}"/>
    <cellStyle name="Normal 3 4 8" xfId="2085" xr:uid="{00000000-0005-0000-0000-000012570000}"/>
    <cellStyle name="Normal 3 4 9" xfId="2086" xr:uid="{00000000-0005-0000-0000-000013570000}"/>
    <cellStyle name="Normal 3 40" xfId="2087" xr:uid="{00000000-0005-0000-0000-000014570000}"/>
    <cellStyle name="Normal 3 41" xfId="2088" xr:uid="{00000000-0005-0000-0000-000015570000}"/>
    <cellStyle name="Normal 3 42" xfId="2089" xr:uid="{00000000-0005-0000-0000-000016570000}"/>
    <cellStyle name="Normal 3 43" xfId="2090" xr:uid="{00000000-0005-0000-0000-000017570000}"/>
    <cellStyle name="Normal 3 44" xfId="2091" xr:uid="{00000000-0005-0000-0000-000018570000}"/>
    <cellStyle name="Normal 3 45" xfId="2092" xr:uid="{00000000-0005-0000-0000-000019570000}"/>
    <cellStyle name="Normal 3 46" xfId="2093" xr:uid="{00000000-0005-0000-0000-00001A570000}"/>
    <cellStyle name="Normal 3 47" xfId="2094" xr:uid="{00000000-0005-0000-0000-00001B570000}"/>
    <cellStyle name="Normal 3 48" xfId="2095" xr:uid="{00000000-0005-0000-0000-00001C570000}"/>
    <cellStyle name="Normal 3 49" xfId="2096" xr:uid="{00000000-0005-0000-0000-00001D570000}"/>
    <cellStyle name="Normal 3 5" xfId="2097" xr:uid="{00000000-0005-0000-0000-00001E570000}"/>
    <cellStyle name="Normal 3 5 10" xfId="2098" xr:uid="{00000000-0005-0000-0000-00001F570000}"/>
    <cellStyle name="Normal 3 5 11" xfId="2099" xr:uid="{00000000-0005-0000-0000-000020570000}"/>
    <cellStyle name="Normal 3 5 12" xfId="2100" xr:uid="{00000000-0005-0000-0000-000021570000}"/>
    <cellStyle name="Normal 3 5 13" xfId="2101" xr:uid="{00000000-0005-0000-0000-000022570000}"/>
    <cellStyle name="Normal 3 5 14" xfId="2102" xr:uid="{00000000-0005-0000-0000-000023570000}"/>
    <cellStyle name="Normal 3 5 15" xfId="2103" xr:uid="{00000000-0005-0000-0000-000024570000}"/>
    <cellStyle name="Normal 3 5 16" xfId="2104" xr:uid="{00000000-0005-0000-0000-000025570000}"/>
    <cellStyle name="Normal 3 5 17" xfId="2105" xr:uid="{00000000-0005-0000-0000-000026570000}"/>
    <cellStyle name="Normal 3 5 18" xfId="2106" xr:uid="{00000000-0005-0000-0000-000027570000}"/>
    <cellStyle name="Normal 3 5 19" xfId="2107" xr:uid="{00000000-0005-0000-0000-000028570000}"/>
    <cellStyle name="Normal 3 5 2" xfId="2108" xr:uid="{00000000-0005-0000-0000-000029570000}"/>
    <cellStyle name="Normal 3 5 20" xfId="2109" xr:uid="{00000000-0005-0000-0000-00002A570000}"/>
    <cellStyle name="Normal 3 5 21" xfId="2110" xr:uid="{00000000-0005-0000-0000-00002B570000}"/>
    <cellStyle name="Normal 3 5 22" xfId="2111" xr:uid="{00000000-0005-0000-0000-00002C570000}"/>
    <cellStyle name="Normal 3 5 3" xfId="2112" xr:uid="{00000000-0005-0000-0000-00002D570000}"/>
    <cellStyle name="Normal 3 5 4" xfId="2113" xr:uid="{00000000-0005-0000-0000-00002E570000}"/>
    <cellStyle name="Normal 3 5 5" xfId="2114" xr:uid="{00000000-0005-0000-0000-00002F570000}"/>
    <cellStyle name="Normal 3 5 6" xfId="2115" xr:uid="{00000000-0005-0000-0000-000030570000}"/>
    <cellStyle name="Normal 3 5 7" xfId="2116" xr:uid="{00000000-0005-0000-0000-000031570000}"/>
    <cellStyle name="Normal 3 5 8" xfId="2117" xr:uid="{00000000-0005-0000-0000-000032570000}"/>
    <cellStyle name="Normal 3 5 9" xfId="2118" xr:uid="{00000000-0005-0000-0000-000033570000}"/>
    <cellStyle name="Normal 3 6" xfId="2119" xr:uid="{00000000-0005-0000-0000-000034570000}"/>
    <cellStyle name="Normal 3 6 10" xfId="2120" xr:uid="{00000000-0005-0000-0000-000035570000}"/>
    <cellStyle name="Normal 3 6 11" xfId="2121" xr:uid="{00000000-0005-0000-0000-000036570000}"/>
    <cellStyle name="Normal 3 6 12" xfId="2122" xr:uid="{00000000-0005-0000-0000-000037570000}"/>
    <cellStyle name="Normal 3 6 13" xfId="2123" xr:uid="{00000000-0005-0000-0000-000038570000}"/>
    <cellStyle name="Normal 3 6 14" xfId="2124" xr:uid="{00000000-0005-0000-0000-000039570000}"/>
    <cellStyle name="Normal 3 6 15" xfId="2125" xr:uid="{00000000-0005-0000-0000-00003A570000}"/>
    <cellStyle name="Normal 3 6 16" xfId="2126" xr:uid="{00000000-0005-0000-0000-00003B570000}"/>
    <cellStyle name="Normal 3 6 17" xfId="2127" xr:uid="{00000000-0005-0000-0000-00003C570000}"/>
    <cellStyle name="Normal 3 6 18" xfId="2128" xr:uid="{00000000-0005-0000-0000-00003D570000}"/>
    <cellStyle name="Normal 3 6 19" xfId="2129" xr:uid="{00000000-0005-0000-0000-00003E570000}"/>
    <cellStyle name="Normal 3 6 2" xfId="2130" xr:uid="{00000000-0005-0000-0000-00003F570000}"/>
    <cellStyle name="Normal 3 6 20" xfId="2131" xr:uid="{00000000-0005-0000-0000-000040570000}"/>
    <cellStyle name="Normal 3 6 21" xfId="2132" xr:uid="{00000000-0005-0000-0000-000041570000}"/>
    <cellStyle name="Normal 3 6 22" xfId="2133" xr:uid="{00000000-0005-0000-0000-000042570000}"/>
    <cellStyle name="Normal 3 6 3" xfId="2134" xr:uid="{00000000-0005-0000-0000-000043570000}"/>
    <cellStyle name="Normal 3 6 4" xfId="2135" xr:uid="{00000000-0005-0000-0000-000044570000}"/>
    <cellStyle name="Normal 3 6 5" xfId="2136" xr:uid="{00000000-0005-0000-0000-000045570000}"/>
    <cellStyle name="Normal 3 6 6" xfId="2137" xr:uid="{00000000-0005-0000-0000-000046570000}"/>
    <cellStyle name="Normal 3 6 7" xfId="2138" xr:uid="{00000000-0005-0000-0000-000047570000}"/>
    <cellStyle name="Normal 3 6 8" xfId="2139" xr:uid="{00000000-0005-0000-0000-000048570000}"/>
    <cellStyle name="Normal 3 6 9" xfId="2140" xr:uid="{00000000-0005-0000-0000-000049570000}"/>
    <cellStyle name="Normal 3 7" xfId="2141" xr:uid="{00000000-0005-0000-0000-00004A570000}"/>
    <cellStyle name="Normal 3 7 10" xfId="2142" xr:uid="{00000000-0005-0000-0000-00004B570000}"/>
    <cellStyle name="Normal 3 7 11" xfId="2143" xr:uid="{00000000-0005-0000-0000-00004C570000}"/>
    <cellStyle name="Normal 3 7 12" xfId="2144" xr:uid="{00000000-0005-0000-0000-00004D570000}"/>
    <cellStyle name="Normal 3 7 13" xfId="2145" xr:uid="{00000000-0005-0000-0000-00004E570000}"/>
    <cellStyle name="Normal 3 7 14" xfId="2146" xr:uid="{00000000-0005-0000-0000-00004F570000}"/>
    <cellStyle name="Normal 3 7 15" xfId="2147" xr:uid="{00000000-0005-0000-0000-000050570000}"/>
    <cellStyle name="Normal 3 7 16" xfId="2148" xr:uid="{00000000-0005-0000-0000-000051570000}"/>
    <cellStyle name="Normal 3 7 17" xfId="2149" xr:uid="{00000000-0005-0000-0000-000052570000}"/>
    <cellStyle name="Normal 3 7 18" xfId="2150" xr:uid="{00000000-0005-0000-0000-000053570000}"/>
    <cellStyle name="Normal 3 7 19" xfId="2151" xr:uid="{00000000-0005-0000-0000-000054570000}"/>
    <cellStyle name="Normal 3 7 2" xfId="2152" xr:uid="{00000000-0005-0000-0000-000055570000}"/>
    <cellStyle name="Normal 3 7 20" xfId="2153" xr:uid="{00000000-0005-0000-0000-000056570000}"/>
    <cellStyle name="Normal 3 7 21" xfId="2154" xr:uid="{00000000-0005-0000-0000-000057570000}"/>
    <cellStyle name="Normal 3 7 22" xfId="2155" xr:uid="{00000000-0005-0000-0000-000058570000}"/>
    <cellStyle name="Normal 3 7 3" xfId="2156" xr:uid="{00000000-0005-0000-0000-000059570000}"/>
    <cellStyle name="Normal 3 7 4" xfId="2157" xr:uid="{00000000-0005-0000-0000-00005A570000}"/>
    <cellStyle name="Normal 3 7 5" xfId="2158" xr:uid="{00000000-0005-0000-0000-00005B570000}"/>
    <cellStyle name="Normal 3 7 6" xfId="2159" xr:uid="{00000000-0005-0000-0000-00005C570000}"/>
    <cellStyle name="Normal 3 7 7" xfId="2160" xr:uid="{00000000-0005-0000-0000-00005D570000}"/>
    <cellStyle name="Normal 3 7 8" xfId="2161" xr:uid="{00000000-0005-0000-0000-00005E570000}"/>
    <cellStyle name="Normal 3 7 9" xfId="2162" xr:uid="{00000000-0005-0000-0000-00005F570000}"/>
    <cellStyle name="Normal 3 8" xfId="2163" xr:uid="{00000000-0005-0000-0000-000060570000}"/>
    <cellStyle name="Normal 3 8 10" xfId="2164" xr:uid="{00000000-0005-0000-0000-000061570000}"/>
    <cellStyle name="Normal 3 8 11" xfId="2165" xr:uid="{00000000-0005-0000-0000-000062570000}"/>
    <cellStyle name="Normal 3 8 12" xfId="2166" xr:uid="{00000000-0005-0000-0000-000063570000}"/>
    <cellStyle name="Normal 3 8 13" xfId="2167" xr:uid="{00000000-0005-0000-0000-000064570000}"/>
    <cellStyle name="Normal 3 8 14" xfId="2168" xr:uid="{00000000-0005-0000-0000-000065570000}"/>
    <cellStyle name="Normal 3 8 15" xfId="2169" xr:uid="{00000000-0005-0000-0000-000066570000}"/>
    <cellStyle name="Normal 3 8 16" xfId="2170" xr:uid="{00000000-0005-0000-0000-000067570000}"/>
    <cellStyle name="Normal 3 8 17" xfId="2171" xr:uid="{00000000-0005-0000-0000-000068570000}"/>
    <cellStyle name="Normal 3 8 18" xfId="2172" xr:uid="{00000000-0005-0000-0000-000069570000}"/>
    <cellStyle name="Normal 3 8 19" xfId="2173" xr:uid="{00000000-0005-0000-0000-00006A570000}"/>
    <cellStyle name="Normal 3 8 2" xfId="2174" xr:uid="{00000000-0005-0000-0000-00006B570000}"/>
    <cellStyle name="Normal 3 8 20" xfId="2175" xr:uid="{00000000-0005-0000-0000-00006C570000}"/>
    <cellStyle name="Normal 3 8 21" xfId="2176" xr:uid="{00000000-0005-0000-0000-00006D570000}"/>
    <cellStyle name="Normal 3 8 22" xfId="2177" xr:uid="{00000000-0005-0000-0000-00006E570000}"/>
    <cellStyle name="Normal 3 8 3" xfId="2178" xr:uid="{00000000-0005-0000-0000-00006F570000}"/>
    <cellStyle name="Normal 3 8 4" xfId="2179" xr:uid="{00000000-0005-0000-0000-000070570000}"/>
    <cellStyle name="Normal 3 8 5" xfId="2180" xr:uid="{00000000-0005-0000-0000-000071570000}"/>
    <cellStyle name="Normal 3 8 6" xfId="2181" xr:uid="{00000000-0005-0000-0000-000072570000}"/>
    <cellStyle name="Normal 3 8 7" xfId="2182" xr:uid="{00000000-0005-0000-0000-000073570000}"/>
    <cellStyle name="Normal 3 8 8" xfId="2183" xr:uid="{00000000-0005-0000-0000-000074570000}"/>
    <cellStyle name="Normal 3 8 9" xfId="2184" xr:uid="{00000000-0005-0000-0000-000075570000}"/>
    <cellStyle name="Normal 3 9" xfId="2185" xr:uid="{00000000-0005-0000-0000-000076570000}"/>
    <cellStyle name="Normal 3 9 10" xfId="2186" xr:uid="{00000000-0005-0000-0000-000077570000}"/>
    <cellStyle name="Normal 3 9 11" xfId="2187" xr:uid="{00000000-0005-0000-0000-000078570000}"/>
    <cellStyle name="Normal 3 9 12" xfId="2188" xr:uid="{00000000-0005-0000-0000-000079570000}"/>
    <cellStyle name="Normal 3 9 13" xfId="2189" xr:uid="{00000000-0005-0000-0000-00007A570000}"/>
    <cellStyle name="Normal 3 9 14" xfId="2190" xr:uid="{00000000-0005-0000-0000-00007B570000}"/>
    <cellStyle name="Normal 3 9 15" xfId="2191" xr:uid="{00000000-0005-0000-0000-00007C570000}"/>
    <cellStyle name="Normal 3 9 16" xfId="2192" xr:uid="{00000000-0005-0000-0000-00007D570000}"/>
    <cellStyle name="Normal 3 9 17" xfId="2193" xr:uid="{00000000-0005-0000-0000-00007E570000}"/>
    <cellStyle name="Normal 3 9 18" xfId="2194" xr:uid="{00000000-0005-0000-0000-00007F570000}"/>
    <cellStyle name="Normal 3 9 19" xfId="2195" xr:uid="{00000000-0005-0000-0000-000080570000}"/>
    <cellStyle name="Normal 3 9 2" xfId="2196" xr:uid="{00000000-0005-0000-0000-000081570000}"/>
    <cellStyle name="Normal 3 9 20" xfId="2197" xr:uid="{00000000-0005-0000-0000-000082570000}"/>
    <cellStyle name="Normal 3 9 21" xfId="2198" xr:uid="{00000000-0005-0000-0000-000083570000}"/>
    <cellStyle name="Normal 3 9 22" xfId="2199" xr:uid="{00000000-0005-0000-0000-000084570000}"/>
    <cellStyle name="Normal 3 9 3" xfId="2200" xr:uid="{00000000-0005-0000-0000-000085570000}"/>
    <cellStyle name="Normal 3 9 4" xfId="2201" xr:uid="{00000000-0005-0000-0000-000086570000}"/>
    <cellStyle name="Normal 3 9 5" xfId="2202" xr:uid="{00000000-0005-0000-0000-000087570000}"/>
    <cellStyle name="Normal 3 9 6" xfId="2203" xr:uid="{00000000-0005-0000-0000-000088570000}"/>
    <cellStyle name="Normal 3 9 7" xfId="2204" xr:uid="{00000000-0005-0000-0000-000089570000}"/>
    <cellStyle name="Normal 3 9 8" xfId="2205" xr:uid="{00000000-0005-0000-0000-00008A570000}"/>
    <cellStyle name="Normal 3 9 9" xfId="2206" xr:uid="{00000000-0005-0000-0000-00008B570000}"/>
    <cellStyle name="Normal 3_PRESUPUESTO Y APUS ALTAMIRA" xfId="2207" xr:uid="{00000000-0005-0000-0000-00008C570000}"/>
    <cellStyle name="Normal 30" xfId="2208" xr:uid="{00000000-0005-0000-0000-00008D570000}"/>
    <cellStyle name="Normal 31" xfId="2209" xr:uid="{00000000-0005-0000-0000-00008E570000}"/>
    <cellStyle name="Normal 31 10" xfId="2210" xr:uid="{00000000-0005-0000-0000-00008F570000}"/>
    <cellStyle name="Normal 31 11" xfId="2211" xr:uid="{00000000-0005-0000-0000-000090570000}"/>
    <cellStyle name="Normal 31 12" xfId="2212" xr:uid="{00000000-0005-0000-0000-000091570000}"/>
    <cellStyle name="Normal 31 13" xfId="2213" xr:uid="{00000000-0005-0000-0000-000092570000}"/>
    <cellStyle name="Normal 31 14" xfId="2214" xr:uid="{00000000-0005-0000-0000-000093570000}"/>
    <cellStyle name="Normal 31 15" xfId="2215" xr:uid="{00000000-0005-0000-0000-000094570000}"/>
    <cellStyle name="Normal 31 16" xfId="2216" xr:uid="{00000000-0005-0000-0000-000095570000}"/>
    <cellStyle name="Normal 31 17" xfId="2217" xr:uid="{00000000-0005-0000-0000-000096570000}"/>
    <cellStyle name="Normal 31 18" xfId="2218" xr:uid="{00000000-0005-0000-0000-000097570000}"/>
    <cellStyle name="Normal 31 19" xfId="2219" xr:uid="{00000000-0005-0000-0000-000098570000}"/>
    <cellStyle name="Normal 31 2" xfId="2220" xr:uid="{00000000-0005-0000-0000-000099570000}"/>
    <cellStyle name="Normal 31 20" xfId="2221" xr:uid="{00000000-0005-0000-0000-00009A570000}"/>
    <cellStyle name="Normal 31 21" xfId="2222" xr:uid="{00000000-0005-0000-0000-00009B570000}"/>
    <cellStyle name="Normal 31 22" xfId="2223" xr:uid="{00000000-0005-0000-0000-00009C570000}"/>
    <cellStyle name="Normal 31 23" xfId="2224" xr:uid="{00000000-0005-0000-0000-00009D570000}"/>
    <cellStyle name="Normal 31 24" xfId="2225" xr:uid="{00000000-0005-0000-0000-00009E570000}"/>
    <cellStyle name="Normal 31 25" xfId="2226" xr:uid="{00000000-0005-0000-0000-00009F570000}"/>
    <cellStyle name="Normal 31 26" xfId="2227" xr:uid="{00000000-0005-0000-0000-0000A0570000}"/>
    <cellStyle name="Normal 31 27" xfId="2228" xr:uid="{00000000-0005-0000-0000-0000A1570000}"/>
    <cellStyle name="Normal 31 28" xfId="2229" xr:uid="{00000000-0005-0000-0000-0000A2570000}"/>
    <cellStyle name="Normal 31 29" xfId="2230" xr:uid="{00000000-0005-0000-0000-0000A3570000}"/>
    <cellStyle name="Normal 31 3" xfId="2231" xr:uid="{00000000-0005-0000-0000-0000A4570000}"/>
    <cellStyle name="Normal 31 30" xfId="2232" xr:uid="{00000000-0005-0000-0000-0000A5570000}"/>
    <cellStyle name="Normal 31 31" xfId="2233" xr:uid="{00000000-0005-0000-0000-0000A6570000}"/>
    <cellStyle name="Normal 31 32" xfId="2234" xr:uid="{00000000-0005-0000-0000-0000A7570000}"/>
    <cellStyle name="Normal 31 33" xfId="2235" xr:uid="{00000000-0005-0000-0000-0000A8570000}"/>
    <cellStyle name="Normal 31 34" xfId="2236" xr:uid="{00000000-0005-0000-0000-0000A9570000}"/>
    <cellStyle name="Normal 31 35" xfId="2237" xr:uid="{00000000-0005-0000-0000-0000AA570000}"/>
    <cellStyle name="Normal 31 36" xfId="2238" xr:uid="{00000000-0005-0000-0000-0000AB570000}"/>
    <cellStyle name="Normal 31 37" xfId="2239" xr:uid="{00000000-0005-0000-0000-0000AC570000}"/>
    <cellStyle name="Normal 31 38" xfId="2240" xr:uid="{00000000-0005-0000-0000-0000AD570000}"/>
    <cellStyle name="Normal 31 39" xfId="2241" xr:uid="{00000000-0005-0000-0000-0000AE570000}"/>
    <cellStyle name="Normal 31 4" xfId="2242" xr:uid="{00000000-0005-0000-0000-0000AF570000}"/>
    <cellStyle name="Normal 31 40" xfId="2243" xr:uid="{00000000-0005-0000-0000-0000B0570000}"/>
    <cellStyle name="Normal 31 41" xfId="2244" xr:uid="{00000000-0005-0000-0000-0000B1570000}"/>
    <cellStyle name="Normal 31 42" xfId="2245" xr:uid="{00000000-0005-0000-0000-0000B2570000}"/>
    <cellStyle name="Normal 31 43" xfId="2246" xr:uid="{00000000-0005-0000-0000-0000B3570000}"/>
    <cellStyle name="Normal 31 44" xfId="2247" xr:uid="{00000000-0005-0000-0000-0000B4570000}"/>
    <cellStyle name="Normal 31 45" xfId="2248" xr:uid="{00000000-0005-0000-0000-0000B5570000}"/>
    <cellStyle name="Normal 31 46" xfId="2249" xr:uid="{00000000-0005-0000-0000-0000B6570000}"/>
    <cellStyle name="Normal 31 47" xfId="2250" xr:uid="{00000000-0005-0000-0000-0000B7570000}"/>
    <cellStyle name="Normal 31 48" xfId="2251" xr:uid="{00000000-0005-0000-0000-0000B8570000}"/>
    <cellStyle name="Normal 31 49" xfId="2252" xr:uid="{00000000-0005-0000-0000-0000B9570000}"/>
    <cellStyle name="Normal 31 5" xfId="2253" xr:uid="{00000000-0005-0000-0000-0000BA570000}"/>
    <cellStyle name="Normal 31 50" xfId="2254" xr:uid="{00000000-0005-0000-0000-0000BB570000}"/>
    <cellStyle name="Normal 31 51" xfId="2255" xr:uid="{00000000-0005-0000-0000-0000BC570000}"/>
    <cellStyle name="Normal 31 52" xfId="2256" xr:uid="{00000000-0005-0000-0000-0000BD570000}"/>
    <cellStyle name="Normal 31 53" xfId="2257" xr:uid="{00000000-0005-0000-0000-0000BE570000}"/>
    <cellStyle name="Normal 31 54" xfId="2258" xr:uid="{00000000-0005-0000-0000-0000BF570000}"/>
    <cellStyle name="Normal 31 55" xfId="2259" xr:uid="{00000000-0005-0000-0000-0000C0570000}"/>
    <cellStyle name="Normal 31 56" xfId="2260" xr:uid="{00000000-0005-0000-0000-0000C1570000}"/>
    <cellStyle name="Normal 31 57" xfId="2261" xr:uid="{00000000-0005-0000-0000-0000C2570000}"/>
    <cellStyle name="Normal 31 58" xfId="2262" xr:uid="{00000000-0005-0000-0000-0000C3570000}"/>
    <cellStyle name="Normal 31 59" xfId="2263" xr:uid="{00000000-0005-0000-0000-0000C4570000}"/>
    <cellStyle name="Normal 31 6" xfId="2264" xr:uid="{00000000-0005-0000-0000-0000C5570000}"/>
    <cellStyle name="Normal 31 60" xfId="2265" xr:uid="{00000000-0005-0000-0000-0000C6570000}"/>
    <cellStyle name="Normal 31 61" xfId="2266" xr:uid="{00000000-0005-0000-0000-0000C7570000}"/>
    <cellStyle name="Normal 31 62" xfId="2267" xr:uid="{00000000-0005-0000-0000-0000C8570000}"/>
    <cellStyle name="Normal 31 63" xfId="2268" xr:uid="{00000000-0005-0000-0000-0000C9570000}"/>
    <cellStyle name="Normal 31 64" xfId="2269" xr:uid="{00000000-0005-0000-0000-0000CA570000}"/>
    <cellStyle name="Normal 31 65" xfId="2270" xr:uid="{00000000-0005-0000-0000-0000CB570000}"/>
    <cellStyle name="Normal 31 66" xfId="2271" xr:uid="{00000000-0005-0000-0000-0000CC570000}"/>
    <cellStyle name="Normal 31 67" xfId="2272" xr:uid="{00000000-0005-0000-0000-0000CD570000}"/>
    <cellStyle name="Normal 31 68" xfId="2273" xr:uid="{00000000-0005-0000-0000-0000CE570000}"/>
    <cellStyle name="Normal 31 69" xfId="2274" xr:uid="{00000000-0005-0000-0000-0000CF570000}"/>
    <cellStyle name="Normal 31 7" xfId="2275" xr:uid="{00000000-0005-0000-0000-0000D0570000}"/>
    <cellStyle name="Normal 31 70" xfId="2276" xr:uid="{00000000-0005-0000-0000-0000D1570000}"/>
    <cellStyle name="Normal 31 71" xfId="2277" xr:uid="{00000000-0005-0000-0000-0000D2570000}"/>
    <cellStyle name="Normal 31 72" xfId="2278" xr:uid="{00000000-0005-0000-0000-0000D3570000}"/>
    <cellStyle name="Normal 31 73" xfId="2279" xr:uid="{00000000-0005-0000-0000-0000D4570000}"/>
    <cellStyle name="Normal 31 74" xfId="2280" xr:uid="{00000000-0005-0000-0000-0000D5570000}"/>
    <cellStyle name="Normal 31 75" xfId="2281" xr:uid="{00000000-0005-0000-0000-0000D6570000}"/>
    <cellStyle name="Normal 31 76" xfId="2282" xr:uid="{00000000-0005-0000-0000-0000D7570000}"/>
    <cellStyle name="Normal 31 77" xfId="2283" xr:uid="{00000000-0005-0000-0000-0000D8570000}"/>
    <cellStyle name="Normal 31 78" xfId="2284" xr:uid="{00000000-0005-0000-0000-0000D9570000}"/>
    <cellStyle name="Normal 31 79" xfId="2285" xr:uid="{00000000-0005-0000-0000-0000DA570000}"/>
    <cellStyle name="Normal 31 8" xfId="2286" xr:uid="{00000000-0005-0000-0000-0000DB570000}"/>
    <cellStyle name="Normal 31 80" xfId="2287" xr:uid="{00000000-0005-0000-0000-0000DC570000}"/>
    <cellStyle name="Normal 31 81" xfId="2288" xr:uid="{00000000-0005-0000-0000-0000DD570000}"/>
    <cellStyle name="Normal 31 82" xfId="2289" xr:uid="{00000000-0005-0000-0000-0000DE570000}"/>
    <cellStyle name="Normal 31 83" xfId="2290" xr:uid="{00000000-0005-0000-0000-0000DF570000}"/>
    <cellStyle name="Normal 31 84" xfId="2291" xr:uid="{00000000-0005-0000-0000-0000E0570000}"/>
    <cellStyle name="Normal 31 85" xfId="2292" xr:uid="{00000000-0005-0000-0000-0000E1570000}"/>
    <cellStyle name="Normal 31 86" xfId="2293" xr:uid="{00000000-0005-0000-0000-0000E2570000}"/>
    <cellStyle name="Normal 31 87" xfId="2294" xr:uid="{00000000-0005-0000-0000-0000E3570000}"/>
    <cellStyle name="Normal 31 88" xfId="2295" xr:uid="{00000000-0005-0000-0000-0000E4570000}"/>
    <cellStyle name="Normal 31 89" xfId="2296" xr:uid="{00000000-0005-0000-0000-0000E5570000}"/>
    <cellStyle name="Normal 31 9" xfId="2297" xr:uid="{00000000-0005-0000-0000-0000E6570000}"/>
    <cellStyle name="Normal 31 90" xfId="2298" xr:uid="{00000000-0005-0000-0000-0000E7570000}"/>
    <cellStyle name="Normal 31 91" xfId="2299" xr:uid="{00000000-0005-0000-0000-0000E8570000}"/>
    <cellStyle name="Normal 31 92" xfId="2300" xr:uid="{00000000-0005-0000-0000-0000E9570000}"/>
    <cellStyle name="Normal 31 93" xfId="2301" xr:uid="{00000000-0005-0000-0000-0000EA570000}"/>
    <cellStyle name="Normal 31 94" xfId="2302" xr:uid="{00000000-0005-0000-0000-0000EB570000}"/>
    <cellStyle name="Normal 31 95" xfId="2303" xr:uid="{00000000-0005-0000-0000-0000EC570000}"/>
    <cellStyle name="Normal 31 96" xfId="2304" xr:uid="{00000000-0005-0000-0000-0000ED570000}"/>
    <cellStyle name="Normal 32" xfId="2305" xr:uid="{00000000-0005-0000-0000-0000EE570000}"/>
    <cellStyle name="Normal 33" xfId="2306" xr:uid="{00000000-0005-0000-0000-0000EF570000}"/>
    <cellStyle name="Normal 33 10" xfId="2307" xr:uid="{00000000-0005-0000-0000-0000F0570000}"/>
    <cellStyle name="Normal 33 11" xfId="2308" xr:uid="{00000000-0005-0000-0000-0000F1570000}"/>
    <cellStyle name="Normal 33 12" xfId="2309" xr:uid="{00000000-0005-0000-0000-0000F2570000}"/>
    <cellStyle name="Normal 33 13" xfId="2310" xr:uid="{00000000-0005-0000-0000-0000F3570000}"/>
    <cellStyle name="Normal 33 14" xfId="2311" xr:uid="{00000000-0005-0000-0000-0000F4570000}"/>
    <cellStyle name="Normal 33 15" xfId="2312" xr:uid="{00000000-0005-0000-0000-0000F5570000}"/>
    <cellStyle name="Normal 33 16" xfId="2313" xr:uid="{00000000-0005-0000-0000-0000F6570000}"/>
    <cellStyle name="Normal 33 17" xfId="2314" xr:uid="{00000000-0005-0000-0000-0000F7570000}"/>
    <cellStyle name="Normal 33 18" xfId="2315" xr:uid="{00000000-0005-0000-0000-0000F8570000}"/>
    <cellStyle name="Normal 33 19" xfId="2316" xr:uid="{00000000-0005-0000-0000-0000F9570000}"/>
    <cellStyle name="Normal 33 2" xfId="2317" xr:uid="{00000000-0005-0000-0000-0000FA570000}"/>
    <cellStyle name="Normal 33 20" xfId="2318" xr:uid="{00000000-0005-0000-0000-0000FB570000}"/>
    <cellStyle name="Normal 33 21" xfId="2319" xr:uid="{00000000-0005-0000-0000-0000FC570000}"/>
    <cellStyle name="Normal 33 22" xfId="2320" xr:uid="{00000000-0005-0000-0000-0000FD570000}"/>
    <cellStyle name="Normal 33 23" xfId="2321" xr:uid="{00000000-0005-0000-0000-0000FE570000}"/>
    <cellStyle name="Normal 33 24" xfId="2322" xr:uid="{00000000-0005-0000-0000-0000FF570000}"/>
    <cellStyle name="Normal 33 25" xfId="2323" xr:uid="{00000000-0005-0000-0000-000000580000}"/>
    <cellStyle name="Normal 33 26" xfId="2324" xr:uid="{00000000-0005-0000-0000-000001580000}"/>
    <cellStyle name="Normal 33 27" xfId="2325" xr:uid="{00000000-0005-0000-0000-000002580000}"/>
    <cellStyle name="Normal 33 28" xfId="2326" xr:uid="{00000000-0005-0000-0000-000003580000}"/>
    <cellStyle name="Normal 33 29" xfId="2327" xr:uid="{00000000-0005-0000-0000-000004580000}"/>
    <cellStyle name="Normal 33 3" xfId="2328" xr:uid="{00000000-0005-0000-0000-000005580000}"/>
    <cellStyle name="Normal 33 30" xfId="2329" xr:uid="{00000000-0005-0000-0000-000006580000}"/>
    <cellStyle name="Normal 33 31" xfId="2330" xr:uid="{00000000-0005-0000-0000-000007580000}"/>
    <cellStyle name="Normal 33 32" xfId="2331" xr:uid="{00000000-0005-0000-0000-000008580000}"/>
    <cellStyle name="Normal 33 33" xfId="2332" xr:uid="{00000000-0005-0000-0000-000009580000}"/>
    <cellStyle name="Normal 33 34" xfId="2333" xr:uid="{00000000-0005-0000-0000-00000A580000}"/>
    <cellStyle name="Normal 33 35" xfId="2334" xr:uid="{00000000-0005-0000-0000-00000B580000}"/>
    <cellStyle name="Normal 33 36" xfId="2335" xr:uid="{00000000-0005-0000-0000-00000C580000}"/>
    <cellStyle name="Normal 33 37" xfId="2336" xr:uid="{00000000-0005-0000-0000-00000D580000}"/>
    <cellStyle name="Normal 33 38" xfId="2337" xr:uid="{00000000-0005-0000-0000-00000E580000}"/>
    <cellStyle name="Normal 33 39" xfId="2338" xr:uid="{00000000-0005-0000-0000-00000F580000}"/>
    <cellStyle name="Normal 33 4" xfId="2339" xr:uid="{00000000-0005-0000-0000-000010580000}"/>
    <cellStyle name="Normal 33 40" xfId="2340" xr:uid="{00000000-0005-0000-0000-000011580000}"/>
    <cellStyle name="Normal 33 41" xfId="2341" xr:uid="{00000000-0005-0000-0000-000012580000}"/>
    <cellStyle name="Normal 33 42" xfId="2342" xr:uid="{00000000-0005-0000-0000-000013580000}"/>
    <cellStyle name="Normal 33 43" xfId="2343" xr:uid="{00000000-0005-0000-0000-000014580000}"/>
    <cellStyle name="Normal 33 44" xfId="2344" xr:uid="{00000000-0005-0000-0000-000015580000}"/>
    <cellStyle name="Normal 33 45" xfId="2345" xr:uid="{00000000-0005-0000-0000-000016580000}"/>
    <cellStyle name="Normal 33 46" xfId="2346" xr:uid="{00000000-0005-0000-0000-000017580000}"/>
    <cellStyle name="Normal 33 47" xfId="2347" xr:uid="{00000000-0005-0000-0000-000018580000}"/>
    <cellStyle name="Normal 33 48" xfId="2348" xr:uid="{00000000-0005-0000-0000-000019580000}"/>
    <cellStyle name="Normal 33 49" xfId="2349" xr:uid="{00000000-0005-0000-0000-00001A580000}"/>
    <cellStyle name="Normal 33 5" xfId="2350" xr:uid="{00000000-0005-0000-0000-00001B580000}"/>
    <cellStyle name="Normal 33 50" xfId="2351" xr:uid="{00000000-0005-0000-0000-00001C580000}"/>
    <cellStyle name="Normal 33 51" xfId="2352" xr:uid="{00000000-0005-0000-0000-00001D580000}"/>
    <cellStyle name="Normal 33 52" xfId="2353" xr:uid="{00000000-0005-0000-0000-00001E580000}"/>
    <cellStyle name="Normal 33 53" xfId="2354" xr:uid="{00000000-0005-0000-0000-00001F580000}"/>
    <cellStyle name="Normal 33 54" xfId="2355" xr:uid="{00000000-0005-0000-0000-000020580000}"/>
    <cellStyle name="Normal 33 55" xfId="2356" xr:uid="{00000000-0005-0000-0000-000021580000}"/>
    <cellStyle name="Normal 33 56" xfId="2357" xr:uid="{00000000-0005-0000-0000-000022580000}"/>
    <cellStyle name="Normal 33 57" xfId="2358" xr:uid="{00000000-0005-0000-0000-000023580000}"/>
    <cellStyle name="Normal 33 58" xfId="2359" xr:uid="{00000000-0005-0000-0000-000024580000}"/>
    <cellStyle name="Normal 33 59" xfId="2360" xr:uid="{00000000-0005-0000-0000-000025580000}"/>
    <cellStyle name="Normal 33 6" xfId="2361" xr:uid="{00000000-0005-0000-0000-000026580000}"/>
    <cellStyle name="Normal 33 60" xfId="2362" xr:uid="{00000000-0005-0000-0000-000027580000}"/>
    <cellStyle name="Normal 33 61" xfId="2363" xr:uid="{00000000-0005-0000-0000-000028580000}"/>
    <cellStyle name="Normal 33 62" xfId="2364" xr:uid="{00000000-0005-0000-0000-000029580000}"/>
    <cellStyle name="Normal 33 63" xfId="2365" xr:uid="{00000000-0005-0000-0000-00002A580000}"/>
    <cellStyle name="Normal 33 64" xfId="2366" xr:uid="{00000000-0005-0000-0000-00002B580000}"/>
    <cellStyle name="Normal 33 65" xfId="2367" xr:uid="{00000000-0005-0000-0000-00002C580000}"/>
    <cellStyle name="Normal 33 66" xfId="2368" xr:uid="{00000000-0005-0000-0000-00002D580000}"/>
    <cellStyle name="Normal 33 67" xfId="2369" xr:uid="{00000000-0005-0000-0000-00002E580000}"/>
    <cellStyle name="Normal 33 68" xfId="2370" xr:uid="{00000000-0005-0000-0000-00002F580000}"/>
    <cellStyle name="Normal 33 69" xfId="2371" xr:uid="{00000000-0005-0000-0000-000030580000}"/>
    <cellStyle name="Normal 33 7" xfId="2372" xr:uid="{00000000-0005-0000-0000-000031580000}"/>
    <cellStyle name="Normal 33 70" xfId="2373" xr:uid="{00000000-0005-0000-0000-000032580000}"/>
    <cellStyle name="Normal 33 71" xfId="2374" xr:uid="{00000000-0005-0000-0000-000033580000}"/>
    <cellStyle name="Normal 33 72" xfId="2375" xr:uid="{00000000-0005-0000-0000-000034580000}"/>
    <cellStyle name="Normal 33 73" xfId="2376" xr:uid="{00000000-0005-0000-0000-000035580000}"/>
    <cellStyle name="Normal 33 74" xfId="2377" xr:uid="{00000000-0005-0000-0000-000036580000}"/>
    <cellStyle name="Normal 33 75" xfId="2378" xr:uid="{00000000-0005-0000-0000-000037580000}"/>
    <cellStyle name="Normal 33 76" xfId="2379" xr:uid="{00000000-0005-0000-0000-000038580000}"/>
    <cellStyle name="Normal 33 77" xfId="2380" xr:uid="{00000000-0005-0000-0000-000039580000}"/>
    <cellStyle name="Normal 33 78" xfId="2381" xr:uid="{00000000-0005-0000-0000-00003A580000}"/>
    <cellStyle name="Normal 33 79" xfId="2382" xr:uid="{00000000-0005-0000-0000-00003B580000}"/>
    <cellStyle name="Normal 33 8" xfId="2383" xr:uid="{00000000-0005-0000-0000-00003C580000}"/>
    <cellStyle name="Normal 33 80" xfId="2384" xr:uid="{00000000-0005-0000-0000-00003D580000}"/>
    <cellStyle name="Normal 33 81" xfId="2385" xr:uid="{00000000-0005-0000-0000-00003E580000}"/>
    <cellStyle name="Normal 33 82" xfId="2386" xr:uid="{00000000-0005-0000-0000-00003F580000}"/>
    <cellStyle name="Normal 33 83" xfId="2387" xr:uid="{00000000-0005-0000-0000-000040580000}"/>
    <cellStyle name="Normal 33 84" xfId="2388" xr:uid="{00000000-0005-0000-0000-000041580000}"/>
    <cellStyle name="Normal 33 85" xfId="2389" xr:uid="{00000000-0005-0000-0000-000042580000}"/>
    <cellStyle name="Normal 33 86" xfId="2390" xr:uid="{00000000-0005-0000-0000-000043580000}"/>
    <cellStyle name="Normal 33 87" xfId="2391" xr:uid="{00000000-0005-0000-0000-000044580000}"/>
    <cellStyle name="Normal 33 88" xfId="2392" xr:uid="{00000000-0005-0000-0000-000045580000}"/>
    <cellStyle name="Normal 33 89" xfId="2393" xr:uid="{00000000-0005-0000-0000-000046580000}"/>
    <cellStyle name="Normal 33 9" xfId="2394" xr:uid="{00000000-0005-0000-0000-000047580000}"/>
    <cellStyle name="Normal 33 90" xfId="2395" xr:uid="{00000000-0005-0000-0000-000048580000}"/>
    <cellStyle name="Normal 33 91" xfId="2396" xr:uid="{00000000-0005-0000-0000-000049580000}"/>
    <cellStyle name="Normal 33 92" xfId="2397" xr:uid="{00000000-0005-0000-0000-00004A580000}"/>
    <cellStyle name="Normal 33 93" xfId="2398" xr:uid="{00000000-0005-0000-0000-00004B580000}"/>
    <cellStyle name="Normal 33 94" xfId="2399" xr:uid="{00000000-0005-0000-0000-00004C580000}"/>
    <cellStyle name="Normal 33 95" xfId="2400" xr:uid="{00000000-0005-0000-0000-00004D580000}"/>
    <cellStyle name="Normal 33 96" xfId="2401" xr:uid="{00000000-0005-0000-0000-00004E580000}"/>
    <cellStyle name="Normal 34" xfId="2402" xr:uid="{00000000-0005-0000-0000-00004F580000}"/>
    <cellStyle name="Normal 34 2" xfId="2403" xr:uid="{00000000-0005-0000-0000-000050580000}"/>
    <cellStyle name="Normal 34 3" xfId="2404" xr:uid="{00000000-0005-0000-0000-000051580000}"/>
    <cellStyle name="Normal 34 4" xfId="2405" xr:uid="{00000000-0005-0000-0000-000052580000}"/>
    <cellStyle name="Normal 34 5" xfId="2406" xr:uid="{00000000-0005-0000-0000-000053580000}"/>
    <cellStyle name="Normal 35" xfId="2407" xr:uid="{00000000-0005-0000-0000-000054580000}"/>
    <cellStyle name="Normal 35 2" xfId="2408" xr:uid="{00000000-0005-0000-0000-000055580000}"/>
    <cellStyle name="Normal 35 3" xfId="2409" xr:uid="{00000000-0005-0000-0000-000056580000}"/>
    <cellStyle name="Normal 35 4" xfId="2410" xr:uid="{00000000-0005-0000-0000-000057580000}"/>
    <cellStyle name="Normal 35 5" xfId="2411" xr:uid="{00000000-0005-0000-0000-000058580000}"/>
    <cellStyle name="Normal 36" xfId="2412" xr:uid="{00000000-0005-0000-0000-000059580000}"/>
    <cellStyle name="Normal 36 2" xfId="2413" xr:uid="{00000000-0005-0000-0000-00005A580000}"/>
    <cellStyle name="Normal 36 3" xfId="2414" xr:uid="{00000000-0005-0000-0000-00005B580000}"/>
    <cellStyle name="Normal 36 4" xfId="2415" xr:uid="{00000000-0005-0000-0000-00005C580000}"/>
    <cellStyle name="Normal 36 5" xfId="2416" xr:uid="{00000000-0005-0000-0000-00005D580000}"/>
    <cellStyle name="Normal 37" xfId="2417" xr:uid="{00000000-0005-0000-0000-00005E580000}"/>
    <cellStyle name="Normal 37 2" xfId="2418" xr:uid="{00000000-0005-0000-0000-00005F580000}"/>
    <cellStyle name="Normal 37 3" xfId="2419" xr:uid="{00000000-0005-0000-0000-000060580000}"/>
    <cellStyle name="Normal 37 4" xfId="2420" xr:uid="{00000000-0005-0000-0000-000061580000}"/>
    <cellStyle name="Normal 37 5" xfId="2421" xr:uid="{00000000-0005-0000-0000-000062580000}"/>
    <cellStyle name="Normal 38" xfId="2422" xr:uid="{00000000-0005-0000-0000-000063580000}"/>
    <cellStyle name="Normal 39" xfId="31" xr:uid="{00000000-0005-0000-0000-000064580000}"/>
    <cellStyle name="Normal 39 2" xfId="2423" xr:uid="{00000000-0005-0000-0000-000065580000}"/>
    <cellStyle name="Normal 4" xfId="14" xr:uid="{00000000-0005-0000-0000-000066580000}"/>
    <cellStyle name="Normal 4 10" xfId="2424" xr:uid="{00000000-0005-0000-0000-000067580000}"/>
    <cellStyle name="Normal 4 11" xfId="2425" xr:uid="{00000000-0005-0000-0000-000068580000}"/>
    <cellStyle name="Normal 4 12" xfId="2426" xr:uid="{00000000-0005-0000-0000-000069580000}"/>
    <cellStyle name="Normal 4 13" xfId="2427" xr:uid="{00000000-0005-0000-0000-00006A580000}"/>
    <cellStyle name="Normal 4 14" xfId="2428" xr:uid="{00000000-0005-0000-0000-00006B580000}"/>
    <cellStyle name="Normal 4 15" xfId="2429" xr:uid="{00000000-0005-0000-0000-00006C580000}"/>
    <cellStyle name="Normal 4 16" xfId="2430" xr:uid="{00000000-0005-0000-0000-00006D580000}"/>
    <cellStyle name="Normal 4 17" xfId="2431" xr:uid="{00000000-0005-0000-0000-00006E580000}"/>
    <cellStyle name="Normal 4 18" xfId="2432" xr:uid="{00000000-0005-0000-0000-00006F580000}"/>
    <cellStyle name="Normal 4 19" xfId="2433" xr:uid="{00000000-0005-0000-0000-000070580000}"/>
    <cellStyle name="Normal 4 2" xfId="2434" xr:uid="{00000000-0005-0000-0000-000071580000}"/>
    <cellStyle name="Normal 4 2 10" xfId="2435" xr:uid="{00000000-0005-0000-0000-000072580000}"/>
    <cellStyle name="Normal 4 2 11" xfId="2436" xr:uid="{00000000-0005-0000-0000-000073580000}"/>
    <cellStyle name="Normal 4 2 12" xfId="2437" xr:uid="{00000000-0005-0000-0000-000074580000}"/>
    <cellStyle name="Normal 4 2 13" xfId="2438" xr:uid="{00000000-0005-0000-0000-000075580000}"/>
    <cellStyle name="Normal 4 2 14" xfId="2439" xr:uid="{00000000-0005-0000-0000-000076580000}"/>
    <cellStyle name="Normal 4 2 15" xfId="2440" xr:uid="{00000000-0005-0000-0000-000077580000}"/>
    <cellStyle name="Normal 4 2 16" xfId="2441" xr:uid="{00000000-0005-0000-0000-000078580000}"/>
    <cellStyle name="Normal 4 2 17" xfId="2442" xr:uid="{00000000-0005-0000-0000-000079580000}"/>
    <cellStyle name="Normal 4 2 18" xfId="2443" xr:uid="{00000000-0005-0000-0000-00007A580000}"/>
    <cellStyle name="Normal 4 2 2" xfId="2444" xr:uid="{00000000-0005-0000-0000-00007B580000}"/>
    <cellStyle name="Normal 4 2 3" xfId="2445" xr:uid="{00000000-0005-0000-0000-00007C580000}"/>
    <cellStyle name="Normal 4 2 4" xfId="2446" xr:uid="{00000000-0005-0000-0000-00007D580000}"/>
    <cellStyle name="Normal 4 2 5" xfId="2447" xr:uid="{00000000-0005-0000-0000-00007E580000}"/>
    <cellStyle name="Normal 4 2 6" xfId="2448" xr:uid="{00000000-0005-0000-0000-00007F580000}"/>
    <cellStyle name="Normal 4 2 7" xfId="2449" xr:uid="{00000000-0005-0000-0000-000080580000}"/>
    <cellStyle name="Normal 4 2 8" xfId="2450" xr:uid="{00000000-0005-0000-0000-000081580000}"/>
    <cellStyle name="Normal 4 2 9" xfId="2451" xr:uid="{00000000-0005-0000-0000-000082580000}"/>
    <cellStyle name="Normal 4 20" xfId="2452" xr:uid="{00000000-0005-0000-0000-000083580000}"/>
    <cellStyle name="Normal 4 21" xfId="2453" xr:uid="{00000000-0005-0000-0000-000084580000}"/>
    <cellStyle name="Normal 4 3" xfId="2454" xr:uid="{00000000-0005-0000-0000-000085580000}"/>
    <cellStyle name="Normal 4 3 10" xfId="2455" xr:uid="{00000000-0005-0000-0000-000086580000}"/>
    <cellStyle name="Normal 4 3 11" xfId="2456" xr:uid="{00000000-0005-0000-0000-000087580000}"/>
    <cellStyle name="Normal 4 3 12" xfId="2457" xr:uid="{00000000-0005-0000-0000-000088580000}"/>
    <cellStyle name="Normal 4 3 13" xfId="2458" xr:uid="{00000000-0005-0000-0000-000089580000}"/>
    <cellStyle name="Normal 4 3 14" xfId="2459" xr:uid="{00000000-0005-0000-0000-00008A580000}"/>
    <cellStyle name="Normal 4 3 15" xfId="2460" xr:uid="{00000000-0005-0000-0000-00008B580000}"/>
    <cellStyle name="Normal 4 3 16" xfId="2461" xr:uid="{00000000-0005-0000-0000-00008C580000}"/>
    <cellStyle name="Normal 4 3 17" xfId="2462" xr:uid="{00000000-0005-0000-0000-00008D580000}"/>
    <cellStyle name="Normal 4 3 18" xfId="2463" xr:uid="{00000000-0005-0000-0000-00008E580000}"/>
    <cellStyle name="Normal 4 3 19" xfId="2816" xr:uid="{00000000-0005-0000-0000-00008F580000}"/>
    <cellStyle name="Normal 4 3 2" xfId="2464" xr:uid="{00000000-0005-0000-0000-000090580000}"/>
    <cellStyle name="Normal 4 3 3" xfId="2465" xr:uid="{00000000-0005-0000-0000-000091580000}"/>
    <cellStyle name="Normal 4 3 4" xfId="2466" xr:uid="{00000000-0005-0000-0000-000092580000}"/>
    <cellStyle name="Normal 4 3 5" xfId="2467" xr:uid="{00000000-0005-0000-0000-000093580000}"/>
    <cellStyle name="Normal 4 3 6" xfId="2468" xr:uid="{00000000-0005-0000-0000-000094580000}"/>
    <cellStyle name="Normal 4 3 7" xfId="2469" xr:uid="{00000000-0005-0000-0000-000095580000}"/>
    <cellStyle name="Normal 4 3 8" xfId="2470" xr:uid="{00000000-0005-0000-0000-000096580000}"/>
    <cellStyle name="Normal 4 3 9" xfId="2471" xr:uid="{00000000-0005-0000-0000-000097580000}"/>
    <cellStyle name="Normal 4 4" xfId="2472" xr:uid="{00000000-0005-0000-0000-000098580000}"/>
    <cellStyle name="Normal 4 4 10" xfId="2473" xr:uid="{00000000-0005-0000-0000-000099580000}"/>
    <cellStyle name="Normal 4 4 11" xfId="2474" xr:uid="{00000000-0005-0000-0000-00009A580000}"/>
    <cellStyle name="Normal 4 4 12" xfId="2475" xr:uid="{00000000-0005-0000-0000-00009B580000}"/>
    <cellStyle name="Normal 4 4 13" xfId="2476" xr:uid="{00000000-0005-0000-0000-00009C580000}"/>
    <cellStyle name="Normal 4 4 14" xfId="2477" xr:uid="{00000000-0005-0000-0000-00009D580000}"/>
    <cellStyle name="Normal 4 4 15" xfId="2478" xr:uid="{00000000-0005-0000-0000-00009E580000}"/>
    <cellStyle name="Normal 4 4 16" xfId="2479" xr:uid="{00000000-0005-0000-0000-00009F580000}"/>
    <cellStyle name="Normal 4 4 17" xfId="2480" xr:uid="{00000000-0005-0000-0000-0000A0580000}"/>
    <cellStyle name="Normal 4 4 18" xfId="2481" xr:uid="{00000000-0005-0000-0000-0000A1580000}"/>
    <cellStyle name="Normal 4 4 2" xfId="2482" xr:uid="{00000000-0005-0000-0000-0000A2580000}"/>
    <cellStyle name="Normal 4 4 3" xfId="2483" xr:uid="{00000000-0005-0000-0000-0000A3580000}"/>
    <cellStyle name="Normal 4 4 4" xfId="2484" xr:uid="{00000000-0005-0000-0000-0000A4580000}"/>
    <cellStyle name="Normal 4 4 5" xfId="2485" xr:uid="{00000000-0005-0000-0000-0000A5580000}"/>
    <cellStyle name="Normal 4 4 6" xfId="2486" xr:uid="{00000000-0005-0000-0000-0000A6580000}"/>
    <cellStyle name="Normal 4 4 7" xfId="2487" xr:uid="{00000000-0005-0000-0000-0000A7580000}"/>
    <cellStyle name="Normal 4 4 8" xfId="2488" xr:uid="{00000000-0005-0000-0000-0000A8580000}"/>
    <cellStyle name="Normal 4 4 9" xfId="2489" xr:uid="{00000000-0005-0000-0000-0000A9580000}"/>
    <cellStyle name="Normal 4 5" xfId="2490" xr:uid="{00000000-0005-0000-0000-0000AA580000}"/>
    <cellStyle name="Normal 4 6" xfId="2491" xr:uid="{00000000-0005-0000-0000-0000AB580000}"/>
    <cellStyle name="Normal 4 7" xfId="2492" xr:uid="{00000000-0005-0000-0000-0000AC580000}"/>
    <cellStyle name="Normal 4 8" xfId="2493" xr:uid="{00000000-0005-0000-0000-0000AD580000}"/>
    <cellStyle name="Normal 4 9" xfId="2494" xr:uid="{00000000-0005-0000-0000-0000AE580000}"/>
    <cellStyle name="Normal 4_01_CANTIDADES CAPTACIÓN - ALGECIRAS LA PERDÍZ - DEFINITIVO" xfId="2495" xr:uid="{00000000-0005-0000-0000-0000AF580000}"/>
    <cellStyle name="Normal 40" xfId="2496" xr:uid="{00000000-0005-0000-0000-0000B0580000}"/>
    <cellStyle name="Normal 40 2" xfId="53874" xr:uid="{00000000-0005-0000-0000-0000B1580000}"/>
    <cellStyle name="Normal 41" xfId="2497" xr:uid="{00000000-0005-0000-0000-0000B2580000}"/>
    <cellStyle name="Normal 42" xfId="2498" xr:uid="{00000000-0005-0000-0000-0000B3580000}"/>
    <cellStyle name="Normal 43" xfId="2499" xr:uid="{00000000-0005-0000-0000-0000B4580000}"/>
    <cellStyle name="Normal 44" xfId="2500" xr:uid="{00000000-0005-0000-0000-0000B5580000}"/>
    <cellStyle name="Normal 45" xfId="2501" xr:uid="{00000000-0005-0000-0000-0000B6580000}"/>
    <cellStyle name="Normal 46" xfId="2502" xr:uid="{00000000-0005-0000-0000-0000B7580000}"/>
    <cellStyle name="Normal 47" xfId="36" xr:uid="{00000000-0005-0000-0000-0000B8580000}"/>
    <cellStyle name="Normal 48" xfId="2503" xr:uid="{00000000-0005-0000-0000-0000B9580000}"/>
    <cellStyle name="Normal 49" xfId="2812" xr:uid="{00000000-0005-0000-0000-0000BA580000}"/>
    <cellStyle name="Normal 49 2" xfId="2814" xr:uid="{00000000-0005-0000-0000-0000BB580000}"/>
    <cellStyle name="Normal 5" xfId="8" xr:uid="{00000000-0005-0000-0000-0000BC580000}"/>
    <cellStyle name="Normal 5 10" xfId="2504" xr:uid="{00000000-0005-0000-0000-0000BD580000}"/>
    <cellStyle name="Normal 5 11" xfId="2505" xr:uid="{00000000-0005-0000-0000-0000BE580000}"/>
    <cellStyle name="Normal 5 12" xfId="2506" xr:uid="{00000000-0005-0000-0000-0000BF580000}"/>
    <cellStyle name="Normal 5 13" xfId="2507" xr:uid="{00000000-0005-0000-0000-0000C0580000}"/>
    <cellStyle name="Normal 5 14" xfId="2508" xr:uid="{00000000-0005-0000-0000-0000C1580000}"/>
    <cellStyle name="Normal 5 15" xfId="2509" xr:uid="{00000000-0005-0000-0000-0000C2580000}"/>
    <cellStyle name="Normal 5 16" xfId="2510" xr:uid="{00000000-0005-0000-0000-0000C3580000}"/>
    <cellStyle name="Normal 5 17" xfId="2511" xr:uid="{00000000-0005-0000-0000-0000C4580000}"/>
    <cellStyle name="Normal 5 18" xfId="2512" xr:uid="{00000000-0005-0000-0000-0000C5580000}"/>
    <cellStyle name="Normal 5 19" xfId="2513" xr:uid="{00000000-0005-0000-0000-0000C6580000}"/>
    <cellStyle name="Normal 5 2" xfId="2514" xr:uid="{00000000-0005-0000-0000-0000C7580000}"/>
    <cellStyle name="Normal 5 2 11" xfId="2515" xr:uid="{00000000-0005-0000-0000-0000C9580000}"/>
    <cellStyle name="Normal 5 2 12" xfId="2516" xr:uid="{00000000-0005-0000-0000-0000CA580000}"/>
    <cellStyle name="Normal 5 2 13" xfId="2517" xr:uid="{00000000-0005-0000-0000-0000CB580000}"/>
    <cellStyle name="Normal 5 2 14" xfId="2518" xr:uid="{00000000-0005-0000-0000-0000CC580000}"/>
    <cellStyle name="Normal 5 2 15" xfId="2519" xr:uid="{00000000-0005-0000-0000-0000CD580000}"/>
    <cellStyle name="Normal 5 2 16" xfId="2520" xr:uid="{00000000-0005-0000-0000-0000CE580000}"/>
    <cellStyle name="Normal 5 2 17" xfId="2521" xr:uid="{00000000-0005-0000-0000-0000CF580000}"/>
    <cellStyle name="Normal 5 2 18" xfId="2522" xr:uid="{00000000-0005-0000-0000-0000D0580000}"/>
    <cellStyle name="Normal 5 2 2" xfId="2523" xr:uid="{00000000-0005-0000-0000-0000D2580000}"/>
    <cellStyle name="Normal 5 2 2 10" xfId="2524" xr:uid="{00000000-0005-0000-0000-0000D3580000}"/>
    <cellStyle name="Normal 5 2 2 11" xfId="2525" xr:uid="{00000000-0005-0000-0000-0000D4580000}"/>
    <cellStyle name="Normal 5 2 2 12" xfId="2526" xr:uid="{00000000-0005-0000-0000-0000D5580000}"/>
    <cellStyle name="Normal 5 2 2 13" xfId="2527" xr:uid="{00000000-0005-0000-0000-0000D6580000}"/>
    <cellStyle name="Normal 5 2 2 14" xfId="2528" xr:uid="{00000000-0005-0000-0000-0000D7580000}"/>
    <cellStyle name="Normal 5 2 2 15" xfId="2529" xr:uid="{00000000-0005-0000-0000-0000D8580000}"/>
    <cellStyle name="Normal 5 2 2 16" xfId="2530" xr:uid="{00000000-0005-0000-0000-0000D9580000}"/>
    <cellStyle name="Normal 5 2 2 17" xfId="2531" xr:uid="{00000000-0005-0000-0000-0000DA580000}"/>
    <cellStyle name="Normal 5 2 2 18" xfId="2532" xr:uid="{00000000-0005-0000-0000-0000DB580000}"/>
    <cellStyle name="Normal 5 2 2 2" xfId="2533" xr:uid="{00000000-0005-0000-0000-0000DC580000}"/>
    <cellStyle name="Normal 5 2 2 3" xfId="2534" xr:uid="{00000000-0005-0000-0000-0000DD580000}"/>
    <cellStyle name="Normal 5 2 2 4" xfId="2535" xr:uid="{00000000-0005-0000-0000-0000DE580000}"/>
    <cellStyle name="Normal 5 2 2 5" xfId="2536" xr:uid="{00000000-0005-0000-0000-0000DF580000}"/>
    <cellStyle name="Normal 5 2 2 6" xfId="2537" xr:uid="{00000000-0005-0000-0000-0000E0580000}"/>
    <cellStyle name="Normal 5 2 2 7" xfId="2538" xr:uid="{00000000-0005-0000-0000-0000E1580000}"/>
    <cellStyle name="Normal 5 2 2 8" xfId="2539" xr:uid="{00000000-0005-0000-0000-0000E2580000}"/>
    <cellStyle name="Normal 5 2 2 9" xfId="2540" xr:uid="{00000000-0005-0000-0000-0000E3580000}"/>
    <cellStyle name="Normal 5 2 3" xfId="2541" xr:uid="{00000000-0005-0000-0000-0000E4580000}"/>
    <cellStyle name="Normal 5 2 4" xfId="2542" xr:uid="{00000000-0005-0000-0000-0000E5580000}"/>
    <cellStyle name="Normal 5 2 5" xfId="2543" xr:uid="{00000000-0005-0000-0000-0000E6580000}"/>
    <cellStyle name="Normal 5 2 6" xfId="2544" xr:uid="{00000000-0005-0000-0000-0000E7580000}"/>
    <cellStyle name="Normal 5 2 7" xfId="2545" xr:uid="{00000000-0005-0000-0000-0000E8580000}"/>
    <cellStyle name="Normal 5 2 8" xfId="2546" xr:uid="{00000000-0005-0000-0000-0000E9580000}"/>
    <cellStyle name="Normal 5 2 9" xfId="2547" xr:uid="{00000000-0005-0000-0000-0000EA580000}"/>
    <cellStyle name="Normal 5 20" xfId="2548" xr:uid="{00000000-0005-0000-0000-0000EB580000}"/>
    <cellStyle name="Normal 5 3" xfId="2549" xr:uid="{00000000-0005-0000-0000-0000EC580000}"/>
    <cellStyle name="Normal 5 4" xfId="2550" xr:uid="{00000000-0005-0000-0000-0000ED580000}"/>
    <cellStyle name="Normal 5 5" xfId="2551" xr:uid="{00000000-0005-0000-0000-0000EE580000}"/>
    <cellStyle name="Normal 5 6" xfId="2552" xr:uid="{00000000-0005-0000-0000-0000EF580000}"/>
    <cellStyle name="Normal 5 7" xfId="2553" xr:uid="{00000000-0005-0000-0000-0000F0580000}"/>
    <cellStyle name="Normal 5 8" xfId="2554" xr:uid="{00000000-0005-0000-0000-0000F1580000}"/>
    <cellStyle name="Normal 5 9" xfId="2555" xr:uid="{00000000-0005-0000-0000-0000F2580000}"/>
    <cellStyle name="Normal 50" xfId="53866" xr:uid="{00000000-0005-0000-0000-0000F3580000}"/>
    <cellStyle name="Normal 51" xfId="53882" xr:uid="{00000000-0005-0000-0000-0000F4580000}"/>
    <cellStyle name="Normal 51 2" xfId="53890" xr:uid="{DAF33572-31FE-4E4B-B472-2A615ED916B0}"/>
    <cellStyle name="Normal 52" xfId="53885" xr:uid="{87287824-CDC3-4B96-9E05-92BA937B771C}"/>
    <cellStyle name="Normal 6" xfId="32" xr:uid="{00000000-0005-0000-0000-0000F5580000}"/>
    <cellStyle name="Normal 6 2" xfId="34" xr:uid="{00000000-0005-0000-0000-0000F6580000}"/>
    <cellStyle name="Normal 6 2 2" xfId="53877" xr:uid="{00000000-0005-0000-0000-0000F7580000}"/>
    <cellStyle name="Normal 6 3" xfId="53895" xr:uid="{7391D808-7C40-46D6-9E72-92D8FC3F386F}"/>
    <cellStyle name="Normal 7" xfId="2556" xr:uid="{00000000-0005-0000-0000-0000F8580000}"/>
    <cellStyle name="Normal 8" xfId="2557" xr:uid="{00000000-0005-0000-0000-0000F9580000}"/>
    <cellStyle name="Normal 9" xfId="2558" xr:uid="{00000000-0005-0000-0000-0000FA580000}"/>
    <cellStyle name="Normal 9 2" xfId="2559" xr:uid="{00000000-0005-0000-0000-0000FB580000}"/>
    <cellStyle name="Normal 9 2 10" xfId="2560" xr:uid="{00000000-0005-0000-0000-0000FC580000}"/>
    <cellStyle name="Normal 9 2 11" xfId="2561" xr:uid="{00000000-0005-0000-0000-0000FD580000}"/>
    <cellStyle name="Normal 9 2 12" xfId="2562" xr:uid="{00000000-0005-0000-0000-0000FE580000}"/>
    <cellStyle name="Normal 9 2 13" xfId="2563" xr:uid="{00000000-0005-0000-0000-0000FF580000}"/>
    <cellStyle name="Normal 9 2 14" xfId="2564" xr:uid="{00000000-0005-0000-0000-000000590000}"/>
    <cellStyle name="Normal 9 2 15" xfId="2565" xr:uid="{00000000-0005-0000-0000-000001590000}"/>
    <cellStyle name="Normal 9 2 16" xfId="2566" xr:uid="{00000000-0005-0000-0000-000002590000}"/>
    <cellStyle name="Normal 9 2 17" xfId="2567" xr:uid="{00000000-0005-0000-0000-000003590000}"/>
    <cellStyle name="Normal 9 2 18" xfId="2568" xr:uid="{00000000-0005-0000-0000-000004590000}"/>
    <cellStyle name="Normal 9 2 2" xfId="2569" xr:uid="{00000000-0005-0000-0000-000005590000}"/>
    <cellStyle name="Normal 9 2 3" xfId="2570" xr:uid="{00000000-0005-0000-0000-000006590000}"/>
    <cellStyle name="Normal 9 2 4" xfId="2571" xr:uid="{00000000-0005-0000-0000-000007590000}"/>
    <cellStyle name="Normal 9 2 5" xfId="2572" xr:uid="{00000000-0005-0000-0000-000008590000}"/>
    <cellStyle name="Normal 9 2 6" xfId="2573" xr:uid="{00000000-0005-0000-0000-000009590000}"/>
    <cellStyle name="Normal 9 2 7" xfId="2574" xr:uid="{00000000-0005-0000-0000-00000A590000}"/>
    <cellStyle name="Normal 9 2 8" xfId="2575" xr:uid="{00000000-0005-0000-0000-00000B590000}"/>
    <cellStyle name="Normal 9 2 9" xfId="2576" xr:uid="{00000000-0005-0000-0000-00000C590000}"/>
    <cellStyle name="Normal 9 3" xfId="2577" xr:uid="{00000000-0005-0000-0000-00000D590000}"/>
    <cellStyle name="Normal 9 3 10" xfId="2578" xr:uid="{00000000-0005-0000-0000-00000E590000}"/>
    <cellStyle name="Normal 9 3 11" xfId="2579" xr:uid="{00000000-0005-0000-0000-00000F590000}"/>
    <cellStyle name="Normal 9 3 12" xfId="2580" xr:uid="{00000000-0005-0000-0000-000010590000}"/>
    <cellStyle name="Normal 9 3 13" xfId="2581" xr:uid="{00000000-0005-0000-0000-000011590000}"/>
    <cellStyle name="Normal 9 3 14" xfId="2582" xr:uid="{00000000-0005-0000-0000-000012590000}"/>
    <cellStyle name="Normal 9 3 15" xfId="2583" xr:uid="{00000000-0005-0000-0000-000013590000}"/>
    <cellStyle name="Normal 9 3 16" xfId="2584" xr:uid="{00000000-0005-0000-0000-000014590000}"/>
    <cellStyle name="Normal 9 3 17" xfId="2585" xr:uid="{00000000-0005-0000-0000-000015590000}"/>
    <cellStyle name="Normal 9 3 18" xfId="2586" xr:uid="{00000000-0005-0000-0000-000016590000}"/>
    <cellStyle name="Normal 9 3 2" xfId="2587" xr:uid="{00000000-0005-0000-0000-000017590000}"/>
    <cellStyle name="Normal 9 3 3" xfId="2588" xr:uid="{00000000-0005-0000-0000-000018590000}"/>
    <cellStyle name="Normal 9 3 4" xfId="2589" xr:uid="{00000000-0005-0000-0000-000019590000}"/>
    <cellStyle name="Normal 9 3 5" xfId="2590" xr:uid="{00000000-0005-0000-0000-00001A590000}"/>
    <cellStyle name="Normal 9 3 6" xfId="2591" xr:uid="{00000000-0005-0000-0000-00001B590000}"/>
    <cellStyle name="Normal 9 3 7" xfId="2592" xr:uid="{00000000-0005-0000-0000-00001C590000}"/>
    <cellStyle name="Normal 9 3 8" xfId="2593" xr:uid="{00000000-0005-0000-0000-00001D590000}"/>
    <cellStyle name="Normal 9 3 9" xfId="2594" xr:uid="{00000000-0005-0000-0000-00001E590000}"/>
    <cellStyle name="Normal 9 4" xfId="2595" xr:uid="{00000000-0005-0000-0000-00001F590000}"/>
    <cellStyle name="Normal 9 4 10" xfId="2596" xr:uid="{00000000-0005-0000-0000-000020590000}"/>
    <cellStyle name="Normal 9 4 11" xfId="2597" xr:uid="{00000000-0005-0000-0000-000021590000}"/>
    <cellStyle name="Normal 9 4 12" xfId="2598" xr:uid="{00000000-0005-0000-0000-000022590000}"/>
    <cellStyle name="Normal 9 4 13" xfId="2599" xr:uid="{00000000-0005-0000-0000-000023590000}"/>
    <cellStyle name="Normal 9 4 14" xfId="2600" xr:uid="{00000000-0005-0000-0000-000024590000}"/>
    <cellStyle name="Normal 9 4 15" xfId="2601" xr:uid="{00000000-0005-0000-0000-000025590000}"/>
    <cellStyle name="Normal 9 4 16" xfId="2602" xr:uid="{00000000-0005-0000-0000-000026590000}"/>
    <cellStyle name="Normal 9 4 17" xfId="2603" xr:uid="{00000000-0005-0000-0000-000027590000}"/>
    <cellStyle name="Normal 9 4 18" xfId="2604" xr:uid="{00000000-0005-0000-0000-000028590000}"/>
    <cellStyle name="Normal 9 4 2" xfId="2605" xr:uid="{00000000-0005-0000-0000-000029590000}"/>
    <cellStyle name="Normal 9 4 3" xfId="2606" xr:uid="{00000000-0005-0000-0000-00002A590000}"/>
    <cellStyle name="Normal 9 4 4" xfId="2607" xr:uid="{00000000-0005-0000-0000-00002B590000}"/>
    <cellStyle name="Normal 9 4 5" xfId="2608" xr:uid="{00000000-0005-0000-0000-00002C590000}"/>
    <cellStyle name="Normal 9 4 6" xfId="2609" xr:uid="{00000000-0005-0000-0000-00002D590000}"/>
    <cellStyle name="Normal 9 4 7" xfId="2610" xr:uid="{00000000-0005-0000-0000-00002E590000}"/>
    <cellStyle name="Normal 9 4 8" xfId="2611" xr:uid="{00000000-0005-0000-0000-00002F590000}"/>
    <cellStyle name="Normal 9 4 9" xfId="2612" xr:uid="{00000000-0005-0000-0000-000030590000}"/>
    <cellStyle name="Normal 9 5" xfId="2613" xr:uid="{00000000-0005-0000-0000-000031590000}"/>
    <cellStyle name="Normal 9 5 10" xfId="2614" xr:uid="{00000000-0005-0000-0000-000032590000}"/>
    <cellStyle name="Normal 9 5 11" xfId="2615" xr:uid="{00000000-0005-0000-0000-000033590000}"/>
    <cellStyle name="Normal 9 5 12" xfId="2616" xr:uid="{00000000-0005-0000-0000-000034590000}"/>
    <cellStyle name="Normal 9 5 13" xfId="2617" xr:uid="{00000000-0005-0000-0000-000035590000}"/>
    <cellStyle name="Normal 9 5 14" xfId="2618" xr:uid="{00000000-0005-0000-0000-000036590000}"/>
    <cellStyle name="Normal 9 5 15" xfId="2619" xr:uid="{00000000-0005-0000-0000-000037590000}"/>
    <cellStyle name="Normal 9 5 16" xfId="2620" xr:uid="{00000000-0005-0000-0000-000038590000}"/>
    <cellStyle name="Normal 9 5 17" xfId="2621" xr:uid="{00000000-0005-0000-0000-000039590000}"/>
    <cellStyle name="Normal 9 5 18" xfId="2622" xr:uid="{00000000-0005-0000-0000-00003A590000}"/>
    <cellStyle name="Normal 9 5 2" xfId="2623" xr:uid="{00000000-0005-0000-0000-00003B590000}"/>
    <cellStyle name="Normal 9 5 3" xfId="2624" xr:uid="{00000000-0005-0000-0000-00003C590000}"/>
    <cellStyle name="Normal 9 5 4" xfId="2625" xr:uid="{00000000-0005-0000-0000-00003D590000}"/>
    <cellStyle name="Normal 9 5 5" xfId="2626" xr:uid="{00000000-0005-0000-0000-00003E590000}"/>
    <cellStyle name="Normal 9 5 6" xfId="2627" xr:uid="{00000000-0005-0000-0000-00003F590000}"/>
    <cellStyle name="Normal 9 5 7" xfId="2628" xr:uid="{00000000-0005-0000-0000-000040590000}"/>
    <cellStyle name="Normal 9 5 8" xfId="2629" xr:uid="{00000000-0005-0000-0000-000041590000}"/>
    <cellStyle name="Normal 9 5 9" xfId="2630" xr:uid="{00000000-0005-0000-0000-000042590000}"/>
    <cellStyle name="Normal_FORMATO Análisis de precios unitarios" xfId="33" xr:uid="{00000000-0005-0000-0000-000043590000}"/>
    <cellStyle name="Note" xfId="2631" xr:uid="{00000000-0005-0000-0000-000044590000}"/>
    <cellStyle name="Note 10" xfId="2827" xr:uid="{00000000-0005-0000-0000-000045590000}"/>
    <cellStyle name="Note 10 10" xfId="48013" xr:uid="{00000000-0005-0000-0000-000046590000}"/>
    <cellStyle name="Note 10 11" xfId="44984" xr:uid="{00000000-0005-0000-0000-000047590000}"/>
    <cellStyle name="Note 10 12" xfId="50716" xr:uid="{00000000-0005-0000-0000-000048590000}"/>
    <cellStyle name="Note 10 13" xfId="46000" xr:uid="{00000000-0005-0000-0000-000049590000}"/>
    <cellStyle name="Note 10 14" xfId="52699" xr:uid="{00000000-0005-0000-0000-00004A590000}"/>
    <cellStyle name="Note 10 15" xfId="52809" xr:uid="{00000000-0005-0000-0000-00004B590000}"/>
    <cellStyle name="Note 10 2" xfId="3481" xr:uid="{00000000-0005-0000-0000-00004C590000}"/>
    <cellStyle name="Note 10 2 10" xfId="46256" xr:uid="{00000000-0005-0000-0000-00004D590000}"/>
    <cellStyle name="Note 10 2 11" xfId="51079" xr:uid="{00000000-0005-0000-0000-00004E590000}"/>
    <cellStyle name="Note 10 2 12" xfId="45646" xr:uid="{00000000-0005-0000-0000-00004F590000}"/>
    <cellStyle name="Note 10 2 13" xfId="53627" xr:uid="{00000000-0005-0000-0000-000050590000}"/>
    <cellStyle name="Note 10 2 14" xfId="45586" xr:uid="{00000000-0005-0000-0000-000051590000}"/>
    <cellStyle name="Note 10 2 2" xfId="5856" xr:uid="{00000000-0005-0000-0000-000052590000}"/>
    <cellStyle name="Note 10 2 2 2" xfId="9064" xr:uid="{00000000-0005-0000-0000-000053590000}"/>
    <cellStyle name="Note 10 2 2 2 2" xfId="10453" xr:uid="{00000000-0005-0000-0000-000054590000}"/>
    <cellStyle name="Note 10 2 2 2 2 2" xfId="6455" xr:uid="{00000000-0005-0000-0000-000055590000}"/>
    <cellStyle name="Note 10 2 2 2 2 2 2" xfId="24157" xr:uid="{00000000-0005-0000-0000-000056590000}"/>
    <cellStyle name="Note 10 2 2 2 2 2 2 2" xfId="39788" xr:uid="{00000000-0005-0000-0000-000057590000}"/>
    <cellStyle name="Note 10 2 2 2 2 2 3" xfId="15959" xr:uid="{00000000-0005-0000-0000-000058590000}"/>
    <cellStyle name="Note 10 2 2 2 2 2 4" xfId="31996" xr:uid="{00000000-0005-0000-0000-000059590000}"/>
    <cellStyle name="Note 10 2 2 2 2 3" xfId="28019" xr:uid="{00000000-0005-0000-0000-00005A590000}"/>
    <cellStyle name="Note 10 2 2 2 2 3 2" xfId="43649" xr:uid="{00000000-0005-0000-0000-00005B590000}"/>
    <cellStyle name="Note 10 2 2 2 2 4" xfId="19955" xr:uid="{00000000-0005-0000-0000-00005C590000}"/>
    <cellStyle name="Note 10 2 2 2 2 5" xfId="35798" xr:uid="{00000000-0005-0000-0000-00005D590000}"/>
    <cellStyle name="Note 10 2 2 2 3" xfId="7777" xr:uid="{00000000-0005-0000-0000-00005E590000}"/>
    <cellStyle name="Note 10 2 2 2 3 2" xfId="25343" xr:uid="{00000000-0005-0000-0000-00005F590000}"/>
    <cellStyle name="Note 10 2 2 2 3 2 2" xfId="40973" xr:uid="{00000000-0005-0000-0000-000060590000}"/>
    <cellStyle name="Note 10 2 2 2 3 3" xfId="17279" xr:uid="{00000000-0005-0000-0000-000061590000}"/>
    <cellStyle name="Note 10 2 2 2 3 4" xfId="33122" xr:uid="{00000000-0005-0000-0000-000062590000}"/>
    <cellStyle name="Note 10 2 2 2 4" xfId="26630" xr:uid="{00000000-0005-0000-0000-000063590000}"/>
    <cellStyle name="Note 10 2 2 2 4 2" xfId="42260" xr:uid="{00000000-0005-0000-0000-000064590000}"/>
    <cellStyle name="Note 10 2 2 2 5" xfId="18566" xr:uid="{00000000-0005-0000-0000-000065590000}"/>
    <cellStyle name="Note 10 2 2 2 6" xfId="34409" xr:uid="{00000000-0005-0000-0000-000066590000}"/>
    <cellStyle name="Note 10 2 2 3" xfId="23727" xr:uid="{00000000-0005-0000-0000-000067590000}"/>
    <cellStyle name="Note 10 2 2 3 2" xfId="39358" xr:uid="{00000000-0005-0000-0000-000068590000}"/>
    <cellStyle name="Note 10 2 2 4" xfId="15361" xr:uid="{00000000-0005-0000-0000-000069590000}"/>
    <cellStyle name="Note 10 2 2 5" xfId="31625" xr:uid="{00000000-0005-0000-0000-00006A590000}"/>
    <cellStyle name="Note 10 2 2 6" xfId="50344" xr:uid="{00000000-0005-0000-0000-00006B590000}"/>
    <cellStyle name="Note 10 2 2 7" xfId="52130" xr:uid="{00000000-0005-0000-0000-00006C590000}"/>
    <cellStyle name="Note 10 2 2 8" xfId="53225" xr:uid="{00000000-0005-0000-0000-00006D590000}"/>
    <cellStyle name="Note 10 2 3" xfId="8674" xr:uid="{00000000-0005-0000-0000-00006E590000}"/>
    <cellStyle name="Note 10 2 3 2" xfId="10063" xr:uid="{00000000-0005-0000-0000-00006F590000}"/>
    <cellStyle name="Note 10 2 3 2 2" xfId="10837" xr:uid="{00000000-0005-0000-0000-000070590000}"/>
    <cellStyle name="Note 10 2 3 2 2 2" xfId="28403" xr:uid="{00000000-0005-0000-0000-000071590000}"/>
    <cellStyle name="Note 10 2 3 2 2 2 2" xfId="44033" xr:uid="{00000000-0005-0000-0000-000072590000}"/>
    <cellStyle name="Note 10 2 3 2 2 3" xfId="20339" xr:uid="{00000000-0005-0000-0000-000073590000}"/>
    <cellStyle name="Note 10 2 3 2 2 4" xfId="36182" xr:uid="{00000000-0005-0000-0000-000074590000}"/>
    <cellStyle name="Note 10 2 3 2 3" xfId="27629" xr:uid="{00000000-0005-0000-0000-000075590000}"/>
    <cellStyle name="Note 10 2 3 2 3 2" xfId="43259" xr:uid="{00000000-0005-0000-0000-000076590000}"/>
    <cellStyle name="Note 10 2 3 2 4" xfId="19565" xr:uid="{00000000-0005-0000-0000-000077590000}"/>
    <cellStyle name="Note 10 2 3 2 5" xfId="35408" xr:uid="{00000000-0005-0000-0000-000078590000}"/>
    <cellStyle name="Note 10 2 3 3" xfId="4948" xr:uid="{00000000-0005-0000-0000-000079590000}"/>
    <cellStyle name="Note 10 2 3 3 2" xfId="23120" xr:uid="{00000000-0005-0000-0000-00007A590000}"/>
    <cellStyle name="Note 10 2 3 3 2 2" xfId="38751" xr:uid="{00000000-0005-0000-0000-00007B590000}"/>
    <cellStyle name="Note 10 2 3 3 3" xfId="14454" xr:uid="{00000000-0005-0000-0000-00007C590000}"/>
    <cellStyle name="Note 10 2 3 3 4" xfId="31141" xr:uid="{00000000-0005-0000-0000-00007D590000}"/>
    <cellStyle name="Note 10 2 3 4" xfId="26240" xr:uid="{00000000-0005-0000-0000-00007E590000}"/>
    <cellStyle name="Note 10 2 3 4 2" xfId="41870" xr:uid="{00000000-0005-0000-0000-00007F590000}"/>
    <cellStyle name="Note 10 2 3 5" xfId="18176" xr:uid="{00000000-0005-0000-0000-000080590000}"/>
    <cellStyle name="Note 10 2 3 6" xfId="34019" xr:uid="{00000000-0005-0000-0000-000081590000}"/>
    <cellStyle name="Note 10 2 4" xfId="21859" xr:uid="{00000000-0005-0000-0000-000082590000}"/>
    <cellStyle name="Note 10 2 4 2" xfId="37490" xr:uid="{00000000-0005-0000-0000-000083590000}"/>
    <cellStyle name="Note 10 2 5" xfId="22560" xr:uid="{00000000-0005-0000-0000-000084590000}"/>
    <cellStyle name="Note 10 2 5 2" xfId="38191" xr:uid="{00000000-0005-0000-0000-000085590000}"/>
    <cellStyle name="Note 10 2 6" xfId="12986" xr:uid="{00000000-0005-0000-0000-000086590000}"/>
    <cellStyle name="Note 10 2 7" xfId="29960" xr:uid="{00000000-0005-0000-0000-000087590000}"/>
    <cellStyle name="Note 10 2 8" xfId="47632" xr:uid="{00000000-0005-0000-0000-000088590000}"/>
    <cellStyle name="Note 10 2 9" xfId="48375" xr:uid="{00000000-0005-0000-0000-000089590000}"/>
    <cellStyle name="Note 10 3" xfId="5208" xr:uid="{00000000-0005-0000-0000-00008A590000}"/>
    <cellStyle name="Note 10 3 2" xfId="8916" xr:uid="{00000000-0005-0000-0000-00008B590000}"/>
    <cellStyle name="Note 10 3 2 2" xfId="10305" xr:uid="{00000000-0005-0000-0000-00008C590000}"/>
    <cellStyle name="Note 10 3 2 2 2" xfId="11540" xr:uid="{00000000-0005-0000-0000-00008D590000}"/>
    <cellStyle name="Note 10 3 2 2 2 2" xfId="29106" xr:uid="{00000000-0005-0000-0000-00008E590000}"/>
    <cellStyle name="Note 10 3 2 2 2 2 2" xfId="44736" xr:uid="{00000000-0005-0000-0000-00008F590000}"/>
    <cellStyle name="Note 10 3 2 2 2 3" xfId="21042" xr:uid="{00000000-0005-0000-0000-000090590000}"/>
    <cellStyle name="Note 10 3 2 2 2 4" xfId="36885" xr:uid="{00000000-0005-0000-0000-000091590000}"/>
    <cellStyle name="Note 10 3 2 2 3" xfId="27871" xr:uid="{00000000-0005-0000-0000-000092590000}"/>
    <cellStyle name="Note 10 3 2 2 3 2" xfId="43501" xr:uid="{00000000-0005-0000-0000-000093590000}"/>
    <cellStyle name="Note 10 3 2 2 4" xfId="19807" xr:uid="{00000000-0005-0000-0000-000094590000}"/>
    <cellStyle name="Note 10 3 2 2 5" xfId="35650" xr:uid="{00000000-0005-0000-0000-000095590000}"/>
    <cellStyle name="Note 10 3 2 3" xfId="11411" xr:uid="{00000000-0005-0000-0000-000096590000}"/>
    <cellStyle name="Note 10 3 2 3 2" xfId="28977" xr:uid="{00000000-0005-0000-0000-000097590000}"/>
    <cellStyle name="Note 10 3 2 3 2 2" xfId="44607" xr:uid="{00000000-0005-0000-0000-000098590000}"/>
    <cellStyle name="Note 10 3 2 3 3" xfId="20913" xr:uid="{00000000-0005-0000-0000-000099590000}"/>
    <cellStyle name="Note 10 3 2 3 4" xfId="36756" xr:uid="{00000000-0005-0000-0000-00009A590000}"/>
    <cellStyle name="Note 10 3 2 4" xfId="26482" xr:uid="{00000000-0005-0000-0000-00009B590000}"/>
    <cellStyle name="Note 10 3 2 4 2" xfId="42112" xr:uid="{00000000-0005-0000-0000-00009C590000}"/>
    <cellStyle name="Note 10 3 2 5" xfId="18418" xr:uid="{00000000-0005-0000-0000-00009D590000}"/>
    <cellStyle name="Note 10 3 2 6" xfId="34261" xr:uid="{00000000-0005-0000-0000-00009E590000}"/>
    <cellStyle name="Note 10 3 3" xfId="23286" xr:uid="{00000000-0005-0000-0000-00009F590000}"/>
    <cellStyle name="Note 10 3 3 2" xfId="38917" xr:uid="{00000000-0005-0000-0000-0000A0590000}"/>
    <cellStyle name="Note 10 3 4" xfId="14713" xr:uid="{00000000-0005-0000-0000-0000A1590000}"/>
    <cellStyle name="Note 10 3 5" xfId="31264" xr:uid="{00000000-0005-0000-0000-0000A2590000}"/>
    <cellStyle name="Note 10 3 6" xfId="49967" xr:uid="{00000000-0005-0000-0000-0000A3590000}"/>
    <cellStyle name="Note 10 3 7" xfId="51765" xr:uid="{00000000-0005-0000-0000-0000A4590000}"/>
    <cellStyle name="Note 10 3 8" xfId="52858" xr:uid="{00000000-0005-0000-0000-0000A5590000}"/>
    <cellStyle name="Note 10 4" xfId="8806" xr:uid="{00000000-0005-0000-0000-0000A6590000}"/>
    <cellStyle name="Note 10 4 2" xfId="10195" xr:uid="{00000000-0005-0000-0000-0000A7590000}"/>
    <cellStyle name="Note 10 4 2 2" xfId="10971" xr:uid="{00000000-0005-0000-0000-0000A8590000}"/>
    <cellStyle name="Note 10 4 2 2 2" xfId="28537" xr:uid="{00000000-0005-0000-0000-0000A9590000}"/>
    <cellStyle name="Note 10 4 2 2 2 2" xfId="44167" xr:uid="{00000000-0005-0000-0000-0000AA590000}"/>
    <cellStyle name="Note 10 4 2 2 3" xfId="20473" xr:uid="{00000000-0005-0000-0000-0000AB590000}"/>
    <cellStyle name="Note 10 4 2 2 4" xfId="36316" xr:uid="{00000000-0005-0000-0000-0000AC590000}"/>
    <cellStyle name="Note 10 4 2 3" xfId="27761" xr:uid="{00000000-0005-0000-0000-0000AD590000}"/>
    <cellStyle name="Note 10 4 2 3 2" xfId="43391" xr:uid="{00000000-0005-0000-0000-0000AE590000}"/>
    <cellStyle name="Note 10 4 2 4" xfId="19697" xr:uid="{00000000-0005-0000-0000-0000AF590000}"/>
    <cellStyle name="Note 10 4 2 5" xfId="35540" xr:uid="{00000000-0005-0000-0000-0000B0590000}"/>
    <cellStyle name="Note 10 4 3" xfId="11472" xr:uid="{00000000-0005-0000-0000-0000B1590000}"/>
    <cellStyle name="Note 10 4 3 2" xfId="29038" xr:uid="{00000000-0005-0000-0000-0000B2590000}"/>
    <cellStyle name="Note 10 4 3 2 2" xfId="44668" xr:uid="{00000000-0005-0000-0000-0000B3590000}"/>
    <cellStyle name="Note 10 4 3 3" xfId="20974" xr:uid="{00000000-0005-0000-0000-0000B4590000}"/>
    <cellStyle name="Note 10 4 3 4" xfId="36817" xr:uid="{00000000-0005-0000-0000-0000B5590000}"/>
    <cellStyle name="Note 10 4 4" xfId="26372" xr:uid="{00000000-0005-0000-0000-0000B6590000}"/>
    <cellStyle name="Note 10 4 4 2" xfId="42002" xr:uid="{00000000-0005-0000-0000-0000B7590000}"/>
    <cellStyle name="Note 10 4 5" xfId="18308" xr:uid="{00000000-0005-0000-0000-0000B8590000}"/>
    <cellStyle name="Note 10 4 6" xfId="34151" xr:uid="{00000000-0005-0000-0000-0000B9590000}"/>
    <cellStyle name="Note 10 5" xfId="21411" xr:uid="{00000000-0005-0000-0000-0000BA590000}"/>
    <cellStyle name="Note 10 5 2" xfId="37042" xr:uid="{00000000-0005-0000-0000-0000BB590000}"/>
    <cellStyle name="Note 10 6" xfId="23422" xr:uid="{00000000-0005-0000-0000-0000BC590000}"/>
    <cellStyle name="Note 10 6 2" xfId="39053" xr:uid="{00000000-0005-0000-0000-0000BD590000}"/>
    <cellStyle name="Note 10 7" xfId="12333" xr:uid="{00000000-0005-0000-0000-0000BE590000}"/>
    <cellStyle name="Note 10 8" xfId="29594" xr:uid="{00000000-0005-0000-0000-0000BF590000}"/>
    <cellStyle name="Note 10 9" xfId="44985" xr:uid="{00000000-0005-0000-0000-0000C0590000}"/>
    <cellStyle name="Note 11" xfId="3165" xr:uid="{00000000-0005-0000-0000-0000C1590000}"/>
    <cellStyle name="Note 11 10" xfId="48278" xr:uid="{00000000-0005-0000-0000-0000C2590000}"/>
    <cellStyle name="Note 11 11" xfId="48858" xr:uid="{00000000-0005-0000-0000-0000C3590000}"/>
    <cellStyle name="Note 11 12" xfId="50981" xr:uid="{00000000-0005-0000-0000-0000C4590000}"/>
    <cellStyle name="Note 11 13" xfId="47094" xr:uid="{00000000-0005-0000-0000-0000C5590000}"/>
    <cellStyle name="Note 11 14" xfId="52625" xr:uid="{00000000-0005-0000-0000-0000C6590000}"/>
    <cellStyle name="Note 11 15" xfId="45795" xr:uid="{00000000-0005-0000-0000-0000C7590000}"/>
    <cellStyle name="Note 11 2" xfId="3819" xr:uid="{00000000-0005-0000-0000-0000C8590000}"/>
    <cellStyle name="Note 11 2 10" xfId="49111" xr:uid="{00000000-0005-0000-0000-0000C9590000}"/>
    <cellStyle name="Note 11 2 11" xfId="51342" xr:uid="{00000000-0005-0000-0000-0000CA590000}"/>
    <cellStyle name="Note 11 2 12" xfId="45431" xr:uid="{00000000-0005-0000-0000-0000CB590000}"/>
    <cellStyle name="Note 11 2 13" xfId="53588" xr:uid="{00000000-0005-0000-0000-0000CC590000}"/>
    <cellStyle name="Note 11 2 14" xfId="49026" xr:uid="{00000000-0005-0000-0000-0000CD590000}"/>
    <cellStyle name="Note 11 2 2" xfId="6194" xr:uid="{00000000-0005-0000-0000-0000CE590000}"/>
    <cellStyle name="Note 11 2 2 2" xfId="6863" xr:uid="{00000000-0005-0000-0000-0000CF590000}"/>
    <cellStyle name="Note 11 2 2 2 2" xfId="5019" xr:uid="{00000000-0005-0000-0000-0000D0590000}"/>
    <cellStyle name="Note 11 2 2 2 2 2" xfId="4180" xr:uid="{00000000-0005-0000-0000-0000D1590000}"/>
    <cellStyle name="Note 11 2 2 2 2 2 2" xfId="22391" xr:uid="{00000000-0005-0000-0000-0000D2590000}"/>
    <cellStyle name="Note 11 2 2 2 2 2 2 2" xfId="38022" xr:uid="{00000000-0005-0000-0000-0000D3590000}"/>
    <cellStyle name="Note 11 2 2 2 2 2 3" xfId="13686" xr:uid="{00000000-0005-0000-0000-0000D4590000}"/>
    <cellStyle name="Note 11 2 2 2 2 2 4" xfId="30431" xr:uid="{00000000-0005-0000-0000-0000D5590000}"/>
    <cellStyle name="Note 11 2 2 2 2 3" xfId="23190" xr:uid="{00000000-0005-0000-0000-0000D6590000}"/>
    <cellStyle name="Note 11 2 2 2 2 3 2" xfId="38821" xr:uid="{00000000-0005-0000-0000-0000D7590000}"/>
    <cellStyle name="Note 11 2 2 2 2 4" xfId="14524" xr:uid="{00000000-0005-0000-0000-0000D8590000}"/>
    <cellStyle name="Note 11 2 2 2 2 5" xfId="31211" xr:uid="{00000000-0005-0000-0000-0000D9590000}"/>
    <cellStyle name="Note 11 2 2 2 3" xfId="4326" xr:uid="{00000000-0005-0000-0000-0000DA590000}"/>
    <cellStyle name="Note 11 2 2 2 3 2" xfId="22537" xr:uid="{00000000-0005-0000-0000-0000DB590000}"/>
    <cellStyle name="Note 11 2 2 2 3 2 2" xfId="38168" xr:uid="{00000000-0005-0000-0000-0000DC590000}"/>
    <cellStyle name="Note 11 2 2 2 3 3" xfId="13832" xr:uid="{00000000-0005-0000-0000-0000DD590000}"/>
    <cellStyle name="Note 11 2 2 2 3 4" xfId="30577" xr:uid="{00000000-0005-0000-0000-0000DE590000}"/>
    <cellStyle name="Note 11 2 2 2 4" xfId="24526" xr:uid="{00000000-0005-0000-0000-0000DF590000}"/>
    <cellStyle name="Note 11 2 2 2 4 2" xfId="40157" xr:uid="{00000000-0005-0000-0000-0000E0590000}"/>
    <cellStyle name="Note 11 2 2 2 5" xfId="16367" xr:uid="{00000000-0005-0000-0000-0000E1590000}"/>
    <cellStyle name="Note 11 2 2 2 6" xfId="32345" xr:uid="{00000000-0005-0000-0000-0000E2590000}"/>
    <cellStyle name="Note 11 2 2 3" xfId="24009" xr:uid="{00000000-0005-0000-0000-0000E3590000}"/>
    <cellStyle name="Note 11 2 2 3 2" xfId="39640" xr:uid="{00000000-0005-0000-0000-0000E4590000}"/>
    <cellStyle name="Note 11 2 2 4" xfId="15699" xr:uid="{00000000-0005-0000-0000-0000E5590000}"/>
    <cellStyle name="Note 11 2 2 5" xfId="31888" xr:uid="{00000000-0005-0000-0000-0000E6590000}"/>
    <cellStyle name="Note 11 2 2 6" xfId="50607" xr:uid="{00000000-0005-0000-0000-0000E7590000}"/>
    <cellStyle name="Note 11 2 2 7" xfId="52393" xr:uid="{00000000-0005-0000-0000-0000E8590000}"/>
    <cellStyle name="Note 11 2 2 8" xfId="53488" xr:uid="{00000000-0005-0000-0000-0000E9590000}"/>
    <cellStyle name="Note 11 2 3" xfId="8784" xr:uid="{00000000-0005-0000-0000-0000EA590000}"/>
    <cellStyle name="Note 11 2 3 2" xfId="10173" xr:uid="{00000000-0005-0000-0000-0000EB590000}"/>
    <cellStyle name="Note 11 2 3 2 2" xfId="11354" xr:uid="{00000000-0005-0000-0000-0000EC590000}"/>
    <cellStyle name="Note 11 2 3 2 2 2" xfId="28920" xr:uid="{00000000-0005-0000-0000-0000ED590000}"/>
    <cellStyle name="Note 11 2 3 2 2 2 2" xfId="44550" xr:uid="{00000000-0005-0000-0000-0000EE590000}"/>
    <cellStyle name="Note 11 2 3 2 2 3" xfId="20856" xr:uid="{00000000-0005-0000-0000-0000EF590000}"/>
    <cellStyle name="Note 11 2 3 2 2 4" xfId="36699" xr:uid="{00000000-0005-0000-0000-0000F0590000}"/>
    <cellStyle name="Note 11 2 3 2 3" xfId="27739" xr:uid="{00000000-0005-0000-0000-0000F1590000}"/>
    <cellStyle name="Note 11 2 3 2 3 2" xfId="43369" xr:uid="{00000000-0005-0000-0000-0000F2590000}"/>
    <cellStyle name="Note 11 2 3 2 4" xfId="19675" xr:uid="{00000000-0005-0000-0000-0000F3590000}"/>
    <cellStyle name="Note 11 2 3 2 5" xfId="35518" xr:uid="{00000000-0005-0000-0000-0000F4590000}"/>
    <cellStyle name="Note 11 2 3 3" xfId="7841" xr:uid="{00000000-0005-0000-0000-0000F5590000}"/>
    <cellStyle name="Note 11 2 3 3 2" xfId="25407" xr:uid="{00000000-0005-0000-0000-0000F6590000}"/>
    <cellStyle name="Note 11 2 3 3 2 2" xfId="41037" xr:uid="{00000000-0005-0000-0000-0000F7590000}"/>
    <cellStyle name="Note 11 2 3 3 3" xfId="17343" xr:uid="{00000000-0005-0000-0000-0000F8590000}"/>
    <cellStyle name="Note 11 2 3 3 4" xfId="33186" xr:uid="{00000000-0005-0000-0000-0000F9590000}"/>
    <cellStyle name="Note 11 2 3 4" xfId="26350" xr:uid="{00000000-0005-0000-0000-0000FA590000}"/>
    <cellStyle name="Note 11 2 3 4 2" xfId="41980" xr:uid="{00000000-0005-0000-0000-0000FB590000}"/>
    <cellStyle name="Note 11 2 3 5" xfId="18286" xr:uid="{00000000-0005-0000-0000-0000FC590000}"/>
    <cellStyle name="Note 11 2 3 6" xfId="34129" xr:uid="{00000000-0005-0000-0000-0000FD590000}"/>
    <cellStyle name="Note 11 2 4" xfId="22141" xr:uid="{00000000-0005-0000-0000-0000FE590000}"/>
    <cellStyle name="Note 11 2 4 2" xfId="37772" xr:uid="{00000000-0005-0000-0000-0000FF590000}"/>
    <cellStyle name="Note 11 2 5" xfId="12228" xr:uid="{00000000-0005-0000-0000-0000005A0000}"/>
    <cellStyle name="Note 11 2 5 2" xfId="29491" xr:uid="{00000000-0005-0000-0000-0000015A0000}"/>
    <cellStyle name="Note 11 2 6" xfId="13324" xr:uid="{00000000-0005-0000-0000-0000025A0000}"/>
    <cellStyle name="Note 11 2 7" xfId="30223" xr:uid="{00000000-0005-0000-0000-0000035A0000}"/>
    <cellStyle name="Note 11 2 8" xfId="47314" xr:uid="{00000000-0005-0000-0000-0000045A0000}"/>
    <cellStyle name="Note 11 2 9" xfId="48638" xr:uid="{00000000-0005-0000-0000-0000055A0000}"/>
    <cellStyle name="Note 11 3" xfId="5540" xr:uid="{00000000-0005-0000-0000-0000065A0000}"/>
    <cellStyle name="Note 11 3 2" xfId="8199" xr:uid="{00000000-0005-0000-0000-0000075A0000}"/>
    <cellStyle name="Note 11 3 2 2" xfId="9588" xr:uid="{00000000-0005-0000-0000-0000085A0000}"/>
    <cellStyle name="Note 11 3 2 2 2" xfId="6904" xr:uid="{00000000-0005-0000-0000-0000095A0000}"/>
    <cellStyle name="Note 11 3 2 2 2 2" xfId="24567" xr:uid="{00000000-0005-0000-0000-00000A5A0000}"/>
    <cellStyle name="Note 11 3 2 2 2 2 2" xfId="40198" xr:uid="{00000000-0005-0000-0000-00000B5A0000}"/>
    <cellStyle name="Note 11 3 2 2 2 3" xfId="16408" xr:uid="{00000000-0005-0000-0000-00000C5A0000}"/>
    <cellStyle name="Note 11 3 2 2 2 4" xfId="32386" xr:uid="{00000000-0005-0000-0000-00000D5A0000}"/>
    <cellStyle name="Note 11 3 2 2 3" xfId="27154" xr:uid="{00000000-0005-0000-0000-00000E5A0000}"/>
    <cellStyle name="Note 11 3 2 2 3 2" xfId="42784" xr:uid="{00000000-0005-0000-0000-00000F5A0000}"/>
    <cellStyle name="Note 11 3 2 2 4" xfId="19090" xr:uid="{00000000-0005-0000-0000-0000105A0000}"/>
    <cellStyle name="Note 11 3 2 2 5" xfId="34933" xr:uid="{00000000-0005-0000-0000-0000115A0000}"/>
    <cellStyle name="Note 11 3 2 3" xfId="7541" xr:uid="{00000000-0005-0000-0000-0000125A0000}"/>
    <cellStyle name="Note 11 3 2 3 2" xfId="25107" xr:uid="{00000000-0005-0000-0000-0000135A0000}"/>
    <cellStyle name="Note 11 3 2 3 2 2" xfId="40737" xr:uid="{00000000-0005-0000-0000-0000145A0000}"/>
    <cellStyle name="Note 11 3 2 3 3" xfId="17043" xr:uid="{00000000-0005-0000-0000-0000155A0000}"/>
    <cellStyle name="Note 11 3 2 3 4" xfId="32886" xr:uid="{00000000-0005-0000-0000-0000165A0000}"/>
    <cellStyle name="Note 11 3 2 4" xfId="25765" xr:uid="{00000000-0005-0000-0000-0000175A0000}"/>
    <cellStyle name="Note 11 3 2 4 2" xfId="41395" xr:uid="{00000000-0005-0000-0000-0000185A0000}"/>
    <cellStyle name="Note 11 3 2 5" xfId="17701" xr:uid="{00000000-0005-0000-0000-0000195A0000}"/>
    <cellStyle name="Note 11 3 2 6" xfId="33544" xr:uid="{00000000-0005-0000-0000-00001A5A0000}"/>
    <cellStyle name="Note 11 3 3" xfId="23562" xr:uid="{00000000-0005-0000-0000-00001B5A0000}"/>
    <cellStyle name="Note 11 3 3 2" xfId="39193" xr:uid="{00000000-0005-0000-0000-00001C5A0000}"/>
    <cellStyle name="Note 11 3 4" xfId="15045" xr:uid="{00000000-0005-0000-0000-00001D5A0000}"/>
    <cellStyle name="Note 11 3 5" xfId="31521" xr:uid="{00000000-0005-0000-0000-00001E5A0000}"/>
    <cellStyle name="Note 11 3 6" xfId="50247" xr:uid="{00000000-0005-0000-0000-00001F5A0000}"/>
    <cellStyle name="Note 11 3 7" xfId="52033" xr:uid="{00000000-0005-0000-0000-0000205A0000}"/>
    <cellStyle name="Note 11 3 8" xfId="53128" xr:uid="{00000000-0005-0000-0000-0000215A0000}"/>
    <cellStyle name="Note 11 4" xfId="8912" xr:uid="{00000000-0005-0000-0000-0000225A0000}"/>
    <cellStyle name="Note 11 4 2" xfId="10301" xr:uid="{00000000-0005-0000-0000-0000235A0000}"/>
    <cellStyle name="Note 11 4 2 2" xfId="11089" xr:uid="{00000000-0005-0000-0000-0000245A0000}"/>
    <cellStyle name="Note 11 4 2 2 2" xfId="28655" xr:uid="{00000000-0005-0000-0000-0000255A0000}"/>
    <cellStyle name="Note 11 4 2 2 2 2" xfId="44285" xr:uid="{00000000-0005-0000-0000-0000265A0000}"/>
    <cellStyle name="Note 11 4 2 2 3" xfId="20591" xr:uid="{00000000-0005-0000-0000-0000275A0000}"/>
    <cellStyle name="Note 11 4 2 2 4" xfId="36434" xr:uid="{00000000-0005-0000-0000-0000285A0000}"/>
    <cellStyle name="Note 11 4 2 3" xfId="27867" xr:uid="{00000000-0005-0000-0000-0000295A0000}"/>
    <cellStyle name="Note 11 4 2 3 2" xfId="43497" xr:uid="{00000000-0005-0000-0000-00002A5A0000}"/>
    <cellStyle name="Note 11 4 2 4" xfId="19803" xr:uid="{00000000-0005-0000-0000-00002B5A0000}"/>
    <cellStyle name="Note 11 4 2 5" xfId="35646" xr:uid="{00000000-0005-0000-0000-00002C5A0000}"/>
    <cellStyle name="Note 11 4 3" xfId="10704" xr:uid="{00000000-0005-0000-0000-00002D5A0000}"/>
    <cellStyle name="Note 11 4 3 2" xfId="28270" xr:uid="{00000000-0005-0000-0000-00002E5A0000}"/>
    <cellStyle name="Note 11 4 3 2 2" xfId="43900" xr:uid="{00000000-0005-0000-0000-00002F5A0000}"/>
    <cellStyle name="Note 11 4 3 3" xfId="20206" xr:uid="{00000000-0005-0000-0000-0000305A0000}"/>
    <cellStyle name="Note 11 4 3 4" xfId="36049" xr:uid="{00000000-0005-0000-0000-0000315A0000}"/>
    <cellStyle name="Note 11 4 4" xfId="26478" xr:uid="{00000000-0005-0000-0000-0000325A0000}"/>
    <cellStyle name="Note 11 4 4 2" xfId="42108" xr:uid="{00000000-0005-0000-0000-0000335A0000}"/>
    <cellStyle name="Note 11 4 5" xfId="18414" xr:uid="{00000000-0005-0000-0000-0000345A0000}"/>
    <cellStyle name="Note 11 4 6" xfId="34257" xr:uid="{00000000-0005-0000-0000-0000355A0000}"/>
    <cellStyle name="Note 11 5" xfId="21694" xr:uid="{00000000-0005-0000-0000-0000365A0000}"/>
    <cellStyle name="Note 11 5 2" xfId="37325" xr:uid="{00000000-0005-0000-0000-0000375A0000}"/>
    <cellStyle name="Note 11 6" xfId="12078" xr:uid="{00000000-0005-0000-0000-0000385A0000}"/>
    <cellStyle name="Note 11 6 2" xfId="29341" xr:uid="{00000000-0005-0000-0000-0000395A0000}"/>
    <cellStyle name="Note 11 7" xfId="12671" xr:uid="{00000000-0005-0000-0000-00003A5A0000}"/>
    <cellStyle name="Note 11 8" xfId="29857" xr:uid="{00000000-0005-0000-0000-00003B5A0000}"/>
    <cellStyle name="Note 11 9" xfId="47225" xr:uid="{00000000-0005-0000-0000-00003C5A0000}"/>
    <cellStyle name="Note 12" xfId="3011" xr:uid="{00000000-0005-0000-0000-00003D5A0000}"/>
    <cellStyle name="Note 12 10" xfId="48151" xr:uid="{00000000-0005-0000-0000-00003E5A0000}"/>
    <cellStyle name="Note 12 11" xfId="45463" xr:uid="{00000000-0005-0000-0000-00003F5A0000}"/>
    <cellStyle name="Note 12 12" xfId="50853" xr:uid="{00000000-0005-0000-0000-0000405A0000}"/>
    <cellStyle name="Note 12 13" xfId="46130" xr:uid="{00000000-0005-0000-0000-0000415A0000}"/>
    <cellStyle name="Note 12 14" xfId="53674" xr:uid="{00000000-0005-0000-0000-0000425A0000}"/>
    <cellStyle name="Note 12 15" xfId="48765" xr:uid="{00000000-0005-0000-0000-0000435A0000}"/>
    <cellStyle name="Note 12 2" xfId="3665" xr:uid="{00000000-0005-0000-0000-0000445A0000}"/>
    <cellStyle name="Note 12 2 10" xfId="45257" xr:uid="{00000000-0005-0000-0000-0000455A0000}"/>
    <cellStyle name="Note 12 2 11" xfId="51215" xr:uid="{00000000-0005-0000-0000-0000465A0000}"/>
    <cellStyle name="Note 12 2 12" xfId="45694" xr:uid="{00000000-0005-0000-0000-0000475A0000}"/>
    <cellStyle name="Note 12 2 13" xfId="45862" xr:uid="{00000000-0005-0000-0000-0000485A0000}"/>
    <cellStyle name="Note 12 2 14" xfId="48853" xr:uid="{00000000-0005-0000-0000-0000495A0000}"/>
    <cellStyle name="Note 12 2 2" xfId="6040" xr:uid="{00000000-0005-0000-0000-00004A5A0000}"/>
    <cellStyle name="Note 12 2 2 2" xfId="9123" xr:uid="{00000000-0005-0000-0000-00004B5A0000}"/>
    <cellStyle name="Note 12 2 2 2 2" xfId="10512" xr:uid="{00000000-0005-0000-0000-00004C5A0000}"/>
    <cellStyle name="Note 12 2 2 2 2 2" xfId="7660" xr:uid="{00000000-0005-0000-0000-00004D5A0000}"/>
    <cellStyle name="Note 12 2 2 2 2 2 2" xfId="25226" xr:uid="{00000000-0005-0000-0000-00004E5A0000}"/>
    <cellStyle name="Note 12 2 2 2 2 2 2 2" xfId="40856" xr:uid="{00000000-0005-0000-0000-00004F5A0000}"/>
    <cellStyle name="Note 12 2 2 2 2 2 3" xfId="17162" xr:uid="{00000000-0005-0000-0000-0000505A0000}"/>
    <cellStyle name="Note 12 2 2 2 2 2 4" xfId="33005" xr:uid="{00000000-0005-0000-0000-0000515A0000}"/>
    <cellStyle name="Note 12 2 2 2 2 3" xfId="28078" xr:uid="{00000000-0005-0000-0000-0000525A0000}"/>
    <cellStyle name="Note 12 2 2 2 2 3 2" xfId="43708" xr:uid="{00000000-0005-0000-0000-0000535A0000}"/>
    <cellStyle name="Note 12 2 2 2 2 4" xfId="20014" xr:uid="{00000000-0005-0000-0000-0000545A0000}"/>
    <cellStyle name="Note 12 2 2 2 2 5" xfId="35857" xr:uid="{00000000-0005-0000-0000-0000555A0000}"/>
    <cellStyle name="Note 12 2 2 2 3" xfId="11210" xr:uid="{00000000-0005-0000-0000-0000565A0000}"/>
    <cellStyle name="Note 12 2 2 2 3 2" xfId="28776" xr:uid="{00000000-0005-0000-0000-0000575A0000}"/>
    <cellStyle name="Note 12 2 2 2 3 2 2" xfId="44406" xr:uid="{00000000-0005-0000-0000-0000585A0000}"/>
    <cellStyle name="Note 12 2 2 2 3 3" xfId="20712" xr:uid="{00000000-0005-0000-0000-0000595A0000}"/>
    <cellStyle name="Note 12 2 2 2 3 4" xfId="36555" xr:uid="{00000000-0005-0000-0000-00005A5A0000}"/>
    <cellStyle name="Note 12 2 2 2 4" xfId="26689" xr:uid="{00000000-0005-0000-0000-00005B5A0000}"/>
    <cellStyle name="Note 12 2 2 2 4 2" xfId="42319" xr:uid="{00000000-0005-0000-0000-00005C5A0000}"/>
    <cellStyle name="Note 12 2 2 2 5" xfId="18625" xr:uid="{00000000-0005-0000-0000-00005D5A0000}"/>
    <cellStyle name="Note 12 2 2 2 6" xfId="34468" xr:uid="{00000000-0005-0000-0000-00005E5A0000}"/>
    <cellStyle name="Note 12 2 2 3" xfId="23882" xr:uid="{00000000-0005-0000-0000-00005F5A0000}"/>
    <cellStyle name="Note 12 2 2 3 2" xfId="39513" xr:uid="{00000000-0005-0000-0000-0000605A0000}"/>
    <cellStyle name="Note 12 2 2 4" xfId="15545" xr:uid="{00000000-0005-0000-0000-0000615A0000}"/>
    <cellStyle name="Note 12 2 2 5" xfId="31761" xr:uid="{00000000-0005-0000-0000-0000625A0000}"/>
    <cellStyle name="Note 12 2 2 6" xfId="50480" xr:uid="{00000000-0005-0000-0000-0000635A0000}"/>
    <cellStyle name="Note 12 2 2 7" xfId="52266" xr:uid="{00000000-0005-0000-0000-0000645A0000}"/>
    <cellStyle name="Note 12 2 2 8" xfId="53361" xr:uid="{00000000-0005-0000-0000-0000655A0000}"/>
    <cellStyle name="Note 12 2 3" xfId="6681" xr:uid="{00000000-0005-0000-0000-0000665A0000}"/>
    <cellStyle name="Note 12 2 3 2" xfId="4527" xr:uid="{00000000-0005-0000-0000-0000675A0000}"/>
    <cellStyle name="Note 12 2 3 2 2" xfId="4785" xr:uid="{00000000-0005-0000-0000-0000685A0000}"/>
    <cellStyle name="Note 12 2 3 2 2 2" xfId="22957" xr:uid="{00000000-0005-0000-0000-0000695A0000}"/>
    <cellStyle name="Note 12 2 3 2 2 2 2" xfId="38588" xr:uid="{00000000-0005-0000-0000-00006A5A0000}"/>
    <cellStyle name="Note 12 2 3 2 2 3" xfId="14291" xr:uid="{00000000-0005-0000-0000-00006B5A0000}"/>
    <cellStyle name="Note 12 2 3 2 2 4" xfId="30978" xr:uid="{00000000-0005-0000-0000-00006C5A0000}"/>
    <cellStyle name="Note 12 2 3 2 3" xfId="22699" xr:uid="{00000000-0005-0000-0000-00006D5A0000}"/>
    <cellStyle name="Note 12 2 3 2 3 2" xfId="38330" xr:uid="{00000000-0005-0000-0000-00006E5A0000}"/>
    <cellStyle name="Note 12 2 3 2 4" xfId="14033" xr:uid="{00000000-0005-0000-0000-00006F5A0000}"/>
    <cellStyle name="Note 12 2 3 2 5" xfId="30720" xr:uid="{00000000-0005-0000-0000-0000705A0000}"/>
    <cellStyle name="Note 12 2 3 3" xfId="4168" xr:uid="{00000000-0005-0000-0000-0000715A0000}"/>
    <cellStyle name="Note 12 2 3 3 2" xfId="22379" xr:uid="{00000000-0005-0000-0000-0000725A0000}"/>
    <cellStyle name="Note 12 2 3 3 2 2" xfId="38010" xr:uid="{00000000-0005-0000-0000-0000735A0000}"/>
    <cellStyle name="Note 12 2 3 3 3" xfId="13674" xr:uid="{00000000-0005-0000-0000-0000745A0000}"/>
    <cellStyle name="Note 12 2 3 3 4" xfId="30419" xr:uid="{00000000-0005-0000-0000-0000755A0000}"/>
    <cellStyle name="Note 12 2 3 4" xfId="24344" xr:uid="{00000000-0005-0000-0000-0000765A0000}"/>
    <cellStyle name="Note 12 2 3 4 2" xfId="39975" xr:uid="{00000000-0005-0000-0000-0000775A0000}"/>
    <cellStyle name="Note 12 2 3 5" xfId="16185" xr:uid="{00000000-0005-0000-0000-0000785A0000}"/>
    <cellStyle name="Note 12 2 3 6" xfId="32163" xr:uid="{00000000-0005-0000-0000-0000795A0000}"/>
    <cellStyle name="Note 12 2 4" xfId="22014" xr:uid="{00000000-0005-0000-0000-00007A5A0000}"/>
    <cellStyle name="Note 12 2 4 2" xfId="37645" xr:uid="{00000000-0005-0000-0000-00007B5A0000}"/>
    <cellStyle name="Note 12 2 5" xfId="12106" xr:uid="{00000000-0005-0000-0000-00007C5A0000}"/>
    <cellStyle name="Note 12 2 5 2" xfId="29369" xr:uid="{00000000-0005-0000-0000-00007D5A0000}"/>
    <cellStyle name="Note 12 2 6" xfId="13170" xr:uid="{00000000-0005-0000-0000-00007E5A0000}"/>
    <cellStyle name="Note 12 2 7" xfId="30096" xr:uid="{00000000-0005-0000-0000-00007F5A0000}"/>
    <cellStyle name="Note 12 2 8" xfId="45390" xr:uid="{00000000-0005-0000-0000-0000805A0000}"/>
    <cellStyle name="Note 12 2 9" xfId="48511" xr:uid="{00000000-0005-0000-0000-0000815A0000}"/>
    <cellStyle name="Note 12 3" xfId="5390" xr:uid="{00000000-0005-0000-0000-0000825A0000}"/>
    <cellStyle name="Note 12 3 2" xfId="8679" xr:uid="{00000000-0005-0000-0000-0000835A0000}"/>
    <cellStyle name="Note 12 3 2 2" xfId="10068" xr:uid="{00000000-0005-0000-0000-0000845A0000}"/>
    <cellStyle name="Note 12 3 2 2 2" xfId="10684" xr:uid="{00000000-0005-0000-0000-0000855A0000}"/>
    <cellStyle name="Note 12 3 2 2 2 2" xfId="28250" xr:uid="{00000000-0005-0000-0000-0000865A0000}"/>
    <cellStyle name="Note 12 3 2 2 2 2 2" xfId="43880" xr:uid="{00000000-0005-0000-0000-0000875A0000}"/>
    <cellStyle name="Note 12 3 2 2 2 3" xfId="20186" xr:uid="{00000000-0005-0000-0000-0000885A0000}"/>
    <cellStyle name="Note 12 3 2 2 2 4" xfId="36029" xr:uid="{00000000-0005-0000-0000-0000895A0000}"/>
    <cellStyle name="Note 12 3 2 2 3" xfId="27634" xr:uid="{00000000-0005-0000-0000-00008A5A0000}"/>
    <cellStyle name="Note 12 3 2 2 3 2" xfId="43264" xr:uid="{00000000-0005-0000-0000-00008B5A0000}"/>
    <cellStyle name="Note 12 3 2 2 4" xfId="19570" xr:uid="{00000000-0005-0000-0000-00008C5A0000}"/>
    <cellStyle name="Note 12 3 2 2 5" xfId="35413" xr:uid="{00000000-0005-0000-0000-00008D5A0000}"/>
    <cellStyle name="Note 12 3 2 3" xfId="4590" xr:uid="{00000000-0005-0000-0000-00008E5A0000}"/>
    <cellStyle name="Note 12 3 2 3 2" xfId="22762" xr:uid="{00000000-0005-0000-0000-00008F5A0000}"/>
    <cellStyle name="Note 12 3 2 3 2 2" xfId="38393" xr:uid="{00000000-0005-0000-0000-0000905A0000}"/>
    <cellStyle name="Note 12 3 2 3 3" xfId="14096" xr:uid="{00000000-0005-0000-0000-0000915A0000}"/>
    <cellStyle name="Note 12 3 2 3 4" xfId="30783" xr:uid="{00000000-0005-0000-0000-0000925A0000}"/>
    <cellStyle name="Note 12 3 2 4" xfId="26245" xr:uid="{00000000-0005-0000-0000-0000935A0000}"/>
    <cellStyle name="Note 12 3 2 4 2" xfId="41875" xr:uid="{00000000-0005-0000-0000-0000945A0000}"/>
    <cellStyle name="Note 12 3 2 5" xfId="18181" xr:uid="{00000000-0005-0000-0000-0000955A0000}"/>
    <cellStyle name="Note 12 3 2 6" xfId="34024" xr:uid="{00000000-0005-0000-0000-0000965A0000}"/>
    <cellStyle name="Note 12 3 3" xfId="23439" xr:uid="{00000000-0005-0000-0000-0000975A0000}"/>
    <cellStyle name="Note 12 3 3 2" xfId="39070" xr:uid="{00000000-0005-0000-0000-0000985A0000}"/>
    <cellStyle name="Note 12 3 4" xfId="14895" xr:uid="{00000000-0005-0000-0000-0000995A0000}"/>
    <cellStyle name="Note 12 3 5" xfId="31398" xr:uid="{00000000-0005-0000-0000-00009A5A0000}"/>
    <cellStyle name="Note 12 3 6" xfId="50116" xr:uid="{00000000-0005-0000-0000-00009B5A0000}"/>
    <cellStyle name="Note 12 3 7" xfId="51905" xr:uid="{00000000-0005-0000-0000-00009C5A0000}"/>
    <cellStyle name="Note 12 3 8" xfId="52999" xr:uid="{00000000-0005-0000-0000-00009D5A0000}"/>
    <cellStyle name="Note 12 4" xfId="8214" xr:uid="{00000000-0005-0000-0000-00009E5A0000}"/>
    <cellStyle name="Note 12 4 2" xfId="9603" xr:uid="{00000000-0005-0000-0000-00009F5A0000}"/>
    <cellStyle name="Note 12 4 2 2" xfId="9425" xr:uid="{00000000-0005-0000-0000-0000A05A0000}"/>
    <cellStyle name="Note 12 4 2 2 2" xfId="26991" xr:uid="{00000000-0005-0000-0000-0000A15A0000}"/>
    <cellStyle name="Note 12 4 2 2 2 2" xfId="42621" xr:uid="{00000000-0005-0000-0000-0000A25A0000}"/>
    <cellStyle name="Note 12 4 2 2 3" xfId="18927" xr:uid="{00000000-0005-0000-0000-0000A35A0000}"/>
    <cellStyle name="Note 12 4 2 2 4" xfId="34770" xr:uid="{00000000-0005-0000-0000-0000A45A0000}"/>
    <cellStyle name="Note 12 4 2 3" xfId="27169" xr:uid="{00000000-0005-0000-0000-0000A55A0000}"/>
    <cellStyle name="Note 12 4 2 3 2" xfId="42799" xr:uid="{00000000-0005-0000-0000-0000A65A0000}"/>
    <cellStyle name="Note 12 4 2 4" xfId="19105" xr:uid="{00000000-0005-0000-0000-0000A75A0000}"/>
    <cellStyle name="Note 12 4 2 5" xfId="34948" xr:uid="{00000000-0005-0000-0000-0000A85A0000}"/>
    <cellStyle name="Note 12 4 3" xfId="7948" xr:uid="{00000000-0005-0000-0000-0000A95A0000}"/>
    <cellStyle name="Note 12 4 3 2" xfId="25514" xr:uid="{00000000-0005-0000-0000-0000AA5A0000}"/>
    <cellStyle name="Note 12 4 3 2 2" xfId="41144" xr:uid="{00000000-0005-0000-0000-0000AB5A0000}"/>
    <cellStyle name="Note 12 4 3 3" xfId="17450" xr:uid="{00000000-0005-0000-0000-0000AC5A0000}"/>
    <cellStyle name="Note 12 4 3 4" xfId="33293" xr:uid="{00000000-0005-0000-0000-0000AD5A0000}"/>
    <cellStyle name="Note 12 4 4" xfId="25780" xr:uid="{00000000-0005-0000-0000-0000AE5A0000}"/>
    <cellStyle name="Note 12 4 4 2" xfId="41410" xr:uid="{00000000-0005-0000-0000-0000AF5A0000}"/>
    <cellStyle name="Note 12 4 5" xfId="17716" xr:uid="{00000000-0005-0000-0000-0000B05A0000}"/>
    <cellStyle name="Note 12 4 6" xfId="33559" xr:uid="{00000000-0005-0000-0000-0000B15A0000}"/>
    <cellStyle name="Note 12 5" xfId="21567" xr:uid="{00000000-0005-0000-0000-0000B25A0000}"/>
    <cellStyle name="Note 12 5 2" xfId="37198" xr:uid="{00000000-0005-0000-0000-0000B35A0000}"/>
    <cellStyle name="Note 12 6" xfId="21778" xr:uid="{00000000-0005-0000-0000-0000B45A0000}"/>
    <cellStyle name="Note 12 6 2" xfId="37409" xr:uid="{00000000-0005-0000-0000-0000B55A0000}"/>
    <cellStyle name="Note 12 7" xfId="12517" xr:uid="{00000000-0005-0000-0000-0000B65A0000}"/>
    <cellStyle name="Note 12 8" xfId="29730" xr:uid="{00000000-0005-0000-0000-0000B75A0000}"/>
    <cellStyle name="Note 12 9" xfId="47495" xr:uid="{00000000-0005-0000-0000-0000B85A0000}"/>
    <cellStyle name="Note 13" xfId="2887" xr:uid="{00000000-0005-0000-0000-0000B95A0000}"/>
    <cellStyle name="Note 13 10" xfId="48073" xr:uid="{00000000-0005-0000-0000-0000BA5A0000}"/>
    <cellStyle name="Note 13 11" xfId="46224" xr:uid="{00000000-0005-0000-0000-0000BB5A0000}"/>
    <cellStyle name="Note 13 12" xfId="50776" xr:uid="{00000000-0005-0000-0000-0000BC5A0000}"/>
    <cellStyle name="Note 13 13" xfId="46059" xr:uid="{00000000-0005-0000-0000-0000BD5A0000}"/>
    <cellStyle name="Note 13 14" xfId="51684" xr:uid="{00000000-0005-0000-0000-0000BE5A0000}"/>
    <cellStyle name="Note 13 15" xfId="52751" xr:uid="{00000000-0005-0000-0000-0000BF5A0000}"/>
    <cellStyle name="Note 13 2" xfId="3541" xr:uid="{00000000-0005-0000-0000-0000C05A0000}"/>
    <cellStyle name="Note 13 2 10" xfId="46609" xr:uid="{00000000-0005-0000-0000-0000C15A0000}"/>
    <cellStyle name="Note 13 2 11" xfId="51139" xr:uid="{00000000-0005-0000-0000-0000C25A0000}"/>
    <cellStyle name="Note 13 2 12" xfId="45535" xr:uid="{00000000-0005-0000-0000-0000C35A0000}"/>
    <cellStyle name="Note 13 2 13" xfId="51619" xr:uid="{00000000-0005-0000-0000-0000C45A0000}"/>
    <cellStyle name="Note 13 2 14" xfId="51713" xr:uid="{00000000-0005-0000-0000-0000C55A0000}"/>
    <cellStyle name="Note 13 2 2" xfId="5916" xr:uid="{00000000-0005-0000-0000-0000C65A0000}"/>
    <cellStyle name="Note 13 2 2 2" xfId="8967" xr:uid="{00000000-0005-0000-0000-0000C75A0000}"/>
    <cellStyle name="Note 13 2 2 2 2" xfId="10356" xr:uid="{00000000-0005-0000-0000-0000C85A0000}"/>
    <cellStyle name="Note 13 2 2 2 2 2" xfId="7336" xr:uid="{00000000-0005-0000-0000-0000C95A0000}"/>
    <cellStyle name="Note 13 2 2 2 2 2 2" xfId="24903" xr:uid="{00000000-0005-0000-0000-0000CA5A0000}"/>
    <cellStyle name="Note 13 2 2 2 2 2 2 2" xfId="40533" xr:uid="{00000000-0005-0000-0000-0000CB5A0000}"/>
    <cellStyle name="Note 13 2 2 2 2 2 3" xfId="16839" xr:uid="{00000000-0005-0000-0000-0000CC5A0000}"/>
    <cellStyle name="Note 13 2 2 2 2 2 4" xfId="32682" xr:uid="{00000000-0005-0000-0000-0000CD5A0000}"/>
    <cellStyle name="Note 13 2 2 2 2 3" xfId="27922" xr:uid="{00000000-0005-0000-0000-0000CE5A0000}"/>
    <cellStyle name="Note 13 2 2 2 2 3 2" xfId="43552" xr:uid="{00000000-0005-0000-0000-0000CF5A0000}"/>
    <cellStyle name="Note 13 2 2 2 2 4" xfId="19858" xr:uid="{00000000-0005-0000-0000-0000D05A0000}"/>
    <cellStyle name="Note 13 2 2 2 2 5" xfId="35701" xr:uid="{00000000-0005-0000-0000-0000D15A0000}"/>
    <cellStyle name="Note 13 2 2 2 3" xfId="10601" xr:uid="{00000000-0005-0000-0000-0000D25A0000}"/>
    <cellStyle name="Note 13 2 2 2 3 2" xfId="28167" xr:uid="{00000000-0005-0000-0000-0000D35A0000}"/>
    <cellStyle name="Note 13 2 2 2 3 2 2" xfId="43797" xr:uid="{00000000-0005-0000-0000-0000D45A0000}"/>
    <cellStyle name="Note 13 2 2 2 3 3" xfId="20103" xr:uid="{00000000-0005-0000-0000-0000D55A0000}"/>
    <cellStyle name="Note 13 2 2 2 3 4" xfId="35946" xr:uid="{00000000-0005-0000-0000-0000D65A0000}"/>
    <cellStyle name="Note 13 2 2 2 4" xfId="26533" xr:uid="{00000000-0005-0000-0000-0000D75A0000}"/>
    <cellStyle name="Note 13 2 2 2 4 2" xfId="42163" xr:uid="{00000000-0005-0000-0000-0000D85A0000}"/>
    <cellStyle name="Note 13 2 2 2 5" xfId="18469" xr:uid="{00000000-0005-0000-0000-0000D95A0000}"/>
    <cellStyle name="Note 13 2 2 2 6" xfId="34312" xr:uid="{00000000-0005-0000-0000-0000DA5A0000}"/>
    <cellStyle name="Note 13 2 2 3" xfId="23787" xr:uid="{00000000-0005-0000-0000-0000DB5A0000}"/>
    <cellStyle name="Note 13 2 2 3 2" xfId="39418" xr:uid="{00000000-0005-0000-0000-0000DC5A0000}"/>
    <cellStyle name="Note 13 2 2 4" xfId="15421" xr:uid="{00000000-0005-0000-0000-0000DD5A0000}"/>
    <cellStyle name="Note 13 2 2 5" xfId="31685" xr:uid="{00000000-0005-0000-0000-0000DE5A0000}"/>
    <cellStyle name="Note 13 2 2 6" xfId="50404" xr:uid="{00000000-0005-0000-0000-0000DF5A0000}"/>
    <cellStyle name="Note 13 2 2 7" xfId="52190" xr:uid="{00000000-0005-0000-0000-0000E05A0000}"/>
    <cellStyle name="Note 13 2 2 8" xfId="53285" xr:uid="{00000000-0005-0000-0000-0000E15A0000}"/>
    <cellStyle name="Note 13 2 3" xfId="8626" xr:uid="{00000000-0005-0000-0000-0000E25A0000}"/>
    <cellStyle name="Note 13 2 3 2" xfId="10015" xr:uid="{00000000-0005-0000-0000-0000E35A0000}"/>
    <cellStyle name="Note 13 2 3 2 2" xfId="11312" xr:uid="{00000000-0005-0000-0000-0000E45A0000}"/>
    <cellStyle name="Note 13 2 3 2 2 2" xfId="28878" xr:uid="{00000000-0005-0000-0000-0000E55A0000}"/>
    <cellStyle name="Note 13 2 3 2 2 2 2" xfId="44508" xr:uid="{00000000-0005-0000-0000-0000E65A0000}"/>
    <cellStyle name="Note 13 2 3 2 2 3" xfId="20814" xr:uid="{00000000-0005-0000-0000-0000E75A0000}"/>
    <cellStyle name="Note 13 2 3 2 2 4" xfId="36657" xr:uid="{00000000-0005-0000-0000-0000E85A0000}"/>
    <cellStyle name="Note 13 2 3 2 3" xfId="27581" xr:uid="{00000000-0005-0000-0000-0000E95A0000}"/>
    <cellStyle name="Note 13 2 3 2 3 2" xfId="43211" xr:uid="{00000000-0005-0000-0000-0000EA5A0000}"/>
    <cellStyle name="Note 13 2 3 2 4" xfId="19517" xr:uid="{00000000-0005-0000-0000-0000EB5A0000}"/>
    <cellStyle name="Note 13 2 3 2 5" xfId="35360" xr:uid="{00000000-0005-0000-0000-0000EC5A0000}"/>
    <cellStyle name="Note 13 2 3 3" xfId="7681" xr:uid="{00000000-0005-0000-0000-0000ED5A0000}"/>
    <cellStyle name="Note 13 2 3 3 2" xfId="25247" xr:uid="{00000000-0005-0000-0000-0000EE5A0000}"/>
    <cellStyle name="Note 13 2 3 3 2 2" xfId="40877" xr:uid="{00000000-0005-0000-0000-0000EF5A0000}"/>
    <cellStyle name="Note 13 2 3 3 3" xfId="17183" xr:uid="{00000000-0005-0000-0000-0000F05A0000}"/>
    <cellStyle name="Note 13 2 3 3 4" xfId="33026" xr:uid="{00000000-0005-0000-0000-0000F15A0000}"/>
    <cellStyle name="Note 13 2 3 4" xfId="26192" xr:uid="{00000000-0005-0000-0000-0000F25A0000}"/>
    <cellStyle name="Note 13 2 3 4 2" xfId="41822" xr:uid="{00000000-0005-0000-0000-0000F35A0000}"/>
    <cellStyle name="Note 13 2 3 5" xfId="18128" xr:uid="{00000000-0005-0000-0000-0000F45A0000}"/>
    <cellStyle name="Note 13 2 3 6" xfId="33971" xr:uid="{00000000-0005-0000-0000-0000F55A0000}"/>
    <cellStyle name="Note 13 2 4" xfId="21919" xr:uid="{00000000-0005-0000-0000-0000F65A0000}"/>
    <cellStyle name="Note 13 2 4 2" xfId="37550" xr:uid="{00000000-0005-0000-0000-0000F75A0000}"/>
    <cellStyle name="Note 13 2 5" xfId="21740" xr:uid="{00000000-0005-0000-0000-0000F85A0000}"/>
    <cellStyle name="Note 13 2 5 2" xfId="37371" xr:uid="{00000000-0005-0000-0000-0000F95A0000}"/>
    <cellStyle name="Note 13 2 6" xfId="13046" xr:uid="{00000000-0005-0000-0000-0000FA5A0000}"/>
    <cellStyle name="Note 13 2 7" xfId="30020" xr:uid="{00000000-0005-0000-0000-0000FB5A0000}"/>
    <cellStyle name="Note 13 2 8" xfId="45008" xr:uid="{00000000-0005-0000-0000-0000FC5A0000}"/>
    <cellStyle name="Note 13 2 9" xfId="48435" xr:uid="{00000000-0005-0000-0000-0000FD5A0000}"/>
    <cellStyle name="Note 13 3" xfId="5267" xr:uid="{00000000-0005-0000-0000-0000FE5A0000}"/>
    <cellStyle name="Note 13 3 2" xfId="8370" xr:uid="{00000000-0005-0000-0000-0000FF5A0000}"/>
    <cellStyle name="Note 13 3 2 2" xfId="9759" xr:uid="{00000000-0005-0000-0000-0000005B0000}"/>
    <cellStyle name="Note 13 3 2 2 2" xfId="6962" xr:uid="{00000000-0005-0000-0000-0000015B0000}"/>
    <cellStyle name="Note 13 3 2 2 2 2" xfId="24625" xr:uid="{00000000-0005-0000-0000-0000025B0000}"/>
    <cellStyle name="Note 13 3 2 2 2 2 2" xfId="40256" xr:uid="{00000000-0005-0000-0000-0000035B0000}"/>
    <cellStyle name="Note 13 3 2 2 2 3" xfId="16466" xr:uid="{00000000-0005-0000-0000-0000045B0000}"/>
    <cellStyle name="Note 13 3 2 2 2 4" xfId="32444" xr:uid="{00000000-0005-0000-0000-0000055B0000}"/>
    <cellStyle name="Note 13 3 2 2 3" xfId="27325" xr:uid="{00000000-0005-0000-0000-0000065B0000}"/>
    <cellStyle name="Note 13 3 2 2 3 2" xfId="42955" xr:uid="{00000000-0005-0000-0000-0000075B0000}"/>
    <cellStyle name="Note 13 3 2 2 4" xfId="19261" xr:uid="{00000000-0005-0000-0000-0000085B0000}"/>
    <cellStyle name="Note 13 3 2 2 5" xfId="35104" xr:uid="{00000000-0005-0000-0000-0000095B0000}"/>
    <cellStyle name="Note 13 3 2 3" xfId="7797" xr:uid="{00000000-0005-0000-0000-00000A5B0000}"/>
    <cellStyle name="Note 13 3 2 3 2" xfId="25363" xr:uid="{00000000-0005-0000-0000-00000B5B0000}"/>
    <cellStyle name="Note 13 3 2 3 2 2" xfId="40993" xr:uid="{00000000-0005-0000-0000-00000C5B0000}"/>
    <cellStyle name="Note 13 3 2 3 3" xfId="17299" xr:uid="{00000000-0005-0000-0000-00000D5B0000}"/>
    <cellStyle name="Note 13 3 2 3 4" xfId="33142" xr:uid="{00000000-0005-0000-0000-00000E5B0000}"/>
    <cellStyle name="Note 13 3 2 4" xfId="25936" xr:uid="{00000000-0005-0000-0000-00000F5B0000}"/>
    <cellStyle name="Note 13 3 2 4 2" xfId="41566" xr:uid="{00000000-0005-0000-0000-0000105B0000}"/>
    <cellStyle name="Note 13 3 2 5" xfId="17872" xr:uid="{00000000-0005-0000-0000-0000115B0000}"/>
    <cellStyle name="Note 13 3 2 6" xfId="33715" xr:uid="{00000000-0005-0000-0000-0000125B0000}"/>
    <cellStyle name="Note 13 3 3" xfId="23345" xr:uid="{00000000-0005-0000-0000-0000135B0000}"/>
    <cellStyle name="Note 13 3 3 2" xfId="38976" xr:uid="{00000000-0005-0000-0000-0000145B0000}"/>
    <cellStyle name="Note 13 3 4" xfId="14772" xr:uid="{00000000-0005-0000-0000-0000155B0000}"/>
    <cellStyle name="Note 13 3 5" xfId="31323" xr:uid="{00000000-0005-0000-0000-0000165B0000}"/>
    <cellStyle name="Note 13 3 6" xfId="50027" xr:uid="{00000000-0005-0000-0000-0000175B0000}"/>
    <cellStyle name="Note 13 3 7" xfId="51825" xr:uid="{00000000-0005-0000-0000-0000185B0000}"/>
    <cellStyle name="Note 13 3 8" xfId="52918" xr:uid="{00000000-0005-0000-0000-0000195B0000}"/>
    <cellStyle name="Note 13 4" xfId="8685" xr:uid="{00000000-0005-0000-0000-00001A5B0000}"/>
    <cellStyle name="Note 13 4 2" xfId="10074" xr:uid="{00000000-0005-0000-0000-00001B5B0000}"/>
    <cellStyle name="Note 13 4 2 2" xfId="11507" xr:uid="{00000000-0005-0000-0000-00001C5B0000}"/>
    <cellStyle name="Note 13 4 2 2 2" xfId="29073" xr:uid="{00000000-0005-0000-0000-00001D5B0000}"/>
    <cellStyle name="Note 13 4 2 2 2 2" xfId="44703" xr:uid="{00000000-0005-0000-0000-00001E5B0000}"/>
    <cellStyle name="Note 13 4 2 2 3" xfId="21009" xr:uid="{00000000-0005-0000-0000-00001F5B0000}"/>
    <cellStyle name="Note 13 4 2 2 4" xfId="36852" xr:uid="{00000000-0005-0000-0000-0000205B0000}"/>
    <cellStyle name="Note 13 4 2 3" xfId="27640" xr:uid="{00000000-0005-0000-0000-0000215B0000}"/>
    <cellStyle name="Note 13 4 2 3 2" xfId="43270" xr:uid="{00000000-0005-0000-0000-0000225B0000}"/>
    <cellStyle name="Note 13 4 2 4" xfId="19576" xr:uid="{00000000-0005-0000-0000-0000235B0000}"/>
    <cellStyle name="Note 13 4 2 5" xfId="35419" xr:uid="{00000000-0005-0000-0000-0000245B0000}"/>
    <cellStyle name="Note 13 4 3" xfId="9317" xr:uid="{00000000-0005-0000-0000-0000255B0000}"/>
    <cellStyle name="Note 13 4 3 2" xfId="26883" xr:uid="{00000000-0005-0000-0000-0000265B0000}"/>
    <cellStyle name="Note 13 4 3 2 2" xfId="42513" xr:uid="{00000000-0005-0000-0000-0000275B0000}"/>
    <cellStyle name="Note 13 4 3 3" xfId="18819" xr:uid="{00000000-0005-0000-0000-0000285B0000}"/>
    <cellStyle name="Note 13 4 3 4" xfId="34662" xr:uid="{00000000-0005-0000-0000-0000295B0000}"/>
    <cellStyle name="Note 13 4 4" xfId="26251" xr:uid="{00000000-0005-0000-0000-00002A5B0000}"/>
    <cellStyle name="Note 13 4 4 2" xfId="41881" xr:uid="{00000000-0005-0000-0000-00002B5B0000}"/>
    <cellStyle name="Note 13 4 5" xfId="18187" xr:uid="{00000000-0005-0000-0000-00002C5B0000}"/>
    <cellStyle name="Note 13 4 6" xfId="34030" xr:uid="{00000000-0005-0000-0000-00002D5B0000}"/>
    <cellStyle name="Note 13 5" xfId="21471" xr:uid="{00000000-0005-0000-0000-00002E5B0000}"/>
    <cellStyle name="Note 13 5 2" xfId="37102" xr:uid="{00000000-0005-0000-0000-00002F5B0000}"/>
    <cellStyle name="Note 13 6" xfId="23245" xr:uid="{00000000-0005-0000-0000-0000305B0000}"/>
    <cellStyle name="Note 13 6 2" xfId="38876" xr:uid="{00000000-0005-0000-0000-0000315B0000}"/>
    <cellStyle name="Note 13 7" xfId="12393" xr:uid="{00000000-0005-0000-0000-0000325B0000}"/>
    <cellStyle name="Note 13 8" xfId="29654" xr:uid="{00000000-0005-0000-0000-0000335B0000}"/>
    <cellStyle name="Note 13 9" xfId="47846" xr:uid="{00000000-0005-0000-0000-0000345B0000}"/>
    <cellStyle name="Note 14" xfId="3111" xr:uid="{00000000-0005-0000-0000-0000355B0000}"/>
    <cellStyle name="Note 14 10" xfId="48224" xr:uid="{00000000-0005-0000-0000-0000365B0000}"/>
    <cellStyle name="Note 14 11" xfId="48876" xr:uid="{00000000-0005-0000-0000-0000375B0000}"/>
    <cellStyle name="Note 14 12" xfId="50927" xr:uid="{00000000-0005-0000-0000-0000385B0000}"/>
    <cellStyle name="Note 14 13" xfId="48740" xr:uid="{00000000-0005-0000-0000-0000395B0000}"/>
    <cellStyle name="Note 14 14" xfId="52761" xr:uid="{00000000-0005-0000-0000-00003A5B0000}"/>
    <cellStyle name="Note 14 15" xfId="53794" xr:uid="{00000000-0005-0000-0000-00003B5B0000}"/>
    <cellStyle name="Note 14 2" xfId="3765" xr:uid="{00000000-0005-0000-0000-00003C5B0000}"/>
    <cellStyle name="Note 14 2 10" xfId="46475" xr:uid="{00000000-0005-0000-0000-00003D5B0000}"/>
    <cellStyle name="Note 14 2 11" xfId="51288" xr:uid="{00000000-0005-0000-0000-00003E5B0000}"/>
    <cellStyle name="Note 14 2 12" xfId="45664" xr:uid="{00000000-0005-0000-0000-00003F5B0000}"/>
    <cellStyle name="Note 14 2 13" xfId="46300" xr:uid="{00000000-0005-0000-0000-0000405B0000}"/>
    <cellStyle name="Note 14 2 14" xfId="53603" xr:uid="{00000000-0005-0000-0000-0000415B0000}"/>
    <cellStyle name="Note 14 2 2" xfId="6140" xr:uid="{00000000-0005-0000-0000-0000425B0000}"/>
    <cellStyle name="Note 14 2 2 2" xfId="6536" xr:uid="{00000000-0005-0000-0000-0000435B0000}"/>
    <cellStyle name="Note 14 2 2 2 2" xfId="4487" xr:uid="{00000000-0005-0000-0000-0000445B0000}"/>
    <cellStyle name="Note 14 2 2 2 2 2" xfId="11440" xr:uid="{00000000-0005-0000-0000-0000455B0000}"/>
    <cellStyle name="Note 14 2 2 2 2 2 2" xfId="29006" xr:uid="{00000000-0005-0000-0000-0000465B0000}"/>
    <cellStyle name="Note 14 2 2 2 2 2 2 2" xfId="44636" xr:uid="{00000000-0005-0000-0000-0000475B0000}"/>
    <cellStyle name="Note 14 2 2 2 2 2 3" xfId="20942" xr:uid="{00000000-0005-0000-0000-0000485B0000}"/>
    <cellStyle name="Note 14 2 2 2 2 2 4" xfId="36785" xr:uid="{00000000-0005-0000-0000-0000495B0000}"/>
    <cellStyle name="Note 14 2 2 2 2 3" xfId="22659" xr:uid="{00000000-0005-0000-0000-00004A5B0000}"/>
    <cellStyle name="Note 14 2 2 2 2 3 2" xfId="38290" xr:uid="{00000000-0005-0000-0000-00004B5B0000}"/>
    <cellStyle name="Note 14 2 2 2 2 4" xfId="13993" xr:uid="{00000000-0005-0000-0000-00004C5B0000}"/>
    <cellStyle name="Note 14 2 2 2 2 5" xfId="30680" xr:uid="{00000000-0005-0000-0000-00004D5B0000}"/>
    <cellStyle name="Note 14 2 2 2 3" xfId="7360" xr:uid="{00000000-0005-0000-0000-00004E5B0000}"/>
    <cellStyle name="Note 14 2 2 2 3 2" xfId="24927" xr:uid="{00000000-0005-0000-0000-00004F5B0000}"/>
    <cellStyle name="Note 14 2 2 2 3 2 2" xfId="40557" xr:uid="{00000000-0005-0000-0000-0000505B0000}"/>
    <cellStyle name="Note 14 2 2 2 3 3" xfId="16863" xr:uid="{00000000-0005-0000-0000-0000515B0000}"/>
    <cellStyle name="Note 14 2 2 2 3 4" xfId="32706" xr:uid="{00000000-0005-0000-0000-0000525B0000}"/>
    <cellStyle name="Note 14 2 2 2 4" xfId="24237" xr:uid="{00000000-0005-0000-0000-0000535B0000}"/>
    <cellStyle name="Note 14 2 2 2 4 2" xfId="39868" xr:uid="{00000000-0005-0000-0000-0000545B0000}"/>
    <cellStyle name="Note 14 2 2 2 5" xfId="16040" xr:uid="{00000000-0005-0000-0000-0000555B0000}"/>
    <cellStyle name="Note 14 2 2 2 6" xfId="32076" xr:uid="{00000000-0005-0000-0000-0000565B0000}"/>
    <cellStyle name="Note 14 2 2 3" xfId="23955" xr:uid="{00000000-0005-0000-0000-0000575B0000}"/>
    <cellStyle name="Note 14 2 2 3 2" xfId="39586" xr:uid="{00000000-0005-0000-0000-0000585B0000}"/>
    <cellStyle name="Note 14 2 2 4" xfId="15645" xr:uid="{00000000-0005-0000-0000-0000595B0000}"/>
    <cellStyle name="Note 14 2 2 5" xfId="31834" xr:uid="{00000000-0005-0000-0000-00005A5B0000}"/>
    <cellStyle name="Note 14 2 2 6" xfId="50553" xr:uid="{00000000-0005-0000-0000-00005B5B0000}"/>
    <cellStyle name="Note 14 2 2 7" xfId="52339" xr:uid="{00000000-0005-0000-0000-00005C5B0000}"/>
    <cellStyle name="Note 14 2 2 8" xfId="53434" xr:uid="{00000000-0005-0000-0000-00005D5B0000}"/>
    <cellStyle name="Note 14 2 3" xfId="8185" xr:uid="{00000000-0005-0000-0000-00005E5B0000}"/>
    <cellStyle name="Note 14 2 3 2" xfId="9574" xr:uid="{00000000-0005-0000-0000-00005F5B0000}"/>
    <cellStyle name="Note 14 2 3 2 2" xfId="9387" xr:uid="{00000000-0005-0000-0000-0000605B0000}"/>
    <cellStyle name="Note 14 2 3 2 2 2" xfId="26953" xr:uid="{00000000-0005-0000-0000-0000615B0000}"/>
    <cellStyle name="Note 14 2 3 2 2 2 2" xfId="42583" xr:uid="{00000000-0005-0000-0000-0000625B0000}"/>
    <cellStyle name="Note 14 2 3 2 2 3" xfId="18889" xr:uid="{00000000-0005-0000-0000-0000635B0000}"/>
    <cellStyle name="Note 14 2 3 2 2 4" xfId="34732" xr:uid="{00000000-0005-0000-0000-0000645B0000}"/>
    <cellStyle name="Note 14 2 3 2 3" xfId="27140" xr:uid="{00000000-0005-0000-0000-0000655B0000}"/>
    <cellStyle name="Note 14 2 3 2 3 2" xfId="42770" xr:uid="{00000000-0005-0000-0000-0000665B0000}"/>
    <cellStyle name="Note 14 2 3 2 4" xfId="19076" xr:uid="{00000000-0005-0000-0000-0000675B0000}"/>
    <cellStyle name="Note 14 2 3 2 5" xfId="34919" xr:uid="{00000000-0005-0000-0000-0000685B0000}"/>
    <cellStyle name="Note 14 2 3 3" xfId="4822" xr:uid="{00000000-0005-0000-0000-0000695B0000}"/>
    <cellStyle name="Note 14 2 3 3 2" xfId="22994" xr:uid="{00000000-0005-0000-0000-00006A5B0000}"/>
    <cellStyle name="Note 14 2 3 3 2 2" xfId="38625" xr:uid="{00000000-0005-0000-0000-00006B5B0000}"/>
    <cellStyle name="Note 14 2 3 3 3" xfId="14328" xr:uid="{00000000-0005-0000-0000-00006C5B0000}"/>
    <cellStyle name="Note 14 2 3 3 4" xfId="31015" xr:uid="{00000000-0005-0000-0000-00006D5B0000}"/>
    <cellStyle name="Note 14 2 3 4" xfId="25751" xr:uid="{00000000-0005-0000-0000-00006E5B0000}"/>
    <cellStyle name="Note 14 2 3 4 2" xfId="41381" xr:uid="{00000000-0005-0000-0000-00006F5B0000}"/>
    <cellStyle name="Note 14 2 3 5" xfId="17687" xr:uid="{00000000-0005-0000-0000-0000705B0000}"/>
    <cellStyle name="Note 14 2 3 6" xfId="33530" xr:uid="{00000000-0005-0000-0000-0000715B0000}"/>
    <cellStyle name="Note 14 2 4" xfId="22087" xr:uid="{00000000-0005-0000-0000-0000725B0000}"/>
    <cellStyle name="Note 14 2 4 2" xfId="37718" xr:uid="{00000000-0005-0000-0000-0000735B0000}"/>
    <cellStyle name="Note 14 2 5" xfId="12321" xr:uid="{00000000-0005-0000-0000-0000745B0000}"/>
    <cellStyle name="Note 14 2 5 2" xfId="29584" xr:uid="{00000000-0005-0000-0000-0000755B0000}"/>
    <cellStyle name="Note 14 2 6" xfId="13270" xr:uid="{00000000-0005-0000-0000-0000765B0000}"/>
    <cellStyle name="Note 14 2 7" xfId="30169" xr:uid="{00000000-0005-0000-0000-0000775B0000}"/>
    <cellStyle name="Note 14 2 8" xfId="47606" xr:uid="{00000000-0005-0000-0000-0000785B0000}"/>
    <cellStyle name="Note 14 2 9" xfId="48584" xr:uid="{00000000-0005-0000-0000-0000795B0000}"/>
    <cellStyle name="Note 14 3" xfId="5490" xr:uid="{00000000-0005-0000-0000-00007A5B0000}"/>
    <cellStyle name="Note 14 3 2" xfId="8803" xr:uid="{00000000-0005-0000-0000-00007B5B0000}"/>
    <cellStyle name="Note 14 3 2 2" xfId="10192" xr:uid="{00000000-0005-0000-0000-00007C5B0000}"/>
    <cellStyle name="Note 14 3 2 2 2" xfId="11538" xr:uid="{00000000-0005-0000-0000-00007D5B0000}"/>
    <cellStyle name="Note 14 3 2 2 2 2" xfId="29104" xr:uid="{00000000-0005-0000-0000-00007E5B0000}"/>
    <cellStyle name="Note 14 3 2 2 2 2 2" xfId="44734" xr:uid="{00000000-0005-0000-0000-00007F5B0000}"/>
    <cellStyle name="Note 14 3 2 2 2 3" xfId="21040" xr:uid="{00000000-0005-0000-0000-0000805B0000}"/>
    <cellStyle name="Note 14 3 2 2 2 4" xfId="36883" xr:uid="{00000000-0005-0000-0000-0000815B0000}"/>
    <cellStyle name="Note 14 3 2 2 3" xfId="27758" xr:uid="{00000000-0005-0000-0000-0000825B0000}"/>
    <cellStyle name="Note 14 3 2 2 3 2" xfId="43388" xr:uid="{00000000-0005-0000-0000-0000835B0000}"/>
    <cellStyle name="Note 14 3 2 2 4" xfId="19694" xr:uid="{00000000-0005-0000-0000-0000845B0000}"/>
    <cellStyle name="Note 14 3 2 2 5" xfId="35537" xr:uid="{00000000-0005-0000-0000-0000855B0000}"/>
    <cellStyle name="Note 14 3 2 3" xfId="4606" xr:uid="{00000000-0005-0000-0000-0000865B0000}"/>
    <cellStyle name="Note 14 3 2 3 2" xfId="22778" xr:uid="{00000000-0005-0000-0000-0000875B0000}"/>
    <cellStyle name="Note 14 3 2 3 2 2" xfId="38409" xr:uid="{00000000-0005-0000-0000-0000885B0000}"/>
    <cellStyle name="Note 14 3 2 3 3" xfId="14112" xr:uid="{00000000-0005-0000-0000-0000895B0000}"/>
    <cellStyle name="Note 14 3 2 3 4" xfId="30799" xr:uid="{00000000-0005-0000-0000-00008A5B0000}"/>
    <cellStyle name="Note 14 3 2 4" xfId="26369" xr:uid="{00000000-0005-0000-0000-00008B5B0000}"/>
    <cellStyle name="Note 14 3 2 4 2" xfId="41999" xr:uid="{00000000-0005-0000-0000-00008C5B0000}"/>
    <cellStyle name="Note 14 3 2 5" xfId="18305" xr:uid="{00000000-0005-0000-0000-00008D5B0000}"/>
    <cellStyle name="Note 14 3 2 6" xfId="34148" xr:uid="{00000000-0005-0000-0000-00008E5B0000}"/>
    <cellStyle name="Note 14 3 3" xfId="23512" xr:uid="{00000000-0005-0000-0000-00008F5B0000}"/>
    <cellStyle name="Note 14 3 3 2" xfId="39143" xr:uid="{00000000-0005-0000-0000-0000905B0000}"/>
    <cellStyle name="Note 14 3 4" xfId="14995" xr:uid="{00000000-0005-0000-0000-0000915B0000}"/>
    <cellStyle name="Note 14 3 5" xfId="31471" xr:uid="{00000000-0005-0000-0000-0000925B0000}"/>
    <cellStyle name="Note 14 3 6" xfId="50193" xr:uid="{00000000-0005-0000-0000-0000935B0000}"/>
    <cellStyle name="Note 14 3 7" xfId="51979" xr:uid="{00000000-0005-0000-0000-0000945B0000}"/>
    <cellStyle name="Note 14 3 8" xfId="53074" xr:uid="{00000000-0005-0000-0000-0000955B0000}"/>
    <cellStyle name="Note 14 4" xfId="8275" xr:uid="{00000000-0005-0000-0000-0000965B0000}"/>
    <cellStyle name="Note 14 4 2" xfId="9664" xr:uid="{00000000-0005-0000-0000-0000975B0000}"/>
    <cellStyle name="Note 14 4 2 2" xfId="4853" xr:uid="{00000000-0005-0000-0000-0000985B0000}"/>
    <cellStyle name="Note 14 4 2 2 2" xfId="23025" xr:uid="{00000000-0005-0000-0000-0000995B0000}"/>
    <cellStyle name="Note 14 4 2 2 2 2" xfId="38656" xr:uid="{00000000-0005-0000-0000-00009A5B0000}"/>
    <cellStyle name="Note 14 4 2 2 3" xfId="14359" xr:uid="{00000000-0005-0000-0000-00009B5B0000}"/>
    <cellStyle name="Note 14 4 2 2 4" xfId="31046" xr:uid="{00000000-0005-0000-0000-00009C5B0000}"/>
    <cellStyle name="Note 14 4 2 3" xfId="27230" xr:uid="{00000000-0005-0000-0000-00009D5B0000}"/>
    <cellStyle name="Note 14 4 2 3 2" xfId="42860" xr:uid="{00000000-0005-0000-0000-00009E5B0000}"/>
    <cellStyle name="Note 14 4 2 4" xfId="19166" xr:uid="{00000000-0005-0000-0000-00009F5B0000}"/>
    <cellStyle name="Note 14 4 2 5" xfId="35009" xr:uid="{00000000-0005-0000-0000-0000A05B0000}"/>
    <cellStyle name="Note 14 4 3" xfId="10651" xr:uid="{00000000-0005-0000-0000-0000A15B0000}"/>
    <cellStyle name="Note 14 4 3 2" xfId="28217" xr:uid="{00000000-0005-0000-0000-0000A25B0000}"/>
    <cellStyle name="Note 14 4 3 2 2" xfId="43847" xr:uid="{00000000-0005-0000-0000-0000A35B0000}"/>
    <cellStyle name="Note 14 4 3 3" xfId="20153" xr:uid="{00000000-0005-0000-0000-0000A45B0000}"/>
    <cellStyle name="Note 14 4 3 4" xfId="35996" xr:uid="{00000000-0005-0000-0000-0000A55B0000}"/>
    <cellStyle name="Note 14 4 4" xfId="25841" xr:uid="{00000000-0005-0000-0000-0000A65B0000}"/>
    <cellStyle name="Note 14 4 4 2" xfId="41471" xr:uid="{00000000-0005-0000-0000-0000A75B0000}"/>
    <cellStyle name="Note 14 4 5" xfId="17777" xr:uid="{00000000-0005-0000-0000-0000A85B0000}"/>
    <cellStyle name="Note 14 4 6" xfId="33620" xr:uid="{00000000-0005-0000-0000-0000A95B0000}"/>
    <cellStyle name="Note 14 5" xfId="21640" xr:uid="{00000000-0005-0000-0000-0000AA5B0000}"/>
    <cellStyle name="Note 14 5 2" xfId="37271" xr:uid="{00000000-0005-0000-0000-0000AB5B0000}"/>
    <cellStyle name="Note 14 6" xfId="23268" xr:uid="{00000000-0005-0000-0000-0000AC5B0000}"/>
    <cellStyle name="Note 14 6 2" xfId="38899" xr:uid="{00000000-0005-0000-0000-0000AD5B0000}"/>
    <cellStyle name="Note 14 7" xfId="12617" xr:uid="{00000000-0005-0000-0000-0000AE5B0000}"/>
    <cellStyle name="Note 14 8" xfId="29803" xr:uid="{00000000-0005-0000-0000-0000AF5B0000}"/>
    <cellStyle name="Note 14 9" xfId="47383" xr:uid="{00000000-0005-0000-0000-0000B05B0000}"/>
    <cellStyle name="Note 15" xfId="3169" xr:uid="{00000000-0005-0000-0000-0000B15B0000}"/>
    <cellStyle name="Note 15 10" xfId="48282" xr:uid="{00000000-0005-0000-0000-0000B25B0000}"/>
    <cellStyle name="Note 15 11" xfId="48830" xr:uid="{00000000-0005-0000-0000-0000B35B0000}"/>
    <cellStyle name="Note 15 12" xfId="50985" xr:uid="{00000000-0005-0000-0000-0000B45B0000}"/>
    <cellStyle name="Note 15 13" xfId="45640" xr:uid="{00000000-0005-0000-0000-0000B55B0000}"/>
    <cellStyle name="Note 15 14" xfId="51452" xr:uid="{00000000-0005-0000-0000-0000B65B0000}"/>
    <cellStyle name="Note 15 15" xfId="51519" xr:uid="{00000000-0005-0000-0000-0000B75B0000}"/>
    <cellStyle name="Note 15 2" xfId="3823" xr:uid="{00000000-0005-0000-0000-0000B85B0000}"/>
    <cellStyle name="Note 15 2 10" xfId="48965" xr:uid="{00000000-0005-0000-0000-0000B95B0000}"/>
    <cellStyle name="Note 15 2 11" xfId="51346" xr:uid="{00000000-0005-0000-0000-0000BA5B0000}"/>
    <cellStyle name="Note 15 2 12" xfId="45071" xr:uid="{00000000-0005-0000-0000-0000BB5B0000}"/>
    <cellStyle name="Note 15 2 13" xfId="53774" xr:uid="{00000000-0005-0000-0000-0000BC5B0000}"/>
    <cellStyle name="Note 15 2 14" xfId="53769" xr:uid="{00000000-0005-0000-0000-0000BD5B0000}"/>
    <cellStyle name="Note 15 2 2" xfId="6198" xr:uid="{00000000-0005-0000-0000-0000BE5B0000}"/>
    <cellStyle name="Note 15 2 2 2" xfId="6813" xr:uid="{00000000-0005-0000-0000-0000BF5B0000}"/>
    <cellStyle name="Note 15 2 2 2 2" xfId="7638" xr:uid="{00000000-0005-0000-0000-0000C05B0000}"/>
    <cellStyle name="Note 15 2 2 2 2 2" xfId="10901" xr:uid="{00000000-0005-0000-0000-0000C15B0000}"/>
    <cellStyle name="Note 15 2 2 2 2 2 2" xfId="28467" xr:uid="{00000000-0005-0000-0000-0000C25B0000}"/>
    <cellStyle name="Note 15 2 2 2 2 2 2 2" xfId="44097" xr:uid="{00000000-0005-0000-0000-0000C35B0000}"/>
    <cellStyle name="Note 15 2 2 2 2 2 3" xfId="20403" xr:uid="{00000000-0005-0000-0000-0000C45B0000}"/>
    <cellStyle name="Note 15 2 2 2 2 2 4" xfId="36246" xr:uid="{00000000-0005-0000-0000-0000C55B0000}"/>
    <cellStyle name="Note 15 2 2 2 2 3" xfId="25204" xr:uid="{00000000-0005-0000-0000-0000C65B0000}"/>
    <cellStyle name="Note 15 2 2 2 2 3 2" xfId="40834" xr:uid="{00000000-0005-0000-0000-0000C75B0000}"/>
    <cellStyle name="Note 15 2 2 2 2 4" xfId="17140" xr:uid="{00000000-0005-0000-0000-0000C85B0000}"/>
    <cellStyle name="Note 15 2 2 2 2 5" xfId="32983" xr:uid="{00000000-0005-0000-0000-0000C95B0000}"/>
    <cellStyle name="Note 15 2 2 2 3" xfId="4274" xr:uid="{00000000-0005-0000-0000-0000CA5B0000}"/>
    <cellStyle name="Note 15 2 2 2 3 2" xfId="22485" xr:uid="{00000000-0005-0000-0000-0000CB5B0000}"/>
    <cellStyle name="Note 15 2 2 2 3 2 2" xfId="38116" xr:uid="{00000000-0005-0000-0000-0000CC5B0000}"/>
    <cellStyle name="Note 15 2 2 2 3 3" xfId="13780" xr:uid="{00000000-0005-0000-0000-0000CD5B0000}"/>
    <cellStyle name="Note 15 2 2 2 3 4" xfId="30525" xr:uid="{00000000-0005-0000-0000-0000CE5B0000}"/>
    <cellStyle name="Note 15 2 2 2 4" xfId="24476" xr:uid="{00000000-0005-0000-0000-0000CF5B0000}"/>
    <cellStyle name="Note 15 2 2 2 4 2" xfId="40107" xr:uid="{00000000-0005-0000-0000-0000D05B0000}"/>
    <cellStyle name="Note 15 2 2 2 5" xfId="16317" xr:uid="{00000000-0005-0000-0000-0000D15B0000}"/>
    <cellStyle name="Note 15 2 2 2 6" xfId="32295" xr:uid="{00000000-0005-0000-0000-0000D25B0000}"/>
    <cellStyle name="Note 15 2 2 3" xfId="24013" xr:uid="{00000000-0005-0000-0000-0000D35B0000}"/>
    <cellStyle name="Note 15 2 2 3 2" xfId="39644" xr:uid="{00000000-0005-0000-0000-0000D45B0000}"/>
    <cellStyle name="Note 15 2 2 4" xfId="15703" xr:uid="{00000000-0005-0000-0000-0000D55B0000}"/>
    <cellStyle name="Note 15 2 2 5" xfId="31892" xr:uid="{00000000-0005-0000-0000-0000D65B0000}"/>
    <cellStyle name="Note 15 2 2 6" xfId="50611" xr:uid="{00000000-0005-0000-0000-0000D75B0000}"/>
    <cellStyle name="Note 15 2 2 7" xfId="52397" xr:uid="{00000000-0005-0000-0000-0000D85B0000}"/>
    <cellStyle name="Note 15 2 2 8" xfId="53492" xr:uid="{00000000-0005-0000-0000-0000D95B0000}"/>
    <cellStyle name="Note 15 2 3" xfId="9157" xr:uid="{00000000-0005-0000-0000-0000DA5B0000}"/>
    <cellStyle name="Note 15 2 3 2" xfId="10546" xr:uid="{00000000-0005-0000-0000-0000DB5B0000}"/>
    <cellStyle name="Note 15 2 3 2 2" xfId="11651" xr:uid="{00000000-0005-0000-0000-0000DC5B0000}"/>
    <cellStyle name="Note 15 2 3 2 2 2" xfId="29217" xr:uid="{00000000-0005-0000-0000-0000DD5B0000}"/>
    <cellStyle name="Note 15 2 3 2 2 2 2" xfId="44847" xr:uid="{00000000-0005-0000-0000-0000DE5B0000}"/>
    <cellStyle name="Note 15 2 3 2 2 3" xfId="21153" xr:uid="{00000000-0005-0000-0000-0000DF5B0000}"/>
    <cellStyle name="Note 15 2 3 2 2 4" xfId="36996" xr:uid="{00000000-0005-0000-0000-0000E05B0000}"/>
    <cellStyle name="Note 15 2 3 2 3" xfId="28112" xr:uid="{00000000-0005-0000-0000-0000E15B0000}"/>
    <cellStyle name="Note 15 2 3 2 3 2" xfId="43742" xr:uid="{00000000-0005-0000-0000-0000E25B0000}"/>
    <cellStyle name="Note 15 2 3 2 4" xfId="20048" xr:uid="{00000000-0005-0000-0000-0000E35B0000}"/>
    <cellStyle name="Note 15 2 3 2 5" xfId="35891" xr:uid="{00000000-0005-0000-0000-0000E45B0000}"/>
    <cellStyle name="Note 15 2 3 3" xfId="11295" xr:uid="{00000000-0005-0000-0000-0000E55B0000}"/>
    <cellStyle name="Note 15 2 3 3 2" xfId="28861" xr:uid="{00000000-0005-0000-0000-0000E65B0000}"/>
    <cellStyle name="Note 15 2 3 3 2 2" xfId="44491" xr:uid="{00000000-0005-0000-0000-0000E75B0000}"/>
    <cellStyle name="Note 15 2 3 3 3" xfId="20797" xr:uid="{00000000-0005-0000-0000-0000E85B0000}"/>
    <cellStyle name="Note 15 2 3 3 4" xfId="36640" xr:uid="{00000000-0005-0000-0000-0000E95B0000}"/>
    <cellStyle name="Note 15 2 3 4" xfId="26723" xr:uid="{00000000-0005-0000-0000-0000EA5B0000}"/>
    <cellStyle name="Note 15 2 3 4 2" xfId="42353" xr:uid="{00000000-0005-0000-0000-0000EB5B0000}"/>
    <cellStyle name="Note 15 2 3 5" xfId="18659" xr:uid="{00000000-0005-0000-0000-0000EC5B0000}"/>
    <cellStyle name="Note 15 2 3 6" xfId="34502" xr:uid="{00000000-0005-0000-0000-0000ED5B0000}"/>
    <cellStyle name="Note 15 2 4" xfId="22145" xr:uid="{00000000-0005-0000-0000-0000EE5B0000}"/>
    <cellStyle name="Note 15 2 4 2" xfId="37776" xr:uid="{00000000-0005-0000-0000-0000EF5B0000}"/>
    <cellStyle name="Note 15 2 5" xfId="12232" xr:uid="{00000000-0005-0000-0000-0000F05B0000}"/>
    <cellStyle name="Note 15 2 5 2" xfId="29495" xr:uid="{00000000-0005-0000-0000-0000F15B0000}"/>
    <cellStyle name="Note 15 2 6" xfId="13328" xr:uid="{00000000-0005-0000-0000-0000F25B0000}"/>
    <cellStyle name="Note 15 2 7" xfId="30227" xr:uid="{00000000-0005-0000-0000-0000F35B0000}"/>
    <cellStyle name="Note 15 2 8" xfId="47294" xr:uid="{00000000-0005-0000-0000-0000F45B0000}"/>
    <cellStyle name="Note 15 2 9" xfId="48642" xr:uid="{00000000-0005-0000-0000-0000F55B0000}"/>
    <cellStyle name="Note 15 3" xfId="5544" xr:uid="{00000000-0005-0000-0000-0000F65B0000}"/>
    <cellStyle name="Note 15 3 2" xfId="8246" xr:uid="{00000000-0005-0000-0000-0000F75B0000}"/>
    <cellStyle name="Note 15 3 2 2" xfId="9635" xr:uid="{00000000-0005-0000-0000-0000F85B0000}"/>
    <cellStyle name="Note 15 3 2 2 2" xfId="4987" xr:uid="{00000000-0005-0000-0000-0000F95B0000}"/>
    <cellStyle name="Note 15 3 2 2 2 2" xfId="23159" xr:uid="{00000000-0005-0000-0000-0000FA5B0000}"/>
    <cellStyle name="Note 15 3 2 2 2 2 2" xfId="38790" xr:uid="{00000000-0005-0000-0000-0000FB5B0000}"/>
    <cellStyle name="Note 15 3 2 2 2 3" xfId="14493" xr:uid="{00000000-0005-0000-0000-0000FC5B0000}"/>
    <cellStyle name="Note 15 3 2 2 2 4" xfId="31180" xr:uid="{00000000-0005-0000-0000-0000FD5B0000}"/>
    <cellStyle name="Note 15 3 2 2 3" xfId="27201" xr:uid="{00000000-0005-0000-0000-0000FE5B0000}"/>
    <cellStyle name="Note 15 3 2 2 3 2" xfId="42831" xr:uid="{00000000-0005-0000-0000-0000FF5B0000}"/>
    <cellStyle name="Note 15 3 2 2 4" xfId="19137" xr:uid="{00000000-0005-0000-0000-0000005C0000}"/>
    <cellStyle name="Note 15 3 2 2 5" xfId="34980" xr:uid="{00000000-0005-0000-0000-0000015C0000}"/>
    <cellStyle name="Note 15 3 2 3" xfId="4618" xr:uid="{00000000-0005-0000-0000-0000025C0000}"/>
    <cellStyle name="Note 15 3 2 3 2" xfId="22790" xr:uid="{00000000-0005-0000-0000-0000035C0000}"/>
    <cellStyle name="Note 15 3 2 3 2 2" xfId="38421" xr:uid="{00000000-0005-0000-0000-0000045C0000}"/>
    <cellStyle name="Note 15 3 2 3 3" xfId="14124" xr:uid="{00000000-0005-0000-0000-0000055C0000}"/>
    <cellStyle name="Note 15 3 2 3 4" xfId="30811" xr:uid="{00000000-0005-0000-0000-0000065C0000}"/>
    <cellStyle name="Note 15 3 2 4" xfId="25812" xr:uid="{00000000-0005-0000-0000-0000075C0000}"/>
    <cellStyle name="Note 15 3 2 4 2" xfId="41442" xr:uid="{00000000-0005-0000-0000-0000085C0000}"/>
    <cellStyle name="Note 15 3 2 5" xfId="17748" xr:uid="{00000000-0005-0000-0000-0000095C0000}"/>
    <cellStyle name="Note 15 3 2 6" xfId="33591" xr:uid="{00000000-0005-0000-0000-00000A5C0000}"/>
    <cellStyle name="Note 15 3 3" xfId="23566" xr:uid="{00000000-0005-0000-0000-00000B5C0000}"/>
    <cellStyle name="Note 15 3 3 2" xfId="39197" xr:uid="{00000000-0005-0000-0000-00000C5C0000}"/>
    <cellStyle name="Note 15 3 4" xfId="15049" xr:uid="{00000000-0005-0000-0000-00000D5C0000}"/>
    <cellStyle name="Note 15 3 5" xfId="31525" xr:uid="{00000000-0005-0000-0000-00000E5C0000}"/>
    <cellStyle name="Note 15 3 6" xfId="50251" xr:uid="{00000000-0005-0000-0000-00000F5C0000}"/>
    <cellStyle name="Note 15 3 7" xfId="52037" xr:uid="{00000000-0005-0000-0000-0000105C0000}"/>
    <cellStyle name="Note 15 3 8" xfId="53132" xr:uid="{00000000-0005-0000-0000-0000115C0000}"/>
    <cellStyle name="Note 15 4" xfId="8737" xr:uid="{00000000-0005-0000-0000-0000125C0000}"/>
    <cellStyle name="Note 15 4 2" xfId="10126" xr:uid="{00000000-0005-0000-0000-0000135C0000}"/>
    <cellStyle name="Note 15 4 2 2" xfId="10890" xr:uid="{00000000-0005-0000-0000-0000145C0000}"/>
    <cellStyle name="Note 15 4 2 2 2" xfId="28456" xr:uid="{00000000-0005-0000-0000-0000155C0000}"/>
    <cellStyle name="Note 15 4 2 2 2 2" xfId="44086" xr:uid="{00000000-0005-0000-0000-0000165C0000}"/>
    <cellStyle name="Note 15 4 2 2 3" xfId="20392" xr:uid="{00000000-0005-0000-0000-0000175C0000}"/>
    <cellStyle name="Note 15 4 2 2 4" xfId="36235" xr:uid="{00000000-0005-0000-0000-0000185C0000}"/>
    <cellStyle name="Note 15 4 2 3" xfId="27692" xr:uid="{00000000-0005-0000-0000-0000195C0000}"/>
    <cellStyle name="Note 15 4 2 3 2" xfId="43322" xr:uid="{00000000-0005-0000-0000-00001A5C0000}"/>
    <cellStyle name="Note 15 4 2 4" xfId="19628" xr:uid="{00000000-0005-0000-0000-00001B5C0000}"/>
    <cellStyle name="Note 15 4 2 5" xfId="35471" xr:uid="{00000000-0005-0000-0000-00001C5C0000}"/>
    <cellStyle name="Note 15 4 3" xfId="7523" xr:uid="{00000000-0005-0000-0000-00001D5C0000}"/>
    <cellStyle name="Note 15 4 3 2" xfId="25089" xr:uid="{00000000-0005-0000-0000-00001E5C0000}"/>
    <cellStyle name="Note 15 4 3 2 2" xfId="40719" xr:uid="{00000000-0005-0000-0000-00001F5C0000}"/>
    <cellStyle name="Note 15 4 3 3" xfId="17025" xr:uid="{00000000-0005-0000-0000-0000205C0000}"/>
    <cellStyle name="Note 15 4 3 4" xfId="32868" xr:uid="{00000000-0005-0000-0000-0000215C0000}"/>
    <cellStyle name="Note 15 4 4" xfId="26303" xr:uid="{00000000-0005-0000-0000-0000225C0000}"/>
    <cellStyle name="Note 15 4 4 2" xfId="41933" xr:uid="{00000000-0005-0000-0000-0000235C0000}"/>
    <cellStyle name="Note 15 4 5" xfId="18239" xr:uid="{00000000-0005-0000-0000-0000245C0000}"/>
    <cellStyle name="Note 15 4 6" xfId="34082" xr:uid="{00000000-0005-0000-0000-0000255C0000}"/>
    <cellStyle name="Note 15 5" xfId="21698" xr:uid="{00000000-0005-0000-0000-0000265C0000}"/>
    <cellStyle name="Note 15 5 2" xfId="37329" xr:uid="{00000000-0005-0000-0000-0000275C0000}"/>
    <cellStyle name="Note 15 6" xfId="22564" xr:uid="{00000000-0005-0000-0000-0000285C0000}"/>
    <cellStyle name="Note 15 6 2" xfId="38195" xr:uid="{00000000-0005-0000-0000-0000295C0000}"/>
    <cellStyle name="Note 15 7" xfId="12675" xr:uid="{00000000-0005-0000-0000-00002A5C0000}"/>
    <cellStyle name="Note 15 8" xfId="29861" xr:uid="{00000000-0005-0000-0000-00002B5C0000}"/>
    <cellStyle name="Note 15 9" xfId="45154" xr:uid="{00000000-0005-0000-0000-00002C5C0000}"/>
    <cellStyle name="Note 16" xfId="2933" xr:uid="{00000000-0005-0000-0000-00002D5C0000}"/>
    <cellStyle name="Note 16 10" xfId="48119" xr:uid="{00000000-0005-0000-0000-00002E5C0000}"/>
    <cellStyle name="Note 16 11" xfId="46382" xr:uid="{00000000-0005-0000-0000-00002F5C0000}"/>
    <cellStyle name="Note 16 12" xfId="50822" xr:uid="{00000000-0005-0000-0000-0000305C0000}"/>
    <cellStyle name="Note 16 13" xfId="46101" xr:uid="{00000000-0005-0000-0000-0000315C0000}"/>
    <cellStyle name="Note 16 14" xfId="51687" xr:uid="{00000000-0005-0000-0000-0000325C0000}"/>
    <cellStyle name="Note 16 15" xfId="52658" xr:uid="{00000000-0005-0000-0000-0000335C0000}"/>
    <cellStyle name="Note 16 2" xfId="3587" xr:uid="{00000000-0005-0000-0000-0000345C0000}"/>
    <cellStyle name="Note 16 2 10" xfId="46293" xr:uid="{00000000-0005-0000-0000-0000355C0000}"/>
    <cellStyle name="Note 16 2 11" xfId="51185" xr:uid="{00000000-0005-0000-0000-0000365C0000}"/>
    <cellStyle name="Note 16 2 12" xfId="47378" xr:uid="{00000000-0005-0000-0000-0000375C0000}"/>
    <cellStyle name="Note 16 2 13" xfId="45113" xr:uid="{00000000-0005-0000-0000-0000385C0000}"/>
    <cellStyle name="Note 16 2 14" xfId="51677" xr:uid="{00000000-0005-0000-0000-0000395C0000}"/>
    <cellStyle name="Note 16 2 2" xfId="5962" xr:uid="{00000000-0005-0000-0000-00003A5C0000}"/>
    <cellStyle name="Note 16 2 2 2" xfId="8076" xr:uid="{00000000-0005-0000-0000-00003B5C0000}"/>
    <cellStyle name="Note 16 2 2 2 2" xfId="9465" xr:uid="{00000000-0005-0000-0000-00003C5C0000}"/>
    <cellStyle name="Note 16 2 2 2 2 2" xfId="4593" xr:uid="{00000000-0005-0000-0000-00003D5C0000}"/>
    <cellStyle name="Note 16 2 2 2 2 2 2" xfId="22765" xr:uid="{00000000-0005-0000-0000-00003E5C0000}"/>
    <cellStyle name="Note 16 2 2 2 2 2 2 2" xfId="38396" xr:uid="{00000000-0005-0000-0000-00003F5C0000}"/>
    <cellStyle name="Note 16 2 2 2 2 2 3" xfId="14099" xr:uid="{00000000-0005-0000-0000-0000405C0000}"/>
    <cellStyle name="Note 16 2 2 2 2 2 4" xfId="30786" xr:uid="{00000000-0005-0000-0000-0000415C0000}"/>
    <cellStyle name="Note 16 2 2 2 2 3" xfId="27031" xr:uid="{00000000-0005-0000-0000-0000425C0000}"/>
    <cellStyle name="Note 16 2 2 2 2 3 2" xfId="42661" xr:uid="{00000000-0005-0000-0000-0000435C0000}"/>
    <cellStyle name="Note 16 2 2 2 2 4" xfId="18967" xr:uid="{00000000-0005-0000-0000-0000445C0000}"/>
    <cellStyle name="Note 16 2 2 2 2 5" xfId="34810" xr:uid="{00000000-0005-0000-0000-0000455C0000}"/>
    <cellStyle name="Note 16 2 2 2 3" xfId="9232" xr:uid="{00000000-0005-0000-0000-0000465C0000}"/>
    <cellStyle name="Note 16 2 2 2 3 2" xfId="26798" xr:uid="{00000000-0005-0000-0000-0000475C0000}"/>
    <cellStyle name="Note 16 2 2 2 3 2 2" xfId="42428" xr:uid="{00000000-0005-0000-0000-0000485C0000}"/>
    <cellStyle name="Note 16 2 2 2 3 3" xfId="18734" xr:uid="{00000000-0005-0000-0000-0000495C0000}"/>
    <cellStyle name="Note 16 2 2 2 3 4" xfId="34577" xr:uid="{00000000-0005-0000-0000-00004A5C0000}"/>
    <cellStyle name="Note 16 2 2 2 4" xfId="25642" xr:uid="{00000000-0005-0000-0000-00004B5C0000}"/>
    <cellStyle name="Note 16 2 2 2 4 2" xfId="41272" xr:uid="{00000000-0005-0000-0000-00004C5C0000}"/>
    <cellStyle name="Note 16 2 2 2 5" xfId="17578" xr:uid="{00000000-0005-0000-0000-00004D5C0000}"/>
    <cellStyle name="Note 16 2 2 2 6" xfId="33421" xr:uid="{00000000-0005-0000-0000-00004E5C0000}"/>
    <cellStyle name="Note 16 2 2 3" xfId="23833" xr:uid="{00000000-0005-0000-0000-00004F5C0000}"/>
    <cellStyle name="Note 16 2 2 3 2" xfId="39464" xr:uid="{00000000-0005-0000-0000-0000505C0000}"/>
    <cellStyle name="Note 16 2 2 4" xfId="15467" xr:uid="{00000000-0005-0000-0000-0000515C0000}"/>
    <cellStyle name="Note 16 2 2 5" xfId="31731" xr:uid="{00000000-0005-0000-0000-0000525C0000}"/>
    <cellStyle name="Note 16 2 2 6" xfId="50450" xr:uid="{00000000-0005-0000-0000-0000535C0000}"/>
    <cellStyle name="Note 16 2 2 7" xfId="52236" xr:uid="{00000000-0005-0000-0000-0000545C0000}"/>
    <cellStyle name="Note 16 2 2 8" xfId="53331" xr:uid="{00000000-0005-0000-0000-0000555C0000}"/>
    <cellStyle name="Note 16 2 3" xfId="9016" xr:uid="{00000000-0005-0000-0000-0000565C0000}"/>
    <cellStyle name="Note 16 2 3 2" xfId="10405" xr:uid="{00000000-0005-0000-0000-0000575C0000}"/>
    <cellStyle name="Note 16 2 3 2 2" xfId="10871" xr:uid="{00000000-0005-0000-0000-0000585C0000}"/>
    <cellStyle name="Note 16 2 3 2 2 2" xfId="28437" xr:uid="{00000000-0005-0000-0000-0000595C0000}"/>
    <cellStyle name="Note 16 2 3 2 2 2 2" xfId="44067" xr:uid="{00000000-0005-0000-0000-00005A5C0000}"/>
    <cellStyle name="Note 16 2 3 2 2 3" xfId="20373" xr:uid="{00000000-0005-0000-0000-00005B5C0000}"/>
    <cellStyle name="Note 16 2 3 2 2 4" xfId="36216" xr:uid="{00000000-0005-0000-0000-00005C5C0000}"/>
    <cellStyle name="Note 16 2 3 2 3" xfId="27971" xr:uid="{00000000-0005-0000-0000-00005D5C0000}"/>
    <cellStyle name="Note 16 2 3 2 3 2" xfId="43601" xr:uid="{00000000-0005-0000-0000-00005E5C0000}"/>
    <cellStyle name="Note 16 2 3 2 4" xfId="19907" xr:uid="{00000000-0005-0000-0000-00005F5C0000}"/>
    <cellStyle name="Note 16 2 3 2 5" xfId="35750" xr:uid="{00000000-0005-0000-0000-0000605C0000}"/>
    <cellStyle name="Note 16 2 3 3" xfId="7604" xr:uid="{00000000-0005-0000-0000-0000615C0000}"/>
    <cellStyle name="Note 16 2 3 3 2" xfId="25170" xr:uid="{00000000-0005-0000-0000-0000625C0000}"/>
    <cellStyle name="Note 16 2 3 3 2 2" xfId="40800" xr:uid="{00000000-0005-0000-0000-0000635C0000}"/>
    <cellStyle name="Note 16 2 3 3 3" xfId="17106" xr:uid="{00000000-0005-0000-0000-0000645C0000}"/>
    <cellStyle name="Note 16 2 3 3 4" xfId="32949" xr:uid="{00000000-0005-0000-0000-0000655C0000}"/>
    <cellStyle name="Note 16 2 3 4" xfId="26582" xr:uid="{00000000-0005-0000-0000-0000665C0000}"/>
    <cellStyle name="Note 16 2 3 4 2" xfId="42212" xr:uid="{00000000-0005-0000-0000-0000675C0000}"/>
    <cellStyle name="Note 16 2 3 5" xfId="18518" xr:uid="{00000000-0005-0000-0000-0000685C0000}"/>
    <cellStyle name="Note 16 2 3 6" xfId="34361" xr:uid="{00000000-0005-0000-0000-0000695C0000}"/>
    <cellStyle name="Note 16 2 4" xfId="21965" xr:uid="{00000000-0005-0000-0000-00006A5C0000}"/>
    <cellStyle name="Note 16 2 4 2" xfId="37596" xr:uid="{00000000-0005-0000-0000-00006B5C0000}"/>
    <cellStyle name="Note 16 2 5" xfId="23606" xr:uid="{00000000-0005-0000-0000-00006C5C0000}"/>
    <cellStyle name="Note 16 2 5 2" xfId="39237" xr:uid="{00000000-0005-0000-0000-00006D5C0000}"/>
    <cellStyle name="Note 16 2 6" xfId="13092" xr:uid="{00000000-0005-0000-0000-00006E5C0000}"/>
    <cellStyle name="Note 16 2 7" xfId="30066" xr:uid="{00000000-0005-0000-0000-00006F5C0000}"/>
    <cellStyle name="Note 16 2 8" xfId="45420" xr:uid="{00000000-0005-0000-0000-0000705C0000}"/>
    <cellStyle name="Note 16 2 9" xfId="48481" xr:uid="{00000000-0005-0000-0000-0000715C0000}"/>
    <cellStyle name="Note 16 3" xfId="5312" xr:uid="{00000000-0005-0000-0000-0000725C0000}"/>
    <cellStyle name="Note 16 3 2" xfId="8060" xr:uid="{00000000-0005-0000-0000-0000735C0000}"/>
    <cellStyle name="Note 16 3 2 2" xfId="9449" xr:uid="{00000000-0005-0000-0000-0000745C0000}"/>
    <cellStyle name="Note 16 3 2 2 2" xfId="10693" xr:uid="{00000000-0005-0000-0000-0000755C0000}"/>
    <cellStyle name="Note 16 3 2 2 2 2" xfId="28259" xr:uid="{00000000-0005-0000-0000-0000765C0000}"/>
    <cellStyle name="Note 16 3 2 2 2 2 2" xfId="43889" xr:uid="{00000000-0005-0000-0000-0000775C0000}"/>
    <cellStyle name="Note 16 3 2 2 2 3" xfId="20195" xr:uid="{00000000-0005-0000-0000-0000785C0000}"/>
    <cellStyle name="Note 16 3 2 2 2 4" xfId="36038" xr:uid="{00000000-0005-0000-0000-0000795C0000}"/>
    <cellStyle name="Note 16 3 2 2 3" xfId="27015" xr:uid="{00000000-0005-0000-0000-00007A5C0000}"/>
    <cellStyle name="Note 16 3 2 2 3 2" xfId="42645" xr:uid="{00000000-0005-0000-0000-00007B5C0000}"/>
    <cellStyle name="Note 16 3 2 2 4" xfId="18951" xr:uid="{00000000-0005-0000-0000-00007C5C0000}"/>
    <cellStyle name="Note 16 3 2 2 5" xfId="34794" xr:uid="{00000000-0005-0000-0000-00007D5C0000}"/>
    <cellStyle name="Note 16 3 2 3" xfId="4605" xr:uid="{00000000-0005-0000-0000-00007E5C0000}"/>
    <cellStyle name="Note 16 3 2 3 2" xfId="22777" xr:uid="{00000000-0005-0000-0000-00007F5C0000}"/>
    <cellStyle name="Note 16 3 2 3 2 2" xfId="38408" xr:uid="{00000000-0005-0000-0000-0000805C0000}"/>
    <cellStyle name="Note 16 3 2 3 3" xfId="14111" xr:uid="{00000000-0005-0000-0000-0000815C0000}"/>
    <cellStyle name="Note 16 3 2 3 4" xfId="30798" xr:uid="{00000000-0005-0000-0000-0000825C0000}"/>
    <cellStyle name="Note 16 3 2 4" xfId="25626" xr:uid="{00000000-0005-0000-0000-0000835C0000}"/>
    <cellStyle name="Note 16 3 2 4 2" xfId="41256" xr:uid="{00000000-0005-0000-0000-0000845C0000}"/>
    <cellStyle name="Note 16 3 2 5" xfId="17562" xr:uid="{00000000-0005-0000-0000-0000855C0000}"/>
    <cellStyle name="Note 16 3 2 6" xfId="33405" xr:uid="{00000000-0005-0000-0000-0000865C0000}"/>
    <cellStyle name="Note 16 3 3" xfId="23390" xr:uid="{00000000-0005-0000-0000-0000875C0000}"/>
    <cellStyle name="Note 16 3 3 2" xfId="39021" xr:uid="{00000000-0005-0000-0000-0000885C0000}"/>
    <cellStyle name="Note 16 3 4" xfId="14817" xr:uid="{00000000-0005-0000-0000-0000895C0000}"/>
    <cellStyle name="Note 16 3 5" xfId="31368" xr:uid="{00000000-0005-0000-0000-00008A5C0000}"/>
    <cellStyle name="Note 16 3 6" xfId="50073" xr:uid="{00000000-0005-0000-0000-00008B5C0000}"/>
    <cellStyle name="Note 16 3 7" xfId="51871" xr:uid="{00000000-0005-0000-0000-00008C5C0000}"/>
    <cellStyle name="Note 16 3 8" xfId="52964" xr:uid="{00000000-0005-0000-0000-00008D5C0000}"/>
    <cellStyle name="Note 16 4" xfId="6738" xr:uid="{00000000-0005-0000-0000-00008E5C0000}"/>
    <cellStyle name="Note 16 4 2" xfId="7719" xr:uid="{00000000-0005-0000-0000-00008F5C0000}"/>
    <cellStyle name="Note 16 4 2 2" xfId="11603" xr:uid="{00000000-0005-0000-0000-0000905C0000}"/>
    <cellStyle name="Note 16 4 2 2 2" xfId="29169" xr:uid="{00000000-0005-0000-0000-0000915C0000}"/>
    <cellStyle name="Note 16 4 2 2 2 2" xfId="44799" xr:uid="{00000000-0005-0000-0000-0000925C0000}"/>
    <cellStyle name="Note 16 4 2 2 3" xfId="21105" xr:uid="{00000000-0005-0000-0000-0000935C0000}"/>
    <cellStyle name="Note 16 4 2 2 4" xfId="36948" xr:uid="{00000000-0005-0000-0000-0000945C0000}"/>
    <cellStyle name="Note 16 4 2 3" xfId="25285" xr:uid="{00000000-0005-0000-0000-0000955C0000}"/>
    <cellStyle name="Note 16 4 2 3 2" xfId="40915" xr:uid="{00000000-0005-0000-0000-0000965C0000}"/>
    <cellStyle name="Note 16 4 2 4" xfId="17221" xr:uid="{00000000-0005-0000-0000-0000975C0000}"/>
    <cellStyle name="Note 16 4 2 5" xfId="33064" xr:uid="{00000000-0005-0000-0000-0000985C0000}"/>
    <cellStyle name="Note 16 4 3" xfId="4061" xr:uid="{00000000-0005-0000-0000-0000995C0000}"/>
    <cellStyle name="Note 16 4 3 2" xfId="22273" xr:uid="{00000000-0005-0000-0000-00009A5C0000}"/>
    <cellStyle name="Note 16 4 3 2 2" xfId="37904" xr:uid="{00000000-0005-0000-0000-00009B5C0000}"/>
    <cellStyle name="Note 16 4 3 3" xfId="13567" xr:uid="{00000000-0005-0000-0000-00009C5C0000}"/>
    <cellStyle name="Note 16 4 3 4" xfId="30313" xr:uid="{00000000-0005-0000-0000-00009D5C0000}"/>
    <cellStyle name="Note 16 4 4" xfId="24401" xr:uid="{00000000-0005-0000-0000-00009E5C0000}"/>
    <cellStyle name="Note 16 4 4 2" xfId="40032" xr:uid="{00000000-0005-0000-0000-00009F5C0000}"/>
    <cellStyle name="Note 16 4 5" xfId="16242" xr:uid="{00000000-0005-0000-0000-0000A05C0000}"/>
    <cellStyle name="Note 16 4 6" xfId="32220" xr:uid="{00000000-0005-0000-0000-0000A15C0000}"/>
    <cellStyle name="Note 16 5" xfId="21517" xr:uid="{00000000-0005-0000-0000-0000A25C0000}"/>
    <cellStyle name="Note 16 5 2" xfId="37148" xr:uid="{00000000-0005-0000-0000-0000A35C0000}"/>
    <cellStyle name="Note 16 6" xfId="29308" xr:uid="{00000000-0005-0000-0000-0000A45C0000}"/>
    <cellStyle name="Note 16 6 2" xfId="44938" xr:uid="{00000000-0005-0000-0000-0000A55C0000}"/>
    <cellStyle name="Note 16 7" xfId="12439" xr:uid="{00000000-0005-0000-0000-0000A65C0000}"/>
    <cellStyle name="Note 16 8" xfId="29700" xr:uid="{00000000-0005-0000-0000-0000A75C0000}"/>
    <cellStyle name="Note 16 9" xfId="47014" xr:uid="{00000000-0005-0000-0000-0000A85C0000}"/>
    <cellStyle name="Note 17" xfId="3075" xr:uid="{00000000-0005-0000-0000-0000A95C0000}"/>
    <cellStyle name="Note 17 10" xfId="48188" xr:uid="{00000000-0005-0000-0000-0000AA5C0000}"/>
    <cellStyle name="Note 17 11" xfId="50697" xr:uid="{00000000-0005-0000-0000-0000AB5C0000}"/>
    <cellStyle name="Note 17 12" xfId="50891" xr:uid="{00000000-0005-0000-0000-0000AC5C0000}"/>
    <cellStyle name="Note 17 13" xfId="47221" xr:uid="{00000000-0005-0000-0000-0000AD5C0000}"/>
    <cellStyle name="Note 17 14" xfId="53690" xr:uid="{00000000-0005-0000-0000-0000AE5C0000}"/>
    <cellStyle name="Note 17 15" xfId="53593" xr:uid="{00000000-0005-0000-0000-0000AF5C0000}"/>
    <cellStyle name="Note 17 2" xfId="3729" xr:uid="{00000000-0005-0000-0000-0000B05C0000}"/>
    <cellStyle name="Note 17 2 10" xfId="44996" xr:uid="{00000000-0005-0000-0000-0000B15C0000}"/>
    <cellStyle name="Note 17 2 11" xfId="51252" xr:uid="{00000000-0005-0000-0000-0000B25C0000}"/>
    <cellStyle name="Note 17 2 12" xfId="45658" xr:uid="{00000000-0005-0000-0000-0000B35C0000}"/>
    <cellStyle name="Note 17 2 13" xfId="51734" xr:uid="{00000000-0005-0000-0000-0000B45C0000}"/>
    <cellStyle name="Note 17 2 14" xfId="45865" xr:uid="{00000000-0005-0000-0000-0000B55C0000}"/>
    <cellStyle name="Note 17 2 2" xfId="6104" xr:uid="{00000000-0005-0000-0000-0000B65C0000}"/>
    <cellStyle name="Note 17 2 2 2" xfId="6570" xr:uid="{00000000-0005-0000-0000-0000B75C0000}"/>
    <cellStyle name="Note 17 2 2 2 2" xfId="4504" xr:uid="{00000000-0005-0000-0000-0000B85C0000}"/>
    <cellStyle name="Note 17 2 2 2 2 2" xfId="4146" xr:uid="{00000000-0005-0000-0000-0000B95C0000}"/>
    <cellStyle name="Note 17 2 2 2 2 2 2" xfId="22357" xr:uid="{00000000-0005-0000-0000-0000BA5C0000}"/>
    <cellStyle name="Note 17 2 2 2 2 2 2 2" xfId="37988" xr:uid="{00000000-0005-0000-0000-0000BB5C0000}"/>
    <cellStyle name="Note 17 2 2 2 2 2 3" xfId="13652" xr:uid="{00000000-0005-0000-0000-0000BC5C0000}"/>
    <cellStyle name="Note 17 2 2 2 2 2 4" xfId="30397" xr:uid="{00000000-0005-0000-0000-0000BD5C0000}"/>
    <cellStyle name="Note 17 2 2 2 2 3" xfId="22676" xr:uid="{00000000-0005-0000-0000-0000BE5C0000}"/>
    <cellStyle name="Note 17 2 2 2 2 3 2" xfId="38307" xr:uid="{00000000-0005-0000-0000-0000BF5C0000}"/>
    <cellStyle name="Note 17 2 2 2 2 4" xfId="14010" xr:uid="{00000000-0005-0000-0000-0000C05C0000}"/>
    <cellStyle name="Note 17 2 2 2 2 5" xfId="30697" xr:uid="{00000000-0005-0000-0000-0000C15C0000}"/>
    <cellStyle name="Note 17 2 2 2 3" xfId="7606" xr:uid="{00000000-0005-0000-0000-0000C25C0000}"/>
    <cellStyle name="Note 17 2 2 2 3 2" xfId="25172" xr:uid="{00000000-0005-0000-0000-0000C35C0000}"/>
    <cellStyle name="Note 17 2 2 2 3 2 2" xfId="40802" xr:uid="{00000000-0005-0000-0000-0000C45C0000}"/>
    <cellStyle name="Note 17 2 2 2 3 3" xfId="17108" xr:uid="{00000000-0005-0000-0000-0000C55C0000}"/>
    <cellStyle name="Note 17 2 2 2 3 4" xfId="32951" xr:uid="{00000000-0005-0000-0000-0000C65C0000}"/>
    <cellStyle name="Note 17 2 2 2 4" xfId="24271" xr:uid="{00000000-0005-0000-0000-0000C75C0000}"/>
    <cellStyle name="Note 17 2 2 2 4 2" xfId="39902" xr:uid="{00000000-0005-0000-0000-0000C85C0000}"/>
    <cellStyle name="Note 17 2 2 2 5" xfId="16074" xr:uid="{00000000-0005-0000-0000-0000C95C0000}"/>
    <cellStyle name="Note 17 2 2 2 6" xfId="32110" xr:uid="{00000000-0005-0000-0000-0000CA5C0000}"/>
    <cellStyle name="Note 17 2 2 3" xfId="23919" xr:uid="{00000000-0005-0000-0000-0000CB5C0000}"/>
    <cellStyle name="Note 17 2 2 3 2" xfId="39550" xr:uid="{00000000-0005-0000-0000-0000CC5C0000}"/>
    <cellStyle name="Note 17 2 2 4" xfId="15609" xr:uid="{00000000-0005-0000-0000-0000CD5C0000}"/>
    <cellStyle name="Note 17 2 2 5" xfId="31798" xr:uid="{00000000-0005-0000-0000-0000CE5C0000}"/>
    <cellStyle name="Note 17 2 2 6" xfId="50517" xr:uid="{00000000-0005-0000-0000-0000CF5C0000}"/>
    <cellStyle name="Note 17 2 2 7" xfId="52303" xr:uid="{00000000-0005-0000-0000-0000D05C0000}"/>
    <cellStyle name="Note 17 2 2 8" xfId="53398" xr:uid="{00000000-0005-0000-0000-0000D15C0000}"/>
    <cellStyle name="Note 17 2 3" xfId="9002" xr:uid="{00000000-0005-0000-0000-0000D25C0000}"/>
    <cellStyle name="Note 17 2 3 2" xfId="10391" xr:uid="{00000000-0005-0000-0000-0000D35C0000}"/>
    <cellStyle name="Note 17 2 3 2 2" xfId="10995" xr:uid="{00000000-0005-0000-0000-0000D45C0000}"/>
    <cellStyle name="Note 17 2 3 2 2 2" xfId="28561" xr:uid="{00000000-0005-0000-0000-0000D55C0000}"/>
    <cellStyle name="Note 17 2 3 2 2 2 2" xfId="44191" xr:uid="{00000000-0005-0000-0000-0000D65C0000}"/>
    <cellStyle name="Note 17 2 3 2 2 3" xfId="20497" xr:uid="{00000000-0005-0000-0000-0000D75C0000}"/>
    <cellStyle name="Note 17 2 3 2 2 4" xfId="36340" xr:uid="{00000000-0005-0000-0000-0000D85C0000}"/>
    <cellStyle name="Note 17 2 3 2 3" xfId="27957" xr:uid="{00000000-0005-0000-0000-0000D95C0000}"/>
    <cellStyle name="Note 17 2 3 2 3 2" xfId="43587" xr:uid="{00000000-0005-0000-0000-0000DA5C0000}"/>
    <cellStyle name="Note 17 2 3 2 4" xfId="19893" xr:uid="{00000000-0005-0000-0000-0000DB5C0000}"/>
    <cellStyle name="Note 17 2 3 2 5" xfId="35736" xr:uid="{00000000-0005-0000-0000-0000DC5C0000}"/>
    <cellStyle name="Note 17 2 3 3" xfId="11044" xr:uid="{00000000-0005-0000-0000-0000DD5C0000}"/>
    <cellStyle name="Note 17 2 3 3 2" xfId="28610" xr:uid="{00000000-0005-0000-0000-0000DE5C0000}"/>
    <cellStyle name="Note 17 2 3 3 2 2" xfId="44240" xr:uid="{00000000-0005-0000-0000-0000DF5C0000}"/>
    <cellStyle name="Note 17 2 3 3 3" xfId="20546" xr:uid="{00000000-0005-0000-0000-0000E05C0000}"/>
    <cellStyle name="Note 17 2 3 3 4" xfId="36389" xr:uid="{00000000-0005-0000-0000-0000E15C0000}"/>
    <cellStyle name="Note 17 2 3 4" xfId="26568" xr:uid="{00000000-0005-0000-0000-0000E25C0000}"/>
    <cellStyle name="Note 17 2 3 4 2" xfId="42198" xr:uid="{00000000-0005-0000-0000-0000E35C0000}"/>
    <cellStyle name="Note 17 2 3 5" xfId="18504" xr:uid="{00000000-0005-0000-0000-0000E45C0000}"/>
    <cellStyle name="Note 17 2 3 6" xfId="34347" xr:uid="{00000000-0005-0000-0000-0000E55C0000}"/>
    <cellStyle name="Note 17 2 4" xfId="22051" xr:uid="{00000000-0005-0000-0000-0000E65C0000}"/>
    <cellStyle name="Note 17 2 4 2" xfId="37682" xr:uid="{00000000-0005-0000-0000-0000E75C0000}"/>
    <cellStyle name="Note 17 2 5" xfId="12142" xr:uid="{00000000-0005-0000-0000-0000E85C0000}"/>
    <cellStyle name="Note 17 2 5 2" xfId="29405" xr:uid="{00000000-0005-0000-0000-0000E95C0000}"/>
    <cellStyle name="Note 17 2 6" xfId="13234" xr:uid="{00000000-0005-0000-0000-0000EA5C0000}"/>
    <cellStyle name="Note 17 2 7" xfId="30133" xr:uid="{00000000-0005-0000-0000-0000EB5C0000}"/>
    <cellStyle name="Note 17 2 8" xfId="45355" xr:uid="{00000000-0005-0000-0000-0000EC5C0000}"/>
    <cellStyle name="Note 17 2 9" xfId="48548" xr:uid="{00000000-0005-0000-0000-0000ED5C0000}"/>
    <cellStyle name="Note 17 3" xfId="5454" xr:uid="{00000000-0005-0000-0000-0000EE5C0000}"/>
    <cellStyle name="Note 17 3 2" xfId="8909" xr:uid="{00000000-0005-0000-0000-0000EF5C0000}"/>
    <cellStyle name="Note 17 3 2 2" xfId="10298" xr:uid="{00000000-0005-0000-0000-0000F05C0000}"/>
    <cellStyle name="Note 17 3 2 2 2" xfId="7241" xr:uid="{00000000-0005-0000-0000-0000F15C0000}"/>
    <cellStyle name="Note 17 3 2 2 2 2" xfId="24808" xr:uid="{00000000-0005-0000-0000-0000F25C0000}"/>
    <cellStyle name="Note 17 3 2 2 2 2 2" xfId="40438" xr:uid="{00000000-0005-0000-0000-0000F35C0000}"/>
    <cellStyle name="Note 17 3 2 2 2 3" xfId="16744" xr:uid="{00000000-0005-0000-0000-0000F45C0000}"/>
    <cellStyle name="Note 17 3 2 2 2 4" xfId="32587" xr:uid="{00000000-0005-0000-0000-0000F55C0000}"/>
    <cellStyle name="Note 17 3 2 2 3" xfId="27864" xr:uid="{00000000-0005-0000-0000-0000F65C0000}"/>
    <cellStyle name="Note 17 3 2 2 3 2" xfId="43494" xr:uid="{00000000-0005-0000-0000-0000F75C0000}"/>
    <cellStyle name="Note 17 3 2 2 4" xfId="19800" xr:uid="{00000000-0005-0000-0000-0000F85C0000}"/>
    <cellStyle name="Note 17 3 2 2 5" xfId="35643" xr:uid="{00000000-0005-0000-0000-0000F95C0000}"/>
    <cellStyle name="Note 17 3 2 3" xfId="4844" xr:uid="{00000000-0005-0000-0000-0000FA5C0000}"/>
    <cellStyle name="Note 17 3 2 3 2" xfId="23016" xr:uid="{00000000-0005-0000-0000-0000FB5C0000}"/>
    <cellStyle name="Note 17 3 2 3 2 2" xfId="38647" xr:uid="{00000000-0005-0000-0000-0000FC5C0000}"/>
    <cellStyle name="Note 17 3 2 3 3" xfId="14350" xr:uid="{00000000-0005-0000-0000-0000FD5C0000}"/>
    <cellStyle name="Note 17 3 2 3 4" xfId="31037" xr:uid="{00000000-0005-0000-0000-0000FE5C0000}"/>
    <cellStyle name="Note 17 3 2 4" xfId="26475" xr:uid="{00000000-0005-0000-0000-0000FF5C0000}"/>
    <cellStyle name="Note 17 3 2 4 2" xfId="42105" xr:uid="{00000000-0005-0000-0000-0000005D0000}"/>
    <cellStyle name="Note 17 3 2 5" xfId="18411" xr:uid="{00000000-0005-0000-0000-0000015D0000}"/>
    <cellStyle name="Note 17 3 2 6" xfId="34254" xr:uid="{00000000-0005-0000-0000-0000025D0000}"/>
    <cellStyle name="Note 17 3 3" xfId="23476" xr:uid="{00000000-0005-0000-0000-0000035D0000}"/>
    <cellStyle name="Note 17 3 3 2" xfId="39107" xr:uid="{00000000-0005-0000-0000-0000045D0000}"/>
    <cellStyle name="Note 17 3 4" xfId="14959" xr:uid="{00000000-0005-0000-0000-0000055D0000}"/>
    <cellStyle name="Note 17 3 5" xfId="31435" xr:uid="{00000000-0005-0000-0000-0000065D0000}"/>
    <cellStyle name="Note 17 3 6" xfId="50157" xr:uid="{00000000-0005-0000-0000-0000075D0000}"/>
    <cellStyle name="Note 17 3 7" xfId="51943" xr:uid="{00000000-0005-0000-0000-0000085D0000}"/>
    <cellStyle name="Note 17 3 8" xfId="53038" xr:uid="{00000000-0005-0000-0000-0000095D0000}"/>
    <cellStyle name="Note 17 4" xfId="8897" xr:uid="{00000000-0005-0000-0000-00000A5D0000}"/>
    <cellStyle name="Note 17 4 2" xfId="10286" xr:uid="{00000000-0005-0000-0000-00000B5D0000}"/>
    <cellStyle name="Note 17 4 2 2" xfId="9391" xr:uid="{00000000-0005-0000-0000-00000C5D0000}"/>
    <cellStyle name="Note 17 4 2 2 2" xfId="26957" xr:uid="{00000000-0005-0000-0000-00000D5D0000}"/>
    <cellStyle name="Note 17 4 2 2 2 2" xfId="42587" xr:uid="{00000000-0005-0000-0000-00000E5D0000}"/>
    <cellStyle name="Note 17 4 2 2 3" xfId="18893" xr:uid="{00000000-0005-0000-0000-00000F5D0000}"/>
    <cellStyle name="Note 17 4 2 2 4" xfId="34736" xr:uid="{00000000-0005-0000-0000-0000105D0000}"/>
    <cellStyle name="Note 17 4 2 3" xfId="27852" xr:uid="{00000000-0005-0000-0000-0000115D0000}"/>
    <cellStyle name="Note 17 4 2 3 2" xfId="43482" xr:uid="{00000000-0005-0000-0000-0000125D0000}"/>
    <cellStyle name="Note 17 4 2 4" xfId="19788" xr:uid="{00000000-0005-0000-0000-0000135D0000}"/>
    <cellStyle name="Note 17 4 2 5" xfId="35631" xr:uid="{00000000-0005-0000-0000-0000145D0000}"/>
    <cellStyle name="Note 17 4 3" xfId="4088" xr:uid="{00000000-0005-0000-0000-0000155D0000}"/>
    <cellStyle name="Note 17 4 3 2" xfId="22299" xr:uid="{00000000-0005-0000-0000-0000165D0000}"/>
    <cellStyle name="Note 17 4 3 2 2" xfId="37930" xr:uid="{00000000-0005-0000-0000-0000175D0000}"/>
    <cellStyle name="Note 17 4 3 3" xfId="13594" xr:uid="{00000000-0005-0000-0000-0000185D0000}"/>
    <cellStyle name="Note 17 4 3 4" xfId="30339" xr:uid="{00000000-0005-0000-0000-0000195D0000}"/>
    <cellStyle name="Note 17 4 4" xfId="26463" xr:uid="{00000000-0005-0000-0000-00001A5D0000}"/>
    <cellStyle name="Note 17 4 4 2" xfId="42093" xr:uid="{00000000-0005-0000-0000-00001B5D0000}"/>
    <cellStyle name="Note 17 4 5" xfId="18399" xr:uid="{00000000-0005-0000-0000-00001C5D0000}"/>
    <cellStyle name="Note 17 4 6" xfId="34242" xr:uid="{00000000-0005-0000-0000-00001D5D0000}"/>
    <cellStyle name="Note 17 5" xfId="21604" xr:uid="{00000000-0005-0000-0000-00001E5D0000}"/>
    <cellStyle name="Note 17 5 2" xfId="37235" xr:uid="{00000000-0005-0000-0000-00001F5D0000}"/>
    <cellStyle name="Note 17 6" xfId="22198" xr:uid="{00000000-0005-0000-0000-0000205D0000}"/>
    <cellStyle name="Note 17 6 2" xfId="37829" xr:uid="{00000000-0005-0000-0000-0000215D0000}"/>
    <cellStyle name="Note 17 7" xfId="12581" xr:uid="{00000000-0005-0000-0000-0000225D0000}"/>
    <cellStyle name="Note 17 8" xfId="29767" xr:uid="{00000000-0005-0000-0000-0000235D0000}"/>
    <cellStyle name="Note 17 9" xfId="47181" xr:uid="{00000000-0005-0000-0000-0000245D0000}"/>
    <cellStyle name="Note 18" xfId="2908" xr:uid="{00000000-0005-0000-0000-0000255D0000}"/>
    <cellStyle name="Note 18 10" xfId="48094" xr:uid="{00000000-0005-0000-0000-0000265D0000}"/>
    <cellStyle name="Note 18 11" xfId="46227" xr:uid="{00000000-0005-0000-0000-0000275D0000}"/>
    <cellStyle name="Note 18 12" xfId="50797" xr:uid="{00000000-0005-0000-0000-0000285D0000}"/>
    <cellStyle name="Note 18 13" xfId="46525" xr:uid="{00000000-0005-0000-0000-0000295D0000}"/>
    <cellStyle name="Note 18 14" xfId="45905" xr:uid="{00000000-0005-0000-0000-00002A5D0000}"/>
    <cellStyle name="Note 18 15" xfId="48790" xr:uid="{00000000-0005-0000-0000-00002B5D0000}"/>
    <cellStyle name="Note 18 2" xfId="3562" xr:uid="{00000000-0005-0000-0000-00002C5D0000}"/>
    <cellStyle name="Note 18 2 10" xfId="45130" xr:uid="{00000000-0005-0000-0000-00002D5D0000}"/>
    <cellStyle name="Note 18 2 11" xfId="51160" xr:uid="{00000000-0005-0000-0000-00002E5D0000}"/>
    <cellStyle name="Note 18 2 12" xfId="47575" xr:uid="{00000000-0005-0000-0000-00002F5D0000}"/>
    <cellStyle name="Note 18 2 13" xfId="47097" xr:uid="{00000000-0005-0000-0000-0000305D0000}"/>
    <cellStyle name="Note 18 2 14" xfId="46184" xr:uid="{00000000-0005-0000-0000-0000315D0000}"/>
    <cellStyle name="Note 18 2 2" xfId="5937" xr:uid="{00000000-0005-0000-0000-0000325D0000}"/>
    <cellStyle name="Note 18 2 2 2" xfId="8749" xr:uid="{00000000-0005-0000-0000-0000335D0000}"/>
    <cellStyle name="Note 18 2 2 2 2" xfId="10138" xr:uid="{00000000-0005-0000-0000-0000345D0000}"/>
    <cellStyle name="Note 18 2 2 2 2 2" xfId="7347" xr:uid="{00000000-0005-0000-0000-0000355D0000}"/>
    <cellStyle name="Note 18 2 2 2 2 2 2" xfId="24914" xr:uid="{00000000-0005-0000-0000-0000365D0000}"/>
    <cellStyle name="Note 18 2 2 2 2 2 2 2" xfId="40544" xr:uid="{00000000-0005-0000-0000-0000375D0000}"/>
    <cellStyle name="Note 18 2 2 2 2 2 3" xfId="16850" xr:uid="{00000000-0005-0000-0000-0000385D0000}"/>
    <cellStyle name="Note 18 2 2 2 2 2 4" xfId="32693" xr:uid="{00000000-0005-0000-0000-0000395D0000}"/>
    <cellStyle name="Note 18 2 2 2 2 3" xfId="27704" xr:uid="{00000000-0005-0000-0000-00003A5D0000}"/>
    <cellStyle name="Note 18 2 2 2 2 3 2" xfId="43334" xr:uid="{00000000-0005-0000-0000-00003B5D0000}"/>
    <cellStyle name="Note 18 2 2 2 2 4" xfId="19640" xr:uid="{00000000-0005-0000-0000-00003C5D0000}"/>
    <cellStyle name="Note 18 2 2 2 2 5" xfId="35483" xr:uid="{00000000-0005-0000-0000-00003D5D0000}"/>
    <cellStyle name="Note 18 2 2 2 3" xfId="7488" xr:uid="{00000000-0005-0000-0000-00003E5D0000}"/>
    <cellStyle name="Note 18 2 2 2 3 2" xfId="25054" xr:uid="{00000000-0005-0000-0000-00003F5D0000}"/>
    <cellStyle name="Note 18 2 2 2 3 2 2" xfId="40684" xr:uid="{00000000-0005-0000-0000-0000405D0000}"/>
    <cellStyle name="Note 18 2 2 2 3 3" xfId="16990" xr:uid="{00000000-0005-0000-0000-0000415D0000}"/>
    <cellStyle name="Note 18 2 2 2 3 4" xfId="32833" xr:uid="{00000000-0005-0000-0000-0000425D0000}"/>
    <cellStyle name="Note 18 2 2 2 4" xfId="26315" xr:uid="{00000000-0005-0000-0000-0000435D0000}"/>
    <cellStyle name="Note 18 2 2 2 4 2" xfId="41945" xr:uid="{00000000-0005-0000-0000-0000445D0000}"/>
    <cellStyle name="Note 18 2 2 2 5" xfId="18251" xr:uid="{00000000-0005-0000-0000-0000455D0000}"/>
    <cellStyle name="Note 18 2 2 2 6" xfId="34094" xr:uid="{00000000-0005-0000-0000-0000465D0000}"/>
    <cellStyle name="Note 18 2 2 3" xfId="23808" xr:uid="{00000000-0005-0000-0000-0000475D0000}"/>
    <cellStyle name="Note 18 2 2 3 2" xfId="39439" xr:uid="{00000000-0005-0000-0000-0000485D0000}"/>
    <cellStyle name="Note 18 2 2 4" xfId="15442" xr:uid="{00000000-0005-0000-0000-0000495D0000}"/>
    <cellStyle name="Note 18 2 2 5" xfId="31706" xr:uid="{00000000-0005-0000-0000-00004A5D0000}"/>
    <cellStyle name="Note 18 2 2 6" xfId="50425" xr:uid="{00000000-0005-0000-0000-00004B5D0000}"/>
    <cellStyle name="Note 18 2 2 7" xfId="52211" xr:uid="{00000000-0005-0000-0000-00004C5D0000}"/>
    <cellStyle name="Note 18 2 2 8" xfId="53306" xr:uid="{00000000-0005-0000-0000-00004D5D0000}"/>
    <cellStyle name="Note 18 2 3" xfId="9029" xr:uid="{00000000-0005-0000-0000-00004E5D0000}"/>
    <cellStyle name="Note 18 2 3 2" xfId="10418" xr:uid="{00000000-0005-0000-0000-00004F5D0000}"/>
    <cellStyle name="Note 18 2 3 2 2" xfId="9284" xr:uid="{00000000-0005-0000-0000-0000505D0000}"/>
    <cellStyle name="Note 18 2 3 2 2 2" xfId="26850" xr:uid="{00000000-0005-0000-0000-0000515D0000}"/>
    <cellStyle name="Note 18 2 3 2 2 2 2" xfId="42480" xr:uid="{00000000-0005-0000-0000-0000525D0000}"/>
    <cellStyle name="Note 18 2 3 2 2 3" xfId="18786" xr:uid="{00000000-0005-0000-0000-0000535D0000}"/>
    <cellStyle name="Note 18 2 3 2 2 4" xfId="34629" xr:uid="{00000000-0005-0000-0000-0000545D0000}"/>
    <cellStyle name="Note 18 2 3 2 3" xfId="27984" xr:uid="{00000000-0005-0000-0000-0000555D0000}"/>
    <cellStyle name="Note 18 2 3 2 3 2" xfId="43614" xr:uid="{00000000-0005-0000-0000-0000565D0000}"/>
    <cellStyle name="Note 18 2 3 2 4" xfId="19920" xr:uid="{00000000-0005-0000-0000-0000575D0000}"/>
    <cellStyle name="Note 18 2 3 2 5" xfId="35763" xr:uid="{00000000-0005-0000-0000-0000585D0000}"/>
    <cellStyle name="Note 18 2 3 3" xfId="9395" xr:uid="{00000000-0005-0000-0000-0000595D0000}"/>
    <cellStyle name="Note 18 2 3 3 2" xfId="26961" xr:uid="{00000000-0005-0000-0000-00005A5D0000}"/>
    <cellStyle name="Note 18 2 3 3 2 2" xfId="42591" xr:uid="{00000000-0005-0000-0000-00005B5D0000}"/>
    <cellStyle name="Note 18 2 3 3 3" xfId="18897" xr:uid="{00000000-0005-0000-0000-00005C5D0000}"/>
    <cellStyle name="Note 18 2 3 3 4" xfId="34740" xr:uid="{00000000-0005-0000-0000-00005D5D0000}"/>
    <cellStyle name="Note 18 2 3 4" xfId="26595" xr:uid="{00000000-0005-0000-0000-00005E5D0000}"/>
    <cellStyle name="Note 18 2 3 4 2" xfId="42225" xr:uid="{00000000-0005-0000-0000-00005F5D0000}"/>
    <cellStyle name="Note 18 2 3 5" xfId="18531" xr:uid="{00000000-0005-0000-0000-0000605D0000}"/>
    <cellStyle name="Note 18 2 3 6" xfId="34374" xr:uid="{00000000-0005-0000-0000-0000615D0000}"/>
    <cellStyle name="Note 18 2 4" xfId="21940" xr:uid="{00000000-0005-0000-0000-0000625D0000}"/>
    <cellStyle name="Note 18 2 4 2" xfId="37571" xr:uid="{00000000-0005-0000-0000-0000635D0000}"/>
    <cellStyle name="Note 18 2 5" xfId="23607" xr:uid="{00000000-0005-0000-0000-0000645D0000}"/>
    <cellStyle name="Note 18 2 5 2" xfId="39238" xr:uid="{00000000-0005-0000-0000-0000655D0000}"/>
    <cellStyle name="Note 18 2 6" xfId="13067" xr:uid="{00000000-0005-0000-0000-0000665D0000}"/>
    <cellStyle name="Note 18 2 7" xfId="30041" xr:uid="{00000000-0005-0000-0000-0000675D0000}"/>
    <cellStyle name="Note 18 2 8" xfId="47443" xr:uid="{00000000-0005-0000-0000-0000685D0000}"/>
    <cellStyle name="Note 18 2 9" xfId="48456" xr:uid="{00000000-0005-0000-0000-0000695D0000}"/>
    <cellStyle name="Note 18 3" xfId="5287" xr:uid="{00000000-0005-0000-0000-00006A5D0000}"/>
    <cellStyle name="Note 18 3 2" xfId="8077" xr:uid="{00000000-0005-0000-0000-00006B5D0000}"/>
    <cellStyle name="Note 18 3 2 2" xfId="9466" xr:uid="{00000000-0005-0000-0000-00006C5D0000}"/>
    <cellStyle name="Note 18 3 2 2 2" xfId="7405" xr:uid="{00000000-0005-0000-0000-00006D5D0000}"/>
    <cellStyle name="Note 18 3 2 2 2 2" xfId="24972" xr:uid="{00000000-0005-0000-0000-00006E5D0000}"/>
    <cellStyle name="Note 18 3 2 2 2 2 2" xfId="40602" xr:uid="{00000000-0005-0000-0000-00006F5D0000}"/>
    <cellStyle name="Note 18 3 2 2 2 3" xfId="16908" xr:uid="{00000000-0005-0000-0000-0000705D0000}"/>
    <cellStyle name="Note 18 3 2 2 2 4" xfId="32751" xr:uid="{00000000-0005-0000-0000-0000715D0000}"/>
    <cellStyle name="Note 18 3 2 2 3" xfId="27032" xr:uid="{00000000-0005-0000-0000-0000725D0000}"/>
    <cellStyle name="Note 18 3 2 2 3 2" xfId="42662" xr:uid="{00000000-0005-0000-0000-0000735D0000}"/>
    <cellStyle name="Note 18 3 2 2 4" xfId="18968" xr:uid="{00000000-0005-0000-0000-0000745D0000}"/>
    <cellStyle name="Note 18 3 2 2 5" xfId="34811" xr:uid="{00000000-0005-0000-0000-0000755D0000}"/>
    <cellStyle name="Note 18 3 2 3" xfId="4092" xr:uid="{00000000-0005-0000-0000-0000765D0000}"/>
    <cellStyle name="Note 18 3 2 3 2" xfId="22303" xr:uid="{00000000-0005-0000-0000-0000775D0000}"/>
    <cellStyle name="Note 18 3 2 3 2 2" xfId="37934" xr:uid="{00000000-0005-0000-0000-0000785D0000}"/>
    <cellStyle name="Note 18 3 2 3 3" xfId="13598" xr:uid="{00000000-0005-0000-0000-0000795D0000}"/>
    <cellStyle name="Note 18 3 2 3 4" xfId="30343" xr:uid="{00000000-0005-0000-0000-00007A5D0000}"/>
    <cellStyle name="Note 18 3 2 4" xfId="25643" xr:uid="{00000000-0005-0000-0000-00007B5D0000}"/>
    <cellStyle name="Note 18 3 2 4 2" xfId="41273" xr:uid="{00000000-0005-0000-0000-00007C5D0000}"/>
    <cellStyle name="Note 18 3 2 5" xfId="17579" xr:uid="{00000000-0005-0000-0000-00007D5D0000}"/>
    <cellStyle name="Note 18 3 2 6" xfId="33422" xr:uid="{00000000-0005-0000-0000-00007E5D0000}"/>
    <cellStyle name="Note 18 3 3" xfId="23365" xr:uid="{00000000-0005-0000-0000-00007F5D0000}"/>
    <cellStyle name="Note 18 3 3 2" xfId="38996" xr:uid="{00000000-0005-0000-0000-0000805D0000}"/>
    <cellStyle name="Note 18 3 4" xfId="14792" xr:uid="{00000000-0005-0000-0000-0000815D0000}"/>
    <cellStyle name="Note 18 3 5" xfId="31343" xr:uid="{00000000-0005-0000-0000-0000825D0000}"/>
    <cellStyle name="Note 18 3 6" xfId="50048" xr:uid="{00000000-0005-0000-0000-0000835D0000}"/>
    <cellStyle name="Note 18 3 7" xfId="51846" xr:uid="{00000000-0005-0000-0000-0000845D0000}"/>
    <cellStyle name="Note 18 3 8" xfId="52939" xr:uid="{00000000-0005-0000-0000-0000855D0000}"/>
    <cellStyle name="Note 18 4" xfId="8643" xr:uid="{00000000-0005-0000-0000-0000865D0000}"/>
    <cellStyle name="Note 18 4 2" xfId="10032" xr:uid="{00000000-0005-0000-0000-0000875D0000}"/>
    <cellStyle name="Note 18 4 2 2" xfId="10857" xr:uid="{00000000-0005-0000-0000-0000885D0000}"/>
    <cellStyle name="Note 18 4 2 2 2" xfId="28423" xr:uid="{00000000-0005-0000-0000-0000895D0000}"/>
    <cellStyle name="Note 18 4 2 2 2 2" xfId="44053" xr:uid="{00000000-0005-0000-0000-00008A5D0000}"/>
    <cellStyle name="Note 18 4 2 2 3" xfId="20359" xr:uid="{00000000-0005-0000-0000-00008B5D0000}"/>
    <cellStyle name="Note 18 4 2 2 4" xfId="36202" xr:uid="{00000000-0005-0000-0000-00008C5D0000}"/>
    <cellStyle name="Note 18 4 2 3" xfId="27598" xr:uid="{00000000-0005-0000-0000-00008D5D0000}"/>
    <cellStyle name="Note 18 4 2 3 2" xfId="43228" xr:uid="{00000000-0005-0000-0000-00008E5D0000}"/>
    <cellStyle name="Note 18 4 2 4" xfId="19534" xr:uid="{00000000-0005-0000-0000-00008F5D0000}"/>
    <cellStyle name="Note 18 4 2 5" xfId="35377" xr:uid="{00000000-0005-0000-0000-0000905D0000}"/>
    <cellStyle name="Note 18 4 3" xfId="6939" xr:uid="{00000000-0005-0000-0000-0000915D0000}"/>
    <cellStyle name="Note 18 4 3 2" xfId="24602" xr:uid="{00000000-0005-0000-0000-0000925D0000}"/>
    <cellStyle name="Note 18 4 3 2 2" xfId="40233" xr:uid="{00000000-0005-0000-0000-0000935D0000}"/>
    <cellStyle name="Note 18 4 3 3" xfId="16443" xr:uid="{00000000-0005-0000-0000-0000945D0000}"/>
    <cellStyle name="Note 18 4 3 4" xfId="32421" xr:uid="{00000000-0005-0000-0000-0000955D0000}"/>
    <cellStyle name="Note 18 4 4" xfId="26209" xr:uid="{00000000-0005-0000-0000-0000965D0000}"/>
    <cellStyle name="Note 18 4 4 2" xfId="41839" xr:uid="{00000000-0005-0000-0000-0000975D0000}"/>
    <cellStyle name="Note 18 4 5" xfId="18145" xr:uid="{00000000-0005-0000-0000-0000985D0000}"/>
    <cellStyle name="Note 18 4 6" xfId="33988" xr:uid="{00000000-0005-0000-0000-0000995D0000}"/>
    <cellStyle name="Note 18 5" xfId="21492" xr:uid="{00000000-0005-0000-0000-00009A5D0000}"/>
    <cellStyle name="Note 18 5 2" xfId="37123" xr:uid="{00000000-0005-0000-0000-00009B5D0000}"/>
    <cellStyle name="Note 18 6" xfId="21754" xr:uid="{00000000-0005-0000-0000-00009C5D0000}"/>
    <cellStyle name="Note 18 6 2" xfId="37385" xr:uid="{00000000-0005-0000-0000-00009D5D0000}"/>
    <cellStyle name="Note 18 7" xfId="12414" xr:uid="{00000000-0005-0000-0000-00009E5D0000}"/>
    <cellStyle name="Note 18 8" xfId="29675" xr:uid="{00000000-0005-0000-0000-00009F5D0000}"/>
    <cellStyle name="Note 18 9" xfId="47643" xr:uid="{00000000-0005-0000-0000-0000A05D0000}"/>
    <cellStyle name="Note 19" xfId="3145" xr:uid="{00000000-0005-0000-0000-0000A15D0000}"/>
    <cellStyle name="Note 19 10" xfId="48258" xr:uid="{00000000-0005-0000-0000-0000A25D0000}"/>
    <cellStyle name="Note 19 11" xfId="49064" xr:uid="{00000000-0005-0000-0000-0000A35D0000}"/>
    <cellStyle name="Note 19 12" xfId="50961" xr:uid="{00000000-0005-0000-0000-0000A45D0000}"/>
    <cellStyle name="Note 19 13" xfId="45637" xr:uid="{00000000-0005-0000-0000-0000A55D0000}"/>
    <cellStyle name="Note 19 14" xfId="45258" xr:uid="{00000000-0005-0000-0000-0000A65D0000}"/>
    <cellStyle name="Note 19 15" xfId="51640" xr:uid="{00000000-0005-0000-0000-0000A75D0000}"/>
    <cellStyle name="Note 19 2" xfId="3799" xr:uid="{00000000-0005-0000-0000-0000A85D0000}"/>
    <cellStyle name="Note 19 2 10" xfId="47471" xr:uid="{00000000-0005-0000-0000-0000A95D0000}"/>
    <cellStyle name="Note 19 2 11" xfId="51322" xr:uid="{00000000-0005-0000-0000-0000AA5D0000}"/>
    <cellStyle name="Note 19 2 12" xfId="47726" xr:uid="{00000000-0005-0000-0000-0000AB5D0000}"/>
    <cellStyle name="Note 19 2 13" xfId="47234" xr:uid="{00000000-0005-0000-0000-0000AC5D0000}"/>
    <cellStyle name="Note 19 2 14" xfId="53790" xr:uid="{00000000-0005-0000-0000-0000AD5D0000}"/>
    <cellStyle name="Note 19 2 2" xfId="6174" xr:uid="{00000000-0005-0000-0000-0000AE5D0000}"/>
    <cellStyle name="Note 19 2 2 2" xfId="6810" xr:uid="{00000000-0005-0000-0000-0000AF5D0000}"/>
    <cellStyle name="Note 19 2 2 2 2" xfId="7427" xr:uid="{00000000-0005-0000-0000-0000B05D0000}"/>
    <cellStyle name="Note 19 2 2 2 2 2" xfId="11011" xr:uid="{00000000-0005-0000-0000-0000B15D0000}"/>
    <cellStyle name="Note 19 2 2 2 2 2 2" xfId="28577" xr:uid="{00000000-0005-0000-0000-0000B25D0000}"/>
    <cellStyle name="Note 19 2 2 2 2 2 2 2" xfId="44207" xr:uid="{00000000-0005-0000-0000-0000B35D0000}"/>
    <cellStyle name="Note 19 2 2 2 2 2 3" xfId="20513" xr:uid="{00000000-0005-0000-0000-0000B45D0000}"/>
    <cellStyle name="Note 19 2 2 2 2 2 4" xfId="36356" xr:uid="{00000000-0005-0000-0000-0000B55D0000}"/>
    <cellStyle name="Note 19 2 2 2 2 3" xfId="24994" xr:uid="{00000000-0005-0000-0000-0000B65D0000}"/>
    <cellStyle name="Note 19 2 2 2 2 3 2" xfId="40624" xr:uid="{00000000-0005-0000-0000-0000B75D0000}"/>
    <cellStyle name="Note 19 2 2 2 2 4" xfId="16930" xr:uid="{00000000-0005-0000-0000-0000B85D0000}"/>
    <cellStyle name="Note 19 2 2 2 2 5" xfId="32773" xr:uid="{00000000-0005-0000-0000-0000B95D0000}"/>
    <cellStyle name="Note 19 2 2 2 3" xfId="4979" xr:uid="{00000000-0005-0000-0000-0000BA5D0000}"/>
    <cellStyle name="Note 19 2 2 2 3 2" xfId="23151" xr:uid="{00000000-0005-0000-0000-0000BB5D0000}"/>
    <cellStyle name="Note 19 2 2 2 3 2 2" xfId="38782" xr:uid="{00000000-0005-0000-0000-0000BC5D0000}"/>
    <cellStyle name="Note 19 2 2 2 3 3" xfId="14485" xr:uid="{00000000-0005-0000-0000-0000BD5D0000}"/>
    <cellStyle name="Note 19 2 2 2 3 4" xfId="31172" xr:uid="{00000000-0005-0000-0000-0000BE5D0000}"/>
    <cellStyle name="Note 19 2 2 2 4" xfId="24473" xr:uid="{00000000-0005-0000-0000-0000BF5D0000}"/>
    <cellStyle name="Note 19 2 2 2 4 2" xfId="40104" xr:uid="{00000000-0005-0000-0000-0000C05D0000}"/>
    <cellStyle name="Note 19 2 2 2 5" xfId="16314" xr:uid="{00000000-0005-0000-0000-0000C15D0000}"/>
    <cellStyle name="Note 19 2 2 2 6" xfId="32292" xr:uid="{00000000-0005-0000-0000-0000C25D0000}"/>
    <cellStyle name="Note 19 2 2 3" xfId="23989" xr:uid="{00000000-0005-0000-0000-0000C35D0000}"/>
    <cellStyle name="Note 19 2 2 3 2" xfId="39620" xr:uid="{00000000-0005-0000-0000-0000C45D0000}"/>
    <cellStyle name="Note 19 2 2 4" xfId="15679" xr:uid="{00000000-0005-0000-0000-0000C55D0000}"/>
    <cellStyle name="Note 19 2 2 5" xfId="31868" xr:uid="{00000000-0005-0000-0000-0000C65D0000}"/>
    <cellStyle name="Note 19 2 2 6" xfId="50587" xr:uid="{00000000-0005-0000-0000-0000C75D0000}"/>
    <cellStyle name="Note 19 2 2 7" xfId="52373" xr:uid="{00000000-0005-0000-0000-0000C85D0000}"/>
    <cellStyle name="Note 19 2 2 8" xfId="53468" xr:uid="{00000000-0005-0000-0000-0000C95D0000}"/>
    <cellStyle name="Note 19 2 3" xfId="9143" xr:uid="{00000000-0005-0000-0000-0000CA5D0000}"/>
    <cellStyle name="Note 19 2 3 2" xfId="10532" xr:uid="{00000000-0005-0000-0000-0000CB5D0000}"/>
    <cellStyle name="Note 19 2 3 2 2" xfId="7304" xr:uid="{00000000-0005-0000-0000-0000CC5D0000}"/>
    <cellStyle name="Note 19 2 3 2 2 2" xfId="24871" xr:uid="{00000000-0005-0000-0000-0000CD5D0000}"/>
    <cellStyle name="Note 19 2 3 2 2 2 2" xfId="40501" xr:uid="{00000000-0005-0000-0000-0000CE5D0000}"/>
    <cellStyle name="Note 19 2 3 2 2 3" xfId="16807" xr:uid="{00000000-0005-0000-0000-0000CF5D0000}"/>
    <cellStyle name="Note 19 2 3 2 2 4" xfId="32650" xr:uid="{00000000-0005-0000-0000-0000D05D0000}"/>
    <cellStyle name="Note 19 2 3 2 3" xfId="28098" xr:uid="{00000000-0005-0000-0000-0000D15D0000}"/>
    <cellStyle name="Note 19 2 3 2 3 2" xfId="43728" xr:uid="{00000000-0005-0000-0000-0000D25D0000}"/>
    <cellStyle name="Note 19 2 3 2 4" xfId="20034" xr:uid="{00000000-0005-0000-0000-0000D35D0000}"/>
    <cellStyle name="Note 19 2 3 2 5" xfId="35877" xr:uid="{00000000-0005-0000-0000-0000D45D0000}"/>
    <cellStyle name="Note 19 2 3 3" xfId="4636" xr:uid="{00000000-0005-0000-0000-0000D55D0000}"/>
    <cellStyle name="Note 19 2 3 3 2" xfId="22808" xr:uid="{00000000-0005-0000-0000-0000D65D0000}"/>
    <cellStyle name="Note 19 2 3 3 2 2" xfId="38439" xr:uid="{00000000-0005-0000-0000-0000D75D0000}"/>
    <cellStyle name="Note 19 2 3 3 3" xfId="14142" xr:uid="{00000000-0005-0000-0000-0000D85D0000}"/>
    <cellStyle name="Note 19 2 3 3 4" xfId="30829" xr:uid="{00000000-0005-0000-0000-0000D95D0000}"/>
    <cellStyle name="Note 19 2 3 4" xfId="26709" xr:uid="{00000000-0005-0000-0000-0000DA5D0000}"/>
    <cellStyle name="Note 19 2 3 4 2" xfId="42339" xr:uid="{00000000-0005-0000-0000-0000DB5D0000}"/>
    <cellStyle name="Note 19 2 3 5" xfId="18645" xr:uid="{00000000-0005-0000-0000-0000DC5D0000}"/>
    <cellStyle name="Note 19 2 3 6" xfId="34488" xr:uid="{00000000-0005-0000-0000-0000DD5D0000}"/>
    <cellStyle name="Note 19 2 4" xfId="22121" xr:uid="{00000000-0005-0000-0000-0000DE5D0000}"/>
    <cellStyle name="Note 19 2 4 2" xfId="37752" xr:uid="{00000000-0005-0000-0000-0000DF5D0000}"/>
    <cellStyle name="Note 19 2 5" xfId="12208" xr:uid="{00000000-0005-0000-0000-0000E05D0000}"/>
    <cellStyle name="Note 19 2 5 2" xfId="29471" xr:uid="{00000000-0005-0000-0000-0000E15D0000}"/>
    <cellStyle name="Note 19 2 6" xfId="13304" xr:uid="{00000000-0005-0000-0000-0000E25D0000}"/>
    <cellStyle name="Note 19 2 7" xfId="30203" xr:uid="{00000000-0005-0000-0000-0000E35D0000}"/>
    <cellStyle name="Note 19 2 8" xfId="47246" xr:uid="{00000000-0005-0000-0000-0000E45D0000}"/>
    <cellStyle name="Note 19 2 9" xfId="48618" xr:uid="{00000000-0005-0000-0000-0000E55D0000}"/>
    <cellStyle name="Note 19 3" xfId="5520" xr:uid="{00000000-0005-0000-0000-0000E65D0000}"/>
    <cellStyle name="Note 19 3 2" xfId="8387" xr:uid="{00000000-0005-0000-0000-0000E75D0000}"/>
    <cellStyle name="Note 19 3 2 2" xfId="9776" xr:uid="{00000000-0005-0000-0000-0000E85D0000}"/>
    <cellStyle name="Note 19 3 2 2 2" xfId="7365" xr:uid="{00000000-0005-0000-0000-0000E95D0000}"/>
    <cellStyle name="Note 19 3 2 2 2 2" xfId="24932" xr:uid="{00000000-0005-0000-0000-0000EA5D0000}"/>
    <cellStyle name="Note 19 3 2 2 2 2 2" xfId="40562" xr:uid="{00000000-0005-0000-0000-0000EB5D0000}"/>
    <cellStyle name="Note 19 3 2 2 2 3" xfId="16868" xr:uid="{00000000-0005-0000-0000-0000EC5D0000}"/>
    <cellStyle name="Note 19 3 2 2 2 4" xfId="32711" xr:uid="{00000000-0005-0000-0000-0000ED5D0000}"/>
    <cellStyle name="Note 19 3 2 2 3" xfId="27342" xr:uid="{00000000-0005-0000-0000-0000EE5D0000}"/>
    <cellStyle name="Note 19 3 2 2 3 2" xfId="42972" xr:uid="{00000000-0005-0000-0000-0000EF5D0000}"/>
    <cellStyle name="Note 19 3 2 2 4" xfId="19278" xr:uid="{00000000-0005-0000-0000-0000F05D0000}"/>
    <cellStyle name="Note 19 3 2 2 5" xfId="35121" xr:uid="{00000000-0005-0000-0000-0000F15D0000}"/>
    <cellStyle name="Note 19 3 2 3" xfId="9427" xr:uid="{00000000-0005-0000-0000-0000F25D0000}"/>
    <cellStyle name="Note 19 3 2 3 2" xfId="26993" xr:uid="{00000000-0005-0000-0000-0000F35D0000}"/>
    <cellStyle name="Note 19 3 2 3 2 2" xfId="42623" xr:uid="{00000000-0005-0000-0000-0000F45D0000}"/>
    <cellStyle name="Note 19 3 2 3 3" xfId="18929" xr:uid="{00000000-0005-0000-0000-0000F55D0000}"/>
    <cellStyle name="Note 19 3 2 3 4" xfId="34772" xr:uid="{00000000-0005-0000-0000-0000F65D0000}"/>
    <cellStyle name="Note 19 3 2 4" xfId="25953" xr:uid="{00000000-0005-0000-0000-0000F75D0000}"/>
    <cellStyle name="Note 19 3 2 4 2" xfId="41583" xr:uid="{00000000-0005-0000-0000-0000F85D0000}"/>
    <cellStyle name="Note 19 3 2 5" xfId="17889" xr:uid="{00000000-0005-0000-0000-0000F95D0000}"/>
    <cellStyle name="Note 19 3 2 6" xfId="33732" xr:uid="{00000000-0005-0000-0000-0000FA5D0000}"/>
    <cellStyle name="Note 19 3 3" xfId="23542" xr:uid="{00000000-0005-0000-0000-0000FB5D0000}"/>
    <cellStyle name="Note 19 3 3 2" xfId="39173" xr:uid="{00000000-0005-0000-0000-0000FC5D0000}"/>
    <cellStyle name="Note 19 3 4" xfId="15025" xr:uid="{00000000-0005-0000-0000-0000FD5D0000}"/>
    <cellStyle name="Note 19 3 5" xfId="31501" xr:uid="{00000000-0005-0000-0000-0000FE5D0000}"/>
    <cellStyle name="Note 19 3 6" xfId="50227" xr:uid="{00000000-0005-0000-0000-0000FF5D0000}"/>
    <cellStyle name="Note 19 3 7" xfId="52013" xr:uid="{00000000-0005-0000-0000-0000005E0000}"/>
    <cellStyle name="Note 19 3 8" xfId="53108" xr:uid="{00000000-0005-0000-0000-0000015E0000}"/>
    <cellStyle name="Note 19 4" xfId="8848" xr:uid="{00000000-0005-0000-0000-0000025E0000}"/>
    <cellStyle name="Note 19 4 2" xfId="10237" xr:uid="{00000000-0005-0000-0000-0000035E0000}"/>
    <cellStyle name="Note 19 4 2 2" xfId="6934" xr:uid="{00000000-0005-0000-0000-0000045E0000}"/>
    <cellStyle name="Note 19 4 2 2 2" xfId="24597" xr:uid="{00000000-0005-0000-0000-0000055E0000}"/>
    <cellStyle name="Note 19 4 2 2 2 2" xfId="40228" xr:uid="{00000000-0005-0000-0000-0000065E0000}"/>
    <cellStyle name="Note 19 4 2 2 3" xfId="16438" xr:uid="{00000000-0005-0000-0000-0000075E0000}"/>
    <cellStyle name="Note 19 4 2 2 4" xfId="32416" xr:uid="{00000000-0005-0000-0000-0000085E0000}"/>
    <cellStyle name="Note 19 4 2 3" xfId="27803" xr:uid="{00000000-0005-0000-0000-0000095E0000}"/>
    <cellStyle name="Note 19 4 2 3 2" xfId="43433" xr:uid="{00000000-0005-0000-0000-00000A5E0000}"/>
    <cellStyle name="Note 19 4 2 4" xfId="19739" xr:uid="{00000000-0005-0000-0000-00000B5E0000}"/>
    <cellStyle name="Note 19 4 2 5" xfId="35582" xr:uid="{00000000-0005-0000-0000-00000C5E0000}"/>
    <cellStyle name="Note 19 4 3" xfId="11456" xr:uid="{00000000-0005-0000-0000-00000D5E0000}"/>
    <cellStyle name="Note 19 4 3 2" xfId="29022" xr:uid="{00000000-0005-0000-0000-00000E5E0000}"/>
    <cellStyle name="Note 19 4 3 2 2" xfId="44652" xr:uid="{00000000-0005-0000-0000-00000F5E0000}"/>
    <cellStyle name="Note 19 4 3 3" xfId="20958" xr:uid="{00000000-0005-0000-0000-0000105E0000}"/>
    <cellStyle name="Note 19 4 3 4" xfId="36801" xr:uid="{00000000-0005-0000-0000-0000115E0000}"/>
    <cellStyle name="Note 19 4 4" xfId="26414" xr:uid="{00000000-0005-0000-0000-0000125E0000}"/>
    <cellStyle name="Note 19 4 4 2" xfId="42044" xr:uid="{00000000-0005-0000-0000-0000135E0000}"/>
    <cellStyle name="Note 19 4 5" xfId="18350" xr:uid="{00000000-0005-0000-0000-0000145E0000}"/>
    <cellStyle name="Note 19 4 6" xfId="34193" xr:uid="{00000000-0005-0000-0000-0000155E0000}"/>
    <cellStyle name="Note 19 5" xfId="21674" xr:uid="{00000000-0005-0000-0000-0000165E0000}"/>
    <cellStyle name="Note 19 5 2" xfId="37305" xr:uid="{00000000-0005-0000-0000-0000175E0000}"/>
    <cellStyle name="Note 19 6" xfId="23615" xr:uid="{00000000-0005-0000-0000-0000185E0000}"/>
    <cellStyle name="Note 19 6 2" xfId="39246" xr:uid="{00000000-0005-0000-0000-0000195E0000}"/>
    <cellStyle name="Note 19 7" xfId="12651" xr:uid="{00000000-0005-0000-0000-00001A5E0000}"/>
    <cellStyle name="Note 19 8" xfId="29837" xr:uid="{00000000-0005-0000-0000-00001B5E0000}"/>
    <cellStyle name="Note 19 9" xfId="47882" xr:uid="{00000000-0005-0000-0000-00001C5E0000}"/>
    <cellStyle name="Note 2" xfId="2632" xr:uid="{00000000-0005-0000-0000-00001D5E0000}"/>
    <cellStyle name="Note 2 10" xfId="3126" xr:uid="{00000000-0005-0000-0000-00001E5E0000}"/>
    <cellStyle name="Note 2 10 10" xfId="48239" xr:uid="{00000000-0005-0000-0000-00001F5E0000}"/>
    <cellStyle name="Note 2 10 11" xfId="48759" xr:uid="{00000000-0005-0000-0000-0000205E0000}"/>
    <cellStyle name="Note 2 10 12" xfId="50942" xr:uid="{00000000-0005-0000-0000-0000215E0000}"/>
    <cellStyle name="Note 2 10 13" xfId="49489" xr:uid="{00000000-0005-0000-0000-0000225E0000}"/>
    <cellStyle name="Note 2 10 14" xfId="47675" xr:uid="{00000000-0005-0000-0000-0000235E0000}"/>
    <cellStyle name="Note 2 10 15" xfId="53854" xr:uid="{00000000-0005-0000-0000-0000245E0000}"/>
    <cellStyle name="Note 2 10 2" xfId="3780" xr:uid="{00000000-0005-0000-0000-0000255E0000}"/>
    <cellStyle name="Note 2 10 2 10" xfId="47194" xr:uid="{00000000-0005-0000-0000-0000265E0000}"/>
    <cellStyle name="Note 2 10 2 11" xfId="51303" xr:uid="{00000000-0005-0000-0000-0000275E0000}"/>
    <cellStyle name="Note 2 10 2 12" xfId="45705" xr:uid="{00000000-0005-0000-0000-0000285E0000}"/>
    <cellStyle name="Note 2 10 2 13" xfId="53759" xr:uid="{00000000-0005-0000-0000-0000295E0000}"/>
    <cellStyle name="Note 2 10 2 14" xfId="45899" xr:uid="{00000000-0005-0000-0000-00002A5E0000}"/>
    <cellStyle name="Note 2 10 2 2" xfId="6155" xr:uid="{00000000-0005-0000-0000-00002B5E0000}"/>
    <cellStyle name="Note 2 10 2 2 2" xfId="8294" xr:uid="{00000000-0005-0000-0000-00002C5E0000}"/>
    <cellStyle name="Note 2 10 2 2 2 2" xfId="9683" xr:uid="{00000000-0005-0000-0000-00002D5E0000}"/>
    <cellStyle name="Note 2 10 2 2 2 2 2" xfId="4420" xr:uid="{00000000-0005-0000-0000-00002E5E0000}"/>
    <cellStyle name="Note 2 10 2 2 2 2 2 2" xfId="22592" xr:uid="{00000000-0005-0000-0000-00002F5E0000}"/>
    <cellStyle name="Note 2 10 2 2 2 2 2 2 2" xfId="38223" xr:uid="{00000000-0005-0000-0000-0000305E0000}"/>
    <cellStyle name="Note 2 10 2 2 2 2 2 3" xfId="13926" xr:uid="{00000000-0005-0000-0000-0000315E0000}"/>
    <cellStyle name="Note 2 10 2 2 2 2 2 4" xfId="30613" xr:uid="{00000000-0005-0000-0000-0000325E0000}"/>
    <cellStyle name="Note 2 10 2 2 2 2 3" xfId="27249" xr:uid="{00000000-0005-0000-0000-0000335E0000}"/>
    <cellStyle name="Note 2 10 2 2 2 2 3 2" xfId="42879" xr:uid="{00000000-0005-0000-0000-0000345E0000}"/>
    <cellStyle name="Note 2 10 2 2 2 2 4" xfId="19185" xr:uid="{00000000-0005-0000-0000-0000355E0000}"/>
    <cellStyle name="Note 2 10 2 2 2 2 5" xfId="35028" xr:uid="{00000000-0005-0000-0000-0000365E0000}"/>
    <cellStyle name="Note 2 10 2 2 2 3" xfId="8048" xr:uid="{00000000-0005-0000-0000-0000375E0000}"/>
    <cellStyle name="Note 2 10 2 2 2 3 2" xfId="25614" xr:uid="{00000000-0005-0000-0000-0000385E0000}"/>
    <cellStyle name="Note 2 10 2 2 2 3 2 2" xfId="41244" xr:uid="{00000000-0005-0000-0000-0000395E0000}"/>
    <cellStyle name="Note 2 10 2 2 2 3 3" xfId="17550" xr:uid="{00000000-0005-0000-0000-00003A5E0000}"/>
    <cellStyle name="Note 2 10 2 2 2 3 4" xfId="33393" xr:uid="{00000000-0005-0000-0000-00003B5E0000}"/>
    <cellStyle name="Note 2 10 2 2 2 4" xfId="25860" xr:uid="{00000000-0005-0000-0000-00003C5E0000}"/>
    <cellStyle name="Note 2 10 2 2 2 4 2" xfId="41490" xr:uid="{00000000-0005-0000-0000-00003D5E0000}"/>
    <cellStyle name="Note 2 10 2 2 2 5" xfId="17796" xr:uid="{00000000-0005-0000-0000-00003E5E0000}"/>
    <cellStyle name="Note 2 10 2 2 2 6" xfId="33639" xr:uid="{00000000-0005-0000-0000-00003F5E0000}"/>
    <cellStyle name="Note 2 10 2 2 3" xfId="23970" xr:uid="{00000000-0005-0000-0000-0000405E0000}"/>
    <cellStyle name="Note 2 10 2 2 3 2" xfId="39601" xr:uid="{00000000-0005-0000-0000-0000415E0000}"/>
    <cellStyle name="Note 2 10 2 2 4" xfId="15660" xr:uid="{00000000-0005-0000-0000-0000425E0000}"/>
    <cellStyle name="Note 2 10 2 2 5" xfId="31849" xr:uid="{00000000-0005-0000-0000-0000435E0000}"/>
    <cellStyle name="Note 2 10 2 2 6" xfId="50568" xr:uid="{00000000-0005-0000-0000-0000445E0000}"/>
    <cellStyle name="Note 2 10 2 2 7" xfId="52354" xr:uid="{00000000-0005-0000-0000-0000455E0000}"/>
    <cellStyle name="Note 2 10 2 2 8" xfId="53449" xr:uid="{00000000-0005-0000-0000-0000465E0000}"/>
    <cellStyle name="Note 2 10 2 3" xfId="6827" xr:uid="{00000000-0005-0000-0000-0000475E0000}"/>
    <cellStyle name="Note 2 10 2 3 2" xfId="7696" xr:uid="{00000000-0005-0000-0000-0000485E0000}"/>
    <cellStyle name="Note 2 10 2 3 2 2" xfId="10802" xr:uid="{00000000-0005-0000-0000-0000495E0000}"/>
    <cellStyle name="Note 2 10 2 3 2 2 2" xfId="28368" xr:uid="{00000000-0005-0000-0000-00004A5E0000}"/>
    <cellStyle name="Note 2 10 2 3 2 2 2 2" xfId="43998" xr:uid="{00000000-0005-0000-0000-00004B5E0000}"/>
    <cellStyle name="Note 2 10 2 3 2 2 3" xfId="20304" xr:uid="{00000000-0005-0000-0000-00004C5E0000}"/>
    <cellStyle name="Note 2 10 2 3 2 2 4" xfId="36147" xr:uid="{00000000-0005-0000-0000-00004D5E0000}"/>
    <cellStyle name="Note 2 10 2 3 2 3" xfId="25262" xr:uid="{00000000-0005-0000-0000-00004E5E0000}"/>
    <cellStyle name="Note 2 10 2 3 2 3 2" xfId="40892" xr:uid="{00000000-0005-0000-0000-00004F5E0000}"/>
    <cellStyle name="Note 2 10 2 3 2 4" xfId="17198" xr:uid="{00000000-0005-0000-0000-0000505E0000}"/>
    <cellStyle name="Note 2 10 2 3 2 5" xfId="33041" xr:uid="{00000000-0005-0000-0000-0000515E0000}"/>
    <cellStyle name="Note 2 10 2 3 3" xfId="4289" xr:uid="{00000000-0005-0000-0000-0000525E0000}"/>
    <cellStyle name="Note 2 10 2 3 3 2" xfId="22500" xr:uid="{00000000-0005-0000-0000-0000535E0000}"/>
    <cellStyle name="Note 2 10 2 3 3 2 2" xfId="38131" xr:uid="{00000000-0005-0000-0000-0000545E0000}"/>
    <cellStyle name="Note 2 10 2 3 3 3" xfId="13795" xr:uid="{00000000-0005-0000-0000-0000555E0000}"/>
    <cellStyle name="Note 2 10 2 3 3 4" xfId="30540" xr:uid="{00000000-0005-0000-0000-0000565E0000}"/>
    <cellStyle name="Note 2 10 2 3 4" xfId="24490" xr:uid="{00000000-0005-0000-0000-0000575E0000}"/>
    <cellStyle name="Note 2 10 2 3 4 2" xfId="40121" xr:uid="{00000000-0005-0000-0000-0000585E0000}"/>
    <cellStyle name="Note 2 10 2 3 5" xfId="16331" xr:uid="{00000000-0005-0000-0000-0000595E0000}"/>
    <cellStyle name="Note 2 10 2 3 6" xfId="32309" xr:uid="{00000000-0005-0000-0000-00005A5E0000}"/>
    <cellStyle name="Note 2 10 2 4" xfId="22102" xr:uid="{00000000-0005-0000-0000-00005B5E0000}"/>
    <cellStyle name="Note 2 10 2 4 2" xfId="37733" xr:uid="{00000000-0005-0000-0000-00005C5E0000}"/>
    <cellStyle name="Note 2 10 2 5" xfId="12192" xr:uid="{00000000-0005-0000-0000-00005D5E0000}"/>
    <cellStyle name="Note 2 10 2 5 2" xfId="29455" xr:uid="{00000000-0005-0000-0000-00005E5E0000}"/>
    <cellStyle name="Note 2 10 2 6" xfId="13285" xr:uid="{00000000-0005-0000-0000-00005F5E0000}"/>
    <cellStyle name="Note 2 10 2 7" xfId="30184" xr:uid="{00000000-0005-0000-0000-0000605E0000}"/>
    <cellStyle name="Note 2 10 2 8" xfId="47451" xr:uid="{00000000-0005-0000-0000-0000615E0000}"/>
    <cellStyle name="Note 2 10 2 9" xfId="48599" xr:uid="{00000000-0005-0000-0000-0000625E0000}"/>
    <cellStyle name="Note 2 10 3" xfId="5501" xr:uid="{00000000-0005-0000-0000-0000635E0000}"/>
    <cellStyle name="Note 2 10 3 2" xfId="9131" xr:uid="{00000000-0005-0000-0000-0000645E0000}"/>
    <cellStyle name="Note 2 10 3 2 2" xfId="10520" xr:uid="{00000000-0005-0000-0000-0000655E0000}"/>
    <cellStyle name="Note 2 10 3 2 2 2" xfId="7546" xr:uid="{00000000-0005-0000-0000-0000665E0000}"/>
    <cellStyle name="Note 2 10 3 2 2 2 2" xfId="25112" xr:uid="{00000000-0005-0000-0000-0000675E0000}"/>
    <cellStyle name="Note 2 10 3 2 2 2 2 2" xfId="40742" xr:uid="{00000000-0005-0000-0000-0000685E0000}"/>
    <cellStyle name="Note 2 10 3 2 2 2 3" xfId="17048" xr:uid="{00000000-0005-0000-0000-0000695E0000}"/>
    <cellStyle name="Note 2 10 3 2 2 2 4" xfId="32891" xr:uid="{00000000-0005-0000-0000-00006A5E0000}"/>
    <cellStyle name="Note 2 10 3 2 2 3" xfId="28086" xr:uid="{00000000-0005-0000-0000-00006B5E0000}"/>
    <cellStyle name="Note 2 10 3 2 2 3 2" xfId="43716" xr:uid="{00000000-0005-0000-0000-00006C5E0000}"/>
    <cellStyle name="Note 2 10 3 2 2 4" xfId="20022" xr:uid="{00000000-0005-0000-0000-00006D5E0000}"/>
    <cellStyle name="Note 2 10 3 2 2 5" xfId="35865" xr:uid="{00000000-0005-0000-0000-00006E5E0000}"/>
    <cellStyle name="Note 2 10 3 2 3" xfId="7799" xr:uid="{00000000-0005-0000-0000-00006F5E0000}"/>
    <cellStyle name="Note 2 10 3 2 3 2" xfId="25365" xr:uid="{00000000-0005-0000-0000-0000705E0000}"/>
    <cellStyle name="Note 2 10 3 2 3 2 2" xfId="40995" xr:uid="{00000000-0005-0000-0000-0000715E0000}"/>
    <cellStyle name="Note 2 10 3 2 3 3" xfId="17301" xr:uid="{00000000-0005-0000-0000-0000725E0000}"/>
    <cellStyle name="Note 2 10 3 2 3 4" xfId="33144" xr:uid="{00000000-0005-0000-0000-0000735E0000}"/>
    <cellStyle name="Note 2 10 3 2 4" xfId="26697" xr:uid="{00000000-0005-0000-0000-0000745E0000}"/>
    <cellStyle name="Note 2 10 3 2 4 2" xfId="42327" xr:uid="{00000000-0005-0000-0000-0000755E0000}"/>
    <cellStyle name="Note 2 10 3 2 5" xfId="18633" xr:uid="{00000000-0005-0000-0000-0000765E0000}"/>
    <cellStyle name="Note 2 10 3 2 6" xfId="34476" xr:uid="{00000000-0005-0000-0000-0000775E0000}"/>
    <cellStyle name="Note 2 10 3 3" xfId="23523" xr:uid="{00000000-0005-0000-0000-0000785E0000}"/>
    <cellStyle name="Note 2 10 3 3 2" xfId="39154" xr:uid="{00000000-0005-0000-0000-0000795E0000}"/>
    <cellStyle name="Note 2 10 3 4" xfId="15006" xr:uid="{00000000-0005-0000-0000-00007A5E0000}"/>
    <cellStyle name="Note 2 10 3 5" xfId="31482" xr:uid="{00000000-0005-0000-0000-00007B5E0000}"/>
    <cellStyle name="Note 2 10 3 6" xfId="50208" xr:uid="{00000000-0005-0000-0000-00007C5E0000}"/>
    <cellStyle name="Note 2 10 3 7" xfId="51994" xr:uid="{00000000-0005-0000-0000-00007D5E0000}"/>
    <cellStyle name="Note 2 10 3 8" xfId="53089" xr:uid="{00000000-0005-0000-0000-00007E5E0000}"/>
    <cellStyle name="Note 2 10 4" xfId="8963" xr:uid="{00000000-0005-0000-0000-00007F5E0000}"/>
    <cellStyle name="Note 2 10 4 2" xfId="10352" xr:uid="{00000000-0005-0000-0000-0000805E0000}"/>
    <cellStyle name="Note 2 10 4 2 2" xfId="4097" xr:uid="{00000000-0005-0000-0000-0000815E0000}"/>
    <cellStyle name="Note 2 10 4 2 2 2" xfId="22308" xr:uid="{00000000-0005-0000-0000-0000825E0000}"/>
    <cellStyle name="Note 2 10 4 2 2 2 2" xfId="37939" xr:uid="{00000000-0005-0000-0000-0000835E0000}"/>
    <cellStyle name="Note 2 10 4 2 2 3" xfId="13603" xr:uid="{00000000-0005-0000-0000-0000845E0000}"/>
    <cellStyle name="Note 2 10 4 2 2 4" xfId="30348" xr:uid="{00000000-0005-0000-0000-0000855E0000}"/>
    <cellStyle name="Note 2 10 4 2 3" xfId="27918" xr:uid="{00000000-0005-0000-0000-0000865E0000}"/>
    <cellStyle name="Note 2 10 4 2 3 2" xfId="43548" xr:uid="{00000000-0005-0000-0000-0000875E0000}"/>
    <cellStyle name="Note 2 10 4 2 4" xfId="19854" xr:uid="{00000000-0005-0000-0000-0000885E0000}"/>
    <cellStyle name="Note 2 10 4 2 5" xfId="35697" xr:uid="{00000000-0005-0000-0000-0000895E0000}"/>
    <cellStyle name="Note 2 10 4 3" xfId="11419" xr:uid="{00000000-0005-0000-0000-00008A5E0000}"/>
    <cellStyle name="Note 2 10 4 3 2" xfId="28985" xr:uid="{00000000-0005-0000-0000-00008B5E0000}"/>
    <cellStyle name="Note 2 10 4 3 2 2" xfId="44615" xr:uid="{00000000-0005-0000-0000-00008C5E0000}"/>
    <cellStyle name="Note 2 10 4 3 3" xfId="20921" xr:uid="{00000000-0005-0000-0000-00008D5E0000}"/>
    <cellStyle name="Note 2 10 4 3 4" xfId="36764" xr:uid="{00000000-0005-0000-0000-00008E5E0000}"/>
    <cellStyle name="Note 2 10 4 4" xfId="26529" xr:uid="{00000000-0005-0000-0000-00008F5E0000}"/>
    <cellStyle name="Note 2 10 4 4 2" xfId="42159" xr:uid="{00000000-0005-0000-0000-0000905E0000}"/>
    <cellStyle name="Note 2 10 4 5" xfId="18465" xr:uid="{00000000-0005-0000-0000-0000915E0000}"/>
    <cellStyle name="Note 2 10 4 6" xfId="34308" xr:uid="{00000000-0005-0000-0000-0000925E0000}"/>
    <cellStyle name="Note 2 10 5" xfId="21655" xr:uid="{00000000-0005-0000-0000-0000935E0000}"/>
    <cellStyle name="Note 2 10 5 2" xfId="37286" xr:uid="{00000000-0005-0000-0000-0000945E0000}"/>
    <cellStyle name="Note 2 10 6" xfId="24714" xr:uid="{00000000-0005-0000-0000-0000955E0000}"/>
    <cellStyle name="Note 2 10 6 2" xfId="40345" xr:uid="{00000000-0005-0000-0000-0000965E0000}"/>
    <cellStyle name="Note 2 10 7" xfId="12632" xr:uid="{00000000-0005-0000-0000-0000975E0000}"/>
    <cellStyle name="Note 2 10 8" xfId="29818" xr:uid="{00000000-0005-0000-0000-0000985E0000}"/>
    <cellStyle name="Note 2 10 9" xfId="47649" xr:uid="{00000000-0005-0000-0000-0000995E0000}"/>
    <cellStyle name="Note 2 11" xfId="3368" xr:uid="{00000000-0005-0000-0000-00009A5E0000}"/>
    <cellStyle name="Note 2 11 10" xfId="48328" xr:uid="{00000000-0005-0000-0000-00009B5E0000}"/>
    <cellStyle name="Note 2 11 11" xfId="45115" xr:uid="{00000000-0005-0000-0000-00009C5E0000}"/>
    <cellStyle name="Note 2 11 12" xfId="51031" xr:uid="{00000000-0005-0000-0000-00009D5E0000}"/>
    <cellStyle name="Note 2 11 13" xfId="47056" xr:uid="{00000000-0005-0000-0000-00009E5E0000}"/>
    <cellStyle name="Note 2 11 14" xfId="52626" xr:uid="{00000000-0005-0000-0000-00009F5E0000}"/>
    <cellStyle name="Note 2 11 15" xfId="48881" xr:uid="{00000000-0005-0000-0000-0000A05E0000}"/>
    <cellStyle name="Note 2 11 2" xfId="4021" xr:uid="{00000000-0005-0000-0000-0000A15E0000}"/>
    <cellStyle name="Note 2 11 2 10" xfId="48960" xr:uid="{00000000-0005-0000-0000-0000A25E0000}"/>
    <cellStyle name="Note 2 11 2 11" xfId="51392" xr:uid="{00000000-0005-0000-0000-0000A35E0000}"/>
    <cellStyle name="Note 2 11 2 12" xfId="47988" xr:uid="{00000000-0005-0000-0000-0000A45E0000}"/>
    <cellStyle name="Note 2 11 2 13" xfId="49032" xr:uid="{00000000-0005-0000-0000-0000A55E0000}"/>
    <cellStyle name="Note 2 11 2 14" xfId="53855" xr:uid="{00000000-0005-0000-0000-0000A65E0000}"/>
    <cellStyle name="Note 2 11 2 2" xfId="6396" xr:uid="{00000000-0005-0000-0000-0000A75E0000}"/>
    <cellStyle name="Note 2 11 2 2 2" xfId="8423" xr:uid="{00000000-0005-0000-0000-0000A85E0000}"/>
    <cellStyle name="Note 2 11 2 2 2 2" xfId="9812" xr:uid="{00000000-0005-0000-0000-0000A95E0000}"/>
    <cellStyle name="Note 2 11 2 2 2 2 2" xfId="11039" xr:uid="{00000000-0005-0000-0000-0000AA5E0000}"/>
    <cellStyle name="Note 2 11 2 2 2 2 2 2" xfId="28605" xr:uid="{00000000-0005-0000-0000-0000AB5E0000}"/>
    <cellStyle name="Note 2 11 2 2 2 2 2 2 2" xfId="44235" xr:uid="{00000000-0005-0000-0000-0000AC5E0000}"/>
    <cellStyle name="Note 2 11 2 2 2 2 2 3" xfId="20541" xr:uid="{00000000-0005-0000-0000-0000AD5E0000}"/>
    <cellStyle name="Note 2 11 2 2 2 2 2 4" xfId="36384" xr:uid="{00000000-0005-0000-0000-0000AE5E0000}"/>
    <cellStyle name="Note 2 11 2 2 2 2 3" xfId="27378" xr:uid="{00000000-0005-0000-0000-0000AF5E0000}"/>
    <cellStyle name="Note 2 11 2 2 2 2 3 2" xfId="43008" xr:uid="{00000000-0005-0000-0000-0000B05E0000}"/>
    <cellStyle name="Note 2 11 2 2 2 2 4" xfId="19314" xr:uid="{00000000-0005-0000-0000-0000B15E0000}"/>
    <cellStyle name="Note 2 11 2 2 2 2 5" xfId="35157" xr:uid="{00000000-0005-0000-0000-0000B25E0000}"/>
    <cellStyle name="Note 2 11 2 2 2 3" xfId="4662" xr:uid="{00000000-0005-0000-0000-0000B35E0000}"/>
    <cellStyle name="Note 2 11 2 2 2 3 2" xfId="22834" xr:uid="{00000000-0005-0000-0000-0000B45E0000}"/>
    <cellStyle name="Note 2 11 2 2 2 3 2 2" xfId="38465" xr:uid="{00000000-0005-0000-0000-0000B55E0000}"/>
    <cellStyle name="Note 2 11 2 2 2 3 3" xfId="14168" xr:uid="{00000000-0005-0000-0000-0000B65E0000}"/>
    <cellStyle name="Note 2 11 2 2 2 3 4" xfId="30855" xr:uid="{00000000-0005-0000-0000-0000B75E0000}"/>
    <cellStyle name="Note 2 11 2 2 2 4" xfId="25989" xr:uid="{00000000-0005-0000-0000-0000B85E0000}"/>
    <cellStyle name="Note 2 11 2 2 2 4 2" xfId="41619" xr:uid="{00000000-0005-0000-0000-0000B95E0000}"/>
    <cellStyle name="Note 2 11 2 2 2 5" xfId="17925" xr:uid="{00000000-0005-0000-0000-0000BA5E0000}"/>
    <cellStyle name="Note 2 11 2 2 2 6" xfId="33768" xr:uid="{00000000-0005-0000-0000-0000BB5E0000}"/>
    <cellStyle name="Note 2 11 2 2 3" xfId="24099" xr:uid="{00000000-0005-0000-0000-0000BC5E0000}"/>
    <cellStyle name="Note 2 11 2 2 3 2" xfId="39730" xr:uid="{00000000-0005-0000-0000-0000BD5E0000}"/>
    <cellStyle name="Note 2 11 2 2 4" xfId="15901" xr:uid="{00000000-0005-0000-0000-0000BE5E0000}"/>
    <cellStyle name="Note 2 11 2 2 5" xfId="31938" xr:uid="{00000000-0005-0000-0000-0000BF5E0000}"/>
    <cellStyle name="Note 2 11 2 2 6" xfId="50657" xr:uid="{00000000-0005-0000-0000-0000C05E0000}"/>
    <cellStyle name="Note 2 11 2 2 7" xfId="52443" xr:uid="{00000000-0005-0000-0000-0000C15E0000}"/>
    <cellStyle name="Note 2 11 2 2 8" xfId="53538" xr:uid="{00000000-0005-0000-0000-0000C25E0000}"/>
    <cellStyle name="Note 2 11 2 3" xfId="8876" xr:uid="{00000000-0005-0000-0000-0000C35E0000}"/>
    <cellStyle name="Note 2 11 2 3 2" xfId="10265" xr:uid="{00000000-0005-0000-0000-0000C45E0000}"/>
    <cellStyle name="Note 2 11 2 3 2 2" xfId="10719" xr:uid="{00000000-0005-0000-0000-0000C55E0000}"/>
    <cellStyle name="Note 2 11 2 3 2 2 2" xfId="28285" xr:uid="{00000000-0005-0000-0000-0000C65E0000}"/>
    <cellStyle name="Note 2 11 2 3 2 2 2 2" xfId="43915" xr:uid="{00000000-0005-0000-0000-0000C75E0000}"/>
    <cellStyle name="Note 2 11 2 3 2 2 3" xfId="20221" xr:uid="{00000000-0005-0000-0000-0000C85E0000}"/>
    <cellStyle name="Note 2 11 2 3 2 2 4" xfId="36064" xr:uid="{00000000-0005-0000-0000-0000C95E0000}"/>
    <cellStyle name="Note 2 11 2 3 2 3" xfId="27831" xr:uid="{00000000-0005-0000-0000-0000CA5E0000}"/>
    <cellStyle name="Note 2 11 2 3 2 3 2" xfId="43461" xr:uid="{00000000-0005-0000-0000-0000CB5E0000}"/>
    <cellStyle name="Note 2 11 2 3 2 4" xfId="19767" xr:uid="{00000000-0005-0000-0000-0000CC5E0000}"/>
    <cellStyle name="Note 2 11 2 3 2 5" xfId="35610" xr:uid="{00000000-0005-0000-0000-0000CD5E0000}"/>
    <cellStyle name="Note 2 11 2 3 3" xfId="11310" xr:uid="{00000000-0005-0000-0000-0000CE5E0000}"/>
    <cellStyle name="Note 2 11 2 3 3 2" xfId="28876" xr:uid="{00000000-0005-0000-0000-0000CF5E0000}"/>
    <cellStyle name="Note 2 11 2 3 3 2 2" xfId="44506" xr:uid="{00000000-0005-0000-0000-0000D05E0000}"/>
    <cellStyle name="Note 2 11 2 3 3 3" xfId="20812" xr:uid="{00000000-0005-0000-0000-0000D15E0000}"/>
    <cellStyle name="Note 2 11 2 3 3 4" xfId="36655" xr:uid="{00000000-0005-0000-0000-0000D25E0000}"/>
    <cellStyle name="Note 2 11 2 3 4" xfId="26442" xr:uid="{00000000-0005-0000-0000-0000D35E0000}"/>
    <cellStyle name="Note 2 11 2 3 4 2" xfId="42072" xr:uid="{00000000-0005-0000-0000-0000D45E0000}"/>
    <cellStyle name="Note 2 11 2 3 5" xfId="18378" xr:uid="{00000000-0005-0000-0000-0000D55E0000}"/>
    <cellStyle name="Note 2 11 2 3 6" xfId="34221" xr:uid="{00000000-0005-0000-0000-0000D65E0000}"/>
    <cellStyle name="Note 2 11 2 4" xfId="22233" xr:uid="{00000000-0005-0000-0000-0000D75E0000}"/>
    <cellStyle name="Note 2 11 2 4 2" xfId="37864" xr:uid="{00000000-0005-0000-0000-0000D85E0000}"/>
    <cellStyle name="Note 2 11 2 5" xfId="12276" xr:uid="{00000000-0005-0000-0000-0000D95E0000}"/>
    <cellStyle name="Note 2 11 2 5 2" xfId="29539" xr:uid="{00000000-0005-0000-0000-0000DA5E0000}"/>
    <cellStyle name="Note 2 11 2 6" xfId="13526" xr:uid="{00000000-0005-0000-0000-0000DB5E0000}"/>
    <cellStyle name="Note 2 11 2 7" xfId="30273" xr:uid="{00000000-0005-0000-0000-0000DC5E0000}"/>
    <cellStyle name="Note 2 11 2 8" xfId="47645" xr:uid="{00000000-0005-0000-0000-0000DD5E0000}"/>
    <cellStyle name="Note 2 11 2 9" xfId="48688" xr:uid="{00000000-0005-0000-0000-0000DE5E0000}"/>
    <cellStyle name="Note 2 11 3" xfId="5743" xr:uid="{00000000-0005-0000-0000-0000DF5E0000}"/>
    <cellStyle name="Note 2 11 3 2" xfId="8817" xr:uid="{00000000-0005-0000-0000-0000E05E0000}"/>
    <cellStyle name="Note 2 11 3 2 2" xfId="10206" xr:uid="{00000000-0005-0000-0000-0000E15E0000}"/>
    <cellStyle name="Note 2 11 3 2 2 2" xfId="11508" xr:uid="{00000000-0005-0000-0000-0000E25E0000}"/>
    <cellStyle name="Note 2 11 3 2 2 2 2" xfId="29074" xr:uid="{00000000-0005-0000-0000-0000E35E0000}"/>
    <cellStyle name="Note 2 11 3 2 2 2 2 2" xfId="44704" xr:uid="{00000000-0005-0000-0000-0000E45E0000}"/>
    <cellStyle name="Note 2 11 3 2 2 2 3" xfId="21010" xr:uid="{00000000-0005-0000-0000-0000E55E0000}"/>
    <cellStyle name="Note 2 11 3 2 2 2 4" xfId="36853" xr:uid="{00000000-0005-0000-0000-0000E65E0000}"/>
    <cellStyle name="Note 2 11 3 2 2 3" xfId="27772" xr:uid="{00000000-0005-0000-0000-0000E75E0000}"/>
    <cellStyle name="Note 2 11 3 2 2 3 2" xfId="43402" xr:uid="{00000000-0005-0000-0000-0000E85E0000}"/>
    <cellStyle name="Note 2 11 3 2 2 4" xfId="19708" xr:uid="{00000000-0005-0000-0000-0000E95E0000}"/>
    <cellStyle name="Note 2 11 3 2 2 5" xfId="35551" xr:uid="{00000000-0005-0000-0000-0000EA5E0000}"/>
    <cellStyle name="Note 2 11 3 2 3" xfId="11053" xr:uid="{00000000-0005-0000-0000-0000EB5E0000}"/>
    <cellStyle name="Note 2 11 3 2 3 2" xfId="28619" xr:uid="{00000000-0005-0000-0000-0000EC5E0000}"/>
    <cellStyle name="Note 2 11 3 2 3 2 2" xfId="44249" xr:uid="{00000000-0005-0000-0000-0000ED5E0000}"/>
    <cellStyle name="Note 2 11 3 2 3 3" xfId="20555" xr:uid="{00000000-0005-0000-0000-0000EE5E0000}"/>
    <cellStyle name="Note 2 11 3 2 3 4" xfId="36398" xr:uid="{00000000-0005-0000-0000-0000EF5E0000}"/>
    <cellStyle name="Note 2 11 3 2 4" xfId="26383" xr:uid="{00000000-0005-0000-0000-0000F05E0000}"/>
    <cellStyle name="Note 2 11 3 2 4 2" xfId="42013" xr:uid="{00000000-0005-0000-0000-0000F15E0000}"/>
    <cellStyle name="Note 2 11 3 2 5" xfId="18319" xr:uid="{00000000-0005-0000-0000-0000F25E0000}"/>
    <cellStyle name="Note 2 11 3 2 6" xfId="34162" xr:uid="{00000000-0005-0000-0000-0000F35E0000}"/>
    <cellStyle name="Note 2 11 3 3" xfId="23653" xr:uid="{00000000-0005-0000-0000-0000F45E0000}"/>
    <cellStyle name="Note 2 11 3 3 2" xfId="39284" xr:uid="{00000000-0005-0000-0000-0000F55E0000}"/>
    <cellStyle name="Note 2 11 3 4" xfId="15248" xr:uid="{00000000-0005-0000-0000-0000F65E0000}"/>
    <cellStyle name="Note 2 11 3 5" xfId="31572" xr:uid="{00000000-0005-0000-0000-0000F75E0000}"/>
    <cellStyle name="Note 2 11 3 6" xfId="50297" xr:uid="{00000000-0005-0000-0000-0000F85E0000}"/>
    <cellStyle name="Note 2 11 3 7" xfId="52083" xr:uid="{00000000-0005-0000-0000-0000F95E0000}"/>
    <cellStyle name="Note 2 11 3 8" xfId="53178" xr:uid="{00000000-0005-0000-0000-0000FA5E0000}"/>
    <cellStyle name="Note 2 11 4" xfId="8198" xr:uid="{00000000-0005-0000-0000-0000FB5E0000}"/>
    <cellStyle name="Note 2 11 4 2" xfId="9587" xr:uid="{00000000-0005-0000-0000-0000FC5E0000}"/>
    <cellStyle name="Note 2 11 4 2 2" xfId="4968" xr:uid="{00000000-0005-0000-0000-0000FD5E0000}"/>
    <cellStyle name="Note 2 11 4 2 2 2" xfId="23140" xr:uid="{00000000-0005-0000-0000-0000FE5E0000}"/>
    <cellStyle name="Note 2 11 4 2 2 2 2" xfId="38771" xr:uid="{00000000-0005-0000-0000-0000FF5E0000}"/>
    <cellStyle name="Note 2 11 4 2 2 3" xfId="14474" xr:uid="{00000000-0005-0000-0000-0000005F0000}"/>
    <cellStyle name="Note 2 11 4 2 2 4" xfId="31161" xr:uid="{00000000-0005-0000-0000-0000015F0000}"/>
    <cellStyle name="Note 2 11 4 2 3" xfId="27153" xr:uid="{00000000-0005-0000-0000-0000025F0000}"/>
    <cellStyle name="Note 2 11 4 2 3 2" xfId="42783" xr:uid="{00000000-0005-0000-0000-0000035F0000}"/>
    <cellStyle name="Note 2 11 4 2 4" xfId="19089" xr:uid="{00000000-0005-0000-0000-0000045F0000}"/>
    <cellStyle name="Note 2 11 4 2 5" xfId="34932" xr:uid="{00000000-0005-0000-0000-0000055F0000}"/>
    <cellStyle name="Note 2 11 4 3" xfId="6994" xr:uid="{00000000-0005-0000-0000-0000065F0000}"/>
    <cellStyle name="Note 2 11 4 3 2" xfId="24657" xr:uid="{00000000-0005-0000-0000-0000075F0000}"/>
    <cellStyle name="Note 2 11 4 3 2 2" xfId="40288" xr:uid="{00000000-0005-0000-0000-0000085F0000}"/>
    <cellStyle name="Note 2 11 4 3 3" xfId="16498" xr:uid="{00000000-0005-0000-0000-0000095F0000}"/>
    <cellStyle name="Note 2 11 4 3 4" xfId="32476" xr:uid="{00000000-0005-0000-0000-00000A5F0000}"/>
    <cellStyle name="Note 2 11 4 4" xfId="25764" xr:uid="{00000000-0005-0000-0000-00000B5F0000}"/>
    <cellStyle name="Note 2 11 4 4 2" xfId="41394" xr:uid="{00000000-0005-0000-0000-00000C5F0000}"/>
    <cellStyle name="Note 2 11 4 5" xfId="17700" xr:uid="{00000000-0005-0000-0000-00000D5F0000}"/>
    <cellStyle name="Note 2 11 4 6" xfId="33543" xr:uid="{00000000-0005-0000-0000-00000E5F0000}"/>
    <cellStyle name="Note 2 11 5" xfId="21787" xr:uid="{00000000-0005-0000-0000-00000F5F0000}"/>
    <cellStyle name="Note 2 11 5 2" xfId="37418" xr:uid="{00000000-0005-0000-0000-0000105F0000}"/>
    <cellStyle name="Note 2 11 6" xfId="29279" xr:uid="{00000000-0005-0000-0000-0000115F0000}"/>
    <cellStyle name="Note 2 11 6 2" xfId="44909" xr:uid="{00000000-0005-0000-0000-0000125F0000}"/>
    <cellStyle name="Note 2 11 7" xfId="12873" xr:uid="{00000000-0005-0000-0000-0000135F0000}"/>
    <cellStyle name="Note 2 11 8" xfId="29907" xr:uid="{00000000-0005-0000-0000-0000145F0000}"/>
    <cellStyle name="Note 2 11 9" xfId="47576" xr:uid="{00000000-0005-0000-0000-0000155F0000}"/>
    <cellStyle name="Note 2 12" xfId="3195" xr:uid="{00000000-0005-0000-0000-0000165F0000}"/>
    <cellStyle name="Note 2 12 10" xfId="48308" xr:uid="{00000000-0005-0000-0000-0000175F0000}"/>
    <cellStyle name="Note 2 12 11" xfId="49025" xr:uid="{00000000-0005-0000-0000-0000185F0000}"/>
    <cellStyle name="Note 2 12 12" xfId="51011" xr:uid="{00000000-0005-0000-0000-0000195F0000}"/>
    <cellStyle name="Note 2 12 13" xfId="46975" xr:uid="{00000000-0005-0000-0000-00001A5F0000}"/>
    <cellStyle name="Note 2 12 14" xfId="45441" xr:uid="{00000000-0005-0000-0000-00001B5F0000}"/>
    <cellStyle name="Note 2 12 15" xfId="51464" xr:uid="{00000000-0005-0000-0000-00001C5F0000}"/>
    <cellStyle name="Note 2 12 2" xfId="3849" xr:uid="{00000000-0005-0000-0000-00001D5F0000}"/>
    <cellStyle name="Note 2 12 2 10" xfId="48976" xr:uid="{00000000-0005-0000-0000-00001E5F0000}"/>
    <cellStyle name="Note 2 12 2 11" xfId="51372" xr:uid="{00000000-0005-0000-0000-00001F5F0000}"/>
    <cellStyle name="Note 2 12 2 12" xfId="46173" xr:uid="{00000000-0005-0000-0000-0000205F0000}"/>
    <cellStyle name="Note 2 12 2 13" xfId="53606" xr:uid="{00000000-0005-0000-0000-0000215F0000}"/>
    <cellStyle name="Note 2 12 2 14" xfId="45167" xr:uid="{00000000-0005-0000-0000-0000225F0000}"/>
    <cellStyle name="Note 2 12 2 2" xfId="6224" xr:uid="{00000000-0005-0000-0000-0000235F0000}"/>
    <cellStyle name="Note 2 12 2 2 2" xfId="8173" xr:uid="{00000000-0005-0000-0000-0000245F0000}"/>
    <cellStyle name="Note 2 12 2 2 2 2" xfId="9562" xr:uid="{00000000-0005-0000-0000-0000255F0000}"/>
    <cellStyle name="Note 2 12 2 2 2 2 2" xfId="4810" xr:uid="{00000000-0005-0000-0000-0000265F0000}"/>
    <cellStyle name="Note 2 12 2 2 2 2 2 2" xfId="22982" xr:uid="{00000000-0005-0000-0000-0000275F0000}"/>
    <cellStyle name="Note 2 12 2 2 2 2 2 2 2" xfId="38613" xr:uid="{00000000-0005-0000-0000-0000285F0000}"/>
    <cellStyle name="Note 2 12 2 2 2 2 2 3" xfId="14316" xr:uid="{00000000-0005-0000-0000-0000295F0000}"/>
    <cellStyle name="Note 2 12 2 2 2 2 2 4" xfId="31003" xr:uid="{00000000-0005-0000-0000-00002A5F0000}"/>
    <cellStyle name="Note 2 12 2 2 2 2 3" xfId="27128" xr:uid="{00000000-0005-0000-0000-00002B5F0000}"/>
    <cellStyle name="Note 2 12 2 2 2 2 3 2" xfId="42758" xr:uid="{00000000-0005-0000-0000-00002C5F0000}"/>
    <cellStyle name="Note 2 12 2 2 2 2 4" xfId="19064" xr:uid="{00000000-0005-0000-0000-00002D5F0000}"/>
    <cellStyle name="Note 2 12 2 2 2 2 5" xfId="34907" xr:uid="{00000000-0005-0000-0000-00002E5F0000}"/>
    <cellStyle name="Note 2 12 2 2 2 3" xfId="6966" xr:uid="{00000000-0005-0000-0000-00002F5F0000}"/>
    <cellStyle name="Note 2 12 2 2 2 3 2" xfId="24629" xr:uid="{00000000-0005-0000-0000-0000305F0000}"/>
    <cellStyle name="Note 2 12 2 2 2 3 2 2" xfId="40260" xr:uid="{00000000-0005-0000-0000-0000315F0000}"/>
    <cellStyle name="Note 2 12 2 2 2 3 3" xfId="16470" xr:uid="{00000000-0005-0000-0000-0000325F0000}"/>
    <cellStyle name="Note 2 12 2 2 2 3 4" xfId="32448" xr:uid="{00000000-0005-0000-0000-0000335F0000}"/>
    <cellStyle name="Note 2 12 2 2 2 4" xfId="25739" xr:uid="{00000000-0005-0000-0000-0000345F0000}"/>
    <cellStyle name="Note 2 12 2 2 2 4 2" xfId="41369" xr:uid="{00000000-0005-0000-0000-0000355F0000}"/>
    <cellStyle name="Note 2 12 2 2 2 5" xfId="17675" xr:uid="{00000000-0005-0000-0000-0000365F0000}"/>
    <cellStyle name="Note 2 12 2 2 2 6" xfId="33518" xr:uid="{00000000-0005-0000-0000-0000375F0000}"/>
    <cellStyle name="Note 2 12 2 2 3" xfId="24039" xr:uid="{00000000-0005-0000-0000-0000385F0000}"/>
    <cellStyle name="Note 2 12 2 2 3 2" xfId="39670" xr:uid="{00000000-0005-0000-0000-0000395F0000}"/>
    <cellStyle name="Note 2 12 2 2 4" xfId="15729" xr:uid="{00000000-0005-0000-0000-00003A5F0000}"/>
    <cellStyle name="Note 2 12 2 2 5" xfId="31918" xr:uid="{00000000-0005-0000-0000-00003B5F0000}"/>
    <cellStyle name="Note 2 12 2 2 6" xfId="50637" xr:uid="{00000000-0005-0000-0000-00003C5F0000}"/>
    <cellStyle name="Note 2 12 2 2 7" xfId="52423" xr:uid="{00000000-0005-0000-0000-00003D5F0000}"/>
    <cellStyle name="Note 2 12 2 2 8" xfId="53518" xr:uid="{00000000-0005-0000-0000-00003E5F0000}"/>
    <cellStyle name="Note 2 12 2 3" xfId="8777" xr:uid="{00000000-0005-0000-0000-00003F5F0000}"/>
    <cellStyle name="Note 2 12 2 3 2" xfId="10166" xr:uid="{00000000-0005-0000-0000-0000405F0000}"/>
    <cellStyle name="Note 2 12 2 3 2 2" xfId="9366" xr:uid="{00000000-0005-0000-0000-0000415F0000}"/>
    <cellStyle name="Note 2 12 2 3 2 2 2" xfId="26932" xr:uid="{00000000-0005-0000-0000-0000425F0000}"/>
    <cellStyle name="Note 2 12 2 3 2 2 2 2" xfId="42562" xr:uid="{00000000-0005-0000-0000-0000435F0000}"/>
    <cellStyle name="Note 2 12 2 3 2 2 3" xfId="18868" xr:uid="{00000000-0005-0000-0000-0000445F0000}"/>
    <cellStyle name="Note 2 12 2 3 2 2 4" xfId="34711" xr:uid="{00000000-0005-0000-0000-0000455F0000}"/>
    <cellStyle name="Note 2 12 2 3 2 3" xfId="27732" xr:uid="{00000000-0005-0000-0000-0000465F0000}"/>
    <cellStyle name="Note 2 12 2 3 2 3 2" xfId="43362" xr:uid="{00000000-0005-0000-0000-0000475F0000}"/>
    <cellStyle name="Note 2 12 2 3 2 4" xfId="19668" xr:uid="{00000000-0005-0000-0000-0000485F0000}"/>
    <cellStyle name="Note 2 12 2 3 2 5" xfId="35511" xr:uid="{00000000-0005-0000-0000-0000495F0000}"/>
    <cellStyle name="Note 2 12 2 3 3" xfId="10588" xr:uid="{00000000-0005-0000-0000-00004A5F0000}"/>
    <cellStyle name="Note 2 12 2 3 3 2" xfId="28154" xr:uid="{00000000-0005-0000-0000-00004B5F0000}"/>
    <cellStyle name="Note 2 12 2 3 3 2 2" xfId="43784" xr:uid="{00000000-0005-0000-0000-00004C5F0000}"/>
    <cellStyle name="Note 2 12 2 3 3 3" xfId="20090" xr:uid="{00000000-0005-0000-0000-00004D5F0000}"/>
    <cellStyle name="Note 2 12 2 3 3 4" xfId="35933" xr:uid="{00000000-0005-0000-0000-00004E5F0000}"/>
    <cellStyle name="Note 2 12 2 3 4" xfId="26343" xr:uid="{00000000-0005-0000-0000-00004F5F0000}"/>
    <cellStyle name="Note 2 12 2 3 4 2" xfId="41973" xr:uid="{00000000-0005-0000-0000-0000505F0000}"/>
    <cellStyle name="Note 2 12 2 3 5" xfId="18279" xr:uid="{00000000-0005-0000-0000-0000515F0000}"/>
    <cellStyle name="Note 2 12 2 3 6" xfId="34122" xr:uid="{00000000-0005-0000-0000-0000525F0000}"/>
    <cellStyle name="Note 2 12 2 4" xfId="22171" xr:uid="{00000000-0005-0000-0000-0000535F0000}"/>
    <cellStyle name="Note 2 12 2 4 2" xfId="37802" xr:uid="{00000000-0005-0000-0000-0000545F0000}"/>
    <cellStyle name="Note 2 12 2 5" xfId="12257" xr:uid="{00000000-0005-0000-0000-0000555F0000}"/>
    <cellStyle name="Note 2 12 2 5 2" xfId="29520" xr:uid="{00000000-0005-0000-0000-0000565F0000}"/>
    <cellStyle name="Note 2 12 2 6" xfId="13354" xr:uid="{00000000-0005-0000-0000-0000575F0000}"/>
    <cellStyle name="Note 2 12 2 7" xfId="30253" xr:uid="{00000000-0005-0000-0000-0000585F0000}"/>
    <cellStyle name="Note 2 12 2 8" xfId="47198" xr:uid="{00000000-0005-0000-0000-0000595F0000}"/>
    <cellStyle name="Note 2 12 2 9" xfId="48668" xr:uid="{00000000-0005-0000-0000-00005A5F0000}"/>
    <cellStyle name="Note 2 12 3" xfId="5570" xr:uid="{00000000-0005-0000-0000-00005B5F0000}"/>
    <cellStyle name="Note 2 12 3 2" xfId="8974" xr:uid="{00000000-0005-0000-0000-00005C5F0000}"/>
    <cellStyle name="Note 2 12 3 2 2" xfId="10363" xr:uid="{00000000-0005-0000-0000-00005D5F0000}"/>
    <cellStyle name="Note 2 12 3 2 2 2" xfId="10825" xr:uid="{00000000-0005-0000-0000-00005E5F0000}"/>
    <cellStyle name="Note 2 12 3 2 2 2 2" xfId="28391" xr:uid="{00000000-0005-0000-0000-00005F5F0000}"/>
    <cellStyle name="Note 2 12 3 2 2 2 2 2" xfId="44021" xr:uid="{00000000-0005-0000-0000-0000605F0000}"/>
    <cellStyle name="Note 2 12 3 2 2 2 3" xfId="20327" xr:uid="{00000000-0005-0000-0000-0000615F0000}"/>
    <cellStyle name="Note 2 12 3 2 2 2 4" xfId="36170" xr:uid="{00000000-0005-0000-0000-0000625F0000}"/>
    <cellStyle name="Note 2 12 3 2 2 3" xfId="27929" xr:uid="{00000000-0005-0000-0000-0000635F0000}"/>
    <cellStyle name="Note 2 12 3 2 2 3 2" xfId="43559" xr:uid="{00000000-0005-0000-0000-0000645F0000}"/>
    <cellStyle name="Note 2 12 3 2 2 4" xfId="19865" xr:uid="{00000000-0005-0000-0000-0000655F0000}"/>
    <cellStyle name="Note 2 12 3 2 2 5" xfId="35708" xr:uid="{00000000-0005-0000-0000-0000665F0000}"/>
    <cellStyle name="Note 2 12 3 2 3" xfId="9309" xr:uid="{00000000-0005-0000-0000-0000675F0000}"/>
    <cellStyle name="Note 2 12 3 2 3 2" xfId="26875" xr:uid="{00000000-0005-0000-0000-0000685F0000}"/>
    <cellStyle name="Note 2 12 3 2 3 2 2" xfId="42505" xr:uid="{00000000-0005-0000-0000-0000695F0000}"/>
    <cellStyle name="Note 2 12 3 2 3 3" xfId="18811" xr:uid="{00000000-0005-0000-0000-00006A5F0000}"/>
    <cellStyle name="Note 2 12 3 2 3 4" xfId="34654" xr:uid="{00000000-0005-0000-0000-00006B5F0000}"/>
    <cellStyle name="Note 2 12 3 2 4" xfId="26540" xr:uid="{00000000-0005-0000-0000-00006C5F0000}"/>
    <cellStyle name="Note 2 12 3 2 4 2" xfId="42170" xr:uid="{00000000-0005-0000-0000-00006D5F0000}"/>
    <cellStyle name="Note 2 12 3 2 5" xfId="18476" xr:uid="{00000000-0005-0000-0000-00006E5F0000}"/>
    <cellStyle name="Note 2 12 3 2 6" xfId="34319" xr:uid="{00000000-0005-0000-0000-00006F5F0000}"/>
    <cellStyle name="Note 2 12 3 3" xfId="23592" xr:uid="{00000000-0005-0000-0000-0000705F0000}"/>
    <cellStyle name="Note 2 12 3 3 2" xfId="39223" xr:uid="{00000000-0005-0000-0000-0000715F0000}"/>
    <cellStyle name="Note 2 12 3 4" xfId="15075" xr:uid="{00000000-0005-0000-0000-0000725F0000}"/>
    <cellStyle name="Note 2 12 3 5" xfId="31551" xr:uid="{00000000-0005-0000-0000-0000735F0000}"/>
    <cellStyle name="Note 2 12 3 6" xfId="50277" xr:uid="{00000000-0005-0000-0000-0000745F0000}"/>
    <cellStyle name="Note 2 12 3 7" xfId="52063" xr:uid="{00000000-0005-0000-0000-0000755F0000}"/>
    <cellStyle name="Note 2 12 3 8" xfId="53158" xr:uid="{00000000-0005-0000-0000-0000765F0000}"/>
    <cellStyle name="Note 2 12 4" xfId="8402" xr:uid="{00000000-0005-0000-0000-0000775F0000}"/>
    <cellStyle name="Note 2 12 4 2" xfId="9791" xr:uid="{00000000-0005-0000-0000-0000785F0000}"/>
    <cellStyle name="Note 2 12 4 2 2" xfId="9256" xr:uid="{00000000-0005-0000-0000-0000795F0000}"/>
    <cellStyle name="Note 2 12 4 2 2 2" xfId="26822" xr:uid="{00000000-0005-0000-0000-00007A5F0000}"/>
    <cellStyle name="Note 2 12 4 2 2 2 2" xfId="42452" xr:uid="{00000000-0005-0000-0000-00007B5F0000}"/>
    <cellStyle name="Note 2 12 4 2 2 3" xfId="18758" xr:uid="{00000000-0005-0000-0000-00007C5F0000}"/>
    <cellStyle name="Note 2 12 4 2 2 4" xfId="34601" xr:uid="{00000000-0005-0000-0000-00007D5F0000}"/>
    <cellStyle name="Note 2 12 4 2 3" xfId="27357" xr:uid="{00000000-0005-0000-0000-00007E5F0000}"/>
    <cellStyle name="Note 2 12 4 2 3 2" xfId="42987" xr:uid="{00000000-0005-0000-0000-00007F5F0000}"/>
    <cellStyle name="Note 2 12 4 2 4" xfId="19293" xr:uid="{00000000-0005-0000-0000-0000805F0000}"/>
    <cellStyle name="Note 2 12 4 2 5" xfId="35136" xr:uid="{00000000-0005-0000-0000-0000815F0000}"/>
    <cellStyle name="Note 2 12 4 3" xfId="4713" xr:uid="{00000000-0005-0000-0000-0000825F0000}"/>
    <cellStyle name="Note 2 12 4 3 2" xfId="22885" xr:uid="{00000000-0005-0000-0000-0000835F0000}"/>
    <cellStyle name="Note 2 12 4 3 2 2" xfId="38516" xr:uid="{00000000-0005-0000-0000-0000845F0000}"/>
    <cellStyle name="Note 2 12 4 3 3" xfId="14219" xr:uid="{00000000-0005-0000-0000-0000855F0000}"/>
    <cellStyle name="Note 2 12 4 3 4" xfId="30906" xr:uid="{00000000-0005-0000-0000-0000865F0000}"/>
    <cellStyle name="Note 2 12 4 4" xfId="25968" xr:uid="{00000000-0005-0000-0000-0000875F0000}"/>
    <cellStyle name="Note 2 12 4 4 2" xfId="41598" xr:uid="{00000000-0005-0000-0000-0000885F0000}"/>
    <cellStyle name="Note 2 12 4 5" xfId="17904" xr:uid="{00000000-0005-0000-0000-0000895F0000}"/>
    <cellStyle name="Note 2 12 4 6" xfId="33747" xr:uid="{00000000-0005-0000-0000-00008A5F0000}"/>
    <cellStyle name="Note 2 12 5" xfId="21724" xr:uid="{00000000-0005-0000-0000-00008B5F0000}"/>
    <cellStyle name="Note 2 12 5 2" xfId="37355" xr:uid="{00000000-0005-0000-0000-00008C5F0000}"/>
    <cellStyle name="Note 2 12 6" xfId="21834" xr:uid="{00000000-0005-0000-0000-00008D5F0000}"/>
    <cellStyle name="Note 2 12 6 2" xfId="37465" xr:uid="{00000000-0005-0000-0000-00008E5F0000}"/>
    <cellStyle name="Note 2 12 7" xfId="12701" xr:uid="{00000000-0005-0000-0000-00008F5F0000}"/>
    <cellStyle name="Note 2 12 8" xfId="29887" xr:uid="{00000000-0005-0000-0000-0000905F0000}"/>
    <cellStyle name="Note 2 12 9" xfId="47736" xr:uid="{00000000-0005-0000-0000-0000915F0000}"/>
    <cellStyle name="Note 2 13" xfId="2941" xr:uid="{00000000-0005-0000-0000-0000925F0000}"/>
    <cellStyle name="Note 2 13 10" xfId="48127" xr:uid="{00000000-0005-0000-0000-0000935F0000}"/>
    <cellStyle name="Note 2 13 11" xfId="47936" xr:uid="{00000000-0005-0000-0000-0000945F0000}"/>
    <cellStyle name="Note 2 13 12" xfId="50830" xr:uid="{00000000-0005-0000-0000-0000955F0000}"/>
    <cellStyle name="Note 2 13 13" xfId="46109" xr:uid="{00000000-0005-0000-0000-0000965F0000}"/>
    <cellStyle name="Note 2 13 14" xfId="52696" xr:uid="{00000000-0005-0000-0000-0000975F0000}"/>
    <cellStyle name="Note 2 13 15" xfId="51494" xr:uid="{00000000-0005-0000-0000-0000985F0000}"/>
    <cellStyle name="Note 2 13 2" xfId="3595" xr:uid="{00000000-0005-0000-0000-0000995F0000}"/>
    <cellStyle name="Note 2 13 2 10" xfId="47117" xr:uid="{00000000-0005-0000-0000-00009A5F0000}"/>
    <cellStyle name="Note 2 13 2 11" xfId="51193" xr:uid="{00000000-0005-0000-0000-00009B5F0000}"/>
    <cellStyle name="Note 2 13 2 12" xfId="47327" xr:uid="{00000000-0005-0000-0000-00009C5F0000}"/>
    <cellStyle name="Note 2 13 2 13" xfId="45623" xr:uid="{00000000-0005-0000-0000-00009D5F0000}"/>
    <cellStyle name="Note 2 13 2 14" xfId="51579" xr:uid="{00000000-0005-0000-0000-00009E5F0000}"/>
    <cellStyle name="Note 2 13 2 2" xfId="5970" xr:uid="{00000000-0005-0000-0000-00009F5F0000}"/>
    <cellStyle name="Note 2 13 2 2 2" xfId="8092" xr:uid="{00000000-0005-0000-0000-0000A05F0000}"/>
    <cellStyle name="Note 2 13 2 2 2 2" xfId="9481" xr:uid="{00000000-0005-0000-0000-0000A15F0000}"/>
    <cellStyle name="Note 2 13 2 2 2 2 2" xfId="6473" xr:uid="{00000000-0005-0000-0000-0000A25F0000}"/>
    <cellStyle name="Note 2 13 2 2 2 2 2 2" xfId="24175" xr:uid="{00000000-0005-0000-0000-0000A35F0000}"/>
    <cellStyle name="Note 2 13 2 2 2 2 2 2 2" xfId="39806" xr:uid="{00000000-0005-0000-0000-0000A45F0000}"/>
    <cellStyle name="Note 2 13 2 2 2 2 2 3" xfId="15977" xr:uid="{00000000-0005-0000-0000-0000A55F0000}"/>
    <cellStyle name="Note 2 13 2 2 2 2 2 4" xfId="32014" xr:uid="{00000000-0005-0000-0000-0000A65F0000}"/>
    <cellStyle name="Note 2 13 2 2 2 2 3" xfId="27047" xr:uid="{00000000-0005-0000-0000-0000A75F0000}"/>
    <cellStyle name="Note 2 13 2 2 2 2 3 2" xfId="42677" xr:uid="{00000000-0005-0000-0000-0000A85F0000}"/>
    <cellStyle name="Note 2 13 2 2 2 2 4" xfId="18983" xr:uid="{00000000-0005-0000-0000-0000A95F0000}"/>
    <cellStyle name="Note 2 13 2 2 2 2 5" xfId="34826" xr:uid="{00000000-0005-0000-0000-0000AA5F0000}"/>
    <cellStyle name="Note 2 13 2 2 2 3" xfId="7800" xr:uid="{00000000-0005-0000-0000-0000AB5F0000}"/>
    <cellStyle name="Note 2 13 2 2 2 3 2" xfId="25366" xr:uid="{00000000-0005-0000-0000-0000AC5F0000}"/>
    <cellStyle name="Note 2 13 2 2 2 3 2 2" xfId="40996" xr:uid="{00000000-0005-0000-0000-0000AD5F0000}"/>
    <cellStyle name="Note 2 13 2 2 2 3 3" xfId="17302" xr:uid="{00000000-0005-0000-0000-0000AE5F0000}"/>
    <cellStyle name="Note 2 13 2 2 2 3 4" xfId="33145" xr:uid="{00000000-0005-0000-0000-0000AF5F0000}"/>
    <cellStyle name="Note 2 13 2 2 2 4" xfId="25658" xr:uid="{00000000-0005-0000-0000-0000B05F0000}"/>
    <cellStyle name="Note 2 13 2 2 2 4 2" xfId="41288" xr:uid="{00000000-0005-0000-0000-0000B15F0000}"/>
    <cellStyle name="Note 2 13 2 2 2 5" xfId="17594" xr:uid="{00000000-0005-0000-0000-0000B25F0000}"/>
    <cellStyle name="Note 2 13 2 2 2 6" xfId="33437" xr:uid="{00000000-0005-0000-0000-0000B35F0000}"/>
    <cellStyle name="Note 2 13 2 2 3" xfId="23841" xr:uid="{00000000-0005-0000-0000-0000B45F0000}"/>
    <cellStyle name="Note 2 13 2 2 3 2" xfId="39472" xr:uid="{00000000-0005-0000-0000-0000B55F0000}"/>
    <cellStyle name="Note 2 13 2 2 4" xfId="15475" xr:uid="{00000000-0005-0000-0000-0000B65F0000}"/>
    <cellStyle name="Note 2 13 2 2 5" xfId="31739" xr:uid="{00000000-0005-0000-0000-0000B75F0000}"/>
    <cellStyle name="Note 2 13 2 2 6" xfId="50458" xr:uid="{00000000-0005-0000-0000-0000B85F0000}"/>
    <cellStyle name="Note 2 13 2 2 7" xfId="52244" xr:uid="{00000000-0005-0000-0000-0000B95F0000}"/>
    <cellStyle name="Note 2 13 2 2 8" xfId="53339" xr:uid="{00000000-0005-0000-0000-0000BA5F0000}"/>
    <cellStyle name="Note 2 13 2 3" xfId="6729" xr:uid="{00000000-0005-0000-0000-0000BB5F0000}"/>
    <cellStyle name="Note 2 13 2 3 2" xfId="7768" xr:uid="{00000000-0005-0000-0000-0000BC5F0000}"/>
    <cellStyle name="Note 2 13 2 3 2 2" xfId="10711" xr:uid="{00000000-0005-0000-0000-0000BD5F0000}"/>
    <cellStyle name="Note 2 13 2 3 2 2 2" xfId="28277" xr:uid="{00000000-0005-0000-0000-0000BE5F0000}"/>
    <cellStyle name="Note 2 13 2 3 2 2 2 2" xfId="43907" xr:uid="{00000000-0005-0000-0000-0000BF5F0000}"/>
    <cellStyle name="Note 2 13 2 3 2 2 3" xfId="20213" xr:uid="{00000000-0005-0000-0000-0000C05F0000}"/>
    <cellStyle name="Note 2 13 2 3 2 2 4" xfId="36056" xr:uid="{00000000-0005-0000-0000-0000C15F0000}"/>
    <cellStyle name="Note 2 13 2 3 2 3" xfId="25334" xr:uid="{00000000-0005-0000-0000-0000C25F0000}"/>
    <cellStyle name="Note 2 13 2 3 2 3 2" xfId="40964" xr:uid="{00000000-0005-0000-0000-0000C35F0000}"/>
    <cellStyle name="Note 2 13 2 3 2 4" xfId="17270" xr:uid="{00000000-0005-0000-0000-0000C45F0000}"/>
    <cellStyle name="Note 2 13 2 3 2 5" xfId="33113" xr:uid="{00000000-0005-0000-0000-0000C55F0000}"/>
    <cellStyle name="Note 2 13 2 3 3" xfId="4976" xr:uid="{00000000-0005-0000-0000-0000C65F0000}"/>
    <cellStyle name="Note 2 13 2 3 3 2" xfId="23148" xr:uid="{00000000-0005-0000-0000-0000C75F0000}"/>
    <cellStyle name="Note 2 13 2 3 3 2 2" xfId="38779" xr:uid="{00000000-0005-0000-0000-0000C85F0000}"/>
    <cellStyle name="Note 2 13 2 3 3 3" xfId="14482" xr:uid="{00000000-0005-0000-0000-0000C95F0000}"/>
    <cellStyle name="Note 2 13 2 3 3 4" xfId="31169" xr:uid="{00000000-0005-0000-0000-0000CA5F0000}"/>
    <cellStyle name="Note 2 13 2 3 4" xfId="24392" xr:uid="{00000000-0005-0000-0000-0000CB5F0000}"/>
    <cellStyle name="Note 2 13 2 3 4 2" xfId="40023" xr:uid="{00000000-0005-0000-0000-0000CC5F0000}"/>
    <cellStyle name="Note 2 13 2 3 5" xfId="16233" xr:uid="{00000000-0005-0000-0000-0000CD5F0000}"/>
    <cellStyle name="Note 2 13 2 3 6" xfId="32211" xr:uid="{00000000-0005-0000-0000-0000CE5F0000}"/>
    <cellStyle name="Note 2 13 2 4" xfId="21973" xr:uid="{00000000-0005-0000-0000-0000CF5F0000}"/>
    <cellStyle name="Note 2 13 2 4 2" xfId="37604" xr:uid="{00000000-0005-0000-0000-0000D05F0000}"/>
    <cellStyle name="Note 2 13 2 5" xfId="24078" xr:uid="{00000000-0005-0000-0000-0000D15F0000}"/>
    <cellStyle name="Note 2 13 2 5 2" xfId="39709" xr:uid="{00000000-0005-0000-0000-0000D25F0000}"/>
    <cellStyle name="Note 2 13 2 6" xfId="13100" xr:uid="{00000000-0005-0000-0000-0000D35F0000}"/>
    <cellStyle name="Note 2 13 2 7" xfId="30074" xr:uid="{00000000-0005-0000-0000-0000D45F0000}"/>
    <cellStyle name="Note 2 13 2 8" xfId="45412" xr:uid="{00000000-0005-0000-0000-0000D55F0000}"/>
    <cellStyle name="Note 2 13 2 9" xfId="48489" xr:uid="{00000000-0005-0000-0000-0000D65F0000}"/>
    <cellStyle name="Note 2 13 3" xfId="5320" xr:uid="{00000000-0005-0000-0000-0000D75F0000}"/>
    <cellStyle name="Note 2 13 3 2" xfId="9027" xr:uid="{00000000-0005-0000-0000-0000D85F0000}"/>
    <cellStyle name="Note 2 13 3 2 2" xfId="10416" xr:uid="{00000000-0005-0000-0000-0000D95F0000}"/>
    <cellStyle name="Note 2 13 3 2 2 2" xfId="11636" xr:uid="{00000000-0005-0000-0000-0000DA5F0000}"/>
    <cellStyle name="Note 2 13 3 2 2 2 2" xfId="29202" xr:uid="{00000000-0005-0000-0000-0000DB5F0000}"/>
    <cellStyle name="Note 2 13 3 2 2 2 2 2" xfId="44832" xr:uid="{00000000-0005-0000-0000-0000DC5F0000}"/>
    <cellStyle name="Note 2 13 3 2 2 2 3" xfId="21138" xr:uid="{00000000-0005-0000-0000-0000DD5F0000}"/>
    <cellStyle name="Note 2 13 3 2 2 2 4" xfId="36981" xr:uid="{00000000-0005-0000-0000-0000DE5F0000}"/>
    <cellStyle name="Note 2 13 3 2 2 3" xfId="27982" xr:uid="{00000000-0005-0000-0000-0000DF5F0000}"/>
    <cellStyle name="Note 2 13 3 2 2 3 2" xfId="43612" xr:uid="{00000000-0005-0000-0000-0000E05F0000}"/>
    <cellStyle name="Note 2 13 3 2 2 4" xfId="19918" xr:uid="{00000000-0005-0000-0000-0000E15F0000}"/>
    <cellStyle name="Note 2 13 3 2 2 5" xfId="35761" xr:uid="{00000000-0005-0000-0000-0000E25F0000}"/>
    <cellStyle name="Note 2 13 3 2 3" xfId="10758" xr:uid="{00000000-0005-0000-0000-0000E35F0000}"/>
    <cellStyle name="Note 2 13 3 2 3 2" xfId="28324" xr:uid="{00000000-0005-0000-0000-0000E45F0000}"/>
    <cellStyle name="Note 2 13 3 2 3 2 2" xfId="43954" xr:uid="{00000000-0005-0000-0000-0000E55F0000}"/>
    <cellStyle name="Note 2 13 3 2 3 3" xfId="20260" xr:uid="{00000000-0005-0000-0000-0000E65F0000}"/>
    <cellStyle name="Note 2 13 3 2 3 4" xfId="36103" xr:uid="{00000000-0005-0000-0000-0000E75F0000}"/>
    <cellStyle name="Note 2 13 3 2 4" xfId="26593" xr:uid="{00000000-0005-0000-0000-0000E85F0000}"/>
    <cellStyle name="Note 2 13 3 2 4 2" xfId="42223" xr:uid="{00000000-0005-0000-0000-0000E95F0000}"/>
    <cellStyle name="Note 2 13 3 2 5" xfId="18529" xr:uid="{00000000-0005-0000-0000-0000EA5F0000}"/>
    <cellStyle name="Note 2 13 3 2 6" xfId="34372" xr:uid="{00000000-0005-0000-0000-0000EB5F0000}"/>
    <cellStyle name="Note 2 13 3 3" xfId="23398" xr:uid="{00000000-0005-0000-0000-0000EC5F0000}"/>
    <cellStyle name="Note 2 13 3 3 2" xfId="39029" xr:uid="{00000000-0005-0000-0000-0000ED5F0000}"/>
    <cellStyle name="Note 2 13 3 4" xfId="14825" xr:uid="{00000000-0005-0000-0000-0000EE5F0000}"/>
    <cellStyle name="Note 2 13 3 5" xfId="31376" xr:uid="{00000000-0005-0000-0000-0000EF5F0000}"/>
    <cellStyle name="Note 2 13 3 6" xfId="50081" xr:uid="{00000000-0005-0000-0000-0000F05F0000}"/>
    <cellStyle name="Note 2 13 3 7" xfId="51879" xr:uid="{00000000-0005-0000-0000-0000F15F0000}"/>
    <cellStyle name="Note 2 13 3 8" xfId="52972" xr:uid="{00000000-0005-0000-0000-0000F25F0000}"/>
    <cellStyle name="Note 2 13 4" xfId="9126" xr:uid="{00000000-0005-0000-0000-0000F35F0000}"/>
    <cellStyle name="Note 2 13 4 2" xfId="10515" xr:uid="{00000000-0005-0000-0000-0000F45F0000}"/>
    <cellStyle name="Note 2 13 4 2 2" xfId="6961" xr:uid="{00000000-0005-0000-0000-0000F55F0000}"/>
    <cellStyle name="Note 2 13 4 2 2 2" xfId="24624" xr:uid="{00000000-0005-0000-0000-0000F65F0000}"/>
    <cellStyle name="Note 2 13 4 2 2 2 2" xfId="40255" xr:uid="{00000000-0005-0000-0000-0000F75F0000}"/>
    <cellStyle name="Note 2 13 4 2 2 3" xfId="16465" xr:uid="{00000000-0005-0000-0000-0000F85F0000}"/>
    <cellStyle name="Note 2 13 4 2 2 4" xfId="32443" xr:uid="{00000000-0005-0000-0000-0000F95F0000}"/>
    <cellStyle name="Note 2 13 4 2 3" xfId="28081" xr:uid="{00000000-0005-0000-0000-0000FA5F0000}"/>
    <cellStyle name="Note 2 13 4 2 3 2" xfId="43711" xr:uid="{00000000-0005-0000-0000-0000FB5F0000}"/>
    <cellStyle name="Note 2 13 4 2 4" xfId="20017" xr:uid="{00000000-0005-0000-0000-0000FC5F0000}"/>
    <cellStyle name="Note 2 13 4 2 5" xfId="35860" xr:uid="{00000000-0005-0000-0000-0000FD5F0000}"/>
    <cellStyle name="Note 2 13 4 3" xfId="4739" xr:uid="{00000000-0005-0000-0000-0000FE5F0000}"/>
    <cellStyle name="Note 2 13 4 3 2" xfId="22911" xr:uid="{00000000-0005-0000-0000-0000FF5F0000}"/>
    <cellStyle name="Note 2 13 4 3 2 2" xfId="38542" xr:uid="{00000000-0005-0000-0000-000000600000}"/>
    <cellStyle name="Note 2 13 4 3 3" xfId="14245" xr:uid="{00000000-0005-0000-0000-000001600000}"/>
    <cellStyle name="Note 2 13 4 3 4" xfId="30932" xr:uid="{00000000-0005-0000-0000-000002600000}"/>
    <cellStyle name="Note 2 13 4 4" xfId="26692" xr:uid="{00000000-0005-0000-0000-000003600000}"/>
    <cellStyle name="Note 2 13 4 4 2" xfId="42322" xr:uid="{00000000-0005-0000-0000-000004600000}"/>
    <cellStyle name="Note 2 13 4 5" xfId="18628" xr:uid="{00000000-0005-0000-0000-000005600000}"/>
    <cellStyle name="Note 2 13 4 6" xfId="34471" xr:uid="{00000000-0005-0000-0000-000006600000}"/>
    <cellStyle name="Note 2 13 5" xfId="21525" xr:uid="{00000000-0005-0000-0000-000007600000}"/>
    <cellStyle name="Note 2 13 5 2" xfId="37156" xr:uid="{00000000-0005-0000-0000-000008600000}"/>
    <cellStyle name="Note 2 13 6" xfId="29267" xr:uid="{00000000-0005-0000-0000-000009600000}"/>
    <cellStyle name="Note 2 13 6 2" xfId="44897" xr:uid="{00000000-0005-0000-0000-00000A600000}"/>
    <cellStyle name="Note 2 13 7" xfId="12447" xr:uid="{00000000-0005-0000-0000-00000B600000}"/>
    <cellStyle name="Note 2 13 8" xfId="29708" xr:uid="{00000000-0005-0000-0000-00000C600000}"/>
    <cellStyle name="Note 2 13 9" xfId="45095" xr:uid="{00000000-0005-0000-0000-00000D600000}"/>
    <cellStyle name="Note 2 14" xfId="2893" xr:uid="{00000000-0005-0000-0000-00000E600000}"/>
    <cellStyle name="Note 2 14 10" xfId="48079" xr:uid="{00000000-0005-0000-0000-00000F600000}"/>
    <cellStyle name="Note 2 14 11" xfId="45551" xr:uid="{00000000-0005-0000-0000-000010600000}"/>
    <cellStyle name="Note 2 14 12" xfId="50782" xr:uid="{00000000-0005-0000-0000-000011600000}"/>
    <cellStyle name="Note 2 14 13" xfId="46065" xr:uid="{00000000-0005-0000-0000-000012600000}"/>
    <cellStyle name="Note 2 14 14" xfId="47626" xr:uid="{00000000-0005-0000-0000-000013600000}"/>
    <cellStyle name="Note 2 14 15" xfId="52841" xr:uid="{00000000-0005-0000-0000-000014600000}"/>
    <cellStyle name="Note 2 14 2" xfId="3547" xr:uid="{00000000-0005-0000-0000-000015600000}"/>
    <cellStyle name="Note 2 14 2 10" xfId="45252" xr:uid="{00000000-0005-0000-0000-000016600000}"/>
    <cellStyle name="Note 2 14 2 11" xfId="51145" xr:uid="{00000000-0005-0000-0000-000017600000}"/>
    <cellStyle name="Note 2 14 2 12" xfId="46335" xr:uid="{00000000-0005-0000-0000-000018600000}"/>
    <cellStyle name="Note 2 14 2 13" xfId="44950" xr:uid="{00000000-0005-0000-0000-000019600000}"/>
    <cellStyle name="Note 2 14 2 14" xfId="46185" xr:uid="{00000000-0005-0000-0000-00001A600000}"/>
    <cellStyle name="Note 2 14 2 2" xfId="5922" xr:uid="{00000000-0005-0000-0000-00001B600000}"/>
    <cellStyle name="Note 2 14 2 2 2" xfId="8117" xr:uid="{00000000-0005-0000-0000-00001C600000}"/>
    <cellStyle name="Note 2 14 2 2 2 2" xfId="9506" xr:uid="{00000000-0005-0000-0000-00001D600000}"/>
    <cellStyle name="Note 2 14 2 2 2 2 2" xfId="4660" xr:uid="{00000000-0005-0000-0000-00001E600000}"/>
    <cellStyle name="Note 2 14 2 2 2 2 2 2" xfId="22832" xr:uid="{00000000-0005-0000-0000-00001F600000}"/>
    <cellStyle name="Note 2 14 2 2 2 2 2 2 2" xfId="38463" xr:uid="{00000000-0005-0000-0000-000020600000}"/>
    <cellStyle name="Note 2 14 2 2 2 2 2 3" xfId="14166" xr:uid="{00000000-0005-0000-0000-000021600000}"/>
    <cellStyle name="Note 2 14 2 2 2 2 2 4" xfId="30853" xr:uid="{00000000-0005-0000-0000-000022600000}"/>
    <cellStyle name="Note 2 14 2 2 2 2 3" xfId="27072" xr:uid="{00000000-0005-0000-0000-000023600000}"/>
    <cellStyle name="Note 2 14 2 2 2 2 3 2" xfId="42702" xr:uid="{00000000-0005-0000-0000-000024600000}"/>
    <cellStyle name="Note 2 14 2 2 2 2 4" xfId="19008" xr:uid="{00000000-0005-0000-0000-000025600000}"/>
    <cellStyle name="Note 2 14 2 2 2 2 5" xfId="34851" xr:uid="{00000000-0005-0000-0000-000026600000}"/>
    <cellStyle name="Note 2 14 2 2 2 3" xfId="6975" xr:uid="{00000000-0005-0000-0000-000027600000}"/>
    <cellStyle name="Note 2 14 2 2 2 3 2" xfId="24638" xr:uid="{00000000-0005-0000-0000-000028600000}"/>
    <cellStyle name="Note 2 14 2 2 2 3 2 2" xfId="40269" xr:uid="{00000000-0005-0000-0000-000029600000}"/>
    <cellStyle name="Note 2 14 2 2 2 3 3" xfId="16479" xr:uid="{00000000-0005-0000-0000-00002A600000}"/>
    <cellStyle name="Note 2 14 2 2 2 3 4" xfId="32457" xr:uid="{00000000-0005-0000-0000-00002B600000}"/>
    <cellStyle name="Note 2 14 2 2 2 4" xfId="25683" xr:uid="{00000000-0005-0000-0000-00002C600000}"/>
    <cellStyle name="Note 2 14 2 2 2 4 2" xfId="41313" xr:uid="{00000000-0005-0000-0000-00002D600000}"/>
    <cellStyle name="Note 2 14 2 2 2 5" xfId="17619" xr:uid="{00000000-0005-0000-0000-00002E600000}"/>
    <cellStyle name="Note 2 14 2 2 2 6" xfId="33462" xr:uid="{00000000-0005-0000-0000-00002F600000}"/>
    <cellStyle name="Note 2 14 2 2 3" xfId="23793" xr:uid="{00000000-0005-0000-0000-000030600000}"/>
    <cellStyle name="Note 2 14 2 2 3 2" xfId="39424" xr:uid="{00000000-0005-0000-0000-000031600000}"/>
    <cellStyle name="Note 2 14 2 2 4" xfId="15427" xr:uid="{00000000-0005-0000-0000-000032600000}"/>
    <cellStyle name="Note 2 14 2 2 5" xfId="31691" xr:uid="{00000000-0005-0000-0000-000033600000}"/>
    <cellStyle name="Note 2 14 2 2 6" xfId="50410" xr:uid="{00000000-0005-0000-0000-000034600000}"/>
    <cellStyle name="Note 2 14 2 2 7" xfId="52196" xr:uid="{00000000-0005-0000-0000-000035600000}"/>
    <cellStyle name="Note 2 14 2 2 8" xfId="53291" xr:uid="{00000000-0005-0000-0000-000036600000}"/>
    <cellStyle name="Note 2 14 2 3" xfId="8056" xr:uid="{00000000-0005-0000-0000-000037600000}"/>
    <cellStyle name="Note 2 14 2 3 2" xfId="9445" xr:uid="{00000000-0005-0000-0000-000038600000}"/>
    <cellStyle name="Note 2 14 2 3 2 2" xfId="7253" xr:uid="{00000000-0005-0000-0000-000039600000}"/>
    <cellStyle name="Note 2 14 2 3 2 2 2" xfId="24820" xr:uid="{00000000-0005-0000-0000-00003A600000}"/>
    <cellStyle name="Note 2 14 2 3 2 2 2 2" xfId="40450" xr:uid="{00000000-0005-0000-0000-00003B600000}"/>
    <cellStyle name="Note 2 14 2 3 2 2 3" xfId="16756" xr:uid="{00000000-0005-0000-0000-00003C600000}"/>
    <cellStyle name="Note 2 14 2 3 2 2 4" xfId="32599" xr:uid="{00000000-0005-0000-0000-00003D600000}"/>
    <cellStyle name="Note 2 14 2 3 2 3" xfId="27011" xr:uid="{00000000-0005-0000-0000-00003E600000}"/>
    <cellStyle name="Note 2 14 2 3 2 3 2" xfId="42641" xr:uid="{00000000-0005-0000-0000-00003F600000}"/>
    <cellStyle name="Note 2 14 2 3 2 4" xfId="18947" xr:uid="{00000000-0005-0000-0000-000040600000}"/>
    <cellStyle name="Note 2 14 2 3 2 5" xfId="34790" xr:uid="{00000000-0005-0000-0000-000041600000}"/>
    <cellStyle name="Note 2 14 2 3 3" xfId="7467" xr:uid="{00000000-0005-0000-0000-000042600000}"/>
    <cellStyle name="Note 2 14 2 3 3 2" xfId="25033" xr:uid="{00000000-0005-0000-0000-000043600000}"/>
    <cellStyle name="Note 2 14 2 3 3 2 2" xfId="40663" xr:uid="{00000000-0005-0000-0000-000044600000}"/>
    <cellStyle name="Note 2 14 2 3 3 3" xfId="16969" xr:uid="{00000000-0005-0000-0000-000045600000}"/>
    <cellStyle name="Note 2 14 2 3 3 4" xfId="32812" xr:uid="{00000000-0005-0000-0000-000046600000}"/>
    <cellStyle name="Note 2 14 2 3 4" xfId="25622" xr:uid="{00000000-0005-0000-0000-000047600000}"/>
    <cellStyle name="Note 2 14 2 3 4 2" xfId="41252" xr:uid="{00000000-0005-0000-0000-000048600000}"/>
    <cellStyle name="Note 2 14 2 3 5" xfId="17558" xr:uid="{00000000-0005-0000-0000-000049600000}"/>
    <cellStyle name="Note 2 14 2 3 6" xfId="33401" xr:uid="{00000000-0005-0000-0000-00004A600000}"/>
    <cellStyle name="Note 2 14 2 4" xfId="21925" xr:uid="{00000000-0005-0000-0000-00004B600000}"/>
    <cellStyle name="Note 2 14 2 4 2" xfId="37556" xr:uid="{00000000-0005-0000-0000-00004C600000}"/>
    <cellStyle name="Note 2 14 2 5" xfId="22212" xr:uid="{00000000-0005-0000-0000-00004D600000}"/>
    <cellStyle name="Note 2 14 2 5 2" xfId="37843" xr:uid="{00000000-0005-0000-0000-00004E600000}"/>
    <cellStyle name="Note 2 14 2 6" xfId="13052" xr:uid="{00000000-0005-0000-0000-00004F600000}"/>
    <cellStyle name="Note 2 14 2 7" xfId="30026" xr:uid="{00000000-0005-0000-0000-000050600000}"/>
    <cellStyle name="Note 2 14 2 8" xfId="47155" xr:uid="{00000000-0005-0000-0000-000051600000}"/>
    <cellStyle name="Note 2 14 2 9" xfId="48441" xr:uid="{00000000-0005-0000-0000-000052600000}"/>
    <cellStyle name="Note 2 14 3" xfId="5273" xr:uid="{00000000-0005-0000-0000-000053600000}"/>
    <cellStyle name="Note 2 14 3 2" xfId="8774" xr:uid="{00000000-0005-0000-0000-000054600000}"/>
    <cellStyle name="Note 2 14 3 2 2" xfId="10163" xr:uid="{00000000-0005-0000-0000-000055600000}"/>
    <cellStyle name="Note 2 14 3 2 2 2" xfId="11420" xr:uid="{00000000-0005-0000-0000-000056600000}"/>
    <cellStyle name="Note 2 14 3 2 2 2 2" xfId="28986" xr:uid="{00000000-0005-0000-0000-000057600000}"/>
    <cellStyle name="Note 2 14 3 2 2 2 2 2" xfId="44616" xr:uid="{00000000-0005-0000-0000-000058600000}"/>
    <cellStyle name="Note 2 14 3 2 2 2 3" xfId="20922" xr:uid="{00000000-0005-0000-0000-000059600000}"/>
    <cellStyle name="Note 2 14 3 2 2 2 4" xfId="36765" xr:uid="{00000000-0005-0000-0000-00005A600000}"/>
    <cellStyle name="Note 2 14 3 2 2 3" xfId="27729" xr:uid="{00000000-0005-0000-0000-00005B600000}"/>
    <cellStyle name="Note 2 14 3 2 2 3 2" xfId="43359" xr:uid="{00000000-0005-0000-0000-00005C600000}"/>
    <cellStyle name="Note 2 14 3 2 2 4" xfId="19665" xr:uid="{00000000-0005-0000-0000-00005D600000}"/>
    <cellStyle name="Note 2 14 3 2 2 5" xfId="35508" xr:uid="{00000000-0005-0000-0000-00005E600000}"/>
    <cellStyle name="Note 2 14 3 2 3" xfId="10710" xr:uid="{00000000-0005-0000-0000-00005F600000}"/>
    <cellStyle name="Note 2 14 3 2 3 2" xfId="28276" xr:uid="{00000000-0005-0000-0000-000060600000}"/>
    <cellStyle name="Note 2 14 3 2 3 2 2" xfId="43906" xr:uid="{00000000-0005-0000-0000-000061600000}"/>
    <cellStyle name="Note 2 14 3 2 3 3" xfId="20212" xr:uid="{00000000-0005-0000-0000-000062600000}"/>
    <cellStyle name="Note 2 14 3 2 3 4" xfId="36055" xr:uid="{00000000-0005-0000-0000-000063600000}"/>
    <cellStyle name="Note 2 14 3 2 4" xfId="26340" xr:uid="{00000000-0005-0000-0000-000064600000}"/>
    <cellStyle name="Note 2 14 3 2 4 2" xfId="41970" xr:uid="{00000000-0005-0000-0000-000065600000}"/>
    <cellStyle name="Note 2 14 3 2 5" xfId="18276" xr:uid="{00000000-0005-0000-0000-000066600000}"/>
    <cellStyle name="Note 2 14 3 2 6" xfId="34119" xr:uid="{00000000-0005-0000-0000-000067600000}"/>
    <cellStyle name="Note 2 14 3 3" xfId="23351" xr:uid="{00000000-0005-0000-0000-000068600000}"/>
    <cellStyle name="Note 2 14 3 3 2" xfId="38982" xr:uid="{00000000-0005-0000-0000-000069600000}"/>
    <cellStyle name="Note 2 14 3 4" xfId="14778" xr:uid="{00000000-0005-0000-0000-00006A600000}"/>
    <cellStyle name="Note 2 14 3 5" xfId="31329" xr:uid="{00000000-0005-0000-0000-00006B600000}"/>
    <cellStyle name="Note 2 14 3 6" xfId="50033" xr:uid="{00000000-0005-0000-0000-00006C600000}"/>
    <cellStyle name="Note 2 14 3 7" xfId="51831" xr:uid="{00000000-0005-0000-0000-00006D600000}"/>
    <cellStyle name="Note 2 14 3 8" xfId="52924" xr:uid="{00000000-0005-0000-0000-00006E600000}"/>
    <cellStyle name="Note 2 14 4" xfId="8377" xr:uid="{00000000-0005-0000-0000-00006F600000}"/>
    <cellStyle name="Note 2 14 4 2" xfId="9766" xr:uid="{00000000-0005-0000-0000-000070600000}"/>
    <cellStyle name="Note 2 14 4 2 2" xfId="7783" xr:uid="{00000000-0005-0000-0000-000071600000}"/>
    <cellStyle name="Note 2 14 4 2 2 2" xfId="25349" xr:uid="{00000000-0005-0000-0000-000072600000}"/>
    <cellStyle name="Note 2 14 4 2 2 2 2" xfId="40979" xr:uid="{00000000-0005-0000-0000-000073600000}"/>
    <cellStyle name="Note 2 14 4 2 2 3" xfId="17285" xr:uid="{00000000-0005-0000-0000-000074600000}"/>
    <cellStyle name="Note 2 14 4 2 2 4" xfId="33128" xr:uid="{00000000-0005-0000-0000-000075600000}"/>
    <cellStyle name="Note 2 14 4 2 3" xfId="27332" xr:uid="{00000000-0005-0000-0000-000076600000}"/>
    <cellStyle name="Note 2 14 4 2 3 2" xfId="42962" xr:uid="{00000000-0005-0000-0000-000077600000}"/>
    <cellStyle name="Note 2 14 4 2 4" xfId="19268" xr:uid="{00000000-0005-0000-0000-000078600000}"/>
    <cellStyle name="Note 2 14 4 2 5" xfId="35111" xr:uid="{00000000-0005-0000-0000-000079600000}"/>
    <cellStyle name="Note 2 14 4 3" xfId="7188" xr:uid="{00000000-0005-0000-0000-00007A600000}"/>
    <cellStyle name="Note 2 14 4 3 2" xfId="24755" xr:uid="{00000000-0005-0000-0000-00007B600000}"/>
    <cellStyle name="Note 2 14 4 3 2 2" xfId="40385" xr:uid="{00000000-0005-0000-0000-00007C600000}"/>
    <cellStyle name="Note 2 14 4 3 3" xfId="16691" xr:uid="{00000000-0005-0000-0000-00007D600000}"/>
    <cellStyle name="Note 2 14 4 3 4" xfId="32534" xr:uid="{00000000-0005-0000-0000-00007E600000}"/>
    <cellStyle name="Note 2 14 4 4" xfId="25943" xr:uid="{00000000-0005-0000-0000-00007F600000}"/>
    <cellStyle name="Note 2 14 4 4 2" xfId="41573" xr:uid="{00000000-0005-0000-0000-000080600000}"/>
    <cellStyle name="Note 2 14 4 5" xfId="17879" xr:uid="{00000000-0005-0000-0000-000081600000}"/>
    <cellStyle name="Note 2 14 4 6" xfId="33722" xr:uid="{00000000-0005-0000-0000-000082600000}"/>
    <cellStyle name="Note 2 14 5" xfId="21477" xr:uid="{00000000-0005-0000-0000-000083600000}"/>
    <cellStyle name="Note 2 14 5 2" xfId="37108" xr:uid="{00000000-0005-0000-0000-000084600000}"/>
    <cellStyle name="Note 2 14 6" xfId="29269" xr:uid="{00000000-0005-0000-0000-000085600000}"/>
    <cellStyle name="Note 2 14 6 2" xfId="44899" xr:uid="{00000000-0005-0000-0000-000086600000}"/>
    <cellStyle name="Note 2 14 7" xfId="12399" xr:uid="{00000000-0005-0000-0000-000087600000}"/>
    <cellStyle name="Note 2 14 8" xfId="29660" xr:uid="{00000000-0005-0000-0000-000088600000}"/>
    <cellStyle name="Note 2 14 9" xfId="47611" xr:uid="{00000000-0005-0000-0000-000089600000}"/>
    <cellStyle name="Note 2 15" xfId="3085" xr:uid="{00000000-0005-0000-0000-00008A600000}"/>
    <cellStyle name="Note 2 15 10" xfId="48198" xr:uid="{00000000-0005-0000-0000-00008B600000}"/>
    <cellStyle name="Note 2 15 11" xfId="49129" xr:uid="{00000000-0005-0000-0000-00008C600000}"/>
    <cellStyle name="Note 2 15 12" xfId="50901" xr:uid="{00000000-0005-0000-0000-00008D600000}"/>
    <cellStyle name="Note 2 15 13" xfId="46161" xr:uid="{00000000-0005-0000-0000-00008E600000}"/>
    <cellStyle name="Note 2 15 14" xfId="51548" xr:uid="{00000000-0005-0000-0000-00008F600000}"/>
    <cellStyle name="Note 2 15 15" xfId="52694" xr:uid="{00000000-0005-0000-0000-000090600000}"/>
    <cellStyle name="Note 2 15 2" xfId="3739" xr:uid="{00000000-0005-0000-0000-000091600000}"/>
    <cellStyle name="Note 2 15 2 10" xfId="46989" xr:uid="{00000000-0005-0000-0000-000092600000}"/>
    <cellStyle name="Note 2 15 2 11" xfId="51262" xr:uid="{00000000-0005-0000-0000-000093600000}"/>
    <cellStyle name="Note 2 15 2 12" xfId="45068" xr:uid="{00000000-0005-0000-0000-000094600000}"/>
    <cellStyle name="Note 2 15 2 13" xfId="45856" xr:uid="{00000000-0005-0000-0000-000095600000}"/>
    <cellStyle name="Note 2 15 2 14" xfId="52581" xr:uid="{00000000-0005-0000-0000-000096600000}"/>
    <cellStyle name="Note 2 15 2 2" xfId="6114" xr:uid="{00000000-0005-0000-0000-000097600000}"/>
    <cellStyle name="Note 2 15 2 2 2" xfId="6871" xr:uid="{00000000-0005-0000-0000-000098600000}"/>
    <cellStyle name="Note 2 15 2 2 2 2" xfId="7378" xr:uid="{00000000-0005-0000-0000-000099600000}"/>
    <cellStyle name="Note 2 15 2 2 2 2 2" xfId="11024" xr:uid="{00000000-0005-0000-0000-00009A600000}"/>
    <cellStyle name="Note 2 15 2 2 2 2 2 2" xfId="28590" xr:uid="{00000000-0005-0000-0000-00009B600000}"/>
    <cellStyle name="Note 2 15 2 2 2 2 2 2 2" xfId="44220" xr:uid="{00000000-0005-0000-0000-00009C600000}"/>
    <cellStyle name="Note 2 15 2 2 2 2 2 3" xfId="20526" xr:uid="{00000000-0005-0000-0000-00009D600000}"/>
    <cellStyle name="Note 2 15 2 2 2 2 2 4" xfId="36369" xr:uid="{00000000-0005-0000-0000-00009E600000}"/>
    <cellStyle name="Note 2 15 2 2 2 2 3" xfId="24945" xr:uid="{00000000-0005-0000-0000-00009F600000}"/>
    <cellStyle name="Note 2 15 2 2 2 2 3 2" xfId="40575" xr:uid="{00000000-0005-0000-0000-0000A0600000}"/>
    <cellStyle name="Note 2 15 2 2 2 2 4" xfId="16881" xr:uid="{00000000-0005-0000-0000-0000A1600000}"/>
    <cellStyle name="Note 2 15 2 2 2 2 5" xfId="32724" xr:uid="{00000000-0005-0000-0000-0000A2600000}"/>
    <cellStyle name="Note 2 15 2 2 2 3" xfId="4337" xr:uid="{00000000-0005-0000-0000-0000A3600000}"/>
    <cellStyle name="Note 2 15 2 2 2 3 2" xfId="22548" xr:uid="{00000000-0005-0000-0000-0000A4600000}"/>
    <cellStyle name="Note 2 15 2 2 2 3 2 2" xfId="38179" xr:uid="{00000000-0005-0000-0000-0000A5600000}"/>
    <cellStyle name="Note 2 15 2 2 2 3 3" xfId="13843" xr:uid="{00000000-0005-0000-0000-0000A6600000}"/>
    <cellStyle name="Note 2 15 2 2 2 3 4" xfId="30588" xr:uid="{00000000-0005-0000-0000-0000A7600000}"/>
    <cellStyle name="Note 2 15 2 2 2 4" xfId="24534" xr:uid="{00000000-0005-0000-0000-0000A8600000}"/>
    <cellStyle name="Note 2 15 2 2 2 4 2" xfId="40165" xr:uid="{00000000-0005-0000-0000-0000A9600000}"/>
    <cellStyle name="Note 2 15 2 2 2 5" xfId="16375" xr:uid="{00000000-0005-0000-0000-0000AA600000}"/>
    <cellStyle name="Note 2 15 2 2 2 6" xfId="32353" xr:uid="{00000000-0005-0000-0000-0000AB600000}"/>
    <cellStyle name="Note 2 15 2 2 3" xfId="23929" xr:uid="{00000000-0005-0000-0000-0000AC600000}"/>
    <cellStyle name="Note 2 15 2 2 3 2" xfId="39560" xr:uid="{00000000-0005-0000-0000-0000AD600000}"/>
    <cellStyle name="Note 2 15 2 2 4" xfId="15619" xr:uid="{00000000-0005-0000-0000-0000AE600000}"/>
    <cellStyle name="Note 2 15 2 2 5" xfId="31808" xr:uid="{00000000-0005-0000-0000-0000AF600000}"/>
    <cellStyle name="Note 2 15 2 2 6" xfId="50527" xr:uid="{00000000-0005-0000-0000-0000B0600000}"/>
    <cellStyle name="Note 2 15 2 2 7" xfId="52313" xr:uid="{00000000-0005-0000-0000-0000B1600000}"/>
    <cellStyle name="Note 2 15 2 2 8" xfId="53408" xr:uid="{00000000-0005-0000-0000-0000B2600000}"/>
    <cellStyle name="Note 2 15 2 3" xfId="6725" xr:uid="{00000000-0005-0000-0000-0000B3600000}"/>
    <cellStyle name="Note 2 15 2 3 2" xfId="7979" xr:uid="{00000000-0005-0000-0000-0000B4600000}"/>
    <cellStyle name="Note 2 15 2 3 2 2" xfId="10754" xr:uid="{00000000-0005-0000-0000-0000B5600000}"/>
    <cellStyle name="Note 2 15 2 3 2 2 2" xfId="28320" xr:uid="{00000000-0005-0000-0000-0000B6600000}"/>
    <cellStyle name="Note 2 15 2 3 2 2 2 2" xfId="43950" xr:uid="{00000000-0005-0000-0000-0000B7600000}"/>
    <cellStyle name="Note 2 15 2 3 2 2 3" xfId="20256" xr:uid="{00000000-0005-0000-0000-0000B8600000}"/>
    <cellStyle name="Note 2 15 2 3 2 2 4" xfId="36099" xr:uid="{00000000-0005-0000-0000-0000B9600000}"/>
    <cellStyle name="Note 2 15 2 3 2 3" xfId="25545" xr:uid="{00000000-0005-0000-0000-0000BA600000}"/>
    <cellStyle name="Note 2 15 2 3 2 3 2" xfId="41175" xr:uid="{00000000-0005-0000-0000-0000BB600000}"/>
    <cellStyle name="Note 2 15 2 3 2 4" xfId="17481" xr:uid="{00000000-0005-0000-0000-0000BC600000}"/>
    <cellStyle name="Note 2 15 2 3 2 5" xfId="33324" xr:uid="{00000000-0005-0000-0000-0000BD600000}"/>
    <cellStyle name="Note 2 15 2 3 3" xfId="4993" xr:uid="{00000000-0005-0000-0000-0000BE600000}"/>
    <cellStyle name="Note 2 15 2 3 3 2" xfId="23165" xr:uid="{00000000-0005-0000-0000-0000BF600000}"/>
    <cellStyle name="Note 2 15 2 3 3 2 2" xfId="38796" xr:uid="{00000000-0005-0000-0000-0000C0600000}"/>
    <cellStyle name="Note 2 15 2 3 3 3" xfId="14499" xr:uid="{00000000-0005-0000-0000-0000C1600000}"/>
    <cellStyle name="Note 2 15 2 3 3 4" xfId="31186" xr:uid="{00000000-0005-0000-0000-0000C2600000}"/>
    <cellStyle name="Note 2 15 2 3 4" xfId="24388" xr:uid="{00000000-0005-0000-0000-0000C3600000}"/>
    <cellStyle name="Note 2 15 2 3 4 2" xfId="40019" xr:uid="{00000000-0005-0000-0000-0000C4600000}"/>
    <cellStyle name="Note 2 15 2 3 5" xfId="16229" xr:uid="{00000000-0005-0000-0000-0000C5600000}"/>
    <cellStyle name="Note 2 15 2 3 6" xfId="32207" xr:uid="{00000000-0005-0000-0000-0000C6600000}"/>
    <cellStyle name="Note 2 15 2 4" xfId="22061" xr:uid="{00000000-0005-0000-0000-0000C7600000}"/>
    <cellStyle name="Note 2 15 2 4 2" xfId="37692" xr:uid="{00000000-0005-0000-0000-0000C8600000}"/>
    <cellStyle name="Note 2 15 2 5" xfId="12152" xr:uid="{00000000-0005-0000-0000-0000C9600000}"/>
    <cellStyle name="Note 2 15 2 5 2" xfId="29415" xr:uid="{00000000-0005-0000-0000-0000CA600000}"/>
    <cellStyle name="Note 2 15 2 6" xfId="13244" xr:uid="{00000000-0005-0000-0000-0000CB600000}"/>
    <cellStyle name="Note 2 15 2 7" xfId="30143" xr:uid="{00000000-0005-0000-0000-0000CC600000}"/>
    <cellStyle name="Note 2 15 2 8" xfId="45346" xr:uid="{00000000-0005-0000-0000-0000CD600000}"/>
    <cellStyle name="Note 2 15 2 9" xfId="48558" xr:uid="{00000000-0005-0000-0000-0000CE600000}"/>
    <cellStyle name="Note 2 15 3" xfId="5464" xr:uid="{00000000-0005-0000-0000-0000CF600000}"/>
    <cellStyle name="Note 2 15 3 2" xfId="8512" xr:uid="{00000000-0005-0000-0000-0000D0600000}"/>
    <cellStyle name="Note 2 15 3 2 2" xfId="9901" xr:uid="{00000000-0005-0000-0000-0000D1600000}"/>
    <cellStyle name="Note 2 15 3 2 2 2" xfId="7805" xr:uid="{00000000-0005-0000-0000-0000D2600000}"/>
    <cellStyle name="Note 2 15 3 2 2 2 2" xfId="25371" xr:uid="{00000000-0005-0000-0000-0000D3600000}"/>
    <cellStyle name="Note 2 15 3 2 2 2 2 2" xfId="41001" xr:uid="{00000000-0005-0000-0000-0000D4600000}"/>
    <cellStyle name="Note 2 15 3 2 2 2 3" xfId="17307" xr:uid="{00000000-0005-0000-0000-0000D5600000}"/>
    <cellStyle name="Note 2 15 3 2 2 2 4" xfId="33150" xr:uid="{00000000-0005-0000-0000-0000D6600000}"/>
    <cellStyle name="Note 2 15 3 2 2 3" xfId="27467" xr:uid="{00000000-0005-0000-0000-0000D7600000}"/>
    <cellStyle name="Note 2 15 3 2 2 3 2" xfId="43097" xr:uid="{00000000-0005-0000-0000-0000D8600000}"/>
    <cellStyle name="Note 2 15 3 2 2 4" xfId="19403" xr:uid="{00000000-0005-0000-0000-0000D9600000}"/>
    <cellStyle name="Note 2 15 3 2 2 5" xfId="35246" xr:uid="{00000000-0005-0000-0000-0000DA600000}"/>
    <cellStyle name="Note 2 15 3 2 3" xfId="9274" xr:uid="{00000000-0005-0000-0000-0000DB600000}"/>
    <cellStyle name="Note 2 15 3 2 3 2" xfId="26840" xr:uid="{00000000-0005-0000-0000-0000DC600000}"/>
    <cellStyle name="Note 2 15 3 2 3 2 2" xfId="42470" xr:uid="{00000000-0005-0000-0000-0000DD600000}"/>
    <cellStyle name="Note 2 15 3 2 3 3" xfId="18776" xr:uid="{00000000-0005-0000-0000-0000DE600000}"/>
    <cellStyle name="Note 2 15 3 2 3 4" xfId="34619" xr:uid="{00000000-0005-0000-0000-0000DF600000}"/>
    <cellStyle name="Note 2 15 3 2 4" xfId="26078" xr:uid="{00000000-0005-0000-0000-0000E0600000}"/>
    <cellStyle name="Note 2 15 3 2 4 2" xfId="41708" xr:uid="{00000000-0005-0000-0000-0000E1600000}"/>
    <cellStyle name="Note 2 15 3 2 5" xfId="18014" xr:uid="{00000000-0005-0000-0000-0000E2600000}"/>
    <cellStyle name="Note 2 15 3 2 6" xfId="33857" xr:uid="{00000000-0005-0000-0000-0000E3600000}"/>
    <cellStyle name="Note 2 15 3 3" xfId="23486" xr:uid="{00000000-0005-0000-0000-0000E4600000}"/>
    <cellStyle name="Note 2 15 3 3 2" xfId="39117" xr:uid="{00000000-0005-0000-0000-0000E5600000}"/>
    <cellStyle name="Note 2 15 3 4" xfId="14969" xr:uid="{00000000-0005-0000-0000-0000E6600000}"/>
    <cellStyle name="Note 2 15 3 5" xfId="31445" xr:uid="{00000000-0005-0000-0000-0000E7600000}"/>
    <cellStyle name="Note 2 15 3 6" xfId="50167" xr:uid="{00000000-0005-0000-0000-0000E8600000}"/>
    <cellStyle name="Note 2 15 3 7" xfId="51953" xr:uid="{00000000-0005-0000-0000-0000E9600000}"/>
    <cellStyle name="Note 2 15 3 8" xfId="53048" xr:uid="{00000000-0005-0000-0000-0000EA600000}"/>
    <cellStyle name="Note 2 15 4" xfId="8446" xr:uid="{00000000-0005-0000-0000-0000EB600000}"/>
    <cellStyle name="Note 2 15 4 2" xfId="9835" xr:uid="{00000000-0005-0000-0000-0000EC600000}"/>
    <cellStyle name="Note 2 15 4 2 2" xfId="11281" xr:uid="{00000000-0005-0000-0000-0000ED600000}"/>
    <cellStyle name="Note 2 15 4 2 2 2" xfId="28847" xr:uid="{00000000-0005-0000-0000-0000EE600000}"/>
    <cellStyle name="Note 2 15 4 2 2 2 2" xfId="44477" xr:uid="{00000000-0005-0000-0000-0000EF600000}"/>
    <cellStyle name="Note 2 15 4 2 2 3" xfId="20783" xr:uid="{00000000-0005-0000-0000-0000F0600000}"/>
    <cellStyle name="Note 2 15 4 2 2 4" xfId="36626" xr:uid="{00000000-0005-0000-0000-0000F1600000}"/>
    <cellStyle name="Note 2 15 4 2 3" xfId="27401" xr:uid="{00000000-0005-0000-0000-0000F2600000}"/>
    <cellStyle name="Note 2 15 4 2 3 2" xfId="43031" xr:uid="{00000000-0005-0000-0000-0000F3600000}"/>
    <cellStyle name="Note 2 15 4 2 4" xfId="19337" xr:uid="{00000000-0005-0000-0000-0000F4600000}"/>
    <cellStyle name="Note 2 15 4 2 5" xfId="35180" xr:uid="{00000000-0005-0000-0000-0000F5600000}"/>
    <cellStyle name="Note 2 15 4 3" xfId="7758" xr:uid="{00000000-0005-0000-0000-0000F6600000}"/>
    <cellStyle name="Note 2 15 4 3 2" xfId="25324" xr:uid="{00000000-0005-0000-0000-0000F7600000}"/>
    <cellStyle name="Note 2 15 4 3 2 2" xfId="40954" xr:uid="{00000000-0005-0000-0000-0000F8600000}"/>
    <cellStyle name="Note 2 15 4 3 3" xfId="17260" xr:uid="{00000000-0005-0000-0000-0000F9600000}"/>
    <cellStyle name="Note 2 15 4 3 4" xfId="33103" xr:uid="{00000000-0005-0000-0000-0000FA600000}"/>
    <cellStyle name="Note 2 15 4 4" xfId="26012" xr:uid="{00000000-0005-0000-0000-0000FB600000}"/>
    <cellStyle name="Note 2 15 4 4 2" xfId="41642" xr:uid="{00000000-0005-0000-0000-0000FC600000}"/>
    <cellStyle name="Note 2 15 4 5" xfId="17948" xr:uid="{00000000-0005-0000-0000-0000FD600000}"/>
    <cellStyle name="Note 2 15 4 6" xfId="33791" xr:uid="{00000000-0005-0000-0000-0000FE600000}"/>
    <cellStyle name="Note 2 15 5" xfId="21614" xr:uid="{00000000-0005-0000-0000-0000FF600000}"/>
    <cellStyle name="Note 2 15 5 2" xfId="37245" xr:uid="{00000000-0005-0000-0000-000000610000}"/>
    <cellStyle name="Note 2 15 6" xfId="29264" xr:uid="{00000000-0005-0000-0000-000001610000}"/>
    <cellStyle name="Note 2 15 6 2" xfId="44894" xr:uid="{00000000-0005-0000-0000-000002610000}"/>
    <cellStyle name="Note 2 15 7" xfId="12591" xr:uid="{00000000-0005-0000-0000-000003610000}"/>
    <cellStyle name="Note 2 15 8" xfId="29777" xr:uid="{00000000-0005-0000-0000-000004610000}"/>
    <cellStyle name="Note 2 15 9" xfId="45064" xr:uid="{00000000-0005-0000-0000-000005610000}"/>
    <cellStyle name="Note 2 16" xfId="3152" xr:uid="{00000000-0005-0000-0000-000006610000}"/>
    <cellStyle name="Note 2 16 10" xfId="48265" xr:uid="{00000000-0005-0000-0000-000007610000}"/>
    <cellStyle name="Note 2 16 11" xfId="48902" xr:uid="{00000000-0005-0000-0000-000008610000}"/>
    <cellStyle name="Note 2 16 12" xfId="50968" xr:uid="{00000000-0005-0000-0000-000009610000}"/>
    <cellStyle name="Note 2 16 13" xfId="45674" xr:uid="{00000000-0005-0000-0000-00000A610000}"/>
    <cellStyle name="Note 2 16 14" xfId="49156" xr:uid="{00000000-0005-0000-0000-00000B610000}"/>
    <cellStyle name="Note 2 16 15" xfId="51468" xr:uid="{00000000-0005-0000-0000-00000C610000}"/>
    <cellStyle name="Note 2 16 2" xfId="3806" xr:uid="{00000000-0005-0000-0000-00000D610000}"/>
    <cellStyle name="Note 2 16 2 10" xfId="49063" xr:uid="{00000000-0005-0000-0000-00000E610000}"/>
    <cellStyle name="Note 2 16 2 11" xfId="51329" xr:uid="{00000000-0005-0000-0000-00000F610000}"/>
    <cellStyle name="Note 2 16 2 12" xfId="47352" xr:uid="{00000000-0005-0000-0000-000010610000}"/>
    <cellStyle name="Note 2 16 2 13" xfId="53640" xr:uid="{00000000-0005-0000-0000-000011610000}"/>
    <cellStyle name="Note 2 16 2 14" xfId="53666" xr:uid="{00000000-0005-0000-0000-000012610000}"/>
    <cellStyle name="Note 2 16 2 2" xfId="6181" xr:uid="{00000000-0005-0000-0000-000013610000}"/>
    <cellStyle name="Note 2 16 2 2 2" xfId="6670" xr:uid="{00000000-0005-0000-0000-000014610000}"/>
    <cellStyle name="Note 2 16 2 2 2 2" xfId="4516" xr:uid="{00000000-0005-0000-0000-000015610000}"/>
    <cellStyle name="Note 2 16 2 2 2 2 2" xfId="11126" xr:uid="{00000000-0005-0000-0000-000016610000}"/>
    <cellStyle name="Note 2 16 2 2 2 2 2 2" xfId="28692" xr:uid="{00000000-0005-0000-0000-000017610000}"/>
    <cellStyle name="Note 2 16 2 2 2 2 2 2 2" xfId="44322" xr:uid="{00000000-0005-0000-0000-000018610000}"/>
    <cellStyle name="Note 2 16 2 2 2 2 2 3" xfId="20628" xr:uid="{00000000-0005-0000-0000-000019610000}"/>
    <cellStyle name="Note 2 16 2 2 2 2 2 4" xfId="36471" xr:uid="{00000000-0005-0000-0000-00001A610000}"/>
    <cellStyle name="Note 2 16 2 2 2 2 3" xfId="22688" xr:uid="{00000000-0005-0000-0000-00001B610000}"/>
    <cellStyle name="Note 2 16 2 2 2 2 3 2" xfId="38319" xr:uid="{00000000-0005-0000-0000-00001C610000}"/>
    <cellStyle name="Note 2 16 2 2 2 2 4" xfId="14022" xr:uid="{00000000-0005-0000-0000-00001D610000}"/>
    <cellStyle name="Note 2 16 2 2 2 2 5" xfId="30709" xr:uid="{00000000-0005-0000-0000-00001E610000}"/>
    <cellStyle name="Note 2 16 2 2 2 3" xfId="4157" xr:uid="{00000000-0005-0000-0000-00001F610000}"/>
    <cellStyle name="Note 2 16 2 2 2 3 2" xfId="22368" xr:uid="{00000000-0005-0000-0000-000020610000}"/>
    <cellStyle name="Note 2 16 2 2 2 3 2 2" xfId="37999" xr:uid="{00000000-0005-0000-0000-000021610000}"/>
    <cellStyle name="Note 2 16 2 2 2 3 3" xfId="13663" xr:uid="{00000000-0005-0000-0000-000022610000}"/>
    <cellStyle name="Note 2 16 2 2 2 3 4" xfId="30408" xr:uid="{00000000-0005-0000-0000-000023610000}"/>
    <cellStyle name="Note 2 16 2 2 2 4" xfId="24333" xr:uid="{00000000-0005-0000-0000-000024610000}"/>
    <cellStyle name="Note 2 16 2 2 2 4 2" xfId="39964" xr:uid="{00000000-0005-0000-0000-000025610000}"/>
    <cellStyle name="Note 2 16 2 2 2 5" xfId="16174" xr:uid="{00000000-0005-0000-0000-000026610000}"/>
    <cellStyle name="Note 2 16 2 2 2 6" xfId="32152" xr:uid="{00000000-0005-0000-0000-000027610000}"/>
    <cellStyle name="Note 2 16 2 2 3" xfId="23996" xr:uid="{00000000-0005-0000-0000-000028610000}"/>
    <cellStyle name="Note 2 16 2 2 3 2" xfId="39627" xr:uid="{00000000-0005-0000-0000-000029610000}"/>
    <cellStyle name="Note 2 16 2 2 4" xfId="15686" xr:uid="{00000000-0005-0000-0000-00002A610000}"/>
    <cellStyle name="Note 2 16 2 2 5" xfId="31875" xr:uid="{00000000-0005-0000-0000-00002B610000}"/>
    <cellStyle name="Note 2 16 2 2 6" xfId="50594" xr:uid="{00000000-0005-0000-0000-00002C610000}"/>
    <cellStyle name="Note 2 16 2 2 7" xfId="52380" xr:uid="{00000000-0005-0000-0000-00002D610000}"/>
    <cellStyle name="Note 2 16 2 2 8" xfId="53475" xr:uid="{00000000-0005-0000-0000-00002E610000}"/>
    <cellStyle name="Note 2 16 2 3" xfId="9133" xr:uid="{00000000-0005-0000-0000-00002F610000}"/>
    <cellStyle name="Note 2 16 2 3 2" xfId="10522" xr:uid="{00000000-0005-0000-0000-000030610000}"/>
    <cellStyle name="Note 2 16 2 3 2 2" xfId="8036" xr:uid="{00000000-0005-0000-0000-000031610000}"/>
    <cellStyle name="Note 2 16 2 3 2 2 2" xfId="25602" xr:uid="{00000000-0005-0000-0000-000032610000}"/>
    <cellStyle name="Note 2 16 2 3 2 2 2 2" xfId="41232" xr:uid="{00000000-0005-0000-0000-000033610000}"/>
    <cellStyle name="Note 2 16 2 3 2 2 3" xfId="17538" xr:uid="{00000000-0005-0000-0000-000034610000}"/>
    <cellStyle name="Note 2 16 2 3 2 2 4" xfId="33381" xr:uid="{00000000-0005-0000-0000-000035610000}"/>
    <cellStyle name="Note 2 16 2 3 2 3" xfId="28088" xr:uid="{00000000-0005-0000-0000-000036610000}"/>
    <cellStyle name="Note 2 16 2 3 2 3 2" xfId="43718" xr:uid="{00000000-0005-0000-0000-000037610000}"/>
    <cellStyle name="Note 2 16 2 3 2 4" xfId="20024" xr:uid="{00000000-0005-0000-0000-000038610000}"/>
    <cellStyle name="Note 2 16 2 3 2 5" xfId="35867" xr:uid="{00000000-0005-0000-0000-000039610000}"/>
    <cellStyle name="Note 2 16 2 3 3" xfId="4639" xr:uid="{00000000-0005-0000-0000-00003A610000}"/>
    <cellStyle name="Note 2 16 2 3 3 2" xfId="22811" xr:uid="{00000000-0005-0000-0000-00003B610000}"/>
    <cellStyle name="Note 2 16 2 3 3 2 2" xfId="38442" xr:uid="{00000000-0005-0000-0000-00003C610000}"/>
    <cellStyle name="Note 2 16 2 3 3 3" xfId="14145" xr:uid="{00000000-0005-0000-0000-00003D610000}"/>
    <cellStyle name="Note 2 16 2 3 3 4" xfId="30832" xr:uid="{00000000-0005-0000-0000-00003E610000}"/>
    <cellStyle name="Note 2 16 2 3 4" xfId="26699" xr:uid="{00000000-0005-0000-0000-00003F610000}"/>
    <cellStyle name="Note 2 16 2 3 4 2" xfId="42329" xr:uid="{00000000-0005-0000-0000-000040610000}"/>
    <cellStyle name="Note 2 16 2 3 5" xfId="18635" xr:uid="{00000000-0005-0000-0000-000041610000}"/>
    <cellStyle name="Note 2 16 2 3 6" xfId="34478" xr:uid="{00000000-0005-0000-0000-000042610000}"/>
    <cellStyle name="Note 2 16 2 4" xfId="22128" xr:uid="{00000000-0005-0000-0000-000043610000}"/>
    <cellStyle name="Note 2 16 2 4 2" xfId="37759" xr:uid="{00000000-0005-0000-0000-000044610000}"/>
    <cellStyle name="Note 2 16 2 5" xfId="12215" xr:uid="{00000000-0005-0000-0000-000045610000}"/>
    <cellStyle name="Note 2 16 2 5 2" xfId="29478" xr:uid="{00000000-0005-0000-0000-000046610000}"/>
    <cellStyle name="Note 2 16 2 6" xfId="13311" xr:uid="{00000000-0005-0000-0000-000047610000}"/>
    <cellStyle name="Note 2 16 2 7" xfId="30210" xr:uid="{00000000-0005-0000-0000-000048610000}"/>
    <cellStyle name="Note 2 16 2 8" xfId="47109" xr:uid="{00000000-0005-0000-0000-000049610000}"/>
    <cellStyle name="Note 2 16 2 9" xfId="48625" xr:uid="{00000000-0005-0000-0000-00004A610000}"/>
    <cellStyle name="Note 2 16 3" xfId="5527" xr:uid="{00000000-0005-0000-0000-00004B610000}"/>
    <cellStyle name="Note 2 16 3 2" xfId="8701" xr:uid="{00000000-0005-0000-0000-00004C610000}"/>
    <cellStyle name="Note 2 16 3 2 2" xfId="10090" xr:uid="{00000000-0005-0000-0000-00004D610000}"/>
    <cellStyle name="Note 2 16 3 2 2 2" xfId="10866" xr:uid="{00000000-0005-0000-0000-00004E610000}"/>
    <cellStyle name="Note 2 16 3 2 2 2 2" xfId="28432" xr:uid="{00000000-0005-0000-0000-00004F610000}"/>
    <cellStyle name="Note 2 16 3 2 2 2 2 2" xfId="44062" xr:uid="{00000000-0005-0000-0000-000050610000}"/>
    <cellStyle name="Note 2 16 3 2 2 2 3" xfId="20368" xr:uid="{00000000-0005-0000-0000-000051610000}"/>
    <cellStyle name="Note 2 16 3 2 2 2 4" xfId="36211" xr:uid="{00000000-0005-0000-0000-000052610000}"/>
    <cellStyle name="Note 2 16 3 2 2 3" xfId="27656" xr:uid="{00000000-0005-0000-0000-000053610000}"/>
    <cellStyle name="Note 2 16 3 2 2 3 2" xfId="43286" xr:uid="{00000000-0005-0000-0000-000054610000}"/>
    <cellStyle name="Note 2 16 3 2 2 4" xfId="19592" xr:uid="{00000000-0005-0000-0000-000055610000}"/>
    <cellStyle name="Note 2 16 3 2 2 5" xfId="35435" xr:uid="{00000000-0005-0000-0000-000056610000}"/>
    <cellStyle name="Note 2 16 3 2 3" xfId="5004" xr:uid="{00000000-0005-0000-0000-000057610000}"/>
    <cellStyle name="Note 2 16 3 2 3 2" xfId="23176" xr:uid="{00000000-0005-0000-0000-000058610000}"/>
    <cellStyle name="Note 2 16 3 2 3 2 2" xfId="38807" xr:uid="{00000000-0005-0000-0000-000059610000}"/>
    <cellStyle name="Note 2 16 3 2 3 3" xfId="14510" xr:uid="{00000000-0005-0000-0000-00005A610000}"/>
    <cellStyle name="Note 2 16 3 2 3 4" xfId="31197" xr:uid="{00000000-0005-0000-0000-00005B610000}"/>
    <cellStyle name="Note 2 16 3 2 4" xfId="26267" xr:uid="{00000000-0005-0000-0000-00005C610000}"/>
    <cellStyle name="Note 2 16 3 2 4 2" xfId="41897" xr:uid="{00000000-0005-0000-0000-00005D610000}"/>
    <cellStyle name="Note 2 16 3 2 5" xfId="18203" xr:uid="{00000000-0005-0000-0000-00005E610000}"/>
    <cellStyle name="Note 2 16 3 2 6" xfId="34046" xr:uid="{00000000-0005-0000-0000-00005F610000}"/>
    <cellStyle name="Note 2 16 3 3" xfId="23549" xr:uid="{00000000-0005-0000-0000-000060610000}"/>
    <cellStyle name="Note 2 16 3 3 2" xfId="39180" xr:uid="{00000000-0005-0000-0000-000061610000}"/>
    <cellStyle name="Note 2 16 3 4" xfId="15032" xr:uid="{00000000-0005-0000-0000-000062610000}"/>
    <cellStyle name="Note 2 16 3 5" xfId="31508" xr:uid="{00000000-0005-0000-0000-000063610000}"/>
    <cellStyle name="Note 2 16 3 6" xfId="50234" xr:uid="{00000000-0005-0000-0000-000064610000}"/>
    <cellStyle name="Note 2 16 3 7" xfId="52020" xr:uid="{00000000-0005-0000-0000-000065610000}"/>
    <cellStyle name="Note 2 16 3 8" xfId="53115" xr:uid="{00000000-0005-0000-0000-000066610000}"/>
    <cellStyle name="Note 2 16 4" xfId="8955" xr:uid="{00000000-0005-0000-0000-000067610000}"/>
    <cellStyle name="Note 2 16 4 2" xfId="10344" xr:uid="{00000000-0005-0000-0000-000068610000}"/>
    <cellStyle name="Note 2 16 4 2 2" xfId="10753" xr:uid="{00000000-0005-0000-0000-000069610000}"/>
    <cellStyle name="Note 2 16 4 2 2 2" xfId="28319" xr:uid="{00000000-0005-0000-0000-00006A610000}"/>
    <cellStyle name="Note 2 16 4 2 2 2 2" xfId="43949" xr:uid="{00000000-0005-0000-0000-00006B610000}"/>
    <cellStyle name="Note 2 16 4 2 2 3" xfId="20255" xr:uid="{00000000-0005-0000-0000-00006C610000}"/>
    <cellStyle name="Note 2 16 4 2 2 4" xfId="36098" xr:uid="{00000000-0005-0000-0000-00006D610000}"/>
    <cellStyle name="Note 2 16 4 2 3" xfId="27910" xr:uid="{00000000-0005-0000-0000-00006E610000}"/>
    <cellStyle name="Note 2 16 4 2 3 2" xfId="43540" xr:uid="{00000000-0005-0000-0000-00006F610000}"/>
    <cellStyle name="Note 2 16 4 2 4" xfId="19846" xr:uid="{00000000-0005-0000-0000-000070610000}"/>
    <cellStyle name="Note 2 16 4 2 5" xfId="35689" xr:uid="{00000000-0005-0000-0000-000071610000}"/>
    <cellStyle name="Note 2 16 4 3" xfId="10675" xr:uid="{00000000-0005-0000-0000-000072610000}"/>
    <cellStyle name="Note 2 16 4 3 2" xfId="28241" xr:uid="{00000000-0005-0000-0000-000073610000}"/>
    <cellStyle name="Note 2 16 4 3 2 2" xfId="43871" xr:uid="{00000000-0005-0000-0000-000074610000}"/>
    <cellStyle name="Note 2 16 4 3 3" xfId="20177" xr:uid="{00000000-0005-0000-0000-000075610000}"/>
    <cellStyle name="Note 2 16 4 3 4" xfId="36020" xr:uid="{00000000-0005-0000-0000-000076610000}"/>
    <cellStyle name="Note 2 16 4 4" xfId="26521" xr:uid="{00000000-0005-0000-0000-000077610000}"/>
    <cellStyle name="Note 2 16 4 4 2" xfId="42151" xr:uid="{00000000-0005-0000-0000-000078610000}"/>
    <cellStyle name="Note 2 16 4 5" xfId="18457" xr:uid="{00000000-0005-0000-0000-000079610000}"/>
    <cellStyle name="Note 2 16 4 6" xfId="34300" xr:uid="{00000000-0005-0000-0000-00007A610000}"/>
    <cellStyle name="Note 2 16 5" xfId="21681" xr:uid="{00000000-0005-0000-0000-00007B610000}"/>
    <cellStyle name="Note 2 16 5 2" xfId="37312" xr:uid="{00000000-0005-0000-0000-00007C610000}"/>
    <cellStyle name="Note 2 16 6" xfId="23640" xr:uid="{00000000-0005-0000-0000-00007D610000}"/>
    <cellStyle name="Note 2 16 6 2" xfId="39271" xr:uid="{00000000-0005-0000-0000-00007E610000}"/>
    <cellStyle name="Note 2 16 7" xfId="12658" xr:uid="{00000000-0005-0000-0000-00007F610000}"/>
    <cellStyle name="Note 2 16 8" xfId="29844" xr:uid="{00000000-0005-0000-0000-000080610000}"/>
    <cellStyle name="Note 2 16 9" xfId="47697" xr:uid="{00000000-0005-0000-0000-000081610000}"/>
    <cellStyle name="Note 2 17" xfId="3170" xr:uid="{00000000-0005-0000-0000-000082610000}"/>
    <cellStyle name="Note 2 17 10" xfId="48283" xr:uid="{00000000-0005-0000-0000-000083610000}"/>
    <cellStyle name="Note 2 17 11" xfId="49102" xr:uid="{00000000-0005-0000-0000-000084610000}"/>
    <cellStyle name="Note 2 17 12" xfId="50986" xr:uid="{00000000-0005-0000-0000-000085610000}"/>
    <cellStyle name="Note 2 17 13" xfId="45264" xr:uid="{00000000-0005-0000-0000-000086610000}"/>
    <cellStyle name="Note 2 17 14" xfId="46194" xr:uid="{00000000-0005-0000-0000-000087610000}"/>
    <cellStyle name="Note 2 17 15" xfId="45803" xr:uid="{00000000-0005-0000-0000-000088610000}"/>
    <cellStyle name="Note 2 17 2" xfId="3824" xr:uid="{00000000-0005-0000-0000-000089610000}"/>
    <cellStyle name="Note 2 17 2 10" xfId="48753" xr:uid="{00000000-0005-0000-0000-00008A610000}"/>
    <cellStyle name="Note 2 17 2 11" xfId="51347" xr:uid="{00000000-0005-0000-0000-00008B610000}"/>
    <cellStyle name="Note 2 17 2 12" xfId="46977" xr:uid="{00000000-0005-0000-0000-00008C610000}"/>
    <cellStyle name="Note 2 17 2 13" xfId="52629" xr:uid="{00000000-0005-0000-0000-00008D610000}"/>
    <cellStyle name="Note 2 17 2 14" xfId="52561" xr:uid="{00000000-0005-0000-0000-00008E610000}"/>
    <cellStyle name="Note 2 17 2 2" xfId="6199" xr:uid="{00000000-0005-0000-0000-00008F610000}"/>
    <cellStyle name="Note 2 17 2 2 2" xfId="6693" xr:uid="{00000000-0005-0000-0000-000090610000}"/>
    <cellStyle name="Note 2 17 2 2 2 2" xfId="4539" xr:uid="{00000000-0005-0000-0000-000091610000}"/>
    <cellStyle name="Note 2 17 2 2 2 2 2" xfId="11439" xr:uid="{00000000-0005-0000-0000-000092610000}"/>
    <cellStyle name="Note 2 17 2 2 2 2 2 2" xfId="29005" xr:uid="{00000000-0005-0000-0000-000093610000}"/>
    <cellStyle name="Note 2 17 2 2 2 2 2 2 2" xfId="44635" xr:uid="{00000000-0005-0000-0000-000094610000}"/>
    <cellStyle name="Note 2 17 2 2 2 2 2 3" xfId="20941" xr:uid="{00000000-0005-0000-0000-000095610000}"/>
    <cellStyle name="Note 2 17 2 2 2 2 2 4" xfId="36784" xr:uid="{00000000-0005-0000-0000-000096610000}"/>
    <cellStyle name="Note 2 17 2 2 2 2 3" xfId="22711" xr:uid="{00000000-0005-0000-0000-000097610000}"/>
    <cellStyle name="Note 2 17 2 2 2 2 3 2" xfId="38342" xr:uid="{00000000-0005-0000-0000-000098610000}"/>
    <cellStyle name="Note 2 17 2 2 2 2 4" xfId="14045" xr:uid="{00000000-0005-0000-0000-000099610000}"/>
    <cellStyle name="Note 2 17 2 2 2 2 5" xfId="30732" xr:uid="{00000000-0005-0000-0000-00009A610000}"/>
    <cellStyle name="Note 2 17 2 2 2 3" xfId="4181" xr:uid="{00000000-0005-0000-0000-00009B610000}"/>
    <cellStyle name="Note 2 17 2 2 2 3 2" xfId="22392" xr:uid="{00000000-0005-0000-0000-00009C610000}"/>
    <cellStyle name="Note 2 17 2 2 2 3 2 2" xfId="38023" xr:uid="{00000000-0005-0000-0000-00009D610000}"/>
    <cellStyle name="Note 2 17 2 2 2 3 3" xfId="13687" xr:uid="{00000000-0005-0000-0000-00009E610000}"/>
    <cellStyle name="Note 2 17 2 2 2 3 4" xfId="30432" xr:uid="{00000000-0005-0000-0000-00009F610000}"/>
    <cellStyle name="Note 2 17 2 2 2 4" xfId="24356" xr:uid="{00000000-0005-0000-0000-0000A0610000}"/>
    <cellStyle name="Note 2 17 2 2 2 4 2" xfId="39987" xr:uid="{00000000-0005-0000-0000-0000A1610000}"/>
    <cellStyle name="Note 2 17 2 2 2 5" xfId="16197" xr:uid="{00000000-0005-0000-0000-0000A2610000}"/>
    <cellStyle name="Note 2 17 2 2 2 6" xfId="32175" xr:uid="{00000000-0005-0000-0000-0000A3610000}"/>
    <cellStyle name="Note 2 17 2 2 3" xfId="24014" xr:uid="{00000000-0005-0000-0000-0000A4610000}"/>
    <cellStyle name="Note 2 17 2 2 3 2" xfId="39645" xr:uid="{00000000-0005-0000-0000-0000A5610000}"/>
    <cellStyle name="Note 2 17 2 2 4" xfId="15704" xr:uid="{00000000-0005-0000-0000-0000A6610000}"/>
    <cellStyle name="Note 2 17 2 2 5" xfId="31893" xr:uid="{00000000-0005-0000-0000-0000A7610000}"/>
    <cellStyle name="Note 2 17 2 2 6" xfId="50612" xr:uid="{00000000-0005-0000-0000-0000A8610000}"/>
    <cellStyle name="Note 2 17 2 2 7" xfId="52398" xr:uid="{00000000-0005-0000-0000-0000A9610000}"/>
    <cellStyle name="Note 2 17 2 2 8" xfId="53493" xr:uid="{00000000-0005-0000-0000-0000AA610000}"/>
    <cellStyle name="Note 2 17 2 3" xfId="8857" xr:uid="{00000000-0005-0000-0000-0000AB610000}"/>
    <cellStyle name="Note 2 17 2 3 2" xfId="10246" xr:uid="{00000000-0005-0000-0000-0000AC610000}"/>
    <cellStyle name="Note 2 17 2 3 2 2" xfId="11047" xr:uid="{00000000-0005-0000-0000-0000AD610000}"/>
    <cellStyle name="Note 2 17 2 3 2 2 2" xfId="28613" xr:uid="{00000000-0005-0000-0000-0000AE610000}"/>
    <cellStyle name="Note 2 17 2 3 2 2 2 2" xfId="44243" xr:uid="{00000000-0005-0000-0000-0000AF610000}"/>
    <cellStyle name="Note 2 17 2 3 2 2 3" xfId="20549" xr:uid="{00000000-0005-0000-0000-0000B0610000}"/>
    <cellStyle name="Note 2 17 2 3 2 2 4" xfId="36392" xr:uid="{00000000-0005-0000-0000-0000B1610000}"/>
    <cellStyle name="Note 2 17 2 3 2 3" xfId="27812" xr:uid="{00000000-0005-0000-0000-0000B2610000}"/>
    <cellStyle name="Note 2 17 2 3 2 3 2" xfId="43442" xr:uid="{00000000-0005-0000-0000-0000B3610000}"/>
    <cellStyle name="Note 2 17 2 3 2 4" xfId="19748" xr:uid="{00000000-0005-0000-0000-0000B4610000}"/>
    <cellStyle name="Note 2 17 2 3 2 5" xfId="35591" xr:uid="{00000000-0005-0000-0000-0000B5610000}"/>
    <cellStyle name="Note 2 17 2 3 3" xfId="7610" xr:uid="{00000000-0005-0000-0000-0000B6610000}"/>
    <cellStyle name="Note 2 17 2 3 3 2" xfId="25176" xr:uid="{00000000-0005-0000-0000-0000B7610000}"/>
    <cellStyle name="Note 2 17 2 3 3 2 2" xfId="40806" xr:uid="{00000000-0005-0000-0000-0000B8610000}"/>
    <cellStyle name="Note 2 17 2 3 3 3" xfId="17112" xr:uid="{00000000-0005-0000-0000-0000B9610000}"/>
    <cellStyle name="Note 2 17 2 3 3 4" xfId="32955" xr:uid="{00000000-0005-0000-0000-0000BA610000}"/>
    <cellStyle name="Note 2 17 2 3 4" xfId="26423" xr:uid="{00000000-0005-0000-0000-0000BB610000}"/>
    <cellStyle name="Note 2 17 2 3 4 2" xfId="42053" xr:uid="{00000000-0005-0000-0000-0000BC610000}"/>
    <cellStyle name="Note 2 17 2 3 5" xfId="18359" xr:uid="{00000000-0005-0000-0000-0000BD610000}"/>
    <cellStyle name="Note 2 17 2 3 6" xfId="34202" xr:uid="{00000000-0005-0000-0000-0000BE610000}"/>
    <cellStyle name="Note 2 17 2 4" xfId="22146" xr:uid="{00000000-0005-0000-0000-0000BF610000}"/>
    <cellStyle name="Note 2 17 2 4 2" xfId="37777" xr:uid="{00000000-0005-0000-0000-0000C0610000}"/>
    <cellStyle name="Note 2 17 2 5" xfId="12233" xr:uid="{00000000-0005-0000-0000-0000C1610000}"/>
    <cellStyle name="Note 2 17 2 5 2" xfId="29496" xr:uid="{00000000-0005-0000-0000-0000C2610000}"/>
    <cellStyle name="Note 2 17 2 6" xfId="13329" xr:uid="{00000000-0005-0000-0000-0000C3610000}"/>
    <cellStyle name="Note 2 17 2 7" xfId="30228" xr:uid="{00000000-0005-0000-0000-0000C4610000}"/>
    <cellStyle name="Note 2 17 2 8" xfId="47475" xr:uid="{00000000-0005-0000-0000-0000C5610000}"/>
    <cellStyle name="Note 2 17 2 9" xfId="48643" xr:uid="{00000000-0005-0000-0000-0000C6610000}"/>
    <cellStyle name="Note 2 17 3" xfId="5545" xr:uid="{00000000-0005-0000-0000-0000C7610000}"/>
    <cellStyle name="Note 2 17 3 2" xfId="8525" xr:uid="{00000000-0005-0000-0000-0000C8610000}"/>
    <cellStyle name="Note 2 17 3 2 2" xfId="9914" xr:uid="{00000000-0005-0000-0000-0000C9610000}"/>
    <cellStyle name="Note 2 17 3 2 2 2" xfId="11288" xr:uid="{00000000-0005-0000-0000-0000CA610000}"/>
    <cellStyle name="Note 2 17 3 2 2 2 2" xfId="28854" xr:uid="{00000000-0005-0000-0000-0000CB610000}"/>
    <cellStyle name="Note 2 17 3 2 2 2 2 2" xfId="44484" xr:uid="{00000000-0005-0000-0000-0000CC610000}"/>
    <cellStyle name="Note 2 17 3 2 2 2 3" xfId="20790" xr:uid="{00000000-0005-0000-0000-0000CD610000}"/>
    <cellStyle name="Note 2 17 3 2 2 2 4" xfId="36633" xr:uid="{00000000-0005-0000-0000-0000CE610000}"/>
    <cellStyle name="Note 2 17 3 2 2 3" xfId="27480" xr:uid="{00000000-0005-0000-0000-0000CF610000}"/>
    <cellStyle name="Note 2 17 3 2 2 3 2" xfId="43110" xr:uid="{00000000-0005-0000-0000-0000D0610000}"/>
    <cellStyle name="Note 2 17 3 2 2 4" xfId="19416" xr:uid="{00000000-0005-0000-0000-0000D1610000}"/>
    <cellStyle name="Note 2 17 3 2 2 5" xfId="35259" xr:uid="{00000000-0005-0000-0000-0000D2610000}"/>
    <cellStyle name="Note 2 17 3 2 3" xfId="4930" xr:uid="{00000000-0005-0000-0000-0000D3610000}"/>
    <cellStyle name="Note 2 17 3 2 3 2" xfId="23102" xr:uid="{00000000-0005-0000-0000-0000D4610000}"/>
    <cellStyle name="Note 2 17 3 2 3 2 2" xfId="38733" xr:uid="{00000000-0005-0000-0000-0000D5610000}"/>
    <cellStyle name="Note 2 17 3 2 3 3" xfId="14436" xr:uid="{00000000-0005-0000-0000-0000D6610000}"/>
    <cellStyle name="Note 2 17 3 2 3 4" xfId="31123" xr:uid="{00000000-0005-0000-0000-0000D7610000}"/>
    <cellStyle name="Note 2 17 3 2 4" xfId="26091" xr:uid="{00000000-0005-0000-0000-0000D8610000}"/>
    <cellStyle name="Note 2 17 3 2 4 2" xfId="41721" xr:uid="{00000000-0005-0000-0000-0000D9610000}"/>
    <cellStyle name="Note 2 17 3 2 5" xfId="18027" xr:uid="{00000000-0005-0000-0000-0000DA610000}"/>
    <cellStyle name="Note 2 17 3 2 6" xfId="33870" xr:uid="{00000000-0005-0000-0000-0000DB610000}"/>
    <cellStyle name="Note 2 17 3 3" xfId="23567" xr:uid="{00000000-0005-0000-0000-0000DC610000}"/>
    <cellStyle name="Note 2 17 3 3 2" xfId="39198" xr:uid="{00000000-0005-0000-0000-0000DD610000}"/>
    <cellStyle name="Note 2 17 3 4" xfId="15050" xr:uid="{00000000-0005-0000-0000-0000DE610000}"/>
    <cellStyle name="Note 2 17 3 5" xfId="31526" xr:uid="{00000000-0005-0000-0000-0000DF610000}"/>
    <cellStyle name="Note 2 17 3 6" xfId="50252" xr:uid="{00000000-0005-0000-0000-0000E0610000}"/>
    <cellStyle name="Note 2 17 3 7" xfId="52038" xr:uid="{00000000-0005-0000-0000-0000E1610000}"/>
    <cellStyle name="Note 2 17 3 8" xfId="53133" xr:uid="{00000000-0005-0000-0000-0000E2610000}"/>
    <cellStyle name="Note 2 17 4" xfId="8319" xr:uid="{00000000-0005-0000-0000-0000E3610000}"/>
    <cellStyle name="Note 2 17 4 2" xfId="9708" xr:uid="{00000000-0005-0000-0000-0000E4610000}"/>
    <cellStyle name="Note 2 17 4 2 2" xfId="4444" xr:uid="{00000000-0005-0000-0000-0000E5610000}"/>
    <cellStyle name="Note 2 17 4 2 2 2" xfId="22616" xr:uid="{00000000-0005-0000-0000-0000E6610000}"/>
    <cellStyle name="Note 2 17 4 2 2 2 2" xfId="38247" xr:uid="{00000000-0005-0000-0000-0000E7610000}"/>
    <cellStyle name="Note 2 17 4 2 2 3" xfId="13950" xr:uid="{00000000-0005-0000-0000-0000E8610000}"/>
    <cellStyle name="Note 2 17 4 2 2 4" xfId="30637" xr:uid="{00000000-0005-0000-0000-0000E9610000}"/>
    <cellStyle name="Note 2 17 4 2 3" xfId="27274" xr:uid="{00000000-0005-0000-0000-0000EA610000}"/>
    <cellStyle name="Note 2 17 4 2 3 2" xfId="42904" xr:uid="{00000000-0005-0000-0000-0000EB610000}"/>
    <cellStyle name="Note 2 17 4 2 4" xfId="19210" xr:uid="{00000000-0005-0000-0000-0000EC610000}"/>
    <cellStyle name="Note 2 17 4 2 5" xfId="35053" xr:uid="{00000000-0005-0000-0000-0000ED610000}"/>
    <cellStyle name="Note 2 17 4 3" xfId="4898" xr:uid="{00000000-0005-0000-0000-0000EE610000}"/>
    <cellStyle name="Note 2 17 4 3 2" xfId="23070" xr:uid="{00000000-0005-0000-0000-0000EF610000}"/>
    <cellStyle name="Note 2 17 4 3 2 2" xfId="38701" xr:uid="{00000000-0005-0000-0000-0000F0610000}"/>
    <cellStyle name="Note 2 17 4 3 3" xfId="14404" xr:uid="{00000000-0005-0000-0000-0000F1610000}"/>
    <cellStyle name="Note 2 17 4 3 4" xfId="31091" xr:uid="{00000000-0005-0000-0000-0000F2610000}"/>
    <cellStyle name="Note 2 17 4 4" xfId="25885" xr:uid="{00000000-0005-0000-0000-0000F3610000}"/>
    <cellStyle name="Note 2 17 4 4 2" xfId="41515" xr:uid="{00000000-0005-0000-0000-0000F4610000}"/>
    <cellStyle name="Note 2 17 4 5" xfId="17821" xr:uid="{00000000-0005-0000-0000-0000F5610000}"/>
    <cellStyle name="Note 2 17 4 6" xfId="33664" xr:uid="{00000000-0005-0000-0000-0000F6610000}"/>
    <cellStyle name="Note 2 17 5" xfId="21699" xr:uid="{00000000-0005-0000-0000-0000F7610000}"/>
    <cellStyle name="Note 2 17 5 2" xfId="37330" xr:uid="{00000000-0005-0000-0000-0000F8610000}"/>
    <cellStyle name="Note 2 17 6" xfId="23702" xr:uid="{00000000-0005-0000-0000-0000F9610000}"/>
    <cellStyle name="Note 2 17 6 2" xfId="39333" xr:uid="{00000000-0005-0000-0000-0000FA610000}"/>
    <cellStyle name="Note 2 17 7" xfId="12676" xr:uid="{00000000-0005-0000-0000-0000FB610000}"/>
    <cellStyle name="Note 2 17 8" xfId="29862" xr:uid="{00000000-0005-0000-0000-0000FC610000}"/>
    <cellStyle name="Note 2 17 9" xfId="47946" xr:uid="{00000000-0005-0000-0000-0000FD610000}"/>
    <cellStyle name="Note 2 18" xfId="3125" xr:uid="{00000000-0005-0000-0000-0000FE610000}"/>
    <cellStyle name="Note 2 18 10" xfId="48238" xr:uid="{00000000-0005-0000-0000-0000FF610000}"/>
    <cellStyle name="Note 2 18 11" xfId="48972" xr:uid="{00000000-0005-0000-0000-000000620000}"/>
    <cellStyle name="Note 2 18 12" xfId="50941" xr:uid="{00000000-0005-0000-0000-000001620000}"/>
    <cellStyle name="Note 2 18 13" xfId="47998" xr:uid="{00000000-0005-0000-0000-000002620000}"/>
    <cellStyle name="Note 2 18 14" xfId="49006" xr:uid="{00000000-0005-0000-0000-000003620000}"/>
    <cellStyle name="Note 2 18 15" xfId="48981" xr:uid="{00000000-0005-0000-0000-000004620000}"/>
    <cellStyle name="Note 2 18 2" xfId="3779" xr:uid="{00000000-0005-0000-0000-000005620000}"/>
    <cellStyle name="Note 2 18 2 10" xfId="47188" xr:uid="{00000000-0005-0000-0000-000006620000}"/>
    <cellStyle name="Note 2 18 2 11" xfId="51302" xr:uid="{00000000-0005-0000-0000-000007620000}"/>
    <cellStyle name="Note 2 18 2 12" xfId="45611" xr:uid="{00000000-0005-0000-0000-000008620000}"/>
    <cellStyle name="Note 2 18 2 13" xfId="52523" xr:uid="{00000000-0005-0000-0000-000009620000}"/>
    <cellStyle name="Note 2 18 2 14" xfId="51536" xr:uid="{00000000-0005-0000-0000-00000A620000}"/>
    <cellStyle name="Note 2 18 2 2" xfId="6154" xr:uid="{00000000-0005-0000-0000-00000B620000}"/>
    <cellStyle name="Note 2 18 2 2 2" xfId="6858" xr:uid="{00000000-0005-0000-0000-00000C620000}"/>
    <cellStyle name="Note 2 18 2 2 2 2" xfId="7047" xr:uid="{00000000-0005-0000-0000-00000D620000}"/>
    <cellStyle name="Note 2 18 2 2 2 2 2" xfId="11326" xr:uid="{00000000-0005-0000-0000-00000E620000}"/>
    <cellStyle name="Note 2 18 2 2 2 2 2 2" xfId="28892" xr:uid="{00000000-0005-0000-0000-00000F620000}"/>
    <cellStyle name="Note 2 18 2 2 2 2 2 2 2" xfId="44522" xr:uid="{00000000-0005-0000-0000-000010620000}"/>
    <cellStyle name="Note 2 18 2 2 2 2 2 3" xfId="20828" xr:uid="{00000000-0005-0000-0000-000011620000}"/>
    <cellStyle name="Note 2 18 2 2 2 2 2 4" xfId="36671" xr:uid="{00000000-0005-0000-0000-000012620000}"/>
    <cellStyle name="Note 2 18 2 2 2 2 3" xfId="24691" xr:uid="{00000000-0005-0000-0000-000013620000}"/>
    <cellStyle name="Note 2 18 2 2 2 2 3 2" xfId="40322" xr:uid="{00000000-0005-0000-0000-000014620000}"/>
    <cellStyle name="Note 2 18 2 2 2 2 4" xfId="16550" xr:uid="{00000000-0005-0000-0000-000015620000}"/>
    <cellStyle name="Note 2 18 2 2 2 2 5" xfId="32492" xr:uid="{00000000-0005-0000-0000-000016620000}"/>
    <cellStyle name="Note 2 18 2 2 2 3" xfId="4321" xr:uid="{00000000-0005-0000-0000-000017620000}"/>
    <cellStyle name="Note 2 18 2 2 2 3 2" xfId="22532" xr:uid="{00000000-0005-0000-0000-000018620000}"/>
    <cellStyle name="Note 2 18 2 2 2 3 2 2" xfId="38163" xr:uid="{00000000-0005-0000-0000-000019620000}"/>
    <cellStyle name="Note 2 18 2 2 2 3 3" xfId="13827" xr:uid="{00000000-0005-0000-0000-00001A620000}"/>
    <cellStyle name="Note 2 18 2 2 2 3 4" xfId="30572" xr:uid="{00000000-0005-0000-0000-00001B620000}"/>
    <cellStyle name="Note 2 18 2 2 2 4" xfId="24521" xr:uid="{00000000-0005-0000-0000-00001C620000}"/>
    <cellStyle name="Note 2 18 2 2 2 4 2" xfId="40152" xr:uid="{00000000-0005-0000-0000-00001D620000}"/>
    <cellStyle name="Note 2 18 2 2 2 5" xfId="16362" xr:uid="{00000000-0005-0000-0000-00001E620000}"/>
    <cellStyle name="Note 2 18 2 2 2 6" xfId="32340" xr:uid="{00000000-0005-0000-0000-00001F620000}"/>
    <cellStyle name="Note 2 18 2 2 3" xfId="23969" xr:uid="{00000000-0005-0000-0000-000020620000}"/>
    <cellStyle name="Note 2 18 2 2 3 2" xfId="39600" xr:uid="{00000000-0005-0000-0000-000021620000}"/>
    <cellStyle name="Note 2 18 2 2 4" xfId="15659" xr:uid="{00000000-0005-0000-0000-000022620000}"/>
    <cellStyle name="Note 2 18 2 2 5" xfId="31848" xr:uid="{00000000-0005-0000-0000-000023620000}"/>
    <cellStyle name="Note 2 18 2 2 6" xfId="50567" xr:uid="{00000000-0005-0000-0000-000024620000}"/>
    <cellStyle name="Note 2 18 2 2 7" xfId="52353" xr:uid="{00000000-0005-0000-0000-000025620000}"/>
    <cellStyle name="Note 2 18 2 2 8" xfId="53448" xr:uid="{00000000-0005-0000-0000-000026620000}"/>
    <cellStyle name="Note 2 18 2 3" xfId="6762" xr:uid="{00000000-0005-0000-0000-000027620000}"/>
    <cellStyle name="Note 2 18 2 3 2" xfId="7642" xr:uid="{00000000-0005-0000-0000-000028620000}"/>
    <cellStyle name="Note 2 18 2 3 2 2" xfId="10585" xr:uid="{00000000-0005-0000-0000-000029620000}"/>
    <cellStyle name="Note 2 18 2 3 2 2 2" xfId="28151" xr:uid="{00000000-0005-0000-0000-00002A620000}"/>
    <cellStyle name="Note 2 18 2 3 2 2 2 2" xfId="43781" xr:uid="{00000000-0005-0000-0000-00002B620000}"/>
    <cellStyle name="Note 2 18 2 3 2 2 3" xfId="20087" xr:uid="{00000000-0005-0000-0000-00002C620000}"/>
    <cellStyle name="Note 2 18 2 3 2 2 4" xfId="35930" xr:uid="{00000000-0005-0000-0000-00002D620000}"/>
    <cellStyle name="Note 2 18 2 3 2 3" xfId="25208" xr:uid="{00000000-0005-0000-0000-00002E620000}"/>
    <cellStyle name="Note 2 18 2 3 2 3 2" xfId="40838" xr:uid="{00000000-0005-0000-0000-00002F620000}"/>
    <cellStyle name="Note 2 18 2 3 2 4" xfId="17144" xr:uid="{00000000-0005-0000-0000-000030620000}"/>
    <cellStyle name="Note 2 18 2 3 2 5" xfId="32987" xr:uid="{00000000-0005-0000-0000-000031620000}"/>
    <cellStyle name="Note 2 18 2 3 3" xfId="4229" xr:uid="{00000000-0005-0000-0000-000032620000}"/>
    <cellStyle name="Note 2 18 2 3 3 2" xfId="22440" xr:uid="{00000000-0005-0000-0000-000033620000}"/>
    <cellStyle name="Note 2 18 2 3 3 2 2" xfId="38071" xr:uid="{00000000-0005-0000-0000-000034620000}"/>
    <cellStyle name="Note 2 18 2 3 3 3" xfId="13735" xr:uid="{00000000-0005-0000-0000-000035620000}"/>
    <cellStyle name="Note 2 18 2 3 3 4" xfId="30480" xr:uid="{00000000-0005-0000-0000-000036620000}"/>
    <cellStyle name="Note 2 18 2 3 4" xfId="24425" xr:uid="{00000000-0005-0000-0000-000037620000}"/>
    <cellStyle name="Note 2 18 2 3 4 2" xfId="40056" xr:uid="{00000000-0005-0000-0000-000038620000}"/>
    <cellStyle name="Note 2 18 2 3 5" xfId="16266" xr:uid="{00000000-0005-0000-0000-000039620000}"/>
    <cellStyle name="Note 2 18 2 3 6" xfId="32244" xr:uid="{00000000-0005-0000-0000-00003A620000}"/>
    <cellStyle name="Note 2 18 2 4" xfId="22101" xr:uid="{00000000-0005-0000-0000-00003B620000}"/>
    <cellStyle name="Note 2 18 2 4 2" xfId="37732" xr:uid="{00000000-0005-0000-0000-00003C620000}"/>
    <cellStyle name="Note 2 18 2 5" xfId="12191" xr:uid="{00000000-0005-0000-0000-00003D620000}"/>
    <cellStyle name="Note 2 18 2 5 2" xfId="29454" xr:uid="{00000000-0005-0000-0000-00003E620000}"/>
    <cellStyle name="Note 2 18 2 6" xfId="13284" xr:uid="{00000000-0005-0000-0000-00003F620000}"/>
    <cellStyle name="Note 2 18 2 7" xfId="30183" xr:uid="{00000000-0005-0000-0000-000040620000}"/>
    <cellStyle name="Note 2 18 2 8" xfId="47701" xr:uid="{00000000-0005-0000-0000-000041620000}"/>
    <cellStyle name="Note 2 18 2 9" xfId="48598" xr:uid="{00000000-0005-0000-0000-000042620000}"/>
    <cellStyle name="Note 2 18 3" xfId="5500" xr:uid="{00000000-0005-0000-0000-000043620000}"/>
    <cellStyle name="Note 2 18 3 2" xfId="8542" xr:uid="{00000000-0005-0000-0000-000044620000}"/>
    <cellStyle name="Note 2 18 3 2 2" xfId="9931" xr:uid="{00000000-0005-0000-0000-000045620000}"/>
    <cellStyle name="Note 2 18 3 2 2 2" xfId="11177" xr:uid="{00000000-0005-0000-0000-000046620000}"/>
    <cellStyle name="Note 2 18 3 2 2 2 2" xfId="28743" xr:uid="{00000000-0005-0000-0000-000047620000}"/>
    <cellStyle name="Note 2 18 3 2 2 2 2 2" xfId="44373" xr:uid="{00000000-0005-0000-0000-000048620000}"/>
    <cellStyle name="Note 2 18 3 2 2 2 3" xfId="20679" xr:uid="{00000000-0005-0000-0000-000049620000}"/>
    <cellStyle name="Note 2 18 3 2 2 2 4" xfId="36522" xr:uid="{00000000-0005-0000-0000-00004A620000}"/>
    <cellStyle name="Note 2 18 3 2 2 3" xfId="27497" xr:uid="{00000000-0005-0000-0000-00004B620000}"/>
    <cellStyle name="Note 2 18 3 2 2 3 2" xfId="43127" xr:uid="{00000000-0005-0000-0000-00004C620000}"/>
    <cellStyle name="Note 2 18 3 2 2 4" xfId="19433" xr:uid="{00000000-0005-0000-0000-00004D620000}"/>
    <cellStyle name="Note 2 18 3 2 2 5" xfId="35276" xr:uid="{00000000-0005-0000-0000-00004E620000}"/>
    <cellStyle name="Note 2 18 3 2 3" xfId="8047" xr:uid="{00000000-0005-0000-0000-00004F620000}"/>
    <cellStyle name="Note 2 18 3 2 3 2" xfId="25613" xr:uid="{00000000-0005-0000-0000-000050620000}"/>
    <cellStyle name="Note 2 18 3 2 3 2 2" xfId="41243" xr:uid="{00000000-0005-0000-0000-000051620000}"/>
    <cellStyle name="Note 2 18 3 2 3 3" xfId="17549" xr:uid="{00000000-0005-0000-0000-000052620000}"/>
    <cellStyle name="Note 2 18 3 2 3 4" xfId="33392" xr:uid="{00000000-0005-0000-0000-000053620000}"/>
    <cellStyle name="Note 2 18 3 2 4" xfId="26108" xr:uid="{00000000-0005-0000-0000-000054620000}"/>
    <cellStyle name="Note 2 18 3 2 4 2" xfId="41738" xr:uid="{00000000-0005-0000-0000-000055620000}"/>
    <cellStyle name="Note 2 18 3 2 5" xfId="18044" xr:uid="{00000000-0005-0000-0000-000056620000}"/>
    <cellStyle name="Note 2 18 3 2 6" xfId="33887" xr:uid="{00000000-0005-0000-0000-000057620000}"/>
    <cellStyle name="Note 2 18 3 3" xfId="23522" xr:uid="{00000000-0005-0000-0000-000058620000}"/>
    <cellStyle name="Note 2 18 3 3 2" xfId="39153" xr:uid="{00000000-0005-0000-0000-000059620000}"/>
    <cellStyle name="Note 2 18 3 4" xfId="15005" xr:uid="{00000000-0005-0000-0000-00005A620000}"/>
    <cellStyle name="Note 2 18 3 5" xfId="31481" xr:uid="{00000000-0005-0000-0000-00005B620000}"/>
    <cellStyle name="Note 2 18 3 6" xfId="50207" xr:uid="{00000000-0005-0000-0000-00005C620000}"/>
    <cellStyle name="Note 2 18 3 7" xfId="51993" xr:uid="{00000000-0005-0000-0000-00005D620000}"/>
    <cellStyle name="Note 2 18 3 8" xfId="53088" xr:uid="{00000000-0005-0000-0000-00005E620000}"/>
    <cellStyle name="Note 2 18 4" xfId="9136" xr:uid="{00000000-0005-0000-0000-00005F620000}"/>
    <cellStyle name="Note 2 18 4 2" xfId="10525" xr:uid="{00000000-0005-0000-0000-000060620000}"/>
    <cellStyle name="Note 2 18 4 2 2" xfId="4470" xr:uid="{00000000-0005-0000-0000-000061620000}"/>
    <cellStyle name="Note 2 18 4 2 2 2" xfId="22642" xr:uid="{00000000-0005-0000-0000-000062620000}"/>
    <cellStyle name="Note 2 18 4 2 2 2 2" xfId="38273" xr:uid="{00000000-0005-0000-0000-000063620000}"/>
    <cellStyle name="Note 2 18 4 2 2 3" xfId="13976" xr:uid="{00000000-0005-0000-0000-000064620000}"/>
    <cellStyle name="Note 2 18 4 2 2 4" xfId="30663" xr:uid="{00000000-0005-0000-0000-000065620000}"/>
    <cellStyle name="Note 2 18 4 2 3" xfId="28091" xr:uid="{00000000-0005-0000-0000-000066620000}"/>
    <cellStyle name="Note 2 18 4 2 3 2" xfId="43721" xr:uid="{00000000-0005-0000-0000-000067620000}"/>
    <cellStyle name="Note 2 18 4 2 4" xfId="20027" xr:uid="{00000000-0005-0000-0000-000068620000}"/>
    <cellStyle name="Note 2 18 4 2 5" xfId="35870" xr:uid="{00000000-0005-0000-0000-000069620000}"/>
    <cellStyle name="Note 2 18 4 3" xfId="11478" xr:uid="{00000000-0005-0000-0000-00006A620000}"/>
    <cellStyle name="Note 2 18 4 3 2" xfId="29044" xr:uid="{00000000-0005-0000-0000-00006B620000}"/>
    <cellStyle name="Note 2 18 4 3 2 2" xfId="44674" xr:uid="{00000000-0005-0000-0000-00006C620000}"/>
    <cellStyle name="Note 2 18 4 3 3" xfId="20980" xr:uid="{00000000-0005-0000-0000-00006D620000}"/>
    <cellStyle name="Note 2 18 4 3 4" xfId="36823" xr:uid="{00000000-0005-0000-0000-00006E620000}"/>
    <cellStyle name="Note 2 18 4 4" xfId="26702" xr:uid="{00000000-0005-0000-0000-00006F620000}"/>
    <cellStyle name="Note 2 18 4 4 2" xfId="42332" xr:uid="{00000000-0005-0000-0000-000070620000}"/>
    <cellStyle name="Note 2 18 4 5" xfId="18638" xr:uid="{00000000-0005-0000-0000-000071620000}"/>
    <cellStyle name="Note 2 18 4 6" xfId="34481" xr:uid="{00000000-0005-0000-0000-000072620000}"/>
    <cellStyle name="Note 2 18 5" xfId="21654" xr:uid="{00000000-0005-0000-0000-000073620000}"/>
    <cellStyle name="Note 2 18 5 2" xfId="37285" xr:uid="{00000000-0005-0000-0000-000074620000}"/>
    <cellStyle name="Note 2 18 6" xfId="29303" xr:uid="{00000000-0005-0000-0000-000075620000}"/>
    <cellStyle name="Note 2 18 6 2" xfId="44933" xr:uid="{00000000-0005-0000-0000-000076620000}"/>
    <cellStyle name="Note 2 18 7" xfId="12631" xr:uid="{00000000-0005-0000-0000-000077620000}"/>
    <cellStyle name="Note 2 18 8" xfId="29817" xr:uid="{00000000-0005-0000-0000-000078620000}"/>
    <cellStyle name="Note 2 18 9" xfId="47153" xr:uid="{00000000-0005-0000-0000-000079620000}"/>
    <cellStyle name="Note 2 19" xfId="3103" xr:uid="{00000000-0005-0000-0000-00007A620000}"/>
    <cellStyle name="Note 2 19 10" xfId="48216" xr:uid="{00000000-0005-0000-0000-00007B620000}"/>
    <cellStyle name="Note 2 19 11" xfId="48930" xr:uid="{00000000-0005-0000-0000-00007C620000}"/>
    <cellStyle name="Note 2 19 12" xfId="50919" xr:uid="{00000000-0005-0000-0000-00007D620000}"/>
    <cellStyle name="Note 2 19 13" xfId="48741" xr:uid="{00000000-0005-0000-0000-00007E620000}"/>
    <cellStyle name="Note 2 19 14" xfId="45817" xr:uid="{00000000-0005-0000-0000-00007F620000}"/>
    <cellStyle name="Note 2 19 15" xfId="53805" xr:uid="{00000000-0005-0000-0000-000080620000}"/>
    <cellStyle name="Note 2 19 2" xfId="3757" xr:uid="{00000000-0005-0000-0000-000081620000}"/>
    <cellStyle name="Note 2 19 2 10" xfId="46976" xr:uid="{00000000-0005-0000-0000-000082620000}"/>
    <cellStyle name="Note 2 19 2 11" xfId="51280" xr:uid="{00000000-0005-0000-0000-000083620000}"/>
    <cellStyle name="Note 2 19 2 12" xfId="46343" xr:uid="{00000000-0005-0000-0000-000084620000}"/>
    <cellStyle name="Note 2 19 2 13" xfId="53701" xr:uid="{00000000-0005-0000-0000-000085620000}"/>
    <cellStyle name="Note 2 19 2 14" xfId="52790" xr:uid="{00000000-0005-0000-0000-000086620000}"/>
    <cellStyle name="Note 2 19 2 2" xfId="6132" xr:uid="{00000000-0005-0000-0000-000087620000}"/>
    <cellStyle name="Note 2 19 2 2 2" xfId="6543" xr:uid="{00000000-0005-0000-0000-000088620000}"/>
    <cellStyle name="Note 2 19 2 2 2 2" xfId="4494" xr:uid="{00000000-0005-0000-0000-000089620000}"/>
    <cellStyle name="Note 2 19 2 2 2 2 2" xfId="4334" xr:uid="{00000000-0005-0000-0000-00008A620000}"/>
    <cellStyle name="Note 2 19 2 2 2 2 2 2" xfId="22545" xr:uid="{00000000-0005-0000-0000-00008B620000}"/>
    <cellStyle name="Note 2 19 2 2 2 2 2 2 2" xfId="38176" xr:uid="{00000000-0005-0000-0000-00008C620000}"/>
    <cellStyle name="Note 2 19 2 2 2 2 2 3" xfId="13840" xr:uid="{00000000-0005-0000-0000-00008D620000}"/>
    <cellStyle name="Note 2 19 2 2 2 2 2 4" xfId="30585" xr:uid="{00000000-0005-0000-0000-00008E620000}"/>
    <cellStyle name="Note 2 19 2 2 2 2 3" xfId="22666" xr:uid="{00000000-0005-0000-0000-00008F620000}"/>
    <cellStyle name="Note 2 19 2 2 2 2 3 2" xfId="38297" xr:uid="{00000000-0005-0000-0000-000090620000}"/>
    <cellStyle name="Note 2 19 2 2 2 2 4" xfId="14000" xr:uid="{00000000-0005-0000-0000-000091620000}"/>
    <cellStyle name="Note 2 19 2 2 2 2 5" xfId="30687" xr:uid="{00000000-0005-0000-0000-000092620000}"/>
    <cellStyle name="Note 2 19 2 2 2 3" xfId="11580" xr:uid="{00000000-0005-0000-0000-000093620000}"/>
    <cellStyle name="Note 2 19 2 2 2 3 2" xfId="29146" xr:uid="{00000000-0005-0000-0000-000094620000}"/>
    <cellStyle name="Note 2 19 2 2 2 3 2 2" xfId="44776" xr:uid="{00000000-0005-0000-0000-000095620000}"/>
    <cellStyle name="Note 2 19 2 2 2 3 3" xfId="21082" xr:uid="{00000000-0005-0000-0000-000096620000}"/>
    <cellStyle name="Note 2 19 2 2 2 3 4" xfId="36925" xr:uid="{00000000-0005-0000-0000-000097620000}"/>
    <cellStyle name="Note 2 19 2 2 2 4" xfId="24244" xr:uid="{00000000-0005-0000-0000-000098620000}"/>
    <cellStyle name="Note 2 19 2 2 2 4 2" xfId="39875" xr:uid="{00000000-0005-0000-0000-000099620000}"/>
    <cellStyle name="Note 2 19 2 2 2 5" xfId="16047" xr:uid="{00000000-0005-0000-0000-00009A620000}"/>
    <cellStyle name="Note 2 19 2 2 2 6" xfId="32083" xr:uid="{00000000-0005-0000-0000-00009B620000}"/>
    <cellStyle name="Note 2 19 2 2 3" xfId="23947" xr:uid="{00000000-0005-0000-0000-00009C620000}"/>
    <cellStyle name="Note 2 19 2 2 3 2" xfId="39578" xr:uid="{00000000-0005-0000-0000-00009D620000}"/>
    <cellStyle name="Note 2 19 2 2 4" xfId="15637" xr:uid="{00000000-0005-0000-0000-00009E620000}"/>
    <cellStyle name="Note 2 19 2 2 5" xfId="31826" xr:uid="{00000000-0005-0000-0000-00009F620000}"/>
    <cellStyle name="Note 2 19 2 2 6" xfId="50545" xr:uid="{00000000-0005-0000-0000-0000A0620000}"/>
    <cellStyle name="Note 2 19 2 2 7" xfId="52331" xr:uid="{00000000-0005-0000-0000-0000A1620000}"/>
    <cellStyle name="Note 2 19 2 2 8" xfId="53426" xr:uid="{00000000-0005-0000-0000-0000A2620000}"/>
    <cellStyle name="Note 2 19 2 3" xfId="6724" xr:uid="{00000000-0005-0000-0000-0000A3620000}"/>
    <cellStyle name="Note 2 19 2 3 2" xfId="7720" xr:uid="{00000000-0005-0000-0000-0000A4620000}"/>
    <cellStyle name="Note 2 19 2 3 2 2" xfId="11066" xr:uid="{00000000-0005-0000-0000-0000A5620000}"/>
    <cellStyle name="Note 2 19 2 3 2 2 2" xfId="28632" xr:uid="{00000000-0005-0000-0000-0000A6620000}"/>
    <cellStyle name="Note 2 19 2 3 2 2 2 2" xfId="44262" xr:uid="{00000000-0005-0000-0000-0000A7620000}"/>
    <cellStyle name="Note 2 19 2 3 2 2 3" xfId="20568" xr:uid="{00000000-0005-0000-0000-0000A8620000}"/>
    <cellStyle name="Note 2 19 2 3 2 2 4" xfId="36411" xr:uid="{00000000-0005-0000-0000-0000A9620000}"/>
    <cellStyle name="Note 2 19 2 3 2 3" xfId="25286" xr:uid="{00000000-0005-0000-0000-0000AA620000}"/>
    <cellStyle name="Note 2 19 2 3 2 3 2" xfId="40916" xr:uid="{00000000-0005-0000-0000-0000AB620000}"/>
    <cellStyle name="Note 2 19 2 3 2 4" xfId="17222" xr:uid="{00000000-0005-0000-0000-0000AC620000}"/>
    <cellStyle name="Note 2 19 2 3 2 5" xfId="33065" xr:uid="{00000000-0005-0000-0000-0000AD620000}"/>
    <cellStyle name="Note 2 19 2 3 3" xfId="4203" xr:uid="{00000000-0005-0000-0000-0000AE620000}"/>
    <cellStyle name="Note 2 19 2 3 3 2" xfId="22414" xr:uid="{00000000-0005-0000-0000-0000AF620000}"/>
    <cellStyle name="Note 2 19 2 3 3 2 2" xfId="38045" xr:uid="{00000000-0005-0000-0000-0000B0620000}"/>
    <cellStyle name="Note 2 19 2 3 3 3" xfId="13709" xr:uid="{00000000-0005-0000-0000-0000B1620000}"/>
    <cellStyle name="Note 2 19 2 3 3 4" xfId="30454" xr:uid="{00000000-0005-0000-0000-0000B2620000}"/>
    <cellStyle name="Note 2 19 2 3 4" xfId="24387" xr:uid="{00000000-0005-0000-0000-0000B3620000}"/>
    <cellStyle name="Note 2 19 2 3 4 2" xfId="40018" xr:uid="{00000000-0005-0000-0000-0000B4620000}"/>
    <cellStyle name="Note 2 19 2 3 5" xfId="16228" xr:uid="{00000000-0005-0000-0000-0000B5620000}"/>
    <cellStyle name="Note 2 19 2 3 6" xfId="32206" xr:uid="{00000000-0005-0000-0000-0000B6620000}"/>
    <cellStyle name="Note 2 19 2 4" xfId="22079" xr:uid="{00000000-0005-0000-0000-0000B7620000}"/>
    <cellStyle name="Note 2 19 2 4 2" xfId="37710" xr:uid="{00000000-0005-0000-0000-0000B8620000}"/>
    <cellStyle name="Note 2 19 2 5" xfId="12170" xr:uid="{00000000-0005-0000-0000-0000B9620000}"/>
    <cellStyle name="Note 2 19 2 5 2" xfId="29433" xr:uid="{00000000-0005-0000-0000-0000BA620000}"/>
    <cellStyle name="Note 2 19 2 6" xfId="13262" xr:uid="{00000000-0005-0000-0000-0000BB620000}"/>
    <cellStyle name="Note 2 19 2 7" xfId="30161" xr:uid="{00000000-0005-0000-0000-0000BC620000}"/>
    <cellStyle name="Note 2 19 2 8" xfId="47690" xr:uid="{00000000-0005-0000-0000-0000BD620000}"/>
    <cellStyle name="Note 2 19 2 9" xfId="48576" xr:uid="{00000000-0005-0000-0000-0000BE620000}"/>
    <cellStyle name="Note 2 19 3" xfId="5482" xr:uid="{00000000-0005-0000-0000-0000BF620000}"/>
    <cellStyle name="Note 2 19 3 2" xfId="8923" xr:uid="{00000000-0005-0000-0000-0000C0620000}"/>
    <cellStyle name="Note 2 19 3 2 2" xfId="10312" xr:uid="{00000000-0005-0000-0000-0000C1620000}"/>
    <cellStyle name="Note 2 19 3 2 2 2" xfId="11370" xr:uid="{00000000-0005-0000-0000-0000C2620000}"/>
    <cellStyle name="Note 2 19 3 2 2 2 2" xfId="28936" xr:uid="{00000000-0005-0000-0000-0000C3620000}"/>
    <cellStyle name="Note 2 19 3 2 2 2 2 2" xfId="44566" xr:uid="{00000000-0005-0000-0000-0000C4620000}"/>
    <cellStyle name="Note 2 19 3 2 2 2 3" xfId="20872" xr:uid="{00000000-0005-0000-0000-0000C5620000}"/>
    <cellStyle name="Note 2 19 3 2 2 2 4" xfId="36715" xr:uid="{00000000-0005-0000-0000-0000C6620000}"/>
    <cellStyle name="Note 2 19 3 2 2 3" xfId="27878" xr:uid="{00000000-0005-0000-0000-0000C7620000}"/>
    <cellStyle name="Note 2 19 3 2 2 3 2" xfId="43508" xr:uid="{00000000-0005-0000-0000-0000C8620000}"/>
    <cellStyle name="Note 2 19 3 2 2 4" xfId="19814" xr:uid="{00000000-0005-0000-0000-0000C9620000}"/>
    <cellStyle name="Note 2 19 3 2 2 5" xfId="35657" xr:uid="{00000000-0005-0000-0000-0000CA620000}"/>
    <cellStyle name="Note 2 19 3 2 3" xfId="11462" xr:uid="{00000000-0005-0000-0000-0000CB620000}"/>
    <cellStyle name="Note 2 19 3 2 3 2" xfId="29028" xr:uid="{00000000-0005-0000-0000-0000CC620000}"/>
    <cellStyle name="Note 2 19 3 2 3 2 2" xfId="44658" xr:uid="{00000000-0005-0000-0000-0000CD620000}"/>
    <cellStyle name="Note 2 19 3 2 3 3" xfId="20964" xr:uid="{00000000-0005-0000-0000-0000CE620000}"/>
    <cellStyle name="Note 2 19 3 2 3 4" xfId="36807" xr:uid="{00000000-0005-0000-0000-0000CF620000}"/>
    <cellStyle name="Note 2 19 3 2 4" xfId="26489" xr:uid="{00000000-0005-0000-0000-0000D0620000}"/>
    <cellStyle name="Note 2 19 3 2 4 2" xfId="42119" xr:uid="{00000000-0005-0000-0000-0000D1620000}"/>
    <cellStyle name="Note 2 19 3 2 5" xfId="18425" xr:uid="{00000000-0005-0000-0000-0000D2620000}"/>
    <cellStyle name="Note 2 19 3 2 6" xfId="34268" xr:uid="{00000000-0005-0000-0000-0000D3620000}"/>
    <cellStyle name="Note 2 19 3 3" xfId="23504" xr:uid="{00000000-0005-0000-0000-0000D4620000}"/>
    <cellStyle name="Note 2 19 3 3 2" xfId="39135" xr:uid="{00000000-0005-0000-0000-0000D5620000}"/>
    <cellStyle name="Note 2 19 3 4" xfId="14987" xr:uid="{00000000-0005-0000-0000-0000D6620000}"/>
    <cellStyle name="Note 2 19 3 5" xfId="31463" xr:uid="{00000000-0005-0000-0000-0000D7620000}"/>
    <cellStyle name="Note 2 19 3 6" xfId="50185" xr:uid="{00000000-0005-0000-0000-0000D8620000}"/>
    <cellStyle name="Note 2 19 3 7" xfId="51971" xr:uid="{00000000-0005-0000-0000-0000D9620000}"/>
    <cellStyle name="Note 2 19 3 8" xfId="53066" xr:uid="{00000000-0005-0000-0000-0000DA620000}"/>
    <cellStyle name="Note 2 19 4" xfId="9032" xr:uid="{00000000-0005-0000-0000-0000DB620000}"/>
    <cellStyle name="Note 2 19 4 2" xfId="10421" xr:uid="{00000000-0005-0000-0000-0000DC620000}"/>
    <cellStyle name="Note 2 19 4 2 2" xfId="11330" xr:uid="{00000000-0005-0000-0000-0000DD620000}"/>
    <cellStyle name="Note 2 19 4 2 2 2" xfId="28896" xr:uid="{00000000-0005-0000-0000-0000DE620000}"/>
    <cellStyle name="Note 2 19 4 2 2 2 2" xfId="44526" xr:uid="{00000000-0005-0000-0000-0000DF620000}"/>
    <cellStyle name="Note 2 19 4 2 2 3" xfId="20832" xr:uid="{00000000-0005-0000-0000-0000E0620000}"/>
    <cellStyle name="Note 2 19 4 2 2 4" xfId="36675" xr:uid="{00000000-0005-0000-0000-0000E1620000}"/>
    <cellStyle name="Note 2 19 4 2 3" xfId="27987" xr:uid="{00000000-0005-0000-0000-0000E2620000}"/>
    <cellStyle name="Note 2 19 4 2 3 2" xfId="43617" xr:uid="{00000000-0005-0000-0000-0000E3620000}"/>
    <cellStyle name="Note 2 19 4 2 4" xfId="19923" xr:uid="{00000000-0005-0000-0000-0000E4620000}"/>
    <cellStyle name="Note 2 19 4 2 5" xfId="35766" xr:uid="{00000000-0005-0000-0000-0000E5620000}"/>
    <cellStyle name="Note 2 19 4 3" xfId="7460" xr:uid="{00000000-0005-0000-0000-0000E6620000}"/>
    <cellStyle name="Note 2 19 4 3 2" xfId="25027" xr:uid="{00000000-0005-0000-0000-0000E7620000}"/>
    <cellStyle name="Note 2 19 4 3 2 2" xfId="40657" xr:uid="{00000000-0005-0000-0000-0000E8620000}"/>
    <cellStyle name="Note 2 19 4 3 3" xfId="16963" xr:uid="{00000000-0005-0000-0000-0000E9620000}"/>
    <cellStyle name="Note 2 19 4 3 4" xfId="32806" xr:uid="{00000000-0005-0000-0000-0000EA620000}"/>
    <cellStyle name="Note 2 19 4 4" xfId="26598" xr:uid="{00000000-0005-0000-0000-0000EB620000}"/>
    <cellStyle name="Note 2 19 4 4 2" xfId="42228" xr:uid="{00000000-0005-0000-0000-0000EC620000}"/>
    <cellStyle name="Note 2 19 4 5" xfId="18534" xr:uid="{00000000-0005-0000-0000-0000ED620000}"/>
    <cellStyle name="Note 2 19 4 6" xfId="34377" xr:uid="{00000000-0005-0000-0000-0000EE620000}"/>
    <cellStyle name="Note 2 19 5" xfId="21632" xr:uid="{00000000-0005-0000-0000-0000EF620000}"/>
    <cellStyle name="Note 2 19 5 2" xfId="37263" xr:uid="{00000000-0005-0000-0000-0000F0620000}"/>
    <cellStyle name="Note 2 19 6" xfId="23238" xr:uid="{00000000-0005-0000-0000-0000F1620000}"/>
    <cellStyle name="Note 2 19 6 2" xfId="38869" xr:uid="{00000000-0005-0000-0000-0000F2620000}"/>
    <cellStyle name="Note 2 19 7" xfId="12609" xr:uid="{00000000-0005-0000-0000-0000F3620000}"/>
    <cellStyle name="Note 2 19 8" xfId="29795" xr:uid="{00000000-0005-0000-0000-0000F4620000}"/>
    <cellStyle name="Note 2 19 9" xfId="46445" xr:uid="{00000000-0005-0000-0000-0000F5620000}"/>
    <cellStyle name="Note 2 2" xfId="3286" xr:uid="{00000000-0005-0000-0000-0000F6620000}"/>
    <cellStyle name="Note 2 2 10" xfId="2917" xr:uid="{00000000-0005-0000-0000-0000F7620000}"/>
    <cellStyle name="Note 2 2 10 10" xfId="48103" xr:uid="{00000000-0005-0000-0000-0000F8620000}"/>
    <cellStyle name="Note 2 2 10 11" xfId="45514" xr:uid="{00000000-0005-0000-0000-0000F9620000}"/>
    <cellStyle name="Note 2 2 10 12" xfId="50806" xr:uid="{00000000-0005-0000-0000-0000FA620000}"/>
    <cellStyle name="Note 2 2 10 13" xfId="46086" xr:uid="{00000000-0005-0000-0000-0000FB620000}"/>
    <cellStyle name="Note 2 2 10 14" xfId="46350" xr:uid="{00000000-0005-0000-0000-0000FC620000}"/>
    <cellStyle name="Note 2 2 10 15" xfId="51598" xr:uid="{00000000-0005-0000-0000-0000FD620000}"/>
    <cellStyle name="Note 2 2 10 2" xfId="3571" xr:uid="{00000000-0005-0000-0000-0000FE620000}"/>
    <cellStyle name="Note 2 2 10 2 10" xfId="46278" xr:uid="{00000000-0005-0000-0000-0000FF620000}"/>
    <cellStyle name="Note 2 2 10 2 11" xfId="51169" xr:uid="{00000000-0005-0000-0000-000000630000}"/>
    <cellStyle name="Note 2 2 10 2 12" xfId="47388" xr:uid="{00000000-0005-0000-0000-000001630000}"/>
    <cellStyle name="Note 2 2 10 2 13" xfId="45714" xr:uid="{00000000-0005-0000-0000-000002630000}"/>
    <cellStyle name="Note 2 2 10 2 14" xfId="45950" xr:uid="{00000000-0005-0000-0000-000003630000}"/>
    <cellStyle name="Note 2 2 10 2 2" xfId="5946" xr:uid="{00000000-0005-0000-0000-000004630000}"/>
    <cellStyle name="Note 2 2 10 2 2 2" xfId="8328" xr:uid="{00000000-0005-0000-0000-000005630000}"/>
    <cellStyle name="Note 2 2 10 2 2 2 2" xfId="9717" xr:uid="{00000000-0005-0000-0000-000006630000}"/>
    <cellStyle name="Note 2 2 10 2 2 2 2 2" xfId="4452" xr:uid="{00000000-0005-0000-0000-000007630000}"/>
    <cellStyle name="Note 2 2 10 2 2 2 2 2 2" xfId="22624" xr:uid="{00000000-0005-0000-0000-000008630000}"/>
    <cellStyle name="Note 2 2 10 2 2 2 2 2 2 2" xfId="38255" xr:uid="{00000000-0005-0000-0000-000009630000}"/>
    <cellStyle name="Note 2 2 10 2 2 2 2 2 3" xfId="13958" xr:uid="{00000000-0005-0000-0000-00000A630000}"/>
    <cellStyle name="Note 2 2 10 2 2 2 2 2 4" xfId="30645" xr:uid="{00000000-0005-0000-0000-00000B630000}"/>
    <cellStyle name="Note 2 2 10 2 2 2 2 3" xfId="27283" xr:uid="{00000000-0005-0000-0000-00000C630000}"/>
    <cellStyle name="Note 2 2 10 2 2 2 2 3 2" xfId="42913" xr:uid="{00000000-0005-0000-0000-00000D630000}"/>
    <cellStyle name="Note 2 2 10 2 2 2 2 4" xfId="19219" xr:uid="{00000000-0005-0000-0000-00000E630000}"/>
    <cellStyle name="Note 2 2 10 2 2 2 2 5" xfId="35062" xr:uid="{00000000-0005-0000-0000-00000F630000}"/>
    <cellStyle name="Note 2 2 10 2 2 2 3" xfId="4944" xr:uid="{00000000-0005-0000-0000-000010630000}"/>
    <cellStyle name="Note 2 2 10 2 2 2 3 2" xfId="23116" xr:uid="{00000000-0005-0000-0000-000011630000}"/>
    <cellStyle name="Note 2 2 10 2 2 2 3 2 2" xfId="38747" xr:uid="{00000000-0005-0000-0000-000012630000}"/>
    <cellStyle name="Note 2 2 10 2 2 2 3 3" xfId="14450" xr:uid="{00000000-0005-0000-0000-000013630000}"/>
    <cellStyle name="Note 2 2 10 2 2 2 3 4" xfId="31137" xr:uid="{00000000-0005-0000-0000-000014630000}"/>
    <cellStyle name="Note 2 2 10 2 2 2 4" xfId="25894" xr:uid="{00000000-0005-0000-0000-000015630000}"/>
    <cellStyle name="Note 2 2 10 2 2 2 4 2" xfId="41524" xr:uid="{00000000-0005-0000-0000-000016630000}"/>
    <cellStyle name="Note 2 2 10 2 2 2 5" xfId="17830" xr:uid="{00000000-0005-0000-0000-000017630000}"/>
    <cellStyle name="Note 2 2 10 2 2 2 6" xfId="33673" xr:uid="{00000000-0005-0000-0000-000018630000}"/>
    <cellStyle name="Note 2 2 10 2 2 3" xfId="23817" xr:uid="{00000000-0005-0000-0000-000019630000}"/>
    <cellStyle name="Note 2 2 10 2 2 3 2" xfId="39448" xr:uid="{00000000-0005-0000-0000-00001A630000}"/>
    <cellStyle name="Note 2 2 10 2 2 4" xfId="15451" xr:uid="{00000000-0005-0000-0000-00001B630000}"/>
    <cellStyle name="Note 2 2 10 2 2 5" xfId="31715" xr:uid="{00000000-0005-0000-0000-00001C630000}"/>
    <cellStyle name="Note 2 2 10 2 2 6" xfId="50434" xr:uid="{00000000-0005-0000-0000-00001D630000}"/>
    <cellStyle name="Note 2 2 10 2 2 7" xfId="52220" xr:uid="{00000000-0005-0000-0000-00001E630000}"/>
    <cellStyle name="Note 2 2 10 2 2 8" xfId="53315" xr:uid="{00000000-0005-0000-0000-00001F630000}"/>
    <cellStyle name="Note 2 2 10 2 3" xfId="8548" xr:uid="{00000000-0005-0000-0000-000020630000}"/>
    <cellStyle name="Note 2 2 10 2 3 2" xfId="9937" xr:uid="{00000000-0005-0000-0000-000021630000}"/>
    <cellStyle name="Note 2 2 10 2 3 2 2" xfId="4106" xr:uid="{00000000-0005-0000-0000-000022630000}"/>
    <cellStyle name="Note 2 2 10 2 3 2 2 2" xfId="22317" xr:uid="{00000000-0005-0000-0000-000023630000}"/>
    <cellStyle name="Note 2 2 10 2 3 2 2 2 2" xfId="37948" xr:uid="{00000000-0005-0000-0000-000024630000}"/>
    <cellStyle name="Note 2 2 10 2 3 2 2 3" xfId="13612" xr:uid="{00000000-0005-0000-0000-000025630000}"/>
    <cellStyle name="Note 2 2 10 2 3 2 2 4" xfId="30357" xr:uid="{00000000-0005-0000-0000-000026630000}"/>
    <cellStyle name="Note 2 2 10 2 3 2 3" xfId="27503" xr:uid="{00000000-0005-0000-0000-000027630000}"/>
    <cellStyle name="Note 2 2 10 2 3 2 3 2" xfId="43133" xr:uid="{00000000-0005-0000-0000-000028630000}"/>
    <cellStyle name="Note 2 2 10 2 3 2 4" xfId="19439" xr:uid="{00000000-0005-0000-0000-000029630000}"/>
    <cellStyle name="Note 2 2 10 2 3 2 5" xfId="35282" xr:uid="{00000000-0005-0000-0000-00002A630000}"/>
    <cellStyle name="Note 2 2 10 2 3 3" xfId="7552" xr:uid="{00000000-0005-0000-0000-00002B630000}"/>
    <cellStyle name="Note 2 2 10 2 3 3 2" xfId="25118" xr:uid="{00000000-0005-0000-0000-00002C630000}"/>
    <cellStyle name="Note 2 2 10 2 3 3 2 2" xfId="40748" xr:uid="{00000000-0005-0000-0000-00002D630000}"/>
    <cellStyle name="Note 2 2 10 2 3 3 3" xfId="17054" xr:uid="{00000000-0005-0000-0000-00002E630000}"/>
    <cellStyle name="Note 2 2 10 2 3 3 4" xfId="32897" xr:uid="{00000000-0005-0000-0000-00002F630000}"/>
    <cellStyle name="Note 2 2 10 2 3 4" xfId="26114" xr:uid="{00000000-0005-0000-0000-000030630000}"/>
    <cellStyle name="Note 2 2 10 2 3 4 2" xfId="41744" xr:uid="{00000000-0005-0000-0000-000031630000}"/>
    <cellStyle name="Note 2 2 10 2 3 5" xfId="18050" xr:uid="{00000000-0005-0000-0000-000032630000}"/>
    <cellStyle name="Note 2 2 10 2 3 6" xfId="33893" xr:uid="{00000000-0005-0000-0000-000033630000}"/>
    <cellStyle name="Note 2 2 10 2 4" xfId="21949" xr:uid="{00000000-0005-0000-0000-000034630000}"/>
    <cellStyle name="Note 2 2 10 2 4 2" xfId="37580" xr:uid="{00000000-0005-0000-0000-000035630000}"/>
    <cellStyle name="Note 2 2 10 2 5" xfId="22211" xr:uid="{00000000-0005-0000-0000-000036630000}"/>
    <cellStyle name="Note 2 2 10 2 5 2" xfId="37842" xr:uid="{00000000-0005-0000-0000-000037630000}"/>
    <cellStyle name="Note 2 2 10 2 6" xfId="13076" xr:uid="{00000000-0005-0000-0000-000038630000}"/>
    <cellStyle name="Note 2 2 10 2 7" xfId="30050" xr:uid="{00000000-0005-0000-0000-000039630000}"/>
    <cellStyle name="Note 2 2 10 2 8" xfId="44986" xr:uid="{00000000-0005-0000-0000-00003A630000}"/>
    <cellStyle name="Note 2 2 10 2 9" xfId="48465" xr:uid="{00000000-0005-0000-0000-00003B630000}"/>
    <cellStyle name="Note 2 2 10 3" xfId="5296" xr:uid="{00000000-0005-0000-0000-00003C630000}"/>
    <cellStyle name="Note 2 2 10 3 2" xfId="8372" xr:uid="{00000000-0005-0000-0000-00003D630000}"/>
    <cellStyle name="Note 2 2 10 3 2 2" xfId="9761" xr:uid="{00000000-0005-0000-0000-00003E630000}"/>
    <cellStyle name="Note 2 2 10 3 2 2 2" xfId="7735" xr:uid="{00000000-0005-0000-0000-00003F630000}"/>
    <cellStyle name="Note 2 2 10 3 2 2 2 2" xfId="25301" xr:uid="{00000000-0005-0000-0000-000040630000}"/>
    <cellStyle name="Note 2 2 10 3 2 2 2 2 2" xfId="40931" xr:uid="{00000000-0005-0000-0000-000041630000}"/>
    <cellStyle name="Note 2 2 10 3 2 2 2 3" xfId="17237" xr:uid="{00000000-0005-0000-0000-000042630000}"/>
    <cellStyle name="Note 2 2 10 3 2 2 2 4" xfId="33080" xr:uid="{00000000-0005-0000-0000-000043630000}"/>
    <cellStyle name="Note 2 2 10 3 2 2 3" xfId="27327" xr:uid="{00000000-0005-0000-0000-000044630000}"/>
    <cellStyle name="Note 2 2 10 3 2 2 3 2" xfId="42957" xr:uid="{00000000-0005-0000-0000-000045630000}"/>
    <cellStyle name="Note 2 2 10 3 2 2 4" xfId="19263" xr:uid="{00000000-0005-0000-0000-000046630000}"/>
    <cellStyle name="Note 2 2 10 3 2 2 5" xfId="35106" xr:uid="{00000000-0005-0000-0000-000047630000}"/>
    <cellStyle name="Note 2 2 10 3 2 3" xfId="5028" xr:uid="{00000000-0005-0000-0000-000048630000}"/>
    <cellStyle name="Note 2 2 10 3 2 3 2" xfId="23199" xr:uid="{00000000-0005-0000-0000-000049630000}"/>
    <cellStyle name="Note 2 2 10 3 2 3 2 2" xfId="38830" xr:uid="{00000000-0005-0000-0000-00004A630000}"/>
    <cellStyle name="Note 2 2 10 3 2 3 3" xfId="14533" xr:uid="{00000000-0005-0000-0000-00004B630000}"/>
    <cellStyle name="Note 2 2 10 3 2 3 4" xfId="31220" xr:uid="{00000000-0005-0000-0000-00004C630000}"/>
    <cellStyle name="Note 2 2 10 3 2 4" xfId="25938" xr:uid="{00000000-0005-0000-0000-00004D630000}"/>
    <cellStyle name="Note 2 2 10 3 2 4 2" xfId="41568" xr:uid="{00000000-0005-0000-0000-00004E630000}"/>
    <cellStyle name="Note 2 2 10 3 2 5" xfId="17874" xr:uid="{00000000-0005-0000-0000-00004F630000}"/>
    <cellStyle name="Note 2 2 10 3 2 6" xfId="33717" xr:uid="{00000000-0005-0000-0000-000050630000}"/>
    <cellStyle name="Note 2 2 10 3 3" xfId="23374" xr:uid="{00000000-0005-0000-0000-000051630000}"/>
    <cellStyle name="Note 2 2 10 3 3 2" xfId="39005" xr:uid="{00000000-0005-0000-0000-000052630000}"/>
    <cellStyle name="Note 2 2 10 3 4" xfId="14801" xr:uid="{00000000-0005-0000-0000-000053630000}"/>
    <cellStyle name="Note 2 2 10 3 5" xfId="31352" xr:uid="{00000000-0005-0000-0000-000054630000}"/>
    <cellStyle name="Note 2 2 10 3 6" xfId="50057" xr:uid="{00000000-0005-0000-0000-000055630000}"/>
    <cellStyle name="Note 2 2 10 3 7" xfId="51855" xr:uid="{00000000-0005-0000-0000-000056630000}"/>
    <cellStyle name="Note 2 2 10 3 8" xfId="52948" xr:uid="{00000000-0005-0000-0000-000057630000}"/>
    <cellStyle name="Note 2 2 10 4" xfId="8133" xr:uid="{00000000-0005-0000-0000-000058630000}"/>
    <cellStyle name="Note 2 2 10 4 2" xfId="9522" xr:uid="{00000000-0005-0000-0000-000059630000}"/>
    <cellStyle name="Note 2 2 10 4 2 2" xfId="4719" xr:uid="{00000000-0005-0000-0000-00005A630000}"/>
    <cellStyle name="Note 2 2 10 4 2 2 2" xfId="22891" xr:uid="{00000000-0005-0000-0000-00005B630000}"/>
    <cellStyle name="Note 2 2 10 4 2 2 2 2" xfId="38522" xr:uid="{00000000-0005-0000-0000-00005C630000}"/>
    <cellStyle name="Note 2 2 10 4 2 2 3" xfId="14225" xr:uid="{00000000-0005-0000-0000-00005D630000}"/>
    <cellStyle name="Note 2 2 10 4 2 2 4" xfId="30912" xr:uid="{00000000-0005-0000-0000-00005E630000}"/>
    <cellStyle name="Note 2 2 10 4 2 3" xfId="27088" xr:uid="{00000000-0005-0000-0000-00005F630000}"/>
    <cellStyle name="Note 2 2 10 4 2 3 2" xfId="42718" xr:uid="{00000000-0005-0000-0000-000060630000}"/>
    <cellStyle name="Note 2 2 10 4 2 4" xfId="19024" xr:uid="{00000000-0005-0000-0000-000061630000}"/>
    <cellStyle name="Note 2 2 10 4 2 5" xfId="34867" xr:uid="{00000000-0005-0000-0000-000062630000}"/>
    <cellStyle name="Note 2 2 10 4 3" xfId="7361" xr:uid="{00000000-0005-0000-0000-000063630000}"/>
    <cellStyle name="Note 2 2 10 4 3 2" xfId="24928" xr:uid="{00000000-0005-0000-0000-000064630000}"/>
    <cellStyle name="Note 2 2 10 4 3 2 2" xfId="40558" xr:uid="{00000000-0005-0000-0000-000065630000}"/>
    <cellStyle name="Note 2 2 10 4 3 3" xfId="16864" xr:uid="{00000000-0005-0000-0000-000066630000}"/>
    <cellStyle name="Note 2 2 10 4 3 4" xfId="32707" xr:uid="{00000000-0005-0000-0000-000067630000}"/>
    <cellStyle name="Note 2 2 10 4 4" xfId="25699" xr:uid="{00000000-0005-0000-0000-000068630000}"/>
    <cellStyle name="Note 2 2 10 4 4 2" xfId="41329" xr:uid="{00000000-0005-0000-0000-000069630000}"/>
    <cellStyle name="Note 2 2 10 4 5" xfId="17635" xr:uid="{00000000-0005-0000-0000-00006A630000}"/>
    <cellStyle name="Note 2 2 10 4 6" xfId="33478" xr:uid="{00000000-0005-0000-0000-00006B630000}"/>
    <cellStyle name="Note 2 2 10 5" xfId="21501" xr:uid="{00000000-0005-0000-0000-00006C630000}"/>
    <cellStyle name="Note 2 2 10 5 2" xfId="37132" xr:uid="{00000000-0005-0000-0000-00006D630000}"/>
    <cellStyle name="Note 2 2 10 6" xfId="29268" xr:uid="{00000000-0005-0000-0000-00006E630000}"/>
    <cellStyle name="Note 2 2 10 6 2" xfId="44898" xr:uid="{00000000-0005-0000-0000-00006F630000}"/>
    <cellStyle name="Note 2 2 10 7" xfId="12423" xr:uid="{00000000-0005-0000-0000-000070630000}"/>
    <cellStyle name="Note 2 2 10 8" xfId="29684" xr:uid="{00000000-0005-0000-0000-000071630000}"/>
    <cellStyle name="Note 2 2 10 9" xfId="47578" xr:uid="{00000000-0005-0000-0000-000072630000}"/>
    <cellStyle name="Note 2 2 11" xfId="2846" xr:uid="{00000000-0005-0000-0000-000073630000}"/>
    <cellStyle name="Note 2 2 11 10" xfId="48032" xr:uid="{00000000-0005-0000-0000-000074630000}"/>
    <cellStyle name="Note 2 2 11 11" xfId="45448" xr:uid="{00000000-0005-0000-0000-000075630000}"/>
    <cellStyle name="Note 2 2 11 12" xfId="50735" xr:uid="{00000000-0005-0000-0000-000076630000}"/>
    <cellStyle name="Note 2 2 11 13" xfId="46019" xr:uid="{00000000-0005-0000-0000-000077630000}"/>
    <cellStyle name="Note 2 2 11 14" xfId="48867" xr:uid="{00000000-0005-0000-0000-000078630000}"/>
    <cellStyle name="Note 2 2 11 15" xfId="53638" xr:uid="{00000000-0005-0000-0000-000079630000}"/>
    <cellStyle name="Note 2 2 11 2" xfId="3500" xr:uid="{00000000-0005-0000-0000-00007A630000}"/>
    <cellStyle name="Note 2 2 11 2 10" xfId="47408" xr:uid="{00000000-0005-0000-0000-00007B630000}"/>
    <cellStyle name="Note 2 2 11 2 11" xfId="51098" xr:uid="{00000000-0005-0000-0000-00007C630000}"/>
    <cellStyle name="Note 2 2 11 2 12" xfId="47442" xr:uid="{00000000-0005-0000-0000-00007D630000}"/>
    <cellStyle name="Note 2 2 11 2 13" xfId="52796" xr:uid="{00000000-0005-0000-0000-00007E630000}"/>
    <cellStyle name="Note 2 2 11 2 14" xfId="45679" xr:uid="{00000000-0005-0000-0000-00007F630000}"/>
    <cellStyle name="Note 2 2 11 2 2" xfId="5875" xr:uid="{00000000-0005-0000-0000-000080630000}"/>
    <cellStyle name="Note 2 2 11 2 2 2" xfId="8376" xr:uid="{00000000-0005-0000-0000-000081630000}"/>
    <cellStyle name="Note 2 2 11 2 2 2 2" xfId="9765" xr:uid="{00000000-0005-0000-0000-000082630000}"/>
    <cellStyle name="Note 2 2 11 2 2 2 2 2" xfId="7547" xr:uid="{00000000-0005-0000-0000-000083630000}"/>
    <cellStyle name="Note 2 2 11 2 2 2 2 2 2" xfId="25113" xr:uid="{00000000-0005-0000-0000-000084630000}"/>
    <cellStyle name="Note 2 2 11 2 2 2 2 2 2 2" xfId="40743" xr:uid="{00000000-0005-0000-0000-000085630000}"/>
    <cellStyle name="Note 2 2 11 2 2 2 2 2 3" xfId="17049" xr:uid="{00000000-0005-0000-0000-000086630000}"/>
    <cellStyle name="Note 2 2 11 2 2 2 2 2 4" xfId="32892" xr:uid="{00000000-0005-0000-0000-000087630000}"/>
    <cellStyle name="Note 2 2 11 2 2 2 2 3" xfId="27331" xr:uid="{00000000-0005-0000-0000-000088630000}"/>
    <cellStyle name="Note 2 2 11 2 2 2 2 3 2" xfId="42961" xr:uid="{00000000-0005-0000-0000-000089630000}"/>
    <cellStyle name="Note 2 2 11 2 2 2 2 4" xfId="19267" xr:uid="{00000000-0005-0000-0000-00008A630000}"/>
    <cellStyle name="Note 2 2 11 2 2 2 2 5" xfId="35110" xr:uid="{00000000-0005-0000-0000-00008B630000}"/>
    <cellStyle name="Note 2 2 11 2 2 2 3" xfId="4865" xr:uid="{00000000-0005-0000-0000-00008C630000}"/>
    <cellStyle name="Note 2 2 11 2 2 2 3 2" xfId="23037" xr:uid="{00000000-0005-0000-0000-00008D630000}"/>
    <cellStyle name="Note 2 2 11 2 2 2 3 2 2" xfId="38668" xr:uid="{00000000-0005-0000-0000-00008E630000}"/>
    <cellStyle name="Note 2 2 11 2 2 2 3 3" xfId="14371" xr:uid="{00000000-0005-0000-0000-00008F630000}"/>
    <cellStyle name="Note 2 2 11 2 2 2 3 4" xfId="31058" xr:uid="{00000000-0005-0000-0000-000090630000}"/>
    <cellStyle name="Note 2 2 11 2 2 2 4" xfId="25942" xr:uid="{00000000-0005-0000-0000-000091630000}"/>
    <cellStyle name="Note 2 2 11 2 2 2 4 2" xfId="41572" xr:uid="{00000000-0005-0000-0000-000092630000}"/>
    <cellStyle name="Note 2 2 11 2 2 2 5" xfId="17878" xr:uid="{00000000-0005-0000-0000-000093630000}"/>
    <cellStyle name="Note 2 2 11 2 2 2 6" xfId="33721" xr:uid="{00000000-0005-0000-0000-000094630000}"/>
    <cellStyle name="Note 2 2 11 2 2 3" xfId="23746" xr:uid="{00000000-0005-0000-0000-000095630000}"/>
    <cellStyle name="Note 2 2 11 2 2 3 2" xfId="39377" xr:uid="{00000000-0005-0000-0000-000096630000}"/>
    <cellStyle name="Note 2 2 11 2 2 4" xfId="15380" xr:uid="{00000000-0005-0000-0000-000097630000}"/>
    <cellStyle name="Note 2 2 11 2 2 5" xfId="31644" xr:uid="{00000000-0005-0000-0000-000098630000}"/>
    <cellStyle name="Note 2 2 11 2 2 6" xfId="50363" xr:uid="{00000000-0005-0000-0000-000099630000}"/>
    <cellStyle name="Note 2 2 11 2 2 7" xfId="52149" xr:uid="{00000000-0005-0000-0000-00009A630000}"/>
    <cellStyle name="Note 2 2 11 2 2 8" xfId="53244" xr:uid="{00000000-0005-0000-0000-00009B630000}"/>
    <cellStyle name="Note 2 2 11 2 3" xfId="9130" xr:uid="{00000000-0005-0000-0000-00009C630000}"/>
    <cellStyle name="Note 2 2 11 2 3 2" xfId="10519" xr:uid="{00000000-0005-0000-0000-00009D630000}"/>
    <cellStyle name="Note 2 2 11 2 3 2 2" xfId="6488" xr:uid="{00000000-0005-0000-0000-00009E630000}"/>
    <cellStyle name="Note 2 2 11 2 3 2 2 2" xfId="24190" xr:uid="{00000000-0005-0000-0000-00009F630000}"/>
    <cellStyle name="Note 2 2 11 2 3 2 2 2 2" xfId="39821" xr:uid="{00000000-0005-0000-0000-0000A0630000}"/>
    <cellStyle name="Note 2 2 11 2 3 2 2 3" xfId="15992" xr:uid="{00000000-0005-0000-0000-0000A1630000}"/>
    <cellStyle name="Note 2 2 11 2 3 2 2 4" xfId="32029" xr:uid="{00000000-0005-0000-0000-0000A2630000}"/>
    <cellStyle name="Note 2 2 11 2 3 2 3" xfId="28085" xr:uid="{00000000-0005-0000-0000-0000A3630000}"/>
    <cellStyle name="Note 2 2 11 2 3 2 3 2" xfId="43715" xr:uid="{00000000-0005-0000-0000-0000A4630000}"/>
    <cellStyle name="Note 2 2 11 2 3 2 4" xfId="20021" xr:uid="{00000000-0005-0000-0000-0000A5630000}"/>
    <cellStyle name="Note 2 2 11 2 3 2 5" xfId="35864" xr:uid="{00000000-0005-0000-0000-0000A6630000}"/>
    <cellStyle name="Note 2 2 11 2 3 3" xfId="11027" xr:uid="{00000000-0005-0000-0000-0000A7630000}"/>
    <cellStyle name="Note 2 2 11 2 3 3 2" xfId="28593" xr:uid="{00000000-0005-0000-0000-0000A8630000}"/>
    <cellStyle name="Note 2 2 11 2 3 3 2 2" xfId="44223" xr:uid="{00000000-0005-0000-0000-0000A9630000}"/>
    <cellStyle name="Note 2 2 11 2 3 3 3" xfId="20529" xr:uid="{00000000-0005-0000-0000-0000AA630000}"/>
    <cellStyle name="Note 2 2 11 2 3 3 4" xfId="36372" xr:uid="{00000000-0005-0000-0000-0000AB630000}"/>
    <cellStyle name="Note 2 2 11 2 3 4" xfId="26696" xr:uid="{00000000-0005-0000-0000-0000AC630000}"/>
    <cellStyle name="Note 2 2 11 2 3 4 2" xfId="42326" xr:uid="{00000000-0005-0000-0000-0000AD630000}"/>
    <cellStyle name="Note 2 2 11 2 3 5" xfId="18632" xr:uid="{00000000-0005-0000-0000-0000AE630000}"/>
    <cellStyle name="Note 2 2 11 2 3 6" xfId="34475" xr:uid="{00000000-0005-0000-0000-0000AF630000}"/>
    <cellStyle name="Note 2 2 11 2 4" xfId="21878" xr:uid="{00000000-0005-0000-0000-0000B0630000}"/>
    <cellStyle name="Note 2 2 11 2 4 2" xfId="37509" xr:uid="{00000000-0005-0000-0000-0000B1630000}"/>
    <cellStyle name="Note 2 2 11 2 5" xfId="21768" xr:uid="{00000000-0005-0000-0000-0000B2630000}"/>
    <cellStyle name="Note 2 2 11 2 5 2" xfId="37399" xr:uid="{00000000-0005-0000-0000-0000B3630000}"/>
    <cellStyle name="Note 2 2 11 2 6" xfId="13005" xr:uid="{00000000-0005-0000-0000-0000B4630000}"/>
    <cellStyle name="Note 2 2 11 2 7" xfId="29979" xr:uid="{00000000-0005-0000-0000-0000B5630000}"/>
    <cellStyle name="Note 2 2 11 2 8" xfId="47666" xr:uid="{00000000-0005-0000-0000-0000B6630000}"/>
    <cellStyle name="Note 2 2 11 2 9" xfId="48394" xr:uid="{00000000-0005-0000-0000-0000B7630000}"/>
    <cellStyle name="Note 2 2 11 3" xfId="5227" xr:uid="{00000000-0005-0000-0000-0000B8630000}"/>
    <cellStyle name="Note 2 2 11 3 2" xfId="8982" xr:uid="{00000000-0005-0000-0000-0000B9630000}"/>
    <cellStyle name="Note 2 2 11 3 2 2" xfId="10371" xr:uid="{00000000-0005-0000-0000-0000BA630000}"/>
    <cellStyle name="Note 2 2 11 3 2 2 2" xfId="7214" xr:uid="{00000000-0005-0000-0000-0000BB630000}"/>
    <cellStyle name="Note 2 2 11 3 2 2 2 2" xfId="24781" xr:uid="{00000000-0005-0000-0000-0000BC630000}"/>
    <cellStyle name="Note 2 2 11 3 2 2 2 2 2" xfId="40411" xr:uid="{00000000-0005-0000-0000-0000BD630000}"/>
    <cellStyle name="Note 2 2 11 3 2 2 2 3" xfId="16717" xr:uid="{00000000-0005-0000-0000-0000BE630000}"/>
    <cellStyle name="Note 2 2 11 3 2 2 2 4" xfId="32560" xr:uid="{00000000-0005-0000-0000-0000BF630000}"/>
    <cellStyle name="Note 2 2 11 3 2 2 3" xfId="27937" xr:uid="{00000000-0005-0000-0000-0000C0630000}"/>
    <cellStyle name="Note 2 2 11 3 2 2 3 2" xfId="43567" xr:uid="{00000000-0005-0000-0000-0000C1630000}"/>
    <cellStyle name="Note 2 2 11 3 2 2 4" xfId="19873" xr:uid="{00000000-0005-0000-0000-0000C2630000}"/>
    <cellStyle name="Note 2 2 11 3 2 2 5" xfId="35716" xr:uid="{00000000-0005-0000-0000-0000C3630000}"/>
    <cellStyle name="Note 2 2 11 3 2 3" xfId="11240" xr:uid="{00000000-0005-0000-0000-0000C4630000}"/>
    <cellStyle name="Note 2 2 11 3 2 3 2" xfId="28806" xr:uid="{00000000-0005-0000-0000-0000C5630000}"/>
    <cellStyle name="Note 2 2 11 3 2 3 2 2" xfId="44436" xr:uid="{00000000-0005-0000-0000-0000C6630000}"/>
    <cellStyle name="Note 2 2 11 3 2 3 3" xfId="20742" xr:uid="{00000000-0005-0000-0000-0000C7630000}"/>
    <cellStyle name="Note 2 2 11 3 2 3 4" xfId="36585" xr:uid="{00000000-0005-0000-0000-0000C8630000}"/>
    <cellStyle name="Note 2 2 11 3 2 4" xfId="26548" xr:uid="{00000000-0005-0000-0000-0000C9630000}"/>
    <cellStyle name="Note 2 2 11 3 2 4 2" xfId="42178" xr:uid="{00000000-0005-0000-0000-0000CA630000}"/>
    <cellStyle name="Note 2 2 11 3 2 5" xfId="18484" xr:uid="{00000000-0005-0000-0000-0000CB630000}"/>
    <cellStyle name="Note 2 2 11 3 2 6" xfId="34327" xr:uid="{00000000-0005-0000-0000-0000CC630000}"/>
    <cellStyle name="Note 2 2 11 3 3" xfId="23305" xr:uid="{00000000-0005-0000-0000-0000CD630000}"/>
    <cellStyle name="Note 2 2 11 3 3 2" xfId="38936" xr:uid="{00000000-0005-0000-0000-0000CE630000}"/>
    <cellStyle name="Note 2 2 11 3 4" xfId="14732" xr:uid="{00000000-0005-0000-0000-0000CF630000}"/>
    <cellStyle name="Note 2 2 11 3 5" xfId="31283" xr:uid="{00000000-0005-0000-0000-0000D0630000}"/>
    <cellStyle name="Note 2 2 11 3 6" xfId="49986" xr:uid="{00000000-0005-0000-0000-0000D1630000}"/>
    <cellStyle name="Note 2 2 11 3 7" xfId="51784" xr:uid="{00000000-0005-0000-0000-0000D2630000}"/>
    <cellStyle name="Note 2 2 11 3 8" xfId="52877" xr:uid="{00000000-0005-0000-0000-0000D3630000}"/>
    <cellStyle name="Note 2 2 11 4" xfId="8440" xr:uid="{00000000-0005-0000-0000-0000D4630000}"/>
    <cellStyle name="Note 2 2 11 4 2" xfId="9829" xr:uid="{00000000-0005-0000-0000-0000D5630000}"/>
    <cellStyle name="Note 2 2 11 4 2 2" xfId="11015" xr:uid="{00000000-0005-0000-0000-0000D6630000}"/>
    <cellStyle name="Note 2 2 11 4 2 2 2" xfId="28581" xr:uid="{00000000-0005-0000-0000-0000D7630000}"/>
    <cellStyle name="Note 2 2 11 4 2 2 2 2" xfId="44211" xr:uid="{00000000-0005-0000-0000-0000D8630000}"/>
    <cellStyle name="Note 2 2 11 4 2 2 3" xfId="20517" xr:uid="{00000000-0005-0000-0000-0000D9630000}"/>
    <cellStyle name="Note 2 2 11 4 2 2 4" xfId="36360" xr:uid="{00000000-0005-0000-0000-0000DA630000}"/>
    <cellStyle name="Note 2 2 11 4 2 3" xfId="27395" xr:uid="{00000000-0005-0000-0000-0000DB630000}"/>
    <cellStyle name="Note 2 2 11 4 2 3 2" xfId="43025" xr:uid="{00000000-0005-0000-0000-0000DC630000}"/>
    <cellStyle name="Note 2 2 11 4 2 4" xfId="19331" xr:uid="{00000000-0005-0000-0000-0000DD630000}"/>
    <cellStyle name="Note 2 2 11 4 2 5" xfId="35174" xr:uid="{00000000-0005-0000-0000-0000DE630000}"/>
    <cellStyle name="Note 2 2 11 4 3" xfId="9277" xr:uid="{00000000-0005-0000-0000-0000DF630000}"/>
    <cellStyle name="Note 2 2 11 4 3 2" xfId="26843" xr:uid="{00000000-0005-0000-0000-0000E0630000}"/>
    <cellStyle name="Note 2 2 11 4 3 2 2" xfId="42473" xr:uid="{00000000-0005-0000-0000-0000E1630000}"/>
    <cellStyle name="Note 2 2 11 4 3 3" xfId="18779" xr:uid="{00000000-0005-0000-0000-0000E2630000}"/>
    <cellStyle name="Note 2 2 11 4 3 4" xfId="34622" xr:uid="{00000000-0005-0000-0000-0000E3630000}"/>
    <cellStyle name="Note 2 2 11 4 4" xfId="26006" xr:uid="{00000000-0005-0000-0000-0000E4630000}"/>
    <cellStyle name="Note 2 2 11 4 4 2" xfId="41636" xr:uid="{00000000-0005-0000-0000-0000E5630000}"/>
    <cellStyle name="Note 2 2 11 4 5" xfId="17942" xr:uid="{00000000-0005-0000-0000-0000E6630000}"/>
    <cellStyle name="Note 2 2 11 4 6" xfId="33785" xr:uid="{00000000-0005-0000-0000-0000E7630000}"/>
    <cellStyle name="Note 2 2 11 5" xfId="21430" xr:uid="{00000000-0005-0000-0000-0000E8630000}"/>
    <cellStyle name="Note 2 2 11 5 2" xfId="37061" xr:uid="{00000000-0005-0000-0000-0000E9630000}"/>
    <cellStyle name="Note 2 2 11 6" xfId="24320" xr:uid="{00000000-0005-0000-0000-0000EA630000}"/>
    <cellStyle name="Note 2 2 11 6 2" xfId="39951" xr:uid="{00000000-0005-0000-0000-0000EB630000}"/>
    <cellStyle name="Note 2 2 11 7" xfId="12352" xr:uid="{00000000-0005-0000-0000-0000EC630000}"/>
    <cellStyle name="Note 2 2 11 8" xfId="29613" xr:uid="{00000000-0005-0000-0000-0000ED630000}"/>
    <cellStyle name="Note 2 2 11 9" xfId="47013" xr:uid="{00000000-0005-0000-0000-0000EE630000}"/>
    <cellStyle name="Note 2 2 12" xfId="3077" xr:uid="{00000000-0005-0000-0000-0000EF630000}"/>
    <cellStyle name="Note 2 2 12 10" xfId="48190" xr:uid="{00000000-0005-0000-0000-0000F0630000}"/>
    <cellStyle name="Note 2 2 12 11" xfId="49057" xr:uid="{00000000-0005-0000-0000-0000F1630000}"/>
    <cellStyle name="Note 2 2 12 12" xfId="50893" xr:uid="{00000000-0005-0000-0000-0000F2630000}"/>
    <cellStyle name="Note 2 2 12 13" xfId="46160" xr:uid="{00000000-0005-0000-0000-0000F3630000}"/>
    <cellStyle name="Note 2 2 12 14" xfId="45747" xr:uid="{00000000-0005-0000-0000-0000F4630000}"/>
    <cellStyle name="Note 2 2 12 15" xfId="53755" xr:uid="{00000000-0005-0000-0000-0000F5630000}"/>
    <cellStyle name="Note 2 2 12 2" xfId="3731" xr:uid="{00000000-0005-0000-0000-0000F6630000}"/>
    <cellStyle name="Note 2 2 12 2 10" xfId="47216" xr:uid="{00000000-0005-0000-0000-0000F7630000}"/>
    <cellStyle name="Note 2 2 12 2 11" xfId="51254" xr:uid="{00000000-0005-0000-0000-0000F8630000}"/>
    <cellStyle name="Note 2 2 12 2 12" xfId="45269" xr:uid="{00000000-0005-0000-0000-0000F9630000}"/>
    <cellStyle name="Note 2 2 12 2 13" xfId="45857" xr:uid="{00000000-0005-0000-0000-0000FA630000}"/>
    <cellStyle name="Note 2 2 12 2 14" xfId="53776" xr:uid="{00000000-0005-0000-0000-0000FB630000}"/>
    <cellStyle name="Note 2 2 12 2 2" xfId="6106" xr:uid="{00000000-0005-0000-0000-0000FC630000}"/>
    <cellStyle name="Note 2 2 12 2 2 2" xfId="6568" xr:uid="{00000000-0005-0000-0000-0000FD630000}"/>
    <cellStyle name="Note 2 2 12 2 2 2 2" xfId="7437" xr:uid="{00000000-0005-0000-0000-0000FE630000}"/>
    <cellStyle name="Note 2 2 12 2 2 2 2 2" xfId="9404" xr:uid="{00000000-0005-0000-0000-0000FF630000}"/>
    <cellStyle name="Note 2 2 12 2 2 2 2 2 2" xfId="26970" xr:uid="{00000000-0005-0000-0000-000000640000}"/>
    <cellStyle name="Note 2 2 12 2 2 2 2 2 2 2" xfId="42600" xr:uid="{00000000-0005-0000-0000-000001640000}"/>
    <cellStyle name="Note 2 2 12 2 2 2 2 2 3" xfId="18906" xr:uid="{00000000-0005-0000-0000-000002640000}"/>
    <cellStyle name="Note 2 2 12 2 2 2 2 2 4" xfId="34749" xr:uid="{00000000-0005-0000-0000-000003640000}"/>
    <cellStyle name="Note 2 2 12 2 2 2 2 3" xfId="25004" xr:uid="{00000000-0005-0000-0000-000004640000}"/>
    <cellStyle name="Note 2 2 12 2 2 2 2 3 2" xfId="40634" xr:uid="{00000000-0005-0000-0000-000005640000}"/>
    <cellStyle name="Note 2 2 12 2 2 2 2 4" xfId="16940" xr:uid="{00000000-0005-0000-0000-000006640000}"/>
    <cellStyle name="Note 2 2 12 2 2 2 2 5" xfId="32783" xr:uid="{00000000-0005-0000-0000-000007640000}"/>
    <cellStyle name="Note 2 2 12 2 2 2 3" xfId="11102" xr:uid="{00000000-0005-0000-0000-000008640000}"/>
    <cellStyle name="Note 2 2 12 2 2 2 3 2" xfId="28668" xr:uid="{00000000-0005-0000-0000-000009640000}"/>
    <cellStyle name="Note 2 2 12 2 2 2 3 2 2" xfId="44298" xr:uid="{00000000-0005-0000-0000-00000A640000}"/>
    <cellStyle name="Note 2 2 12 2 2 2 3 3" xfId="20604" xr:uid="{00000000-0005-0000-0000-00000B640000}"/>
    <cellStyle name="Note 2 2 12 2 2 2 3 4" xfId="36447" xr:uid="{00000000-0005-0000-0000-00000C640000}"/>
    <cellStyle name="Note 2 2 12 2 2 2 4" xfId="24269" xr:uid="{00000000-0005-0000-0000-00000D640000}"/>
    <cellStyle name="Note 2 2 12 2 2 2 4 2" xfId="39900" xr:uid="{00000000-0005-0000-0000-00000E640000}"/>
    <cellStyle name="Note 2 2 12 2 2 2 5" xfId="16072" xr:uid="{00000000-0005-0000-0000-00000F640000}"/>
    <cellStyle name="Note 2 2 12 2 2 2 6" xfId="32108" xr:uid="{00000000-0005-0000-0000-000010640000}"/>
    <cellStyle name="Note 2 2 12 2 2 3" xfId="23921" xr:uid="{00000000-0005-0000-0000-000011640000}"/>
    <cellStyle name="Note 2 2 12 2 2 3 2" xfId="39552" xr:uid="{00000000-0005-0000-0000-000012640000}"/>
    <cellStyle name="Note 2 2 12 2 2 4" xfId="15611" xr:uid="{00000000-0005-0000-0000-000013640000}"/>
    <cellStyle name="Note 2 2 12 2 2 5" xfId="31800" xr:uid="{00000000-0005-0000-0000-000014640000}"/>
    <cellStyle name="Note 2 2 12 2 2 6" xfId="50519" xr:uid="{00000000-0005-0000-0000-000015640000}"/>
    <cellStyle name="Note 2 2 12 2 2 7" xfId="52305" xr:uid="{00000000-0005-0000-0000-000016640000}"/>
    <cellStyle name="Note 2 2 12 2 2 8" xfId="53400" xr:uid="{00000000-0005-0000-0000-000017640000}"/>
    <cellStyle name="Note 2 2 12 2 3" xfId="8582" xr:uid="{00000000-0005-0000-0000-000018640000}"/>
    <cellStyle name="Note 2 2 12 2 3 2" xfId="9971" xr:uid="{00000000-0005-0000-0000-000019640000}"/>
    <cellStyle name="Note 2 2 12 2 3 2 2" xfId="10600" xr:uid="{00000000-0005-0000-0000-00001A640000}"/>
    <cellStyle name="Note 2 2 12 2 3 2 2 2" xfId="28166" xr:uid="{00000000-0005-0000-0000-00001B640000}"/>
    <cellStyle name="Note 2 2 12 2 3 2 2 2 2" xfId="43796" xr:uid="{00000000-0005-0000-0000-00001C640000}"/>
    <cellStyle name="Note 2 2 12 2 3 2 2 3" xfId="20102" xr:uid="{00000000-0005-0000-0000-00001D640000}"/>
    <cellStyle name="Note 2 2 12 2 3 2 2 4" xfId="35945" xr:uid="{00000000-0005-0000-0000-00001E640000}"/>
    <cellStyle name="Note 2 2 12 2 3 2 3" xfId="27537" xr:uid="{00000000-0005-0000-0000-00001F640000}"/>
    <cellStyle name="Note 2 2 12 2 3 2 3 2" xfId="43167" xr:uid="{00000000-0005-0000-0000-000020640000}"/>
    <cellStyle name="Note 2 2 12 2 3 2 4" xfId="19473" xr:uid="{00000000-0005-0000-0000-000021640000}"/>
    <cellStyle name="Note 2 2 12 2 3 2 5" xfId="35316" xr:uid="{00000000-0005-0000-0000-000022640000}"/>
    <cellStyle name="Note 2 2 12 2 3 3" xfId="4726" xr:uid="{00000000-0005-0000-0000-000023640000}"/>
    <cellStyle name="Note 2 2 12 2 3 3 2" xfId="22898" xr:uid="{00000000-0005-0000-0000-000024640000}"/>
    <cellStyle name="Note 2 2 12 2 3 3 2 2" xfId="38529" xr:uid="{00000000-0005-0000-0000-000025640000}"/>
    <cellStyle name="Note 2 2 12 2 3 3 3" xfId="14232" xr:uid="{00000000-0005-0000-0000-000026640000}"/>
    <cellStyle name="Note 2 2 12 2 3 3 4" xfId="30919" xr:uid="{00000000-0005-0000-0000-000027640000}"/>
    <cellStyle name="Note 2 2 12 2 3 4" xfId="26148" xr:uid="{00000000-0005-0000-0000-000028640000}"/>
    <cellStyle name="Note 2 2 12 2 3 4 2" xfId="41778" xr:uid="{00000000-0005-0000-0000-000029640000}"/>
    <cellStyle name="Note 2 2 12 2 3 5" xfId="18084" xr:uid="{00000000-0005-0000-0000-00002A640000}"/>
    <cellStyle name="Note 2 2 12 2 3 6" xfId="33927" xr:uid="{00000000-0005-0000-0000-00002B640000}"/>
    <cellStyle name="Note 2 2 12 2 4" xfId="22053" xr:uid="{00000000-0005-0000-0000-00002C640000}"/>
    <cellStyle name="Note 2 2 12 2 4 2" xfId="37684" xr:uid="{00000000-0005-0000-0000-00002D640000}"/>
    <cellStyle name="Note 2 2 12 2 5" xfId="12144" xr:uid="{00000000-0005-0000-0000-00002E640000}"/>
    <cellStyle name="Note 2 2 12 2 5 2" xfId="29407" xr:uid="{00000000-0005-0000-0000-00002F640000}"/>
    <cellStyle name="Note 2 2 12 2 6" xfId="13236" xr:uid="{00000000-0005-0000-0000-000030640000}"/>
    <cellStyle name="Note 2 2 12 2 7" xfId="30135" xr:uid="{00000000-0005-0000-0000-000031640000}"/>
    <cellStyle name="Note 2 2 12 2 8" xfId="45353" xr:uid="{00000000-0005-0000-0000-000032640000}"/>
    <cellStyle name="Note 2 2 12 2 9" xfId="48550" xr:uid="{00000000-0005-0000-0000-000033640000}"/>
    <cellStyle name="Note 2 2 12 3" xfId="5456" xr:uid="{00000000-0005-0000-0000-000034640000}"/>
    <cellStyle name="Note 2 2 12 3 2" xfId="8408" xr:uid="{00000000-0005-0000-0000-000035640000}"/>
    <cellStyle name="Note 2 2 12 3 2 2" xfId="9797" xr:uid="{00000000-0005-0000-0000-000036640000}"/>
    <cellStyle name="Note 2 2 12 3 2 2 2" xfId="11167" xr:uid="{00000000-0005-0000-0000-000037640000}"/>
    <cellStyle name="Note 2 2 12 3 2 2 2 2" xfId="28733" xr:uid="{00000000-0005-0000-0000-000038640000}"/>
    <cellStyle name="Note 2 2 12 3 2 2 2 2 2" xfId="44363" xr:uid="{00000000-0005-0000-0000-000039640000}"/>
    <cellStyle name="Note 2 2 12 3 2 2 2 3" xfId="20669" xr:uid="{00000000-0005-0000-0000-00003A640000}"/>
    <cellStyle name="Note 2 2 12 3 2 2 2 4" xfId="36512" xr:uid="{00000000-0005-0000-0000-00003B640000}"/>
    <cellStyle name="Note 2 2 12 3 2 2 3" xfId="27363" xr:uid="{00000000-0005-0000-0000-00003C640000}"/>
    <cellStyle name="Note 2 2 12 3 2 2 3 2" xfId="42993" xr:uid="{00000000-0005-0000-0000-00003D640000}"/>
    <cellStyle name="Note 2 2 12 3 2 2 4" xfId="19299" xr:uid="{00000000-0005-0000-0000-00003E640000}"/>
    <cellStyle name="Note 2 2 12 3 2 2 5" xfId="35142" xr:uid="{00000000-0005-0000-0000-00003F640000}"/>
    <cellStyle name="Note 2 2 12 3 2 3" xfId="8045" xr:uid="{00000000-0005-0000-0000-000040640000}"/>
    <cellStyle name="Note 2 2 12 3 2 3 2" xfId="25611" xr:uid="{00000000-0005-0000-0000-000041640000}"/>
    <cellStyle name="Note 2 2 12 3 2 3 2 2" xfId="41241" xr:uid="{00000000-0005-0000-0000-000042640000}"/>
    <cellStyle name="Note 2 2 12 3 2 3 3" xfId="17547" xr:uid="{00000000-0005-0000-0000-000043640000}"/>
    <cellStyle name="Note 2 2 12 3 2 3 4" xfId="33390" xr:uid="{00000000-0005-0000-0000-000044640000}"/>
    <cellStyle name="Note 2 2 12 3 2 4" xfId="25974" xr:uid="{00000000-0005-0000-0000-000045640000}"/>
    <cellStyle name="Note 2 2 12 3 2 4 2" xfId="41604" xr:uid="{00000000-0005-0000-0000-000046640000}"/>
    <cellStyle name="Note 2 2 12 3 2 5" xfId="17910" xr:uid="{00000000-0005-0000-0000-000047640000}"/>
    <cellStyle name="Note 2 2 12 3 2 6" xfId="33753" xr:uid="{00000000-0005-0000-0000-000048640000}"/>
    <cellStyle name="Note 2 2 12 3 3" xfId="23478" xr:uid="{00000000-0005-0000-0000-000049640000}"/>
    <cellStyle name="Note 2 2 12 3 3 2" xfId="39109" xr:uid="{00000000-0005-0000-0000-00004A640000}"/>
    <cellStyle name="Note 2 2 12 3 4" xfId="14961" xr:uid="{00000000-0005-0000-0000-00004B640000}"/>
    <cellStyle name="Note 2 2 12 3 5" xfId="31437" xr:uid="{00000000-0005-0000-0000-00004C640000}"/>
    <cellStyle name="Note 2 2 12 3 6" xfId="50159" xr:uid="{00000000-0005-0000-0000-00004D640000}"/>
    <cellStyle name="Note 2 2 12 3 7" xfId="51945" xr:uid="{00000000-0005-0000-0000-00004E640000}"/>
    <cellStyle name="Note 2 2 12 3 8" xfId="53040" xr:uid="{00000000-0005-0000-0000-00004F640000}"/>
    <cellStyle name="Note 2 2 12 4" xfId="8227" xr:uid="{00000000-0005-0000-0000-000050640000}"/>
    <cellStyle name="Note 2 2 12 4 2" xfId="9616" xr:uid="{00000000-0005-0000-0000-000051640000}"/>
    <cellStyle name="Note 2 2 12 4 2 2" xfId="6890" xr:uid="{00000000-0005-0000-0000-000052640000}"/>
    <cellStyle name="Note 2 2 12 4 2 2 2" xfId="24553" xr:uid="{00000000-0005-0000-0000-000053640000}"/>
    <cellStyle name="Note 2 2 12 4 2 2 2 2" xfId="40184" xr:uid="{00000000-0005-0000-0000-000054640000}"/>
    <cellStyle name="Note 2 2 12 4 2 2 3" xfId="16394" xr:uid="{00000000-0005-0000-0000-000055640000}"/>
    <cellStyle name="Note 2 2 12 4 2 2 4" xfId="32372" xr:uid="{00000000-0005-0000-0000-000056640000}"/>
    <cellStyle name="Note 2 2 12 4 2 3" xfId="27182" xr:uid="{00000000-0005-0000-0000-000057640000}"/>
    <cellStyle name="Note 2 2 12 4 2 3 2" xfId="42812" xr:uid="{00000000-0005-0000-0000-000058640000}"/>
    <cellStyle name="Note 2 2 12 4 2 4" xfId="19118" xr:uid="{00000000-0005-0000-0000-000059640000}"/>
    <cellStyle name="Note 2 2 12 4 2 5" xfId="34961" xr:uid="{00000000-0005-0000-0000-00005A640000}"/>
    <cellStyle name="Note 2 2 12 4 3" xfId="7936" xr:uid="{00000000-0005-0000-0000-00005B640000}"/>
    <cellStyle name="Note 2 2 12 4 3 2" xfId="25502" xr:uid="{00000000-0005-0000-0000-00005C640000}"/>
    <cellStyle name="Note 2 2 12 4 3 2 2" xfId="41132" xr:uid="{00000000-0005-0000-0000-00005D640000}"/>
    <cellStyle name="Note 2 2 12 4 3 3" xfId="17438" xr:uid="{00000000-0005-0000-0000-00005E640000}"/>
    <cellStyle name="Note 2 2 12 4 3 4" xfId="33281" xr:uid="{00000000-0005-0000-0000-00005F640000}"/>
    <cellStyle name="Note 2 2 12 4 4" xfId="25793" xr:uid="{00000000-0005-0000-0000-000060640000}"/>
    <cellStyle name="Note 2 2 12 4 4 2" xfId="41423" xr:uid="{00000000-0005-0000-0000-000061640000}"/>
    <cellStyle name="Note 2 2 12 4 5" xfId="17729" xr:uid="{00000000-0005-0000-0000-000062640000}"/>
    <cellStyle name="Note 2 2 12 4 6" xfId="33572" xr:uid="{00000000-0005-0000-0000-000063640000}"/>
    <cellStyle name="Note 2 2 12 5" xfId="21606" xr:uid="{00000000-0005-0000-0000-000064640000}"/>
    <cellStyle name="Note 2 2 12 5 2" xfId="37237" xr:uid="{00000000-0005-0000-0000-000065640000}"/>
    <cellStyle name="Note 2 2 12 6" xfId="29305" xr:uid="{00000000-0005-0000-0000-000066640000}"/>
    <cellStyle name="Note 2 2 12 6 2" xfId="44935" xr:uid="{00000000-0005-0000-0000-000067640000}"/>
    <cellStyle name="Note 2 2 12 7" xfId="12583" xr:uid="{00000000-0005-0000-0000-000068640000}"/>
    <cellStyle name="Note 2 2 12 8" xfId="29769" xr:uid="{00000000-0005-0000-0000-000069640000}"/>
    <cellStyle name="Note 2 2 12 9" xfId="45274" xr:uid="{00000000-0005-0000-0000-00006A640000}"/>
    <cellStyle name="Note 2 2 13" xfId="2844" xr:uid="{00000000-0005-0000-0000-00006B640000}"/>
    <cellStyle name="Note 2 2 13 10" xfId="48030" xr:uid="{00000000-0005-0000-0000-00006C640000}"/>
    <cellStyle name="Note 2 2 13 11" xfId="47896" xr:uid="{00000000-0005-0000-0000-00006D640000}"/>
    <cellStyle name="Note 2 2 13 12" xfId="50733" xr:uid="{00000000-0005-0000-0000-00006E640000}"/>
    <cellStyle name="Note 2 2 13 13" xfId="46017" xr:uid="{00000000-0005-0000-0000-00006F640000}"/>
    <cellStyle name="Note 2 2 13 14" xfId="51472" xr:uid="{00000000-0005-0000-0000-000070640000}"/>
    <cellStyle name="Note 2 2 13 15" xfId="52571" xr:uid="{00000000-0005-0000-0000-000071640000}"/>
    <cellStyle name="Note 2 2 13 2" xfId="3498" xr:uid="{00000000-0005-0000-0000-000072640000}"/>
    <cellStyle name="Note 2 2 13 2 10" xfId="47488" xr:uid="{00000000-0005-0000-0000-000073640000}"/>
    <cellStyle name="Note 2 2 13 2 11" xfId="51096" xr:uid="{00000000-0005-0000-0000-000074640000}"/>
    <cellStyle name="Note 2 2 13 2 12" xfId="45775" xr:uid="{00000000-0005-0000-0000-000075640000}"/>
    <cellStyle name="Note 2 2 13 2 13" xfId="48927" xr:uid="{00000000-0005-0000-0000-000076640000}"/>
    <cellStyle name="Note 2 2 13 2 14" xfId="52505" xr:uid="{00000000-0005-0000-0000-000077640000}"/>
    <cellStyle name="Note 2 2 13 2 2" xfId="5873" xr:uid="{00000000-0005-0000-0000-000078640000}"/>
    <cellStyle name="Note 2 2 13 2 2 2" xfId="8822" xr:uid="{00000000-0005-0000-0000-000079640000}"/>
    <cellStyle name="Note 2 2 13 2 2 2 2" xfId="10211" xr:uid="{00000000-0005-0000-0000-00007A640000}"/>
    <cellStyle name="Note 2 2 13 2 2 2 2 2" xfId="11273" xr:uid="{00000000-0005-0000-0000-00007B640000}"/>
    <cellStyle name="Note 2 2 13 2 2 2 2 2 2" xfId="28839" xr:uid="{00000000-0005-0000-0000-00007C640000}"/>
    <cellStyle name="Note 2 2 13 2 2 2 2 2 2 2" xfId="44469" xr:uid="{00000000-0005-0000-0000-00007D640000}"/>
    <cellStyle name="Note 2 2 13 2 2 2 2 2 3" xfId="20775" xr:uid="{00000000-0005-0000-0000-00007E640000}"/>
    <cellStyle name="Note 2 2 13 2 2 2 2 2 4" xfId="36618" xr:uid="{00000000-0005-0000-0000-00007F640000}"/>
    <cellStyle name="Note 2 2 13 2 2 2 2 3" xfId="27777" xr:uid="{00000000-0005-0000-0000-000080640000}"/>
    <cellStyle name="Note 2 2 13 2 2 2 2 3 2" xfId="43407" xr:uid="{00000000-0005-0000-0000-000081640000}"/>
    <cellStyle name="Note 2 2 13 2 2 2 2 4" xfId="19713" xr:uid="{00000000-0005-0000-0000-000082640000}"/>
    <cellStyle name="Note 2 2 13 2 2 2 2 5" xfId="35556" xr:uid="{00000000-0005-0000-0000-000083640000}"/>
    <cellStyle name="Note 2 2 13 2 2 2 3" xfId="10884" xr:uid="{00000000-0005-0000-0000-000084640000}"/>
    <cellStyle name="Note 2 2 13 2 2 2 3 2" xfId="28450" xr:uid="{00000000-0005-0000-0000-000085640000}"/>
    <cellStyle name="Note 2 2 13 2 2 2 3 2 2" xfId="44080" xr:uid="{00000000-0005-0000-0000-000086640000}"/>
    <cellStyle name="Note 2 2 13 2 2 2 3 3" xfId="20386" xr:uid="{00000000-0005-0000-0000-000087640000}"/>
    <cellStyle name="Note 2 2 13 2 2 2 3 4" xfId="36229" xr:uid="{00000000-0005-0000-0000-000088640000}"/>
    <cellStyle name="Note 2 2 13 2 2 2 4" xfId="26388" xr:uid="{00000000-0005-0000-0000-000089640000}"/>
    <cellStyle name="Note 2 2 13 2 2 2 4 2" xfId="42018" xr:uid="{00000000-0005-0000-0000-00008A640000}"/>
    <cellStyle name="Note 2 2 13 2 2 2 5" xfId="18324" xr:uid="{00000000-0005-0000-0000-00008B640000}"/>
    <cellStyle name="Note 2 2 13 2 2 2 6" xfId="34167" xr:uid="{00000000-0005-0000-0000-00008C640000}"/>
    <cellStyle name="Note 2 2 13 2 2 3" xfId="23744" xr:uid="{00000000-0005-0000-0000-00008D640000}"/>
    <cellStyle name="Note 2 2 13 2 2 3 2" xfId="39375" xr:uid="{00000000-0005-0000-0000-00008E640000}"/>
    <cellStyle name="Note 2 2 13 2 2 4" xfId="15378" xr:uid="{00000000-0005-0000-0000-00008F640000}"/>
    <cellStyle name="Note 2 2 13 2 2 5" xfId="31642" xr:uid="{00000000-0005-0000-0000-000090640000}"/>
    <cellStyle name="Note 2 2 13 2 2 6" xfId="50361" xr:uid="{00000000-0005-0000-0000-000091640000}"/>
    <cellStyle name="Note 2 2 13 2 2 7" xfId="52147" xr:uid="{00000000-0005-0000-0000-000092640000}"/>
    <cellStyle name="Note 2 2 13 2 2 8" xfId="53242" xr:uid="{00000000-0005-0000-0000-000093640000}"/>
    <cellStyle name="Note 2 2 13 2 3" xfId="8260" xr:uid="{00000000-0005-0000-0000-000094640000}"/>
    <cellStyle name="Note 2 2 13 2 3 2" xfId="9649" xr:uid="{00000000-0005-0000-0000-000095640000}"/>
    <cellStyle name="Note 2 2 13 2 3 2 2" xfId="7966" xr:uid="{00000000-0005-0000-0000-000096640000}"/>
    <cellStyle name="Note 2 2 13 2 3 2 2 2" xfId="25532" xr:uid="{00000000-0005-0000-0000-000097640000}"/>
    <cellStyle name="Note 2 2 13 2 3 2 2 2 2" xfId="41162" xr:uid="{00000000-0005-0000-0000-000098640000}"/>
    <cellStyle name="Note 2 2 13 2 3 2 2 3" xfId="17468" xr:uid="{00000000-0005-0000-0000-000099640000}"/>
    <cellStyle name="Note 2 2 13 2 3 2 2 4" xfId="33311" xr:uid="{00000000-0005-0000-0000-00009A640000}"/>
    <cellStyle name="Note 2 2 13 2 3 2 3" xfId="27215" xr:uid="{00000000-0005-0000-0000-00009B640000}"/>
    <cellStyle name="Note 2 2 13 2 3 2 3 2" xfId="42845" xr:uid="{00000000-0005-0000-0000-00009C640000}"/>
    <cellStyle name="Note 2 2 13 2 3 2 4" xfId="19151" xr:uid="{00000000-0005-0000-0000-00009D640000}"/>
    <cellStyle name="Note 2 2 13 2 3 2 5" xfId="34994" xr:uid="{00000000-0005-0000-0000-00009E640000}"/>
    <cellStyle name="Note 2 2 13 2 3 3" xfId="4098" xr:uid="{00000000-0005-0000-0000-00009F640000}"/>
    <cellStyle name="Note 2 2 13 2 3 3 2" xfId="22309" xr:uid="{00000000-0005-0000-0000-0000A0640000}"/>
    <cellStyle name="Note 2 2 13 2 3 3 2 2" xfId="37940" xr:uid="{00000000-0005-0000-0000-0000A1640000}"/>
    <cellStyle name="Note 2 2 13 2 3 3 3" xfId="13604" xr:uid="{00000000-0005-0000-0000-0000A2640000}"/>
    <cellStyle name="Note 2 2 13 2 3 3 4" xfId="30349" xr:uid="{00000000-0005-0000-0000-0000A3640000}"/>
    <cellStyle name="Note 2 2 13 2 3 4" xfId="25826" xr:uid="{00000000-0005-0000-0000-0000A4640000}"/>
    <cellStyle name="Note 2 2 13 2 3 4 2" xfId="41456" xr:uid="{00000000-0005-0000-0000-0000A5640000}"/>
    <cellStyle name="Note 2 2 13 2 3 5" xfId="17762" xr:uid="{00000000-0005-0000-0000-0000A6640000}"/>
    <cellStyle name="Note 2 2 13 2 3 6" xfId="33605" xr:uid="{00000000-0005-0000-0000-0000A7640000}"/>
    <cellStyle name="Note 2 2 13 2 4" xfId="21876" xr:uid="{00000000-0005-0000-0000-0000A8640000}"/>
    <cellStyle name="Note 2 2 13 2 4 2" xfId="37507" xr:uid="{00000000-0005-0000-0000-0000A9640000}"/>
    <cellStyle name="Note 2 2 13 2 5" xfId="24082" xr:uid="{00000000-0005-0000-0000-0000AA640000}"/>
    <cellStyle name="Note 2 2 13 2 5 2" xfId="39713" xr:uid="{00000000-0005-0000-0000-0000AB640000}"/>
    <cellStyle name="Note 2 2 13 2 6" xfId="13003" xr:uid="{00000000-0005-0000-0000-0000AC640000}"/>
    <cellStyle name="Note 2 2 13 2 7" xfId="29977" xr:uid="{00000000-0005-0000-0000-0000AD640000}"/>
    <cellStyle name="Note 2 2 13 2 8" xfId="45045" xr:uid="{00000000-0005-0000-0000-0000AE640000}"/>
    <cellStyle name="Note 2 2 13 2 9" xfId="48392" xr:uid="{00000000-0005-0000-0000-0000AF640000}"/>
    <cellStyle name="Note 2 2 13 3" xfId="5225" xr:uid="{00000000-0005-0000-0000-0000B0640000}"/>
    <cellStyle name="Note 2 2 13 3 2" xfId="8116" xr:uid="{00000000-0005-0000-0000-0000B1640000}"/>
    <cellStyle name="Note 2 2 13 3 2 2" xfId="9505" xr:uid="{00000000-0005-0000-0000-0000B2640000}"/>
    <cellStyle name="Note 2 2 13 3 2 2 2" xfId="7518" xr:uid="{00000000-0005-0000-0000-0000B3640000}"/>
    <cellStyle name="Note 2 2 13 3 2 2 2 2" xfId="25084" xr:uid="{00000000-0005-0000-0000-0000B4640000}"/>
    <cellStyle name="Note 2 2 13 3 2 2 2 2 2" xfId="40714" xr:uid="{00000000-0005-0000-0000-0000B5640000}"/>
    <cellStyle name="Note 2 2 13 3 2 2 2 3" xfId="17020" xr:uid="{00000000-0005-0000-0000-0000B6640000}"/>
    <cellStyle name="Note 2 2 13 3 2 2 2 4" xfId="32863" xr:uid="{00000000-0005-0000-0000-0000B7640000}"/>
    <cellStyle name="Note 2 2 13 3 2 2 3" xfId="27071" xr:uid="{00000000-0005-0000-0000-0000B8640000}"/>
    <cellStyle name="Note 2 2 13 3 2 2 3 2" xfId="42701" xr:uid="{00000000-0005-0000-0000-0000B9640000}"/>
    <cellStyle name="Note 2 2 13 3 2 2 4" xfId="19007" xr:uid="{00000000-0005-0000-0000-0000BA640000}"/>
    <cellStyle name="Note 2 2 13 3 2 2 5" xfId="34850" xr:uid="{00000000-0005-0000-0000-0000BB640000}"/>
    <cellStyle name="Note 2 2 13 3 2 3" xfId="4718" xr:uid="{00000000-0005-0000-0000-0000BC640000}"/>
    <cellStyle name="Note 2 2 13 3 2 3 2" xfId="22890" xr:uid="{00000000-0005-0000-0000-0000BD640000}"/>
    <cellStyle name="Note 2 2 13 3 2 3 2 2" xfId="38521" xr:uid="{00000000-0005-0000-0000-0000BE640000}"/>
    <cellStyle name="Note 2 2 13 3 2 3 3" xfId="14224" xr:uid="{00000000-0005-0000-0000-0000BF640000}"/>
    <cellStyle name="Note 2 2 13 3 2 3 4" xfId="30911" xr:uid="{00000000-0005-0000-0000-0000C0640000}"/>
    <cellStyle name="Note 2 2 13 3 2 4" xfId="25682" xr:uid="{00000000-0005-0000-0000-0000C1640000}"/>
    <cellStyle name="Note 2 2 13 3 2 4 2" xfId="41312" xr:uid="{00000000-0005-0000-0000-0000C2640000}"/>
    <cellStyle name="Note 2 2 13 3 2 5" xfId="17618" xr:uid="{00000000-0005-0000-0000-0000C3640000}"/>
    <cellStyle name="Note 2 2 13 3 2 6" xfId="33461" xr:uid="{00000000-0005-0000-0000-0000C4640000}"/>
    <cellStyle name="Note 2 2 13 3 3" xfId="23303" xr:uid="{00000000-0005-0000-0000-0000C5640000}"/>
    <cellStyle name="Note 2 2 13 3 3 2" xfId="38934" xr:uid="{00000000-0005-0000-0000-0000C6640000}"/>
    <cellStyle name="Note 2 2 13 3 4" xfId="14730" xr:uid="{00000000-0005-0000-0000-0000C7640000}"/>
    <cellStyle name="Note 2 2 13 3 5" xfId="31281" xr:uid="{00000000-0005-0000-0000-0000C8640000}"/>
    <cellStyle name="Note 2 2 13 3 6" xfId="49984" xr:uid="{00000000-0005-0000-0000-0000C9640000}"/>
    <cellStyle name="Note 2 2 13 3 7" xfId="51782" xr:uid="{00000000-0005-0000-0000-0000CA640000}"/>
    <cellStyle name="Note 2 2 13 3 8" xfId="52875" xr:uid="{00000000-0005-0000-0000-0000CB640000}"/>
    <cellStyle name="Note 2 2 13 4" xfId="9012" xr:uid="{00000000-0005-0000-0000-0000CC640000}"/>
    <cellStyle name="Note 2 2 13 4 2" xfId="10401" xr:uid="{00000000-0005-0000-0000-0000CD640000}"/>
    <cellStyle name="Note 2 2 13 4 2 2" xfId="7686" xr:uid="{00000000-0005-0000-0000-0000CE640000}"/>
    <cellStyle name="Note 2 2 13 4 2 2 2" xfId="25252" xr:uid="{00000000-0005-0000-0000-0000CF640000}"/>
    <cellStyle name="Note 2 2 13 4 2 2 2 2" xfId="40882" xr:uid="{00000000-0005-0000-0000-0000D0640000}"/>
    <cellStyle name="Note 2 2 13 4 2 2 3" xfId="17188" xr:uid="{00000000-0005-0000-0000-0000D1640000}"/>
    <cellStyle name="Note 2 2 13 4 2 2 4" xfId="33031" xr:uid="{00000000-0005-0000-0000-0000D2640000}"/>
    <cellStyle name="Note 2 2 13 4 2 3" xfId="27967" xr:uid="{00000000-0005-0000-0000-0000D3640000}"/>
    <cellStyle name="Note 2 2 13 4 2 3 2" xfId="43597" xr:uid="{00000000-0005-0000-0000-0000D4640000}"/>
    <cellStyle name="Note 2 2 13 4 2 4" xfId="19903" xr:uid="{00000000-0005-0000-0000-0000D5640000}"/>
    <cellStyle name="Note 2 2 13 4 2 5" xfId="35746" xr:uid="{00000000-0005-0000-0000-0000D6640000}"/>
    <cellStyle name="Note 2 2 13 4 3" xfId="4863" xr:uid="{00000000-0005-0000-0000-0000D7640000}"/>
    <cellStyle name="Note 2 2 13 4 3 2" xfId="23035" xr:uid="{00000000-0005-0000-0000-0000D8640000}"/>
    <cellStyle name="Note 2 2 13 4 3 2 2" xfId="38666" xr:uid="{00000000-0005-0000-0000-0000D9640000}"/>
    <cellStyle name="Note 2 2 13 4 3 3" xfId="14369" xr:uid="{00000000-0005-0000-0000-0000DA640000}"/>
    <cellStyle name="Note 2 2 13 4 3 4" xfId="31056" xr:uid="{00000000-0005-0000-0000-0000DB640000}"/>
    <cellStyle name="Note 2 2 13 4 4" xfId="26578" xr:uid="{00000000-0005-0000-0000-0000DC640000}"/>
    <cellStyle name="Note 2 2 13 4 4 2" xfId="42208" xr:uid="{00000000-0005-0000-0000-0000DD640000}"/>
    <cellStyle name="Note 2 2 13 4 5" xfId="18514" xr:uid="{00000000-0005-0000-0000-0000DE640000}"/>
    <cellStyle name="Note 2 2 13 4 6" xfId="34357" xr:uid="{00000000-0005-0000-0000-0000DF640000}"/>
    <cellStyle name="Note 2 2 13 5" xfId="21428" xr:uid="{00000000-0005-0000-0000-0000E0640000}"/>
    <cellStyle name="Note 2 2 13 5 2" xfId="37059" xr:uid="{00000000-0005-0000-0000-0000E1640000}"/>
    <cellStyle name="Note 2 2 13 6" xfId="12058" xr:uid="{00000000-0005-0000-0000-0000E2640000}"/>
    <cellStyle name="Note 2 2 13 6 2" xfId="29321" xr:uid="{00000000-0005-0000-0000-0000E3640000}"/>
    <cellStyle name="Note 2 2 13 7" xfId="12350" xr:uid="{00000000-0005-0000-0000-0000E4640000}"/>
    <cellStyle name="Note 2 2 13 8" xfId="29611" xr:uid="{00000000-0005-0000-0000-0000E5640000}"/>
    <cellStyle name="Note 2 2 13 9" xfId="47399" xr:uid="{00000000-0005-0000-0000-0000E6640000}"/>
    <cellStyle name="Note 2 2 14" xfId="3069" xr:uid="{00000000-0005-0000-0000-0000E7640000}"/>
    <cellStyle name="Note 2 2 14 10" xfId="48182" xr:uid="{00000000-0005-0000-0000-0000E8640000}"/>
    <cellStyle name="Note 2 2 14 11" xfId="47413" xr:uid="{00000000-0005-0000-0000-0000E9640000}"/>
    <cellStyle name="Note 2 2 14 12" xfId="50885" xr:uid="{00000000-0005-0000-0000-0000EA640000}"/>
    <cellStyle name="Note 2 2 14 13" xfId="46159" xr:uid="{00000000-0005-0000-0000-0000EB640000}"/>
    <cellStyle name="Note 2 2 14 14" xfId="53722" xr:uid="{00000000-0005-0000-0000-0000EC640000}"/>
    <cellStyle name="Note 2 2 14 15" xfId="53743" xr:uid="{00000000-0005-0000-0000-0000ED640000}"/>
    <cellStyle name="Note 2 2 14 2" xfId="3723" xr:uid="{00000000-0005-0000-0000-0000EE640000}"/>
    <cellStyle name="Note 2 2 14 2 10" xfId="47119" xr:uid="{00000000-0005-0000-0000-0000EF640000}"/>
    <cellStyle name="Note 2 2 14 2 11" xfId="51246" xr:uid="{00000000-0005-0000-0000-0000F0640000}"/>
    <cellStyle name="Note 2 2 14 2 12" xfId="45657" xr:uid="{00000000-0005-0000-0000-0000F1640000}"/>
    <cellStyle name="Note 2 2 14 2 13" xfId="51577" xr:uid="{00000000-0005-0000-0000-0000F2640000}"/>
    <cellStyle name="Note 2 2 14 2 14" xfId="53777" xr:uid="{00000000-0005-0000-0000-0000F3640000}"/>
    <cellStyle name="Note 2 2 14 2 2" xfId="6098" xr:uid="{00000000-0005-0000-0000-0000F4640000}"/>
    <cellStyle name="Note 2 2 14 2 2 2" xfId="6576" xr:uid="{00000000-0005-0000-0000-0000F5640000}"/>
    <cellStyle name="Note 2 2 14 2 2 2 2" xfId="7901" xr:uid="{00000000-0005-0000-0000-0000F6640000}"/>
    <cellStyle name="Note 2 2 14 2 2 2 2 2" xfId="11298" xr:uid="{00000000-0005-0000-0000-0000F7640000}"/>
    <cellStyle name="Note 2 2 14 2 2 2 2 2 2" xfId="28864" xr:uid="{00000000-0005-0000-0000-0000F8640000}"/>
    <cellStyle name="Note 2 2 14 2 2 2 2 2 2 2" xfId="44494" xr:uid="{00000000-0005-0000-0000-0000F9640000}"/>
    <cellStyle name="Note 2 2 14 2 2 2 2 2 3" xfId="20800" xr:uid="{00000000-0005-0000-0000-0000FA640000}"/>
    <cellStyle name="Note 2 2 14 2 2 2 2 2 4" xfId="36643" xr:uid="{00000000-0005-0000-0000-0000FB640000}"/>
    <cellStyle name="Note 2 2 14 2 2 2 2 3" xfId="25467" xr:uid="{00000000-0005-0000-0000-0000FC640000}"/>
    <cellStyle name="Note 2 2 14 2 2 2 2 3 2" xfId="41097" xr:uid="{00000000-0005-0000-0000-0000FD640000}"/>
    <cellStyle name="Note 2 2 14 2 2 2 2 4" xfId="17403" xr:uid="{00000000-0005-0000-0000-0000FE640000}"/>
    <cellStyle name="Note 2 2 14 2 2 2 2 5" xfId="33246" xr:uid="{00000000-0005-0000-0000-0000FF640000}"/>
    <cellStyle name="Note 2 2 14 2 2 2 3" xfId="11509" xr:uid="{00000000-0005-0000-0000-000000650000}"/>
    <cellStyle name="Note 2 2 14 2 2 2 3 2" xfId="29075" xr:uid="{00000000-0005-0000-0000-000001650000}"/>
    <cellStyle name="Note 2 2 14 2 2 2 3 2 2" xfId="44705" xr:uid="{00000000-0005-0000-0000-000002650000}"/>
    <cellStyle name="Note 2 2 14 2 2 2 3 3" xfId="21011" xr:uid="{00000000-0005-0000-0000-000003650000}"/>
    <cellStyle name="Note 2 2 14 2 2 2 3 4" xfId="36854" xr:uid="{00000000-0005-0000-0000-000004650000}"/>
    <cellStyle name="Note 2 2 14 2 2 2 4" xfId="24277" xr:uid="{00000000-0005-0000-0000-000005650000}"/>
    <cellStyle name="Note 2 2 14 2 2 2 4 2" xfId="39908" xr:uid="{00000000-0005-0000-0000-000006650000}"/>
    <cellStyle name="Note 2 2 14 2 2 2 5" xfId="16080" xr:uid="{00000000-0005-0000-0000-000007650000}"/>
    <cellStyle name="Note 2 2 14 2 2 2 6" xfId="32116" xr:uid="{00000000-0005-0000-0000-000008650000}"/>
    <cellStyle name="Note 2 2 14 2 2 3" xfId="23913" xr:uid="{00000000-0005-0000-0000-000009650000}"/>
    <cellStyle name="Note 2 2 14 2 2 3 2" xfId="39544" xr:uid="{00000000-0005-0000-0000-00000A650000}"/>
    <cellStyle name="Note 2 2 14 2 2 4" xfId="15603" xr:uid="{00000000-0005-0000-0000-00000B650000}"/>
    <cellStyle name="Note 2 2 14 2 2 5" xfId="31792" xr:uid="{00000000-0005-0000-0000-00000C650000}"/>
    <cellStyle name="Note 2 2 14 2 2 6" xfId="50511" xr:uid="{00000000-0005-0000-0000-00000D650000}"/>
    <cellStyle name="Note 2 2 14 2 2 7" xfId="52297" xr:uid="{00000000-0005-0000-0000-00000E650000}"/>
    <cellStyle name="Note 2 2 14 2 2 8" xfId="53392" xr:uid="{00000000-0005-0000-0000-00000F650000}"/>
    <cellStyle name="Note 2 2 14 2 3" xfId="8167" xr:uid="{00000000-0005-0000-0000-000010650000}"/>
    <cellStyle name="Note 2 2 14 2 3 2" xfId="9556" xr:uid="{00000000-0005-0000-0000-000011650000}"/>
    <cellStyle name="Note 2 2 14 2 3 2 2" xfId="7221" xr:uid="{00000000-0005-0000-0000-000012650000}"/>
    <cellStyle name="Note 2 2 14 2 3 2 2 2" xfId="24788" xr:uid="{00000000-0005-0000-0000-000013650000}"/>
    <cellStyle name="Note 2 2 14 2 3 2 2 2 2" xfId="40418" xr:uid="{00000000-0005-0000-0000-000014650000}"/>
    <cellStyle name="Note 2 2 14 2 3 2 2 3" xfId="16724" xr:uid="{00000000-0005-0000-0000-000015650000}"/>
    <cellStyle name="Note 2 2 14 2 3 2 2 4" xfId="32567" xr:uid="{00000000-0005-0000-0000-000016650000}"/>
    <cellStyle name="Note 2 2 14 2 3 2 3" xfId="27122" xr:uid="{00000000-0005-0000-0000-000017650000}"/>
    <cellStyle name="Note 2 2 14 2 3 2 3 2" xfId="42752" xr:uid="{00000000-0005-0000-0000-000018650000}"/>
    <cellStyle name="Note 2 2 14 2 3 2 4" xfId="19058" xr:uid="{00000000-0005-0000-0000-000019650000}"/>
    <cellStyle name="Note 2 2 14 2 3 2 5" xfId="34901" xr:uid="{00000000-0005-0000-0000-00001A650000}"/>
    <cellStyle name="Note 2 2 14 2 3 3" xfId="6972" xr:uid="{00000000-0005-0000-0000-00001B650000}"/>
    <cellStyle name="Note 2 2 14 2 3 3 2" xfId="24635" xr:uid="{00000000-0005-0000-0000-00001C650000}"/>
    <cellStyle name="Note 2 2 14 2 3 3 2 2" xfId="40266" xr:uid="{00000000-0005-0000-0000-00001D650000}"/>
    <cellStyle name="Note 2 2 14 2 3 3 3" xfId="16476" xr:uid="{00000000-0005-0000-0000-00001E650000}"/>
    <cellStyle name="Note 2 2 14 2 3 3 4" xfId="32454" xr:uid="{00000000-0005-0000-0000-00001F650000}"/>
    <cellStyle name="Note 2 2 14 2 3 4" xfId="25733" xr:uid="{00000000-0005-0000-0000-000020650000}"/>
    <cellStyle name="Note 2 2 14 2 3 4 2" xfId="41363" xr:uid="{00000000-0005-0000-0000-000021650000}"/>
    <cellStyle name="Note 2 2 14 2 3 5" xfId="17669" xr:uid="{00000000-0005-0000-0000-000022650000}"/>
    <cellStyle name="Note 2 2 14 2 3 6" xfId="33512" xr:uid="{00000000-0005-0000-0000-000023650000}"/>
    <cellStyle name="Note 2 2 14 2 4" xfId="22045" xr:uid="{00000000-0005-0000-0000-000024650000}"/>
    <cellStyle name="Note 2 2 14 2 4 2" xfId="37676" xr:uid="{00000000-0005-0000-0000-000025650000}"/>
    <cellStyle name="Note 2 2 14 2 5" xfId="12136" xr:uid="{00000000-0005-0000-0000-000026650000}"/>
    <cellStyle name="Note 2 2 14 2 5 2" xfId="29399" xr:uid="{00000000-0005-0000-0000-000027650000}"/>
    <cellStyle name="Note 2 2 14 2 6" xfId="13228" xr:uid="{00000000-0005-0000-0000-000028650000}"/>
    <cellStyle name="Note 2 2 14 2 7" xfId="30127" xr:uid="{00000000-0005-0000-0000-000029650000}"/>
    <cellStyle name="Note 2 2 14 2 8" xfId="45361" xr:uid="{00000000-0005-0000-0000-00002A650000}"/>
    <cellStyle name="Note 2 2 14 2 9" xfId="48542" xr:uid="{00000000-0005-0000-0000-00002B650000}"/>
    <cellStyle name="Note 2 2 14 3" xfId="5448" xr:uid="{00000000-0005-0000-0000-00002C650000}"/>
    <cellStyle name="Note 2 2 14 3 2" xfId="8353" xr:uid="{00000000-0005-0000-0000-00002D650000}"/>
    <cellStyle name="Note 2 2 14 3 2 2" xfId="9742" xr:uid="{00000000-0005-0000-0000-00002E650000}"/>
    <cellStyle name="Note 2 2 14 3 2 2 2" xfId="7736" xr:uid="{00000000-0005-0000-0000-00002F650000}"/>
    <cellStyle name="Note 2 2 14 3 2 2 2 2" xfId="25302" xr:uid="{00000000-0005-0000-0000-000030650000}"/>
    <cellStyle name="Note 2 2 14 3 2 2 2 2 2" xfId="40932" xr:uid="{00000000-0005-0000-0000-000031650000}"/>
    <cellStyle name="Note 2 2 14 3 2 2 2 3" xfId="17238" xr:uid="{00000000-0005-0000-0000-000032650000}"/>
    <cellStyle name="Note 2 2 14 3 2 2 2 4" xfId="33081" xr:uid="{00000000-0005-0000-0000-000033650000}"/>
    <cellStyle name="Note 2 2 14 3 2 2 3" xfId="27308" xr:uid="{00000000-0005-0000-0000-000034650000}"/>
    <cellStyle name="Note 2 2 14 3 2 2 3 2" xfId="42938" xr:uid="{00000000-0005-0000-0000-000035650000}"/>
    <cellStyle name="Note 2 2 14 3 2 2 4" xfId="19244" xr:uid="{00000000-0005-0000-0000-000036650000}"/>
    <cellStyle name="Note 2 2 14 3 2 2 5" xfId="35087" xr:uid="{00000000-0005-0000-0000-000037650000}"/>
    <cellStyle name="Note 2 2 14 3 2 3" xfId="4065" xr:uid="{00000000-0005-0000-0000-000038650000}"/>
    <cellStyle name="Note 2 2 14 3 2 3 2" xfId="22277" xr:uid="{00000000-0005-0000-0000-000039650000}"/>
    <cellStyle name="Note 2 2 14 3 2 3 2 2" xfId="37908" xr:uid="{00000000-0005-0000-0000-00003A650000}"/>
    <cellStyle name="Note 2 2 14 3 2 3 3" xfId="13571" xr:uid="{00000000-0005-0000-0000-00003B650000}"/>
    <cellStyle name="Note 2 2 14 3 2 3 4" xfId="30317" xr:uid="{00000000-0005-0000-0000-00003C650000}"/>
    <cellStyle name="Note 2 2 14 3 2 4" xfId="25919" xr:uid="{00000000-0005-0000-0000-00003D650000}"/>
    <cellStyle name="Note 2 2 14 3 2 4 2" xfId="41549" xr:uid="{00000000-0005-0000-0000-00003E650000}"/>
    <cellStyle name="Note 2 2 14 3 2 5" xfId="17855" xr:uid="{00000000-0005-0000-0000-00003F650000}"/>
    <cellStyle name="Note 2 2 14 3 2 6" xfId="33698" xr:uid="{00000000-0005-0000-0000-000040650000}"/>
    <cellStyle name="Note 2 2 14 3 3" xfId="23470" xr:uid="{00000000-0005-0000-0000-000041650000}"/>
    <cellStyle name="Note 2 2 14 3 3 2" xfId="39101" xr:uid="{00000000-0005-0000-0000-000042650000}"/>
    <cellStyle name="Note 2 2 14 3 4" xfId="14953" xr:uid="{00000000-0005-0000-0000-000043650000}"/>
    <cellStyle name="Note 2 2 14 3 5" xfId="31429" xr:uid="{00000000-0005-0000-0000-000044650000}"/>
    <cellStyle name="Note 2 2 14 3 6" xfId="50151" xr:uid="{00000000-0005-0000-0000-000045650000}"/>
    <cellStyle name="Note 2 2 14 3 7" xfId="51937" xr:uid="{00000000-0005-0000-0000-000046650000}"/>
    <cellStyle name="Note 2 2 14 3 8" xfId="53032" xr:uid="{00000000-0005-0000-0000-000047650000}"/>
    <cellStyle name="Note 2 2 14 4" xfId="6735" xr:uid="{00000000-0005-0000-0000-000048650000}"/>
    <cellStyle name="Note 2 2 14 4 2" xfId="7895" xr:uid="{00000000-0005-0000-0000-000049650000}"/>
    <cellStyle name="Note 2 2 14 4 2 2" xfId="11329" xr:uid="{00000000-0005-0000-0000-00004A650000}"/>
    <cellStyle name="Note 2 2 14 4 2 2 2" xfId="28895" xr:uid="{00000000-0005-0000-0000-00004B650000}"/>
    <cellStyle name="Note 2 2 14 4 2 2 2 2" xfId="44525" xr:uid="{00000000-0005-0000-0000-00004C650000}"/>
    <cellStyle name="Note 2 2 14 4 2 2 3" xfId="20831" xr:uid="{00000000-0005-0000-0000-00004D650000}"/>
    <cellStyle name="Note 2 2 14 4 2 2 4" xfId="36674" xr:uid="{00000000-0005-0000-0000-00004E650000}"/>
    <cellStyle name="Note 2 2 14 4 2 3" xfId="25461" xr:uid="{00000000-0005-0000-0000-00004F650000}"/>
    <cellStyle name="Note 2 2 14 4 2 3 2" xfId="41091" xr:uid="{00000000-0005-0000-0000-000050650000}"/>
    <cellStyle name="Note 2 2 14 4 2 4" xfId="17397" xr:uid="{00000000-0005-0000-0000-000051650000}"/>
    <cellStyle name="Note 2 2 14 4 2 5" xfId="33240" xr:uid="{00000000-0005-0000-0000-000052650000}"/>
    <cellStyle name="Note 2 2 14 4 3" xfId="4211" xr:uid="{00000000-0005-0000-0000-000053650000}"/>
    <cellStyle name="Note 2 2 14 4 3 2" xfId="22422" xr:uid="{00000000-0005-0000-0000-000054650000}"/>
    <cellStyle name="Note 2 2 14 4 3 2 2" xfId="38053" xr:uid="{00000000-0005-0000-0000-000055650000}"/>
    <cellStyle name="Note 2 2 14 4 3 3" xfId="13717" xr:uid="{00000000-0005-0000-0000-000056650000}"/>
    <cellStyle name="Note 2 2 14 4 3 4" xfId="30462" xr:uid="{00000000-0005-0000-0000-000057650000}"/>
    <cellStyle name="Note 2 2 14 4 4" xfId="24398" xr:uid="{00000000-0005-0000-0000-000058650000}"/>
    <cellStyle name="Note 2 2 14 4 4 2" xfId="40029" xr:uid="{00000000-0005-0000-0000-000059650000}"/>
    <cellStyle name="Note 2 2 14 4 5" xfId="16239" xr:uid="{00000000-0005-0000-0000-00005A650000}"/>
    <cellStyle name="Note 2 2 14 4 6" xfId="32217" xr:uid="{00000000-0005-0000-0000-00005B650000}"/>
    <cellStyle name="Note 2 2 14 5" xfId="21598" xr:uid="{00000000-0005-0000-0000-00005C650000}"/>
    <cellStyle name="Note 2 2 14 5 2" xfId="37229" xr:uid="{00000000-0005-0000-0000-00005D650000}"/>
    <cellStyle name="Note 2 2 14 6" xfId="21990" xr:uid="{00000000-0005-0000-0000-00005E650000}"/>
    <cellStyle name="Note 2 2 14 6 2" xfId="37621" xr:uid="{00000000-0005-0000-0000-00005F650000}"/>
    <cellStyle name="Note 2 2 14 7" xfId="12575" xr:uid="{00000000-0005-0000-0000-000060650000}"/>
    <cellStyle name="Note 2 2 14 8" xfId="29761" xr:uid="{00000000-0005-0000-0000-000061650000}"/>
    <cellStyle name="Note 2 2 14 9" xfId="47005" xr:uid="{00000000-0005-0000-0000-000062650000}"/>
    <cellStyle name="Note 2 2 15" xfId="3193" xr:uid="{00000000-0005-0000-0000-000063650000}"/>
    <cellStyle name="Note 2 2 15 10" xfId="48306" xr:uid="{00000000-0005-0000-0000-000064650000}"/>
    <cellStyle name="Note 2 2 15 11" xfId="48968" xr:uid="{00000000-0005-0000-0000-000065650000}"/>
    <cellStyle name="Note 2 2 15 12" xfId="51009" xr:uid="{00000000-0005-0000-0000-000066650000}"/>
    <cellStyle name="Note 2 2 15 13" xfId="45643" xr:uid="{00000000-0005-0000-0000-000067650000}"/>
    <cellStyle name="Note 2 2 15 14" xfId="51650" xr:uid="{00000000-0005-0000-0000-000068650000}"/>
    <cellStyle name="Note 2 2 15 15" xfId="47434" xr:uid="{00000000-0005-0000-0000-000069650000}"/>
    <cellStyle name="Note 2 2 15 2" xfId="3847" xr:uid="{00000000-0005-0000-0000-00006A650000}"/>
    <cellStyle name="Note 2 2 15 2 10" xfId="49103" xr:uid="{00000000-0005-0000-0000-00006B650000}"/>
    <cellStyle name="Note 2 2 15 2 11" xfId="51370" xr:uid="{00000000-0005-0000-0000-00006C650000}"/>
    <cellStyle name="Note 2 2 15 2 12" xfId="45108" xr:uid="{00000000-0005-0000-0000-00006D650000}"/>
    <cellStyle name="Note 2 2 15 2 13" xfId="52640" xr:uid="{00000000-0005-0000-0000-00006E650000}"/>
    <cellStyle name="Note 2 2 15 2 14" xfId="45890" xr:uid="{00000000-0005-0000-0000-00006F650000}"/>
    <cellStyle name="Note 2 2 15 2 2" xfId="6222" xr:uid="{00000000-0005-0000-0000-000070650000}"/>
    <cellStyle name="Note 2 2 15 2 2 2" xfId="6815" xr:uid="{00000000-0005-0000-0000-000071650000}"/>
    <cellStyle name="Note 2 2 15 2 2 2 2" xfId="7283" xr:uid="{00000000-0005-0000-0000-000072650000}"/>
    <cellStyle name="Note 2 2 15 2 2 2 2 2" xfId="11256" xr:uid="{00000000-0005-0000-0000-000073650000}"/>
    <cellStyle name="Note 2 2 15 2 2 2 2 2 2" xfId="28822" xr:uid="{00000000-0005-0000-0000-000074650000}"/>
    <cellStyle name="Note 2 2 15 2 2 2 2 2 2 2" xfId="44452" xr:uid="{00000000-0005-0000-0000-000075650000}"/>
    <cellStyle name="Note 2 2 15 2 2 2 2 2 3" xfId="20758" xr:uid="{00000000-0005-0000-0000-000076650000}"/>
    <cellStyle name="Note 2 2 15 2 2 2 2 2 4" xfId="36601" xr:uid="{00000000-0005-0000-0000-000077650000}"/>
    <cellStyle name="Note 2 2 15 2 2 2 2 3" xfId="24850" xr:uid="{00000000-0005-0000-0000-000078650000}"/>
    <cellStyle name="Note 2 2 15 2 2 2 2 3 2" xfId="40480" xr:uid="{00000000-0005-0000-0000-000079650000}"/>
    <cellStyle name="Note 2 2 15 2 2 2 2 4" xfId="16786" xr:uid="{00000000-0005-0000-0000-00007A650000}"/>
    <cellStyle name="Note 2 2 15 2 2 2 2 5" xfId="32629" xr:uid="{00000000-0005-0000-0000-00007B650000}"/>
    <cellStyle name="Note 2 2 15 2 2 2 3" xfId="4276" xr:uid="{00000000-0005-0000-0000-00007C650000}"/>
    <cellStyle name="Note 2 2 15 2 2 2 3 2" xfId="22487" xr:uid="{00000000-0005-0000-0000-00007D650000}"/>
    <cellStyle name="Note 2 2 15 2 2 2 3 2 2" xfId="38118" xr:uid="{00000000-0005-0000-0000-00007E650000}"/>
    <cellStyle name="Note 2 2 15 2 2 2 3 3" xfId="13782" xr:uid="{00000000-0005-0000-0000-00007F650000}"/>
    <cellStyle name="Note 2 2 15 2 2 2 3 4" xfId="30527" xr:uid="{00000000-0005-0000-0000-000080650000}"/>
    <cellStyle name="Note 2 2 15 2 2 2 4" xfId="24478" xr:uid="{00000000-0005-0000-0000-000081650000}"/>
    <cellStyle name="Note 2 2 15 2 2 2 4 2" xfId="40109" xr:uid="{00000000-0005-0000-0000-000082650000}"/>
    <cellStyle name="Note 2 2 15 2 2 2 5" xfId="16319" xr:uid="{00000000-0005-0000-0000-000083650000}"/>
    <cellStyle name="Note 2 2 15 2 2 2 6" xfId="32297" xr:uid="{00000000-0005-0000-0000-000084650000}"/>
    <cellStyle name="Note 2 2 15 2 2 3" xfId="24037" xr:uid="{00000000-0005-0000-0000-000085650000}"/>
    <cellStyle name="Note 2 2 15 2 2 3 2" xfId="39668" xr:uid="{00000000-0005-0000-0000-000086650000}"/>
    <cellStyle name="Note 2 2 15 2 2 4" xfId="15727" xr:uid="{00000000-0005-0000-0000-000087650000}"/>
    <cellStyle name="Note 2 2 15 2 2 5" xfId="31916" xr:uid="{00000000-0005-0000-0000-000088650000}"/>
    <cellStyle name="Note 2 2 15 2 2 6" xfId="50635" xr:uid="{00000000-0005-0000-0000-000089650000}"/>
    <cellStyle name="Note 2 2 15 2 2 7" xfId="52421" xr:uid="{00000000-0005-0000-0000-00008A650000}"/>
    <cellStyle name="Note 2 2 15 2 2 8" xfId="53516" xr:uid="{00000000-0005-0000-0000-00008B650000}"/>
    <cellStyle name="Note 2 2 15 2 3" xfId="6719" xr:uid="{00000000-0005-0000-0000-00008C650000}"/>
    <cellStyle name="Note 2 2 15 2 3 2" xfId="4565" xr:uid="{00000000-0005-0000-0000-00008D650000}"/>
    <cellStyle name="Note 2 2 15 2 3 2 2" xfId="4283" xr:uid="{00000000-0005-0000-0000-00008E650000}"/>
    <cellStyle name="Note 2 2 15 2 3 2 2 2" xfId="22494" xr:uid="{00000000-0005-0000-0000-00008F650000}"/>
    <cellStyle name="Note 2 2 15 2 3 2 2 2 2" xfId="38125" xr:uid="{00000000-0005-0000-0000-000090650000}"/>
    <cellStyle name="Note 2 2 15 2 3 2 2 3" xfId="13789" xr:uid="{00000000-0005-0000-0000-000091650000}"/>
    <cellStyle name="Note 2 2 15 2 3 2 2 4" xfId="30534" xr:uid="{00000000-0005-0000-0000-000092650000}"/>
    <cellStyle name="Note 2 2 15 2 3 2 3" xfId="22737" xr:uid="{00000000-0005-0000-0000-000093650000}"/>
    <cellStyle name="Note 2 2 15 2 3 2 3 2" xfId="38368" xr:uid="{00000000-0005-0000-0000-000094650000}"/>
    <cellStyle name="Note 2 2 15 2 3 2 4" xfId="14071" xr:uid="{00000000-0005-0000-0000-000095650000}"/>
    <cellStyle name="Note 2 2 15 2 3 2 5" xfId="30758" xr:uid="{00000000-0005-0000-0000-000096650000}"/>
    <cellStyle name="Note 2 2 15 2 3 3" xfId="4199" xr:uid="{00000000-0005-0000-0000-000097650000}"/>
    <cellStyle name="Note 2 2 15 2 3 3 2" xfId="22410" xr:uid="{00000000-0005-0000-0000-000098650000}"/>
    <cellStyle name="Note 2 2 15 2 3 3 2 2" xfId="38041" xr:uid="{00000000-0005-0000-0000-000099650000}"/>
    <cellStyle name="Note 2 2 15 2 3 3 3" xfId="13705" xr:uid="{00000000-0005-0000-0000-00009A650000}"/>
    <cellStyle name="Note 2 2 15 2 3 3 4" xfId="30450" xr:uid="{00000000-0005-0000-0000-00009B650000}"/>
    <cellStyle name="Note 2 2 15 2 3 4" xfId="24382" xr:uid="{00000000-0005-0000-0000-00009C650000}"/>
    <cellStyle name="Note 2 2 15 2 3 4 2" xfId="40013" xr:uid="{00000000-0005-0000-0000-00009D650000}"/>
    <cellStyle name="Note 2 2 15 2 3 5" xfId="16223" xr:uid="{00000000-0005-0000-0000-00009E650000}"/>
    <cellStyle name="Note 2 2 15 2 3 6" xfId="32201" xr:uid="{00000000-0005-0000-0000-00009F650000}"/>
    <cellStyle name="Note 2 2 15 2 4" xfId="22169" xr:uid="{00000000-0005-0000-0000-0000A0650000}"/>
    <cellStyle name="Note 2 2 15 2 4 2" xfId="37800" xr:uid="{00000000-0005-0000-0000-0000A1650000}"/>
    <cellStyle name="Note 2 2 15 2 5" xfId="12255" xr:uid="{00000000-0005-0000-0000-0000A2650000}"/>
    <cellStyle name="Note 2 2 15 2 5 2" xfId="29518" xr:uid="{00000000-0005-0000-0000-0000A3650000}"/>
    <cellStyle name="Note 2 2 15 2 6" xfId="13352" xr:uid="{00000000-0005-0000-0000-0000A4650000}"/>
    <cellStyle name="Note 2 2 15 2 7" xfId="30251" xr:uid="{00000000-0005-0000-0000-0000A5650000}"/>
    <cellStyle name="Note 2 2 15 2 8" xfId="47175" xr:uid="{00000000-0005-0000-0000-0000A6650000}"/>
    <cellStyle name="Note 2 2 15 2 9" xfId="48666" xr:uid="{00000000-0005-0000-0000-0000A7650000}"/>
    <cellStyle name="Note 2 2 15 3" xfId="5568" xr:uid="{00000000-0005-0000-0000-0000A8650000}"/>
    <cellStyle name="Note 2 2 15 3 2" xfId="8061" xr:uid="{00000000-0005-0000-0000-0000A9650000}"/>
    <cellStyle name="Note 2 2 15 3 2 2" xfId="9450" xr:uid="{00000000-0005-0000-0000-0000AA650000}"/>
    <cellStyle name="Note 2 2 15 3 2 2 2" xfId="7211" xr:uid="{00000000-0005-0000-0000-0000AB650000}"/>
    <cellStyle name="Note 2 2 15 3 2 2 2 2" xfId="24778" xr:uid="{00000000-0005-0000-0000-0000AC650000}"/>
    <cellStyle name="Note 2 2 15 3 2 2 2 2 2" xfId="40408" xr:uid="{00000000-0005-0000-0000-0000AD650000}"/>
    <cellStyle name="Note 2 2 15 3 2 2 2 3" xfId="16714" xr:uid="{00000000-0005-0000-0000-0000AE650000}"/>
    <cellStyle name="Note 2 2 15 3 2 2 2 4" xfId="32557" xr:uid="{00000000-0005-0000-0000-0000AF650000}"/>
    <cellStyle name="Note 2 2 15 3 2 2 3" xfId="27016" xr:uid="{00000000-0005-0000-0000-0000B0650000}"/>
    <cellStyle name="Note 2 2 15 3 2 2 3 2" xfId="42646" xr:uid="{00000000-0005-0000-0000-0000B1650000}"/>
    <cellStyle name="Note 2 2 15 3 2 2 4" xfId="18952" xr:uid="{00000000-0005-0000-0000-0000B2650000}"/>
    <cellStyle name="Note 2 2 15 3 2 2 5" xfId="34795" xr:uid="{00000000-0005-0000-0000-0000B3650000}"/>
    <cellStyle name="Note 2 2 15 3 2 3" xfId="7924" xr:uid="{00000000-0005-0000-0000-0000B4650000}"/>
    <cellStyle name="Note 2 2 15 3 2 3 2" xfId="25490" xr:uid="{00000000-0005-0000-0000-0000B5650000}"/>
    <cellStyle name="Note 2 2 15 3 2 3 2 2" xfId="41120" xr:uid="{00000000-0005-0000-0000-0000B6650000}"/>
    <cellStyle name="Note 2 2 15 3 2 3 3" xfId="17426" xr:uid="{00000000-0005-0000-0000-0000B7650000}"/>
    <cellStyle name="Note 2 2 15 3 2 3 4" xfId="33269" xr:uid="{00000000-0005-0000-0000-0000B8650000}"/>
    <cellStyle name="Note 2 2 15 3 2 4" xfId="25627" xr:uid="{00000000-0005-0000-0000-0000B9650000}"/>
    <cellStyle name="Note 2 2 15 3 2 4 2" xfId="41257" xr:uid="{00000000-0005-0000-0000-0000BA650000}"/>
    <cellStyle name="Note 2 2 15 3 2 5" xfId="17563" xr:uid="{00000000-0005-0000-0000-0000BB650000}"/>
    <cellStyle name="Note 2 2 15 3 2 6" xfId="33406" xr:uid="{00000000-0005-0000-0000-0000BC650000}"/>
    <cellStyle name="Note 2 2 15 3 3" xfId="23590" xr:uid="{00000000-0005-0000-0000-0000BD650000}"/>
    <cellStyle name="Note 2 2 15 3 3 2" xfId="39221" xr:uid="{00000000-0005-0000-0000-0000BE650000}"/>
    <cellStyle name="Note 2 2 15 3 4" xfId="15073" xr:uid="{00000000-0005-0000-0000-0000BF650000}"/>
    <cellStyle name="Note 2 2 15 3 5" xfId="31549" xr:uid="{00000000-0005-0000-0000-0000C0650000}"/>
    <cellStyle name="Note 2 2 15 3 6" xfId="50275" xr:uid="{00000000-0005-0000-0000-0000C1650000}"/>
    <cellStyle name="Note 2 2 15 3 7" xfId="52061" xr:uid="{00000000-0005-0000-0000-0000C2650000}"/>
    <cellStyle name="Note 2 2 15 3 8" xfId="53156" xr:uid="{00000000-0005-0000-0000-0000C3650000}"/>
    <cellStyle name="Note 2 2 15 4" xfId="8811" xr:uid="{00000000-0005-0000-0000-0000C4650000}"/>
    <cellStyle name="Note 2 2 15 4 2" xfId="10200" xr:uid="{00000000-0005-0000-0000-0000C5650000}"/>
    <cellStyle name="Note 2 2 15 4 2 2" xfId="7929" xr:uid="{00000000-0005-0000-0000-0000C6650000}"/>
    <cellStyle name="Note 2 2 15 4 2 2 2" xfId="25495" xr:uid="{00000000-0005-0000-0000-0000C7650000}"/>
    <cellStyle name="Note 2 2 15 4 2 2 2 2" xfId="41125" xr:uid="{00000000-0005-0000-0000-0000C8650000}"/>
    <cellStyle name="Note 2 2 15 4 2 2 3" xfId="17431" xr:uid="{00000000-0005-0000-0000-0000C9650000}"/>
    <cellStyle name="Note 2 2 15 4 2 2 4" xfId="33274" xr:uid="{00000000-0005-0000-0000-0000CA650000}"/>
    <cellStyle name="Note 2 2 15 4 2 3" xfId="27766" xr:uid="{00000000-0005-0000-0000-0000CB650000}"/>
    <cellStyle name="Note 2 2 15 4 2 3 2" xfId="43396" xr:uid="{00000000-0005-0000-0000-0000CC650000}"/>
    <cellStyle name="Note 2 2 15 4 2 4" xfId="19702" xr:uid="{00000000-0005-0000-0000-0000CD650000}"/>
    <cellStyle name="Note 2 2 15 4 2 5" xfId="35545" xr:uid="{00000000-0005-0000-0000-0000CE650000}"/>
    <cellStyle name="Note 2 2 15 4 3" xfId="7502" xr:uid="{00000000-0005-0000-0000-0000CF650000}"/>
    <cellStyle name="Note 2 2 15 4 3 2" xfId="25068" xr:uid="{00000000-0005-0000-0000-0000D0650000}"/>
    <cellStyle name="Note 2 2 15 4 3 2 2" xfId="40698" xr:uid="{00000000-0005-0000-0000-0000D1650000}"/>
    <cellStyle name="Note 2 2 15 4 3 3" xfId="17004" xr:uid="{00000000-0005-0000-0000-0000D2650000}"/>
    <cellStyle name="Note 2 2 15 4 3 4" xfId="32847" xr:uid="{00000000-0005-0000-0000-0000D3650000}"/>
    <cellStyle name="Note 2 2 15 4 4" xfId="26377" xr:uid="{00000000-0005-0000-0000-0000D4650000}"/>
    <cellStyle name="Note 2 2 15 4 4 2" xfId="42007" xr:uid="{00000000-0005-0000-0000-0000D5650000}"/>
    <cellStyle name="Note 2 2 15 4 5" xfId="18313" xr:uid="{00000000-0005-0000-0000-0000D6650000}"/>
    <cellStyle name="Note 2 2 15 4 6" xfId="34156" xr:uid="{00000000-0005-0000-0000-0000D7650000}"/>
    <cellStyle name="Note 2 2 15 5" xfId="21722" xr:uid="{00000000-0005-0000-0000-0000D8650000}"/>
    <cellStyle name="Note 2 2 15 5 2" xfId="37353" xr:uid="{00000000-0005-0000-0000-0000D9650000}"/>
    <cellStyle name="Note 2 2 15 6" xfId="22563" xr:uid="{00000000-0005-0000-0000-0000DA650000}"/>
    <cellStyle name="Note 2 2 15 6 2" xfId="38194" xr:uid="{00000000-0005-0000-0000-0000DB650000}"/>
    <cellStyle name="Note 2 2 15 7" xfId="12699" xr:uid="{00000000-0005-0000-0000-0000DC650000}"/>
    <cellStyle name="Note 2 2 15 8" xfId="29885" xr:uid="{00000000-0005-0000-0000-0000DD650000}"/>
    <cellStyle name="Note 2 2 15 9" xfId="47680" xr:uid="{00000000-0005-0000-0000-0000DE650000}"/>
    <cellStyle name="Note 2 2 16" xfId="3019" xr:uid="{00000000-0005-0000-0000-0000DF650000}"/>
    <cellStyle name="Note 2 2 16 10" xfId="48155" xr:uid="{00000000-0005-0000-0000-0000E0650000}"/>
    <cellStyle name="Note 2 2 16 11" xfId="45294" xr:uid="{00000000-0005-0000-0000-0000E1650000}"/>
    <cellStyle name="Note 2 2 16 12" xfId="50858" xr:uid="{00000000-0005-0000-0000-0000E2650000}"/>
    <cellStyle name="Note 2 2 16 13" xfId="46134" xr:uid="{00000000-0005-0000-0000-0000E3650000}"/>
    <cellStyle name="Note 2 2 16 14" xfId="53687" xr:uid="{00000000-0005-0000-0000-0000E4650000}"/>
    <cellStyle name="Note 2 2 16 15" xfId="48776" xr:uid="{00000000-0005-0000-0000-0000E5650000}"/>
    <cellStyle name="Note 2 2 16 2" xfId="3673" xr:uid="{00000000-0005-0000-0000-0000E6650000}"/>
    <cellStyle name="Note 2 2 16 2 10" xfId="45190" xr:uid="{00000000-0005-0000-0000-0000E7650000}"/>
    <cellStyle name="Note 2 2 16 2 11" xfId="51219" xr:uid="{00000000-0005-0000-0000-0000E8650000}"/>
    <cellStyle name="Note 2 2 16 2 12" xfId="47498" xr:uid="{00000000-0005-0000-0000-0000E9650000}"/>
    <cellStyle name="Note 2 2 16 2 13" xfId="46441" xr:uid="{00000000-0005-0000-0000-0000EA650000}"/>
    <cellStyle name="Note 2 2 16 2 14" xfId="45839" xr:uid="{00000000-0005-0000-0000-0000EB650000}"/>
    <cellStyle name="Note 2 2 16 2 2" xfId="6048" xr:uid="{00000000-0005-0000-0000-0000EC650000}"/>
    <cellStyle name="Note 2 2 16 2 2 2" xfId="9023" xr:uid="{00000000-0005-0000-0000-0000ED650000}"/>
    <cellStyle name="Note 2 2 16 2 2 2 2" xfId="10412" xr:uid="{00000000-0005-0000-0000-0000EE650000}"/>
    <cellStyle name="Note 2 2 16 2 2 2 2 2" xfId="10679" xr:uid="{00000000-0005-0000-0000-0000EF650000}"/>
    <cellStyle name="Note 2 2 16 2 2 2 2 2 2" xfId="28245" xr:uid="{00000000-0005-0000-0000-0000F0650000}"/>
    <cellStyle name="Note 2 2 16 2 2 2 2 2 2 2" xfId="43875" xr:uid="{00000000-0005-0000-0000-0000F1650000}"/>
    <cellStyle name="Note 2 2 16 2 2 2 2 2 3" xfId="20181" xr:uid="{00000000-0005-0000-0000-0000F2650000}"/>
    <cellStyle name="Note 2 2 16 2 2 2 2 2 4" xfId="36024" xr:uid="{00000000-0005-0000-0000-0000F3650000}"/>
    <cellStyle name="Note 2 2 16 2 2 2 2 3" xfId="27978" xr:uid="{00000000-0005-0000-0000-0000F4650000}"/>
    <cellStyle name="Note 2 2 16 2 2 2 2 3 2" xfId="43608" xr:uid="{00000000-0005-0000-0000-0000F5650000}"/>
    <cellStyle name="Note 2 2 16 2 2 2 2 4" xfId="19914" xr:uid="{00000000-0005-0000-0000-0000F6650000}"/>
    <cellStyle name="Note 2 2 16 2 2 2 2 5" xfId="35757" xr:uid="{00000000-0005-0000-0000-0000F7650000}"/>
    <cellStyle name="Note 2 2 16 2 2 2 3" xfId="4884" xr:uid="{00000000-0005-0000-0000-0000F8650000}"/>
    <cellStyle name="Note 2 2 16 2 2 2 3 2" xfId="23056" xr:uid="{00000000-0005-0000-0000-0000F9650000}"/>
    <cellStyle name="Note 2 2 16 2 2 2 3 2 2" xfId="38687" xr:uid="{00000000-0005-0000-0000-0000FA650000}"/>
    <cellStyle name="Note 2 2 16 2 2 2 3 3" xfId="14390" xr:uid="{00000000-0005-0000-0000-0000FB650000}"/>
    <cellStyle name="Note 2 2 16 2 2 2 3 4" xfId="31077" xr:uid="{00000000-0005-0000-0000-0000FC650000}"/>
    <cellStyle name="Note 2 2 16 2 2 2 4" xfId="26589" xr:uid="{00000000-0005-0000-0000-0000FD650000}"/>
    <cellStyle name="Note 2 2 16 2 2 2 4 2" xfId="42219" xr:uid="{00000000-0005-0000-0000-0000FE650000}"/>
    <cellStyle name="Note 2 2 16 2 2 2 5" xfId="18525" xr:uid="{00000000-0005-0000-0000-0000FF650000}"/>
    <cellStyle name="Note 2 2 16 2 2 2 6" xfId="34368" xr:uid="{00000000-0005-0000-0000-000000660000}"/>
    <cellStyle name="Note 2 2 16 2 2 3" xfId="23886" xr:uid="{00000000-0005-0000-0000-000001660000}"/>
    <cellStyle name="Note 2 2 16 2 2 3 2" xfId="39517" xr:uid="{00000000-0005-0000-0000-000002660000}"/>
    <cellStyle name="Note 2 2 16 2 2 4" xfId="15553" xr:uid="{00000000-0005-0000-0000-000003660000}"/>
    <cellStyle name="Note 2 2 16 2 2 5" xfId="31765" xr:uid="{00000000-0005-0000-0000-000004660000}"/>
    <cellStyle name="Note 2 2 16 2 2 6" xfId="50484" xr:uid="{00000000-0005-0000-0000-000005660000}"/>
    <cellStyle name="Note 2 2 16 2 2 7" xfId="52270" xr:uid="{00000000-0005-0000-0000-000006660000}"/>
    <cellStyle name="Note 2 2 16 2 2 8" xfId="53365" xr:uid="{00000000-0005-0000-0000-000007660000}"/>
    <cellStyle name="Note 2 2 16 2 3" xfId="8295" xr:uid="{00000000-0005-0000-0000-000008660000}"/>
    <cellStyle name="Note 2 2 16 2 3 2" xfId="9684" xr:uid="{00000000-0005-0000-0000-000009660000}"/>
    <cellStyle name="Note 2 2 16 2 3 2 2" xfId="4421" xr:uid="{00000000-0005-0000-0000-00000A660000}"/>
    <cellStyle name="Note 2 2 16 2 3 2 2 2" xfId="22593" xr:uid="{00000000-0005-0000-0000-00000B660000}"/>
    <cellStyle name="Note 2 2 16 2 3 2 2 2 2" xfId="38224" xr:uid="{00000000-0005-0000-0000-00000C660000}"/>
    <cellStyle name="Note 2 2 16 2 3 2 2 3" xfId="13927" xr:uid="{00000000-0005-0000-0000-00000D660000}"/>
    <cellStyle name="Note 2 2 16 2 3 2 2 4" xfId="30614" xr:uid="{00000000-0005-0000-0000-00000E660000}"/>
    <cellStyle name="Note 2 2 16 2 3 2 3" xfId="27250" xr:uid="{00000000-0005-0000-0000-00000F660000}"/>
    <cellStyle name="Note 2 2 16 2 3 2 3 2" xfId="42880" xr:uid="{00000000-0005-0000-0000-000010660000}"/>
    <cellStyle name="Note 2 2 16 2 3 2 4" xfId="19186" xr:uid="{00000000-0005-0000-0000-000011660000}"/>
    <cellStyle name="Note 2 2 16 2 3 2 5" xfId="35029" xr:uid="{00000000-0005-0000-0000-000012660000}"/>
    <cellStyle name="Note 2 2 16 2 3 3" xfId="4140" xr:uid="{00000000-0005-0000-0000-000013660000}"/>
    <cellStyle name="Note 2 2 16 2 3 3 2" xfId="22351" xr:uid="{00000000-0005-0000-0000-000014660000}"/>
    <cellStyle name="Note 2 2 16 2 3 3 2 2" xfId="37982" xr:uid="{00000000-0005-0000-0000-000015660000}"/>
    <cellStyle name="Note 2 2 16 2 3 3 3" xfId="13646" xr:uid="{00000000-0005-0000-0000-000016660000}"/>
    <cellStyle name="Note 2 2 16 2 3 3 4" xfId="30391" xr:uid="{00000000-0005-0000-0000-000017660000}"/>
    <cellStyle name="Note 2 2 16 2 3 4" xfId="25861" xr:uid="{00000000-0005-0000-0000-000018660000}"/>
    <cellStyle name="Note 2 2 16 2 3 4 2" xfId="41491" xr:uid="{00000000-0005-0000-0000-000019660000}"/>
    <cellStyle name="Note 2 2 16 2 3 5" xfId="17797" xr:uid="{00000000-0005-0000-0000-00001A660000}"/>
    <cellStyle name="Note 2 2 16 2 3 6" xfId="33640" xr:uid="{00000000-0005-0000-0000-00001B660000}"/>
    <cellStyle name="Note 2 2 16 2 4" xfId="22018" xr:uid="{00000000-0005-0000-0000-00001C660000}"/>
    <cellStyle name="Note 2 2 16 2 4 2" xfId="37649" xr:uid="{00000000-0005-0000-0000-00001D660000}"/>
    <cellStyle name="Note 2 2 16 2 5" xfId="12110" xr:uid="{00000000-0005-0000-0000-00001E660000}"/>
    <cellStyle name="Note 2 2 16 2 5 2" xfId="29373" xr:uid="{00000000-0005-0000-0000-00001F660000}"/>
    <cellStyle name="Note 2 2 16 2 6" xfId="13178" xr:uid="{00000000-0005-0000-0000-000020660000}"/>
    <cellStyle name="Note 2 2 16 2 7" xfId="30100" xr:uid="{00000000-0005-0000-0000-000021660000}"/>
    <cellStyle name="Note 2 2 16 2 8" xfId="45387" xr:uid="{00000000-0005-0000-0000-000022660000}"/>
    <cellStyle name="Note 2 2 16 2 9" xfId="48515" xr:uid="{00000000-0005-0000-0000-000023660000}"/>
    <cellStyle name="Note 2 2 16 3" xfId="5398" xr:uid="{00000000-0005-0000-0000-000024660000}"/>
    <cellStyle name="Note 2 2 16 3 2" xfId="8907" xr:uid="{00000000-0005-0000-0000-000025660000}"/>
    <cellStyle name="Note 2 2 16 3 2 2" xfId="10296" xr:uid="{00000000-0005-0000-0000-000026660000}"/>
    <cellStyle name="Note 2 2 16 3 2 2 2" xfId="9388" xr:uid="{00000000-0005-0000-0000-000027660000}"/>
    <cellStyle name="Note 2 2 16 3 2 2 2 2" xfId="26954" xr:uid="{00000000-0005-0000-0000-000028660000}"/>
    <cellStyle name="Note 2 2 16 3 2 2 2 2 2" xfId="42584" xr:uid="{00000000-0005-0000-0000-000029660000}"/>
    <cellStyle name="Note 2 2 16 3 2 2 2 3" xfId="18890" xr:uid="{00000000-0005-0000-0000-00002A660000}"/>
    <cellStyle name="Note 2 2 16 3 2 2 2 4" xfId="34733" xr:uid="{00000000-0005-0000-0000-00002B660000}"/>
    <cellStyle name="Note 2 2 16 3 2 2 3" xfId="27862" xr:uid="{00000000-0005-0000-0000-00002C660000}"/>
    <cellStyle name="Note 2 2 16 3 2 2 3 2" xfId="43492" xr:uid="{00000000-0005-0000-0000-00002D660000}"/>
    <cellStyle name="Note 2 2 16 3 2 2 4" xfId="19798" xr:uid="{00000000-0005-0000-0000-00002E660000}"/>
    <cellStyle name="Note 2 2 16 3 2 2 5" xfId="35641" xr:uid="{00000000-0005-0000-0000-00002F660000}"/>
    <cellStyle name="Note 2 2 16 3 2 3" xfId="10804" xr:uid="{00000000-0005-0000-0000-000030660000}"/>
    <cellStyle name="Note 2 2 16 3 2 3 2" xfId="28370" xr:uid="{00000000-0005-0000-0000-000031660000}"/>
    <cellStyle name="Note 2 2 16 3 2 3 2 2" xfId="44000" xr:uid="{00000000-0005-0000-0000-000032660000}"/>
    <cellStyle name="Note 2 2 16 3 2 3 3" xfId="20306" xr:uid="{00000000-0005-0000-0000-000033660000}"/>
    <cellStyle name="Note 2 2 16 3 2 3 4" xfId="36149" xr:uid="{00000000-0005-0000-0000-000034660000}"/>
    <cellStyle name="Note 2 2 16 3 2 4" xfId="26473" xr:uid="{00000000-0005-0000-0000-000035660000}"/>
    <cellStyle name="Note 2 2 16 3 2 4 2" xfId="42103" xr:uid="{00000000-0005-0000-0000-000036660000}"/>
    <cellStyle name="Note 2 2 16 3 2 5" xfId="18409" xr:uid="{00000000-0005-0000-0000-000037660000}"/>
    <cellStyle name="Note 2 2 16 3 2 6" xfId="34252" xr:uid="{00000000-0005-0000-0000-000038660000}"/>
    <cellStyle name="Note 2 2 16 3 3" xfId="23443" xr:uid="{00000000-0005-0000-0000-000039660000}"/>
    <cellStyle name="Note 2 2 16 3 3 2" xfId="39074" xr:uid="{00000000-0005-0000-0000-00003A660000}"/>
    <cellStyle name="Note 2 2 16 3 4" xfId="14903" xr:uid="{00000000-0005-0000-0000-00003B660000}"/>
    <cellStyle name="Note 2 2 16 3 5" xfId="31402" xr:uid="{00000000-0005-0000-0000-00003C660000}"/>
    <cellStyle name="Note 2 2 16 3 6" xfId="50124" xr:uid="{00000000-0005-0000-0000-00003D660000}"/>
    <cellStyle name="Note 2 2 16 3 7" xfId="51910" xr:uid="{00000000-0005-0000-0000-00003E660000}"/>
    <cellStyle name="Note 2 2 16 3 8" xfId="53005" xr:uid="{00000000-0005-0000-0000-00003F660000}"/>
    <cellStyle name="Note 2 2 16 4" xfId="8284" xr:uid="{00000000-0005-0000-0000-000040660000}"/>
    <cellStyle name="Note 2 2 16 4 2" xfId="9673" xr:uid="{00000000-0005-0000-0000-000041660000}"/>
    <cellStyle name="Note 2 2 16 4 2 2" xfId="4411" xr:uid="{00000000-0005-0000-0000-000042660000}"/>
    <cellStyle name="Note 2 2 16 4 2 2 2" xfId="22583" xr:uid="{00000000-0005-0000-0000-000043660000}"/>
    <cellStyle name="Note 2 2 16 4 2 2 2 2" xfId="38214" xr:uid="{00000000-0005-0000-0000-000044660000}"/>
    <cellStyle name="Note 2 2 16 4 2 2 3" xfId="13917" xr:uid="{00000000-0005-0000-0000-000045660000}"/>
    <cellStyle name="Note 2 2 16 4 2 2 4" xfId="30604" xr:uid="{00000000-0005-0000-0000-000046660000}"/>
    <cellStyle name="Note 2 2 16 4 2 3" xfId="27239" xr:uid="{00000000-0005-0000-0000-000047660000}"/>
    <cellStyle name="Note 2 2 16 4 2 3 2" xfId="42869" xr:uid="{00000000-0005-0000-0000-000048660000}"/>
    <cellStyle name="Note 2 2 16 4 2 4" xfId="19175" xr:uid="{00000000-0005-0000-0000-000049660000}"/>
    <cellStyle name="Note 2 2 16 4 2 5" xfId="35018" xr:uid="{00000000-0005-0000-0000-00004A660000}"/>
    <cellStyle name="Note 2 2 16 4 3" xfId="7801" xr:uid="{00000000-0005-0000-0000-00004B660000}"/>
    <cellStyle name="Note 2 2 16 4 3 2" xfId="25367" xr:uid="{00000000-0005-0000-0000-00004C660000}"/>
    <cellStyle name="Note 2 2 16 4 3 2 2" xfId="40997" xr:uid="{00000000-0005-0000-0000-00004D660000}"/>
    <cellStyle name="Note 2 2 16 4 3 3" xfId="17303" xr:uid="{00000000-0005-0000-0000-00004E660000}"/>
    <cellStyle name="Note 2 2 16 4 3 4" xfId="33146" xr:uid="{00000000-0005-0000-0000-00004F660000}"/>
    <cellStyle name="Note 2 2 16 4 4" xfId="25850" xr:uid="{00000000-0005-0000-0000-000050660000}"/>
    <cellStyle name="Note 2 2 16 4 4 2" xfId="41480" xr:uid="{00000000-0005-0000-0000-000051660000}"/>
    <cellStyle name="Note 2 2 16 4 5" xfId="17786" xr:uid="{00000000-0005-0000-0000-000052660000}"/>
    <cellStyle name="Note 2 2 16 4 6" xfId="33629" xr:uid="{00000000-0005-0000-0000-000053660000}"/>
    <cellStyle name="Note 2 2 16 5" xfId="21571" xr:uid="{00000000-0005-0000-0000-000054660000}"/>
    <cellStyle name="Note 2 2 16 5 2" xfId="37202" xr:uid="{00000000-0005-0000-0000-000055660000}"/>
    <cellStyle name="Note 2 2 16 6" xfId="23416" xr:uid="{00000000-0005-0000-0000-000056660000}"/>
    <cellStyle name="Note 2 2 16 6 2" xfId="39047" xr:uid="{00000000-0005-0000-0000-000057660000}"/>
    <cellStyle name="Note 2 2 16 7" xfId="12525" xr:uid="{00000000-0005-0000-0000-000058660000}"/>
    <cellStyle name="Note 2 2 16 8" xfId="29734" xr:uid="{00000000-0005-0000-0000-000059660000}"/>
    <cellStyle name="Note 2 2 16 9" xfId="47266" xr:uid="{00000000-0005-0000-0000-00005A660000}"/>
    <cellStyle name="Note 2 2 17" xfId="2849" xr:uid="{00000000-0005-0000-0000-00005B660000}"/>
    <cellStyle name="Note 2 2 17 10" xfId="48035" xr:uid="{00000000-0005-0000-0000-00005C660000}"/>
    <cellStyle name="Note 2 2 17 11" xfId="46418" xr:uid="{00000000-0005-0000-0000-00005D660000}"/>
    <cellStyle name="Note 2 2 17 12" xfId="50738" xr:uid="{00000000-0005-0000-0000-00005E660000}"/>
    <cellStyle name="Note 2 2 17 13" xfId="46022" xr:uid="{00000000-0005-0000-0000-00005F660000}"/>
    <cellStyle name="Note 2 2 17 14" xfId="49148" xr:uid="{00000000-0005-0000-0000-000060660000}"/>
    <cellStyle name="Note 2 2 17 15" xfId="53709" xr:uid="{00000000-0005-0000-0000-000061660000}"/>
    <cellStyle name="Note 2 2 17 2" xfId="3503" xr:uid="{00000000-0005-0000-0000-000062660000}"/>
    <cellStyle name="Note 2 2 17 2 10" xfId="45121" xr:uid="{00000000-0005-0000-0000-000063660000}"/>
    <cellStyle name="Note 2 2 17 2 11" xfId="51101" xr:uid="{00000000-0005-0000-0000-000064660000}"/>
    <cellStyle name="Note 2 2 17 2 12" xfId="47412" xr:uid="{00000000-0005-0000-0000-000065660000}"/>
    <cellStyle name="Note 2 2 17 2 13" xfId="48852" xr:uid="{00000000-0005-0000-0000-000066660000}"/>
    <cellStyle name="Note 2 2 17 2 14" xfId="53587" xr:uid="{00000000-0005-0000-0000-000067660000}"/>
    <cellStyle name="Note 2 2 17 2 2" xfId="5878" xr:uid="{00000000-0005-0000-0000-000068660000}"/>
    <cellStyle name="Note 2 2 17 2 2 2" xfId="8171" xr:uid="{00000000-0005-0000-0000-000069660000}"/>
    <cellStyle name="Note 2 2 17 2 2 2 2" xfId="9560" xr:uid="{00000000-0005-0000-0000-00006A660000}"/>
    <cellStyle name="Note 2 2 17 2 2 2 2 2" xfId="7626" xr:uid="{00000000-0005-0000-0000-00006B660000}"/>
    <cellStyle name="Note 2 2 17 2 2 2 2 2 2" xfId="25192" xr:uid="{00000000-0005-0000-0000-00006C660000}"/>
    <cellStyle name="Note 2 2 17 2 2 2 2 2 2 2" xfId="40822" xr:uid="{00000000-0005-0000-0000-00006D660000}"/>
    <cellStyle name="Note 2 2 17 2 2 2 2 2 3" xfId="17128" xr:uid="{00000000-0005-0000-0000-00006E660000}"/>
    <cellStyle name="Note 2 2 17 2 2 2 2 2 4" xfId="32971" xr:uid="{00000000-0005-0000-0000-00006F660000}"/>
    <cellStyle name="Note 2 2 17 2 2 2 2 3" xfId="27126" xr:uid="{00000000-0005-0000-0000-000070660000}"/>
    <cellStyle name="Note 2 2 17 2 2 2 2 3 2" xfId="42756" xr:uid="{00000000-0005-0000-0000-000071660000}"/>
    <cellStyle name="Note 2 2 17 2 2 2 2 4" xfId="19062" xr:uid="{00000000-0005-0000-0000-000072660000}"/>
    <cellStyle name="Note 2 2 17 2 2 2 2 5" xfId="34905" xr:uid="{00000000-0005-0000-0000-000073660000}"/>
    <cellStyle name="Note 2 2 17 2 2 2 3" xfId="4134" xr:uid="{00000000-0005-0000-0000-000074660000}"/>
    <cellStyle name="Note 2 2 17 2 2 2 3 2" xfId="22345" xr:uid="{00000000-0005-0000-0000-000075660000}"/>
    <cellStyle name="Note 2 2 17 2 2 2 3 2 2" xfId="37976" xr:uid="{00000000-0005-0000-0000-000076660000}"/>
    <cellStyle name="Note 2 2 17 2 2 2 3 3" xfId="13640" xr:uid="{00000000-0005-0000-0000-000077660000}"/>
    <cellStyle name="Note 2 2 17 2 2 2 3 4" xfId="30385" xr:uid="{00000000-0005-0000-0000-000078660000}"/>
    <cellStyle name="Note 2 2 17 2 2 2 4" xfId="25737" xr:uid="{00000000-0005-0000-0000-000079660000}"/>
    <cellStyle name="Note 2 2 17 2 2 2 4 2" xfId="41367" xr:uid="{00000000-0005-0000-0000-00007A660000}"/>
    <cellStyle name="Note 2 2 17 2 2 2 5" xfId="17673" xr:uid="{00000000-0005-0000-0000-00007B660000}"/>
    <cellStyle name="Note 2 2 17 2 2 2 6" xfId="33516" xr:uid="{00000000-0005-0000-0000-00007C660000}"/>
    <cellStyle name="Note 2 2 17 2 2 3" xfId="23749" xr:uid="{00000000-0005-0000-0000-00007D660000}"/>
    <cellStyle name="Note 2 2 17 2 2 3 2" xfId="39380" xr:uid="{00000000-0005-0000-0000-00007E660000}"/>
    <cellStyle name="Note 2 2 17 2 2 4" xfId="15383" xr:uid="{00000000-0005-0000-0000-00007F660000}"/>
    <cellStyle name="Note 2 2 17 2 2 5" xfId="31647" xr:uid="{00000000-0005-0000-0000-000080660000}"/>
    <cellStyle name="Note 2 2 17 2 2 6" xfId="50366" xr:uid="{00000000-0005-0000-0000-000081660000}"/>
    <cellStyle name="Note 2 2 17 2 2 7" xfId="52152" xr:uid="{00000000-0005-0000-0000-000082660000}"/>
    <cellStyle name="Note 2 2 17 2 2 8" xfId="53247" xr:uid="{00000000-0005-0000-0000-000083660000}"/>
    <cellStyle name="Note 2 2 17 2 3" xfId="8471" xr:uid="{00000000-0005-0000-0000-000084660000}"/>
    <cellStyle name="Note 2 2 17 2 3 2" xfId="9860" xr:uid="{00000000-0005-0000-0000-000085660000}"/>
    <cellStyle name="Note 2 2 17 2 3 2 2" xfId="11315" xr:uid="{00000000-0005-0000-0000-000086660000}"/>
    <cellStyle name="Note 2 2 17 2 3 2 2 2" xfId="28881" xr:uid="{00000000-0005-0000-0000-000087660000}"/>
    <cellStyle name="Note 2 2 17 2 3 2 2 2 2" xfId="44511" xr:uid="{00000000-0005-0000-0000-000088660000}"/>
    <cellStyle name="Note 2 2 17 2 3 2 2 3" xfId="20817" xr:uid="{00000000-0005-0000-0000-000089660000}"/>
    <cellStyle name="Note 2 2 17 2 3 2 2 4" xfId="36660" xr:uid="{00000000-0005-0000-0000-00008A660000}"/>
    <cellStyle name="Note 2 2 17 2 3 2 3" xfId="27426" xr:uid="{00000000-0005-0000-0000-00008B660000}"/>
    <cellStyle name="Note 2 2 17 2 3 2 3 2" xfId="43056" xr:uid="{00000000-0005-0000-0000-00008C660000}"/>
    <cellStyle name="Note 2 2 17 2 3 2 4" xfId="19362" xr:uid="{00000000-0005-0000-0000-00008D660000}"/>
    <cellStyle name="Note 2 2 17 2 3 2 5" xfId="35205" xr:uid="{00000000-0005-0000-0000-00008E660000}"/>
    <cellStyle name="Note 2 2 17 2 3 3" xfId="7514" xr:uid="{00000000-0005-0000-0000-00008F660000}"/>
    <cellStyle name="Note 2 2 17 2 3 3 2" xfId="25080" xr:uid="{00000000-0005-0000-0000-000090660000}"/>
    <cellStyle name="Note 2 2 17 2 3 3 2 2" xfId="40710" xr:uid="{00000000-0005-0000-0000-000091660000}"/>
    <cellStyle name="Note 2 2 17 2 3 3 3" xfId="17016" xr:uid="{00000000-0005-0000-0000-000092660000}"/>
    <cellStyle name="Note 2 2 17 2 3 3 4" xfId="32859" xr:uid="{00000000-0005-0000-0000-000093660000}"/>
    <cellStyle name="Note 2 2 17 2 3 4" xfId="26037" xr:uid="{00000000-0005-0000-0000-000094660000}"/>
    <cellStyle name="Note 2 2 17 2 3 4 2" xfId="41667" xr:uid="{00000000-0005-0000-0000-000095660000}"/>
    <cellStyle name="Note 2 2 17 2 3 5" xfId="17973" xr:uid="{00000000-0005-0000-0000-000096660000}"/>
    <cellStyle name="Note 2 2 17 2 3 6" xfId="33816" xr:uid="{00000000-0005-0000-0000-000097660000}"/>
    <cellStyle name="Note 2 2 17 2 4" xfId="21881" xr:uid="{00000000-0005-0000-0000-000098660000}"/>
    <cellStyle name="Note 2 2 17 2 4 2" xfId="37512" xr:uid="{00000000-0005-0000-0000-000099660000}"/>
    <cellStyle name="Note 2 2 17 2 5" xfId="24305" xr:uid="{00000000-0005-0000-0000-00009A660000}"/>
    <cellStyle name="Note 2 2 17 2 5 2" xfId="39936" xr:uid="{00000000-0005-0000-0000-00009B660000}"/>
    <cellStyle name="Note 2 2 17 2 6" xfId="13008" xr:uid="{00000000-0005-0000-0000-00009C660000}"/>
    <cellStyle name="Note 2 2 17 2 7" xfId="29982" xr:uid="{00000000-0005-0000-0000-00009D660000}"/>
    <cellStyle name="Note 2 2 17 2 8" xfId="47763" xr:uid="{00000000-0005-0000-0000-00009E660000}"/>
    <cellStyle name="Note 2 2 17 2 9" xfId="48397" xr:uid="{00000000-0005-0000-0000-00009F660000}"/>
    <cellStyle name="Note 2 2 17 3" xfId="5230" xr:uid="{00000000-0005-0000-0000-0000A0660000}"/>
    <cellStyle name="Note 2 2 17 3 2" xfId="8362" xr:uid="{00000000-0005-0000-0000-0000A1660000}"/>
    <cellStyle name="Note 2 2 17 3 2 2" xfId="9751" xr:uid="{00000000-0005-0000-0000-0000A2660000}"/>
    <cellStyle name="Note 2 2 17 3 2 2 2" xfId="4468" xr:uid="{00000000-0005-0000-0000-0000A3660000}"/>
    <cellStyle name="Note 2 2 17 3 2 2 2 2" xfId="22640" xr:uid="{00000000-0005-0000-0000-0000A4660000}"/>
    <cellStyle name="Note 2 2 17 3 2 2 2 2 2" xfId="38271" xr:uid="{00000000-0005-0000-0000-0000A5660000}"/>
    <cellStyle name="Note 2 2 17 3 2 2 2 3" xfId="13974" xr:uid="{00000000-0005-0000-0000-0000A6660000}"/>
    <cellStyle name="Note 2 2 17 3 2 2 2 4" xfId="30661" xr:uid="{00000000-0005-0000-0000-0000A7660000}"/>
    <cellStyle name="Note 2 2 17 3 2 2 3" xfId="27317" xr:uid="{00000000-0005-0000-0000-0000A8660000}"/>
    <cellStyle name="Note 2 2 17 3 2 2 3 2" xfId="42947" xr:uid="{00000000-0005-0000-0000-0000A9660000}"/>
    <cellStyle name="Note 2 2 17 3 2 2 4" xfId="19253" xr:uid="{00000000-0005-0000-0000-0000AA660000}"/>
    <cellStyle name="Note 2 2 17 3 2 2 5" xfId="35096" xr:uid="{00000000-0005-0000-0000-0000AB660000}"/>
    <cellStyle name="Note 2 2 17 3 2 3" xfId="7503" xr:uid="{00000000-0005-0000-0000-0000AC660000}"/>
    <cellStyle name="Note 2 2 17 3 2 3 2" xfId="25069" xr:uid="{00000000-0005-0000-0000-0000AD660000}"/>
    <cellStyle name="Note 2 2 17 3 2 3 2 2" xfId="40699" xr:uid="{00000000-0005-0000-0000-0000AE660000}"/>
    <cellStyle name="Note 2 2 17 3 2 3 3" xfId="17005" xr:uid="{00000000-0005-0000-0000-0000AF660000}"/>
    <cellStyle name="Note 2 2 17 3 2 3 4" xfId="32848" xr:uid="{00000000-0005-0000-0000-0000B0660000}"/>
    <cellStyle name="Note 2 2 17 3 2 4" xfId="25928" xr:uid="{00000000-0005-0000-0000-0000B1660000}"/>
    <cellStyle name="Note 2 2 17 3 2 4 2" xfId="41558" xr:uid="{00000000-0005-0000-0000-0000B2660000}"/>
    <cellStyle name="Note 2 2 17 3 2 5" xfId="17864" xr:uid="{00000000-0005-0000-0000-0000B3660000}"/>
    <cellStyle name="Note 2 2 17 3 2 6" xfId="33707" xr:uid="{00000000-0005-0000-0000-0000B4660000}"/>
    <cellStyle name="Note 2 2 17 3 3" xfId="23308" xr:uid="{00000000-0005-0000-0000-0000B5660000}"/>
    <cellStyle name="Note 2 2 17 3 3 2" xfId="38939" xr:uid="{00000000-0005-0000-0000-0000B6660000}"/>
    <cellStyle name="Note 2 2 17 3 4" xfId="14735" xr:uid="{00000000-0005-0000-0000-0000B7660000}"/>
    <cellStyle name="Note 2 2 17 3 5" xfId="31286" xr:uid="{00000000-0005-0000-0000-0000B8660000}"/>
    <cellStyle name="Note 2 2 17 3 6" xfId="49989" xr:uid="{00000000-0005-0000-0000-0000B9660000}"/>
    <cellStyle name="Note 2 2 17 3 7" xfId="51787" xr:uid="{00000000-0005-0000-0000-0000BA660000}"/>
    <cellStyle name="Note 2 2 17 3 8" xfId="52880" xr:uid="{00000000-0005-0000-0000-0000BB660000}"/>
    <cellStyle name="Note 2 2 17 4" xfId="8560" xr:uid="{00000000-0005-0000-0000-0000BC660000}"/>
    <cellStyle name="Note 2 2 17 4 2" xfId="9949" xr:uid="{00000000-0005-0000-0000-0000BD660000}"/>
    <cellStyle name="Note 2 2 17 4 2 2" xfId="7410" xr:uid="{00000000-0005-0000-0000-0000BE660000}"/>
    <cellStyle name="Note 2 2 17 4 2 2 2" xfId="24977" xr:uid="{00000000-0005-0000-0000-0000BF660000}"/>
    <cellStyle name="Note 2 2 17 4 2 2 2 2" xfId="40607" xr:uid="{00000000-0005-0000-0000-0000C0660000}"/>
    <cellStyle name="Note 2 2 17 4 2 2 3" xfId="16913" xr:uid="{00000000-0005-0000-0000-0000C1660000}"/>
    <cellStyle name="Note 2 2 17 4 2 2 4" xfId="32756" xr:uid="{00000000-0005-0000-0000-0000C2660000}"/>
    <cellStyle name="Note 2 2 17 4 2 3" xfId="27515" xr:uid="{00000000-0005-0000-0000-0000C3660000}"/>
    <cellStyle name="Note 2 2 17 4 2 3 2" xfId="43145" xr:uid="{00000000-0005-0000-0000-0000C4660000}"/>
    <cellStyle name="Note 2 2 17 4 2 4" xfId="19451" xr:uid="{00000000-0005-0000-0000-0000C5660000}"/>
    <cellStyle name="Note 2 2 17 4 2 5" xfId="35294" xr:uid="{00000000-0005-0000-0000-0000C6660000}"/>
    <cellStyle name="Note 2 2 17 4 3" xfId="7786" xr:uid="{00000000-0005-0000-0000-0000C7660000}"/>
    <cellStyle name="Note 2 2 17 4 3 2" xfId="25352" xr:uid="{00000000-0005-0000-0000-0000C8660000}"/>
    <cellStyle name="Note 2 2 17 4 3 2 2" xfId="40982" xr:uid="{00000000-0005-0000-0000-0000C9660000}"/>
    <cellStyle name="Note 2 2 17 4 3 3" xfId="17288" xr:uid="{00000000-0005-0000-0000-0000CA660000}"/>
    <cellStyle name="Note 2 2 17 4 3 4" xfId="33131" xr:uid="{00000000-0005-0000-0000-0000CB660000}"/>
    <cellStyle name="Note 2 2 17 4 4" xfId="26126" xr:uid="{00000000-0005-0000-0000-0000CC660000}"/>
    <cellStyle name="Note 2 2 17 4 4 2" xfId="41756" xr:uid="{00000000-0005-0000-0000-0000CD660000}"/>
    <cellStyle name="Note 2 2 17 4 5" xfId="18062" xr:uid="{00000000-0005-0000-0000-0000CE660000}"/>
    <cellStyle name="Note 2 2 17 4 6" xfId="33905" xr:uid="{00000000-0005-0000-0000-0000CF660000}"/>
    <cellStyle name="Note 2 2 17 5" xfId="21433" xr:uid="{00000000-0005-0000-0000-0000D0660000}"/>
    <cellStyle name="Note 2 2 17 5 2" xfId="37064" xr:uid="{00000000-0005-0000-0000-0000D1660000}"/>
    <cellStyle name="Note 2 2 17 6" xfId="23713" xr:uid="{00000000-0005-0000-0000-0000D2660000}"/>
    <cellStyle name="Note 2 2 17 6 2" xfId="39344" xr:uid="{00000000-0005-0000-0000-0000D3660000}"/>
    <cellStyle name="Note 2 2 17 7" xfId="12355" xr:uid="{00000000-0005-0000-0000-0000D4660000}"/>
    <cellStyle name="Note 2 2 17 8" xfId="29616" xr:uid="{00000000-0005-0000-0000-0000D5660000}"/>
    <cellStyle name="Note 2 2 17 9" xfId="47821" xr:uid="{00000000-0005-0000-0000-0000D6660000}"/>
    <cellStyle name="Note 2 2 18" xfId="3372" xr:uid="{00000000-0005-0000-0000-0000D7660000}"/>
    <cellStyle name="Note 2 2 18 10" xfId="48332" xr:uid="{00000000-0005-0000-0000-0000D8660000}"/>
    <cellStyle name="Note 2 2 18 11" xfId="45172" xr:uid="{00000000-0005-0000-0000-0000D9660000}"/>
    <cellStyle name="Note 2 2 18 12" xfId="51035" xr:uid="{00000000-0005-0000-0000-0000DA660000}"/>
    <cellStyle name="Note 2 2 18 13" xfId="47628" xr:uid="{00000000-0005-0000-0000-0000DB660000}"/>
    <cellStyle name="Note 2 2 18 14" xfId="49081" xr:uid="{00000000-0005-0000-0000-0000DC660000}"/>
    <cellStyle name="Note 2 2 18 15" xfId="48925" xr:uid="{00000000-0005-0000-0000-0000DD660000}"/>
    <cellStyle name="Note 2 2 18 2" xfId="4025" xr:uid="{00000000-0005-0000-0000-0000DE660000}"/>
    <cellStyle name="Note 2 2 18 2 10" xfId="48906" xr:uid="{00000000-0005-0000-0000-0000DF660000}"/>
    <cellStyle name="Note 2 2 18 2 11" xfId="51396" xr:uid="{00000000-0005-0000-0000-0000E0660000}"/>
    <cellStyle name="Note 2 2 18 2 12" xfId="45667" xr:uid="{00000000-0005-0000-0000-0000E1660000}"/>
    <cellStyle name="Note 2 2 18 2 13" xfId="45963" xr:uid="{00000000-0005-0000-0000-0000E2660000}"/>
    <cellStyle name="Note 2 2 18 2 14" xfId="53749" xr:uid="{00000000-0005-0000-0000-0000E3660000}"/>
    <cellStyle name="Note 2 2 18 2 2" xfId="6400" xr:uid="{00000000-0005-0000-0000-0000E4660000}"/>
    <cellStyle name="Note 2 2 18 2 2 2" xfId="6523" xr:uid="{00000000-0005-0000-0000-0000E5660000}"/>
    <cellStyle name="Note 2 2 18 2 2 2 2" xfId="6443" xr:uid="{00000000-0005-0000-0000-0000E6660000}"/>
    <cellStyle name="Note 2 2 18 2 2 2 2 2" xfId="10668" xr:uid="{00000000-0005-0000-0000-0000E7660000}"/>
    <cellStyle name="Note 2 2 18 2 2 2 2 2 2" xfId="28234" xr:uid="{00000000-0005-0000-0000-0000E8660000}"/>
    <cellStyle name="Note 2 2 18 2 2 2 2 2 2 2" xfId="43864" xr:uid="{00000000-0005-0000-0000-0000E9660000}"/>
    <cellStyle name="Note 2 2 18 2 2 2 2 2 3" xfId="20170" xr:uid="{00000000-0005-0000-0000-0000EA660000}"/>
    <cellStyle name="Note 2 2 18 2 2 2 2 2 4" xfId="36013" xr:uid="{00000000-0005-0000-0000-0000EB660000}"/>
    <cellStyle name="Note 2 2 18 2 2 2 2 3" xfId="24145" xr:uid="{00000000-0005-0000-0000-0000EC660000}"/>
    <cellStyle name="Note 2 2 18 2 2 2 2 3 2" xfId="39776" xr:uid="{00000000-0005-0000-0000-0000ED660000}"/>
    <cellStyle name="Note 2 2 18 2 2 2 2 4" xfId="15947" xr:uid="{00000000-0005-0000-0000-0000EE660000}"/>
    <cellStyle name="Note 2 2 18 2 2 2 2 5" xfId="31984" xr:uid="{00000000-0005-0000-0000-0000EF660000}"/>
    <cellStyle name="Note 2 2 18 2 2 2 3" xfId="10619" xr:uid="{00000000-0005-0000-0000-0000F0660000}"/>
    <cellStyle name="Note 2 2 18 2 2 2 3 2" xfId="28185" xr:uid="{00000000-0005-0000-0000-0000F1660000}"/>
    <cellStyle name="Note 2 2 18 2 2 2 3 2 2" xfId="43815" xr:uid="{00000000-0005-0000-0000-0000F2660000}"/>
    <cellStyle name="Note 2 2 18 2 2 2 3 3" xfId="20121" xr:uid="{00000000-0005-0000-0000-0000F3660000}"/>
    <cellStyle name="Note 2 2 18 2 2 2 3 4" xfId="35964" xr:uid="{00000000-0005-0000-0000-0000F4660000}"/>
    <cellStyle name="Note 2 2 18 2 2 2 4" xfId="24224" xr:uid="{00000000-0005-0000-0000-0000F5660000}"/>
    <cellStyle name="Note 2 2 18 2 2 2 4 2" xfId="39855" xr:uid="{00000000-0005-0000-0000-0000F6660000}"/>
    <cellStyle name="Note 2 2 18 2 2 2 5" xfId="16027" xr:uid="{00000000-0005-0000-0000-0000F7660000}"/>
    <cellStyle name="Note 2 2 18 2 2 2 6" xfId="32063" xr:uid="{00000000-0005-0000-0000-0000F8660000}"/>
    <cellStyle name="Note 2 2 18 2 2 3" xfId="24103" xr:uid="{00000000-0005-0000-0000-0000F9660000}"/>
    <cellStyle name="Note 2 2 18 2 2 3 2" xfId="39734" xr:uid="{00000000-0005-0000-0000-0000FA660000}"/>
    <cellStyle name="Note 2 2 18 2 2 4" xfId="15905" xr:uid="{00000000-0005-0000-0000-0000FB660000}"/>
    <cellStyle name="Note 2 2 18 2 2 5" xfId="31942" xr:uid="{00000000-0005-0000-0000-0000FC660000}"/>
    <cellStyle name="Note 2 2 18 2 2 6" xfId="50661" xr:uid="{00000000-0005-0000-0000-0000FD660000}"/>
    <cellStyle name="Note 2 2 18 2 2 7" xfId="52447" xr:uid="{00000000-0005-0000-0000-0000FE660000}"/>
    <cellStyle name="Note 2 2 18 2 2 8" xfId="53542" xr:uid="{00000000-0005-0000-0000-0000FF660000}"/>
    <cellStyle name="Note 2 2 18 2 3" xfId="8769" xr:uid="{00000000-0005-0000-0000-000000670000}"/>
    <cellStyle name="Note 2 2 18 2 3 2" xfId="10158" xr:uid="{00000000-0005-0000-0000-000001670000}"/>
    <cellStyle name="Note 2 2 18 2 3 2 2" xfId="11231" xr:uid="{00000000-0005-0000-0000-000002670000}"/>
    <cellStyle name="Note 2 2 18 2 3 2 2 2" xfId="28797" xr:uid="{00000000-0005-0000-0000-000003670000}"/>
    <cellStyle name="Note 2 2 18 2 3 2 2 2 2" xfId="44427" xr:uid="{00000000-0005-0000-0000-000004670000}"/>
    <cellStyle name="Note 2 2 18 2 3 2 2 3" xfId="20733" xr:uid="{00000000-0005-0000-0000-000005670000}"/>
    <cellStyle name="Note 2 2 18 2 3 2 2 4" xfId="36576" xr:uid="{00000000-0005-0000-0000-000006670000}"/>
    <cellStyle name="Note 2 2 18 2 3 2 3" xfId="27724" xr:uid="{00000000-0005-0000-0000-000007670000}"/>
    <cellStyle name="Note 2 2 18 2 3 2 3 2" xfId="43354" xr:uid="{00000000-0005-0000-0000-000008670000}"/>
    <cellStyle name="Note 2 2 18 2 3 2 4" xfId="19660" xr:uid="{00000000-0005-0000-0000-000009670000}"/>
    <cellStyle name="Note 2 2 18 2 3 2 5" xfId="35503" xr:uid="{00000000-0005-0000-0000-00000A670000}"/>
    <cellStyle name="Note 2 2 18 2 3 3" xfId="11046" xr:uid="{00000000-0005-0000-0000-00000B670000}"/>
    <cellStyle name="Note 2 2 18 2 3 3 2" xfId="28612" xr:uid="{00000000-0005-0000-0000-00000C670000}"/>
    <cellStyle name="Note 2 2 18 2 3 3 2 2" xfId="44242" xr:uid="{00000000-0005-0000-0000-00000D670000}"/>
    <cellStyle name="Note 2 2 18 2 3 3 3" xfId="20548" xr:uid="{00000000-0005-0000-0000-00000E670000}"/>
    <cellStyle name="Note 2 2 18 2 3 3 4" xfId="36391" xr:uid="{00000000-0005-0000-0000-00000F670000}"/>
    <cellStyle name="Note 2 2 18 2 3 4" xfId="26335" xr:uid="{00000000-0005-0000-0000-000010670000}"/>
    <cellStyle name="Note 2 2 18 2 3 4 2" xfId="41965" xr:uid="{00000000-0005-0000-0000-000011670000}"/>
    <cellStyle name="Note 2 2 18 2 3 5" xfId="18271" xr:uid="{00000000-0005-0000-0000-000012670000}"/>
    <cellStyle name="Note 2 2 18 2 3 6" xfId="34114" xr:uid="{00000000-0005-0000-0000-000013670000}"/>
    <cellStyle name="Note 2 2 18 2 4" xfId="22237" xr:uid="{00000000-0005-0000-0000-000014670000}"/>
    <cellStyle name="Note 2 2 18 2 4 2" xfId="37868" xr:uid="{00000000-0005-0000-0000-000015670000}"/>
    <cellStyle name="Note 2 2 18 2 5" xfId="12279" xr:uid="{00000000-0005-0000-0000-000016670000}"/>
    <cellStyle name="Note 2 2 18 2 5 2" xfId="29542" xr:uid="{00000000-0005-0000-0000-000017670000}"/>
    <cellStyle name="Note 2 2 18 2 6" xfId="13530" xr:uid="{00000000-0005-0000-0000-000018670000}"/>
    <cellStyle name="Note 2 2 18 2 7" xfId="30277" xr:uid="{00000000-0005-0000-0000-000019670000}"/>
    <cellStyle name="Note 2 2 18 2 8" xfId="45338" xr:uid="{00000000-0005-0000-0000-00001A670000}"/>
    <cellStyle name="Note 2 2 18 2 9" xfId="48692" xr:uid="{00000000-0005-0000-0000-00001B670000}"/>
    <cellStyle name="Note 2 2 18 3" xfId="5747" xr:uid="{00000000-0005-0000-0000-00001C670000}"/>
    <cellStyle name="Note 2 2 18 3 2" xfId="6811" xr:uid="{00000000-0005-0000-0000-00001D670000}"/>
    <cellStyle name="Note 2 2 18 3 2 2" xfId="5021" xr:uid="{00000000-0005-0000-0000-00001E670000}"/>
    <cellStyle name="Note 2 2 18 3 2 2 2" xfId="4299" xr:uid="{00000000-0005-0000-0000-00001F670000}"/>
    <cellStyle name="Note 2 2 18 3 2 2 2 2" xfId="22510" xr:uid="{00000000-0005-0000-0000-000020670000}"/>
    <cellStyle name="Note 2 2 18 3 2 2 2 2 2" xfId="38141" xr:uid="{00000000-0005-0000-0000-000021670000}"/>
    <cellStyle name="Note 2 2 18 3 2 2 2 3" xfId="13805" xr:uid="{00000000-0005-0000-0000-000022670000}"/>
    <cellStyle name="Note 2 2 18 3 2 2 2 4" xfId="30550" xr:uid="{00000000-0005-0000-0000-000023670000}"/>
    <cellStyle name="Note 2 2 18 3 2 2 3" xfId="23192" xr:uid="{00000000-0005-0000-0000-000024670000}"/>
    <cellStyle name="Note 2 2 18 3 2 2 3 2" xfId="38823" xr:uid="{00000000-0005-0000-0000-000025670000}"/>
    <cellStyle name="Note 2 2 18 3 2 2 4" xfId="14526" xr:uid="{00000000-0005-0000-0000-000026670000}"/>
    <cellStyle name="Note 2 2 18 3 2 2 5" xfId="31213" xr:uid="{00000000-0005-0000-0000-000027670000}"/>
    <cellStyle name="Note 2 2 18 3 2 3" xfId="4064" xr:uid="{00000000-0005-0000-0000-000028670000}"/>
    <cellStyle name="Note 2 2 18 3 2 3 2" xfId="22276" xr:uid="{00000000-0005-0000-0000-000029670000}"/>
    <cellStyle name="Note 2 2 18 3 2 3 2 2" xfId="37907" xr:uid="{00000000-0005-0000-0000-00002A670000}"/>
    <cellStyle name="Note 2 2 18 3 2 3 3" xfId="13570" xr:uid="{00000000-0005-0000-0000-00002B670000}"/>
    <cellStyle name="Note 2 2 18 3 2 3 4" xfId="30316" xr:uid="{00000000-0005-0000-0000-00002C670000}"/>
    <cellStyle name="Note 2 2 18 3 2 4" xfId="24474" xr:uid="{00000000-0005-0000-0000-00002D670000}"/>
    <cellStyle name="Note 2 2 18 3 2 4 2" xfId="40105" xr:uid="{00000000-0005-0000-0000-00002E670000}"/>
    <cellStyle name="Note 2 2 18 3 2 5" xfId="16315" xr:uid="{00000000-0005-0000-0000-00002F670000}"/>
    <cellStyle name="Note 2 2 18 3 2 6" xfId="32293" xr:uid="{00000000-0005-0000-0000-000030670000}"/>
    <cellStyle name="Note 2 2 18 3 3" xfId="23657" xr:uid="{00000000-0005-0000-0000-000031670000}"/>
    <cellStyle name="Note 2 2 18 3 3 2" xfId="39288" xr:uid="{00000000-0005-0000-0000-000032670000}"/>
    <cellStyle name="Note 2 2 18 3 4" xfId="15252" xr:uid="{00000000-0005-0000-0000-000033670000}"/>
    <cellStyle name="Note 2 2 18 3 5" xfId="31576" xr:uid="{00000000-0005-0000-0000-000034670000}"/>
    <cellStyle name="Note 2 2 18 3 6" xfId="50301" xr:uid="{00000000-0005-0000-0000-000035670000}"/>
    <cellStyle name="Note 2 2 18 3 7" xfId="52087" xr:uid="{00000000-0005-0000-0000-000036670000}"/>
    <cellStyle name="Note 2 2 18 3 8" xfId="53182" xr:uid="{00000000-0005-0000-0000-000037670000}"/>
    <cellStyle name="Note 2 2 18 4" xfId="9091" xr:uid="{00000000-0005-0000-0000-000038670000}"/>
    <cellStyle name="Note 2 2 18 4 2" xfId="10480" xr:uid="{00000000-0005-0000-0000-000039670000}"/>
    <cellStyle name="Note 2 2 18 4 2 2" xfId="7987" xr:uid="{00000000-0005-0000-0000-00003A670000}"/>
    <cellStyle name="Note 2 2 18 4 2 2 2" xfId="25553" xr:uid="{00000000-0005-0000-0000-00003B670000}"/>
    <cellStyle name="Note 2 2 18 4 2 2 2 2" xfId="41183" xr:uid="{00000000-0005-0000-0000-00003C670000}"/>
    <cellStyle name="Note 2 2 18 4 2 2 3" xfId="17489" xr:uid="{00000000-0005-0000-0000-00003D670000}"/>
    <cellStyle name="Note 2 2 18 4 2 2 4" xfId="33332" xr:uid="{00000000-0005-0000-0000-00003E670000}"/>
    <cellStyle name="Note 2 2 18 4 2 3" xfId="28046" xr:uid="{00000000-0005-0000-0000-00003F670000}"/>
    <cellStyle name="Note 2 2 18 4 2 3 2" xfId="43676" xr:uid="{00000000-0005-0000-0000-000040670000}"/>
    <cellStyle name="Note 2 2 18 4 2 4" xfId="19982" xr:uid="{00000000-0005-0000-0000-000041670000}"/>
    <cellStyle name="Note 2 2 18 4 2 5" xfId="35825" xr:uid="{00000000-0005-0000-0000-000042670000}"/>
    <cellStyle name="Note 2 2 18 4 3" xfId="10848" xr:uid="{00000000-0005-0000-0000-000043670000}"/>
    <cellStyle name="Note 2 2 18 4 3 2" xfId="28414" xr:uid="{00000000-0005-0000-0000-000044670000}"/>
    <cellStyle name="Note 2 2 18 4 3 2 2" xfId="44044" xr:uid="{00000000-0005-0000-0000-000045670000}"/>
    <cellStyle name="Note 2 2 18 4 3 3" xfId="20350" xr:uid="{00000000-0005-0000-0000-000046670000}"/>
    <cellStyle name="Note 2 2 18 4 3 4" xfId="36193" xr:uid="{00000000-0005-0000-0000-000047670000}"/>
    <cellStyle name="Note 2 2 18 4 4" xfId="26657" xr:uid="{00000000-0005-0000-0000-000048670000}"/>
    <cellStyle name="Note 2 2 18 4 4 2" xfId="42287" xr:uid="{00000000-0005-0000-0000-000049670000}"/>
    <cellStyle name="Note 2 2 18 4 5" xfId="18593" xr:uid="{00000000-0005-0000-0000-00004A670000}"/>
    <cellStyle name="Note 2 2 18 4 6" xfId="34436" xr:uid="{00000000-0005-0000-0000-00004B670000}"/>
    <cellStyle name="Note 2 2 18 5" xfId="21791" xr:uid="{00000000-0005-0000-0000-00004C670000}"/>
    <cellStyle name="Note 2 2 18 5 2" xfId="37422" xr:uid="{00000000-0005-0000-0000-00004D670000}"/>
    <cellStyle name="Note 2 2 18 6" xfId="22192" xr:uid="{00000000-0005-0000-0000-00004E670000}"/>
    <cellStyle name="Note 2 2 18 6 2" xfId="37823" xr:uid="{00000000-0005-0000-0000-00004F670000}"/>
    <cellStyle name="Note 2 2 18 7" xfId="12877" xr:uid="{00000000-0005-0000-0000-000050670000}"/>
    <cellStyle name="Note 2 2 18 8" xfId="29911" xr:uid="{00000000-0005-0000-0000-000051670000}"/>
    <cellStyle name="Note 2 2 18 9" xfId="45014" xr:uid="{00000000-0005-0000-0000-000052670000}"/>
    <cellStyle name="Note 2 2 19" xfId="3373" xr:uid="{00000000-0005-0000-0000-000053670000}"/>
    <cellStyle name="Note 2 2 19 10" xfId="48333" xr:uid="{00000000-0005-0000-0000-000054670000}"/>
    <cellStyle name="Note 2 2 19 11" xfId="45242" xr:uid="{00000000-0005-0000-0000-000055670000}"/>
    <cellStyle name="Note 2 2 19 12" xfId="51036" xr:uid="{00000000-0005-0000-0000-000056670000}"/>
    <cellStyle name="Note 2 2 19 13" xfId="45479" xr:uid="{00000000-0005-0000-0000-000057670000}"/>
    <cellStyle name="Note 2 2 19 14" xfId="51467" xr:uid="{00000000-0005-0000-0000-000058670000}"/>
    <cellStyle name="Note 2 2 19 15" xfId="46426" xr:uid="{00000000-0005-0000-0000-000059670000}"/>
    <cellStyle name="Note 2 2 19 2" xfId="4026" xr:uid="{00000000-0005-0000-0000-00005A670000}"/>
    <cellStyle name="Note 2 2 19 2 10" xfId="48978" xr:uid="{00000000-0005-0000-0000-00005B670000}"/>
    <cellStyle name="Note 2 2 19 2 11" xfId="51397" xr:uid="{00000000-0005-0000-0000-00005C670000}"/>
    <cellStyle name="Note 2 2 19 2 12" xfId="47376" xr:uid="{00000000-0005-0000-0000-00005D670000}"/>
    <cellStyle name="Note 2 2 19 2 13" xfId="51501" xr:uid="{00000000-0005-0000-0000-00005E670000}"/>
    <cellStyle name="Note 2 2 19 2 14" xfId="52513" xr:uid="{00000000-0005-0000-0000-00005F670000}"/>
    <cellStyle name="Note 2 2 19 2 2" xfId="6401" xr:uid="{00000000-0005-0000-0000-000060670000}"/>
    <cellStyle name="Note 2 2 19 2 2 2" xfId="6522" xr:uid="{00000000-0005-0000-0000-000061670000}"/>
    <cellStyle name="Note 2 2 19 2 2 2 2" xfId="7438" xr:uid="{00000000-0005-0000-0000-000062670000}"/>
    <cellStyle name="Note 2 2 19 2 2 2 2 2" xfId="11588" xr:uid="{00000000-0005-0000-0000-000063670000}"/>
    <cellStyle name="Note 2 2 19 2 2 2 2 2 2" xfId="29154" xr:uid="{00000000-0005-0000-0000-000064670000}"/>
    <cellStyle name="Note 2 2 19 2 2 2 2 2 2 2" xfId="44784" xr:uid="{00000000-0005-0000-0000-000065670000}"/>
    <cellStyle name="Note 2 2 19 2 2 2 2 2 3" xfId="21090" xr:uid="{00000000-0005-0000-0000-000066670000}"/>
    <cellStyle name="Note 2 2 19 2 2 2 2 2 4" xfId="36933" xr:uid="{00000000-0005-0000-0000-000067670000}"/>
    <cellStyle name="Note 2 2 19 2 2 2 2 3" xfId="25005" xr:uid="{00000000-0005-0000-0000-000068670000}"/>
    <cellStyle name="Note 2 2 19 2 2 2 2 3 2" xfId="40635" xr:uid="{00000000-0005-0000-0000-000069670000}"/>
    <cellStyle name="Note 2 2 19 2 2 2 2 4" xfId="16941" xr:uid="{00000000-0005-0000-0000-00006A670000}"/>
    <cellStyle name="Note 2 2 19 2 2 2 2 5" xfId="32784" xr:uid="{00000000-0005-0000-0000-00006B670000}"/>
    <cellStyle name="Note 2 2 19 2 2 2 3" xfId="7442" xr:uid="{00000000-0005-0000-0000-00006C670000}"/>
    <cellStyle name="Note 2 2 19 2 2 2 3 2" xfId="25009" xr:uid="{00000000-0005-0000-0000-00006D670000}"/>
    <cellStyle name="Note 2 2 19 2 2 2 3 2 2" xfId="40639" xr:uid="{00000000-0005-0000-0000-00006E670000}"/>
    <cellStyle name="Note 2 2 19 2 2 2 3 3" xfId="16945" xr:uid="{00000000-0005-0000-0000-00006F670000}"/>
    <cellStyle name="Note 2 2 19 2 2 2 3 4" xfId="32788" xr:uid="{00000000-0005-0000-0000-000070670000}"/>
    <cellStyle name="Note 2 2 19 2 2 2 4" xfId="24223" xr:uid="{00000000-0005-0000-0000-000071670000}"/>
    <cellStyle name="Note 2 2 19 2 2 2 4 2" xfId="39854" xr:uid="{00000000-0005-0000-0000-000072670000}"/>
    <cellStyle name="Note 2 2 19 2 2 2 5" xfId="16026" xr:uid="{00000000-0005-0000-0000-000073670000}"/>
    <cellStyle name="Note 2 2 19 2 2 2 6" xfId="32062" xr:uid="{00000000-0005-0000-0000-000074670000}"/>
    <cellStyle name="Note 2 2 19 2 2 3" xfId="24104" xr:uid="{00000000-0005-0000-0000-000075670000}"/>
    <cellStyle name="Note 2 2 19 2 2 3 2" xfId="39735" xr:uid="{00000000-0005-0000-0000-000076670000}"/>
    <cellStyle name="Note 2 2 19 2 2 4" xfId="15906" xr:uid="{00000000-0005-0000-0000-000077670000}"/>
    <cellStyle name="Note 2 2 19 2 2 5" xfId="31943" xr:uid="{00000000-0005-0000-0000-000078670000}"/>
    <cellStyle name="Note 2 2 19 2 2 6" xfId="50662" xr:uid="{00000000-0005-0000-0000-000079670000}"/>
    <cellStyle name="Note 2 2 19 2 2 7" xfId="52448" xr:uid="{00000000-0005-0000-0000-00007A670000}"/>
    <cellStyle name="Note 2 2 19 2 2 8" xfId="53543" xr:uid="{00000000-0005-0000-0000-00007B670000}"/>
    <cellStyle name="Note 2 2 19 2 3" xfId="8610" xr:uid="{00000000-0005-0000-0000-00007C670000}"/>
    <cellStyle name="Note 2 2 19 2 3 2" xfId="9999" xr:uid="{00000000-0005-0000-0000-00007D670000}"/>
    <cellStyle name="Note 2 2 19 2 3 2 2" xfId="10868" xr:uid="{00000000-0005-0000-0000-00007E670000}"/>
    <cellStyle name="Note 2 2 19 2 3 2 2 2" xfId="28434" xr:uid="{00000000-0005-0000-0000-00007F670000}"/>
    <cellStyle name="Note 2 2 19 2 3 2 2 2 2" xfId="44064" xr:uid="{00000000-0005-0000-0000-000080670000}"/>
    <cellStyle name="Note 2 2 19 2 3 2 2 3" xfId="20370" xr:uid="{00000000-0005-0000-0000-000081670000}"/>
    <cellStyle name="Note 2 2 19 2 3 2 2 4" xfId="36213" xr:uid="{00000000-0005-0000-0000-000082670000}"/>
    <cellStyle name="Note 2 2 19 2 3 2 3" xfId="27565" xr:uid="{00000000-0005-0000-0000-000083670000}"/>
    <cellStyle name="Note 2 2 19 2 3 2 3 2" xfId="43195" xr:uid="{00000000-0005-0000-0000-000084670000}"/>
    <cellStyle name="Note 2 2 19 2 3 2 4" xfId="19501" xr:uid="{00000000-0005-0000-0000-000085670000}"/>
    <cellStyle name="Note 2 2 19 2 3 2 5" xfId="35344" xr:uid="{00000000-0005-0000-0000-000086670000}"/>
    <cellStyle name="Note 2 2 19 2 3 3" xfId="9213" xr:uid="{00000000-0005-0000-0000-000087670000}"/>
    <cellStyle name="Note 2 2 19 2 3 3 2" xfId="26779" xr:uid="{00000000-0005-0000-0000-000088670000}"/>
    <cellStyle name="Note 2 2 19 2 3 3 2 2" xfId="42409" xr:uid="{00000000-0005-0000-0000-000089670000}"/>
    <cellStyle name="Note 2 2 19 2 3 3 3" xfId="18715" xr:uid="{00000000-0005-0000-0000-00008A670000}"/>
    <cellStyle name="Note 2 2 19 2 3 3 4" xfId="34558" xr:uid="{00000000-0005-0000-0000-00008B670000}"/>
    <cellStyle name="Note 2 2 19 2 3 4" xfId="26176" xr:uid="{00000000-0005-0000-0000-00008C670000}"/>
    <cellStyle name="Note 2 2 19 2 3 4 2" xfId="41806" xr:uid="{00000000-0005-0000-0000-00008D670000}"/>
    <cellStyle name="Note 2 2 19 2 3 5" xfId="18112" xr:uid="{00000000-0005-0000-0000-00008E670000}"/>
    <cellStyle name="Note 2 2 19 2 3 6" xfId="33955" xr:uid="{00000000-0005-0000-0000-00008F670000}"/>
    <cellStyle name="Note 2 2 19 2 4" xfId="22238" xr:uid="{00000000-0005-0000-0000-000090670000}"/>
    <cellStyle name="Note 2 2 19 2 4 2" xfId="37869" xr:uid="{00000000-0005-0000-0000-000091670000}"/>
    <cellStyle name="Note 2 2 19 2 5" xfId="12280" xr:uid="{00000000-0005-0000-0000-000092670000}"/>
    <cellStyle name="Note 2 2 19 2 5 2" xfId="29543" xr:uid="{00000000-0005-0000-0000-000093670000}"/>
    <cellStyle name="Note 2 2 19 2 6" xfId="13531" xr:uid="{00000000-0005-0000-0000-000094670000}"/>
    <cellStyle name="Note 2 2 19 2 7" xfId="30278" xr:uid="{00000000-0005-0000-0000-000095670000}"/>
    <cellStyle name="Note 2 2 19 2 8" xfId="45337" xr:uid="{00000000-0005-0000-0000-000096670000}"/>
    <cellStyle name="Note 2 2 19 2 9" xfId="48693" xr:uid="{00000000-0005-0000-0000-000097670000}"/>
    <cellStyle name="Note 2 2 19 3" xfId="5748" xr:uid="{00000000-0005-0000-0000-000098670000}"/>
    <cellStyle name="Note 2 2 19 3 2" xfId="6691" xr:uid="{00000000-0005-0000-0000-000099670000}"/>
    <cellStyle name="Note 2 2 19 3 2 2" xfId="4537" xr:uid="{00000000-0005-0000-0000-00009A670000}"/>
    <cellStyle name="Note 2 2 19 3 2 2 2" xfId="11630" xr:uid="{00000000-0005-0000-0000-00009B670000}"/>
    <cellStyle name="Note 2 2 19 3 2 2 2 2" xfId="29196" xr:uid="{00000000-0005-0000-0000-00009C670000}"/>
    <cellStyle name="Note 2 2 19 3 2 2 2 2 2" xfId="44826" xr:uid="{00000000-0005-0000-0000-00009D670000}"/>
    <cellStyle name="Note 2 2 19 3 2 2 2 3" xfId="21132" xr:uid="{00000000-0005-0000-0000-00009E670000}"/>
    <cellStyle name="Note 2 2 19 3 2 2 2 4" xfId="36975" xr:uid="{00000000-0005-0000-0000-00009F670000}"/>
    <cellStyle name="Note 2 2 19 3 2 2 3" xfId="22709" xr:uid="{00000000-0005-0000-0000-0000A0670000}"/>
    <cellStyle name="Note 2 2 19 3 2 2 3 2" xfId="38340" xr:uid="{00000000-0005-0000-0000-0000A1670000}"/>
    <cellStyle name="Note 2 2 19 3 2 2 4" xfId="14043" xr:uid="{00000000-0005-0000-0000-0000A2670000}"/>
    <cellStyle name="Note 2 2 19 3 2 2 5" xfId="30730" xr:uid="{00000000-0005-0000-0000-0000A3670000}"/>
    <cellStyle name="Note 2 2 19 3 2 3" xfId="4178" xr:uid="{00000000-0005-0000-0000-0000A4670000}"/>
    <cellStyle name="Note 2 2 19 3 2 3 2" xfId="22389" xr:uid="{00000000-0005-0000-0000-0000A5670000}"/>
    <cellStyle name="Note 2 2 19 3 2 3 2 2" xfId="38020" xr:uid="{00000000-0005-0000-0000-0000A6670000}"/>
    <cellStyle name="Note 2 2 19 3 2 3 3" xfId="13684" xr:uid="{00000000-0005-0000-0000-0000A7670000}"/>
    <cellStyle name="Note 2 2 19 3 2 3 4" xfId="30429" xr:uid="{00000000-0005-0000-0000-0000A8670000}"/>
    <cellStyle name="Note 2 2 19 3 2 4" xfId="24354" xr:uid="{00000000-0005-0000-0000-0000A9670000}"/>
    <cellStyle name="Note 2 2 19 3 2 4 2" xfId="39985" xr:uid="{00000000-0005-0000-0000-0000AA670000}"/>
    <cellStyle name="Note 2 2 19 3 2 5" xfId="16195" xr:uid="{00000000-0005-0000-0000-0000AB670000}"/>
    <cellStyle name="Note 2 2 19 3 2 6" xfId="32173" xr:uid="{00000000-0005-0000-0000-0000AC670000}"/>
    <cellStyle name="Note 2 2 19 3 3" xfId="23658" xr:uid="{00000000-0005-0000-0000-0000AD670000}"/>
    <cellStyle name="Note 2 2 19 3 3 2" xfId="39289" xr:uid="{00000000-0005-0000-0000-0000AE670000}"/>
    <cellStyle name="Note 2 2 19 3 4" xfId="15253" xr:uid="{00000000-0005-0000-0000-0000AF670000}"/>
    <cellStyle name="Note 2 2 19 3 5" xfId="31577" xr:uid="{00000000-0005-0000-0000-0000B0670000}"/>
    <cellStyle name="Note 2 2 19 3 6" xfId="50302" xr:uid="{00000000-0005-0000-0000-0000B1670000}"/>
    <cellStyle name="Note 2 2 19 3 7" xfId="52088" xr:uid="{00000000-0005-0000-0000-0000B2670000}"/>
    <cellStyle name="Note 2 2 19 3 8" xfId="53183" xr:uid="{00000000-0005-0000-0000-0000B3670000}"/>
    <cellStyle name="Note 2 2 19 4" xfId="6773" xr:uid="{00000000-0005-0000-0000-0000B4670000}"/>
    <cellStyle name="Note 2 2 19 4 2" xfId="7429" xr:uid="{00000000-0005-0000-0000-0000B5670000}"/>
    <cellStyle name="Note 2 2 19 4 2 2" xfId="11467" xr:uid="{00000000-0005-0000-0000-0000B6670000}"/>
    <cellStyle name="Note 2 2 19 4 2 2 2" xfId="29033" xr:uid="{00000000-0005-0000-0000-0000B7670000}"/>
    <cellStyle name="Note 2 2 19 4 2 2 2 2" xfId="44663" xr:uid="{00000000-0005-0000-0000-0000B8670000}"/>
    <cellStyle name="Note 2 2 19 4 2 2 3" xfId="20969" xr:uid="{00000000-0005-0000-0000-0000B9670000}"/>
    <cellStyle name="Note 2 2 19 4 2 2 4" xfId="36812" xr:uid="{00000000-0005-0000-0000-0000BA670000}"/>
    <cellStyle name="Note 2 2 19 4 2 3" xfId="24996" xr:uid="{00000000-0005-0000-0000-0000BB670000}"/>
    <cellStyle name="Note 2 2 19 4 2 3 2" xfId="40626" xr:uid="{00000000-0005-0000-0000-0000BC670000}"/>
    <cellStyle name="Note 2 2 19 4 2 4" xfId="16932" xr:uid="{00000000-0005-0000-0000-0000BD670000}"/>
    <cellStyle name="Note 2 2 19 4 2 5" xfId="32775" xr:uid="{00000000-0005-0000-0000-0000BE670000}"/>
    <cellStyle name="Note 2 2 19 4 3" xfId="4237" xr:uid="{00000000-0005-0000-0000-0000BF670000}"/>
    <cellStyle name="Note 2 2 19 4 3 2" xfId="22448" xr:uid="{00000000-0005-0000-0000-0000C0670000}"/>
    <cellStyle name="Note 2 2 19 4 3 2 2" xfId="38079" xr:uid="{00000000-0005-0000-0000-0000C1670000}"/>
    <cellStyle name="Note 2 2 19 4 3 3" xfId="13743" xr:uid="{00000000-0005-0000-0000-0000C2670000}"/>
    <cellStyle name="Note 2 2 19 4 3 4" xfId="30488" xr:uid="{00000000-0005-0000-0000-0000C3670000}"/>
    <cellStyle name="Note 2 2 19 4 4" xfId="24436" xr:uid="{00000000-0005-0000-0000-0000C4670000}"/>
    <cellStyle name="Note 2 2 19 4 4 2" xfId="40067" xr:uid="{00000000-0005-0000-0000-0000C5670000}"/>
    <cellStyle name="Note 2 2 19 4 5" xfId="16277" xr:uid="{00000000-0005-0000-0000-0000C6670000}"/>
    <cellStyle name="Note 2 2 19 4 6" xfId="32255" xr:uid="{00000000-0005-0000-0000-0000C7670000}"/>
    <cellStyle name="Note 2 2 19 5" xfId="21792" xr:uid="{00000000-0005-0000-0000-0000C8670000}"/>
    <cellStyle name="Note 2 2 19 5 2" xfId="37423" xr:uid="{00000000-0005-0000-0000-0000C9670000}"/>
    <cellStyle name="Note 2 2 19 6" xfId="21745" xr:uid="{00000000-0005-0000-0000-0000CA670000}"/>
    <cellStyle name="Note 2 2 19 6 2" xfId="37376" xr:uid="{00000000-0005-0000-0000-0000CB670000}"/>
    <cellStyle name="Note 2 2 19 7" xfId="12878" xr:uid="{00000000-0005-0000-0000-0000CC670000}"/>
    <cellStyle name="Note 2 2 19 8" xfId="29912" xr:uid="{00000000-0005-0000-0000-0000CD670000}"/>
    <cellStyle name="Note 2 2 19 9" xfId="47722" xr:uid="{00000000-0005-0000-0000-0000CE670000}"/>
    <cellStyle name="Note 2 2 2" xfId="3385" xr:uid="{00000000-0005-0000-0000-0000CF670000}"/>
    <cellStyle name="Note 2 2 2 10" xfId="46296" xr:uid="{00000000-0005-0000-0000-0000D0670000}"/>
    <cellStyle name="Note 2 2 2 11" xfId="46191" xr:uid="{00000000-0005-0000-0000-0000D1670000}"/>
    <cellStyle name="Note 2 2 2 12" xfId="45798" xr:uid="{00000000-0005-0000-0000-0000D2670000}"/>
    <cellStyle name="Note 2 2 2 13" xfId="51735" xr:uid="{00000000-0005-0000-0000-0000D3670000}"/>
    <cellStyle name="Note 2 2 2 14" xfId="52624" xr:uid="{00000000-0005-0000-0000-0000D4670000}"/>
    <cellStyle name="Note 2 2 2 15" xfId="45870" xr:uid="{00000000-0005-0000-0000-0000D5670000}"/>
    <cellStyle name="Note 2 2 2 2" xfId="4038" xr:uid="{00000000-0005-0000-0000-0000D6670000}"/>
    <cellStyle name="Note 2 2 2 2 10" xfId="49042" xr:uid="{00000000-0005-0000-0000-0000D7670000}"/>
    <cellStyle name="Note 2 2 2 2 11" xfId="51409" xr:uid="{00000000-0005-0000-0000-0000D8670000}"/>
    <cellStyle name="Note 2 2 2 2 12" xfId="49471" xr:uid="{00000000-0005-0000-0000-0000D9670000}"/>
    <cellStyle name="Note 2 2 2 2 13" xfId="45887" xr:uid="{00000000-0005-0000-0000-0000DA670000}"/>
    <cellStyle name="Note 2 2 2 2 14" xfId="53684" xr:uid="{00000000-0005-0000-0000-0000DB670000}"/>
    <cellStyle name="Note 2 2 2 2 2" xfId="6413" xr:uid="{00000000-0005-0000-0000-0000DC670000}"/>
    <cellStyle name="Note 2 2 2 2 2 2" xfId="6510" xr:uid="{00000000-0005-0000-0000-0000DD670000}"/>
    <cellStyle name="Note 2 2 2 2 2 2 2" xfId="7194" xr:uid="{00000000-0005-0000-0000-0000DE670000}"/>
    <cellStyle name="Note 2 2 2 2 2 2 2 2" xfId="6887" xr:uid="{00000000-0005-0000-0000-0000DF670000}"/>
    <cellStyle name="Note 2 2 2 2 2 2 2 2 2" xfId="24550" xr:uid="{00000000-0005-0000-0000-0000E0670000}"/>
    <cellStyle name="Note 2 2 2 2 2 2 2 2 2 2" xfId="40181" xr:uid="{00000000-0005-0000-0000-0000E1670000}"/>
    <cellStyle name="Note 2 2 2 2 2 2 2 2 3" xfId="16391" xr:uid="{00000000-0005-0000-0000-0000E2670000}"/>
    <cellStyle name="Note 2 2 2 2 2 2 2 2 4" xfId="32369" xr:uid="{00000000-0005-0000-0000-0000E3670000}"/>
    <cellStyle name="Note 2 2 2 2 2 2 2 3" xfId="24761" xr:uid="{00000000-0005-0000-0000-0000E4670000}"/>
    <cellStyle name="Note 2 2 2 2 2 2 2 3 2" xfId="40391" xr:uid="{00000000-0005-0000-0000-0000E5670000}"/>
    <cellStyle name="Note 2 2 2 2 2 2 2 4" xfId="16697" xr:uid="{00000000-0005-0000-0000-0000E6670000}"/>
    <cellStyle name="Note 2 2 2 2 2 2 2 5" xfId="32540" xr:uid="{00000000-0005-0000-0000-0000E7670000}"/>
    <cellStyle name="Note 2 2 2 2 2 2 3" xfId="10610" xr:uid="{00000000-0005-0000-0000-0000E8670000}"/>
    <cellStyle name="Note 2 2 2 2 2 2 3 2" xfId="28176" xr:uid="{00000000-0005-0000-0000-0000E9670000}"/>
    <cellStyle name="Note 2 2 2 2 2 2 3 2 2" xfId="43806" xr:uid="{00000000-0005-0000-0000-0000EA670000}"/>
    <cellStyle name="Note 2 2 2 2 2 2 3 3" xfId="20112" xr:uid="{00000000-0005-0000-0000-0000EB670000}"/>
    <cellStyle name="Note 2 2 2 2 2 2 3 4" xfId="35955" xr:uid="{00000000-0005-0000-0000-0000EC670000}"/>
    <cellStyle name="Note 2 2 2 2 2 2 4" xfId="24211" xr:uid="{00000000-0005-0000-0000-0000ED670000}"/>
    <cellStyle name="Note 2 2 2 2 2 2 4 2" xfId="39842" xr:uid="{00000000-0005-0000-0000-0000EE670000}"/>
    <cellStyle name="Note 2 2 2 2 2 2 5" xfId="16014" xr:uid="{00000000-0005-0000-0000-0000EF670000}"/>
    <cellStyle name="Note 2 2 2 2 2 2 6" xfId="32050" xr:uid="{00000000-0005-0000-0000-0000F0670000}"/>
    <cellStyle name="Note 2 2 2 2 2 3" xfId="24116" xr:uid="{00000000-0005-0000-0000-0000F1670000}"/>
    <cellStyle name="Note 2 2 2 2 2 3 2" xfId="39747" xr:uid="{00000000-0005-0000-0000-0000F2670000}"/>
    <cellStyle name="Note 2 2 2 2 2 4" xfId="15918" xr:uid="{00000000-0005-0000-0000-0000F3670000}"/>
    <cellStyle name="Note 2 2 2 2 2 5" xfId="31955" xr:uid="{00000000-0005-0000-0000-0000F4670000}"/>
    <cellStyle name="Note 2 2 2 2 2 6" xfId="50674" xr:uid="{00000000-0005-0000-0000-0000F5670000}"/>
    <cellStyle name="Note 2 2 2 2 2 7" xfId="52460" xr:uid="{00000000-0005-0000-0000-0000F6670000}"/>
    <cellStyle name="Note 2 2 2 2 2 8" xfId="53555" xr:uid="{00000000-0005-0000-0000-0000F7670000}"/>
    <cellStyle name="Note 2 2 2 2 3" xfId="8080" xr:uid="{00000000-0005-0000-0000-0000F8670000}"/>
    <cellStyle name="Note 2 2 2 2 3 2" xfId="9469" xr:uid="{00000000-0005-0000-0000-0000F9670000}"/>
    <cellStyle name="Note 2 2 2 2 3 2 2" xfId="7878" xr:uid="{00000000-0005-0000-0000-0000FA670000}"/>
    <cellStyle name="Note 2 2 2 2 3 2 2 2" xfId="25444" xr:uid="{00000000-0005-0000-0000-0000FB670000}"/>
    <cellStyle name="Note 2 2 2 2 3 2 2 2 2" xfId="41074" xr:uid="{00000000-0005-0000-0000-0000FC670000}"/>
    <cellStyle name="Note 2 2 2 2 3 2 2 3" xfId="17380" xr:uid="{00000000-0005-0000-0000-0000FD670000}"/>
    <cellStyle name="Note 2 2 2 2 3 2 2 4" xfId="33223" xr:uid="{00000000-0005-0000-0000-0000FE670000}"/>
    <cellStyle name="Note 2 2 2 2 3 2 3" xfId="27035" xr:uid="{00000000-0005-0000-0000-0000FF670000}"/>
    <cellStyle name="Note 2 2 2 2 3 2 3 2" xfId="42665" xr:uid="{00000000-0005-0000-0000-000000680000}"/>
    <cellStyle name="Note 2 2 2 2 3 2 4" xfId="18971" xr:uid="{00000000-0005-0000-0000-000001680000}"/>
    <cellStyle name="Note 2 2 2 2 3 2 5" xfId="34814" xr:uid="{00000000-0005-0000-0000-000002680000}"/>
    <cellStyle name="Note 2 2 2 2 3 3" xfId="7465" xr:uid="{00000000-0005-0000-0000-000003680000}"/>
    <cellStyle name="Note 2 2 2 2 3 3 2" xfId="25031" xr:uid="{00000000-0005-0000-0000-000004680000}"/>
    <cellStyle name="Note 2 2 2 2 3 3 2 2" xfId="40661" xr:uid="{00000000-0005-0000-0000-000005680000}"/>
    <cellStyle name="Note 2 2 2 2 3 3 3" xfId="16967" xr:uid="{00000000-0005-0000-0000-000006680000}"/>
    <cellStyle name="Note 2 2 2 2 3 3 4" xfId="32810" xr:uid="{00000000-0005-0000-0000-000007680000}"/>
    <cellStyle name="Note 2 2 2 2 3 4" xfId="25646" xr:uid="{00000000-0005-0000-0000-000008680000}"/>
    <cellStyle name="Note 2 2 2 2 3 4 2" xfId="41276" xr:uid="{00000000-0005-0000-0000-000009680000}"/>
    <cellStyle name="Note 2 2 2 2 3 5" xfId="17582" xr:uid="{00000000-0005-0000-0000-00000A680000}"/>
    <cellStyle name="Note 2 2 2 2 3 6" xfId="33425" xr:uid="{00000000-0005-0000-0000-00000B680000}"/>
    <cellStyle name="Note 2 2 2 2 4" xfId="22250" xr:uid="{00000000-0005-0000-0000-00000C680000}"/>
    <cellStyle name="Note 2 2 2 2 4 2" xfId="37881" xr:uid="{00000000-0005-0000-0000-00000D680000}"/>
    <cellStyle name="Note 2 2 2 2 5" xfId="12292" xr:uid="{00000000-0005-0000-0000-00000E680000}"/>
    <cellStyle name="Note 2 2 2 2 5 2" xfId="29555" xr:uid="{00000000-0005-0000-0000-00000F680000}"/>
    <cellStyle name="Note 2 2 2 2 6" xfId="13543" xr:uid="{00000000-0005-0000-0000-000010680000}"/>
    <cellStyle name="Note 2 2 2 2 7" xfId="30290" xr:uid="{00000000-0005-0000-0000-000011680000}"/>
    <cellStyle name="Note 2 2 2 2 8" xfId="45325" xr:uid="{00000000-0005-0000-0000-000012680000}"/>
    <cellStyle name="Note 2 2 2 2 9" xfId="48705" xr:uid="{00000000-0005-0000-0000-000013680000}"/>
    <cellStyle name="Note 2 2 2 3" xfId="5760" xr:uid="{00000000-0005-0000-0000-000014680000}"/>
    <cellStyle name="Note 2 2 2 3 10" xfId="51070" xr:uid="{00000000-0005-0000-0000-000015680000}"/>
    <cellStyle name="Note 2 2 2 3 11" xfId="51442" xr:uid="{00000000-0005-0000-0000-000016680000}"/>
    <cellStyle name="Note 2 2 2 3 12" xfId="51574" xr:uid="{00000000-0005-0000-0000-000017680000}"/>
    <cellStyle name="Note 2 2 2 3 2" xfId="8268" xr:uid="{00000000-0005-0000-0000-000018680000}"/>
    <cellStyle name="Note 2 2 2 3 2 2" xfId="9657" xr:uid="{00000000-0005-0000-0000-000019680000}"/>
    <cellStyle name="Note 2 2 2 3 2 2 2" xfId="7562" xr:uid="{00000000-0005-0000-0000-00001A680000}"/>
    <cellStyle name="Note 2 2 2 3 2 2 2 2" xfId="25128" xr:uid="{00000000-0005-0000-0000-00001B680000}"/>
    <cellStyle name="Note 2 2 2 3 2 2 2 2 2" xfId="40758" xr:uid="{00000000-0005-0000-0000-00001C680000}"/>
    <cellStyle name="Note 2 2 2 3 2 2 2 3" xfId="17064" xr:uid="{00000000-0005-0000-0000-00001D680000}"/>
    <cellStyle name="Note 2 2 2 3 2 2 2 4" xfId="32907" xr:uid="{00000000-0005-0000-0000-00001E680000}"/>
    <cellStyle name="Note 2 2 2 3 2 2 3" xfId="27223" xr:uid="{00000000-0005-0000-0000-00001F680000}"/>
    <cellStyle name="Note 2 2 2 3 2 2 3 2" xfId="42853" xr:uid="{00000000-0005-0000-0000-000020680000}"/>
    <cellStyle name="Note 2 2 2 3 2 2 4" xfId="19159" xr:uid="{00000000-0005-0000-0000-000021680000}"/>
    <cellStyle name="Note 2 2 2 3 2 2 5" xfId="35002" xr:uid="{00000000-0005-0000-0000-000022680000}"/>
    <cellStyle name="Note 2 2 2 3 2 3" xfId="7776" xr:uid="{00000000-0005-0000-0000-000023680000}"/>
    <cellStyle name="Note 2 2 2 3 2 3 2" xfId="25342" xr:uid="{00000000-0005-0000-0000-000024680000}"/>
    <cellStyle name="Note 2 2 2 3 2 3 2 2" xfId="40972" xr:uid="{00000000-0005-0000-0000-000025680000}"/>
    <cellStyle name="Note 2 2 2 3 2 3 3" xfId="17278" xr:uid="{00000000-0005-0000-0000-000026680000}"/>
    <cellStyle name="Note 2 2 2 3 2 3 4" xfId="33121" xr:uid="{00000000-0005-0000-0000-000027680000}"/>
    <cellStyle name="Note 2 2 2 3 2 4" xfId="25834" xr:uid="{00000000-0005-0000-0000-000028680000}"/>
    <cellStyle name="Note 2 2 2 3 2 4 2" xfId="41464" xr:uid="{00000000-0005-0000-0000-000029680000}"/>
    <cellStyle name="Note 2 2 2 3 2 5" xfId="17770" xr:uid="{00000000-0005-0000-0000-00002A680000}"/>
    <cellStyle name="Note 2 2 2 3 2 6" xfId="33613" xr:uid="{00000000-0005-0000-0000-00002B680000}"/>
    <cellStyle name="Note 2 2 2 3 2 7" xfId="50314" xr:uid="{00000000-0005-0000-0000-00002C680000}"/>
    <cellStyle name="Note 2 2 2 3 2 8" xfId="52100" xr:uid="{00000000-0005-0000-0000-00002D680000}"/>
    <cellStyle name="Note 2 2 2 3 2 9" xfId="53195" xr:uid="{00000000-0005-0000-0000-00002E680000}"/>
    <cellStyle name="Note 2 2 2 3 3" xfId="23670" xr:uid="{00000000-0005-0000-0000-00002F680000}"/>
    <cellStyle name="Note 2 2 2 3 3 2" xfId="39301" xr:uid="{00000000-0005-0000-0000-000030680000}"/>
    <cellStyle name="Note 2 2 2 3 4" xfId="15265" xr:uid="{00000000-0005-0000-0000-000031680000}"/>
    <cellStyle name="Note 2 2 2 3 5" xfId="31589" xr:uid="{00000000-0005-0000-0000-000032680000}"/>
    <cellStyle name="Note 2 2 2 3 6" xfId="45426" xr:uid="{00000000-0005-0000-0000-000033680000}"/>
    <cellStyle name="Note 2 2 2 3 7" xfId="48345" xr:uid="{00000000-0005-0000-0000-000034680000}"/>
    <cellStyle name="Note 2 2 2 3 8" xfId="45117" xr:uid="{00000000-0005-0000-0000-000035680000}"/>
    <cellStyle name="Note 2 2 2 3 9" xfId="51048" xr:uid="{00000000-0005-0000-0000-000036680000}"/>
    <cellStyle name="Note 2 2 2 4" xfId="8447" xr:uid="{00000000-0005-0000-0000-000037680000}"/>
    <cellStyle name="Note 2 2 2 4 2" xfId="9836" xr:uid="{00000000-0005-0000-0000-000038680000}"/>
    <cellStyle name="Note 2 2 2 4 2 2" xfId="10733" xr:uid="{00000000-0005-0000-0000-000039680000}"/>
    <cellStyle name="Note 2 2 2 4 2 2 2" xfId="28299" xr:uid="{00000000-0005-0000-0000-00003A680000}"/>
    <cellStyle name="Note 2 2 2 4 2 2 2 2" xfId="43929" xr:uid="{00000000-0005-0000-0000-00003B680000}"/>
    <cellStyle name="Note 2 2 2 4 2 2 3" xfId="20235" xr:uid="{00000000-0005-0000-0000-00003C680000}"/>
    <cellStyle name="Note 2 2 2 4 2 2 4" xfId="36078" xr:uid="{00000000-0005-0000-0000-00003D680000}"/>
    <cellStyle name="Note 2 2 2 4 2 3" xfId="27402" xr:uid="{00000000-0005-0000-0000-00003E680000}"/>
    <cellStyle name="Note 2 2 2 4 2 3 2" xfId="43032" xr:uid="{00000000-0005-0000-0000-00003F680000}"/>
    <cellStyle name="Note 2 2 2 4 2 4" xfId="19338" xr:uid="{00000000-0005-0000-0000-000040680000}"/>
    <cellStyle name="Note 2 2 2 4 2 5" xfId="35181" xr:uid="{00000000-0005-0000-0000-000041680000}"/>
    <cellStyle name="Note 2 2 2 4 3" xfId="7959" xr:uid="{00000000-0005-0000-0000-000042680000}"/>
    <cellStyle name="Note 2 2 2 4 3 2" xfId="25525" xr:uid="{00000000-0005-0000-0000-000043680000}"/>
    <cellStyle name="Note 2 2 2 4 3 2 2" xfId="41155" xr:uid="{00000000-0005-0000-0000-000044680000}"/>
    <cellStyle name="Note 2 2 2 4 3 3" xfId="17461" xr:uid="{00000000-0005-0000-0000-000045680000}"/>
    <cellStyle name="Note 2 2 2 4 3 4" xfId="33304" xr:uid="{00000000-0005-0000-0000-000046680000}"/>
    <cellStyle name="Note 2 2 2 4 4" xfId="26013" xr:uid="{00000000-0005-0000-0000-000047680000}"/>
    <cellStyle name="Note 2 2 2 4 4 2" xfId="41643" xr:uid="{00000000-0005-0000-0000-000048680000}"/>
    <cellStyle name="Note 2 2 2 4 5" xfId="17949" xr:uid="{00000000-0005-0000-0000-000049680000}"/>
    <cellStyle name="Note 2 2 2 4 6" xfId="33792" xr:uid="{00000000-0005-0000-0000-00004A680000}"/>
    <cellStyle name="Note 2 2 2 4 7" xfId="49809" xr:uid="{00000000-0005-0000-0000-00004B680000}"/>
    <cellStyle name="Note 2 2 2 4 8" xfId="51693" xr:uid="{00000000-0005-0000-0000-00004C680000}"/>
    <cellStyle name="Note 2 2 2 4 9" xfId="52805" xr:uid="{00000000-0005-0000-0000-00004D680000}"/>
    <cellStyle name="Note 2 2 2 5" xfId="21804" xr:uid="{00000000-0005-0000-0000-00004E680000}"/>
    <cellStyle name="Note 2 2 2 5 2" xfId="37435" xr:uid="{00000000-0005-0000-0000-00004F680000}"/>
    <cellStyle name="Note 2 2 2 6" xfId="22562" xr:uid="{00000000-0005-0000-0000-000050680000}"/>
    <cellStyle name="Note 2 2 2 6 2" xfId="38193" xr:uid="{00000000-0005-0000-0000-000051680000}"/>
    <cellStyle name="Note 2 2 2 7" xfId="12890" xr:uid="{00000000-0005-0000-0000-000052680000}"/>
    <cellStyle name="Note 2 2 2 8" xfId="29924" xr:uid="{00000000-0005-0000-0000-000053680000}"/>
    <cellStyle name="Note 2 2 2 9" xfId="47819" xr:uid="{00000000-0005-0000-0000-000054680000}"/>
    <cellStyle name="Note 2 2 20" xfId="2942" xr:uid="{00000000-0005-0000-0000-000055680000}"/>
    <cellStyle name="Note 2 2 20 10" xfId="48128" xr:uid="{00000000-0005-0000-0000-000056680000}"/>
    <cellStyle name="Note 2 2 20 11" xfId="46443" xr:uid="{00000000-0005-0000-0000-000057680000}"/>
    <cellStyle name="Note 2 2 20 12" xfId="50831" xr:uid="{00000000-0005-0000-0000-000058680000}"/>
    <cellStyle name="Note 2 2 20 13" xfId="46110" xr:uid="{00000000-0005-0000-0000-000059680000}"/>
    <cellStyle name="Note 2 2 20 14" xfId="53631" xr:uid="{00000000-0005-0000-0000-00005A680000}"/>
    <cellStyle name="Note 2 2 20 15" xfId="44967" xr:uid="{00000000-0005-0000-0000-00005B680000}"/>
    <cellStyle name="Note 2 2 20 2" xfId="3596" xr:uid="{00000000-0005-0000-0000-00005C680000}"/>
    <cellStyle name="Note 2 2 20 2 10" xfId="47241" xr:uid="{00000000-0005-0000-0000-00005D680000}"/>
    <cellStyle name="Note 2 2 20 2 11" xfId="51194" xr:uid="{00000000-0005-0000-0000-00005E680000}"/>
    <cellStyle name="Note 2 2 20 2 12" xfId="45692" xr:uid="{00000000-0005-0000-0000-00005F680000}"/>
    <cellStyle name="Note 2 2 20 2 13" xfId="47345" xr:uid="{00000000-0005-0000-0000-000060680000}"/>
    <cellStyle name="Note 2 2 20 2 14" xfId="51460" xr:uid="{00000000-0005-0000-0000-000061680000}"/>
    <cellStyle name="Note 2 2 20 2 2" xfId="5971" xr:uid="{00000000-0005-0000-0000-000062680000}"/>
    <cellStyle name="Note 2 2 20 2 2 2" xfId="8371" xr:uid="{00000000-0005-0000-0000-000063680000}"/>
    <cellStyle name="Note 2 2 20 2 2 2 2" xfId="9760" xr:uid="{00000000-0005-0000-0000-000064680000}"/>
    <cellStyle name="Note 2 2 20 2 2 2 2 2" xfId="7779" xr:uid="{00000000-0005-0000-0000-000065680000}"/>
    <cellStyle name="Note 2 2 20 2 2 2 2 2 2" xfId="25345" xr:uid="{00000000-0005-0000-0000-000066680000}"/>
    <cellStyle name="Note 2 2 20 2 2 2 2 2 2 2" xfId="40975" xr:uid="{00000000-0005-0000-0000-000067680000}"/>
    <cellStyle name="Note 2 2 20 2 2 2 2 2 3" xfId="17281" xr:uid="{00000000-0005-0000-0000-000068680000}"/>
    <cellStyle name="Note 2 2 20 2 2 2 2 2 4" xfId="33124" xr:uid="{00000000-0005-0000-0000-000069680000}"/>
    <cellStyle name="Note 2 2 20 2 2 2 2 3" xfId="27326" xr:uid="{00000000-0005-0000-0000-00006A680000}"/>
    <cellStyle name="Note 2 2 20 2 2 2 2 3 2" xfId="42956" xr:uid="{00000000-0005-0000-0000-00006B680000}"/>
    <cellStyle name="Note 2 2 20 2 2 2 2 4" xfId="19262" xr:uid="{00000000-0005-0000-0000-00006C680000}"/>
    <cellStyle name="Note 2 2 20 2 2 2 2 5" xfId="35105" xr:uid="{00000000-0005-0000-0000-00006D680000}"/>
    <cellStyle name="Note 2 2 20 2 2 2 3" xfId="9252" xr:uid="{00000000-0005-0000-0000-00006E680000}"/>
    <cellStyle name="Note 2 2 20 2 2 2 3 2" xfId="26818" xr:uid="{00000000-0005-0000-0000-00006F680000}"/>
    <cellStyle name="Note 2 2 20 2 2 2 3 2 2" xfId="42448" xr:uid="{00000000-0005-0000-0000-000070680000}"/>
    <cellStyle name="Note 2 2 20 2 2 2 3 3" xfId="18754" xr:uid="{00000000-0005-0000-0000-000071680000}"/>
    <cellStyle name="Note 2 2 20 2 2 2 3 4" xfId="34597" xr:uid="{00000000-0005-0000-0000-000072680000}"/>
    <cellStyle name="Note 2 2 20 2 2 2 4" xfId="25937" xr:uid="{00000000-0005-0000-0000-000073680000}"/>
    <cellStyle name="Note 2 2 20 2 2 2 4 2" xfId="41567" xr:uid="{00000000-0005-0000-0000-000074680000}"/>
    <cellStyle name="Note 2 2 20 2 2 2 5" xfId="17873" xr:uid="{00000000-0005-0000-0000-000075680000}"/>
    <cellStyle name="Note 2 2 20 2 2 2 6" xfId="33716" xr:uid="{00000000-0005-0000-0000-000076680000}"/>
    <cellStyle name="Note 2 2 20 2 2 3" xfId="23842" xr:uid="{00000000-0005-0000-0000-000077680000}"/>
    <cellStyle name="Note 2 2 20 2 2 3 2" xfId="39473" xr:uid="{00000000-0005-0000-0000-000078680000}"/>
    <cellStyle name="Note 2 2 20 2 2 4" xfId="15476" xr:uid="{00000000-0005-0000-0000-000079680000}"/>
    <cellStyle name="Note 2 2 20 2 2 5" xfId="31740" xr:uid="{00000000-0005-0000-0000-00007A680000}"/>
    <cellStyle name="Note 2 2 20 2 2 6" xfId="50459" xr:uid="{00000000-0005-0000-0000-00007B680000}"/>
    <cellStyle name="Note 2 2 20 2 2 7" xfId="52245" xr:uid="{00000000-0005-0000-0000-00007C680000}"/>
    <cellStyle name="Note 2 2 20 2 2 8" xfId="53340" xr:uid="{00000000-0005-0000-0000-00007D680000}"/>
    <cellStyle name="Note 2 2 20 2 3" xfId="8422" xr:uid="{00000000-0005-0000-0000-00007E680000}"/>
    <cellStyle name="Note 2 2 20 2 3 2" xfId="9811" xr:uid="{00000000-0005-0000-0000-00007F680000}"/>
    <cellStyle name="Note 2 2 20 2 3 2 2" xfId="11576" xr:uid="{00000000-0005-0000-0000-000080680000}"/>
    <cellStyle name="Note 2 2 20 2 3 2 2 2" xfId="29142" xr:uid="{00000000-0005-0000-0000-000081680000}"/>
    <cellStyle name="Note 2 2 20 2 3 2 2 2 2" xfId="44772" xr:uid="{00000000-0005-0000-0000-000082680000}"/>
    <cellStyle name="Note 2 2 20 2 3 2 2 3" xfId="21078" xr:uid="{00000000-0005-0000-0000-000083680000}"/>
    <cellStyle name="Note 2 2 20 2 3 2 2 4" xfId="36921" xr:uid="{00000000-0005-0000-0000-000084680000}"/>
    <cellStyle name="Note 2 2 20 2 3 2 3" xfId="27377" xr:uid="{00000000-0005-0000-0000-000085680000}"/>
    <cellStyle name="Note 2 2 20 2 3 2 3 2" xfId="43007" xr:uid="{00000000-0005-0000-0000-000086680000}"/>
    <cellStyle name="Note 2 2 20 2 3 2 4" xfId="19313" xr:uid="{00000000-0005-0000-0000-000087680000}"/>
    <cellStyle name="Note 2 2 20 2 3 2 5" xfId="35156" xr:uid="{00000000-0005-0000-0000-000088680000}"/>
    <cellStyle name="Note 2 2 20 2 3 3" xfId="7563" xr:uid="{00000000-0005-0000-0000-000089680000}"/>
    <cellStyle name="Note 2 2 20 2 3 3 2" xfId="25129" xr:uid="{00000000-0005-0000-0000-00008A680000}"/>
    <cellStyle name="Note 2 2 20 2 3 3 2 2" xfId="40759" xr:uid="{00000000-0005-0000-0000-00008B680000}"/>
    <cellStyle name="Note 2 2 20 2 3 3 3" xfId="17065" xr:uid="{00000000-0005-0000-0000-00008C680000}"/>
    <cellStyle name="Note 2 2 20 2 3 3 4" xfId="32908" xr:uid="{00000000-0005-0000-0000-00008D680000}"/>
    <cellStyle name="Note 2 2 20 2 3 4" xfId="25988" xr:uid="{00000000-0005-0000-0000-00008E680000}"/>
    <cellStyle name="Note 2 2 20 2 3 4 2" xfId="41618" xr:uid="{00000000-0005-0000-0000-00008F680000}"/>
    <cellStyle name="Note 2 2 20 2 3 5" xfId="17924" xr:uid="{00000000-0005-0000-0000-000090680000}"/>
    <cellStyle name="Note 2 2 20 2 3 6" xfId="33767" xr:uid="{00000000-0005-0000-0000-000091680000}"/>
    <cellStyle name="Note 2 2 20 2 4" xfId="21974" xr:uid="{00000000-0005-0000-0000-000092680000}"/>
    <cellStyle name="Note 2 2 20 2 4 2" xfId="37605" xr:uid="{00000000-0005-0000-0000-000093680000}"/>
    <cellStyle name="Note 2 2 20 2 5" xfId="22210" xr:uid="{00000000-0005-0000-0000-000094680000}"/>
    <cellStyle name="Note 2 2 20 2 5 2" xfId="37841" xr:uid="{00000000-0005-0000-0000-000095680000}"/>
    <cellStyle name="Note 2 2 20 2 6" xfId="13101" xr:uid="{00000000-0005-0000-0000-000096680000}"/>
    <cellStyle name="Note 2 2 20 2 7" xfId="30075" xr:uid="{00000000-0005-0000-0000-000097680000}"/>
    <cellStyle name="Note 2 2 20 2 8" xfId="45411" xr:uid="{00000000-0005-0000-0000-000098680000}"/>
    <cellStyle name="Note 2 2 20 2 9" xfId="48490" xr:uid="{00000000-0005-0000-0000-000099680000}"/>
    <cellStyle name="Note 2 2 20 3" xfId="5321" xr:uid="{00000000-0005-0000-0000-00009A680000}"/>
    <cellStyle name="Note 2 2 20 3 2" xfId="8752" xr:uid="{00000000-0005-0000-0000-00009B680000}"/>
    <cellStyle name="Note 2 2 20 3 2 2" xfId="10141" xr:uid="{00000000-0005-0000-0000-00009C680000}"/>
    <cellStyle name="Note 2 2 20 3 2 2 2" xfId="10676" xr:uid="{00000000-0005-0000-0000-00009D680000}"/>
    <cellStyle name="Note 2 2 20 3 2 2 2 2" xfId="28242" xr:uid="{00000000-0005-0000-0000-00009E680000}"/>
    <cellStyle name="Note 2 2 20 3 2 2 2 2 2" xfId="43872" xr:uid="{00000000-0005-0000-0000-00009F680000}"/>
    <cellStyle name="Note 2 2 20 3 2 2 2 3" xfId="20178" xr:uid="{00000000-0005-0000-0000-0000A0680000}"/>
    <cellStyle name="Note 2 2 20 3 2 2 2 4" xfId="36021" xr:uid="{00000000-0005-0000-0000-0000A1680000}"/>
    <cellStyle name="Note 2 2 20 3 2 2 3" xfId="27707" xr:uid="{00000000-0005-0000-0000-0000A2680000}"/>
    <cellStyle name="Note 2 2 20 3 2 2 3 2" xfId="43337" xr:uid="{00000000-0005-0000-0000-0000A3680000}"/>
    <cellStyle name="Note 2 2 20 3 2 2 4" xfId="19643" xr:uid="{00000000-0005-0000-0000-0000A4680000}"/>
    <cellStyle name="Note 2 2 20 3 2 2 5" xfId="35486" xr:uid="{00000000-0005-0000-0000-0000A5680000}"/>
    <cellStyle name="Note 2 2 20 3 2 3" xfId="4796" xr:uid="{00000000-0005-0000-0000-0000A6680000}"/>
    <cellStyle name="Note 2 2 20 3 2 3 2" xfId="22968" xr:uid="{00000000-0005-0000-0000-0000A7680000}"/>
    <cellStyle name="Note 2 2 20 3 2 3 2 2" xfId="38599" xr:uid="{00000000-0005-0000-0000-0000A8680000}"/>
    <cellStyle name="Note 2 2 20 3 2 3 3" xfId="14302" xr:uid="{00000000-0005-0000-0000-0000A9680000}"/>
    <cellStyle name="Note 2 2 20 3 2 3 4" xfId="30989" xr:uid="{00000000-0005-0000-0000-0000AA680000}"/>
    <cellStyle name="Note 2 2 20 3 2 4" xfId="26318" xr:uid="{00000000-0005-0000-0000-0000AB680000}"/>
    <cellStyle name="Note 2 2 20 3 2 4 2" xfId="41948" xr:uid="{00000000-0005-0000-0000-0000AC680000}"/>
    <cellStyle name="Note 2 2 20 3 2 5" xfId="18254" xr:uid="{00000000-0005-0000-0000-0000AD680000}"/>
    <cellStyle name="Note 2 2 20 3 2 6" xfId="34097" xr:uid="{00000000-0005-0000-0000-0000AE680000}"/>
    <cellStyle name="Note 2 2 20 3 3" xfId="23399" xr:uid="{00000000-0005-0000-0000-0000AF680000}"/>
    <cellStyle name="Note 2 2 20 3 3 2" xfId="39030" xr:uid="{00000000-0005-0000-0000-0000B0680000}"/>
    <cellStyle name="Note 2 2 20 3 4" xfId="14826" xr:uid="{00000000-0005-0000-0000-0000B1680000}"/>
    <cellStyle name="Note 2 2 20 3 5" xfId="31377" xr:uid="{00000000-0005-0000-0000-0000B2680000}"/>
    <cellStyle name="Note 2 2 20 3 6" xfId="50082" xr:uid="{00000000-0005-0000-0000-0000B3680000}"/>
    <cellStyle name="Note 2 2 20 3 7" xfId="51880" xr:uid="{00000000-0005-0000-0000-0000B4680000}"/>
    <cellStyle name="Note 2 2 20 3 8" xfId="52973" xr:uid="{00000000-0005-0000-0000-0000B5680000}"/>
    <cellStyle name="Note 2 2 20 4" xfId="8096" xr:uid="{00000000-0005-0000-0000-0000B6680000}"/>
    <cellStyle name="Note 2 2 20 4 2" xfId="9485" xr:uid="{00000000-0005-0000-0000-0000B7680000}"/>
    <cellStyle name="Note 2 2 20 4 2 2" xfId="7264" xr:uid="{00000000-0005-0000-0000-0000B8680000}"/>
    <cellStyle name="Note 2 2 20 4 2 2 2" xfId="24831" xr:uid="{00000000-0005-0000-0000-0000B9680000}"/>
    <cellStyle name="Note 2 2 20 4 2 2 2 2" xfId="40461" xr:uid="{00000000-0005-0000-0000-0000BA680000}"/>
    <cellStyle name="Note 2 2 20 4 2 2 3" xfId="16767" xr:uid="{00000000-0005-0000-0000-0000BB680000}"/>
    <cellStyle name="Note 2 2 20 4 2 2 4" xfId="32610" xr:uid="{00000000-0005-0000-0000-0000BC680000}"/>
    <cellStyle name="Note 2 2 20 4 2 3" xfId="27051" xr:uid="{00000000-0005-0000-0000-0000BD680000}"/>
    <cellStyle name="Note 2 2 20 4 2 3 2" xfId="42681" xr:uid="{00000000-0005-0000-0000-0000BE680000}"/>
    <cellStyle name="Note 2 2 20 4 2 4" xfId="18987" xr:uid="{00000000-0005-0000-0000-0000BF680000}"/>
    <cellStyle name="Note 2 2 20 4 2 5" xfId="34830" xr:uid="{00000000-0005-0000-0000-0000C0680000}"/>
    <cellStyle name="Note 2 2 20 4 3" xfId="9396" xr:uid="{00000000-0005-0000-0000-0000C1680000}"/>
    <cellStyle name="Note 2 2 20 4 3 2" xfId="26962" xr:uid="{00000000-0005-0000-0000-0000C2680000}"/>
    <cellStyle name="Note 2 2 20 4 3 2 2" xfId="42592" xr:uid="{00000000-0005-0000-0000-0000C3680000}"/>
    <cellStyle name="Note 2 2 20 4 3 3" xfId="18898" xr:uid="{00000000-0005-0000-0000-0000C4680000}"/>
    <cellStyle name="Note 2 2 20 4 3 4" xfId="34741" xr:uid="{00000000-0005-0000-0000-0000C5680000}"/>
    <cellStyle name="Note 2 2 20 4 4" xfId="25662" xr:uid="{00000000-0005-0000-0000-0000C6680000}"/>
    <cellStyle name="Note 2 2 20 4 4 2" xfId="41292" xr:uid="{00000000-0005-0000-0000-0000C7680000}"/>
    <cellStyle name="Note 2 2 20 4 5" xfId="17598" xr:uid="{00000000-0005-0000-0000-0000C8680000}"/>
    <cellStyle name="Note 2 2 20 4 6" xfId="33441" xr:uid="{00000000-0005-0000-0000-0000C9680000}"/>
    <cellStyle name="Note 2 2 20 5" xfId="21526" xr:uid="{00000000-0005-0000-0000-0000CA680000}"/>
    <cellStyle name="Note 2 2 20 5 2" xfId="37157" xr:uid="{00000000-0005-0000-0000-0000CB680000}"/>
    <cellStyle name="Note 2 2 20 6" xfId="24316" xr:uid="{00000000-0005-0000-0000-0000CC680000}"/>
    <cellStyle name="Note 2 2 20 6 2" xfId="39947" xr:uid="{00000000-0005-0000-0000-0000CD680000}"/>
    <cellStyle name="Note 2 2 20 7" xfId="12448" xr:uid="{00000000-0005-0000-0000-0000CE680000}"/>
    <cellStyle name="Note 2 2 20 8" xfId="29709" xr:uid="{00000000-0005-0000-0000-0000CF680000}"/>
    <cellStyle name="Note 2 2 20 9" xfId="47189" xr:uid="{00000000-0005-0000-0000-0000D0680000}"/>
    <cellStyle name="Note 2 2 21" xfId="3393" xr:uid="{00000000-0005-0000-0000-0000D1680000}"/>
    <cellStyle name="Note 2 2 21 10" xfId="48353" xr:uid="{00000000-0005-0000-0000-0000D2680000}"/>
    <cellStyle name="Note 2 2 21 11" xfId="46249" xr:uid="{00000000-0005-0000-0000-0000D3680000}"/>
    <cellStyle name="Note 2 2 21 12" xfId="51056" xr:uid="{00000000-0005-0000-0000-0000D4680000}"/>
    <cellStyle name="Note 2 2 21 13" xfId="45102" xr:uid="{00000000-0005-0000-0000-0000D5680000}"/>
    <cellStyle name="Note 2 2 21 14" xfId="52816" xr:uid="{00000000-0005-0000-0000-0000D6680000}"/>
    <cellStyle name="Note 2 2 21 15" xfId="51483" xr:uid="{00000000-0005-0000-0000-0000D7680000}"/>
    <cellStyle name="Note 2 2 21 2" xfId="4046" xr:uid="{00000000-0005-0000-0000-0000D8680000}"/>
    <cellStyle name="Note 2 2 21 2 10" xfId="48873" xr:uid="{00000000-0005-0000-0000-0000D9680000}"/>
    <cellStyle name="Note 2 2 21 2 11" xfId="51417" xr:uid="{00000000-0005-0000-0000-0000DA680000}"/>
    <cellStyle name="Note 2 2 21 2 12" xfId="45165" xr:uid="{00000000-0005-0000-0000-0000DB680000}"/>
    <cellStyle name="Note 2 2 21 2 13" xfId="53581" xr:uid="{00000000-0005-0000-0000-0000DC680000}"/>
    <cellStyle name="Note 2 2 21 2 14" xfId="53691" xr:uid="{00000000-0005-0000-0000-0000DD680000}"/>
    <cellStyle name="Note 2 2 21 2 2" xfId="6421" xr:uid="{00000000-0005-0000-0000-0000DE680000}"/>
    <cellStyle name="Note 2 2 21 2 2 2" xfId="6502" xr:uid="{00000000-0005-0000-0000-0000DF680000}"/>
    <cellStyle name="Note 2 2 21 2 2 2 2" xfId="7773" xr:uid="{00000000-0005-0000-0000-0000E0680000}"/>
    <cellStyle name="Note 2 2 21 2 2 2 2 2" xfId="7496" xr:uid="{00000000-0005-0000-0000-0000E1680000}"/>
    <cellStyle name="Note 2 2 21 2 2 2 2 2 2" xfId="25062" xr:uid="{00000000-0005-0000-0000-0000E2680000}"/>
    <cellStyle name="Note 2 2 21 2 2 2 2 2 2 2" xfId="40692" xr:uid="{00000000-0005-0000-0000-0000E3680000}"/>
    <cellStyle name="Note 2 2 21 2 2 2 2 2 3" xfId="16998" xr:uid="{00000000-0005-0000-0000-0000E4680000}"/>
    <cellStyle name="Note 2 2 21 2 2 2 2 2 4" xfId="32841" xr:uid="{00000000-0005-0000-0000-0000E5680000}"/>
    <cellStyle name="Note 2 2 21 2 2 2 2 3" xfId="25339" xr:uid="{00000000-0005-0000-0000-0000E6680000}"/>
    <cellStyle name="Note 2 2 21 2 2 2 2 3 2" xfId="40969" xr:uid="{00000000-0005-0000-0000-0000E7680000}"/>
    <cellStyle name="Note 2 2 21 2 2 2 2 4" xfId="17275" xr:uid="{00000000-0005-0000-0000-0000E8680000}"/>
    <cellStyle name="Note 2 2 21 2 2 2 2 5" xfId="33118" xr:uid="{00000000-0005-0000-0000-0000E9680000}"/>
    <cellStyle name="Note 2 2 21 2 2 2 3" xfId="11026" xr:uid="{00000000-0005-0000-0000-0000EA680000}"/>
    <cellStyle name="Note 2 2 21 2 2 2 3 2" xfId="28592" xr:uid="{00000000-0005-0000-0000-0000EB680000}"/>
    <cellStyle name="Note 2 2 21 2 2 2 3 2 2" xfId="44222" xr:uid="{00000000-0005-0000-0000-0000EC680000}"/>
    <cellStyle name="Note 2 2 21 2 2 2 3 3" xfId="20528" xr:uid="{00000000-0005-0000-0000-0000ED680000}"/>
    <cellStyle name="Note 2 2 21 2 2 2 3 4" xfId="36371" xr:uid="{00000000-0005-0000-0000-0000EE680000}"/>
    <cellStyle name="Note 2 2 21 2 2 2 4" xfId="24203" xr:uid="{00000000-0005-0000-0000-0000EF680000}"/>
    <cellStyle name="Note 2 2 21 2 2 2 4 2" xfId="39834" xr:uid="{00000000-0005-0000-0000-0000F0680000}"/>
    <cellStyle name="Note 2 2 21 2 2 2 5" xfId="16006" xr:uid="{00000000-0005-0000-0000-0000F1680000}"/>
    <cellStyle name="Note 2 2 21 2 2 2 6" xfId="32042" xr:uid="{00000000-0005-0000-0000-0000F2680000}"/>
    <cellStyle name="Note 2 2 21 2 2 3" xfId="24124" xr:uid="{00000000-0005-0000-0000-0000F3680000}"/>
    <cellStyle name="Note 2 2 21 2 2 3 2" xfId="39755" xr:uid="{00000000-0005-0000-0000-0000F4680000}"/>
    <cellStyle name="Note 2 2 21 2 2 4" xfId="15926" xr:uid="{00000000-0005-0000-0000-0000F5680000}"/>
    <cellStyle name="Note 2 2 21 2 2 5" xfId="31963" xr:uid="{00000000-0005-0000-0000-0000F6680000}"/>
    <cellStyle name="Note 2 2 21 2 2 6" xfId="50682" xr:uid="{00000000-0005-0000-0000-0000F7680000}"/>
    <cellStyle name="Note 2 2 21 2 2 7" xfId="52468" xr:uid="{00000000-0005-0000-0000-0000F8680000}"/>
    <cellStyle name="Note 2 2 21 2 2 8" xfId="53563" xr:uid="{00000000-0005-0000-0000-0000F9680000}"/>
    <cellStyle name="Note 2 2 21 2 3" xfId="6698" xr:uid="{00000000-0005-0000-0000-0000FA680000}"/>
    <cellStyle name="Note 2 2 21 2 3 2" xfId="4544" xr:uid="{00000000-0005-0000-0000-0000FB680000}"/>
    <cellStyle name="Note 2 2 21 2 3 2 2" xfId="10738" xr:uid="{00000000-0005-0000-0000-0000FC680000}"/>
    <cellStyle name="Note 2 2 21 2 3 2 2 2" xfId="28304" xr:uid="{00000000-0005-0000-0000-0000FD680000}"/>
    <cellStyle name="Note 2 2 21 2 3 2 2 2 2" xfId="43934" xr:uid="{00000000-0005-0000-0000-0000FE680000}"/>
    <cellStyle name="Note 2 2 21 2 3 2 2 3" xfId="20240" xr:uid="{00000000-0005-0000-0000-0000FF680000}"/>
    <cellStyle name="Note 2 2 21 2 3 2 2 4" xfId="36083" xr:uid="{00000000-0005-0000-0000-000000690000}"/>
    <cellStyle name="Note 2 2 21 2 3 2 3" xfId="22716" xr:uid="{00000000-0005-0000-0000-000001690000}"/>
    <cellStyle name="Note 2 2 21 2 3 2 3 2" xfId="38347" xr:uid="{00000000-0005-0000-0000-000002690000}"/>
    <cellStyle name="Note 2 2 21 2 3 2 4" xfId="14050" xr:uid="{00000000-0005-0000-0000-000003690000}"/>
    <cellStyle name="Note 2 2 21 2 3 2 5" xfId="30737" xr:uid="{00000000-0005-0000-0000-000004690000}"/>
    <cellStyle name="Note 2 2 21 2 3 3" xfId="6440" xr:uid="{00000000-0005-0000-0000-000005690000}"/>
    <cellStyle name="Note 2 2 21 2 3 3 2" xfId="24142" xr:uid="{00000000-0005-0000-0000-000006690000}"/>
    <cellStyle name="Note 2 2 21 2 3 3 2 2" xfId="39773" xr:uid="{00000000-0005-0000-0000-000007690000}"/>
    <cellStyle name="Note 2 2 21 2 3 3 3" xfId="15944" xr:uid="{00000000-0005-0000-0000-000008690000}"/>
    <cellStyle name="Note 2 2 21 2 3 3 4" xfId="31981" xr:uid="{00000000-0005-0000-0000-000009690000}"/>
    <cellStyle name="Note 2 2 21 2 3 4" xfId="24361" xr:uid="{00000000-0005-0000-0000-00000A690000}"/>
    <cellStyle name="Note 2 2 21 2 3 4 2" xfId="39992" xr:uid="{00000000-0005-0000-0000-00000B690000}"/>
    <cellStyle name="Note 2 2 21 2 3 5" xfId="16202" xr:uid="{00000000-0005-0000-0000-00000C690000}"/>
    <cellStyle name="Note 2 2 21 2 3 6" xfId="32180" xr:uid="{00000000-0005-0000-0000-00000D690000}"/>
    <cellStyle name="Note 2 2 21 2 4" xfId="22258" xr:uid="{00000000-0005-0000-0000-00000E690000}"/>
    <cellStyle name="Note 2 2 21 2 4 2" xfId="37889" xr:uid="{00000000-0005-0000-0000-00000F690000}"/>
    <cellStyle name="Note 2 2 21 2 5" xfId="12299" xr:uid="{00000000-0005-0000-0000-000010690000}"/>
    <cellStyle name="Note 2 2 21 2 5 2" xfId="29562" xr:uid="{00000000-0005-0000-0000-000011690000}"/>
    <cellStyle name="Note 2 2 21 2 6" xfId="13551" xr:uid="{00000000-0005-0000-0000-000012690000}"/>
    <cellStyle name="Note 2 2 21 2 7" xfId="30298" xr:uid="{00000000-0005-0000-0000-000013690000}"/>
    <cellStyle name="Note 2 2 21 2 8" xfId="45317" xr:uid="{00000000-0005-0000-0000-000014690000}"/>
    <cellStyle name="Note 2 2 21 2 9" xfId="48713" xr:uid="{00000000-0005-0000-0000-000015690000}"/>
    <cellStyle name="Note 2 2 21 3" xfId="5768" xr:uid="{00000000-0005-0000-0000-000016690000}"/>
    <cellStyle name="Note 2 2 21 3 2" xfId="8638" xr:uid="{00000000-0005-0000-0000-000017690000}"/>
    <cellStyle name="Note 2 2 21 3 2 2" xfId="10027" xr:uid="{00000000-0005-0000-0000-000018690000}"/>
    <cellStyle name="Note 2 2 21 3 2 2 2" xfId="11042" xr:uid="{00000000-0005-0000-0000-000019690000}"/>
    <cellStyle name="Note 2 2 21 3 2 2 2 2" xfId="28608" xr:uid="{00000000-0005-0000-0000-00001A690000}"/>
    <cellStyle name="Note 2 2 21 3 2 2 2 2 2" xfId="44238" xr:uid="{00000000-0005-0000-0000-00001B690000}"/>
    <cellStyle name="Note 2 2 21 3 2 2 2 3" xfId="20544" xr:uid="{00000000-0005-0000-0000-00001C690000}"/>
    <cellStyle name="Note 2 2 21 3 2 2 2 4" xfId="36387" xr:uid="{00000000-0005-0000-0000-00001D690000}"/>
    <cellStyle name="Note 2 2 21 3 2 2 3" xfId="27593" xr:uid="{00000000-0005-0000-0000-00001E690000}"/>
    <cellStyle name="Note 2 2 21 3 2 2 3 2" xfId="43223" xr:uid="{00000000-0005-0000-0000-00001F690000}"/>
    <cellStyle name="Note 2 2 21 3 2 2 4" xfId="19529" xr:uid="{00000000-0005-0000-0000-000020690000}"/>
    <cellStyle name="Note 2 2 21 3 2 2 5" xfId="35372" xr:uid="{00000000-0005-0000-0000-000021690000}"/>
    <cellStyle name="Note 2 2 21 3 2 3" xfId="7313" xr:uid="{00000000-0005-0000-0000-000022690000}"/>
    <cellStyle name="Note 2 2 21 3 2 3 2" xfId="24880" xr:uid="{00000000-0005-0000-0000-000023690000}"/>
    <cellStyle name="Note 2 2 21 3 2 3 2 2" xfId="40510" xr:uid="{00000000-0005-0000-0000-000024690000}"/>
    <cellStyle name="Note 2 2 21 3 2 3 3" xfId="16816" xr:uid="{00000000-0005-0000-0000-000025690000}"/>
    <cellStyle name="Note 2 2 21 3 2 3 4" xfId="32659" xr:uid="{00000000-0005-0000-0000-000026690000}"/>
    <cellStyle name="Note 2 2 21 3 2 4" xfId="26204" xr:uid="{00000000-0005-0000-0000-000027690000}"/>
    <cellStyle name="Note 2 2 21 3 2 4 2" xfId="41834" xr:uid="{00000000-0005-0000-0000-000028690000}"/>
    <cellStyle name="Note 2 2 21 3 2 5" xfId="18140" xr:uid="{00000000-0005-0000-0000-000029690000}"/>
    <cellStyle name="Note 2 2 21 3 2 6" xfId="33983" xr:uid="{00000000-0005-0000-0000-00002A690000}"/>
    <cellStyle name="Note 2 2 21 3 3" xfId="23678" xr:uid="{00000000-0005-0000-0000-00002B690000}"/>
    <cellStyle name="Note 2 2 21 3 3 2" xfId="39309" xr:uid="{00000000-0005-0000-0000-00002C690000}"/>
    <cellStyle name="Note 2 2 21 3 4" xfId="15273" xr:uid="{00000000-0005-0000-0000-00002D690000}"/>
    <cellStyle name="Note 2 2 21 3 5" xfId="31597" xr:uid="{00000000-0005-0000-0000-00002E690000}"/>
    <cellStyle name="Note 2 2 21 3 6" xfId="50322" xr:uid="{00000000-0005-0000-0000-00002F690000}"/>
    <cellStyle name="Note 2 2 21 3 7" xfId="52108" xr:uid="{00000000-0005-0000-0000-000030690000}"/>
    <cellStyle name="Note 2 2 21 3 8" xfId="53203" xr:uid="{00000000-0005-0000-0000-000031690000}"/>
    <cellStyle name="Note 2 2 21 4" xfId="8636" xr:uid="{00000000-0005-0000-0000-000032690000}"/>
    <cellStyle name="Note 2 2 21 4 2" xfId="10025" xr:uid="{00000000-0005-0000-0000-000033690000}"/>
    <cellStyle name="Note 2 2 21 4 2 2" xfId="10959" xr:uid="{00000000-0005-0000-0000-000034690000}"/>
    <cellStyle name="Note 2 2 21 4 2 2 2" xfId="28525" xr:uid="{00000000-0005-0000-0000-000035690000}"/>
    <cellStyle name="Note 2 2 21 4 2 2 2 2" xfId="44155" xr:uid="{00000000-0005-0000-0000-000036690000}"/>
    <cellStyle name="Note 2 2 21 4 2 2 3" xfId="20461" xr:uid="{00000000-0005-0000-0000-000037690000}"/>
    <cellStyle name="Note 2 2 21 4 2 2 4" xfId="36304" xr:uid="{00000000-0005-0000-0000-000038690000}"/>
    <cellStyle name="Note 2 2 21 4 2 3" xfId="27591" xr:uid="{00000000-0005-0000-0000-000039690000}"/>
    <cellStyle name="Note 2 2 21 4 2 3 2" xfId="43221" xr:uid="{00000000-0005-0000-0000-00003A690000}"/>
    <cellStyle name="Note 2 2 21 4 2 4" xfId="19527" xr:uid="{00000000-0005-0000-0000-00003B690000}"/>
    <cellStyle name="Note 2 2 21 4 2 5" xfId="35370" xr:uid="{00000000-0005-0000-0000-00003C690000}"/>
    <cellStyle name="Note 2 2 21 4 3" xfId="7615" xr:uid="{00000000-0005-0000-0000-00003D690000}"/>
    <cellStyle name="Note 2 2 21 4 3 2" xfId="25181" xr:uid="{00000000-0005-0000-0000-00003E690000}"/>
    <cellStyle name="Note 2 2 21 4 3 2 2" xfId="40811" xr:uid="{00000000-0005-0000-0000-00003F690000}"/>
    <cellStyle name="Note 2 2 21 4 3 3" xfId="17117" xr:uid="{00000000-0005-0000-0000-000040690000}"/>
    <cellStyle name="Note 2 2 21 4 3 4" xfId="32960" xr:uid="{00000000-0005-0000-0000-000041690000}"/>
    <cellStyle name="Note 2 2 21 4 4" xfId="26202" xr:uid="{00000000-0005-0000-0000-000042690000}"/>
    <cellStyle name="Note 2 2 21 4 4 2" xfId="41832" xr:uid="{00000000-0005-0000-0000-000043690000}"/>
    <cellStyle name="Note 2 2 21 4 5" xfId="18138" xr:uid="{00000000-0005-0000-0000-000044690000}"/>
    <cellStyle name="Note 2 2 21 4 6" xfId="33981" xr:uid="{00000000-0005-0000-0000-000045690000}"/>
    <cellStyle name="Note 2 2 21 5" xfId="21812" xr:uid="{00000000-0005-0000-0000-000046690000}"/>
    <cellStyle name="Note 2 2 21 5 2" xfId="37443" xr:uid="{00000000-0005-0000-0000-000047690000}"/>
    <cellStyle name="Note 2 2 21 6" xfId="24674" xr:uid="{00000000-0005-0000-0000-000048690000}"/>
    <cellStyle name="Note 2 2 21 6 2" xfId="40305" xr:uid="{00000000-0005-0000-0000-000049690000}"/>
    <cellStyle name="Note 2 2 21 7" xfId="12898" xr:uid="{00000000-0005-0000-0000-00004A690000}"/>
    <cellStyle name="Note 2 2 21 8" xfId="29932" xr:uid="{00000000-0005-0000-0000-00004B690000}"/>
    <cellStyle name="Note 2 2 21 9" xfId="47594" xr:uid="{00000000-0005-0000-0000-00004C690000}"/>
    <cellStyle name="Note 2 2 22" xfId="3052" xr:uid="{00000000-0005-0000-0000-00004D690000}"/>
    <cellStyle name="Note 2 2 22 10" xfId="48165" xr:uid="{00000000-0005-0000-0000-00004E690000}"/>
    <cellStyle name="Note 2 2 22 11" xfId="47876" xr:uid="{00000000-0005-0000-0000-00004F690000}"/>
    <cellStyle name="Note 2 2 22 12" xfId="50868" xr:uid="{00000000-0005-0000-0000-000050690000}"/>
    <cellStyle name="Note 2 2 22 13" xfId="46142" xr:uid="{00000000-0005-0000-0000-000051690000}"/>
    <cellStyle name="Note 2 2 22 14" xfId="53667" xr:uid="{00000000-0005-0000-0000-000052690000}"/>
    <cellStyle name="Note 2 2 22 15" xfId="51571" xr:uid="{00000000-0005-0000-0000-000053690000}"/>
    <cellStyle name="Note 2 2 22 2" xfId="3706" xr:uid="{00000000-0005-0000-0000-000054690000}"/>
    <cellStyle name="Note 2 2 22 2 10" xfId="45266" xr:uid="{00000000-0005-0000-0000-000055690000}"/>
    <cellStyle name="Note 2 2 22 2 11" xfId="51229" xr:uid="{00000000-0005-0000-0000-000056690000}"/>
    <cellStyle name="Note 2 2 22 2 12" xfId="47977" xr:uid="{00000000-0005-0000-0000-000057690000}"/>
    <cellStyle name="Note 2 2 22 2 13" xfId="46304" xr:uid="{00000000-0005-0000-0000-000058690000}"/>
    <cellStyle name="Note 2 2 22 2 14" xfId="51505" xr:uid="{00000000-0005-0000-0000-000059690000}"/>
    <cellStyle name="Note 2 2 22 2 2" xfId="6081" xr:uid="{00000000-0005-0000-0000-00005A690000}"/>
    <cellStyle name="Note 2 2 22 2 2 2" xfId="6593" xr:uid="{00000000-0005-0000-0000-00005B690000}"/>
    <cellStyle name="Note 2 2 22 2 2 2 2" xfId="7649" xr:uid="{00000000-0005-0000-0000-00005C690000}"/>
    <cellStyle name="Note 2 2 22 2 2 2 2 2" xfId="11040" xr:uid="{00000000-0005-0000-0000-00005D690000}"/>
    <cellStyle name="Note 2 2 22 2 2 2 2 2 2" xfId="28606" xr:uid="{00000000-0005-0000-0000-00005E690000}"/>
    <cellStyle name="Note 2 2 22 2 2 2 2 2 2 2" xfId="44236" xr:uid="{00000000-0005-0000-0000-00005F690000}"/>
    <cellStyle name="Note 2 2 22 2 2 2 2 2 3" xfId="20542" xr:uid="{00000000-0005-0000-0000-000060690000}"/>
    <cellStyle name="Note 2 2 22 2 2 2 2 2 4" xfId="36385" xr:uid="{00000000-0005-0000-0000-000061690000}"/>
    <cellStyle name="Note 2 2 22 2 2 2 2 3" xfId="25215" xr:uid="{00000000-0005-0000-0000-000062690000}"/>
    <cellStyle name="Note 2 2 22 2 2 2 2 3 2" xfId="40845" xr:uid="{00000000-0005-0000-0000-000063690000}"/>
    <cellStyle name="Note 2 2 22 2 2 2 2 4" xfId="17151" xr:uid="{00000000-0005-0000-0000-000064690000}"/>
    <cellStyle name="Note 2 2 22 2 2 2 2 5" xfId="32994" xr:uid="{00000000-0005-0000-0000-000065690000}"/>
    <cellStyle name="Note 2 2 22 2 2 2 3" xfId="11566" xr:uid="{00000000-0005-0000-0000-000066690000}"/>
    <cellStyle name="Note 2 2 22 2 2 2 3 2" xfId="29132" xr:uid="{00000000-0005-0000-0000-000067690000}"/>
    <cellStyle name="Note 2 2 22 2 2 2 3 2 2" xfId="44762" xr:uid="{00000000-0005-0000-0000-000068690000}"/>
    <cellStyle name="Note 2 2 22 2 2 2 3 3" xfId="21068" xr:uid="{00000000-0005-0000-0000-000069690000}"/>
    <cellStyle name="Note 2 2 22 2 2 2 3 4" xfId="36911" xr:uid="{00000000-0005-0000-0000-00006A690000}"/>
    <cellStyle name="Note 2 2 22 2 2 2 4" xfId="24294" xr:uid="{00000000-0005-0000-0000-00006B690000}"/>
    <cellStyle name="Note 2 2 22 2 2 2 4 2" xfId="39925" xr:uid="{00000000-0005-0000-0000-00006C690000}"/>
    <cellStyle name="Note 2 2 22 2 2 2 5" xfId="16097" xr:uid="{00000000-0005-0000-0000-00006D690000}"/>
    <cellStyle name="Note 2 2 22 2 2 2 6" xfId="32133" xr:uid="{00000000-0005-0000-0000-00006E690000}"/>
    <cellStyle name="Note 2 2 22 2 2 3" xfId="23896" xr:uid="{00000000-0005-0000-0000-00006F690000}"/>
    <cellStyle name="Note 2 2 22 2 2 3 2" xfId="39527" xr:uid="{00000000-0005-0000-0000-000070690000}"/>
    <cellStyle name="Note 2 2 22 2 2 4" xfId="15586" xr:uid="{00000000-0005-0000-0000-000071690000}"/>
    <cellStyle name="Note 2 2 22 2 2 5" xfId="31775" xr:uid="{00000000-0005-0000-0000-000072690000}"/>
    <cellStyle name="Note 2 2 22 2 2 6" xfId="50494" xr:uid="{00000000-0005-0000-0000-000073690000}"/>
    <cellStyle name="Note 2 2 22 2 2 7" xfId="52280" xr:uid="{00000000-0005-0000-0000-000074690000}"/>
    <cellStyle name="Note 2 2 22 2 2 8" xfId="53375" xr:uid="{00000000-0005-0000-0000-000075690000}"/>
    <cellStyle name="Note 2 2 22 2 3" xfId="8277" xr:uid="{00000000-0005-0000-0000-000076690000}"/>
    <cellStyle name="Note 2 2 22 2 3 2" xfId="9666" xr:uid="{00000000-0005-0000-0000-000077690000}"/>
    <cellStyle name="Note 2 2 22 2 3 2 2" xfId="4116" xr:uid="{00000000-0005-0000-0000-000078690000}"/>
    <cellStyle name="Note 2 2 22 2 3 2 2 2" xfId="22327" xr:uid="{00000000-0005-0000-0000-000079690000}"/>
    <cellStyle name="Note 2 2 22 2 3 2 2 2 2" xfId="37958" xr:uid="{00000000-0005-0000-0000-00007A690000}"/>
    <cellStyle name="Note 2 2 22 2 3 2 2 3" xfId="13622" xr:uid="{00000000-0005-0000-0000-00007B690000}"/>
    <cellStyle name="Note 2 2 22 2 3 2 2 4" xfId="30367" xr:uid="{00000000-0005-0000-0000-00007C690000}"/>
    <cellStyle name="Note 2 2 22 2 3 2 3" xfId="27232" xr:uid="{00000000-0005-0000-0000-00007D690000}"/>
    <cellStyle name="Note 2 2 22 2 3 2 3 2" xfId="42862" xr:uid="{00000000-0005-0000-0000-00007E690000}"/>
    <cellStyle name="Note 2 2 22 2 3 2 4" xfId="19168" xr:uid="{00000000-0005-0000-0000-00007F690000}"/>
    <cellStyle name="Note 2 2 22 2 3 2 5" xfId="35011" xr:uid="{00000000-0005-0000-0000-000080690000}"/>
    <cellStyle name="Note 2 2 22 2 3 3" xfId="4873" xr:uid="{00000000-0005-0000-0000-000081690000}"/>
    <cellStyle name="Note 2 2 22 2 3 3 2" xfId="23045" xr:uid="{00000000-0005-0000-0000-000082690000}"/>
    <cellStyle name="Note 2 2 22 2 3 3 2 2" xfId="38676" xr:uid="{00000000-0005-0000-0000-000083690000}"/>
    <cellStyle name="Note 2 2 22 2 3 3 3" xfId="14379" xr:uid="{00000000-0005-0000-0000-000084690000}"/>
    <cellStyle name="Note 2 2 22 2 3 3 4" xfId="31066" xr:uid="{00000000-0005-0000-0000-000085690000}"/>
    <cellStyle name="Note 2 2 22 2 3 4" xfId="25843" xr:uid="{00000000-0005-0000-0000-000086690000}"/>
    <cellStyle name="Note 2 2 22 2 3 4 2" xfId="41473" xr:uid="{00000000-0005-0000-0000-000087690000}"/>
    <cellStyle name="Note 2 2 22 2 3 5" xfId="17779" xr:uid="{00000000-0005-0000-0000-000088690000}"/>
    <cellStyle name="Note 2 2 22 2 3 6" xfId="33622" xr:uid="{00000000-0005-0000-0000-000089690000}"/>
    <cellStyle name="Note 2 2 22 2 4" xfId="22028" xr:uid="{00000000-0005-0000-0000-00008A690000}"/>
    <cellStyle name="Note 2 2 22 2 4 2" xfId="37659" xr:uid="{00000000-0005-0000-0000-00008B690000}"/>
    <cellStyle name="Note 2 2 22 2 5" xfId="12120" xr:uid="{00000000-0005-0000-0000-00008C690000}"/>
    <cellStyle name="Note 2 2 22 2 5 2" xfId="29383" xr:uid="{00000000-0005-0000-0000-00008D690000}"/>
    <cellStyle name="Note 2 2 22 2 6" xfId="13211" xr:uid="{00000000-0005-0000-0000-00008E690000}"/>
    <cellStyle name="Note 2 2 22 2 7" xfId="30110" xr:uid="{00000000-0005-0000-0000-00008F690000}"/>
    <cellStyle name="Note 2 2 22 2 8" xfId="45377" xr:uid="{00000000-0005-0000-0000-000090690000}"/>
    <cellStyle name="Note 2 2 22 2 9" xfId="48525" xr:uid="{00000000-0005-0000-0000-000091690000}"/>
    <cellStyle name="Note 2 2 22 3" xfId="5431" xr:uid="{00000000-0005-0000-0000-000092690000}"/>
    <cellStyle name="Note 2 2 22 3 2" xfId="8122" xr:uid="{00000000-0005-0000-0000-000093690000}"/>
    <cellStyle name="Note 2 2 22 3 2 2" xfId="9511" xr:uid="{00000000-0005-0000-0000-000094690000}"/>
    <cellStyle name="Note 2 2 22 3 2 2 2" xfId="4958" xr:uid="{00000000-0005-0000-0000-000095690000}"/>
    <cellStyle name="Note 2 2 22 3 2 2 2 2" xfId="23130" xr:uid="{00000000-0005-0000-0000-000096690000}"/>
    <cellStyle name="Note 2 2 22 3 2 2 2 2 2" xfId="38761" xr:uid="{00000000-0005-0000-0000-000097690000}"/>
    <cellStyle name="Note 2 2 22 3 2 2 2 3" xfId="14464" xr:uid="{00000000-0005-0000-0000-000098690000}"/>
    <cellStyle name="Note 2 2 22 3 2 2 2 4" xfId="31151" xr:uid="{00000000-0005-0000-0000-000099690000}"/>
    <cellStyle name="Note 2 2 22 3 2 2 3" xfId="27077" xr:uid="{00000000-0005-0000-0000-00009A690000}"/>
    <cellStyle name="Note 2 2 22 3 2 2 3 2" xfId="42707" xr:uid="{00000000-0005-0000-0000-00009B690000}"/>
    <cellStyle name="Note 2 2 22 3 2 2 4" xfId="19013" xr:uid="{00000000-0005-0000-0000-00009C690000}"/>
    <cellStyle name="Note 2 2 22 3 2 2 5" xfId="34856" xr:uid="{00000000-0005-0000-0000-00009D690000}"/>
    <cellStyle name="Note 2 2 22 3 2 3" xfId="4848" xr:uid="{00000000-0005-0000-0000-00009E690000}"/>
    <cellStyle name="Note 2 2 22 3 2 3 2" xfId="23020" xr:uid="{00000000-0005-0000-0000-00009F690000}"/>
    <cellStyle name="Note 2 2 22 3 2 3 2 2" xfId="38651" xr:uid="{00000000-0005-0000-0000-0000A0690000}"/>
    <cellStyle name="Note 2 2 22 3 2 3 3" xfId="14354" xr:uid="{00000000-0005-0000-0000-0000A1690000}"/>
    <cellStyle name="Note 2 2 22 3 2 3 4" xfId="31041" xr:uid="{00000000-0005-0000-0000-0000A2690000}"/>
    <cellStyle name="Note 2 2 22 3 2 4" xfId="25688" xr:uid="{00000000-0005-0000-0000-0000A3690000}"/>
    <cellStyle name="Note 2 2 22 3 2 4 2" xfId="41318" xr:uid="{00000000-0005-0000-0000-0000A4690000}"/>
    <cellStyle name="Note 2 2 22 3 2 5" xfId="17624" xr:uid="{00000000-0005-0000-0000-0000A5690000}"/>
    <cellStyle name="Note 2 2 22 3 2 6" xfId="33467" xr:uid="{00000000-0005-0000-0000-0000A6690000}"/>
    <cellStyle name="Note 2 2 22 3 3" xfId="23453" xr:uid="{00000000-0005-0000-0000-0000A7690000}"/>
    <cellStyle name="Note 2 2 22 3 3 2" xfId="39084" xr:uid="{00000000-0005-0000-0000-0000A8690000}"/>
    <cellStyle name="Note 2 2 22 3 4" xfId="14936" xr:uid="{00000000-0005-0000-0000-0000A9690000}"/>
    <cellStyle name="Note 2 2 22 3 5" xfId="31412" xr:uid="{00000000-0005-0000-0000-0000AA690000}"/>
    <cellStyle name="Note 2 2 22 3 6" xfId="50134" xr:uid="{00000000-0005-0000-0000-0000AB690000}"/>
    <cellStyle name="Note 2 2 22 3 7" xfId="51920" xr:uid="{00000000-0005-0000-0000-0000AC690000}"/>
    <cellStyle name="Note 2 2 22 3 8" xfId="53015" xr:uid="{00000000-0005-0000-0000-0000AD690000}"/>
    <cellStyle name="Note 2 2 22 4" xfId="8891" xr:uid="{00000000-0005-0000-0000-0000AE690000}"/>
    <cellStyle name="Note 2 2 22 4 2" xfId="10280" xr:uid="{00000000-0005-0000-0000-0000AF690000}"/>
    <cellStyle name="Note 2 2 22 4 2 2" xfId="7920" xr:uid="{00000000-0005-0000-0000-0000B0690000}"/>
    <cellStyle name="Note 2 2 22 4 2 2 2" xfId="25486" xr:uid="{00000000-0005-0000-0000-0000B1690000}"/>
    <cellStyle name="Note 2 2 22 4 2 2 2 2" xfId="41116" xr:uid="{00000000-0005-0000-0000-0000B2690000}"/>
    <cellStyle name="Note 2 2 22 4 2 2 3" xfId="17422" xr:uid="{00000000-0005-0000-0000-0000B3690000}"/>
    <cellStyle name="Note 2 2 22 4 2 2 4" xfId="33265" xr:uid="{00000000-0005-0000-0000-0000B4690000}"/>
    <cellStyle name="Note 2 2 22 4 2 3" xfId="27846" xr:uid="{00000000-0005-0000-0000-0000B5690000}"/>
    <cellStyle name="Note 2 2 22 4 2 3 2" xfId="43476" xr:uid="{00000000-0005-0000-0000-0000B6690000}"/>
    <cellStyle name="Note 2 2 22 4 2 4" xfId="19782" xr:uid="{00000000-0005-0000-0000-0000B7690000}"/>
    <cellStyle name="Note 2 2 22 4 2 5" xfId="35625" xr:uid="{00000000-0005-0000-0000-0000B8690000}"/>
    <cellStyle name="Note 2 2 22 4 3" xfId="7627" xr:uid="{00000000-0005-0000-0000-0000B9690000}"/>
    <cellStyle name="Note 2 2 22 4 3 2" xfId="25193" xr:uid="{00000000-0005-0000-0000-0000BA690000}"/>
    <cellStyle name="Note 2 2 22 4 3 2 2" xfId="40823" xr:uid="{00000000-0005-0000-0000-0000BB690000}"/>
    <cellStyle name="Note 2 2 22 4 3 3" xfId="17129" xr:uid="{00000000-0005-0000-0000-0000BC690000}"/>
    <cellStyle name="Note 2 2 22 4 3 4" xfId="32972" xr:uid="{00000000-0005-0000-0000-0000BD690000}"/>
    <cellStyle name="Note 2 2 22 4 4" xfId="26457" xr:uid="{00000000-0005-0000-0000-0000BE690000}"/>
    <cellStyle name="Note 2 2 22 4 4 2" xfId="42087" xr:uid="{00000000-0005-0000-0000-0000BF690000}"/>
    <cellStyle name="Note 2 2 22 4 5" xfId="18393" xr:uid="{00000000-0005-0000-0000-0000C0690000}"/>
    <cellStyle name="Note 2 2 22 4 6" xfId="34236" xr:uid="{00000000-0005-0000-0000-0000C1690000}"/>
    <cellStyle name="Note 2 2 22 5" xfId="21581" xr:uid="{00000000-0005-0000-0000-0000C2690000}"/>
    <cellStyle name="Note 2 2 22 5 2" xfId="37212" xr:uid="{00000000-0005-0000-0000-0000C3690000}"/>
    <cellStyle name="Note 2 2 22 6" xfId="21752" xr:uid="{00000000-0005-0000-0000-0000C4690000}"/>
    <cellStyle name="Note 2 2 22 6 2" xfId="37383" xr:uid="{00000000-0005-0000-0000-0000C5690000}"/>
    <cellStyle name="Note 2 2 22 7" xfId="12558" xr:uid="{00000000-0005-0000-0000-0000C6690000}"/>
    <cellStyle name="Note 2 2 22 8" xfId="29744" xr:uid="{00000000-0005-0000-0000-0000C7690000}"/>
    <cellStyle name="Note 2 2 22 9" xfId="46832" xr:uid="{00000000-0005-0000-0000-0000C8690000}"/>
    <cellStyle name="Note 2 2 23" xfId="2885" xr:uid="{00000000-0005-0000-0000-0000C9690000}"/>
    <cellStyle name="Note 2 2 23 10" xfId="48071" xr:uid="{00000000-0005-0000-0000-0000CA690000}"/>
    <cellStyle name="Note 2 2 23 11" xfId="47827" xr:uid="{00000000-0005-0000-0000-0000CB690000}"/>
    <cellStyle name="Note 2 2 23 12" xfId="50774" xr:uid="{00000000-0005-0000-0000-0000CC690000}"/>
    <cellStyle name="Note 2 2 23 13" xfId="46057" xr:uid="{00000000-0005-0000-0000-0000CD690000}"/>
    <cellStyle name="Note 2 2 23 14" xfId="48953" xr:uid="{00000000-0005-0000-0000-0000CE690000}"/>
    <cellStyle name="Note 2 2 23 15" xfId="45561" xr:uid="{00000000-0005-0000-0000-0000CF690000}"/>
    <cellStyle name="Note 2 2 23 2" xfId="3539" xr:uid="{00000000-0005-0000-0000-0000D0690000}"/>
    <cellStyle name="Note 2 2 23 2 10" xfId="47103" xr:uid="{00000000-0005-0000-0000-0000D1690000}"/>
    <cellStyle name="Note 2 2 23 2 11" xfId="51137" xr:uid="{00000000-0005-0000-0000-0000D2690000}"/>
    <cellStyle name="Note 2 2 23 2 12" xfId="46378" xr:uid="{00000000-0005-0000-0000-0000D3690000}"/>
    <cellStyle name="Note 2 2 23 2 13" xfId="52531" xr:uid="{00000000-0005-0000-0000-0000D4690000}"/>
    <cellStyle name="Note 2 2 23 2 14" xfId="45620" xr:uid="{00000000-0005-0000-0000-0000D5690000}"/>
    <cellStyle name="Note 2 2 23 2 2" xfId="5914" xr:uid="{00000000-0005-0000-0000-0000D6690000}"/>
    <cellStyle name="Note 2 2 23 2 2 2" xfId="8102" xr:uid="{00000000-0005-0000-0000-0000D7690000}"/>
    <cellStyle name="Note 2 2 23 2 2 2 2" xfId="9491" xr:uid="{00000000-0005-0000-0000-0000D8690000}"/>
    <cellStyle name="Note 2 2 23 2 2 2 2 2" xfId="4973" xr:uid="{00000000-0005-0000-0000-0000D9690000}"/>
    <cellStyle name="Note 2 2 23 2 2 2 2 2 2" xfId="23145" xr:uid="{00000000-0005-0000-0000-0000DA690000}"/>
    <cellStyle name="Note 2 2 23 2 2 2 2 2 2 2" xfId="38776" xr:uid="{00000000-0005-0000-0000-0000DB690000}"/>
    <cellStyle name="Note 2 2 23 2 2 2 2 2 3" xfId="14479" xr:uid="{00000000-0005-0000-0000-0000DC690000}"/>
    <cellStyle name="Note 2 2 23 2 2 2 2 2 4" xfId="31166" xr:uid="{00000000-0005-0000-0000-0000DD690000}"/>
    <cellStyle name="Note 2 2 23 2 2 2 2 3" xfId="27057" xr:uid="{00000000-0005-0000-0000-0000DE690000}"/>
    <cellStyle name="Note 2 2 23 2 2 2 2 3 2" xfId="42687" xr:uid="{00000000-0005-0000-0000-0000DF690000}"/>
    <cellStyle name="Note 2 2 23 2 2 2 2 4" xfId="18993" xr:uid="{00000000-0005-0000-0000-0000E0690000}"/>
    <cellStyle name="Note 2 2 23 2 2 2 2 5" xfId="34836" xr:uid="{00000000-0005-0000-0000-0000E1690000}"/>
    <cellStyle name="Note 2 2 23 2 2 2 3" xfId="6980" xr:uid="{00000000-0005-0000-0000-0000E2690000}"/>
    <cellStyle name="Note 2 2 23 2 2 2 3 2" xfId="24643" xr:uid="{00000000-0005-0000-0000-0000E3690000}"/>
    <cellStyle name="Note 2 2 23 2 2 2 3 2 2" xfId="40274" xr:uid="{00000000-0005-0000-0000-0000E4690000}"/>
    <cellStyle name="Note 2 2 23 2 2 2 3 3" xfId="16484" xr:uid="{00000000-0005-0000-0000-0000E5690000}"/>
    <cellStyle name="Note 2 2 23 2 2 2 3 4" xfId="32462" xr:uid="{00000000-0005-0000-0000-0000E6690000}"/>
    <cellStyle name="Note 2 2 23 2 2 2 4" xfId="25668" xr:uid="{00000000-0005-0000-0000-0000E7690000}"/>
    <cellStyle name="Note 2 2 23 2 2 2 4 2" xfId="41298" xr:uid="{00000000-0005-0000-0000-0000E8690000}"/>
    <cellStyle name="Note 2 2 23 2 2 2 5" xfId="17604" xr:uid="{00000000-0005-0000-0000-0000E9690000}"/>
    <cellStyle name="Note 2 2 23 2 2 2 6" xfId="33447" xr:uid="{00000000-0005-0000-0000-0000EA690000}"/>
    <cellStyle name="Note 2 2 23 2 2 3" xfId="23785" xr:uid="{00000000-0005-0000-0000-0000EB690000}"/>
    <cellStyle name="Note 2 2 23 2 2 3 2" xfId="39416" xr:uid="{00000000-0005-0000-0000-0000EC690000}"/>
    <cellStyle name="Note 2 2 23 2 2 4" xfId="15419" xr:uid="{00000000-0005-0000-0000-0000ED690000}"/>
    <cellStyle name="Note 2 2 23 2 2 5" xfId="31683" xr:uid="{00000000-0005-0000-0000-0000EE690000}"/>
    <cellStyle name="Note 2 2 23 2 2 6" xfId="50402" xr:uid="{00000000-0005-0000-0000-0000EF690000}"/>
    <cellStyle name="Note 2 2 23 2 2 7" xfId="52188" xr:uid="{00000000-0005-0000-0000-0000F0690000}"/>
    <cellStyle name="Note 2 2 23 2 2 8" xfId="53283" xr:uid="{00000000-0005-0000-0000-0000F1690000}"/>
    <cellStyle name="Note 2 2 23 2 3" xfId="8969" xr:uid="{00000000-0005-0000-0000-0000F2690000}"/>
    <cellStyle name="Note 2 2 23 2 3 2" xfId="10358" xr:uid="{00000000-0005-0000-0000-0000F3690000}"/>
    <cellStyle name="Note 2 2 23 2 3 2 2" xfId="7435" xr:uid="{00000000-0005-0000-0000-0000F4690000}"/>
    <cellStyle name="Note 2 2 23 2 3 2 2 2" xfId="25002" xr:uid="{00000000-0005-0000-0000-0000F5690000}"/>
    <cellStyle name="Note 2 2 23 2 3 2 2 2 2" xfId="40632" xr:uid="{00000000-0005-0000-0000-0000F6690000}"/>
    <cellStyle name="Note 2 2 23 2 3 2 2 3" xfId="16938" xr:uid="{00000000-0005-0000-0000-0000F7690000}"/>
    <cellStyle name="Note 2 2 23 2 3 2 2 4" xfId="32781" xr:uid="{00000000-0005-0000-0000-0000F8690000}"/>
    <cellStyle name="Note 2 2 23 2 3 2 3" xfId="27924" xr:uid="{00000000-0005-0000-0000-0000F9690000}"/>
    <cellStyle name="Note 2 2 23 2 3 2 3 2" xfId="43554" xr:uid="{00000000-0005-0000-0000-0000FA690000}"/>
    <cellStyle name="Note 2 2 23 2 3 2 4" xfId="19860" xr:uid="{00000000-0005-0000-0000-0000FB690000}"/>
    <cellStyle name="Note 2 2 23 2 3 2 5" xfId="35703" xr:uid="{00000000-0005-0000-0000-0000FC690000}"/>
    <cellStyle name="Note 2 2 23 2 3 3" xfId="4751" xr:uid="{00000000-0005-0000-0000-0000FD690000}"/>
    <cellStyle name="Note 2 2 23 2 3 3 2" xfId="22923" xr:uid="{00000000-0005-0000-0000-0000FE690000}"/>
    <cellStyle name="Note 2 2 23 2 3 3 2 2" xfId="38554" xr:uid="{00000000-0005-0000-0000-0000FF690000}"/>
    <cellStyle name="Note 2 2 23 2 3 3 3" xfId="14257" xr:uid="{00000000-0005-0000-0000-0000006A0000}"/>
    <cellStyle name="Note 2 2 23 2 3 3 4" xfId="30944" xr:uid="{00000000-0005-0000-0000-0000016A0000}"/>
    <cellStyle name="Note 2 2 23 2 3 4" xfId="26535" xr:uid="{00000000-0005-0000-0000-0000026A0000}"/>
    <cellStyle name="Note 2 2 23 2 3 4 2" xfId="42165" xr:uid="{00000000-0005-0000-0000-0000036A0000}"/>
    <cellStyle name="Note 2 2 23 2 3 5" xfId="18471" xr:uid="{00000000-0005-0000-0000-0000046A0000}"/>
    <cellStyle name="Note 2 2 23 2 3 6" xfId="34314" xr:uid="{00000000-0005-0000-0000-0000056A0000}"/>
    <cellStyle name="Note 2 2 23 2 4" xfId="21917" xr:uid="{00000000-0005-0000-0000-0000066A0000}"/>
    <cellStyle name="Note 2 2 23 2 4 2" xfId="37548" xr:uid="{00000000-0005-0000-0000-0000076A0000}"/>
    <cellStyle name="Note 2 2 23 2 5" xfId="24055" xr:uid="{00000000-0005-0000-0000-0000086A0000}"/>
    <cellStyle name="Note 2 2 23 2 5 2" xfId="39686" xr:uid="{00000000-0005-0000-0000-0000096A0000}"/>
    <cellStyle name="Note 2 2 23 2 6" xfId="13044" xr:uid="{00000000-0005-0000-0000-00000A6A0000}"/>
    <cellStyle name="Note 2 2 23 2 7" xfId="30018" xr:uid="{00000000-0005-0000-0000-00000B6A0000}"/>
    <cellStyle name="Note 2 2 23 2 8" xfId="47579" xr:uid="{00000000-0005-0000-0000-00000C6A0000}"/>
    <cellStyle name="Note 2 2 23 2 9" xfId="48433" xr:uid="{00000000-0005-0000-0000-00000D6A0000}"/>
    <cellStyle name="Note 2 2 23 3" xfId="5265" xr:uid="{00000000-0005-0000-0000-00000E6A0000}"/>
    <cellStyle name="Note 2 2 23 3 2" xfId="8839" xr:uid="{00000000-0005-0000-0000-00000F6A0000}"/>
    <cellStyle name="Note 2 2 23 3 2 2" xfId="10228" xr:uid="{00000000-0005-0000-0000-0000106A0000}"/>
    <cellStyle name="Note 2 2 23 3 2 2 2" xfId="11208" xr:uid="{00000000-0005-0000-0000-0000116A0000}"/>
    <cellStyle name="Note 2 2 23 3 2 2 2 2" xfId="28774" xr:uid="{00000000-0005-0000-0000-0000126A0000}"/>
    <cellStyle name="Note 2 2 23 3 2 2 2 2 2" xfId="44404" xr:uid="{00000000-0005-0000-0000-0000136A0000}"/>
    <cellStyle name="Note 2 2 23 3 2 2 2 3" xfId="20710" xr:uid="{00000000-0005-0000-0000-0000146A0000}"/>
    <cellStyle name="Note 2 2 23 3 2 2 2 4" xfId="36553" xr:uid="{00000000-0005-0000-0000-0000156A0000}"/>
    <cellStyle name="Note 2 2 23 3 2 2 3" xfId="27794" xr:uid="{00000000-0005-0000-0000-0000166A0000}"/>
    <cellStyle name="Note 2 2 23 3 2 2 3 2" xfId="43424" xr:uid="{00000000-0005-0000-0000-0000176A0000}"/>
    <cellStyle name="Note 2 2 23 3 2 2 4" xfId="19730" xr:uid="{00000000-0005-0000-0000-0000186A0000}"/>
    <cellStyle name="Note 2 2 23 3 2 2 5" xfId="35573" xr:uid="{00000000-0005-0000-0000-0000196A0000}"/>
    <cellStyle name="Note 2 2 23 3 2 3" xfId="11132" xr:uid="{00000000-0005-0000-0000-00001A6A0000}"/>
    <cellStyle name="Note 2 2 23 3 2 3 2" xfId="28698" xr:uid="{00000000-0005-0000-0000-00001B6A0000}"/>
    <cellStyle name="Note 2 2 23 3 2 3 2 2" xfId="44328" xr:uid="{00000000-0005-0000-0000-00001C6A0000}"/>
    <cellStyle name="Note 2 2 23 3 2 3 3" xfId="20634" xr:uid="{00000000-0005-0000-0000-00001D6A0000}"/>
    <cellStyle name="Note 2 2 23 3 2 3 4" xfId="36477" xr:uid="{00000000-0005-0000-0000-00001E6A0000}"/>
    <cellStyle name="Note 2 2 23 3 2 4" xfId="26405" xr:uid="{00000000-0005-0000-0000-00001F6A0000}"/>
    <cellStyle name="Note 2 2 23 3 2 4 2" xfId="42035" xr:uid="{00000000-0005-0000-0000-0000206A0000}"/>
    <cellStyle name="Note 2 2 23 3 2 5" xfId="18341" xr:uid="{00000000-0005-0000-0000-0000216A0000}"/>
    <cellStyle name="Note 2 2 23 3 2 6" xfId="34184" xr:uid="{00000000-0005-0000-0000-0000226A0000}"/>
    <cellStyle name="Note 2 2 23 3 3" xfId="23343" xr:uid="{00000000-0005-0000-0000-0000236A0000}"/>
    <cellStyle name="Note 2 2 23 3 3 2" xfId="38974" xr:uid="{00000000-0005-0000-0000-0000246A0000}"/>
    <cellStyle name="Note 2 2 23 3 4" xfId="14770" xr:uid="{00000000-0005-0000-0000-0000256A0000}"/>
    <cellStyle name="Note 2 2 23 3 5" xfId="31321" xr:uid="{00000000-0005-0000-0000-0000266A0000}"/>
    <cellStyle name="Note 2 2 23 3 6" xfId="50025" xr:uid="{00000000-0005-0000-0000-0000276A0000}"/>
    <cellStyle name="Note 2 2 23 3 7" xfId="51823" xr:uid="{00000000-0005-0000-0000-0000286A0000}"/>
    <cellStyle name="Note 2 2 23 3 8" xfId="52916" xr:uid="{00000000-0005-0000-0000-0000296A0000}"/>
    <cellStyle name="Note 2 2 23 4" xfId="8868" xr:uid="{00000000-0005-0000-0000-00002A6A0000}"/>
    <cellStyle name="Note 2 2 23 4 2" xfId="10257" xr:uid="{00000000-0005-0000-0000-00002B6A0000}"/>
    <cellStyle name="Note 2 2 23 4 2 2" xfId="11113" xr:uid="{00000000-0005-0000-0000-00002C6A0000}"/>
    <cellStyle name="Note 2 2 23 4 2 2 2" xfId="28679" xr:uid="{00000000-0005-0000-0000-00002D6A0000}"/>
    <cellStyle name="Note 2 2 23 4 2 2 2 2" xfId="44309" xr:uid="{00000000-0005-0000-0000-00002E6A0000}"/>
    <cellStyle name="Note 2 2 23 4 2 2 3" xfId="20615" xr:uid="{00000000-0005-0000-0000-00002F6A0000}"/>
    <cellStyle name="Note 2 2 23 4 2 2 4" xfId="36458" xr:uid="{00000000-0005-0000-0000-0000306A0000}"/>
    <cellStyle name="Note 2 2 23 4 2 3" xfId="27823" xr:uid="{00000000-0005-0000-0000-0000316A0000}"/>
    <cellStyle name="Note 2 2 23 4 2 3 2" xfId="43453" xr:uid="{00000000-0005-0000-0000-0000326A0000}"/>
    <cellStyle name="Note 2 2 23 4 2 4" xfId="19759" xr:uid="{00000000-0005-0000-0000-0000336A0000}"/>
    <cellStyle name="Note 2 2 23 4 2 5" xfId="35602" xr:uid="{00000000-0005-0000-0000-0000346A0000}"/>
    <cellStyle name="Note 2 2 23 4 3" xfId="6902" xr:uid="{00000000-0005-0000-0000-0000356A0000}"/>
    <cellStyle name="Note 2 2 23 4 3 2" xfId="24565" xr:uid="{00000000-0005-0000-0000-0000366A0000}"/>
    <cellStyle name="Note 2 2 23 4 3 2 2" xfId="40196" xr:uid="{00000000-0005-0000-0000-0000376A0000}"/>
    <cellStyle name="Note 2 2 23 4 3 3" xfId="16406" xr:uid="{00000000-0005-0000-0000-0000386A0000}"/>
    <cellStyle name="Note 2 2 23 4 3 4" xfId="32384" xr:uid="{00000000-0005-0000-0000-0000396A0000}"/>
    <cellStyle name="Note 2 2 23 4 4" xfId="26434" xr:uid="{00000000-0005-0000-0000-00003A6A0000}"/>
    <cellStyle name="Note 2 2 23 4 4 2" xfId="42064" xr:uid="{00000000-0005-0000-0000-00003B6A0000}"/>
    <cellStyle name="Note 2 2 23 4 5" xfId="18370" xr:uid="{00000000-0005-0000-0000-00003C6A0000}"/>
    <cellStyle name="Note 2 2 23 4 6" xfId="34213" xr:uid="{00000000-0005-0000-0000-00003D6A0000}"/>
    <cellStyle name="Note 2 2 23 5" xfId="21469" xr:uid="{00000000-0005-0000-0000-00003E6A0000}"/>
    <cellStyle name="Note 2 2 23 5 2" xfId="37100" xr:uid="{00000000-0005-0000-0000-00003F6A0000}"/>
    <cellStyle name="Note 2 2 23 6" xfId="29310" xr:uid="{00000000-0005-0000-0000-0000406A0000}"/>
    <cellStyle name="Note 2 2 23 6 2" xfId="44940" xr:uid="{00000000-0005-0000-0000-0000416A0000}"/>
    <cellStyle name="Note 2 2 23 7" xfId="12391" xr:uid="{00000000-0005-0000-0000-0000426A0000}"/>
    <cellStyle name="Note 2 2 23 8" xfId="29652" xr:uid="{00000000-0005-0000-0000-0000436A0000}"/>
    <cellStyle name="Note 2 2 23 9" xfId="47870" xr:uid="{00000000-0005-0000-0000-0000446A0000}"/>
    <cellStyle name="Note 2 2 24" xfId="3053" xr:uid="{00000000-0005-0000-0000-0000456A0000}"/>
    <cellStyle name="Note 2 2 24 10" xfId="48166" xr:uid="{00000000-0005-0000-0000-0000466A0000}"/>
    <cellStyle name="Note 2 2 24 11" xfId="46514" xr:uid="{00000000-0005-0000-0000-0000476A0000}"/>
    <cellStyle name="Note 2 2 24 12" xfId="50869" xr:uid="{00000000-0005-0000-0000-0000486A0000}"/>
    <cellStyle name="Note 2 2 24 13" xfId="46143" xr:uid="{00000000-0005-0000-0000-0000496A0000}"/>
    <cellStyle name="Note 2 2 24 14" xfId="52489" xr:uid="{00000000-0005-0000-0000-00004A6A0000}"/>
    <cellStyle name="Note 2 2 24 15" xfId="53824" xr:uid="{00000000-0005-0000-0000-00004B6A0000}"/>
    <cellStyle name="Note 2 2 24 2" xfId="3707" xr:uid="{00000000-0005-0000-0000-00004C6A0000}"/>
    <cellStyle name="Note 2 2 24 2 10" xfId="47252" xr:uid="{00000000-0005-0000-0000-00004D6A0000}"/>
    <cellStyle name="Note 2 2 24 2 11" xfId="51230" xr:uid="{00000000-0005-0000-0000-00004E6A0000}"/>
    <cellStyle name="Note 2 2 24 2 12" xfId="45752" xr:uid="{00000000-0005-0000-0000-00004F6A0000}"/>
    <cellStyle name="Note 2 2 24 2 13" xfId="45819" xr:uid="{00000000-0005-0000-0000-0000506A0000}"/>
    <cellStyle name="Note 2 2 24 2 14" xfId="52567" xr:uid="{00000000-0005-0000-0000-0000516A0000}"/>
    <cellStyle name="Note 2 2 24 2 2" xfId="6082" xr:uid="{00000000-0005-0000-0000-0000526A0000}"/>
    <cellStyle name="Note 2 2 24 2 2 2" xfId="6592" xr:uid="{00000000-0005-0000-0000-0000536A0000}"/>
    <cellStyle name="Note 2 2 24 2 2 2 2" xfId="7191" xr:uid="{00000000-0005-0000-0000-0000546A0000}"/>
    <cellStyle name="Note 2 2 24 2 2 2 2 2" xfId="11018" xr:uid="{00000000-0005-0000-0000-0000556A0000}"/>
    <cellStyle name="Note 2 2 24 2 2 2 2 2 2" xfId="28584" xr:uid="{00000000-0005-0000-0000-0000566A0000}"/>
    <cellStyle name="Note 2 2 24 2 2 2 2 2 2 2" xfId="44214" xr:uid="{00000000-0005-0000-0000-0000576A0000}"/>
    <cellStyle name="Note 2 2 24 2 2 2 2 2 3" xfId="20520" xr:uid="{00000000-0005-0000-0000-0000586A0000}"/>
    <cellStyle name="Note 2 2 24 2 2 2 2 2 4" xfId="36363" xr:uid="{00000000-0005-0000-0000-0000596A0000}"/>
    <cellStyle name="Note 2 2 24 2 2 2 2 3" xfId="24758" xr:uid="{00000000-0005-0000-0000-00005A6A0000}"/>
    <cellStyle name="Note 2 2 24 2 2 2 2 3 2" xfId="40388" xr:uid="{00000000-0005-0000-0000-00005B6A0000}"/>
    <cellStyle name="Note 2 2 24 2 2 2 2 4" xfId="16694" xr:uid="{00000000-0005-0000-0000-00005C6A0000}"/>
    <cellStyle name="Note 2 2 24 2 2 2 2 5" xfId="32537" xr:uid="{00000000-0005-0000-0000-00005D6A0000}"/>
    <cellStyle name="Note 2 2 24 2 2 2 3" xfId="10895" xr:uid="{00000000-0005-0000-0000-00005E6A0000}"/>
    <cellStyle name="Note 2 2 24 2 2 2 3 2" xfId="28461" xr:uid="{00000000-0005-0000-0000-00005F6A0000}"/>
    <cellStyle name="Note 2 2 24 2 2 2 3 2 2" xfId="44091" xr:uid="{00000000-0005-0000-0000-0000606A0000}"/>
    <cellStyle name="Note 2 2 24 2 2 2 3 3" xfId="20397" xr:uid="{00000000-0005-0000-0000-0000616A0000}"/>
    <cellStyle name="Note 2 2 24 2 2 2 3 4" xfId="36240" xr:uid="{00000000-0005-0000-0000-0000626A0000}"/>
    <cellStyle name="Note 2 2 24 2 2 2 4" xfId="24293" xr:uid="{00000000-0005-0000-0000-0000636A0000}"/>
    <cellStyle name="Note 2 2 24 2 2 2 4 2" xfId="39924" xr:uid="{00000000-0005-0000-0000-0000646A0000}"/>
    <cellStyle name="Note 2 2 24 2 2 2 5" xfId="16096" xr:uid="{00000000-0005-0000-0000-0000656A0000}"/>
    <cellStyle name="Note 2 2 24 2 2 2 6" xfId="32132" xr:uid="{00000000-0005-0000-0000-0000666A0000}"/>
    <cellStyle name="Note 2 2 24 2 2 3" xfId="23897" xr:uid="{00000000-0005-0000-0000-0000676A0000}"/>
    <cellStyle name="Note 2 2 24 2 2 3 2" xfId="39528" xr:uid="{00000000-0005-0000-0000-0000686A0000}"/>
    <cellStyle name="Note 2 2 24 2 2 4" xfId="15587" xr:uid="{00000000-0005-0000-0000-0000696A0000}"/>
    <cellStyle name="Note 2 2 24 2 2 5" xfId="31776" xr:uid="{00000000-0005-0000-0000-00006A6A0000}"/>
    <cellStyle name="Note 2 2 24 2 2 6" xfId="50495" xr:uid="{00000000-0005-0000-0000-00006B6A0000}"/>
    <cellStyle name="Note 2 2 24 2 2 7" xfId="52281" xr:uid="{00000000-0005-0000-0000-00006C6A0000}"/>
    <cellStyle name="Note 2 2 24 2 2 8" xfId="53376" xr:uid="{00000000-0005-0000-0000-00006D6A0000}"/>
    <cellStyle name="Note 2 2 24 2 3" xfId="6765" xr:uid="{00000000-0005-0000-0000-00006E6A0000}"/>
    <cellStyle name="Note 2 2 24 2 3 2" xfId="6945" xr:uid="{00000000-0005-0000-0000-00006F6A0000}"/>
    <cellStyle name="Note 2 2 24 2 3 2 2" xfId="11550" xr:uid="{00000000-0005-0000-0000-0000706A0000}"/>
    <cellStyle name="Note 2 2 24 2 3 2 2 2" xfId="29116" xr:uid="{00000000-0005-0000-0000-0000716A0000}"/>
    <cellStyle name="Note 2 2 24 2 3 2 2 2 2" xfId="44746" xr:uid="{00000000-0005-0000-0000-0000726A0000}"/>
    <cellStyle name="Note 2 2 24 2 3 2 2 3" xfId="21052" xr:uid="{00000000-0005-0000-0000-0000736A0000}"/>
    <cellStyle name="Note 2 2 24 2 3 2 2 4" xfId="36895" xr:uid="{00000000-0005-0000-0000-0000746A0000}"/>
    <cellStyle name="Note 2 2 24 2 3 2 3" xfId="24608" xr:uid="{00000000-0005-0000-0000-0000756A0000}"/>
    <cellStyle name="Note 2 2 24 2 3 2 3 2" xfId="40239" xr:uid="{00000000-0005-0000-0000-0000766A0000}"/>
    <cellStyle name="Note 2 2 24 2 3 2 4" xfId="16449" xr:uid="{00000000-0005-0000-0000-0000776A0000}"/>
    <cellStyle name="Note 2 2 24 2 3 2 5" xfId="32427" xr:uid="{00000000-0005-0000-0000-0000786A0000}"/>
    <cellStyle name="Note 2 2 24 2 3 3" xfId="4070" xr:uid="{00000000-0005-0000-0000-0000796A0000}"/>
    <cellStyle name="Note 2 2 24 2 3 3 2" xfId="22282" xr:uid="{00000000-0005-0000-0000-00007A6A0000}"/>
    <cellStyle name="Note 2 2 24 2 3 3 2 2" xfId="37913" xr:uid="{00000000-0005-0000-0000-00007B6A0000}"/>
    <cellStyle name="Note 2 2 24 2 3 3 3" xfId="13576" xr:uid="{00000000-0005-0000-0000-00007C6A0000}"/>
    <cellStyle name="Note 2 2 24 2 3 3 4" xfId="30322" xr:uid="{00000000-0005-0000-0000-00007D6A0000}"/>
    <cellStyle name="Note 2 2 24 2 3 4" xfId="24428" xr:uid="{00000000-0005-0000-0000-00007E6A0000}"/>
    <cellStyle name="Note 2 2 24 2 3 4 2" xfId="40059" xr:uid="{00000000-0005-0000-0000-00007F6A0000}"/>
    <cellStyle name="Note 2 2 24 2 3 5" xfId="16269" xr:uid="{00000000-0005-0000-0000-0000806A0000}"/>
    <cellStyle name="Note 2 2 24 2 3 6" xfId="32247" xr:uid="{00000000-0005-0000-0000-0000816A0000}"/>
    <cellStyle name="Note 2 2 24 2 4" xfId="22029" xr:uid="{00000000-0005-0000-0000-0000826A0000}"/>
    <cellStyle name="Note 2 2 24 2 4 2" xfId="37660" xr:uid="{00000000-0005-0000-0000-0000836A0000}"/>
    <cellStyle name="Note 2 2 24 2 5" xfId="12121" xr:uid="{00000000-0005-0000-0000-0000846A0000}"/>
    <cellStyle name="Note 2 2 24 2 5 2" xfId="29384" xr:uid="{00000000-0005-0000-0000-0000856A0000}"/>
    <cellStyle name="Note 2 2 24 2 6" xfId="13212" xr:uid="{00000000-0005-0000-0000-0000866A0000}"/>
    <cellStyle name="Note 2 2 24 2 7" xfId="30111" xr:uid="{00000000-0005-0000-0000-0000876A0000}"/>
    <cellStyle name="Note 2 2 24 2 8" xfId="45376" xr:uid="{00000000-0005-0000-0000-0000886A0000}"/>
    <cellStyle name="Note 2 2 24 2 9" xfId="48526" xr:uid="{00000000-0005-0000-0000-0000896A0000}"/>
    <cellStyle name="Note 2 2 24 3" xfId="5432" xr:uid="{00000000-0005-0000-0000-00008A6A0000}"/>
    <cellStyle name="Note 2 2 24 3 2" xfId="8403" xr:uid="{00000000-0005-0000-0000-00008B6A0000}"/>
    <cellStyle name="Note 2 2 24 3 2 2" xfId="9792" xr:uid="{00000000-0005-0000-0000-00008C6A0000}"/>
    <cellStyle name="Note 2 2 24 3 2 2 2" xfId="11532" xr:uid="{00000000-0005-0000-0000-00008D6A0000}"/>
    <cellStyle name="Note 2 2 24 3 2 2 2 2" xfId="29098" xr:uid="{00000000-0005-0000-0000-00008E6A0000}"/>
    <cellStyle name="Note 2 2 24 3 2 2 2 2 2" xfId="44728" xr:uid="{00000000-0005-0000-0000-00008F6A0000}"/>
    <cellStyle name="Note 2 2 24 3 2 2 2 3" xfId="21034" xr:uid="{00000000-0005-0000-0000-0000906A0000}"/>
    <cellStyle name="Note 2 2 24 3 2 2 2 4" xfId="36877" xr:uid="{00000000-0005-0000-0000-0000916A0000}"/>
    <cellStyle name="Note 2 2 24 3 2 2 3" xfId="27358" xr:uid="{00000000-0005-0000-0000-0000926A0000}"/>
    <cellStyle name="Note 2 2 24 3 2 2 3 2" xfId="42988" xr:uid="{00000000-0005-0000-0000-0000936A0000}"/>
    <cellStyle name="Note 2 2 24 3 2 2 4" xfId="19294" xr:uid="{00000000-0005-0000-0000-0000946A0000}"/>
    <cellStyle name="Note 2 2 24 3 2 2 5" xfId="35137" xr:uid="{00000000-0005-0000-0000-0000956A0000}"/>
    <cellStyle name="Note 2 2 24 3 2 3" xfId="9333" xr:uid="{00000000-0005-0000-0000-0000966A0000}"/>
    <cellStyle name="Note 2 2 24 3 2 3 2" xfId="26899" xr:uid="{00000000-0005-0000-0000-0000976A0000}"/>
    <cellStyle name="Note 2 2 24 3 2 3 2 2" xfId="42529" xr:uid="{00000000-0005-0000-0000-0000986A0000}"/>
    <cellStyle name="Note 2 2 24 3 2 3 3" xfId="18835" xr:uid="{00000000-0005-0000-0000-0000996A0000}"/>
    <cellStyle name="Note 2 2 24 3 2 3 4" xfId="34678" xr:uid="{00000000-0005-0000-0000-00009A6A0000}"/>
    <cellStyle name="Note 2 2 24 3 2 4" xfId="25969" xr:uid="{00000000-0005-0000-0000-00009B6A0000}"/>
    <cellStyle name="Note 2 2 24 3 2 4 2" xfId="41599" xr:uid="{00000000-0005-0000-0000-00009C6A0000}"/>
    <cellStyle name="Note 2 2 24 3 2 5" xfId="17905" xr:uid="{00000000-0005-0000-0000-00009D6A0000}"/>
    <cellStyle name="Note 2 2 24 3 2 6" xfId="33748" xr:uid="{00000000-0005-0000-0000-00009E6A0000}"/>
    <cellStyle name="Note 2 2 24 3 3" xfId="23454" xr:uid="{00000000-0005-0000-0000-00009F6A0000}"/>
    <cellStyle name="Note 2 2 24 3 3 2" xfId="39085" xr:uid="{00000000-0005-0000-0000-0000A06A0000}"/>
    <cellStyle name="Note 2 2 24 3 4" xfId="14937" xr:uid="{00000000-0005-0000-0000-0000A16A0000}"/>
    <cellStyle name="Note 2 2 24 3 5" xfId="31413" xr:uid="{00000000-0005-0000-0000-0000A26A0000}"/>
    <cellStyle name="Note 2 2 24 3 6" xfId="50135" xr:uid="{00000000-0005-0000-0000-0000A36A0000}"/>
    <cellStyle name="Note 2 2 24 3 7" xfId="51921" xr:uid="{00000000-0005-0000-0000-0000A46A0000}"/>
    <cellStyle name="Note 2 2 24 3 8" xfId="53016" xr:uid="{00000000-0005-0000-0000-0000A56A0000}"/>
    <cellStyle name="Note 2 2 24 4" xfId="8943" xr:uid="{00000000-0005-0000-0000-0000A66A0000}"/>
    <cellStyle name="Note 2 2 24 4 2" xfId="10332" xr:uid="{00000000-0005-0000-0000-0000A76A0000}"/>
    <cellStyle name="Note 2 2 24 4 2 2" xfId="11068" xr:uid="{00000000-0005-0000-0000-0000A86A0000}"/>
    <cellStyle name="Note 2 2 24 4 2 2 2" xfId="28634" xr:uid="{00000000-0005-0000-0000-0000A96A0000}"/>
    <cellStyle name="Note 2 2 24 4 2 2 2 2" xfId="44264" xr:uid="{00000000-0005-0000-0000-0000AA6A0000}"/>
    <cellStyle name="Note 2 2 24 4 2 2 3" xfId="20570" xr:uid="{00000000-0005-0000-0000-0000AB6A0000}"/>
    <cellStyle name="Note 2 2 24 4 2 2 4" xfId="36413" xr:uid="{00000000-0005-0000-0000-0000AC6A0000}"/>
    <cellStyle name="Note 2 2 24 4 2 3" xfId="27898" xr:uid="{00000000-0005-0000-0000-0000AD6A0000}"/>
    <cellStyle name="Note 2 2 24 4 2 3 2" xfId="43528" xr:uid="{00000000-0005-0000-0000-0000AE6A0000}"/>
    <cellStyle name="Note 2 2 24 4 2 4" xfId="19834" xr:uid="{00000000-0005-0000-0000-0000AF6A0000}"/>
    <cellStyle name="Note 2 2 24 4 2 5" xfId="35677" xr:uid="{00000000-0005-0000-0000-0000B06A0000}"/>
    <cellStyle name="Note 2 2 24 4 3" xfId="9414" xr:uid="{00000000-0005-0000-0000-0000B16A0000}"/>
    <cellStyle name="Note 2 2 24 4 3 2" xfId="26980" xr:uid="{00000000-0005-0000-0000-0000B26A0000}"/>
    <cellStyle name="Note 2 2 24 4 3 2 2" xfId="42610" xr:uid="{00000000-0005-0000-0000-0000B36A0000}"/>
    <cellStyle name="Note 2 2 24 4 3 3" xfId="18916" xr:uid="{00000000-0005-0000-0000-0000B46A0000}"/>
    <cellStyle name="Note 2 2 24 4 3 4" xfId="34759" xr:uid="{00000000-0005-0000-0000-0000B56A0000}"/>
    <cellStyle name="Note 2 2 24 4 4" xfId="26509" xr:uid="{00000000-0005-0000-0000-0000B66A0000}"/>
    <cellStyle name="Note 2 2 24 4 4 2" xfId="42139" xr:uid="{00000000-0005-0000-0000-0000B76A0000}"/>
    <cellStyle name="Note 2 2 24 4 5" xfId="18445" xr:uid="{00000000-0005-0000-0000-0000B86A0000}"/>
    <cellStyle name="Note 2 2 24 4 6" xfId="34288" xr:uid="{00000000-0005-0000-0000-0000B96A0000}"/>
    <cellStyle name="Note 2 2 24 5" xfId="21582" xr:uid="{00000000-0005-0000-0000-0000BA6A0000}"/>
    <cellStyle name="Note 2 2 24 5 2" xfId="37213" xr:uid="{00000000-0005-0000-0000-0000BB6A0000}"/>
    <cellStyle name="Note 2 2 24 6" xfId="29306" xr:uid="{00000000-0005-0000-0000-0000BC6A0000}"/>
    <cellStyle name="Note 2 2 24 6 2" xfId="44936" xr:uid="{00000000-0005-0000-0000-0000BD6A0000}"/>
    <cellStyle name="Note 2 2 24 7" xfId="12559" xr:uid="{00000000-0005-0000-0000-0000BE6A0000}"/>
    <cellStyle name="Note 2 2 24 8" xfId="29745" xr:uid="{00000000-0005-0000-0000-0000BF6A0000}"/>
    <cellStyle name="Note 2 2 24 9" xfId="46482" xr:uid="{00000000-0005-0000-0000-0000C06A0000}"/>
    <cellStyle name="Note 2 2 25" xfId="2833" xr:uid="{00000000-0005-0000-0000-0000C16A0000}"/>
    <cellStyle name="Note 2 2 25 10" xfId="48019" xr:uid="{00000000-0005-0000-0000-0000C26A0000}"/>
    <cellStyle name="Note 2 2 25 11" xfId="46340" xr:uid="{00000000-0005-0000-0000-0000C36A0000}"/>
    <cellStyle name="Note 2 2 25 12" xfId="50722" xr:uid="{00000000-0005-0000-0000-0000C46A0000}"/>
    <cellStyle name="Note 2 2 25 13" xfId="46006" xr:uid="{00000000-0005-0000-0000-0000C56A0000}"/>
    <cellStyle name="Note 2 2 25 14" xfId="47966" xr:uid="{00000000-0005-0000-0000-0000C66A0000}"/>
    <cellStyle name="Note 2 2 25 15" xfId="45778" xr:uid="{00000000-0005-0000-0000-0000C76A0000}"/>
    <cellStyle name="Note 2 2 25 2" xfId="3487" xr:uid="{00000000-0005-0000-0000-0000C86A0000}"/>
    <cellStyle name="Note 2 2 25 2 10" xfId="46258" xr:uid="{00000000-0005-0000-0000-0000C96A0000}"/>
    <cellStyle name="Note 2 2 25 2 11" xfId="51085" xr:uid="{00000000-0005-0000-0000-0000CA6A0000}"/>
    <cellStyle name="Note 2 2 25 2 12" xfId="49476" xr:uid="{00000000-0005-0000-0000-0000CB6A0000}"/>
    <cellStyle name="Note 2 2 25 2 13" xfId="49462" xr:uid="{00000000-0005-0000-0000-0000CC6A0000}"/>
    <cellStyle name="Note 2 2 25 2 14" xfId="45866" xr:uid="{00000000-0005-0000-0000-0000CD6A0000}"/>
    <cellStyle name="Note 2 2 25 2 2" xfId="5862" xr:uid="{00000000-0005-0000-0000-0000CE6A0000}"/>
    <cellStyle name="Note 2 2 25 2 2 2" xfId="8259" xr:uid="{00000000-0005-0000-0000-0000CF6A0000}"/>
    <cellStyle name="Note 2 2 25 2 2 2 2" xfId="9648" xr:uid="{00000000-0005-0000-0000-0000D06A0000}"/>
    <cellStyle name="Note 2 2 25 2 2 2 2 2" xfId="7794" xr:uid="{00000000-0005-0000-0000-0000D16A0000}"/>
    <cellStyle name="Note 2 2 25 2 2 2 2 2 2" xfId="25360" xr:uid="{00000000-0005-0000-0000-0000D26A0000}"/>
    <cellStyle name="Note 2 2 25 2 2 2 2 2 2 2" xfId="40990" xr:uid="{00000000-0005-0000-0000-0000D36A0000}"/>
    <cellStyle name="Note 2 2 25 2 2 2 2 2 3" xfId="17296" xr:uid="{00000000-0005-0000-0000-0000D46A0000}"/>
    <cellStyle name="Note 2 2 25 2 2 2 2 2 4" xfId="33139" xr:uid="{00000000-0005-0000-0000-0000D56A0000}"/>
    <cellStyle name="Note 2 2 25 2 2 2 2 3" xfId="27214" xr:uid="{00000000-0005-0000-0000-0000D66A0000}"/>
    <cellStyle name="Note 2 2 25 2 2 2 2 3 2" xfId="42844" xr:uid="{00000000-0005-0000-0000-0000D76A0000}"/>
    <cellStyle name="Note 2 2 25 2 2 2 2 4" xfId="19150" xr:uid="{00000000-0005-0000-0000-0000D86A0000}"/>
    <cellStyle name="Note 2 2 25 2 2 2 2 5" xfId="34993" xr:uid="{00000000-0005-0000-0000-0000D96A0000}"/>
    <cellStyle name="Note 2 2 25 2 2 2 3" xfId="9410" xr:uid="{00000000-0005-0000-0000-0000DA6A0000}"/>
    <cellStyle name="Note 2 2 25 2 2 2 3 2" xfId="26976" xr:uid="{00000000-0005-0000-0000-0000DB6A0000}"/>
    <cellStyle name="Note 2 2 25 2 2 2 3 2 2" xfId="42606" xr:uid="{00000000-0005-0000-0000-0000DC6A0000}"/>
    <cellStyle name="Note 2 2 25 2 2 2 3 3" xfId="18912" xr:uid="{00000000-0005-0000-0000-0000DD6A0000}"/>
    <cellStyle name="Note 2 2 25 2 2 2 3 4" xfId="34755" xr:uid="{00000000-0005-0000-0000-0000DE6A0000}"/>
    <cellStyle name="Note 2 2 25 2 2 2 4" xfId="25825" xr:uid="{00000000-0005-0000-0000-0000DF6A0000}"/>
    <cellStyle name="Note 2 2 25 2 2 2 4 2" xfId="41455" xr:uid="{00000000-0005-0000-0000-0000E06A0000}"/>
    <cellStyle name="Note 2 2 25 2 2 2 5" xfId="17761" xr:uid="{00000000-0005-0000-0000-0000E16A0000}"/>
    <cellStyle name="Note 2 2 25 2 2 2 6" xfId="33604" xr:uid="{00000000-0005-0000-0000-0000E26A0000}"/>
    <cellStyle name="Note 2 2 25 2 2 3" xfId="23733" xr:uid="{00000000-0005-0000-0000-0000E36A0000}"/>
    <cellStyle name="Note 2 2 25 2 2 3 2" xfId="39364" xr:uid="{00000000-0005-0000-0000-0000E46A0000}"/>
    <cellStyle name="Note 2 2 25 2 2 4" xfId="15367" xr:uid="{00000000-0005-0000-0000-0000E56A0000}"/>
    <cellStyle name="Note 2 2 25 2 2 5" xfId="31631" xr:uid="{00000000-0005-0000-0000-0000E66A0000}"/>
    <cellStyle name="Note 2 2 25 2 2 6" xfId="50350" xr:uid="{00000000-0005-0000-0000-0000E76A0000}"/>
    <cellStyle name="Note 2 2 25 2 2 7" xfId="52136" xr:uid="{00000000-0005-0000-0000-0000E86A0000}"/>
    <cellStyle name="Note 2 2 25 2 2 8" xfId="53231" xr:uid="{00000000-0005-0000-0000-0000E96A0000}"/>
    <cellStyle name="Note 2 2 25 2 3" xfId="8373" xr:uid="{00000000-0005-0000-0000-0000EA6A0000}"/>
    <cellStyle name="Note 2 2 25 2 3 2" xfId="9762" xr:uid="{00000000-0005-0000-0000-0000EB6A0000}"/>
    <cellStyle name="Note 2 2 25 2 3 2 2" xfId="7992" xr:uid="{00000000-0005-0000-0000-0000EC6A0000}"/>
    <cellStyle name="Note 2 2 25 2 3 2 2 2" xfId="25558" xr:uid="{00000000-0005-0000-0000-0000ED6A0000}"/>
    <cellStyle name="Note 2 2 25 2 3 2 2 2 2" xfId="41188" xr:uid="{00000000-0005-0000-0000-0000EE6A0000}"/>
    <cellStyle name="Note 2 2 25 2 3 2 2 3" xfId="17494" xr:uid="{00000000-0005-0000-0000-0000EF6A0000}"/>
    <cellStyle name="Note 2 2 25 2 3 2 2 4" xfId="33337" xr:uid="{00000000-0005-0000-0000-0000F06A0000}"/>
    <cellStyle name="Note 2 2 25 2 3 2 3" xfId="27328" xr:uid="{00000000-0005-0000-0000-0000F16A0000}"/>
    <cellStyle name="Note 2 2 25 2 3 2 3 2" xfId="42958" xr:uid="{00000000-0005-0000-0000-0000F26A0000}"/>
    <cellStyle name="Note 2 2 25 2 3 2 4" xfId="19264" xr:uid="{00000000-0005-0000-0000-0000F36A0000}"/>
    <cellStyle name="Note 2 2 25 2 3 2 5" xfId="35107" xr:uid="{00000000-0005-0000-0000-0000F46A0000}"/>
    <cellStyle name="Note 2 2 25 2 3 3" xfId="4627" xr:uid="{00000000-0005-0000-0000-0000F56A0000}"/>
    <cellStyle name="Note 2 2 25 2 3 3 2" xfId="22799" xr:uid="{00000000-0005-0000-0000-0000F66A0000}"/>
    <cellStyle name="Note 2 2 25 2 3 3 2 2" xfId="38430" xr:uid="{00000000-0005-0000-0000-0000F76A0000}"/>
    <cellStyle name="Note 2 2 25 2 3 3 3" xfId="14133" xr:uid="{00000000-0005-0000-0000-0000F86A0000}"/>
    <cellStyle name="Note 2 2 25 2 3 3 4" xfId="30820" xr:uid="{00000000-0005-0000-0000-0000F96A0000}"/>
    <cellStyle name="Note 2 2 25 2 3 4" xfId="25939" xr:uid="{00000000-0005-0000-0000-0000FA6A0000}"/>
    <cellStyle name="Note 2 2 25 2 3 4 2" xfId="41569" xr:uid="{00000000-0005-0000-0000-0000FB6A0000}"/>
    <cellStyle name="Note 2 2 25 2 3 5" xfId="17875" xr:uid="{00000000-0005-0000-0000-0000FC6A0000}"/>
    <cellStyle name="Note 2 2 25 2 3 6" xfId="33718" xr:uid="{00000000-0005-0000-0000-0000FD6A0000}"/>
    <cellStyle name="Note 2 2 25 2 4" xfId="21865" xr:uid="{00000000-0005-0000-0000-0000FE6A0000}"/>
    <cellStyle name="Note 2 2 25 2 4 2" xfId="37496" xr:uid="{00000000-0005-0000-0000-0000FF6A0000}"/>
    <cellStyle name="Note 2 2 25 2 5" xfId="21534" xr:uid="{00000000-0005-0000-0000-0000006B0000}"/>
    <cellStyle name="Note 2 2 25 2 5 2" xfId="37165" xr:uid="{00000000-0005-0000-0000-0000016B0000}"/>
    <cellStyle name="Note 2 2 25 2 6" xfId="12992" xr:uid="{00000000-0005-0000-0000-0000026B0000}"/>
    <cellStyle name="Note 2 2 25 2 7" xfId="29966" xr:uid="{00000000-0005-0000-0000-0000036B0000}"/>
    <cellStyle name="Note 2 2 25 2 8" xfId="45026" xr:uid="{00000000-0005-0000-0000-0000046B0000}"/>
    <cellStyle name="Note 2 2 25 2 9" xfId="48381" xr:uid="{00000000-0005-0000-0000-0000056B0000}"/>
    <cellStyle name="Note 2 2 25 3" xfId="5214" xr:uid="{00000000-0005-0000-0000-0000066B0000}"/>
    <cellStyle name="Note 2 2 25 3 2" xfId="8601" xr:uid="{00000000-0005-0000-0000-0000076B0000}"/>
    <cellStyle name="Note 2 2 25 3 2 2" xfId="9990" xr:uid="{00000000-0005-0000-0000-0000086B0000}"/>
    <cellStyle name="Note 2 2 25 3 2 2 2" xfId="7672" xr:uid="{00000000-0005-0000-0000-0000096B0000}"/>
    <cellStyle name="Note 2 2 25 3 2 2 2 2" xfId="25238" xr:uid="{00000000-0005-0000-0000-00000A6B0000}"/>
    <cellStyle name="Note 2 2 25 3 2 2 2 2 2" xfId="40868" xr:uid="{00000000-0005-0000-0000-00000B6B0000}"/>
    <cellStyle name="Note 2 2 25 3 2 2 2 3" xfId="17174" xr:uid="{00000000-0005-0000-0000-00000C6B0000}"/>
    <cellStyle name="Note 2 2 25 3 2 2 2 4" xfId="33017" xr:uid="{00000000-0005-0000-0000-00000D6B0000}"/>
    <cellStyle name="Note 2 2 25 3 2 2 3" xfId="27556" xr:uid="{00000000-0005-0000-0000-00000E6B0000}"/>
    <cellStyle name="Note 2 2 25 3 2 2 3 2" xfId="43186" xr:uid="{00000000-0005-0000-0000-00000F6B0000}"/>
    <cellStyle name="Note 2 2 25 3 2 2 4" xfId="19492" xr:uid="{00000000-0005-0000-0000-0000106B0000}"/>
    <cellStyle name="Note 2 2 25 3 2 2 5" xfId="35335" xr:uid="{00000000-0005-0000-0000-0000116B0000}"/>
    <cellStyle name="Note 2 2 25 3 2 3" xfId="4797" xr:uid="{00000000-0005-0000-0000-0000126B0000}"/>
    <cellStyle name="Note 2 2 25 3 2 3 2" xfId="22969" xr:uid="{00000000-0005-0000-0000-0000136B0000}"/>
    <cellStyle name="Note 2 2 25 3 2 3 2 2" xfId="38600" xr:uid="{00000000-0005-0000-0000-0000146B0000}"/>
    <cellStyle name="Note 2 2 25 3 2 3 3" xfId="14303" xr:uid="{00000000-0005-0000-0000-0000156B0000}"/>
    <cellStyle name="Note 2 2 25 3 2 3 4" xfId="30990" xr:uid="{00000000-0005-0000-0000-0000166B0000}"/>
    <cellStyle name="Note 2 2 25 3 2 4" xfId="26167" xr:uid="{00000000-0005-0000-0000-0000176B0000}"/>
    <cellStyle name="Note 2 2 25 3 2 4 2" xfId="41797" xr:uid="{00000000-0005-0000-0000-0000186B0000}"/>
    <cellStyle name="Note 2 2 25 3 2 5" xfId="18103" xr:uid="{00000000-0005-0000-0000-0000196B0000}"/>
    <cellStyle name="Note 2 2 25 3 2 6" xfId="33946" xr:uid="{00000000-0005-0000-0000-00001A6B0000}"/>
    <cellStyle name="Note 2 2 25 3 3" xfId="23292" xr:uid="{00000000-0005-0000-0000-00001B6B0000}"/>
    <cellStyle name="Note 2 2 25 3 3 2" xfId="38923" xr:uid="{00000000-0005-0000-0000-00001C6B0000}"/>
    <cellStyle name="Note 2 2 25 3 4" xfId="14719" xr:uid="{00000000-0005-0000-0000-00001D6B0000}"/>
    <cellStyle name="Note 2 2 25 3 5" xfId="31270" xr:uid="{00000000-0005-0000-0000-00001E6B0000}"/>
    <cellStyle name="Note 2 2 25 3 6" xfId="49973" xr:uid="{00000000-0005-0000-0000-00001F6B0000}"/>
    <cellStyle name="Note 2 2 25 3 7" xfId="51771" xr:uid="{00000000-0005-0000-0000-0000206B0000}"/>
    <cellStyle name="Note 2 2 25 3 8" xfId="52864" xr:uid="{00000000-0005-0000-0000-0000216B0000}"/>
    <cellStyle name="Note 2 2 25 4" xfId="8089" xr:uid="{00000000-0005-0000-0000-0000226B0000}"/>
    <cellStyle name="Note 2 2 25 4 2" xfId="9478" xr:uid="{00000000-0005-0000-0000-0000236B0000}"/>
    <cellStyle name="Note 2 2 25 4 2 2" xfId="4982" xr:uid="{00000000-0005-0000-0000-0000246B0000}"/>
    <cellStyle name="Note 2 2 25 4 2 2 2" xfId="23154" xr:uid="{00000000-0005-0000-0000-0000256B0000}"/>
    <cellStyle name="Note 2 2 25 4 2 2 2 2" xfId="38785" xr:uid="{00000000-0005-0000-0000-0000266B0000}"/>
    <cellStyle name="Note 2 2 25 4 2 2 3" xfId="14488" xr:uid="{00000000-0005-0000-0000-0000276B0000}"/>
    <cellStyle name="Note 2 2 25 4 2 2 4" xfId="31175" xr:uid="{00000000-0005-0000-0000-0000286B0000}"/>
    <cellStyle name="Note 2 2 25 4 2 3" xfId="27044" xr:uid="{00000000-0005-0000-0000-0000296B0000}"/>
    <cellStyle name="Note 2 2 25 4 2 3 2" xfId="42674" xr:uid="{00000000-0005-0000-0000-00002A6B0000}"/>
    <cellStyle name="Note 2 2 25 4 2 4" xfId="18980" xr:uid="{00000000-0005-0000-0000-00002B6B0000}"/>
    <cellStyle name="Note 2 2 25 4 2 5" xfId="34823" xr:uid="{00000000-0005-0000-0000-00002C6B0000}"/>
    <cellStyle name="Note 2 2 25 4 3" xfId="6998" xr:uid="{00000000-0005-0000-0000-00002D6B0000}"/>
    <cellStyle name="Note 2 2 25 4 3 2" xfId="24661" xr:uid="{00000000-0005-0000-0000-00002E6B0000}"/>
    <cellStyle name="Note 2 2 25 4 3 2 2" xfId="40292" xr:uid="{00000000-0005-0000-0000-00002F6B0000}"/>
    <cellStyle name="Note 2 2 25 4 3 3" xfId="16502" xr:uid="{00000000-0005-0000-0000-0000306B0000}"/>
    <cellStyle name="Note 2 2 25 4 3 4" xfId="32480" xr:uid="{00000000-0005-0000-0000-0000316B0000}"/>
    <cellStyle name="Note 2 2 25 4 4" xfId="25655" xr:uid="{00000000-0005-0000-0000-0000326B0000}"/>
    <cellStyle name="Note 2 2 25 4 4 2" xfId="41285" xr:uid="{00000000-0005-0000-0000-0000336B0000}"/>
    <cellStyle name="Note 2 2 25 4 5" xfId="17591" xr:uid="{00000000-0005-0000-0000-0000346B0000}"/>
    <cellStyle name="Note 2 2 25 4 6" xfId="33434" xr:uid="{00000000-0005-0000-0000-0000356B0000}"/>
    <cellStyle name="Note 2 2 25 5" xfId="21417" xr:uid="{00000000-0005-0000-0000-0000366B0000}"/>
    <cellStyle name="Note 2 2 25 5 2" xfId="37048" xr:uid="{00000000-0005-0000-0000-0000376B0000}"/>
    <cellStyle name="Note 2 2 25 6" xfId="23623" xr:uid="{00000000-0005-0000-0000-0000386B0000}"/>
    <cellStyle name="Note 2 2 25 6 2" xfId="39254" xr:uid="{00000000-0005-0000-0000-0000396B0000}"/>
    <cellStyle name="Note 2 2 25 7" xfId="12339" xr:uid="{00000000-0005-0000-0000-00003A6B0000}"/>
    <cellStyle name="Note 2 2 25 8" xfId="29600" xr:uid="{00000000-0005-0000-0000-00003B6B0000}"/>
    <cellStyle name="Note 2 2 25 9" xfId="47617" xr:uid="{00000000-0005-0000-0000-00003C6B0000}"/>
    <cellStyle name="Note 2 2 26" xfId="3134" xr:uid="{00000000-0005-0000-0000-00003D6B0000}"/>
    <cellStyle name="Note 2 2 26 10" xfId="48247" xr:uid="{00000000-0005-0000-0000-00003E6B0000}"/>
    <cellStyle name="Note 2 2 26 11" xfId="48877" xr:uid="{00000000-0005-0000-0000-00003F6B0000}"/>
    <cellStyle name="Note 2 2 26 12" xfId="50950" xr:uid="{00000000-0005-0000-0000-0000406B0000}"/>
    <cellStyle name="Note 2 2 26 13" xfId="49488" xr:uid="{00000000-0005-0000-0000-0000416B0000}"/>
    <cellStyle name="Note 2 2 26 14" xfId="52847" xr:uid="{00000000-0005-0000-0000-0000426B0000}"/>
    <cellStyle name="Note 2 2 26 15" xfId="53789" xr:uid="{00000000-0005-0000-0000-0000436B0000}"/>
    <cellStyle name="Note 2 2 26 2" xfId="3788" xr:uid="{00000000-0005-0000-0000-0000446B0000}"/>
    <cellStyle name="Note 2 2 26 2 10" xfId="45016" xr:uid="{00000000-0005-0000-0000-0000456B0000}"/>
    <cellStyle name="Note 2 2 26 2 11" xfId="51311" xr:uid="{00000000-0005-0000-0000-0000466B0000}"/>
    <cellStyle name="Note 2 2 26 2 12" xfId="45106" xr:uid="{00000000-0005-0000-0000-0000476B0000}"/>
    <cellStyle name="Note 2 2 26 2 13" xfId="52749" xr:uid="{00000000-0005-0000-0000-0000486B0000}"/>
    <cellStyle name="Note 2 2 26 2 14" xfId="45801" xr:uid="{00000000-0005-0000-0000-0000496B0000}"/>
    <cellStyle name="Note 2 2 26 2 2" xfId="6163" xr:uid="{00000000-0005-0000-0000-00004A6B0000}"/>
    <cellStyle name="Note 2 2 26 2 2 2" xfId="9017" xr:uid="{00000000-0005-0000-0000-00004B6B0000}"/>
    <cellStyle name="Note 2 2 26 2 2 2 2" xfId="10406" xr:uid="{00000000-0005-0000-0000-00004C6B0000}"/>
    <cellStyle name="Note 2 2 26 2 2 2 2 2" xfId="10634" xr:uid="{00000000-0005-0000-0000-00004D6B0000}"/>
    <cellStyle name="Note 2 2 26 2 2 2 2 2 2" xfId="28200" xr:uid="{00000000-0005-0000-0000-00004E6B0000}"/>
    <cellStyle name="Note 2 2 26 2 2 2 2 2 2 2" xfId="43830" xr:uid="{00000000-0005-0000-0000-00004F6B0000}"/>
    <cellStyle name="Note 2 2 26 2 2 2 2 2 3" xfId="20136" xr:uid="{00000000-0005-0000-0000-0000506B0000}"/>
    <cellStyle name="Note 2 2 26 2 2 2 2 2 4" xfId="35979" xr:uid="{00000000-0005-0000-0000-0000516B0000}"/>
    <cellStyle name="Note 2 2 26 2 2 2 2 3" xfId="27972" xr:uid="{00000000-0005-0000-0000-0000526B0000}"/>
    <cellStyle name="Note 2 2 26 2 2 2 2 3 2" xfId="43602" xr:uid="{00000000-0005-0000-0000-0000536B0000}"/>
    <cellStyle name="Note 2 2 26 2 2 2 2 4" xfId="19908" xr:uid="{00000000-0005-0000-0000-0000546B0000}"/>
    <cellStyle name="Note 2 2 26 2 2 2 2 5" xfId="35751" xr:uid="{00000000-0005-0000-0000-0000556B0000}"/>
    <cellStyle name="Note 2 2 26 2 2 2 3" xfId="7704" xr:uid="{00000000-0005-0000-0000-0000566B0000}"/>
    <cellStyle name="Note 2 2 26 2 2 2 3 2" xfId="25270" xr:uid="{00000000-0005-0000-0000-0000576B0000}"/>
    <cellStyle name="Note 2 2 26 2 2 2 3 2 2" xfId="40900" xr:uid="{00000000-0005-0000-0000-0000586B0000}"/>
    <cellStyle name="Note 2 2 26 2 2 2 3 3" xfId="17206" xr:uid="{00000000-0005-0000-0000-0000596B0000}"/>
    <cellStyle name="Note 2 2 26 2 2 2 3 4" xfId="33049" xr:uid="{00000000-0005-0000-0000-00005A6B0000}"/>
    <cellStyle name="Note 2 2 26 2 2 2 4" xfId="26583" xr:uid="{00000000-0005-0000-0000-00005B6B0000}"/>
    <cellStyle name="Note 2 2 26 2 2 2 4 2" xfId="42213" xr:uid="{00000000-0005-0000-0000-00005C6B0000}"/>
    <cellStyle name="Note 2 2 26 2 2 2 5" xfId="18519" xr:uid="{00000000-0005-0000-0000-00005D6B0000}"/>
    <cellStyle name="Note 2 2 26 2 2 2 6" xfId="34362" xr:uid="{00000000-0005-0000-0000-00005E6B0000}"/>
    <cellStyle name="Note 2 2 26 2 2 3" xfId="23978" xr:uid="{00000000-0005-0000-0000-00005F6B0000}"/>
    <cellStyle name="Note 2 2 26 2 2 3 2" xfId="39609" xr:uid="{00000000-0005-0000-0000-0000606B0000}"/>
    <cellStyle name="Note 2 2 26 2 2 4" xfId="15668" xr:uid="{00000000-0005-0000-0000-0000616B0000}"/>
    <cellStyle name="Note 2 2 26 2 2 5" xfId="31857" xr:uid="{00000000-0005-0000-0000-0000626B0000}"/>
    <cellStyle name="Note 2 2 26 2 2 6" xfId="50576" xr:uid="{00000000-0005-0000-0000-0000636B0000}"/>
    <cellStyle name="Note 2 2 26 2 2 7" xfId="52362" xr:uid="{00000000-0005-0000-0000-0000646B0000}"/>
    <cellStyle name="Note 2 2 26 2 2 8" xfId="53457" xr:uid="{00000000-0005-0000-0000-0000656B0000}"/>
    <cellStyle name="Note 2 2 26 2 3" xfId="8546" xr:uid="{00000000-0005-0000-0000-0000666B0000}"/>
    <cellStyle name="Note 2 2 26 2 3 2" xfId="9935" xr:uid="{00000000-0005-0000-0000-0000676B0000}"/>
    <cellStyle name="Note 2 2 26 2 3 2 2" xfId="10584" xr:uid="{00000000-0005-0000-0000-0000686B0000}"/>
    <cellStyle name="Note 2 2 26 2 3 2 2 2" xfId="28150" xr:uid="{00000000-0005-0000-0000-0000696B0000}"/>
    <cellStyle name="Note 2 2 26 2 3 2 2 2 2" xfId="43780" xr:uid="{00000000-0005-0000-0000-00006A6B0000}"/>
    <cellStyle name="Note 2 2 26 2 3 2 2 3" xfId="20086" xr:uid="{00000000-0005-0000-0000-00006B6B0000}"/>
    <cellStyle name="Note 2 2 26 2 3 2 2 4" xfId="35929" xr:uid="{00000000-0005-0000-0000-00006C6B0000}"/>
    <cellStyle name="Note 2 2 26 2 3 2 3" xfId="27501" xr:uid="{00000000-0005-0000-0000-00006D6B0000}"/>
    <cellStyle name="Note 2 2 26 2 3 2 3 2" xfId="43131" xr:uid="{00000000-0005-0000-0000-00006E6B0000}"/>
    <cellStyle name="Note 2 2 26 2 3 2 4" xfId="19437" xr:uid="{00000000-0005-0000-0000-00006F6B0000}"/>
    <cellStyle name="Note 2 2 26 2 3 2 5" xfId="35280" xr:uid="{00000000-0005-0000-0000-0000706B0000}"/>
    <cellStyle name="Note 2 2 26 2 3 3" xfId="4896" xr:uid="{00000000-0005-0000-0000-0000716B0000}"/>
    <cellStyle name="Note 2 2 26 2 3 3 2" xfId="23068" xr:uid="{00000000-0005-0000-0000-0000726B0000}"/>
    <cellStyle name="Note 2 2 26 2 3 3 2 2" xfId="38699" xr:uid="{00000000-0005-0000-0000-0000736B0000}"/>
    <cellStyle name="Note 2 2 26 2 3 3 3" xfId="14402" xr:uid="{00000000-0005-0000-0000-0000746B0000}"/>
    <cellStyle name="Note 2 2 26 2 3 3 4" xfId="31089" xr:uid="{00000000-0005-0000-0000-0000756B0000}"/>
    <cellStyle name="Note 2 2 26 2 3 4" xfId="26112" xr:uid="{00000000-0005-0000-0000-0000766B0000}"/>
    <cellStyle name="Note 2 2 26 2 3 4 2" xfId="41742" xr:uid="{00000000-0005-0000-0000-0000776B0000}"/>
    <cellStyle name="Note 2 2 26 2 3 5" xfId="18048" xr:uid="{00000000-0005-0000-0000-0000786B0000}"/>
    <cellStyle name="Note 2 2 26 2 3 6" xfId="33891" xr:uid="{00000000-0005-0000-0000-0000796B0000}"/>
    <cellStyle name="Note 2 2 26 2 4" xfId="22110" xr:uid="{00000000-0005-0000-0000-00007A6B0000}"/>
    <cellStyle name="Note 2 2 26 2 4 2" xfId="37741" xr:uid="{00000000-0005-0000-0000-00007B6B0000}"/>
    <cellStyle name="Note 2 2 26 2 5" xfId="12200" xr:uid="{00000000-0005-0000-0000-00007C6B0000}"/>
    <cellStyle name="Note 2 2 26 2 5 2" xfId="29463" xr:uid="{00000000-0005-0000-0000-00007D6B0000}"/>
    <cellStyle name="Note 2 2 26 2 6" xfId="13293" xr:uid="{00000000-0005-0000-0000-00007E6B0000}"/>
    <cellStyle name="Note 2 2 26 2 7" xfId="30192" xr:uid="{00000000-0005-0000-0000-00007F6B0000}"/>
    <cellStyle name="Note 2 2 26 2 8" xfId="46433" xr:uid="{00000000-0005-0000-0000-0000806B0000}"/>
    <cellStyle name="Note 2 2 26 2 9" xfId="48607" xr:uid="{00000000-0005-0000-0000-0000816B0000}"/>
    <cellStyle name="Note 2 2 26 3" xfId="5509" xr:uid="{00000000-0005-0000-0000-0000826B0000}"/>
    <cellStyle name="Note 2 2 26 3 2" xfId="8962" xr:uid="{00000000-0005-0000-0000-0000836B0000}"/>
    <cellStyle name="Note 2 2 26 3 2 2" xfId="10351" xr:uid="{00000000-0005-0000-0000-0000846B0000}"/>
    <cellStyle name="Note 2 2 26 3 2 2 2" xfId="10781" xr:uid="{00000000-0005-0000-0000-0000856B0000}"/>
    <cellStyle name="Note 2 2 26 3 2 2 2 2" xfId="28347" xr:uid="{00000000-0005-0000-0000-0000866B0000}"/>
    <cellStyle name="Note 2 2 26 3 2 2 2 2 2" xfId="43977" xr:uid="{00000000-0005-0000-0000-0000876B0000}"/>
    <cellStyle name="Note 2 2 26 3 2 2 2 3" xfId="20283" xr:uid="{00000000-0005-0000-0000-0000886B0000}"/>
    <cellStyle name="Note 2 2 26 3 2 2 2 4" xfId="36126" xr:uid="{00000000-0005-0000-0000-0000896B0000}"/>
    <cellStyle name="Note 2 2 26 3 2 2 3" xfId="27917" xr:uid="{00000000-0005-0000-0000-00008A6B0000}"/>
    <cellStyle name="Note 2 2 26 3 2 2 3 2" xfId="43547" xr:uid="{00000000-0005-0000-0000-00008B6B0000}"/>
    <cellStyle name="Note 2 2 26 3 2 2 4" xfId="19853" xr:uid="{00000000-0005-0000-0000-00008C6B0000}"/>
    <cellStyle name="Note 2 2 26 3 2 2 5" xfId="35696" xr:uid="{00000000-0005-0000-0000-00008D6B0000}"/>
    <cellStyle name="Note 2 2 26 3 2 3" xfId="7350" xr:uid="{00000000-0005-0000-0000-00008E6B0000}"/>
    <cellStyle name="Note 2 2 26 3 2 3 2" xfId="24917" xr:uid="{00000000-0005-0000-0000-00008F6B0000}"/>
    <cellStyle name="Note 2 2 26 3 2 3 2 2" xfId="40547" xr:uid="{00000000-0005-0000-0000-0000906B0000}"/>
    <cellStyle name="Note 2 2 26 3 2 3 3" xfId="16853" xr:uid="{00000000-0005-0000-0000-0000916B0000}"/>
    <cellStyle name="Note 2 2 26 3 2 3 4" xfId="32696" xr:uid="{00000000-0005-0000-0000-0000926B0000}"/>
    <cellStyle name="Note 2 2 26 3 2 4" xfId="26528" xr:uid="{00000000-0005-0000-0000-0000936B0000}"/>
    <cellStyle name="Note 2 2 26 3 2 4 2" xfId="42158" xr:uid="{00000000-0005-0000-0000-0000946B0000}"/>
    <cellStyle name="Note 2 2 26 3 2 5" xfId="18464" xr:uid="{00000000-0005-0000-0000-0000956B0000}"/>
    <cellStyle name="Note 2 2 26 3 2 6" xfId="34307" xr:uid="{00000000-0005-0000-0000-0000966B0000}"/>
    <cellStyle name="Note 2 2 26 3 3" xfId="23531" xr:uid="{00000000-0005-0000-0000-0000976B0000}"/>
    <cellStyle name="Note 2 2 26 3 3 2" xfId="39162" xr:uid="{00000000-0005-0000-0000-0000986B0000}"/>
    <cellStyle name="Note 2 2 26 3 4" xfId="15014" xr:uid="{00000000-0005-0000-0000-0000996B0000}"/>
    <cellStyle name="Note 2 2 26 3 5" xfId="31490" xr:uid="{00000000-0005-0000-0000-00009A6B0000}"/>
    <cellStyle name="Note 2 2 26 3 6" xfId="50216" xr:uid="{00000000-0005-0000-0000-00009B6B0000}"/>
    <cellStyle name="Note 2 2 26 3 7" xfId="52002" xr:uid="{00000000-0005-0000-0000-00009C6B0000}"/>
    <cellStyle name="Note 2 2 26 3 8" xfId="53097" xr:uid="{00000000-0005-0000-0000-00009D6B0000}"/>
    <cellStyle name="Note 2 2 26 4" xfId="8425" xr:uid="{00000000-0005-0000-0000-00009E6B0000}"/>
    <cellStyle name="Note 2 2 26 4 2" xfId="9814" xr:uid="{00000000-0005-0000-0000-00009F6B0000}"/>
    <cellStyle name="Note 2 2 26 4 2 2" xfId="7348" xr:uid="{00000000-0005-0000-0000-0000A06B0000}"/>
    <cellStyle name="Note 2 2 26 4 2 2 2" xfId="24915" xr:uid="{00000000-0005-0000-0000-0000A16B0000}"/>
    <cellStyle name="Note 2 2 26 4 2 2 2 2" xfId="40545" xr:uid="{00000000-0005-0000-0000-0000A26B0000}"/>
    <cellStyle name="Note 2 2 26 4 2 2 3" xfId="16851" xr:uid="{00000000-0005-0000-0000-0000A36B0000}"/>
    <cellStyle name="Note 2 2 26 4 2 2 4" xfId="32694" xr:uid="{00000000-0005-0000-0000-0000A46B0000}"/>
    <cellStyle name="Note 2 2 26 4 2 3" xfId="27380" xr:uid="{00000000-0005-0000-0000-0000A56B0000}"/>
    <cellStyle name="Note 2 2 26 4 2 3 2" xfId="43010" xr:uid="{00000000-0005-0000-0000-0000A66B0000}"/>
    <cellStyle name="Note 2 2 26 4 2 4" xfId="19316" xr:uid="{00000000-0005-0000-0000-0000A76B0000}"/>
    <cellStyle name="Note 2 2 26 4 2 5" xfId="35159" xr:uid="{00000000-0005-0000-0000-0000A86B0000}"/>
    <cellStyle name="Note 2 2 26 4 3" xfId="4876" xr:uid="{00000000-0005-0000-0000-0000A96B0000}"/>
    <cellStyle name="Note 2 2 26 4 3 2" xfId="23048" xr:uid="{00000000-0005-0000-0000-0000AA6B0000}"/>
    <cellStyle name="Note 2 2 26 4 3 2 2" xfId="38679" xr:uid="{00000000-0005-0000-0000-0000AB6B0000}"/>
    <cellStyle name="Note 2 2 26 4 3 3" xfId="14382" xr:uid="{00000000-0005-0000-0000-0000AC6B0000}"/>
    <cellStyle name="Note 2 2 26 4 3 4" xfId="31069" xr:uid="{00000000-0005-0000-0000-0000AD6B0000}"/>
    <cellStyle name="Note 2 2 26 4 4" xfId="25991" xr:uid="{00000000-0005-0000-0000-0000AE6B0000}"/>
    <cellStyle name="Note 2 2 26 4 4 2" xfId="41621" xr:uid="{00000000-0005-0000-0000-0000AF6B0000}"/>
    <cellStyle name="Note 2 2 26 4 5" xfId="17927" xr:uid="{00000000-0005-0000-0000-0000B06B0000}"/>
    <cellStyle name="Note 2 2 26 4 6" xfId="33770" xr:uid="{00000000-0005-0000-0000-0000B16B0000}"/>
    <cellStyle name="Note 2 2 26 5" xfId="21663" xr:uid="{00000000-0005-0000-0000-0000B26B0000}"/>
    <cellStyle name="Note 2 2 26 5 2" xfId="37294" xr:uid="{00000000-0005-0000-0000-0000B36B0000}"/>
    <cellStyle name="Note 2 2 26 6" xfId="24311" xr:uid="{00000000-0005-0000-0000-0000B46B0000}"/>
    <cellStyle name="Note 2 2 26 6 2" xfId="39942" xr:uid="{00000000-0005-0000-0000-0000B56B0000}"/>
    <cellStyle name="Note 2 2 26 7" xfId="12640" xr:uid="{00000000-0005-0000-0000-0000B66B0000}"/>
    <cellStyle name="Note 2 2 26 8" xfId="29826" xr:uid="{00000000-0005-0000-0000-0000B76B0000}"/>
    <cellStyle name="Note 2 2 26 9" xfId="47236" xr:uid="{00000000-0005-0000-0000-0000B86B0000}"/>
    <cellStyle name="Note 2 2 27" xfId="2907" xr:uid="{00000000-0005-0000-0000-0000B96B0000}"/>
    <cellStyle name="Note 2 2 27 10" xfId="48093" xr:uid="{00000000-0005-0000-0000-0000BA6B0000}"/>
    <cellStyle name="Note 2 2 27 11" xfId="46419" xr:uid="{00000000-0005-0000-0000-0000BB6B0000}"/>
    <cellStyle name="Note 2 2 27 12" xfId="50796" xr:uid="{00000000-0005-0000-0000-0000BC6B0000}"/>
    <cellStyle name="Note 2 2 27 13" xfId="46078" xr:uid="{00000000-0005-0000-0000-0000BD6B0000}"/>
    <cellStyle name="Note 2 2 27 14" xfId="51480" xr:uid="{00000000-0005-0000-0000-0000BE6B0000}"/>
    <cellStyle name="Note 2 2 27 15" xfId="51450" xr:uid="{00000000-0005-0000-0000-0000BF6B0000}"/>
    <cellStyle name="Note 2 2 27 2" xfId="3561" xr:uid="{00000000-0005-0000-0000-0000C06B0000}"/>
    <cellStyle name="Note 2 2 27 2 10" xfId="45254" xr:uid="{00000000-0005-0000-0000-0000C16B0000}"/>
    <cellStyle name="Note 2 2 27 2 11" xfId="51159" xr:uid="{00000000-0005-0000-0000-0000C26B0000}"/>
    <cellStyle name="Note 2 2 27 2 12" xfId="45556" xr:uid="{00000000-0005-0000-0000-0000C36B0000}"/>
    <cellStyle name="Note 2 2 27 2 13" xfId="52756" xr:uid="{00000000-0005-0000-0000-0000C46B0000}"/>
    <cellStyle name="Note 2 2 27 2 14" xfId="51703" xr:uid="{00000000-0005-0000-0000-0000C56B0000}"/>
    <cellStyle name="Note 2 2 27 2 2" xfId="5936" xr:uid="{00000000-0005-0000-0000-0000C66B0000}"/>
    <cellStyle name="Note 2 2 27 2 2 2" xfId="9025" xr:uid="{00000000-0005-0000-0000-0000C76B0000}"/>
    <cellStyle name="Note 2 2 27 2 2 2 2" xfId="10414" xr:uid="{00000000-0005-0000-0000-0000C86B0000}"/>
    <cellStyle name="Note 2 2 27 2 2 2 2 2" xfId="11316" xr:uid="{00000000-0005-0000-0000-0000C96B0000}"/>
    <cellStyle name="Note 2 2 27 2 2 2 2 2 2" xfId="28882" xr:uid="{00000000-0005-0000-0000-0000CA6B0000}"/>
    <cellStyle name="Note 2 2 27 2 2 2 2 2 2 2" xfId="44512" xr:uid="{00000000-0005-0000-0000-0000CB6B0000}"/>
    <cellStyle name="Note 2 2 27 2 2 2 2 2 3" xfId="20818" xr:uid="{00000000-0005-0000-0000-0000CC6B0000}"/>
    <cellStyle name="Note 2 2 27 2 2 2 2 2 4" xfId="36661" xr:uid="{00000000-0005-0000-0000-0000CD6B0000}"/>
    <cellStyle name="Note 2 2 27 2 2 2 2 3" xfId="27980" xr:uid="{00000000-0005-0000-0000-0000CE6B0000}"/>
    <cellStyle name="Note 2 2 27 2 2 2 2 3 2" xfId="43610" xr:uid="{00000000-0005-0000-0000-0000CF6B0000}"/>
    <cellStyle name="Note 2 2 27 2 2 2 2 4" xfId="19916" xr:uid="{00000000-0005-0000-0000-0000D06B0000}"/>
    <cellStyle name="Note 2 2 27 2 2 2 2 5" xfId="35759" xr:uid="{00000000-0005-0000-0000-0000D16B0000}"/>
    <cellStyle name="Note 2 2 27 2 2 2 3" xfId="10845" xr:uid="{00000000-0005-0000-0000-0000D26B0000}"/>
    <cellStyle name="Note 2 2 27 2 2 2 3 2" xfId="28411" xr:uid="{00000000-0005-0000-0000-0000D36B0000}"/>
    <cellStyle name="Note 2 2 27 2 2 2 3 2 2" xfId="44041" xr:uid="{00000000-0005-0000-0000-0000D46B0000}"/>
    <cellStyle name="Note 2 2 27 2 2 2 3 3" xfId="20347" xr:uid="{00000000-0005-0000-0000-0000D56B0000}"/>
    <cellStyle name="Note 2 2 27 2 2 2 3 4" xfId="36190" xr:uid="{00000000-0005-0000-0000-0000D66B0000}"/>
    <cellStyle name="Note 2 2 27 2 2 2 4" xfId="26591" xr:uid="{00000000-0005-0000-0000-0000D76B0000}"/>
    <cellStyle name="Note 2 2 27 2 2 2 4 2" xfId="42221" xr:uid="{00000000-0005-0000-0000-0000D86B0000}"/>
    <cellStyle name="Note 2 2 27 2 2 2 5" xfId="18527" xr:uid="{00000000-0005-0000-0000-0000D96B0000}"/>
    <cellStyle name="Note 2 2 27 2 2 2 6" xfId="34370" xr:uid="{00000000-0005-0000-0000-0000DA6B0000}"/>
    <cellStyle name="Note 2 2 27 2 2 3" xfId="23807" xr:uid="{00000000-0005-0000-0000-0000DB6B0000}"/>
    <cellStyle name="Note 2 2 27 2 2 3 2" xfId="39438" xr:uid="{00000000-0005-0000-0000-0000DC6B0000}"/>
    <cellStyle name="Note 2 2 27 2 2 4" xfId="15441" xr:uid="{00000000-0005-0000-0000-0000DD6B0000}"/>
    <cellStyle name="Note 2 2 27 2 2 5" xfId="31705" xr:uid="{00000000-0005-0000-0000-0000DE6B0000}"/>
    <cellStyle name="Note 2 2 27 2 2 6" xfId="50424" xr:uid="{00000000-0005-0000-0000-0000DF6B0000}"/>
    <cellStyle name="Note 2 2 27 2 2 7" xfId="52210" xr:uid="{00000000-0005-0000-0000-0000E06B0000}"/>
    <cellStyle name="Note 2 2 27 2 2 8" xfId="53305" xr:uid="{00000000-0005-0000-0000-0000E16B0000}"/>
    <cellStyle name="Note 2 2 27 2 3" xfId="8692" xr:uid="{00000000-0005-0000-0000-0000E26B0000}"/>
    <cellStyle name="Note 2 2 27 2 3 2" xfId="10081" xr:uid="{00000000-0005-0000-0000-0000E36B0000}"/>
    <cellStyle name="Note 2 2 27 2 3 2 2" xfId="10626" xr:uid="{00000000-0005-0000-0000-0000E46B0000}"/>
    <cellStyle name="Note 2 2 27 2 3 2 2 2" xfId="28192" xr:uid="{00000000-0005-0000-0000-0000E56B0000}"/>
    <cellStyle name="Note 2 2 27 2 3 2 2 2 2" xfId="43822" xr:uid="{00000000-0005-0000-0000-0000E66B0000}"/>
    <cellStyle name="Note 2 2 27 2 3 2 2 3" xfId="20128" xr:uid="{00000000-0005-0000-0000-0000E76B0000}"/>
    <cellStyle name="Note 2 2 27 2 3 2 2 4" xfId="35971" xr:uid="{00000000-0005-0000-0000-0000E86B0000}"/>
    <cellStyle name="Note 2 2 27 2 3 2 3" xfId="27647" xr:uid="{00000000-0005-0000-0000-0000E96B0000}"/>
    <cellStyle name="Note 2 2 27 2 3 2 3 2" xfId="43277" xr:uid="{00000000-0005-0000-0000-0000EA6B0000}"/>
    <cellStyle name="Note 2 2 27 2 3 2 4" xfId="19583" xr:uid="{00000000-0005-0000-0000-0000EB6B0000}"/>
    <cellStyle name="Note 2 2 27 2 3 2 5" xfId="35426" xr:uid="{00000000-0005-0000-0000-0000EC6B0000}"/>
    <cellStyle name="Note 2 2 27 2 3 3" xfId="5038" xr:uid="{00000000-0005-0000-0000-0000ED6B0000}"/>
    <cellStyle name="Note 2 2 27 2 3 3 2" xfId="23209" xr:uid="{00000000-0005-0000-0000-0000EE6B0000}"/>
    <cellStyle name="Note 2 2 27 2 3 3 2 2" xfId="38840" xr:uid="{00000000-0005-0000-0000-0000EF6B0000}"/>
    <cellStyle name="Note 2 2 27 2 3 3 3" xfId="14543" xr:uid="{00000000-0005-0000-0000-0000F06B0000}"/>
    <cellStyle name="Note 2 2 27 2 3 3 4" xfId="31230" xr:uid="{00000000-0005-0000-0000-0000F16B0000}"/>
    <cellStyle name="Note 2 2 27 2 3 4" xfId="26258" xr:uid="{00000000-0005-0000-0000-0000F26B0000}"/>
    <cellStyle name="Note 2 2 27 2 3 4 2" xfId="41888" xr:uid="{00000000-0005-0000-0000-0000F36B0000}"/>
    <cellStyle name="Note 2 2 27 2 3 5" xfId="18194" xr:uid="{00000000-0005-0000-0000-0000F46B0000}"/>
    <cellStyle name="Note 2 2 27 2 3 6" xfId="34037" xr:uid="{00000000-0005-0000-0000-0000F56B0000}"/>
    <cellStyle name="Note 2 2 27 2 4" xfId="21939" xr:uid="{00000000-0005-0000-0000-0000F66B0000}"/>
    <cellStyle name="Note 2 2 27 2 4 2" xfId="37570" xr:uid="{00000000-0005-0000-0000-0000F76B0000}"/>
    <cellStyle name="Note 2 2 27 2 5" xfId="24670" xr:uid="{00000000-0005-0000-0000-0000F86B0000}"/>
    <cellStyle name="Note 2 2 27 2 5 2" xfId="40301" xr:uid="{00000000-0005-0000-0000-0000F96B0000}"/>
    <cellStyle name="Note 2 2 27 2 6" xfId="13066" xr:uid="{00000000-0005-0000-0000-0000FA6B0000}"/>
    <cellStyle name="Note 2 2 27 2 7" xfId="30040" xr:uid="{00000000-0005-0000-0000-0000FB6B0000}"/>
    <cellStyle name="Note 2 2 27 2 8" xfId="45096" xr:uid="{00000000-0005-0000-0000-0000FC6B0000}"/>
    <cellStyle name="Note 2 2 27 2 9" xfId="48455" xr:uid="{00000000-0005-0000-0000-0000FD6B0000}"/>
    <cellStyle name="Note 2 2 27 3" xfId="5286" xr:uid="{00000000-0005-0000-0000-0000FE6B0000}"/>
    <cellStyle name="Note 2 2 27 3 2" xfId="8650" xr:uid="{00000000-0005-0000-0000-0000FF6B0000}"/>
    <cellStyle name="Note 2 2 27 3 2 2" xfId="10039" xr:uid="{00000000-0005-0000-0000-0000006C0000}"/>
    <cellStyle name="Note 2 2 27 3 2 2 2" xfId="11643" xr:uid="{00000000-0005-0000-0000-0000016C0000}"/>
    <cellStyle name="Note 2 2 27 3 2 2 2 2" xfId="29209" xr:uid="{00000000-0005-0000-0000-0000026C0000}"/>
    <cellStyle name="Note 2 2 27 3 2 2 2 2 2" xfId="44839" xr:uid="{00000000-0005-0000-0000-0000036C0000}"/>
    <cellStyle name="Note 2 2 27 3 2 2 2 3" xfId="21145" xr:uid="{00000000-0005-0000-0000-0000046C0000}"/>
    <cellStyle name="Note 2 2 27 3 2 2 2 4" xfId="36988" xr:uid="{00000000-0005-0000-0000-0000056C0000}"/>
    <cellStyle name="Note 2 2 27 3 2 2 3" xfId="27605" xr:uid="{00000000-0005-0000-0000-0000066C0000}"/>
    <cellStyle name="Note 2 2 27 3 2 2 3 2" xfId="43235" xr:uid="{00000000-0005-0000-0000-0000076C0000}"/>
    <cellStyle name="Note 2 2 27 3 2 2 4" xfId="19541" xr:uid="{00000000-0005-0000-0000-0000086C0000}"/>
    <cellStyle name="Note 2 2 27 3 2 2 5" xfId="35384" xr:uid="{00000000-0005-0000-0000-0000096C0000}"/>
    <cellStyle name="Note 2 2 27 3 2 3" xfId="7515" xr:uid="{00000000-0005-0000-0000-00000A6C0000}"/>
    <cellStyle name="Note 2 2 27 3 2 3 2" xfId="25081" xr:uid="{00000000-0005-0000-0000-00000B6C0000}"/>
    <cellStyle name="Note 2 2 27 3 2 3 2 2" xfId="40711" xr:uid="{00000000-0005-0000-0000-00000C6C0000}"/>
    <cellStyle name="Note 2 2 27 3 2 3 3" xfId="17017" xr:uid="{00000000-0005-0000-0000-00000D6C0000}"/>
    <cellStyle name="Note 2 2 27 3 2 3 4" xfId="32860" xr:uid="{00000000-0005-0000-0000-00000E6C0000}"/>
    <cellStyle name="Note 2 2 27 3 2 4" xfId="26216" xr:uid="{00000000-0005-0000-0000-00000F6C0000}"/>
    <cellStyle name="Note 2 2 27 3 2 4 2" xfId="41846" xr:uid="{00000000-0005-0000-0000-0000106C0000}"/>
    <cellStyle name="Note 2 2 27 3 2 5" xfId="18152" xr:uid="{00000000-0005-0000-0000-0000116C0000}"/>
    <cellStyle name="Note 2 2 27 3 2 6" xfId="33995" xr:uid="{00000000-0005-0000-0000-0000126C0000}"/>
    <cellStyle name="Note 2 2 27 3 3" xfId="23364" xr:uid="{00000000-0005-0000-0000-0000136C0000}"/>
    <cellStyle name="Note 2 2 27 3 3 2" xfId="38995" xr:uid="{00000000-0005-0000-0000-0000146C0000}"/>
    <cellStyle name="Note 2 2 27 3 4" xfId="14791" xr:uid="{00000000-0005-0000-0000-0000156C0000}"/>
    <cellStyle name="Note 2 2 27 3 5" xfId="31342" xr:uid="{00000000-0005-0000-0000-0000166C0000}"/>
    <cellStyle name="Note 2 2 27 3 6" xfId="50047" xr:uid="{00000000-0005-0000-0000-0000176C0000}"/>
    <cellStyle name="Note 2 2 27 3 7" xfId="51845" xr:uid="{00000000-0005-0000-0000-0000186C0000}"/>
    <cellStyle name="Note 2 2 27 3 8" xfId="52938" xr:uid="{00000000-0005-0000-0000-0000196C0000}"/>
    <cellStyle name="Note 2 2 27 4" xfId="6700" xr:uid="{00000000-0005-0000-0000-00001A6C0000}"/>
    <cellStyle name="Note 2 2 27 4 2" xfId="4546" xr:uid="{00000000-0005-0000-0000-00001B6C0000}"/>
    <cellStyle name="Note 2 2 27 4 2 2" xfId="11290" xr:uid="{00000000-0005-0000-0000-00001C6C0000}"/>
    <cellStyle name="Note 2 2 27 4 2 2 2" xfId="28856" xr:uid="{00000000-0005-0000-0000-00001D6C0000}"/>
    <cellStyle name="Note 2 2 27 4 2 2 2 2" xfId="44486" xr:uid="{00000000-0005-0000-0000-00001E6C0000}"/>
    <cellStyle name="Note 2 2 27 4 2 2 3" xfId="20792" xr:uid="{00000000-0005-0000-0000-00001F6C0000}"/>
    <cellStyle name="Note 2 2 27 4 2 2 4" xfId="36635" xr:uid="{00000000-0005-0000-0000-0000206C0000}"/>
    <cellStyle name="Note 2 2 27 4 2 3" xfId="22718" xr:uid="{00000000-0005-0000-0000-0000216C0000}"/>
    <cellStyle name="Note 2 2 27 4 2 3 2" xfId="38349" xr:uid="{00000000-0005-0000-0000-0000226C0000}"/>
    <cellStyle name="Note 2 2 27 4 2 4" xfId="14052" xr:uid="{00000000-0005-0000-0000-0000236C0000}"/>
    <cellStyle name="Note 2 2 27 4 2 5" xfId="30739" xr:uid="{00000000-0005-0000-0000-0000246C0000}"/>
    <cellStyle name="Note 2 2 27 4 3" xfId="4183" xr:uid="{00000000-0005-0000-0000-0000256C0000}"/>
    <cellStyle name="Note 2 2 27 4 3 2" xfId="22394" xr:uid="{00000000-0005-0000-0000-0000266C0000}"/>
    <cellStyle name="Note 2 2 27 4 3 2 2" xfId="38025" xr:uid="{00000000-0005-0000-0000-0000276C0000}"/>
    <cellStyle name="Note 2 2 27 4 3 3" xfId="13689" xr:uid="{00000000-0005-0000-0000-0000286C0000}"/>
    <cellStyle name="Note 2 2 27 4 3 4" xfId="30434" xr:uid="{00000000-0005-0000-0000-0000296C0000}"/>
    <cellStyle name="Note 2 2 27 4 4" xfId="24363" xr:uid="{00000000-0005-0000-0000-00002A6C0000}"/>
    <cellStyle name="Note 2 2 27 4 4 2" xfId="39994" xr:uid="{00000000-0005-0000-0000-00002B6C0000}"/>
    <cellStyle name="Note 2 2 27 4 5" xfId="16204" xr:uid="{00000000-0005-0000-0000-00002C6C0000}"/>
    <cellStyle name="Note 2 2 27 4 6" xfId="32182" xr:uid="{00000000-0005-0000-0000-00002D6C0000}"/>
    <cellStyle name="Note 2 2 27 5" xfId="21491" xr:uid="{00000000-0005-0000-0000-00002E6C0000}"/>
    <cellStyle name="Note 2 2 27 5 2" xfId="37122" xr:uid="{00000000-0005-0000-0000-00002F6C0000}"/>
    <cellStyle name="Note 2 2 27 6" xfId="22201" xr:uid="{00000000-0005-0000-0000-0000306C0000}"/>
    <cellStyle name="Note 2 2 27 6 2" xfId="37832" xr:uid="{00000000-0005-0000-0000-0000316C0000}"/>
    <cellStyle name="Note 2 2 27 7" xfId="12413" xr:uid="{00000000-0005-0000-0000-0000326C0000}"/>
    <cellStyle name="Note 2 2 27 8" xfId="29674" xr:uid="{00000000-0005-0000-0000-0000336C0000}"/>
    <cellStyle name="Note 2 2 27 9" xfId="47885" xr:uid="{00000000-0005-0000-0000-0000346C0000}"/>
    <cellStyle name="Note 2 2 28" xfId="3117" xr:uid="{00000000-0005-0000-0000-0000356C0000}"/>
    <cellStyle name="Note 2 2 28 10" xfId="48230" xr:uid="{00000000-0005-0000-0000-0000366C0000}"/>
    <cellStyle name="Note 2 2 28 11" xfId="48785" xr:uid="{00000000-0005-0000-0000-0000376C0000}"/>
    <cellStyle name="Note 2 2 28 12" xfId="50933" xr:uid="{00000000-0005-0000-0000-0000386C0000}"/>
    <cellStyle name="Note 2 2 28 13" xfId="46165" xr:uid="{00000000-0005-0000-0000-0000396C0000}"/>
    <cellStyle name="Note 2 2 28 14" xfId="52803" xr:uid="{00000000-0005-0000-0000-00003A6C0000}"/>
    <cellStyle name="Note 2 2 28 15" xfId="53792" xr:uid="{00000000-0005-0000-0000-00003B6C0000}"/>
    <cellStyle name="Note 2 2 28 2" xfId="3771" xr:uid="{00000000-0005-0000-0000-00003C6C0000}"/>
    <cellStyle name="Note 2 2 28 2 10" xfId="47402" xr:uid="{00000000-0005-0000-0000-00003D6C0000}"/>
    <cellStyle name="Note 2 2 28 2 11" xfId="51294" xr:uid="{00000000-0005-0000-0000-00003E6C0000}"/>
    <cellStyle name="Note 2 2 28 2 12" xfId="45665" xr:uid="{00000000-0005-0000-0000-00003F6C0000}"/>
    <cellStyle name="Note 2 2 28 2 13" xfId="53681" xr:uid="{00000000-0005-0000-0000-0000406C0000}"/>
    <cellStyle name="Note 2 2 28 2 14" xfId="53654" xr:uid="{00000000-0005-0000-0000-0000416C0000}"/>
    <cellStyle name="Note 2 2 28 2 2" xfId="6146" xr:uid="{00000000-0005-0000-0000-0000426C0000}"/>
    <cellStyle name="Note 2 2 28 2 2 2" xfId="6532" xr:uid="{00000000-0005-0000-0000-0000436C0000}"/>
    <cellStyle name="Note 2 2 28 2 2 2 2" xfId="4483" xr:uid="{00000000-0005-0000-0000-0000446C0000}"/>
    <cellStyle name="Note 2 2 28 2 2 2 2 2" xfId="11323" xr:uid="{00000000-0005-0000-0000-0000456C0000}"/>
    <cellStyle name="Note 2 2 28 2 2 2 2 2 2" xfId="28889" xr:uid="{00000000-0005-0000-0000-0000466C0000}"/>
    <cellStyle name="Note 2 2 28 2 2 2 2 2 2 2" xfId="44519" xr:uid="{00000000-0005-0000-0000-0000476C0000}"/>
    <cellStyle name="Note 2 2 28 2 2 2 2 2 3" xfId="20825" xr:uid="{00000000-0005-0000-0000-0000486C0000}"/>
    <cellStyle name="Note 2 2 28 2 2 2 2 2 4" xfId="36668" xr:uid="{00000000-0005-0000-0000-0000496C0000}"/>
    <cellStyle name="Note 2 2 28 2 2 2 2 3" xfId="22655" xr:uid="{00000000-0005-0000-0000-00004A6C0000}"/>
    <cellStyle name="Note 2 2 28 2 2 2 2 3 2" xfId="38286" xr:uid="{00000000-0005-0000-0000-00004B6C0000}"/>
    <cellStyle name="Note 2 2 28 2 2 2 2 4" xfId="13989" xr:uid="{00000000-0005-0000-0000-00004C6C0000}"/>
    <cellStyle name="Note 2 2 28 2 2 2 2 5" xfId="30676" xr:uid="{00000000-0005-0000-0000-00004D6C0000}"/>
    <cellStyle name="Note 2 2 28 2 2 2 3" xfId="11055" xr:uid="{00000000-0005-0000-0000-00004E6C0000}"/>
    <cellStyle name="Note 2 2 28 2 2 2 3 2" xfId="28621" xr:uid="{00000000-0005-0000-0000-00004F6C0000}"/>
    <cellStyle name="Note 2 2 28 2 2 2 3 2 2" xfId="44251" xr:uid="{00000000-0005-0000-0000-0000506C0000}"/>
    <cellStyle name="Note 2 2 28 2 2 2 3 3" xfId="20557" xr:uid="{00000000-0005-0000-0000-0000516C0000}"/>
    <cellStyle name="Note 2 2 28 2 2 2 3 4" xfId="36400" xr:uid="{00000000-0005-0000-0000-0000526C0000}"/>
    <cellStyle name="Note 2 2 28 2 2 2 4" xfId="24233" xr:uid="{00000000-0005-0000-0000-0000536C0000}"/>
    <cellStyle name="Note 2 2 28 2 2 2 4 2" xfId="39864" xr:uid="{00000000-0005-0000-0000-0000546C0000}"/>
    <cellStyle name="Note 2 2 28 2 2 2 5" xfId="16036" xr:uid="{00000000-0005-0000-0000-0000556C0000}"/>
    <cellStyle name="Note 2 2 28 2 2 2 6" xfId="32072" xr:uid="{00000000-0005-0000-0000-0000566C0000}"/>
    <cellStyle name="Note 2 2 28 2 2 3" xfId="23961" xr:uid="{00000000-0005-0000-0000-0000576C0000}"/>
    <cellStyle name="Note 2 2 28 2 2 3 2" xfId="39592" xr:uid="{00000000-0005-0000-0000-0000586C0000}"/>
    <cellStyle name="Note 2 2 28 2 2 4" xfId="15651" xr:uid="{00000000-0005-0000-0000-0000596C0000}"/>
    <cellStyle name="Note 2 2 28 2 2 5" xfId="31840" xr:uid="{00000000-0005-0000-0000-00005A6C0000}"/>
    <cellStyle name="Note 2 2 28 2 2 6" xfId="50559" xr:uid="{00000000-0005-0000-0000-00005B6C0000}"/>
    <cellStyle name="Note 2 2 28 2 2 7" xfId="52345" xr:uid="{00000000-0005-0000-0000-00005C6C0000}"/>
    <cellStyle name="Note 2 2 28 2 2 8" xfId="53440" xr:uid="{00000000-0005-0000-0000-00005D6C0000}"/>
    <cellStyle name="Note 2 2 28 2 3" xfId="8385" xr:uid="{00000000-0005-0000-0000-00005E6C0000}"/>
    <cellStyle name="Note 2 2 28 2 3 2" xfId="9774" xr:uid="{00000000-0005-0000-0000-00005F6C0000}"/>
    <cellStyle name="Note 2 2 28 2 3 2 2" xfId="7337" xr:uid="{00000000-0005-0000-0000-0000606C0000}"/>
    <cellStyle name="Note 2 2 28 2 3 2 2 2" xfId="24904" xr:uid="{00000000-0005-0000-0000-0000616C0000}"/>
    <cellStyle name="Note 2 2 28 2 3 2 2 2 2" xfId="40534" xr:uid="{00000000-0005-0000-0000-0000626C0000}"/>
    <cellStyle name="Note 2 2 28 2 3 2 2 3" xfId="16840" xr:uid="{00000000-0005-0000-0000-0000636C0000}"/>
    <cellStyle name="Note 2 2 28 2 3 2 2 4" xfId="32683" xr:uid="{00000000-0005-0000-0000-0000646C0000}"/>
    <cellStyle name="Note 2 2 28 2 3 2 3" xfId="27340" xr:uid="{00000000-0005-0000-0000-0000656C0000}"/>
    <cellStyle name="Note 2 2 28 2 3 2 3 2" xfId="42970" xr:uid="{00000000-0005-0000-0000-0000666C0000}"/>
    <cellStyle name="Note 2 2 28 2 3 2 4" xfId="19276" xr:uid="{00000000-0005-0000-0000-0000676C0000}"/>
    <cellStyle name="Note 2 2 28 2 3 2 5" xfId="35119" xr:uid="{00000000-0005-0000-0000-0000686C0000}"/>
    <cellStyle name="Note 2 2 28 2 3 3" xfId="4643" xr:uid="{00000000-0005-0000-0000-0000696C0000}"/>
    <cellStyle name="Note 2 2 28 2 3 3 2" xfId="22815" xr:uid="{00000000-0005-0000-0000-00006A6C0000}"/>
    <cellStyle name="Note 2 2 28 2 3 3 2 2" xfId="38446" xr:uid="{00000000-0005-0000-0000-00006B6C0000}"/>
    <cellStyle name="Note 2 2 28 2 3 3 3" xfId="14149" xr:uid="{00000000-0005-0000-0000-00006C6C0000}"/>
    <cellStyle name="Note 2 2 28 2 3 3 4" xfId="30836" xr:uid="{00000000-0005-0000-0000-00006D6C0000}"/>
    <cellStyle name="Note 2 2 28 2 3 4" xfId="25951" xr:uid="{00000000-0005-0000-0000-00006E6C0000}"/>
    <cellStyle name="Note 2 2 28 2 3 4 2" xfId="41581" xr:uid="{00000000-0005-0000-0000-00006F6C0000}"/>
    <cellStyle name="Note 2 2 28 2 3 5" xfId="17887" xr:uid="{00000000-0005-0000-0000-0000706C0000}"/>
    <cellStyle name="Note 2 2 28 2 3 6" xfId="33730" xr:uid="{00000000-0005-0000-0000-0000716C0000}"/>
    <cellStyle name="Note 2 2 28 2 4" xfId="22093" xr:uid="{00000000-0005-0000-0000-0000726C0000}"/>
    <cellStyle name="Note 2 2 28 2 4 2" xfId="37724" xr:uid="{00000000-0005-0000-0000-0000736C0000}"/>
    <cellStyle name="Note 2 2 28 2 5" xfId="12183" xr:uid="{00000000-0005-0000-0000-0000746C0000}"/>
    <cellStyle name="Note 2 2 28 2 5 2" xfId="29446" xr:uid="{00000000-0005-0000-0000-0000756C0000}"/>
    <cellStyle name="Note 2 2 28 2 6" xfId="13276" xr:uid="{00000000-0005-0000-0000-0000766C0000}"/>
    <cellStyle name="Note 2 2 28 2 7" xfId="30175" xr:uid="{00000000-0005-0000-0000-0000776C0000}"/>
    <cellStyle name="Note 2 2 28 2 8" xfId="47168" xr:uid="{00000000-0005-0000-0000-0000786C0000}"/>
    <cellStyle name="Note 2 2 28 2 9" xfId="48590" xr:uid="{00000000-0005-0000-0000-0000796C0000}"/>
    <cellStyle name="Note 2 2 28 3" xfId="5496" xr:uid="{00000000-0005-0000-0000-00007A6C0000}"/>
    <cellStyle name="Note 2 2 28 3 2" xfId="9152" xr:uid="{00000000-0005-0000-0000-00007B6C0000}"/>
    <cellStyle name="Note 2 2 28 3 2 2" xfId="10541" xr:uid="{00000000-0005-0000-0000-00007C6C0000}"/>
    <cellStyle name="Note 2 2 28 3 2 2 2" xfId="7446" xr:uid="{00000000-0005-0000-0000-00007D6C0000}"/>
    <cellStyle name="Note 2 2 28 3 2 2 2 2" xfId="25013" xr:uid="{00000000-0005-0000-0000-00007E6C0000}"/>
    <cellStyle name="Note 2 2 28 3 2 2 2 2 2" xfId="40643" xr:uid="{00000000-0005-0000-0000-00007F6C0000}"/>
    <cellStyle name="Note 2 2 28 3 2 2 2 3" xfId="16949" xr:uid="{00000000-0005-0000-0000-0000806C0000}"/>
    <cellStyle name="Note 2 2 28 3 2 2 2 4" xfId="32792" xr:uid="{00000000-0005-0000-0000-0000816C0000}"/>
    <cellStyle name="Note 2 2 28 3 2 2 3" xfId="28107" xr:uid="{00000000-0005-0000-0000-0000826C0000}"/>
    <cellStyle name="Note 2 2 28 3 2 2 3 2" xfId="43737" xr:uid="{00000000-0005-0000-0000-0000836C0000}"/>
    <cellStyle name="Note 2 2 28 3 2 2 4" xfId="20043" xr:uid="{00000000-0005-0000-0000-0000846C0000}"/>
    <cellStyle name="Note 2 2 28 3 2 2 5" xfId="35886" xr:uid="{00000000-0005-0000-0000-0000856C0000}"/>
    <cellStyle name="Note 2 2 28 3 2 3" xfId="10617" xr:uid="{00000000-0005-0000-0000-0000866C0000}"/>
    <cellStyle name="Note 2 2 28 3 2 3 2" xfId="28183" xr:uid="{00000000-0005-0000-0000-0000876C0000}"/>
    <cellStyle name="Note 2 2 28 3 2 3 2 2" xfId="43813" xr:uid="{00000000-0005-0000-0000-0000886C0000}"/>
    <cellStyle name="Note 2 2 28 3 2 3 3" xfId="20119" xr:uid="{00000000-0005-0000-0000-0000896C0000}"/>
    <cellStyle name="Note 2 2 28 3 2 3 4" xfId="35962" xr:uid="{00000000-0005-0000-0000-00008A6C0000}"/>
    <cellStyle name="Note 2 2 28 3 2 4" xfId="26718" xr:uid="{00000000-0005-0000-0000-00008B6C0000}"/>
    <cellStyle name="Note 2 2 28 3 2 4 2" xfId="42348" xr:uid="{00000000-0005-0000-0000-00008C6C0000}"/>
    <cellStyle name="Note 2 2 28 3 2 5" xfId="18654" xr:uid="{00000000-0005-0000-0000-00008D6C0000}"/>
    <cellStyle name="Note 2 2 28 3 2 6" xfId="34497" xr:uid="{00000000-0005-0000-0000-00008E6C0000}"/>
    <cellStyle name="Note 2 2 28 3 3" xfId="23518" xr:uid="{00000000-0005-0000-0000-00008F6C0000}"/>
    <cellStyle name="Note 2 2 28 3 3 2" xfId="39149" xr:uid="{00000000-0005-0000-0000-0000906C0000}"/>
    <cellStyle name="Note 2 2 28 3 4" xfId="15001" xr:uid="{00000000-0005-0000-0000-0000916C0000}"/>
    <cellStyle name="Note 2 2 28 3 5" xfId="31477" xr:uid="{00000000-0005-0000-0000-0000926C0000}"/>
    <cellStyle name="Note 2 2 28 3 6" xfId="50199" xr:uid="{00000000-0005-0000-0000-0000936C0000}"/>
    <cellStyle name="Note 2 2 28 3 7" xfId="51985" xr:uid="{00000000-0005-0000-0000-0000946C0000}"/>
    <cellStyle name="Note 2 2 28 3 8" xfId="53080" xr:uid="{00000000-0005-0000-0000-0000956C0000}"/>
    <cellStyle name="Note 2 2 28 4" xfId="8547" xr:uid="{00000000-0005-0000-0000-0000966C0000}"/>
    <cellStyle name="Note 2 2 28 4 2" xfId="9936" xr:uid="{00000000-0005-0000-0000-0000976C0000}"/>
    <cellStyle name="Note 2 2 28 4 2 2" xfId="6974" xr:uid="{00000000-0005-0000-0000-0000986C0000}"/>
    <cellStyle name="Note 2 2 28 4 2 2 2" xfId="24637" xr:uid="{00000000-0005-0000-0000-0000996C0000}"/>
    <cellStyle name="Note 2 2 28 4 2 2 2 2" xfId="40268" xr:uid="{00000000-0005-0000-0000-00009A6C0000}"/>
    <cellStyle name="Note 2 2 28 4 2 2 3" xfId="16478" xr:uid="{00000000-0005-0000-0000-00009B6C0000}"/>
    <cellStyle name="Note 2 2 28 4 2 2 4" xfId="32456" xr:uid="{00000000-0005-0000-0000-00009C6C0000}"/>
    <cellStyle name="Note 2 2 28 4 2 3" xfId="27502" xr:uid="{00000000-0005-0000-0000-00009D6C0000}"/>
    <cellStyle name="Note 2 2 28 4 2 3 2" xfId="43132" xr:uid="{00000000-0005-0000-0000-00009E6C0000}"/>
    <cellStyle name="Note 2 2 28 4 2 4" xfId="19438" xr:uid="{00000000-0005-0000-0000-00009F6C0000}"/>
    <cellStyle name="Note 2 2 28 4 2 5" xfId="35281" xr:uid="{00000000-0005-0000-0000-0000A06C0000}"/>
    <cellStyle name="Note 2 2 28 4 3" xfId="4594" xr:uid="{00000000-0005-0000-0000-0000A16C0000}"/>
    <cellStyle name="Note 2 2 28 4 3 2" xfId="22766" xr:uid="{00000000-0005-0000-0000-0000A26C0000}"/>
    <cellStyle name="Note 2 2 28 4 3 2 2" xfId="38397" xr:uid="{00000000-0005-0000-0000-0000A36C0000}"/>
    <cellStyle name="Note 2 2 28 4 3 3" xfId="14100" xr:uid="{00000000-0005-0000-0000-0000A46C0000}"/>
    <cellStyle name="Note 2 2 28 4 3 4" xfId="30787" xr:uid="{00000000-0005-0000-0000-0000A56C0000}"/>
    <cellStyle name="Note 2 2 28 4 4" xfId="26113" xr:uid="{00000000-0005-0000-0000-0000A66C0000}"/>
    <cellStyle name="Note 2 2 28 4 4 2" xfId="41743" xr:uid="{00000000-0005-0000-0000-0000A76C0000}"/>
    <cellStyle name="Note 2 2 28 4 5" xfId="18049" xr:uid="{00000000-0005-0000-0000-0000A86C0000}"/>
    <cellStyle name="Note 2 2 28 4 6" xfId="33892" xr:uid="{00000000-0005-0000-0000-0000A96C0000}"/>
    <cellStyle name="Note 2 2 28 5" xfId="21646" xr:uid="{00000000-0005-0000-0000-0000AA6C0000}"/>
    <cellStyle name="Note 2 2 28 5 2" xfId="37277" xr:uid="{00000000-0005-0000-0000-0000AB6C0000}"/>
    <cellStyle name="Note 2 2 28 6" xfId="21988" xr:uid="{00000000-0005-0000-0000-0000AC6C0000}"/>
    <cellStyle name="Note 2 2 28 6 2" xfId="37619" xr:uid="{00000000-0005-0000-0000-0000AD6C0000}"/>
    <cellStyle name="Note 2 2 28 7" xfId="12623" xr:uid="{00000000-0005-0000-0000-0000AE6C0000}"/>
    <cellStyle name="Note 2 2 28 8" xfId="29809" xr:uid="{00000000-0005-0000-0000-0000AF6C0000}"/>
    <cellStyle name="Note 2 2 28 9" xfId="47257" xr:uid="{00000000-0005-0000-0000-0000B06C0000}"/>
    <cellStyle name="Note 2 2 29" xfId="2929" xr:uid="{00000000-0005-0000-0000-0000B16C0000}"/>
    <cellStyle name="Note 2 2 29 10" xfId="48115" xr:uid="{00000000-0005-0000-0000-0000B26C0000}"/>
    <cellStyle name="Note 2 2 29 11" xfId="46230" xr:uid="{00000000-0005-0000-0000-0000B36C0000}"/>
    <cellStyle name="Note 2 2 29 12" xfId="50818" xr:uid="{00000000-0005-0000-0000-0000B46C0000}"/>
    <cellStyle name="Note 2 2 29 13" xfId="46097" xr:uid="{00000000-0005-0000-0000-0000B56C0000}"/>
    <cellStyle name="Note 2 2 29 14" xfId="44954" xr:uid="{00000000-0005-0000-0000-0000B66C0000}"/>
    <cellStyle name="Note 2 2 29 15" xfId="52812" xr:uid="{00000000-0005-0000-0000-0000B76C0000}"/>
    <cellStyle name="Note 2 2 29 2" xfId="3583" xr:uid="{00000000-0005-0000-0000-0000B86C0000}"/>
    <cellStyle name="Note 2 2 29 2 10" xfId="46290" xr:uid="{00000000-0005-0000-0000-0000B96C0000}"/>
    <cellStyle name="Note 2 2 29 2 11" xfId="51181" xr:uid="{00000000-0005-0000-0000-0000BA6C0000}"/>
    <cellStyle name="Note 2 2 29 2 12" xfId="46361" xr:uid="{00000000-0005-0000-0000-0000BB6C0000}"/>
    <cellStyle name="Note 2 2 29 2 13" xfId="45197" xr:uid="{00000000-0005-0000-0000-0000BC6C0000}"/>
    <cellStyle name="Note 2 2 29 2 14" xfId="45624" xr:uid="{00000000-0005-0000-0000-0000BD6C0000}"/>
    <cellStyle name="Note 2 2 29 2 2" xfId="5958" xr:uid="{00000000-0005-0000-0000-0000BE6C0000}"/>
    <cellStyle name="Note 2 2 29 2 2 2" xfId="8573" xr:uid="{00000000-0005-0000-0000-0000BF6C0000}"/>
    <cellStyle name="Note 2 2 29 2 2 2 2" xfId="9962" xr:uid="{00000000-0005-0000-0000-0000C06C0000}"/>
    <cellStyle name="Note 2 2 29 2 2 2 2 2" xfId="11393" xr:uid="{00000000-0005-0000-0000-0000C16C0000}"/>
    <cellStyle name="Note 2 2 29 2 2 2 2 2 2" xfId="28959" xr:uid="{00000000-0005-0000-0000-0000C26C0000}"/>
    <cellStyle name="Note 2 2 29 2 2 2 2 2 2 2" xfId="44589" xr:uid="{00000000-0005-0000-0000-0000C36C0000}"/>
    <cellStyle name="Note 2 2 29 2 2 2 2 2 3" xfId="20895" xr:uid="{00000000-0005-0000-0000-0000C46C0000}"/>
    <cellStyle name="Note 2 2 29 2 2 2 2 2 4" xfId="36738" xr:uid="{00000000-0005-0000-0000-0000C56C0000}"/>
    <cellStyle name="Note 2 2 29 2 2 2 2 3" xfId="27528" xr:uid="{00000000-0005-0000-0000-0000C66C0000}"/>
    <cellStyle name="Note 2 2 29 2 2 2 2 3 2" xfId="43158" xr:uid="{00000000-0005-0000-0000-0000C76C0000}"/>
    <cellStyle name="Note 2 2 29 2 2 2 2 4" xfId="19464" xr:uid="{00000000-0005-0000-0000-0000C86C0000}"/>
    <cellStyle name="Note 2 2 29 2 2 2 2 5" xfId="35307" xr:uid="{00000000-0005-0000-0000-0000C96C0000}"/>
    <cellStyle name="Note 2 2 29 2 2 2 3" xfId="7179" xr:uid="{00000000-0005-0000-0000-0000CA6C0000}"/>
    <cellStyle name="Note 2 2 29 2 2 2 3 2" xfId="24746" xr:uid="{00000000-0005-0000-0000-0000CB6C0000}"/>
    <cellStyle name="Note 2 2 29 2 2 2 3 2 2" xfId="40376" xr:uid="{00000000-0005-0000-0000-0000CC6C0000}"/>
    <cellStyle name="Note 2 2 29 2 2 2 3 3" xfId="16682" xr:uid="{00000000-0005-0000-0000-0000CD6C0000}"/>
    <cellStyle name="Note 2 2 29 2 2 2 3 4" xfId="32525" xr:uid="{00000000-0005-0000-0000-0000CE6C0000}"/>
    <cellStyle name="Note 2 2 29 2 2 2 4" xfId="26139" xr:uid="{00000000-0005-0000-0000-0000CF6C0000}"/>
    <cellStyle name="Note 2 2 29 2 2 2 4 2" xfId="41769" xr:uid="{00000000-0005-0000-0000-0000D06C0000}"/>
    <cellStyle name="Note 2 2 29 2 2 2 5" xfId="18075" xr:uid="{00000000-0005-0000-0000-0000D16C0000}"/>
    <cellStyle name="Note 2 2 29 2 2 2 6" xfId="33918" xr:uid="{00000000-0005-0000-0000-0000D26C0000}"/>
    <cellStyle name="Note 2 2 29 2 2 3" xfId="23829" xr:uid="{00000000-0005-0000-0000-0000D36C0000}"/>
    <cellStyle name="Note 2 2 29 2 2 3 2" xfId="39460" xr:uid="{00000000-0005-0000-0000-0000D46C0000}"/>
    <cellStyle name="Note 2 2 29 2 2 4" xfId="15463" xr:uid="{00000000-0005-0000-0000-0000D56C0000}"/>
    <cellStyle name="Note 2 2 29 2 2 5" xfId="31727" xr:uid="{00000000-0005-0000-0000-0000D66C0000}"/>
    <cellStyle name="Note 2 2 29 2 2 6" xfId="50446" xr:uid="{00000000-0005-0000-0000-0000D76C0000}"/>
    <cellStyle name="Note 2 2 29 2 2 7" xfId="52232" xr:uid="{00000000-0005-0000-0000-0000D86C0000}"/>
    <cellStyle name="Note 2 2 29 2 2 8" xfId="53327" xr:uid="{00000000-0005-0000-0000-0000D96C0000}"/>
    <cellStyle name="Note 2 2 29 2 3" xfId="8340" xr:uid="{00000000-0005-0000-0000-0000DA6C0000}"/>
    <cellStyle name="Note 2 2 29 2 3 2" xfId="9729" xr:uid="{00000000-0005-0000-0000-0000DB6C0000}"/>
    <cellStyle name="Note 2 2 29 2 3 2 2" xfId="4115" xr:uid="{00000000-0005-0000-0000-0000DC6C0000}"/>
    <cellStyle name="Note 2 2 29 2 3 2 2 2" xfId="22326" xr:uid="{00000000-0005-0000-0000-0000DD6C0000}"/>
    <cellStyle name="Note 2 2 29 2 3 2 2 2 2" xfId="37957" xr:uid="{00000000-0005-0000-0000-0000DE6C0000}"/>
    <cellStyle name="Note 2 2 29 2 3 2 2 3" xfId="13621" xr:uid="{00000000-0005-0000-0000-0000DF6C0000}"/>
    <cellStyle name="Note 2 2 29 2 3 2 2 4" xfId="30366" xr:uid="{00000000-0005-0000-0000-0000E06C0000}"/>
    <cellStyle name="Note 2 2 29 2 3 2 3" xfId="27295" xr:uid="{00000000-0005-0000-0000-0000E16C0000}"/>
    <cellStyle name="Note 2 2 29 2 3 2 3 2" xfId="42925" xr:uid="{00000000-0005-0000-0000-0000E26C0000}"/>
    <cellStyle name="Note 2 2 29 2 3 2 4" xfId="19231" xr:uid="{00000000-0005-0000-0000-0000E36C0000}"/>
    <cellStyle name="Note 2 2 29 2 3 2 5" xfId="35074" xr:uid="{00000000-0005-0000-0000-0000E46C0000}"/>
    <cellStyle name="Note 2 2 29 2 3 3" xfId="7271" xr:uid="{00000000-0005-0000-0000-0000E56C0000}"/>
    <cellStyle name="Note 2 2 29 2 3 3 2" xfId="24838" xr:uid="{00000000-0005-0000-0000-0000E66C0000}"/>
    <cellStyle name="Note 2 2 29 2 3 3 2 2" xfId="40468" xr:uid="{00000000-0005-0000-0000-0000E76C0000}"/>
    <cellStyle name="Note 2 2 29 2 3 3 3" xfId="16774" xr:uid="{00000000-0005-0000-0000-0000E86C0000}"/>
    <cellStyle name="Note 2 2 29 2 3 3 4" xfId="32617" xr:uid="{00000000-0005-0000-0000-0000E96C0000}"/>
    <cellStyle name="Note 2 2 29 2 3 4" xfId="25906" xr:uid="{00000000-0005-0000-0000-0000EA6C0000}"/>
    <cellStyle name="Note 2 2 29 2 3 4 2" xfId="41536" xr:uid="{00000000-0005-0000-0000-0000EB6C0000}"/>
    <cellStyle name="Note 2 2 29 2 3 5" xfId="17842" xr:uid="{00000000-0005-0000-0000-0000EC6C0000}"/>
    <cellStyle name="Note 2 2 29 2 3 6" xfId="33685" xr:uid="{00000000-0005-0000-0000-0000ED6C0000}"/>
    <cellStyle name="Note 2 2 29 2 4" xfId="21961" xr:uid="{00000000-0005-0000-0000-0000EE6C0000}"/>
    <cellStyle name="Note 2 2 29 2 4 2" xfId="37592" xr:uid="{00000000-0005-0000-0000-0000EF6C0000}"/>
    <cellStyle name="Note 2 2 29 2 5" xfId="21978" xr:uid="{00000000-0005-0000-0000-0000F06C0000}"/>
    <cellStyle name="Note 2 2 29 2 5 2" xfId="37609" xr:uid="{00000000-0005-0000-0000-0000F16C0000}"/>
    <cellStyle name="Note 2 2 29 2 6" xfId="13088" xr:uid="{00000000-0005-0000-0000-0000F26C0000}"/>
    <cellStyle name="Note 2 2 29 2 7" xfId="30062" xr:uid="{00000000-0005-0000-0000-0000F36C0000}"/>
    <cellStyle name="Note 2 2 29 2 8" xfId="45424" xr:uid="{00000000-0005-0000-0000-0000F46C0000}"/>
    <cellStyle name="Note 2 2 29 2 9" xfId="48477" xr:uid="{00000000-0005-0000-0000-0000F56C0000}"/>
    <cellStyle name="Note 2 2 29 3" xfId="5308" xr:uid="{00000000-0005-0000-0000-0000F66C0000}"/>
    <cellStyle name="Note 2 2 29 3 2" xfId="8057" xr:uid="{00000000-0005-0000-0000-0000F76C0000}"/>
    <cellStyle name="Note 2 2 29 3 2 2" xfId="9446" xr:uid="{00000000-0005-0000-0000-0000F86C0000}"/>
    <cellStyle name="Note 2 2 29 3 2 2 2" xfId="11375" xr:uid="{00000000-0005-0000-0000-0000F96C0000}"/>
    <cellStyle name="Note 2 2 29 3 2 2 2 2" xfId="28941" xr:uid="{00000000-0005-0000-0000-0000FA6C0000}"/>
    <cellStyle name="Note 2 2 29 3 2 2 2 2 2" xfId="44571" xr:uid="{00000000-0005-0000-0000-0000FB6C0000}"/>
    <cellStyle name="Note 2 2 29 3 2 2 2 3" xfId="20877" xr:uid="{00000000-0005-0000-0000-0000FC6C0000}"/>
    <cellStyle name="Note 2 2 29 3 2 2 2 4" xfId="36720" xr:uid="{00000000-0005-0000-0000-0000FD6C0000}"/>
    <cellStyle name="Note 2 2 29 3 2 2 3" xfId="27012" xr:uid="{00000000-0005-0000-0000-0000FE6C0000}"/>
    <cellStyle name="Note 2 2 29 3 2 2 3 2" xfId="42642" xr:uid="{00000000-0005-0000-0000-0000FF6C0000}"/>
    <cellStyle name="Note 2 2 29 3 2 2 4" xfId="18948" xr:uid="{00000000-0005-0000-0000-0000006D0000}"/>
    <cellStyle name="Note 2 2 29 3 2 2 5" xfId="34791" xr:uid="{00000000-0005-0000-0000-0000016D0000}"/>
    <cellStyle name="Note 2 2 29 3 2 3" xfId="5018" xr:uid="{00000000-0005-0000-0000-0000026D0000}"/>
    <cellStyle name="Note 2 2 29 3 2 3 2" xfId="23189" xr:uid="{00000000-0005-0000-0000-0000036D0000}"/>
    <cellStyle name="Note 2 2 29 3 2 3 2 2" xfId="38820" xr:uid="{00000000-0005-0000-0000-0000046D0000}"/>
    <cellStyle name="Note 2 2 29 3 2 3 3" xfId="14523" xr:uid="{00000000-0005-0000-0000-0000056D0000}"/>
    <cellStyle name="Note 2 2 29 3 2 3 4" xfId="31210" xr:uid="{00000000-0005-0000-0000-0000066D0000}"/>
    <cellStyle name="Note 2 2 29 3 2 4" xfId="25623" xr:uid="{00000000-0005-0000-0000-0000076D0000}"/>
    <cellStyle name="Note 2 2 29 3 2 4 2" xfId="41253" xr:uid="{00000000-0005-0000-0000-0000086D0000}"/>
    <cellStyle name="Note 2 2 29 3 2 5" xfId="17559" xr:uid="{00000000-0005-0000-0000-0000096D0000}"/>
    <cellStyle name="Note 2 2 29 3 2 6" xfId="33402" xr:uid="{00000000-0005-0000-0000-00000A6D0000}"/>
    <cellStyle name="Note 2 2 29 3 3" xfId="23386" xr:uid="{00000000-0005-0000-0000-00000B6D0000}"/>
    <cellStyle name="Note 2 2 29 3 3 2" xfId="39017" xr:uid="{00000000-0005-0000-0000-00000C6D0000}"/>
    <cellStyle name="Note 2 2 29 3 4" xfId="14813" xr:uid="{00000000-0005-0000-0000-00000D6D0000}"/>
    <cellStyle name="Note 2 2 29 3 5" xfId="31364" xr:uid="{00000000-0005-0000-0000-00000E6D0000}"/>
    <cellStyle name="Note 2 2 29 3 6" xfId="50069" xr:uid="{00000000-0005-0000-0000-00000F6D0000}"/>
    <cellStyle name="Note 2 2 29 3 7" xfId="51867" xr:uid="{00000000-0005-0000-0000-0000106D0000}"/>
    <cellStyle name="Note 2 2 29 3 8" xfId="52960" xr:uid="{00000000-0005-0000-0000-0000116D0000}"/>
    <cellStyle name="Note 2 2 29 4" xfId="8694" xr:uid="{00000000-0005-0000-0000-0000126D0000}"/>
    <cellStyle name="Note 2 2 29 4 2" xfId="10083" xr:uid="{00000000-0005-0000-0000-0000136D0000}"/>
    <cellStyle name="Note 2 2 29 4 2 2" xfId="4775" xr:uid="{00000000-0005-0000-0000-0000146D0000}"/>
    <cellStyle name="Note 2 2 29 4 2 2 2" xfId="22947" xr:uid="{00000000-0005-0000-0000-0000156D0000}"/>
    <cellStyle name="Note 2 2 29 4 2 2 2 2" xfId="38578" xr:uid="{00000000-0005-0000-0000-0000166D0000}"/>
    <cellStyle name="Note 2 2 29 4 2 2 3" xfId="14281" xr:uid="{00000000-0005-0000-0000-0000176D0000}"/>
    <cellStyle name="Note 2 2 29 4 2 2 4" xfId="30968" xr:uid="{00000000-0005-0000-0000-0000186D0000}"/>
    <cellStyle name="Note 2 2 29 4 2 3" xfId="27649" xr:uid="{00000000-0005-0000-0000-0000196D0000}"/>
    <cellStyle name="Note 2 2 29 4 2 3 2" xfId="43279" xr:uid="{00000000-0005-0000-0000-00001A6D0000}"/>
    <cellStyle name="Note 2 2 29 4 2 4" xfId="19585" xr:uid="{00000000-0005-0000-0000-00001B6D0000}"/>
    <cellStyle name="Note 2 2 29 4 2 5" xfId="35428" xr:uid="{00000000-0005-0000-0000-00001C6D0000}"/>
    <cellStyle name="Note 2 2 29 4 3" xfId="9198" xr:uid="{00000000-0005-0000-0000-00001D6D0000}"/>
    <cellStyle name="Note 2 2 29 4 3 2" xfId="26764" xr:uid="{00000000-0005-0000-0000-00001E6D0000}"/>
    <cellStyle name="Note 2 2 29 4 3 2 2" xfId="42394" xr:uid="{00000000-0005-0000-0000-00001F6D0000}"/>
    <cellStyle name="Note 2 2 29 4 3 3" xfId="18700" xr:uid="{00000000-0005-0000-0000-0000206D0000}"/>
    <cellStyle name="Note 2 2 29 4 3 4" xfId="34543" xr:uid="{00000000-0005-0000-0000-0000216D0000}"/>
    <cellStyle name="Note 2 2 29 4 4" xfId="26260" xr:uid="{00000000-0005-0000-0000-0000226D0000}"/>
    <cellStyle name="Note 2 2 29 4 4 2" xfId="41890" xr:uid="{00000000-0005-0000-0000-0000236D0000}"/>
    <cellStyle name="Note 2 2 29 4 5" xfId="18196" xr:uid="{00000000-0005-0000-0000-0000246D0000}"/>
    <cellStyle name="Note 2 2 29 4 6" xfId="34039" xr:uid="{00000000-0005-0000-0000-0000256D0000}"/>
    <cellStyle name="Note 2 2 29 5" xfId="21513" xr:uid="{00000000-0005-0000-0000-0000266D0000}"/>
    <cellStyle name="Note 2 2 29 5 2" xfId="37144" xr:uid="{00000000-0005-0000-0000-0000276D0000}"/>
    <cellStyle name="Note 2 2 29 6" xfId="23619" xr:uid="{00000000-0005-0000-0000-0000286D0000}"/>
    <cellStyle name="Note 2 2 29 6 2" xfId="39250" xr:uid="{00000000-0005-0000-0000-0000296D0000}"/>
    <cellStyle name="Note 2 2 29 7" xfId="12435" xr:uid="{00000000-0005-0000-0000-00002A6D0000}"/>
    <cellStyle name="Note 2 2 29 8" xfId="29696" xr:uid="{00000000-0005-0000-0000-00002B6D0000}"/>
    <cellStyle name="Note 2 2 29 9" xfId="47823" xr:uid="{00000000-0005-0000-0000-00002C6D0000}"/>
    <cellStyle name="Note 2 2 3" xfId="3185" xr:uid="{00000000-0005-0000-0000-00002D6D0000}"/>
    <cellStyle name="Note 2 2 3 10" xfId="48298" xr:uid="{00000000-0005-0000-0000-00002E6D0000}"/>
    <cellStyle name="Note 2 2 3 11" xfId="49047" xr:uid="{00000000-0005-0000-0000-00002F6D0000}"/>
    <cellStyle name="Note 2 2 3 12" xfId="51001" xr:uid="{00000000-0005-0000-0000-0000306D0000}"/>
    <cellStyle name="Note 2 2 3 13" xfId="45642" xr:uid="{00000000-0005-0000-0000-0000316D0000}"/>
    <cellStyle name="Note 2 2 3 14" xfId="49009" xr:uid="{00000000-0005-0000-0000-0000326D0000}"/>
    <cellStyle name="Note 2 2 3 15" xfId="53657" xr:uid="{00000000-0005-0000-0000-0000336D0000}"/>
    <cellStyle name="Note 2 2 3 2" xfId="3839" xr:uid="{00000000-0005-0000-0000-0000346D0000}"/>
    <cellStyle name="Note 2 2 3 2 10" xfId="49070" xr:uid="{00000000-0005-0000-0000-0000356D0000}"/>
    <cellStyle name="Note 2 2 3 2 11" xfId="51362" xr:uid="{00000000-0005-0000-0000-0000366D0000}"/>
    <cellStyle name="Note 2 2 3 2 12" xfId="45107" xr:uid="{00000000-0005-0000-0000-0000376D0000}"/>
    <cellStyle name="Note 2 2 3 2 13" xfId="45917" xr:uid="{00000000-0005-0000-0000-0000386D0000}"/>
    <cellStyle name="Note 2 2 3 2 14" xfId="48915" xr:uid="{00000000-0005-0000-0000-0000396D0000}"/>
    <cellStyle name="Note 2 2 3 2 2" xfId="6214" xr:uid="{00000000-0005-0000-0000-00003A6D0000}"/>
    <cellStyle name="Note 2 2 3 2 2 2" xfId="8718" xr:uid="{00000000-0005-0000-0000-00003B6D0000}"/>
    <cellStyle name="Note 2 2 3 2 2 2 2" xfId="10107" xr:uid="{00000000-0005-0000-0000-00003C6D0000}"/>
    <cellStyle name="Note 2 2 3 2 2 2 2 2" xfId="4755" xr:uid="{00000000-0005-0000-0000-00003D6D0000}"/>
    <cellStyle name="Note 2 2 3 2 2 2 2 2 2" xfId="22927" xr:uid="{00000000-0005-0000-0000-00003E6D0000}"/>
    <cellStyle name="Note 2 2 3 2 2 2 2 2 2 2" xfId="38558" xr:uid="{00000000-0005-0000-0000-00003F6D0000}"/>
    <cellStyle name="Note 2 2 3 2 2 2 2 2 3" xfId="14261" xr:uid="{00000000-0005-0000-0000-0000406D0000}"/>
    <cellStyle name="Note 2 2 3 2 2 2 2 2 4" xfId="30948" xr:uid="{00000000-0005-0000-0000-0000416D0000}"/>
    <cellStyle name="Note 2 2 3 2 2 2 2 3" xfId="27673" xr:uid="{00000000-0005-0000-0000-0000426D0000}"/>
    <cellStyle name="Note 2 2 3 2 2 2 2 3 2" xfId="43303" xr:uid="{00000000-0005-0000-0000-0000436D0000}"/>
    <cellStyle name="Note 2 2 3 2 2 2 2 4" xfId="19609" xr:uid="{00000000-0005-0000-0000-0000446D0000}"/>
    <cellStyle name="Note 2 2 3 2 2 2 2 5" xfId="35452" xr:uid="{00000000-0005-0000-0000-0000456D0000}"/>
    <cellStyle name="Note 2 2 3 2 2 2 3" xfId="4929" xr:uid="{00000000-0005-0000-0000-0000466D0000}"/>
    <cellStyle name="Note 2 2 3 2 2 2 3 2" xfId="23101" xr:uid="{00000000-0005-0000-0000-0000476D0000}"/>
    <cellStyle name="Note 2 2 3 2 2 2 3 2 2" xfId="38732" xr:uid="{00000000-0005-0000-0000-0000486D0000}"/>
    <cellStyle name="Note 2 2 3 2 2 2 3 3" xfId="14435" xr:uid="{00000000-0005-0000-0000-0000496D0000}"/>
    <cellStyle name="Note 2 2 3 2 2 2 3 4" xfId="31122" xr:uid="{00000000-0005-0000-0000-00004A6D0000}"/>
    <cellStyle name="Note 2 2 3 2 2 2 4" xfId="26284" xr:uid="{00000000-0005-0000-0000-00004B6D0000}"/>
    <cellStyle name="Note 2 2 3 2 2 2 4 2" xfId="41914" xr:uid="{00000000-0005-0000-0000-00004C6D0000}"/>
    <cellStyle name="Note 2 2 3 2 2 2 5" xfId="18220" xr:uid="{00000000-0005-0000-0000-00004D6D0000}"/>
    <cellStyle name="Note 2 2 3 2 2 2 6" xfId="34063" xr:uid="{00000000-0005-0000-0000-00004E6D0000}"/>
    <cellStyle name="Note 2 2 3 2 2 3" xfId="24029" xr:uid="{00000000-0005-0000-0000-00004F6D0000}"/>
    <cellStyle name="Note 2 2 3 2 2 3 2" xfId="39660" xr:uid="{00000000-0005-0000-0000-0000506D0000}"/>
    <cellStyle name="Note 2 2 3 2 2 4" xfId="15719" xr:uid="{00000000-0005-0000-0000-0000516D0000}"/>
    <cellStyle name="Note 2 2 3 2 2 5" xfId="31908" xr:uid="{00000000-0005-0000-0000-0000526D0000}"/>
    <cellStyle name="Note 2 2 3 2 2 6" xfId="50627" xr:uid="{00000000-0005-0000-0000-0000536D0000}"/>
    <cellStyle name="Note 2 2 3 2 2 7" xfId="52413" xr:uid="{00000000-0005-0000-0000-0000546D0000}"/>
    <cellStyle name="Note 2 2 3 2 2 8" xfId="53508" xr:uid="{00000000-0005-0000-0000-0000556D0000}"/>
    <cellStyle name="Note 2 2 3 2 3" xfId="9140" xr:uid="{00000000-0005-0000-0000-0000566D0000}"/>
    <cellStyle name="Note 2 2 3 2 3 2" xfId="10529" xr:uid="{00000000-0005-0000-0000-0000576D0000}"/>
    <cellStyle name="Note 2 2 3 2 3 2 2" xfId="7201" xr:uid="{00000000-0005-0000-0000-0000586D0000}"/>
    <cellStyle name="Note 2 2 3 2 3 2 2 2" xfId="24768" xr:uid="{00000000-0005-0000-0000-0000596D0000}"/>
    <cellStyle name="Note 2 2 3 2 3 2 2 2 2" xfId="40398" xr:uid="{00000000-0005-0000-0000-00005A6D0000}"/>
    <cellStyle name="Note 2 2 3 2 3 2 2 3" xfId="16704" xr:uid="{00000000-0005-0000-0000-00005B6D0000}"/>
    <cellStyle name="Note 2 2 3 2 3 2 2 4" xfId="32547" xr:uid="{00000000-0005-0000-0000-00005C6D0000}"/>
    <cellStyle name="Note 2 2 3 2 3 2 3" xfId="28095" xr:uid="{00000000-0005-0000-0000-00005D6D0000}"/>
    <cellStyle name="Note 2 2 3 2 3 2 3 2" xfId="43725" xr:uid="{00000000-0005-0000-0000-00005E6D0000}"/>
    <cellStyle name="Note 2 2 3 2 3 2 4" xfId="20031" xr:uid="{00000000-0005-0000-0000-00005F6D0000}"/>
    <cellStyle name="Note 2 2 3 2 3 2 5" xfId="35874" xr:uid="{00000000-0005-0000-0000-0000606D0000}"/>
    <cellStyle name="Note 2 2 3 2 3 3" xfId="11397" xr:uid="{00000000-0005-0000-0000-0000616D0000}"/>
    <cellStyle name="Note 2 2 3 2 3 3 2" xfId="28963" xr:uid="{00000000-0005-0000-0000-0000626D0000}"/>
    <cellStyle name="Note 2 2 3 2 3 3 2 2" xfId="44593" xr:uid="{00000000-0005-0000-0000-0000636D0000}"/>
    <cellStyle name="Note 2 2 3 2 3 3 3" xfId="20899" xr:uid="{00000000-0005-0000-0000-0000646D0000}"/>
    <cellStyle name="Note 2 2 3 2 3 3 4" xfId="36742" xr:uid="{00000000-0005-0000-0000-0000656D0000}"/>
    <cellStyle name="Note 2 2 3 2 3 4" xfId="26706" xr:uid="{00000000-0005-0000-0000-0000666D0000}"/>
    <cellStyle name="Note 2 2 3 2 3 4 2" xfId="42336" xr:uid="{00000000-0005-0000-0000-0000676D0000}"/>
    <cellStyle name="Note 2 2 3 2 3 5" xfId="18642" xr:uid="{00000000-0005-0000-0000-0000686D0000}"/>
    <cellStyle name="Note 2 2 3 2 3 6" xfId="34485" xr:uid="{00000000-0005-0000-0000-0000696D0000}"/>
    <cellStyle name="Note 2 2 3 2 4" xfId="22161" xr:uid="{00000000-0005-0000-0000-00006A6D0000}"/>
    <cellStyle name="Note 2 2 3 2 4 2" xfId="37792" xr:uid="{00000000-0005-0000-0000-00006B6D0000}"/>
    <cellStyle name="Note 2 2 3 2 5" xfId="12247" xr:uid="{00000000-0005-0000-0000-00006C6D0000}"/>
    <cellStyle name="Note 2 2 3 2 5 2" xfId="29510" xr:uid="{00000000-0005-0000-0000-00006D6D0000}"/>
    <cellStyle name="Note 2 2 3 2 6" xfId="13344" xr:uid="{00000000-0005-0000-0000-00006E6D0000}"/>
    <cellStyle name="Note 2 2 3 2 7" xfId="30243" xr:uid="{00000000-0005-0000-0000-00006F6D0000}"/>
    <cellStyle name="Note 2 2 3 2 8" xfId="47665" xr:uid="{00000000-0005-0000-0000-0000706D0000}"/>
    <cellStyle name="Note 2 2 3 2 9" xfId="48658" xr:uid="{00000000-0005-0000-0000-0000716D0000}"/>
    <cellStyle name="Note 2 2 3 3" xfId="5560" xr:uid="{00000000-0005-0000-0000-0000726D0000}"/>
    <cellStyle name="Note 2 2 3 3 2" xfId="8514" xr:uid="{00000000-0005-0000-0000-0000736D0000}"/>
    <cellStyle name="Note 2 2 3 3 2 2" xfId="9903" xr:uid="{00000000-0005-0000-0000-0000746D0000}"/>
    <cellStyle name="Note 2 2 3 3 2 2 2" xfId="11033" xr:uid="{00000000-0005-0000-0000-0000756D0000}"/>
    <cellStyle name="Note 2 2 3 3 2 2 2 2" xfId="28599" xr:uid="{00000000-0005-0000-0000-0000766D0000}"/>
    <cellStyle name="Note 2 2 3 3 2 2 2 2 2" xfId="44229" xr:uid="{00000000-0005-0000-0000-0000776D0000}"/>
    <cellStyle name="Note 2 2 3 3 2 2 2 3" xfId="20535" xr:uid="{00000000-0005-0000-0000-0000786D0000}"/>
    <cellStyle name="Note 2 2 3 3 2 2 2 4" xfId="36378" xr:uid="{00000000-0005-0000-0000-0000796D0000}"/>
    <cellStyle name="Note 2 2 3 3 2 2 3" xfId="27469" xr:uid="{00000000-0005-0000-0000-00007A6D0000}"/>
    <cellStyle name="Note 2 2 3 3 2 2 3 2" xfId="43099" xr:uid="{00000000-0005-0000-0000-00007B6D0000}"/>
    <cellStyle name="Note 2 2 3 3 2 2 4" xfId="19405" xr:uid="{00000000-0005-0000-0000-00007C6D0000}"/>
    <cellStyle name="Note 2 2 3 3 2 2 5" xfId="35248" xr:uid="{00000000-0005-0000-0000-00007D6D0000}"/>
    <cellStyle name="Note 2 2 3 3 2 3" xfId="6938" xr:uid="{00000000-0005-0000-0000-00007E6D0000}"/>
    <cellStyle name="Note 2 2 3 3 2 3 2" xfId="24601" xr:uid="{00000000-0005-0000-0000-00007F6D0000}"/>
    <cellStyle name="Note 2 2 3 3 2 3 2 2" xfId="40232" xr:uid="{00000000-0005-0000-0000-0000806D0000}"/>
    <cellStyle name="Note 2 2 3 3 2 3 3" xfId="16442" xr:uid="{00000000-0005-0000-0000-0000816D0000}"/>
    <cellStyle name="Note 2 2 3 3 2 3 4" xfId="32420" xr:uid="{00000000-0005-0000-0000-0000826D0000}"/>
    <cellStyle name="Note 2 2 3 3 2 4" xfId="26080" xr:uid="{00000000-0005-0000-0000-0000836D0000}"/>
    <cellStyle name="Note 2 2 3 3 2 4 2" xfId="41710" xr:uid="{00000000-0005-0000-0000-0000846D0000}"/>
    <cellStyle name="Note 2 2 3 3 2 5" xfId="18016" xr:uid="{00000000-0005-0000-0000-0000856D0000}"/>
    <cellStyle name="Note 2 2 3 3 2 6" xfId="33859" xr:uid="{00000000-0005-0000-0000-0000866D0000}"/>
    <cellStyle name="Note 2 2 3 3 3" xfId="23582" xr:uid="{00000000-0005-0000-0000-0000876D0000}"/>
    <cellStyle name="Note 2 2 3 3 3 2" xfId="39213" xr:uid="{00000000-0005-0000-0000-0000886D0000}"/>
    <cellStyle name="Note 2 2 3 3 4" xfId="15065" xr:uid="{00000000-0005-0000-0000-0000896D0000}"/>
    <cellStyle name="Note 2 2 3 3 5" xfId="31541" xr:uid="{00000000-0005-0000-0000-00008A6D0000}"/>
    <cellStyle name="Note 2 2 3 3 6" xfId="50267" xr:uid="{00000000-0005-0000-0000-00008B6D0000}"/>
    <cellStyle name="Note 2 2 3 3 7" xfId="52053" xr:uid="{00000000-0005-0000-0000-00008C6D0000}"/>
    <cellStyle name="Note 2 2 3 3 8" xfId="53148" xr:uid="{00000000-0005-0000-0000-00008D6D0000}"/>
    <cellStyle name="Note 2 2 3 4" xfId="8772" xr:uid="{00000000-0005-0000-0000-00008E6D0000}"/>
    <cellStyle name="Note 2 2 3 4 2" xfId="10161" xr:uid="{00000000-0005-0000-0000-00008F6D0000}"/>
    <cellStyle name="Note 2 2 3 4 2 2" xfId="11600" xr:uid="{00000000-0005-0000-0000-0000906D0000}"/>
    <cellStyle name="Note 2 2 3 4 2 2 2" xfId="29166" xr:uid="{00000000-0005-0000-0000-0000916D0000}"/>
    <cellStyle name="Note 2 2 3 4 2 2 2 2" xfId="44796" xr:uid="{00000000-0005-0000-0000-0000926D0000}"/>
    <cellStyle name="Note 2 2 3 4 2 2 3" xfId="21102" xr:uid="{00000000-0005-0000-0000-0000936D0000}"/>
    <cellStyle name="Note 2 2 3 4 2 2 4" xfId="36945" xr:uid="{00000000-0005-0000-0000-0000946D0000}"/>
    <cellStyle name="Note 2 2 3 4 2 3" xfId="27727" xr:uid="{00000000-0005-0000-0000-0000956D0000}"/>
    <cellStyle name="Note 2 2 3 4 2 3 2" xfId="43357" xr:uid="{00000000-0005-0000-0000-0000966D0000}"/>
    <cellStyle name="Note 2 2 3 4 2 4" xfId="19663" xr:uid="{00000000-0005-0000-0000-0000976D0000}"/>
    <cellStyle name="Note 2 2 3 4 2 5" xfId="35506" xr:uid="{00000000-0005-0000-0000-0000986D0000}"/>
    <cellStyle name="Note 2 2 3 4 3" xfId="6888" xr:uid="{00000000-0005-0000-0000-0000996D0000}"/>
    <cellStyle name="Note 2 2 3 4 3 2" xfId="24551" xr:uid="{00000000-0005-0000-0000-00009A6D0000}"/>
    <cellStyle name="Note 2 2 3 4 3 2 2" xfId="40182" xr:uid="{00000000-0005-0000-0000-00009B6D0000}"/>
    <cellStyle name="Note 2 2 3 4 3 3" xfId="16392" xr:uid="{00000000-0005-0000-0000-00009C6D0000}"/>
    <cellStyle name="Note 2 2 3 4 3 4" xfId="32370" xr:uid="{00000000-0005-0000-0000-00009D6D0000}"/>
    <cellStyle name="Note 2 2 3 4 4" xfId="26338" xr:uid="{00000000-0005-0000-0000-00009E6D0000}"/>
    <cellStyle name="Note 2 2 3 4 4 2" xfId="41968" xr:uid="{00000000-0005-0000-0000-00009F6D0000}"/>
    <cellStyle name="Note 2 2 3 4 5" xfId="18274" xr:uid="{00000000-0005-0000-0000-0000A06D0000}"/>
    <cellStyle name="Note 2 2 3 4 6" xfId="34117" xr:uid="{00000000-0005-0000-0000-0000A16D0000}"/>
    <cellStyle name="Note 2 2 3 5" xfId="21714" xr:uid="{00000000-0005-0000-0000-0000A26D0000}"/>
    <cellStyle name="Note 2 2 3 5 2" xfId="37345" xr:uid="{00000000-0005-0000-0000-0000A36D0000}"/>
    <cellStyle name="Note 2 2 3 6" xfId="23639" xr:uid="{00000000-0005-0000-0000-0000A46D0000}"/>
    <cellStyle name="Note 2 2 3 6 2" xfId="39270" xr:uid="{00000000-0005-0000-0000-0000A56D0000}"/>
    <cellStyle name="Note 2 2 3 7" xfId="12691" xr:uid="{00000000-0005-0000-0000-0000A66D0000}"/>
    <cellStyle name="Note 2 2 3 8" xfId="29877" xr:uid="{00000000-0005-0000-0000-0000A76D0000}"/>
    <cellStyle name="Note 2 2 3 9" xfId="47943" xr:uid="{00000000-0005-0000-0000-0000A86D0000}"/>
    <cellStyle name="Note 2 2 30" xfId="3055" xr:uid="{00000000-0005-0000-0000-0000A96D0000}"/>
    <cellStyle name="Note 2 2 30 10" xfId="48168" xr:uid="{00000000-0005-0000-0000-0000AA6D0000}"/>
    <cellStyle name="Note 2 2 30 11" xfId="45052" xr:uid="{00000000-0005-0000-0000-0000AB6D0000}"/>
    <cellStyle name="Note 2 2 30 12" xfId="50871" xr:uid="{00000000-0005-0000-0000-0000AC6D0000}"/>
    <cellStyle name="Note 2 2 30 13" xfId="46145" xr:uid="{00000000-0005-0000-0000-0000AD6D0000}"/>
    <cellStyle name="Note 2 2 30 14" xfId="46177" xr:uid="{00000000-0005-0000-0000-0000AE6D0000}"/>
    <cellStyle name="Note 2 2 30 15" xfId="48944" xr:uid="{00000000-0005-0000-0000-0000AF6D0000}"/>
    <cellStyle name="Note 2 2 30 2" xfId="3709" xr:uid="{00000000-0005-0000-0000-0000B06D0000}"/>
    <cellStyle name="Note 2 2 30 2 10" xfId="47455" xr:uid="{00000000-0005-0000-0000-0000B16D0000}"/>
    <cellStyle name="Note 2 2 30 2 11" xfId="51232" xr:uid="{00000000-0005-0000-0000-0000B26D0000}"/>
    <cellStyle name="Note 2 2 30 2 12" xfId="45722" xr:uid="{00000000-0005-0000-0000-0000B36D0000}"/>
    <cellStyle name="Note 2 2 30 2 13" xfId="45860" xr:uid="{00000000-0005-0000-0000-0000B46D0000}"/>
    <cellStyle name="Note 2 2 30 2 14" xfId="52726" xr:uid="{00000000-0005-0000-0000-0000B56D0000}"/>
    <cellStyle name="Note 2 2 30 2 2" xfId="6084" xr:uid="{00000000-0005-0000-0000-0000B66D0000}"/>
    <cellStyle name="Note 2 2 30 2 2 2" xfId="6590" xr:uid="{00000000-0005-0000-0000-0000B76D0000}"/>
    <cellStyle name="Note 2 2 30 2 2 2 2" xfId="7480" xr:uid="{00000000-0005-0000-0000-0000B86D0000}"/>
    <cellStyle name="Note 2 2 30 2 2 2 2 2" xfId="10716" xr:uid="{00000000-0005-0000-0000-0000B96D0000}"/>
    <cellStyle name="Note 2 2 30 2 2 2 2 2 2" xfId="28282" xr:uid="{00000000-0005-0000-0000-0000BA6D0000}"/>
    <cellStyle name="Note 2 2 30 2 2 2 2 2 2 2" xfId="43912" xr:uid="{00000000-0005-0000-0000-0000BB6D0000}"/>
    <cellStyle name="Note 2 2 30 2 2 2 2 2 3" xfId="20218" xr:uid="{00000000-0005-0000-0000-0000BC6D0000}"/>
    <cellStyle name="Note 2 2 30 2 2 2 2 2 4" xfId="36061" xr:uid="{00000000-0005-0000-0000-0000BD6D0000}"/>
    <cellStyle name="Note 2 2 30 2 2 2 2 3" xfId="25046" xr:uid="{00000000-0005-0000-0000-0000BE6D0000}"/>
    <cellStyle name="Note 2 2 30 2 2 2 2 3 2" xfId="40676" xr:uid="{00000000-0005-0000-0000-0000BF6D0000}"/>
    <cellStyle name="Note 2 2 30 2 2 2 2 4" xfId="16982" xr:uid="{00000000-0005-0000-0000-0000C06D0000}"/>
    <cellStyle name="Note 2 2 30 2 2 2 2 5" xfId="32825" xr:uid="{00000000-0005-0000-0000-0000C16D0000}"/>
    <cellStyle name="Note 2 2 30 2 2 2 3" xfId="9214" xr:uid="{00000000-0005-0000-0000-0000C26D0000}"/>
    <cellStyle name="Note 2 2 30 2 2 2 3 2" xfId="26780" xr:uid="{00000000-0005-0000-0000-0000C36D0000}"/>
    <cellStyle name="Note 2 2 30 2 2 2 3 2 2" xfId="42410" xr:uid="{00000000-0005-0000-0000-0000C46D0000}"/>
    <cellStyle name="Note 2 2 30 2 2 2 3 3" xfId="18716" xr:uid="{00000000-0005-0000-0000-0000C56D0000}"/>
    <cellStyle name="Note 2 2 30 2 2 2 3 4" xfId="34559" xr:uid="{00000000-0005-0000-0000-0000C66D0000}"/>
    <cellStyle name="Note 2 2 30 2 2 2 4" xfId="24291" xr:uid="{00000000-0005-0000-0000-0000C76D0000}"/>
    <cellStyle name="Note 2 2 30 2 2 2 4 2" xfId="39922" xr:uid="{00000000-0005-0000-0000-0000C86D0000}"/>
    <cellStyle name="Note 2 2 30 2 2 2 5" xfId="16094" xr:uid="{00000000-0005-0000-0000-0000C96D0000}"/>
    <cellStyle name="Note 2 2 30 2 2 2 6" xfId="32130" xr:uid="{00000000-0005-0000-0000-0000CA6D0000}"/>
    <cellStyle name="Note 2 2 30 2 2 3" xfId="23899" xr:uid="{00000000-0005-0000-0000-0000CB6D0000}"/>
    <cellStyle name="Note 2 2 30 2 2 3 2" xfId="39530" xr:uid="{00000000-0005-0000-0000-0000CC6D0000}"/>
    <cellStyle name="Note 2 2 30 2 2 4" xfId="15589" xr:uid="{00000000-0005-0000-0000-0000CD6D0000}"/>
    <cellStyle name="Note 2 2 30 2 2 5" xfId="31778" xr:uid="{00000000-0005-0000-0000-0000CE6D0000}"/>
    <cellStyle name="Note 2 2 30 2 2 6" xfId="50497" xr:uid="{00000000-0005-0000-0000-0000CF6D0000}"/>
    <cellStyle name="Note 2 2 30 2 2 7" xfId="52283" xr:uid="{00000000-0005-0000-0000-0000D06D0000}"/>
    <cellStyle name="Note 2 2 30 2 2 8" xfId="53378" xr:uid="{00000000-0005-0000-0000-0000D16D0000}"/>
    <cellStyle name="Note 2 2 30 2 3" xfId="9162" xr:uid="{00000000-0005-0000-0000-0000D26D0000}"/>
    <cellStyle name="Note 2 2 30 2 3 2" xfId="10551" xr:uid="{00000000-0005-0000-0000-0000D36D0000}"/>
    <cellStyle name="Note 2 2 30 2 3 2 2" xfId="11656" xr:uid="{00000000-0005-0000-0000-0000D46D0000}"/>
    <cellStyle name="Note 2 2 30 2 3 2 2 2" xfId="29222" xr:uid="{00000000-0005-0000-0000-0000D56D0000}"/>
    <cellStyle name="Note 2 2 30 2 3 2 2 2 2" xfId="44852" xr:uid="{00000000-0005-0000-0000-0000D66D0000}"/>
    <cellStyle name="Note 2 2 30 2 3 2 2 3" xfId="21158" xr:uid="{00000000-0005-0000-0000-0000D76D0000}"/>
    <cellStyle name="Note 2 2 30 2 3 2 2 4" xfId="37001" xr:uid="{00000000-0005-0000-0000-0000D86D0000}"/>
    <cellStyle name="Note 2 2 30 2 3 2 3" xfId="28117" xr:uid="{00000000-0005-0000-0000-0000D96D0000}"/>
    <cellStyle name="Note 2 2 30 2 3 2 3 2" xfId="43747" xr:uid="{00000000-0005-0000-0000-0000DA6D0000}"/>
    <cellStyle name="Note 2 2 30 2 3 2 4" xfId="20053" xr:uid="{00000000-0005-0000-0000-0000DB6D0000}"/>
    <cellStyle name="Note 2 2 30 2 3 2 5" xfId="35896" xr:uid="{00000000-0005-0000-0000-0000DC6D0000}"/>
    <cellStyle name="Note 2 2 30 2 3 3" xfId="11198" xr:uid="{00000000-0005-0000-0000-0000DD6D0000}"/>
    <cellStyle name="Note 2 2 30 2 3 3 2" xfId="28764" xr:uid="{00000000-0005-0000-0000-0000DE6D0000}"/>
    <cellStyle name="Note 2 2 30 2 3 3 2 2" xfId="44394" xr:uid="{00000000-0005-0000-0000-0000DF6D0000}"/>
    <cellStyle name="Note 2 2 30 2 3 3 3" xfId="20700" xr:uid="{00000000-0005-0000-0000-0000E06D0000}"/>
    <cellStyle name="Note 2 2 30 2 3 3 4" xfId="36543" xr:uid="{00000000-0005-0000-0000-0000E16D0000}"/>
    <cellStyle name="Note 2 2 30 2 3 4" xfId="26728" xr:uid="{00000000-0005-0000-0000-0000E26D0000}"/>
    <cellStyle name="Note 2 2 30 2 3 4 2" xfId="42358" xr:uid="{00000000-0005-0000-0000-0000E36D0000}"/>
    <cellStyle name="Note 2 2 30 2 3 5" xfId="18664" xr:uid="{00000000-0005-0000-0000-0000E46D0000}"/>
    <cellStyle name="Note 2 2 30 2 3 6" xfId="34507" xr:uid="{00000000-0005-0000-0000-0000E56D0000}"/>
    <cellStyle name="Note 2 2 30 2 4" xfId="22031" xr:uid="{00000000-0005-0000-0000-0000E66D0000}"/>
    <cellStyle name="Note 2 2 30 2 4 2" xfId="37662" xr:uid="{00000000-0005-0000-0000-0000E76D0000}"/>
    <cellStyle name="Note 2 2 30 2 5" xfId="12123" xr:uid="{00000000-0005-0000-0000-0000E86D0000}"/>
    <cellStyle name="Note 2 2 30 2 5 2" xfId="29386" xr:uid="{00000000-0005-0000-0000-0000E96D0000}"/>
    <cellStyle name="Note 2 2 30 2 6" xfId="13214" xr:uid="{00000000-0005-0000-0000-0000EA6D0000}"/>
    <cellStyle name="Note 2 2 30 2 7" xfId="30113" xr:uid="{00000000-0005-0000-0000-0000EB6D0000}"/>
    <cellStyle name="Note 2 2 30 2 8" xfId="45374" xr:uid="{00000000-0005-0000-0000-0000EC6D0000}"/>
    <cellStyle name="Note 2 2 30 2 9" xfId="48528" xr:uid="{00000000-0005-0000-0000-0000ED6D0000}"/>
    <cellStyle name="Note 2 2 30 3" xfId="5434" xr:uid="{00000000-0005-0000-0000-0000EE6D0000}"/>
    <cellStyle name="Note 2 2 30 3 2" xfId="8721" xr:uid="{00000000-0005-0000-0000-0000EF6D0000}"/>
    <cellStyle name="Note 2 2 30 3 2 2" xfId="10110" xr:uid="{00000000-0005-0000-0000-0000F06D0000}"/>
    <cellStyle name="Note 2 2 30 3 2 2 2" xfId="11611" xr:uid="{00000000-0005-0000-0000-0000F16D0000}"/>
    <cellStyle name="Note 2 2 30 3 2 2 2 2" xfId="29177" xr:uid="{00000000-0005-0000-0000-0000F26D0000}"/>
    <cellStyle name="Note 2 2 30 3 2 2 2 2 2" xfId="44807" xr:uid="{00000000-0005-0000-0000-0000F36D0000}"/>
    <cellStyle name="Note 2 2 30 3 2 2 2 3" xfId="21113" xr:uid="{00000000-0005-0000-0000-0000F46D0000}"/>
    <cellStyle name="Note 2 2 30 3 2 2 2 4" xfId="36956" xr:uid="{00000000-0005-0000-0000-0000F56D0000}"/>
    <cellStyle name="Note 2 2 30 3 2 2 3" xfId="27676" xr:uid="{00000000-0005-0000-0000-0000F66D0000}"/>
    <cellStyle name="Note 2 2 30 3 2 2 3 2" xfId="43306" xr:uid="{00000000-0005-0000-0000-0000F76D0000}"/>
    <cellStyle name="Note 2 2 30 3 2 2 4" xfId="19612" xr:uid="{00000000-0005-0000-0000-0000F86D0000}"/>
    <cellStyle name="Note 2 2 30 3 2 2 5" xfId="35455" xr:uid="{00000000-0005-0000-0000-0000F96D0000}"/>
    <cellStyle name="Note 2 2 30 3 2 3" xfId="4733" xr:uid="{00000000-0005-0000-0000-0000FA6D0000}"/>
    <cellStyle name="Note 2 2 30 3 2 3 2" xfId="22905" xr:uid="{00000000-0005-0000-0000-0000FB6D0000}"/>
    <cellStyle name="Note 2 2 30 3 2 3 2 2" xfId="38536" xr:uid="{00000000-0005-0000-0000-0000FC6D0000}"/>
    <cellStyle name="Note 2 2 30 3 2 3 3" xfId="14239" xr:uid="{00000000-0005-0000-0000-0000FD6D0000}"/>
    <cellStyle name="Note 2 2 30 3 2 3 4" xfId="30926" xr:uid="{00000000-0005-0000-0000-0000FE6D0000}"/>
    <cellStyle name="Note 2 2 30 3 2 4" xfId="26287" xr:uid="{00000000-0005-0000-0000-0000FF6D0000}"/>
    <cellStyle name="Note 2 2 30 3 2 4 2" xfId="41917" xr:uid="{00000000-0005-0000-0000-0000006E0000}"/>
    <cellStyle name="Note 2 2 30 3 2 5" xfId="18223" xr:uid="{00000000-0005-0000-0000-0000016E0000}"/>
    <cellStyle name="Note 2 2 30 3 2 6" xfId="34066" xr:uid="{00000000-0005-0000-0000-0000026E0000}"/>
    <cellStyle name="Note 2 2 30 3 3" xfId="23456" xr:uid="{00000000-0005-0000-0000-0000036E0000}"/>
    <cellStyle name="Note 2 2 30 3 3 2" xfId="39087" xr:uid="{00000000-0005-0000-0000-0000046E0000}"/>
    <cellStyle name="Note 2 2 30 3 4" xfId="14939" xr:uid="{00000000-0005-0000-0000-0000056E0000}"/>
    <cellStyle name="Note 2 2 30 3 5" xfId="31415" xr:uid="{00000000-0005-0000-0000-0000066E0000}"/>
    <cellStyle name="Note 2 2 30 3 6" xfId="50137" xr:uid="{00000000-0005-0000-0000-0000076E0000}"/>
    <cellStyle name="Note 2 2 30 3 7" xfId="51923" xr:uid="{00000000-0005-0000-0000-0000086E0000}"/>
    <cellStyle name="Note 2 2 30 3 8" xfId="53018" xr:uid="{00000000-0005-0000-0000-0000096E0000}"/>
    <cellStyle name="Note 2 2 30 4" xfId="6779" xr:uid="{00000000-0005-0000-0000-00000A6E0000}"/>
    <cellStyle name="Note 2 2 30 4 2" xfId="4573" xr:uid="{00000000-0005-0000-0000-00000B6E0000}"/>
    <cellStyle name="Note 2 2 30 4 2 2" xfId="4255" xr:uid="{00000000-0005-0000-0000-00000C6E0000}"/>
    <cellStyle name="Note 2 2 30 4 2 2 2" xfId="22466" xr:uid="{00000000-0005-0000-0000-00000D6E0000}"/>
    <cellStyle name="Note 2 2 30 4 2 2 2 2" xfId="38097" xr:uid="{00000000-0005-0000-0000-00000E6E0000}"/>
    <cellStyle name="Note 2 2 30 4 2 2 3" xfId="13761" xr:uid="{00000000-0005-0000-0000-00000F6E0000}"/>
    <cellStyle name="Note 2 2 30 4 2 2 4" xfId="30506" xr:uid="{00000000-0005-0000-0000-0000106E0000}"/>
    <cellStyle name="Note 2 2 30 4 2 3" xfId="22745" xr:uid="{00000000-0005-0000-0000-0000116E0000}"/>
    <cellStyle name="Note 2 2 30 4 2 3 2" xfId="38376" xr:uid="{00000000-0005-0000-0000-0000126E0000}"/>
    <cellStyle name="Note 2 2 30 4 2 4" xfId="14079" xr:uid="{00000000-0005-0000-0000-0000136E0000}"/>
    <cellStyle name="Note 2 2 30 4 2 5" xfId="30766" xr:uid="{00000000-0005-0000-0000-0000146E0000}"/>
    <cellStyle name="Note 2 2 30 4 3" xfId="4072" xr:uid="{00000000-0005-0000-0000-0000156E0000}"/>
    <cellStyle name="Note 2 2 30 4 3 2" xfId="22284" xr:uid="{00000000-0005-0000-0000-0000166E0000}"/>
    <cellStyle name="Note 2 2 30 4 3 2 2" xfId="37915" xr:uid="{00000000-0005-0000-0000-0000176E0000}"/>
    <cellStyle name="Note 2 2 30 4 3 3" xfId="13578" xr:uid="{00000000-0005-0000-0000-0000186E0000}"/>
    <cellStyle name="Note 2 2 30 4 3 4" xfId="30324" xr:uid="{00000000-0005-0000-0000-0000196E0000}"/>
    <cellStyle name="Note 2 2 30 4 4" xfId="24442" xr:uid="{00000000-0005-0000-0000-00001A6E0000}"/>
    <cellStyle name="Note 2 2 30 4 4 2" xfId="40073" xr:uid="{00000000-0005-0000-0000-00001B6E0000}"/>
    <cellStyle name="Note 2 2 30 4 5" xfId="16283" xr:uid="{00000000-0005-0000-0000-00001C6E0000}"/>
    <cellStyle name="Note 2 2 30 4 6" xfId="32261" xr:uid="{00000000-0005-0000-0000-00001D6E0000}"/>
    <cellStyle name="Note 2 2 30 5" xfId="21584" xr:uid="{00000000-0005-0000-0000-00001E6E0000}"/>
    <cellStyle name="Note 2 2 30 5 2" xfId="37215" xr:uid="{00000000-0005-0000-0000-00001F6E0000}"/>
    <cellStyle name="Note 2 2 30 6" xfId="23240" xr:uid="{00000000-0005-0000-0000-0000206E0000}"/>
    <cellStyle name="Note 2 2 30 6 2" xfId="38871" xr:uid="{00000000-0005-0000-0000-0000216E0000}"/>
    <cellStyle name="Note 2 2 30 7" xfId="12561" xr:uid="{00000000-0005-0000-0000-0000226E0000}"/>
    <cellStyle name="Note 2 2 30 8" xfId="29747" xr:uid="{00000000-0005-0000-0000-0000236E0000}"/>
    <cellStyle name="Note 2 2 30 9" xfId="47279" xr:uid="{00000000-0005-0000-0000-0000246E0000}"/>
    <cellStyle name="Note 2 2 31" xfId="2964" xr:uid="{00000000-0005-0000-0000-0000256E0000}"/>
    <cellStyle name="Note 2 2 31 10" xfId="48132" xr:uid="{00000000-0005-0000-0000-0000266E0000}"/>
    <cellStyle name="Note 2 2 31 11" xfId="45518" xr:uid="{00000000-0005-0000-0000-0000276E0000}"/>
    <cellStyle name="Note 2 2 31 12" xfId="50835" xr:uid="{00000000-0005-0000-0000-0000286E0000}"/>
    <cellStyle name="Note 2 2 31 13" xfId="47987" xr:uid="{00000000-0005-0000-0000-0000296E0000}"/>
    <cellStyle name="Note 2 2 31 14" xfId="52680" xr:uid="{00000000-0005-0000-0000-00002A6E0000}"/>
    <cellStyle name="Note 2 2 31 15" xfId="51646" xr:uid="{00000000-0005-0000-0000-00002B6E0000}"/>
    <cellStyle name="Note 2 2 31 2" xfId="3618" xr:uid="{00000000-0005-0000-0000-00002C6E0000}"/>
    <cellStyle name="Note 2 2 31 2 10" xfId="47950" xr:uid="{00000000-0005-0000-0000-00002D6E0000}"/>
    <cellStyle name="Note 2 2 31 2 11" xfId="51198" xr:uid="{00000000-0005-0000-0000-00002E6E0000}"/>
    <cellStyle name="Note 2 2 31 2 12" xfId="47968" xr:uid="{00000000-0005-0000-0000-00002F6E0000}"/>
    <cellStyle name="Note 2 2 31 2 13" xfId="46338" xr:uid="{00000000-0005-0000-0000-0000306E0000}"/>
    <cellStyle name="Note 2 2 31 2 14" xfId="45194" xr:uid="{00000000-0005-0000-0000-0000316E0000}"/>
    <cellStyle name="Note 2 2 31 2 2" xfId="5993" xr:uid="{00000000-0005-0000-0000-0000326E0000}"/>
    <cellStyle name="Note 2 2 31 2 2 2" xfId="8765" xr:uid="{00000000-0005-0000-0000-0000336E0000}"/>
    <cellStyle name="Note 2 2 31 2 2 2 2" xfId="10154" xr:uid="{00000000-0005-0000-0000-0000346E0000}"/>
    <cellStyle name="Note 2 2 31 2 2 2 2 2" xfId="9239" xr:uid="{00000000-0005-0000-0000-0000356E0000}"/>
    <cellStyle name="Note 2 2 31 2 2 2 2 2 2" xfId="26805" xr:uid="{00000000-0005-0000-0000-0000366E0000}"/>
    <cellStyle name="Note 2 2 31 2 2 2 2 2 2 2" xfId="42435" xr:uid="{00000000-0005-0000-0000-0000376E0000}"/>
    <cellStyle name="Note 2 2 31 2 2 2 2 2 3" xfId="18741" xr:uid="{00000000-0005-0000-0000-0000386E0000}"/>
    <cellStyle name="Note 2 2 31 2 2 2 2 2 4" xfId="34584" xr:uid="{00000000-0005-0000-0000-0000396E0000}"/>
    <cellStyle name="Note 2 2 31 2 2 2 2 3" xfId="27720" xr:uid="{00000000-0005-0000-0000-00003A6E0000}"/>
    <cellStyle name="Note 2 2 31 2 2 2 2 3 2" xfId="43350" xr:uid="{00000000-0005-0000-0000-00003B6E0000}"/>
    <cellStyle name="Note 2 2 31 2 2 2 2 4" xfId="19656" xr:uid="{00000000-0005-0000-0000-00003C6E0000}"/>
    <cellStyle name="Note 2 2 31 2 2 2 2 5" xfId="35499" xr:uid="{00000000-0005-0000-0000-00003D6E0000}"/>
    <cellStyle name="Note 2 2 31 2 2 2 3" xfId="7319" xr:uid="{00000000-0005-0000-0000-00003E6E0000}"/>
    <cellStyle name="Note 2 2 31 2 2 2 3 2" xfId="24886" xr:uid="{00000000-0005-0000-0000-00003F6E0000}"/>
    <cellStyle name="Note 2 2 31 2 2 2 3 2 2" xfId="40516" xr:uid="{00000000-0005-0000-0000-0000406E0000}"/>
    <cellStyle name="Note 2 2 31 2 2 2 3 3" xfId="16822" xr:uid="{00000000-0005-0000-0000-0000416E0000}"/>
    <cellStyle name="Note 2 2 31 2 2 2 3 4" xfId="32665" xr:uid="{00000000-0005-0000-0000-0000426E0000}"/>
    <cellStyle name="Note 2 2 31 2 2 2 4" xfId="26331" xr:uid="{00000000-0005-0000-0000-0000436E0000}"/>
    <cellStyle name="Note 2 2 31 2 2 2 4 2" xfId="41961" xr:uid="{00000000-0005-0000-0000-0000446E0000}"/>
    <cellStyle name="Note 2 2 31 2 2 2 5" xfId="18267" xr:uid="{00000000-0005-0000-0000-0000456E0000}"/>
    <cellStyle name="Note 2 2 31 2 2 2 6" xfId="34110" xr:uid="{00000000-0005-0000-0000-0000466E0000}"/>
    <cellStyle name="Note 2 2 31 2 2 3" xfId="23854" xr:uid="{00000000-0005-0000-0000-0000476E0000}"/>
    <cellStyle name="Note 2 2 31 2 2 3 2" xfId="39485" xr:uid="{00000000-0005-0000-0000-0000486E0000}"/>
    <cellStyle name="Note 2 2 31 2 2 4" xfId="15498" xr:uid="{00000000-0005-0000-0000-0000496E0000}"/>
    <cellStyle name="Note 2 2 31 2 2 5" xfId="31744" xr:uid="{00000000-0005-0000-0000-00004A6E0000}"/>
    <cellStyle name="Note 2 2 31 2 2 6" xfId="50463" xr:uid="{00000000-0005-0000-0000-00004B6E0000}"/>
    <cellStyle name="Note 2 2 31 2 2 7" xfId="52249" xr:uid="{00000000-0005-0000-0000-00004C6E0000}"/>
    <cellStyle name="Note 2 2 31 2 2 8" xfId="53344" xr:uid="{00000000-0005-0000-0000-00004D6E0000}"/>
    <cellStyle name="Note 2 2 31 2 3" xfId="6834" xr:uid="{00000000-0005-0000-0000-00004E6E0000}"/>
    <cellStyle name="Note 2 2 31 2 3 2" xfId="7403" xr:uid="{00000000-0005-0000-0000-00004F6E0000}"/>
    <cellStyle name="Note 2 2 31 2 3 2 2" xfId="9394" xr:uid="{00000000-0005-0000-0000-0000506E0000}"/>
    <cellStyle name="Note 2 2 31 2 3 2 2 2" xfId="26960" xr:uid="{00000000-0005-0000-0000-0000516E0000}"/>
    <cellStyle name="Note 2 2 31 2 3 2 2 2 2" xfId="42590" xr:uid="{00000000-0005-0000-0000-0000526E0000}"/>
    <cellStyle name="Note 2 2 31 2 3 2 2 3" xfId="18896" xr:uid="{00000000-0005-0000-0000-0000536E0000}"/>
    <cellStyle name="Note 2 2 31 2 3 2 2 4" xfId="34739" xr:uid="{00000000-0005-0000-0000-0000546E0000}"/>
    <cellStyle name="Note 2 2 31 2 3 2 3" xfId="24970" xr:uid="{00000000-0005-0000-0000-0000556E0000}"/>
    <cellStyle name="Note 2 2 31 2 3 2 3 2" xfId="40600" xr:uid="{00000000-0005-0000-0000-0000566E0000}"/>
    <cellStyle name="Note 2 2 31 2 3 2 4" xfId="16906" xr:uid="{00000000-0005-0000-0000-0000576E0000}"/>
    <cellStyle name="Note 2 2 31 2 3 2 5" xfId="32749" xr:uid="{00000000-0005-0000-0000-0000586E0000}"/>
    <cellStyle name="Note 2 2 31 2 3 3" xfId="4296" xr:uid="{00000000-0005-0000-0000-0000596E0000}"/>
    <cellStyle name="Note 2 2 31 2 3 3 2" xfId="22507" xr:uid="{00000000-0005-0000-0000-00005A6E0000}"/>
    <cellStyle name="Note 2 2 31 2 3 3 2 2" xfId="38138" xr:uid="{00000000-0005-0000-0000-00005B6E0000}"/>
    <cellStyle name="Note 2 2 31 2 3 3 3" xfId="13802" xr:uid="{00000000-0005-0000-0000-00005C6E0000}"/>
    <cellStyle name="Note 2 2 31 2 3 3 4" xfId="30547" xr:uid="{00000000-0005-0000-0000-00005D6E0000}"/>
    <cellStyle name="Note 2 2 31 2 3 4" xfId="24497" xr:uid="{00000000-0005-0000-0000-00005E6E0000}"/>
    <cellStyle name="Note 2 2 31 2 3 4 2" xfId="40128" xr:uid="{00000000-0005-0000-0000-00005F6E0000}"/>
    <cellStyle name="Note 2 2 31 2 3 5" xfId="16338" xr:uid="{00000000-0005-0000-0000-0000606E0000}"/>
    <cellStyle name="Note 2 2 31 2 3 6" xfId="32316" xr:uid="{00000000-0005-0000-0000-0000616E0000}"/>
    <cellStyle name="Note 2 2 31 2 4" xfId="21986" xr:uid="{00000000-0005-0000-0000-0000626E0000}"/>
    <cellStyle name="Note 2 2 31 2 4 2" xfId="37617" xr:uid="{00000000-0005-0000-0000-0000636E0000}"/>
    <cellStyle name="Note 2 2 31 2 5" xfId="12090" xr:uid="{00000000-0005-0000-0000-0000646E0000}"/>
    <cellStyle name="Note 2 2 31 2 5 2" xfId="29353" xr:uid="{00000000-0005-0000-0000-0000656E0000}"/>
    <cellStyle name="Note 2 2 31 2 6" xfId="13123" xr:uid="{00000000-0005-0000-0000-0000666E0000}"/>
    <cellStyle name="Note 2 2 31 2 7" xfId="30079" xr:uid="{00000000-0005-0000-0000-0000676E0000}"/>
    <cellStyle name="Note 2 2 31 2 8" xfId="45407" xr:uid="{00000000-0005-0000-0000-0000686E0000}"/>
    <cellStyle name="Note 2 2 31 2 9" xfId="48494" xr:uid="{00000000-0005-0000-0000-0000696E0000}"/>
    <cellStyle name="Note 2 2 31 3" xfId="5343" xr:uid="{00000000-0005-0000-0000-00006A6E0000}"/>
    <cellStyle name="Note 2 2 31 3 2" xfId="8526" xr:uid="{00000000-0005-0000-0000-00006B6E0000}"/>
    <cellStyle name="Note 2 2 31 3 2 2" xfId="9915" xr:uid="{00000000-0005-0000-0000-00006C6E0000}"/>
    <cellStyle name="Note 2 2 31 3 2 2 2" xfId="10741" xr:uid="{00000000-0005-0000-0000-00006D6E0000}"/>
    <cellStyle name="Note 2 2 31 3 2 2 2 2" xfId="28307" xr:uid="{00000000-0005-0000-0000-00006E6E0000}"/>
    <cellStyle name="Note 2 2 31 3 2 2 2 2 2" xfId="43937" xr:uid="{00000000-0005-0000-0000-00006F6E0000}"/>
    <cellStyle name="Note 2 2 31 3 2 2 2 3" xfId="20243" xr:uid="{00000000-0005-0000-0000-0000706E0000}"/>
    <cellStyle name="Note 2 2 31 3 2 2 2 4" xfId="36086" xr:uid="{00000000-0005-0000-0000-0000716E0000}"/>
    <cellStyle name="Note 2 2 31 3 2 2 3" xfId="27481" xr:uid="{00000000-0005-0000-0000-0000726E0000}"/>
    <cellStyle name="Note 2 2 31 3 2 2 3 2" xfId="43111" xr:uid="{00000000-0005-0000-0000-0000736E0000}"/>
    <cellStyle name="Note 2 2 31 3 2 2 4" xfId="19417" xr:uid="{00000000-0005-0000-0000-0000746E0000}"/>
    <cellStyle name="Note 2 2 31 3 2 2 5" xfId="35260" xr:uid="{00000000-0005-0000-0000-0000756E0000}"/>
    <cellStyle name="Note 2 2 31 3 2 3" xfId="7867" xr:uid="{00000000-0005-0000-0000-0000766E0000}"/>
    <cellStyle name="Note 2 2 31 3 2 3 2" xfId="25433" xr:uid="{00000000-0005-0000-0000-0000776E0000}"/>
    <cellStyle name="Note 2 2 31 3 2 3 2 2" xfId="41063" xr:uid="{00000000-0005-0000-0000-0000786E0000}"/>
    <cellStyle name="Note 2 2 31 3 2 3 3" xfId="17369" xr:uid="{00000000-0005-0000-0000-0000796E0000}"/>
    <cellStyle name="Note 2 2 31 3 2 3 4" xfId="33212" xr:uid="{00000000-0005-0000-0000-00007A6E0000}"/>
    <cellStyle name="Note 2 2 31 3 2 4" xfId="26092" xr:uid="{00000000-0005-0000-0000-00007B6E0000}"/>
    <cellStyle name="Note 2 2 31 3 2 4 2" xfId="41722" xr:uid="{00000000-0005-0000-0000-00007C6E0000}"/>
    <cellStyle name="Note 2 2 31 3 2 5" xfId="18028" xr:uid="{00000000-0005-0000-0000-00007D6E0000}"/>
    <cellStyle name="Note 2 2 31 3 2 6" xfId="33871" xr:uid="{00000000-0005-0000-0000-00007E6E0000}"/>
    <cellStyle name="Note 2 2 31 3 3" xfId="23411" xr:uid="{00000000-0005-0000-0000-00007F6E0000}"/>
    <cellStyle name="Note 2 2 31 3 3 2" xfId="39042" xr:uid="{00000000-0005-0000-0000-0000806E0000}"/>
    <cellStyle name="Note 2 2 31 3 4" xfId="14848" xr:uid="{00000000-0005-0000-0000-0000816E0000}"/>
    <cellStyle name="Note 2 2 31 3 5" xfId="31381" xr:uid="{00000000-0005-0000-0000-0000826E0000}"/>
    <cellStyle name="Note 2 2 31 3 6" xfId="50086" xr:uid="{00000000-0005-0000-0000-0000836E0000}"/>
    <cellStyle name="Note 2 2 31 3 7" xfId="51884" xr:uid="{00000000-0005-0000-0000-0000846E0000}"/>
    <cellStyle name="Note 2 2 31 3 8" xfId="52977" xr:uid="{00000000-0005-0000-0000-0000856E0000}"/>
    <cellStyle name="Note 2 2 31 4" xfId="9097" xr:uid="{00000000-0005-0000-0000-0000866E0000}"/>
    <cellStyle name="Note 2 2 31 4 2" xfId="10486" xr:uid="{00000000-0005-0000-0000-0000876E0000}"/>
    <cellStyle name="Note 2 2 31 4 2 2" xfId="11311" xr:uid="{00000000-0005-0000-0000-0000886E0000}"/>
    <cellStyle name="Note 2 2 31 4 2 2 2" xfId="28877" xr:uid="{00000000-0005-0000-0000-0000896E0000}"/>
    <cellStyle name="Note 2 2 31 4 2 2 2 2" xfId="44507" xr:uid="{00000000-0005-0000-0000-00008A6E0000}"/>
    <cellStyle name="Note 2 2 31 4 2 2 3" xfId="20813" xr:uid="{00000000-0005-0000-0000-00008B6E0000}"/>
    <cellStyle name="Note 2 2 31 4 2 2 4" xfId="36656" xr:uid="{00000000-0005-0000-0000-00008C6E0000}"/>
    <cellStyle name="Note 2 2 31 4 2 3" xfId="28052" xr:uid="{00000000-0005-0000-0000-00008D6E0000}"/>
    <cellStyle name="Note 2 2 31 4 2 3 2" xfId="43682" xr:uid="{00000000-0005-0000-0000-00008E6E0000}"/>
    <cellStyle name="Note 2 2 31 4 2 4" xfId="19988" xr:uid="{00000000-0005-0000-0000-00008F6E0000}"/>
    <cellStyle name="Note 2 2 31 4 2 5" xfId="35831" xr:uid="{00000000-0005-0000-0000-0000906E0000}"/>
    <cellStyle name="Note 2 2 31 4 3" xfId="7472" xr:uid="{00000000-0005-0000-0000-0000916E0000}"/>
    <cellStyle name="Note 2 2 31 4 3 2" xfId="25038" xr:uid="{00000000-0005-0000-0000-0000926E0000}"/>
    <cellStyle name="Note 2 2 31 4 3 2 2" xfId="40668" xr:uid="{00000000-0005-0000-0000-0000936E0000}"/>
    <cellStyle name="Note 2 2 31 4 3 3" xfId="16974" xr:uid="{00000000-0005-0000-0000-0000946E0000}"/>
    <cellStyle name="Note 2 2 31 4 3 4" xfId="32817" xr:uid="{00000000-0005-0000-0000-0000956E0000}"/>
    <cellStyle name="Note 2 2 31 4 4" xfId="26663" xr:uid="{00000000-0005-0000-0000-0000966E0000}"/>
    <cellStyle name="Note 2 2 31 4 4 2" xfId="42293" xr:uid="{00000000-0005-0000-0000-0000976E0000}"/>
    <cellStyle name="Note 2 2 31 4 5" xfId="18599" xr:uid="{00000000-0005-0000-0000-0000986E0000}"/>
    <cellStyle name="Note 2 2 31 4 6" xfId="34442" xr:uid="{00000000-0005-0000-0000-0000996E0000}"/>
    <cellStyle name="Note 2 2 31 5" xfId="21539" xr:uid="{00000000-0005-0000-0000-00009A6E0000}"/>
    <cellStyle name="Note 2 2 31 5 2" xfId="37170" xr:uid="{00000000-0005-0000-0000-00009B6E0000}"/>
    <cellStyle name="Note 2 2 31 6" xfId="12063" xr:uid="{00000000-0005-0000-0000-00009C6E0000}"/>
    <cellStyle name="Note 2 2 31 6 2" xfId="29326" xr:uid="{00000000-0005-0000-0000-00009D6E0000}"/>
    <cellStyle name="Note 2 2 31 7" xfId="12470" xr:uid="{00000000-0005-0000-0000-00009E6E0000}"/>
    <cellStyle name="Note 2 2 31 8" xfId="29713" xr:uid="{00000000-0005-0000-0000-00009F6E0000}"/>
    <cellStyle name="Note 2 2 31 9" xfId="45021" xr:uid="{00000000-0005-0000-0000-0000A06E0000}"/>
    <cellStyle name="Note 2 2 32" xfId="3370" xr:uid="{00000000-0005-0000-0000-0000A16E0000}"/>
    <cellStyle name="Note 2 2 32 10" xfId="48330" xr:uid="{00000000-0005-0000-0000-0000A26E0000}"/>
    <cellStyle name="Note 2 2 32 11" xfId="46242" xr:uid="{00000000-0005-0000-0000-0000A36E0000}"/>
    <cellStyle name="Note 2 2 32 12" xfId="51033" xr:uid="{00000000-0005-0000-0000-0000A46E0000}"/>
    <cellStyle name="Note 2 2 32 13" xfId="45744" xr:uid="{00000000-0005-0000-0000-0000A56E0000}"/>
    <cellStyle name="Note 2 2 32 14" xfId="49109" xr:uid="{00000000-0005-0000-0000-0000A66E0000}"/>
    <cellStyle name="Note 2 2 32 15" xfId="45913" xr:uid="{00000000-0005-0000-0000-0000A76E0000}"/>
    <cellStyle name="Note 2 2 32 2" xfId="4023" xr:uid="{00000000-0005-0000-0000-0000A86E0000}"/>
    <cellStyle name="Note 2 2 32 2 10" xfId="48754" xr:uid="{00000000-0005-0000-0000-0000A96E0000}"/>
    <cellStyle name="Note 2 2 32 2 11" xfId="51394" xr:uid="{00000000-0005-0000-0000-0000AA6E0000}"/>
    <cellStyle name="Note 2 2 32 2 12" xfId="47087" xr:uid="{00000000-0005-0000-0000-0000AB6E0000}"/>
    <cellStyle name="Note 2 2 32 2 13" xfId="51641" xr:uid="{00000000-0005-0000-0000-0000AC6E0000}"/>
    <cellStyle name="Note 2 2 32 2 14" xfId="53614" xr:uid="{00000000-0005-0000-0000-0000AD6E0000}"/>
    <cellStyle name="Note 2 2 32 2 2" xfId="6398" xr:uid="{00000000-0005-0000-0000-0000AE6E0000}"/>
    <cellStyle name="Note 2 2 32 2 2 2" xfId="6525" xr:uid="{00000000-0005-0000-0000-0000AF6E0000}"/>
    <cellStyle name="Note 2 2 32 2 2 2 2" xfId="4067" xr:uid="{00000000-0005-0000-0000-0000B06E0000}"/>
    <cellStyle name="Note 2 2 32 2 2 2 2 2" xfId="11501" xr:uid="{00000000-0005-0000-0000-0000B16E0000}"/>
    <cellStyle name="Note 2 2 32 2 2 2 2 2 2" xfId="29067" xr:uid="{00000000-0005-0000-0000-0000B26E0000}"/>
    <cellStyle name="Note 2 2 32 2 2 2 2 2 2 2" xfId="44697" xr:uid="{00000000-0005-0000-0000-0000B36E0000}"/>
    <cellStyle name="Note 2 2 32 2 2 2 2 2 3" xfId="21003" xr:uid="{00000000-0005-0000-0000-0000B46E0000}"/>
    <cellStyle name="Note 2 2 32 2 2 2 2 2 4" xfId="36846" xr:uid="{00000000-0005-0000-0000-0000B56E0000}"/>
    <cellStyle name="Note 2 2 32 2 2 2 2 3" xfId="22279" xr:uid="{00000000-0005-0000-0000-0000B66E0000}"/>
    <cellStyle name="Note 2 2 32 2 2 2 2 3 2" xfId="37910" xr:uid="{00000000-0005-0000-0000-0000B76E0000}"/>
    <cellStyle name="Note 2 2 32 2 2 2 2 4" xfId="13573" xr:uid="{00000000-0005-0000-0000-0000B86E0000}"/>
    <cellStyle name="Note 2 2 32 2 2 2 2 5" xfId="30319" xr:uid="{00000000-0005-0000-0000-0000B96E0000}"/>
    <cellStyle name="Note 2 2 32 2 2 2 3" xfId="7684" xr:uid="{00000000-0005-0000-0000-0000BA6E0000}"/>
    <cellStyle name="Note 2 2 32 2 2 2 3 2" xfId="25250" xr:uid="{00000000-0005-0000-0000-0000BB6E0000}"/>
    <cellStyle name="Note 2 2 32 2 2 2 3 2 2" xfId="40880" xr:uid="{00000000-0005-0000-0000-0000BC6E0000}"/>
    <cellStyle name="Note 2 2 32 2 2 2 3 3" xfId="17186" xr:uid="{00000000-0005-0000-0000-0000BD6E0000}"/>
    <cellStyle name="Note 2 2 32 2 2 2 3 4" xfId="33029" xr:uid="{00000000-0005-0000-0000-0000BE6E0000}"/>
    <cellStyle name="Note 2 2 32 2 2 2 4" xfId="24226" xr:uid="{00000000-0005-0000-0000-0000BF6E0000}"/>
    <cellStyle name="Note 2 2 32 2 2 2 4 2" xfId="39857" xr:uid="{00000000-0005-0000-0000-0000C06E0000}"/>
    <cellStyle name="Note 2 2 32 2 2 2 5" xfId="16029" xr:uid="{00000000-0005-0000-0000-0000C16E0000}"/>
    <cellStyle name="Note 2 2 32 2 2 2 6" xfId="32065" xr:uid="{00000000-0005-0000-0000-0000C26E0000}"/>
    <cellStyle name="Note 2 2 32 2 2 3" xfId="24101" xr:uid="{00000000-0005-0000-0000-0000C36E0000}"/>
    <cellStyle name="Note 2 2 32 2 2 3 2" xfId="39732" xr:uid="{00000000-0005-0000-0000-0000C46E0000}"/>
    <cellStyle name="Note 2 2 32 2 2 4" xfId="15903" xr:uid="{00000000-0005-0000-0000-0000C56E0000}"/>
    <cellStyle name="Note 2 2 32 2 2 5" xfId="31940" xr:uid="{00000000-0005-0000-0000-0000C66E0000}"/>
    <cellStyle name="Note 2 2 32 2 2 6" xfId="50659" xr:uid="{00000000-0005-0000-0000-0000C76E0000}"/>
    <cellStyle name="Note 2 2 32 2 2 7" xfId="52445" xr:uid="{00000000-0005-0000-0000-0000C86E0000}"/>
    <cellStyle name="Note 2 2 32 2 2 8" xfId="53540" xr:uid="{00000000-0005-0000-0000-0000C96E0000}"/>
    <cellStyle name="Note 2 2 32 2 3" xfId="6822" xr:uid="{00000000-0005-0000-0000-0000CA6E0000}"/>
    <cellStyle name="Note 2 2 32 2 3 2" xfId="7762" xr:uid="{00000000-0005-0000-0000-0000CB6E0000}"/>
    <cellStyle name="Note 2 2 32 2 3 2 2" xfId="11334" xr:uid="{00000000-0005-0000-0000-0000CC6E0000}"/>
    <cellStyle name="Note 2 2 32 2 3 2 2 2" xfId="28900" xr:uid="{00000000-0005-0000-0000-0000CD6E0000}"/>
    <cellStyle name="Note 2 2 32 2 3 2 2 2 2" xfId="44530" xr:uid="{00000000-0005-0000-0000-0000CE6E0000}"/>
    <cellStyle name="Note 2 2 32 2 3 2 2 3" xfId="20836" xr:uid="{00000000-0005-0000-0000-0000CF6E0000}"/>
    <cellStyle name="Note 2 2 32 2 3 2 2 4" xfId="36679" xr:uid="{00000000-0005-0000-0000-0000D06E0000}"/>
    <cellStyle name="Note 2 2 32 2 3 2 3" xfId="25328" xr:uid="{00000000-0005-0000-0000-0000D16E0000}"/>
    <cellStyle name="Note 2 2 32 2 3 2 3 2" xfId="40958" xr:uid="{00000000-0005-0000-0000-0000D26E0000}"/>
    <cellStyle name="Note 2 2 32 2 3 2 4" xfId="17264" xr:uid="{00000000-0005-0000-0000-0000D36E0000}"/>
    <cellStyle name="Note 2 2 32 2 3 2 5" xfId="33107" xr:uid="{00000000-0005-0000-0000-0000D46E0000}"/>
    <cellStyle name="Note 2 2 32 2 3 3" xfId="4282" xr:uid="{00000000-0005-0000-0000-0000D56E0000}"/>
    <cellStyle name="Note 2 2 32 2 3 3 2" xfId="22493" xr:uid="{00000000-0005-0000-0000-0000D66E0000}"/>
    <cellStyle name="Note 2 2 32 2 3 3 2 2" xfId="38124" xr:uid="{00000000-0005-0000-0000-0000D76E0000}"/>
    <cellStyle name="Note 2 2 32 2 3 3 3" xfId="13788" xr:uid="{00000000-0005-0000-0000-0000D86E0000}"/>
    <cellStyle name="Note 2 2 32 2 3 3 4" xfId="30533" xr:uid="{00000000-0005-0000-0000-0000D96E0000}"/>
    <cellStyle name="Note 2 2 32 2 3 4" xfId="24485" xr:uid="{00000000-0005-0000-0000-0000DA6E0000}"/>
    <cellStyle name="Note 2 2 32 2 3 4 2" xfId="40116" xr:uid="{00000000-0005-0000-0000-0000DB6E0000}"/>
    <cellStyle name="Note 2 2 32 2 3 5" xfId="16326" xr:uid="{00000000-0005-0000-0000-0000DC6E0000}"/>
    <cellStyle name="Note 2 2 32 2 3 6" xfId="32304" xr:uid="{00000000-0005-0000-0000-0000DD6E0000}"/>
    <cellStyle name="Note 2 2 32 2 4" xfId="22235" xr:uid="{00000000-0005-0000-0000-0000DE6E0000}"/>
    <cellStyle name="Note 2 2 32 2 4 2" xfId="37866" xr:uid="{00000000-0005-0000-0000-0000DF6E0000}"/>
    <cellStyle name="Note 2 2 32 2 5" xfId="12277" xr:uid="{00000000-0005-0000-0000-0000E06E0000}"/>
    <cellStyle name="Note 2 2 32 2 5 2" xfId="29540" xr:uid="{00000000-0005-0000-0000-0000E16E0000}"/>
    <cellStyle name="Note 2 2 32 2 6" xfId="13528" xr:uid="{00000000-0005-0000-0000-0000E26E0000}"/>
    <cellStyle name="Note 2 2 32 2 7" xfId="30275" xr:uid="{00000000-0005-0000-0000-0000E36E0000}"/>
    <cellStyle name="Note 2 2 32 2 8" xfId="45340" xr:uid="{00000000-0005-0000-0000-0000E46E0000}"/>
    <cellStyle name="Note 2 2 32 2 9" xfId="48690" xr:uid="{00000000-0005-0000-0000-0000E56E0000}"/>
    <cellStyle name="Note 2 2 32 3" xfId="5745" xr:uid="{00000000-0005-0000-0000-0000E66E0000}"/>
    <cellStyle name="Note 2 2 32 3 2" xfId="8301" xr:uid="{00000000-0005-0000-0000-0000E76E0000}"/>
    <cellStyle name="Note 2 2 32 3 2 2" xfId="9690" xr:uid="{00000000-0005-0000-0000-0000E86E0000}"/>
    <cellStyle name="Note 2 2 32 3 2 2 2" xfId="4427" xr:uid="{00000000-0005-0000-0000-0000E96E0000}"/>
    <cellStyle name="Note 2 2 32 3 2 2 2 2" xfId="22599" xr:uid="{00000000-0005-0000-0000-0000EA6E0000}"/>
    <cellStyle name="Note 2 2 32 3 2 2 2 2 2" xfId="38230" xr:uid="{00000000-0005-0000-0000-0000EB6E0000}"/>
    <cellStyle name="Note 2 2 32 3 2 2 2 3" xfId="13933" xr:uid="{00000000-0005-0000-0000-0000EC6E0000}"/>
    <cellStyle name="Note 2 2 32 3 2 2 2 4" xfId="30620" xr:uid="{00000000-0005-0000-0000-0000ED6E0000}"/>
    <cellStyle name="Note 2 2 32 3 2 2 3" xfId="27256" xr:uid="{00000000-0005-0000-0000-0000EE6E0000}"/>
    <cellStyle name="Note 2 2 32 3 2 2 3 2" xfId="42886" xr:uid="{00000000-0005-0000-0000-0000EF6E0000}"/>
    <cellStyle name="Note 2 2 32 3 2 2 4" xfId="19192" xr:uid="{00000000-0005-0000-0000-0000F06E0000}"/>
    <cellStyle name="Note 2 2 32 3 2 2 5" xfId="35035" xr:uid="{00000000-0005-0000-0000-0000F16E0000}"/>
    <cellStyle name="Note 2 2 32 3 2 3" xfId="4959" xr:uid="{00000000-0005-0000-0000-0000F26E0000}"/>
    <cellStyle name="Note 2 2 32 3 2 3 2" xfId="23131" xr:uid="{00000000-0005-0000-0000-0000F36E0000}"/>
    <cellStyle name="Note 2 2 32 3 2 3 2 2" xfId="38762" xr:uid="{00000000-0005-0000-0000-0000F46E0000}"/>
    <cellStyle name="Note 2 2 32 3 2 3 3" xfId="14465" xr:uid="{00000000-0005-0000-0000-0000F56E0000}"/>
    <cellStyle name="Note 2 2 32 3 2 3 4" xfId="31152" xr:uid="{00000000-0005-0000-0000-0000F66E0000}"/>
    <cellStyle name="Note 2 2 32 3 2 4" xfId="25867" xr:uid="{00000000-0005-0000-0000-0000F76E0000}"/>
    <cellStyle name="Note 2 2 32 3 2 4 2" xfId="41497" xr:uid="{00000000-0005-0000-0000-0000F86E0000}"/>
    <cellStyle name="Note 2 2 32 3 2 5" xfId="17803" xr:uid="{00000000-0005-0000-0000-0000F96E0000}"/>
    <cellStyle name="Note 2 2 32 3 2 6" xfId="33646" xr:uid="{00000000-0005-0000-0000-0000FA6E0000}"/>
    <cellStyle name="Note 2 2 32 3 3" xfId="23655" xr:uid="{00000000-0005-0000-0000-0000FB6E0000}"/>
    <cellStyle name="Note 2 2 32 3 3 2" xfId="39286" xr:uid="{00000000-0005-0000-0000-0000FC6E0000}"/>
    <cellStyle name="Note 2 2 32 3 4" xfId="15250" xr:uid="{00000000-0005-0000-0000-0000FD6E0000}"/>
    <cellStyle name="Note 2 2 32 3 5" xfId="31574" xr:uid="{00000000-0005-0000-0000-0000FE6E0000}"/>
    <cellStyle name="Note 2 2 32 3 6" xfId="50299" xr:uid="{00000000-0005-0000-0000-0000FF6E0000}"/>
    <cellStyle name="Note 2 2 32 3 7" xfId="52085" xr:uid="{00000000-0005-0000-0000-0000006F0000}"/>
    <cellStyle name="Note 2 2 32 3 8" xfId="53180" xr:uid="{00000000-0005-0000-0000-0000016F0000}"/>
    <cellStyle name="Note 2 2 32 4" xfId="9013" xr:uid="{00000000-0005-0000-0000-0000026F0000}"/>
    <cellStyle name="Note 2 2 32 4 2" xfId="10402" xr:uid="{00000000-0005-0000-0000-0000036F0000}"/>
    <cellStyle name="Note 2 2 32 4 2 2" xfId="11238" xr:uid="{00000000-0005-0000-0000-0000046F0000}"/>
    <cellStyle name="Note 2 2 32 4 2 2 2" xfId="28804" xr:uid="{00000000-0005-0000-0000-0000056F0000}"/>
    <cellStyle name="Note 2 2 32 4 2 2 2 2" xfId="44434" xr:uid="{00000000-0005-0000-0000-0000066F0000}"/>
    <cellStyle name="Note 2 2 32 4 2 2 3" xfId="20740" xr:uid="{00000000-0005-0000-0000-0000076F0000}"/>
    <cellStyle name="Note 2 2 32 4 2 2 4" xfId="36583" xr:uid="{00000000-0005-0000-0000-0000086F0000}"/>
    <cellStyle name="Note 2 2 32 4 2 3" xfId="27968" xr:uid="{00000000-0005-0000-0000-0000096F0000}"/>
    <cellStyle name="Note 2 2 32 4 2 3 2" xfId="43598" xr:uid="{00000000-0005-0000-0000-00000A6F0000}"/>
    <cellStyle name="Note 2 2 32 4 2 4" xfId="19904" xr:uid="{00000000-0005-0000-0000-00000B6F0000}"/>
    <cellStyle name="Note 2 2 32 4 2 5" xfId="35747" xr:uid="{00000000-0005-0000-0000-00000C6F0000}"/>
    <cellStyle name="Note 2 2 32 4 3" xfId="11372" xr:uid="{00000000-0005-0000-0000-00000D6F0000}"/>
    <cellStyle name="Note 2 2 32 4 3 2" xfId="28938" xr:uid="{00000000-0005-0000-0000-00000E6F0000}"/>
    <cellStyle name="Note 2 2 32 4 3 2 2" xfId="44568" xr:uid="{00000000-0005-0000-0000-00000F6F0000}"/>
    <cellStyle name="Note 2 2 32 4 3 3" xfId="20874" xr:uid="{00000000-0005-0000-0000-0000106F0000}"/>
    <cellStyle name="Note 2 2 32 4 3 4" xfId="36717" xr:uid="{00000000-0005-0000-0000-0000116F0000}"/>
    <cellStyle name="Note 2 2 32 4 4" xfId="26579" xr:uid="{00000000-0005-0000-0000-0000126F0000}"/>
    <cellStyle name="Note 2 2 32 4 4 2" xfId="42209" xr:uid="{00000000-0005-0000-0000-0000136F0000}"/>
    <cellStyle name="Note 2 2 32 4 5" xfId="18515" xr:uid="{00000000-0005-0000-0000-0000146F0000}"/>
    <cellStyle name="Note 2 2 32 4 6" xfId="34358" xr:uid="{00000000-0005-0000-0000-0000156F0000}"/>
    <cellStyle name="Note 2 2 32 5" xfId="21789" xr:uid="{00000000-0005-0000-0000-0000166F0000}"/>
    <cellStyle name="Note 2 2 32 5 2" xfId="37420" xr:uid="{00000000-0005-0000-0000-0000176F0000}"/>
    <cellStyle name="Note 2 2 32 6" xfId="23612" xr:uid="{00000000-0005-0000-0000-0000186F0000}"/>
    <cellStyle name="Note 2 2 32 6 2" xfId="39243" xr:uid="{00000000-0005-0000-0000-0000196F0000}"/>
    <cellStyle name="Note 2 2 32 7" xfId="12875" xr:uid="{00000000-0005-0000-0000-00001A6F0000}"/>
    <cellStyle name="Note 2 2 32 8" xfId="29909" xr:uid="{00000000-0005-0000-0000-00001B6F0000}"/>
    <cellStyle name="Note 2 2 32 9" xfId="45005" xr:uid="{00000000-0005-0000-0000-00001C6F0000}"/>
    <cellStyle name="Note 2 2 33" xfId="3133" xr:uid="{00000000-0005-0000-0000-00001D6F0000}"/>
    <cellStyle name="Note 2 2 33 10" xfId="48246" xr:uid="{00000000-0005-0000-0000-00001E6F0000}"/>
    <cellStyle name="Note 2 2 33 11" xfId="49072" xr:uid="{00000000-0005-0000-0000-00001F6F0000}"/>
    <cellStyle name="Note 2 2 33 12" xfId="50949" xr:uid="{00000000-0005-0000-0000-0000206F0000}"/>
    <cellStyle name="Note 2 2 33 13" xfId="47725" xr:uid="{00000000-0005-0000-0000-0000216F0000}"/>
    <cellStyle name="Note 2 2 33 14" xfId="52836" xr:uid="{00000000-0005-0000-0000-0000226F0000}"/>
    <cellStyle name="Note 2 2 33 15" xfId="45841" xr:uid="{00000000-0005-0000-0000-0000236F0000}"/>
    <cellStyle name="Note 2 2 33 2" xfId="3787" xr:uid="{00000000-0005-0000-0000-0000246F0000}"/>
    <cellStyle name="Note 2 2 33 2 10" xfId="46479" xr:uid="{00000000-0005-0000-0000-0000256F0000}"/>
    <cellStyle name="Note 2 2 33 2 11" xfId="51310" xr:uid="{00000000-0005-0000-0000-0000266F0000}"/>
    <cellStyle name="Note 2 2 33 2 12" xfId="45228" xr:uid="{00000000-0005-0000-0000-0000276F0000}"/>
    <cellStyle name="Note 2 2 33 2 13" xfId="52789" xr:uid="{00000000-0005-0000-0000-0000286F0000}"/>
    <cellStyle name="Note 2 2 33 2 14" xfId="53738" xr:uid="{00000000-0005-0000-0000-0000296F0000}"/>
    <cellStyle name="Note 2 2 33 2 2" xfId="6162" xr:uid="{00000000-0005-0000-0000-00002A6F0000}"/>
    <cellStyle name="Note 2 2 33 2 2 2" xfId="6860" xr:uid="{00000000-0005-0000-0000-00002B6F0000}"/>
    <cellStyle name="Note 2 2 33 2 2 2 2" xfId="7761" xr:uid="{00000000-0005-0000-0000-00002C6F0000}"/>
    <cellStyle name="Note 2 2 33 2 2 2 2 2" xfId="4820" xr:uid="{00000000-0005-0000-0000-00002D6F0000}"/>
    <cellStyle name="Note 2 2 33 2 2 2 2 2 2" xfId="22992" xr:uid="{00000000-0005-0000-0000-00002E6F0000}"/>
    <cellStyle name="Note 2 2 33 2 2 2 2 2 2 2" xfId="38623" xr:uid="{00000000-0005-0000-0000-00002F6F0000}"/>
    <cellStyle name="Note 2 2 33 2 2 2 2 2 3" xfId="14326" xr:uid="{00000000-0005-0000-0000-0000306F0000}"/>
    <cellStyle name="Note 2 2 33 2 2 2 2 2 4" xfId="31013" xr:uid="{00000000-0005-0000-0000-0000316F0000}"/>
    <cellStyle name="Note 2 2 33 2 2 2 2 3" xfId="25327" xr:uid="{00000000-0005-0000-0000-0000326F0000}"/>
    <cellStyle name="Note 2 2 33 2 2 2 2 3 2" xfId="40957" xr:uid="{00000000-0005-0000-0000-0000336F0000}"/>
    <cellStyle name="Note 2 2 33 2 2 2 2 4" xfId="17263" xr:uid="{00000000-0005-0000-0000-0000346F0000}"/>
    <cellStyle name="Note 2 2 33 2 2 2 2 5" xfId="33106" xr:uid="{00000000-0005-0000-0000-0000356F0000}"/>
    <cellStyle name="Note 2 2 33 2 2 2 3" xfId="4323" xr:uid="{00000000-0005-0000-0000-0000366F0000}"/>
    <cellStyle name="Note 2 2 33 2 2 2 3 2" xfId="22534" xr:uid="{00000000-0005-0000-0000-0000376F0000}"/>
    <cellStyle name="Note 2 2 33 2 2 2 3 2 2" xfId="38165" xr:uid="{00000000-0005-0000-0000-0000386F0000}"/>
    <cellStyle name="Note 2 2 33 2 2 2 3 3" xfId="13829" xr:uid="{00000000-0005-0000-0000-0000396F0000}"/>
    <cellStyle name="Note 2 2 33 2 2 2 3 4" xfId="30574" xr:uid="{00000000-0005-0000-0000-00003A6F0000}"/>
    <cellStyle name="Note 2 2 33 2 2 2 4" xfId="24523" xr:uid="{00000000-0005-0000-0000-00003B6F0000}"/>
    <cellStyle name="Note 2 2 33 2 2 2 4 2" xfId="40154" xr:uid="{00000000-0005-0000-0000-00003C6F0000}"/>
    <cellStyle name="Note 2 2 33 2 2 2 5" xfId="16364" xr:uid="{00000000-0005-0000-0000-00003D6F0000}"/>
    <cellStyle name="Note 2 2 33 2 2 2 6" xfId="32342" xr:uid="{00000000-0005-0000-0000-00003E6F0000}"/>
    <cellStyle name="Note 2 2 33 2 2 3" xfId="23977" xr:uid="{00000000-0005-0000-0000-00003F6F0000}"/>
    <cellStyle name="Note 2 2 33 2 2 3 2" xfId="39608" xr:uid="{00000000-0005-0000-0000-0000406F0000}"/>
    <cellStyle name="Note 2 2 33 2 2 4" xfId="15667" xr:uid="{00000000-0005-0000-0000-0000416F0000}"/>
    <cellStyle name="Note 2 2 33 2 2 5" xfId="31856" xr:uid="{00000000-0005-0000-0000-0000426F0000}"/>
    <cellStyle name="Note 2 2 33 2 2 6" xfId="50575" xr:uid="{00000000-0005-0000-0000-0000436F0000}"/>
    <cellStyle name="Note 2 2 33 2 2 7" xfId="52361" xr:uid="{00000000-0005-0000-0000-0000446F0000}"/>
    <cellStyle name="Note 2 2 33 2 2 8" xfId="53456" xr:uid="{00000000-0005-0000-0000-0000456F0000}"/>
    <cellStyle name="Note 2 2 33 2 3" xfId="8288" xr:uid="{00000000-0005-0000-0000-0000466F0000}"/>
    <cellStyle name="Note 2 2 33 2 3 2" xfId="9677" xr:uid="{00000000-0005-0000-0000-0000476F0000}"/>
    <cellStyle name="Note 2 2 33 2 3 2 2" xfId="6485" xr:uid="{00000000-0005-0000-0000-0000486F0000}"/>
    <cellStyle name="Note 2 2 33 2 3 2 2 2" xfId="24187" xr:uid="{00000000-0005-0000-0000-0000496F0000}"/>
    <cellStyle name="Note 2 2 33 2 3 2 2 2 2" xfId="39818" xr:uid="{00000000-0005-0000-0000-00004A6F0000}"/>
    <cellStyle name="Note 2 2 33 2 3 2 2 3" xfId="15989" xr:uid="{00000000-0005-0000-0000-00004B6F0000}"/>
    <cellStyle name="Note 2 2 33 2 3 2 2 4" xfId="32026" xr:uid="{00000000-0005-0000-0000-00004C6F0000}"/>
    <cellStyle name="Note 2 2 33 2 3 2 3" xfId="27243" xr:uid="{00000000-0005-0000-0000-00004D6F0000}"/>
    <cellStyle name="Note 2 2 33 2 3 2 3 2" xfId="42873" xr:uid="{00000000-0005-0000-0000-00004E6F0000}"/>
    <cellStyle name="Note 2 2 33 2 3 2 4" xfId="19179" xr:uid="{00000000-0005-0000-0000-00004F6F0000}"/>
    <cellStyle name="Note 2 2 33 2 3 2 5" xfId="35022" xr:uid="{00000000-0005-0000-0000-0000506F0000}"/>
    <cellStyle name="Note 2 2 33 2 3 3" xfId="4774" xr:uid="{00000000-0005-0000-0000-0000516F0000}"/>
    <cellStyle name="Note 2 2 33 2 3 3 2" xfId="22946" xr:uid="{00000000-0005-0000-0000-0000526F0000}"/>
    <cellStyle name="Note 2 2 33 2 3 3 2 2" xfId="38577" xr:uid="{00000000-0005-0000-0000-0000536F0000}"/>
    <cellStyle name="Note 2 2 33 2 3 3 3" xfId="14280" xr:uid="{00000000-0005-0000-0000-0000546F0000}"/>
    <cellStyle name="Note 2 2 33 2 3 3 4" xfId="30967" xr:uid="{00000000-0005-0000-0000-0000556F0000}"/>
    <cellStyle name="Note 2 2 33 2 3 4" xfId="25854" xr:uid="{00000000-0005-0000-0000-0000566F0000}"/>
    <cellStyle name="Note 2 2 33 2 3 4 2" xfId="41484" xr:uid="{00000000-0005-0000-0000-0000576F0000}"/>
    <cellStyle name="Note 2 2 33 2 3 5" xfId="17790" xr:uid="{00000000-0005-0000-0000-0000586F0000}"/>
    <cellStyle name="Note 2 2 33 2 3 6" xfId="33633" xr:uid="{00000000-0005-0000-0000-0000596F0000}"/>
    <cellStyle name="Note 2 2 33 2 4" xfId="22109" xr:uid="{00000000-0005-0000-0000-00005A6F0000}"/>
    <cellStyle name="Note 2 2 33 2 4 2" xfId="37740" xr:uid="{00000000-0005-0000-0000-00005B6F0000}"/>
    <cellStyle name="Note 2 2 33 2 5" xfId="12199" xr:uid="{00000000-0005-0000-0000-00005C6F0000}"/>
    <cellStyle name="Note 2 2 33 2 5 2" xfId="29462" xr:uid="{00000000-0005-0000-0000-00005D6F0000}"/>
    <cellStyle name="Note 2 2 33 2 6" xfId="13292" xr:uid="{00000000-0005-0000-0000-00005E6F0000}"/>
    <cellStyle name="Note 2 2 33 2 7" xfId="30191" xr:uid="{00000000-0005-0000-0000-00005F6F0000}"/>
    <cellStyle name="Note 2 2 33 2 8" xfId="47572" xr:uid="{00000000-0005-0000-0000-0000606F0000}"/>
    <cellStyle name="Note 2 2 33 2 9" xfId="48606" xr:uid="{00000000-0005-0000-0000-0000616F0000}"/>
    <cellStyle name="Note 2 2 33 3" xfId="5508" xr:uid="{00000000-0005-0000-0000-0000626F0000}"/>
    <cellStyle name="Note 2 2 33 3 2" xfId="8374" xr:uid="{00000000-0005-0000-0000-0000636F0000}"/>
    <cellStyle name="Note 2 2 33 3 2 2" xfId="9763" xr:uid="{00000000-0005-0000-0000-0000646F0000}"/>
    <cellStyle name="Note 2 2 33 3 2 2 2" xfId="7401" xr:uid="{00000000-0005-0000-0000-0000656F0000}"/>
    <cellStyle name="Note 2 2 33 3 2 2 2 2" xfId="24968" xr:uid="{00000000-0005-0000-0000-0000666F0000}"/>
    <cellStyle name="Note 2 2 33 3 2 2 2 2 2" xfId="40598" xr:uid="{00000000-0005-0000-0000-0000676F0000}"/>
    <cellStyle name="Note 2 2 33 3 2 2 2 3" xfId="16904" xr:uid="{00000000-0005-0000-0000-0000686F0000}"/>
    <cellStyle name="Note 2 2 33 3 2 2 2 4" xfId="32747" xr:uid="{00000000-0005-0000-0000-0000696F0000}"/>
    <cellStyle name="Note 2 2 33 3 2 2 3" xfId="27329" xr:uid="{00000000-0005-0000-0000-00006A6F0000}"/>
    <cellStyle name="Note 2 2 33 3 2 2 3 2" xfId="42959" xr:uid="{00000000-0005-0000-0000-00006B6F0000}"/>
    <cellStyle name="Note 2 2 33 3 2 2 4" xfId="19265" xr:uid="{00000000-0005-0000-0000-00006C6F0000}"/>
    <cellStyle name="Note 2 2 33 3 2 2 5" xfId="35108" xr:uid="{00000000-0005-0000-0000-00006D6F0000}"/>
    <cellStyle name="Note 2 2 33 3 2 3" xfId="4650" xr:uid="{00000000-0005-0000-0000-00006E6F0000}"/>
    <cellStyle name="Note 2 2 33 3 2 3 2" xfId="22822" xr:uid="{00000000-0005-0000-0000-00006F6F0000}"/>
    <cellStyle name="Note 2 2 33 3 2 3 2 2" xfId="38453" xr:uid="{00000000-0005-0000-0000-0000706F0000}"/>
    <cellStyle name="Note 2 2 33 3 2 3 3" xfId="14156" xr:uid="{00000000-0005-0000-0000-0000716F0000}"/>
    <cellStyle name="Note 2 2 33 3 2 3 4" xfId="30843" xr:uid="{00000000-0005-0000-0000-0000726F0000}"/>
    <cellStyle name="Note 2 2 33 3 2 4" xfId="25940" xr:uid="{00000000-0005-0000-0000-0000736F0000}"/>
    <cellStyle name="Note 2 2 33 3 2 4 2" xfId="41570" xr:uid="{00000000-0005-0000-0000-0000746F0000}"/>
    <cellStyle name="Note 2 2 33 3 2 5" xfId="17876" xr:uid="{00000000-0005-0000-0000-0000756F0000}"/>
    <cellStyle name="Note 2 2 33 3 2 6" xfId="33719" xr:uid="{00000000-0005-0000-0000-0000766F0000}"/>
    <cellStyle name="Note 2 2 33 3 3" xfId="23530" xr:uid="{00000000-0005-0000-0000-0000776F0000}"/>
    <cellStyle name="Note 2 2 33 3 3 2" xfId="39161" xr:uid="{00000000-0005-0000-0000-0000786F0000}"/>
    <cellStyle name="Note 2 2 33 3 4" xfId="15013" xr:uid="{00000000-0005-0000-0000-0000796F0000}"/>
    <cellStyle name="Note 2 2 33 3 5" xfId="31489" xr:uid="{00000000-0005-0000-0000-00007A6F0000}"/>
    <cellStyle name="Note 2 2 33 3 6" xfId="50215" xr:uid="{00000000-0005-0000-0000-00007B6F0000}"/>
    <cellStyle name="Note 2 2 33 3 7" xfId="52001" xr:uid="{00000000-0005-0000-0000-00007C6F0000}"/>
    <cellStyle name="Note 2 2 33 3 8" xfId="53096" xr:uid="{00000000-0005-0000-0000-00007D6F0000}"/>
    <cellStyle name="Note 2 2 33 4" xfId="8431" xr:uid="{00000000-0005-0000-0000-00007E6F0000}"/>
    <cellStyle name="Note 2 2 33 4 2" xfId="9820" xr:uid="{00000000-0005-0000-0000-00007F6F0000}"/>
    <cellStyle name="Note 2 2 33 4 2 2" xfId="6997" xr:uid="{00000000-0005-0000-0000-0000806F0000}"/>
    <cellStyle name="Note 2 2 33 4 2 2 2" xfId="24660" xr:uid="{00000000-0005-0000-0000-0000816F0000}"/>
    <cellStyle name="Note 2 2 33 4 2 2 2 2" xfId="40291" xr:uid="{00000000-0005-0000-0000-0000826F0000}"/>
    <cellStyle name="Note 2 2 33 4 2 2 3" xfId="16501" xr:uid="{00000000-0005-0000-0000-0000836F0000}"/>
    <cellStyle name="Note 2 2 33 4 2 2 4" xfId="32479" xr:uid="{00000000-0005-0000-0000-0000846F0000}"/>
    <cellStyle name="Note 2 2 33 4 2 3" xfId="27386" xr:uid="{00000000-0005-0000-0000-0000856F0000}"/>
    <cellStyle name="Note 2 2 33 4 2 3 2" xfId="43016" xr:uid="{00000000-0005-0000-0000-0000866F0000}"/>
    <cellStyle name="Note 2 2 33 4 2 4" xfId="19322" xr:uid="{00000000-0005-0000-0000-0000876F0000}"/>
    <cellStyle name="Note 2 2 33 4 2 5" xfId="35165" xr:uid="{00000000-0005-0000-0000-0000886F0000}"/>
    <cellStyle name="Note 2 2 33 4 3" xfId="4687" xr:uid="{00000000-0005-0000-0000-0000896F0000}"/>
    <cellStyle name="Note 2 2 33 4 3 2" xfId="22859" xr:uid="{00000000-0005-0000-0000-00008A6F0000}"/>
    <cellStyle name="Note 2 2 33 4 3 2 2" xfId="38490" xr:uid="{00000000-0005-0000-0000-00008B6F0000}"/>
    <cellStyle name="Note 2 2 33 4 3 3" xfId="14193" xr:uid="{00000000-0005-0000-0000-00008C6F0000}"/>
    <cellStyle name="Note 2 2 33 4 3 4" xfId="30880" xr:uid="{00000000-0005-0000-0000-00008D6F0000}"/>
    <cellStyle name="Note 2 2 33 4 4" xfId="25997" xr:uid="{00000000-0005-0000-0000-00008E6F0000}"/>
    <cellStyle name="Note 2 2 33 4 4 2" xfId="41627" xr:uid="{00000000-0005-0000-0000-00008F6F0000}"/>
    <cellStyle name="Note 2 2 33 4 5" xfId="17933" xr:uid="{00000000-0005-0000-0000-0000906F0000}"/>
    <cellStyle name="Note 2 2 33 4 6" xfId="33776" xr:uid="{00000000-0005-0000-0000-0000916F0000}"/>
    <cellStyle name="Note 2 2 33 5" xfId="21662" xr:uid="{00000000-0005-0000-0000-0000926F0000}"/>
    <cellStyle name="Note 2 2 33 5 2" xfId="37293" xr:uid="{00000000-0005-0000-0000-0000936F0000}"/>
    <cellStyle name="Note 2 2 33 6" xfId="29262" xr:uid="{00000000-0005-0000-0000-0000946F0000}"/>
    <cellStyle name="Note 2 2 33 6 2" xfId="44892" xr:uid="{00000000-0005-0000-0000-0000956F0000}"/>
    <cellStyle name="Note 2 2 33 7" xfId="12639" xr:uid="{00000000-0005-0000-0000-0000966F0000}"/>
    <cellStyle name="Note 2 2 33 8" xfId="29825" xr:uid="{00000000-0005-0000-0000-0000976F0000}"/>
    <cellStyle name="Note 2 2 33 9" xfId="47011" xr:uid="{00000000-0005-0000-0000-0000986F0000}"/>
    <cellStyle name="Note 2 2 34" xfId="2865" xr:uid="{00000000-0005-0000-0000-0000996F0000}"/>
    <cellStyle name="Note 2 2 34 10" xfId="48051" xr:uid="{00000000-0005-0000-0000-00009A6F0000}"/>
    <cellStyle name="Note 2 2 34 11" xfId="46216" xr:uid="{00000000-0005-0000-0000-00009B6F0000}"/>
    <cellStyle name="Note 2 2 34 12" xfId="50754" xr:uid="{00000000-0005-0000-0000-00009C6F0000}"/>
    <cellStyle name="Note 2 2 34 13" xfId="46038" xr:uid="{00000000-0005-0000-0000-00009D6F0000}"/>
    <cellStyle name="Note 2 2 34 14" xfId="52490" xr:uid="{00000000-0005-0000-0000-00009E6F0000}"/>
    <cellStyle name="Note 2 2 34 15" xfId="45772" xr:uid="{00000000-0005-0000-0000-00009F6F0000}"/>
    <cellStyle name="Note 2 2 34 2" xfId="3519" xr:uid="{00000000-0005-0000-0000-0000A06F0000}"/>
    <cellStyle name="Note 2 2 34 2 10" xfId="46265" xr:uid="{00000000-0005-0000-0000-0000A16F0000}"/>
    <cellStyle name="Note 2 2 34 2 11" xfId="51117" xr:uid="{00000000-0005-0000-0000-0000A26F0000}"/>
    <cellStyle name="Note 2 2 34 2 12" xfId="47132" xr:uid="{00000000-0005-0000-0000-0000A36F0000}"/>
    <cellStyle name="Note 2 2 34 2 13" xfId="45934" xr:uid="{00000000-0005-0000-0000-0000A46F0000}"/>
    <cellStyle name="Note 2 2 34 2 14" xfId="45715" xr:uid="{00000000-0005-0000-0000-0000A56F0000}"/>
    <cellStyle name="Note 2 2 34 2 2" xfId="5894" xr:uid="{00000000-0005-0000-0000-0000A66F0000}"/>
    <cellStyle name="Note 2 2 34 2 2 2" xfId="8082" xr:uid="{00000000-0005-0000-0000-0000A76F0000}"/>
    <cellStyle name="Note 2 2 34 2 2 2 2" xfId="9471" xr:uid="{00000000-0005-0000-0000-0000A86F0000}"/>
    <cellStyle name="Note 2 2 34 2 2 2 2 2" xfId="9287" xr:uid="{00000000-0005-0000-0000-0000A96F0000}"/>
    <cellStyle name="Note 2 2 34 2 2 2 2 2 2" xfId="26853" xr:uid="{00000000-0005-0000-0000-0000AA6F0000}"/>
    <cellStyle name="Note 2 2 34 2 2 2 2 2 2 2" xfId="42483" xr:uid="{00000000-0005-0000-0000-0000AB6F0000}"/>
    <cellStyle name="Note 2 2 34 2 2 2 2 2 3" xfId="18789" xr:uid="{00000000-0005-0000-0000-0000AC6F0000}"/>
    <cellStyle name="Note 2 2 34 2 2 2 2 2 4" xfId="34632" xr:uid="{00000000-0005-0000-0000-0000AD6F0000}"/>
    <cellStyle name="Note 2 2 34 2 2 2 2 3" xfId="27037" xr:uid="{00000000-0005-0000-0000-0000AE6F0000}"/>
    <cellStyle name="Note 2 2 34 2 2 2 2 3 2" xfId="42667" xr:uid="{00000000-0005-0000-0000-0000AF6F0000}"/>
    <cellStyle name="Note 2 2 34 2 2 2 2 4" xfId="18973" xr:uid="{00000000-0005-0000-0000-0000B06F0000}"/>
    <cellStyle name="Note 2 2 34 2 2 2 2 5" xfId="34816" xr:uid="{00000000-0005-0000-0000-0000B16F0000}"/>
    <cellStyle name="Note 2 2 34 2 2 2 3" xfId="10647" xr:uid="{00000000-0005-0000-0000-0000B26F0000}"/>
    <cellStyle name="Note 2 2 34 2 2 2 3 2" xfId="28213" xr:uid="{00000000-0005-0000-0000-0000B36F0000}"/>
    <cellStyle name="Note 2 2 34 2 2 2 3 2 2" xfId="43843" xr:uid="{00000000-0005-0000-0000-0000B46F0000}"/>
    <cellStyle name="Note 2 2 34 2 2 2 3 3" xfId="20149" xr:uid="{00000000-0005-0000-0000-0000B56F0000}"/>
    <cellStyle name="Note 2 2 34 2 2 2 3 4" xfId="35992" xr:uid="{00000000-0005-0000-0000-0000B66F0000}"/>
    <cellStyle name="Note 2 2 34 2 2 2 4" xfId="25648" xr:uid="{00000000-0005-0000-0000-0000B76F0000}"/>
    <cellStyle name="Note 2 2 34 2 2 2 4 2" xfId="41278" xr:uid="{00000000-0005-0000-0000-0000B86F0000}"/>
    <cellStyle name="Note 2 2 34 2 2 2 5" xfId="17584" xr:uid="{00000000-0005-0000-0000-0000B96F0000}"/>
    <cellStyle name="Note 2 2 34 2 2 2 6" xfId="33427" xr:uid="{00000000-0005-0000-0000-0000BA6F0000}"/>
    <cellStyle name="Note 2 2 34 2 2 3" xfId="23765" xr:uid="{00000000-0005-0000-0000-0000BB6F0000}"/>
    <cellStyle name="Note 2 2 34 2 2 3 2" xfId="39396" xr:uid="{00000000-0005-0000-0000-0000BC6F0000}"/>
    <cellStyle name="Note 2 2 34 2 2 4" xfId="15399" xr:uid="{00000000-0005-0000-0000-0000BD6F0000}"/>
    <cellStyle name="Note 2 2 34 2 2 5" xfId="31663" xr:uid="{00000000-0005-0000-0000-0000BE6F0000}"/>
    <cellStyle name="Note 2 2 34 2 2 6" xfId="50382" xr:uid="{00000000-0005-0000-0000-0000BF6F0000}"/>
    <cellStyle name="Note 2 2 34 2 2 7" xfId="52168" xr:uid="{00000000-0005-0000-0000-0000C06F0000}"/>
    <cellStyle name="Note 2 2 34 2 2 8" xfId="53263" xr:uid="{00000000-0005-0000-0000-0000C16F0000}"/>
    <cellStyle name="Note 2 2 34 2 3" xfId="8467" xr:uid="{00000000-0005-0000-0000-0000C26F0000}"/>
    <cellStyle name="Note 2 2 34 2 3 2" xfId="9856" xr:uid="{00000000-0005-0000-0000-0000C36F0000}"/>
    <cellStyle name="Note 2 2 34 2 3 2 2" xfId="4828" xr:uid="{00000000-0005-0000-0000-0000C46F0000}"/>
    <cellStyle name="Note 2 2 34 2 3 2 2 2" xfId="23000" xr:uid="{00000000-0005-0000-0000-0000C56F0000}"/>
    <cellStyle name="Note 2 2 34 2 3 2 2 2 2" xfId="38631" xr:uid="{00000000-0005-0000-0000-0000C66F0000}"/>
    <cellStyle name="Note 2 2 34 2 3 2 2 3" xfId="14334" xr:uid="{00000000-0005-0000-0000-0000C76F0000}"/>
    <cellStyle name="Note 2 2 34 2 3 2 2 4" xfId="31021" xr:uid="{00000000-0005-0000-0000-0000C86F0000}"/>
    <cellStyle name="Note 2 2 34 2 3 2 3" xfId="27422" xr:uid="{00000000-0005-0000-0000-0000C96F0000}"/>
    <cellStyle name="Note 2 2 34 2 3 2 3 2" xfId="43052" xr:uid="{00000000-0005-0000-0000-0000CA6F0000}"/>
    <cellStyle name="Note 2 2 34 2 3 2 4" xfId="19358" xr:uid="{00000000-0005-0000-0000-0000CB6F0000}"/>
    <cellStyle name="Note 2 2 34 2 3 2 5" xfId="35201" xr:uid="{00000000-0005-0000-0000-0000CC6F0000}"/>
    <cellStyle name="Note 2 2 34 2 3 3" xfId="7423" xr:uid="{00000000-0005-0000-0000-0000CD6F0000}"/>
    <cellStyle name="Note 2 2 34 2 3 3 2" xfId="24990" xr:uid="{00000000-0005-0000-0000-0000CE6F0000}"/>
    <cellStyle name="Note 2 2 34 2 3 3 2 2" xfId="40620" xr:uid="{00000000-0005-0000-0000-0000CF6F0000}"/>
    <cellStyle name="Note 2 2 34 2 3 3 3" xfId="16926" xr:uid="{00000000-0005-0000-0000-0000D06F0000}"/>
    <cellStyle name="Note 2 2 34 2 3 3 4" xfId="32769" xr:uid="{00000000-0005-0000-0000-0000D16F0000}"/>
    <cellStyle name="Note 2 2 34 2 3 4" xfId="26033" xr:uid="{00000000-0005-0000-0000-0000D26F0000}"/>
    <cellStyle name="Note 2 2 34 2 3 4 2" xfId="41663" xr:uid="{00000000-0005-0000-0000-0000D36F0000}"/>
    <cellStyle name="Note 2 2 34 2 3 5" xfId="17969" xr:uid="{00000000-0005-0000-0000-0000D46F0000}"/>
    <cellStyle name="Note 2 2 34 2 3 6" xfId="33812" xr:uid="{00000000-0005-0000-0000-0000D56F0000}"/>
    <cellStyle name="Note 2 2 34 2 4" xfId="21897" xr:uid="{00000000-0005-0000-0000-0000D66F0000}"/>
    <cellStyle name="Note 2 2 34 2 4 2" xfId="37528" xr:uid="{00000000-0005-0000-0000-0000D76F0000}"/>
    <cellStyle name="Note 2 2 34 2 5" xfId="24707" xr:uid="{00000000-0005-0000-0000-0000D86F0000}"/>
    <cellStyle name="Note 2 2 34 2 5 2" xfId="40338" xr:uid="{00000000-0005-0000-0000-0000D96F0000}"/>
    <cellStyle name="Note 2 2 34 2 6" xfId="13024" xr:uid="{00000000-0005-0000-0000-0000DA6F0000}"/>
    <cellStyle name="Note 2 2 34 2 7" xfId="29998" xr:uid="{00000000-0005-0000-0000-0000DB6F0000}"/>
    <cellStyle name="Note 2 2 34 2 8" xfId="47785" xr:uid="{00000000-0005-0000-0000-0000DC6F0000}"/>
    <cellStyle name="Note 2 2 34 2 9" xfId="48413" xr:uid="{00000000-0005-0000-0000-0000DD6F0000}"/>
    <cellStyle name="Note 2 2 34 3" xfId="5245" xr:uid="{00000000-0005-0000-0000-0000DE6F0000}"/>
    <cellStyle name="Note 2 2 34 3 2" xfId="8773" xr:uid="{00000000-0005-0000-0000-0000DF6F0000}"/>
    <cellStyle name="Note 2 2 34 3 2 2" xfId="10162" xr:uid="{00000000-0005-0000-0000-0000E06F0000}"/>
    <cellStyle name="Note 2 2 34 3 2 2 2" xfId="11063" xr:uid="{00000000-0005-0000-0000-0000E16F0000}"/>
    <cellStyle name="Note 2 2 34 3 2 2 2 2" xfId="28629" xr:uid="{00000000-0005-0000-0000-0000E26F0000}"/>
    <cellStyle name="Note 2 2 34 3 2 2 2 2 2" xfId="44259" xr:uid="{00000000-0005-0000-0000-0000E36F0000}"/>
    <cellStyle name="Note 2 2 34 3 2 2 2 3" xfId="20565" xr:uid="{00000000-0005-0000-0000-0000E46F0000}"/>
    <cellStyle name="Note 2 2 34 3 2 2 2 4" xfId="36408" xr:uid="{00000000-0005-0000-0000-0000E56F0000}"/>
    <cellStyle name="Note 2 2 34 3 2 2 3" xfId="27728" xr:uid="{00000000-0005-0000-0000-0000E66F0000}"/>
    <cellStyle name="Note 2 2 34 3 2 2 3 2" xfId="43358" xr:uid="{00000000-0005-0000-0000-0000E76F0000}"/>
    <cellStyle name="Note 2 2 34 3 2 2 4" xfId="19664" xr:uid="{00000000-0005-0000-0000-0000E86F0000}"/>
    <cellStyle name="Note 2 2 34 3 2 2 5" xfId="35507" xr:uid="{00000000-0005-0000-0000-0000E96F0000}"/>
    <cellStyle name="Note 2 2 34 3 2 3" xfId="11259" xr:uid="{00000000-0005-0000-0000-0000EA6F0000}"/>
    <cellStyle name="Note 2 2 34 3 2 3 2" xfId="28825" xr:uid="{00000000-0005-0000-0000-0000EB6F0000}"/>
    <cellStyle name="Note 2 2 34 3 2 3 2 2" xfId="44455" xr:uid="{00000000-0005-0000-0000-0000EC6F0000}"/>
    <cellStyle name="Note 2 2 34 3 2 3 3" xfId="20761" xr:uid="{00000000-0005-0000-0000-0000ED6F0000}"/>
    <cellStyle name="Note 2 2 34 3 2 3 4" xfId="36604" xr:uid="{00000000-0005-0000-0000-0000EE6F0000}"/>
    <cellStyle name="Note 2 2 34 3 2 4" xfId="26339" xr:uid="{00000000-0005-0000-0000-0000EF6F0000}"/>
    <cellStyle name="Note 2 2 34 3 2 4 2" xfId="41969" xr:uid="{00000000-0005-0000-0000-0000F06F0000}"/>
    <cellStyle name="Note 2 2 34 3 2 5" xfId="18275" xr:uid="{00000000-0005-0000-0000-0000F16F0000}"/>
    <cellStyle name="Note 2 2 34 3 2 6" xfId="34118" xr:uid="{00000000-0005-0000-0000-0000F26F0000}"/>
    <cellStyle name="Note 2 2 34 3 3" xfId="23323" xr:uid="{00000000-0005-0000-0000-0000F36F0000}"/>
    <cellStyle name="Note 2 2 34 3 3 2" xfId="38954" xr:uid="{00000000-0005-0000-0000-0000F46F0000}"/>
    <cellStyle name="Note 2 2 34 3 4" xfId="14750" xr:uid="{00000000-0005-0000-0000-0000F56F0000}"/>
    <cellStyle name="Note 2 2 34 3 5" xfId="31301" xr:uid="{00000000-0005-0000-0000-0000F66F0000}"/>
    <cellStyle name="Note 2 2 34 3 6" xfId="50005" xr:uid="{00000000-0005-0000-0000-0000F76F0000}"/>
    <cellStyle name="Note 2 2 34 3 7" xfId="51803" xr:uid="{00000000-0005-0000-0000-0000F86F0000}"/>
    <cellStyle name="Note 2 2 34 3 8" xfId="52896" xr:uid="{00000000-0005-0000-0000-0000F96F0000}"/>
    <cellStyle name="Note 2 2 34 4" xfId="6785" xr:uid="{00000000-0005-0000-0000-0000FA6F0000}"/>
    <cellStyle name="Note 2 2 34 4 2" xfId="7640" xr:uid="{00000000-0005-0000-0000-0000FB6F0000}"/>
    <cellStyle name="Note 2 2 34 4 2 2" xfId="7323" xr:uid="{00000000-0005-0000-0000-0000FC6F0000}"/>
    <cellStyle name="Note 2 2 34 4 2 2 2" xfId="24890" xr:uid="{00000000-0005-0000-0000-0000FD6F0000}"/>
    <cellStyle name="Note 2 2 34 4 2 2 2 2" xfId="40520" xr:uid="{00000000-0005-0000-0000-0000FE6F0000}"/>
    <cellStyle name="Note 2 2 34 4 2 2 3" xfId="16826" xr:uid="{00000000-0005-0000-0000-0000FF6F0000}"/>
    <cellStyle name="Note 2 2 34 4 2 2 4" xfId="32669" xr:uid="{00000000-0005-0000-0000-000000700000}"/>
    <cellStyle name="Note 2 2 34 4 2 3" xfId="25206" xr:uid="{00000000-0005-0000-0000-000001700000}"/>
    <cellStyle name="Note 2 2 34 4 2 3 2" xfId="40836" xr:uid="{00000000-0005-0000-0000-000002700000}"/>
    <cellStyle name="Note 2 2 34 4 2 4" xfId="17142" xr:uid="{00000000-0005-0000-0000-000003700000}"/>
    <cellStyle name="Note 2 2 34 4 2 5" xfId="32985" xr:uid="{00000000-0005-0000-0000-000004700000}"/>
    <cellStyle name="Note 2 2 34 4 3" xfId="4246" xr:uid="{00000000-0005-0000-0000-000005700000}"/>
    <cellStyle name="Note 2 2 34 4 3 2" xfId="22457" xr:uid="{00000000-0005-0000-0000-000006700000}"/>
    <cellStyle name="Note 2 2 34 4 3 2 2" xfId="38088" xr:uid="{00000000-0005-0000-0000-000007700000}"/>
    <cellStyle name="Note 2 2 34 4 3 3" xfId="13752" xr:uid="{00000000-0005-0000-0000-000008700000}"/>
    <cellStyle name="Note 2 2 34 4 3 4" xfId="30497" xr:uid="{00000000-0005-0000-0000-000009700000}"/>
    <cellStyle name="Note 2 2 34 4 4" xfId="24448" xr:uid="{00000000-0005-0000-0000-00000A700000}"/>
    <cellStyle name="Note 2 2 34 4 4 2" xfId="40079" xr:uid="{00000000-0005-0000-0000-00000B700000}"/>
    <cellStyle name="Note 2 2 34 4 5" xfId="16289" xr:uid="{00000000-0005-0000-0000-00000C700000}"/>
    <cellStyle name="Note 2 2 34 4 6" xfId="32267" xr:uid="{00000000-0005-0000-0000-00000D700000}"/>
    <cellStyle name="Note 2 2 34 5" xfId="21449" xr:uid="{00000000-0005-0000-0000-00000E700000}"/>
    <cellStyle name="Note 2 2 34 5 2" xfId="37080" xr:uid="{00000000-0005-0000-0000-00000F700000}"/>
    <cellStyle name="Note 2 2 34 6" xfId="24096" xr:uid="{00000000-0005-0000-0000-000010700000}"/>
    <cellStyle name="Note 2 2 34 6 2" xfId="39727" xr:uid="{00000000-0005-0000-0000-000011700000}"/>
    <cellStyle name="Note 2 2 34 7" xfId="12371" xr:uid="{00000000-0005-0000-0000-000012700000}"/>
    <cellStyle name="Note 2 2 34 8" xfId="29632" xr:uid="{00000000-0005-0000-0000-000013700000}"/>
    <cellStyle name="Note 2 2 34 9" xfId="47947" xr:uid="{00000000-0005-0000-0000-000014700000}"/>
    <cellStyle name="Note 2 2 35" xfId="3110" xr:uid="{00000000-0005-0000-0000-000015700000}"/>
    <cellStyle name="Note 2 2 35 10" xfId="48223" xr:uid="{00000000-0005-0000-0000-000016700000}"/>
    <cellStyle name="Note 2 2 35 11" xfId="49071" xr:uid="{00000000-0005-0000-0000-000017700000}"/>
    <cellStyle name="Note 2 2 35 12" xfId="50926" xr:uid="{00000000-0005-0000-0000-000018700000}"/>
    <cellStyle name="Note 2 2 35 13" xfId="49491" xr:uid="{00000000-0005-0000-0000-000019700000}"/>
    <cellStyle name="Note 2 2 35 14" xfId="53644" xr:uid="{00000000-0005-0000-0000-00001A700000}"/>
    <cellStyle name="Note 2 2 35 15" xfId="53649" xr:uid="{00000000-0005-0000-0000-00001B700000}"/>
    <cellStyle name="Note 2 2 35 2" xfId="3764" xr:uid="{00000000-0005-0000-0000-00001C700000}"/>
    <cellStyle name="Note 2 2 35 2 10" xfId="47647" xr:uid="{00000000-0005-0000-0000-00001D700000}"/>
    <cellStyle name="Note 2 2 35 2 11" xfId="51287" xr:uid="{00000000-0005-0000-0000-00001E700000}"/>
    <cellStyle name="Note 2 2 35 2 12" xfId="48835" xr:uid="{00000000-0005-0000-0000-00001F700000}"/>
    <cellStyle name="Note 2 2 35 2 13" xfId="48855" xr:uid="{00000000-0005-0000-0000-000020700000}"/>
    <cellStyle name="Note 2 2 35 2 14" xfId="53827" xr:uid="{00000000-0005-0000-0000-000021700000}"/>
    <cellStyle name="Note 2 2 35 2 2" xfId="6139" xr:uid="{00000000-0005-0000-0000-000022700000}"/>
    <cellStyle name="Note 2 2 35 2 2 2" xfId="6537" xr:uid="{00000000-0005-0000-0000-000023700000}"/>
    <cellStyle name="Note 2 2 35 2 2 2 2" xfId="4488" xr:uid="{00000000-0005-0000-0000-000024700000}"/>
    <cellStyle name="Note 2 2 35 2 2 2 2 2" xfId="4271" xr:uid="{00000000-0005-0000-0000-000025700000}"/>
    <cellStyle name="Note 2 2 35 2 2 2 2 2 2" xfId="22482" xr:uid="{00000000-0005-0000-0000-000026700000}"/>
    <cellStyle name="Note 2 2 35 2 2 2 2 2 2 2" xfId="38113" xr:uid="{00000000-0005-0000-0000-000027700000}"/>
    <cellStyle name="Note 2 2 35 2 2 2 2 2 3" xfId="13777" xr:uid="{00000000-0005-0000-0000-000028700000}"/>
    <cellStyle name="Note 2 2 35 2 2 2 2 2 4" xfId="30522" xr:uid="{00000000-0005-0000-0000-000029700000}"/>
    <cellStyle name="Note 2 2 35 2 2 2 2 3" xfId="22660" xr:uid="{00000000-0005-0000-0000-00002A700000}"/>
    <cellStyle name="Note 2 2 35 2 2 2 2 3 2" xfId="38291" xr:uid="{00000000-0005-0000-0000-00002B700000}"/>
    <cellStyle name="Note 2 2 35 2 2 2 2 4" xfId="13994" xr:uid="{00000000-0005-0000-0000-00002C700000}"/>
    <cellStyle name="Note 2 2 35 2 2 2 2 5" xfId="30681" xr:uid="{00000000-0005-0000-0000-00002D700000}"/>
    <cellStyle name="Note 2 2 35 2 2 2 3" xfId="6877" xr:uid="{00000000-0005-0000-0000-00002E700000}"/>
    <cellStyle name="Note 2 2 35 2 2 2 3 2" xfId="24540" xr:uid="{00000000-0005-0000-0000-00002F700000}"/>
    <cellStyle name="Note 2 2 35 2 2 2 3 2 2" xfId="40171" xr:uid="{00000000-0005-0000-0000-000030700000}"/>
    <cellStyle name="Note 2 2 35 2 2 2 3 3" xfId="16381" xr:uid="{00000000-0005-0000-0000-000031700000}"/>
    <cellStyle name="Note 2 2 35 2 2 2 3 4" xfId="32359" xr:uid="{00000000-0005-0000-0000-000032700000}"/>
    <cellStyle name="Note 2 2 35 2 2 2 4" xfId="24238" xr:uid="{00000000-0005-0000-0000-000033700000}"/>
    <cellStyle name="Note 2 2 35 2 2 2 4 2" xfId="39869" xr:uid="{00000000-0005-0000-0000-000034700000}"/>
    <cellStyle name="Note 2 2 35 2 2 2 5" xfId="16041" xr:uid="{00000000-0005-0000-0000-000035700000}"/>
    <cellStyle name="Note 2 2 35 2 2 2 6" xfId="32077" xr:uid="{00000000-0005-0000-0000-000036700000}"/>
    <cellStyle name="Note 2 2 35 2 2 3" xfId="23954" xr:uid="{00000000-0005-0000-0000-000037700000}"/>
    <cellStyle name="Note 2 2 35 2 2 3 2" xfId="39585" xr:uid="{00000000-0005-0000-0000-000038700000}"/>
    <cellStyle name="Note 2 2 35 2 2 4" xfId="15644" xr:uid="{00000000-0005-0000-0000-000039700000}"/>
    <cellStyle name="Note 2 2 35 2 2 5" xfId="31833" xr:uid="{00000000-0005-0000-0000-00003A700000}"/>
    <cellStyle name="Note 2 2 35 2 2 6" xfId="50552" xr:uid="{00000000-0005-0000-0000-00003B700000}"/>
    <cellStyle name="Note 2 2 35 2 2 7" xfId="52338" xr:uid="{00000000-0005-0000-0000-00003C700000}"/>
    <cellStyle name="Note 2 2 35 2 2 8" xfId="53433" xr:uid="{00000000-0005-0000-0000-00003D700000}"/>
    <cellStyle name="Note 2 2 35 2 3" xfId="8620" xr:uid="{00000000-0005-0000-0000-00003E700000}"/>
    <cellStyle name="Note 2 2 35 2 3 2" xfId="10009" xr:uid="{00000000-0005-0000-0000-00003F700000}"/>
    <cellStyle name="Note 2 2 35 2 3 2 2" xfId="6471" xr:uid="{00000000-0005-0000-0000-000040700000}"/>
    <cellStyle name="Note 2 2 35 2 3 2 2 2" xfId="24173" xr:uid="{00000000-0005-0000-0000-000041700000}"/>
    <cellStyle name="Note 2 2 35 2 3 2 2 2 2" xfId="39804" xr:uid="{00000000-0005-0000-0000-000042700000}"/>
    <cellStyle name="Note 2 2 35 2 3 2 2 3" xfId="15975" xr:uid="{00000000-0005-0000-0000-000043700000}"/>
    <cellStyle name="Note 2 2 35 2 3 2 2 4" xfId="32012" xr:uid="{00000000-0005-0000-0000-000044700000}"/>
    <cellStyle name="Note 2 2 35 2 3 2 3" xfId="27575" xr:uid="{00000000-0005-0000-0000-000045700000}"/>
    <cellStyle name="Note 2 2 35 2 3 2 3 2" xfId="43205" xr:uid="{00000000-0005-0000-0000-000046700000}"/>
    <cellStyle name="Note 2 2 35 2 3 2 4" xfId="19511" xr:uid="{00000000-0005-0000-0000-000047700000}"/>
    <cellStyle name="Note 2 2 35 2 3 2 5" xfId="35354" xr:uid="{00000000-0005-0000-0000-000048700000}"/>
    <cellStyle name="Note 2 2 35 2 3 3" xfId="4806" xr:uid="{00000000-0005-0000-0000-000049700000}"/>
    <cellStyle name="Note 2 2 35 2 3 3 2" xfId="22978" xr:uid="{00000000-0005-0000-0000-00004A700000}"/>
    <cellStyle name="Note 2 2 35 2 3 3 2 2" xfId="38609" xr:uid="{00000000-0005-0000-0000-00004B700000}"/>
    <cellStyle name="Note 2 2 35 2 3 3 3" xfId="14312" xr:uid="{00000000-0005-0000-0000-00004C700000}"/>
    <cellStyle name="Note 2 2 35 2 3 3 4" xfId="30999" xr:uid="{00000000-0005-0000-0000-00004D700000}"/>
    <cellStyle name="Note 2 2 35 2 3 4" xfId="26186" xr:uid="{00000000-0005-0000-0000-00004E700000}"/>
    <cellStyle name="Note 2 2 35 2 3 4 2" xfId="41816" xr:uid="{00000000-0005-0000-0000-00004F700000}"/>
    <cellStyle name="Note 2 2 35 2 3 5" xfId="18122" xr:uid="{00000000-0005-0000-0000-000050700000}"/>
    <cellStyle name="Note 2 2 35 2 3 6" xfId="33965" xr:uid="{00000000-0005-0000-0000-000051700000}"/>
    <cellStyle name="Note 2 2 35 2 4" xfId="22086" xr:uid="{00000000-0005-0000-0000-000052700000}"/>
    <cellStyle name="Note 2 2 35 2 4 2" xfId="37717" xr:uid="{00000000-0005-0000-0000-000053700000}"/>
    <cellStyle name="Note 2 2 35 2 5" xfId="12177" xr:uid="{00000000-0005-0000-0000-000054700000}"/>
    <cellStyle name="Note 2 2 35 2 5 2" xfId="29440" xr:uid="{00000000-0005-0000-0000-000055700000}"/>
    <cellStyle name="Note 2 2 35 2 6" xfId="13269" xr:uid="{00000000-0005-0000-0000-000056700000}"/>
    <cellStyle name="Note 2 2 35 2 7" xfId="30168" xr:uid="{00000000-0005-0000-0000-000057700000}"/>
    <cellStyle name="Note 2 2 35 2 8" xfId="46489" xr:uid="{00000000-0005-0000-0000-000058700000}"/>
    <cellStyle name="Note 2 2 35 2 9" xfId="48583" xr:uid="{00000000-0005-0000-0000-000059700000}"/>
    <cellStyle name="Note 2 2 35 3" xfId="5489" xr:uid="{00000000-0005-0000-0000-00005A700000}"/>
    <cellStyle name="Note 2 2 35 3 2" xfId="9082" xr:uid="{00000000-0005-0000-0000-00005B700000}"/>
    <cellStyle name="Note 2 2 35 3 2 2" xfId="10471" xr:uid="{00000000-0005-0000-0000-00005C700000}"/>
    <cellStyle name="Note 2 2 35 3 2 2 2" xfId="11391" xr:uid="{00000000-0005-0000-0000-00005D700000}"/>
    <cellStyle name="Note 2 2 35 3 2 2 2 2" xfId="28957" xr:uid="{00000000-0005-0000-0000-00005E700000}"/>
    <cellStyle name="Note 2 2 35 3 2 2 2 2 2" xfId="44587" xr:uid="{00000000-0005-0000-0000-00005F700000}"/>
    <cellStyle name="Note 2 2 35 3 2 2 2 3" xfId="20893" xr:uid="{00000000-0005-0000-0000-000060700000}"/>
    <cellStyle name="Note 2 2 35 3 2 2 2 4" xfId="36736" xr:uid="{00000000-0005-0000-0000-000061700000}"/>
    <cellStyle name="Note 2 2 35 3 2 2 3" xfId="28037" xr:uid="{00000000-0005-0000-0000-000062700000}"/>
    <cellStyle name="Note 2 2 35 3 2 2 3 2" xfId="43667" xr:uid="{00000000-0005-0000-0000-000063700000}"/>
    <cellStyle name="Note 2 2 35 3 2 2 4" xfId="19973" xr:uid="{00000000-0005-0000-0000-000064700000}"/>
    <cellStyle name="Note 2 2 35 3 2 2 5" xfId="35816" xr:uid="{00000000-0005-0000-0000-000065700000}"/>
    <cellStyle name="Note 2 2 35 3 2 3" xfId="10902" xr:uid="{00000000-0005-0000-0000-000066700000}"/>
    <cellStyle name="Note 2 2 35 3 2 3 2" xfId="28468" xr:uid="{00000000-0005-0000-0000-000067700000}"/>
    <cellStyle name="Note 2 2 35 3 2 3 2 2" xfId="44098" xr:uid="{00000000-0005-0000-0000-000068700000}"/>
    <cellStyle name="Note 2 2 35 3 2 3 3" xfId="20404" xr:uid="{00000000-0005-0000-0000-000069700000}"/>
    <cellStyle name="Note 2 2 35 3 2 3 4" xfId="36247" xr:uid="{00000000-0005-0000-0000-00006A700000}"/>
    <cellStyle name="Note 2 2 35 3 2 4" xfId="26648" xr:uid="{00000000-0005-0000-0000-00006B700000}"/>
    <cellStyle name="Note 2 2 35 3 2 4 2" xfId="42278" xr:uid="{00000000-0005-0000-0000-00006C700000}"/>
    <cellStyle name="Note 2 2 35 3 2 5" xfId="18584" xr:uid="{00000000-0005-0000-0000-00006D700000}"/>
    <cellStyle name="Note 2 2 35 3 2 6" xfId="34427" xr:uid="{00000000-0005-0000-0000-00006E700000}"/>
    <cellStyle name="Note 2 2 35 3 3" xfId="23511" xr:uid="{00000000-0005-0000-0000-00006F700000}"/>
    <cellStyle name="Note 2 2 35 3 3 2" xfId="39142" xr:uid="{00000000-0005-0000-0000-000070700000}"/>
    <cellStyle name="Note 2 2 35 3 4" xfId="14994" xr:uid="{00000000-0005-0000-0000-000071700000}"/>
    <cellStyle name="Note 2 2 35 3 5" xfId="31470" xr:uid="{00000000-0005-0000-0000-000072700000}"/>
    <cellStyle name="Note 2 2 35 3 6" xfId="50192" xr:uid="{00000000-0005-0000-0000-000073700000}"/>
    <cellStyle name="Note 2 2 35 3 7" xfId="51978" xr:uid="{00000000-0005-0000-0000-000074700000}"/>
    <cellStyle name="Note 2 2 35 3 8" xfId="53073" xr:uid="{00000000-0005-0000-0000-000075700000}"/>
    <cellStyle name="Note 2 2 35 4" xfId="6843" xr:uid="{00000000-0005-0000-0000-000076700000}"/>
    <cellStyle name="Note 2 2 35 4 2" xfId="7462" xr:uid="{00000000-0005-0000-0000-000077700000}"/>
    <cellStyle name="Note 2 2 35 4 2 2" xfId="11265" xr:uid="{00000000-0005-0000-0000-000078700000}"/>
    <cellStyle name="Note 2 2 35 4 2 2 2" xfId="28831" xr:uid="{00000000-0005-0000-0000-000079700000}"/>
    <cellStyle name="Note 2 2 35 4 2 2 2 2" xfId="44461" xr:uid="{00000000-0005-0000-0000-00007A700000}"/>
    <cellStyle name="Note 2 2 35 4 2 2 3" xfId="20767" xr:uid="{00000000-0005-0000-0000-00007B700000}"/>
    <cellStyle name="Note 2 2 35 4 2 2 4" xfId="36610" xr:uid="{00000000-0005-0000-0000-00007C700000}"/>
    <cellStyle name="Note 2 2 35 4 2 3" xfId="25028" xr:uid="{00000000-0005-0000-0000-00007D700000}"/>
    <cellStyle name="Note 2 2 35 4 2 3 2" xfId="40658" xr:uid="{00000000-0005-0000-0000-00007E700000}"/>
    <cellStyle name="Note 2 2 35 4 2 4" xfId="16964" xr:uid="{00000000-0005-0000-0000-00007F700000}"/>
    <cellStyle name="Note 2 2 35 4 2 5" xfId="32807" xr:uid="{00000000-0005-0000-0000-000080700000}"/>
    <cellStyle name="Note 2 2 35 4 3" xfId="4305" xr:uid="{00000000-0005-0000-0000-000081700000}"/>
    <cellStyle name="Note 2 2 35 4 3 2" xfId="22516" xr:uid="{00000000-0005-0000-0000-000082700000}"/>
    <cellStyle name="Note 2 2 35 4 3 2 2" xfId="38147" xr:uid="{00000000-0005-0000-0000-000083700000}"/>
    <cellStyle name="Note 2 2 35 4 3 3" xfId="13811" xr:uid="{00000000-0005-0000-0000-000084700000}"/>
    <cellStyle name="Note 2 2 35 4 3 4" xfId="30556" xr:uid="{00000000-0005-0000-0000-000085700000}"/>
    <cellStyle name="Note 2 2 35 4 4" xfId="24506" xr:uid="{00000000-0005-0000-0000-000086700000}"/>
    <cellStyle name="Note 2 2 35 4 4 2" xfId="40137" xr:uid="{00000000-0005-0000-0000-000087700000}"/>
    <cellStyle name="Note 2 2 35 4 5" xfId="16347" xr:uid="{00000000-0005-0000-0000-000088700000}"/>
    <cellStyle name="Note 2 2 35 4 6" xfId="32325" xr:uid="{00000000-0005-0000-0000-000089700000}"/>
    <cellStyle name="Note 2 2 35 5" xfId="21639" xr:uid="{00000000-0005-0000-0000-00008A700000}"/>
    <cellStyle name="Note 2 2 35 5 2" xfId="37270" xr:uid="{00000000-0005-0000-0000-00008B700000}"/>
    <cellStyle name="Note 2 2 35 6" xfId="24312" xr:uid="{00000000-0005-0000-0000-00008C700000}"/>
    <cellStyle name="Note 2 2 35 6 2" xfId="39943" xr:uid="{00000000-0005-0000-0000-00008D700000}"/>
    <cellStyle name="Note 2 2 35 7" xfId="12616" xr:uid="{00000000-0005-0000-0000-00008E700000}"/>
    <cellStyle name="Note 2 2 35 8" xfId="29802" xr:uid="{00000000-0005-0000-0000-00008F700000}"/>
    <cellStyle name="Note 2 2 35 9" xfId="47863" xr:uid="{00000000-0005-0000-0000-000090700000}"/>
    <cellStyle name="Note 2 2 36" xfId="3940" xr:uid="{00000000-0005-0000-0000-000091700000}"/>
    <cellStyle name="Note 2 2 36 10" xfId="46241" xr:uid="{00000000-0005-0000-0000-000092700000}"/>
    <cellStyle name="Note 2 2 36 11" xfId="51026" xr:uid="{00000000-0005-0000-0000-000093700000}"/>
    <cellStyle name="Note 2 2 36 12" xfId="47397" xr:uid="{00000000-0005-0000-0000-000094700000}"/>
    <cellStyle name="Note 2 2 36 13" xfId="52845" xr:uid="{00000000-0005-0000-0000-000095700000}"/>
    <cellStyle name="Note 2 2 36 14" xfId="45976" xr:uid="{00000000-0005-0000-0000-000096700000}"/>
    <cellStyle name="Note 2 2 36 2" xfId="6315" xr:uid="{00000000-0005-0000-0000-000097700000}"/>
    <cellStyle name="Note 2 2 36 2 2" xfId="8551" xr:uid="{00000000-0005-0000-0000-000098700000}"/>
    <cellStyle name="Note 2 2 36 2 2 2" xfId="9940" xr:uid="{00000000-0005-0000-0000-000099700000}"/>
    <cellStyle name="Note 2 2 36 2 2 2 2" xfId="11549" xr:uid="{00000000-0005-0000-0000-00009A700000}"/>
    <cellStyle name="Note 2 2 36 2 2 2 2 2" xfId="29115" xr:uid="{00000000-0005-0000-0000-00009B700000}"/>
    <cellStyle name="Note 2 2 36 2 2 2 2 2 2" xfId="44745" xr:uid="{00000000-0005-0000-0000-00009C700000}"/>
    <cellStyle name="Note 2 2 36 2 2 2 2 3" xfId="21051" xr:uid="{00000000-0005-0000-0000-00009D700000}"/>
    <cellStyle name="Note 2 2 36 2 2 2 2 4" xfId="36894" xr:uid="{00000000-0005-0000-0000-00009E700000}"/>
    <cellStyle name="Note 2 2 36 2 2 2 3" xfId="27506" xr:uid="{00000000-0005-0000-0000-00009F700000}"/>
    <cellStyle name="Note 2 2 36 2 2 2 3 2" xfId="43136" xr:uid="{00000000-0005-0000-0000-0000A0700000}"/>
    <cellStyle name="Note 2 2 36 2 2 2 4" xfId="19442" xr:uid="{00000000-0005-0000-0000-0000A1700000}"/>
    <cellStyle name="Note 2 2 36 2 2 2 5" xfId="35285" xr:uid="{00000000-0005-0000-0000-0000A2700000}"/>
    <cellStyle name="Note 2 2 36 2 2 3" xfId="7751" xr:uid="{00000000-0005-0000-0000-0000A3700000}"/>
    <cellStyle name="Note 2 2 36 2 2 3 2" xfId="25317" xr:uid="{00000000-0005-0000-0000-0000A4700000}"/>
    <cellStyle name="Note 2 2 36 2 2 3 2 2" xfId="40947" xr:uid="{00000000-0005-0000-0000-0000A5700000}"/>
    <cellStyle name="Note 2 2 36 2 2 3 3" xfId="17253" xr:uid="{00000000-0005-0000-0000-0000A6700000}"/>
    <cellStyle name="Note 2 2 36 2 2 3 4" xfId="33096" xr:uid="{00000000-0005-0000-0000-0000A7700000}"/>
    <cellStyle name="Note 2 2 36 2 2 4" xfId="26117" xr:uid="{00000000-0005-0000-0000-0000A8700000}"/>
    <cellStyle name="Note 2 2 36 2 2 4 2" xfId="41747" xr:uid="{00000000-0005-0000-0000-0000A9700000}"/>
    <cellStyle name="Note 2 2 36 2 2 5" xfId="18053" xr:uid="{00000000-0005-0000-0000-0000AA700000}"/>
    <cellStyle name="Note 2 2 36 2 2 6" xfId="33896" xr:uid="{00000000-0005-0000-0000-0000AB700000}"/>
    <cellStyle name="Note 2 2 36 2 3" xfId="24074" xr:uid="{00000000-0005-0000-0000-0000AC700000}"/>
    <cellStyle name="Note 2 2 36 2 3 2" xfId="39705" xr:uid="{00000000-0005-0000-0000-0000AD700000}"/>
    <cellStyle name="Note 2 2 36 2 4" xfId="15820" xr:uid="{00000000-0005-0000-0000-0000AE700000}"/>
    <cellStyle name="Note 2 2 36 2 5" xfId="31933" xr:uid="{00000000-0005-0000-0000-0000AF700000}"/>
    <cellStyle name="Note 2 2 36 2 6" xfId="50292" xr:uid="{00000000-0005-0000-0000-0000B0700000}"/>
    <cellStyle name="Note 2 2 36 2 7" xfId="52078" xr:uid="{00000000-0005-0000-0000-0000B1700000}"/>
    <cellStyle name="Note 2 2 36 2 8" xfId="53173" xr:uid="{00000000-0005-0000-0000-0000B2700000}"/>
    <cellStyle name="Note 2 2 36 3" xfId="8859" xr:uid="{00000000-0005-0000-0000-0000B3700000}"/>
    <cellStyle name="Note 2 2 36 3 2" xfId="10248" xr:uid="{00000000-0005-0000-0000-0000B4700000}"/>
    <cellStyle name="Note 2 2 36 3 2 2" xfId="10893" xr:uid="{00000000-0005-0000-0000-0000B5700000}"/>
    <cellStyle name="Note 2 2 36 3 2 2 2" xfId="28459" xr:uid="{00000000-0005-0000-0000-0000B6700000}"/>
    <cellStyle name="Note 2 2 36 3 2 2 2 2" xfId="44089" xr:uid="{00000000-0005-0000-0000-0000B7700000}"/>
    <cellStyle name="Note 2 2 36 3 2 2 3" xfId="20395" xr:uid="{00000000-0005-0000-0000-0000B8700000}"/>
    <cellStyle name="Note 2 2 36 3 2 2 4" xfId="36238" xr:uid="{00000000-0005-0000-0000-0000B9700000}"/>
    <cellStyle name="Note 2 2 36 3 2 3" xfId="27814" xr:uid="{00000000-0005-0000-0000-0000BA700000}"/>
    <cellStyle name="Note 2 2 36 3 2 3 2" xfId="43444" xr:uid="{00000000-0005-0000-0000-0000BB700000}"/>
    <cellStyle name="Note 2 2 36 3 2 4" xfId="19750" xr:uid="{00000000-0005-0000-0000-0000BC700000}"/>
    <cellStyle name="Note 2 2 36 3 2 5" xfId="35593" xr:uid="{00000000-0005-0000-0000-0000BD700000}"/>
    <cellStyle name="Note 2 2 36 3 3" xfId="10879" xr:uid="{00000000-0005-0000-0000-0000BE700000}"/>
    <cellStyle name="Note 2 2 36 3 3 2" xfId="28445" xr:uid="{00000000-0005-0000-0000-0000BF700000}"/>
    <cellStyle name="Note 2 2 36 3 3 2 2" xfId="44075" xr:uid="{00000000-0005-0000-0000-0000C0700000}"/>
    <cellStyle name="Note 2 2 36 3 3 3" xfId="20381" xr:uid="{00000000-0005-0000-0000-0000C1700000}"/>
    <cellStyle name="Note 2 2 36 3 3 4" xfId="36224" xr:uid="{00000000-0005-0000-0000-0000C2700000}"/>
    <cellStyle name="Note 2 2 36 3 4" xfId="26425" xr:uid="{00000000-0005-0000-0000-0000C3700000}"/>
    <cellStyle name="Note 2 2 36 3 4 2" xfId="42055" xr:uid="{00000000-0005-0000-0000-0000C4700000}"/>
    <cellStyle name="Note 2 2 36 3 5" xfId="18361" xr:uid="{00000000-0005-0000-0000-0000C5700000}"/>
    <cellStyle name="Note 2 2 36 3 6" xfId="34204" xr:uid="{00000000-0005-0000-0000-0000C6700000}"/>
    <cellStyle name="Note 2 2 36 4" xfId="22206" xr:uid="{00000000-0005-0000-0000-0000C7700000}"/>
    <cellStyle name="Note 2 2 36 4 2" xfId="37837" xr:uid="{00000000-0005-0000-0000-0000C8700000}"/>
    <cellStyle name="Note 2 2 36 5" xfId="12272" xr:uid="{00000000-0005-0000-0000-0000C9700000}"/>
    <cellStyle name="Note 2 2 36 5 2" xfId="29535" xr:uid="{00000000-0005-0000-0000-0000CA700000}"/>
    <cellStyle name="Note 2 2 36 6" xfId="13445" xr:uid="{00000000-0005-0000-0000-0000CB700000}"/>
    <cellStyle name="Note 2 2 36 7" xfId="30268" xr:uid="{00000000-0005-0000-0000-0000CC700000}"/>
    <cellStyle name="Note 2 2 36 8" xfId="47927" xr:uid="{00000000-0005-0000-0000-0000CD700000}"/>
    <cellStyle name="Note 2 2 36 9" xfId="48323" xr:uid="{00000000-0005-0000-0000-0000CE700000}"/>
    <cellStyle name="Note 2 2 37" xfId="5661" xr:uid="{00000000-0005-0000-0000-0000CF700000}"/>
    <cellStyle name="Note 2 2 37 10" xfId="45164" xr:uid="{00000000-0005-0000-0000-0000D0700000}"/>
    <cellStyle name="Note 2 2 37 11" xfId="53656" xr:uid="{00000000-0005-0000-0000-0000D1700000}"/>
    <cellStyle name="Note 2 2 37 12" xfId="51748" xr:uid="{00000000-0005-0000-0000-0000D2700000}"/>
    <cellStyle name="Note 2 2 37 2" xfId="6795" xr:uid="{00000000-0005-0000-0000-0000D3700000}"/>
    <cellStyle name="Note 2 2 37 2 2" xfId="8022" xr:uid="{00000000-0005-0000-0000-0000D4700000}"/>
    <cellStyle name="Note 2 2 37 2 2 2" xfId="10792" xr:uid="{00000000-0005-0000-0000-0000D5700000}"/>
    <cellStyle name="Note 2 2 37 2 2 2 2" xfId="28358" xr:uid="{00000000-0005-0000-0000-0000D6700000}"/>
    <cellStyle name="Note 2 2 37 2 2 2 2 2" xfId="43988" xr:uid="{00000000-0005-0000-0000-0000D7700000}"/>
    <cellStyle name="Note 2 2 37 2 2 2 3" xfId="20294" xr:uid="{00000000-0005-0000-0000-0000D8700000}"/>
    <cellStyle name="Note 2 2 37 2 2 2 4" xfId="36137" xr:uid="{00000000-0005-0000-0000-0000D9700000}"/>
    <cellStyle name="Note 2 2 37 2 2 3" xfId="25588" xr:uid="{00000000-0005-0000-0000-0000DA700000}"/>
    <cellStyle name="Note 2 2 37 2 2 3 2" xfId="41218" xr:uid="{00000000-0005-0000-0000-0000DB700000}"/>
    <cellStyle name="Note 2 2 37 2 2 4" xfId="17524" xr:uid="{00000000-0005-0000-0000-0000DC700000}"/>
    <cellStyle name="Note 2 2 37 2 2 5" xfId="33367" xr:uid="{00000000-0005-0000-0000-0000DD700000}"/>
    <cellStyle name="Note 2 2 37 2 3" xfId="4258" xr:uid="{00000000-0005-0000-0000-0000DE700000}"/>
    <cellStyle name="Note 2 2 37 2 3 2" xfId="22469" xr:uid="{00000000-0005-0000-0000-0000DF700000}"/>
    <cellStyle name="Note 2 2 37 2 3 2 2" xfId="38100" xr:uid="{00000000-0005-0000-0000-0000E0700000}"/>
    <cellStyle name="Note 2 2 37 2 3 3" xfId="13764" xr:uid="{00000000-0005-0000-0000-0000E1700000}"/>
    <cellStyle name="Note 2 2 37 2 3 4" xfId="30509" xr:uid="{00000000-0005-0000-0000-0000E2700000}"/>
    <cellStyle name="Note 2 2 37 2 4" xfId="24458" xr:uid="{00000000-0005-0000-0000-0000E3700000}"/>
    <cellStyle name="Note 2 2 37 2 4 2" xfId="40089" xr:uid="{00000000-0005-0000-0000-0000E4700000}"/>
    <cellStyle name="Note 2 2 37 2 5" xfId="16299" xr:uid="{00000000-0005-0000-0000-0000E5700000}"/>
    <cellStyle name="Note 2 2 37 2 6" xfId="32277" xr:uid="{00000000-0005-0000-0000-0000E6700000}"/>
    <cellStyle name="Note 2 2 37 2 7" xfId="50652" xr:uid="{00000000-0005-0000-0000-0000E7700000}"/>
    <cellStyle name="Note 2 2 37 2 8" xfId="52438" xr:uid="{00000000-0005-0000-0000-0000E8700000}"/>
    <cellStyle name="Note 2 2 37 2 9" xfId="53533" xr:uid="{00000000-0005-0000-0000-0000E9700000}"/>
    <cellStyle name="Note 2 2 37 3" xfId="23625" xr:uid="{00000000-0005-0000-0000-0000EA700000}"/>
    <cellStyle name="Note 2 2 37 3 2" xfId="39256" xr:uid="{00000000-0005-0000-0000-0000EB700000}"/>
    <cellStyle name="Note 2 2 37 4" xfId="15166" xr:uid="{00000000-0005-0000-0000-0000EC700000}"/>
    <cellStyle name="Note 2 2 37 5" xfId="31566" xr:uid="{00000000-0005-0000-0000-0000ED700000}"/>
    <cellStyle name="Note 2 2 37 6" xfId="47138" xr:uid="{00000000-0005-0000-0000-0000EE700000}"/>
    <cellStyle name="Note 2 2 37 7" xfId="48683" xr:uid="{00000000-0005-0000-0000-0000EF700000}"/>
    <cellStyle name="Note 2 2 37 8" xfId="48993" xr:uid="{00000000-0005-0000-0000-0000F0700000}"/>
    <cellStyle name="Note 2 2 37 9" xfId="51387" xr:uid="{00000000-0005-0000-0000-0000F1700000}"/>
    <cellStyle name="Note 2 2 38" xfId="5134" xr:uid="{00000000-0005-0000-0000-0000F2700000}"/>
    <cellStyle name="Note 2 2 38 10" xfId="48964" xr:uid="{00000000-0005-0000-0000-0000F3700000}"/>
    <cellStyle name="Note 2 2 38 11" xfId="47415" xr:uid="{00000000-0005-0000-0000-0000F4700000}"/>
    <cellStyle name="Note 2 2 38 12" xfId="53643" xr:uid="{00000000-0005-0000-0000-0000F5700000}"/>
    <cellStyle name="Note 2 2 38 2" xfId="8487" xr:uid="{00000000-0005-0000-0000-0000F6700000}"/>
    <cellStyle name="Note 2 2 38 2 2" xfId="9876" xr:uid="{00000000-0005-0000-0000-0000F7700000}"/>
    <cellStyle name="Note 2 2 38 2 2 2" xfId="7212" xr:uid="{00000000-0005-0000-0000-0000F8700000}"/>
    <cellStyle name="Note 2 2 38 2 2 2 2" xfId="24779" xr:uid="{00000000-0005-0000-0000-0000F9700000}"/>
    <cellStyle name="Note 2 2 38 2 2 2 2 2" xfId="40409" xr:uid="{00000000-0005-0000-0000-0000FA700000}"/>
    <cellStyle name="Note 2 2 38 2 2 2 3" xfId="16715" xr:uid="{00000000-0005-0000-0000-0000FB700000}"/>
    <cellStyle name="Note 2 2 38 2 2 2 4" xfId="32558" xr:uid="{00000000-0005-0000-0000-0000FC700000}"/>
    <cellStyle name="Note 2 2 38 2 2 3" xfId="27442" xr:uid="{00000000-0005-0000-0000-0000FD700000}"/>
    <cellStyle name="Note 2 2 38 2 2 3 2" xfId="43072" xr:uid="{00000000-0005-0000-0000-0000FE700000}"/>
    <cellStyle name="Note 2 2 38 2 2 4" xfId="19378" xr:uid="{00000000-0005-0000-0000-0000FF700000}"/>
    <cellStyle name="Note 2 2 38 2 2 5" xfId="35221" xr:uid="{00000000-0005-0000-0000-000000710000}"/>
    <cellStyle name="Note 2 2 38 2 3" xfId="7398" xr:uid="{00000000-0005-0000-0000-000001710000}"/>
    <cellStyle name="Note 2 2 38 2 3 2" xfId="24965" xr:uid="{00000000-0005-0000-0000-000002710000}"/>
    <cellStyle name="Note 2 2 38 2 3 2 2" xfId="40595" xr:uid="{00000000-0005-0000-0000-000003710000}"/>
    <cellStyle name="Note 2 2 38 2 3 3" xfId="16901" xr:uid="{00000000-0005-0000-0000-000004710000}"/>
    <cellStyle name="Note 2 2 38 2 3 4" xfId="32744" xr:uid="{00000000-0005-0000-0000-000005710000}"/>
    <cellStyle name="Note 2 2 38 2 4" xfId="26053" xr:uid="{00000000-0005-0000-0000-000006710000}"/>
    <cellStyle name="Note 2 2 38 2 4 2" xfId="41683" xr:uid="{00000000-0005-0000-0000-000007710000}"/>
    <cellStyle name="Note 2 2 38 2 5" xfId="17989" xr:uid="{00000000-0005-0000-0000-000008710000}"/>
    <cellStyle name="Note 2 2 38 2 6" xfId="33832" xr:uid="{00000000-0005-0000-0000-000009710000}"/>
    <cellStyle name="Note 2 2 38 2 7" xfId="49891" xr:uid="{00000000-0005-0000-0000-00000A710000}"/>
    <cellStyle name="Note 2 2 38 2 8" xfId="51725" xr:uid="{00000000-0005-0000-0000-00000B710000}"/>
    <cellStyle name="Note 2 2 38 2 9" xfId="52828" xr:uid="{00000000-0005-0000-0000-00000C710000}"/>
    <cellStyle name="Note 2 2 38 3" xfId="23251" xr:uid="{00000000-0005-0000-0000-00000D710000}"/>
    <cellStyle name="Note 2 2 38 3 2" xfId="38882" xr:uid="{00000000-0005-0000-0000-00000E710000}"/>
    <cellStyle name="Note 2 2 38 4" xfId="14639" xr:uid="{00000000-0005-0000-0000-00000F710000}"/>
    <cellStyle name="Note 2 2 38 5" xfId="31250" xr:uid="{00000000-0005-0000-0000-000010710000}"/>
    <cellStyle name="Note 2 2 38 6" xfId="47574" xr:uid="{00000000-0005-0000-0000-000011710000}"/>
    <cellStyle name="Note 2 2 38 7" xfId="47058" xr:uid="{00000000-0005-0000-0000-000012710000}"/>
    <cellStyle name="Note 2 2 38 8" xfId="45557" xr:uid="{00000000-0005-0000-0000-000013710000}"/>
    <cellStyle name="Note 2 2 38 9" xfId="46413" xr:uid="{00000000-0005-0000-0000-000014710000}"/>
    <cellStyle name="Note 2 2 39" xfId="7079" xr:uid="{00000000-0005-0000-0000-000015710000}"/>
    <cellStyle name="Note 2 2 39 10" xfId="52740" xr:uid="{00000000-0005-0000-0000-000016710000}"/>
    <cellStyle name="Note 2 2 39 2" xfId="7364" xr:uid="{00000000-0005-0000-0000-000017710000}"/>
    <cellStyle name="Note 2 2 39 2 2" xfId="11168" xr:uid="{00000000-0005-0000-0000-000018710000}"/>
    <cellStyle name="Note 2 2 39 2 2 2" xfId="28734" xr:uid="{00000000-0005-0000-0000-000019710000}"/>
    <cellStyle name="Note 2 2 39 2 2 2 2" xfId="44364" xr:uid="{00000000-0005-0000-0000-00001A710000}"/>
    <cellStyle name="Note 2 2 39 2 2 3" xfId="20670" xr:uid="{00000000-0005-0000-0000-00001B710000}"/>
    <cellStyle name="Note 2 2 39 2 2 4" xfId="36513" xr:uid="{00000000-0005-0000-0000-00001C710000}"/>
    <cellStyle name="Note 2 2 39 2 3" xfId="10887" xr:uid="{00000000-0005-0000-0000-00001D710000}"/>
    <cellStyle name="Note 2 2 39 2 3 2" xfId="28453" xr:uid="{00000000-0005-0000-0000-00001E710000}"/>
    <cellStyle name="Note 2 2 39 2 3 2 2" xfId="44083" xr:uid="{00000000-0005-0000-0000-00001F710000}"/>
    <cellStyle name="Note 2 2 39 2 3 3" xfId="20389" xr:uid="{00000000-0005-0000-0000-000020710000}"/>
    <cellStyle name="Note 2 2 39 2 3 4" xfId="36232" xr:uid="{00000000-0005-0000-0000-000021710000}"/>
    <cellStyle name="Note 2 2 39 2 4" xfId="24931" xr:uid="{00000000-0005-0000-0000-000022710000}"/>
    <cellStyle name="Note 2 2 39 2 4 2" xfId="40561" xr:uid="{00000000-0005-0000-0000-000023710000}"/>
    <cellStyle name="Note 2 2 39 2 5" xfId="16867" xr:uid="{00000000-0005-0000-0000-000024710000}"/>
    <cellStyle name="Note 2 2 39 2 6" xfId="32710" xr:uid="{00000000-0005-0000-0000-000025710000}"/>
    <cellStyle name="Note 2 2 39 3" xfId="11157" xr:uid="{00000000-0005-0000-0000-000026710000}"/>
    <cellStyle name="Note 2 2 39 3 2" xfId="4630" xr:uid="{00000000-0005-0000-0000-000027710000}"/>
    <cellStyle name="Note 2 2 39 3 2 2" xfId="22802" xr:uid="{00000000-0005-0000-0000-000028710000}"/>
    <cellStyle name="Note 2 2 39 3 2 2 2" xfId="38433" xr:uid="{00000000-0005-0000-0000-000029710000}"/>
    <cellStyle name="Note 2 2 39 3 2 3" xfId="14136" xr:uid="{00000000-0005-0000-0000-00002A710000}"/>
    <cellStyle name="Note 2 2 39 3 2 4" xfId="30823" xr:uid="{00000000-0005-0000-0000-00002B710000}"/>
    <cellStyle name="Note 2 2 39 3 3" xfId="28723" xr:uid="{00000000-0005-0000-0000-00002C710000}"/>
    <cellStyle name="Note 2 2 39 3 3 2" xfId="44353" xr:uid="{00000000-0005-0000-0000-00002D710000}"/>
    <cellStyle name="Note 2 2 39 3 4" xfId="20659" xr:uid="{00000000-0005-0000-0000-00002E710000}"/>
    <cellStyle name="Note 2 2 39 3 5" xfId="36502" xr:uid="{00000000-0005-0000-0000-00002F710000}"/>
    <cellStyle name="Note 2 2 39 4" xfId="4994" xr:uid="{00000000-0005-0000-0000-000030710000}"/>
    <cellStyle name="Note 2 2 39 4 2" xfId="23166" xr:uid="{00000000-0005-0000-0000-000031710000}"/>
    <cellStyle name="Note 2 2 39 4 2 2" xfId="38797" xr:uid="{00000000-0005-0000-0000-000032710000}"/>
    <cellStyle name="Note 2 2 39 4 3" xfId="14500" xr:uid="{00000000-0005-0000-0000-000033710000}"/>
    <cellStyle name="Note 2 2 39 4 4" xfId="31187" xr:uid="{00000000-0005-0000-0000-000034710000}"/>
    <cellStyle name="Note 2 2 39 5" xfId="24700" xr:uid="{00000000-0005-0000-0000-000035710000}"/>
    <cellStyle name="Note 2 2 39 5 2" xfId="40331" xr:uid="{00000000-0005-0000-0000-000036710000}"/>
    <cellStyle name="Note 2 2 39 6" xfId="16582" xr:uid="{00000000-0005-0000-0000-000037710000}"/>
    <cellStyle name="Note 2 2 39 7" xfId="32501" xr:uid="{00000000-0005-0000-0000-000038710000}"/>
    <cellStyle name="Note 2 2 39 8" xfId="49580" xr:uid="{00000000-0005-0000-0000-000039710000}"/>
    <cellStyle name="Note 2 2 39 9" xfId="51592" xr:uid="{00000000-0005-0000-0000-00003A710000}"/>
    <cellStyle name="Note 2 2 4" xfId="2831" xr:uid="{00000000-0005-0000-0000-00003B710000}"/>
    <cellStyle name="Note 2 2 4 10" xfId="48017" xr:uid="{00000000-0005-0000-0000-00003C710000}"/>
    <cellStyle name="Note 2 2 4 11" xfId="45503" xr:uid="{00000000-0005-0000-0000-00003D710000}"/>
    <cellStyle name="Note 2 2 4 12" xfId="50720" xr:uid="{00000000-0005-0000-0000-00003E710000}"/>
    <cellStyle name="Note 2 2 4 13" xfId="46004" xr:uid="{00000000-0005-0000-0000-00003F710000}"/>
    <cellStyle name="Note 2 2 4 14" xfId="51527" xr:uid="{00000000-0005-0000-0000-000040710000}"/>
    <cellStyle name="Note 2 2 4 15" xfId="51590" xr:uid="{00000000-0005-0000-0000-000041710000}"/>
    <cellStyle name="Note 2 2 4 2" xfId="3485" xr:uid="{00000000-0005-0000-0000-000042710000}"/>
    <cellStyle name="Note 2 2 4 2 10" xfId="45218" xr:uid="{00000000-0005-0000-0000-000043710000}"/>
    <cellStyle name="Note 2 2 4 2 11" xfId="51083" xr:uid="{00000000-0005-0000-0000-000044710000}"/>
    <cellStyle name="Note 2 2 4 2 12" xfId="47764" xr:uid="{00000000-0005-0000-0000-000045710000}"/>
    <cellStyle name="Note 2 2 4 2 13" xfId="52560" xr:uid="{00000000-0005-0000-0000-000046710000}"/>
    <cellStyle name="Note 2 2 4 2 14" xfId="52511" xr:uid="{00000000-0005-0000-0000-000047710000}"/>
    <cellStyle name="Note 2 2 4 2 2" xfId="5860" xr:uid="{00000000-0005-0000-0000-000048710000}"/>
    <cellStyle name="Note 2 2 4 2 2 2" xfId="9020" xr:uid="{00000000-0005-0000-0000-000049710000}"/>
    <cellStyle name="Note 2 2 4 2 2 2 2" xfId="10409" xr:uid="{00000000-0005-0000-0000-00004A710000}"/>
    <cellStyle name="Note 2 2 4 2 2 2 2 2" xfId="11258" xr:uid="{00000000-0005-0000-0000-00004B710000}"/>
    <cellStyle name="Note 2 2 4 2 2 2 2 2 2" xfId="28824" xr:uid="{00000000-0005-0000-0000-00004C710000}"/>
    <cellStyle name="Note 2 2 4 2 2 2 2 2 2 2" xfId="44454" xr:uid="{00000000-0005-0000-0000-00004D710000}"/>
    <cellStyle name="Note 2 2 4 2 2 2 2 2 3" xfId="20760" xr:uid="{00000000-0005-0000-0000-00004E710000}"/>
    <cellStyle name="Note 2 2 4 2 2 2 2 2 4" xfId="36603" xr:uid="{00000000-0005-0000-0000-00004F710000}"/>
    <cellStyle name="Note 2 2 4 2 2 2 2 3" xfId="27975" xr:uid="{00000000-0005-0000-0000-000050710000}"/>
    <cellStyle name="Note 2 2 4 2 2 2 2 3 2" xfId="43605" xr:uid="{00000000-0005-0000-0000-000051710000}"/>
    <cellStyle name="Note 2 2 4 2 2 2 2 4" xfId="19911" xr:uid="{00000000-0005-0000-0000-000052710000}"/>
    <cellStyle name="Note 2 2 4 2 2 2 2 5" xfId="35754" xr:uid="{00000000-0005-0000-0000-000053710000}"/>
    <cellStyle name="Note 2 2 4 2 2 2 3" xfId="7581" xr:uid="{00000000-0005-0000-0000-000054710000}"/>
    <cellStyle name="Note 2 2 4 2 2 2 3 2" xfId="25147" xr:uid="{00000000-0005-0000-0000-000055710000}"/>
    <cellStyle name="Note 2 2 4 2 2 2 3 2 2" xfId="40777" xr:uid="{00000000-0005-0000-0000-000056710000}"/>
    <cellStyle name="Note 2 2 4 2 2 2 3 3" xfId="17083" xr:uid="{00000000-0005-0000-0000-000057710000}"/>
    <cellStyle name="Note 2 2 4 2 2 2 3 4" xfId="32926" xr:uid="{00000000-0005-0000-0000-000058710000}"/>
    <cellStyle name="Note 2 2 4 2 2 2 4" xfId="26586" xr:uid="{00000000-0005-0000-0000-000059710000}"/>
    <cellStyle name="Note 2 2 4 2 2 2 4 2" xfId="42216" xr:uid="{00000000-0005-0000-0000-00005A710000}"/>
    <cellStyle name="Note 2 2 4 2 2 2 5" xfId="18522" xr:uid="{00000000-0005-0000-0000-00005B710000}"/>
    <cellStyle name="Note 2 2 4 2 2 2 6" xfId="34365" xr:uid="{00000000-0005-0000-0000-00005C710000}"/>
    <cellStyle name="Note 2 2 4 2 2 3" xfId="23731" xr:uid="{00000000-0005-0000-0000-00005D710000}"/>
    <cellStyle name="Note 2 2 4 2 2 3 2" xfId="39362" xr:uid="{00000000-0005-0000-0000-00005E710000}"/>
    <cellStyle name="Note 2 2 4 2 2 4" xfId="15365" xr:uid="{00000000-0005-0000-0000-00005F710000}"/>
    <cellStyle name="Note 2 2 4 2 2 5" xfId="31629" xr:uid="{00000000-0005-0000-0000-000060710000}"/>
    <cellStyle name="Note 2 2 4 2 2 6" xfId="50348" xr:uid="{00000000-0005-0000-0000-000061710000}"/>
    <cellStyle name="Note 2 2 4 2 2 7" xfId="52134" xr:uid="{00000000-0005-0000-0000-000062710000}"/>
    <cellStyle name="Note 2 2 4 2 2 8" xfId="53229" xr:uid="{00000000-0005-0000-0000-000063710000}"/>
    <cellStyle name="Note 2 2 4 2 3" xfId="8827" xr:uid="{00000000-0005-0000-0000-000064710000}"/>
    <cellStyle name="Note 2 2 4 2 3 2" xfId="10216" xr:uid="{00000000-0005-0000-0000-000065710000}"/>
    <cellStyle name="Note 2 2 4 2 3 2 2" xfId="11075" xr:uid="{00000000-0005-0000-0000-000066710000}"/>
    <cellStyle name="Note 2 2 4 2 3 2 2 2" xfId="28641" xr:uid="{00000000-0005-0000-0000-000067710000}"/>
    <cellStyle name="Note 2 2 4 2 3 2 2 2 2" xfId="44271" xr:uid="{00000000-0005-0000-0000-000068710000}"/>
    <cellStyle name="Note 2 2 4 2 3 2 2 3" xfId="20577" xr:uid="{00000000-0005-0000-0000-000069710000}"/>
    <cellStyle name="Note 2 2 4 2 3 2 2 4" xfId="36420" xr:uid="{00000000-0005-0000-0000-00006A710000}"/>
    <cellStyle name="Note 2 2 4 2 3 2 3" xfId="27782" xr:uid="{00000000-0005-0000-0000-00006B710000}"/>
    <cellStyle name="Note 2 2 4 2 3 2 3 2" xfId="43412" xr:uid="{00000000-0005-0000-0000-00006C710000}"/>
    <cellStyle name="Note 2 2 4 2 3 2 4" xfId="19718" xr:uid="{00000000-0005-0000-0000-00006D710000}"/>
    <cellStyle name="Note 2 2 4 2 3 2 5" xfId="35561" xr:uid="{00000000-0005-0000-0000-00006E710000}"/>
    <cellStyle name="Note 2 2 4 2 3 3" xfId="11072" xr:uid="{00000000-0005-0000-0000-00006F710000}"/>
    <cellStyle name="Note 2 2 4 2 3 3 2" xfId="28638" xr:uid="{00000000-0005-0000-0000-000070710000}"/>
    <cellStyle name="Note 2 2 4 2 3 3 2 2" xfId="44268" xr:uid="{00000000-0005-0000-0000-000071710000}"/>
    <cellStyle name="Note 2 2 4 2 3 3 3" xfId="20574" xr:uid="{00000000-0005-0000-0000-000072710000}"/>
    <cellStyle name="Note 2 2 4 2 3 3 4" xfId="36417" xr:uid="{00000000-0005-0000-0000-000073710000}"/>
    <cellStyle name="Note 2 2 4 2 3 4" xfId="26393" xr:uid="{00000000-0005-0000-0000-000074710000}"/>
    <cellStyle name="Note 2 2 4 2 3 4 2" xfId="42023" xr:uid="{00000000-0005-0000-0000-000075710000}"/>
    <cellStyle name="Note 2 2 4 2 3 5" xfId="18329" xr:uid="{00000000-0005-0000-0000-000076710000}"/>
    <cellStyle name="Note 2 2 4 2 3 6" xfId="34172" xr:uid="{00000000-0005-0000-0000-000077710000}"/>
    <cellStyle name="Note 2 2 4 2 4" xfId="21863" xr:uid="{00000000-0005-0000-0000-000078710000}"/>
    <cellStyle name="Note 2 2 4 2 4 2" xfId="37494" xr:uid="{00000000-0005-0000-0000-000079710000}"/>
    <cellStyle name="Note 2 2 4 2 5" xfId="23850" xr:uid="{00000000-0005-0000-0000-00007A710000}"/>
    <cellStyle name="Note 2 2 4 2 5 2" xfId="39481" xr:uid="{00000000-0005-0000-0000-00007B710000}"/>
    <cellStyle name="Note 2 2 4 2 6" xfId="12990" xr:uid="{00000000-0005-0000-0000-00007C710000}"/>
    <cellStyle name="Note 2 2 4 2 7" xfId="29964" xr:uid="{00000000-0005-0000-0000-00007D710000}"/>
    <cellStyle name="Note 2 2 4 2 8" xfId="47592" xr:uid="{00000000-0005-0000-0000-00007E710000}"/>
    <cellStyle name="Note 2 2 4 2 9" xfId="48379" xr:uid="{00000000-0005-0000-0000-00007F710000}"/>
    <cellStyle name="Note 2 2 4 3" xfId="5212" xr:uid="{00000000-0005-0000-0000-000080710000}"/>
    <cellStyle name="Note 2 2 4 3 2" xfId="8913" xr:uid="{00000000-0005-0000-0000-000081710000}"/>
    <cellStyle name="Note 2 2 4 3 2 2" xfId="10302" xr:uid="{00000000-0005-0000-0000-000082710000}"/>
    <cellStyle name="Note 2 2 4 3 2 2 2" xfId="11632" xr:uid="{00000000-0005-0000-0000-000083710000}"/>
    <cellStyle name="Note 2 2 4 3 2 2 2 2" xfId="29198" xr:uid="{00000000-0005-0000-0000-000084710000}"/>
    <cellStyle name="Note 2 2 4 3 2 2 2 2 2" xfId="44828" xr:uid="{00000000-0005-0000-0000-000085710000}"/>
    <cellStyle name="Note 2 2 4 3 2 2 2 3" xfId="21134" xr:uid="{00000000-0005-0000-0000-000086710000}"/>
    <cellStyle name="Note 2 2 4 3 2 2 2 4" xfId="36977" xr:uid="{00000000-0005-0000-0000-000087710000}"/>
    <cellStyle name="Note 2 2 4 3 2 2 3" xfId="27868" xr:uid="{00000000-0005-0000-0000-000088710000}"/>
    <cellStyle name="Note 2 2 4 3 2 2 3 2" xfId="43498" xr:uid="{00000000-0005-0000-0000-000089710000}"/>
    <cellStyle name="Note 2 2 4 3 2 2 4" xfId="19804" xr:uid="{00000000-0005-0000-0000-00008A710000}"/>
    <cellStyle name="Note 2 2 4 3 2 2 5" xfId="35647" xr:uid="{00000000-0005-0000-0000-00008B710000}"/>
    <cellStyle name="Note 2 2 4 3 2 3" xfId="11352" xr:uid="{00000000-0005-0000-0000-00008C710000}"/>
    <cellStyle name="Note 2 2 4 3 2 3 2" xfId="28918" xr:uid="{00000000-0005-0000-0000-00008D710000}"/>
    <cellStyle name="Note 2 2 4 3 2 3 2 2" xfId="44548" xr:uid="{00000000-0005-0000-0000-00008E710000}"/>
    <cellStyle name="Note 2 2 4 3 2 3 3" xfId="20854" xr:uid="{00000000-0005-0000-0000-00008F710000}"/>
    <cellStyle name="Note 2 2 4 3 2 3 4" xfId="36697" xr:uid="{00000000-0005-0000-0000-000090710000}"/>
    <cellStyle name="Note 2 2 4 3 2 4" xfId="26479" xr:uid="{00000000-0005-0000-0000-000091710000}"/>
    <cellStyle name="Note 2 2 4 3 2 4 2" xfId="42109" xr:uid="{00000000-0005-0000-0000-000092710000}"/>
    <cellStyle name="Note 2 2 4 3 2 5" xfId="18415" xr:uid="{00000000-0005-0000-0000-000093710000}"/>
    <cellStyle name="Note 2 2 4 3 2 6" xfId="34258" xr:uid="{00000000-0005-0000-0000-000094710000}"/>
    <cellStyle name="Note 2 2 4 3 3" xfId="23290" xr:uid="{00000000-0005-0000-0000-000095710000}"/>
    <cellStyle name="Note 2 2 4 3 3 2" xfId="38921" xr:uid="{00000000-0005-0000-0000-000096710000}"/>
    <cellStyle name="Note 2 2 4 3 4" xfId="14717" xr:uid="{00000000-0005-0000-0000-000097710000}"/>
    <cellStyle name="Note 2 2 4 3 5" xfId="31268" xr:uid="{00000000-0005-0000-0000-000098710000}"/>
    <cellStyle name="Note 2 2 4 3 6" xfId="49971" xr:uid="{00000000-0005-0000-0000-000099710000}"/>
    <cellStyle name="Note 2 2 4 3 7" xfId="51769" xr:uid="{00000000-0005-0000-0000-00009A710000}"/>
    <cellStyle name="Note 2 2 4 3 8" xfId="52862" xr:uid="{00000000-0005-0000-0000-00009B710000}"/>
    <cellStyle name="Note 2 2 4 4" xfId="8274" xr:uid="{00000000-0005-0000-0000-00009C710000}"/>
    <cellStyle name="Note 2 2 4 4 2" xfId="9663" xr:uid="{00000000-0005-0000-0000-00009D710000}"/>
    <cellStyle name="Note 2 2 4 4 2 2" xfId="9248" xr:uid="{00000000-0005-0000-0000-00009E710000}"/>
    <cellStyle name="Note 2 2 4 4 2 2 2" xfId="26814" xr:uid="{00000000-0005-0000-0000-00009F710000}"/>
    <cellStyle name="Note 2 2 4 4 2 2 2 2" xfId="42444" xr:uid="{00000000-0005-0000-0000-0000A0710000}"/>
    <cellStyle name="Note 2 2 4 4 2 2 3" xfId="18750" xr:uid="{00000000-0005-0000-0000-0000A1710000}"/>
    <cellStyle name="Note 2 2 4 4 2 2 4" xfId="34593" xr:uid="{00000000-0005-0000-0000-0000A2710000}"/>
    <cellStyle name="Note 2 2 4 4 2 3" xfId="27229" xr:uid="{00000000-0005-0000-0000-0000A3710000}"/>
    <cellStyle name="Note 2 2 4 4 2 3 2" xfId="42859" xr:uid="{00000000-0005-0000-0000-0000A4710000}"/>
    <cellStyle name="Note 2 2 4 4 2 4" xfId="19165" xr:uid="{00000000-0005-0000-0000-0000A5710000}"/>
    <cellStyle name="Note 2 2 4 4 2 5" xfId="35008" xr:uid="{00000000-0005-0000-0000-0000A6710000}"/>
    <cellStyle name="Note 2 2 4 4 3" xfId="4139" xr:uid="{00000000-0005-0000-0000-0000A7710000}"/>
    <cellStyle name="Note 2 2 4 4 3 2" xfId="22350" xr:uid="{00000000-0005-0000-0000-0000A8710000}"/>
    <cellStyle name="Note 2 2 4 4 3 2 2" xfId="37981" xr:uid="{00000000-0005-0000-0000-0000A9710000}"/>
    <cellStyle name="Note 2 2 4 4 3 3" xfId="13645" xr:uid="{00000000-0005-0000-0000-0000AA710000}"/>
    <cellStyle name="Note 2 2 4 4 3 4" xfId="30390" xr:uid="{00000000-0005-0000-0000-0000AB710000}"/>
    <cellStyle name="Note 2 2 4 4 4" xfId="25840" xr:uid="{00000000-0005-0000-0000-0000AC710000}"/>
    <cellStyle name="Note 2 2 4 4 4 2" xfId="41470" xr:uid="{00000000-0005-0000-0000-0000AD710000}"/>
    <cellStyle name="Note 2 2 4 4 5" xfId="17776" xr:uid="{00000000-0005-0000-0000-0000AE710000}"/>
    <cellStyle name="Note 2 2 4 4 6" xfId="33619" xr:uid="{00000000-0005-0000-0000-0000AF710000}"/>
    <cellStyle name="Note 2 2 4 5" xfId="21415" xr:uid="{00000000-0005-0000-0000-0000B0710000}"/>
    <cellStyle name="Note 2 2 4 5 2" xfId="37046" xr:uid="{00000000-0005-0000-0000-0000B1710000}"/>
    <cellStyle name="Note 2 2 4 6" xfId="29290" xr:uid="{00000000-0005-0000-0000-0000B2710000}"/>
    <cellStyle name="Note 2 2 4 6 2" xfId="44920" xr:uid="{00000000-0005-0000-0000-0000B3710000}"/>
    <cellStyle name="Note 2 2 4 7" xfId="12337" xr:uid="{00000000-0005-0000-0000-0000B4710000}"/>
    <cellStyle name="Note 2 2 4 8" xfId="29598" xr:uid="{00000000-0005-0000-0000-0000B5710000}"/>
    <cellStyle name="Note 2 2 4 9" xfId="47624" xr:uid="{00000000-0005-0000-0000-0000B6710000}"/>
    <cellStyle name="Note 2 2 40" xfId="6673" xr:uid="{00000000-0005-0000-0000-0000B7710000}"/>
    <cellStyle name="Note 2 2 40 2" xfId="4519" xr:uid="{00000000-0005-0000-0000-0000B8710000}"/>
    <cellStyle name="Note 2 2 40 2 2" xfId="11083" xr:uid="{00000000-0005-0000-0000-0000B9710000}"/>
    <cellStyle name="Note 2 2 40 2 2 2" xfId="28649" xr:uid="{00000000-0005-0000-0000-0000BA710000}"/>
    <cellStyle name="Note 2 2 40 2 2 2 2" xfId="44279" xr:uid="{00000000-0005-0000-0000-0000BB710000}"/>
    <cellStyle name="Note 2 2 40 2 2 3" xfId="20585" xr:uid="{00000000-0005-0000-0000-0000BC710000}"/>
    <cellStyle name="Note 2 2 40 2 2 4" xfId="36428" xr:uid="{00000000-0005-0000-0000-0000BD710000}"/>
    <cellStyle name="Note 2 2 40 2 3" xfId="22691" xr:uid="{00000000-0005-0000-0000-0000BE710000}"/>
    <cellStyle name="Note 2 2 40 2 3 2" xfId="38322" xr:uid="{00000000-0005-0000-0000-0000BF710000}"/>
    <cellStyle name="Note 2 2 40 2 4" xfId="14025" xr:uid="{00000000-0005-0000-0000-0000C0710000}"/>
    <cellStyle name="Note 2 2 40 2 5" xfId="30712" xr:uid="{00000000-0005-0000-0000-0000C1710000}"/>
    <cellStyle name="Note 2 2 40 3" xfId="4978" xr:uid="{00000000-0005-0000-0000-0000C2710000}"/>
    <cellStyle name="Note 2 2 40 3 2" xfId="23150" xr:uid="{00000000-0005-0000-0000-0000C3710000}"/>
    <cellStyle name="Note 2 2 40 3 2 2" xfId="38781" xr:uid="{00000000-0005-0000-0000-0000C4710000}"/>
    <cellStyle name="Note 2 2 40 3 3" xfId="14484" xr:uid="{00000000-0005-0000-0000-0000C5710000}"/>
    <cellStyle name="Note 2 2 40 3 4" xfId="31171" xr:uid="{00000000-0005-0000-0000-0000C6710000}"/>
    <cellStyle name="Note 2 2 40 4" xfId="24336" xr:uid="{00000000-0005-0000-0000-0000C7710000}"/>
    <cellStyle name="Note 2 2 40 4 2" xfId="39967" xr:uid="{00000000-0005-0000-0000-0000C8710000}"/>
    <cellStyle name="Note 2 2 40 5" xfId="16177" xr:uid="{00000000-0005-0000-0000-0000C9710000}"/>
    <cellStyle name="Note 2 2 40 6" xfId="32155" xr:uid="{00000000-0005-0000-0000-0000CA710000}"/>
    <cellStyle name="Note 2 2 41" xfId="21759" xr:uid="{00000000-0005-0000-0000-0000CB710000}"/>
    <cellStyle name="Note 2 2 41 2" xfId="37390" xr:uid="{00000000-0005-0000-0000-0000CC710000}"/>
    <cellStyle name="Note 2 2 42" xfId="29259" xr:uid="{00000000-0005-0000-0000-0000CD710000}"/>
    <cellStyle name="Note 2 2 42 2" xfId="44889" xr:uid="{00000000-0005-0000-0000-0000CE710000}"/>
    <cellStyle name="Note 2 2 43" xfId="12792" xr:uid="{00000000-0005-0000-0000-0000CF710000}"/>
    <cellStyle name="Note 2 2 44" xfId="29902" xr:uid="{00000000-0005-0000-0000-0000D0710000}"/>
    <cellStyle name="Note 2 2 45" xfId="45554" xr:uid="{00000000-0005-0000-0000-0000D1710000}"/>
    <cellStyle name="Note 2 2 46" xfId="47494" xr:uid="{00000000-0005-0000-0000-0000D2710000}"/>
    <cellStyle name="Note 2 2 47" xfId="46400" xr:uid="{00000000-0005-0000-0000-0000D3710000}"/>
    <cellStyle name="Note 2 2 48" xfId="49028" xr:uid="{00000000-0005-0000-0000-0000D4710000}"/>
    <cellStyle name="Note 2 2 49" xfId="51642" xr:uid="{00000000-0005-0000-0000-0000D5710000}"/>
    <cellStyle name="Note 2 2 5" xfId="3161" xr:uid="{00000000-0005-0000-0000-0000D6710000}"/>
    <cellStyle name="Note 2 2 5 10" xfId="48274" xr:uid="{00000000-0005-0000-0000-0000D7710000}"/>
    <cellStyle name="Note 2 2 5 11" xfId="47362" xr:uid="{00000000-0005-0000-0000-0000D8710000}"/>
    <cellStyle name="Note 2 2 5 12" xfId="50977" xr:uid="{00000000-0005-0000-0000-0000D9710000}"/>
    <cellStyle name="Note 2 2 5 13" xfId="45639" xr:uid="{00000000-0005-0000-0000-0000DA710000}"/>
    <cellStyle name="Note 2 2 5 14" xfId="51680" xr:uid="{00000000-0005-0000-0000-0000DB710000}"/>
    <cellStyle name="Note 2 2 5 15" xfId="45980" xr:uid="{00000000-0005-0000-0000-0000DC710000}"/>
    <cellStyle name="Note 2 2 5 2" xfId="3815" xr:uid="{00000000-0005-0000-0000-0000DD710000}"/>
    <cellStyle name="Note 2 2 5 2 10" xfId="48904" xr:uid="{00000000-0005-0000-0000-0000DE710000}"/>
    <cellStyle name="Note 2 2 5 2 11" xfId="51338" xr:uid="{00000000-0005-0000-0000-0000DF710000}"/>
    <cellStyle name="Note 2 2 5 2 12" xfId="45544" xr:uid="{00000000-0005-0000-0000-0000E0710000}"/>
    <cellStyle name="Note 2 2 5 2 13" xfId="52488" xr:uid="{00000000-0005-0000-0000-0000E1710000}"/>
    <cellStyle name="Note 2 2 5 2 14" xfId="53797" xr:uid="{00000000-0005-0000-0000-0000E2710000}"/>
    <cellStyle name="Note 2 2 5 2 2" xfId="6190" xr:uid="{00000000-0005-0000-0000-0000E3710000}"/>
    <cellStyle name="Note 2 2 5 2 2 2" xfId="9004" xr:uid="{00000000-0005-0000-0000-0000E4710000}"/>
    <cellStyle name="Note 2 2 5 2 2 2 2" xfId="10393" xr:uid="{00000000-0005-0000-0000-0000E5710000}"/>
    <cellStyle name="Note 2 2 5 2 2 2 2 2" xfId="7802" xr:uid="{00000000-0005-0000-0000-0000E6710000}"/>
    <cellStyle name="Note 2 2 5 2 2 2 2 2 2" xfId="25368" xr:uid="{00000000-0005-0000-0000-0000E7710000}"/>
    <cellStyle name="Note 2 2 5 2 2 2 2 2 2 2" xfId="40998" xr:uid="{00000000-0005-0000-0000-0000E8710000}"/>
    <cellStyle name="Note 2 2 5 2 2 2 2 2 3" xfId="17304" xr:uid="{00000000-0005-0000-0000-0000E9710000}"/>
    <cellStyle name="Note 2 2 5 2 2 2 2 2 4" xfId="33147" xr:uid="{00000000-0005-0000-0000-0000EA710000}"/>
    <cellStyle name="Note 2 2 5 2 2 2 2 3" xfId="27959" xr:uid="{00000000-0005-0000-0000-0000EB710000}"/>
    <cellStyle name="Note 2 2 5 2 2 2 2 3 2" xfId="43589" xr:uid="{00000000-0005-0000-0000-0000EC710000}"/>
    <cellStyle name="Note 2 2 5 2 2 2 2 4" xfId="19895" xr:uid="{00000000-0005-0000-0000-0000ED710000}"/>
    <cellStyle name="Note 2 2 5 2 2 2 2 5" xfId="35738" xr:uid="{00000000-0005-0000-0000-0000EE710000}"/>
    <cellStyle name="Note 2 2 5 2 2 2 3" xfId="7394" xr:uid="{00000000-0005-0000-0000-0000EF710000}"/>
    <cellStyle name="Note 2 2 5 2 2 2 3 2" xfId="24961" xr:uid="{00000000-0005-0000-0000-0000F0710000}"/>
    <cellStyle name="Note 2 2 5 2 2 2 3 2 2" xfId="40591" xr:uid="{00000000-0005-0000-0000-0000F1710000}"/>
    <cellStyle name="Note 2 2 5 2 2 2 3 3" xfId="16897" xr:uid="{00000000-0005-0000-0000-0000F2710000}"/>
    <cellStyle name="Note 2 2 5 2 2 2 3 4" xfId="32740" xr:uid="{00000000-0005-0000-0000-0000F3710000}"/>
    <cellStyle name="Note 2 2 5 2 2 2 4" xfId="26570" xr:uid="{00000000-0005-0000-0000-0000F4710000}"/>
    <cellStyle name="Note 2 2 5 2 2 2 4 2" xfId="42200" xr:uid="{00000000-0005-0000-0000-0000F5710000}"/>
    <cellStyle name="Note 2 2 5 2 2 2 5" xfId="18506" xr:uid="{00000000-0005-0000-0000-0000F6710000}"/>
    <cellStyle name="Note 2 2 5 2 2 2 6" xfId="34349" xr:uid="{00000000-0005-0000-0000-0000F7710000}"/>
    <cellStyle name="Note 2 2 5 2 2 3" xfId="24005" xr:uid="{00000000-0005-0000-0000-0000F8710000}"/>
    <cellStyle name="Note 2 2 5 2 2 3 2" xfId="39636" xr:uid="{00000000-0005-0000-0000-0000F9710000}"/>
    <cellStyle name="Note 2 2 5 2 2 4" xfId="15695" xr:uid="{00000000-0005-0000-0000-0000FA710000}"/>
    <cellStyle name="Note 2 2 5 2 2 5" xfId="31884" xr:uid="{00000000-0005-0000-0000-0000FB710000}"/>
    <cellStyle name="Note 2 2 5 2 2 6" xfId="50603" xr:uid="{00000000-0005-0000-0000-0000FC710000}"/>
    <cellStyle name="Note 2 2 5 2 2 7" xfId="52389" xr:uid="{00000000-0005-0000-0000-0000FD710000}"/>
    <cellStyle name="Note 2 2 5 2 2 8" xfId="53484" xr:uid="{00000000-0005-0000-0000-0000FE710000}"/>
    <cellStyle name="Note 2 2 5 2 3" xfId="6760" xr:uid="{00000000-0005-0000-0000-0000FF710000}"/>
    <cellStyle name="Note 2 2 5 2 3 2" xfId="5024" xr:uid="{00000000-0005-0000-0000-000000720000}"/>
    <cellStyle name="Note 2 2 5 2 3 2 2" xfId="7474" xr:uid="{00000000-0005-0000-0000-000001720000}"/>
    <cellStyle name="Note 2 2 5 2 3 2 2 2" xfId="25040" xr:uid="{00000000-0005-0000-0000-000002720000}"/>
    <cellStyle name="Note 2 2 5 2 3 2 2 2 2" xfId="40670" xr:uid="{00000000-0005-0000-0000-000003720000}"/>
    <cellStyle name="Note 2 2 5 2 3 2 2 3" xfId="16976" xr:uid="{00000000-0005-0000-0000-000004720000}"/>
    <cellStyle name="Note 2 2 5 2 3 2 2 4" xfId="32819" xr:uid="{00000000-0005-0000-0000-000005720000}"/>
    <cellStyle name="Note 2 2 5 2 3 2 3" xfId="23195" xr:uid="{00000000-0005-0000-0000-000006720000}"/>
    <cellStyle name="Note 2 2 5 2 3 2 3 2" xfId="38826" xr:uid="{00000000-0005-0000-0000-000007720000}"/>
    <cellStyle name="Note 2 2 5 2 3 2 4" xfId="14529" xr:uid="{00000000-0005-0000-0000-000008720000}"/>
    <cellStyle name="Note 2 2 5 2 3 2 5" xfId="31216" xr:uid="{00000000-0005-0000-0000-000009720000}"/>
    <cellStyle name="Note 2 2 5 2 3 3" xfId="4228" xr:uid="{00000000-0005-0000-0000-00000A720000}"/>
    <cellStyle name="Note 2 2 5 2 3 3 2" xfId="22439" xr:uid="{00000000-0005-0000-0000-00000B720000}"/>
    <cellStyle name="Note 2 2 5 2 3 3 2 2" xfId="38070" xr:uid="{00000000-0005-0000-0000-00000C720000}"/>
    <cellStyle name="Note 2 2 5 2 3 3 3" xfId="13734" xr:uid="{00000000-0005-0000-0000-00000D720000}"/>
    <cellStyle name="Note 2 2 5 2 3 3 4" xfId="30479" xr:uid="{00000000-0005-0000-0000-00000E720000}"/>
    <cellStyle name="Note 2 2 5 2 3 4" xfId="24423" xr:uid="{00000000-0005-0000-0000-00000F720000}"/>
    <cellStyle name="Note 2 2 5 2 3 4 2" xfId="40054" xr:uid="{00000000-0005-0000-0000-000010720000}"/>
    <cellStyle name="Note 2 2 5 2 3 5" xfId="16264" xr:uid="{00000000-0005-0000-0000-000011720000}"/>
    <cellStyle name="Note 2 2 5 2 3 6" xfId="32242" xr:uid="{00000000-0005-0000-0000-000012720000}"/>
    <cellStyle name="Note 2 2 5 2 4" xfId="22137" xr:uid="{00000000-0005-0000-0000-000013720000}"/>
    <cellStyle name="Note 2 2 5 2 4 2" xfId="37768" xr:uid="{00000000-0005-0000-0000-000014720000}"/>
    <cellStyle name="Note 2 2 5 2 5" xfId="12224" xr:uid="{00000000-0005-0000-0000-000015720000}"/>
    <cellStyle name="Note 2 2 5 2 5 2" xfId="29487" xr:uid="{00000000-0005-0000-0000-000016720000}"/>
    <cellStyle name="Note 2 2 5 2 6" xfId="13320" xr:uid="{00000000-0005-0000-0000-000017720000}"/>
    <cellStyle name="Note 2 2 5 2 7" xfId="30219" xr:uid="{00000000-0005-0000-0000-000018720000}"/>
    <cellStyle name="Note 2 2 5 2 8" xfId="46689" xr:uid="{00000000-0005-0000-0000-000019720000}"/>
    <cellStyle name="Note 2 2 5 2 9" xfId="48634" xr:uid="{00000000-0005-0000-0000-00001A720000}"/>
    <cellStyle name="Note 2 2 5 3" xfId="5536" xr:uid="{00000000-0005-0000-0000-00001B720000}"/>
    <cellStyle name="Note 2 2 5 3 2" xfId="9045" xr:uid="{00000000-0005-0000-0000-00001C720000}"/>
    <cellStyle name="Note 2 2 5 3 2 2" xfId="10434" xr:uid="{00000000-0005-0000-0000-00001D720000}"/>
    <cellStyle name="Note 2 2 5 3 2 2 2" xfId="11028" xr:uid="{00000000-0005-0000-0000-00001E720000}"/>
    <cellStyle name="Note 2 2 5 3 2 2 2 2" xfId="28594" xr:uid="{00000000-0005-0000-0000-00001F720000}"/>
    <cellStyle name="Note 2 2 5 3 2 2 2 2 2" xfId="44224" xr:uid="{00000000-0005-0000-0000-000020720000}"/>
    <cellStyle name="Note 2 2 5 3 2 2 2 3" xfId="20530" xr:uid="{00000000-0005-0000-0000-000021720000}"/>
    <cellStyle name="Note 2 2 5 3 2 2 2 4" xfId="36373" xr:uid="{00000000-0005-0000-0000-000022720000}"/>
    <cellStyle name="Note 2 2 5 3 2 2 3" xfId="28000" xr:uid="{00000000-0005-0000-0000-000023720000}"/>
    <cellStyle name="Note 2 2 5 3 2 2 3 2" xfId="43630" xr:uid="{00000000-0005-0000-0000-000024720000}"/>
    <cellStyle name="Note 2 2 5 3 2 2 4" xfId="19936" xr:uid="{00000000-0005-0000-0000-000025720000}"/>
    <cellStyle name="Note 2 2 5 3 2 2 5" xfId="35779" xr:uid="{00000000-0005-0000-0000-000026720000}"/>
    <cellStyle name="Note 2 2 5 3 2 3" xfId="11112" xr:uid="{00000000-0005-0000-0000-000027720000}"/>
    <cellStyle name="Note 2 2 5 3 2 3 2" xfId="28678" xr:uid="{00000000-0005-0000-0000-000028720000}"/>
    <cellStyle name="Note 2 2 5 3 2 3 2 2" xfId="44308" xr:uid="{00000000-0005-0000-0000-000029720000}"/>
    <cellStyle name="Note 2 2 5 3 2 3 3" xfId="20614" xr:uid="{00000000-0005-0000-0000-00002A720000}"/>
    <cellStyle name="Note 2 2 5 3 2 3 4" xfId="36457" xr:uid="{00000000-0005-0000-0000-00002B720000}"/>
    <cellStyle name="Note 2 2 5 3 2 4" xfId="26611" xr:uid="{00000000-0005-0000-0000-00002C720000}"/>
    <cellStyle name="Note 2 2 5 3 2 4 2" xfId="42241" xr:uid="{00000000-0005-0000-0000-00002D720000}"/>
    <cellStyle name="Note 2 2 5 3 2 5" xfId="18547" xr:uid="{00000000-0005-0000-0000-00002E720000}"/>
    <cellStyle name="Note 2 2 5 3 2 6" xfId="34390" xr:uid="{00000000-0005-0000-0000-00002F720000}"/>
    <cellStyle name="Note 2 2 5 3 3" xfId="23558" xr:uid="{00000000-0005-0000-0000-000030720000}"/>
    <cellStyle name="Note 2 2 5 3 3 2" xfId="39189" xr:uid="{00000000-0005-0000-0000-000031720000}"/>
    <cellStyle name="Note 2 2 5 3 4" xfId="15041" xr:uid="{00000000-0005-0000-0000-000032720000}"/>
    <cellStyle name="Note 2 2 5 3 5" xfId="31517" xr:uid="{00000000-0005-0000-0000-000033720000}"/>
    <cellStyle name="Note 2 2 5 3 6" xfId="50243" xr:uid="{00000000-0005-0000-0000-000034720000}"/>
    <cellStyle name="Note 2 2 5 3 7" xfId="52029" xr:uid="{00000000-0005-0000-0000-000035720000}"/>
    <cellStyle name="Note 2 2 5 3 8" xfId="53124" xr:uid="{00000000-0005-0000-0000-000036720000}"/>
    <cellStyle name="Note 2 2 5 4" xfId="8906" xr:uid="{00000000-0005-0000-0000-000037720000}"/>
    <cellStyle name="Note 2 2 5 4 2" xfId="10295" xr:uid="{00000000-0005-0000-0000-000038720000}"/>
    <cellStyle name="Note 2 2 5 4 2 2" xfId="11146" xr:uid="{00000000-0005-0000-0000-000039720000}"/>
    <cellStyle name="Note 2 2 5 4 2 2 2" xfId="28712" xr:uid="{00000000-0005-0000-0000-00003A720000}"/>
    <cellStyle name="Note 2 2 5 4 2 2 2 2" xfId="44342" xr:uid="{00000000-0005-0000-0000-00003B720000}"/>
    <cellStyle name="Note 2 2 5 4 2 2 3" xfId="20648" xr:uid="{00000000-0005-0000-0000-00003C720000}"/>
    <cellStyle name="Note 2 2 5 4 2 2 4" xfId="36491" xr:uid="{00000000-0005-0000-0000-00003D720000}"/>
    <cellStyle name="Note 2 2 5 4 2 3" xfId="27861" xr:uid="{00000000-0005-0000-0000-00003E720000}"/>
    <cellStyle name="Note 2 2 5 4 2 3 2" xfId="43491" xr:uid="{00000000-0005-0000-0000-00003F720000}"/>
    <cellStyle name="Note 2 2 5 4 2 4" xfId="19797" xr:uid="{00000000-0005-0000-0000-000040720000}"/>
    <cellStyle name="Note 2 2 5 4 2 5" xfId="35640" xr:uid="{00000000-0005-0000-0000-000041720000}"/>
    <cellStyle name="Note 2 2 5 4 3" xfId="11348" xr:uid="{00000000-0005-0000-0000-000042720000}"/>
    <cellStyle name="Note 2 2 5 4 3 2" xfId="28914" xr:uid="{00000000-0005-0000-0000-000043720000}"/>
    <cellStyle name="Note 2 2 5 4 3 2 2" xfId="44544" xr:uid="{00000000-0005-0000-0000-000044720000}"/>
    <cellStyle name="Note 2 2 5 4 3 3" xfId="20850" xr:uid="{00000000-0005-0000-0000-000045720000}"/>
    <cellStyle name="Note 2 2 5 4 3 4" xfId="36693" xr:uid="{00000000-0005-0000-0000-000046720000}"/>
    <cellStyle name="Note 2 2 5 4 4" xfId="26472" xr:uid="{00000000-0005-0000-0000-000047720000}"/>
    <cellStyle name="Note 2 2 5 4 4 2" xfId="42102" xr:uid="{00000000-0005-0000-0000-000048720000}"/>
    <cellStyle name="Note 2 2 5 4 5" xfId="18408" xr:uid="{00000000-0005-0000-0000-000049720000}"/>
    <cellStyle name="Note 2 2 5 4 6" xfId="34251" xr:uid="{00000000-0005-0000-0000-00004A720000}"/>
    <cellStyle name="Note 2 2 5 5" xfId="21690" xr:uid="{00000000-0005-0000-0000-00004B720000}"/>
    <cellStyle name="Note 2 2 5 5 2" xfId="37321" xr:uid="{00000000-0005-0000-0000-00004C720000}"/>
    <cellStyle name="Note 2 2 5 6" xfId="12074" xr:uid="{00000000-0005-0000-0000-00004D720000}"/>
    <cellStyle name="Note 2 2 5 6 2" xfId="29337" xr:uid="{00000000-0005-0000-0000-00004E720000}"/>
    <cellStyle name="Note 2 2 5 7" xfId="12667" xr:uid="{00000000-0005-0000-0000-00004F720000}"/>
    <cellStyle name="Note 2 2 5 8" xfId="29853" xr:uid="{00000000-0005-0000-0000-000050720000}"/>
    <cellStyle name="Note 2 2 5 9" xfId="44991" xr:uid="{00000000-0005-0000-0000-000051720000}"/>
    <cellStyle name="Note 2 2 50" xfId="46179" xr:uid="{00000000-0005-0000-0000-000052720000}"/>
    <cellStyle name="Note 2 2 51" xfId="46370" xr:uid="{00000000-0005-0000-0000-000053720000}"/>
    <cellStyle name="Note 2 2 6" xfId="2859" xr:uid="{00000000-0005-0000-0000-000054720000}"/>
    <cellStyle name="Note 2 2 6 10" xfId="48045" xr:uid="{00000000-0005-0000-0000-000055720000}"/>
    <cellStyle name="Note 2 2 6 11" xfId="45507" xr:uid="{00000000-0005-0000-0000-000056720000}"/>
    <cellStyle name="Note 2 2 6 12" xfId="50748" xr:uid="{00000000-0005-0000-0000-000057720000}"/>
    <cellStyle name="Note 2 2 6 13" xfId="46032" xr:uid="{00000000-0005-0000-0000-000058720000}"/>
    <cellStyle name="Note 2 2 6 14" xfId="53632" xr:uid="{00000000-0005-0000-0000-000059720000}"/>
    <cellStyle name="Note 2 2 6 15" xfId="51744" xr:uid="{00000000-0005-0000-0000-00005A720000}"/>
    <cellStyle name="Note 2 2 6 2" xfId="3513" xr:uid="{00000000-0005-0000-0000-00005B720000}"/>
    <cellStyle name="Note 2 2 6 2 10" xfId="46264" xr:uid="{00000000-0005-0000-0000-00005C720000}"/>
    <cellStyle name="Note 2 2 6 2 11" xfId="51111" xr:uid="{00000000-0005-0000-0000-00005D720000}"/>
    <cellStyle name="Note 2 2 6 2 12" xfId="46405" xr:uid="{00000000-0005-0000-0000-00005E720000}"/>
    <cellStyle name="Note 2 2 6 2 13" xfId="49461" xr:uid="{00000000-0005-0000-0000-00005F720000}"/>
    <cellStyle name="Note 2 2 6 2 14" xfId="46187" xr:uid="{00000000-0005-0000-0000-000060720000}"/>
    <cellStyle name="Note 2 2 6 2 2" xfId="5888" xr:uid="{00000000-0005-0000-0000-000061720000}"/>
    <cellStyle name="Note 2 2 6 2 2 2" xfId="9181" xr:uid="{00000000-0005-0000-0000-000062720000}"/>
    <cellStyle name="Note 2 2 6 2 2 2 2" xfId="10570" xr:uid="{00000000-0005-0000-0000-000063720000}"/>
    <cellStyle name="Note 2 2 6 2 2 2 2 2" xfId="11675" xr:uid="{00000000-0005-0000-0000-000064720000}"/>
    <cellStyle name="Note 2 2 6 2 2 2 2 2 2" xfId="29241" xr:uid="{00000000-0005-0000-0000-000065720000}"/>
    <cellStyle name="Note 2 2 6 2 2 2 2 2 2 2" xfId="44871" xr:uid="{00000000-0005-0000-0000-000066720000}"/>
    <cellStyle name="Note 2 2 6 2 2 2 2 2 3" xfId="21177" xr:uid="{00000000-0005-0000-0000-000067720000}"/>
    <cellStyle name="Note 2 2 6 2 2 2 2 2 4" xfId="37020" xr:uid="{00000000-0005-0000-0000-000068720000}"/>
    <cellStyle name="Note 2 2 6 2 2 2 2 3" xfId="28136" xr:uid="{00000000-0005-0000-0000-000069720000}"/>
    <cellStyle name="Note 2 2 6 2 2 2 2 3 2" xfId="43766" xr:uid="{00000000-0005-0000-0000-00006A720000}"/>
    <cellStyle name="Note 2 2 6 2 2 2 2 4" xfId="20072" xr:uid="{00000000-0005-0000-0000-00006B720000}"/>
    <cellStyle name="Note 2 2 6 2 2 2 2 5" xfId="35915" xr:uid="{00000000-0005-0000-0000-00006C720000}"/>
    <cellStyle name="Note 2 2 6 2 2 2 3" xfId="11065" xr:uid="{00000000-0005-0000-0000-00006D720000}"/>
    <cellStyle name="Note 2 2 6 2 2 2 3 2" xfId="28631" xr:uid="{00000000-0005-0000-0000-00006E720000}"/>
    <cellStyle name="Note 2 2 6 2 2 2 3 2 2" xfId="44261" xr:uid="{00000000-0005-0000-0000-00006F720000}"/>
    <cellStyle name="Note 2 2 6 2 2 2 3 3" xfId="20567" xr:uid="{00000000-0005-0000-0000-000070720000}"/>
    <cellStyle name="Note 2 2 6 2 2 2 3 4" xfId="36410" xr:uid="{00000000-0005-0000-0000-000071720000}"/>
    <cellStyle name="Note 2 2 6 2 2 2 4" xfId="26747" xr:uid="{00000000-0005-0000-0000-000072720000}"/>
    <cellStyle name="Note 2 2 6 2 2 2 4 2" xfId="42377" xr:uid="{00000000-0005-0000-0000-000073720000}"/>
    <cellStyle name="Note 2 2 6 2 2 2 5" xfId="18683" xr:uid="{00000000-0005-0000-0000-000074720000}"/>
    <cellStyle name="Note 2 2 6 2 2 2 6" xfId="34526" xr:uid="{00000000-0005-0000-0000-000075720000}"/>
    <cellStyle name="Note 2 2 6 2 2 3" xfId="23759" xr:uid="{00000000-0005-0000-0000-000076720000}"/>
    <cellStyle name="Note 2 2 6 2 2 3 2" xfId="39390" xr:uid="{00000000-0005-0000-0000-000077720000}"/>
    <cellStyle name="Note 2 2 6 2 2 4" xfId="15393" xr:uid="{00000000-0005-0000-0000-000078720000}"/>
    <cellStyle name="Note 2 2 6 2 2 5" xfId="31657" xr:uid="{00000000-0005-0000-0000-000079720000}"/>
    <cellStyle name="Note 2 2 6 2 2 6" xfId="50376" xr:uid="{00000000-0005-0000-0000-00007A720000}"/>
    <cellStyle name="Note 2 2 6 2 2 7" xfId="52162" xr:uid="{00000000-0005-0000-0000-00007B720000}"/>
    <cellStyle name="Note 2 2 6 2 2 8" xfId="53257" xr:uid="{00000000-0005-0000-0000-00007C720000}"/>
    <cellStyle name="Note 2 2 6 2 3" xfId="8808" xr:uid="{00000000-0005-0000-0000-00007D720000}"/>
    <cellStyle name="Note 2 2 6 2 3 2" xfId="10197" xr:uid="{00000000-0005-0000-0000-00007E720000}"/>
    <cellStyle name="Note 2 2 6 2 3 2 2" xfId="11601" xr:uid="{00000000-0005-0000-0000-00007F720000}"/>
    <cellStyle name="Note 2 2 6 2 3 2 2 2" xfId="29167" xr:uid="{00000000-0005-0000-0000-000080720000}"/>
    <cellStyle name="Note 2 2 6 2 3 2 2 2 2" xfId="44797" xr:uid="{00000000-0005-0000-0000-000081720000}"/>
    <cellStyle name="Note 2 2 6 2 3 2 2 3" xfId="21103" xr:uid="{00000000-0005-0000-0000-000082720000}"/>
    <cellStyle name="Note 2 2 6 2 3 2 2 4" xfId="36946" xr:uid="{00000000-0005-0000-0000-000083720000}"/>
    <cellStyle name="Note 2 2 6 2 3 2 3" xfId="27763" xr:uid="{00000000-0005-0000-0000-000084720000}"/>
    <cellStyle name="Note 2 2 6 2 3 2 3 2" xfId="43393" xr:uid="{00000000-0005-0000-0000-000085720000}"/>
    <cellStyle name="Note 2 2 6 2 3 2 4" xfId="19699" xr:uid="{00000000-0005-0000-0000-000086720000}"/>
    <cellStyle name="Note 2 2 6 2 3 2 5" xfId="35542" xr:uid="{00000000-0005-0000-0000-000087720000}"/>
    <cellStyle name="Note 2 2 6 2 3 3" xfId="4075" xr:uid="{00000000-0005-0000-0000-000088720000}"/>
    <cellStyle name="Note 2 2 6 2 3 3 2" xfId="22286" xr:uid="{00000000-0005-0000-0000-000089720000}"/>
    <cellStyle name="Note 2 2 6 2 3 3 2 2" xfId="37917" xr:uid="{00000000-0005-0000-0000-00008A720000}"/>
    <cellStyle name="Note 2 2 6 2 3 3 3" xfId="13581" xr:uid="{00000000-0005-0000-0000-00008B720000}"/>
    <cellStyle name="Note 2 2 6 2 3 3 4" xfId="30326" xr:uid="{00000000-0005-0000-0000-00008C720000}"/>
    <cellStyle name="Note 2 2 6 2 3 4" xfId="26374" xr:uid="{00000000-0005-0000-0000-00008D720000}"/>
    <cellStyle name="Note 2 2 6 2 3 4 2" xfId="42004" xr:uid="{00000000-0005-0000-0000-00008E720000}"/>
    <cellStyle name="Note 2 2 6 2 3 5" xfId="18310" xr:uid="{00000000-0005-0000-0000-00008F720000}"/>
    <cellStyle name="Note 2 2 6 2 3 6" xfId="34153" xr:uid="{00000000-0005-0000-0000-000090720000}"/>
    <cellStyle name="Note 2 2 6 2 4" xfId="21891" xr:uid="{00000000-0005-0000-0000-000091720000}"/>
    <cellStyle name="Note 2 2 6 2 4 2" xfId="37522" xr:uid="{00000000-0005-0000-0000-000092720000}"/>
    <cellStyle name="Note 2 2 6 2 5" xfId="24672" xr:uid="{00000000-0005-0000-0000-000093720000}"/>
    <cellStyle name="Note 2 2 6 2 5 2" xfId="40303" xr:uid="{00000000-0005-0000-0000-000094720000}"/>
    <cellStyle name="Note 2 2 6 2 6" xfId="13018" xr:uid="{00000000-0005-0000-0000-000095720000}"/>
    <cellStyle name="Note 2 2 6 2 7" xfId="29992" xr:uid="{00000000-0005-0000-0000-000096720000}"/>
    <cellStyle name="Note 2 2 6 2 8" xfId="47738" xr:uid="{00000000-0005-0000-0000-000097720000}"/>
    <cellStyle name="Note 2 2 6 2 9" xfId="48407" xr:uid="{00000000-0005-0000-0000-000098720000}"/>
    <cellStyle name="Note 2 2 6 3" xfId="5239" xr:uid="{00000000-0005-0000-0000-000099720000}"/>
    <cellStyle name="Note 2 2 6 3 2" xfId="8488" xr:uid="{00000000-0005-0000-0000-00009A720000}"/>
    <cellStyle name="Note 2 2 6 3 2 2" xfId="9877" xr:uid="{00000000-0005-0000-0000-00009B720000}"/>
    <cellStyle name="Note 2 2 6 3 2 2 2" xfId="7745" xr:uid="{00000000-0005-0000-0000-00009C720000}"/>
    <cellStyle name="Note 2 2 6 3 2 2 2 2" xfId="25311" xr:uid="{00000000-0005-0000-0000-00009D720000}"/>
    <cellStyle name="Note 2 2 6 3 2 2 2 2 2" xfId="40941" xr:uid="{00000000-0005-0000-0000-00009E720000}"/>
    <cellStyle name="Note 2 2 6 3 2 2 2 3" xfId="17247" xr:uid="{00000000-0005-0000-0000-00009F720000}"/>
    <cellStyle name="Note 2 2 6 3 2 2 2 4" xfId="33090" xr:uid="{00000000-0005-0000-0000-0000A0720000}"/>
    <cellStyle name="Note 2 2 6 3 2 2 3" xfId="27443" xr:uid="{00000000-0005-0000-0000-0000A1720000}"/>
    <cellStyle name="Note 2 2 6 3 2 2 3 2" xfId="43073" xr:uid="{00000000-0005-0000-0000-0000A2720000}"/>
    <cellStyle name="Note 2 2 6 3 2 2 4" xfId="19379" xr:uid="{00000000-0005-0000-0000-0000A3720000}"/>
    <cellStyle name="Note 2 2 6 3 2 2 5" xfId="35222" xr:uid="{00000000-0005-0000-0000-0000A4720000}"/>
    <cellStyle name="Note 2 2 6 3 2 3" xfId="4471" xr:uid="{00000000-0005-0000-0000-0000A5720000}"/>
    <cellStyle name="Note 2 2 6 3 2 3 2" xfId="22643" xr:uid="{00000000-0005-0000-0000-0000A6720000}"/>
    <cellStyle name="Note 2 2 6 3 2 3 2 2" xfId="38274" xr:uid="{00000000-0005-0000-0000-0000A7720000}"/>
    <cellStyle name="Note 2 2 6 3 2 3 3" xfId="13977" xr:uid="{00000000-0005-0000-0000-0000A8720000}"/>
    <cellStyle name="Note 2 2 6 3 2 3 4" xfId="30664" xr:uid="{00000000-0005-0000-0000-0000A9720000}"/>
    <cellStyle name="Note 2 2 6 3 2 4" xfId="26054" xr:uid="{00000000-0005-0000-0000-0000AA720000}"/>
    <cellStyle name="Note 2 2 6 3 2 4 2" xfId="41684" xr:uid="{00000000-0005-0000-0000-0000AB720000}"/>
    <cellStyle name="Note 2 2 6 3 2 5" xfId="17990" xr:uid="{00000000-0005-0000-0000-0000AC720000}"/>
    <cellStyle name="Note 2 2 6 3 2 6" xfId="33833" xr:uid="{00000000-0005-0000-0000-0000AD720000}"/>
    <cellStyle name="Note 2 2 6 3 3" xfId="23317" xr:uid="{00000000-0005-0000-0000-0000AE720000}"/>
    <cellStyle name="Note 2 2 6 3 3 2" xfId="38948" xr:uid="{00000000-0005-0000-0000-0000AF720000}"/>
    <cellStyle name="Note 2 2 6 3 4" xfId="14744" xr:uid="{00000000-0005-0000-0000-0000B0720000}"/>
    <cellStyle name="Note 2 2 6 3 5" xfId="31295" xr:uid="{00000000-0005-0000-0000-0000B1720000}"/>
    <cellStyle name="Note 2 2 6 3 6" xfId="49999" xr:uid="{00000000-0005-0000-0000-0000B2720000}"/>
    <cellStyle name="Note 2 2 6 3 7" xfId="51797" xr:uid="{00000000-0005-0000-0000-0000B3720000}"/>
    <cellStyle name="Note 2 2 6 3 8" xfId="52890" xr:uid="{00000000-0005-0000-0000-0000B4720000}"/>
    <cellStyle name="Note 2 2 6 4" xfId="6683" xr:uid="{00000000-0005-0000-0000-0000B5720000}"/>
    <cellStyle name="Note 2 2 6 4 2" xfId="4529" xr:uid="{00000000-0005-0000-0000-0000B6720000}"/>
    <cellStyle name="Note 2 2 6 4 2 2" xfId="7373" xr:uid="{00000000-0005-0000-0000-0000B7720000}"/>
    <cellStyle name="Note 2 2 6 4 2 2 2" xfId="24940" xr:uid="{00000000-0005-0000-0000-0000B8720000}"/>
    <cellStyle name="Note 2 2 6 4 2 2 2 2" xfId="40570" xr:uid="{00000000-0005-0000-0000-0000B9720000}"/>
    <cellStyle name="Note 2 2 6 4 2 2 3" xfId="16876" xr:uid="{00000000-0005-0000-0000-0000BA720000}"/>
    <cellStyle name="Note 2 2 6 4 2 2 4" xfId="32719" xr:uid="{00000000-0005-0000-0000-0000BB720000}"/>
    <cellStyle name="Note 2 2 6 4 2 3" xfId="22701" xr:uid="{00000000-0005-0000-0000-0000BC720000}"/>
    <cellStyle name="Note 2 2 6 4 2 3 2" xfId="38332" xr:uid="{00000000-0005-0000-0000-0000BD720000}"/>
    <cellStyle name="Note 2 2 6 4 2 4" xfId="14035" xr:uid="{00000000-0005-0000-0000-0000BE720000}"/>
    <cellStyle name="Note 2 2 6 4 2 5" xfId="30722" xr:uid="{00000000-0005-0000-0000-0000BF720000}"/>
    <cellStyle name="Note 2 2 6 4 3" xfId="4170" xr:uid="{00000000-0005-0000-0000-0000C0720000}"/>
    <cellStyle name="Note 2 2 6 4 3 2" xfId="22381" xr:uid="{00000000-0005-0000-0000-0000C1720000}"/>
    <cellStyle name="Note 2 2 6 4 3 2 2" xfId="38012" xr:uid="{00000000-0005-0000-0000-0000C2720000}"/>
    <cellStyle name="Note 2 2 6 4 3 3" xfId="13676" xr:uid="{00000000-0005-0000-0000-0000C3720000}"/>
    <cellStyle name="Note 2 2 6 4 3 4" xfId="30421" xr:uid="{00000000-0005-0000-0000-0000C4720000}"/>
    <cellStyle name="Note 2 2 6 4 4" xfId="24346" xr:uid="{00000000-0005-0000-0000-0000C5720000}"/>
    <cellStyle name="Note 2 2 6 4 4 2" xfId="39977" xr:uid="{00000000-0005-0000-0000-0000C6720000}"/>
    <cellStyle name="Note 2 2 6 4 5" xfId="16187" xr:uid="{00000000-0005-0000-0000-0000C7720000}"/>
    <cellStyle name="Note 2 2 6 4 6" xfId="32165" xr:uid="{00000000-0005-0000-0000-0000C8720000}"/>
    <cellStyle name="Note 2 2 6 5" xfId="21443" xr:uid="{00000000-0005-0000-0000-0000C9720000}"/>
    <cellStyle name="Note 2 2 6 5 2" xfId="37074" xr:uid="{00000000-0005-0000-0000-0000CA720000}"/>
    <cellStyle name="Note 2 2 6 6" xfId="22203" xr:uid="{00000000-0005-0000-0000-0000CB720000}"/>
    <cellStyle name="Note 2 2 6 6 2" xfId="37834" xr:uid="{00000000-0005-0000-0000-0000CC720000}"/>
    <cellStyle name="Note 2 2 6 7" xfId="12365" xr:uid="{00000000-0005-0000-0000-0000CD720000}"/>
    <cellStyle name="Note 2 2 6 8" xfId="29626" xr:uid="{00000000-0005-0000-0000-0000CE720000}"/>
    <cellStyle name="Note 2 2 6 9" xfId="47809" xr:uid="{00000000-0005-0000-0000-0000CF720000}"/>
    <cellStyle name="Note 2 2 7" xfId="3136" xr:uid="{00000000-0005-0000-0000-0000D0720000}"/>
    <cellStyle name="Note 2 2 7 10" xfId="48249" xr:uid="{00000000-0005-0000-0000-0000D1720000}"/>
    <cellStyle name="Note 2 2 7 11" xfId="48956" xr:uid="{00000000-0005-0000-0000-0000D2720000}"/>
    <cellStyle name="Note 2 2 7 12" xfId="50952" xr:uid="{00000000-0005-0000-0000-0000D3720000}"/>
    <cellStyle name="Note 2 2 7 13" xfId="46397" xr:uid="{00000000-0005-0000-0000-0000D4720000}"/>
    <cellStyle name="Note 2 2 7 14" xfId="52669" xr:uid="{00000000-0005-0000-0000-0000D5720000}"/>
    <cellStyle name="Note 2 2 7 15" xfId="53856" xr:uid="{00000000-0005-0000-0000-0000D6720000}"/>
    <cellStyle name="Note 2 2 7 2" xfId="3790" xr:uid="{00000000-0005-0000-0000-0000D7720000}"/>
    <cellStyle name="Note 2 2 7 2 10" xfId="46991" xr:uid="{00000000-0005-0000-0000-0000D8720000}"/>
    <cellStyle name="Note 2 2 7 2 11" xfId="51313" xr:uid="{00000000-0005-0000-0000-0000D9720000}"/>
    <cellStyle name="Note 2 2 7 2 12" xfId="46170" xr:uid="{00000000-0005-0000-0000-0000DA720000}"/>
    <cellStyle name="Note 2 2 7 2 13" xfId="53680" xr:uid="{00000000-0005-0000-0000-0000DB720000}"/>
    <cellStyle name="Note 2 2 7 2 14" xfId="45834" xr:uid="{00000000-0005-0000-0000-0000DC720000}"/>
    <cellStyle name="Note 2 2 7 2 2" xfId="6165" xr:uid="{00000000-0005-0000-0000-0000DD720000}"/>
    <cellStyle name="Note 2 2 7 2 2 2" xfId="6745" xr:uid="{00000000-0005-0000-0000-0000DE720000}"/>
    <cellStyle name="Note 2 2 7 2 2 2 2" xfId="7431" xr:uid="{00000000-0005-0000-0000-0000DF720000}"/>
    <cellStyle name="Note 2 2 7 2 2 2 2 2" xfId="11621" xr:uid="{00000000-0005-0000-0000-0000E0720000}"/>
    <cellStyle name="Note 2 2 7 2 2 2 2 2 2" xfId="29187" xr:uid="{00000000-0005-0000-0000-0000E1720000}"/>
    <cellStyle name="Note 2 2 7 2 2 2 2 2 2 2" xfId="44817" xr:uid="{00000000-0005-0000-0000-0000E2720000}"/>
    <cellStyle name="Note 2 2 7 2 2 2 2 2 3" xfId="21123" xr:uid="{00000000-0005-0000-0000-0000E3720000}"/>
    <cellStyle name="Note 2 2 7 2 2 2 2 2 4" xfId="36966" xr:uid="{00000000-0005-0000-0000-0000E4720000}"/>
    <cellStyle name="Note 2 2 7 2 2 2 2 3" xfId="24998" xr:uid="{00000000-0005-0000-0000-0000E5720000}"/>
    <cellStyle name="Note 2 2 7 2 2 2 2 3 2" xfId="40628" xr:uid="{00000000-0005-0000-0000-0000E6720000}"/>
    <cellStyle name="Note 2 2 7 2 2 2 2 4" xfId="16934" xr:uid="{00000000-0005-0000-0000-0000E7720000}"/>
    <cellStyle name="Note 2 2 7 2 2 2 2 5" xfId="32777" xr:uid="{00000000-0005-0000-0000-0000E8720000}"/>
    <cellStyle name="Note 2 2 7 2 2 2 3" xfId="4212" xr:uid="{00000000-0005-0000-0000-0000E9720000}"/>
    <cellStyle name="Note 2 2 7 2 2 2 3 2" xfId="22423" xr:uid="{00000000-0005-0000-0000-0000EA720000}"/>
    <cellStyle name="Note 2 2 7 2 2 2 3 2 2" xfId="38054" xr:uid="{00000000-0005-0000-0000-0000EB720000}"/>
    <cellStyle name="Note 2 2 7 2 2 2 3 3" xfId="13718" xr:uid="{00000000-0005-0000-0000-0000EC720000}"/>
    <cellStyle name="Note 2 2 7 2 2 2 3 4" xfId="30463" xr:uid="{00000000-0005-0000-0000-0000ED720000}"/>
    <cellStyle name="Note 2 2 7 2 2 2 4" xfId="24408" xr:uid="{00000000-0005-0000-0000-0000EE720000}"/>
    <cellStyle name="Note 2 2 7 2 2 2 4 2" xfId="40039" xr:uid="{00000000-0005-0000-0000-0000EF720000}"/>
    <cellStyle name="Note 2 2 7 2 2 2 5" xfId="16249" xr:uid="{00000000-0005-0000-0000-0000F0720000}"/>
    <cellStyle name="Note 2 2 7 2 2 2 6" xfId="32227" xr:uid="{00000000-0005-0000-0000-0000F1720000}"/>
    <cellStyle name="Note 2 2 7 2 2 3" xfId="23980" xr:uid="{00000000-0005-0000-0000-0000F2720000}"/>
    <cellStyle name="Note 2 2 7 2 2 3 2" xfId="39611" xr:uid="{00000000-0005-0000-0000-0000F3720000}"/>
    <cellStyle name="Note 2 2 7 2 2 4" xfId="15670" xr:uid="{00000000-0005-0000-0000-0000F4720000}"/>
    <cellStyle name="Note 2 2 7 2 2 5" xfId="31859" xr:uid="{00000000-0005-0000-0000-0000F5720000}"/>
    <cellStyle name="Note 2 2 7 2 2 6" xfId="50578" xr:uid="{00000000-0005-0000-0000-0000F6720000}"/>
    <cellStyle name="Note 2 2 7 2 2 7" xfId="52364" xr:uid="{00000000-0005-0000-0000-0000F7720000}"/>
    <cellStyle name="Note 2 2 7 2 2 8" xfId="53459" xr:uid="{00000000-0005-0000-0000-0000F8720000}"/>
    <cellStyle name="Note 2 2 7 2 3" xfId="8336" xr:uid="{00000000-0005-0000-0000-0000F9720000}"/>
    <cellStyle name="Note 2 2 7 2 3 2" xfId="9725" xr:uid="{00000000-0005-0000-0000-0000FA720000}"/>
    <cellStyle name="Note 2 2 7 2 3 2 2" xfId="4460" xr:uid="{00000000-0005-0000-0000-0000FB720000}"/>
    <cellStyle name="Note 2 2 7 2 3 2 2 2" xfId="22632" xr:uid="{00000000-0005-0000-0000-0000FC720000}"/>
    <cellStyle name="Note 2 2 7 2 3 2 2 2 2" xfId="38263" xr:uid="{00000000-0005-0000-0000-0000FD720000}"/>
    <cellStyle name="Note 2 2 7 2 3 2 2 3" xfId="13966" xr:uid="{00000000-0005-0000-0000-0000FE720000}"/>
    <cellStyle name="Note 2 2 7 2 3 2 2 4" xfId="30653" xr:uid="{00000000-0005-0000-0000-0000FF720000}"/>
    <cellStyle name="Note 2 2 7 2 3 2 3" xfId="27291" xr:uid="{00000000-0005-0000-0000-000000730000}"/>
    <cellStyle name="Note 2 2 7 2 3 2 3 2" xfId="42921" xr:uid="{00000000-0005-0000-0000-000001730000}"/>
    <cellStyle name="Note 2 2 7 2 3 2 4" xfId="19227" xr:uid="{00000000-0005-0000-0000-000002730000}"/>
    <cellStyle name="Note 2 2 7 2 3 2 5" xfId="35070" xr:uid="{00000000-0005-0000-0000-000003730000}"/>
    <cellStyle name="Note 2 2 7 2 3 3" xfId="4850" xr:uid="{00000000-0005-0000-0000-000004730000}"/>
    <cellStyle name="Note 2 2 7 2 3 3 2" xfId="23022" xr:uid="{00000000-0005-0000-0000-000005730000}"/>
    <cellStyle name="Note 2 2 7 2 3 3 2 2" xfId="38653" xr:uid="{00000000-0005-0000-0000-000006730000}"/>
    <cellStyle name="Note 2 2 7 2 3 3 3" xfId="14356" xr:uid="{00000000-0005-0000-0000-000007730000}"/>
    <cellStyle name="Note 2 2 7 2 3 3 4" xfId="31043" xr:uid="{00000000-0005-0000-0000-000008730000}"/>
    <cellStyle name="Note 2 2 7 2 3 4" xfId="25902" xr:uid="{00000000-0005-0000-0000-000009730000}"/>
    <cellStyle name="Note 2 2 7 2 3 4 2" xfId="41532" xr:uid="{00000000-0005-0000-0000-00000A730000}"/>
    <cellStyle name="Note 2 2 7 2 3 5" xfId="17838" xr:uid="{00000000-0005-0000-0000-00000B730000}"/>
    <cellStyle name="Note 2 2 7 2 3 6" xfId="33681" xr:uid="{00000000-0005-0000-0000-00000C730000}"/>
    <cellStyle name="Note 2 2 7 2 4" xfId="22112" xr:uid="{00000000-0005-0000-0000-00000D730000}"/>
    <cellStyle name="Note 2 2 7 2 4 2" xfId="37743" xr:uid="{00000000-0005-0000-0000-00000E730000}"/>
    <cellStyle name="Note 2 2 7 2 5" xfId="12313" xr:uid="{00000000-0005-0000-0000-00000F730000}"/>
    <cellStyle name="Note 2 2 7 2 5 2" xfId="29576" xr:uid="{00000000-0005-0000-0000-000010730000}"/>
    <cellStyle name="Note 2 2 7 2 6" xfId="13295" xr:uid="{00000000-0005-0000-0000-000011730000}"/>
    <cellStyle name="Note 2 2 7 2 7" xfId="30194" xr:uid="{00000000-0005-0000-0000-000012730000}"/>
    <cellStyle name="Note 2 2 7 2 8" xfId="47203" xr:uid="{00000000-0005-0000-0000-000013730000}"/>
    <cellStyle name="Note 2 2 7 2 9" xfId="48609" xr:uid="{00000000-0005-0000-0000-000014730000}"/>
    <cellStyle name="Note 2 2 7 3" xfId="5511" xr:uid="{00000000-0005-0000-0000-000015730000}"/>
    <cellStyle name="Note 2 2 7 3 2" xfId="8218" xr:uid="{00000000-0005-0000-0000-000016730000}"/>
    <cellStyle name="Note 2 2 7 3 2 2" xfId="9607" xr:uid="{00000000-0005-0000-0000-000017730000}"/>
    <cellStyle name="Note 2 2 7 3 2 2 2" xfId="9268" xr:uid="{00000000-0005-0000-0000-000018730000}"/>
    <cellStyle name="Note 2 2 7 3 2 2 2 2" xfId="26834" xr:uid="{00000000-0005-0000-0000-000019730000}"/>
    <cellStyle name="Note 2 2 7 3 2 2 2 2 2" xfId="42464" xr:uid="{00000000-0005-0000-0000-00001A730000}"/>
    <cellStyle name="Note 2 2 7 3 2 2 2 3" xfId="18770" xr:uid="{00000000-0005-0000-0000-00001B730000}"/>
    <cellStyle name="Note 2 2 7 3 2 2 2 4" xfId="34613" xr:uid="{00000000-0005-0000-0000-00001C730000}"/>
    <cellStyle name="Note 2 2 7 3 2 2 3" xfId="27173" xr:uid="{00000000-0005-0000-0000-00001D730000}"/>
    <cellStyle name="Note 2 2 7 3 2 2 3 2" xfId="42803" xr:uid="{00000000-0005-0000-0000-00001E730000}"/>
    <cellStyle name="Note 2 2 7 3 2 2 4" xfId="19109" xr:uid="{00000000-0005-0000-0000-00001F730000}"/>
    <cellStyle name="Note 2 2 7 3 2 2 5" xfId="34952" xr:uid="{00000000-0005-0000-0000-000020730000}"/>
    <cellStyle name="Note 2 2 7 3 2 3" xfId="7928" xr:uid="{00000000-0005-0000-0000-000021730000}"/>
    <cellStyle name="Note 2 2 7 3 2 3 2" xfId="25494" xr:uid="{00000000-0005-0000-0000-000022730000}"/>
    <cellStyle name="Note 2 2 7 3 2 3 2 2" xfId="41124" xr:uid="{00000000-0005-0000-0000-000023730000}"/>
    <cellStyle name="Note 2 2 7 3 2 3 3" xfId="17430" xr:uid="{00000000-0005-0000-0000-000024730000}"/>
    <cellStyle name="Note 2 2 7 3 2 3 4" xfId="33273" xr:uid="{00000000-0005-0000-0000-000025730000}"/>
    <cellStyle name="Note 2 2 7 3 2 4" xfId="25784" xr:uid="{00000000-0005-0000-0000-000026730000}"/>
    <cellStyle name="Note 2 2 7 3 2 4 2" xfId="41414" xr:uid="{00000000-0005-0000-0000-000027730000}"/>
    <cellStyle name="Note 2 2 7 3 2 5" xfId="17720" xr:uid="{00000000-0005-0000-0000-000028730000}"/>
    <cellStyle name="Note 2 2 7 3 2 6" xfId="33563" xr:uid="{00000000-0005-0000-0000-000029730000}"/>
    <cellStyle name="Note 2 2 7 3 3" xfId="23533" xr:uid="{00000000-0005-0000-0000-00002A730000}"/>
    <cellStyle name="Note 2 2 7 3 3 2" xfId="39164" xr:uid="{00000000-0005-0000-0000-00002B730000}"/>
    <cellStyle name="Note 2 2 7 3 4" xfId="15016" xr:uid="{00000000-0005-0000-0000-00002C730000}"/>
    <cellStyle name="Note 2 2 7 3 5" xfId="31492" xr:uid="{00000000-0005-0000-0000-00002D730000}"/>
    <cellStyle name="Note 2 2 7 3 6" xfId="50218" xr:uid="{00000000-0005-0000-0000-00002E730000}"/>
    <cellStyle name="Note 2 2 7 3 7" xfId="52004" xr:uid="{00000000-0005-0000-0000-00002F730000}"/>
    <cellStyle name="Note 2 2 7 3 8" xfId="53099" xr:uid="{00000000-0005-0000-0000-000030730000}"/>
    <cellStyle name="Note 2 2 7 4" xfId="9134" xr:uid="{00000000-0005-0000-0000-000031730000}"/>
    <cellStyle name="Note 2 2 7 4 2" xfId="10523" xr:uid="{00000000-0005-0000-0000-000032730000}"/>
    <cellStyle name="Note 2 2 7 4 2 2" xfId="7447" xr:uid="{00000000-0005-0000-0000-000033730000}"/>
    <cellStyle name="Note 2 2 7 4 2 2 2" xfId="25014" xr:uid="{00000000-0005-0000-0000-000034730000}"/>
    <cellStyle name="Note 2 2 7 4 2 2 2 2" xfId="40644" xr:uid="{00000000-0005-0000-0000-000035730000}"/>
    <cellStyle name="Note 2 2 7 4 2 2 3" xfId="16950" xr:uid="{00000000-0005-0000-0000-000036730000}"/>
    <cellStyle name="Note 2 2 7 4 2 2 4" xfId="32793" xr:uid="{00000000-0005-0000-0000-000037730000}"/>
    <cellStyle name="Note 2 2 7 4 2 3" xfId="28089" xr:uid="{00000000-0005-0000-0000-000038730000}"/>
    <cellStyle name="Note 2 2 7 4 2 3 2" xfId="43719" xr:uid="{00000000-0005-0000-0000-000039730000}"/>
    <cellStyle name="Note 2 2 7 4 2 4" xfId="20025" xr:uid="{00000000-0005-0000-0000-00003A730000}"/>
    <cellStyle name="Note 2 2 7 4 2 5" xfId="35868" xr:uid="{00000000-0005-0000-0000-00003B730000}"/>
    <cellStyle name="Note 2 2 7 4 3" xfId="11206" xr:uid="{00000000-0005-0000-0000-00003C730000}"/>
    <cellStyle name="Note 2 2 7 4 3 2" xfId="28772" xr:uid="{00000000-0005-0000-0000-00003D730000}"/>
    <cellStyle name="Note 2 2 7 4 3 2 2" xfId="44402" xr:uid="{00000000-0005-0000-0000-00003E730000}"/>
    <cellStyle name="Note 2 2 7 4 3 3" xfId="20708" xr:uid="{00000000-0005-0000-0000-00003F730000}"/>
    <cellStyle name="Note 2 2 7 4 3 4" xfId="36551" xr:uid="{00000000-0005-0000-0000-000040730000}"/>
    <cellStyle name="Note 2 2 7 4 4" xfId="26700" xr:uid="{00000000-0005-0000-0000-000041730000}"/>
    <cellStyle name="Note 2 2 7 4 4 2" xfId="42330" xr:uid="{00000000-0005-0000-0000-000042730000}"/>
    <cellStyle name="Note 2 2 7 4 5" xfId="18636" xr:uid="{00000000-0005-0000-0000-000043730000}"/>
    <cellStyle name="Note 2 2 7 4 6" xfId="34479" xr:uid="{00000000-0005-0000-0000-000044730000}"/>
    <cellStyle name="Note 2 2 7 5" xfId="21665" xr:uid="{00000000-0005-0000-0000-000045730000}"/>
    <cellStyle name="Note 2 2 7 5 2" xfId="37296" xr:uid="{00000000-0005-0000-0000-000046730000}"/>
    <cellStyle name="Note 2 2 7 6" xfId="22565" xr:uid="{00000000-0005-0000-0000-000047730000}"/>
    <cellStyle name="Note 2 2 7 6 2" xfId="38196" xr:uid="{00000000-0005-0000-0000-000048730000}"/>
    <cellStyle name="Note 2 2 7 7" xfId="12642" xr:uid="{00000000-0005-0000-0000-000049730000}"/>
    <cellStyle name="Note 2 2 7 8" xfId="29828" xr:uid="{00000000-0005-0000-0000-00004A730000}"/>
    <cellStyle name="Note 2 2 7 9" xfId="47860" xr:uid="{00000000-0005-0000-0000-00004B730000}"/>
    <cellStyle name="Note 2 2 8" xfId="2891" xr:uid="{00000000-0005-0000-0000-00004C730000}"/>
    <cellStyle name="Note 2 2 8 10" xfId="48077" xr:uid="{00000000-0005-0000-0000-00004D730000}"/>
    <cellStyle name="Note 2 2 8 11" xfId="46341" xr:uid="{00000000-0005-0000-0000-00004E730000}"/>
    <cellStyle name="Note 2 2 8 12" xfId="50780" xr:uid="{00000000-0005-0000-0000-00004F730000}"/>
    <cellStyle name="Note 2 2 8 13" xfId="46063" xr:uid="{00000000-0005-0000-0000-000050730000}"/>
    <cellStyle name="Note 2 2 8 14" xfId="51707" xr:uid="{00000000-0005-0000-0000-000051730000}"/>
    <cellStyle name="Note 2 2 8 15" xfId="46979" xr:uid="{00000000-0005-0000-0000-000052730000}"/>
    <cellStyle name="Note 2 2 8 2" xfId="3545" xr:uid="{00000000-0005-0000-0000-000053730000}"/>
    <cellStyle name="Note 2 2 8 2 10" xfId="46990" xr:uid="{00000000-0005-0000-0000-000054730000}"/>
    <cellStyle name="Note 2 2 8 2 11" xfId="51143" xr:uid="{00000000-0005-0000-0000-000055730000}"/>
    <cellStyle name="Note 2 2 8 2 12" xfId="46502" xr:uid="{00000000-0005-0000-0000-000056730000}"/>
    <cellStyle name="Note 2 2 8 2 13" xfId="51515" xr:uid="{00000000-0005-0000-0000-000057730000}"/>
    <cellStyle name="Note 2 2 8 2 14" xfId="45000" xr:uid="{00000000-0005-0000-0000-000058730000}"/>
    <cellStyle name="Note 2 2 8 2 2" xfId="5920" xr:uid="{00000000-0005-0000-0000-000059730000}"/>
    <cellStyle name="Note 2 2 8 2 2 2" xfId="8997" xr:uid="{00000000-0005-0000-0000-00005A730000}"/>
    <cellStyle name="Note 2 2 8 2 2 2 2" xfId="10386" xr:uid="{00000000-0005-0000-0000-00005B730000}"/>
    <cellStyle name="Note 2 2 8 2 2 2 2 2" xfId="10974" xr:uid="{00000000-0005-0000-0000-00005C730000}"/>
    <cellStyle name="Note 2 2 8 2 2 2 2 2 2" xfId="28540" xr:uid="{00000000-0005-0000-0000-00005D730000}"/>
    <cellStyle name="Note 2 2 8 2 2 2 2 2 2 2" xfId="44170" xr:uid="{00000000-0005-0000-0000-00005E730000}"/>
    <cellStyle name="Note 2 2 8 2 2 2 2 2 3" xfId="20476" xr:uid="{00000000-0005-0000-0000-00005F730000}"/>
    <cellStyle name="Note 2 2 8 2 2 2 2 2 4" xfId="36319" xr:uid="{00000000-0005-0000-0000-000060730000}"/>
    <cellStyle name="Note 2 2 8 2 2 2 2 3" xfId="27952" xr:uid="{00000000-0005-0000-0000-000061730000}"/>
    <cellStyle name="Note 2 2 8 2 2 2 2 3 2" xfId="43582" xr:uid="{00000000-0005-0000-0000-000062730000}"/>
    <cellStyle name="Note 2 2 8 2 2 2 2 4" xfId="19888" xr:uid="{00000000-0005-0000-0000-000063730000}"/>
    <cellStyle name="Note 2 2 8 2 2 2 2 5" xfId="35731" xr:uid="{00000000-0005-0000-0000-000064730000}"/>
    <cellStyle name="Note 2 2 8 2 2 2 3" xfId="10859" xr:uid="{00000000-0005-0000-0000-000065730000}"/>
    <cellStyle name="Note 2 2 8 2 2 2 3 2" xfId="28425" xr:uid="{00000000-0005-0000-0000-000066730000}"/>
    <cellStyle name="Note 2 2 8 2 2 2 3 2 2" xfId="44055" xr:uid="{00000000-0005-0000-0000-000067730000}"/>
    <cellStyle name="Note 2 2 8 2 2 2 3 3" xfId="20361" xr:uid="{00000000-0005-0000-0000-000068730000}"/>
    <cellStyle name="Note 2 2 8 2 2 2 3 4" xfId="36204" xr:uid="{00000000-0005-0000-0000-000069730000}"/>
    <cellStyle name="Note 2 2 8 2 2 2 4" xfId="26563" xr:uid="{00000000-0005-0000-0000-00006A730000}"/>
    <cellStyle name="Note 2 2 8 2 2 2 4 2" xfId="42193" xr:uid="{00000000-0005-0000-0000-00006B730000}"/>
    <cellStyle name="Note 2 2 8 2 2 2 5" xfId="18499" xr:uid="{00000000-0005-0000-0000-00006C730000}"/>
    <cellStyle name="Note 2 2 8 2 2 2 6" xfId="34342" xr:uid="{00000000-0005-0000-0000-00006D730000}"/>
    <cellStyle name="Note 2 2 8 2 2 3" xfId="23791" xr:uid="{00000000-0005-0000-0000-00006E730000}"/>
    <cellStyle name="Note 2 2 8 2 2 3 2" xfId="39422" xr:uid="{00000000-0005-0000-0000-00006F730000}"/>
    <cellStyle name="Note 2 2 8 2 2 4" xfId="15425" xr:uid="{00000000-0005-0000-0000-000070730000}"/>
    <cellStyle name="Note 2 2 8 2 2 5" xfId="31689" xr:uid="{00000000-0005-0000-0000-000071730000}"/>
    <cellStyle name="Note 2 2 8 2 2 6" xfId="50408" xr:uid="{00000000-0005-0000-0000-000072730000}"/>
    <cellStyle name="Note 2 2 8 2 2 7" xfId="52194" xr:uid="{00000000-0005-0000-0000-000073730000}"/>
    <cellStyle name="Note 2 2 8 2 2 8" xfId="53289" xr:uid="{00000000-0005-0000-0000-000074730000}"/>
    <cellStyle name="Note 2 2 8 2 3" xfId="8628" xr:uid="{00000000-0005-0000-0000-000075730000}"/>
    <cellStyle name="Note 2 2 8 2 3 2" xfId="10017" xr:uid="{00000000-0005-0000-0000-000076730000}"/>
    <cellStyle name="Note 2 2 8 2 3 2 2" xfId="11216" xr:uid="{00000000-0005-0000-0000-000077730000}"/>
    <cellStyle name="Note 2 2 8 2 3 2 2 2" xfId="28782" xr:uid="{00000000-0005-0000-0000-000078730000}"/>
    <cellStyle name="Note 2 2 8 2 3 2 2 2 2" xfId="44412" xr:uid="{00000000-0005-0000-0000-000079730000}"/>
    <cellStyle name="Note 2 2 8 2 3 2 2 3" xfId="20718" xr:uid="{00000000-0005-0000-0000-00007A730000}"/>
    <cellStyle name="Note 2 2 8 2 3 2 2 4" xfId="36561" xr:uid="{00000000-0005-0000-0000-00007B730000}"/>
    <cellStyle name="Note 2 2 8 2 3 2 3" xfId="27583" xr:uid="{00000000-0005-0000-0000-00007C730000}"/>
    <cellStyle name="Note 2 2 8 2 3 2 3 2" xfId="43213" xr:uid="{00000000-0005-0000-0000-00007D730000}"/>
    <cellStyle name="Note 2 2 8 2 3 2 4" xfId="19519" xr:uid="{00000000-0005-0000-0000-00007E730000}"/>
    <cellStyle name="Note 2 2 8 2 3 2 5" xfId="35362" xr:uid="{00000000-0005-0000-0000-00007F730000}"/>
    <cellStyle name="Note 2 2 8 2 3 3" xfId="4794" xr:uid="{00000000-0005-0000-0000-000080730000}"/>
    <cellStyle name="Note 2 2 8 2 3 3 2" xfId="22966" xr:uid="{00000000-0005-0000-0000-000081730000}"/>
    <cellStyle name="Note 2 2 8 2 3 3 2 2" xfId="38597" xr:uid="{00000000-0005-0000-0000-000082730000}"/>
    <cellStyle name="Note 2 2 8 2 3 3 3" xfId="14300" xr:uid="{00000000-0005-0000-0000-000083730000}"/>
    <cellStyle name="Note 2 2 8 2 3 3 4" xfId="30987" xr:uid="{00000000-0005-0000-0000-000084730000}"/>
    <cellStyle name="Note 2 2 8 2 3 4" xfId="26194" xr:uid="{00000000-0005-0000-0000-000085730000}"/>
    <cellStyle name="Note 2 2 8 2 3 4 2" xfId="41824" xr:uid="{00000000-0005-0000-0000-000086730000}"/>
    <cellStyle name="Note 2 2 8 2 3 5" xfId="18130" xr:uid="{00000000-0005-0000-0000-000087730000}"/>
    <cellStyle name="Note 2 2 8 2 3 6" xfId="33973" xr:uid="{00000000-0005-0000-0000-000088730000}"/>
    <cellStyle name="Note 2 2 8 2 4" xfId="21923" xr:uid="{00000000-0005-0000-0000-000089730000}"/>
    <cellStyle name="Note 2 2 8 2 4 2" xfId="37554" xr:uid="{00000000-0005-0000-0000-00008A730000}"/>
    <cellStyle name="Note 2 2 8 2 5" xfId="23632" xr:uid="{00000000-0005-0000-0000-00008B730000}"/>
    <cellStyle name="Note 2 2 8 2 5 2" xfId="39263" xr:uid="{00000000-0005-0000-0000-00008C730000}"/>
    <cellStyle name="Note 2 2 8 2 6" xfId="13050" xr:uid="{00000000-0005-0000-0000-00008D730000}"/>
    <cellStyle name="Note 2 2 8 2 7" xfId="30024" xr:uid="{00000000-0005-0000-0000-00008E730000}"/>
    <cellStyle name="Note 2 2 8 2 8" xfId="47660" xr:uid="{00000000-0005-0000-0000-00008F730000}"/>
    <cellStyle name="Note 2 2 8 2 9" xfId="48439" xr:uid="{00000000-0005-0000-0000-000090730000}"/>
    <cellStyle name="Note 2 2 8 3" xfId="5271" xr:uid="{00000000-0005-0000-0000-000091730000}"/>
    <cellStyle name="Note 2 2 8 3 2" xfId="8462" xr:uid="{00000000-0005-0000-0000-000092730000}"/>
    <cellStyle name="Note 2 2 8 3 2 2" xfId="9851" xr:uid="{00000000-0005-0000-0000-000093730000}"/>
    <cellStyle name="Note 2 2 8 3 2 2 2" xfId="10870" xr:uid="{00000000-0005-0000-0000-000094730000}"/>
    <cellStyle name="Note 2 2 8 3 2 2 2 2" xfId="28436" xr:uid="{00000000-0005-0000-0000-000095730000}"/>
    <cellStyle name="Note 2 2 8 3 2 2 2 2 2" xfId="44066" xr:uid="{00000000-0005-0000-0000-000096730000}"/>
    <cellStyle name="Note 2 2 8 3 2 2 2 3" xfId="20372" xr:uid="{00000000-0005-0000-0000-000097730000}"/>
    <cellStyle name="Note 2 2 8 3 2 2 2 4" xfId="36215" xr:uid="{00000000-0005-0000-0000-000098730000}"/>
    <cellStyle name="Note 2 2 8 3 2 2 3" xfId="27417" xr:uid="{00000000-0005-0000-0000-000099730000}"/>
    <cellStyle name="Note 2 2 8 3 2 2 3 2" xfId="43047" xr:uid="{00000000-0005-0000-0000-00009A730000}"/>
    <cellStyle name="Note 2 2 8 3 2 2 4" xfId="19353" xr:uid="{00000000-0005-0000-0000-00009B730000}"/>
    <cellStyle name="Note 2 2 8 3 2 2 5" xfId="35196" xr:uid="{00000000-0005-0000-0000-00009C730000}"/>
    <cellStyle name="Note 2 2 8 3 2 3" xfId="4764" xr:uid="{00000000-0005-0000-0000-00009D730000}"/>
    <cellStyle name="Note 2 2 8 3 2 3 2" xfId="22936" xr:uid="{00000000-0005-0000-0000-00009E730000}"/>
    <cellStyle name="Note 2 2 8 3 2 3 2 2" xfId="38567" xr:uid="{00000000-0005-0000-0000-00009F730000}"/>
    <cellStyle name="Note 2 2 8 3 2 3 3" xfId="14270" xr:uid="{00000000-0005-0000-0000-0000A0730000}"/>
    <cellStyle name="Note 2 2 8 3 2 3 4" xfId="30957" xr:uid="{00000000-0005-0000-0000-0000A1730000}"/>
    <cellStyle name="Note 2 2 8 3 2 4" xfId="26028" xr:uid="{00000000-0005-0000-0000-0000A2730000}"/>
    <cellStyle name="Note 2 2 8 3 2 4 2" xfId="41658" xr:uid="{00000000-0005-0000-0000-0000A3730000}"/>
    <cellStyle name="Note 2 2 8 3 2 5" xfId="17964" xr:uid="{00000000-0005-0000-0000-0000A4730000}"/>
    <cellStyle name="Note 2 2 8 3 2 6" xfId="33807" xr:uid="{00000000-0005-0000-0000-0000A5730000}"/>
    <cellStyle name="Note 2 2 8 3 3" xfId="23349" xr:uid="{00000000-0005-0000-0000-0000A6730000}"/>
    <cellStyle name="Note 2 2 8 3 3 2" xfId="38980" xr:uid="{00000000-0005-0000-0000-0000A7730000}"/>
    <cellStyle name="Note 2 2 8 3 4" xfId="14776" xr:uid="{00000000-0005-0000-0000-0000A8730000}"/>
    <cellStyle name="Note 2 2 8 3 5" xfId="31327" xr:uid="{00000000-0005-0000-0000-0000A9730000}"/>
    <cellStyle name="Note 2 2 8 3 6" xfId="50031" xr:uid="{00000000-0005-0000-0000-0000AA730000}"/>
    <cellStyle name="Note 2 2 8 3 7" xfId="51829" xr:uid="{00000000-0005-0000-0000-0000AB730000}"/>
    <cellStyle name="Note 2 2 8 3 8" xfId="52922" xr:uid="{00000000-0005-0000-0000-0000AC730000}"/>
    <cellStyle name="Note 2 2 8 4" xfId="6710" xr:uid="{00000000-0005-0000-0000-0000AD730000}"/>
    <cellStyle name="Note 2 2 8 4 2" xfId="4556" xr:uid="{00000000-0005-0000-0000-0000AE730000}"/>
    <cellStyle name="Note 2 2 8 4 2 2" xfId="11475" xr:uid="{00000000-0005-0000-0000-0000AF730000}"/>
    <cellStyle name="Note 2 2 8 4 2 2 2" xfId="29041" xr:uid="{00000000-0005-0000-0000-0000B0730000}"/>
    <cellStyle name="Note 2 2 8 4 2 2 2 2" xfId="44671" xr:uid="{00000000-0005-0000-0000-0000B1730000}"/>
    <cellStyle name="Note 2 2 8 4 2 2 3" xfId="20977" xr:uid="{00000000-0005-0000-0000-0000B2730000}"/>
    <cellStyle name="Note 2 2 8 4 2 2 4" xfId="36820" xr:uid="{00000000-0005-0000-0000-0000B3730000}"/>
    <cellStyle name="Note 2 2 8 4 2 3" xfId="22728" xr:uid="{00000000-0005-0000-0000-0000B4730000}"/>
    <cellStyle name="Note 2 2 8 4 2 3 2" xfId="38359" xr:uid="{00000000-0005-0000-0000-0000B5730000}"/>
    <cellStyle name="Note 2 2 8 4 2 4" xfId="14062" xr:uid="{00000000-0005-0000-0000-0000B6730000}"/>
    <cellStyle name="Note 2 2 8 4 2 5" xfId="30749" xr:uid="{00000000-0005-0000-0000-0000B7730000}"/>
    <cellStyle name="Note 2 2 8 4 3" xfId="5032" xr:uid="{00000000-0005-0000-0000-0000B8730000}"/>
    <cellStyle name="Note 2 2 8 4 3 2" xfId="23203" xr:uid="{00000000-0005-0000-0000-0000B9730000}"/>
    <cellStyle name="Note 2 2 8 4 3 2 2" xfId="38834" xr:uid="{00000000-0005-0000-0000-0000BA730000}"/>
    <cellStyle name="Note 2 2 8 4 3 3" xfId="14537" xr:uid="{00000000-0005-0000-0000-0000BB730000}"/>
    <cellStyle name="Note 2 2 8 4 3 4" xfId="31224" xr:uid="{00000000-0005-0000-0000-0000BC730000}"/>
    <cellStyle name="Note 2 2 8 4 4" xfId="24373" xr:uid="{00000000-0005-0000-0000-0000BD730000}"/>
    <cellStyle name="Note 2 2 8 4 4 2" xfId="40004" xr:uid="{00000000-0005-0000-0000-0000BE730000}"/>
    <cellStyle name="Note 2 2 8 4 5" xfId="16214" xr:uid="{00000000-0005-0000-0000-0000BF730000}"/>
    <cellStyle name="Note 2 2 8 4 6" xfId="32192" xr:uid="{00000000-0005-0000-0000-0000C0730000}"/>
    <cellStyle name="Note 2 2 8 5" xfId="21475" xr:uid="{00000000-0005-0000-0000-0000C1730000}"/>
    <cellStyle name="Note 2 2 8 5 2" xfId="37106" xr:uid="{00000000-0005-0000-0000-0000C2730000}"/>
    <cellStyle name="Note 2 2 8 6" xfId="21782" xr:uid="{00000000-0005-0000-0000-0000C3730000}"/>
    <cellStyle name="Note 2 2 8 6 2" xfId="37413" xr:uid="{00000000-0005-0000-0000-0000C4730000}"/>
    <cellStyle name="Note 2 2 8 7" xfId="12397" xr:uid="{00000000-0005-0000-0000-0000C5730000}"/>
    <cellStyle name="Note 2 2 8 8" xfId="29658" xr:uid="{00000000-0005-0000-0000-0000C6730000}"/>
    <cellStyle name="Note 2 2 8 9" xfId="46530" xr:uid="{00000000-0005-0000-0000-0000C7730000}"/>
    <cellStyle name="Note 2 2 9" xfId="3201" xr:uid="{00000000-0005-0000-0000-0000C8730000}"/>
    <cellStyle name="Note 2 2 9 10" xfId="48314" xr:uid="{00000000-0005-0000-0000-0000C9730000}"/>
    <cellStyle name="Note 2 2 9 11" xfId="49005" xr:uid="{00000000-0005-0000-0000-0000CA730000}"/>
    <cellStyle name="Note 2 2 9 12" xfId="51017" xr:uid="{00000000-0005-0000-0000-0000CB730000}"/>
    <cellStyle name="Note 2 2 9 13" xfId="45644" xr:uid="{00000000-0005-0000-0000-0000CC730000}"/>
    <cellStyle name="Note 2 2 9 14" xfId="51545" xr:uid="{00000000-0005-0000-0000-0000CD730000}"/>
    <cellStyle name="Note 2 2 9 15" xfId="48779" xr:uid="{00000000-0005-0000-0000-0000CE730000}"/>
    <cellStyle name="Note 2 2 9 2" xfId="3855" xr:uid="{00000000-0005-0000-0000-0000CF730000}"/>
    <cellStyle name="Note 2 2 9 2 10" xfId="48882" xr:uid="{00000000-0005-0000-0000-0000D0730000}"/>
    <cellStyle name="Note 2 2 9 2 11" xfId="51378" xr:uid="{00000000-0005-0000-0000-0000D1730000}"/>
    <cellStyle name="Note 2 2 9 2 12" xfId="45109" xr:uid="{00000000-0005-0000-0000-0000D2730000}"/>
    <cellStyle name="Note 2 2 9 2 13" xfId="52647" xr:uid="{00000000-0005-0000-0000-0000D3730000}"/>
    <cellStyle name="Note 2 2 9 2 14" xfId="53787" xr:uid="{00000000-0005-0000-0000-0000D4730000}"/>
    <cellStyle name="Note 2 2 9 2 2" xfId="6230" xr:uid="{00000000-0005-0000-0000-0000D5730000}"/>
    <cellStyle name="Note 2 2 9 2 2 2" xfId="6812" xr:uid="{00000000-0005-0000-0000-0000D6730000}"/>
    <cellStyle name="Note 2 2 9 2 2 2 2" xfId="4580" xr:uid="{00000000-0005-0000-0000-0000D7730000}"/>
    <cellStyle name="Note 2 2 9 2 2 2 2 2" xfId="9390" xr:uid="{00000000-0005-0000-0000-0000D8730000}"/>
    <cellStyle name="Note 2 2 9 2 2 2 2 2 2" xfId="26956" xr:uid="{00000000-0005-0000-0000-0000D9730000}"/>
    <cellStyle name="Note 2 2 9 2 2 2 2 2 2 2" xfId="42586" xr:uid="{00000000-0005-0000-0000-0000DA730000}"/>
    <cellStyle name="Note 2 2 9 2 2 2 2 2 3" xfId="18892" xr:uid="{00000000-0005-0000-0000-0000DB730000}"/>
    <cellStyle name="Note 2 2 9 2 2 2 2 2 4" xfId="34735" xr:uid="{00000000-0005-0000-0000-0000DC730000}"/>
    <cellStyle name="Note 2 2 9 2 2 2 2 3" xfId="22752" xr:uid="{00000000-0005-0000-0000-0000DD730000}"/>
    <cellStyle name="Note 2 2 9 2 2 2 2 3 2" xfId="38383" xr:uid="{00000000-0005-0000-0000-0000DE730000}"/>
    <cellStyle name="Note 2 2 9 2 2 2 2 4" xfId="14086" xr:uid="{00000000-0005-0000-0000-0000DF730000}"/>
    <cellStyle name="Note 2 2 9 2 2 2 2 5" xfId="30773" xr:uid="{00000000-0005-0000-0000-0000E0730000}"/>
    <cellStyle name="Note 2 2 9 2 2 2 3" xfId="4273" xr:uid="{00000000-0005-0000-0000-0000E1730000}"/>
    <cellStyle name="Note 2 2 9 2 2 2 3 2" xfId="22484" xr:uid="{00000000-0005-0000-0000-0000E2730000}"/>
    <cellStyle name="Note 2 2 9 2 2 2 3 2 2" xfId="38115" xr:uid="{00000000-0005-0000-0000-0000E3730000}"/>
    <cellStyle name="Note 2 2 9 2 2 2 3 3" xfId="13779" xr:uid="{00000000-0005-0000-0000-0000E4730000}"/>
    <cellStyle name="Note 2 2 9 2 2 2 3 4" xfId="30524" xr:uid="{00000000-0005-0000-0000-0000E5730000}"/>
    <cellStyle name="Note 2 2 9 2 2 2 4" xfId="24475" xr:uid="{00000000-0005-0000-0000-0000E6730000}"/>
    <cellStyle name="Note 2 2 9 2 2 2 4 2" xfId="40106" xr:uid="{00000000-0005-0000-0000-0000E7730000}"/>
    <cellStyle name="Note 2 2 9 2 2 2 5" xfId="16316" xr:uid="{00000000-0005-0000-0000-0000E8730000}"/>
    <cellStyle name="Note 2 2 9 2 2 2 6" xfId="32294" xr:uid="{00000000-0005-0000-0000-0000E9730000}"/>
    <cellStyle name="Note 2 2 9 2 2 3" xfId="24045" xr:uid="{00000000-0005-0000-0000-0000EA730000}"/>
    <cellStyle name="Note 2 2 9 2 2 3 2" xfId="39676" xr:uid="{00000000-0005-0000-0000-0000EB730000}"/>
    <cellStyle name="Note 2 2 9 2 2 4" xfId="15735" xr:uid="{00000000-0005-0000-0000-0000EC730000}"/>
    <cellStyle name="Note 2 2 9 2 2 5" xfId="31924" xr:uid="{00000000-0005-0000-0000-0000ED730000}"/>
    <cellStyle name="Note 2 2 9 2 2 6" xfId="50643" xr:uid="{00000000-0005-0000-0000-0000EE730000}"/>
    <cellStyle name="Note 2 2 9 2 2 7" xfId="52429" xr:uid="{00000000-0005-0000-0000-0000EF730000}"/>
    <cellStyle name="Note 2 2 9 2 2 8" xfId="53524" xr:uid="{00000000-0005-0000-0000-0000F0730000}"/>
    <cellStyle name="Note 2 2 9 2 3" xfId="8510" xr:uid="{00000000-0005-0000-0000-0000F1730000}"/>
    <cellStyle name="Note 2 2 9 2 3 2" xfId="9899" xr:uid="{00000000-0005-0000-0000-0000F2730000}"/>
    <cellStyle name="Note 2 2 9 2 3 2 2" xfId="10606" xr:uid="{00000000-0005-0000-0000-0000F3730000}"/>
    <cellStyle name="Note 2 2 9 2 3 2 2 2" xfId="28172" xr:uid="{00000000-0005-0000-0000-0000F4730000}"/>
    <cellStyle name="Note 2 2 9 2 3 2 2 2 2" xfId="43802" xr:uid="{00000000-0005-0000-0000-0000F5730000}"/>
    <cellStyle name="Note 2 2 9 2 3 2 2 3" xfId="20108" xr:uid="{00000000-0005-0000-0000-0000F6730000}"/>
    <cellStyle name="Note 2 2 9 2 3 2 2 4" xfId="35951" xr:uid="{00000000-0005-0000-0000-0000F7730000}"/>
    <cellStyle name="Note 2 2 9 2 3 2 3" xfId="27465" xr:uid="{00000000-0005-0000-0000-0000F8730000}"/>
    <cellStyle name="Note 2 2 9 2 3 2 3 2" xfId="43095" xr:uid="{00000000-0005-0000-0000-0000F9730000}"/>
    <cellStyle name="Note 2 2 9 2 3 2 4" xfId="19401" xr:uid="{00000000-0005-0000-0000-0000FA730000}"/>
    <cellStyle name="Note 2 2 9 2 3 2 5" xfId="35244" xr:uid="{00000000-0005-0000-0000-0000FB730000}"/>
    <cellStyle name="Note 2 2 9 2 3 3" xfId="7754" xr:uid="{00000000-0005-0000-0000-0000FC730000}"/>
    <cellStyle name="Note 2 2 9 2 3 3 2" xfId="25320" xr:uid="{00000000-0005-0000-0000-0000FD730000}"/>
    <cellStyle name="Note 2 2 9 2 3 3 2 2" xfId="40950" xr:uid="{00000000-0005-0000-0000-0000FE730000}"/>
    <cellStyle name="Note 2 2 9 2 3 3 3" xfId="17256" xr:uid="{00000000-0005-0000-0000-0000FF730000}"/>
    <cellStyle name="Note 2 2 9 2 3 3 4" xfId="33099" xr:uid="{00000000-0005-0000-0000-000000740000}"/>
    <cellStyle name="Note 2 2 9 2 3 4" xfId="26076" xr:uid="{00000000-0005-0000-0000-000001740000}"/>
    <cellStyle name="Note 2 2 9 2 3 4 2" xfId="41706" xr:uid="{00000000-0005-0000-0000-000002740000}"/>
    <cellStyle name="Note 2 2 9 2 3 5" xfId="18012" xr:uid="{00000000-0005-0000-0000-000003740000}"/>
    <cellStyle name="Note 2 2 9 2 3 6" xfId="33855" xr:uid="{00000000-0005-0000-0000-000004740000}"/>
    <cellStyle name="Note 2 2 9 2 4" xfId="22177" xr:uid="{00000000-0005-0000-0000-000005740000}"/>
    <cellStyle name="Note 2 2 9 2 4 2" xfId="37808" xr:uid="{00000000-0005-0000-0000-000006740000}"/>
    <cellStyle name="Note 2 2 9 2 5" xfId="12263" xr:uid="{00000000-0005-0000-0000-000007740000}"/>
    <cellStyle name="Note 2 2 9 2 5 2" xfId="29526" xr:uid="{00000000-0005-0000-0000-000008740000}"/>
    <cellStyle name="Note 2 2 9 2 6" xfId="13360" xr:uid="{00000000-0005-0000-0000-000009740000}"/>
    <cellStyle name="Note 2 2 9 2 7" xfId="30259" xr:uid="{00000000-0005-0000-0000-00000A740000}"/>
    <cellStyle name="Note 2 2 9 2 8" xfId="47142" xr:uid="{00000000-0005-0000-0000-00000B740000}"/>
    <cellStyle name="Note 2 2 9 2 9" xfId="48674" xr:uid="{00000000-0005-0000-0000-00000C740000}"/>
    <cellStyle name="Note 2 2 9 3" xfId="5576" xr:uid="{00000000-0005-0000-0000-00000D740000}"/>
    <cellStyle name="Note 2 2 9 3 2" xfId="8152" xr:uid="{00000000-0005-0000-0000-00000E740000}"/>
    <cellStyle name="Note 2 2 9 3 2 2" xfId="9541" xr:uid="{00000000-0005-0000-0000-00000F740000}"/>
    <cellStyle name="Note 2 2 9 3 2 2 2" xfId="7963" xr:uid="{00000000-0005-0000-0000-000010740000}"/>
    <cellStyle name="Note 2 2 9 3 2 2 2 2" xfId="25529" xr:uid="{00000000-0005-0000-0000-000011740000}"/>
    <cellStyle name="Note 2 2 9 3 2 2 2 2 2" xfId="41159" xr:uid="{00000000-0005-0000-0000-000012740000}"/>
    <cellStyle name="Note 2 2 9 3 2 2 2 3" xfId="17465" xr:uid="{00000000-0005-0000-0000-000013740000}"/>
    <cellStyle name="Note 2 2 9 3 2 2 2 4" xfId="33308" xr:uid="{00000000-0005-0000-0000-000014740000}"/>
    <cellStyle name="Note 2 2 9 3 2 2 3" xfId="27107" xr:uid="{00000000-0005-0000-0000-000015740000}"/>
    <cellStyle name="Note 2 2 9 3 2 2 3 2" xfId="42737" xr:uid="{00000000-0005-0000-0000-000016740000}"/>
    <cellStyle name="Note 2 2 9 3 2 2 4" xfId="19043" xr:uid="{00000000-0005-0000-0000-000017740000}"/>
    <cellStyle name="Note 2 2 9 3 2 2 5" xfId="34886" xr:uid="{00000000-0005-0000-0000-000018740000}"/>
    <cellStyle name="Note 2 2 9 3 2 3" xfId="7311" xr:uid="{00000000-0005-0000-0000-000019740000}"/>
    <cellStyle name="Note 2 2 9 3 2 3 2" xfId="24878" xr:uid="{00000000-0005-0000-0000-00001A740000}"/>
    <cellStyle name="Note 2 2 9 3 2 3 2 2" xfId="40508" xr:uid="{00000000-0005-0000-0000-00001B740000}"/>
    <cellStyle name="Note 2 2 9 3 2 3 3" xfId="16814" xr:uid="{00000000-0005-0000-0000-00001C740000}"/>
    <cellStyle name="Note 2 2 9 3 2 3 4" xfId="32657" xr:uid="{00000000-0005-0000-0000-00001D740000}"/>
    <cellStyle name="Note 2 2 9 3 2 4" xfId="25718" xr:uid="{00000000-0005-0000-0000-00001E740000}"/>
    <cellStyle name="Note 2 2 9 3 2 4 2" xfId="41348" xr:uid="{00000000-0005-0000-0000-00001F740000}"/>
    <cellStyle name="Note 2 2 9 3 2 5" xfId="17654" xr:uid="{00000000-0005-0000-0000-000020740000}"/>
    <cellStyle name="Note 2 2 9 3 2 6" xfId="33497" xr:uid="{00000000-0005-0000-0000-000021740000}"/>
    <cellStyle name="Note 2 2 9 3 3" xfId="23598" xr:uid="{00000000-0005-0000-0000-000022740000}"/>
    <cellStyle name="Note 2 2 9 3 3 2" xfId="39229" xr:uid="{00000000-0005-0000-0000-000023740000}"/>
    <cellStyle name="Note 2 2 9 3 4" xfId="15081" xr:uid="{00000000-0005-0000-0000-000024740000}"/>
    <cellStyle name="Note 2 2 9 3 5" xfId="31557" xr:uid="{00000000-0005-0000-0000-000025740000}"/>
    <cellStyle name="Note 2 2 9 3 6" xfId="50283" xr:uid="{00000000-0005-0000-0000-000026740000}"/>
    <cellStyle name="Note 2 2 9 3 7" xfId="52069" xr:uid="{00000000-0005-0000-0000-000027740000}"/>
    <cellStyle name="Note 2 2 9 3 8" xfId="53164" xr:uid="{00000000-0005-0000-0000-000028740000}"/>
    <cellStyle name="Note 2 2 9 4" xfId="6841" xr:uid="{00000000-0005-0000-0000-000029740000}"/>
    <cellStyle name="Note 2 2 9 4 2" xfId="5035" xr:uid="{00000000-0005-0000-0000-00002A740000}"/>
    <cellStyle name="Note 2 2 9 4 2 2" xfId="4825" xr:uid="{00000000-0005-0000-0000-00002B740000}"/>
    <cellStyle name="Note 2 2 9 4 2 2 2" xfId="22997" xr:uid="{00000000-0005-0000-0000-00002C740000}"/>
    <cellStyle name="Note 2 2 9 4 2 2 2 2" xfId="38628" xr:uid="{00000000-0005-0000-0000-00002D740000}"/>
    <cellStyle name="Note 2 2 9 4 2 2 3" xfId="14331" xr:uid="{00000000-0005-0000-0000-00002E740000}"/>
    <cellStyle name="Note 2 2 9 4 2 2 4" xfId="31018" xr:uid="{00000000-0005-0000-0000-00002F740000}"/>
    <cellStyle name="Note 2 2 9 4 2 3" xfId="23206" xr:uid="{00000000-0005-0000-0000-000030740000}"/>
    <cellStyle name="Note 2 2 9 4 2 3 2" xfId="38837" xr:uid="{00000000-0005-0000-0000-000031740000}"/>
    <cellStyle name="Note 2 2 9 4 2 4" xfId="14540" xr:uid="{00000000-0005-0000-0000-000032740000}"/>
    <cellStyle name="Note 2 2 9 4 2 5" xfId="31227" xr:uid="{00000000-0005-0000-0000-000033740000}"/>
    <cellStyle name="Note 2 2 9 4 3" xfId="4303" xr:uid="{00000000-0005-0000-0000-000034740000}"/>
    <cellStyle name="Note 2 2 9 4 3 2" xfId="22514" xr:uid="{00000000-0005-0000-0000-000035740000}"/>
    <cellStyle name="Note 2 2 9 4 3 2 2" xfId="38145" xr:uid="{00000000-0005-0000-0000-000036740000}"/>
    <cellStyle name="Note 2 2 9 4 3 3" xfId="13809" xr:uid="{00000000-0005-0000-0000-000037740000}"/>
    <cellStyle name="Note 2 2 9 4 3 4" xfId="30554" xr:uid="{00000000-0005-0000-0000-000038740000}"/>
    <cellStyle name="Note 2 2 9 4 4" xfId="24504" xr:uid="{00000000-0005-0000-0000-000039740000}"/>
    <cellStyle name="Note 2 2 9 4 4 2" xfId="40135" xr:uid="{00000000-0005-0000-0000-00003A740000}"/>
    <cellStyle name="Note 2 2 9 4 5" xfId="16345" xr:uid="{00000000-0005-0000-0000-00003B740000}"/>
    <cellStyle name="Note 2 2 9 4 6" xfId="32323" xr:uid="{00000000-0005-0000-0000-00003C740000}"/>
    <cellStyle name="Note 2 2 9 5" xfId="21730" xr:uid="{00000000-0005-0000-0000-00003D740000}"/>
    <cellStyle name="Note 2 2 9 5 2" xfId="37361" xr:uid="{00000000-0005-0000-0000-00003E740000}"/>
    <cellStyle name="Note 2 2 9 6" xfId="24676" xr:uid="{00000000-0005-0000-0000-00003F740000}"/>
    <cellStyle name="Note 2 2 9 6 2" xfId="40307" xr:uid="{00000000-0005-0000-0000-000040740000}"/>
    <cellStyle name="Note 2 2 9 7" xfId="12707" xr:uid="{00000000-0005-0000-0000-000041740000}"/>
    <cellStyle name="Note 2 2 9 8" xfId="29893" xr:uid="{00000000-0005-0000-0000-000042740000}"/>
    <cellStyle name="Note 2 2 9 9" xfId="47894" xr:uid="{00000000-0005-0000-0000-000043740000}"/>
    <cellStyle name="Note 2 20" xfId="3076" xr:uid="{00000000-0005-0000-0000-000044740000}"/>
    <cellStyle name="Note 2 20 10" xfId="48189" xr:uid="{00000000-0005-0000-0000-000045740000}"/>
    <cellStyle name="Note 2 20 11" xfId="47981" xr:uid="{00000000-0005-0000-0000-000046740000}"/>
    <cellStyle name="Note 2 20 12" xfId="50892" xr:uid="{00000000-0005-0000-0000-000047740000}"/>
    <cellStyle name="Note 2 20 13" xfId="45687" xr:uid="{00000000-0005-0000-0000-000048740000}"/>
    <cellStyle name="Note 2 20 14" xfId="45800" xr:uid="{00000000-0005-0000-0000-000049740000}"/>
    <cellStyle name="Note 2 20 15" xfId="53840" xr:uid="{00000000-0005-0000-0000-00004A740000}"/>
    <cellStyle name="Note 2 20 2" xfId="3730" xr:uid="{00000000-0005-0000-0000-00004B740000}"/>
    <cellStyle name="Note 2 20 2 10" xfId="47176" xr:uid="{00000000-0005-0000-0000-00004C740000}"/>
    <cellStyle name="Note 2 20 2 11" xfId="51253" xr:uid="{00000000-0005-0000-0000-00004D740000}"/>
    <cellStyle name="Note 2 20 2 12" xfId="47215" xr:uid="{00000000-0005-0000-0000-00004E740000}"/>
    <cellStyle name="Note 2 20 2 13" xfId="51495" xr:uid="{00000000-0005-0000-0000-00004F740000}"/>
    <cellStyle name="Note 2 20 2 14" xfId="52631" xr:uid="{00000000-0005-0000-0000-000050740000}"/>
    <cellStyle name="Note 2 20 2 2" xfId="6105" xr:uid="{00000000-0005-0000-0000-000051740000}"/>
    <cellStyle name="Note 2 20 2 2 2" xfId="6569" xr:uid="{00000000-0005-0000-0000-000052740000}"/>
    <cellStyle name="Note 2 20 2 2 2 2" xfId="6442" xr:uid="{00000000-0005-0000-0000-000053740000}"/>
    <cellStyle name="Note 2 20 2 2 2 2 2" xfId="7417" xr:uid="{00000000-0005-0000-0000-000054740000}"/>
    <cellStyle name="Note 2 20 2 2 2 2 2 2" xfId="24984" xr:uid="{00000000-0005-0000-0000-000055740000}"/>
    <cellStyle name="Note 2 20 2 2 2 2 2 2 2" xfId="40614" xr:uid="{00000000-0005-0000-0000-000056740000}"/>
    <cellStyle name="Note 2 20 2 2 2 2 2 3" xfId="16920" xr:uid="{00000000-0005-0000-0000-000057740000}"/>
    <cellStyle name="Note 2 20 2 2 2 2 2 4" xfId="32763" xr:uid="{00000000-0005-0000-0000-000058740000}"/>
    <cellStyle name="Note 2 20 2 2 2 2 3" xfId="24144" xr:uid="{00000000-0005-0000-0000-000059740000}"/>
    <cellStyle name="Note 2 20 2 2 2 2 3 2" xfId="39775" xr:uid="{00000000-0005-0000-0000-00005A740000}"/>
    <cellStyle name="Note 2 20 2 2 2 2 4" xfId="15946" xr:uid="{00000000-0005-0000-0000-00005B740000}"/>
    <cellStyle name="Note 2 20 2 2 2 2 5" xfId="31983" xr:uid="{00000000-0005-0000-0000-00005C740000}"/>
    <cellStyle name="Note 2 20 2 2 2 3" xfId="11188" xr:uid="{00000000-0005-0000-0000-00005D740000}"/>
    <cellStyle name="Note 2 20 2 2 2 3 2" xfId="28754" xr:uid="{00000000-0005-0000-0000-00005E740000}"/>
    <cellStyle name="Note 2 20 2 2 2 3 2 2" xfId="44384" xr:uid="{00000000-0005-0000-0000-00005F740000}"/>
    <cellStyle name="Note 2 20 2 2 2 3 3" xfId="20690" xr:uid="{00000000-0005-0000-0000-000060740000}"/>
    <cellStyle name="Note 2 20 2 2 2 3 4" xfId="36533" xr:uid="{00000000-0005-0000-0000-000061740000}"/>
    <cellStyle name="Note 2 20 2 2 2 4" xfId="24270" xr:uid="{00000000-0005-0000-0000-000062740000}"/>
    <cellStyle name="Note 2 20 2 2 2 4 2" xfId="39901" xr:uid="{00000000-0005-0000-0000-000063740000}"/>
    <cellStyle name="Note 2 20 2 2 2 5" xfId="16073" xr:uid="{00000000-0005-0000-0000-000064740000}"/>
    <cellStyle name="Note 2 20 2 2 2 6" xfId="32109" xr:uid="{00000000-0005-0000-0000-000065740000}"/>
    <cellStyle name="Note 2 20 2 2 3" xfId="23920" xr:uid="{00000000-0005-0000-0000-000066740000}"/>
    <cellStyle name="Note 2 20 2 2 3 2" xfId="39551" xr:uid="{00000000-0005-0000-0000-000067740000}"/>
    <cellStyle name="Note 2 20 2 2 4" xfId="15610" xr:uid="{00000000-0005-0000-0000-000068740000}"/>
    <cellStyle name="Note 2 20 2 2 5" xfId="31799" xr:uid="{00000000-0005-0000-0000-000069740000}"/>
    <cellStyle name="Note 2 20 2 2 6" xfId="50518" xr:uid="{00000000-0005-0000-0000-00006A740000}"/>
    <cellStyle name="Note 2 20 2 2 7" xfId="52304" xr:uid="{00000000-0005-0000-0000-00006B740000}"/>
    <cellStyle name="Note 2 20 2 2 8" xfId="53399" xr:uid="{00000000-0005-0000-0000-00006C740000}"/>
    <cellStyle name="Note 2 20 2 3" xfId="8128" xr:uid="{00000000-0005-0000-0000-00006D740000}"/>
    <cellStyle name="Note 2 20 2 3 2" xfId="9517" xr:uid="{00000000-0005-0000-0000-00006E740000}"/>
    <cellStyle name="Note 2 20 2 3 2 2" xfId="8011" xr:uid="{00000000-0005-0000-0000-00006F740000}"/>
    <cellStyle name="Note 2 20 2 3 2 2 2" xfId="25577" xr:uid="{00000000-0005-0000-0000-000070740000}"/>
    <cellStyle name="Note 2 20 2 3 2 2 2 2" xfId="41207" xr:uid="{00000000-0005-0000-0000-000071740000}"/>
    <cellStyle name="Note 2 20 2 3 2 2 3" xfId="17513" xr:uid="{00000000-0005-0000-0000-000072740000}"/>
    <cellStyle name="Note 2 20 2 3 2 2 4" xfId="33356" xr:uid="{00000000-0005-0000-0000-000073740000}"/>
    <cellStyle name="Note 2 20 2 3 2 3" xfId="27083" xr:uid="{00000000-0005-0000-0000-000074740000}"/>
    <cellStyle name="Note 2 20 2 3 2 3 2" xfId="42713" xr:uid="{00000000-0005-0000-0000-000075740000}"/>
    <cellStyle name="Note 2 20 2 3 2 4" xfId="19019" xr:uid="{00000000-0005-0000-0000-000076740000}"/>
    <cellStyle name="Note 2 20 2 3 2 5" xfId="34862" xr:uid="{00000000-0005-0000-0000-000077740000}"/>
    <cellStyle name="Note 2 20 2 3 3" xfId="8044" xr:uid="{00000000-0005-0000-0000-000078740000}"/>
    <cellStyle name="Note 2 20 2 3 3 2" xfId="25610" xr:uid="{00000000-0005-0000-0000-000079740000}"/>
    <cellStyle name="Note 2 20 2 3 3 2 2" xfId="41240" xr:uid="{00000000-0005-0000-0000-00007A740000}"/>
    <cellStyle name="Note 2 20 2 3 3 3" xfId="17546" xr:uid="{00000000-0005-0000-0000-00007B740000}"/>
    <cellStyle name="Note 2 20 2 3 3 4" xfId="33389" xr:uid="{00000000-0005-0000-0000-00007C740000}"/>
    <cellStyle name="Note 2 20 2 3 4" xfId="25694" xr:uid="{00000000-0005-0000-0000-00007D740000}"/>
    <cellStyle name="Note 2 20 2 3 4 2" xfId="41324" xr:uid="{00000000-0005-0000-0000-00007E740000}"/>
    <cellStyle name="Note 2 20 2 3 5" xfId="17630" xr:uid="{00000000-0005-0000-0000-00007F740000}"/>
    <cellStyle name="Note 2 20 2 3 6" xfId="33473" xr:uid="{00000000-0005-0000-0000-000080740000}"/>
    <cellStyle name="Note 2 20 2 4" xfId="22052" xr:uid="{00000000-0005-0000-0000-000081740000}"/>
    <cellStyle name="Note 2 20 2 4 2" xfId="37683" xr:uid="{00000000-0005-0000-0000-000082740000}"/>
    <cellStyle name="Note 2 20 2 5" xfId="12143" xr:uid="{00000000-0005-0000-0000-000083740000}"/>
    <cellStyle name="Note 2 20 2 5 2" xfId="29406" xr:uid="{00000000-0005-0000-0000-000084740000}"/>
    <cellStyle name="Note 2 20 2 6" xfId="13235" xr:uid="{00000000-0005-0000-0000-000085740000}"/>
    <cellStyle name="Note 2 20 2 7" xfId="30134" xr:uid="{00000000-0005-0000-0000-000086740000}"/>
    <cellStyle name="Note 2 20 2 8" xfId="45354" xr:uid="{00000000-0005-0000-0000-000087740000}"/>
    <cellStyle name="Note 2 20 2 9" xfId="48549" xr:uid="{00000000-0005-0000-0000-000088740000}"/>
    <cellStyle name="Note 2 20 3" xfId="5455" xr:uid="{00000000-0005-0000-0000-000089740000}"/>
    <cellStyle name="Note 2 20 3 2" xfId="8126" xr:uid="{00000000-0005-0000-0000-00008A740000}"/>
    <cellStyle name="Note 2 20 3 2 2" xfId="9515" xr:uid="{00000000-0005-0000-0000-00008B740000}"/>
    <cellStyle name="Note 2 20 3 2 2 2" xfId="9430" xr:uid="{00000000-0005-0000-0000-00008C740000}"/>
    <cellStyle name="Note 2 20 3 2 2 2 2" xfId="26996" xr:uid="{00000000-0005-0000-0000-00008D740000}"/>
    <cellStyle name="Note 2 20 3 2 2 2 2 2" xfId="42626" xr:uid="{00000000-0005-0000-0000-00008E740000}"/>
    <cellStyle name="Note 2 20 3 2 2 2 3" xfId="18932" xr:uid="{00000000-0005-0000-0000-00008F740000}"/>
    <cellStyle name="Note 2 20 3 2 2 2 4" xfId="34775" xr:uid="{00000000-0005-0000-0000-000090740000}"/>
    <cellStyle name="Note 2 20 3 2 2 3" xfId="27081" xr:uid="{00000000-0005-0000-0000-000091740000}"/>
    <cellStyle name="Note 2 20 3 2 2 3 2" xfId="42711" xr:uid="{00000000-0005-0000-0000-000092740000}"/>
    <cellStyle name="Note 2 20 3 2 2 4" xfId="19017" xr:uid="{00000000-0005-0000-0000-000093740000}"/>
    <cellStyle name="Note 2 20 3 2 2 5" xfId="34860" xr:uid="{00000000-0005-0000-0000-000094740000}"/>
    <cellStyle name="Note 2 20 3 2 3" xfId="4761" xr:uid="{00000000-0005-0000-0000-000095740000}"/>
    <cellStyle name="Note 2 20 3 2 3 2" xfId="22933" xr:uid="{00000000-0005-0000-0000-000096740000}"/>
    <cellStyle name="Note 2 20 3 2 3 2 2" xfId="38564" xr:uid="{00000000-0005-0000-0000-000097740000}"/>
    <cellStyle name="Note 2 20 3 2 3 3" xfId="14267" xr:uid="{00000000-0005-0000-0000-000098740000}"/>
    <cellStyle name="Note 2 20 3 2 3 4" xfId="30954" xr:uid="{00000000-0005-0000-0000-000099740000}"/>
    <cellStyle name="Note 2 20 3 2 4" xfId="25692" xr:uid="{00000000-0005-0000-0000-00009A740000}"/>
    <cellStyle name="Note 2 20 3 2 4 2" xfId="41322" xr:uid="{00000000-0005-0000-0000-00009B740000}"/>
    <cellStyle name="Note 2 20 3 2 5" xfId="17628" xr:uid="{00000000-0005-0000-0000-00009C740000}"/>
    <cellStyle name="Note 2 20 3 2 6" xfId="33471" xr:uid="{00000000-0005-0000-0000-00009D740000}"/>
    <cellStyle name="Note 2 20 3 3" xfId="23477" xr:uid="{00000000-0005-0000-0000-00009E740000}"/>
    <cellStyle name="Note 2 20 3 3 2" xfId="39108" xr:uid="{00000000-0005-0000-0000-00009F740000}"/>
    <cellStyle name="Note 2 20 3 4" xfId="14960" xr:uid="{00000000-0005-0000-0000-0000A0740000}"/>
    <cellStyle name="Note 2 20 3 5" xfId="31436" xr:uid="{00000000-0005-0000-0000-0000A1740000}"/>
    <cellStyle name="Note 2 20 3 6" xfId="50158" xr:uid="{00000000-0005-0000-0000-0000A2740000}"/>
    <cellStyle name="Note 2 20 3 7" xfId="51944" xr:uid="{00000000-0005-0000-0000-0000A3740000}"/>
    <cellStyle name="Note 2 20 3 8" xfId="53039" xr:uid="{00000000-0005-0000-0000-0000A4740000}"/>
    <cellStyle name="Note 2 20 4" xfId="6665" xr:uid="{00000000-0005-0000-0000-0000A5740000}"/>
    <cellStyle name="Note 2 20 4 2" xfId="4511" xr:uid="{00000000-0005-0000-0000-0000A6740000}"/>
    <cellStyle name="Note 2 20 4 2 2" xfId="10735" xr:uid="{00000000-0005-0000-0000-0000A7740000}"/>
    <cellStyle name="Note 2 20 4 2 2 2" xfId="28301" xr:uid="{00000000-0005-0000-0000-0000A8740000}"/>
    <cellStyle name="Note 2 20 4 2 2 2 2" xfId="43931" xr:uid="{00000000-0005-0000-0000-0000A9740000}"/>
    <cellStyle name="Note 2 20 4 2 2 3" xfId="20237" xr:uid="{00000000-0005-0000-0000-0000AA740000}"/>
    <cellStyle name="Note 2 20 4 2 2 4" xfId="36080" xr:uid="{00000000-0005-0000-0000-0000AB740000}"/>
    <cellStyle name="Note 2 20 4 2 3" xfId="22683" xr:uid="{00000000-0005-0000-0000-0000AC740000}"/>
    <cellStyle name="Note 2 20 4 2 3 2" xfId="38314" xr:uid="{00000000-0005-0000-0000-0000AD740000}"/>
    <cellStyle name="Note 2 20 4 2 4" xfId="14017" xr:uid="{00000000-0005-0000-0000-0000AE740000}"/>
    <cellStyle name="Note 2 20 4 2 5" xfId="30704" xr:uid="{00000000-0005-0000-0000-0000AF740000}"/>
    <cellStyle name="Note 2 20 4 3" xfId="4153" xr:uid="{00000000-0005-0000-0000-0000B0740000}"/>
    <cellStyle name="Note 2 20 4 3 2" xfId="22364" xr:uid="{00000000-0005-0000-0000-0000B1740000}"/>
    <cellStyle name="Note 2 20 4 3 2 2" xfId="37995" xr:uid="{00000000-0005-0000-0000-0000B2740000}"/>
    <cellStyle name="Note 2 20 4 3 3" xfId="13659" xr:uid="{00000000-0005-0000-0000-0000B3740000}"/>
    <cellStyle name="Note 2 20 4 3 4" xfId="30404" xr:uid="{00000000-0005-0000-0000-0000B4740000}"/>
    <cellStyle name="Note 2 20 4 4" xfId="24328" xr:uid="{00000000-0005-0000-0000-0000B5740000}"/>
    <cellStyle name="Note 2 20 4 4 2" xfId="39959" xr:uid="{00000000-0005-0000-0000-0000B6740000}"/>
    <cellStyle name="Note 2 20 4 5" xfId="16169" xr:uid="{00000000-0005-0000-0000-0000B7740000}"/>
    <cellStyle name="Note 2 20 4 6" xfId="32147" xr:uid="{00000000-0005-0000-0000-0000B8740000}"/>
    <cellStyle name="Note 2 20 5" xfId="21605" xr:uid="{00000000-0005-0000-0000-0000B9740000}"/>
    <cellStyle name="Note 2 20 5 2" xfId="37236" xr:uid="{00000000-0005-0000-0000-0000BA740000}"/>
    <cellStyle name="Note 2 20 6" xfId="21751" xr:uid="{00000000-0005-0000-0000-0000BB740000}"/>
    <cellStyle name="Note 2 20 6 2" xfId="37382" xr:uid="{00000000-0005-0000-0000-0000BC740000}"/>
    <cellStyle name="Note 2 20 7" xfId="12582" xr:uid="{00000000-0005-0000-0000-0000BD740000}"/>
    <cellStyle name="Note 2 20 8" xfId="29768" xr:uid="{00000000-0005-0000-0000-0000BE740000}"/>
    <cellStyle name="Note 2 20 9" xfId="47814" xr:uid="{00000000-0005-0000-0000-0000BF740000}"/>
    <cellStyle name="Note 2 21" xfId="3029" xr:uid="{00000000-0005-0000-0000-0000C0740000}"/>
    <cellStyle name="Note 2 21 10" xfId="48159" xr:uid="{00000000-0005-0000-0000-0000C1740000}"/>
    <cellStyle name="Note 2 21 11" xfId="46234" xr:uid="{00000000-0005-0000-0000-0000C2740000}"/>
    <cellStyle name="Note 2 21 12" xfId="50862" xr:uid="{00000000-0005-0000-0000-0000C3740000}"/>
    <cellStyle name="Note 2 21 13" xfId="45562" xr:uid="{00000000-0005-0000-0000-0000C4740000}"/>
    <cellStyle name="Note 2 21 14" xfId="47350" xr:uid="{00000000-0005-0000-0000-0000C5740000}"/>
    <cellStyle name="Note 2 21 15" xfId="49158" xr:uid="{00000000-0005-0000-0000-0000C6740000}"/>
    <cellStyle name="Note 2 21 2" xfId="3683" xr:uid="{00000000-0005-0000-0000-0000C7740000}"/>
    <cellStyle name="Note 2 21 2 10" xfId="45203" xr:uid="{00000000-0005-0000-0000-0000C8740000}"/>
    <cellStyle name="Note 2 21 2 11" xfId="51223" xr:uid="{00000000-0005-0000-0000-0000C9740000}"/>
    <cellStyle name="Note 2 21 2 12" xfId="48843" xr:uid="{00000000-0005-0000-0000-0000CA740000}"/>
    <cellStyle name="Note 2 21 2 13" xfId="45861" xr:uid="{00000000-0005-0000-0000-0000CB740000}"/>
    <cellStyle name="Note 2 21 2 14" xfId="46181" xr:uid="{00000000-0005-0000-0000-0000CC740000}"/>
    <cellStyle name="Note 2 21 2 2" xfId="6058" xr:uid="{00000000-0005-0000-0000-0000CD740000}"/>
    <cellStyle name="Note 2 21 2 2 2" xfId="6599" xr:uid="{00000000-0005-0000-0000-0000CE740000}"/>
    <cellStyle name="Note 2 21 2 2 2 2" xfId="7388" xr:uid="{00000000-0005-0000-0000-0000CF740000}"/>
    <cellStyle name="Note 2 21 2 2 2 2 2" xfId="11505" xr:uid="{00000000-0005-0000-0000-0000D0740000}"/>
    <cellStyle name="Note 2 21 2 2 2 2 2 2" xfId="29071" xr:uid="{00000000-0005-0000-0000-0000D1740000}"/>
    <cellStyle name="Note 2 21 2 2 2 2 2 2 2" xfId="44701" xr:uid="{00000000-0005-0000-0000-0000D2740000}"/>
    <cellStyle name="Note 2 21 2 2 2 2 2 3" xfId="21007" xr:uid="{00000000-0005-0000-0000-0000D3740000}"/>
    <cellStyle name="Note 2 21 2 2 2 2 2 4" xfId="36850" xr:uid="{00000000-0005-0000-0000-0000D4740000}"/>
    <cellStyle name="Note 2 21 2 2 2 2 3" xfId="24955" xr:uid="{00000000-0005-0000-0000-0000D5740000}"/>
    <cellStyle name="Note 2 21 2 2 2 2 3 2" xfId="40585" xr:uid="{00000000-0005-0000-0000-0000D6740000}"/>
    <cellStyle name="Note 2 21 2 2 2 2 4" xfId="16891" xr:uid="{00000000-0005-0000-0000-0000D7740000}"/>
    <cellStyle name="Note 2 21 2 2 2 2 5" xfId="32734" xr:uid="{00000000-0005-0000-0000-0000D8740000}"/>
    <cellStyle name="Note 2 21 2 2 2 3" xfId="10742" xr:uid="{00000000-0005-0000-0000-0000D9740000}"/>
    <cellStyle name="Note 2 21 2 2 2 3 2" xfId="28308" xr:uid="{00000000-0005-0000-0000-0000DA740000}"/>
    <cellStyle name="Note 2 21 2 2 2 3 2 2" xfId="43938" xr:uid="{00000000-0005-0000-0000-0000DB740000}"/>
    <cellStyle name="Note 2 21 2 2 2 3 3" xfId="20244" xr:uid="{00000000-0005-0000-0000-0000DC740000}"/>
    <cellStyle name="Note 2 21 2 2 2 3 4" xfId="36087" xr:uid="{00000000-0005-0000-0000-0000DD740000}"/>
    <cellStyle name="Note 2 21 2 2 2 4" xfId="24300" xr:uid="{00000000-0005-0000-0000-0000DE740000}"/>
    <cellStyle name="Note 2 21 2 2 2 4 2" xfId="39931" xr:uid="{00000000-0005-0000-0000-0000DF740000}"/>
    <cellStyle name="Note 2 21 2 2 2 5" xfId="16103" xr:uid="{00000000-0005-0000-0000-0000E0740000}"/>
    <cellStyle name="Note 2 21 2 2 2 6" xfId="32139" xr:uid="{00000000-0005-0000-0000-0000E1740000}"/>
    <cellStyle name="Note 2 21 2 2 3" xfId="23890" xr:uid="{00000000-0005-0000-0000-0000E2740000}"/>
    <cellStyle name="Note 2 21 2 2 3 2" xfId="39521" xr:uid="{00000000-0005-0000-0000-0000E3740000}"/>
    <cellStyle name="Note 2 21 2 2 4" xfId="15563" xr:uid="{00000000-0005-0000-0000-0000E4740000}"/>
    <cellStyle name="Note 2 21 2 2 5" xfId="31769" xr:uid="{00000000-0005-0000-0000-0000E5740000}"/>
    <cellStyle name="Note 2 21 2 2 6" xfId="50488" xr:uid="{00000000-0005-0000-0000-0000E6740000}"/>
    <cellStyle name="Note 2 21 2 2 7" xfId="52274" xr:uid="{00000000-0005-0000-0000-0000E7740000}"/>
    <cellStyle name="Note 2 21 2 2 8" xfId="53369" xr:uid="{00000000-0005-0000-0000-0000E8740000}"/>
    <cellStyle name="Note 2 21 2 3" xfId="6680" xr:uid="{00000000-0005-0000-0000-0000E9740000}"/>
    <cellStyle name="Note 2 21 2 3 2" xfId="4526" xr:uid="{00000000-0005-0000-0000-0000EA740000}"/>
    <cellStyle name="Note 2 21 2 3 2 2" xfId="11252" xr:uid="{00000000-0005-0000-0000-0000EB740000}"/>
    <cellStyle name="Note 2 21 2 3 2 2 2" xfId="28818" xr:uid="{00000000-0005-0000-0000-0000EC740000}"/>
    <cellStyle name="Note 2 21 2 3 2 2 2 2" xfId="44448" xr:uid="{00000000-0005-0000-0000-0000ED740000}"/>
    <cellStyle name="Note 2 21 2 3 2 2 3" xfId="20754" xr:uid="{00000000-0005-0000-0000-0000EE740000}"/>
    <cellStyle name="Note 2 21 2 3 2 2 4" xfId="36597" xr:uid="{00000000-0005-0000-0000-0000EF740000}"/>
    <cellStyle name="Note 2 21 2 3 2 3" xfId="22698" xr:uid="{00000000-0005-0000-0000-0000F0740000}"/>
    <cellStyle name="Note 2 21 2 3 2 3 2" xfId="38329" xr:uid="{00000000-0005-0000-0000-0000F1740000}"/>
    <cellStyle name="Note 2 21 2 3 2 4" xfId="14032" xr:uid="{00000000-0005-0000-0000-0000F2740000}"/>
    <cellStyle name="Note 2 21 2 3 2 5" xfId="30719" xr:uid="{00000000-0005-0000-0000-0000F3740000}"/>
    <cellStyle name="Note 2 21 2 3 3" xfId="4167" xr:uid="{00000000-0005-0000-0000-0000F4740000}"/>
    <cellStyle name="Note 2 21 2 3 3 2" xfId="22378" xr:uid="{00000000-0005-0000-0000-0000F5740000}"/>
    <cellStyle name="Note 2 21 2 3 3 2 2" xfId="38009" xr:uid="{00000000-0005-0000-0000-0000F6740000}"/>
    <cellStyle name="Note 2 21 2 3 3 3" xfId="13673" xr:uid="{00000000-0005-0000-0000-0000F7740000}"/>
    <cellStyle name="Note 2 21 2 3 3 4" xfId="30418" xr:uid="{00000000-0005-0000-0000-0000F8740000}"/>
    <cellStyle name="Note 2 21 2 3 4" xfId="24343" xr:uid="{00000000-0005-0000-0000-0000F9740000}"/>
    <cellStyle name="Note 2 21 2 3 4 2" xfId="39974" xr:uid="{00000000-0005-0000-0000-0000FA740000}"/>
    <cellStyle name="Note 2 21 2 3 5" xfId="16184" xr:uid="{00000000-0005-0000-0000-0000FB740000}"/>
    <cellStyle name="Note 2 21 2 3 6" xfId="32162" xr:uid="{00000000-0005-0000-0000-0000FC740000}"/>
    <cellStyle name="Note 2 21 2 4" xfId="22022" xr:uid="{00000000-0005-0000-0000-0000FD740000}"/>
    <cellStyle name="Note 2 21 2 4 2" xfId="37653" xr:uid="{00000000-0005-0000-0000-0000FE740000}"/>
    <cellStyle name="Note 2 21 2 5" xfId="12114" xr:uid="{00000000-0005-0000-0000-0000FF740000}"/>
    <cellStyle name="Note 2 21 2 5 2" xfId="29377" xr:uid="{00000000-0005-0000-0000-000000750000}"/>
    <cellStyle name="Note 2 21 2 6" xfId="13188" xr:uid="{00000000-0005-0000-0000-000001750000}"/>
    <cellStyle name="Note 2 21 2 7" xfId="30104" xr:uid="{00000000-0005-0000-0000-000002750000}"/>
    <cellStyle name="Note 2 21 2 8" xfId="45383" xr:uid="{00000000-0005-0000-0000-000003750000}"/>
    <cellStyle name="Note 2 21 2 9" xfId="48519" xr:uid="{00000000-0005-0000-0000-000004750000}"/>
    <cellStyle name="Note 2 21 3" xfId="5408" xr:uid="{00000000-0005-0000-0000-000005750000}"/>
    <cellStyle name="Note 2 21 3 2" xfId="8482" xr:uid="{00000000-0005-0000-0000-000006750000}"/>
    <cellStyle name="Note 2 21 3 2 2" xfId="9871" xr:uid="{00000000-0005-0000-0000-000007750000}"/>
    <cellStyle name="Note 2 21 3 2 2 2" xfId="11634" xr:uid="{00000000-0005-0000-0000-000008750000}"/>
    <cellStyle name="Note 2 21 3 2 2 2 2" xfId="29200" xr:uid="{00000000-0005-0000-0000-000009750000}"/>
    <cellStyle name="Note 2 21 3 2 2 2 2 2" xfId="44830" xr:uid="{00000000-0005-0000-0000-00000A750000}"/>
    <cellStyle name="Note 2 21 3 2 2 2 3" xfId="21136" xr:uid="{00000000-0005-0000-0000-00000B750000}"/>
    <cellStyle name="Note 2 21 3 2 2 2 4" xfId="36979" xr:uid="{00000000-0005-0000-0000-00000C750000}"/>
    <cellStyle name="Note 2 21 3 2 2 3" xfId="27437" xr:uid="{00000000-0005-0000-0000-00000D750000}"/>
    <cellStyle name="Note 2 21 3 2 2 3 2" xfId="43067" xr:uid="{00000000-0005-0000-0000-00000E750000}"/>
    <cellStyle name="Note 2 21 3 2 2 4" xfId="19373" xr:uid="{00000000-0005-0000-0000-00000F750000}"/>
    <cellStyle name="Note 2 21 3 2 2 5" xfId="35216" xr:uid="{00000000-0005-0000-0000-000010750000}"/>
    <cellStyle name="Note 2 21 3 2 3" xfId="4909" xr:uid="{00000000-0005-0000-0000-000011750000}"/>
    <cellStyle name="Note 2 21 3 2 3 2" xfId="23081" xr:uid="{00000000-0005-0000-0000-000012750000}"/>
    <cellStyle name="Note 2 21 3 2 3 2 2" xfId="38712" xr:uid="{00000000-0005-0000-0000-000013750000}"/>
    <cellStyle name="Note 2 21 3 2 3 3" xfId="14415" xr:uid="{00000000-0005-0000-0000-000014750000}"/>
    <cellStyle name="Note 2 21 3 2 3 4" xfId="31102" xr:uid="{00000000-0005-0000-0000-000015750000}"/>
    <cellStyle name="Note 2 21 3 2 4" xfId="26048" xr:uid="{00000000-0005-0000-0000-000016750000}"/>
    <cellStyle name="Note 2 21 3 2 4 2" xfId="41678" xr:uid="{00000000-0005-0000-0000-000017750000}"/>
    <cellStyle name="Note 2 21 3 2 5" xfId="17984" xr:uid="{00000000-0005-0000-0000-000018750000}"/>
    <cellStyle name="Note 2 21 3 2 6" xfId="33827" xr:uid="{00000000-0005-0000-0000-000019750000}"/>
    <cellStyle name="Note 2 21 3 3" xfId="23447" xr:uid="{00000000-0005-0000-0000-00001A750000}"/>
    <cellStyle name="Note 2 21 3 3 2" xfId="39078" xr:uid="{00000000-0005-0000-0000-00001B750000}"/>
    <cellStyle name="Note 2 21 3 4" xfId="14913" xr:uid="{00000000-0005-0000-0000-00001C750000}"/>
    <cellStyle name="Note 2 21 3 5" xfId="31406" xr:uid="{00000000-0005-0000-0000-00001D750000}"/>
    <cellStyle name="Note 2 21 3 6" xfId="50128" xr:uid="{00000000-0005-0000-0000-00001E750000}"/>
    <cellStyle name="Note 2 21 3 7" xfId="51914" xr:uid="{00000000-0005-0000-0000-00001F750000}"/>
    <cellStyle name="Note 2 21 3 8" xfId="53009" xr:uid="{00000000-0005-0000-0000-000020750000}"/>
    <cellStyle name="Note 2 21 4" xfId="8472" xr:uid="{00000000-0005-0000-0000-000021750000}"/>
    <cellStyle name="Note 2 21 4 2" xfId="9861" xr:uid="{00000000-0005-0000-0000-000022750000}"/>
    <cellStyle name="Note 2 21 4 2 2" xfId="10768" xr:uid="{00000000-0005-0000-0000-000023750000}"/>
    <cellStyle name="Note 2 21 4 2 2 2" xfId="28334" xr:uid="{00000000-0005-0000-0000-000024750000}"/>
    <cellStyle name="Note 2 21 4 2 2 2 2" xfId="43964" xr:uid="{00000000-0005-0000-0000-000025750000}"/>
    <cellStyle name="Note 2 21 4 2 2 3" xfId="20270" xr:uid="{00000000-0005-0000-0000-000026750000}"/>
    <cellStyle name="Note 2 21 4 2 2 4" xfId="36113" xr:uid="{00000000-0005-0000-0000-000027750000}"/>
    <cellStyle name="Note 2 21 4 2 3" xfId="27427" xr:uid="{00000000-0005-0000-0000-000028750000}"/>
    <cellStyle name="Note 2 21 4 2 3 2" xfId="43057" xr:uid="{00000000-0005-0000-0000-000029750000}"/>
    <cellStyle name="Note 2 21 4 2 4" xfId="19363" xr:uid="{00000000-0005-0000-0000-00002A750000}"/>
    <cellStyle name="Note 2 21 4 2 5" xfId="35206" xr:uid="{00000000-0005-0000-0000-00002B750000}"/>
    <cellStyle name="Note 2 21 4 3" xfId="4715" xr:uid="{00000000-0005-0000-0000-00002C750000}"/>
    <cellStyle name="Note 2 21 4 3 2" xfId="22887" xr:uid="{00000000-0005-0000-0000-00002D750000}"/>
    <cellStyle name="Note 2 21 4 3 2 2" xfId="38518" xr:uid="{00000000-0005-0000-0000-00002E750000}"/>
    <cellStyle name="Note 2 21 4 3 3" xfId="14221" xr:uid="{00000000-0005-0000-0000-00002F750000}"/>
    <cellStyle name="Note 2 21 4 3 4" xfId="30908" xr:uid="{00000000-0005-0000-0000-000030750000}"/>
    <cellStyle name="Note 2 21 4 4" xfId="26038" xr:uid="{00000000-0005-0000-0000-000031750000}"/>
    <cellStyle name="Note 2 21 4 4 2" xfId="41668" xr:uid="{00000000-0005-0000-0000-000032750000}"/>
    <cellStyle name="Note 2 21 4 5" xfId="17974" xr:uid="{00000000-0005-0000-0000-000033750000}"/>
    <cellStyle name="Note 2 21 4 6" xfId="33817" xr:uid="{00000000-0005-0000-0000-000034750000}"/>
    <cellStyle name="Note 2 21 5" xfId="21575" xr:uid="{00000000-0005-0000-0000-000035750000}"/>
    <cellStyle name="Note 2 21 5 2" xfId="37206" xr:uid="{00000000-0005-0000-0000-000036750000}"/>
    <cellStyle name="Note 2 21 6" xfId="29307" xr:uid="{00000000-0005-0000-0000-000037750000}"/>
    <cellStyle name="Note 2 21 6 2" xfId="44937" xr:uid="{00000000-0005-0000-0000-000038750000}"/>
    <cellStyle name="Note 2 21 7" xfId="12535" xr:uid="{00000000-0005-0000-0000-000039750000}"/>
    <cellStyle name="Note 2 21 8" xfId="29738" xr:uid="{00000000-0005-0000-0000-00003A750000}"/>
    <cellStyle name="Note 2 21 9" xfId="47179" xr:uid="{00000000-0005-0000-0000-00003B750000}"/>
    <cellStyle name="Note 2 22" xfId="3115" xr:uid="{00000000-0005-0000-0000-00003C750000}"/>
    <cellStyle name="Note 2 22 10" xfId="48228" xr:uid="{00000000-0005-0000-0000-00003D750000}"/>
    <cellStyle name="Note 2 22 11" xfId="48890" xr:uid="{00000000-0005-0000-0000-00003E750000}"/>
    <cellStyle name="Note 2 22 12" xfId="50931" xr:uid="{00000000-0005-0000-0000-00003F750000}"/>
    <cellStyle name="Note 2 22 13" xfId="46390" xr:uid="{00000000-0005-0000-0000-000040750000}"/>
    <cellStyle name="Note 2 22 14" xfId="51503" xr:uid="{00000000-0005-0000-0000-000041750000}"/>
    <cellStyle name="Note 2 22 15" xfId="53619" xr:uid="{00000000-0005-0000-0000-000042750000}"/>
    <cellStyle name="Note 2 22 2" xfId="3769" xr:uid="{00000000-0005-0000-0000-000043750000}"/>
    <cellStyle name="Note 2 22 2 10" xfId="47348" xr:uid="{00000000-0005-0000-0000-000044750000}"/>
    <cellStyle name="Note 2 22 2 11" xfId="51292" xr:uid="{00000000-0005-0000-0000-000045750000}"/>
    <cellStyle name="Note 2 22 2 12" xfId="45105" xr:uid="{00000000-0005-0000-0000-000046750000}"/>
    <cellStyle name="Note 2 22 2 13" xfId="45851" xr:uid="{00000000-0005-0000-0000-000047750000}"/>
    <cellStyle name="Note 2 22 2 14" xfId="45783" xr:uid="{00000000-0005-0000-0000-000048750000}"/>
    <cellStyle name="Note 2 22 2 2" xfId="6144" xr:uid="{00000000-0005-0000-0000-000049750000}"/>
    <cellStyle name="Note 2 22 2 2 2" xfId="6886" xr:uid="{00000000-0005-0000-0000-00004A750000}"/>
    <cellStyle name="Note 2 22 2 2 2 2" xfId="7375" xr:uid="{00000000-0005-0000-0000-00004B750000}"/>
    <cellStyle name="Note 2 22 2 2 2 2 2" xfId="11561" xr:uid="{00000000-0005-0000-0000-00004C750000}"/>
    <cellStyle name="Note 2 22 2 2 2 2 2 2" xfId="29127" xr:uid="{00000000-0005-0000-0000-00004D750000}"/>
    <cellStyle name="Note 2 22 2 2 2 2 2 2 2" xfId="44757" xr:uid="{00000000-0005-0000-0000-00004E750000}"/>
    <cellStyle name="Note 2 22 2 2 2 2 2 3" xfId="21063" xr:uid="{00000000-0005-0000-0000-00004F750000}"/>
    <cellStyle name="Note 2 22 2 2 2 2 2 4" xfId="36906" xr:uid="{00000000-0005-0000-0000-000050750000}"/>
    <cellStyle name="Note 2 22 2 2 2 2 3" xfId="24942" xr:uid="{00000000-0005-0000-0000-000051750000}"/>
    <cellStyle name="Note 2 22 2 2 2 2 3 2" xfId="40572" xr:uid="{00000000-0005-0000-0000-000052750000}"/>
    <cellStyle name="Note 2 22 2 2 2 2 4" xfId="16878" xr:uid="{00000000-0005-0000-0000-000053750000}"/>
    <cellStyle name="Note 2 22 2 2 2 2 5" xfId="32721" xr:uid="{00000000-0005-0000-0000-000054750000}"/>
    <cellStyle name="Note 2 22 2 2 2 3" xfId="4344" xr:uid="{00000000-0005-0000-0000-000055750000}"/>
    <cellStyle name="Note 2 22 2 2 2 3 2" xfId="22555" xr:uid="{00000000-0005-0000-0000-000056750000}"/>
    <cellStyle name="Note 2 22 2 2 2 3 2 2" xfId="38186" xr:uid="{00000000-0005-0000-0000-000057750000}"/>
    <cellStyle name="Note 2 22 2 2 2 3 3" xfId="13850" xr:uid="{00000000-0005-0000-0000-000058750000}"/>
    <cellStyle name="Note 2 22 2 2 2 3 4" xfId="30595" xr:uid="{00000000-0005-0000-0000-000059750000}"/>
    <cellStyle name="Note 2 22 2 2 2 4" xfId="24549" xr:uid="{00000000-0005-0000-0000-00005A750000}"/>
    <cellStyle name="Note 2 22 2 2 2 4 2" xfId="40180" xr:uid="{00000000-0005-0000-0000-00005B750000}"/>
    <cellStyle name="Note 2 22 2 2 2 5" xfId="16390" xr:uid="{00000000-0005-0000-0000-00005C750000}"/>
    <cellStyle name="Note 2 22 2 2 2 6" xfId="32368" xr:uid="{00000000-0005-0000-0000-00005D750000}"/>
    <cellStyle name="Note 2 22 2 2 3" xfId="23959" xr:uid="{00000000-0005-0000-0000-00005E750000}"/>
    <cellStyle name="Note 2 22 2 2 3 2" xfId="39590" xr:uid="{00000000-0005-0000-0000-00005F750000}"/>
    <cellStyle name="Note 2 22 2 2 4" xfId="15649" xr:uid="{00000000-0005-0000-0000-000060750000}"/>
    <cellStyle name="Note 2 22 2 2 5" xfId="31838" xr:uid="{00000000-0005-0000-0000-000061750000}"/>
    <cellStyle name="Note 2 22 2 2 6" xfId="50557" xr:uid="{00000000-0005-0000-0000-000062750000}"/>
    <cellStyle name="Note 2 22 2 2 7" xfId="52343" xr:uid="{00000000-0005-0000-0000-000063750000}"/>
    <cellStyle name="Note 2 22 2 2 8" xfId="53438" xr:uid="{00000000-0005-0000-0000-000064750000}"/>
    <cellStyle name="Note 2 22 2 3" xfId="6705" xr:uid="{00000000-0005-0000-0000-000065750000}"/>
    <cellStyle name="Note 2 22 2 3 2" xfId="4551" xr:uid="{00000000-0005-0000-0000-000066750000}"/>
    <cellStyle name="Note 2 22 2 3 2 2" xfId="11486" xr:uid="{00000000-0005-0000-0000-000067750000}"/>
    <cellStyle name="Note 2 22 2 3 2 2 2" xfId="29052" xr:uid="{00000000-0005-0000-0000-000068750000}"/>
    <cellStyle name="Note 2 22 2 3 2 2 2 2" xfId="44682" xr:uid="{00000000-0005-0000-0000-000069750000}"/>
    <cellStyle name="Note 2 22 2 3 2 2 3" xfId="20988" xr:uid="{00000000-0005-0000-0000-00006A750000}"/>
    <cellStyle name="Note 2 22 2 3 2 2 4" xfId="36831" xr:uid="{00000000-0005-0000-0000-00006B750000}"/>
    <cellStyle name="Note 2 22 2 3 2 3" xfId="22723" xr:uid="{00000000-0005-0000-0000-00006C750000}"/>
    <cellStyle name="Note 2 22 2 3 2 3 2" xfId="38354" xr:uid="{00000000-0005-0000-0000-00006D750000}"/>
    <cellStyle name="Note 2 22 2 3 2 4" xfId="14057" xr:uid="{00000000-0005-0000-0000-00006E750000}"/>
    <cellStyle name="Note 2 22 2 3 2 5" xfId="30744" xr:uid="{00000000-0005-0000-0000-00006F750000}"/>
    <cellStyle name="Note 2 22 2 3 3" xfId="4188" xr:uid="{00000000-0005-0000-0000-000070750000}"/>
    <cellStyle name="Note 2 22 2 3 3 2" xfId="22399" xr:uid="{00000000-0005-0000-0000-000071750000}"/>
    <cellStyle name="Note 2 22 2 3 3 2 2" xfId="38030" xr:uid="{00000000-0005-0000-0000-000072750000}"/>
    <cellStyle name="Note 2 22 2 3 3 3" xfId="13694" xr:uid="{00000000-0005-0000-0000-000073750000}"/>
    <cellStyle name="Note 2 22 2 3 3 4" xfId="30439" xr:uid="{00000000-0005-0000-0000-000074750000}"/>
    <cellStyle name="Note 2 22 2 3 4" xfId="24368" xr:uid="{00000000-0005-0000-0000-000075750000}"/>
    <cellStyle name="Note 2 22 2 3 4 2" xfId="39999" xr:uid="{00000000-0005-0000-0000-000076750000}"/>
    <cellStyle name="Note 2 22 2 3 5" xfId="16209" xr:uid="{00000000-0005-0000-0000-000077750000}"/>
    <cellStyle name="Note 2 22 2 3 6" xfId="32187" xr:uid="{00000000-0005-0000-0000-000078750000}"/>
    <cellStyle name="Note 2 22 2 4" xfId="22091" xr:uid="{00000000-0005-0000-0000-000079750000}"/>
    <cellStyle name="Note 2 22 2 4 2" xfId="37722" xr:uid="{00000000-0005-0000-0000-00007A750000}"/>
    <cellStyle name="Note 2 22 2 5" xfId="12181" xr:uid="{00000000-0005-0000-0000-00007B750000}"/>
    <cellStyle name="Note 2 22 2 5 2" xfId="29444" xr:uid="{00000000-0005-0000-0000-00007C750000}"/>
    <cellStyle name="Note 2 22 2 6" xfId="13274" xr:uid="{00000000-0005-0000-0000-00007D750000}"/>
    <cellStyle name="Note 2 22 2 7" xfId="30173" xr:uid="{00000000-0005-0000-0000-00007E750000}"/>
    <cellStyle name="Note 2 22 2 8" xfId="47016" xr:uid="{00000000-0005-0000-0000-00007F750000}"/>
    <cellStyle name="Note 2 22 2 9" xfId="48588" xr:uid="{00000000-0005-0000-0000-000080750000}"/>
    <cellStyle name="Note 2 22 3" xfId="5494" xr:uid="{00000000-0005-0000-0000-000081750000}"/>
    <cellStyle name="Note 2 22 3 2" xfId="8761" xr:uid="{00000000-0005-0000-0000-000082750000}"/>
    <cellStyle name="Note 2 22 3 2 2" xfId="10150" xr:uid="{00000000-0005-0000-0000-000083750000}"/>
    <cellStyle name="Note 2 22 3 2 2 2" xfId="11021" xr:uid="{00000000-0005-0000-0000-000084750000}"/>
    <cellStyle name="Note 2 22 3 2 2 2 2" xfId="28587" xr:uid="{00000000-0005-0000-0000-000085750000}"/>
    <cellStyle name="Note 2 22 3 2 2 2 2 2" xfId="44217" xr:uid="{00000000-0005-0000-0000-000086750000}"/>
    <cellStyle name="Note 2 22 3 2 2 2 3" xfId="20523" xr:uid="{00000000-0005-0000-0000-000087750000}"/>
    <cellStyle name="Note 2 22 3 2 2 2 4" xfId="36366" xr:uid="{00000000-0005-0000-0000-000088750000}"/>
    <cellStyle name="Note 2 22 3 2 2 3" xfId="27716" xr:uid="{00000000-0005-0000-0000-000089750000}"/>
    <cellStyle name="Note 2 22 3 2 2 3 2" xfId="43346" xr:uid="{00000000-0005-0000-0000-00008A750000}"/>
    <cellStyle name="Note 2 22 3 2 2 4" xfId="19652" xr:uid="{00000000-0005-0000-0000-00008B750000}"/>
    <cellStyle name="Note 2 22 3 2 2 5" xfId="35495" xr:uid="{00000000-0005-0000-0000-00008C750000}"/>
    <cellStyle name="Note 2 22 3 2 3" xfId="6913" xr:uid="{00000000-0005-0000-0000-00008D750000}"/>
    <cellStyle name="Note 2 22 3 2 3 2" xfId="24576" xr:uid="{00000000-0005-0000-0000-00008E750000}"/>
    <cellStyle name="Note 2 22 3 2 3 2 2" xfId="40207" xr:uid="{00000000-0005-0000-0000-00008F750000}"/>
    <cellStyle name="Note 2 22 3 2 3 3" xfId="16417" xr:uid="{00000000-0005-0000-0000-000090750000}"/>
    <cellStyle name="Note 2 22 3 2 3 4" xfId="32395" xr:uid="{00000000-0005-0000-0000-000091750000}"/>
    <cellStyle name="Note 2 22 3 2 4" xfId="26327" xr:uid="{00000000-0005-0000-0000-000092750000}"/>
    <cellStyle name="Note 2 22 3 2 4 2" xfId="41957" xr:uid="{00000000-0005-0000-0000-000093750000}"/>
    <cellStyle name="Note 2 22 3 2 5" xfId="18263" xr:uid="{00000000-0005-0000-0000-000094750000}"/>
    <cellStyle name="Note 2 22 3 2 6" xfId="34106" xr:uid="{00000000-0005-0000-0000-000095750000}"/>
    <cellStyle name="Note 2 22 3 3" xfId="23516" xr:uid="{00000000-0005-0000-0000-000096750000}"/>
    <cellStyle name="Note 2 22 3 3 2" xfId="39147" xr:uid="{00000000-0005-0000-0000-000097750000}"/>
    <cellStyle name="Note 2 22 3 4" xfId="14999" xr:uid="{00000000-0005-0000-0000-000098750000}"/>
    <cellStyle name="Note 2 22 3 5" xfId="31475" xr:uid="{00000000-0005-0000-0000-000099750000}"/>
    <cellStyle name="Note 2 22 3 6" xfId="50197" xr:uid="{00000000-0005-0000-0000-00009A750000}"/>
    <cellStyle name="Note 2 22 3 7" xfId="51983" xr:uid="{00000000-0005-0000-0000-00009B750000}"/>
    <cellStyle name="Note 2 22 3 8" xfId="53078" xr:uid="{00000000-0005-0000-0000-00009C750000}"/>
    <cellStyle name="Note 2 22 4" xfId="8143" xr:uid="{00000000-0005-0000-0000-00009D750000}"/>
    <cellStyle name="Note 2 22 4 2" xfId="9532" xr:uid="{00000000-0005-0000-0000-00009E750000}"/>
    <cellStyle name="Note 2 22 4 2 2" xfId="6916" xr:uid="{00000000-0005-0000-0000-00009F750000}"/>
    <cellStyle name="Note 2 22 4 2 2 2" xfId="24579" xr:uid="{00000000-0005-0000-0000-0000A0750000}"/>
    <cellStyle name="Note 2 22 4 2 2 2 2" xfId="40210" xr:uid="{00000000-0005-0000-0000-0000A1750000}"/>
    <cellStyle name="Note 2 22 4 2 2 3" xfId="16420" xr:uid="{00000000-0005-0000-0000-0000A2750000}"/>
    <cellStyle name="Note 2 22 4 2 2 4" xfId="32398" xr:uid="{00000000-0005-0000-0000-0000A3750000}"/>
    <cellStyle name="Note 2 22 4 2 3" xfId="27098" xr:uid="{00000000-0005-0000-0000-0000A4750000}"/>
    <cellStyle name="Note 2 22 4 2 3 2" xfId="42728" xr:uid="{00000000-0005-0000-0000-0000A5750000}"/>
    <cellStyle name="Note 2 22 4 2 4" xfId="19034" xr:uid="{00000000-0005-0000-0000-0000A6750000}"/>
    <cellStyle name="Note 2 22 4 2 5" xfId="34877" xr:uid="{00000000-0005-0000-0000-0000A7750000}"/>
    <cellStyle name="Note 2 22 4 3" xfId="7699" xr:uid="{00000000-0005-0000-0000-0000A8750000}"/>
    <cellStyle name="Note 2 22 4 3 2" xfId="25265" xr:uid="{00000000-0005-0000-0000-0000A9750000}"/>
    <cellStyle name="Note 2 22 4 3 2 2" xfId="40895" xr:uid="{00000000-0005-0000-0000-0000AA750000}"/>
    <cellStyle name="Note 2 22 4 3 3" xfId="17201" xr:uid="{00000000-0005-0000-0000-0000AB750000}"/>
    <cellStyle name="Note 2 22 4 3 4" xfId="33044" xr:uid="{00000000-0005-0000-0000-0000AC750000}"/>
    <cellStyle name="Note 2 22 4 4" xfId="25709" xr:uid="{00000000-0005-0000-0000-0000AD750000}"/>
    <cellStyle name="Note 2 22 4 4 2" xfId="41339" xr:uid="{00000000-0005-0000-0000-0000AE750000}"/>
    <cellStyle name="Note 2 22 4 5" xfId="17645" xr:uid="{00000000-0005-0000-0000-0000AF750000}"/>
    <cellStyle name="Note 2 22 4 6" xfId="33488" xr:uid="{00000000-0005-0000-0000-0000B0750000}"/>
    <cellStyle name="Note 2 22 5" xfId="21644" xr:uid="{00000000-0005-0000-0000-0000B1750000}"/>
    <cellStyle name="Note 2 22 5 2" xfId="37275" xr:uid="{00000000-0005-0000-0000-0000B2750000}"/>
    <cellStyle name="Note 2 22 6" xfId="23413" xr:uid="{00000000-0005-0000-0000-0000B3750000}"/>
    <cellStyle name="Note 2 22 6 2" xfId="39044" xr:uid="{00000000-0005-0000-0000-0000B4750000}"/>
    <cellStyle name="Note 2 22 7" xfId="12621" xr:uid="{00000000-0005-0000-0000-0000B5750000}"/>
    <cellStyle name="Note 2 22 8" xfId="29807" xr:uid="{00000000-0005-0000-0000-0000B6750000}"/>
    <cellStyle name="Note 2 22 9" xfId="47389" xr:uid="{00000000-0005-0000-0000-0000B7750000}"/>
    <cellStyle name="Note 2 23" xfId="3166" xr:uid="{00000000-0005-0000-0000-0000B8750000}"/>
    <cellStyle name="Note 2 23 10" xfId="48279" xr:uid="{00000000-0005-0000-0000-0000B9750000}"/>
    <cellStyle name="Note 2 23 11" xfId="49018" xr:uid="{00000000-0005-0000-0000-0000BA750000}"/>
    <cellStyle name="Note 2 23 12" xfId="50982" xr:uid="{00000000-0005-0000-0000-0000BB750000}"/>
    <cellStyle name="Note 2 23 13" xfId="49484" xr:uid="{00000000-0005-0000-0000-0000BC750000}"/>
    <cellStyle name="Note 2 23 14" xfId="52549" xr:uid="{00000000-0005-0000-0000-0000BD750000}"/>
    <cellStyle name="Note 2 23 15" xfId="51742" xr:uid="{00000000-0005-0000-0000-0000BE750000}"/>
    <cellStyle name="Note 2 23 2" xfId="3820" xr:uid="{00000000-0005-0000-0000-0000BF750000}"/>
    <cellStyle name="Note 2 23 2 10" xfId="45685" xr:uid="{00000000-0005-0000-0000-0000C0750000}"/>
    <cellStyle name="Note 2 23 2 11" xfId="51343" xr:uid="{00000000-0005-0000-0000-0000C1750000}"/>
    <cellStyle name="Note 2 23 2 12" xfId="45198" xr:uid="{00000000-0005-0000-0000-0000C2750000}"/>
    <cellStyle name="Note 2 23 2 13" xfId="53700" xr:uid="{00000000-0005-0000-0000-0000C3750000}"/>
    <cellStyle name="Note 2 23 2 14" xfId="52633" xr:uid="{00000000-0005-0000-0000-0000C4750000}"/>
    <cellStyle name="Note 2 23 2 2" xfId="6195" xr:uid="{00000000-0005-0000-0000-0000C5750000}"/>
    <cellStyle name="Note 2 23 2 2 2" xfId="8272" xr:uid="{00000000-0005-0000-0000-0000C6750000}"/>
    <cellStyle name="Note 2 23 2 2 2 2" xfId="9661" xr:uid="{00000000-0005-0000-0000-0000C7750000}"/>
    <cellStyle name="Note 2 23 2 2 2 2 2" xfId="4611" xr:uid="{00000000-0005-0000-0000-0000C8750000}"/>
    <cellStyle name="Note 2 23 2 2 2 2 2 2" xfId="22783" xr:uid="{00000000-0005-0000-0000-0000C9750000}"/>
    <cellStyle name="Note 2 23 2 2 2 2 2 2 2" xfId="38414" xr:uid="{00000000-0005-0000-0000-0000CA750000}"/>
    <cellStyle name="Note 2 23 2 2 2 2 2 3" xfId="14117" xr:uid="{00000000-0005-0000-0000-0000CB750000}"/>
    <cellStyle name="Note 2 23 2 2 2 2 2 4" xfId="30804" xr:uid="{00000000-0005-0000-0000-0000CC750000}"/>
    <cellStyle name="Note 2 23 2 2 2 2 3" xfId="27227" xr:uid="{00000000-0005-0000-0000-0000CD750000}"/>
    <cellStyle name="Note 2 23 2 2 2 2 3 2" xfId="42857" xr:uid="{00000000-0005-0000-0000-0000CE750000}"/>
    <cellStyle name="Note 2 23 2 2 2 2 4" xfId="19163" xr:uid="{00000000-0005-0000-0000-0000CF750000}"/>
    <cellStyle name="Note 2 23 2 2 2 2 5" xfId="35006" xr:uid="{00000000-0005-0000-0000-0000D0750000}"/>
    <cellStyle name="Note 2 23 2 2 2 3" xfId="9398" xr:uid="{00000000-0005-0000-0000-0000D1750000}"/>
    <cellStyle name="Note 2 23 2 2 2 3 2" xfId="26964" xr:uid="{00000000-0005-0000-0000-0000D2750000}"/>
    <cellStyle name="Note 2 23 2 2 2 3 2 2" xfId="42594" xr:uid="{00000000-0005-0000-0000-0000D3750000}"/>
    <cellStyle name="Note 2 23 2 2 2 3 3" xfId="18900" xr:uid="{00000000-0005-0000-0000-0000D4750000}"/>
    <cellStyle name="Note 2 23 2 2 2 3 4" xfId="34743" xr:uid="{00000000-0005-0000-0000-0000D5750000}"/>
    <cellStyle name="Note 2 23 2 2 2 4" xfId="25838" xr:uid="{00000000-0005-0000-0000-0000D6750000}"/>
    <cellStyle name="Note 2 23 2 2 2 4 2" xfId="41468" xr:uid="{00000000-0005-0000-0000-0000D7750000}"/>
    <cellStyle name="Note 2 23 2 2 2 5" xfId="17774" xr:uid="{00000000-0005-0000-0000-0000D8750000}"/>
    <cellStyle name="Note 2 23 2 2 2 6" xfId="33617" xr:uid="{00000000-0005-0000-0000-0000D9750000}"/>
    <cellStyle name="Note 2 23 2 2 3" xfId="24010" xr:uid="{00000000-0005-0000-0000-0000DA750000}"/>
    <cellStyle name="Note 2 23 2 2 3 2" xfId="39641" xr:uid="{00000000-0005-0000-0000-0000DB750000}"/>
    <cellStyle name="Note 2 23 2 2 4" xfId="15700" xr:uid="{00000000-0005-0000-0000-0000DC750000}"/>
    <cellStyle name="Note 2 23 2 2 5" xfId="31889" xr:uid="{00000000-0005-0000-0000-0000DD750000}"/>
    <cellStyle name="Note 2 23 2 2 6" xfId="50608" xr:uid="{00000000-0005-0000-0000-0000DE750000}"/>
    <cellStyle name="Note 2 23 2 2 7" xfId="52394" xr:uid="{00000000-0005-0000-0000-0000DF750000}"/>
    <cellStyle name="Note 2 23 2 2 8" xfId="53489" xr:uid="{00000000-0005-0000-0000-0000E0750000}"/>
    <cellStyle name="Note 2 23 2 3" xfId="8417" xr:uid="{00000000-0005-0000-0000-0000E1750000}"/>
    <cellStyle name="Note 2 23 2 3 2" xfId="9806" xr:uid="{00000000-0005-0000-0000-0000E2750000}"/>
    <cellStyle name="Note 2 23 2 3 2 2" xfId="11496" xr:uid="{00000000-0005-0000-0000-0000E3750000}"/>
    <cellStyle name="Note 2 23 2 3 2 2 2" xfId="29062" xr:uid="{00000000-0005-0000-0000-0000E4750000}"/>
    <cellStyle name="Note 2 23 2 3 2 2 2 2" xfId="44692" xr:uid="{00000000-0005-0000-0000-0000E5750000}"/>
    <cellStyle name="Note 2 23 2 3 2 2 3" xfId="20998" xr:uid="{00000000-0005-0000-0000-0000E6750000}"/>
    <cellStyle name="Note 2 23 2 3 2 2 4" xfId="36841" xr:uid="{00000000-0005-0000-0000-0000E7750000}"/>
    <cellStyle name="Note 2 23 2 3 2 3" xfId="27372" xr:uid="{00000000-0005-0000-0000-0000E8750000}"/>
    <cellStyle name="Note 2 23 2 3 2 3 2" xfId="43002" xr:uid="{00000000-0005-0000-0000-0000E9750000}"/>
    <cellStyle name="Note 2 23 2 3 2 4" xfId="19308" xr:uid="{00000000-0005-0000-0000-0000EA750000}"/>
    <cellStyle name="Note 2 23 2 3 2 5" xfId="35151" xr:uid="{00000000-0005-0000-0000-0000EB750000}"/>
    <cellStyle name="Note 2 23 2 3 3" xfId="6970" xr:uid="{00000000-0005-0000-0000-0000EC750000}"/>
    <cellStyle name="Note 2 23 2 3 3 2" xfId="24633" xr:uid="{00000000-0005-0000-0000-0000ED750000}"/>
    <cellStyle name="Note 2 23 2 3 3 2 2" xfId="40264" xr:uid="{00000000-0005-0000-0000-0000EE750000}"/>
    <cellStyle name="Note 2 23 2 3 3 3" xfId="16474" xr:uid="{00000000-0005-0000-0000-0000EF750000}"/>
    <cellStyle name="Note 2 23 2 3 3 4" xfId="32452" xr:uid="{00000000-0005-0000-0000-0000F0750000}"/>
    <cellStyle name="Note 2 23 2 3 4" xfId="25983" xr:uid="{00000000-0005-0000-0000-0000F1750000}"/>
    <cellStyle name="Note 2 23 2 3 4 2" xfId="41613" xr:uid="{00000000-0005-0000-0000-0000F2750000}"/>
    <cellStyle name="Note 2 23 2 3 5" xfId="17919" xr:uid="{00000000-0005-0000-0000-0000F3750000}"/>
    <cellStyle name="Note 2 23 2 3 6" xfId="33762" xr:uid="{00000000-0005-0000-0000-0000F4750000}"/>
    <cellStyle name="Note 2 23 2 4" xfId="22142" xr:uid="{00000000-0005-0000-0000-0000F5750000}"/>
    <cellStyle name="Note 2 23 2 4 2" xfId="37773" xr:uid="{00000000-0005-0000-0000-0000F6750000}"/>
    <cellStyle name="Note 2 23 2 5" xfId="12229" xr:uid="{00000000-0005-0000-0000-0000F7750000}"/>
    <cellStyle name="Note 2 23 2 5 2" xfId="29492" xr:uid="{00000000-0005-0000-0000-0000F8750000}"/>
    <cellStyle name="Note 2 23 2 6" xfId="13325" xr:uid="{00000000-0005-0000-0000-0000F9750000}"/>
    <cellStyle name="Note 2 23 2 7" xfId="30224" xr:uid="{00000000-0005-0000-0000-0000FA750000}"/>
    <cellStyle name="Note 2 23 2 8" xfId="46432" xr:uid="{00000000-0005-0000-0000-0000FB750000}"/>
    <cellStyle name="Note 2 23 2 9" xfId="48639" xr:uid="{00000000-0005-0000-0000-0000FC750000}"/>
    <cellStyle name="Note 2 23 3" xfId="5541" xr:uid="{00000000-0005-0000-0000-0000FD750000}"/>
    <cellStyle name="Note 2 23 3 2" xfId="8484" xr:uid="{00000000-0005-0000-0000-0000FE750000}"/>
    <cellStyle name="Note 2 23 3 2 2" xfId="9873" xr:uid="{00000000-0005-0000-0000-0000FF750000}"/>
    <cellStyle name="Note 2 23 3 2 2 2" xfId="11255" xr:uid="{00000000-0005-0000-0000-000000760000}"/>
    <cellStyle name="Note 2 23 3 2 2 2 2" xfId="28821" xr:uid="{00000000-0005-0000-0000-000001760000}"/>
    <cellStyle name="Note 2 23 3 2 2 2 2 2" xfId="44451" xr:uid="{00000000-0005-0000-0000-000002760000}"/>
    <cellStyle name="Note 2 23 3 2 2 2 3" xfId="20757" xr:uid="{00000000-0005-0000-0000-000003760000}"/>
    <cellStyle name="Note 2 23 3 2 2 2 4" xfId="36600" xr:uid="{00000000-0005-0000-0000-000004760000}"/>
    <cellStyle name="Note 2 23 3 2 2 3" xfId="27439" xr:uid="{00000000-0005-0000-0000-000005760000}"/>
    <cellStyle name="Note 2 23 3 2 2 3 2" xfId="43069" xr:uid="{00000000-0005-0000-0000-000006760000}"/>
    <cellStyle name="Note 2 23 3 2 2 4" xfId="19375" xr:uid="{00000000-0005-0000-0000-000007760000}"/>
    <cellStyle name="Note 2 23 3 2 2 5" xfId="35218" xr:uid="{00000000-0005-0000-0000-000008760000}"/>
    <cellStyle name="Note 2 23 3 2 3" xfId="6920" xr:uid="{00000000-0005-0000-0000-000009760000}"/>
    <cellStyle name="Note 2 23 3 2 3 2" xfId="24583" xr:uid="{00000000-0005-0000-0000-00000A760000}"/>
    <cellStyle name="Note 2 23 3 2 3 2 2" xfId="40214" xr:uid="{00000000-0005-0000-0000-00000B760000}"/>
    <cellStyle name="Note 2 23 3 2 3 3" xfId="16424" xr:uid="{00000000-0005-0000-0000-00000C760000}"/>
    <cellStyle name="Note 2 23 3 2 3 4" xfId="32402" xr:uid="{00000000-0005-0000-0000-00000D760000}"/>
    <cellStyle name="Note 2 23 3 2 4" xfId="26050" xr:uid="{00000000-0005-0000-0000-00000E760000}"/>
    <cellStyle name="Note 2 23 3 2 4 2" xfId="41680" xr:uid="{00000000-0005-0000-0000-00000F760000}"/>
    <cellStyle name="Note 2 23 3 2 5" xfId="17986" xr:uid="{00000000-0005-0000-0000-000010760000}"/>
    <cellStyle name="Note 2 23 3 2 6" xfId="33829" xr:uid="{00000000-0005-0000-0000-000011760000}"/>
    <cellStyle name="Note 2 23 3 3" xfId="23563" xr:uid="{00000000-0005-0000-0000-000012760000}"/>
    <cellStyle name="Note 2 23 3 3 2" xfId="39194" xr:uid="{00000000-0005-0000-0000-000013760000}"/>
    <cellStyle name="Note 2 23 3 4" xfId="15046" xr:uid="{00000000-0005-0000-0000-000014760000}"/>
    <cellStyle name="Note 2 23 3 5" xfId="31522" xr:uid="{00000000-0005-0000-0000-000015760000}"/>
    <cellStyle name="Note 2 23 3 6" xfId="50248" xr:uid="{00000000-0005-0000-0000-000016760000}"/>
    <cellStyle name="Note 2 23 3 7" xfId="52034" xr:uid="{00000000-0005-0000-0000-000017760000}"/>
    <cellStyle name="Note 2 23 3 8" xfId="53129" xr:uid="{00000000-0005-0000-0000-000018760000}"/>
    <cellStyle name="Note 2 23 4" xfId="8137" xr:uid="{00000000-0005-0000-0000-000019760000}"/>
    <cellStyle name="Note 2 23 4 2" xfId="9526" xr:uid="{00000000-0005-0000-0000-00001A760000}"/>
    <cellStyle name="Note 2 23 4 2 2" xfId="7499" xr:uid="{00000000-0005-0000-0000-00001B760000}"/>
    <cellStyle name="Note 2 23 4 2 2 2" xfId="25065" xr:uid="{00000000-0005-0000-0000-00001C760000}"/>
    <cellStyle name="Note 2 23 4 2 2 2 2" xfId="40695" xr:uid="{00000000-0005-0000-0000-00001D760000}"/>
    <cellStyle name="Note 2 23 4 2 2 3" xfId="17001" xr:uid="{00000000-0005-0000-0000-00001E760000}"/>
    <cellStyle name="Note 2 23 4 2 2 4" xfId="32844" xr:uid="{00000000-0005-0000-0000-00001F760000}"/>
    <cellStyle name="Note 2 23 4 2 3" xfId="27092" xr:uid="{00000000-0005-0000-0000-000020760000}"/>
    <cellStyle name="Note 2 23 4 2 3 2" xfId="42722" xr:uid="{00000000-0005-0000-0000-000021760000}"/>
    <cellStyle name="Note 2 23 4 2 4" xfId="19028" xr:uid="{00000000-0005-0000-0000-000022760000}"/>
    <cellStyle name="Note 2 23 4 2 5" xfId="34871" xr:uid="{00000000-0005-0000-0000-000023760000}"/>
    <cellStyle name="Note 2 23 4 3" xfId="9338" xr:uid="{00000000-0005-0000-0000-000024760000}"/>
    <cellStyle name="Note 2 23 4 3 2" xfId="26904" xr:uid="{00000000-0005-0000-0000-000025760000}"/>
    <cellStyle name="Note 2 23 4 3 2 2" xfId="42534" xr:uid="{00000000-0005-0000-0000-000026760000}"/>
    <cellStyle name="Note 2 23 4 3 3" xfId="18840" xr:uid="{00000000-0005-0000-0000-000027760000}"/>
    <cellStyle name="Note 2 23 4 3 4" xfId="34683" xr:uid="{00000000-0005-0000-0000-000028760000}"/>
    <cellStyle name="Note 2 23 4 4" xfId="25703" xr:uid="{00000000-0005-0000-0000-000029760000}"/>
    <cellStyle name="Note 2 23 4 4 2" xfId="41333" xr:uid="{00000000-0005-0000-0000-00002A760000}"/>
    <cellStyle name="Note 2 23 4 5" xfId="17639" xr:uid="{00000000-0005-0000-0000-00002B760000}"/>
    <cellStyle name="Note 2 23 4 6" xfId="33482" xr:uid="{00000000-0005-0000-0000-00002C760000}"/>
    <cellStyle name="Note 2 23 5" xfId="21695" xr:uid="{00000000-0005-0000-0000-00002D760000}"/>
    <cellStyle name="Note 2 23 5 2" xfId="37326" xr:uid="{00000000-0005-0000-0000-00002E760000}"/>
    <cellStyle name="Note 2 23 6" xfId="29261" xr:uid="{00000000-0005-0000-0000-00002F760000}"/>
    <cellStyle name="Note 2 23 6 2" xfId="44891" xr:uid="{00000000-0005-0000-0000-000030760000}"/>
    <cellStyle name="Note 2 23 7" xfId="12672" xr:uid="{00000000-0005-0000-0000-000031760000}"/>
    <cellStyle name="Note 2 23 8" xfId="29858" xr:uid="{00000000-0005-0000-0000-000032760000}"/>
    <cellStyle name="Note 2 23 9" xfId="47791" xr:uid="{00000000-0005-0000-0000-000033760000}"/>
    <cellStyle name="Note 2 24" xfId="3066" xr:uid="{00000000-0005-0000-0000-000034760000}"/>
    <cellStyle name="Note 2 24 10" xfId="48179" xr:uid="{00000000-0005-0000-0000-000035760000}"/>
    <cellStyle name="Note 2 24 11" xfId="45100" xr:uid="{00000000-0005-0000-0000-000036760000}"/>
    <cellStyle name="Note 2 24 12" xfId="50882" xr:uid="{00000000-0005-0000-0000-000037760000}"/>
    <cellStyle name="Note 2 24 13" xfId="46156" xr:uid="{00000000-0005-0000-0000-000038760000}"/>
    <cellStyle name="Note 2 24 14" xfId="52824" xr:uid="{00000000-0005-0000-0000-000039760000}"/>
    <cellStyle name="Note 2 24 15" xfId="53795" xr:uid="{00000000-0005-0000-0000-00003A760000}"/>
    <cellStyle name="Note 2 24 2" xfId="3720" xr:uid="{00000000-0005-0000-0000-00003B760000}"/>
    <cellStyle name="Note 2 24 2 10" xfId="46751" xr:uid="{00000000-0005-0000-0000-00003C760000}"/>
    <cellStyle name="Note 2 24 2 11" xfId="51243" xr:uid="{00000000-0005-0000-0000-00003D760000}"/>
    <cellStyle name="Note 2 24 2 12" xfId="45686" xr:uid="{00000000-0005-0000-0000-00003E760000}"/>
    <cellStyle name="Note 2 24 2 13" xfId="51599" xr:uid="{00000000-0005-0000-0000-00003F760000}"/>
    <cellStyle name="Note 2 24 2 14" xfId="53653" xr:uid="{00000000-0005-0000-0000-000040760000}"/>
    <cellStyle name="Note 2 24 2 2" xfId="6095" xr:uid="{00000000-0005-0000-0000-000041760000}"/>
    <cellStyle name="Note 2 24 2 2 2" xfId="6579" xr:uid="{00000000-0005-0000-0000-000042760000}"/>
    <cellStyle name="Note 2 24 2 2 2 2" xfId="7724" xr:uid="{00000000-0005-0000-0000-000043760000}"/>
    <cellStyle name="Note 2 24 2 2 2 2 2" xfId="11116" xr:uid="{00000000-0005-0000-0000-000044760000}"/>
    <cellStyle name="Note 2 24 2 2 2 2 2 2" xfId="28682" xr:uid="{00000000-0005-0000-0000-000045760000}"/>
    <cellStyle name="Note 2 24 2 2 2 2 2 2 2" xfId="44312" xr:uid="{00000000-0005-0000-0000-000046760000}"/>
    <cellStyle name="Note 2 24 2 2 2 2 2 3" xfId="20618" xr:uid="{00000000-0005-0000-0000-000047760000}"/>
    <cellStyle name="Note 2 24 2 2 2 2 2 4" xfId="36461" xr:uid="{00000000-0005-0000-0000-000048760000}"/>
    <cellStyle name="Note 2 24 2 2 2 2 3" xfId="25290" xr:uid="{00000000-0005-0000-0000-000049760000}"/>
    <cellStyle name="Note 2 24 2 2 2 2 3 2" xfId="40920" xr:uid="{00000000-0005-0000-0000-00004A760000}"/>
    <cellStyle name="Note 2 24 2 2 2 2 4" xfId="17226" xr:uid="{00000000-0005-0000-0000-00004B760000}"/>
    <cellStyle name="Note 2 24 2 2 2 2 5" xfId="33069" xr:uid="{00000000-0005-0000-0000-00004C760000}"/>
    <cellStyle name="Note 2 24 2 2 2 3" xfId="11276" xr:uid="{00000000-0005-0000-0000-00004D760000}"/>
    <cellStyle name="Note 2 24 2 2 2 3 2" xfId="28842" xr:uid="{00000000-0005-0000-0000-00004E760000}"/>
    <cellStyle name="Note 2 24 2 2 2 3 2 2" xfId="44472" xr:uid="{00000000-0005-0000-0000-00004F760000}"/>
    <cellStyle name="Note 2 24 2 2 2 3 3" xfId="20778" xr:uid="{00000000-0005-0000-0000-000050760000}"/>
    <cellStyle name="Note 2 24 2 2 2 3 4" xfId="36621" xr:uid="{00000000-0005-0000-0000-000051760000}"/>
    <cellStyle name="Note 2 24 2 2 2 4" xfId="24280" xr:uid="{00000000-0005-0000-0000-000052760000}"/>
    <cellStyle name="Note 2 24 2 2 2 4 2" xfId="39911" xr:uid="{00000000-0005-0000-0000-000053760000}"/>
    <cellStyle name="Note 2 24 2 2 2 5" xfId="16083" xr:uid="{00000000-0005-0000-0000-000054760000}"/>
    <cellStyle name="Note 2 24 2 2 2 6" xfId="32119" xr:uid="{00000000-0005-0000-0000-000055760000}"/>
    <cellStyle name="Note 2 24 2 2 3" xfId="23910" xr:uid="{00000000-0005-0000-0000-000056760000}"/>
    <cellStyle name="Note 2 24 2 2 3 2" xfId="39541" xr:uid="{00000000-0005-0000-0000-000057760000}"/>
    <cellStyle name="Note 2 24 2 2 4" xfId="15600" xr:uid="{00000000-0005-0000-0000-000058760000}"/>
    <cellStyle name="Note 2 24 2 2 5" xfId="31789" xr:uid="{00000000-0005-0000-0000-000059760000}"/>
    <cellStyle name="Note 2 24 2 2 6" xfId="50508" xr:uid="{00000000-0005-0000-0000-00005A760000}"/>
    <cellStyle name="Note 2 24 2 2 7" xfId="52294" xr:uid="{00000000-0005-0000-0000-00005B760000}"/>
    <cellStyle name="Note 2 24 2 2 8" xfId="53389" xr:uid="{00000000-0005-0000-0000-00005C760000}"/>
    <cellStyle name="Note 2 24 2 3" xfId="8747" xr:uid="{00000000-0005-0000-0000-00005D760000}"/>
    <cellStyle name="Note 2 24 2 3 2" xfId="10136" xr:uid="{00000000-0005-0000-0000-00005E760000}"/>
    <cellStyle name="Note 2 24 2 3 2 2" xfId="4082" xr:uid="{00000000-0005-0000-0000-00005F760000}"/>
    <cellStyle name="Note 2 24 2 3 2 2 2" xfId="22293" xr:uid="{00000000-0005-0000-0000-000060760000}"/>
    <cellStyle name="Note 2 24 2 3 2 2 2 2" xfId="37924" xr:uid="{00000000-0005-0000-0000-000061760000}"/>
    <cellStyle name="Note 2 24 2 3 2 2 3" xfId="13588" xr:uid="{00000000-0005-0000-0000-000062760000}"/>
    <cellStyle name="Note 2 24 2 3 2 2 4" xfId="30333" xr:uid="{00000000-0005-0000-0000-000063760000}"/>
    <cellStyle name="Note 2 24 2 3 2 3" xfId="27702" xr:uid="{00000000-0005-0000-0000-000064760000}"/>
    <cellStyle name="Note 2 24 2 3 2 3 2" xfId="43332" xr:uid="{00000000-0005-0000-0000-000065760000}"/>
    <cellStyle name="Note 2 24 2 3 2 4" xfId="19638" xr:uid="{00000000-0005-0000-0000-000066760000}"/>
    <cellStyle name="Note 2 24 2 3 2 5" xfId="35481" xr:uid="{00000000-0005-0000-0000-000067760000}"/>
    <cellStyle name="Note 2 24 2 3 3" xfId="7404" xr:uid="{00000000-0005-0000-0000-000068760000}"/>
    <cellStyle name="Note 2 24 2 3 3 2" xfId="24971" xr:uid="{00000000-0005-0000-0000-000069760000}"/>
    <cellStyle name="Note 2 24 2 3 3 2 2" xfId="40601" xr:uid="{00000000-0005-0000-0000-00006A760000}"/>
    <cellStyle name="Note 2 24 2 3 3 3" xfId="16907" xr:uid="{00000000-0005-0000-0000-00006B760000}"/>
    <cellStyle name="Note 2 24 2 3 3 4" xfId="32750" xr:uid="{00000000-0005-0000-0000-00006C760000}"/>
    <cellStyle name="Note 2 24 2 3 4" xfId="26313" xr:uid="{00000000-0005-0000-0000-00006D760000}"/>
    <cellStyle name="Note 2 24 2 3 4 2" xfId="41943" xr:uid="{00000000-0005-0000-0000-00006E760000}"/>
    <cellStyle name="Note 2 24 2 3 5" xfId="18249" xr:uid="{00000000-0005-0000-0000-00006F760000}"/>
    <cellStyle name="Note 2 24 2 3 6" xfId="34092" xr:uid="{00000000-0005-0000-0000-000070760000}"/>
    <cellStyle name="Note 2 24 2 4" xfId="22042" xr:uid="{00000000-0005-0000-0000-000071760000}"/>
    <cellStyle name="Note 2 24 2 4 2" xfId="37673" xr:uid="{00000000-0005-0000-0000-000072760000}"/>
    <cellStyle name="Note 2 24 2 5" xfId="12133" xr:uid="{00000000-0005-0000-0000-000073760000}"/>
    <cellStyle name="Note 2 24 2 5 2" xfId="29396" xr:uid="{00000000-0005-0000-0000-000074760000}"/>
    <cellStyle name="Note 2 24 2 6" xfId="13225" xr:uid="{00000000-0005-0000-0000-000075760000}"/>
    <cellStyle name="Note 2 24 2 7" xfId="30124" xr:uid="{00000000-0005-0000-0000-000076760000}"/>
    <cellStyle name="Note 2 24 2 8" xfId="45364" xr:uid="{00000000-0005-0000-0000-000077760000}"/>
    <cellStyle name="Note 2 24 2 9" xfId="48539" xr:uid="{00000000-0005-0000-0000-000078760000}"/>
    <cellStyle name="Note 2 24 3" xfId="5445" xr:uid="{00000000-0005-0000-0000-000079760000}"/>
    <cellStyle name="Note 2 24 3 2" xfId="9188" xr:uid="{00000000-0005-0000-0000-00007A760000}"/>
    <cellStyle name="Note 2 24 3 2 2" xfId="10577" xr:uid="{00000000-0005-0000-0000-00007B760000}"/>
    <cellStyle name="Note 2 24 3 2 2 2" xfId="11682" xr:uid="{00000000-0005-0000-0000-00007C760000}"/>
    <cellStyle name="Note 2 24 3 2 2 2 2" xfId="29248" xr:uid="{00000000-0005-0000-0000-00007D760000}"/>
    <cellStyle name="Note 2 24 3 2 2 2 2 2" xfId="44878" xr:uid="{00000000-0005-0000-0000-00007E760000}"/>
    <cellStyle name="Note 2 24 3 2 2 2 3" xfId="21184" xr:uid="{00000000-0005-0000-0000-00007F760000}"/>
    <cellStyle name="Note 2 24 3 2 2 2 4" xfId="37027" xr:uid="{00000000-0005-0000-0000-000080760000}"/>
    <cellStyle name="Note 2 24 3 2 2 3" xfId="28143" xr:uid="{00000000-0005-0000-0000-000081760000}"/>
    <cellStyle name="Note 2 24 3 2 2 3 2" xfId="43773" xr:uid="{00000000-0005-0000-0000-000082760000}"/>
    <cellStyle name="Note 2 24 3 2 2 4" xfId="20079" xr:uid="{00000000-0005-0000-0000-000083760000}"/>
    <cellStyle name="Note 2 24 3 2 2 5" xfId="35922" xr:uid="{00000000-0005-0000-0000-000084760000}"/>
    <cellStyle name="Note 2 24 3 2 3" xfId="7594" xr:uid="{00000000-0005-0000-0000-000085760000}"/>
    <cellStyle name="Note 2 24 3 2 3 2" xfId="25160" xr:uid="{00000000-0005-0000-0000-000086760000}"/>
    <cellStyle name="Note 2 24 3 2 3 2 2" xfId="40790" xr:uid="{00000000-0005-0000-0000-000087760000}"/>
    <cellStyle name="Note 2 24 3 2 3 3" xfId="17096" xr:uid="{00000000-0005-0000-0000-000088760000}"/>
    <cellStyle name="Note 2 24 3 2 3 4" xfId="32939" xr:uid="{00000000-0005-0000-0000-000089760000}"/>
    <cellStyle name="Note 2 24 3 2 4" xfId="26754" xr:uid="{00000000-0005-0000-0000-00008A760000}"/>
    <cellStyle name="Note 2 24 3 2 4 2" xfId="42384" xr:uid="{00000000-0005-0000-0000-00008B760000}"/>
    <cellStyle name="Note 2 24 3 2 5" xfId="18690" xr:uid="{00000000-0005-0000-0000-00008C760000}"/>
    <cellStyle name="Note 2 24 3 2 6" xfId="34533" xr:uid="{00000000-0005-0000-0000-00008D760000}"/>
    <cellStyle name="Note 2 24 3 3" xfId="23467" xr:uid="{00000000-0005-0000-0000-00008E760000}"/>
    <cellStyle name="Note 2 24 3 3 2" xfId="39098" xr:uid="{00000000-0005-0000-0000-00008F760000}"/>
    <cellStyle name="Note 2 24 3 4" xfId="14950" xr:uid="{00000000-0005-0000-0000-000090760000}"/>
    <cellStyle name="Note 2 24 3 5" xfId="31426" xr:uid="{00000000-0005-0000-0000-000091760000}"/>
    <cellStyle name="Note 2 24 3 6" xfId="50148" xr:uid="{00000000-0005-0000-0000-000092760000}"/>
    <cellStyle name="Note 2 24 3 7" xfId="51934" xr:uid="{00000000-0005-0000-0000-000093760000}"/>
    <cellStyle name="Note 2 24 3 8" xfId="53029" xr:uid="{00000000-0005-0000-0000-000094760000}"/>
    <cellStyle name="Note 2 24 4" xfId="8615" xr:uid="{00000000-0005-0000-0000-000095760000}"/>
    <cellStyle name="Note 2 24 4 2" xfId="10004" xr:uid="{00000000-0005-0000-0000-000096760000}"/>
    <cellStyle name="Note 2 24 4 2 2" xfId="10732" xr:uid="{00000000-0005-0000-0000-000097760000}"/>
    <cellStyle name="Note 2 24 4 2 2 2" xfId="28298" xr:uid="{00000000-0005-0000-0000-000098760000}"/>
    <cellStyle name="Note 2 24 4 2 2 2 2" xfId="43928" xr:uid="{00000000-0005-0000-0000-000099760000}"/>
    <cellStyle name="Note 2 24 4 2 2 3" xfId="20234" xr:uid="{00000000-0005-0000-0000-00009A760000}"/>
    <cellStyle name="Note 2 24 4 2 2 4" xfId="36077" xr:uid="{00000000-0005-0000-0000-00009B760000}"/>
    <cellStyle name="Note 2 24 4 2 3" xfId="27570" xr:uid="{00000000-0005-0000-0000-00009C760000}"/>
    <cellStyle name="Note 2 24 4 2 3 2" xfId="43200" xr:uid="{00000000-0005-0000-0000-00009D760000}"/>
    <cellStyle name="Note 2 24 4 2 4" xfId="19506" xr:uid="{00000000-0005-0000-0000-00009E760000}"/>
    <cellStyle name="Note 2 24 4 2 5" xfId="35349" xr:uid="{00000000-0005-0000-0000-00009F760000}"/>
    <cellStyle name="Note 2 24 4 3" xfId="7218" xr:uid="{00000000-0005-0000-0000-0000A0760000}"/>
    <cellStyle name="Note 2 24 4 3 2" xfId="24785" xr:uid="{00000000-0005-0000-0000-0000A1760000}"/>
    <cellStyle name="Note 2 24 4 3 2 2" xfId="40415" xr:uid="{00000000-0005-0000-0000-0000A2760000}"/>
    <cellStyle name="Note 2 24 4 3 3" xfId="16721" xr:uid="{00000000-0005-0000-0000-0000A3760000}"/>
    <cellStyle name="Note 2 24 4 3 4" xfId="32564" xr:uid="{00000000-0005-0000-0000-0000A4760000}"/>
    <cellStyle name="Note 2 24 4 4" xfId="26181" xr:uid="{00000000-0005-0000-0000-0000A5760000}"/>
    <cellStyle name="Note 2 24 4 4 2" xfId="41811" xr:uid="{00000000-0005-0000-0000-0000A6760000}"/>
    <cellStyle name="Note 2 24 4 5" xfId="18117" xr:uid="{00000000-0005-0000-0000-0000A7760000}"/>
    <cellStyle name="Note 2 24 4 6" xfId="33960" xr:uid="{00000000-0005-0000-0000-0000A8760000}"/>
    <cellStyle name="Note 2 24 5" xfId="21595" xr:uid="{00000000-0005-0000-0000-0000A9760000}"/>
    <cellStyle name="Note 2 24 5 2" xfId="37226" xr:uid="{00000000-0005-0000-0000-0000AA760000}"/>
    <cellStyle name="Note 2 24 6" xfId="21839" xr:uid="{00000000-0005-0000-0000-0000AB760000}"/>
    <cellStyle name="Note 2 24 6 2" xfId="37470" xr:uid="{00000000-0005-0000-0000-0000AC760000}"/>
    <cellStyle name="Note 2 24 7" xfId="12572" xr:uid="{00000000-0005-0000-0000-0000AD760000}"/>
    <cellStyle name="Note 2 24 8" xfId="29758" xr:uid="{00000000-0005-0000-0000-0000AE760000}"/>
    <cellStyle name="Note 2 24 9" xfId="47130" xr:uid="{00000000-0005-0000-0000-0000AF760000}"/>
    <cellStyle name="Note 2 25" xfId="2888" xr:uid="{00000000-0005-0000-0000-0000B0760000}"/>
    <cellStyle name="Note 2 25 10" xfId="48074" xr:uid="{00000000-0005-0000-0000-0000B1760000}"/>
    <cellStyle name="Note 2 25 11" xfId="47407" xr:uid="{00000000-0005-0000-0000-0000B2760000}"/>
    <cellStyle name="Note 2 25 12" xfId="50777" xr:uid="{00000000-0005-0000-0000-0000B3760000}"/>
    <cellStyle name="Note 2 25 13" xfId="46060" xr:uid="{00000000-0005-0000-0000-0000B4760000}"/>
    <cellStyle name="Note 2 25 14" xfId="45881" xr:uid="{00000000-0005-0000-0000-0000B5760000}"/>
    <cellStyle name="Note 2 25 15" xfId="45918" xr:uid="{00000000-0005-0000-0000-0000B6760000}"/>
    <cellStyle name="Note 2 25 2" xfId="3542" xr:uid="{00000000-0005-0000-0000-0000B7760000}"/>
    <cellStyle name="Note 2 25 2 10" xfId="45127" xr:uid="{00000000-0005-0000-0000-0000B8760000}"/>
    <cellStyle name="Note 2 25 2 11" xfId="51140" xr:uid="{00000000-0005-0000-0000-0000B9760000}"/>
    <cellStyle name="Note 2 25 2 12" xfId="47238" xr:uid="{00000000-0005-0000-0000-0000BA760000}"/>
    <cellStyle name="Note 2 25 2 13" xfId="48947" xr:uid="{00000000-0005-0000-0000-0000BB760000}"/>
    <cellStyle name="Note 2 25 2 14" xfId="47214" xr:uid="{00000000-0005-0000-0000-0000BC760000}"/>
    <cellStyle name="Note 2 25 2 2" xfId="5917" xr:uid="{00000000-0005-0000-0000-0000BD760000}"/>
    <cellStyle name="Note 2 25 2 2 2" xfId="8697" xr:uid="{00000000-0005-0000-0000-0000BE760000}"/>
    <cellStyle name="Note 2 25 2 2 2 2" xfId="10086" xr:uid="{00000000-0005-0000-0000-0000BF760000}"/>
    <cellStyle name="Note 2 25 2 2 2 2 2" xfId="11359" xr:uid="{00000000-0005-0000-0000-0000C0760000}"/>
    <cellStyle name="Note 2 25 2 2 2 2 2 2" xfId="28925" xr:uid="{00000000-0005-0000-0000-0000C1760000}"/>
    <cellStyle name="Note 2 25 2 2 2 2 2 2 2" xfId="44555" xr:uid="{00000000-0005-0000-0000-0000C2760000}"/>
    <cellStyle name="Note 2 25 2 2 2 2 2 3" xfId="20861" xr:uid="{00000000-0005-0000-0000-0000C3760000}"/>
    <cellStyle name="Note 2 25 2 2 2 2 2 4" xfId="36704" xr:uid="{00000000-0005-0000-0000-0000C4760000}"/>
    <cellStyle name="Note 2 25 2 2 2 2 3" xfId="27652" xr:uid="{00000000-0005-0000-0000-0000C5760000}"/>
    <cellStyle name="Note 2 25 2 2 2 2 3 2" xfId="43282" xr:uid="{00000000-0005-0000-0000-0000C6760000}"/>
    <cellStyle name="Note 2 25 2 2 2 2 4" xfId="19588" xr:uid="{00000000-0005-0000-0000-0000C7760000}"/>
    <cellStyle name="Note 2 25 2 2 2 2 5" xfId="35431" xr:uid="{00000000-0005-0000-0000-0000C8760000}"/>
    <cellStyle name="Note 2 25 2 2 2 3" xfId="7958" xr:uid="{00000000-0005-0000-0000-0000C9760000}"/>
    <cellStyle name="Note 2 25 2 2 2 3 2" xfId="25524" xr:uid="{00000000-0005-0000-0000-0000CA760000}"/>
    <cellStyle name="Note 2 25 2 2 2 3 2 2" xfId="41154" xr:uid="{00000000-0005-0000-0000-0000CB760000}"/>
    <cellStyle name="Note 2 25 2 2 2 3 3" xfId="17460" xr:uid="{00000000-0005-0000-0000-0000CC760000}"/>
    <cellStyle name="Note 2 25 2 2 2 3 4" xfId="33303" xr:uid="{00000000-0005-0000-0000-0000CD760000}"/>
    <cellStyle name="Note 2 25 2 2 2 4" xfId="26263" xr:uid="{00000000-0005-0000-0000-0000CE760000}"/>
    <cellStyle name="Note 2 25 2 2 2 4 2" xfId="41893" xr:uid="{00000000-0005-0000-0000-0000CF760000}"/>
    <cellStyle name="Note 2 25 2 2 2 5" xfId="18199" xr:uid="{00000000-0005-0000-0000-0000D0760000}"/>
    <cellStyle name="Note 2 25 2 2 2 6" xfId="34042" xr:uid="{00000000-0005-0000-0000-0000D1760000}"/>
    <cellStyle name="Note 2 25 2 2 3" xfId="23788" xr:uid="{00000000-0005-0000-0000-0000D2760000}"/>
    <cellStyle name="Note 2 25 2 2 3 2" xfId="39419" xr:uid="{00000000-0005-0000-0000-0000D3760000}"/>
    <cellStyle name="Note 2 25 2 2 4" xfId="15422" xr:uid="{00000000-0005-0000-0000-0000D4760000}"/>
    <cellStyle name="Note 2 25 2 2 5" xfId="31686" xr:uid="{00000000-0005-0000-0000-0000D5760000}"/>
    <cellStyle name="Note 2 25 2 2 6" xfId="50405" xr:uid="{00000000-0005-0000-0000-0000D6760000}"/>
    <cellStyle name="Note 2 25 2 2 7" xfId="52191" xr:uid="{00000000-0005-0000-0000-0000D7760000}"/>
    <cellStyle name="Note 2 25 2 2 8" xfId="53286" xr:uid="{00000000-0005-0000-0000-0000D8760000}"/>
    <cellStyle name="Note 2 25 2 3" xfId="8213" xr:uid="{00000000-0005-0000-0000-0000D9760000}"/>
    <cellStyle name="Note 2 25 2 3 2" xfId="9602" xr:uid="{00000000-0005-0000-0000-0000DA760000}"/>
    <cellStyle name="Note 2 25 2 3 2 2" xfId="4800" xr:uid="{00000000-0005-0000-0000-0000DB760000}"/>
    <cellStyle name="Note 2 25 2 3 2 2 2" xfId="22972" xr:uid="{00000000-0005-0000-0000-0000DC760000}"/>
    <cellStyle name="Note 2 25 2 3 2 2 2 2" xfId="38603" xr:uid="{00000000-0005-0000-0000-0000DD760000}"/>
    <cellStyle name="Note 2 25 2 3 2 2 3" xfId="14306" xr:uid="{00000000-0005-0000-0000-0000DE760000}"/>
    <cellStyle name="Note 2 25 2 3 2 2 4" xfId="30993" xr:uid="{00000000-0005-0000-0000-0000DF760000}"/>
    <cellStyle name="Note 2 25 2 3 2 3" xfId="27168" xr:uid="{00000000-0005-0000-0000-0000E0760000}"/>
    <cellStyle name="Note 2 25 2 3 2 3 2" xfId="42798" xr:uid="{00000000-0005-0000-0000-0000E1760000}"/>
    <cellStyle name="Note 2 25 2 3 2 4" xfId="19104" xr:uid="{00000000-0005-0000-0000-0000E2760000}"/>
    <cellStyle name="Note 2 25 2 3 2 5" xfId="34947" xr:uid="{00000000-0005-0000-0000-0000E3760000}"/>
    <cellStyle name="Note 2 25 2 3 3" xfId="10654" xr:uid="{00000000-0005-0000-0000-0000E4760000}"/>
    <cellStyle name="Note 2 25 2 3 3 2" xfId="28220" xr:uid="{00000000-0005-0000-0000-0000E5760000}"/>
    <cellStyle name="Note 2 25 2 3 3 2 2" xfId="43850" xr:uid="{00000000-0005-0000-0000-0000E6760000}"/>
    <cellStyle name="Note 2 25 2 3 3 3" xfId="20156" xr:uid="{00000000-0005-0000-0000-0000E7760000}"/>
    <cellStyle name="Note 2 25 2 3 3 4" xfId="35999" xr:uid="{00000000-0005-0000-0000-0000E8760000}"/>
    <cellStyle name="Note 2 25 2 3 4" xfId="25779" xr:uid="{00000000-0005-0000-0000-0000E9760000}"/>
    <cellStyle name="Note 2 25 2 3 4 2" xfId="41409" xr:uid="{00000000-0005-0000-0000-0000EA760000}"/>
    <cellStyle name="Note 2 25 2 3 5" xfId="17715" xr:uid="{00000000-0005-0000-0000-0000EB760000}"/>
    <cellStyle name="Note 2 25 2 3 6" xfId="33558" xr:uid="{00000000-0005-0000-0000-0000EC760000}"/>
    <cellStyle name="Note 2 25 2 4" xfId="21920" xr:uid="{00000000-0005-0000-0000-0000ED760000}"/>
    <cellStyle name="Note 2 25 2 4 2" xfId="37551" xr:uid="{00000000-0005-0000-0000-0000EE760000}"/>
    <cellStyle name="Note 2 25 2 5" xfId="29294" xr:uid="{00000000-0005-0000-0000-0000EF760000}"/>
    <cellStyle name="Note 2 25 2 5 2" xfId="44924" xr:uid="{00000000-0005-0000-0000-0000F0760000}"/>
    <cellStyle name="Note 2 25 2 6" xfId="13047" xr:uid="{00000000-0005-0000-0000-0000F1760000}"/>
    <cellStyle name="Note 2 25 2 7" xfId="30021" xr:uid="{00000000-0005-0000-0000-0000F2760000}"/>
    <cellStyle name="Note 2 25 2 8" xfId="47730" xr:uid="{00000000-0005-0000-0000-0000F3760000}"/>
    <cellStyle name="Note 2 25 2 9" xfId="48436" xr:uid="{00000000-0005-0000-0000-0000F4760000}"/>
    <cellStyle name="Note 2 25 3" xfId="5268" xr:uid="{00000000-0005-0000-0000-0000F5760000}"/>
    <cellStyle name="Note 2 25 3 2" xfId="8958" xr:uid="{00000000-0005-0000-0000-0000F6760000}"/>
    <cellStyle name="Note 2 25 3 2 2" xfId="10347" xr:uid="{00000000-0005-0000-0000-0000F7760000}"/>
    <cellStyle name="Note 2 25 3 2 2 2" xfId="4637" xr:uid="{00000000-0005-0000-0000-0000F8760000}"/>
    <cellStyle name="Note 2 25 3 2 2 2 2" xfId="22809" xr:uid="{00000000-0005-0000-0000-0000F9760000}"/>
    <cellStyle name="Note 2 25 3 2 2 2 2 2" xfId="38440" xr:uid="{00000000-0005-0000-0000-0000FA760000}"/>
    <cellStyle name="Note 2 25 3 2 2 2 3" xfId="14143" xr:uid="{00000000-0005-0000-0000-0000FB760000}"/>
    <cellStyle name="Note 2 25 3 2 2 2 4" xfId="30830" xr:uid="{00000000-0005-0000-0000-0000FC760000}"/>
    <cellStyle name="Note 2 25 3 2 2 3" xfId="27913" xr:uid="{00000000-0005-0000-0000-0000FD760000}"/>
    <cellStyle name="Note 2 25 3 2 2 3 2" xfId="43543" xr:uid="{00000000-0005-0000-0000-0000FE760000}"/>
    <cellStyle name="Note 2 25 3 2 2 4" xfId="19849" xr:uid="{00000000-0005-0000-0000-0000FF760000}"/>
    <cellStyle name="Note 2 25 3 2 2 5" xfId="35692" xr:uid="{00000000-0005-0000-0000-000000770000}"/>
    <cellStyle name="Note 2 25 3 2 3" xfId="11498" xr:uid="{00000000-0005-0000-0000-000001770000}"/>
    <cellStyle name="Note 2 25 3 2 3 2" xfId="29064" xr:uid="{00000000-0005-0000-0000-000002770000}"/>
    <cellStyle name="Note 2 25 3 2 3 2 2" xfId="44694" xr:uid="{00000000-0005-0000-0000-000003770000}"/>
    <cellStyle name="Note 2 25 3 2 3 3" xfId="21000" xr:uid="{00000000-0005-0000-0000-000004770000}"/>
    <cellStyle name="Note 2 25 3 2 3 4" xfId="36843" xr:uid="{00000000-0005-0000-0000-000005770000}"/>
    <cellStyle name="Note 2 25 3 2 4" xfId="26524" xr:uid="{00000000-0005-0000-0000-000006770000}"/>
    <cellStyle name="Note 2 25 3 2 4 2" xfId="42154" xr:uid="{00000000-0005-0000-0000-000007770000}"/>
    <cellStyle name="Note 2 25 3 2 5" xfId="18460" xr:uid="{00000000-0005-0000-0000-000008770000}"/>
    <cellStyle name="Note 2 25 3 2 6" xfId="34303" xr:uid="{00000000-0005-0000-0000-000009770000}"/>
    <cellStyle name="Note 2 25 3 3" xfId="23346" xr:uid="{00000000-0005-0000-0000-00000A770000}"/>
    <cellStyle name="Note 2 25 3 3 2" xfId="38977" xr:uid="{00000000-0005-0000-0000-00000B770000}"/>
    <cellStyle name="Note 2 25 3 4" xfId="14773" xr:uid="{00000000-0005-0000-0000-00000C770000}"/>
    <cellStyle name="Note 2 25 3 5" xfId="31324" xr:uid="{00000000-0005-0000-0000-00000D770000}"/>
    <cellStyle name="Note 2 25 3 6" xfId="50028" xr:uid="{00000000-0005-0000-0000-00000E770000}"/>
    <cellStyle name="Note 2 25 3 7" xfId="51826" xr:uid="{00000000-0005-0000-0000-00000F770000}"/>
    <cellStyle name="Note 2 25 3 8" xfId="52919" xr:uid="{00000000-0005-0000-0000-000010770000}"/>
    <cellStyle name="Note 2 25 4" xfId="8500" xr:uid="{00000000-0005-0000-0000-000011770000}"/>
    <cellStyle name="Note 2 25 4 2" xfId="9889" xr:uid="{00000000-0005-0000-0000-000012770000}"/>
    <cellStyle name="Note 2 25 4 2 2" xfId="6950" xr:uid="{00000000-0005-0000-0000-000013770000}"/>
    <cellStyle name="Note 2 25 4 2 2 2" xfId="24613" xr:uid="{00000000-0005-0000-0000-000014770000}"/>
    <cellStyle name="Note 2 25 4 2 2 2 2" xfId="40244" xr:uid="{00000000-0005-0000-0000-000015770000}"/>
    <cellStyle name="Note 2 25 4 2 2 3" xfId="16454" xr:uid="{00000000-0005-0000-0000-000016770000}"/>
    <cellStyle name="Note 2 25 4 2 2 4" xfId="32432" xr:uid="{00000000-0005-0000-0000-000017770000}"/>
    <cellStyle name="Note 2 25 4 2 3" xfId="27455" xr:uid="{00000000-0005-0000-0000-000018770000}"/>
    <cellStyle name="Note 2 25 4 2 3 2" xfId="43085" xr:uid="{00000000-0005-0000-0000-000019770000}"/>
    <cellStyle name="Note 2 25 4 2 4" xfId="19391" xr:uid="{00000000-0005-0000-0000-00001A770000}"/>
    <cellStyle name="Note 2 25 4 2 5" xfId="35234" xr:uid="{00000000-0005-0000-0000-00001B770000}"/>
    <cellStyle name="Note 2 25 4 3" xfId="9254" xr:uid="{00000000-0005-0000-0000-00001C770000}"/>
    <cellStyle name="Note 2 25 4 3 2" xfId="26820" xr:uid="{00000000-0005-0000-0000-00001D770000}"/>
    <cellStyle name="Note 2 25 4 3 2 2" xfId="42450" xr:uid="{00000000-0005-0000-0000-00001E770000}"/>
    <cellStyle name="Note 2 25 4 3 3" xfId="18756" xr:uid="{00000000-0005-0000-0000-00001F770000}"/>
    <cellStyle name="Note 2 25 4 3 4" xfId="34599" xr:uid="{00000000-0005-0000-0000-000020770000}"/>
    <cellStyle name="Note 2 25 4 4" xfId="26066" xr:uid="{00000000-0005-0000-0000-000021770000}"/>
    <cellStyle name="Note 2 25 4 4 2" xfId="41696" xr:uid="{00000000-0005-0000-0000-000022770000}"/>
    <cellStyle name="Note 2 25 4 5" xfId="18002" xr:uid="{00000000-0005-0000-0000-000023770000}"/>
    <cellStyle name="Note 2 25 4 6" xfId="33845" xr:uid="{00000000-0005-0000-0000-000024770000}"/>
    <cellStyle name="Note 2 25 5" xfId="21472" xr:uid="{00000000-0005-0000-0000-000025770000}"/>
    <cellStyle name="Note 2 25 5 2" xfId="37103" xr:uid="{00000000-0005-0000-0000-000026770000}"/>
    <cellStyle name="Note 2 25 6" xfId="23649" xr:uid="{00000000-0005-0000-0000-000027770000}"/>
    <cellStyle name="Note 2 25 6 2" xfId="39280" xr:uid="{00000000-0005-0000-0000-000028770000}"/>
    <cellStyle name="Note 2 25 7" xfId="12394" xr:uid="{00000000-0005-0000-0000-000029770000}"/>
    <cellStyle name="Note 2 25 8" xfId="29655" xr:uid="{00000000-0005-0000-0000-00002A770000}"/>
    <cellStyle name="Note 2 25 9" xfId="47619" xr:uid="{00000000-0005-0000-0000-00002B770000}"/>
    <cellStyle name="Note 2 26" xfId="3082" xr:uid="{00000000-0005-0000-0000-00002C770000}"/>
    <cellStyle name="Note 2 26 10" xfId="48195" xr:uid="{00000000-0005-0000-0000-00002D770000}"/>
    <cellStyle name="Note 2 26 11" xfId="48864" xr:uid="{00000000-0005-0000-0000-00002E770000}"/>
    <cellStyle name="Note 2 26 12" xfId="50898" xr:uid="{00000000-0005-0000-0000-00002F770000}"/>
    <cellStyle name="Note 2 26 13" xfId="45725" xr:uid="{00000000-0005-0000-0000-000030770000}"/>
    <cellStyle name="Note 2 26 14" xfId="49460" xr:uid="{00000000-0005-0000-0000-000031770000}"/>
    <cellStyle name="Note 2 26 15" xfId="53831" xr:uid="{00000000-0005-0000-0000-000032770000}"/>
    <cellStyle name="Note 2 26 2" xfId="3736" xr:uid="{00000000-0005-0000-0000-000033770000}"/>
    <cellStyle name="Note 2 26 2 10" xfId="46512" xr:uid="{00000000-0005-0000-0000-000034770000}"/>
    <cellStyle name="Note 2 26 2 11" xfId="51259" xr:uid="{00000000-0005-0000-0000-000035770000}"/>
    <cellStyle name="Note 2 26 2 12" xfId="45737" xr:uid="{00000000-0005-0000-0000-000036770000}"/>
    <cellStyle name="Note 2 26 2 13" xfId="51542" xr:uid="{00000000-0005-0000-0000-000037770000}"/>
    <cellStyle name="Note 2 26 2 14" xfId="45443" xr:uid="{00000000-0005-0000-0000-000038770000}"/>
    <cellStyle name="Note 2 26 2 2" xfId="6111" xr:uid="{00000000-0005-0000-0000-000039770000}"/>
    <cellStyle name="Note 2 26 2 2 2" xfId="6563" xr:uid="{00000000-0005-0000-0000-00003A770000}"/>
    <cellStyle name="Note 2 26 2 2 2 2" xfId="7390" xr:uid="{00000000-0005-0000-0000-00003B770000}"/>
    <cellStyle name="Note 2 26 2 2 2 2 2" xfId="11615" xr:uid="{00000000-0005-0000-0000-00003C770000}"/>
    <cellStyle name="Note 2 26 2 2 2 2 2 2" xfId="29181" xr:uid="{00000000-0005-0000-0000-00003D770000}"/>
    <cellStyle name="Note 2 26 2 2 2 2 2 2 2" xfId="44811" xr:uid="{00000000-0005-0000-0000-00003E770000}"/>
    <cellStyle name="Note 2 26 2 2 2 2 2 3" xfId="21117" xr:uid="{00000000-0005-0000-0000-00003F770000}"/>
    <cellStyle name="Note 2 26 2 2 2 2 2 4" xfId="36960" xr:uid="{00000000-0005-0000-0000-000040770000}"/>
    <cellStyle name="Note 2 26 2 2 2 2 3" xfId="24957" xr:uid="{00000000-0005-0000-0000-000041770000}"/>
    <cellStyle name="Note 2 26 2 2 2 2 3 2" xfId="40587" xr:uid="{00000000-0005-0000-0000-000042770000}"/>
    <cellStyle name="Note 2 26 2 2 2 2 4" xfId="16893" xr:uid="{00000000-0005-0000-0000-000043770000}"/>
    <cellStyle name="Note 2 26 2 2 2 2 5" xfId="32736" xr:uid="{00000000-0005-0000-0000-000044770000}"/>
    <cellStyle name="Note 2 26 2 2 2 3" xfId="10942" xr:uid="{00000000-0005-0000-0000-000045770000}"/>
    <cellStyle name="Note 2 26 2 2 2 3 2" xfId="28508" xr:uid="{00000000-0005-0000-0000-000046770000}"/>
    <cellStyle name="Note 2 26 2 2 2 3 2 2" xfId="44138" xr:uid="{00000000-0005-0000-0000-000047770000}"/>
    <cellStyle name="Note 2 26 2 2 2 3 3" xfId="20444" xr:uid="{00000000-0005-0000-0000-000048770000}"/>
    <cellStyle name="Note 2 26 2 2 2 3 4" xfId="36287" xr:uid="{00000000-0005-0000-0000-000049770000}"/>
    <cellStyle name="Note 2 26 2 2 2 4" xfId="24264" xr:uid="{00000000-0005-0000-0000-00004A770000}"/>
    <cellStyle name="Note 2 26 2 2 2 4 2" xfId="39895" xr:uid="{00000000-0005-0000-0000-00004B770000}"/>
    <cellStyle name="Note 2 26 2 2 2 5" xfId="16067" xr:uid="{00000000-0005-0000-0000-00004C770000}"/>
    <cellStyle name="Note 2 26 2 2 2 6" xfId="32103" xr:uid="{00000000-0005-0000-0000-00004D770000}"/>
    <cellStyle name="Note 2 26 2 2 3" xfId="23926" xr:uid="{00000000-0005-0000-0000-00004E770000}"/>
    <cellStyle name="Note 2 26 2 2 3 2" xfId="39557" xr:uid="{00000000-0005-0000-0000-00004F770000}"/>
    <cellStyle name="Note 2 26 2 2 4" xfId="15616" xr:uid="{00000000-0005-0000-0000-000050770000}"/>
    <cellStyle name="Note 2 26 2 2 5" xfId="31805" xr:uid="{00000000-0005-0000-0000-000051770000}"/>
    <cellStyle name="Note 2 26 2 2 6" xfId="50524" xr:uid="{00000000-0005-0000-0000-000052770000}"/>
    <cellStyle name="Note 2 26 2 2 7" xfId="52310" xr:uid="{00000000-0005-0000-0000-000053770000}"/>
    <cellStyle name="Note 2 26 2 2 8" xfId="53405" xr:uid="{00000000-0005-0000-0000-000054770000}"/>
    <cellStyle name="Note 2 26 2 3" xfId="8424" xr:uid="{00000000-0005-0000-0000-000055770000}"/>
    <cellStyle name="Note 2 26 2 3 2" xfId="9813" xr:uid="{00000000-0005-0000-0000-000056770000}"/>
    <cellStyle name="Note 2 26 2 3 2 2" xfId="4705" xr:uid="{00000000-0005-0000-0000-000057770000}"/>
    <cellStyle name="Note 2 26 2 3 2 2 2" xfId="22877" xr:uid="{00000000-0005-0000-0000-000058770000}"/>
    <cellStyle name="Note 2 26 2 3 2 2 2 2" xfId="38508" xr:uid="{00000000-0005-0000-0000-000059770000}"/>
    <cellStyle name="Note 2 26 2 3 2 2 3" xfId="14211" xr:uid="{00000000-0005-0000-0000-00005A770000}"/>
    <cellStyle name="Note 2 26 2 3 2 2 4" xfId="30898" xr:uid="{00000000-0005-0000-0000-00005B770000}"/>
    <cellStyle name="Note 2 26 2 3 2 3" xfId="27379" xr:uid="{00000000-0005-0000-0000-00005C770000}"/>
    <cellStyle name="Note 2 26 2 3 2 3 2" xfId="43009" xr:uid="{00000000-0005-0000-0000-00005D770000}"/>
    <cellStyle name="Note 2 26 2 3 2 4" xfId="19315" xr:uid="{00000000-0005-0000-0000-00005E770000}"/>
    <cellStyle name="Note 2 26 2 3 2 5" xfId="35158" xr:uid="{00000000-0005-0000-0000-00005F770000}"/>
    <cellStyle name="Note 2 26 2 3 3" xfId="9275" xr:uid="{00000000-0005-0000-0000-000060770000}"/>
    <cellStyle name="Note 2 26 2 3 3 2" xfId="26841" xr:uid="{00000000-0005-0000-0000-000061770000}"/>
    <cellStyle name="Note 2 26 2 3 3 2 2" xfId="42471" xr:uid="{00000000-0005-0000-0000-000062770000}"/>
    <cellStyle name="Note 2 26 2 3 3 3" xfId="18777" xr:uid="{00000000-0005-0000-0000-000063770000}"/>
    <cellStyle name="Note 2 26 2 3 3 4" xfId="34620" xr:uid="{00000000-0005-0000-0000-000064770000}"/>
    <cellStyle name="Note 2 26 2 3 4" xfId="25990" xr:uid="{00000000-0005-0000-0000-000065770000}"/>
    <cellStyle name="Note 2 26 2 3 4 2" xfId="41620" xr:uid="{00000000-0005-0000-0000-000066770000}"/>
    <cellStyle name="Note 2 26 2 3 5" xfId="17926" xr:uid="{00000000-0005-0000-0000-000067770000}"/>
    <cellStyle name="Note 2 26 2 3 6" xfId="33769" xr:uid="{00000000-0005-0000-0000-000068770000}"/>
    <cellStyle name="Note 2 26 2 4" xfId="22058" xr:uid="{00000000-0005-0000-0000-000069770000}"/>
    <cellStyle name="Note 2 26 2 4 2" xfId="37689" xr:uid="{00000000-0005-0000-0000-00006A770000}"/>
    <cellStyle name="Note 2 26 2 5" xfId="12149" xr:uid="{00000000-0005-0000-0000-00006B770000}"/>
    <cellStyle name="Note 2 26 2 5 2" xfId="29412" xr:uid="{00000000-0005-0000-0000-00006C770000}"/>
    <cellStyle name="Note 2 26 2 6" xfId="13241" xr:uid="{00000000-0005-0000-0000-00006D770000}"/>
    <cellStyle name="Note 2 26 2 7" xfId="30140" xr:uid="{00000000-0005-0000-0000-00006E770000}"/>
    <cellStyle name="Note 2 26 2 8" xfId="45348" xr:uid="{00000000-0005-0000-0000-00006F770000}"/>
    <cellStyle name="Note 2 26 2 9" xfId="48555" xr:uid="{00000000-0005-0000-0000-000070770000}"/>
    <cellStyle name="Note 2 26 3" xfId="5461" xr:uid="{00000000-0005-0000-0000-000071770000}"/>
    <cellStyle name="Note 2 26 3 2" xfId="8956" xr:uid="{00000000-0005-0000-0000-000072770000}"/>
    <cellStyle name="Note 2 26 3 2 2" xfId="10345" xr:uid="{00000000-0005-0000-0000-000073770000}"/>
    <cellStyle name="Note 2 26 3 2 2 2" xfId="4881" xr:uid="{00000000-0005-0000-0000-000074770000}"/>
    <cellStyle name="Note 2 26 3 2 2 2 2" xfId="23053" xr:uid="{00000000-0005-0000-0000-000075770000}"/>
    <cellStyle name="Note 2 26 3 2 2 2 2 2" xfId="38684" xr:uid="{00000000-0005-0000-0000-000076770000}"/>
    <cellStyle name="Note 2 26 3 2 2 2 3" xfId="14387" xr:uid="{00000000-0005-0000-0000-000077770000}"/>
    <cellStyle name="Note 2 26 3 2 2 2 4" xfId="31074" xr:uid="{00000000-0005-0000-0000-000078770000}"/>
    <cellStyle name="Note 2 26 3 2 2 3" xfId="27911" xr:uid="{00000000-0005-0000-0000-000079770000}"/>
    <cellStyle name="Note 2 26 3 2 2 3 2" xfId="43541" xr:uid="{00000000-0005-0000-0000-00007A770000}"/>
    <cellStyle name="Note 2 26 3 2 2 4" xfId="19847" xr:uid="{00000000-0005-0000-0000-00007B770000}"/>
    <cellStyle name="Note 2 26 3 2 2 5" xfId="35690" xr:uid="{00000000-0005-0000-0000-00007C770000}"/>
    <cellStyle name="Note 2 26 3 2 3" xfId="7233" xr:uid="{00000000-0005-0000-0000-00007D770000}"/>
    <cellStyle name="Note 2 26 3 2 3 2" xfId="24800" xr:uid="{00000000-0005-0000-0000-00007E770000}"/>
    <cellStyle name="Note 2 26 3 2 3 2 2" xfId="40430" xr:uid="{00000000-0005-0000-0000-00007F770000}"/>
    <cellStyle name="Note 2 26 3 2 3 3" xfId="16736" xr:uid="{00000000-0005-0000-0000-000080770000}"/>
    <cellStyle name="Note 2 26 3 2 3 4" xfId="32579" xr:uid="{00000000-0005-0000-0000-000081770000}"/>
    <cellStyle name="Note 2 26 3 2 4" xfId="26522" xr:uid="{00000000-0005-0000-0000-000082770000}"/>
    <cellStyle name="Note 2 26 3 2 4 2" xfId="42152" xr:uid="{00000000-0005-0000-0000-000083770000}"/>
    <cellStyle name="Note 2 26 3 2 5" xfId="18458" xr:uid="{00000000-0005-0000-0000-000084770000}"/>
    <cellStyle name="Note 2 26 3 2 6" xfId="34301" xr:uid="{00000000-0005-0000-0000-000085770000}"/>
    <cellStyle name="Note 2 26 3 3" xfId="23483" xr:uid="{00000000-0005-0000-0000-000086770000}"/>
    <cellStyle name="Note 2 26 3 3 2" xfId="39114" xr:uid="{00000000-0005-0000-0000-000087770000}"/>
    <cellStyle name="Note 2 26 3 4" xfId="14966" xr:uid="{00000000-0005-0000-0000-000088770000}"/>
    <cellStyle name="Note 2 26 3 5" xfId="31442" xr:uid="{00000000-0005-0000-0000-000089770000}"/>
    <cellStyle name="Note 2 26 3 6" xfId="50164" xr:uid="{00000000-0005-0000-0000-00008A770000}"/>
    <cellStyle name="Note 2 26 3 7" xfId="51950" xr:uid="{00000000-0005-0000-0000-00008B770000}"/>
    <cellStyle name="Note 2 26 3 8" xfId="53045" xr:uid="{00000000-0005-0000-0000-00008C770000}"/>
    <cellStyle name="Note 2 26 4" xfId="8735" xr:uid="{00000000-0005-0000-0000-00008D770000}"/>
    <cellStyle name="Note 2 26 4 2" xfId="10124" xr:uid="{00000000-0005-0000-0000-00008E770000}"/>
    <cellStyle name="Note 2 26 4 2 2" xfId="7274" xr:uid="{00000000-0005-0000-0000-00008F770000}"/>
    <cellStyle name="Note 2 26 4 2 2 2" xfId="24841" xr:uid="{00000000-0005-0000-0000-000090770000}"/>
    <cellStyle name="Note 2 26 4 2 2 2 2" xfId="40471" xr:uid="{00000000-0005-0000-0000-000091770000}"/>
    <cellStyle name="Note 2 26 4 2 2 3" xfId="16777" xr:uid="{00000000-0005-0000-0000-000092770000}"/>
    <cellStyle name="Note 2 26 4 2 2 4" xfId="32620" xr:uid="{00000000-0005-0000-0000-000093770000}"/>
    <cellStyle name="Note 2 26 4 2 3" xfId="27690" xr:uid="{00000000-0005-0000-0000-000094770000}"/>
    <cellStyle name="Note 2 26 4 2 3 2" xfId="43320" xr:uid="{00000000-0005-0000-0000-000095770000}"/>
    <cellStyle name="Note 2 26 4 2 4" xfId="19626" xr:uid="{00000000-0005-0000-0000-000096770000}"/>
    <cellStyle name="Note 2 26 4 2 5" xfId="35469" xr:uid="{00000000-0005-0000-0000-000097770000}"/>
    <cellStyle name="Note 2 26 4 3" xfId="9332" xr:uid="{00000000-0005-0000-0000-000098770000}"/>
    <cellStyle name="Note 2 26 4 3 2" xfId="26898" xr:uid="{00000000-0005-0000-0000-000099770000}"/>
    <cellStyle name="Note 2 26 4 3 2 2" xfId="42528" xr:uid="{00000000-0005-0000-0000-00009A770000}"/>
    <cellStyle name="Note 2 26 4 3 3" xfId="18834" xr:uid="{00000000-0005-0000-0000-00009B770000}"/>
    <cellStyle name="Note 2 26 4 3 4" xfId="34677" xr:uid="{00000000-0005-0000-0000-00009C770000}"/>
    <cellStyle name="Note 2 26 4 4" xfId="26301" xr:uid="{00000000-0005-0000-0000-00009D770000}"/>
    <cellStyle name="Note 2 26 4 4 2" xfId="41931" xr:uid="{00000000-0005-0000-0000-00009E770000}"/>
    <cellStyle name="Note 2 26 4 5" xfId="18237" xr:uid="{00000000-0005-0000-0000-00009F770000}"/>
    <cellStyle name="Note 2 26 4 6" xfId="34080" xr:uid="{00000000-0005-0000-0000-0000A0770000}"/>
    <cellStyle name="Note 2 26 5" xfId="21611" xr:uid="{00000000-0005-0000-0000-0000A1770000}"/>
    <cellStyle name="Note 2 26 5 2" xfId="37242" xr:uid="{00000000-0005-0000-0000-0000A2770000}"/>
    <cellStyle name="Note 2 26 6" xfId="22222" xr:uid="{00000000-0005-0000-0000-0000A3770000}"/>
    <cellStyle name="Note 2 26 6 2" xfId="37853" xr:uid="{00000000-0005-0000-0000-0000A4770000}"/>
    <cellStyle name="Note 2 26 7" xfId="12588" xr:uid="{00000000-0005-0000-0000-0000A5770000}"/>
    <cellStyle name="Note 2 26 8" xfId="29774" xr:uid="{00000000-0005-0000-0000-0000A6770000}"/>
    <cellStyle name="Note 2 26 9" xfId="46497" xr:uid="{00000000-0005-0000-0000-0000A7770000}"/>
    <cellStyle name="Note 2 27" xfId="3087" xr:uid="{00000000-0005-0000-0000-0000A8770000}"/>
    <cellStyle name="Note 2 27 10" xfId="48200" xr:uid="{00000000-0005-0000-0000-0000A9770000}"/>
    <cellStyle name="Note 2 27 11" xfId="49015" xr:uid="{00000000-0005-0000-0000-0000AA770000}"/>
    <cellStyle name="Note 2 27 12" xfId="50903" xr:uid="{00000000-0005-0000-0000-0000AB770000}"/>
    <cellStyle name="Note 2 27 13" xfId="48743" xr:uid="{00000000-0005-0000-0000-0000AC770000}"/>
    <cellStyle name="Note 2 27 14" xfId="45808" xr:uid="{00000000-0005-0000-0000-0000AD770000}"/>
    <cellStyle name="Note 2 27 15" xfId="53659" xr:uid="{00000000-0005-0000-0000-0000AE770000}"/>
    <cellStyle name="Note 2 27 2" xfId="3741" xr:uid="{00000000-0005-0000-0000-0000AF770000}"/>
    <cellStyle name="Note 2 27 2 10" xfId="46437" xr:uid="{00000000-0005-0000-0000-0000B0770000}"/>
    <cellStyle name="Note 2 27 2 11" xfId="51264" xr:uid="{00000000-0005-0000-0000-0000B1770000}"/>
    <cellStyle name="Note 2 27 2 12" xfId="45660" xr:uid="{00000000-0005-0000-0000-0000B2770000}"/>
    <cellStyle name="Note 2 27 2 13" xfId="45790" xr:uid="{00000000-0005-0000-0000-0000B3770000}"/>
    <cellStyle name="Note 2 27 2 14" xfId="49045" xr:uid="{00000000-0005-0000-0000-0000B4770000}"/>
    <cellStyle name="Note 2 27 2 2" xfId="6116" xr:uid="{00000000-0005-0000-0000-0000B5770000}"/>
    <cellStyle name="Note 2 27 2 2 2" xfId="6559" xr:uid="{00000000-0005-0000-0000-0000B6770000}"/>
    <cellStyle name="Note 2 27 2 2 2 2" xfId="7295" xr:uid="{00000000-0005-0000-0000-0000B7770000}"/>
    <cellStyle name="Note 2 27 2 2 2 2 2" xfId="11279" xr:uid="{00000000-0005-0000-0000-0000B8770000}"/>
    <cellStyle name="Note 2 27 2 2 2 2 2 2" xfId="28845" xr:uid="{00000000-0005-0000-0000-0000B9770000}"/>
    <cellStyle name="Note 2 27 2 2 2 2 2 2 2" xfId="44475" xr:uid="{00000000-0005-0000-0000-0000BA770000}"/>
    <cellStyle name="Note 2 27 2 2 2 2 2 3" xfId="20781" xr:uid="{00000000-0005-0000-0000-0000BB770000}"/>
    <cellStyle name="Note 2 27 2 2 2 2 2 4" xfId="36624" xr:uid="{00000000-0005-0000-0000-0000BC770000}"/>
    <cellStyle name="Note 2 27 2 2 2 2 3" xfId="24862" xr:uid="{00000000-0005-0000-0000-0000BD770000}"/>
    <cellStyle name="Note 2 27 2 2 2 2 3 2" xfId="40492" xr:uid="{00000000-0005-0000-0000-0000BE770000}"/>
    <cellStyle name="Note 2 27 2 2 2 2 4" xfId="16798" xr:uid="{00000000-0005-0000-0000-0000BF770000}"/>
    <cellStyle name="Note 2 27 2 2 2 2 5" xfId="32641" xr:uid="{00000000-0005-0000-0000-0000C0770000}"/>
    <cellStyle name="Note 2 27 2 2 2 3" xfId="4843" xr:uid="{00000000-0005-0000-0000-0000C1770000}"/>
    <cellStyle name="Note 2 27 2 2 2 3 2" xfId="23015" xr:uid="{00000000-0005-0000-0000-0000C2770000}"/>
    <cellStyle name="Note 2 27 2 2 2 3 2 2" xfId="38646" xr:uid="{00000000-0005-0000-0000-0000C3770000}"/>
    <cellStyle name="Note 2 27 2 2 2 3 3" xfId="14349" xr:uid="{00000000-0005-0000-0000-0000C4770000}"/>
    <cellStyle name="Note 2 27 2 2 2 3 4" xfId="31036" xr:uid="{00000000-0005-0000-0000-0000C5770000}"/>
    <cellStyle name="Note 2 27 2 2 2 4" xfId="24260" xr:uid="{00000000-0005-0000-0000-0000C6770000}"/>
    <cellStyle name="Note 2 27 2 2 2 4 2" xfId="39891" xr:uid="{00000000-0005-0000-0000-0000C7770000}"/>
    <cellStyle name="Note 2 27 2 2 2 5" xfId="16063" xr:uid="{00000000-0005-0000-0000-0000C8770000}"/>
    <cellStyle name="Note 2 27 2 2 2 6" xfId="32099" xr:uid="{00000000-0005-0000-0000-0000C9770000}"/>
    <cellStyle name="Note 2 27 2 2 3" xfId="23931" xr:uid="{00000000-0005-0000-0000-0000CA770000}"/>
    <cellStyle name="Note 2 27 2 2 3 2" xfId="39562" xr:uid="{00000000-0005-0000-0000-0000CB770000}"/>
    <cellStyle name="Note 2 27 2 2 4" xfId="15621" xr:uid="{00000000-0005-0000-0000-0000CC770000}"/>
    <cellStyle name="Note 2 27 2 2 5" xfId="31810" xr:uid="{00000000-0005-0000-0000-0000CD770000}"/>
    <cellStyle name="Note 2 27 2 2 6" xfId="50529" xr:uid="{00000000-0005-0000-0000-0000CE770000}"/>
    <cellStyle name="Note 2 27 2 2 7" xfId="52315" xr:uid="{00000000-0005-0000-0000-0000CF770000}"/>
    <cellStyle name="Note 2 27 2 2 8" xfId="53410" xr:uid="{00000000-0005-0000-0000-0000D0770000}"/>
    <cellStyle name="Note 2 27 2 3" xfId="8452" xr:uid="{00000000-0005-0000-0000-0000D1770000}"/>
    <cellStyle name="Note 2 27 2 3 2" xfId="9841" xr:uid="{00000000-0005-0000-0000-0000D2770000}"/>
    <cellStyle name="Note 2 27 2 3 2 2" xfId="9405" xr:uid="{00000000-0005-0000-0000-0000D3770000}"/>
    <cellStyle name="Note 2 27 2 3 2 2 2" xfId="26971" xr:uid="{00000000-0005-0000-0000-0000D4770000}"/>
    <cellStyle name="Note 2 27 2 3 2 2 2 2" xfId="42601" xr:uid="{00000000-0005-0000-0000-0000D5770000}"/>
    <cellStyle name="Note 2 27 2 3 2 2 3" xfId="18907" xr:uid="{00000000-0005-0000-0000-0000D6770000}"/>
    <cellStyle name="Note 2 27 2 3 2 2 4" xfId="34750" xr:uid="{00000000-0005-0000-0000-0000D7770000}"/>
    <cellStyle name="Note 2 27 2 3 2 3" xfId="27407" xr:uid="{00000000-0005-0000-0000-0000D8770000}"/>
    <cellStyle name="Note 2 27 2 3 2 3 2" xfId="43037" xr:uid="{00000000-0005-0000-0000-0000D9770000}"/>
    <cellStyle name="Note 2 27 2 3 2 4" xfId="19343" xr:uid="{00000000-0005-0000-0000-0000DA770000}"/>
    <cellStyle name="Note 2 27 2 3 2 5" xfId="35186" xr:uid="{00000000-0005-0000-0000-0000DB770000}"/>
    <cellStyle name="Note 2 27 2 3 3" xfId="9276" xr:uid="{00000000-0005-0000-0000-0000DC770000}"/>
    <cellStyle name="Note 2 27 2 3 3 2" xfId="26842" xr:uid="{00000000-0005-0000-0000-0000DD770000}"/>
    <cellStyle name="Note 2 27 2 3 3 2 2" xfId="42472" xr:uid="{00000000-0005-0000-0000-0000DE770000}"/>
    <cellStyle name="Note 2 27 2 3 3 3" xfId="18778" xr:uid="{00000000-0005-0000-0000-0000DF770000}"/>
    <cellStyle name="Note 2 27 2 3 3 4" xfId="34621" xr:uid="{00000000-0005-0000-0000-0000E0770000}"/>
    <cellStyle name="Note 2 27 2 3 4" xfId="26018" xr:uid="{00000000-0005-0000-0000-0000E1770000}"/>
    <cellStyle name="Note 2 27 2 3 4 2" xfId="41648" xr:uid="{00000000-0005-0000-0000-0000E2770000}"/>
    <cellStyle name="Note 2 27 2 3 5" xfId="17954" xr:uid="{00000000-0005-0000-0000-0000E3770000}"/>
    <cellStyle name="Note 2 27 2 3 6" xfId="33797" xr:uid="{00000000-0005-0000-0000-0000E4770000}"/>
    <cellStyle name="Note 2 27 2 4" xfId="22063" xr:uid="{00000000-0005-0000-0000-0000E5770000}"/>
    <cellStyle name="Note 2 27 2 4 2" xfId="37694" xr:uid="{00000000-0005-0000-0000-0000E6770000}"/>
    <cellStyle name="Note 2 27 2 5" xfId="12154" xr:uid="{00000000-0005-0000-0000-0000E7770000}"/>
    <cellStyle name="Note 2 27 2 5 2" xfId="29417" xr:uid="{00000000-0005-0000-0000-0000E8770000}"/>
    <cellStyle name="Note 2 27 2 6" xfId="13246" xr:uid="{00000000-0005-0000-0000-0000E9770000}"/>
    <cellStyle name="Note 2 27 2 7" xfId="30145" xr:uid="{00000000-0005-0000-0000-0000EA770000}"/>
    <cellStyle name="Note 2 27 2 8" xfId="45344" xr:uid="{00000000-0005-0000-0000-0000EB770000}"/>
    <cellStyle name="Note 2 27 2 9" xfId="48560" xr:uid="{00000000-0005-0000-0000-0000EC770000}"/>
    <cellStyle name="Note 2 27 3" xfId="5466" xr:uid="{00000000-0005-0000-0000-0000ED770000}"/>
    <cellStyle name="Note 2 27 3 2" xfId="8821" xr:uid="{00000000-0005-0000-0000-0000EE770000}"/>
    <cellStyle name="Note 2 27 3 2 2" xfId="10210" xr:uid="{00000000-0005-0000-0000-0000EF770000}"/>
    <cellStyle name="Note 2 27 3 2 2 2" xfId="10855" xr:uid="{00000000-0005-0000-0000-0000F0770000}"/>
    <cellStyle name="Note 2 27 3 2 2 2 2" xfId="28421" xr:uid="{00000000-0005-0000-0000-0000F1770000}"/>
    <cellStyle name="Note 2 27 3 2 2 2 2 2" xfId="44051" xr:uid="{00000000-0005-0000-0000-0000F2770000}"/>
    <cellStyle name="Note 2 27 3 2 2 2 3" xfId="20357" xr:uid="{00000000-0005-0000-0000-0000F3770000}"/>
    <cellStyle name="Note 2 27 3 2 2 2 4" xfId="36200" xr:uid="{00000000-0005-0000-0000-0000F4770000}"/>
    <cellStyle name="Note 2 27 3 2 2 3" xfId="27776" xr:uid="{00000000-0005-0000-0000-0000F5770000}"/>
    <cellStyle name="Note 2 27 3 2 2 3 2" xfId="43406" xr:uid="{00000000-0005-0000-0000-0000F6770000}"/>
    <cellStyle name="Note 2 27 3 2 2 4" xfId="19712" xr:uid="{00000000-0005-0000-0000-0000F7770000}"/>
    <cellStyle name="Note 2 27 3 2 2 5" xfId="35555" xr:uid="{00000000-0005-0000-0000-0000F8770000}"/>
    <cellStyle name="Note 2 27 3 2 3" xfId="11427" xr:uid="{00000000-0005-0000-0000-0000F9770000}"/>
    <cellStyle name="Note 2 27 3 2 3 2" xfId="28993" xr:uid="{00000000-0005-0000-0000-0000FA770000}"/>
    <cellStyle name="Note 2 27 3 2 3 2 2" xfId="44623" xr:uid="{00000000-0005-0000-0000-0000FB770000}"/>
    <cellStyle name="Note 2 27 3 2 3 3" xfId="20929" xr:uid="{00000000-0005-0000-0000-0000FC770000}"/>
    <cellStyle name="Note 2 27 3 2 3 4" xfId="36772" xr:uid="{00000000-0005-0000-0000-0000FD770000}"/>
    <cellStyle name="Note 2 27 3 2 4" xfId="26387" xr:uid="{00000000-0005-0000-0000-0000FE770000}"/>
    <cellStyle name="Note 2 27 3 2 4 2" xfId="42017" xr:uid="{00000000-0005-0000-0000-0000FF770000}"/>
    <cellStyle name="Note 2 27 3 2 5" xfId="18323" xr:uid="{00000000-0005-0000-0000-000000780000}"/>
    <cellStyle name="Note 2 27 3 2 6" xfId="34166" xr:uid="{00000000-0005-0000-0000-000001780000}"/>
    <cellStyle name="Note 2 27 3 3" xfId="23488" xr:uid="{00000000-0005-0000-0000-000002780000}"/>
    <cellStyle name="Note 2 27 3 3 2" xfId="39119" xr:uid="{00000000-0005-0000-0000-000003780000}"/>
    <cellStyle name="Note 2 27 3 4" xfId="14971" xr:uid="{00000000-0005-0000-0000-000004780000}"/>
    <cellStyle name="Note 2 27 3 5" xfId="31447" xr:uid="{00000000-0005-0000-0000-000005780000}"/>
    <cellStyle name="Note 2 27 3 6" xfId="50169" xr:uid="{00000000-0005-0000-0000-000006780000}"/>
    <cellStyle name="Note 2 27 3 7" xfId="51955" xr:uid="{00000000-0005-0000-0000-000007780000}"/>
    <cellStyle name="Note 2 27 3 8" xfId="53050" xr:uid="{00000000-0005-0000-0000-000008780000}"/>
    <cellStyle name="Note 2 27 4" xfId="6734" xr:uid="{00000000-0005-0000-0000-000009780000}"/>
    <cellStyle name="Note 2 27 4 2" xfId="7644" xr:uid="{00000000-0005-0000-0000-00000A780000}"/>
    <cellStyle name="Note 2 27 4 2 2" xfId="7001" xr:uid="{00000000-0005-0000-0000-00000B780000}"/>
    <cellStyle name="Note 2 27 4 2 2 2" xfId="24664" xr:uid="{00000000-0005-0000-0000-00000C780000}"/>
    <cellStyle name="Note 2 27 4 2 2 2 2" xfId="40295" xr:uid="{00000000-0005-0000-0000-00000D780000}"/>
    <cellStyle name="Note 2 27 4 2 2 3" xfId="16505" xr:uid="{00000000-0005-0000-0000-00000E780000}"/>
    <cellStyle name="Note 2 27 4 2 2 4" xfId="32483" xr:uid="{00000000-0005-0000-0000-00000F780000}"/>
    <cellStyle name="Note 2 27 4 2 3" xfId="25210" xr:uid="{00000000-0005-0000-0000-000010780000}"/>
    <cellStyle name="Note 2 27 4 2 3 2" xfId="40840" xr:uid="{00000000-0005-0000-0000-000011780000}"/>
    <cellStyle name="Note 2 27 4 2 4" xfId="17146" xr:uid="{00000000-0005-0000-0000-000012780000}"/>
    <cellStyle name="Note 2 27 4 2 5" xfId="32989" xr:uid="{00000000-0005-0000-0000-000013780000}"/>
    <cellStyle name="Note 2 27 4 3" xfId="4209" xr:uid="{00000000-0005-0000-0000-000014780000}"/>
    <cellStyle name="Note 2 27 4 3 2" xfId="22420" xr:uid="{00000000-0005-0000-0000-000015780000}"/>
    <cellStyle name="Note 2 27 4 3 2 2" xfId="38051" xr:uid="{00000000-0005-0000-0000-000016780000}"/>
    <cellStyle name="Note 2 27 4 3 3" xfId="13715" xr:uid="{00000000-0005-0000-0000-000017780000}"/>
    <cellStyle name="Note 2 27 4 3 4" xfId="30460" xr:uid="{00000000-0005-0000-0000-000018780000}"/>
    <cellStyle name="Note 2 27 4 4" xfId="24397" xr:uid="{00000000-0005-0000-0000-000019780000}"/>
    <cellStyle name="Note 2 27 4 4 2" xfId="40028" xr:uid="{00000000-0005-0000-0000-00001A780000}"/>
    <cellStyle name="Note 2 27 4 5" xfId="16238" xr:uid="{00000000-0005-0000-0000-00001B780000}"/>
    <cellStyle name="Note 2 27 4 6" xfId="32216" xr:uid="{00000000-0005-0000-0000-00001C780000}"/>
    <cellStyle name="Note 2 27 5" xfId="21616" xr:uid="{00000000-0005-0000-0000-00001D780000}"/>
    <cellStyle name="Note 2 27 5 2" xfId="37247" xr:uid="{00000000-0005-0000-0000-00001E780000}"/>
    <cellStyle name="Note 2 27 6" xfId="23269" xr:uid="{00000000-0005-0000-0000-00001F780000}"/>
    <cellStyle name="Note 2 27 6 2" xfId="38900" xr:uid="{00000000-0005-0000-0000-000020780000}"/>
    <cellStyle name="Note 2 27 7" xfId="12593" xr:uid="{00000000-0005-0000-0000-000021780000}"/>
    <cellStyle name="Note 2 27 8" xfId="29779" xr:uid="{00000000-0005-0000-0000-000022780000}"/>
    <cellStyle name="Note 2 27 9" xfId="47963" xr:uid="{00000000-0005-0000-0000-000023780000}"/>
    <cellStyle name="Note 2 28" xfId="3469" xr:uid="{00000000-0005-0000-0000-000024780000}"/>
    <cellStyle name="Note 2 28 10" xfId="45440" xr:uid="{00000000-0005-0000-0000-000025780000}"/>
    <cellStyle name="Note 2 28 11" xfId="47457" xr:uid="{00000000-0005-0000-0000-000026780000}"/>
    <cellStyle name="Note 2 28 12" xfId="45955" xr:uid="{00000000-0005-0000-0000-000027780000}"/>
    <cellStyle name="Note 2 28 13" xfId="46298" xr:uid="{00000000-0005-0000-0000-000028780000}"/>
    <cellStyle name="Note 2 28 14" xfId="52690" xr:uid="{00000000-0005-0000-0000-000029780000}"/>
    <cellStyle name="Note 2 28 2" xfId="5844" xr:uid="{00000000-0005-0000-0000-00002A780000}"/>
    <cellStyle name="Note 2 28 2 2" xfId="8841" xr:uid="{00000000-0005-0000-0000-00002B780000}"/>
    <cellStyle name="Note 2 28 2 2 2" xfId="10230" xr:uid="{00000000-0005-0000-0000-00002C780000}"/>
    <cellStyle name="Note 2 28 2 2 2 2" xfId="11239" xr:uid="{00000000-0005-0000-0000-00002D780000}"/>
    <cellStyle name="Note 2 28 2 2 2 2 2" xfId="28805" xr:uid="{00000000-0005-0000-0000-00002E780000}"/>
    <cellStyle name="Note 2 28 2 2 2 2 2 2" xfId="44435" xr:uid="{00000000-0005-0000-0000-00002F780000}"/>
    <cellStyle name="Note 2 28 2 2 2 2 3" xfId="20741" xr:uid="{00000000-0005-0000-0000-000030780000}"/>
    <cellStyle name="Note 2 28 2 2 2 2 4" xfId="36584" xr:uid="{00000000-0005-0000-0000-000031780000}"/>
    <cellStyle name="Note 2 28 2 2 2 3" xfId="27796" xr:uid="{00000000-0005-0000-0000-000032780000}"/>
    <cellStyle name="Note 2 28 2 2 2 3 2" xfId="43426" xr:uid="{00000000-0005-0000-0000-000033780000}"/>
    <cellStyle name="Note 2 28 2 2 2 4" xfId="19732" xr:uid="{00000000-0005-0000-0000-000034780000}"/>
    <cellStyle name="Note 2 28 2 2 2 5" xfId="35575" xr:uid="{00000000-0005-0000-0000-000035780000}"/>
    <cellStyle name="Note 2 28 2 2 3" xfId="5008" xr:uid="{00000000-0005-0000-0000-000036780000}"/>
    <cellStyle name="Note 2 28 2 2 3 2" xfId="23180" xr:uid="{00000000-0005-0000-0000-000037780000}"/>
    <cellStyle name="Note 2 28 2 2 3 2 2" xfId="38811" xr:uid="{00000000-0005-0000-0000-000038780000}"/>
    <cellStyle name="Note 2 28 2 2 3 3" xfId="14514" xr:uid="{00000000-0005-0000-0000-000039780000}"/>
    <cellStyle name="Note 2 28 2 2 3 4" xfId="31201" xr:uid="{00000000-0005-0000-0000-00003A780000}"/>
    <cellStyle name="Note 2 28 2 2 4" xfId="26407" xr:uid="{00000000-0005-0000-0000-00003B780000}"/>
    <cellStyle name="Note 2 28 2 2 4 2" xfId="42037" xr:uid="{00000000-0005-0000-0000-00003C780000}"/>
    <cellStyle name="Note 2 28 2 2 5" xfId="18343" xr:uid="{00000000-0005-0000-0000-00003D780000}"/>
    <cellStyle name="Note 2 28 2 2 6" xfId="34186" xr:uid="{00000000-0005-0000-0000-00003E780000}"/>
    <cellStyle name="Note 2 28 2 3" xfId="23716" xr:uid="{00000000-0005-0000-0000-00003F780000}"/>
    <cellStyle name="Note 2 28 2 3 2" xfId="39347" xr:uid="{00000000-0005-0000-0000-000040780000}"/>
    <cellStyle name="Note 2 28 2 4" xfId="15349" xr:uid="{00000000-0005-0000-0000-000041780000}"/>
    <cellStyle name="Note 2 28 2 5" xfId="31614" xr:uid="{00000000-0005-0000-0000-000042780000}"/>
    <cellStyle name="Note 2 28 2 6" xfId="49897" xr:uid="{00000000-0005-0000-0000-000043780000}"/>
    <cellStyle name="Note 2 28 2 7" xfId="51731" xr:uid="{00000000-0005-0000-0000-000044780000}"/>
    <cellStyle name="Note 2 28 2 8" xfId="52834" xr:uid="{00000000-0005-0000-0000-000045780000}"/>
    <cellStyle name="Note 2 28 3" xfId="8940" xr:uid="{00000000-0005-0000-0000-000046780000}"/>
    <cellStyle name="Note 2 28 3 2" xfId="10329" xr:uid="{00000000-0005-0000-0000-000047780000}"/>
    <cellStyle name="Note 2 28 3 2 2" xfId="11494" xr:uid="{00000000-0005-0000-0000-000048780000}"/>
    <cellStyle name="Note 2 28 3 2 2 2" xfId="29060" xr:uid="{00000000-0005-0000-0000-000049780000}"/>
    <cellStyle name="Note 2 28 3 2 2 2 2" xfId="44690" xr:uid="{00000000-0005-0000-0000-00004A780000}"/>
    <cellStyle name="Note 2 28 3 2 2 3" xfId="20996" xr:uid="{00000000-0005-0000-0000-00004B780000}"/>
    <cellStyle name="Note 2 28 3 2 2 4" xfId="36839" xr:uid="{00000000-0005-0000-0000-00004C780000}"/>
    <cellStyle name="Note 2 28 3 2 3" xfId="27895" xr:uid="{00000000-0005-0000-0000-00004D780000}"/>
    <cellStyle name="Note 2 28 3 2 3 2" xfId="43525" xr:uid="{00000000-0005-0000-0000-00004E780000}"/>
    <cellStyle name="Note 2 28 3 2 4" xfId="19831" xr:uid="{00000000-0005-0000-0000-00004F780000}"/>
    <cellStyle name="Note 2 28 3 2 5" xfId="35674" xr:uid="{00000000-0005-0000-0000-000050780000}"/>
    <cellStyle name="Note 2 28 3 3" xfId="4981" xr:uid="{00000000-0005-0000-0000-000051780000}"/>
    <cellStyle name="Note 2 28 3 3 2" xfId="23153" xr:uid="{00000000-0005-0000-0000-000052780000}"/>
    <cellStyle name="Note 2 28 3 3 2 2" xfId="38784" xr:uid="{00000000-0005-0000-0000-000053780000}"/>
    <cellStyle name="Note 2 28 3 3 3" xfId="14487" xr:uid="{00000000-0005-0000-0000-000054780000}"/>
    <cellStyle name="Note 2 28 3 3 4" xfId="31174" xr:uid="{00000000-0005-0000-0000-000055780000}"/>
    <cellStyle name="Note 2 28 3 4" xfId="26506" xr:uid="{00000000-0005-0000-0000-000056780000}"/>
    <cellStyle name="Note 2 28 3 4 2" xfId="42136" xr:uid="{00000000-0005-0000-0000-000057780000}"/>
    <cellStyle name="Note 2 28 3 5" xfId="18442" xr:uid="{00000000-0005-0000-0000-000058780000}"/>
    <cellStyle name="Note 2 28 3 6" xfId="34285" xr:uid="{00000000-0005-0000-0000-000059780000}"/>
    <cellStyle name="Note 2 28 4" xfId="21848" xr:uid="{00000000-0005-0000-0000-00005A780000}"/>
    <cellStyle name="Note 2 28 4 2" xfId="37479" xr:uid="{00000000-0005-0000-0000-00005B780000}"/>
    <cellStyle name="Note 2 28 5" xfId="21743" xr:uid="{00000000-0005-0000-0000-00005C780000}"/>
    <cellStyle name="Note 2 28 5 2" xfId="37374" xr:uid="{00000000-0005-0000-0000-00005D780000}"/>
    <cellStyle name="Note 2 28 6" xfId="12974" xr:uid="{00000000-0005-0000-0000-00005E780000}"/>
    <cellStyle name="Note 2 28 7" xfId="29949" xr:uid="{00000000-0005-0000-0000-00005F780000}"/>
    <cellStyle name="Note 2 28 8" xfId="47642" xr:uid="{00000000-0005-0000-0000-000060780000}"/>
    <cellStyle name="Note 2 28 9" xfId="46312" xr:uid="{00000000-0005-0000-0000-000061780000}"/>
    <cellStyle name="Note 2 29" xfId="4940" xr:uid="{00000000-0005-0000-0000-000062780000}"/>
    <cellStyle name="Note 2 29 10" xfId="51439" xr:uid="{00000000-0005-0000-0000-000063780000}"/>
    <cellStyle name="Note 2 29 11" xfId="46128" xr:uid="{00000000-0005-0000-0000-000064780000}"/>
    <cellStyle name="Note 2 29 12" xfId="46469" xr:uid="{00000000-0005-0000-0000-000065780000}"/>
    <cellStyle name="Note 2 29 2" xfId="8337" xr:uid="{00000000-0005-0000-0000-000066780000}"/>
    <cellStyle name="Note 2 29 2 2" xfId="9726" xr:uid="{00000000-0005-0000-0000-000067780000}"/>
    <cellStyle name="Note 2 29 2 2 2" xfId="4461" xr:uid="{00000000-0005-0000-0000-000068780000}"/>
    <cellStyle name="Note 2 29 2 2 2 2" xfId="22633" xr:uid="{00000000-0005-0000-0000-000069780000}"/>
    <cellStyle name="Note 2 29 2 2 2 2 2" xfId="38264" xr:uid="{00000000-0005-0000-0000-00006A780000}"/>
    <cellStyle name="Note 2 29 2 2 2 3" xfId="13967" xr:uid="{00000000-0005-0000-0000-00006B780000}"/>
    <cellStyle name="Note 2 29 2 2 2 4" xfId="30654" xr:uid="{00000000-0005-0000-0000-00006C780000}"/>
    <cellStyle name="Note 2 29 2 2 3" xfId="27292" xr:uid="{00000000-0005-0000-0000-00006D780000}"/>
    <cellStyle name="Note 2 29 2 2 3 2" xfId="42922" xr:uid="{00000000-0005-0000-0000-00006E780000}"/>
    <cellStyle name="Note 2 29 2 2 4" xfId="19228" xr:uid="{00000000-0005-0000-0000-00006F780000}"/>
    <cellStyle name="Note 2 29 2 2 5" xfId="35071" xr:uid="{00000000-0005-0000-0000-000070780000}"/>
    <cellStyle name="Note 2 29 2 3" xfId="7260" xr:uid="{00000000-0005-0000-0000-000071780000}"/>
    <cellStyle name="Note 2 29 2 3 2" xfId="24827" xr:uid="{00000000-0005-0000-0000-000072780000}"/>
    <cellStyle name="Note 2 29 2 3 2 2" xfId="40457" xr:uid="{00000000-0005-0000-0000-000073780000}"/>
    <cellStyle name="Note 2 29 2 3 3" xfId="16763" xr:uid="{00000000-0005-0000-0000-000074780000}"/>
    <cellStyle name="Note 2 29 2 3 4" xfId="32606" xr:uid="{00000000-0005-0000-0000-000075780000}"/>
    <cellStyle name="Note 2 29 2 4" xfId="25903" xr:uid="{00000000-0005-0000-0000-000076780000}"/>
    <cellStyle name="Note 2 29 2 4 2" xfId="41533" xr:uid="{00000000-0005-0000-0000-000077780000}"/>
    <cellStyle name="Note 2 29 2 5" xfId="17839" xr:uid="{00000000-0005-0000-0000-000078780000}"/>
    <cellStyle name="Note 2 29 2 6" xfId="33682" xr:uid="{00000000-0005-0000-0000-000079780000}"/>
    <cellStyle name="Note 2 29 2 7" xfId="49663" xr:uid="{00000000-0005-0000-0000-00007A780000}"/>
    <cellStyle name="Note 2 29 2 8" xfId="51630" xr:uid="{00000000-0005-0000-0000-00007B780000}"/>
    <cellStyle name="Note 2 29 2 9" xfId="52765" xr:uid="{00000000-0005-0000-0000-00007C780000}"/>
    <cellStyle name="Note 2 29 3" xfId="23112" xr:uid="{00000000-0005-0000-0000-00007D780000}"/>
    <cellStyle name="Note 2 29 3 2" xfId="38743" xr:uid="{00000000-0005-0000-0000-00007E780000}"/>
    <cellStyle name="Note 2 29 4" xfId="14446" xr:uid="{00000000-0005-0000-0000-00007F780000}"/>
    <cellStyle name="Note 2 29 5" xfId="31133" xr:uid="{00000000-0005-0000-0000-000080780000}"/>
    <cellStyle name="Note 2 29 6" xfId="45527" xr:uid="{00000000-0005-0000-0000-000081780000}"/>
    <cellStyle name="Note 2 29 7" xfId="47637" xr:uid="{00000000-0005-0000-0000-000082780000}"/>
    <cellStyle name="Note 2 29 8" xfId="45549" xr:uid="{00000000-0005-0000-0000-000083780000}"/>
    <cellStyle name="Note 2 29 9" xfId="48891" xr:uid="{00000000-0005-0000-0000-000084780000}"/>
    <cellStyle name="Note 2 3" xfId="2873" xr:uid="{00000000-0005-0000-0000-000085780000}"/>
    <cellStyle name="Note 2 3 10" xfId="29640" xr:uid="{00000000-0005-0000-0000-000086780000}"/>
    <cellStyle name="Note 2 3 11" xfId="45473" xr:uid="{00000000-0005-0000-0000-000087780000}"/>
    <cellStyle name="Note 2 3 12" xfId="47804" xr:uid="{00000000-0005-0000-0000-000088780000}"/>
    <cellStyle name="Note 2 3 13" xfId="47986" xr:uid="{00000000-0005-0000-0000-000089780000}"/>
    <cellStyle name="Note 2 3 14" xfId="49114" xr:uid="{00000000-0005-0000-0000-00008A780000}"/>
    <cellStyle name="Note 2 3 15" xfId="51670" xr:uid="{00000000-0005-0000-0000-00008B780000}"/>
    <cellStyle name="Note 2 3 16" xfId="48923" xr:uid="{00000000-0005-0000-0000-00008C780000}"/>
    <cellStyle name="Note 2 3 17" xfId="45191" xr:uid="{00000000-0005-0000-0000-00008D780000}"/>
    <cellStyle name="Note 2 3 2" xfId="3527" xr:uid="{00000000-0005-0000-0000-00008E780000}"/>
    <cellStyle name="Note 2 3 2 10" xfId="45181" xr:uid="{00000000-0005-0000-0000-00008F780000}"/>
    <cellStyle name="Note 2 3 2 11" xfId="51125" xr:uid="{00000000-0005-0000-0000-000090780000}"/>
    <cellStyle name="Note 2 3 2 12" xfId="45534" xr:uid="{00000000-0005-0000-0000-000091780000}"/>
    <cellStyle name="Note 2 3 2 13" xfId="53635" xr:uid="{00000000-0005-0000-0000-000092780000}"/>
    <cellStyle name="Note 2 3 2 14" xfId="52492" xr:uid="{00000000-0005-0000-0000-000093780000}"/>
    <cellStyle name="Note 2 3 2 2" xfId="5902" xr:uid="{00000000-0005-0000-0000-000094780000}"/>
    <cellStyle name="Note 2 3 2 2 2" xfId="8131" xr:uid="{00000000-0005-0000-0000-000095780000}"/>
    <cellStyle name="Note 2 3 2 2 2 2" xfId="9520" xr:uid="{00000000-0005-0000-0000-000096780000}"/>
    <cellStyle name="Note 2 3 2 2 2 2 2" xfId="4835" xr:uid="{00000000-0005-0000-0000-000097780000}"/>
    <cellStyle name="Note 2 3 2 2 2 2 2 2" xfId="23007" xr:uid="{00000000-0005-0000-0000-000098780000}"/>
    <cellStyle name="Note 2 3 2 2 2 2 2 2 2" xfId="38638" xr:uid="{00000000-0005-0000-0000-000099780000}"/>
    <cellStyle name="Note 2 3 2 2 2 2 2 3" xfId="14341" xr:uid="{00000000-0005-0000-0000-00009A780000}"/>
    <cellStyle name="Note 2 3 2 2 2 2 2 4" xfId="31028" xr:uid="{00000000-0005-0000-0000-00009B780000}"/>
    <cellStyle name="Note 2 3 2 2 2 2 3" xfId="27086" xr:uid="{00000000-0005-0000-0000-00009C780000}"/>
    <cellStyle name="Note 2 3 2 2 2 2 3 2" xfId="42716" xr:uid="{00000000-0005-0000-0000-00009D780000}"/>
    <cellStyle name="Note 2 3 2 2 2 2 4" xfId="19022" xr:uid="{00000000-0005-0000-0000-00009E780000}"/>
    <cellStyle name="Note 2 3 2 2 2 2 5" xfId="34865" xr:uid="{00000000-0005-0000-0000-00009F780000}"/>
    <cellStyle name="Note 2 3 2 2 2 3" xfId="7914" xr:uid="{00000000-0005-0000-0000-0000A0780000}"/>
    <cellStyle name="Note 2 3 2 2 2 3 2" xfId="25480" xr:uid="{00000000-0005-0000-0000-0000A1780000}"/>
    <cellStyle name="Note 2 3 2 2 2 3 2 2" xfId="41110" xr:uid="{00000000-0005-0000-0000-0000A2780000}"/>
    <cellStyle name="Note 2 3 2 2 2 3 3" xfId="17416" xr:uid="{00000000-0005-0000-0000-0000A3780000}"/>
    <cellStyle name="Note 2 3 2 2 2 3 4" xfId="33259" xr:uid="{00000000-0005-0000-0000-0000A4780000}"/>
    <cellStyle name="Note 2 3 2 2 2 4" xfId="25697" xr:uid="{00000000-0005-0000-0000-0000A5780000}"/>
    <cellStyle name="Note 2 3 2 2 2 4 2" xfId="41327" xr:uid="{00000000-0005-0000-0000-0000A6780000}"/>
    <cellStyle name="Note 2 3 2 2 2 5" xfId="17633" xr:uid="{00000000-0005-0000-0000-0000A7780000}"/>
    <cellStyle name="Note 2 3 2 2 2 6" xfId="33476" xr:uid="{00000000-0005-0000-0000-0000A8780000}"/>
    <cellStyle name="Note 2 3 2 2 3" xfId="23773" xr:uid="{00000000-0005-0000-0000-0000A9780000}"/>
    <cellStyle name="Note 2 3 2 2 3 2" xfId="39404" xr:uid="{00000000-0005-0000-0000-0000AA780000}"/>
    <cellStyle name="Note 2 3 2 2 4" xfId="15407" xr:uid="{00000000-0005-0000-0000-0000AB780000}"/>
    <cellStyle name="Note 2 3 2 2 5" xfId="31671" xr:uid="{00000000-0005-0000-0000-0000AC780000}"/>
    <cellStyle name="Note 2 3 2 2 6" xfId="50390" xr:uid="{00000000-0005-0000-0000-0000AD780000}"/>
    <cellStyle name="Note 2 3 2 2 7" xfId="52176" xr:uid="{00000000-0005-0000-0000-0000AE780000}"/>
    <cellStyle name="Note 2 3 2 2 8" xfId="53271" xr:uid="{00000000-0005-0000-0000-0000AF780000}"/>
    <cellStyle name="Note 2 3 2 3" xfId="8476" xr:uid="{00000000-0005-0000-0000-0000B0780000}"/>
    <cellStyle name="Note 2 3 2 3 2" xfId="9865" xr:uid="{00000000-0005-0000-0000-0000B1780000}"/>
    <cellStyle name="Note 2 3 2 3 2 2" xfId="9240" xr:uid="{00000000-0005-0000-0000-0000B2780000}"/>
    <cellStyle name="Note 2 3 2 3 2 2 2" xfId="26806" xr:uid="{00000000-0005-0000-0000-0000B3780000}"/>
    <cellStyle name="Note 2 3 2 3 2 2 2 2" xfId="42436" xr:uid="{00000000-0005-0000-0000-0000B4780000}"/>
    <cellStyle name="Note 2 3 2 3 2 2 3" xfId="18742" xr:uid="{00000000-0005-0000-0000-0000B5780000}"/>
    <cellStyle name="Note 2 3 2 3 2 2 4" xfId="34585" xr:uid="{00000000-0005-0000-0000-0000B6780000}"/>
    <cellStyle name="Note 2 3 2 3 2 3" xfId="27431" xr:uid="{00000000-0005-0000-0000-0000B7780000}"/>
    <cellStyle name="Note 2 3 2 3 2 3 2" xfId="43061" xr:uid="{00000000-0005-0000-0000-0000B8780000}"/>
    <cellStyle name="Note 2 3 2 3 2 4" xfId="19367" xr:uid="{00000000-0005-0000-0000-0000B9780000}"/>
    <cellStyle name="Note 2 3 2 3 2 5" xfId="35210" xr:uid="{00000000-0005-0000-0000-0000BA780000}"/>
    <cellStyle name="Note 2 3 2 3 3" xfId="6461" xr:uid="{00000000-0005-0000-0000-0000BB780000}"/>
    <cellStyle name="Note 2 3 2 3 3 2" xfId="24163" xr:uid="{00000000-0005-0000-0000-0000BC780000}"/>
    <cellStyle name="Note 2 3 2 3 3 2 2" xfId="39794" xr:uid="{00000000-0005-0000-0000-0000BD780000}"/>
    <cellStyle name="Note 2 3 2 3 3 3" xfId="15965" xr:uid="{00000000-0005-0000-0000-0000BE780000}"/>
    <cellStyle name="Note 2 3 2 3 3 4" xfId="32002" xr:uid="{00000000-0005-0000-0000-0000BF780000}"/>
    <cellStyle name="Note 2 3 2 3 4" xfId="26042" xr:uid="{00000000-0005-0000-0000-0000C0780000}"/>
    <cellStyle name="Note 2 3 2 3 4 2" xfId="41672" xr:uid="{00000000-0005-0000-0000-0000C1780000}"/>
    <cellStyle name="Note 2 3 2 3 5" xfId="17978" xr:uid="{00000000-0005-0000-0000-0000C2780000}"/>
    <cellStyle name="Note 2 3 2 3 6" xfId="33821" xr:uid="{00000000-0005-0000-0000-0000C3780000}"/>
    <cellStyle name="Note 2 3 2 4" xfId="21905" xr:uid="{00000000-0005-0000-0000-0000C4780000}"/>
    <cellStyle name="Note 2 3 2 4 2" xfId="37536" xr:uid="{00000000-0005-0000-0000-0000C5780000}"/>
    <cellStyle name="Note 2 3 2 5" xfId="24304" xr:uid="{00000000-0005-0000-0000-0000C6780000}"/>
    <cellStyle name="Note 2 3 2 5 2" xfId="39935" xr:uid="{00000000-0005-0000-0000-0000C7780000}"/>
    <cellStyle name="Note 2 3 2 6" xfId="13032" xr:uid="{00000000-0005-0000-0000-0000C8780000}"/>
    <cellStyle name="Note 2 3 2 7" xfId="30006" xr:uid="{00000000-0005-0000-0000-0000C9780000}"/>
    <cellStyle name="Note 2 3 2 8" xfId="47758" xr:uid="{00000000-0005-0000-0000-0000CA780000}"/>
    <cellStyle name="Note 2 3 2 9" xfId="48421" xr:uid="{00000000-0005-0000-0000-0000CB780000}"/>
    <cellStyle name="Note 2 3 3" xfId="5253" xr:uid="{00000000-0005-0000-0000-0000CC780000}"/>
    <cellStyle name="Note 2 3 3 10" xfId="46045" xr:uid="{00000000-0005-0000-0000-0000CD780000}"/>
    <cellStyle name="Note 2 3 3 11" xfId="45958" xr:uid="{00000000-0005-0000-0000-0000CE780000}"/>
    <cellStyle name="Note 2 3 3 12" xfId="51441" xr:uid="{00000000-0005-0000-0000-0000CF780000}"/>
    <cellStyle name="Note 2 3 3 2" xfId="8804" xr:uid="{00000000-0005-0000-0000-0000D0780000}"/>
    <cellStyle name="Note 2 3 3 2 2" xfId="10193" xr:uid="{00000000-0005-0000-0000-0000D1780000}"/>
    <cellStyle name="Note 2 3 3 2 2 2" xfId="11001" xr:uid="{00000000-0005-0000-0000-0000D2780000}"/>
    <cellStyle name="Note 2 3 3 2 2 2 2" xfId="28567" xr:uid="{00000000-0005-0000-0000-0000D3780000}"/>
    <cellStyle name="Note 2 3 3 2 2 2 2 2" xfId="44197" xr:uid="{00000000-0005-0000-0000-0000D4780000}"/>
    <cellStyle name="Note 2 3 3 2 2 2 3" xfId="20503" xr:uid="{00000000-0005-0000-0000-0000D5780000}"/>
    <cellStyle name="Note 2 3 3 2 2 2 4" xfId="36346" xr:uid="{00000000-0005-0000-0000-0000D6780000}"/>
    <cellStyle name="Note 2 3 3 2 2 3" xfId="27759" xr:uid="{00000000-0005-0000-0000-0000D7780000}"/>
    <cellStyle name="Note 2 3 3 2 2 3 2" xfId="43389" xr:uid="{00000000-0005-0000-0000-0000D8780000}"/>
    <cellStyle name="Note 2 3 3 2 2 4" xfId="19695" xr:uid="{00000000-0005-0000-0000-0000D9780000}"/>
    <cellStyle name="Note 2 3 3 2 2 5" xfId="35538" xr:uid="{00000000-0005-0000-0000-0000DA780000}"/>
    <cellStyle name="Note 2 3 3 2 3" xfId="11114" xr:uid="{00000000-0005-0000-0000-0000DB780000}"/>
    <cellStyle name="Note 2 3 3 2 3 2" xfId="28680" xr:uid="{00000000-0005-0000-0000-0000DC780000}"/>
    <cellStyle name="Note 2 3 3 2 3 2 2" xfId="44310" xr:uid="{00000000-0005-0000-0000-0000DD780000}"/>
    <cellStyle name="Note 2 3 3 2 3 3" xfId="20616" xr:uid="{00000000-0005-0000-0000-0000DE780000}"/>
    <cellStyle name="Note 2 3 3 2 3 4" xfId="36459" xr:uid="{00000000-0005-0000-0000-0000DF780000}"/>
    <cellStyle name="Note 2 3 3 2 4" xfId="26370" xr:uid="{00000000-0005-0000-0000-0000E0780000}"/>
    <cellStyle name="Note 2 3 3 2 4 2" xfId="42000" xr:uid="{00000000-0005-0000-0000-0000E1780000}"/>
    <cellStyle name="Note 2 3 3 2 5" xfId="18306" xr:uid="{00000000-0005-0000-0000-0000E2780000}"/>
    <cellStyle name="Note 2 3 3 2 6" xfId="34149" xr:uid="{00000000-0005-0000-0000-0000E3780000}"/>
    <cellStyle name="Note 2 3 3 2 7" xfId="50013" xr:uid="{00000000-0005-0000-0000-0000E4780000}"/>
    <cellStyle name="Note 2 3 3 2 8" xfId="51811" xr:uid="{00000000-0005-0000-0000-0000E5780000}"/>
    <cellStyle name="Note 2 3 3 2 9" xfId="52904" xr:uid="{00000000-0005-0000-0000-0000E6780000}"/>
    <cellStyle name="Note 2 3 3 3" xfId="23331" xr:uid="{00000000-0005-0000-0000-0000E7780000}"/>
    <cellStyle name="Note 2 3 3 3 2" xfId="38962" xr:uid="{00000000-0005-0000-0000-0000E8780000}"/>
    <cellStyle name="Note 2 3 3 4" xfId="14758" xr:uid="{00000000-0005-0000-0000-0000E9780000}"/>
    <cellStyle name="Note 2 3 3 5" xfId="31309" xr:uid="{00000000-0005-0000-0000-0000EA780000}"/>
    <cellStyle name="Note 2 3 3 6" xfId="47325" xr:uid="{00000000-0005-0000-0000-0000EB780000}"/>
    <cellStyle name="Note 2 3 3 7" xfId="48059" xr:uid="{00000000-0005-0000-0000-0000EC780000}"/>
    <cellStyle name="Note 2 3 3 8" xfId="46222" xr:uid="{00000000-0005-0000-0000-0000ED780000}"/>
    <cellStyle name="Note 2 3 3 9" xfId="50762" xr:uid="{00000000-0005-0000-0000-0000EE780000}"/>
    <cellStyle name="Note 2 3 4" xfId="5049" xr:uid="{00000000-0005-0000-0000-0000EF780000}"/>
    <cellStyle name="Note 2 3 4 2" xfId="6819" xr:uid="{00000000-0005-0000-0000-0000F0780000}"/>
    <cellStyle name="Note 2 3 4 2 2" xfId="7380" xr:uid="{00000000-0005-0000-0000-0000F1780000}"/>
    <cellStyle name="Note 2 3 4 2 2 2" xfId="4770" xr:uid="{00000000-0005-0000-0000-0000F2780000}"/>
    <cellStyle name="Note 2 3 4 2 2 2 2" xfId="22942" xr:uid="{00000000-0005-0000-0000-0000F3780000}"/>
    <cellStyle name="Note 2 3 4 2 2 2 2 2" xfId="38573" xr:uid="{00000000-0005-0000-0000-0000F4780000}"/>
    <cellStyle name="Note 2 3 4 2 2 2 3" xfId="14276" xr:uid="{00000000-0005-0000-0000-0000F5780000}"/>
    <cellStyle name="Note 2 3 4 2 2 2 4" xfId="30963" xr:uid="{00000000-0005-0000-0000-0000F6780000}"/>
    <cellStyle name="Note 2 3 4 2 2 3" xfId="24947" xr:uid="{00000000-0005-0000-0000-0000F7780000}"/>
    <cellStyle name="Note 2 3 4 2 2 3 2" xfId="40577" xr:uid="{00000000-0005-0000-0000-0000F8780000}"/>
    <cellStyle name="Note 2 3 4 2 2 4" xfId="16883" xr:uid="{00000000-0005-0000-0000-0000F9780000}"/>
    <cellStyle name="Note 2 3 4 2 2 5" xfId="32726" xr:uid="{00000000-0005-0000-0000-0000FA780000}"/>
    <cellStyle name="Note 2 3 4 2 3" xfId="4279" xr:uid="{00000000-0005-0000-0000-0000FB780000}"/>
    <cellStyle name="Note 2 3 4 2 3 2" xfId="22490" xr:uid="{00000000-0005-0000-0000-0000FC780000}"/>
    <cellStyle name="Note 2 3 4 2 3 2 2" xfId="38121" xr:uid="{00000000-0005-0000-0000-0000FD780000}"/>
    <cellStyle name="Note 2 3 4 2 3 3" xfId="13785" xr:uid="{00000000-0005-0000-0000-0000FE780000}"/>
    <cellStyle name="Note 2 3 4 2 3 4" xfId="30530" xr:uid="{00000000-0005-0000-0000-0000FF780000}"/>
    <cellStyle name="Note 2 3 4 2 4" xfId="24482" xr:uid="{00000000-0005-0000-0000-000000790000}"/>
    <cellStyle name="Note 2 3 4 2 4 2" xfId="40113" xr:uid="{00000000-0005-0000-0000-000001790000}"/>
    <cellStyle name="Note 2 3 4 2 5" xfId="16323" xr:uid="{00000000-0005-0000-0000-000002790000}"/>
    <cellStyle name="Note 2 3 4 2 6" xfId="32301" xr:uid="{00000000-0005-0000-0000-000003790000}"/>
    <cellStyle name="Note 2 3 4 3" xfId="23219" xr:uid="{00000000-0005-0000-0000-000004790000}"/>
    <cellStyle name="Note 2 3 4 3 2" xfId="38850" xr:uid="{00000000-0005-0000-0000-000005790000}"/>
    <cellStyle name="Note 2 3 4 4" xfId="14554" xr:uid="{00000000-0005-0000-0000-000006790000}"/>
    <cellStyle name="Note 2 3 4 5" xfId="31240" xr:uid="{00000000-0005-0000-0000-000007790000}"/>
    <cellStyle name="Note 2 3 4 6" xfId="49726" xr:uid="{00000000-0005-0000-0000-000008790000}"/>
    <cellStyle name="Note 2 3 4 7" xfId="51657" xr:uid="{00000000-0005-0000-0000-000009790000}"/>
    <cellStyle name="Note 2 3 4 8" xfId="52778" xr:uid="{00000000-0005-0000-0000-00000A790000}"/>
    <cellStyle name="Note 2 3 5" xfId="6893" xr:uid="{00000000-0005-0000-0000-00000B790000}"/>
    <cellStyle name="Note 2 3 5 2" xfId="5017" xr:uid="{00000000-0005-0000-0000-00000C790000}"/>
    <cellStyle name="Note 2 3 5 2 2" xfId="11127" xr:uid="{00000000-0005-0000-0000-00000D790000}"/>
    <cellStyle name="Note 2 3 5 2 2 2" xfId="28693" xr:uid="{00000000-0005-0000-0000-00000E790000}"/>
    <cellStyle name="Note 2 3 5 2 2 2 2" xfId="44323" xr:uid="{00000000-0005-0000-0000-00000F790000}"/>
    <cellStyle name="Note 2 3 5 2 2 3" xfId="20629" xr:uid="{00000000-0005-0000-0000-000010790000}"/>
    <cellStyle name="Note 2 3 5 2 2 4" xfId="36472" xr:uid="{00000000-0005-0000-0000-000011790000}"/>
    <cellStyle name="Note 2 3 5 2 3" xfId="11514" xr:uid="{00000000-0005-0000-0000-000012790000}"/>
    <cellStyle name="Note 2 3 5 2 3 2" xfId="29080" xr:uid="{00000000-0005-0000-0000-000013790000}"/>
    <cellStyle name="Note 2 3 5 2 3 2 2" xfId="44710" xr:uid="{00000000-0005-0000-0000-000014790000}"/>
    <cellStyle name="Note 2 3 5 2 3 3" xfId="21016" xr:uid="{00000000-0005-0000-0000-000015790000}"/>
    <cellStyle name="Note 2 3 5 2 3 4" xfId="36859" xr:uid="{00000000-0005-0000-0000-000016790000}"/>
    <cellStyle name="Note 2 3 5 2 4" xfId="23188" xr:uid="{00000000-0005-0000-0000-000017790000}"/>
    <cellStyle name="Note 2 3 5 2 4 2" xfId="38819" xr:uid="{00000000-0005-0000-0000-000018790000}"/>
    <cellStyle name="Note 2 3 5 2 5" xfId="14522" xr:uid="{00000000-0005-0000-0000-000019790000}"/>
    <cellStyle name="Note 2 3 5 2 6" xfId="31209" xr:uid="{00000000-0005-0000-0000-00001A790000}"/>
    <cellStyle name="Note 2 3 5 3" xfId="11144" xr:uid="{00000000-0005-0000-0000-00001B790000}"/>
    <cellStyle name="Note 2 3 5 3 2" xfId="6896" xr:uid="{00000000-0005-0000-0000-00001C790000}"/>
    <cellStyle name="Note 2 3 5 3 2 2" xfId="24559" xr:uid="{00000000-0005-0000-0000-00001D790000}"/>
    <cellStyle name="Note 2 3 5 3 2 2 2" xfId="40190" xr:uid="{00000000-0005-0000-0000-00001E790000}"/>
    <cellStyle name="Note 2 3 5 3 2 3" xfId="16400" xr:uid="{00000000-0005-0000-0000-00001F790000}"/>
    <cellStyle name="Note 2 3 5 3 2 4" xfId="32378" xr:uid="{00000000-0005-0000-0000-000020790000}"/>
    <cellStyle name="Note 2 3 5 3 3" xfId="28710" xr:uid="{00000000-0005-0000-0000-000021790000}"/>
    <cellStyle name="Note 2 3 5 3 3 2" xfId="44340" xr:uid="{00000000-0005-0000-0000-000022790000}"/>
    <cellStyle name="Note 2 3 5 3 4" xfId="20646" xr:uid="{00000000-0005-0000-0000-000023790000}"/>
    <cellStyle name="Note 2 3 5 3 5" xfId="36489" xr:uid="{00000000-0005-0000-0000-000024790000}"/>
    <cellStyle name="Note 2 3 5 4" xfId="7922" xr:uid="{00000000-0005-0000-0000-000025790000}"/>
    <cellStyle name="Note 2 3 5 4 2" xfId="25488" xr:uid="{00000000-0005-0000-0000-000026790000}"/>
    <cellStyle name="Note 2 3 5 4 2 2" xfId="41118" xr:uid="{00000000-0005-0000-0000-000027790000}"/>
    <cellStyle name="Note 2 3 5 4 3" xfId="17424" xr:uid="{00000000-0005-0000-0000-000028790000}"/>
    <cellStyle name="Note 2 3 5 4 4" xfId="33267" xr:uid="{00000000-0005-0000-0000-000029790000}"/>
    <cellStyle name="Note 2 3 5 5" xfId="24556" xr:uid="{00000000-0005-0000-0000-00002A790000}"/>
    <cellStyle name="Note 2 3 5 5 2" xfId="40187" xr:uid="{00000000-0005-0000-0000-00002B790000}"/>
    <cellStyle name="Note 2 3 5 6" xfId="16397" xr:uid="{00000000-0005-0000-0000-00002C790000}"/>
    <cellStyle name="Note 2 3 5 7" xfId="32375" xr:uid="{00000000-0005-0000-0000-00002D790000}"/>
    <cellStyle name="Note 2 3 6" xfId="6711" xr:uid="{00000000-0005-0000-0000-00002E790000}"/>
    <cellStyle name="Note 2 3 6 2" xfId="4557" xr:uid="{00000000-0005-0000-0000-00002F790000}"/>
    <cellStyle name="Note 2 3 6 2 2" xfId="11591" xr:uid="{00000000-0005-0000-0000-000030790000}"/>
    <cellStyle name="Note 2 3 6 2 2 2" xfId="29157" xr:uid="{00000000-0005-0000-0000-000031790000}"/>
    <cellStyle name="Note 2 3 6 2 2 2 2" xfId="44787" xr:uid="{00000000-0005-0000-0000-000032790000}"/>
    <cellStyle name="Note 2 3 6 2 2 3" xfId="21093" xr:uid="{00000000-0005-0000-0000-000033790000}"/>
    <cellStyle name="Note 2 3 6 2 2 4" xfId="36936" xr:uid="{00000000-0005-0000-0000-000034790000}"/>
    <cellStyle name="Note 2 3 6 2 3" xfId="22729" xr:uid="{00000000-0005-0000-0000-000035790000}"/>
    <cellStyle name="Note 2 3 6 2 3 2" xfId="38360" xr:uid="{00000000-0005-0000-0000-000036790000}"/>
    <cellStyle name="Note 2 3 6 2 4" xfId="14063" xr:uid="{00000000-0005-0000-0000-000037790000}"/>
    <cellStyle name="Note 2 3 6 2 5" xfId="30750" xr:uid="{00000000-0005-0000-0000-000038790000}"/>
    <cellStyle name="Note 2 3 6 3" xfId="4193" xr:uid="{00000000-0005-0000-0000-000039790000}"/>
    <cellStyle name="Note 2 3 6 3 2" xfId="22404" xr:uid="{00000000-0005-0000-0000-00003A790000}"/>
    <cellStyle name="Note 2 3 6 3 2 2" xfId="38035" xr:uid="{00000000-0005-0000-0000-00003B790000}"/>
    <cellStyle name="Note 2 3 6 3 3" xfId="13699" xr:uid="{00000000-0005-0000-0000-00003C790000}"/>
    <cellStyle name="Note 2 3 6 3 4" xfId="30444" xr:uid="{00000000-0005-0000-0000-00003D790000}"/>
    <cellStyle name="Note 2 3 6 4" xfId="24374" xr:uid="{00000000-0005-0000-0000-00003E790000}"/>
    <cellStyle name="Note 2 3 6 4 2" xfId="40005" xr:uid="{00000000-0005-0000-0000-00003F790000}"/>
    <cellStyle name="Note 2 3 6 5" xfId="16215" xr:uid="{00000000-0005-0000-0000-000040790000}"/>
    <cellStyle name="Note 2 3 6 6" xfId="32193" xr:uid="{00000000-0005-0000-0000-000041790000}"/>
    <cellStyle name="Note 2 3 7" xfId="21457" xr:uid="{00000000-0005-0000-0000-000042790000}"/>
    <cellStyle name="Note 2 3 7 2" xfId="37088" xr:uid="{00000000-0005-0000-0000-000043790000}"/>
    <cellStyle name="Note 2 3 8" xfId="23712" xr:uid="{00000000-0005-0000-0000-000044790000}"/>
    <cellStyle name="Note 2 3 8 2" xfId="39343" xr:uid="{00000000-0005-0000-0000-000045790000}"/>
    <cellStyle name="Note 2 3 9" xfId="12379" xr:uid="{00000000-0005-0000-0000-000046790000}"/>
    <cellStyle name="Note 2 30" xfId="11979" xr:uid="{00000000-0005-0000-0000-000047790000}"/>
    <cellStyle name="Note 2 30 2" xfId="29317" xr:uid="{00000000-0005-0000-0000-000048790000}"/>
    <cellStyle name="Note 2 30 3" xfId="49498" xr:uid="{00000000-0005-0000-0000-000049790000}"/>
    <cellStyle name="Note 2 30 4" xfId="51564" xr:uid="{00000000-0005-0000-0000-00004A790000}"/>
    <cellStyle name="Note 2 30 5" xfId="52719" xr:uid="{00000000-0005-0000-0000-00004B790000}"/>
    <cellStyle name="Note 2 31" xfId="21565" xr:uid="{00000000-0005-0000-0000-00004C790000}"/>
    <cellStyle name="Note 2 31 2" xfId="37196" xr:uid="{00000000-0005-0000-0000-00004D790000}"/>
    <cellStyle name="Note 2 31 3" xfId="49221" xr:uid="{00000000-0005-0000-0000-00004E790000}"/>
    <cellStyle name="Note 2 31 4" xfId="51455" xr:uid="{00000000-0005-0000-0000-00004F790000}"/>
    <cellStyle name="Note 2 31 5" xfId="52649" xr:uid="{00000000-0005-0000-0000-000050790000}"/>
    <cellStyle name="Note 2 32" xfId="11970" xr:uid="{00000000-0005-0000-0000-000051790000}"/>
    <cellStyle name="Note 2 33" xfId="11906" xr:uid="{00000000-0005-0000-0000-000052790000}"/>
    <cellStyle name="Note 2 34" xfId="45635" xr:uid="{00000000-0005-0000-0000-000053790000}"/>
    <cellStyle name="Note 2 35" xfId="44990" xr:uid="{00000000-0005-0000-0000-000054790000}"/>
    <cellStyle name="Note 2 36" xfId="45160" xr:uid="{00000000-0005-0000-0000-000055790000}"/>
    <cellStyle name="Note 2 37" xfId="48893" xr:uid="{00000000-0005-0000-0000-000056790000}"/>
    <cellStyle name="Note 2 38" xfId="51570" xr:uid="{00000000-0005-0000-0000-000057790000}"/>
    <cellStyle name="Note 2 39" xfId="47573" xr:uid="{00000000-0005-0000-0000-000058790000}"/>
    <cellStyle name="Note 2 4" xfId="3122" xr:uid="{00000000-0005-0000-0000-000059790000}"/>
    <cellStyle name="Note 2 4 10" xfId="48235" xr:uid="{00000000-0005-0000-0000-00005A790000}"/>
    <cellStyle name="Note 2 4 11" xfId="46389" xr:uid="{00000000-0005-0000-0000-00005B790000}"/>
    <cellStyle name="Note 2 4 12" xfId="50938" xr:uid="{00000000-0005-0000-0000-00005C790000}"/>
    <cellStyle name="Note 2 4 13" xfId="45730" xr:uid="{00000000-0005-0000-0000-00005D790000}"/>
    <cellStyle name="Note 2 4 14" xfId="52485" xr:uid="{00000000-0005-0000-0000-00005E790000}"/>
    <cellStyle name="Note 2 4 15" xfId="53804" xr:uid="{00000000-0005-0000-0000-00005F790000}"/>
    <cellStyle name="Note 2 4 2" xfId="3776" xr:uid="{00000000-0005-0000-0000-000060790000}"/>
    <cellStyle name="Note 2 4 2 10" xfId="47826" xr:uid="{00000000-0005-0000-0000-000061790000}"/>
    <cellStyle name="Note 2 4 2 11" xfId="51299" xr:uid="{00000000-0005-0000-0000-000062790000}"/>
    <cellStyle name="Note 2 4 2 12" xfId="48833" xr:uid="{00000000-0005-0000-0000-000063790000}"/>
    <cellStyle name="Note 2 4 2 13" xfId="45827" xr:uid="{00000000-0005-0000-0000-000064790000}"/>
    <cellStyle name="Note 2 4 2 14" xfId="53841" xr:uid="{00000000-0005-0000-0000-000065790000}"/>
    <cellStyle name="Note 2 4 2 2" xfId="6151" xr:uid="{00000000-0005-0000-0000-000066790000}"/>
    <cellStyle name="Note 2 4 2 2 2" xfId="6527" xr:uid="{00000000-0005-0000-0000-000067790000}"/>
    <cellStyle name="Note 2 4 2 2 2 2" xfId="4478" xr:uid="{00000000-0005-0000-0000-000068790000}"/>
    <cellStyle name="Note 2 4 2 2 2 2 2" xfId="4816" xr:uid="{00000000-0005-0000-0000-000069790000}"/>
    <cellStyle name="Note 2 4 2 2 2 2 2 2" xfId="22988" xr:uid="{00000000-0005-0000-0000-00006A790000}"/>
    <cellStyle name="Note 2 4 2 2 2 2 2 2 2" xfId="38619" xr:uid="{00000000-0005-0000-0000-00006B790000}"/>
    <cellStyle name="Note 2 4 2 2 2 2 2 3" xfId="14322" xr:uid="{00000000-0005-0000-0000-00006C790000}"/>
    <cellStyle name="Note 2 4 2 2 2 2 2 4" xfId="31009" xr:uid="{00000000-0005-0000-0000-00006D790000}"/>
    <cellStyle name="Note 2 4 2 2 2 2 3" xfId="22650" xr:uid="{00000000-0005-0000-0000-00006E790000}"/>
    <cellStyle name="Note 2 4 2 2 2 2 3 2" xfId="38281" xr:uid="{00000000-0005-0000-0000-00006F790000}"/>
    <cellStyle name="Note 2 4 2 2 2 2 4" xfId="13984" xr:uid="{00000000-0005-0000-0000-000070790000}"/>
    <cellStyle name="Note 2 4 2 2 2 2 5" xfId="30671" xr:uid="{00000000-0005-0000-0000-000071790000}"/>
    <cellStyle name="Note 2 4 2 2 2 3" xfId="10900" xr:uid="{00000000-0005-0000-0000-000072790000}"/>
    <cellStyle name="Note 2 4 2 2 2 3 2" xfId="28466" xr:uid="{00000000-0005-0000-0000-000073790000}"/>
    <cellStyle name="Note 2 4 2 2 2 3 2 2" xfId="44096" xr:uid="{00000000-0005-0000-0000-000074790000}"/>
    <cellStyle name="Note 2 4 2 2 2 3 3" xfId="20402" xr:uid="{00000000-0005-0000-0000-000075790000}"/>
    <cellStyle name="Note 2 4 2 2 2 3 4" xfId="36245" xr:uid="{00000000-0005-0000-0000-000076790000}"/>
    <cellStyle name="Note 2 4 2 2 2 4" xfId="24228" xr:uid="{00000000-0005-0000-0000-000077790000}"/>
    <cellStyle name="Note 2 4 2 2 2 4 2" xfId="39859" xr:uid="{00000000-0005-0000-0000-000078790000}"/>
    <cellStyle name="Note 2 4 2 2 2 5" xfId="16031" xr:uid="{00000000-0005-0000-0000-000079790000}"/>
    <cellStyle name="Note 2 4 2 2 2 6" xfId="32067" xr:uid="{00000000-0005-0000-0000-00007A790000}"/>
    <cellStyle name="Note 2 4 2 2 3" xfId="23966" xr:uid="{00000000-0005-0000-0000-00007B790000}"/>
    <cellStyle name="Note 2 4 2 2 3 2" xfId="39597" xr:uid="{00000000-0005-0000-0000-00007C790000}"/>
    <cellStyle name="Note 2 4 2 2 4" xfId="15656" xr:uid="{00000000-0005-0000-0000-00007D790000}"/>
    <cellStyle name="Note 2 4 2 2 5" xfId="31845" xr:uid="{00000000-0005-0000-0000-00007E790000}"/>
    <cellStyle name="Note 2 4 2 2 6" xfId="50564" xr:uid="{00000000-0005-0000-0000-00007F790000}"/>
    <cellStyle name="Note 2 4 2 2 7" xfId="52350" xr:uid="{00000000-0005-0000-0000-000080790000}"/>
    <cellStyle name="Note 2 4 2 2 8" xfId="53445" xr:uid="{00000000-0005-0000-0000-000081790000}"/>
    <cellStyle name="Note 2 4 2 3" xfId="9158" xr:uid="{00000000-0005-0000-0000-000082790000}"/>
    <cellStyle name="Note 2 4 2 3 2" xfId="10547" xr:uid="{00000000-0005-0000-0000-000083790000}"/>
    <cellStyle name="Note 2 4 2 3 2 2" xfId="11652" xr:uid="{00000000-0005-0000-0000-000084790000}"/>
    <cellStyle name="Note 2 4 2 3 2 2 2" xfId="29218" xr:uid="{00000000-0005-0000-0000-000085790000}"/>
    <cellStyle name="Note 2 4 2 3 2 2 2 2" xfId="44848" xr:uid="{00000000-0005-0000-0000-000086790000}"/>
    <cellStyle name="Note 2 4 2 3 2 2 3" xfId="21154" xr:uid="{00000000-0005-0000-0000-000087790000}"/>
    <cellStyle name="Note 2 4 2 3 2 2 4" xfId="36997" xr:uid="{00000000-0005-0000-0000-000088790000}"/>
    <cellStyle name="Note 2 4 2 3 2 3" xfId="28113" xr:uid="{00000000-0005-0000-0000-000089790000}"/>
    <cellStyle name="Note 2 4 2 3 2 3 2" xfId="43743" xr:uid="{00000000-0005-0000-0000-00008A790000}"/>
    <cellStyle name="Note 2 4 2 3 2 4" xfId="20049" xr:uid="{00000000-0005-0000-0000-00008B790000}"/>
    <cellStyle name="Note 2 4 2 3 2 5" xfId="35892" xr:uid="{00000000-0005-0000-0000-00008C790000}"/>
    <cellStyle name="Note 2 4 2 3 3" xfId="10748" xr:uid="{00000000-0005-0000-0000-00008D790000}"/>
    <cellStyle name="Note 2 4 2 3 3 2" xfId="28314" xr:uid="{00000000-0005-0000-0000-00008E790000}"/>
    <cellStyle name="Note 2 4 2 3 3 2 2" xfId="43944" xr:uid="{00000000-0005-0000-0000-00008F790000}"/>
    <cellStyle name="Note 2 4 2 3 3 3" xfId="20250" xr:uid="{00000000-0005-0000-0000-000090790000}"/>
    <cellStyle name="Note 2 4 2 3 3 4" xfId="36093" xr:uid="{00000000-0005-0000-0000-000091790000}"/>
    <cellStyle name="Note 2 4 2 3 4" xfId="26724" xr:uid="{00000000-0005-0000-0000-000092790000}"/>
    <cellStyle name="Note 2 4 2 3 4 2" xfId="42354" xr:uid="{00000000-0005-0000-0000-000093790000}"/>
    <cellStyle name="Note 2 4 2 3 5" xfId="18660" xr:uid="{00000000-0005-0000-0000-000094790000}"/>
    <cellStyle name="Note 2 4 2 3 6" xfId="34503" xr:uid="{00000000-0005-0000-0000-000095790000}"/>
    <cellStyle name="Note 2 4 2 4" xfId="22098" xr:uid="{00000000-0005-0000-0000-000096790000}"/>
    <cellStyle name="Note 2 4 2 4 2" xfId="37729" xr:uid="{00000000-0005-0000-0000-000097790000}"/>
    <cellStyle name="Note 2 4 2 5" xfId="12188" xr:uid="{00000000-0005-0000-0000-000098790000}"/>
    <cellStyle name="Note 2 4 2 5 2" xfId="29451" xr:uid="{00000000-0005-0000-0000-000099790000}"/>
    <cellStyle name="Note 2 4 2 6" xfId="13281" xr:uid="{00000000-0005-0000-0000-00009A790000}"/>
    <cellStyle name="Note 2 4 2 7" xfId="30180" xr:uid="{00000000-0005-0000-0000-00009B790000}"/>
    <cellStyle name="Note 2 4 2 8" xfId="47842" xr:uid="{00000000-0005-0000-0000-00009C790000}"/>
    <cellStyle name="Note 2 4 2 9" xfId="48595" xr:uid="{00000000-0005-0000-0000-00009D790000}"/>
    <cellStyle name="Note 2 4 3" xfId="5053" xr:uid="{00000000-0005-0000-0000-00009E790000}"/>
    <cellStyle name="Note 2 4 3 2" xfId="8856" xr:uid="{00000000-0005-0000-0000-00009F790000}"/>
    <cellStyle name="Note 2 4 3 2 2" xfId="10245" xr:uid="{00000000-0005-0000-0000-0000A0790000}"/>
    <cellStyle name="Note 2 4 3 2 2 2" xfId="11584" xr:uid="{00000000-0005-0000-0000-0000A1790000}"/>
    <cellStyle name="Note 2 4 3 2 2 2 2" xfId="29150" xr:uid="{00000000-0005-0000-0000-0000A2790000}"/>
    <cellStyle name="Note 2 4 3 2 2 2 2 2" xfId="44780" xr:uid="{00000000-0005-0000-0000-0000A3790000}"/>
    <cellStyle name="Note 2 4 3 2 2 2 3" xfId="21086" xr:uid="{00000000-0005-0000-0000-0000A4790000}"/>
    <cellStyle name="Note 2 4 3 2 2 2 4" xfId="36929" xr:uid="{00000000-0005-0000-0000-0000A5790000}"/>
    <cellStyle name="Note 2 4 3 2 2 3" xfId="27811" xr:uid="{00000000-0005-0000-0000-0000A6790000}"/>
    <cellStyle name="Note 2 4 3 2 2 3 2" xfId="43441" xr:uid="{00000000-0005-0000-0000-0000A7790000}"/>
    <cellStyle name="Note 2 4 3 2 2 4" xfId="19747" xr:uid="{00000000-0005-0000-0000-0000A8790000}"/>
    <cellStyle name="Note 2 4 3 2 2 5" xfId="35590" xr:uid="{00000000-0005-0000-0000-0000A9790000}"/>
    <cellStyle name="Note 2 4 3 2 3" xfId="11071" xr:uid="{00000000-0005-0000-0000-0000AA790000}"/>
    <cellStyle name="Note 2 4 3 2 3 2" xfId="28637" xr:uid="{00000000-0005-0000-0000-0000AB790000}"/>
    <cellStyle name="Note 2 4 3 2 3 2 2" xfId="44267" xr:uid="{00000000-0005-0000-0000-0000AC790000}"/>
    <cellStyle name="Note 2 4 3 2 3 3" xfId="20573" xr:uid="{00000000-0005-0000-0000-0000AD790000}"/>
    <cellStyle name="Note 2 4 3 2 3 4" xfId="36416" xr:uid="{00000000-0005-0000-0000-0000AE790000}"/>
    <cellStyle name="Note 2 4 3 2 4" xfId="26422" xr:uid="{00000000-0005-0000-0000-0000AF790000}"/>
    <cellStyle name="Note 2 4 3 2 4 2" xfId="42052" xr:uid="{00000000-0005-0000-0000-0000B0790000}"/>
    <cellStyle name="Note 2 4 3 2 5" xfId="18358" xr:uid="{00000000-0005-0000-0000-0000B1790000}"/>
    <cellStyle name="Note 2 4 3 2 6" xfId="34201" xr:uid="{00000000-0005-0000-0000-0000B2790000}"/>
    <cellStyle name="Note 2 4 3 3" xfId="23223" xr:uid="{00000000-0005-0000-0000-0000B3790000}"/>
    <cellStyle name="Note 2 4 3 3 2" xfId="38854" xr:uid="{00000000-0005-0000-0000-0000B4790000}"/>
    <cellStyle name="Note 2 4 3 4" xfId="14558" xr:uid="{00000000-0005-0000-0000-0000B5790000}"/>
    <cellStyle name="Note 2 4 3 5" xfId="31244" xr:uid="{00000000-0005-0000-0000-0000B6790000}"/>
    <cellStyle name="Note 2 4 3 6" xfId="50204" xr:uid="{00000000-0005-0000-0000-0000B7790000}"/>
    <cellStyle name="Note 2 4 3 7" xfId="51990" xr:uid="{00000000-0005-0000-0000-0000B8790000}"/>
    <cellStyle name="Note 2 4 3 8" xfId="53085" xr:uid="{00000000-0005-0000-0000-0000B9790000}"/>
    <cellStyle name="Note 2 4 4" xfId="8469" xr:uid="{00000000-0005-0000-0000-0000BA790000}"/>
    <cellStyle name="Note 2 4 4 2" xfId="9858" xr:uid="{00000000-0005-0000-0000-0000BB790000}"/>
    <cellStyle name="Note 2 4 4 2 2" xfId="10894" xr:uid="{00000000-0005-0000-0000-0000BC790000}"/>
    <cellStyle name="Note 2 4 4 2 2 2" xfId="28460" xr:uid="{00000000-0005-0000-0000-0000BD790000}"/>
    <cellStyle name="Note 2 4 4 2 2 2 2" xfId="44090" xr:uid="{00000000-0005-0000-0000-0000BE790000}"/>
    <cellStyle name="Note 2 4 4 2 2 3" xfId="20396" xr:uid="{00000000-0005-0000-0000-0000BF790000}"/>
    <cellStyle name="Note 2 4 4 2 2 4" xfId="36239" xr:uid="{00000000-0005-0000-0000-0000C0790000}"/>
    <cellStyle name="Note 2 4 4 2 3" xfId="27424" xr:uid="{00000000-0005-0000-0000-0000C1790000}"/>
    <cellStyle name="Note 2 4 4 2 3 2" xfId="43054" xr:uid="{00000000-0005-0000-0000-0000C2790000}"/>
    <cellStyle name="Note 2 4 4 2 4" xfId="19360" xr:uid="{00000000-0005-0000-0000-0000C3790000}"/>
    <cellStyle name="Note 2 4 4 2 5" xfId="35203" xr:uid="{00000000-0005-0000-0000-0000C4790000}"/>
    <cellStyle name="Note 2 4 4 3" xfId="7791" xr:uid="{00000000-0005-0000-0000-0000C5790000}"/>
    <cellStyle name="Note 2 4 4 3 2" xfId="25357" xr:uid="{00000000-0005-0000-0000-0000C6790000}"/>
    <cellStyle name="Note 2 4 4 3 2 2" xfId="40987" xr:uid="{00000000-0005-0000-0000-0000C7790000}"/>
    <cellStyle name="Note 2 4 4 3 3" xfId="17293" xr:uid="{00000000-0005-0000-0000-0000C8790000}"/>
    <cellStyle name="Note 2 4 4 3 4" xfId="33136" xr:uid="{00000000-0005-0000-0000-0000C9790000}"/>
    <cellStyle name="Note 2 4 4 4" xfId="26035" xr:uid="{00000000-0005-0000-0000-0000CA790000}"/>
    <cellStyle name="Note 2 4 4 4 2" xfId="41665" xr:uid="{00000000-0005-0000-0000-0000CB790000}"/>
    <cellStyle name="Note 2 4 4 5" xfId="17971" xr:uid="{00000000-0005-0000-0000-0000CC790000}"/>
    <cellStyle name="Note 2 4 4 6" xfId="33814" xr:uid="{00000000-0005-0000-0000-0000CD790000}"/>
    <cellStyle name="Note 2 4 5" xfId="21651" xr:uid="{00000000-0005-0000-0000-0000CE790000}"/>
    <cellStyle name="Note 2 4 5 2" xfId="37282" xr:uid="{00000000-0005-0000-0000-0000CF790000}"/>
    <cellStyle name="Note 2 4 6" xfId="24063" xr:uid="{00000000-0005-0000-0000-0000D0790000}"/>
    <cellStyle name="Note 2 4 6 2" xfId="39694" xr:uid="{00000000-0005-0000-0000-0000D1790000}"/>
    <cellStyle name="Note 2 4 7" xfId="12628" xr:uid="{00000000-0005-0000-0000-0000D2790000}"/>
    <cellStyle name="Note 2 4 8" xfId="29814" xr:uid="{00000000-0005-0000-0000-0000D3790000}"/>
    <cellStyle name="Note 2 4 9" xfId="46444" xr:uid="{00000000-0005-0000-0000-0000D4790000}"/>
    <cellStyle name="Note 2 5" xfId="2901" xr:uid="{00000000-0005-0000-0000-0000D5790000}"/>
    <cellStyle name="Note 2 5 10" xfId="48087" xr:uid="{00000000-0005-0000-0000-0000D6790000}"/>
    <cellStyle name="Note 2 5 11" xfId="46226" xr:uid="{00000000-0005-0000-0000-0000D7790000}"/>
    <cellStyle name="Note 2 5 12" xfId="50790" xr:uid="{00000000-0005-0000-0000-0000D8790000}"/>
    <cellStyle name="Note 2 5 13" xfId="46073" xr:uid="{00000000-0005-0000-0000-0000D9790000}"/>
    <cellStyle name="Note 2 5 14" xfId="52661" xr:uid="{00000000-0005-0000-0000-0000DA790000}"/>
    <cellStyle name="Note 2 5 15" xfId="49079" xr:uid="{00000000-0005-0000-0000-0000DB790000}"/>
    <cellStyle name="Note 2 5 2" xfId="3555" xr:uid="{00000000-0005-0000-0000-0000DC790000}"/>
    <cellStyle name="Note 2 5 2 10" xfId="45253" xr:uid="{00000000-0005-0000-0000-0000DD790000}"/>
    <cellStyle name="Note 2 5 2 11" xfId="51153" xr:uid="{00000000-0005-0000-0000-0000DE790000}"/>
    <cellStyle name="Note 2 5 2 12" xfId="47865" xr:uid="{00000000-0005-0000-0000-0000DF790000}"/>
    <cellStyle name="Note 2 5 2 13" xfId="53634" xr:uid="{00000000-0005-0000-0000-0000E0790000}"/>
    <cellStyle name="Note 2 5 2 14" xfId="45974" xr:uid="{00000000-0005-0000-0000-0000E1790000}"/>
    <cellStyle name="Note 2 5 2 2" xfId="5930" xr:uid="{00000000-0005-0000-0000-0000E2790000}"/>
    <cellStyle name="Note 2 5 2 2 2" xfId="8252" xr:uid="{00000000-0005-0000-0000-0000E3790000}"/>
    <cellStyle name="Note 2 5 2 2 2 2" xfId="9641" xr:uid="{00000000-0005-0000-0000-0000E4790000}"/>
    <cellStyle name="Note 2 5 2 2 2 2 2" xfId="6448" xr:uid="{00000000-0005-0000-0000-0000E5790000}"/>
    <cellStyle name="Note 2 5 2 2 2 2 2 2" xfId="24150" xr:uid="{00000000-0005-0000-0000-0000E6790000}"/>
    <cellStyle name="Note 2 5 2 2 2 2 2 2 2" xfId="39781" xr:uid="{00000000-0005-0000-0000-0000E7790000}"/>
    <cellStyle name="Note 2 5 2 2 2 2 2 3" xfId="15952" xr:uid="{00000000-0005-0000-0000-0000E8790000}"/>
    <cellStyle name="Note 2 5 2 2 2 2 2 4" xfId="31989" xr:uid="{00000000-0005-0000-0000-0000E9790000}"/>
    <cellStyle name="Note 2 5 2 2 2 2 3" xfId="27207" xr:uid="{00000000-0005-0000-0000-0000EA790000}"/>
    <cellStyle name="Note 2 5 2 2 2 2 3 2" xfId="42837" xr:uid="{00000000-0005-0000-0000-0000EB790000}"/>
    <cellStyle name="Note 2 5 2 2 2 2 4" xfId="19143" xr:uid="{00000000-0005-0000-0000-0000EC790000}"/>
    <cellStyle name="Note 2 5 2 2 2 2 5" xfId="34986" xr:uid="{00000000-0005-0000-0000-0000ED790000}"/>
    <cellStyle name="Note 2 5 2 2 2 3" xfId="4773" xr:uid="{00000000-0005-0000-0000-0000EE790000}"/>
    <cellStyle name="Note 2 5 2 2 2 3 2" xfId="22945" xr:uid="{00000000-0005-0000-0000-0000EF790000}"/>
    <cellStyle name="Note 2 5 2 2 2 3 2 2" xfId="38576" xr:uid="{00000000-0005-0000-0000-0000F0790000}"/>
    <cellStyle name="Note 2 5 2 2 2 3 3" xfId="14279" xr:uid="{00000000-0005-0000-0000-0000F1790000}"/>
    <cellStyle name="Note 2 5 2 2 2 3 4" xfId="30966" xr:uid="{00000000-0005-0000-0000-0000F2790000}"/>
    <cellStyle name="Note 2 5 2 2 2 4" xfId="25818" xr:uid="{00000000-0005-0000-0000-0000F3790000}"/>
    <cellStyle name="Note 2 5 2 2 2 4 2" xfId="41448" xr:uid="{00000000-0005-0000-0000-0000F4790000}"/>
    <cellStyle name="Note 2 5 2 2 2 5" xfId="17754" xr:uid="{00000000-0005-0000-0000-0000F5790000}"/>
    <cellStyle name="Note 2 5 2 2 2 6" xfId="33597" xr:uid="{00000000-0005-0000-0000-0000F6790000}"/>
    <cellStyle name="Note 2 5 2 2 3" xfId="23801" xr:uid="{00000000-0005-0000-0000-0000F7790000}"/>
    <cellStyle name="Note 2 5 2 2 3 2" xfId="39432" xr:uid="{00000000-0005-0000-0000-0000F8790000}"/>
    <cellStyle name="Note 2 5 2 2 4" xfId="15435" xr:uid="{00000000-0005-0000-0000-0000F9790000}"/>
    <cellStyle name="Note 2 5 2 2 5" xfId="31699" xr:uid="{00000000-0005-0000-0000-0000FA790000}"/>
    <cellStyle name="Note 2 5 2 2 6" xfId="50418" xr:uid="{00000000-0005-0000-0000-0000FB790000}"/>
    <cellStyle name="Note 2 5 2 2 7" xfId="52204" xr:uid="{00000000-0005-0000-0000-0000FC790000}"/>
    <cellStyle name="Note 2 5 2 2 8" xfId="53299" xr:uid="{00000000-0005-0000-0000-0000FD790000}"/>
    <cellStyle name="Note 2 5 2 3" xfId="8798" xr:uid="{00000000-0005-0000-0000-0000FE790000}"/>
    <cellStyle name="Note 2 5 2 3 2" xfId="10187" xr:uid="{00000000-0005-0000-0000-0000FF790000}"/>
    <cellStyle name="Note 2 5 2 3 2 2" xfId="11506" xr:uid="{00000000-0005-0000-0000-0000007A0000}"/>
    <cellStyle name="Note 2 5 2 3 2 2 2" xfId="29072" xr:uid="{00000000-0005-0000-0000-0000017A0000}"/>
    <cellStyle name="Note 2 5 2 3 2 2 2 2" xfId="44702" xr:uid="{00000000-0005-0000-0000-0000027A0000}"/>
    <cellStyle name="Note 2 5 2 3 2 2 3" xfId="21008" xr:uid="{00000000-0005-0000-0000-0000037A0000}"/>
    <cellStyle name="Note 2 5 2 3 2 2 4" xfId="36851" xr:uid="{00000000-0005-0000-0000-0000047A0000}"/>
    <cellStyle name="Note 2 5 2 3 2 3" xfId="27753" xr:uid="{00000000-0005-0000-0000-0000057A0000}"/>
    <cellStyle name="Note 2 5 2 3 2 3 2" xfId="43383" xr:uid="{00000000-0005-0000-0000-0000067A0000}"/>
    <cellStyle name="Note 2 5 2 3 2 4" xfId="19689" xr:uid="{00000000-0005-0000-0000-0000077A0000}"/>
    <cellStyle name="Note 2 5 2 3 2 5" xfId="35532" xr:uid="{00000000-0005-0000-0000-0000087A0000}"/>
    <cellStyle name="Note 2 5 2 3 3" xfId="7183" xr:uid="{00000000-0005-0000-0000-0000097A0000}"/>
    <cellStyle name="Note 2 5 2 3 3 2" xfId="24750" xr:uid="{00000000-0005-0000-0000-00000A7A0000}"/>
    <cellStyle name="Note 2 5 2 3 3 2 2" xfId="40380" xr:uid="{00000000-0005-0000-0000-00000B7A0000}"/>
    <cellStyle name="Note 2 5 2 3 3 3" xfId="16686" xr:uid="{00000000-0005-0000-0000-00000C7A0000}"/>
    <cellStyle name="Note 2 5 2 3 3 4" xfId="32529" xr:uid="{00000000-0005-0000-0000-00000D7A0000}"/>
    <cellStyle name="Note 2 5 2 3 4" xfId="26364" xr:uid="{00000000-0005-0000-0000-00000E7A0000}"/>
    <cellStyle name="Note 2 5 2 3 4 2" xfId="41994" xr:uid="{00000000-0005-0000-0000-00000F7A0000}"/>
    <cellStyle name="Note 2 5 2 3 5" xfId="18300" xr:uid="{00000000-0005-0000-0000-0000107A0000}"/>
    <cellStyle name="Note 2 5 2 3 6" xfId="34143" xr:uid="{00000000-0005-0000-0000-0000117A0000}"/>
    <cellStyle name="Note 2 5 2 4" xfId="21933" xr:uid="{00000000-0005-0000-0000-0000127A0000}"/>
    <cellStyle name="Note 2 5 2 4 2" xfId="37564" xr:uid="{00000000-0005-0000-0000-0000137A0000}"/>
    <cellStyle name="Note 2 5 2 5" xfId="21829" xr:uid="{00000000-0005-0000-0000-0000147A0000}"/>
    <cellStyle name="Note 2 5 2 5 2" xfId="37460" xr:uid="{00000000-0005-0000-0000-0000157A0000}"/>
    <cellStyle name="Note 2 5 2 6" xfId="13060" xr:uid="{00000000-0005-0000-0000-0000167A0000}"/>
    <cellStyle name="Note 2 5 2 7" xfId="30034" xr:uid="{00000000-0005-0000-0000-0000177A0000}"/>
    <cellStyle name="Note 2 5 2 8" xfId="44994" xr:uid="{00000000-0005-0000-0000-0000187A0000}"/>
    <cellStyle name="Note 2 5 2 9" xfId="48449" xr:uid="{00000000-0005-0000-0000-0000197A0000}"/>
    <cellStyle name="Note 2 5 3" xfId="5281" xr:uid="{00000000-0005-0000-0000-00001A7A0000}"/>
    <cellStyle name="Note 2 5 3 2" xfId="8820" xr:uid="{00000000-0005-0000-0000-00001B7A0000}"/>
    <cellStyle name="Note 2 5 3 2 2" xfId="10209" xr:uid="{00000000-0005-0000-0000-00001C7A0000}"/>
    <cellStyle name="Note 2 5 3 2 2 2" xfId="11399" xr:uid="{00000000-0005-0000-0000-00001D7A0000}"/>
    <cellStyle name="Note 2 5 3 2 2 2 2" xfId="28965" xr:uid="{00000000-0005-0000-0000-00001E7A0000}"/>
    <cellStyle name="Note 2 5 3 2 2 2 2 2" xfId="44595" xr:uid="{00000000-0005-0000-0000-00001F7A0000}"/>
    <cellStyle name="Note 2 5 3 2 2 2 3" xfId="20901" xr:uid="{00000000-0005-0000-0000-0000207A0000}"/>
    <cellStyle name="Note 2 5 3 2 2 2 4" xfId="36744" xr:uid="{00000000-0005-0000-0000-0000217A0000}"/>
    <cellStyle name="Note 2 5 3 2 2 3" xfId="27775" xr:uid="{00000000-0005-0000-0000-0000227A0000}"/>
    <cellStyle name="Note 2 5 3 2 2 3 2" xfId="43405" xr:uid="{00000000-0005-0000-0000-0000237A0000}"/>
    <cellStyle name="Note 2 5 3 2 2 4" xfId="19711" xr:uid="{00000000-0005-0000-0000-0000247A0000}"/>
    <cellStyle name="Note 2 5 3 2 2 5" xfId="35554" xr:uid="{00000000-0005-0000-0000-0000257A0000}"/>
    <cellStyle name="Note 2 5 3 2 3" xfId="10991" xr:uid="{00000000-0005-0000-0000-0000267A0000}"/>
    <cellStyle name="Note 2 5 3 2 3 2" xfId="28557" xr:uid="{00000000-0005-0000-0000-0000277A0000}"/>
    <cellStyle name="Note 2 5 3 2 3 2 2" xfId="44187" xr:uid="{00000000-0005-0000-0000-0000287A0000}"/>
    <cellStyle name="Note 2 5 3 2 3 3" xfId="20493" xr:uid="{00000000-0005-0000-0000-0000297A0000}"/>
    <cellStyle name="Note 2 5 3 2 3 4" xfId="36336" xr:uid="{00000000-0005-0000-0000-00002A7A0000}"/>
    <cellStyle name="Note 2 5 3 2 4" xfId="26386" xr:uid="{00000000-0005-0000-0000-00002B7A0000}"/>
    <cellStyle name="Note 2 5 3 2 4 2" xfId="42016" xr:uid="{00000000-0005-0000-0000-00002C7A0000}"/>
    <cellStyle name="Note 2 5 3 2 5" xfId="18322" xr:uid="{00000000-0005-0000-0000-00002D7A0000}"/>
    <cellStyle name="Note 2 5 3 2 6" xfId="34165" xr:uid="{00000000-0005-0000-0000-00002E7A0000}"/>
    <cellStyle name="Note 2 5 3 3" xfId="23359" xr:uid="{00000000-0005-0000-0000-00002F7A0000}"/>
    <cellStyle name="Note 2 5 3 3 2" xfId="38990" xr:uid="{00000000-0005-0000-0000-0000307A0000}"/>
    <cellStyle name="Note 2 5 3 4" xfId="14786" xr:uid="{00000000-0005-0000-0000-0000317A0000}"/>
    <cellStyle name="Note 2 5 3 5" xfId="31337" xr:uid="{00000000-0005-0000-0000-0000327A0000}"/>
    <cellStyle name="Note 2 5 3 6" xfId="50041" xr:uid="{00000000-0005-0000-0000-0000337A0000}"/>
    <cellStyle name="Note 2 5 3 7" xfId="51839" xr:uid="{00000000-0005-0000-0000-0000347A0000}"/>
    <cellStyle name="Note 2 5 3 8" xfId="52932" xr:uid="{00000000-0005-0000-0000-0000357A0000}"/>
    <cellStyle name="Note 2 5 4" xfId="6783" xr:uid="{00000000-0005-0000-0000-0000367A0000}"/>
    <cellStyle name="Note 2 5 4 2" xfId="4577" xr:uid="{00000000-0005-0000-0000-0000377A0000}"/>
    <cellStyle name="Note 2 5 4 2 2" xfId="4600" xr:uid="{00000000-0005-0000-0000-0000387A0000}"/>
    <cellStyle name="Note 2 5 4 2 2 2" xfId="22772" xr:uid="{00000000-0005-0000-0000-0000397A0000}"/>
    <cellStyle name="Note 2 5 4 2 2 2 2" xfId="38403" xr:uid="{00000000-0005-0000-0000-00003A7A0000}"/>
    <cellStyle name="Note 2 5 4 2 2 3" xfId="14106" xr:uid="{00000000-0005-0000-0000-00003B7A0000}"/>
    <cellStyle name="Note 2 5 4 2 2 4" xfId="30793" xr:uid="{00000000-0005-0000-0000-00003C7A0000}"/>
    <cellStyle name="Note 2 5 4 2 3" xfId="22749" xr:uid="{00000000-0005-0000-0000-00003D7A0000}"/>
    <cellStyle name="Note 2 5 4 2 3 2" xfId="38380" xr:uid="{00000000-0005-0000-0000-00003E7A0000}"/>
    <cellStyle name="Note 2 5 4 2 4" xfId="14083" xr:uid="{00000000-0005-0000-0000-00003F7A0000}"/>
    <cellStyle name="Note 2 5 4 2 5" xfId="30770" xr:uid="{00000000-0005-0000-0000-0000407A0000}"/>
    <cellStyle name="Note 2 5 4 3" xfId="4244" xr:uid="{00000000-0005-0000-0000-0000417A0000}"/>
    <cellStyle name="Note 2 5 4 3 2" xfId="22455" xr:uid="{00000000-0005-0000-0000-0000427A0000}"/>
    <cellStyle name="Note 2 5 4 3 2 2" xfId="38086" xr:uid="{00000000-0005-0000-0000-0000437A0000}"/>
    <cellStyle name="Note 2 5 4 3 3" xfId="13750" xr:uid="{00000000-0005-0000-0000-0000447A0000}"/>
    <cellStyle name="Note 2 5 4 3 4" xfId="30495" xr:uid="{00000000-0005-0000-0000-0000457A0000}"/>
    <cellStyle name="Note 2 5 4 4" xfId="24446" xr:uid="{00000000-0005-0000-0000-0000467A0000}"/>
    <cellStyle name="Note 2 5 4 4 2" xfId="40077" xr:uid="{00000000-0005-0000-0000-0000477A0000}"/>
    <cellStyle name="Note 2 5 4 5" xfId="16287" xr:uid="{00000000-0005-0000-0000-0000487A0000}"/>
    <cellStyle name="Note 2 5 4 6" xfId="32265" xr:uid="{00000000-0005-0000-0000-0000497A0000}"/>
    <cellStyle name="Note 2 5 5" xfId="21485" xr:uid="{00000000-0005-0000-0000-00004A7A0000}"/>
    <cellStyle name="Note 2 5 5 2" xfId="37116" xr:uid="{00000000-0005-0000-0000-00004B7A0000}"/>
    <cellStyle name="Note 2 5 6" xfId="21993" xr:uid="{00000000-0005-0000-0000-00004C7A0000}"/>
    <cellStyle name="Note 2 5 6 2" xfId="37624" xr:uid="{00000000-0005-0000-0000-00004D7A0000}"/>
    <cellStyle name="Note 2 5 7" xfId="12407" xr:uid="{00000000-0005-0000-0000-00004E7A0000}"/>
    <cellStyle name="Note 2 5 8" xfId="29668" xr:uid="{00000000-0005-0000-0000-00004F7A0000}"/>
    <cellStyle name="Note 2 5 9" xfId="47705" xr:uid="{00000000-0005-0000-0000-0000507A0000}"/>
    <cellStyle name="Note 2 6" xfId="3099" xr:uid="{00000000-0005-0000-0000-0000517A0000}"/>
    <cellStyle name="Note 2 6 10" xfId="48212" xr:uid="{00000000-0005-0000-0000-0000527A0000}"/>
    <cellStyle name="Note 2 6 11" xfId="48909" xr:uid="{00000000-0005-0000-0000-0000537A0000}"/>
    <cellStyle name="Note 2 6 12" xfId="50915" xr:uid="{00000000-0005-0000-0000-0000547A0000}"/>
    <cellStyle name="Note 2 6 13" xfId="47186" xr:uid="{00000000-0005-0000-0000-0000557A0000}"/>
    <cellStyle name="Note 2 6 14" xfId="52670" xr:uid="{00000000-0005-0000-0000-0000567A0000}"/>
    <cellStyle name="Note 2 6 15" xfId="53853" xr:uid="{00000000-0005-0000-0000-0000577A0000}"/>
    <cellStyle name="Note 2 6 2" xfId="3753" xr:uid="{00000000-0005-0000-0000-0000587A0000}"/>
    <cellStyle name="Note 2 6 2 10" xfId="47880" xr:uid="{00000000-0005-0000-0000-0000597A0000}"/>
    <cellStyle name="Note 2 6 2 11" xfId="51276" xr:uid="{00000000-0005-0000-0000-00005A7A0000}"/>
    <cellStyle name="Note 2 6 2 12" xfId="45662" xr:uid="{00000000-0005-0000-0000-00005B7A0000}"/>
    <cellStyle name="Note 2 6 2 13" xfId="48931" xr:uid="{00000000-0005-0000-0000-00005C7A0000}"/>
    <cellStyle name="Note 2 6 2 14" xfId="53832" xr:uid="{00000000-0005-0000-0000-00005D7A0000}"/>
    <cellStyle name="Note 2 6 2 2" xfId="6128" xr:uid="{00000000-0005-0000-0000-00005E7A0000}"/>
    <cellStyle name="Note 2 6 2 2 2" xfId="6547" xr:uid="{00000000-0005-0000-0000-00005F7A0000}"/>
    <cellStyle name="Note 2 6 2 2 2 2" xfId="4498" xr:uid="{00000000-0005-0000-0000-0000607A0000}"/>
    <cellStyle name="Note 2 6 2 2 2 2 2" xfId="11460" xr:uid="{00000000-0005-0000-0000-0000617A0000}"/>
    <cellStyle name="Note 2 6 2 2 2 2 2 2" xfId="29026" xr:uid="{00000000-0005-0000-0000-0000627A0000}"/>
    <cellStyle name="Note 2 6 2 2 2 2 2 2 2" xfId="44656" xr:uid="{00000000-0005-0000-0000-0000637A0000}"/>
    <cellStyle name="Note 2 6 2 2 2 2 2 3" xfId="20962" xr:uid="{00000000-0005-0000-0000-0000647A0000}"/>
    <cellStyle name="Note 2 6 2 2 2 2 2 4" xfId="36805" xr:uid="{00000000-0005-0000-0000-0000657A0000}"/>
    <cellStyle name="Note 2 6 2 2 2 2 3" xfId="22670" xr:uid="{00000000-0005-0000-0000-0000667A0000}"/>
    <cellStyle name="Note 2 6 2 2 2 2 3 2" xfId="38301" xr:uid="{00000000-0005-0000-0000-0000677A0000}"/>
    <cellStyle name="Note 2 6 2 2 2 2 4" xfId="14004" xr:uid="{00000000-0005-0000-0000-0000687A0000}"/>
    <cellStyle name="Note 2 6 2 2 2 2 5" xfId="30691" xr:uid="{00000000-0005-0000-0000-0000697A0000}"/>
    <cellStyle name="Note 2 6 2 2 2 3" xfId="10593" xr:uid="{00000000-0005-0000-0000-00006A7A0000}"/>
    <cellStyle name="Note 2 6 2 2 2 3 2" xfId="28159" xr:uid="{00000000-0005-0000-0000-00006B7A0000}"/>
    <cellStyle name="Note 2 6 2 2 2 3 2 2" xfId="43789" xr:uid="{00000000-0005-0000-0000-00006C7A0000}"/>
    <cellStyle name="Note 2 6 2 2 2 3 3" xfId="20095" xr:uid="{00000000-0005-0000-0000-00006D7A0000}"/>
    <cellStyle name="Note 2 6 2 2 2 3 4" xfId="35938" xr:uid="{00000000-0005-0000-0000-00006E7A0000}"/>
    <cellStyle name="Note 2 6 2 2 2 4" xfId="24248" xr:uid="{00000000-0005-0000-0000-00006F7A0000}"/>
    <cellStyle name="Note 2 6 2 2 2 4 2" xfId="39879" xr:uid="{00000000-0005-0000-0000-0000707A0000}"/>
    <cellStyle name="Note 2 6 2 2 2 5" xfId="16051" xr:uid="{00000000-0005-0000-0000-0000717A0000}"/>
    <cellStyle name="Note 2 6 2 2 2 6" xfId="32087" xr:uid="{00000000-0005-0000-0000-0000727A0000}"/>
    <cellStyle name="Note 2 6 2 2 3" xfId="23943" xr:uid="{00000000-0005-0000-0000-0000737A0000}"/>
    <cellStyle name="Note 2 6 2 2 3 2" xfId="39574" xr:uid="{00000000-0005-0000-0000-0000747A0000}"/>
    <cellStyle name="Note 2 6 2 2 4" xfId="15633" xr:uid="{00000000-0005-0000-0000-0000757A0000}"/>
    <cellStyle name="Note 2 6 2 2 5" xfId="31822" xr:uid="{00000000-0005-0000-0000-0000767A0000}"/>
    <cellStyle name="Note 2 6 2 2 6" xfId="50541" xr:uid="{00000000-0005-0000-0000-0000777A0000}"/>
    <cellStyle name="Note 2 6 2 2 7" xfId="52327" xr:uid="{00000000-0005-0000-0000-0000787A0000}"/>
    <cellStyle name="Note 2 6 2 2 8" xfId="53422" xr:uid="{00000000-0005-0000-0000-0000797A0000}"/>
    <cellStyle name="Note 2 6 2 3" xfId="8106" xr:uid="{00000000-0005-0000-0000-00007A7A0000}"/>
    <cellStyle name="Note 2 6 2 3 2" xfId="9495" xr:uid="{00000000-0005-0000-0000-00007B7A0000}"/>
    <cellStyle name="Note 2 6 2 3 2 2" xfId="9269" xr:uid="{00000000-0005-0000-0000-00007C7A0000}"/>
    <cellStyle name="Note 2 6 2 3 2 2 2" xfId="26835" xr:uid="{00000000-0005-0000-0000-00007D7A0000}"/>
    <cellStyle name="Note 2 6 2 3 2 2 2 2" xfId="42465" xr:uid="{00000000-0005-0000-0000-00007E7A0000}"/>
    <cellStyle name="Note 2 6 2 3 2 2 3" xfId="18771" xr:uid="{00000000-0005-0000-0000-00007F7A0000}"/>
    <cellStyle name="Note 2 6 2 3 2 2 4" xfId="34614" xr:uid="{00000000-0005-0000-0000-0000807A0000}"/>
    <cellStyle name="Note 2 6 2 3 2 3" xfId="27061" xr:uid="{00000000-0005-0000-0000-0000817A0000}"/>
    <cellStyle name="Note 2 6 2 3 2 3 2" xfId="42691" xr:uid="{00000000-0005-0000-0000-0000827A0000}"/>
    <cellStyle name="Note 2 6 2 3 2 4" xfId="18997" xr:uid="{00000000-0005-0000-0000-0000837A0000}"/>
    <cellStyle name="Note 2 6 2 3 2 5" xfId="34840" xr:uid="{00000000-0005-0000-0000-0000847A0000}"/>
    <cellStyle name="Note 2 6 2 3 3" xfId="7617" xr:uid="{00000000-0005-0000-0000-0000857A0000}"/>
    <cellStyle name="Note 2 6 2 3 3 2" xfId="25183" xr:uid="{00000000-0005-0000-0000-0000867A0000}"/>
    <cellStyle name="Note 2 6 2 3 3 2 2" xfId="40813" xr:uid="{00000000-0005-0000-0000-0000877A0000}"/>
    <cellStyle name="Note 2 6 2 3 3 3" xfId="17119" xr:uid="{00000000-0005-0000-0000-0000887A0000}"/>
    <cellStyle name="Note 2 6 2 3 3 4" xfId="32962" xr:uid="{00000000-0005-0000-0000-0000897A0000}"/>
    <cellStyle name="Note 2 6 2 3 4" xfId="25672" xr:uid="{00000000-0005-0000-0000-00008A7A0000}"/>
    <cellStyle name="Note 2 6 2 3 4 2" xfId="41302" xr:uid="{00000000-0005-0000-0000-00008B7A0000}"/>
    <cellStyle name="Note 2 6 2 3 5" xfId="17608" xr:uid="{00000000-0005-0000-0000-00008C7A0000}"/>
    <cellStyle name="Note 2 6 2 3 6" xfId="33451" xr:uid="{00000000-0005-0000-0000-00008D7A0000}"/>
    <cellStyle name="Note 2 6 2 4" xfId="22075" xr:uid="{00000000-0005-0000-0000-00008E7A0000}"/>
    <cellStyle name="Note 2 6 2 4 2" xfId="37706" xr:uid="{00000000-0005-0000-0000-00008F7A0000}"/>
    <cellStyle name="Note 2 6 2 5" xfId="12166" xr:uid="{00000000-0005-0000-0000-0000907A0000}"/>
    <cellStyle name="Note 2 6 2 5 2" xfId="29429" xr:uid="{00000000-0005-0000-0000-0000917A0000}"/>
    <cellStyle name="Note 2 6 2 6" xfId="13258" xr:uid="{00000000-0005-0000-0000-0000927A0000}"/>
    <cellStyle name="Note 2 6 2 7" xfId="30157" xr:uid="{00000000-0005-0000-0000-0000937A0000}"/>
    <cellStyle name="Note 2 6 2 8" xfId="47825" xr:uid="{00000000-0005-0000-0000-0000947A0000}"/>
    <cellStyle name="Note 2 6 2 9" xfId="48572" xr:uid="{00000000-0005-0000-0000-0000957A0000}"/>
    <cellStyle name="Note 2 6 3" xfId="5478" xr:uid="{00000000-0005-0000-0000-0000967A0000}"/>
    <cellStyle name="Note 2 6 3 2" xfId="8818" xr:uid="{00000000-0005-0000-0000-0000977A0000}"/>
    <cellStyle name="Note 2 6 3 2 2" xfId="10207" xr:uid="{00000000-0005-0000-0000-0000987A0000}"/>
    <cellStyle name="Note 2 6 3 2 2 2" xfId="10968" xr:uid="{00000000-0005-0000-0000-0000997A0000}"/>
    <cellStyle name="Note 2 6 3 2 2 2 2" xfId="28534" xr:uid="{00000000-0005-0000-0000-00009A7A0000}"/>
    <cellStyle name="Note 2 6 3 2 2 2 2 2" xfId="44164" xr:uid="{00000000-0005-0000-0000-00009B7A0000}"/>
    <cellStyle name="Note 2 6 3 2 2 2 3" xfId="20470" xr:uid="{00000000-0005-0000-0000-00009C7A0000}"/>
    <cellStyle name="Note 2 6 3 2 2 2 4" xfId="36313" xr:uid="{00000000-0005-0000-0000-00009D7A0000}"/>
    <cellStyle name="Note 2 6 3 2 2 3" xfId="27773" xr:uid="{00000000-0005-0000-0000-00009E7A0000}"/>
    <cellStyle name="Note 2 6 3 2 2 3 2" xfId="43403" xr:uid="{00000000-0005-0000-0000-00009F7A0000}"/>
    <cellStyle name="Note 2 6 3 2 2 4" xfId="19709" xr:uid="{00000000-0005-0000-0000-0000A07A0000}"/>
    <cellStyle name="Note 2 6 3 2 2 5" xfId="35552" xr:uid="{00000000-0005-0000-0000-0000A17A0000}"/>
    <cellStyle name="Note 2 6 3 2 3" xfId="6995" xr:uid="{00000000-0005-0000-0000-0000A27A0000}"/>
    <cellStyle name="Note 2 6 3 2 3 2" xfId="24658" xr:uid="{00000000-0005-0000-0000-0000A37A0000}"/>
    <cellStyle name="Note 2 6 3 2 3 2 2" xfId="40289" xr:uid="{00000000-0005-0000-0000-0000A47A0000}"/>
    <cellStyle name="Note 2 6 3 2 3 3" xfId="16499" xr:uid="{00000000-0005-0000-0000-0000A57A0000}"/>
    <cellStyle name="Note 2 6 3 2 3 4" xfId="32477" xr:uid="{00000000-0005-0000-0000-0000A67A0000}"/>
    <cellStyle name="Note 2 6 3 2 4" xfId="26384" xr:uid="{00000000-0005-0000-0000-0000A77A0000}"/>
    <cellStyle name="Note 2 6 3 2 4 2" xfId="42014" xr:uid="{00000000-0005-0000-0000-0000A87A0000}"/>
    <cellStyle name="Note 2 6 3 2 5" xfId="18320" xr:uid="{00000000-0005-0000-0000-0000A97A0000}"/>
    <cellStyle name="Note 2 6 3 2 6" xfId="34163" xr:uid="{00000000-0005-0000-0000-0000AA7A0000}"/>
    <cellStyle name="Note 2 6 3 3" xfId="23500" xr:uid="{00000000-0005-0000-0000-0000AB7A0000}"/>
    <cellStyle name="Note 2 6 3 3 2" xfId="39131" xr:uid="{00000000-0005-0000-0000-0000AC7A0000}"/>
    <cellStyle name="Note 2 6 3 4" xfId="14983" xr:uid="{00000000-0005-0000-0000-0000AD7A0000}"/>
    <cellStyle name="Note 2 6 3 5" xfId="31459" xr:uid="{00000000-0005-0000-0000-0000AE7A0000}"/>
    <cellStyle name="Note 2 6 3 6" xfId="50181" xr:uid="{00000000-0005-0000-0000-0000AF7A0000}"/>
    <cellStyle name="Note 2 6 3 7" xfId="51967" xr:uid="{00000000-0005-0000-0000-0000B07A0000}"/>
    <cellStyle name="Note 2 6 3 8" xfId="53062" xr:uid="{00000000-0005-0000-0000-0000B17A0000}"/>
    <cellStyle name="Note 2 6 4" xfId="8265" xr:uid="{00000000-0005-0000-0000-0000B27A0000}"/>
    <cellStyle name="Note 2 6 4 2" xfId="9654" xr:uid="{00000000-0005-0000-0000-0000B37A0000}"/>
    <cellStyle name="Note 2 6 4 2 2" xfId="4734" xr:uid="{00000000-0005-0000-0000-0000B47A0000}"/>
    <cellStyle name="Note 2 6 4 2 2 2" xfId="22906" xr:uid="{00000000-0005-0000-0000-0000B57A0000}"/>
    <cellStyle name="Note 2 6 4 2 2 2 2" xfId="38537" xr:uid="{00000000-0005-0000-0000-0000B67A0000}"/>
    <cellStyle name="Note 2 6 4 2 2 3" xfId="14240" xr:uid="{00000000-0005-0000-0000-0000B77A0000}"/>
    <cellStyle name="Note 2 6 4 2 2 4" xfId="30927" xr:uid="{00000000-0005-0000-0000-0000B87A0000}"/>
    <cellStyle name="Note 2 6 4 2 3" xfId="27220" xr:uid="{00000000-0005-0000-0000-0000B97A0000}"/>
    <cellStyle name="Note 2 6 4 2 3 2" xfId="42850" xr:uid="{00000000-0005-0000-0000-0000BA7A0000}"/>
    <cellStyle name="Note 2 6 4 2 4" xfId="19156" xr:uid="{00000000-0005-0000-0000-0000BB7A0000}"/>
    <cellStyle name="Note 2 6 4 2 5" xfId="34999" xr:uid="{00000000-0005-0000-0000-0000BC7A0000}"/>
    <cellStyle name="Note 2 6 4 3" xfId="9364" xr:uid="{00000000-0005-0000-0000-0000BD7A0000}"/>
    <cellStyle name="Note 2 6 4 3 2" xfId="26930" xr:uid="{00000000-0005-0000-0000-0000BE7A0000}"/>
    <cellStyle name="Note 2 6 4 3 2 2" xfId="42560" xr:uid="{00000000-0005-0000-0000-0000BF7A0000}"/>
    <cellStyle name="Note 2 6 4 3 3" xfId="18866" xr:uid="{00000000-0005-0000-0000-0000C07A0000}"/>
    <cellStyle name="Note 2 6 4 3 4" xfId="34709" xr:uid="{00000000-0005-0000-0000-0000C17A0000}"/>
    <cellStyle name="Note 2 6 4 4" xfId="25831" xr:uid="{00000000-0005-0000-0000-0000C27A0000}"/>
    <cellStyle name="Note 2 6 4 4 2" xfId="41461" xr:uid="{00000000-0005-0000-0000-0000C37A0000}"/>
    <cellStyle name="Note 2 6 4 5" xfId="17767" xr:uid="{00000000-0005-0000-0000-0000C47A0000}"/>
    <cellStyle name="Note 2 6 4 6" xfId="33610" xr:uid="{00000000-0005-0000-0000-0000C57A0000}"/>
    <cellStyle name="Note 2 6 5" xfId="21628" xr:uid="{00000000-0005-0000-0000-0000C67A0000}"/>
    <cellStyle name="Note 2 6 5 2" xfId="37259" xr:uid="{00000000-0005-0000-0000-0000C77A0000}"/>
    <cellStyle name="Note 2 6 6" xfId="22197" xr:uid="{00000000-0005-0000-0000-0000C87A0000}"/>
    <cellStyle name="Note 2 6 6 2" xfId="37828" xr:uid="{00000000-0005-0000-0000-0000C97A0000}"/>
    <cellStyle name="Note 2 6 7" xfId="12605" xr:uid="{00000000-0005-0000-0000-0000CA7A0000}"/>
    <cellStyle name="Note 2 6 8" xfId="29791" xr:uid="{00000000-0005-0000-0000-0000CB7A0000}"/>
    <cellStyle name="Note 2 6 9" xfId="45038" xr:uid="{00000000-0005-0000-0000-0000CC7A0000}"/>
    <cellStyle name="Note 2 7" xfId="3190" xr:uid="{00000000-0005-0000-0000-0000CD7A0000}"/>
    <cellStyle name="Note 2 7 10" xfId="48303" xr:uid="{00000000-0005-0000-0000-0000CE7A0000}"/>
    <cellStyle name="Note 2 7 11" xfId="48958" xr:uid="{00000000-0005-0000-0000-0000CF7A0000}"/>
    <cellStyle name="Note 2 7 12" xfId="51006" xr:uid="{00000000-0005-0000-0000-0000D07A0000}"/>
    <cellStyle name="Note 2 7 13" xfId="49481" xr:uid="{00000000-0005-0000-0000-0000D17A0000}"/>
    <cellStyle name="Note 2 7 14" xfId="46470" xr:uid="{00000000-0005-0000-0000-0000D27A0000}"/>
    <cellStyle name="Note 2 7 15" xfId="45891" xr:uid="{00000000-0005-0000-0000-0000D37A0000}"/>
    <cellStyle name="Note 2 7 2" xfId="3844" xr:uid="{00000000-0005-0000-0000-0000D47A0000}"/>
    <cellStyle name="Note 2 7 2 10" xfId="48889" xr:uid="{00000000-0005-0000-0000-0000D57A0000}"/>
    <cellStyle name="Note 2 7 2 11" xfId="51367" xr:uid="{00000000-0005-0000-0000-0000D67A0000}"/>
    <cellStyle name="Note 2 7 2 12" xfId="47004" xr:uid="{00000000-0005-0000-0000-0000D77A0000}"/>
    <cellStyle name="Note 2 7 2 13" xfId="45833" xr:uid="{00000000-0005-0000-0000-0000D87A0000}"/>
    <cellStyle name="Note 2 7 2 14" xfId="53810" xr:uid="{00000000-0005-0000-0000-0000D97A0000}"/>
    <cellStyle name="Note 2 7 2 2" xfId="6219" xr:uid="{00000000-0005-0000-0000-0000DA7A0000}"/>
    <cellStyle name="Note 2 7 2 2 2" xfId="8559" xr:uid="{00000000-0005-0000-0000-0000DB7A0000}"/>
    <cellStyle name="Note 2 7 2 2 2 2" xfId="9948" xr:uid="{00000000-0005-0000-0000-0000DC7A0000}"/>
    <cellStyle name="Note 2 7 2 2 2 2 2" xfId="7913" xr:uid="{00000000-0005-0000-0000-0000DD7A0000}"/>
    <cellStyle name="Note 2 7 2 2 2 2 2 2" xfId="25479" xr:uid="{00000000-0005-0000-0000-0000DE7A0000}"/>
    <cellStyle name="Note 2 7 2 2 2 2 2 2 2" xfId="41109" xr:uid="{00000000-0005-0000-0000-0000DF7A0000}"/>
    <cellStyle name="Note 2 7 2 2 2 2 2 3" xfId="17415" xr:uid="{00000000-0005-0000-0000-0000E07A0000}"/>
    <cellStyle name="Note 2 7 2 2 2 2 2 4" xfId="33258" xr:uid="{00000000-0005-0000-0000-0000E17A0000}"/>
    <cellStyle name="Note 2 7 2 2 2 2 3" xfId="27514" xr:uid="{00000000-0005-0000-0000-0000E27A0000}"/>
    <cellStyle name="Note 2 7 2 2 2 2 3 2" xfId="43144" xr:uid="{00000000-0005-0000-0000-0000E37A0000}"/>
    <cellStyle name="Note 2 7 2 2 2 2 4" xfId="19450" xr:uid="{00000000-0005-0000-0000-0000E47A0000}"/>
    <cellStyle name="Note 2 7 2 2 2 2 5" xfId="35293" xr:uid="{00000000-0005-0000-0000-0000E57A0000}"/>
    <cellStyle name="Note 2 7 2 2 2 3" xfId="7177" xr:uid="{00000000-0005-0000-0000-0000E67A0000}"/>
    <cellStyle name="Note 2 7 2 2 2 3 2" xfId="24744" xr:uid="{00000000-0005-0000-0000-0000E77A0000}"/>
    <cellStyle name="Note 2 7 2 2 2 3 2 2" xfId="40374" xr:uid="{00000000-0005-0000-0000-0000E87A0000}"/>
    <cellStyle name="Note 2 7 2 2 2 3 3" xfId="16680" xr:uid="{00000000-0005-0000-0000-0000E97A0000}"/>
    <cellStyle name="Note 2 7 2 2 2 3 4" xfId="32523" xr:uid="{00000000-0005-0000-0000-0000EA7A0000}"/>
    <cellStyle name="Note 2 7 2 2 2 4" xfId="26125" xr:uid="{00000000-0005-0000-0000-0000EB7A0000}"/>
    <cellStyle name="Note 2 7 2 2 2 4 2" xfId="41755" xr:uid="{00000000-0005-0000-0000-0000EC7A0000}"/>
    <cellStyle name="Note 2 7 2 2 2 5" xfId="18061" xr:uid="{00000000-0005-0000-0000-0000ED7A0000}"/>
    <cellStyle name="Note 2 7 2 2 2 6" xfId="33904" xr:uid="{00000000-0005-0000-0000-0000EE7A0000}"/>
    <cellStyle name="Note 2 7 2 2 3" xfId="24034" xr:uid="{00000000-0005-0000-0000-0000EF7A0000}"/>
    <cellStyle name="Note 2 7 2 2 3 2" xfId="39665" xr:uid="{00000000-0005-0000-0000-0000F07A0000}"/>
    <cellStyle name="Note 2 7 2 2 4" xfId="15724" xr:uid="{00000000-0005-0000-0000-0000F17A0000}"/>
    <cellStyle name="Note 2 7 2 2 5" xfId="31913" xr:uid="{00000000-0005-0000-0000-0000F27A0000}"/>
    <cellStyle name="Note 2 7 2 2 6" xfId="50632" xr:uid="{00000000-0005-0000-0000-0000F37A0000}"/>
    <cellStyle name="Note 2 7 2 2 7" xfId="52418" xr:uid="{00000000-0005-0000-0000-0000F47A0000}"/>
    <cellStyle name="Note 2 7 2 2 8" xfId="53513" xr:uid="{00000000-0005-0000-0000-0000F57A0000}"/>
    <cellStyle name="Note 2 7 2 3" xfId="8659" xr:uid="{00000000-0005-0000-0000-0000F67A0000}"/>
    <cellStyle name="Note 2 7 2 3 2" xfId="10048" xr:uid="{00000000-0005-0000-0000-0000F77A0000}"/>
    <cellStyle name="Note 2 7 2 3 2 2" xfId="4652" xr:uid="{00000000-0005-0000-0000-0000F87A0000}"/>
    <cellStyle name="Note 2 7 2 3 2 2 2" xfId="22824" xr:uid="{00000000-0005-0000-0000-0000F97A0000}"/>
    <cellStyle name="Note 2 7 2 3 2 2 2 2" xfId="38455" xr:uid="{00000000-0005-0000-0000-0000FA7A0000}"/>
    <cellStyle name="Note 2 7 2 3 2 2 3" xfId="14158" xr:uid="{00000000-0005-0000-0000-0000FB7A0000}"/>
    <cellStyle name="Note 2 7 2 3 2 2 4" xfId="30845" xr:uid="{00000000-0005-0000-0000-0000FC7A0000}"/>
    <cellStyle name="Note 2 7 2 3 2 3" xfId="27614" xr:uid="{00000000-0005-0000-0000-0000FD7A0000}"/>
    <cellStyle name="Note 2 7 2 3 2 3 2" xfId="43244" xr:uid="{00000000-0005-0000-0000-0000FE7A0000}"/>
    <cellStyle name="Note 2 7 2 3 2 4" xfId="19550" xr:uid="{00000000-0005-0000-0000-0000FF7A0000}"/>
    <cellStyle name="Note 2 7 2 3 2 5" xfId="35393" xr:uid="{00000000-0005-0000-0000-0000007B0000}"/>
    <cellStyle name="Note 2 7 2 3 3" xfId="9337" xr:uid="{00000000-0005-0000-0000-0000017B0000}"/>
    <cellStyle name="Note 2 7 2 3 3 2" xfId="26903" xr:uid="{00000000-0005-0000-0000-0000027B0000}"/>
    <cellStyle name="Note 2 7 2 3 3 2 2" xfId="42533" xr:uid="{00000000-0005-0000-0000-0000037B0000}"/>
    <cellStyle name="Note 2 7 2 3 3 3" xfId="18839" xr:uid="{00000000-0005-0000-0000-0000047B0000}"/>
    <cellStyle name="Note 2 7 2 3 3 4" xfId="34682" xr:uid="{00000000-0005-0000-0000-0000057B0000}"/>
    <cellStyle name="Note 2 7 2 3 4" xfId="26225" xr:uid="{00000000-0005-0000-0000-0000067B0000}"/>
    <cellStyle name="Note 2 7 2 3 4 2" xfId="41855" xr:uid="{00000000-0005-0000-0000-0000077B0000}"/>
    <cellStyle name="Note 2 7 2 3 5" xfId="18161" xr:uid="{00000000-0005-0000-0000-0000087B0000}"/>
    <cellStyle name="Note 2 7 2 3 6" xfId="34004" xr:uid="{00000000-0005-0000-0000-0000097B0000}"/>
    <cellStyle name="Note 2 7 2 4" xfId="22166" xr:uid="{00000000-0005-0000-0000-00000A7B0000}"/>
    <cellStyle name="Note 2 7 2 4 2" xfId="37797" xr:uid="{00000000-0005-0000-0000-00000B7B0000}"/>
    <cellStyle name="Note 2 7 2 5" xfId="12252" xr:uid="{00000000-0005-0000-0000-00000C7B0000}"/>
    <cellStyle name="Note 2 7 2 5 2" xfId="29515" xr:uid="{00000000-0005-0000-0000-00000D7B0000}"/>
    <cellStyle name="Note 2 7 2 6" xfId="13349" xr:uid="{00000000-0005-0000-0000-00000E7B0000}"/>
    <cellStyle name="Note 2 7 2 7" xfId="30248" xr:uid="{00000000-0005-0000-0000-00000F7B0000}"/>
    <cellStyle name="Note 2 7 2 8" xfId="46454" xr:uid="{00000000-0005-0000-0000-0000107B0000}"/>
    <cellStyle name="Note 2 7 2 9" xfId="48663" xr:uid="{00000000-0005-0000-0000-0000117B0000}"/>
    <cellStyle name="Note 2 7 3" xfId="5565" xr:uid="{00000000-0005-0000-0000-0000127B0000}"/>
    <cellStyle name="Note 2 7 3 2" xfId="9104" xr:uid="{00000000-0005-0000-0000-0000137B0000}"/>
    <cellStyle name="Note 2 7 3 2 2" xfId="10493" xr:uid="{00000000-0005-0000-0000-0000147B0000}"/>
    <cellStyle name="Note 2 7 3 2 2 2" xfId="11262" xr:uid="{00000000-0005-0000-0000-0000157B0000}"/>
    <cellStyle name="Note 2 7 3 2 2 2 2" xfId="28828" xr:uid="{00000000-0005-0000-0000-0000167B0000}"/>
    <cellStyle name="Note 2 7 3 2 2 2 2 2" xfId="44458" xr:uid="{00000000-0005-0000-0000-0000177B0000}"/>
    <cellStyle name="Note 2 7 3 2 2 2 3" xfId="20764" xr:uid="{00000000-0005-0000-0000-0000187B0000}"/>
    <cellStyle name="Note 2 7 3 2 2 2 4" xfId="36607" xr:uid="{00000000-0005-0000-0000-0000197B0000}"/>
    <cellStyle name="Note 2 7 3 2 2 3" xfId="28059" xr:uid="{00000000-0005-0000-0000-00001A7B0000}"/>
    <cellStyle name="Note 2 7 3 2 2 3 2" xfId="43689" xr:uid="{00000000-0005-0000-0000-00001B7B0000}"/>
    <cellStyle name="Note 2 7 3 2 2 4" xfId="19995" xr:uid="{00000000-0005-0000-0000-00001C7B0000}"/>
    <cellStyle name="Note 2 7 3 2 2 5" xfId="35838" xr:uid="{00000000-0005-0000-0000-00001D7B0000}"/>
    <cellStyle name="Note 2 7 3 2 3" xfId="11551" xr:uid="{00000000-0005-0000-0000-00001E7B0000}"/>
    <cellStyle name="Note 2 7 3 2 3 2" xfId="29117" xr:uid="{00000000-0005-0000-0000-00001F7B0000}"/>
    <cellStyle name="Note 2 7 3 2 3 2 2" xfId="44747" xr:uid="{00000000-0005-0000-0000-0000207B0000}"/>
    <cellStyle name="Note 2 7 3 2 3 3" xfId="21053" xr:uid="{00000000-0005-0000-0000-0000217B0000}"/>
    <cellStyle name="Note 2 7 3 2 3 4" xfId="36896" xr:uid="{00000000-0005-0000-0000-0000227B0000}"/>
    <cellStyle name="Note 2 7 3 2 4" xfId="26670" xr:uid="{00000000-0005-0000-0000-0000237B0000}"/>
    <cellStyle name="Note 2 7 3 2 4 2" xfId="42300" xr:uid="{00000000-0005-0000-0000-0000247B0000}"/>
    <cellStyle name="Note 2 7 3 2 5" xfId="18606" xr:uid="{00000000-0005-0000-0000-0000257B0000}"/>
    <cellStyle name="Note 2 7 3 2 6" xfId="34449" xr:uid="{00000000-0005-0000-0000-0000267B0000}"/>
    <cellStyle name="Note 2 7 3 3" xfId="23587" xr:uid="{00000000-0005-0000-0000-0000277B0000}"/>
    <cellStyle name="Note 2 7 3 3 2" xfId="39218" xr:uid="{00000000-0005-0000-0000-0000287B0000}"/>
    <cellStyle name="Note 2 7 3 4" xfId="15070" xr:uid="{00000000-0005-0000-0000-0000297B0000}"/>
    <cellStyle name="Note 2 7 3 5" xfId="31546" xr:uid="{00000000-0005-0000-0000-00002A7B0000}"/>
    <cellStyle name="Note 2 7 3 6" xfId="50272" xr:uid="{00000000-0005-0000-0000-00002B7B0000}"/>
    <cellStyle name="Note 2 7 3 7" xfId="52058" xr:uid="{00000000-0005-0000-0000-00002C7B0000}"/>
    <cellStyle name="Note 2 7 3 8" xfId="53153" xr:uid="{00000000-0005-0000-0000-00002D7B0000}"/>
    <cellStyle name="Note 2 7 4" xfId="8217" xr:uid="{00000000-0005-0000-0000-00002E7B0000}"/>
    <cellStyle name="Note 2 7 4 2" xfId="9606" xr:uid="{00000000-0005-0000-0000-00002F7B0000}"/>
    <cellStyle name="Note 2 7 4 2 2" xfId="4653" xr:uid="{00000000-0005-0000-0000-0000307B0000}"/>
    <cellStyle name="Note 2 7 4 2 2 2" xfId="22825" xr:uid="{00000000-0005-0000-0000-0000317B0000}"/>
    <cellStyle name="Note 2 7 4 2 2 2 2" xfId="38456" xr:uid="{00000000-0005-0000-0000-0000327B0000}"/>
    <cellStyle name="Note 2 7 4 2 2 3" xfId="14159" xr:uid="{00000000-0005-0000-0000-0000337B0000}"/>
    <cellStyle name="Note 2 7 4 2 2 4" xfId="30846" xr:uid="{00000000-0005-0000-0000-0000347B0000}"/>
    <cellStyle name="Note 2 7 4 2 3" xfId="27172" xr:uid="{00000000-0005-0000-0000-0000357B0000}"/>
    <cellStyle name="Note 2 7 4 2 3 2" xfId="42802" xr:uid="{00000000-0005-0000-0000-0000367B0000}"/>
    <cellStyle name="Note 2 7 4 2 4" xfId="19108" xr:uid="{00000000-0005-0000-0000-0000377B0000}"/>
    <cellStyle name="Note 2 7 4 2 5" xfId="34951" xr:uid="{00000000-0005-0000-0000-0000387B0000}"/>
    <cellStyle name="Note 2 7 4 3" xfId="7301" xr:uid="{00000000-0005-0000-0000-0000397B0000}"/>
    <cellStyle name="Note 2 7 4 3 2" xfId="24868" xr:uid="{00000000-0005-0000-0000-00003A7B0000}"/>
    <cellStyle name="Note 2 7 4 3 2 2" xfId="40498" xr:uid="{00000000-0005-0000-0000-00003B7B0000}"/>
    <cellStyle name="Note 2 7 4 3 3" xfId="16804" xr:uid="{00000000-0005-0000-0000-00003C7B0000}"/>
    <cellStyle name="Note 2 7 4 3 4" xfId="32647" xr:uid="{00000000-0005-0000-0000-00003D7B0000}"/>
    <cellStyle name="Note 2 7 4 4" xfId="25783" xr:uid="{00000000-0005-0000-0000-00003E7B0000}"/>
    <cellStyle name="Note 2 7 4 4 2" xfId="41413" xr:uid="{00000000-0005-0000-0000-00003F7B0000}"/>
    <cellStyle name="Note 2 7 4 5" xfId="17719" xr:uid="{00000000-0005-0000-0000-0000407B0000}"/>
    <cellStyle name="Note 2 7 4 6" xfId="33562" xr:uid="{00000000-0005-0000-0000-0000417B0000}"/>
    <cellStyle name="Note 2 7 5" xfId="21719" xr:uid="{00000000-0005-0000-0000-0000427B0000}"/>
    <cellStyle name="Note 2 7 5 2" xfId="37350" xr:uid="{00000000-0005-0000-0000-0000437B0000}"/>
    <cellStyle name="Note 2 7 6" xfId="29260" xr:uid="{00000000-0005-0000-0000-0000447B0000}"/>
    <cellStyle name="Note 2 7 6 2" xfId="44890" xr:uid="{00000000-0005-0000-0000-0000457B0000}"/>
    <cellStyle name="Note 2 7 7" xfId="12696" xr:uid="{00000000-0005-0000-0000-0000467B0000}"/>
    <cellStyle name="Note 2 7 8" xfId="29882" xr:uid="{00000000-0005-0000-0000-0000477B0000}"/>
    <cellStyle name="Note 2 7 9" xfId="47591" xr:uid="{00000000-0005-0000-0000-0000487B0000}"/>
    <cellStyle name="Note 2 8" xfId="3073" xr:uid="{00000000-0005-0000-0000-0000497B0000}"/>
    <cellStyle name="Note 2 8 10" xfId="48186" xr:uid="{00000000-0005-0000-0000-00004A7B0000}"/>
    <cellStyle name="Note 2 8 11" xfId="47299" xr:uid="{00000000-0005-0000-0000-00004B7B0000}"/>
    <cellStyle name="Note 2 8 12" xfId="50889" xr:uid="{00000000-0005-0000-0000-00004C7B0000}"/>
    <cellStyle name="Note 2 8 13" xfId="45627" xr:uid="{00000000-0005-0000-0000-00004D7B0000}"/>
    <cellStyle name="Note 2 8 14" xfId="49086" xr:uid="{00000000-0005-0000-0000-00004E7B0000}"/>
    <cellStyle name="Note 2 8 15" xfId="53604" xr:uid="{00000000-0005-0000-0000-00004F7B0000}"/>
    <cellStyle name="Note 2 8 2" xfId="3727" xr:uid="{00000000-0005-0000-0000-0000507B0000}"/>
    <cellStyle name="Note 2 8 2 10" xfId="47861" xr:uid="{00000000-0005-0000-0000-0000517B0000}"/>
    <cellStyle name="Note 2 8 2 11" xfId="51250" xr:uid="{00000000-0005-0000-0000-0000527B0000}"/>
    <cellStyle name="Note 2 8 2 12" xfId="46168" xr:uid="{00000000-0005-0000-0000-0000537B0000}"/>
    <cellStyle name="Note 2 8 2 13" xfId="51517" xr:uid="{00000000-0005-0000-0000-0000547B0000}"/>
    <cellStyle name="Note 2 8 2 14" xfId="53742" xr:uid="{00000000-0005-0000-0000-0000557B0000}"/>
    <cellStyle name="Note 2 8 2 2" xfId="6102" xr:uid="{00000000-0005-0000-0000-0000567B0000}"/>
    <cellStyle name="Note 2 8 2 2 2" xfId="6572" xr:uid="{00000000-0005-0000-0000-0000577B0000}"/>
    <cellStyle name="Note 2 8 2 2 2 2" xfId="7481" xr:uid="{00000000-0005-0000-0000-0000587B0000}"/>
    <cellStyle name="Note 2 8 2 2 2 2 2" xfId="4076" xr:uid="{00000000-0005-0000-0000-0000597B0000}"/>
    <cellStyle name="Note 2 8 2 2 2 2 2 2" xfId="22287" xr:uid="{00000000-0005-0000-0000-00005A7B0000}"/>
    <cellStyle name="Note 2 8 2 2 2 2 2 2 2" xfId="37918" xr:uid="{00000000-0005-0000-0000-00005B7B0000}"/>
    <cellStyle name="Note 2 8 2 2 2 2 2 3" xfId="13582" xr:uid="{00000000-0005-0000-0000-00005C7B0000}"/>
    <cellStyle name="Note 2 8 2 2 2 2 2 4" xfId="30327" xr:uid="{00000000-0005-0000-0000-00005D7B0000}"/>
    <cellStyle name="Note 2 8 2 2 2 2 3" xfId="25047" xr:uid="{00000000-0005-0000-0000-00005E7B0000}"/>
    <cellStyle name="Note 2 8 2 2 2 2 3 2" xfId="40677" xr:uid="{00000000-0005-0000-0000-00005F7B0000}"/>
    <cellStyle name="Note 2 8 2 2 2 2 4" xfId="16983" xr:uid="{00000000-0005-0000-0000-0000607B0000}"/>
    <cellStyle name="Note 2 8 2 2 2 2 5" xfId="32826" xr:uid="{00000000-0005-0000-0000-0000617B0000}"/>
    <cellStyle name="Note 2 8 2 2 2 3" xfId="6900" xr:uid="{00000000-0005-0000-0000-0000627B0000}"/>
    <cellStyle name="Note 2 8 2 2 2 3 2" xfId="24563" xr:uid="{00000000-0005-0000-0000-0000637B0000}"/>
    <cellStyle name="Note 2 8 2 2 2 3 2 2" xfId="40194" xr:uid="{00000000-0005-0000-0000-0000647B0000}"/>
    <cellStyle name="Note 2 8 2 2 2 3 3" xfId="16404" xr:uid="{00000000-0005-0000-0000-0000657B0000}"/>
    <cellStyle name="Note 2 8 2 2 2 3 4" xfId="32382" xr:uid="{00000000-0005-0000-0000-0000667B0000}"/>
    <cellStyle name="Note 2 8 2 2 2 4" xfId="24273" xr:uid="{00000000-0005-0000-0000-0000677B0000}"/>
    <cellStyle name="Note 2 8 2 2 2 4 2" xfId="39904" xr:uid="{00000000-0005-0000-0000-0000687B0000}"/>
    <cellStyle name="Note 2 8 2 2 2 5" xfId="16076" xr:uid="{00000000-0005-0000-0000-0000697B0000}"/>
    <cellStyle name="Note 2 8 2 2 2 6" xfId="32112" xr:uid="{00000000-0005-0000-0000-00006A7B0000}"/>
    <cellStyle name="Note 2 8 2 2 3" xfId="23917" xr:uid="{00000000-0005-0000-0000-00006B7B0000}"/>
    <cellStyle name="Note 2 8 2 2 3 2" xfId="39548" xr:uid="{00000000-0005-0000-0000-00006C7B0000}"/>
    <cellStyle name="Note 2 8 2 2 4" xfId="15607" xr:uid="{00000000-0005-0000-0000-00006D7B0000}"/>
    <cellStyle name="Note 2 8 2 2 5" xfId="31796" xr:uid="{00000000-0005-0000-0000-00006E7B0000}"/>
    <cellStyle name="Note 2 8 2 2 6" xfId="50515" xr:uid="{00000000-0005-0000-0000-00006F7B0000}"/>
    <cellStyle name="Note 2 8 2 2 7" xfId="52301" xr:uid="{00000000-0005-0000-0000-0000707B0000}"/>
    <cellStyle name="Note 2 8 2 2 8" xfId="53396" xr:uid="{00000000-0005-0000-0000-0000717B0000}"/>
    <cellStyle name="Note 2 8 2 3" xfId="8899" xr:uid="{00000000-0005-0000-0000-0000727B0000}"/>
    <cellStyle name="Note 2 8 2 3 2" xfId="10288" xr:uid="{00000000-0005-0000-0000-0000737B0000}"/>
    <cellStyle name="Note 2 8 2 3 2 2" xfId="11124" xr:uid="{00000000-0005-0000-0000-0000747B0000}"/>
    <cellStyle name="Note 2 8 2 3 2 2 2" xfId="28690" xr:uid="{00000000-0005-0000-0000-0000757B0000}"/>
    <cellStyle name="Note 2 8 2 3 2 2 2 2" xfId="44320" xr:uid="{00000000-0005-0000-0000-0000767B0000}"/>
    <cellStyle name="Note 2 8 2 3 2 2 3" xfId="20626" xr:uid="{00000000-0005-0000-0000-0000777B0000}"/>
    <cellStyle name="Note 2 8 2 3 2 2 4" xfId="36469" xr:uid="{00000000-0005-0000-0000-0000787B0000}"/>
    <cellStyle name="Note 2 8 2 3 2 3" xfId="27854" xr:uid="{00000000-0005-0000-0000-0000797B0000}"/>
    <cellStyle name="Note 2 8 2 3 2 3 2" xfId="43484" xr:uid="{00000000-0005-0000-0000-00007A7B0000}"/>
    <cellStyle name="Note 2 8 2 3 2 4" xfId="19790" xr:uid="{00000000-0005-0000-0000-00007B7B0000}"/>
    <cellStyle name="Note 2 8 2 3 2 5" xfId="35633" xr:uid="{00000000-0005-0000-0000-00007C7B0000}"/>
    <cellStyle name="Note 2 8 2 3 3" xfId="11553" xr:uid="{00000000-0005-0000-0000-00007D7B0000}"/>
    <cellStyle name="Note 2 8 2 3 3 2" xfId="29119" xr:uid="{00000000-0005-0000-0000-00007E7B0000}"/>
    <cellStyle name="Note 2 8 2 3 3 2 2" xfId="44749" xr:uid="{00000000-0005-0000-0000-00007F7B0000}"/>
    <cellStyle name="Note 2 8 2 3 3 3" xfId="21055" xr:uid="{00000000-0005-0000-0000-0000807B0000}"/>
    <cellStyle name="Note 2 8 2 3 3 4" xfId="36898" xr:uid="{00000000-0005-0000-0000-0000817B0000}"/>
    <cellStyle name="Note 2 8 2 3 4" xfId="26465" xr:uid="{00000000-0005-0000-0000-0000827B0000}"/>
    <cellStyle name="Note 2 8 2 3 4 2" xfId="42095" xr:uid="{00000000-0005-0000-0000-0000837B0000}"/>
    <cellStyle name="Note 2 8 2 3 5" xfId="18401" xr:uid="{00000000-0005-0000-0000-0000847B0000}"/>
    <cellStyle name="Note 2 8 2 3 6" xfId="34244" xr:uid="{00000000-0005-0000-0000-0000857B0000}"/>
    <cellStyle name="Note 2 8 2 4" xfId="22049" xr:uid="{00000000-0005-0000-0000-0000867B0000}"/>
    <cellStyle name="Note 2 8 2 4 2" xfId="37680" xr:uid="{00000000-0005-0000-0000-0000877B0000}"/>
    <cellStyle name="Note 2 8 2 5" xfId="12140" xr:uid="{00000000-0005-0000-0000-0000887B0000}"/>
    <cellStyle name="Note 2 8 2 5 2" xfId="29403" xr:uid="{00000000-0005-0000-0000-0000897B0000}"/>
    <cellStyle name="Note 2 8 2 6" xfId="13232" xr:uid="{00000000-0005-0000-0000-00008A7B0000}"/>
    <cellStyle name="Note 2 8 2 7" xfId="30131" xr:uid="{00000000-0005-0000-0000-00008B7B0000}"/>
    <cellStyle name="Note 2 8 2 8" xfId="45357" xr:uid="{00000000-0005-0000-0000-00008C7B0000}"/>
    <cellStyle name="Note 2 8 2 9" xfId="48546" xr:uid="{00000000-0005-0000-0000-00008D7B0000}"/>
    <cellStyle name="Note 2 8 3" xfId="5452" xr:uid="{00000000-0005-0000-0000-00008E7B0000}"/>
    <cellStyle name="Note 2 8 3 2" xfId="8594" xr:uid="{00000000-0005-0000-0000-00008F7B0000}"/>
    <cellStyle name="Note 2 8 3 2 2" xfId="9983" xr:uid="{00000000-0005-0000-0000-0000907B0000}"/>
    <cellStyle name="Note 2 8 3 2 2 2" xfId="8003" xr:uid="{00000000-0005-0000-0000-0000917B0000}"/>
    <cellStyle name="Note 2 8 3 2 2 2 2" xfId="25569" xr:uid="{00000000-0005-0000-0000-0000927B0000}"/>
    <cellStyle name="Note 2 8 3 2 2 2 2 2" xfId="41199" xr:uid="{00000000-0005-0000-0000-0000937B0000}"/>
    <cellStyle name="Note 2 8 3 2 2 2 3" xfId="17505" xr:uid="{00000000-0005-0000-0000-0000947B0000}"/>
    <cellStyle name="Note 2 8 3 2 2 2 4" xfId="33348" xr:uid="{00000000-0005-0000-0000-0000957B0000}"/>
    <cellStyle name="Note 2 8 3 2 2 3" xfId="27549" xr:uid="{00000000-0005-0000-0000-0000967B0000}"/>
    <cellStyle name="Note 2 8 3 2 2 3 2" xfId="43179" xr:uid="{00000000-0005-0000-0000-0000977B0000}"/>
    <cellStyle name="Note 2 8 3 2 2 4" xfId="19485" xr:uid="{00000000-0005-0000-0000-0000987B0000}"/>
    <cellStyle name="Note 2 8 3 2 2 5" xfId="35328" xr:uid="{00000000-0005-0000-0000-0000997B0000}"/>
    <cellStyle name="Note 2 8 3 2 3" xfId="9260" xr:uid="{00000000-0005-0000-0000-00009A7B0000}"/>
    <cellStyle name="Note 2 8 3 2 3 2" xfId="26826" xr:uid="{00000000-0005-0000-0000-00009B7B0000}"/>
    <cellStyle name="Note 2 8 3 2 3 2 2" xfId="42456" xr:uid="{00000000-0005-0000-0000-00009C7B0000}"/>
    <cellStyle name="Note 2 8 3 2 3 3" xfId="18762" xr:uid="{00000000-0005-0000-0000-00009D7B0000}"/>
    <cellStyle name="Note 2 8 3 2 3 4" xfId="34605" xr:uid="{00000000-0005-0000-0000-00009E7B0000}"/>
    <cellStyle name="Note 2 8 3 2 4" xfId="26160" xr:uid="{00000000-0005-0000-0000-00009F7B0000}"/>
    <cellStyle name="Note 2 8 3 2 4 2" xfId="41790" xr:uid="{00000000-0005-0000-0000-0000A07B0000}"/>
    <cellStyle name="Note 2 8 3 2 5" xfId="18096" xr:uid="{00000000-0005-0000-0000-0000A17B0000}"/>
    <cellStyle name="Note 2 8 3 2 6" xfId="33939" xr:uid="{00000000-0005-0000-0000-0000A27B0000}"/>
    <cellStyle name="Note 2 8 3 3" xfId="23474" xr:uid="{00000000-0005-0000-0000-0000A37B0000}"/>
    <cellStyle name="Note 2 8 3 3 2" xfId="39105" xr:uid="{00000000-0005-0000-0000-0000A47B0000}"/>
    <cellStyle name="Note 2 8 3 4" xfId="14957" xr:uid="{00000000-0005-0000-0000-0000A57B0000}"/>
    <cellStyle name="Note 2 8 3 5" xfId="31433" xr:uid="{00000000-0005-0000-0000-0000A67B0000}"/>
    <cellStyle name="Note 2 8 3 6" xfId="50155" xr:uid="{00000000-0005-0000-0000-0000A77B0000}"/>
    <cellStyle name="Note 2 8 3 7" xfId="51941" xr:uid="{00000000-0005-0000-0000-0000A87B0000}"/>
    <cellStyle name="Note 2 8 3 8" xfId="53036" xr:uid="{00000000-0005-0000-0000-0000A97B0000}"/>
    <cellStyle name="Note 2 8 4" xfId="6778" xr:uid="{00000000-0005-0000-0000-0000AA7B0000}"/>
    <cellStyle name="Note 2 8 4 2" xfId="4572" xr:uid="{00000000-0005-0000-0000-0000AB7B0000}"/>
    <cellStyle name="Note 2 8 4 2 2" xfId="10886" xr:uid="{00000000-0005-0000-0000-0000AC7B0000}"/>
    <cellStyle name="Note 2 8 4 2 2 2" xfId="28452" xr:uid="{00000000-0005-0000-0000-0000AD7B0000}"/>
    <cellStyle name="Note 2 8 4 2 2 2 2" xfId="44082" xr:uid="{00000000-0005-0000-0000-0000AE7B0000}"/>
    <cellStyle name="Note 2 8 4 2 2 3" xfId="20388" xr:uid="{00000000-0005-0000-0000-0000AF7B0000}"/>
    <cellStyle name="Note 2 8 4 2 2 4" xfId="36231" xr:uid="{00000000-0005-0000-0000-0000B07B0000}"/>
    <cellStyle name="Note 2 8 4 2 3" xfId="22744" xr:uid="{00000000-0005-0000-0000-0000B17B0000}"/>
    <cellStyle name="Note 2 8 4 2 3 2" xfId="38375" xr:uid="{00000000-0005-0000-0000-0000B27B0000}"/>
    <cellStyle name="Note 2 8 4 2 4" xfId="14078" xr:uid="{00000000-0005-0000-0000-0000B37B0000}"/>
    <cellStyle name="Note 2 8 4 2 5" xfId="30765" xr:uid="{00000000-0005-0000-0000-0000B47B0000}"/>
    <cellStyle name="Note 2 8 4 3" xfId="4241" xr:uid="{00000000-0005-0000-0000-0000B57B0000}"/>
    <cellStyle name="Note 2 8 4 3 2" xfId="22452" xr:uid="{00000000-0005-0000-0000-0000B67B0000}"/>
    <cellStyle name="Note 2 8 4 3 2 2" xfId="38083" xr:uid="{00000000-0005-0000-0000-0000B77B0000}"/>
    <cellStyle name="Note 2 8 4 3 3" xfId="13747" xr:uid="{00000000-0005-0000-0000-0000B87B0000}"/>
    <cellStyle name="Note 2 8 4 3 4" xfId="30492" xr:uid="{00000000-0005-0000-0000-0000B97B0000}"/>
    <cellStyle name="Note 2 8 4 4" xfId="24441" xr:uid="{00000000-0005-0000-0000-0000BA7B0000}"/>
    <cellStyle name="Note 2 8 4 4 2" xfId="40072" xr:uid="{00000000-0005-0000-0000-0000BB7B0000}"/>
    <cellStyle name="Note 2 8 4 5" xfId="16282" xr:uid="{00000000-0005-0000-0000-0000BC7B0000}"/>
    <cellStyle name="Note 2 8 4 6" xfId="32260" xr:uid="{00000000-0005-0000-0000-0000BD7B0000}"/>
    <cellStyle name="Note 2 8 5" xfId="21602" xr:uid="{00000000-0005-0000-0000-0000BE7B0000}"/>
    <cellStyle name="Note 2 8 5 2" xfId="37233" xr:uid="{00000000-0005-0000-0000-0000BF7B0000}"/>
    <cellStyle name="Note 2 8 6" xfId="23618" xr:uid="{00000000-0005-0000-0000-0000C07B0000}"/>
    <cellStyle name="Note 2 8 6 2" xfId="39249" xr:uid="{00000000-0005-0000-0000-0000C17B0000}"/>
    <cellStyle name="Note 2 8 7" xfId="12579" xr:uid="{00000000-0005-0000-0000-0000C27B0000}"/>
    <cellStyle name="Note 2 8 8" xfId="29765" xr:uid="{00000000-0005-0000-0000-0000C37B0000}"/>
    <cellStyle name="Note 2 8 9" xfId="47749" xr:uid="{00000000-0005-0000-0000-0000C47B0000}"/>
    <cellStyle name="Note 2 9" xfId="2987" xr:uid="{00000000-0005-0000-0000-0000C57B0000}"/>
    <cellStyle name="Note 2 9 10" xfId="48138" xr:uid="{00000000-0005-0000-0000-0000C67B0000}"/>
    <cellStyle name="Note 2 9 11" xfId="46233" xr:uid="{00000000-0005-0000-0000-0000C77B0000}"/>
    <cellStyle name="Note 2 9 12" xfId="50841" xr:uid="{00000000-0005-0000-0000-0000C87B0000}"/>
    <cellStyle name="Note 2 9 13" xfId="46117" xr:uid="{00000000-0005-0000-0000-0000C97B0000}"/>
    <cellStyle name="Note 2 9 14" xfId="45622" xr:uid="{00000000-0005-0000-0000-0000CA7B0000}"/>
    <cellStyle name="Note 2 9 15" xfId="45223" xr:uid="{00000000-0005-0000-0000-0000CB7B0000}"/>
    <cellStyle name="Note 2 9 2" xfId="3641" xr:uid="{00000000-0005-0000-0000-0000CC7B0000}"/>
    <cellStyle name="Note 2 9 2 10" xfId="47308" xr:uid="{00000000-0005-0000-0000-0000CD7B0000}"/>
    <cellStyle name="Note 2 9 2 11" xfId="51204" xr:uid="{00000000-0005-0000-0000-0000CE7B0000}"/>
    <cellStyle name="Note 2 9 2 12" xfId="45084" xr:uid="{00000000-0005-0000-0000-0000CF7B0000}"/>
    <cellStyle name="Note 2 9 2 13" xfId="47152" xr:uid="{00000000-0005-0000-0000-0000D07B0000}"/>
    <cellStyle name="Note 2 9 2 14" xfId="47147" xr:uid="{00000000-0005-0000-0000-0000D17B0000}"/>
    <cellStyle name="Note 2 9 2 2" xfId="6016" xr:uid="{00000000-0005-0000-0000-0000D27B0000}"/>
    <cellStyle name="Note 2 9 2 2 2" xfId="8937" xr:uid="{00000000-0005-0000-0000-0000D37B0000}"/>
    <cellStyle name="Note 2 9 2 2 2 2" xfId="10326" xr:uid="{00000000-0005-0000-0000-0000D47B0000}"/>
    <cellStyle name="Note 2 9 2 2 2 2 2" xfId="11340" xr:uid="{00000000-0005-0000-0000-0000D57B0000}"/>
    <cellStyle name="Note 2 9 2 2 2 2 2 2" xfId="28906" xr:uid="{00000000-0005-0000-0000-0000D67B0000}"/>
    <cellStyle name="Note 2 9 2 2 2 2 2 2 2" xfId="44536" xr:uid="{00000000-0005-0000-0000-0000D77B0000}"/>
    <cellStyle name="Note 2 9 2 2 2 2 2 3" xfId="20842" xr:uid="{00000000-0005-0000-0000-0000D87B0000}"/>
    <cellStyle name="Note 2 9 2 2 2 2 2 4" xfId="36685" xr:uid="{00000000-0005-0000-0000-0000D97B0000}"/>
    <cellStyle name="Note 2 9 2 2 2 2 3" xfId="27892" xr:uid="{00000000-0005-0000-0000-0000DA7B0000}"/>
    <cellStyle name="Note 2 9 2 2 2 2 3 2" xfId="43522" xr:uid="{00000000-0005-0000-0000-0000DB7B0000}"/>
    <cellStyle name="Note 2 9 2 2 2 2 4" xfId="19828" xr:uid="{00000000-0005-0000-0000-0000DC7B0000}"/>
    <cellStyle name="Note 2 9 2 2 2 2 5" xfId="35671" xr:uid="{00000000-0005-0000-0000-0000DD7B0000}"/>
    <cellStyle name="Note 2 9 2 2 2 3" xfId="11020" xr:uid="{00000000-0005-0000-0000-0000DE7B0000}"/>
    <cellStyle name="Note 2 9 2 2 2 3 2" xfId="28586" xr:uid="{00000000-0005-0000-0000-0000DF7B0000}"/>
    <cellStyle name="Note 2 9 2 2 2 3 2 2" xfId="44216" xr:uid="{00000000-0005-0000-0000-0000E07B0000}"/>
    <cellStyle name="Note 2 9 2 2 2 3 3" xfId="20522" xr:uid="{00000000-0005-0000-0000-0000E17B0000}"/>
    <cellStyle name="Note 2 9 2 2 2 3 4" xfId="36365" xr:uid="{00000000-0005-0000-0000-0000E27B0000}"/>
    <cellStyle name="Note 2 9 2 2 2 4" xfId="26503" xr:uid="{00000000-0005-0000-0000-0000E37B0000}"/>
    <cellStyle name="Note 2 9 2 2 2 4 2" xfId="42133" xr:uid="{00000000-0005-0000-0000-0000E47B0000}"/>
    <cellStyle name="Note 2 9 2 2 2 5" xfId="18439" xr:uid="{00000000-0005-0000-0000-0000E57B0000}"/>
    <cellStyle name="Note 2 9 2 2 2 6" xfId="34282" xr:uid="{00000000-0005-0000-0000-0000E67B0000}"/>
    <cellStyle name="Note 2 9 2 2 3" xfId="23871" xr:uid="{00000000-0005-0000-0000-0000E77B0000}"/>
    <cellStyle name="Note 2 9 2 2 3 2" xfId="39502" xr:uid="{00000000-0005-0000-0000-0000E87B0000}"/>
    <cellStyle name="Note 2 9 2 2 4" xfId="15521" xr:uid="{00000000-0005-0000-0000-0000E97B0000}"/>
    <cellStyle name="Note 2 9 2 2 5" xfId="31750" xr:uid="{00000000-0005-0000-0000-0000EA7B0000}"/>
    <cellStyle name="Note 2 9 2 2 6" xfId="50469" xr:uid="{00000000-0005-0000-0000-0000EB7B0000}"/>
    <cellStyle name="Note 2 9 2 2 7" xfId="52255" xr:uid="{00000000-0005-0000-0000-0000EC7B0000}"/>
    <cellStyle name="Note 2 9 2 2 8" xfId="53350" xr:uid="{00000000-0005-0000-0000-0000ED7B0000}"/>
    <cellStyle name="Note 2 9 2 3" xfId="8931" xr:uid="{00000000-0005-0000-0000-0000EE7B0000}"/>
    <cellStyle name="Note 2 9 2 3 2" xfId="10320" xr:uid="{00000000-0005-0000-0000-0000EF7B0000}"/>
    <cellStyle name="Note 2 9 2 3 2 2" xfId="11108" xr:uid="{00000000-0005-0000-0000-0000F07B0000}"/>
    <cellStyle name="Note 2 9 2 3 2 2 2" xfId="28674" xr:uid="{00000000-0005-0000-0000-0000F17B0000}"/>
    <cellStyle name="Note 2 9 2 3 2 2 2 2" xfId="44304" xr:uid="{00000000-0005-0000-0000-0000F27B0000}"/>
    <cellStyle name="Note 2 9 2 3 2 2 3" xfId="20610" xr:uid="{00000000-0005-0000-0000-0000F37B0000}"/>
    <cellStyle name="Note 2 9 2 3 2 2 4" xfId="36453" xr:uid="{00000000-0005-0000-0000-0000F47B0000}"/>
    <cellStyle name="Note 2 9 2 3 2 3" xfId="27886" xr:uid="{00000000-0005-0000-0000-0000F57B0000}"/>
    <cellStyle name="Note 2 9 2 3 2 3 2" xfId="43516" xr:uid="{00000000-0005-0000-0000-0000F67B0000}"/>
    <cellStyle name="Note 2 9 2 3 2 4" xfId="19822" xr:uid="{00000000-0005-0000-0000-0000F77B0000}"/>
    <cellStyle name="Note 2 9 2 3 2 5" xfId="35665" xr:uid="{00000000-0005-0000-0000-0000F87B0000}"/>
    <cellStyle name="Note 2 9 2 3 3" xfId="10955" xr:uid="{00000000-0005-0000-0000-0000F97B0000}"/>
    <cellStyle name="Note 2 9 2 3 3 2" xfId="28521" xr:uid="{00000000-0005-0000-0000-0000FA7B0000}"/>
    <cellStyle name="Note 2 9 2 3 3 2 2" xfId="44151" xr:uid="{00000000-0005-0000-0000-0000FB7B0000}"/>
    <cellStyle name="Note 2 9 2 3 3 3" xfId="20457" xr:uid="{00000000-0005-0000-0000-0000FC7B0000}"/>
    <cellStyle name="Note 2 9 2 3 3 4" xfId="36300" xr:uid="{00000000-0005-0000-0000-0000FD7B0000}"/>
    <cellStyle name="Note 2 9 2 3 4" xfId="26497" xr:uid="{00000000-0005-0000-0000-0000FE7B0000}"/>
    <cellStyle name="Note 2 9 2 3 4 2" xfId="42127" xr:uid="{00000000-0005-0000-0000-0000FF7B0000}"/>
    <cellStyle name="Note 2 9 2 3 5" xfId="18433" xr:uid="{00000000-0005-0000-0000-0000007C0000}"/>
    <cellStyle name="Note 2 9 2 3 6" xfId="34276" xr:uid="{00000000-0005-0000-0000-0000017C0000}"/>
    <cellStyle name="Note 2 9 2 4" xfId="22002" xr:uid="{00000000-0005-0000-0000-0000027C0000}"/>
    <cellStyle name="Note 2 9 2 4 2" xfId="37633" xr:uid="{00000000-0005-0000-0000-0000037C0000}"/>
    <cellStyle name="Note 2 9 2 5" xfId="12096" xr:uid="{00000000-0005-0000-0000-0000047C0000}"/>
    <cellStyle name="Note 2 9 2 5 2" xfId="29359" xr:uid="{00000000-0005-0000-0000-0000057C0000}"/>
    <cellStyle name="Note 2 9 2 6" xfId="13146" xr:uid="{00000000-0005-0000-0000-0000067C0000}"/>
    <cellStyle name="Note 2 9 2 7" xfId="30085" xr:uid="{00000000-0005-0000-0000-0000077C0000}"/>
    <cellStyle name="Note 2 9 2 8" xfId="45401" xr:uid="{00000000-0005-0000-0000-0000087C0000}"/>
    <cellStyle name="Note 2 9 2 9" xfId="48500" xr:uid="{00000000-0005-0000-0000-0000097C0000}"/>
    <cellStyle name="Note 2 9 3" xfId="5366" xr:uid="{00000000-0005-0000-0000-00000A7C0000}"/>
    <cellStyle name="Note 2 9 3 2" xfId="8799" xr:uid="{00000000-0005-0000-0000-00000B7C0000}"/>
    <cellStyle name="Note 2 9 3 2 2" xfId="10188" xr:uid="{00000000-0005-0000-0000-00000C7C0000}"/>
    <cellStyle name="Note 2 9 3 2 2 2" xfId="10966" xr:uid="{00000000-0005-0000-0000-00000D7C0000}"/>
    <cellStyle name="Note 2 9 3 2 2 2 2" xfId="28532" xr:uid="{00000000-0005-0000-0000-00000E7C0000}"/>
    <cellStyle name="Note 2 9 3 2 2 2 2 2" xfId="44162" xr:uid="{00000000-0005-0000-0000-00000F7C0000}"/>
    <cellStyle name="Note 2 9 3 2 2 2 3" xfId="20468" xr:uid="{00000000-0005-0000-0000-0000107C0000}"/>
    <cellStyle name="Note 2 9 3 2 2 2 4" xfId="36311" xr:uid="{00000000-0005-0000-0000-0000117C0000}"/>
    <cellStyle name="Note 2 9 3 2 2 3" xfId="27754" xr:uid="{00000000-0005-0000-0000-0000127C0000}"/>
    <cellStyle name="Note 2 9 3 2 2 3 2" xfId="43384" xr:uid="{00000000-0005-0000-0000-0000137C0000}"/>
    <cellStyle name="Note 2 9 3 2 2 4" xfId="19690" xr:uid="{00000000-0005-0000-0000-0000147C0000}"/>
    <cellStyle name="Note 2 9 3 2 2 5" xfId="35533" xr:uid="{00000000-0005-0000-0000-0000157C0000}"/>
    <cellStyle name="Note 2 9 3 2 3" xfId="11160" xr:uid="{00000000-0005-0000-0000-0000167C0000}"/>
    <cellStyle name="Note 2 9 3 2 3 2" xfId="28726" xr:uid="{00000000-0005-0000-0000-0000177C0000}"/>
    <cellStyle name="Note 2 9 3 2 3 2 2" xfId="44356" xr:uid="{00000000-0005-0000-0000-0000187C0000}"/>
    <cellStyle name="Note 2 9 3 2 3 3" xfId="20662" xr:uid="{00000000-0005-0000-0000-0000197C0000}"/>
    <cellStyle name="Note 2 9 3 2 3 4" xfId="36505" xr:uid="{00000000-0005-0000-0000-00001A7C0000}"/>
    <cellStyle name="Note 2 9 3 2 4" xfId="26365" xr:uid="{00000000-0005-0000-0000-00001B7C0000}"/>
    <cellStyle name="Note 2 9 3 2 4 2" xfId="41995" xr:uid="{00000000-0005-0000-0000-00001C7C0000}"/>
    <cellStyle name="Note 2 9 3 2 5" xfId="18301" xr:uid="{00000000-0005-0000-0000-00001D7C0000}"/>
    <cellStyle name="Note 2 9 3 2 6" xfId="34144" xr:uid="{00000000-0005-0000-0000-00001E7C0000}"/>
    <cellStyle name="Note 2 9 3 3" xfId="23428" xr:uid="{00000000-0005-0000-0000-00001F7C0000}"/>
    <cellStyle name="Note 2 9 3 3 2" xfId="39059" xr:uid="{00000000-0005-0000-0000-0000207C0000}"/>
    <cellStyle name="Note 2 9 3 4" xfId="14871" xr:uid="{00000000-0005-0000-0000-0000217C0000}"/>
    <cellStyle name="Note 2 9 3 5" xfId="31387" xr:uid="{00000000-0005-0000-0000-0000227C0000}"/>
    <cellStyle name="Note 2 9 3 6" xfId="50092" xr:uid="{00000000-0005-0000-0000-0000237C0000}"/>
    <cellStyle name="Note 2 9 3 7" xfId="51890" xr:uid="{00000000-0005-0000-0000-0000247C0000}"/>
    <cellStyle name="Note 2 9 3 8" xfId="52983" xr:uid="{00000000-0005-0000-0000-0000257C0000}"/>
    <cellStyle name="Note 2 9 4" xfId="6737" xr:uid="{00000000-0005-0000-0000-0000267C0000}"/>
    <cellStyle name="Note 2 9 4 2" xfId="6947" xr:uid="{00000000-0005-0000-0000-0000277C0000}"/>
    <cellStyle name="Note 2 9 4 2 2" xfId="11202" xr:uid="{00000000-0005-0000-0000-0000287C0000}"/>
    <cellStyle name="Note 2 9 4 2 2 2" xfId="28768" xr:uid="{00000000-0005-0000-0000-0000297C0000}"/>
    <cellStyle name="Note 2 9 4 2 2 2 2" xfId="44398" xr:uid="{00000000-0005-0000-0000-00002A7C0000}"/>
    <cellStyle name="Note 2 9 4 2 2 3" xfId="20704" xr:uid="{00000000-0005-0000-0000-00002B7C0000}"/>
    <cellStyle name="Note 2 9 4 2 2 4" xfId="36547" xr:uid="{00000000-0005-0000-0000-00002C7C0000}"/>
    <cellStyle name="Note 2 9 4 2 3" xfId="24610" xr:uid="{00000000-0005-0000-0000-00002D7C0000}"/>
    <cellStyle name="Note 2 9 4 2 3 2" xfId="40241" xr:uid="{00000000-0005-0000-0000-00002E7C0000}"/>
    <cellStyle name="Note 2 9 4 2 4" xfId="16451" xr:uid="{00000000-0005-0000-0000-00002F7C0000}"/>
    <cellStyle name="Note 2 9 4 2 5" xfId="32429" xr:uid="{00000000-0005-0000-0000-0000307C0000}"/>
    <cellStyle name="Note 2 9 4 3" xfId="5014" xr:uid="{00000000-0005-0000-0000-0000317C0000}"/>
    <cellStyle name="Note 2 9 4 3 2" xfId="23186" xr:uid="{00000000-0005-0000-0000-0000327C0000}"/>
    <cellStyle name="Note 2 9 4 3 2 2" xfId="38817" xr:uid="{00000000-0005-0000-0000-0000337C0000}"/>
    <cellStyle name="Note 2 9 4 3 3" xfId="14520" xr:uid="{00000000-0005-0000-0000-0000347C0000}"/>
    <cellStyle name="Note 2 9 4 3 4" xfId="31207" xr:uid="{00000000-0005-0000-0000-0000357C0000}"/>
    <cellStyle name="Note 2 9 4 4" xfId="24400" xr:uid="{00000000-0005-0000-0000-0000367C0000}"/>
    <cellStyle name="Note 2 9 4 4 2" xfId="40031" xr:uid="{00000000-0005-0000-0000-0000377C0000}"/>
    <cellStyle name="Note 2 9 4 5" xfId="16241" xr:uid="{00000000-0005-0000-0000-0000387C0000}"/>
    <cellStyle name="Note 2 9 4 6" xfId="32219" xr:uid="{00000000-0005-0000-0000-0000397C0000}"/>
    <cellStyle name="Note 2 9 5" xfId="21555" xr:uid="{00000000-0005-0000-0000-00003A7C0000}"/>
    <cellStyle name="Note 2 9 5 2" xfId="37186" xr:uid="{00000000-0005-0000-0000-00003B7C0000}"/>
    <cellStyle name="Note 2 9 6" xfId="21779" xr:uid="{00000000-0005-0000-0000-00003C7C0000}"/>
    <cellStyle name="Note 2 9 6 2" xfId="37410" xr:uid="{00000000-0005-0000-0000-00003D7C0000}"/>
    <cellStyle name="Note 2 9 7" xfId="12493" xr:uid="{00000000-0005-0000-0000-00003E7C0000}"/>
    <cellStyle name="Note 2 9 8" xfId="29719" xr:uid="{00000000-0005-0000-0000-00003F7C0000}"/>
    <cellStyle name="Note 2 9 9" xfId="47837" xr:uid="{00000000-0005-0000-0000-0000407C0000}"/>
    <cellStyle name="Note 20" xfId="3174" xr:uid="{00000000-0005-0000-0000-0000417C0000}"/>
    <cellStyle name="Note 20 10" xfId="48287" xr:uid="{00000000-0005-0000-0000-0000427C0000}"/>
    <cellStyle name="Note 20 11" xfId="49001" xr:uid="{00000000-0005-0000-0000-0000437C0000}"/>
    <cellStyle name="Note 20 12" xfId="50990" xr:uid="{00000000-0005-0000-0000-0000447C0000}"/>
    <cellStyle name="Note 20 13" xfId="49483" xr:uid="{00000000-0005-0000-0000-0000457C0000}"/>
    <cellStyle name="Note 20 14" xfId="52679" xr:uid="{00000000-0005-0000-0000-0000467C0000}"/>
    <cellStyle name="Note 20 15" xfId="52546" xr:uid="{00000000-0005-0000-0000-0000477C0000}"/>
    <cellStyle name="Note 20 2" xfId="3828" xr:uid="{00000000-0005-0000-0000-0000487C0000}"/>
    <cellStyle name="Note 20 2 10" xfId="48886" xr:uid="{00000000-0005-0000-0000-0000497C0000}"/>
    <cellStyle name="Note 20 2 11" xfId="51351" xr:uid="{00000000-0005-0000-0000-00004A7C0000}"/>
    <cellStyle name="Note 20 2 12" xfId="47952" xr:uid="{00000000-0005-0000-0000-00004B7C0000}"/>
    <cellStyle name="Note 20 2 13" xfId="45818" xr:uid="{00000000-0005-0000-0000-00004C7C0000}"/>
    <cellStyle name="Note 20 2 14" xfId="53852" xr:uid="{00000000-0005-0000-0000-00004D7C0000}"/>
    <cellStyle name="Note 20 2 2" xfId="6203" xr:uid="{00000000-0005-0000-0000-00004E7C0000}"/>
    <cellStyle name="Note 20 2 2 2" xfId="8862" xr:uid="{00000000-0005-0000-0000-00004F7C0000}"/>
    <cellStyle name="Note 20 2 2 2 2" xfId="10251" xr:uid="{00000000-0005-0000-0000-0000507C0000}"/>
    <cellStyle name="Note 20 2 2 2 2 2" xfId="7220" xr:uid="{00000000-0005-0000-0000-0000517C0000}"/>
    <cellStyle name="Note 20 2 2 2 2 2 2" xfId="24787" xr:uid="{00000000-0005-0000-0000-0000527C0000}"/>
    <cellStyle name="Note 20 2 2 2 2 2 2 2" xfId="40417" xr:uid="{00000000-0005-0000-0000-0000537C0000}"/>
    <cellStyle name="Note 20 2 2 2 2 2 3" xfId="16723" xr:uid="{00000000-0005-0000-0000-0000547C0000}"/>
    <cellStyle name="Note 20 2 2 2 2 2 4" xfId="32566" xr:uid="{00000000-0005-0000-0000-0000557C0000}"/>
    <cellStyle name="Note 20 2 2 2 2 3" xfId="27817" xr:uid="{00000000-0005-0000-0000-0000567C0000}"/>
    <cellStyle name="Note 20 2 2 2 2 3 2" xfId="43447" xr:uid="{00000000-0005-0000-0000-0000577C0000}"/>
    <cellStyle name="Note 20 2 2 2 2 4" xfId="19753" xr:uid="{00000000-0005-0000-0000-0000587C0000}"/>
    <cellStyle name="Note 20 2 2 2 2 5" xfId="35596" xr:uid="{00000000-0005-0000-0000-0000597C0000}"/>
    <cellStyle name="Note 20 2 2 2 3" xfId="4701" xr:uid="{00000000-0005-0000-0000-00005A7C0000}"/>
    <cellStyle name="Note 20 2 2 2 3 2" xfId="22873" xr:uid="{00000000-0005-0000-0000-00005B7C0000}"/>
    <cellStyle name="Note 20 2 2 2 3 2 2" xfId="38504" xr:uid="{00000000-0005-0000-0000-00005C7C0000}"/>
    <cellStyle name="Note 20 2 2 2 3 3" xfId="14207" xr:uid="{00000000-0005-0000-0000-00005D7C0000}"/>
    <cellStyle name="Note 20 2 2 2 3 4" xfId="30894" xr:uid="{00000000-0005-0000-0000-00005E7C0000}"/>
    <cellStyle name="Note 20 2 2 2 4" xfId="26428" xr:uid="{00000000-0005-0000-0000-00005F7C0000}"/>
    <cellStyle name="Note 20 2 2 2 4 2" xfId="42058" xr:uid="{00000000-0005-0000-0000-0000607C0000}"/>
    <cellStyle name="Note 20 2 2 2 5" xfId="18364" xr:uid="{00000000-0005-0000-0000-0000617C0000}"/>
    <cellStyle name="Note 20 2 2 2 6" xfId="34207" xr:uid="{00000000-0005-0000-0000-0000627C0000}"/>
    <cellStyle name="Note 20 2 2 3" xfId="24018" xr:uid="{00000000-0005-0000-0000-0000637C0000}"/>
    <cellStyle name="Note 20 2 2 3 2" xfId="39649" xr:uid="{00000000-0005-0000-0000-0000647C0000}"/>
    <cellStyle name="Note 20 2 2 4" xfId="15708" xr:uid="{00000000-0005-0000-0000-0000657C0000}"/>
    <cellStyle name="Note 20 2 2 5" xfId="31897" xr:uid="{00000000-0005-0000-0000-0000667C0000}"/>
    <cellStyle name="Note 20 2 2 6" xfId="50616" xr:uid="{00000000-0005-0000-0000-0000677C0000}"/>
    <cellStyle name="Note 20 2 2 7" xfId="52402" xr:uid="{00000000-0005-0000-0000-0000687C0000}"/>
    <cellStyle name="Note 20 2 2 8" xfId="53497" xr:uid="{00000000-0005-0000-0000-0000697C0000}"/>
    <cellStyle name="Note 20 2 3" xfId="8544" xr:uid="{00000000-0005-0000-0000-00006A7C0000}"/>
    <cellStyle name="Note 20 2 3 2" xfId="9933" xr:uid="{00000000-0005-0000-0000-00006B7C0000}"/>
    <cellStyle name="Note 20 2 3 2 2" xfId="11204" xr:uid="{00000000-0005-0000-0000-00006C7C0000}"/>
    <cellStyle name="Note 20 2 3 2 2 2" xfId="28770" xr:uid="{00000000-0005-0000-0000-00006D7C0000}"/>
    <cellStyle name="Note 20 2 3 2 2 2 2" xfId="44400" xr:uid="{00000000-0005-0000-0000-00006E7C0000}"/>
    <cellStyle name="Note 20 2 3 2 2 3" xfId="20706" xr:uid="{00000000-0005-0000-0000-00006F7C0000}"/>
    <cellStyle name="Note 20 2 3 2 2 4" xfId="36549" xr:uid="{00000000-0005-0000-0000-0000707C0000}"/>
    <cellStyle name="Note 20 2 3 2 3" xfId="27499" xr:uid="{00000000-0005-0000-0000-0000717C0000}"/>
    <cellStyle name="Note 20 2 3 2 3 2" xfId="43129" xr:uid="{00000000-0005-0000-0000-0000727C0000}"/>
    <cellStyle name="Note 20 2 3 2 4" xfId="19435" xr:uid="{00000000-0005-0000-0000-0000737C0000}"/>
    <cellStyle name="Note 20 2 3 2 5" xfId="35278" xr:uid="{00000000-0005-0000-0000-0000747C0000}"/>
    <cellStyle name="Note 20 2 3 3" xfId="4680" xr:uid="{00000000-0005-0000-0000-0000757C0000}"/>
    <cellStyle name="Note 20 2 3 3 2" xfId="22852" xr:uid="{00000000-0005-0000-0000-0000767C0000}"/>
    <cellStyle name="Note 20 2 3 3 2 2" xfId="38483" xr:uid="{00000000-0005-0000-0000-0000777C0000}"/>
    <cellStyle name="Note 20 2 3 3 3" xfId="14186" xr:uid="{00000000-0005-0000-0000-0000787C0000}"/>
    <cellStyle name="Note 20 2 3 3 4" xfId="30873" xr:uid="{00000000-0005-0000-0000-0000797C0000}"/>
    <cellStyle name="Note 20 2 3 4" xfId="26110" xr:uid="{00000000-0005-0000-0000-00007A7C0000}"/>
    <cellStyle name="Note 20 2 3 4 2" xfId="41740" xr:uid="{00000000-0005-0000-0000-00007B7C0000}"/>
    <cellStyle name="Note 20 2 3 5" xfId="18046" xr:uid="{00000000-0005-0000-0000-00007C7C0000}"/>
    <cellStyle name="Note 20 2 3 6" xfId="33889" xr:uid="{00000000-0005-0000-0000-00007D7C0000}"/>
    <cellStyle name="Note 20 2 4" xfId="22150" xr:uid="{00000000-0005-0000-0000-00007E7C0000}"/>
    <cellStyle name="Note 20 2 4 2" xfId="37781" xr:uid="{00000000-0005-0000-0000-00007F7C0000}"/>
    <cellStyle name="Note 20 2 5" xfId="12237" xr:uid="{00000000-0005-0000-0000-0000807C0000}"/>
    <cellStyle name="Note 20 2 5 2" xfId="29500" xr:uid="{00000000-0005-0000-0000-0000817C0000}"/>
    <cellStyle name="Note 20 2 6" xfId="13333" xr:uid="{00000000-0005-0000-0000-0000827C0000}"/>
    <cellStyle name="Note 20 2 7" xfId="30232" xr:uid="{00000000-0005-0000-0000-0000837C0000}"/>
    <cellStyle name="Note 20 2 8" xfId="47698" xr:uid="{00000000-0005-0000-0000-0000847C0000}"/>
    <cellStyle name="Note 20 2 9" xfId="48647" xr:uid="{00000000-0005-0000-0000-0000857C0000}"/>
    <cellStyle name="Note 20 3" xfId="5549" xr:uid="{00000000-0005-0000-0000-0000867C0000}"/>
    <cellStyle name="Note 20 3 2" xfId="6492" xr:uid="{00000000-0005-0000-0000-0000877C0000}"/>
    <cellStyle name="Note 20 3 2 2" xfId="7195" xr:uid="{00000000-0005-0000-0000-0000887C0000}"/>
    <cellStyle name="Note 20 3 2 2 2" xfId="11593" xr:uid="{00000000-0005-0000-0000-0000897C0000}"/>
    <cellStyle name="Note 20 3 2 2 2 2" xfId="29159" xr:uid="{00000000-0005-0000-0000-00008A7C0000}"/>
    <cellStyle name="Note 20 3 2 2 2 2 2" xfId="44789" xr:uid="{00000000-0005-0000-0000-00008B7C0000}"/>
    <cellStyle name="Note 20 3 2 2 2 3" xfId="21095" xr:uid="{00000000-0005-0000-0000-00008C7C0000}"/>
    <cellStyle name="Note 20 3 2 2 2 4" xfId="36938" xr:uid="{00000000-0005-0000-0000-00008D7C0000}"/>
    <cellStyle name="Note 20 3 2 2 3" xfId="24762" xr:uid="{00000000-0005-0000-0000-00008E7C0000}"/>
    <cellStyle name="Note 20 3 2 2 3 2" xfId="40392" xr:uid="{00000000-0005-0000-0000-00008F7C0000}"/>
    <cellStyle name="Note 20 3 2 2 4" xfId="16698" xr:uid="{00000000-0005-0000-0000-0000907C0000}"/>
    <cellStyle name="Note 20 3 2 2 5" xfId="32541" xr:uid="{00000000-0005-0000-0000-0000917C0000}"/>
    <cellStyle name="Note 20 3 2 3" xfId="11512" xr:uid="{00000000-0005-0000-0000-0000927C0000}"/>
    <cellStyle name="Note 20 3 2 3 2" xfId="29078" xr:uid="{00000000-0005-0000-0000-0000937C0000}"/>
    <cellStyle name="Note 20 3 2 3 2 2" xfId="44708" xr:uid="{00000000-0005-0000-0000-0000947C0000}"/>
    <cellStyle name="Note 20 3 2 3 3" xfId="21014" xr:uid="{00000000-0005-0000-0000-0000957C0000}"/>
    <cellStyle name="Note 20 3 2 3 4" xfId="36857" xr:uid="{00000000-0005-0000-0000-0000967C0000}"/>
    <cellStyle name="Note 20 3 2 4" xfId="24194" xr:uid="{00000000-0005-0000-0000-0000977C0000}"/>
    <cellStyle name="Note 20 3 2 4 2" xfId="39825" xr:uid="{00000000-0005-0000-0000-0000987C0000}"/>
    <cellStyle name="Note 20 3 2 5" xfId="15996" xr:uid="{00000000-0005-0000-0000-0000997C0000}"/>
    <cellStyle name="Note 20 3 2 6" xfId="32033" xr:uid="{00000000-0005-0000-0000-00009A7C0000}"/>
    <cellStyle name="Note 20 3 3" xfId="23571" xr:uid="{00000000-0005-0000-0000-00009B7C0000}"/>
    <cellStyle name="Note 20 3 3 2" xfId="39202" xr:uid="{00000000-0005-0000-0000-00009C7C0000}"/>
    <cellStyle name="Note 20 3 4" xfId="15054" xr:uid="{00000000-0005-0000-0000-00009D7C0000}"/>
    <cellStyle name="Note 20 3 5" xfId="31530" xr:uid="{00000000-0005-0000-0000-00009E7C0000}"/>
    <cellStyle name="Note 20 3 6" xfId="50256" xr:uid="{00000000-0005-0000-0000-00009F7C0000}"/>
    <cellStyle name="Note 20 3 7" xfId="52042" xr:uid="{00000000-0005-0000-0000-0000A07C0000}"/>
    <cellStyle name="Note 20 3 8" xfId="53137" xr:uid="{00000000-0005-0000-0000-0000A17C0000}"/>
    <cellStyle name="Note 20 4" xfId="8175" xr:uid="{00000000-0005-0000-0000-0000A27C0000}"/>
    <cellStyle name="Note 20 4 2" xfId="9564" xr:uid="{00000000-0005-0000-0000-0000A37C0000}"/>
    <cellStyle name="Note 20 4 2 2" xfId="7453" xr:uid="{00000000-0005-0000-0000-0000A47C0000}"/>
    <cellStyle name="Note 20 4 2 2 2" xfId="25020" xr:uid="{00000000-0005-0000-0000-0000A57C0000}"/>
    <cellStyle name="Note 20 4 2 2 2 2" xfId="40650" xr:uid="{00000000-0005-0000-0000-0000A67C0000}"/>
    <cellStyle name="Note 20 4 2 2 3" xfId="16956" xr:uid="{00000000-0005-0000-0000-0000A77C0000}"/>
    <cellStyle name="Note 20 4 2 2 4" xfId="32799" xr:uid="{00000000-0005-0000-0000-0000A87C0000}"/>
    <cellStyle name="Note 20 4 2 3" xfId="27130" xr:uid="{00000000-0005-0000-0000-0000A97C0000}"/>
    <cellStyle name="Note 20 4 2 3 2" xfId="42760" xr:uid="{00000000-0005-0000-0000-0000AA7C0000}"/>
    <cellStyle name="Note 20 4 2 4" xfId="19066" xr:uid="{00000000-0005-0000-0000-0000AB7C0000}"/>
    <cellStyle name="Note 20 4 2 5" xfId="34909" xr:uid="{00000000-0005-0000-0000-0000AC7C0000}"/>
    <cellStyle name="Note 20 4 3" xfId="9434" xr:uid="{00000000-0005-0000-0000-0000AD7C0000}"/>
    <cellStyle name="Note 20 4 3 2" xfId="27000" xr:uid="{00000000-0005-0000-0000-0000AE7C0000}"/>
    <cellStyle name="Note 20 4 3 2 2" xfId="42630" xr:uid="{00000000-0005-0000-0000-0000AF7C0000}"/>
    <cellStyle name="Note 20 4 3 3" xfId="18936" xr:uid="{00000000-0005-0000-0000-0000B07C0000}"/>
    <cellStyle name="Note 20 4 3 4" xfId="34779" xr:uid="{00000000-0005-0000-0000-0000B17C0000}"/>
    <cellStyle name="Note 20 4 4" xfId="25741" xr:uid="{00000000-0005-0000-0000-0000B27C0000}"/>
    <cellStyle name="Note 20 4 4 2" xfId="41371" xr:uid="{00000000-0005-0000-0000-0000B37C0000}"/>
    <cellStyle name="Note 20 4 5" xfId="17677" xr:uid="{00000000-0005-0000-0000-0000B47C0000}"/>
    <cellStyle name="Note 20 4 6" xfId="33520" xr:uid="{00000000-0005-0000-0000-0000B57C0000}"/>
    <cellStyle name="Note 20 5" xfId="21703" xr:uid="{00000000-0005-0000-0000-0000B67C0000}"/>
    <cellStyle name="Note 20 5 2" xfId="37334" xr:uid="{00000000-0005-0000-0000-0000B77C0000}"/>
    <cellStyle name="Note 20 6" xfId="21985" xr:uid="{00000000-0005-0000-0000-0000B87C0000}"/>
    <cellStyle name="Note 20 6 2" xfId="37616" xr:uid="{00000000-0005-0000-0000-0000B97C0000}"/>
    <cellStyle name="Note 20 7" xfId="12680" xr:uid="{00000000-0005-0000-0000-0000BA7C0000}"/>
    <cellStyle name="Note 20 8" xfId="29866" xr:uid="{00000000-0005-0000-0000-0000BB7C0000}"/>
    <cellStyle name="Note 20 9" xfId="46688" xr:uid="{00000000-0005-0000-0000-0000BC7C0000}"/>
    <cellStyle name="Note 21" xfId="3204" xr:uid="{00000000-0005-0000-0000-0000BD7C0000}"/>
    <cellStyle name="Note 21 10" xfId="48317" xr:uid="{00000000-0005-0000-0000-0000BE7C0000}"/>
    <cellStyle name="Note 21 11" xfId="46240" xr:uid="{00000000-0005-0000-0000-0000BF7C0000}"/>
    <cellStyle name="Note 21 12" xfId="51020" xr:uid="{00000000-0005-0000-0000-0000C07C0000}"/>
    <cellStyle name="Note 21 13" xfId="47124" xr:uid="{00000000-0005-0000-0000-0000C17C0000}"/>
    <cellStyle name="Note 21 14" xfId="52585" xr:uid="{00000000-0005-0000-0000-0000C27C0000}"/>
    <cellStyle name="Note 21 15" xfId="52597" xr:uid="{00000000-0005-0000-0000-0000C37C0000}"/>
    <cellStyle name="Note 21 2" xfId="3858" xr:uid="{00000000-0005-0000-0000-0000C47C0000}"/>
    <cellStyle name="Note 21 2 10" xfId="49112" xr:uid="{00000000-0005-0000-0000-0000C57C0000}"/>
    <cellStyle name="Note 21 2 11" xfId="51381" xr:uid="{00000000-0005-0000-0000-0000C67C0000}"/>
    <cellStyle name="Note 21 2 12" xfId="45774" xr:uid="{00000000-0005-0000-0000-0000C77C0000}"/>
    <cellStyle name="Note 21 2 13" xfId="53675" xr:uid="{00000000-0005-0000-0000-0000C87C0000}"/>
    <cellStyle name="Note 21 2 14" xfId="52500" xr:uid="{00000000-0005-0000-0000-0000C97C0000}"/>
    <cellStyle name="Note 21 2 2" xfId="6233" xr:uid="{00000000-0005-0000-0000-0000CA7C0000}"/>
    <cellStyle name="Note 21 2 2 2" xfId="6803" xr:uid="{00000000-0005-0000-0000-0000CB7C0000}"/>
    <cellStyle name="Note 21 2 2 2 2" xfId="7715" xr:uid="{00000000-0005-0000-0000-0000CC7C0000}"/>
    <cellStyle name="Note 21 2 2 2 2 2" xfId="7197" xr:uid="{00000000-0005-0000-0000-0000CD7C0000}"/>
    <cellStyle name="Note 21 2 2 2 2 2 2" xfId="24764" xr:uid="{00000000-0005-0000-0000-0000CE7C0000}"/>
    <cellStyle name="Note 21 2 2 2 2 2 2 2" xfId="40394" xr:uid="{00000000-0005-0000-0000-0000CF7C0000}"/>
    <cellStyle name="Note 21 2 2 2 2 2 3" xfId="16700" xr:uid="{00000000-0005-0000-0000-0000D07C0000}"/>
    <cellStyle name="Note 21 2 2 2 2 2 4" xfId="32543" xr:uid="{00000000-0005-0000-0000-0000D17C0000}"/>
    <cellStyle name="Note 21 2 2 2 2 3" xfId="25281" xr:uid="{00000000-0005-0000-0000-0000D27C0000}"/>
    <cellStyle name="Note 21 2 2 2 2 3 2" xfId="40911" xr:uid="{00000000-0005-0000-0000-0000D37C0000}"/>
    <cellStyle name="Note 21 2 2 2 2 4" xfId="17217" xr:uid="{00000000-0005-0000-0000-0000D47C0000}"/>
    <cellStyle name="Note 21 2 2 2 2 5" xfId="33060" xr:uid="{00000000-0005-0000-0000-0000D57C0000}"/>
    <cellStyle name="Note 21 2 2 2 3" xfId="4265" xr:uid="{00000000-0005-0000-0000-0000D67C0000}"/>
    <cellStyle name="Note 21 2 2 2 3 2" xfId="22476" xr:uid="{00000000-0005-0000-0000-0000D77C0000}"/>
    <cellStyle name="Note 21 2 2 2 3 2 2" xfId="38107" xr:uid="{00000000-0005-0000-0000-0000D87C0000}"/>
    <cellStyle name="Note 21 2 2 2 3 3" xfId="13771" xr:uid="{00000000-0005-0000-0000-0000D97C0000}"/>
    <cellStyle name="Note 21 2 2 2 3 4" xfId="30516" xr:uid="{00000000-0005-0000-0000-0000DA7C0000}"/>
    <cellStyle name="Note 21 2 2 2 4" xfId="24466" xr:uid="{00000000-0005-0000-0000-0000DB7C0000}"/>
    <cellStyle name="Note 21 2 2 2 4 2" xfId="40097" xr:uid="{00000000-0005-0000-0000-0000DC7C0000}"/>
    <cellStyle name="Note 21 2 2 2 5" xfId="16307" xr:uid="{00000000-0005-0000-0000-0000DD7C0000}"/>
    <cellStyle name="Note 21 2 2 2 6" xfId="32285" xr:uid="{00000000-0005-0000-0000-0000DE7C0000}"/>
    <cellStyle name="Note 21 2 2 3" xfId="24048" xr:uid="{00000000-0005-0000-0000-0000DF7C0000}"/>
    <cellStyle name="Note 21 2 2 3 2" xfId="39679" xr:uid="{00000000-0005-0000-0000-0000E07C0000}"/>
    <cellStyle name="Note 21 2 2 4" xfId="15738" xr:uid="{00000000-0005-0000-0000-0000E17C0000}"/>
    <cellStyle name="Note 21 2 2 5" xfId="31927" xr:uid="{00000000-0005-0000-0000-0000E27C0000}"/>
    <cellStyle name="Note 21 2 2 6" xfId="50646" xr:uid="{00000000-0005-0000-0000-0000E37C0000}"/>
    <cellStyle name="Note 21 2 2 7" xfId="52432" xr:uid="{00000000-0005-0000-0000-0000E47C0000}"/>
    <cellStyle name="Note 21 2 2 8" xfId="53527" xr:uid="{00000000-0005-0000-0000-0000E57C0000}"/>
    <cellStyle name="Note 21 2 3" xfId="8759" xr:uid="{00000000-0005-0000-0000-0000E67C0000}"/>
    <cellStyle name="Note 21 2 3 2" xfId="10148" xr:uid="{00000000-0005-0000-0000-0000E77C0000}"/>
    <cellStyle name="Note 21 2 3 2 2" xfId="7484" xr:uid="{00000000-0005-0000-0000-0000E87C0000}"/>
    <cellStyle name="Note 21 2 3 2 2 2" xfId="25050" xr:uid="{00000000-0005-0000-0000-0000E97C0000}"/>
    <cellStyle name="Note 21 2 3 2 2 2 2" xfId="40680" xr:uid="{00000000-0005-0000-0000-0000EA7C0000}"/>
    <cellStyle name="Note 21 2 3 2 2 3" xfId="16986" xr:uid="{00000000-0005-0000-0000-0000EB7C0000}"/>
    <cellStyle name="Note 21 2 3 2 2 4" xfId="32829" xr:uid="{00000000-0005-0000-0000-0000EC7C0000}"/>
    <cellStyle name="Note 21 2 3 2 3" xfId="27714" xr:uid="{00000000-0005-0000-0000-0000ED7C0000}"/>
    <cellStyle name="Note 21 2 3 2 3 2" xfId="43344" xr:uid="{00000000-0005-0000-0000-0000EE7C0000}"/>
    <cellStyle name="Note 21 2 3 2 4" xfId="19650" xr:uid="{00000000-0005-0000-0000-0000EF7C0000}"/>
    <cellStyle name="Note 21 2 3 2 5" xfId="35493" xr:uid="{00000000-0005-0000-0000-0000F07C0000}"/>
    <cellStyle name="Note 21 2 3 3" xfId="7752" xr:uid="{00000000-0005-0000-0000-0000F17C0000}"/>
    <cellStyle name="Note 21 2 3 3 2" xfId="25318" xr:uid="{00000000-0005-0000-0000-0000F27C0000}"/>
    <cellStyle name="Note 21 2 3 3 2 2" xfId="40948" xr:uid="{00000000-0005-0000-0000-0000F37C0000}"/>
    <cellStyle name="Note 21 2 3 3 3" xfId="17254" xr:uid="{00000000-0005-0000-0000-0000F47C0000}"/>
    <cellStyle name="Note 21 2 3 3 4" xfId="33097" xr:uid="{00000000-0005-0000-0000-0000F57C0000}"/>
    <cellStyle name="Note 21 2 3 4" xfId="26325" xr:uid="{00000000-0005-0000-0000-0000F67C0000}"/>
    <cellStyle name="Note 21 2 3 4 2" xfId="41955" xr:uid="{00000000-0005-0000-0000-0000F77C0000}"/>
    <cellStyle name="Note 21 2 3 5" xfId="18261" xr:uid="{00000000-0005-0000-0000-0000F87C0000}"/>
    <cellStyle name="Note 21 2 3 6" xfId="34104" xr:uid="{00000000-0005-0000-0000-0000F97C0000}"/>
    <cellStyle name="Note 21 2 4" xfId="22180" xr:uid="{00000000-0005-0000-0000-0000FA7C0000}"/>
    <cellStyle name="Note 21 2 4 2" xfId="37811" xr:uid="{00000000-0005-0000-0000-0000FB7C0000}"/>
    <cellStyle name="Note 21 2 5" xfId="12266" xr:uid="{00000000-0005-0000-0000-0000FC7C0000}"/>
    <cellStyle name="Note 21 2 5 2" xfId="29529" xr:uid="{00000000-0005-0000-0000-0000FD7C0000}"/>
    <cellStyle name="Note 21 2 6" xfId="13363" xr:uid="{00000000-0005-0000-0000-0000FE7C0000}"/>
    <cellStyle name="Note 21 2 7" xfId="30262" xr:uid="{00000000-0005-0000-0000-0000FF7C0000}"/>
    <cellStyle name="Note 21 2 8" xfId="47207" xr:uid="{00000000-0005-0000-0000-0000007D0000}"/>
    <cellStyle name="Note 21 2 9" xfId="48677" xr:uid="{00000000-0005-0000-0000-0000017D0000}"/>
    <cellStyle name="Note 21 3" xfId="5579" xr:uid="{00000000-0005-0000-0000-0000027D0000}"/>
    <cellStyle name="Note 21 3 2" xfId="8062" xr:uid="{00000000-0005-0000-0000-0000037D0000}"/>
    <cellStyle name="Note 21 3 2 2" xfId="9451" xr:uid="{00000000-0005-0000-0000-0000047D0000}"/>
    <cellStyle name="Note 21 3 2 2 2" xfId="11469" xr:uid="{00000000-0005-0000-0000-0000057D0000}"/>
    <cellStyle name="Note 21 3 2 2 2 2" xfId="29035" xr:uid="{00000000-0005-0000-0000-0000067D0000}"/>
    <cellStyle name="Note 21 3 2 2 2 2 2" xfId="44665" xr:uid="{00000000-0005-0000-0000-0000077D0000}"/>
    <cellStyle name="Note 21 3 2 2 2 3" xfId="20971" xr:uid="{00000000-0005-0000-0000-0000087D0000}"/>
    <cellStyle name="Note 21 3 2 2 2 4" xfId="36814" xr:uid="{00000000-0005-0000-0000-0000097D0000}"/>
    <cellStyle name="Note 21 3 2 2 3" xfId="27017" xr:uid="{00000000-0005-0000-0000-00000A7D0000}"/>
    <cellStyle name="Note 21 3 2 2 3 2" xfId="42647" xr:uid="{00000000-0005-0000-0000-00000B7D0000}"/>
    <cellStyle name="Note 21 3 2 2 4" xfId="18953" xr:uid="{00000000-0005-0000-0000-00000C7D0000}"/>
    <cellStyle name="Note 21 3 2 2 5" xfId="34796" xr:uid="{00000000-0005-0000-0000-00000D7D0000}"/>
    <cellStyle name="Note 21 3 2 3" xfId="10648" xr:uid="{00000000-0005-0000-0000-00000E7D0000}"/>
    <cellStyle name="Note 21 3 2 3 2" xfId="28214" xr:uid="{00000000-0005-0000-0000-00000F7D0000}"/>
    <cellStyle name="Note 21 3 2 3 2 2" xfId="43844" xr:uid="{00000000-0005-0000-0000-0000107D0000}"/>
    <cellStyle name="Note 21 3 2 3 3" xfId="20150" xr:uid="{00000000-0005-0000-0000-0000117D0000}"/>
    <cellStyle name="Note 21 3 2 3 4" xfId="35993" xr:uid="{00000000-0005-0000-0000-0000127D0000}"/>
    <cellStyle name="Note 21 3 2 4" xfId="25628" xr:uid="{00000000-0005-0000-0000-0000137D0000}"/>
    <cellStyle name="Note 21 3 2 4 2" xfId="41258" xr:uid="{00000000-0005-0000-0000-0000147D0000}"/>
    <cellStyle name="Note 21 3 2 5" xfId="17564" xr:uid="{00000000-0005-0000-0000-0000157D0000}"/>
    <cellStyle name="Note 21 3 2 6" xfId="33407" xr:uid="{00000000-0005-0000-0000-0000167D0000}"/>
    <cellStyle name="Note 21 3 3" xfId="23601" xr:uid="{00000000-0005-0000-0000-0000177D0000}"/>
    <cellStyle name="Note 21 3 3 2" xfId="39232" xr:uid="{00000000-0005-0000-0000-0000187D0000}"/>
    <cellStyle name="Note 21 3 4" xfId="15084" xr:uid="{00000000-0005-0000-0000-0000197D0000}"/>
    <cellStyle name="Note 21 3 5" xfId="31560" xr:uid="{00000000-0005-0000-0000-00001A7D0000}"/>
    <cellStyle name="Note 21 3 6" xfId="50286" xr:uid="{00000000-0005-0000-0000-00001B7D0000}"/>
    <cellStyle name="Note 21 3 7" xfId="52072" xr:uid="{00000000-0005-0000-0000-00001C7D0000}"/>
    <cellStyle name="Note 21 3 8" xfId="53167" xr:uid="{00000000-0005-0000-0000-00001D7D0000}"/>
    <cellStyle name="Note 21 4" xfId="8195" xr:uid="{00000000-0005-0000-0000-00001E7D0000}"/>
    <cellStyle name="Note 21 4 2" xfId="9584" xr:uid="{00000000-0005-0000-0000-00001F7D0000}"/>
    <cellStyle name="Note 21 4 2 2" xfId="4922" xr:uid="{00000000-0005-0000-0000-0000207D0000}"/>
    <cellStyle name="Note 21 4 2 2 2" xfId="23094" xr:uid="{00000000-0005-0000-0000-0000217D0000}"/>
    <cellStyle name="Note 21 4 2 2 2 2" xfId="38725" xr:uid="{00000000-0005-0000-0000-0000227D0000}"/>
    <cellStyle name="Note 21 4 2 2 3" xfId="14428" xr:uid="{00000000-0005-0000-0000-0000237D0000}"/>
    <cellStyle name="Note 21 4 2 2 4" xfId="31115" xr:uid="{00000000-0005-0000-0000-0000247D0000}"/>
    <cellStyle name="Note 21 4 2 3" xfId="27150" xr:uid="{00000000-0005-0000-0000-0000257D0000}"/>
    <cellStyle name="Note 21 4 2 3 2" xfId="42780" xr:uid="{00000000-0005-0000-0000-0000267D0000}"/>
    <cellStyle name="Note 21 4 2 4" xfId="19086" xr:uid="{00000000-0005-0000-0000-0000277D0000}"/>
    <cellStyle name="Note 21 4 2 5" xfId="34929" xr:uid="{00000000-0005-0000-0000-0000287D0000}"/>
    <cellStyle name="Note 21 4 3" xfId="7787" xr:uid="{00000000-0005-0000-0000-0000297D0000}"/>
    <cellStyle name="Note 21 4 3 2" xfId="25353" xr:uid="{00000000-0005-0000-0000-00002A7D0000}"/>
    <cellStyle name="Note 21 4 3 2 2" xfId="40983" xr:uid="{00000000-0005-0000-0000-00002B7D0000}"/>
    <cellStyle name="Note 21 4 3 3" xfId="17289" xr:uid="{00000000-0005-0000-0000-00002C7D0000}"/>
    <cellStyle name="Note 21 4 3 4" xfId="33132" xr:uid="{00000000-0005-0000-0000-00002D7D0000}"/>
    <cellStyle name="Note 21 4 4" xfId="25761" xr:uid="{00000000-0005-0000-0000-00002E7D0000}"/>
    <cellStyle name="Note 21 4 4 2" xfId="41391" xr:uid="{00000000-0005-0000-0000-00002F7D0000}"/>
    <cellStyle name="Note 21 4 5" xfId="17697" xr:uid="{00000000-0005-0000-0000-0000307D0000}"/>
    <cellStyle name="Note 21 4 6" xfId="33540" xr:uid="{00000000-0005-0000-0000-0000317D0000}"/>
    <cellStyle name="Note 21 5" xfId="21733" xr:uid="{00000000-0005-0000-0000-0000327D0000}"/>
    <cellStyle name="Note 21 5 2" xfId="37364" xr:uid="{00000000-0005-0000-0000-0000337D0000}"/>
    <cellStyle name="Note 21 6" xfId="22193" xr:uid="{00000000-0005-0000-0000-0000347D0000}"/>
    <cellStyle name="Note 21 6 2" xfId="37824" xr:uid="{00000000-0005-0000-0000-0000357D0000}"/>
    <cellStyle name="Note 21 7" xfId="12710" xr:uid="{00000000-0005-0000-0000-0000367D0000}"/>
    <cellStyle name="Note 21 8" xfId="29896" xr:uid="{00000000-0005-0000-0000-0000377D0000}"/>
    <cellStyle name="Note 21 9" xfId="47218" xr:uid="{00000000-0005-0000-0000-0000387D0000}"/>
    <cellStyle name="Note 22" xfId="3198" xr:uid="{00000000-0005-0000-0000-0000397D0000}"/>
    <cellStyle name="Note 22 10" xfId="48311" xr:uid="{00000000-0005-0000-0000-00003A7D0000}"/>
    <cellStyle name="Note 22 11" xfId="48954" xr:uid="{00000000-0005-0000-0000-00003B7D0000}"/>
    <cellStyle name="Note 22 12" xfId="51014" xr:uid="{00000000-0005-0000-0000-00003C7D0000}"/>
    <cellStyle name="Note 22 13" xfId="49480" xr:uid="{00000000-0005-0000-0000-00003D7D0000}"/>
    <cellStyle name="Note 22 14" xfId="48799" xr:uid="{00000000-0005-0000-0000-00003E7D0000}"/>
    <cellStyle name="Note 22 15" xfId="51712" xr:uid="{00000000-0005-0000-0000-00003F7D0000}"/>
    <cellStyle name="Note 22 2" xfId="3852" xr:uid="{00000000-0005-0000-0000-0000407D0000}"/>
    <cellStyle name="Note 22 2 10" xfId="49131" xr:uid="{00000000-0005-0000-0000-0000417D0000}"/>
    <cellStyle name="Note 22 2 11" xfId="51375" xr:uid="{00000000-0005-0000-0000-0000427D0000}"/>
    <cellStyle name="Note 22 2 12" xfId="47277" xr:uid="{00000000-0005-0000-0000-0000437D0000}"/>
    <cellStyle name="Note 22 2 13" xfId="51554" xr:uid="{00000000-0005-0000-0000-0000447D0000}"/>
    <cellStyle name="Note 22 2 14" xfId="52642" xr:uid="{00000000-0005-0000-0000-0000457D0000}"/>
    <cellStyle name="Note 22 2 2" xfId="6227" xr:uid="{00000000-0005-0000-0000-0000467D0000}"/>
    <cellStyle name="Note 22 2 2 2" xfId="8583" xr:uid="{00000000-0005-0000-0000-0000477D0000}"/>
    <cellStyle name="Note 22 2 2 2 2" xfId="9972" xr:uid="{00000000-0005-0000-0000-0000487D0000}"/>
    <cellStyle name="Note 22 2 2 2 2 2" xfId="4815" xr:uid="{00000000-0005-0000-0000-0000497D0000}"/>
    <cellStyle name="Note 22 2 2 2 2 2 2" xfId="22987" xr:uid="{00000000-0005-0000-0000-00004A7D0000}"/>
    <cellStyle name="Note 22 2 2 2 2 2 2 2" xfId="38618" xr:uid="{00000000-0005-0000-0000-00004B7D0000}"/>
    <cellStyle name="Note 22 2 2 2 2 2 3" xfId="14321" xr:uid="{00000000-0005-0000-0000-00004C7D0000}"/>
    <cellStyle name="Note 22 2 2 2 2 2 4" xfId="31008" xr:uid="{00000000-0005-0000-0000-00004D7D0000}"/>
    <cellStyle name="Note 22 2 2 2 2 3" xfId="27538" xr:uid="{00000000-0005-0000-0000-00004E7D0000}"/>
    <cellStyle name="Note 22 2 2 2 2 3 2" xfId="43168" xr:uid="{00000000-0005-0000-0000-00004F7D0000}"/>
    <cellStyle name="Note 22 2 2 2 2 4" xfId="19474" xr:uid="{00000000-0005-0000-0000-0000507D0000}"/>
    <cellStyle name="Note 22 2 2 2 2 5" xfId="35317" xr:uid="{00000000-0005-0000-0000-0000517D0000}"/>
    <cellStyle name="Note 22 2 2 2 3" xfId="9348" xr:uid="{00000000-0005-0000-0000-0000527D0000}"/>
    <cellStyle name="Note 22 2 2 2 3 2" xfId="26914" xr:uid="{00000000-0005-0000-0000-0000537D0000}"/>
    <cellStyle name="Note 22 2 2 2 3 2 2" xfId="42544" xr:uid="{00000000-0005-0000-0000-0000547D0000}"/>
    <cellStyle name="Note 22 2 2 2 3 3" xfId="18850" xr:uid="{00000000-0005-0000-0000-0000557D0000}"/>
    <cellStyle name="Note 22 2 2 2 3 4" xfId="34693" xr:uid="{00000000-0005-0000-0000-0000567D0000}"/>
    <cellStyle name="Note 22 2 2 2 4" xfId="26149" xr:uid="{00000000-0005-0000-0000-0000577D0000}"/>
    <cellStyle name="Note 22 2 2 2 4 2" xfId="41779" xr:uid="{00000000-0005-0000-0000-0000587D0000}"/>
    <cellStyle name="Note 22 2 2 2 5" xfId="18085" xr:uid="{00000000-0005-0000-0000-0000597D0000}"/>
    <cellStyle name="Note 22 2 2 2 6" xfId="33928" xr:uid="{00000000-0005-0000-0000-00005A7D0000}"/>
    <cellStyle name="Note 22 2 2 3" xfId="24042" xr:uid="{00000000-0005-0000-0000-00005B7D0000}"/>
    <cellStyle name="Note 22 2 2 3 2" xfId="39673" xr:uid="{00000000-0005-0000-0000-00005C7D0000}"/>
    <cellStyle name="Note 22 2 2 4" xfId="15732" xr:uid="{00000000-0005-0000-0000-00005D7D0000}"/>
    <cellStyle name="Note 22 2 2 5" xfId="31921" xr:uid="{00000000-0005-0000-0000-00005E7D0000}"/>
    <cellStyle name="Note 22 2 2 6" xfId="50640" xr:uid="{00000000-0005-0000-0000-00005F7D0000}"/>
    <cellStyle name="Note 22 2 2 7" xfId="52426" xr:uid="{00000000-0005-0000-0000-0000607D0000}"/>
    <cellStyle name="Note 22 2 2 8" xfId="53521" xr:uid="{00000000-0005-0000-0000-0000617D0000}"/>
    <cellStyle name="Note 22 2 3" xfId="6823" xr:uid="{00000000-0005-0000-0000-0000627D0000}"/>
    <cellStyle name="Note 22 2 3 2" xfId="8020" xr:uid="{00000000-0005-0000-0000-0000637D0000}"/>
    <cellStyle name="Note 22 2 3 2 2" xfId="4122" xr:uid="{00000000-0005-0000-0000-0000647D0000}"/>
    <cellStyle name="Note 22 2 3 2 2 2" xfId="22333" xr:uid="{00000000-0005-0000-0000-0000657D0000}"/>
    <cellStyle name="Note 22 2 3 2 2 2 2" xfId="37964" xr:uid="{00000000-0005-0000-0000-0000667D0000}"/>
    <cellStyle name="Note 22 2 3 2 2 3" xfId="13628" xr:uid="{00000000-0005-0000-0000-0000677D0000}"/>
    <cellStyle name="Note 22 2 3 2 2 4" xfId="30373" xr:uid="{00000000-0005-0000-0000-0000687D0000}"/>
    <cellStyle name="Note 22 2 3 2 3" xfId="25586" xr:uid="{00000000-0005-0000-0000-0000697D0000}"/>
    <cellStyle name="Note 22 2 3 2 3 2" xfId="41216" xr:uid="{00000000-0005-0000-0000-00006A7D0000}"/>
    <cellStyle name="Note 22 2 3 2 4" xfId="17522" xr:uid="{00000000-0005-0000-0000-00006B7D0000}"/>
    <cellStyle name="Note 22 2 3 2 5" xfId="33365" xr:uid="{00000000-0005-0000-0000-00006C7D0000}"/>
    <cellStyle name="Note 22 2 3 3" xfId="4285" xr:uid="{00000000-0005-0000-0000-00006D7D0000}"/>
    <cellStyle name="Note 22 2 3 3 2" xfId="22496" xr:uid="{00000000-0005-0000-0000-00006E7D0000}"/>
    <cellStyle name="Note 22 2 3 3 2 2" xfId="38127" xr:uid="{00000000-0005-0000-0000-00006F7D0000}"/>
    <cellStyle name="Note 22 2 3 3 3" xfId="13791" xr:uid="{00000000-0005-0000-0000-0000707D0000}"/>
    <cellStyle name="Note 22 2 3 3 4" xfId="30536" xr:uid="{00000000-0005-0000-0000-0000717D0000}"/>
    <cellStyle name="Note 22 2 3 4" xfId="24486" xr:uid="{00000000-0005-0000-0000-0000727D0000}"/>
    <cellStyle name="Note 22 2 3 4 2" xfId="40117" xr:uid="{00000000-0005-0000-0000-0000737D0000}"/>
    <cellStyle name="Note 22 2 3 5" xfId="16327" xr:uid="{00000000-0005-0000-0000-0000747D0000}"/>
    <cellStyle name="Note 22 2 3 6" xfId="32305" xr:uid="{00000000-0005-0000-0000-0000757D0000}"/>
    <cellStyle name="Note 22 2 4" xfId="22174" xr:uid="{00000000-0005-0000-0000-0000767D0000}"/>
    <cellStyle name="Note 22 2 4 2" xfId="37805" xr:uid="{00000000-0005-0000-0000-0000777D0000}"/>
    <cellStyle name="Note 22 2 5" xfId="12260" xr:uid="{00000000-0005-0000-0000-0000787D0000}"/>
    <cellStyle name="Note 22 2 5 2" xfId="29523" xr:uid="{00000000-0005-0000-0000-0000797D0000}"/>
    <cellStyle name="Note 22 2 6" xfId="13357" xr:uid="{00000000-0005-0000-0000-00007A7D0000}"/>
    <cellStyle name="Note 22 2 7" xfId="30256" xr:uid="{00000000-0005-0000-0000-00007B7D0000}"/>
    <cellStyle name="Note 22 2 8" xfId="47771" xr:uid="{00000000-0005-0000-0000-00007C7D0000}"/>
    <cellStyle name="Note 22 2 9" xfId="48671" xr:uid="{00000000-0005-0000-0000-00007D7D0000}"/>
    <cellStyle name="Note 22 3" xfId="5573" xr:uid="{00000000-0005-0000-0000-00007E7D0000}"/>
    <cellStyle name="Note 22 3 2" xfId="8475" xr:uid="{00000000-0005-0000-0000-00007F7D0000}"/>
    <cellStyle name="Note 22 3 2 2" xfId="9864" xr:uid="{00000000-0005-0000-0000-0000807D0000}"/>
    <cellStyle name="Note 22 3 2 2 2" xfId="9322" xr:uid="{00000000-0005-0000-0000-0000817D0000}"/>
    <cellStyle name="Note 22 3 2 2 2 2" xfId="26888" xr:uid="{00000000-0005-0000-0000-0000827D0000}"/>
    <cellStyle name="Note 22 3 2 2 2 2 2" xfId="42518" xr:uid="{00000000-0005-0000-0000-0000837D0000}"/>
    <cellStyle name="Note 22 3 2 2 2 3" xfId="18824" xr:uid="{00000000-0005-0000-0000-0000847D0000}"/>
    <cellStyle name="Note 22 3 2 2 2 4" xfId="34667" xr:uid="{00000000-0005-0000-0000-0000857D0000}"/>
    <cellStyle name="Note 22 3 2 2 3" xfId="27430" xr:uid="{00000000-0005-0000-0000-0000867D0000}"/>
    <cellStyle name="Note 22 3 2 2 3 2" xfId="43060" xr:uid="{00000000-0005-0000-0000-0000877D0000}"/>
    <cellStyle name="Note 22 3 2 2 4" xfId="19366" xr:uid="{00000000-0005-0000-0000-0000887D0000}"/>
    <cellStyle name="Note 22 3 2 2 5" xfId="35209" xr:uid="{00000000-0005-0000-0000-0000897D0000}"/>
    <cellStyle name="Note 22 3 2 3" xfId="7422" xr:uid="{00000000-0005-0000-0000-00008A7D0000}"/>
    <cellStyle name="Note 22 3 2 3 2" xfId="24989" xr:uid="{00000000-0005-0000-0000-00008B7D0000}"/>
    <cellStyle name="Note 22 3 2 3 2 2" xfId="40619" xr:uid="{00000000-0005-0000-0000-00008C7D0000}"/>
    <cellStyle name="Note 22 3 2 3 3" xfId="16925" xr:uid="{00000000-0005-0000-0000-00008D7D0000}"/>
    <cellStyle name="Note 22 3 2 3 4" xfId="32768" xr:uid="{00000000-0005-0000-0000-00008E7D0000}"/>
    <cellStyle name="Note 22 3 2 4" xfId="26041" xr:uid="{00000000-0005-0000-0000-00008F7D0000}"/>
    <cellStyle name="Note 22 3 2 4 2" xfId="41671" xr:uid="{00000000-0005-0000-0000-0000907D0000}"/>
    <cellStyle name="Note 22 3 2 5" xfId="17977" xr:uid="{00000000-0005-0000-0000-0000917D0000}"/>
    <cellStyle name="Note 22 3 2 6" xfId="33820" xr:uid="{00000000-0005-0000-0000-0000927D0000}"/>
    <cellStyle name="Note 22 3 3" xfId="23595" xr:uid="{00000000-0005-0000-0000-0000937D0000}"/>
    <cellStyle name="Note 22 3 3 2" xfId="39226" xr:uid="{00000000-0005-0000-0000-0000947D0000}"/>
    <cellStyle name="Note 22 3 4" xfId="15078" xr:uid="{00000000-0005-0000-0000-0000957D0000}"/>
    <cellStyle name="Note 22 3 5" xfId="31554" xr:uid="{00000000-0005-0000-0000-0000967D0000}"/>
    <cellStyle name="Note 22 3 6" xfId="50280" xr:uid="{00000000-0005-0000-0000-0000977D0000}"/>
    <cellStyle name="Note 22 3 7" xfId="52066" xr:uid="{00000000-0005-0000-0000-0000987D0000}"/>
    <cellStyle name="Note 22 3 8" xfId="53161" xr:uid="{00000000-0005-0000-0000-0000997D0000}"/>
    <cellStyle name="Note 22 4" xfId="8211" xr:uid="{00000000-0005-0000-0000-00009A7D0000}"/>
    <cellStyle name="Note 22 4 2" xfId="9600" xr:uid="{00000000-0005-0000-0000-00009B7D0000}"/>
    <cellStyle name="Note 22 4 2 2" xfId="4901" xr:uid="{00000000-0005-0000-0000-00009C7D0000}"/>
    <cellStyle name="Note 22 4 2 2 2" xfId="23073" xr:uid="{00000000-0005-0000-0000-00009D7D0000}"/>
    <cellStyle name="Note 22 4 2 2 2 2" xfId="38704" xr:uid="{00000000-0005-0000-0000-00009E7D0000}"/>
    <cellStyle name="Note 22 4 2 2 3" xfId="14407" xr:uid="{00000000-0005-0000-0000-00009F7D0000}"/>
    <cellStyle name="Note 22 4 2 2 4" xfId="31094" xr:uid="{00000000-0005-0000-0000-0000A07D0000}"/>
    <cellStyle name="Note 22 4 2 3" xfId="27166" xr:uid="{00000000-0005-0000-0000-0000A17D0000}"/>
    <cellStyle name="Note 22 4 2 3 2" xfId="42796" xr:uid="{00000000-0005-0000-0000-0000A27D0000}"/>
    <cellStyle name="Note 22 4 2 4" xfId="19102" xr:uid="{00000000-0005-0000-0000-0000A37D0000}"/>
    <cellStyle name="Note 22 4 2 5" xfId="34945" xr:uid="{00000000-0005-0000-0000-0000A47D0000}"/>
    <cellStyle name="Note 22 4 3" xfId="7826" xr:uid="{00000000-0005-0000-0000-0000A57D0000}"/>
    <cellStyle name="Note 22 4 3 2" xfId="25392" xr:uid="{00000000-0005-0000-0000-0000A67D0000}"/>
    <cellStyle name="Note 22 4 3 2 2" xfId="41022" xr:uid="{00000000-0005-0000-0000-0000A77D0000}"/>
    <cellStyle name="Note 22 4 3 3" xfId="17328" xr:uid="{00000000-0005-0000-0000-0000A87D0000}"/>
    <cellStyle name="Note 22 4 3 4" xfId="33171" xr:uid="{00000000-0005-0000-0000-0000A97D0000}"/>
    <cellStyle name="Note 22 4 4" xfId="25777" xr:uid="{00000000-0005-0000-0000-0000AA7D0000}"/>
    <cellStyle name="Note 22 4 4 2" xfId="41407" xr:uid="{00000000-0005-0000-0000-0000AB7D0000}"/>
    <cellStyle name="Note 22 4 5" xfId="17713" xr:uid="{00000000-0005-0000-0000-0000AC7D0000}"/>
    <cellStyle name="Note 22 4 6" xfId="33556" xr:uid="{00000000-0005-0000-0000-0000AD7D0000}"/>
    <cellStyle name="Note 22 5" xfId="21727" xr:uid="{00000000-0005-0000-0000-0000AE7D0000}"/>
    <cellStyle name="Note 22 5 2" xfId="37358" xr:uid="{00000000-0005-0000-0000-0000AF7D0000}"/>
    <cellStyle name="Note 22 6" xfId="21984" xr:uid="{00000000-0005-0000-0000-0000B07D0000}"/>
    <cellStyle name="Note 22 6 2" xfId="37615" xr:uid="{00000000-0005-0000-0000-0000B17D0000}"/>
    <cellStyle name="Note 22 7" xfId="12704" xr:uid="{00000000-0005-0000-0000-0000B27D0000}"/>
    <cellStyle name="Note 22 8" xfId="29890" xr:uid="{00000000-0005-0000-0000-0000B37D0000}"/>
    <cellStyle name="Note 22 9" xfId="47672" xr:uid="{00000000-0005-0000-0000-0000B47D0000}"/>
    <cellStyle name="Note 23" xfId="3377" xr:uid="{00000000-0005-0000-0000-0000B57D0000}"/>
    <cellStyle name="Note 23 10" xfId="48337" xr:uid="{00000000-0005-0000-0000-0000B67D0000}"/>
    <cellStyle name="Note 23 11" xfId="46243" xr:uid="{00000000-0005-0000-0000-0000B77D0000}"/>
    <cellStyle name="Note 23 12" xfId="51040" xr:uid="{00000000-0005-0000-0000-0000B87D0000}"/>
    <cellStyle name="Note 23 13" xfId="49467" xr:uid="{00000000-0005-0000-0000-0000B97D0000}"/>
    <cellStyle name="Note 23 14" xfId="48773" xr:uid="{00000000-0005-0000-0000-0000BA7D0000}"/>
    <cellStyle name="Note 23 15" xfId="53763" xr:uid="{00000000-0005-0000-0000-0000BB7D0000}"/>
    <cellStyle name="Note 23 2" xfId="4030" xr:uid="{00000000-0005-0000-0000-0000BC7D0000}"/>
    <cellStyle name="Note 23 2 10" xfId="49056" xr:uid="{00000000-0005-0000-0000-0000BD7D0000}"/>
    <cellStyle name="Note 23 2 11" xfId="51401" xr:uid="{00000000-0005-0000-0000-0000BE7D0000}"/>
    <cellStyle name="Note 23 2 12" xfId="49472" xr:uid="{00000000-0005-0000-0000-0000BF7D0000}"/>
    <cellStyle name="Note 23 2 13" xfId="45927" xr:uid="{00000000-0005-0000-0000-0000C07D0000}"/>
    <cellStyle name="Note 23 2 14" xfId="53712" xr:uid="{00000000-0005-0000-0000-0000C17D0000}"/>
    <cellStyle name="Note 23 2 2" xfId="6405" xr:uid="{00000000-0005-0000-0000-0000C27D0000}"/>
    <cellStyle name="Note 23 2 2 2" xfId="6518" xr:uid="{00000000-0005-0000-0000-0000C37D0000}"/>
    <cellStyle name="Note 23 2 2 2 2" xfId="6479" xr:uid="{00000000-0005-0000-0000-0000C47D0000}"/>
    <cellStyle name="Note 23 2 2 2 2 2" xfId="6968" xr:uid="{00000000-0005-0000-0000-0000C57D0000}"/>
    <cellStyle name="Note 23 2 2 2 2 2 2" xfId="24631" xr:uid="{00000000-0005-0000-0000-0000C67D0000}"/>
    <cellStyle name="Note 23 2 2 2 2 2 2 2" xfId="40262" xr:uid="{00000000-0005-0000-0000-0000C77D0000}"/>
    <cellStyle name="Note 23 2 2 2 2 2 3" xfId="16472" xr:uid="{00000000-0005-0000-0000-0000C87D0000}"/>
    <cellStyle name="Note 23 2 2 2 2 2 4" xfId="32450" xr:uid="{00000000-0005-0000-0000-0000C97D0000}"/>
    <cellStyle name="Note 23 2 2 2 2 3" xfId="24181" xr:uid="{00000000-0005-0000-0000-0000CA7D0000}"/>
    <cellStyle name="Note 23 2 2 2 2 3 2" xfId="39812" xr:uid="{00000000-0005-0000-0000-0000CB7D0000}"/>
    <cellStyle name="Note 23 2 2 2 2 4" xfId="15983" xr:uid="{00000000-0005-0000-0000-0000CC7D0000}"/>
    <cellStyle name="Note 23 2 2 2 2 5" xfId="32020" xr:uid="{00000000-0005-0000-0000-0000CD7D0000}"/>
    <cellStyle name="Note 23 2 2 2 3" xfId="7945" xr:uid="{00000000-0005-0000-0000-0000CE7D0000}"/>
    <cellStyle name="Note 23 2 2 2 3 2" xfId="25511" xr:uid="{00000000-0005-0000-0000-0000CF7D0000}"/>
    <cellStyle name="Note 23 2 2 2 3 2 2" xfId="41141" xr:uid="{00000000-0005-0000-0000-0000D07D0000}"/>
    <cellStyle name="Note 23 2 2 2 3 3" xfId="17447" xr:uid="{00000000-0005-0000-0000-0000D17D0000}"/>
    <cellStyle name="Note 23 2 2 2 3 4" xfId="33290" xr:uid="{00000000-0005-0000-0000-0000D27D0000}"/>
    <cellStyle name="Note 23 2 2 2 4" xfId="24219" xr:uid="{00000000-0005-0000-0000-0000D37D0000}"/>
    <cellStyle name="Note 23 2 2 2 4 2" xfId="39850" xr:uid="{00000000-0005-0000-0000-0000D47D0000}"/>
    <cellStyle name="Note 23 2 2 2 5" xfId="16022" xr:uid="{00000000-0005-0000-0000-0000D57D0000}"/>
    <cellStyle name="Note 23 2 2 2 6" xfId="32058" xr:uid="{00000000-0005-0000-0000-0000D67D0000}"/>
    <cellStyle name="Note 23 2 2 3" xfId="24108" xr:uid="{00000000-0005-0000-0000-0000D77D0000}"/>
    <cellStyle name="Note 23 2 2 3 2" xfId="39739" xr:uid="{00000000-0005-0000-0000-0000D87D0000}"/>
    <cellStyle name="Note 23 2 2 4" xfId="15910" xr:uid="{00000000-0005-0000-0000-0000D97D0000}"/>
    <cellStyle name="Note 23 2 2 5" xfId="31947" xr:uid="{00000000-0005-0000-0000-0000DA7D0000}"/>
    <cellStyle name="Note 23 2 2 6" xfId="50666" xr:uid="{00000000-0005-0000-0000-0000DB7D0000}"/>
    <cellStyle name="Note 23 2 2 7" xfId="52452" xr:uid="{00000000-0005-0000-0000-0000DC7D0000}"/>
    <cellStyle name="Note 23 2 2 8" xfId="53547" xr:uid="{00000000-0005-0000-0000-0000DD7D0000}"/>
    <cellStyle name="Note 23 2 3" xfId="8332" xr:uid="{00000000-0005-0000-0000-0000DE7D0000}"/>
    <cellStyle name="Note 23 2 3 2" xfId="9721" xr:uid="{00000000-0005-0000-0000-0000DF7D0000}"/>
    <cellStyle name="Note 23 2 3 2 2" xfId="4456" xr:uid="{00000000-0005-0000-0000-0000E07D0000}"/>
    <cellStyle name="Note 23 2 3 2 2 2" xfId="22628" xr:uid="{00000000-0005-0000-0000-0000E17D0000}"/>
    <cellStyle name="Note 23 2 3 2 2 2 2" xfId="38259" xr:uid="{00000000-0005-0000-0000-0000E27D0000}"/>
    <cellStyle name="Note 23 2 3 2 2 3" xfId="13962" xr:uid="{00000000-0005-0000-0000-0000E37D0000}"/>
    <cellStyle name="Note 23 2 3 2 2 4" xfId="30649" xr:uid="{00000000-0005-0000-0000-0000E47D0000}"/>
    <cellStyle name="Note 23 2 3 2 3" xfId="27287" xr:uid="{00000000-0005-0000-0000-0000E57D0000}"/>
    <cellStyle name="Note 23 2 3 2 3 2" xfId="42917" xr:uid="{00000000-0005-0000-0000-0000E67D0000}"/>
    <cellStyle name="Note 23 2 3 2 4" xfId="19223" xr:uid="{00000000-0005-0000-0000-0000E77D0000}"/>
    <cellStyle name="Note 23 2 3 2 5" xfId="35066" xr:uid="{00000000-0005-0000-0000-0000E87D0000}"/>
    <cellStyle name="Note 23 2 3 3" xfId="4938" xr:uid="{00000000-0005-0000-0000-0000E97D0000}"/>
    <cellStyle name="Note 23 2 3 3 2" xfId="23110" xr:uid="{00000000-0005-0000-0000-0000EA7D0000}"/>
    <cellStyle name="Note 23 2 3 3 2 2" xfId="38741" xr:uid="{00000000-0005-0000-0000-0000EB7D0000}"/>
    <cellStyle name="Note 23 2 3 3 3" xfId="14444" xr:uid="{00000000-0005-0000-0000-0000EC7D0000}"/>
    <cellStyle name="Note 23 2 3 3 4" xfId="31131" xr:uid="{00000000-0005-0000-0000-0000ED7D0000}"/>
    <cellStyle name="Note 23 2 3 4" xfId="25898" xr:uid="{00000000-0005-0000-0000-0000EE7D0000}"/>
    <cellStyle name="Note 23 2 3 4 2" xfId="41528" xr:uid="{00000000-0005-0000-0000-0000EF7D0000}"/>
    <cellStyle name="Note 23 2 3 5" xfId="17834" xr:uid="{00000000-0005-0000-0000-0000F07D0000}"/>
    <cellStyle name="Note 23 2 3 6" xfId="33677" xr:uid="{00000000-0005-0000-0000-0000F17D0000}"/>
    <cellStyle name="Note 23 2 4" xfId="22242" xr:uid="{00000000-0005-0000-0000-0000F27D0000}"/>
    <cellStyle name="Note 23 2 4 2" xfId="37873" xr:uid="{00000000-0005-0000-0000-0000F37D0000}"/>
    <cellStyle name="Note 23 2 5" xfId="12284" xr:uid="{00000000-0005-0000-0000-0000F47D0000}"/>
    <cellStyle name="Note 23 2 5 2" xfId="29547" xr:uid="{00000000-0005-0000-0000-0000F57D0000}"/>
    <cellStyle name="Note 23 2 6" xfId="13535" xr:uid="{00000000-0005-0000-0000-0000F67D0000}"/>
    <cellStyle name="Note 23 2 7" xfId="30282" xr:uid="{00000000-0005-0000-0000-0000F77D0000}"/>
    <cellStyle name="Note 23 2 8" xfId="45333" xr:uid="{00000000-0005-0000-0000-0000F87D0000}"/>
    <cellStyle name="Note 23 2 9" xfId="48697" xr:uid="{00000000-0005-0000-0000-0000F97D0000}"/>
    <cellStyle name="Note 23 3" xfId="5752" xr:uid="{00000000-0005-0000-0000-0000FA7D0000}"/>
    <cellStyle name="Note 23 3 2" xfId="8619" xr:uid="{00000000-0005-0000-0000-0000FB7D0000}"/>
    <cellStyle name="Note 23 3 2 2" xfId="10008" xr:uid="{00000000-0005-0000-0000-0000FC7D0000}"/>
    <cellStyle name="Note 23 3 2 2 2" xfId="6468" xr:uid="{00000000-0005-0000-0000-0000FD7D0000}"/>
    <cellStyle name="Note 23 3 2 2 2 2" xfId="24170" xr:uid="{00000000-0005-0000-0000-0000FE7D0000}"/>
    <cellStyle name="Note 23 3 2 2 2 2 2" xfId="39801" xr:uid="{00000000-0005-0000-0000-0000FF7D0000}"/>
    <cellStyle name="Note 23 3 2 2 2 3" xfId="15972" xr:uid="{00000000-0005-0000-0000-0000007E0000}"/>
    <cellStyle name="Note 23 3 2 2 2 4" xfId="32009" xr:uid="{00000000-0005-0000-0000-0000017E0000}"/>
    <cellStyle name="Note 23 3 2 2 3" xfId="27574" xr:uid="{00000000-0005-0000-0000-0000027E0000}"/>
    <cellStyle name="Note 23 3 2 2 3 2" xfId="43204" xr:uid="{00000000-0005-0000-0000-0000037E0000}"/>
    <cellStyle name="Note 23 3 2 2 4" xfId="19510" xr:uid="{00000000-0005-0000-0000-0000047E0000}"/>
    <cellStyle name="Note 23 3 2 2 5" xfId="35353" xr:uid="{00000000-0005-0000-0000-0000057E0000}"/>
    <cellStyle name="Note 23 3 2 3" xfId="4904" xr:uid="{00000000-0005-0000-0000-0000067E0000}"/>
    <cellStyle name="Note 23 3 2 3 2" xfId="23076" xr:uid="{00000000-0005-0000-0000-0000077E0000}"/>
    <cellStyle name="Note 23 3 2 3 2 2" xfId="38707" xr:uid="{00000000-0005-0000-0000-0000087E0000}"/>
    <cellStyle name="Note 23 3 2 3 3" xfId="14410" xr:uid="{00000000-0005-0000-0000-0000097E0000}"/>
    <cellStyle name="Note 23 3 2 3 4" xfId="31097" xr:uid="{00000000-0005-0000-0000-00000A7E0000}"/>
    <cellStyle name="Note 23 3 2 4" xfId="26185" xr:uid="{00000000-0005-0000-0000-00000B7E0000}"/>
    <cellStyle name="Note 23 3 2 4 2" xfId="41815" xr:uid="{00000000-0005-0000-0000-00000C7E0000}"/>
    <cellStyle name="Note 23 3 2 5" xfId="18121" xr:uid="{00000000-0005-0000-0000-00000D7E0000}"/>
    <cellStyle name="Note 23 3 2 6" xfId="33964" xr:uid="{00000000-0005-0000-0000-00000E7E0000}"/>
    <cellStyle name="Note 23 3 3" xfId="23662" xr:uid="{00000000-0005-0000-0000-00000F7E0000}"/>
    <cellStyle name="Note 23 3 3 2" xfId="39293" xr:uid="{00000000-0005-0000-0000-0000107E0000}"/>
    <cellStyle name="Note 23 3 4" xfId="15257" xr:uid="{00000000-0005-0000-0000-0000117E0000}"/>
    <cellStyle name="Note 23 3 5" xfId="31581" xr:uid="{00000000-0005-0000-0000-0000127E0000}"/>
    <cellStyle name="Note 23 3 6" xfId="50306" xr:uid="{00000000-0005-0000-0000-0000137E0000}"/>
    <cellStyle name="Note 23 3 7" xfId="52092" xr:uid="{00000000-0005-0000-0000-0000147E0000}"/>
    <cellStyle name="Note 23 3 8" xfId="53187" xr:uid="{00000000-0005-0000-0000-0000157E0000}"/>
    <cellStyle name="Note 23 4" xfId="8611" xr:uid="{00000000-0005-0000-0000-0000167E0000}"/>
    <cellStyle name="Note 23 4 2" xfId="10000" xr:uid="{00000000-0005-0000-0000-0000177E0000}"/>
    <cellStyle name="Note 23 4 2 2" xfId="11616" xr:uid="{00000000-0005-0000-0000-0000187E0000}"/>
    <cellStyle name="Note 23 4 2 2 2" xfId="29182" xr:uid="{00000000-0005-0000-0000-0000197E0000}"/>
    <cellStyle name="Note 23 4 2 2 2 2" xfId="44812" xr:uid="{00000000-0005-0000-0000-00001A7E0000}"/>
    <cellStyle name="Note 23 4 2 2 3" xfId="21118" xr:uid="{00000000-0005-0000-0000-00001B7E0000}"/>
    <cellStyle name="Note 23 4 2 2 4" xfId="36961" xr:uid="{00000000-0005-0000-0000-00001C7E0000}"/>
    <cellStyle name="Note 23 4 2 3" xfId="27566" xr:uid="{00000000-0005-0000-0000-00001D7E0000}"/>
    <cellStyle name="Note 23 4 2 3 2" xfId="43196" xr:uid="{00000000-0005-0000-0000-00001E7E0000}"/>
    <cellStyle name="Note 23 4 2 4" xfId="19502" xr:uid="{00000000-0005-0000-0000-00001F7E0000}"/>
    <cellStyle name="Note 23 4 2 5" xfId="35345" xr:uid="{00000000-0005-0000-0000-0000207E0000}"/>
    <cellStyle name="Note 23 4 3" xfId="7827" xr:uid="{00000000-0005-0000-0000-0000217E0000}"/>
    <cellStyle name="Note 23 4 3 2" xfId="25393" xr:uid="{00000000-0005-0000-0000-0000227E0000}"/>
    <cellStyle name="Note 23 4 3 2 2" xfId="41023" xr:uid="{00000000-0005-0000-0000-0000237E0000}"/>
    <cellStyle name="Note 23 4 3 3" xfId="17329" xr:uid="{00000000-0005-0000-0000-0000247E0000}"/>
    <cellStyle name="Note 23 4 3 4" xfId="33172" xr:uid="{00000000-0005-0000-0000-0000257E0000}"/>
    <cellStyle name="Note 23 4 4" xfId="26177" xr:uid="{00000000-0005-0000-0000-0000267E0000}"/>
    <cellStyle name="Note 23 4 4 2" xfId="41807" xr:uid="{00000000-0005-0000-0000-0000277E0000}"/>
    <cellStyle name="Note 23 4 5" xfId="18113" xr:uid="{00000000-0005-0000-0000-0000287E0000}"/>
    <cellStyle name="Note 23 4 6" xfId="33956" xr:uid="{00000000-0005-0000-0000-0000297E0000}"/>
    <cellStyle name="Note 23 5" xfId="21796" xr:uid="{00000000-0005-0000-0000-00002A7E0000}"/>
    <cellStyle name="Note 23 5 2" xfId="37427" xr:uid="{00000000-0005-0000-0000-00002B7E0000}"/>
    <cellStyle name="Note 23 6" xfId="23637" xr:uid="{00000000-0005-0000-0000-00002C7E0000}"/>
    <cellStyle name="Note 23 6 2" xfId="39268" xr:uid="{00000000-0005-0000-0000-00002D7E0000}"/>
    <cellStyle name="Note 23 7" xfId="12882" xr:uid="{00000000-0005-0000-0000-00002E7E0000}"/>
    <cellStyle name="Note 23 8" xfId="29916" xr:uid="{00000000-0005-0000-0000-00002F7E0000}"/>
    <cellStyle name="Note 23 9" xfId="47564" xr:uid="{00000000-0005-0000-0000-0000307E0000}"/>
    <cellStyle name="Note 24" xfId="3196" xr:uid="{00000000-0005-0000-0000-0000317E0000}"/>
    <cellStyle name="Note 24 10" xfId="48309" xr:uid="{00000000-0005-0000-0000-0000327E0000}"/>
    <cellStyle name="Note 24 11" xfId="48815" xr:uid="{00000000-0005-0000-0000-0000337E0000}"/>
    <cellStyle name="Note 24 12" xfId="51012" xr:uid="{00000000-0005-0000-0000-0000347E0000}"/>
    <cellStyle name="Note 24 13" xfId="47334" xr:uid="{00000000-0005-0000-0000-0000357E0000}"/>
    <cellStyle name="Note 24 14" xfId="52732" xr:uid="{00000000-0005-0000-0000-0000367E0000}"/>
    <cellStyle name="Note 24 15" xfId="45826" xr:uid="{00000000-0005-0000-0000-0000377E0000}"/>
    <cellStyle name="Note 24 2" xfId="3850" xr:uid="{00000000-0005-0000-0000-0000387E0000}"/>
    <cellStyle name="Note 24 2 10" xfId="48762" xr:uid="{00000000-0005-0000-0000-0000397E0000}"/>
    <cellStyle name="Note 24 2 11" xfId="51373" xr:uid="{00000000-0005-0000-0000-00003A7E0000}"/>
    <cellStyle name="Note 24 2 12" xfId="47990" xr:uid="{00000000-0005-0000-0000-00003B7E0000}"/>
    <cellStyle name="Note 24 2 13" xfId="53577" xr:uid="{00000000-0005-0000-0000-00003C7E0000}"/>
    <cellStyle name="Note 24 2 14" xfId="52839" xr:uid="{00000000-0005-0000-0000-00003D7E0000}"/>
    <cellStyle name="Note 24 2 2" xfId="6225" xr:uid="{00000000-0005-0000-0000-00003E7E0000}"/>
    <cellStyle name="Note 24 2 2 2" xfId="6797" xr:uid="{00000000-0005-0000-0000-00003F7E0000}"/>
    <cellStyle name="Note 24 2 2 2 2" xfId="5022" xr:uid="{00000000-0005-0000-0000-0000407E0000}"/>
    <cellStyle name="Note 24 2 2 2 2 2" xfId="5012" xr:uid="{00000000-0005-0000-0000-0000417E0000}"/>
    <cellStyle name="Note 24 2 2 2 2 2 2" xfId="23184" xr:uid="{00000000-0005-0000-0000-0000427E0000}"/>
    <cellStyle name="Note 24 2 2 2 2 2 2 2" xfId="38815" xr:uid="{00000000-0005-0000-0000-0000437E0000}"/>
    <cellStyle name="Note 24 2 2 2 2 2 3" xfId="14518" xr:uid="{00000000-0005-0000-0000-0000447E0000}"/>
    <cellStyle name="Note 24 2 2 2 2 2 4" xfId="31205" xr:uid="{00000000-0005-0000-0000-0000457E0000}"/>
    <cellStyle name="Note 24 2 2 2 2 3" xfId="23193" xr:uid="{00000000-0005-0000-0000-0000467E0000}"/>
    <cellStyle name="Note 24 2 2 2 2 3 2" xfId="38824" xr:uid="{00000000-0005-0000-0000-0000477E0000}"/>
    <cellStyle name="Note 24 2 2 2 2 4" xfId="14527" xr:uid="{00000000-0005-0000-0000-0000487E0000}"/>
    <cellStyle name="Note 24 2 2 2 2 5" xfId="31214" xr:uid="{00000000-0005-0000-0000-0000497E0000}"/>
    <cellStyle name="Note 24 2 2 2 3" xfId="4260" xr:uid="{00000000-0005-0000-0000-00004A7E0000}"/>
    <cellStyle name="Note 24 2 2 2 3 2" xfId="22471" xr:uid="{00000000-0005-0000-0000-00004B7E0000}"/>
    <cellStyle name="Note 24 2 2 2 3 2 2" xfId="38102" xr:uid="{00000000-0005-0000-0000-00004C7E0000}"/>
    <cellStyle name="Note 24 2 2 2 3 3" xfId="13766" xr:uid="{00000000-0005-0000-0000-00004D7E0000}"/>
    <cellStyle name="Note 24 2 2 2 3 4" xfId="30511" xr:uid="{00000000-0005-0000-0000-00004E7E0000}"/>
    <cellStyle name="Note 24 2 2 2 4" xfId="24460" xr:uid="{00000000-0005-0000-0000-00004F7E0000}"/>
    <cellStyle name="Note 24 2 2 2 4 2" xfId="40091" xr:uid="{00000000-0005-0000-0000-0000507E0000}"/>
    <cellStyle name="Note 24 2 2 2 5" xfId="16301" xr:uid="{00000000-0005-0000-0000-0000517E0000}"/>
    <cellStyle name="Note 24 2 2 2 6" xfId="32279" xr:uid="{00000000-0005-0000-0000-0000527E0000}"/>
    <cellStyle name="Note 24 2 2 3" xfId="24040" xr:uid="{00000000-0005-0000-0000-0000537E0000}"/>
    <cellStyle name="Note 24 2 2 3 2" xfId="39671" xr:uid="{00000000-0005-0000-0000-0000547E0000}"/>
    <cellStyle name="Note 24 2 2 4" xfId="15730" xr:uid="{00000000-0005-0000-0000-0000557E0000}"/>
    <cellStyle name="Note 24 2 2 5" xfId="31919" xr:uid="{00000000-0005-0000-0000-0000567E0000}"/>
    <cellStyle name="Note 24 2 2 6" xfId="50638" xr:uid="{00000000-0005-0000-0000-0000577E0000}"/>
    <cellStyle name="Note 24 2 2 7" xfId="52424" xr:uid="{00000000-0005-0000-0000-0000587E0000}"/>
    <cellStyle name="Note 24 2 2 8" xfId="53519" xr:uid="{00000000-0005-0000-0000-0000597E0000}"/>
    <cellStyle name="Note 24 2 3" xfId="6685" xr:uid="{00000000-0005-0000-0000-00005A7E0000}"/>
    <cellStyle name="Note 24 2 3 2" xfId="4531" xr:uid="{00000000-0005-0000-0000-00005B7E0000}"/>
    <cellStyle name="Note 24 2 3 2 2" xfId="4176" xr:uid="{00000000-0005-0000-0000-00005C7E0000}"/>
    <cellStyle name="Note 24 2 3 2 2 2" xfId="22387" xr:uid="{00000000-0005-0000-0000-00005D7E0000}"/>
    <cellStyle name="Note 24 2 3 2 2 2 2" xfId="38018" xr:uid="{00000000-0005-0000-0000-00005E7E0000}"/>
    <cellStyle name="Note 24 2 3 2 2 3" xfId="13682" xr:uid="{00000000-0005-0000-0000-00005F7E0000}"/>
    <cellStyle name="Note 24 2 3 2 2 4" xfId="30427" xr:uid="{00000000-0005-0000-0000-0000607E0000}"/>
    <cellStyle name="Note 24 2 3 2 3" xfId="22703" xr:uid="{00000000-0005-0000-0000-0000617E0000}"/>
    <cellStyle name="Note 24 2 3 2 3 2" xfId="38334" xr:uid="{00000000-0005-0000-0000-0000627E0000}"/>
    <cellStyle name="Note 24 2 3 2 4" xfId="14037" xr:uid="{00000000-0005-0000-0000-0000637E0000}"/>
    <cellStyle name="Note 24 2 3 2 5" xfId="30724" xr:uid="{00000000-0005-0000-0000-0000647E0000}"/>
    <cellStyle name="Note 24 2 3 3" xfId="4172" xr:uid="{00000000-0005-0000-0000-0000657E0000}"/>
    <cellStyle name="Note 24 2 3 3 2" xfId="22383" xr:uid="{00000000-0005-0000-0000-0000667E0000}"/>
    <cellStyle name="Note 24 2 3 3 2 2" xfId="38014" xr:uid="{00000000-0005-0000-0000-0000677E0000}"/>
    <cellStyle name="Note 24 2 3 3 3" xfId="13678" xr:uid="{00000000-0005-0000-0000-0000687E0000}"/>
    <cellStyle name="Note 24 2 3 3 4" xfId="30423" xr:uid="{00000000-0005-0000-0000-0000697E0000}"/>
    <cellStyle name="Note 24 2 3 4" xfId="24348" xr:uid="{00000000-0005-0000-0000-00006A7E0000}"/>
    <cellStyle name="Note 24 2 3 4 2" xfId="39979" xr:uid="{00000000-0005-0000-0000-00006B7E0000}"/>
    <cellStyle name="Note 24 2 3 5" xfId="16189" xr:uid="{00000000-0005-0000-0000-00006C7E0000}"/>
    <cellStyle name="Note 24 2 3 6" xfId="32167" xr:uid="{00000000-0005-0000-0000-00006D7E0000}"/>
    <cellStyle name="Note 24 2 4" xfId="22172" xr:uid="{00000000-0005-0000-0000-00006E7E0000}"/>
    <cellStyle name="Note 24 2 4 2" xfId="37803" xr:uid="{00000000-0005-0000-0000-00006F7E0000}"/>
    <cellStyle name="Note 24 2 5" xfId="12258" xr:uid="{00000000-0005-0000-0000-0000707E0000}"/>
    <cellStyle name="Note 24 2 5 2" xfId="29521" xr:uid="{00000000-0005-0000-0000-0000717E0000}"/>
    <cellStyle name="Note 24 2 6" xfId="13355" xr:uid="{00000000-0005-0000-0000-0000727E0000}"/>
    <cellStyle name="Note 24 2 7" xfId="30254" xr:uid="{00000000-0005-0000-0000-0000737E0000}"/>
    <cellStyle name="Note 24 2 8" xfId="46319" xr:uid="{00000000-0005-0000-0000-0000747E0000}"/>
    <cellStyle name="Note 24 2 9" xfId="48669" xr:uid="{00000000-0005-0000-0000-0000757E0000}"/>
    <cellStyle name="Note 24 3" xfId="5571" xr:uid="{00000000-0005-0000-0000-0000767E0000}"/>
    <cellStyle name="Note 24 3 2" xfId="8704" xr:uid="{00000000-0005-0000-0000-0000777E0000}"/>
    <cellStyle name="Note 24 3 2 2" xfId="10093" xr:uid="{00000000-0005-0000-0000-0000787E0000}"/>
    <cellStyle name="Note 24 3 2 2 2" xfId="4595" xr:uid="{00000000-0005-0000-0000-0000797E0000}"/>
    <cellStyle name="Note 24 3 2 2 2 2" xfId="22767" xr:uid="{00000000-0005-0000-0000-00007A7E0000}"/>
    <cellStyle name="Note 24 3 2 2 2 2 2" xfId="38398" xr:uid="{00000000-0005-0000-0000-00007B7E0000}"/>
    <cellStyle name="Note 24 3 2 2 2 3" xfId="14101" xr:uid="{00000000-0005-0000-0000-00007C7E0000}"/>
    <cellStyle name="Note 24 3 2 2 2 4" xfId="30788" xr:uid="{00000000-0005-0000-0000-00007D7E0000}"/>
    <cellStyle name="Note 24 3 2 2 3" xfId="27659" xr:uid="{00000000-0005-0000-0000-00007E7E0000}"/>
    <cellStyle name="Note 24 3 2 2 3 2" xfId="43289" xr:uid="{00000000-0005-0000-0000-00007F7E0000}"/>
    <cellStyle name="Note 24 3 2 2 4" xfId="19595" xr:uid="{00000000-0005-0000-0000-0000807E0000}"/>
    <cellStyle name="Note 24 3 2 2 5" xfId="35438" xr:uid="{00000000-0005-0000-0000-0000817E0000}"/>
    <cellStyle name="Note 24 3 2 3" xfId="7196" xr:uid="{00000000-0005-0000-0000-0000827E0000}"/>
    <cellStyle name="Note 24 3 2 3 2" xfId="24763" xr:uid="{00000000-0005-0000-0000-0000837E0000}"/>
    <cellStyle name="Note 24 3 2 3 2 2" xfId="40393" xr:uid="{00000000-0005-0000-0000-0000847E0000}"/>
    <cellStyle name="Note 24 3 2 3 3" xfId="16699" xr:uid="{00000000-0005-0000-0000-0000857E0000}"/>
    <cellStyle name="Note 24 3 2 3 4" xfId="32542" xr:uid="{00000000-0005-0000-0000-0000867E0000}"/>
    <cellStyle name="Note 24 3 2 4" xfId="26270" xr:uid="{00000000-0005-0000-0000-0000877E0000}"/>
    <cellStyle name="Note 24 3 2 4 2" xfId="41900" xr:uid="{00000000-0005-0000-0000-0000887E0000}"/>
    <cellStyle name="Note 24 3 2 5" xfId="18206" xr:uid="{00000000-0005-0000-0000-0000897E0000}"/>
    <cellStyle name="Note 24 3 2 6" xfId="34049" xr:uid="{00000000-0005-0000-0000-00008A7E0000}"/>
    <cellStyle name="Note 24 3 3" xfId="23593" xr:uid="{00000000-0005-0000-0000-00008B7E0000}"/>
    <cellStyle name="Note 24 3 3 2" xfId="39224" xr:uid="{00000000-0005-0000-0000-00008C7E0000}"/>
    <cellStyle name="Note 24 3 4" xfId="15076" xr:uid="{00000000-0005-0000-0000-00008D7E0000}"/>
    <cellStyle name="Note 24 3 5" xfId="31552" xr:uid="{00000000-0005-0000-0000-00008E7E0000}"/>
    <cellStyle name="Note 24 3 6" xfId="50278" xr:uid="{00000000-0005-0000-0000-00008F7E0000}"/>
    <cellStyle name="Note 24 3 7" xfId="52064" xr:uid="{00000000-0005-0000-0000-0000907E0000}"/>
    <cellStyle name="Note 24 3 8" xfId="53159" xr:uid="{00000000-0005-0000-0000-0000917E0000}"/>
    <cellStyle name="Note 24 4" xfId="8990" xr:uid="{00000000-0005-0000-0000-0000927E0000}"/>
    <cellStyle name="Note 24 4 2" xfId="10379" xr:uid="{00000000-0005-0000-0000-0000937E0000}"/>
    <cellStyle name="Note 24 4 2 2" xfId="11368" xr:uid="{00000000-0005-0000-0000-0000947E0000}"/>
    <cellStyle name="Note 24 4 2 2 2" xfId="28934" xr:uid="{00000000-0005-0000-0000-0000957E0000}"/>
    <cellStyle name="Note 24 4 2 2 2 2" xfId="44564" xr:uid="{00000000-0005-0000-0000-0000967E0000}"/>
    <cellStyle name="Note 24 4 2 2 3" xfId="20870" xr:uid="{00000000-0005-0000-0000-0000977E0000}"/>
    <cellStyle name="Note 24 4 2 2 4" xfId="36713" xr:uid="{00000000-0005-0000-0000-0000987E0000}"/>
    <cellStyle name="Note 24 4 2 3" xfId="27945" xr:uid="{00000000-0005-0000-0000-0000997E0000}"/>
    <cellStyle name="Note 24 4 2 3 2" xfId="43575" xr:uid="{00000000-0005-0000-0000-00009A7E0000}"/>
    <cellStyle name="Note 24 4 2 4" xfId="19881" xr:uid="{00000000-0005-0000-0000-00009B7E0000}"/>
    <cellStyle name="Note 24 4 2 5" xfId="35724" xr:uid="{00000000-0005-0000-0000-00009C7E0000}"/>
    <cellStyle name="Note 24 4 3" xfId="7986" xr:uid="{00000000-0005-0000-0000-00009D7E0000}"/>
    <cellStyle name="Note 24 4 3 2" xfId="25552" xr:uid="{00000000-0005-0000-0000-00009E7E0000}"/>
    <cellStyle name="Note 24 4 3 2 2" xfId="41182" xr:uid="{00000000-0005-0000-0000-00009F7E0000}"/>
    <cellStyle name="Note 24 4 3 3" xfId="17488" xr:uid="{00000000-0005-0000-0000-0000A07E0000}"/>
    <cellStyle name="Note 24 4 3 4" xfId="33331" xr:uid="{00000000-0005-0000-0000-0000A17E0000}"/>
    <cellStyle name="Note 24 4 4" xfId="26556" xr:uid="{00000000-0005-0000-0000-0000A27E0000}"/>
    <cellStyle name="Note 24 4 4 2" xfId="42186" xr:uid="{00000000-0005-0000-0000-0000A37E0000}"/>
    <cellStyle name="Note 24 4 5" xfId="18492" xr:uid="{00000000-0005-0000-0000-0000A47E0000}"/>
    <cellStyle name="Note 24 4 6" xfId="34335" xr:uid="{00000000-0005-0000-0000-0000A57E0000}"/>
    <cellStyle name="Note 24 5" xfId="21725" xr:uid="{00000000-0005-0000-0000-0000A67E0000}"/>
    <cellStyle name="Note 24 5 2" xfId="37356" xr:uid="{00000000-0005-0000-0000-0000A77E0000}"/>
    <cellStyle name="Note 24 6" xfId="23409" xr:uid="{00000000-0005-0000-0000-0000A87E0000}"/>
    <cellStyle name="Note 24 6 2" xfId="39040" xr:uid="{00000000-0005-0000-0000-0000A97E0000}"/>
    <cellStyle name="Note 24 7" xfId="12702" xr:uid="{00000000-0005-0000-0000-0000AA7E0000}"/>
    <cellStyle name="Note 24 8" xfId="29888" xr:uid="{00000000-0005-0000-0000-0000AB7E0000}"/>
    <cellStyle name="Note 24 9" xfId="47584" xr:uid="{00000000-0005-0000-0000-0000AC7E0000}"/>
    <cellStyle name="Note 25" xfId="2884" xr:uid="{00000000-0005-0000-0000-0000AD7E0000}"/>
    <cellStyle name="Note 25 10" xfId="48070" xr:uid="{00000000-0005-0000-0000-0000AE7E0000}"/>
    <cellStyle name="Note 25 11" xfId="46381" xr:uid="{00000000-0005-0000-0000-0000AF7E0000}"/>
    <cellStyle name="Note 25 12" xfId="50773" xr:uid="{00000000-0005-0000-0000-0000B07E0000}"/>
    <cellStyle name="Note 25 13" xfId="46056" xr:uid="{00000000-0005-0000-0000-0000B17E0000}"/>
    <cellStyle name="Note 25 14" xfId="52611" xr:uid="{00000000-0005-0000-0000-0000B27E0000}"/>
    <cellStyle name="Note 25 15" xfId="52521" xr:uid="{00000000-0005-0000-0000-0000B37E0000}"/>
    <cellStyle name="Note 25 2" xfId="3538" xr:uid="{00000000-0005-0000-0000-0000B47E0000}"/>
    <cellStyle name="Note 25 2 10" xfId="47339" xr:uid="{00000000-0005-0000-0000-0000B57E0000}"/>
    <cellStyle name="Note 25 2 11" xfId="51136" xr:uid="{00000000-0005-0000-0000-0000B67E0000}"/>
    <cellStyle name="Note 25 2 12" xfId="47068" xr:uid="{00000000-0005-0000-0000-0000B77E0000}"/>
    <cellStyle name="Note 25 2 13" xfId="47416" xr:uid="{00000000-0005-0000-0000-0000B87E0000}"/>
    <cellStyle name="Note 25 2 14" xfId="46186" xr:uid="{00000000-0005-0000-0000-0000B97E0000}"/>
    <cellStyle name="Note 25 2 2" xfId="5913" xr:uid="{00000000-0005-0000-0000-0000BA7E0000}"/>
    <cellStyle name="Note 25 2 2 2" xfId="8745" xr:uid="{00000000-0005-0000-0000-0000BB7E0000}"/>
    <cellStyle name="Note 25 2 2 2 2" xfId="10134" xr:uid="{00000000-0005-0000-0000-0000BC7E0000}"/>
    <cellStyle name="Note 25 2 2 2 2 2" xfId="11337" xr:uid="{00000000-0005-0000-0000-0000BD7E0000}"/>
    <cellStyle name="Note 25 2 2 2 2 2 2" xfId="28903" xr:uid="{00000000-0005-0000-0000-0000BE7E0000}"/>
    <cellStyle name="Note 25 2 2 2 2 2 2 2" xfId="44533" xr:uid="{00000000-0005-0000-0000-0000BF7E0000}"/>
    <cellStyle name="Note 25 2 2 2 2 2 3" xfId="20839" xr:uid="{00000000-0005-0000-0000-0000C07E0000}"/>
    <cellStyle name="Note 25 2 2 2 2 2 4" xfId="36682" xr:uid="{00000000-0005-0000-0000-0000C17E0000}"/>
    <cellStyle name="Note 25 2 2 2 2 3" xfId="27700" xr:uid="{00000000-0005-0000-0000-0000C27E0000}"/>
    <cellStyle name="Note 25 2 2 2 2 3 2" xfId="43330" xr:uid="{00000000-0005-0000-0000-0000C37E0000}"/>
    <cellStyle name="Note 25 2 2 2 2 4" xfId="19636" xr:uid="{00000000-0005-0000-0000-0000C47E0000}"/>
    <cellStyle name="Note 25 2 2 2 2 5" xfId="35479" xr:uid="{00000000-0005-0000-0000-0000C57E0000}"/>
    <cellStyle name="Note 25 2 2 2 3" xfId="4889" xr:uid="{00000000-0005-0000-0000-0000C67E0000}"/>
    <cellStyle name="Note 25 2 2 2 3 2" xfId="23061" xr:uid="{00000000-0005-0000-0000-0000C77E0000}"/>
    <cellStyle name="Note 25 2 2 2 3 2 2" xfId="38692" xr:uid="{00000000-0005-0000-0000-0000C87E0000}"/>
    <cellStyle name="Note 25 2 2 2 3 3" xfId="14395" xr:uid="{00000000-0005-0000-0000-0000C97E0000}"/>
    <cellStyle name="Note 25 2 2 2 3 4" xfId="31082" xr:uid="{00000000-0005-0000-0000-0000CA7E0000}"/>
    <cellStyle name="Note 25 2 2 2 4" xfId="26311" xr:uid="{00000000-0005-0000-0000-0000CB7E0000}"/>
    <cellStyle name="Note 25 2 2 2 4 2" xfId="41941" xr:uid="{00000000-0005-0000-0000-0000CC7E0000}"/>
    <cellStyle name="Note 25 2 2 2 5" xfId="18247" xr:uid="{00000000-0005-0000-0000-0000CD7E0000}"/>
    <cellStyle name="Note 25 2 2 2 6" xfId="34090" xr:uid="{00000000-0005-0000-0000-0000CE7E0000}"/>
    <cellStyle name="Note 25 2 2 3" xfId="23784" xr:uid="{00000000-0005-0000-0000-0000CF7E0000}"/>
    <cellStyle name="Note 25 2 2 3 2" xfId="39415" xr:uid="{00000000-0005-0000-0000-0000D07E0000}"/>
    <cellStyle name="Note 25 2 2 4" xfId="15418" xr:uid="{00000000-0005-0000-0000-0000D17E0000}"/>
    <cellStyle name="Note 25 2 2 5" xfId="31682" xr:uid="{00000000-0005-0000-0000-0000D27E0000}"/>
    <cellStyle name="Note 25 2 2 6" xfId="50401" xr:uid="{00000000-0005-0000-0000-0000D37E0000}"/>
    <cellStyle name="Note 25 2 2 7" xfId="52187" xr:uid="{00000000-0005-0000-0000-0000D47E0000}"/>
    <cellStyle name="Note 25 2 2 8" xfId="53282" xr:uid="{00000000-0005-0000-0000-0000D57E0000}"/>
    <cellStyle name="Note 25 2 3" xfId="8382" xr:uid="{00000000-0005-0000-0000-0000D67E0000}"/>
    <cellStyle name="Note 25 2 3 2" xfId="9771" xr:uid="{00000000-0005-0000-0000-0000D77E0000}"/>
    <cellStyle name="Note 25 2 3 2 2" xfId="10924" xr:uid="{00000000-0005-0000-0000-0000D87E0000}"/>
    <cellStyle name="Note 25 2 3 2 2 2" xfId="28490" xr:uid="{00000000-0005-0000-0000-0000D97E0000}"/>
    <cellStyle name="Note 25 2 3 2 2 2 2" xfId="44120" xr:uid="{00000000-0005-0000-0000-0000DA7E0000}"/>
    <cellStyle name="Note 25 2 3 2 2 3" xfId="20426" xr:uid="{00000000-0005-0000-0000-0000DB7E0000}"/>
    <cellStyle name="Note 25 2 3 2 2 4" xfId="36269" xr:uid="{00000000-0005-0000-0000-0000DC7E0000}"/>
    <cellStyle name="Note 25 2 3 2 3" xfId="27337" xr:uid="{00000000-0005-0000-0000-0000DD7E0000}"/>
    <cellStyle name="Note 25 2 3 2 3 2" xfId="42967" xr:uid="{00000000-0005-0000-0000-0000DE7E0000}"/>
    <cellStyle name="Note 25 2 3 2 4" xfId="19273" xr:uid="{00000000-0005-0000-0000-0000DF7E0000}"/>
    <cellStyle name="Note 25 2 3 2 5" xfId="35116" xr:uid="{00000000-0005-0000-0000-0000E07E0000}"/>
    <cellStyle name="Note 25 2 3 3" xfId="4655" xr:uid="{00000000-0005-0000-0000-0000E17E0000}"/>
    <cellStyle name="Note 25 2 3 3 2" xfId="22827" xr:uid="{00000000-0005-0000-0000-0000E27E0000}"/>
    <cellStyle name="Note 25 2 3 3 2 2" xfId="38458" xr:uid="{00000000-0005-0000-0000-0000E37E0000}"/>
    <cellStyle name="Note 25 2 3 3 3" xfId="14161" xr:uid="{00000000-0005-0000-0000-0000E47E0000}"/>
    <cellStyle name="Note 25 2 3 3 4" xfId="30848" xr:uid="{00000000-0005-0000-0000-0000E57E0000}"/>
    <cellStyle name="Note 25 2 3 4" xfId="25948" xr:uid="{00000000-0005-0000-0000-0000E67E0000}"/>
    <cellStyle name="Note 25 2 3 4 2" xfId="41578" xr:uid="{00000000-0005-0000-0000-0000E77E0000}"/>
    <cellStyle name="Note 25 2 3 5" xfId="17884" xr:uid="{00000000-0005-0000-0000-0000E87E0000}"/>
    <cellStyle name="Note 25 2 3 6" xfId="33727" xr:uid="{00000000-0005-0000-0000-0000E97E0000}"/>
    <cellStyle name="Note 25 2 4" xfId="21916" xr:uid="{00000000-0005-0000-0000-0000EA7E0000}"/>
    <cellStyle name="Note 25 2 4 2" xfId="37547" xr:uid="{00000000-0005-0000-0000-0000EB7E0000}"/>
    <cellStyle name="Note 25 2 5" xfId="23608" xr:uid="{00000000-0005-0000-0000-0000EC7E0000}"/>
    <cellStyle name="Note 25 2 5 2" xfId="39239" xr:uid="{00000000-0005-0000-0000-0000ED7E0000}"/>
    <cellStyle name="Note 25 2 6" xfId="13043" xr:uid="{00000000-0005-0000-0000-0000EE7E0000}"/>
    <cellStyle name="Note 25 2 7" xfId="30017" xr:uid="{00000000-0005-0000-0000-0000EF7E0000}"/>
    <cellStyle name="Note 25 2 8" xfId="47706" xr:uid="{00000000-0005-0000-0000-0000F07E0000}"/>
    <cellStyle name="Note 25 2 9" xfId="48432" xr:uid="{00000000-0005-0000-0000-0000F17E0000}"/>
    <cellStyle name="Note 25 3" xfId="5264" xr:uid="{00000000-0005-0000-0000-0000F27E0000}"/>
    <cellStyle name="Note 25 3 2" xfId="9116" xr:uid="{00000000-0005-0000-0000-0000F37E0000}"/>
    <cellStyle name="Note 25 3 2 2" xfId="10505" xr:uid="{00000000-0005-0000-0000-0000F47E0000}"/>
    <cellStyle name="Note 25 3 2 2 2" xfId="7448" xr:uid="{00000000-0005-0000-0000-0000F57E0000}"/>
    <cellStyle name="Note 25 3 2 2 2 2" xfId="25015" xr:uid="{00000000-0005-0000-0000-0000F67E0000}"/>
    <cellStyle name="Note 25 3 2 2 2 2 2" xfId="40645" xr:uid="{00000000-0005-0000-0000-0000F77E0000}"/>
    <cellStyle name="Note 25 3 2 2 2 3" xfId="16951" xr:uid="{00000000-0005-0000-0000-0000F87E0000}"/>
    <cellStyle name="Note 25 3 2 2 2 4" xfId="32794" xr:uid="{00000000-0005-0000-0000-0000F97E0000}"/>
    <cellStyle name="Note 25 3 2 2 3" xfId="28071" xr:uid="{00000000-0005-0000-0000-0000FA7E0000}"/>
    <cellStyle name="Note 25 3 2 2 3 2" xfId="43701" xr:uid="{00000000-0005-0000-0000-0000FB7E0000}"/>
    <cellStyle name="Note 25 3 2 2 4" xfId="20007" xr:uid="{00000000-0005-0000-0000-0000FC7E0000}"/>
    <cellStyle name="Note 25 3 2 2 5" xfId="35850" xr:uid="{00000000-0005-0000-0000-0000FD7E0000}"/>
    <cellStyle name="Note 25 3 2 3" xfId="11537" xr:uid="{00000000-0005-0000-0000-0000FE7E0000}"/>
    <cellStyle name="Note 25 3 2 3 2" xfId="29103" xr:uid="{00000000-0005-0000-0000-0000FF7E0000}"/>
    <cellStyle name="Note 25 3 2 3 2 2" xfId="44733" xr:uid="{00000000-0005-0000-0000-0000007F0000}"/>
    <cellStyle name="Note 25 3 2 3 3" xfId="21039" xr:uid="{00000000-0005-0000-0000-0000017F0000}"/>
    <cellStyle name="Note 25 3 2 3 4" xfId="36882" xr:uid="{00000000-0005-0000-0000-0000027F0000}"/>
    <cellStyle name="Note 25 3 2 4" xfId="26682" xr:uid="{00000000-0005-0000-0000-0000037F0000}"/>
    <cellStyle name="Note 25 3 2 4 2" xfId="42312" xr:uid="{00000000-0005-0000-0000-0000047F0000}"/>
    <cellStyle name="Note 25 3 2 5" xfId="18618" xr:uid="{00000000-0005-0000-0000-0000057F0000}"/>
    <cellStyle name="Note 25 3 2 6" xfId="34461" xr:uid="{00000000-0005-0000-0000-0000067F0000}"/>
    <cellStyle name="Note 25 3 3" xfId="23342" xr:uid="{00000000-0005-0000-0000-0000077F0000}"/>
    <cellStyle name="Note 25 3 3 2" xfId="38973" xr:uid="{00000000-0005-0000-0000-0000087F0000}"/>
    <cellStyle name="Note 25 3 4" xfId="14769" xr:uid="{00000000-0005-0000-0000-0000097F0000}"/>
    <cellStyle name="Note 25 3 5" xfId="31320" xr:uid="{00000000-0005-0000-0000-00000A7F0000}"/>
    <cellStyle name="Note 25 3 6" xfId="50024" xr:uid="{00000000-0005-0000-0000-00000B7F0000}"/>
    <cellStyle name="Note 25 3 7" xfId="51822" xr:uid="{00000000-0005-0000-0000-00000C7F0000}"/>
    <cellStyle name="Note 25 3 8" xfId="52915" xr:uid="{00000000-0005-0000-0000-00000D7F0000}"/>
    <cellStyle name="Note 25 4" xfId="6850" xr:uid="{00000000-0005-0000-0000-00000E7F0000}"/>
    <cellStyle name="Note 25 4 2" xfId="4980" xr:uid="{00000000-0005-0000-0000-00000F7F0000}"/>
    <cellStyle name="Note 25 4 2 2" xfId="7907" xr:uid="{00000000-0005-0000-0000-0000107F0000}"/>
    <cellStyle name="Note 25 4 2 2 2" xfId="25473" xr:uid="{00000000-0005-0000-0000-0000117F0000}"/>
    <cellStyle name="Note 25 4 2 2 2 2" xfId="41103" xr:uid="{00000000-0005-0000-0000-0000127F0000}"/>
    <cellStyle name="Note 25 4 2 2 3" xfId="17409" xr:uid="{00000000-0005-0000-0000-0000137F0000}"/>
    <cellStyle name="Note 25 4 2 2 4" xfId="33252" xr:uid="{00000000-0005-0000-0000-0000147F0000}"/>
    <cellStyle name="Note 25 4 2 3" xfId="23152" xr:uid="{00000000-0005-0000-0000-0000157F0000}"/>
    <cellStyle name="Note 25 4 2 3 2" xfId="38783" xr:uid="{00000000-0005-0000-0000-0000167F0000}"/>
    <cellStyle name="Note 25 4 2 4" xfId="14486" xr:uid="{00000000-0005-0000-0000-0000177F0000}"/>
    <cellStyle name="Note 25 4 2 5" xfId="31173" xr:uid="{00000000-0005-0000-0000-0000187F0000}"/>
    <cellStyle name="Note 25 4 3" xfId="4312" xr:uid="{00000000-0005-0000-0000-0000197F0000}"/>
    <cellStyle name="Note 25 4 3 2" xfId="22523" xr:uid="{00000000-0005-0000-0000-00001A7F0000}"/>
    <cellStyle name="Note 25 4 3 2 2" xfId="38154" xr:uid="{00000000-0005-0000-0000-00001B7F0000}"/>
    <cellStyle name="Note 25 4 3 3" xfId="13818" xr:uid="{00000000-0005-0000-0000-00001C7F0000}"/>
    <cellStyle name="Note 25 4 3 4" xfId="30563" xr:uid="{00000000-0005-0000-0000-00001D7F0000}"/>
    <cellStyle name="Note 25 4 4" xfId="24513" xr:uid="{00000000-0005-0000-0000-00001E7F0000}"/>
    <cellStyle name="Note 25 4 4 2" xfId="40144" xr:uid="{00000000-0005-0000-0000-00001F7F0000}"/>
    <cellStyle name="Note 25 4 5" xfId="16354" xr:uid="{00000000-0005-0000-0000-0000207F0000}"/>
    <cellStyle name="Note 25 4 6" xfId="32332" xr:uid="{00000000-0005-0000-0000-0000217F0000}"/>
    <cellStyle name="Note 25 5" xfId="21468" xr:uid="{00000000-0005-0000-0000-0000227F0000}"/>
    <cellStyle name="Note 25 5 2" xfId="37099" xr:uid="{00000000-0005-0000-0000-0000237F0000}"/>
    <cellStyle name="Note 25 6" xfId="21755" xr:uid="{00000000-0005-0000-0000-0000247F0000}"/>
    <cellStyle name="Note 25 6 2" xfId="37386" xr:uid="{00000000-0005-0000-0000-0000257F0000}"/>
    <cellStyle name="Note 25 7" xfId="12390" xr:uid="{00000000-0005-0000-0000-0000267F0000}"/>
    <cellStyle name="Note 25 8" xfId="29651" xr:uid="{00000000-0005-0000-0000-0000277F0000}"/>
    <cellStyle name="Note 25 9" xfId="47580" xr:uid="{00000000-0005-0000-0000-0000287F0000}"/>
    <cellStyle name="Note 26" xfId="3403" xr:uid="{00000000-0005-0000-0000-0000297F0000}"/>
    <cellStyle name="Note 26 10" xfId="48363" xr:uid="{00000000-0005-0000-0000-00002A7F0000}"/>
    <cellStyle name="Note 26 11" xfId="46254" xr:uid="{00000000-0005-0000-0000-00002B7F0000}"/>
    <cellStyle name="Note 26 12" xfId="51066" xr:uid="{00000000-0005-0000-0000-00002C7F0000}"/>
    <cellStyle name="Note 26 13" xfId="44976" xr:uid="{00000000-0005-0000-0000-00002D7F0000}"/>
    <cellStyle name="Note 26 14" xfId="51502" xr:uid="{00000000-0005-0000-0000-00002E7F0000}"/>
    <cellStyle name="Note 26 15" xfId="51688" xr:uid="{00000000-0005-0000-0000-00002F7F0000}"/>
    <cellStyle name="Note 26 2" xfId="4056" xr:uid="{00000000-0005-0000-0000-0000307F0000}"/>
    <cellStyle name="Note 26 2 10" xfId="48787" xr:uid="{00000000-0005-0000-0000-0000317F0000}"/>
    <cellStyle name="Note 26 2 11" xfId="51427" xr:uid="{00000000-0005-0000-0000-0000327F0000}"/>
    <cellStyle name="Note 26 2 12" xfId="45678" xr:uid="{00000000-0005-0000-0000-0000337F0000}"/>
    <cellStyle name="Note 26 2 13" xfId="52569" xr:uid="{00000000-0005-0000-0000-0000347F0000}"/>
    <cellStyle name="Note 26 2 14" xfId="45854" xr:uid="{00000000-0005-0000-0000-0000357F0000}"/>
    <cellStyle name="Note 26 2 2" xfId="6431" xr:uid="{00000000-0005-0000-0000-0000367F0000}"/>
    <cellStyle name="Note 26 2 2 2" xfId="8051" xr:uid="{00000000-0005-0000-0000-0000377F0000}"/>
    <cellStyle name="Note 26 2 2 2 2" xfId="9440" xr:uid="{00000000-0005-0000-0000-0000387F0000}"/>
    <cellStyle name="Note 26 2 2 2 2 2" xfId="11041" xr:uid="{00000000-0005-0000-0000-0000397F0000}"/>
    <cellStyle name="Note 26 2 2 2 2 2 2" xfId="28607" xr:uid="{00000000-0005-0000-0000-00003A7F0000}"/>
    <cellStyle name="Note 26 2 2 2 2 2 2 2" xfId="44237" xr:uid="{00000000-0005-0000-0000-00003B7F0000}"/>
    <cellStyle name="Note 26 2 2 2 2 2 3" xfId="20543" xr:uid="{00000000-0005-0000-0000-00003C7F0000}"/>
    <cellStyle name="Note 26 2 2 2 2 2 4" xfId="36386" xr:uid="{00000000-0005-0000-0000-00003D7F0000}"/>
    <cellStyle name="Note 26 2 2 2 2 3" xfId="27006" xr:uid="{00000000-0005-0000-0000-00003E7F0000}"/>
    <cellStyle name="Note 26 2 2 2 2 3 2" xfId="42636" xr:uid="{00000000-0005-0000-0000-00003F7F0000}"/>
    <cellStyle name="Note 26 2 2 2 2 4" xfId="18942" xr:uid="{00000000-0005-0000-0000-0000407F0000}"/>
    <cellStyle name="Note 26 2 2 2 2 5" xfId="34785" xr:uid="{00000000-0005-0000-0000-0000417F0000}"/>
    <cellStyle name="Note 26 2 2 2 3" xfId="9267" xr:uid="{00000000-0005-0000-0000-0000427F0000}"/>
    <cellStyle name="Note 26 2 2 2 3 2" xfId="26833" xr:uid="{00000000-0005-0000-0000-0000437F0000}"/>
    <cellStyle name="Note 26 2 2 2 3 2 2" xfId="42463" xr:uid="{00000000-0005-0000-0000-0000447F0000}"/>
    <cellStyle name="Note 26 2 2 2 3 3" xfId="18769" xr:uid="{00000000-0005-0000-0000-0000457F0000}"/>
    <cellStyle name="Note 26 2 2 2 3 4" xfId="34612" xr:uid="{00000000-0005-0000-0000-0000467F0000}"/>
    <cellStyle name="Note 26 2 2 2 4" xfId="25617" xr:uid="{00000000-0005-0000-0000-0000477F0000}"/>
    <cellStyle name="Note 26 2 2 2 4 2" xfId="41247" xr:uid="{00000000-0005-0000-0000-0000487F0000}"/>
    <cellStyle name="Note 26 2 2 2 5" xfId="17553" xr:uid="{00000000-0005-0000-0000-0000497F0000}"/>
    <cellStyle name="Note 26 2 2 2 6" xfId="33396" xr:uid="{00000000-0005-0000-0000-00004A7F0000}"/>
    <cellStyle name="Note 26 2 2 3" xfId="24134" xr:uid="{00000000-0005-0000-0000-00004B7F0000}"/>
    <cellStyle name="Note 26 2 2 3 2" xfId="39765" xr:uid="{00000000-0005-0000-0000-00004C7F0000}"/>
    <cellStyle name="Note 26 2 2 4" xfId="15936" xr:uid="{00000000-0005-0000-0000-00004D7F0000}"/>
    <cellStyle name="Note 26 2 2 5" xfId="31973" xr:uid="{00000000-0005-0000-0000-00004E7F0000}"/>
    <cellStyle name="Note 26 2 2 6" xfId="50692" xr:uid="{00000000-0005-0000-0000-00004F7F0000}"/>
    <cellStyle name="Note 26 2 2 7" xfId="52478" xr:uid="{00000000-0005-0000-0000-0000507F0000}"/>
    <cellStyle name="Note 26 2 2 8" xfId="53573" xr:uid="{00000000-0005-0000-0000-0000517F0000}"/>
    <cellStyle name="Note 26 2 3" xfId="8360" xr:uid="{00000000-0005-0000-0000-0000527F0000}"/>
    <cellStyle name="Note 26 2 3 2" xfId="9749" xr:uid="{00000000-0005-0000-0000-0000537F0000}"/>
    <cellStyle name="Note 26 2 3 2 2" xfId="7449" xr:uid="{00000000-0005-0000-0000-0000547F0000}"/>
    <cellStyle name="Note 26 2 3 2 2 2" xfId="25016" xr:uid="{00000000-0005-0000-0000-0000557F0000}"/>
    <cellStyle name="Note 26 2 3 2 2 2 2" xfId="40646" xr:uid="{00000000-0005-0000-0000-0000567F0000}"/>
    <cellStyle name="Note 26 2 3 2 2 3" xfId="16952" xr:uid="{00000000-0005-0000-0000-0000577F0000}"/>
    <cellStyle name="Note 26 2 3 2 2 4" xfId="32795" xr:uid="{00000000-0005-0000-0000-0000587F0000}"/>
    <cellStyle name="Note 26 2 3 2 3" xfId="27315" xr:uid="{00000000-0005-0000-0000-0000597F0000}"/>
    <cellStyle name="Note 26 2 3 2 3 2" xfId="42945" xr:uid="{00000000-0005-0000-0000-00005A7F0000}"/>
    <cellStyle name="Note 26 2 3 2 4" xfId="19251" xr:uid="{00000000-0005-0000-0000-00005B7F0000}"/>
    <cellStyle name="Note 26 2 3 2 5" xfId="35094" xr:uid="{00000000-0005-0000-0000-00005C7F0000}"/>
    <cellStyle name="Note 26 2 3 3" xfId="4886" xr:uid="{00000000-0005-0000-0000-00005D7F0000}"/>
    <cellStyle name="Note 26 2 3 3 2" xfId="23058" xr:uid="{00000000-0005-0000-0000-00005E7F0000}"/>
    <cellStyle name="Note 26 2 3 3 2 2" xfId="38689" xr:uid="{00000000-0005-0000-0000-00005F7F0000}"/>
    <cellStyle name="Note 26 2 3 3 3" xfId="14392" xr:uid="{00000000-0005-0000-0000-0000607F0000}"/>
    <cellStyle name="Note 26 2 3 3 4" xfId="31079" xr:uid="{00000000-0005-0000-0000-0000617F0000}"/>
    <cellStyle name="Note 26 2 3 4" xfId="25926" xr:uid="{00000000-0005-0000-0000-0000627F0000}"/>
    <cellStyle name="Note 26 2 3 4 2" xfId="41556" xr:uid="{00000000-0005-0000-0000-0000637F0000}"/>
    <cellStyle name="Note 26 2 3 5" xfId="17862" xr:uid="{00000000-0005-0000-0000-0000647F0000}"/>
    <cellStyle name="Note 26 2 3 6" xfId="33705" xr:uid="{00000000-0005-0000-0000-0000657F0000}"/>
    <cellStyle name="Note 26 2 4" xfId="22268" xr:uid="{00000000-0005-0000-0000-0000667F0000}"/>
    <cellStyle name="Note 26 2 4 2" xfId="37899" xr:uid="{00000000-0005-0000-0000-0000677F0000}"/>
    <cellStyle name="Note 26 2 5" xfId="12308" xr:uid="{00000000-0005-0000-0000-0000687F0000}"/>
    <cellStyle name="Note 26 2 5 2" xfId="29571" xr:uid="{00000000-0005-0000-0000-0000697F0000}"/>
    <cellStyle name="Note 26 2 6" xfId="13561" xr:uid="{00000000-0005-0000-0000-00006A7F0000}"/>
    <cellStyle name="Note 26 2 7" xfId="30308" xr:uid="{00000000-0005-0000-0000-00006B7F0000}"/>
    <cellStyle name="Note 26 2 8" xfId="45307" xr:uid="{00000000-0005-0000-0000-00006C7F0000}"/>
    <cellStyle name="Note 26 2 9" xfId="48723" xr:uid="{00000000-0005-0000-0000-00006D7F0000}"/>
    <cellStyle name="Note 26 3" xfId="5778" xr:uid="{00000000-0005-0000-0000-00006E7F0000}"/>
    <cellStyle name="Note 26 3 2" xfId="6802" xr:uid="{00000000-0005-0000-0000-00006F7F0000}"/>
    <cellStyle name="Note 26 3 2 2" xfId="6943" xr:uid="{00000000-0005-0000-0000-0000707F0000}"/>
    <cellStyle name="Note 26 3 2 2 2" xfId="10844" xr:uid="{00000000-0005-0000-0000-0000717F0000}"/>
    <cellStyle name="Note 26 3 2 2 2 2" xfId="28410" xr:uid="{00000000-0005-0000-0000-0000727F0000}"/>
    <cellStyle name="Note 26 3 2 2 2 2 2" xfId="44040" xr:uid="{00000000-0005-0000-0000-0000737F0000}"/>
    <cellStyle name="Note 26 3 2 2 2 3" xfId="20346" xr:uid="{00000000-0005-0000-0000-0000747F0000}"/>
    <cellStyle name="Note 26 3 2 2 2 4" xfId="36189" xr:uid="{00000000-0005-0000-0000-0000757F0000}"/>
    <cellStyle name="Note 26 3 2 2 3" xfId="24606" xr:uid="{00000000-0005-0000-0000-0000767F0000}"/>
    <cellStyle name="Note 26 3 2 2 3 2" xfId="40237" xr:uid="{00000000-0005-0000-0000-0000777F0000}"/>
    <cellStyle name="Note 26 3 2 2 4" xfId="16447" xr:uid="{00000000-0005-0000-0000-0000787F0000}"/>
    <cellStyle name="Note 26 3 2 2 5" xfId="32425" xr:uid="{00000000-0005-0000-0000-0000797F0000}"/>
    <cellStyle name="Note 26 3 2 3" xfId="4264" xr:uid="{00000000-0005-0000-0000-00007A7F0000}"/>
    <cellStyle name="Note 26 3 2 3 2" xfId="22475" xr:uid="{00000000-0005-0000-0000-00007B7F0000}"/>
    <cellStyle name="Note 26 3 2 3 2 2" xfId="38106" xr:uid="{00000000-0005-0000-0000-00007C7F0000}"/>
    <cellStyle name="Note 26 3 2 3 3" xfId="13770" xr:uid="{00000000-0005-0000-0000-00007D7F0000}"/>
    <cellStyle name="Note 26 3 2 3 4" xfId="30515" xr:uid="{00000000-0005-0000-0000-00007E7F0000}"/>
    <cellStyle name="Note 26 3 2 4" xfId="24465" xr:uid="{00000000-0005-0000-0000-00007F7F0000}"/>
    <cellStyle name="Note 26 3 2 4 2" xfId="40096" xr:uid="{00000000-0005-0000-0000-0000807F0000}"/>
    <cellStyle name="Note 26 3 2 5" xfId="16306" xr:uid="{00000000-0005-0000-0000-0000817F0000}"/>
    <cellStyle name="Note 26 3 2 6" xfId="32284" xr:uid="{00000000-0005-0000-0000-0000827F0000}"/>
    <cellStyle name="Note 26 3 3" xfId="23688" xr:uid="{00000000-0005-0000-0000-0000837F0000}"/>
    <cellStyle name="Note 26 3 3 2" xfId="39319" xr:uid="{00000000-0005-0000-0000-0000847F0000}"/>
    <cellStyle name="Note 26 3 4" xfId="15283" xr:uid="{00000000-0005-0000-0000-0000857F0000}"/>
    <cellStyle name="Note 26 3 5" xfId="31607" xr:uid="{00000000-0005-0000-0000-0000867F0000}"/>
    <cellStyle name="Note 26 3 6" xfId="50332" xr:uid="{00000000-0005-0000-0000-0000877F0000}"/>
    <cellStyle name="Note 26 3 7" xfId="52118" xr:uid="{00000000-0005-0000-0000-0000887F0000}"/>
    <cellStyle name="Note 26 3 8" xfId="53213" xr:uid="{00000000-0005-0000-0000-0000897F0000}"/>
    <cellStyle name="Note 26 4" xfId="8428" xr:uid="{00000000-0005-0000-0000-00008A7F0000}"/>
    <cellStyle name="Note 26 4 2" xfId="9817" xr:uid="{00000000-0005-0000-0000-00008B7F0000}"/>
    <cellStyle name="Note 26 4 2 2" xfId="10861" xr:uid="{00000000-0005-0000-0000-00008C7F0000}"/>
    <cellStyle name="Note 26 4 2 2 2" xfId="28427" xr:uid="{00000000-0005-0000-0000-00008D7F0000}"/>
    <cellStyle name="Note 26 4 2 2 2 2" xfId="44057" xr:uid="{00000000-0005-0000-0000-00008E7F0000}"/>
    <cellStyle name="Note 26 4 2 2 3" xfId="20363" xr:uid="{00000000-0005-0000-0000-00008F7F0000}"/>
    <cellStyle name="Note 26 4 2 2 4" xfId="36206" xr:uid="{00000000-0005-0000-0000-0000907F0000}"/>
    <cellStyle name="Note 26 4 2 3" xfId="27383" xr:uid="{00000000-0005-0000-0000-0000917F0000}"/>
    <cellStyle name="Note 26 4 2 3 2" xfId="43013" xr:uid="{00000000-0005-0000-0000-0000927F0000}"/>
    <cellStyle name="Note 26 4 2 4" xfId="19319" xr:uid="{00000000-0005-0000-0000-0000937F0000}"/>
    <cellStyle name="Note 26 4 2 5" xfId="35162" xr:uid="{00000000-0005-0000-0000-0000947F0000}"/>
    <cellStyle name="Note 26 4 3" xfId="9320" xr:uid="{00000000-0005-0000-0000-0000957F0000}"/>
    <cellStyle name="Note 26 4 3 2" xfId="26886" xr:uid="{00000000-0005-0000-0000-0000967F0000}"/>
    <cellStyle name="Note 26 4 3 2 2" xfId="42516" xr:uid="{00000000-0005-0000-0000-0000977F0000}"/>
    <cellStyle name="Note 26 4 3 3" xfId="18822" xr:uid="{00000000-0005-0000-0000-0000987F0000}"/>
    <cellStyle name="Note 26 4 3 4" xfId="34665" xr:uid="{00000000-0005-0000-0000-0000997F0000}"/>
    <cellStyle name="Note 26 4 4" xfId="25994" xr:uid="{00000000-0005-0000-0000-00009A7F0000}"/>
    <cellStyle name="Note 26 4 4 2" xfId="41624" xr:uid="{00000000-0005-0000-0000-00009B7F0000}"/>
    <cellStyle name="Note 26 4 5" xfId="17930" xr:uid="{00000000-0005-0000-0000-00009C7F0000}"/>
    <cellStyle name="Note 26 4 6" xfId="33773" xr:uid="{00000000-0005-0000-0000-00009D7F0000}"/>
    <cellStyle name="Note 26 5" xfId="21822" xr:uid="{00000000-0005-0000-0000-00009E7F0000}"/>
    <cellStyle name="Note 26 5 2" xfId="37453" xr:uid="{00000000-0005-0000-0000-00009F7F0000}"/>
    <cellStyle name="Note 26 6" xfId="22216" xr:uid="{00000000-0005-0000-0000-0000A07F0000}"/>
    <cellStyle name="Note 26 6 2" xfId="37847" xr:uid="{00000000-0005-0000-0000-0000A17F0000}"/>
    <cellStyle name="Note 26 7" xfId="12908" xr:uid="{00000000-0005-0000-0000-0000A27F0000}"/>
    <cellStyle name="Note 26 8" xfId="29942" xr:uid="{00000000-0005-0000-0000-0000A37F0000}"/>
    <cellStyle name="Note 26 9" xfId="47342" xr:uid="{00000000-0005-0000-0000-0000A47F0000}"/>
    <cellStyle name="Note 27" xfId="3130" xr:uid="{00000000-0005-0000-0000-0000A57F0000}"/>
    <cellStyle name="Note 27 10" xfId="48243" xr:uid="{00000000-0005-0000-0000-0000A67F0000}"/>
    <cellStyle name="Note 27 11" xfId="48934" xr:uid="{00000000-0005-0000-0000-0000A77F0000}"/>
    <cellStyle name="Note 27 12" xfId="50946" xr:uid="{00000000-0005-0000-0000-0000A87F0000}"/>
    <cellStyle name="Note 27 13" xfId="45731" xr:uid="{00000000-0005-0000-0000-0000A97F0000}"/>
    <cellStyle name="Note 27 14" xfId="52707" xr:uid="{00000000-0005-0000-0000-0000AA7F0000}"/>
    <cellStyle name="Note 27 15" xfId="52641" xr:uid="{00000000-0005-0000-0000-0000AB7F0000}"/>
    <cellStyle name="Note 27 2" xfId="3784" xr:uid="{00000000-0005-0000-0000-0000AC7F0000}"/>
    <cellStyle name="Note 27 2 10" xfId="47403" xr:uid="{00000000-0005-0000-0000-0000AD7F0000}"/>
    <cellStyle name="Note 27 2 11" xfId="51307" xr:uid="{00000000-0005-0000-0000-0000AE7F0000}"/>
    <cellStyle name="Note 27 2 12" xfId="45069" xr:uid="{00000000-0005-0000-0000-0000AF7F0000}"/>
    <cellStyle name="Note 27 2 13" xfId="53692" xr:uid="{00000000-0005-0000-0000-0000B07F0000}"/>
    <cellStyle name="Note 27 2 14" xfId="45900" xr:uid="{00000000-0005-0000-0000-0000B17F0000}"/>
    <cellStyle name="Note 27 2 2" xfId="6159" xr:uid="{00000000-0005-0000-0000-0000B27F0000}"/>
    <cellStyle name="Note 27 2 2 2" xfId="8872" xr:uid="{00000000-0005-0000-0000-0000B37F0000}"/>
    <cellStyle name="Note 27 2 2 2 2" xfId="10261" xr:uid="{00000000-0005-0000-0000-0000B47F0000}"/>
    <cellStyle name="Note 27 2 2 2 2 2" xfId="10667" xr:uid="{00000000-0005-0000-0000-0000B57F0000}"/>
    <cellStyle name="Note 27 2 2 2 2 2 2" xfId="28233" xr:uid="{00000000-0005-0000-0000-0000B67F0000}"/>
    <cellStyle name="Note 27 2 2 2 2 2 2 2" xfId="43863" xr:uid="{00000000-0005-0000-0000-0000B77F0000}"/>
    <cellStyle name="Note 27 2 2 2 2 2 3" xfId="20169" xr:uid="{00000000-0005-0000-0000-0000B87F0000}"/>
    <cellStyle name="Note 27 2 2 2 2 2 4" xfId="36012" xr:uid="{00000000-0005-0000-0000-0000B97F0000}"/>
    <cellStyle name="Note 27 2 2 2 2 3" xfId="27827" xr:uid="{00000000-0005-0000-0000-0000BA7F0000}"/>
    <cellStyle name="Note 27 2 2 2 2 3 2" xfId="43457" xr:uid="{00000000-0005-0000-0000-0000BB7F0000}"/>
    <cellStyle name="Note 27 2 2 2 2 4" xfId="19763" xr:uid="{00000000-0005-0000-0000-0000BC7F0000}"/>
    <cellStyle name="Note 27 2 2 2 2 5" xfId="35606" xr:uid="{00000000-0005-0000-0000-0000BD7F0000}"/>
    <cellStyle name="Note 27 2 2 2 3" xfId="10843" xr:uid="{00000000-0005-0000-0000-0000BE7F0000}"/>
    <cellStyle name="Note 27 2 2 2 3 2" xfId="28409" xr:uid="{00000000-0005-0000-0000-0000BF7F0000}"/>
    <cellStyle name="Note 27 2 2 2 3 2 2" xfId="44039" xr:uid="{00000000-0005-0000-0000-0000C07F0000}"/>
    <cellStyle name="Note 27 2 2 2 3 3" xfId="20345" xr:uid="{00000000-0005-0000-0000-0000C17F0000}"/>
    <cellStyle name="Note 27 2 2 2 3 4" xfId="36188" xr:uid="{00000000-0005-0000-0000-0000C27F0000}"/>
    <cellStyle name="Note 27 2 2 2 4" xfId="26438" xr:uid="{00000000-0005-0000-0000-0000C37F0000}"/>
    <cellStyle name="Note 27 2 2 2 4 2" xfId="42068" xr:uid="{00000000-0005-0000-0000-0000C47F0000}"/>
    <cellStyle name="Note 27 2 2 2 5" xfId="18374" xr:uid="{00000000-0005-0000-0000-0000C57F0000}"/>
    <cellStyle name="Note 27 2 2 2 6" xfId="34217" xr:uid="{00000000-0005-0000-0000-0000C67F0000}"/>
    <cellStyle name="Note 27 2 2 3" xfId="23974" xr:uid="{00000000-0005-0000-0000-0000C77F0000}"/>
    <cellStyle name="Note 27 2 2 3 2" xfId="39605" xr:uid="{00000000-0005-0000-0000-0000C87F0000}"/>
    <cellStyle name="Note 27 2 2 4" xfId="15664" xr:uid="{00000000-0005-0000-0000-0000C97F0000}"/>
    <cellStyle name="Note 27 2 2 5" xfId="31853" xr:uid="{00000000-0005-0000-0000-0000CA7F0000}"/>
    <cellStyle name="Note 27 2 2 6" xfId="50572" xr:uid="{00000000-0005-0000-0000-0000CB7F0000}"/>
    <cellStyle name="Note 27 2 2 7" xfId="52358" xr:uid="{00000000-0005-0000-0000-0000CC7F0000}"/>
    <cellStyle name="Note 27 2 2 8" xfId="53453" xr:uid="{00000000-0005-0000-0000-0000CD7F0000}"/>
    <cellStyle name="Note 27 2 3" xfId="8727" xr:uid="{00000000-0005-0000-0000-0000CE7F0000}"/>
    <cellStyle name="Note 27 2 3 2" xfId="10116" xr:uid="{00000000-0005-0000-0000-0000CF7F0000}"/>
    <cellStyle name="Note 27 2 3 2 2" xfId="10917" xr:uid="{00000000-0005-0000-0000-0000D07F0000}"/>
    <cellStyle name="Note 27 2 3 2 2 2" xfId="28483" xr:uid="{00000000-0005-0000-0000-0000D17F0000}"/>
    <cellStyle name="Note 27 2 3 2 2 2 2" xfId="44113" xr:uid="{00000000-0005-0000-0000-0000D27F0000}"/>
    <cellStyle name="Note 27 2 3 2 2 3" xfId="20419" xr:uid="{00000000-0005-0000-0000-0000D37F0000}"/>
    <cellStyle name="Note 27 2 3 2 2 4" xfId="36262" xr:uid="{00000000-0005-0000-0000-0000D47F0000}"/>
    <cellStyle name="Note 27 2 3 2 3" xfId="27682" xr:uid="{00000000-0005-0000-0000-0000D57F0000}"/>
    <cellStyle name="Note 27 2 3 2 3 2" xfId="43312" xr:uid="{00000000-0005-0000-0000-0000D67F0000}"/>
    <cellStyle name="Note 27 2 3 2 4" xfId="19618" xr:uid="{00000000-0005-0000-0000-0000D77F0000}"/>
    <cellStyle name="Note 27 2 3 2 5" xfId="35461" xr:uid="{00000000-0005-0000-0000-0000D87F0000}"/>
    <cellStyle name="Note 27 2 3 3" xfId="6486" xr:uid="{00000000-0005-0000-0000-0000D97F0000}"/>
    <cellStyle name="Note 27 2 3 3 2" xfId="24188" xr:uid="{00000000-0005-0000-0000-0000DA7F0000}"/>
    <cellStyle name="Note 27 2 3 3 2 2" xfId="39819" xr:uid="{00000000-0005-0000-0000-0000DB7F0000}"/>
    <cellStyle name="Note 27 2 3 3 3" xfId="15990" xr:uid="{00000000-0005-0000-0000-0000DC7F0000}"/>
    <cellStyle name="Note 27 2 3 3 4" xfId="32027" xr:uid="{00000000-0005-0000-0000-0000DD7F0000}"/>
    <cellStyle name="Note 27 2 3 4" xfId="26293" xr:uid="{00000000-0005-0000-0000-0000DE7F0000}"/>
    <cellStyle name="Note 27 2 3 4 2" xfId="41923" xr:uid="{00000000-0005-0000-0000-0000DF7F0000}"/>
    <cellStyle name="Note 27 2 3 5" xfId="18229" xr:uid="{00000000-0005-0000-0000-0000E07F0000}"/>
    <cellStyle name="Note 27 2 3 6" xfId="34072" xr:uid="{00000000-0005-0000-0000-0000E17F0000}"/>
    <cellStyle name="Note 27 2 4" xfId="22106" xr:uid="{00000000-0005-0000-0000-0000E27F0000}"/>
    <cellStyle name="Note 27 2 4 2" xfId="37737" xr:uid="{00000000-0005-0000-0000-0000E37F0000}"/>
    <cellStyle name="Note 27 2 5" xfId="12196" xr:uid="{00000000-0005-0000-0000-0000E47F0000}"/>
    <cellStyle name="Note 27 2 5 2" xfId="29459" xr:uid="{00000000-0005-0000-0000-0000E57F0000}"/>
    <cellStyle name="Note 27 2 6" xfId="13289" xr:uid="{00000000-0005-0000-0000-0000E67F0000}"/>
    <cellStyle name="Note 27 2 7" xfId="30188" xr:uid="{00000000-0005-0000-0000-0000E77F0000}"/>
    <cellStyle name="Note 27 2 8" xfId="47096" xr:uid="{00000000-0005-0000-0000-0000E87F0000}"/>
    <cellStyle name="Note 27 2 9" xfId="48603" xr:uid="{00000000-0005-0000-0000-0000E97F0000}"/>
    <cellStyle name="Note 27 3" xfId="5505" xr:uid="{00000000-0005-0000-0000-0000EA7F0000}"/>
    <cellStyle name="Note 27 3 2" xfId="9106" xr:uid="{00000000-0005-0000-0000-0000EB7F0000}"/>
    <cellStyle name="Note 27 3 2 2" xfId="10495" xr:uid="{00000000-0005-0000-0000-0000EC7F0000}"/>
    <cellStyle name="Note 27 3 2 2 2" xfId="7352" xr:uid="{00000000-0005-0000-0000-0000ED7F0000}"/>
    <cellStyle name="Note 27 3 2 2 2 2" xfId="24919" xr:uid="{00000000-0005-0000-0000-0000EE7F0000}"/>
    <cellStyle name="Note 27 3 2 2 2 2 2" xfId="40549" xr:uid="{00000000-0005-0000-0000-0000EF7F0000}"/>
    <cellStyle name="Note 27 3 2 2 2 3" xfId="16855" xr:uid="{00000000-0005-0000-0000-0000F07F0000}"/>
    <cellStyle name="Note 27 3 2 2 2 4" xfId="32698" xr:uid="{00000000-0005-0000-0000-0000F17F0000}"/>
    <cellStyle name="Note 27 3 2 2 3" xfId="28061" xr:uid="{00000000-0005-0000-0000-0000F27F0000}"/>
    <cellStyle name="Note 27 3 2 2 3 2" xfId="43691" xr:uid="{00000000-0005-0000-0000-0000F37F0000}"/>
    <cellStyle name="Note 27 3 2 2 4" xfId="19997" xr:uid="{00000000-0005-0000-0000-0000F47F0000}"/>
    <cellStyle name="Note 27 3 2 2 5" xfId="35840" xr:uid="{00000000-0005-0000-0000-0000F57F0000}"/>
    <cellStyle name="Note 27 3 2 3" xfId="11140" xr:uid="{00000000-0005-0000-0000-0000F67F0000}"/>
    <cellStyle name="Note 27 3 2 3 2" xfId="28706" xr:uid="{00000000-0005-0000-0000-0000F77F0000}"/>
    <cellStyle name="Note 27 3 2 3 2 2" xfId="44336" xr:uid="{00000000-0005-0000-0000-0000F87F0000}"/>
    <cellStyle name="Note 27 3 2 3 3" xfId="20642" xr:uid="{00000000-0005-0000-0000-0000F97F0000}"/>
    <cellStyle name="Note 27 3 2 3 4" xfId="36485" xr:uid="{00000000-0005-0000-0000-0000FA7F0000}"/>
    <cellStyle name="Note 27 3 2 4" xfId="26672" xr:uid="{00000000-0005-0000-0000-0000FB7F0000}"/>
    <cellStyle name="Note 27 3 2 4 2" xfId="42302" xr:uid="{00000000-0005-0000-0000-0000FC7F0000}"/>
    <cellStyle name="Note 27 3 2 5" xfId="18608" xr:uid="{00000000-0005-0000-0000-0000FD7F0000}"/>
    <cellStyle name="Note 27 3 2 6" xfId="34451" xr:uid="{00000000-0005-0000-0000-0000FE7F0000}"/>
    <cellStyle name="Note 27 3 3" xfId="23527" xr:uid="{00000000-0005-0000-0000-0000FF7F0000}"/>
    <cellStyle name="Note 27 3 3 2" xfId="39158" xr:uid="{00000000-0005-0000-0000-000000800000}"/>
    <cellStyle name="Note 27 3 4" xfId="15010" xr:uid="{00000000-0005-0000-0000-000001800000}"/>
    <cellStyle name="Note 27 3 5" xfId="31486" xr:uid="{00000000-0005-0000-0000-000002800000}"/>
    <cellStyle name="Note 27 3 6" xfId="50212" xr:uid="{00000000-0005-0000-0000-000003800000}"/>
    <cellStyle name="Note 27 3 7" xfId="51998" xr:uid="{00000000-0005-0000-0000-000004800000}"/>
    <cellStyle name="Note 27 3 8" xfId="53093" xr:uid="{00000000-0005-0000-0000-000005800000}"/>
    <cellStyle name="Note 27 4" xfId="8561" xr:uid="{00000000-0005-0000-0000-000006800000}"/>
    <cellStyle name="Note 27 4 2" xfId="9950" xr:uid="{00000000-0005-0000-0000-000007800000}"/>
    <cellStyle name="Note 27 4 2 2" xfId="11609" xr:uid="{00000000-0005-0000-0000-000008800000}"/>
    <cellStyle name="Note 27 4 2 2 2" xfId="29175" xr:uid="{00000000-0005-0000-0000-000009800000}"/>
    <cellStyle name="Note 27 4 2 2 2 2" xfId="44805" xr:uid="{00000000-0005-0000-0000-00000A800000}"/>
    <cellStyle name="Note 27 4 2 2 3" xfId="21111" xr:uid="{00000000-0005-0000-0000-00000B800000}"/>
    <cellStyle name="Note 27 4 2 2 4" xfId="36954" xr:uid="{00000000-0005-0000-0000-00000C800000}"/>
    <cellStyle name="Note 27 4 2 3" xfId="27516" xr:uid="{00000000-0005-0000-0000-00000D800000}"/>
    <cellStyle name="Note 27 4 2 3 2" xfId="43146" xr:uid="{00000000-0005-0000-0000-00000E800000}"/>
    <cellStyle name="Note 27 4 2 4" xfId="19452" xr:uid="{00000000-0005-0000-0000-00000F800000}"/>
    <cellStyle name="Note 27 4 2 5" xfId="35295" xr:uid="{00000000-0005-0000-0000-000010800000}"/>
    <cellStyle name="Note 27 4 3" xfId="4829" xr:uid="{00000000-0005-0000-0000-000011800000}"/>
    <cellStyle name="Note 27 4 3 2" xfId="23001" xr:uid="{00000000-0005-0000-0000-000012800000}"/>
    <cellStyle name="Note 27 4 3 2 2" xfId="38632" xr:uid="{00000000-0005-0000-0000-000013800000}"/>
    <cellStyle name="Note 27 4 3 3" xfId="14335" xr:uid="{00000000-0005-0000-0000-000014800000}"/>
    <cellStyle name="Note 27 4 3 4" xfId="31022" xr:uid="{00000000-0005-0000-0000-000015800000}"/>
    <cellStyle name="Note 27 4 4" xfId="26127" xr:uid="{00000000-0005-0000-0000-000016800000}"/>
    <cellStyle name="Note 27 4 4 2" xfId="41757" xr:uid="{00000000-0005-0000-0000-000017800000}"/>
    <cellStyle name="Note 27 4 5" xfId="18063" xr:uid="{00000000-0005-0000-0000-000018800000}"/>
    <cellStyle name="Note 27 4 6" xfId="33906" xr:uid="{00000000-0005-0000-0000-000019800000}"/>
    <cellStyle name="Note 27 5" xfId="21659" xr:uid="{00000000-0005-0000-0000-00001A800000}"/>
    <cellStyle name="Note 27 5 2" xfId="37290" xr:uid="{00000000-0005-0000-0000-00001B800000}"/>
    <cellStyle name="Note 27 6" xfId="22220" xr:uid="{00000000-0005-0000-0000-00001C800000}"/>
    <cellStyle name="Note 27 6 2" xfId="37851" xr:uid="{00000000-0005-0000-0000-00001D800000}"/>
    <cellStyle name="Note 27 7" xfId="12636" xr:uid="{00000000-0005-0000-0000-00001E800000}"/>
    <cellStyle name="Note 27 8" xfId="29822" xr:uid="{00000000-0005-0000-0000-00001F800000}"/>
    <cellStyle name="Note 27 9" xfId="47051" xr:uid="{00000000-0005-0000-0000-000020800000}"/>
    <cellStyle name="Note 28" xfId="2840" xr:uid="{00000000-0005-0000-0000-000021800000}"/>
    <cellStyle name="Note 28 10" xfId="48026" xr:uid="{00000000-0005-0000-0000-000022800000}"/>
    <cellStyle name="Note 28 11" xfId="46985" xr:uid="{00000000-0005-0000-0000-000023800000}"/>
    <cellStyle name="Note 28 12" xfId="50729" xr:uid="{00000000-0005-0000-0000-000024800000}"/>
    <cellStyle name="Note 28 13" xfId="46013" xr:uid="{00000000-0005-0000-0000-000025800000}"/>
    <cellStyle name="Note 28 14" xfId="47919" xr:uid="{00000000-0005-0000-0000-000026800000}"/>
    <cellStyle name="Note 28 15" xfId="51486" xr:uid="{00000000-0005-0000-0000-000027800000}"/>
    <cellStyle name="Note 28 2" xfId="3494" xr:uid="{00000000-0005-0000-0000-000028800000}"/>
    <cellStyle name="Note 28 2 10" xfId="45097" xr:uid="{00000000-0005-0000-0000-000029800000}"/>
    <cellStyle name="Note 28 2 11" xfId="51092" xr:uid="{00000000-0005-0000-0000-00002A800000}"/>
    <cellStyle name="Note 28 2 12" xfId="45532" xr:uid="{00000000-0005-0000-0000-00002B800000}"/>
    <cellStyle name="Note 28 2 13" xfId="45853" xr:uid="{00000000-0005-0000-0000-00002C800000}"/>
    <cellStyle name="Note 28 2 14" xfId="53758" xr:uid="{00000000-0005-0000-0000-00002D800000}"/>
    <cellStyle name="Note 28 2 2" xfId="5869" xr:uid="{00000000-0005-0000-0000-00002E800000}"/>
    <cellStyle name="Note 28 2 2 2" xfId="8840" xr:uid="{00000000-0005-0000-0000-00002F800000}"/>
    <cellStyle name="Note 28 2 2 2 2" xfId="10229" xr:uid="{00000000-0005-0000-0000-000030800000}"/>
    <cellStyle name="Note 28 2 2 2 2 2" xfId="9381" xr:uid="{00000000-0005-0000-0000-000031800000}"/>
    <cellStyle name="Note 28 2 2 2 2 2 2" xfId="26947" xr:uid="{00000000-0005-0000-0000-000032800000}"/>
    <cellStyle name="Note 28 2 2 2 2 2 2 2" xfId="42577" xr:uid="{00000000-0005-0000-0000-000033800000}"/>
    <cellStyle name="Note 28 2 2 2 2 2 3" xfId="18883" xr:uid="{00000000-0005-0000-0000-000034800000}"/>
    <cellStyle name="Note 28 2 2 2 2 2 4" xfId="34726" xr:uid="{00000000-0005-0000-0000-000035800000}"/>
    <cellStyle name="Note 28 2 2 2 2 3" xfId="27795" xr:uid="{00000000-0005-0000-0000-000036800000}"/>
    <cellStyle name="Note 28 2 2 2 2 3 2" xfId="43425" xr:uid="{00000000-0005-0000-0000-000037800000}"/>
    <cellStyle name="Note 28 2 2 2 2 4" xfId="19731" xr:uid="{00000000-0005-0000-0000-000038800000}"/>
    <cellStyle name="Note 28 2 2 2 2 5" xfId="35574" xr:uid="{00000000-0005-0000-0000-000039800000}"/>
    <cellStyle name="Note 28 2 2 2 3" xfId="10793" xr:uid="{00000000-0005-0000-0000-00003A800000}"/>
    <cellStyle name="Note 28 2 2 2 3 2" xfId="28359" xr:uid="{00000000-0005-0000-0000-00003B800000}"/>
    <cellStyle name="Note 28 2 2 2 3 2 2" xfId="43989" xr:uid="{00000000-0005-0000-0000-00003C800000}"/>
    <cellStyle name="Note 28 2 2 2 3 3" xfId="20295" xr:uid="{00000000-0005-0000-0000-00003D800000}"/>
    <cellStyle name="Note 28 2 2 2 3 4" xfId="36138" xr:uid="{00000000-0005-0000-0000-00003E800000}"/>
    <cellStyle name="Note 28 2 2 2 4" xfId="26406" xr:uid="{00000000-0005-0000-0000-00003F800000}"/>
    <cellStyle name="Note 28 2 2 2 4 2" xfId="42036" xr:uid="{00000000-0005-0000-0000-000040800000}"/>
    <cellStyle name="Note 28 2 2 2 5" xfId="18342" xr:uid="{00000000-0005-0000-0000-000041800000}"/>
    <cellStyle name="Note 28 2 2 2 6" xfId="34185" xr:uid="{00000000-0005-0000-0000-000042800000}"/>
    <cellStyle name="Note 28 2 2 3" xfId="23740" xr:uid="{00000000-0005-0000-0000-000043800000}"/>
    <cellStyle name="Note 28 2 2 3 2" xfId="39371" xr:uid="{00000000-0005-0000-0000-000044800000}"/>
    <cellStyle name="Note 28 2 2 4" xfId="15374" xr:uid="{00000000-0005-0000-0000-000045800000}"/>
    <cellStyle name="Note 28 2 2 5" xfId="31638" xr:uid="{00000000-0005-0000-0000-000046800000}"/>
    <cellStyle name="Note 28 2 2 6" xfId="50357" xr:uid="{00000000-0005-0000-0000-000047800000}"/>
    <cellStyle name="Note 28 2 2 7" xfId="52143" xr:uid="{00000000-0005-0000-0000-000048800000}"/>
    <cellStyle name="Note 28 2 2 8" xfId="53238" xr:uid="{00000000-0005-0000-0000-000049800000}"/>
    <cellStyle name="Note 28 2 3" xfId="8112" xr:uid="{00000000-0005-0000-0000-00004A800000}"/>
    <cellStyle name="Note 28 2 3 2" xfId="9501" xr:uid="{00000000-0005-0000-0000-00004B800000}"/>
    <cellStyle name="Note 28 2 3 2 2" xfId="7506" xr:uid="{00000000-0005-0000-0000-00004C800000}"/>
    <cellStyle name="Note 28 2 3 2 2 2" xfId="25072" xr:uid="{00000000-0005-0000-0000-00004D800000}"/>
    <cellStyle name="Note 28 2 3 2 2 2 2" xfId="40702" xr:uid="{00000000-0005-0000-0000-00004E800000}"/>
    <cellStyle name="Note 28 2 3 2 2 3" xfId="17008" xr:uid="{00000000-0005-0000-0000-00004F800000}"/>
    <cellStyle name="Note 28 2 3 2 2 4" xfId="32851" xr:uid="{00000000-0005-0000-0000-000050800000}"/>
    <cellStyle name="Note 28 2 3 2 3" xfId="27067" xr:uid="{00000000-0005-0000-0000-000051800000}"/>
    <cellStyle name="Note 28 2 3 2 3 2" xfId="42697" xr:uid="{00000000-0005-0000-0000-000052800000}"/>
    <cellStyle name="Note 28 2 3 2 4" xfId="19003" xr:uid="{00000000-0005-0000-0000-000053800000}"/>
    <cellStyle name="Note 28 2 3 2 5" xfId="34846" xr:uid="{00000000-0005-0000-0000-000054800000}"/>
    <cellStyle name="Note 28 2 3 3" xfId="7242" xr:uid="{00000000-0005-0000-0000-000055800000}"/>
    <cellStyle name="Note 28 2 3 3 2" xfId="24809" xr:uid="{00000000-0005-0000-0000-000056800000}"/>
    <cellStyle name="Note 28 2 3 3 2 2" xfId="40439" xr:uid="{00000000-0005-0000-0000-000057800000}"/>
    <cellStyle name="Note 28 2 3 3 3" xfId="16745" xr:uid="{00000000-0005-0000-0000-000058800000}"/>
    <cellStyle name="Note 28 2 3 3 4" xfId="32588" xr:uid="{00000000-0005-0000-0000-000059800000}"/>
    <cellStyle name="Note 28 2 3 4" xfId="25678" xr:uid="{00000000-0005-0000-0000-00005A800000}"/>
    <cellStyle name="Note 28 2 3 4 2" xfId="41308" xr:uid="{00000000-0005-0000-0000-00005B800000}"/>
    <cellStyle name="Note 28 2 3 5" xfId="17614" xr:uid="{00000000-0005-0000-0000-00005C800000}"/>
    <cellStyle name="Note 28 2 3 6" xfId="33457" xr:uid="{00000000-0005-0000-0000-00005D800000}"/>
    <cellStyle name="Note 28 2 4" xfId="21872" xr:uid="{00000000-0005-0000-0000-00005E800000}"/>
    <cellStyle name="Note 28 2 4 2" xfId="37503" xr:uid="{00000000-0005-0000-0000-00005F800000}"/>
    <cellStyle name="Note 28 2 5" xfId="29296" xr:uid="{00000000-0005-0000-0000-000060800000}"/>
    <cellStyle name="Note 28 2 5 2" xfId="44926" xr:uid="{00000000-0005-0000-0000-000061800000}"/>
    <cellStyle name="Note 28 2 6" xfId="12999" xr:uid="{00000000-0005-0000-0000-000062800000}"/>
    <cellStyle name="Note 28 2 7" xfId="29973" xr:uid="{00000000-0005-0000-0000-000063800000}"/>
    <cellStyle name="Note 28 2 8" xfId="47948" xr:uid="{00000000-0005-0000-0000-000064800000}"/>
    <cellStyle name="Note 28 2 9" xfId="48388" xr:uid="{00000000-0005-0000-0000-000065800000}"/>
    <cellStyle name="Note 28 3" xfId="5221" xr:uid="{00000000-0005-0000-0000-000066800000}"/>
    <cellStyle name="Note 28 3 2" xfId="8236" xr:uid="{00000000-0005-0000-0000-000067800000}"/>
    <cellStyle name="Note 28 3 2 2" xfId="9625" xr:uid="{00000000-0005-0000-0000-000068800000}"/>
    <cellStyle name="Note 28 3 2 2 2" xfId="7561" xr:uid="{00000000-0005-0000-0000-000069800000}"/>
    <cellStyle name="Note 28 3 2 2 2 2" xfId="25127" xr:uid="{00000000-0005-0000-0000-00006A800000}"/>
    <cellStyle name="Note 28 3 2 2 2 2 2" xfId="40757" xr:uid="{00000000-0005-0000-0000-00006B800000}"/>
    <cellStyle name="Note 28 3 2 2 2 3" xfId="17063" xr:uid="{00000000-0005-0000-0000-00006C800000}"/>
    <cellStyle name="Note 28 3 2 2 2 4" xfId="32906" xr:uid="{00000000-0005-0000-0000-00006D800000}"/>
    <cellStyle name="Note 28 3 2 2 3" xfId="27191" xr:uid="{00000000-0005-0000-0000-00006E800000}"/>
    <cellStyle name="Note 28 3 2 2 3 2" xfId="42821" xr:uid="{00000000-0005-0000-0000-00006F800000}"/>
    <cellStyle name="Note 28 3 2 2 4" xfId="19127" xr:uid="{00000000-0005-0000-0000-000070800000}"/>
    <cellStyle name="Note 28 3 2 2 5" xfId="34970" xr:uid="{00000000-0005-0000-0000-000071800000}"/>
    <cellStyle name="Note 28 3 2 3" xfId="4659" xr:uid="{00000000-0005-0000-0000-000072800000}"/>
    <cellStyle name="Note 28 3 2 3 2" xfId="22831" xr:uid="{00000000-0005-0000-0000-000073800000}"/>
    <cellStyle name="Note 28 3 2 3 2 2" xfId="38462" xr:uid="{00000000-0005-0000-0000-000074800000}"/>
    <cellStyle name="Note 28 3 2 3 3" xfId="14165" xr:uid="{00000000-0005-0000-0000-000075800000}"/>
    <cellStyle name="Note 28 3 2 3 4" xfId="30852" xr:uid="{00000000-0005-0000-0000-000076800000}"/>
    <cellStyle name="Note 28 3 2 4" xfId="25802" xr:uid="{00000000-0005-0000-0000-000077800000}"/>
    <cellStyle name="Note 28 3 2 4 2" xfId="41432" xr:uid="{00000000-0005-0000-0000-000078800000}"/>
    <cellStyle name="Note 28 3 2 5" xfId="17738" xr:uid="{00000000-0005-0000-0000-000079800000}"/>
    <cellStyle name="Note 28 3 2 6" xfId="33581" xr:uid="{00000000-0005-0000-0000-00007A800000}"/>
    <cellStyle name="Note 28 3 3" xfId="23299" xr:uid="{00000000-0005-0000-0000-00007B800000}"/>
    <cellStyle name="Note 28 3 3 2" xfId="38930" xr:uid="{00000000-0005-0000-0000-00007C800000}"/>
    <cellStyle name="Note 28 3 4" xfId="14726" xr:uid="{00000000-0005-0000-0000-00007D800000}"/>
    <cellStyle name="Note 28 3 5" xfId="31277" xr:uid="{00000000-0005-0000-0000-00007E800000}"/>
    <cellStyle name="Note 28 3 6" xfId="49980" xr:uid="{00000000-0005-0000-0000-00007F800000}"/>
    <cellStyle name="Note 28 3 7" xfId="51778" xr:uid="{00000000-0005-0000-0000-000080800000}"/>
    <cellStyle name="Note 28 3 8" xfId="52871" xr:uid="{00000000-0005-0000-0000-000081800000}"/>
    <cellStyle name="Note 28 4" xfId="8635" xr:uid="{00000000-0005-0000-0000-000082800000}"/>
    <cellStyle name="Note 28 4 2" xfId="10024" xr:uid="{00000000-0005-0000-0000-000083800000}"/>
    <cellStyle name="Note 28 4 2 2" xfId="11499" xr:uid="{00000000-0005-0000-0000-000084800000}"/>
    <cellStyle name="Note 28 4 2 2 2" xfId="29065" xr:uid="{00000000-0005-0000-0000-000085800000}"/>
    <cellStyle name="Note 28 4 2 2 2 2" xfId="44695" xr:uid="{00000000-0005-0000-0000-000086800000}"/>
    <cellStyle name="Note 28 4 2 2 3" xfId="21001" xr:uid="{00000000-0005-0000-0000-000087800000}"/>
    <cellStyle name="Note 28 4 2 2 4" xfId="36844" xr:uid="{00000000-0005-0000-0000-000088800000}"/>
    <cellStyle name="Note 28 4 2 3" xfId="27590" xr:uid="{00000000-0005-0000-0000-000089800000}"/>
    <cellStyle name="Note 28 4 2 3 2" xfId="43220" xr:uid="{00000000-0005-0000-0000-00008A800000}"/>
    <cellStyle name="Note 28 4 2 4" xfId="19526" xr:uid="{00000000-0005-0000-0000-00008B800000}"/>
    <cellStyle name="Note 28 4 2 5" xfId="35369" xr:uid="{00000000-0005-0000-0000-00008C800000}"/>
    <cellStyle name="Note 28 4 3" xfId="7710" xr:uid="{00000000-0005-0000-0000-00008D800000}"/>
    <cellStyle name="Note 28 4 3 2" xfId="25276" xr:uid="{00000000-0005-0000-0000-00008E800000}"/>
    <cellStyle name="Note 28 4 3 2 2" xfId="40906" xr:uid="{00000000-0005-0000-0000-00008F800000}"/>
    <cellStyle name="Note 28 4 3 3" xfId="17212" xr:uid="{00000000-0005-0000-0000-000090800000}"/>
    <cellStyle name="Note 28 4 3 4" xfId="33055" xr:uid="{00000000-0005-0000-0000-000091800000}"/>
    <cellStyle name="Note 28 4 4" xfId="26201" xr:uid="{00000000-0005-0000-0000-000092800000}"/>
    <cellStyle name="Note 28 4 4 2" xfId="41831" xr:uid="{00000000-0005-0000-0000-000093800000}"/>
    <cellStyle name="Note 28 4 5" xfId="18137" xr:uid="{00000000-0005-0000-0000-000094800000}"/>
    <cellStyle name="Note 28 4 6" xfId="33980" xr:uid="{00000000-0005-0000-0000-000095800000}"/>
    <cellStyle name="Note 28 5" xfId="21424" xr:uid="{00000000-0005-0000-0000-000096800000}"/>
    <cellStyle name="Note 28 5 2" xfId="37055" xr:uid="{00000000-0005-0000-0000-000097800000}"/>
    <cellStyle name="Note 28 6" xfId="23651" xr:uid="{00000000-0005-0000-0000-000098800000}"/>
    <cellStyle name="Note 28 6 2" xfId="39282" xr:uid="{00000000-0005-0000-0000-000099800000}"/>
    <cellStyle name="Note 28 7" xfId="12346" xr:uid="{00000000-0005-0000-0000-00009A800000}"/>
    <cellStyle name="Note 28 8" xfId="29607" xr:uid="{00000000-0005-0000-0000-00009B800000}"/>
    <cellStyle name="Note 28 9" xfId="47721" xr:uid="{00000000-0005-0000-0000-00009C800000}"/>
    <cellStyle name="Note 29" xfId="2850" xr:uid="{00000000-0005-0000-0000-00009D800000}"/>
    <cellStyle name="Note 29 10" xfId="48036" xr:uid="{00000000-0005-0000-0000-00009E800000}"/>
    <cellStyle name="Note 29 11" xfId="46213" xr:uid="{00000000-0005-0000-0000-00009F800000}"/>
    <cellStyle name="Note 29 12" xfId="50739" xr:uid="{00000000-0005-0000-0000-0000A0800000}"/>
    <cellStyle name="Note 29 13" xfId="46023" xr:uid="{00000000-0005-0000-0000-0000A1800000}"/>
    <cellStyle name="Note 29 14" xfId="51672" xr:uid="{00000000-0005-0000-0000-0000A2800000}"/>
    <cellStyle name="Note 29 15" xfId="48951" xr:uid="{00000000-0005-0000-0000-0000A3800000}"/>
    <cellStyle name="Note 29 2" xfId="3504" xr:uid="{00000000-0005-0000-0000-0000A4800000}"/>
    <cellStyle name="Note 29 2 10" xfId="47270" xr:uid="{00000000-0005-0000-0000-0000A5800000}"/>
    <cellStyle name="Note 29 2 11" xfId="51102" xr:uid="{00000000-0005-0000-0000-0000A6800000}"/>
    <cellStyle name="Note 29 2 12" xfId="47025" xr:uid="{00000000-0005-0000-0000-0000A7800000}"/>
    <cellStyle name="Note 29 2 13" xfId="48961" xr:uid="{00000000-0005-0000-0000-0000A8800000}"/>
    <cellStyle name="Note 29 2 14" xfId="45962" xr:uid="{00000000-0005-0000-0000-0000A9800000}"/>
    <cellStyle name="Note 29 2 2" xfId="5879" xr:uid="{00000000-0005-0000-0000-0000AA800000}"/>
    <cellStyle name="Note 29 2 2 2" xfId="8455" xr:uid="{00000000-0005-0000-0000-0000AB800000}"/>
    <cellStyle name="Note 29 2 2 2 2" xfId="9844" xr:uid="{00000000-0005-0000-0000-0000AC800000}"/>
    <cellStyle name="Note 29 2 2 2 2 2" xfId="11402" xr:uid="{00000000-0005-0000-0000-0000AD800000}"/>
    <cellStyle name="Note 29 2 2 2 2 2 2" xfId="28968" xr:uid="{00000000-0005-0000-0000-0000AE800000}"/>
    <cellStyle name="Note 29 2 2 2 2 2 2 2" xfId="44598" xr:uid="{00000000-0005-0000-0000-0000AF800000}"/>
    <cellStyle name="Note 29 2 2 2 2 2 3" xfId="20904" xr:uid="{00000000-0005-0000-0000-0000B0800000}"/>
    <cellStyle name="Note 29 2 2 2 2 2 4" xfId="36747" xr:uid="{00000000-0005-0000-0000-0000B1800000}"/>
    <cellStyle name="Note 29 2 2 2 2 3" xfId="27410" xr:uid="{00000000-0005-0000-0000-0000B2800000}"/>
    <cellStyle name="Note 29 2 2 2 2 3 2" xfId="43040" xr:uid="{00000000-0005-0000-0000-0000B3800000}"/>
    <cellStyle name="Note 29 2 2 2 2 4" xfId="19346" xr:uid="{00000000-0005-0000-0000-0000B4800000}"/>
    <cellStyle name="Note 29 2 2 2 2 5" xfId="35189" xr:uid="{00000000-0005-0000-0000-0000B5800000}"/>
    <cellStyle name="Note 29 2 2 2 3" xfId="4811" xr:uid="{00000000-0005-0000-0000-0000B6800000}"/>
    <cellStyle name="Note 29 2 2 2 3 2" xfId="22983" xr:uid="{00000000-0005-0000-0000-0000B7800000}"/>
    <cellStyle name="Note 29 2 2 2 3 2 2" xfId="38614" xr:uid="{00000000-0005-0000-0000-0000B8800000}"/>
    <cellStyle name="Note 29 2 2 2 3 3" xfId="14317" xr:uid="{00000000-0005-0000-0000-0000B9800000}"/>
    <cellStyle name="Note 29 2 2 2 3 4" xfId="31004" xr:uid="{00000000-0005-0000-0000-0000BA800000}"/>
    <cellStyle name="Note 29 2 2 2 4" xfId="26021" xr:uid="{00000000-0005-0000-0000-0000BB800000}"/>
    <cellStyle name="Note 29 2 2 2 4 2" xfId="41651" xr:uid="{00000000-0005-0000-0000-0000BC800000}"/>
    <cellStyle name="Note 29 2 2 2 5" xfId="17957" xr:uid="{00000000-0005-0000-0000-0000BD800000}"/>
    <cellStyle name="Note 29 2 2 2 6" xfId="33800" xr:uid="{00000000-0005-0000-0000-0000BE800000}"/>
    <cellStyle name="Note 29 2 2 3" xfId="23750" xr:uid="{00000000-0005-0000-0000-0000BF800000}"/>
    <cellStyle name="Note 29 2 2 3 2" xfId="39381" xr:uid="{00000000-0005-0000-0000-0000C0800000}"/>
    <cellStyle name="Note 29 2 2 4" xfId="15384" xr:uid="{00000000-0005-0000-0000-0000C1800000}"/>
    <cellStyle name="Note 29 2 2 5" xfId="31648" xr:uid="{00000000-0005-0000-0000-0000C2800000}"/>
    <cellStyle name="Note 29 2 2 6" xfId="50367" xr:uid="{00000000-0005-0000-0000-0000C3800000}"/>
    <cellStyle name="Note 29 2 2 7" xfId="52153" xr:uid="{00000000-0005-0000-0000-0000C4800000}"/>
    <cellStyle name="Note 29 2 2 8" xfId="53248" xr:uid="{00000000-0005-0000-0000-0000C5800000}"/>
    <cellStyle name="Note 29 2 3" xfId="9062" xr:uid="{00000000-0005-0000-0000-0000C6800000}"/>
    <cellStyle name="Note 29 2 3 2" xfId="10451" xr:uid="{00000000-0005-0000-0000-0000C7800000}"/>
    <cellStyle name="Note 29 2 3 2 2" xfId="10737" xr:uid="{00000000-0005-0000-0000-0000C8800000}"/>
    <cellStyle name="Note 29 2 3 2 2 2" xfId="28303" xr:uid="{00000000-0005-0000-0000-0000C9800000}"/>
    <cellStyle name="Note 29 2 3 2 2 2 2" xfId="43933" xr:uid="{00000000-0005-0000-0000-0000CA800000}"/>
    <cellStyle name="Note 29 2 3 2 2 3" xfId="20239" xr:uid="{00000000-0005-0000-0000-0000CB800000}"/>
    <cellStyle name="Note 29 2 3 2 2 4" xfId="36082" xr:uid="{00000000-0005-0000-0000-0000CC800000}"/>
    <cellStyle name="Note 29 2 3 2 3" xfId="28017" xr:uid="{00000000-0005-0000-0000-0000CD800000}"/>
    <cellStyle name="Note 29 2 3 2 3 2" xfId="43647" xr:uid="{00000000-0005-0000-0000-0000CE800000}"/>
    <cellStyle name="Note 29 2 3 2 4" xfId="19953" xr:uid="{00000000-0005-0000-0000-0000CF800000}"/>
    <cellStyle name="Note 29 2 3 2 5" xfId="35796" xr:uid="{00000000-0005-0000-0000-0000D0800000}"/>
    <cellStyle name="Note 29 2 3 3" xfId="10926" xr:uid="{00000000-0005-0000-0000-0000D1800000}"/>
    <cellStyle name="Note 29 2 3 3 2" xfId="28492" xr:uid="{00000000-0005-0000-0000-0000D2800000}"/>
    <cellStyle name="Note 29 2 3 3 2 2" xfId="44122" xr:uid="{00000000-0005-0000-0000-0000D3800000}"/>
    <cellStyle name="Note 29 2 3 3 3" xfId="20428" xr:uid="{00000000-0005-0000-0000-0000D4800000}"/>
    <cellStyle name="Note 29 2 3 3 4" xfId="36271" xr:uid="{00000000-0005-0000-0000-0000D5800000}"/>
    <cellStyle name="Note 29 2 3 4" xfId="26628" xr:uid="{00000000-0005-0000-0000-0000D6800000}"/>
    <cellStyle name="Note 29 2 3 4 2" xfId="42258" xr:uid="{00000000-0005-0000-0000-0000D7800000}"/>
    <cellStyle name="Note 29 2 3 5" xfId="18564" xr:uid="{00000000-0005-0000-0000-0000D8800000}"/>
    <cellStyle name="Note 29 2 3 6" xfId="34407" xr:uid="{00000000-0005-0000-0000-0000D9800000}"/>
    <cellStyle name="Note 29 2 4" xfId="21882" xr:uid="{00000000-0005-0000-0000-0000DA800000}"/>
    <cellStyle name="Note 29 2 4 2" xfId="37513" xr:uid="{00000000-0005-0000-0000-0000DB800000}"/>
    <cellStyle name="Note 29 2 5" xfId="23260" xr:uid="{00000000-0005-0000-0000-0000DC800000}"/>
    <cellStyle name="Note 29 2 5 2" xfId="38891" xr:uid="{00000000-0005-0000-0000-0000DD800000}"/>
    <cellStyle name="Note 29 2 6" xfId="13009" xr:uid="{00000000-0005-0000-0000-0000DE800000}"/>
    <cellStyle name="Note 29 2 7" xfId="29983" xr:uid="{00000000-0005-0000-0000-0000DF800000}"/>
    <cellStyle name="Note 29 2 8" xfId="47604" xr:uid="{00000000-0005-0000-0000-0000E0800000}"/>
    <cellStyle name="Note 29 2 9" xfId="48398" xr:uid="{00000000-0005-0000-0000-0000E1800000}"/>
    <cellStyle name="Note 29 3" xfId="5231" xr:uid="{00000000-0005-0000-0000-0000E2800000}"/>
    <cellStyle name="Note 29 3 2" xfId="8950" xr:uid="{00000000-0005-0000-0000-0000E3800000}"/>
    <cellStyle name="Note 29 3 2 2" xfId="10339" xr:uid="{00000000-0005-0000-0000-0000E4800000}"/>
    <cellStyle name="Note 29 3 2 2 2" xfId="10979" xr:uid="{00000000-0005-0000-0000-0000E5800000}"/>
    <cellStyle name="Note 29 3 2 2 2 2" xfId="28545" xr:uid="{00000000-0005-0000-0000-0000E6800000}"/>
    <cellStyle name="Note 29 3 2 2 2 2 2" xfId="44175" xr:uid="{00000000-0005-0000-0000-0000E7800000}"/>
    <cellStyle name="Note 29 3 2 2 2 3" xfId="20481" xr:uid="{00000000-0005-0000-0000-0000E8800000}"/>
    <cellStyle name="Note 29 3 2 2 2 4" xfId="36324" xr:uid="{00000000-0005-0000-0000-0000E9800000}"/>
    <cellStyle name="Note 29 3 2 2 3" xfId="27905" xr:uid="{00000000-0005-0000-0000-0000EA800000}"/>
    <cellStyle name="Note 29 3 2 2 3 2" xfId="43535" xr:uid="{00000000-0005-0000-0000-0000EB800000}"/>
    <cellStyle name="Note 29 3 2 2 4" xfId="19841" xr:uid="{00000000-0005-0000-0000-0000EC800000}"/>
    <cellStyle name="Note 29 3 2 2 5" xfId="35684" xr:uid="{00000000-0005-0000-0000-0000ED800000}"/>
    <cellStyle name="Note 29 3 2 3" xfId="9293" xr:uid="{00000000-0005-0000-0000-0000EE800000}"/>
    <cellStyle name="Note 29 3 2 3 2" xfId="26859" xr:uid="{00000000-0005-0000-0000-0000EF800000}"/>
    <cellStyle name="Note 29 3 2 3 2 2" xfId="42489" xr:uid="{00000000-0005-0000-0000-0000F0800000}"/>
    <cellStyle name="Note 29 3 2 3 3" xfId="18795" xr:uid="{00000000-0005-0000-0000-0000F1800000}"/>
    <cellStyle name="Note 29 3 2 3 4" xfId="34638" xr:uid="{00000000-0005-0000-0000-0000F2800000}"/>
    <cellStyle name="Note 29 3 2 4" xfId="26516" xr:uid="{00000000-0005-0000-0000-0000F3800000}"/>
    <cellStyle name="Note 29 3 2 4 2" xfId="42146" xr:uid="{00000000-0005-0000-0000-0000F4800000}"/>
    <cellStyle name="Note 29 3 2 5" xfId="18452" xr:uid="{00000000-0005-0000-0000-0000F5800000}"/>
    <cellStyle name="Note 29 3 2 6" xfId="34295" xr:uid="{00000000-0005-0000-0000-0000F6800000}"/>
    <cellStyle name="Note 29 3 3" xfId="23309" xr:uid="{00000000-0005-0000-0000-0000F7800000}"/>
    <cellStyle name="Note 29 3 3 2" xfId="38940" xr:uid="{00000000-0005-0000-0000-0000F8800000}"/>
    <cellStyle name="Note 29 3 4" xfId="14736" xr:uid="{00000000-0005-0000-0000-0000F9800000}"/>
    <cellStyle name="Note 29 3 5" xfId="31287" xr:uid="{00000000-0005-0000-0000-0000FA800000}"/>
    <cellStyle name="Note 29 3 6" xfId="49990" xr:uid="{00000000-0005-0000-0000-0000FB800000}"/>
    <cellStyle name="Note 29 3 7" xfId="51788" xr:uid="{00000000-0005-0000-0000-0000FC800000}"/>
    <cellStyle name="Note 29 3 8" xfId="52881" xr:uid="{00000000-0005-0000-0000-0000FD800000}"/>
    <cellStyle name="Note 29 4" xfId="8881" xr:uid="{00000000-0005-0000-0000-0000FE800000}"/>
    <cellStyle name="Note 29 4 2" xfId="10270" xr:uid="{00000000-0005-0000-0000-0000FF800000}"/>
    <cellStyle name="Note 29 4 2 2" xfId="11105" xr:uid="{00000000-0005-0000-0000-000000810000}"/>
    <cellStyle name="Note 29 4 2 2 2" xfId="28671" xr:uid="{00000000-0005-0000-0000-000001810000}"/>
    <cellStyle name="Note 29 4 2 2 2 2" xfId="44301" xr:uid="{00000000-0005-0000-0000-000002810000}"/>
    <cellStyle name="Note 29 4 2 2 3" xfId="20607" xr:uid="{00000000-0005-0000-0000-000003810000}"/>
    <cellStyle name="Note 29 4 2 2 4" xfId="36450" xr:uid="{00000000-0005-0000-0000-000004810000}"/>
    <cellStyle name="Note 29 4 2 3" xfId="27836" xr:uid="{00000000-0005-0000-0000-000005810000}"/>
    <cellStyle name="Note 29 4 2 3 2" xfId="43466" xr:uid="{00000000-0005-0000-0000-000006810000}"/>
    <cellStyle name="Note 29 4 2 4" xfId="19772" xr:uid="{00000000-0005-0000-0000-000007810000}"/>
    <cellStyle name="Note 29 4 2 5" xfId="35615" xr:uid="{00000000-0005-0000-0000-000008810000}"/>
    <cellStyle name="Note 29 4 3" xfId="11628" xr:uid="{00000000-0005-0000-0000-000009810000}"/>
    <cellStyle name="Note 29 4 3 2" xfId="29194" xr:uid="{00000000-0005-0000-0000-00000A810000}"/>
    <cellStyle name="Note 29 4 3 2 2" xfId="44824" xr:uid="{00000000-0005-0000-0000-00000B810000}"/>
    <cellStyle name="Note 29 4 3 3" xfId="21130" xr:uid="{00000000-0005-0000-0000-00000C810000}"/>
    <cellStyle name="Note 29 4 3 4" xfId="36973" xr:uid="{00000000-0005-0000-0000-00000D810000}"/>
    <cellStyle name="Note 29 4 4" xfId="26447" xr:uid="{00000000-0005-0000-0000-00000E810000}"/>
    <cellStyle name="Note 29 4 4 2" xfId="42077" xr:uid="{00000000-0005-0000-0000-00000F810000}"/>
    <cellStyle name="Note 29 4 5" xfId="18383" xr:uid="{00000000-0005-0000-0000-000010810000}"/>
    <cellStyle name="Note 29 4 6" xfId="34226" xr:uid="{00000000-0005-0000-0000-000011810000}"/>
    <cellStyle name="Note 29 5" xfId="21434" xr:uid="{00000000-0005-0000-0000-000012810000}"/>
    <cellStyle name="Note 29 5 2" xfId="37065" xr:uid="{00000000-0005-0000-0000-000013810000}"/>
    <cellStyle name="Note 29 6" xfId="21845" xr:uid="{00000000-0005-0000-0000-000014810000}"/>
    <cellStyle name="Note 29 6 2" xfId="37476" xr:uid="{00000000-0005-0000-0000-000015810000}"/>
    <cellStyle name="Note 29 7" xfId="12356" xr:uid="{00000000-0005-0000-0000-000016810000}"/>
    <cellStyle name="Note 29 8" xfId="29617" xr:uid="{00000000-0005-0000-0000-000017810000}"/>
    <cellStyle name="Note 29 9" xfId="45058" xr:uid="{00000000-0005-0000-0000-000018810000}"/>
    <cellStyle name="Note 3" xfId="2633" xr:uid="{00000000-0005-0000-0000-000019810000}"/>
    <cellStyle name="Note 3 10" xfId="3141" xr:uid="{00000000-0005-0000-0000-00001A810000}"/>
    <cellStyle name="Note 3 10 10" xfId="48254" xr:uid="{00000000-0005-0000-0000-00001B810000}"/>
    <cellStyle name="Note 3 10 11" xfId="49029" xr:uid="{00000000-0005-0000-0000-00001C810000}"/>
    <cellStyle name="Note 3 10 12" xfId="50957" xr:uid="{00000000-0005-0000-0000-00001D810000}"/>
    <cellStyle name="Note 3 10 13" xfId="45476" xr:uid="{00000000-0005-0000-0000-00001E810000}"/>
    <cellStyle name="Note 3 10 14" xfId="52728" xr:uid="{00000000-0005-0000-0000-00001F810000}"/>
    <cellStyle name="Note 3 10 15" xfId="45621" xr:uid="{00000000-0005-0000-0000-000020810000}"/>
    <cellStyle name="Note 3 10 2" xfId="3795" xr:uid="{00000000-0005-0000-0000-000021810000}"/>
    <cellStyle name="Note 3 10 2 10" xfId="46460" xr:uid="{00000000-0005-0000-0000-000022810000}"/>
    <cellStyle name="Note 3 10 2 11" xfId="51318" xr:uid="{00000000-0005-0000-0000-000023810000}"/>
    <cellStyle name="Note 3 10 2 12" xfId="46360" xr:uid="{00000000-0005-0000-0000-000024810000}"/>
    <cellStyle name="Note 3 10 2 13" xfId="51485" xr:uid="{00000000-0005-0000-0000-000025810000}"/>
    <cellStyle name="Note 3 10 2 14" xfId="53801" xr:uid="{00000000-0005-0000-0000-000026810000}"/>
    <cellStyle name="Note 3 10 2 2" xfId="6170" xr:uid="{00000000-0005-0000-0000-000027810000}"/>
    <cellStyle name="Note 3 10 2 2 2" xfId="8224" xr:uid="{00000000-0005-0000-0000-000028810000}"/>
    <cellStyle name="Note 3 10 2 2 2 2" xfId="9613" xr:uid="{00000000-0005-0000-0000-000029810000}"/>
    <cellStyle name="Note 3 10 2 2 2 2 2" xfId="4589" xr:uid="{00000000-0005-0000-0000-00002A810000}"/>
    <cellStyle name="Note 3 10 2 2 2 2 2 2" xfId="22761" xr:uid="{00000000-0005-0000-0000-00002B810000}"/>
    <cellStyle name="Note 3 10 2 2 2 2 2 2 2" xfId="38392" xr:uid="{00000000-0005-0000-0000-00002C810000}"/>
    <cellStyle name="Note 3 10 2 2 2 2 2 3" xfId="14095" xr:uid="{00000000-0005-0000-0000-00002D810000}"/>
    <cellStyle name="Note 3 10 2 2 2 2 2 4" xfId="30782" xr:uid="{00000000-0005-0000-0000-00002E810000}"/>
    <cellStyle name="Note 3 10 2 2 2 2 3" xfId="27179" xr:uid="{00000000-0005-0000-0000-00002F810000}"/>
    <cellStyle name="Note 3 10 2 2 2 2 3 2" xfId="42809" xr:uid="{00000000-0005-0000-0000-000030810000}"/>
    <cellStyle name="Note 3 10 2 2 2 2 4" xfId="19115" xr:uid="{00000000-0005-0000-0000-000031810000}"/>
    <cellStyle name="Note 3 10 2 2 2 2 5" xfId="34958" xr:uid="{00000000-0005-0000-0000-000032810000}"/>
    <cellStyle name="Note 3 10 2 2 2 3" xfId="7737" xr:uid="{00000000-0005-0000-0000-000033810000}"/>
    <cellStyle name="Note 3 10 2 2 2 3 2" xfId="25303" xr:uid="{00000000-0005-0000-0000-000034810000}"/>
    <cellStyle name="Note 3 10 2 2 2 3 2 2" xfId="40933" xr:uid="{00000000-0005-0000-0000-000035810000}"/>
    <cellStyle name="Note 3 10 2 2 2 3 3" xfId="17239" xr:uid="{00000000-0005-0000-0000-000036810000}"/>
    <cellStyle name="Note 3 10 2 2 2 3 4" xfId="33082" xr:uid="{00000000-0005-0000-0000-000037810000}"/>
    <cellStyle name="Note 3 10 2 2 2 4" xfId="25790" xr:uid="{00000000-0005-0000-0000-000038810000}"/>
    <cellStyle name="Note 3 10 2 2 2 4 2" xfId="41420" xr:uid="{00000000-0005-0000-0000-000039810000}"/>
    <cellStyle name="Note 3 10 2 2 2 5" xfId="17726" xr:uid="{00000000-0005-0000-0000-00003A810000}"/>
    <cellStyle name="Note 3 10 2 2 2 6" xfId="33569" xr:uid="{00000000-0005-0000-0000-00003B810000}"/>
    <cellStyle name="Note 3 10 2 2 3" xfId="23985" xr:uid="{00000000-0005-0000-0000-00003C810000}"/>
    <cellStyle name="Note 3 10 2 2 3 2" xfId="39616" xr:uid="{00000000-0005-0000-0000-00003D810000}"/>
    <cellStyle name="Note 3 10 2 2 4" xfId="15675" xr:uid="{00000000-0005-0000-0000-00003E810000}"/>
    <cellStyle name="Note 3 10 2 2 5" xfId="31864" xr:uid="{00000000-0005-0000-0000-00003F810000}"/>
    <cellStyle name="Note 3 10 2 2 6" xfId="50583" xr:uid="{00000000-0005-0000-0000-000040810000}"/>
    <cellStyle name="Note 3 10 2 2 7" xfId="52369" xr:uid="{00000000-0005-0000-0000-000041810000}"/>
    <cellStyle name="Note 3 10 2 2 8" xfId="53464" xr:uid="{00000000-0005-0000-0000-000042810000}"/>
    <cellStyle name="Note 3 10 2 3" xfId="8180" xr:uid="{00000000-0005-0000-0000-000043810000}"/>
    <cellStyle name="Note 3 10 2 3 2" xfId="9569" xr:uid="{00000000-0005-0000-0000-000044810000}"/>
    <cellStyle name="Note 3 10 2 3 2 2" xfId="4616" xr:uid="{00000000-0005-0000-0000-000045810000}"/>
    <cellStyle name="Note 3 10 2 3 2 2 2" xfId="22788" xr:uid="{00000000-0005-0000-0000-000046810000}"/>
    <cellStyle name="Note 3 10 2 3 2 2 2 2" xfId="38419" xr:uid="{00000000-0005-0000-0000-000047810000}"/>
    <cellStyle name="Note 3 10 2 3 2 2 3" xfId="14122" xr:uid="{00000000-0005-0000-0000-000048810000}"/>
    <cellStyle name="Note 3 10 2 3 2 2 4" xfId="30809" xr:uid="{00000000-0005-0000-0000-000049810000}"/>
    <cellStyle name="Note 3 10 2 3 2 3" xfId="27135" xr:uid="{00000000-0005-0000-0000-00004A810000}"/>
    <cellStyle name="Note 3 10 2 3 2 3 2" xfId="42765" xr:uid="{00000000-0005-0000-0000-00004B810000}"/>
    <cellStyle name="Note 3 10 2 3 2 4" xfId="19071" xr:uid="{00000000-0005-0000-0000-00004C810000}"/>
    <cellStyle name="Note 3 10 2 3 2 5" xfId="34914" xr:uid="{00000000-0005-0000-0000-00004D810000}"/>
    <cellStyle name="Note 3 10 2 3 3" xfId="7440" xr:uid="{00000000-0005-0000-0000-00004E810000}"/>
    <cellStyle name="Note 3 10 2 3 3 2" xfId="25007" xr:uid="{00000000-0005-0000-0000-00004F810000}"/>
    <cellStyle name="Note 3 10 2 3 3 2 2" xfId="40637" xr:uid="{00000000-0005-0000-0000-000050810000}"/>
    <cellStyle name="Note 3 10 2 3 3 3" xfId="16943" xr:uid="{00000000-0005-0000-0000-000051810000}"/>
    <cellStyle name="Note 3 10 2 3 3 4" xfId="32786" xr:uid="{00000000-0005-0000-0000-000052810000}"/>
    <cellStyle name="Note 3 10 2 3 4" xfId="25746" xr:uid="{00000000-0005-0000-0000-000053810000}"/>
    <cellStyle name="Note 3 10 2 3 4 2" xfId="41376" xr:uid="{00000000-0005-0000-0000-000054810000}"/>
    <cellStyle name="Note 3 10 2 3 5" xfId="17682" xr:uid="{00000000-0005-0000-0000-000055810000}"/>
    <cellStyle name="Note 3 10 2 3 6" xfId="33525" xr:uid="{00000000-0005-0000-0000-000056810000}"/>
    <cellStyle name="Note 3 10 2 4" xfId="22117" xr:uid="{00000000-0005-0000-0000-000057810000}"/>
    <cellStyle name="Note 3 10 2 4 2" xfId="37748" xr:uid="{00000000-0005-0000-0000-000058810000}"/>
    <cellStyle name="Note 3 10 2 5" xfId="12204" xr:uid="{00000000-0005-0000-0000-000059810000}"/>
    <cellStyle name="Note 3 10 2 5 2" xfId="29467" xr:uid="{00000000-0005-0000-0000-00005A810000}"/>
    <cellStyle name="Note 3 10 2 6" xfId="13300" xr:uid="{00000000-0005-0000-0000-00005B810000}"/>
    <cellStyle name="Note 3 10 2 7" xfId="30199" xr:uid="{00000000-0005-0000-0000-00005C810000}"/>
    <cellStyle name="Note 3 10 2 8" xfId="46434" xr:uid="{00000000-0005-0000-0000-00005D810000}"/>
    <cellStyle name="Note 3 10 2 9" xfId="48614" xr:uid="{00000000-0005-0000-0000-00005E810000}"/>
    <cellStyle name="Note 3 10 3" xfId="5516" xr:uid="{00000000-0005-0000-0000-00005F810000}"/>
    <cellStyle name="Note 3 10 3 2" xfId="8393" xr:uid="{00000000-0005-0000-0000-000060810000}"/>
    <cellStyle name="Note 3 10 3 2 2" xfId="9782" xr:uid="{00000000-0005-0000-0000-000061810000}"/>
    <cellStyle name="Note 3 10 3 2 2 2" xfId="11406" xr:uid="{00000000-0005-0000-0000-000062810000}"/>
    <cellStyle name="Note 3 10 3 2 2 2 2" xfId="28972" xr:uid="{00000000-0005-0000-0000-000063810000}"/>
    <cellStyle name="Note 3 10 3 2 2 2 2 2" xfId="44602" xr:uid="{00000000-0005-0000-0000-000064810000}"/>
    <cellStyle name="Note 3 10 3 2 2 2 3" xfId="20908" xr:uid="{00000000-0005-0000-0000-000065810000}"/>
    <cellStyle name="Note 3 10 3 2 2 2 4" xfId="36751" xr:uid="{00000000-0005-0000-0000-000066810000}"/>
    <cellStyle name="Note 3 10 3 2 2 3" xfId="27348" xr:uid="{00000000-0005-0000-0000-000067810000}"/>
    <cellStyle name="Note 3 10 3 2 2 3 2" xfId="42978" xr:uid="{00000000-0005-0000-0000-000068810000}"/>
    <cellStyle name="Note 3 10 3 2 2 4" xfId="19284" xr:uid="{00000000-0005-0000-0000-000069810000}"/>
    <cellStyle name="Note 3 10 3 2 2 5" xfId="35127" xr:uid="{00000000-0005-0000-0000-00006A810000}"/>
    <cellStyle name="Note 3 10 3 2 3" xfId="7473" xr:uid="{00000000-0005-0000-0000-00006B810000}"/>
    <cellStyle name="Note 3 10 3 2 3 2" xfId="25039" xr:uid="{00000000-0005-0000-0000-00006C810000}"/>
    <cellStyle name="Note 3 10 3 2 3 2 2" xfId="40669" xr:uid="{00000000-0005-0000-0000-00006D810000}"/>
    <cellStyle name="Note 3 10 3 2 3 3" xfId="16975" xr:uid="{00000000-0005-0000-0000-00006E810000}"/>
    <cellStyle name="Note 3 10 3 2 3 4" xfId="32818" xr:uid="{00000000-0005-0000-0000-00006F810000}"/>
    <cellStyle name="Note 3 10 3 2 4" xfId="25959" xr:uid="{00000000-0005-0000-0000-000070810000}"/>
    <cellStyle name="Note 3 10 3 2 4 2" xfId="41589" xr:uid="{00000000-0005-0000-0000-000071810000}"/>
    <cellStyle name="Note 3 10 3 2 5" xfId="17895" xr:uid="{00000000-0005-0000-0000-000072810000}"/>
    <cellStyle name="Note 3 10 3 2 6" xfId="33738" xr:uid="{00000000-0005-0000-0000-000073810000}"/>
    <cellStyle name="Note 3 10 3 3" xfId="23538" xr:uid="{00000000-0005-0000-0000-000074810000}"/>
    <cellStyle name="Note 3 10 3 3 2" xfId="39169" xr:uid="{00000000-0005-0000-0000-000075810000}"/>
    <cellStyle name="Note 3 10 3 4" xfId="15021" xr:uid="{00000000-0005-0000-0000-000076810000}"/>
    <cellStyle name="Note 3 10 3 5" xfId="31497" xr:uid="{00000000-0005-0000-0000-000077810000}"/>
    <cellStyle name="Note 3 10 3 6" xfId="50223" xr:uid="{00000000-0005-0000-0000-000078810000}"/>
    <cellStyle name="Note 3 10 3 7" xfId="52009" xr:uid="{00000000-0005-0000-0000-000079810000}"/>
    <cellStyle name="Note 3 10 3 8" xfId="53104" xr:uid="{00000000-0005-0000-0000-00007A810000}"/>
    <cellStyle name="Note 3 10 4" xfId="8783" xr:uid="{00000000-0005-0000-0000-00007B810000}"/>
    <cellStyle name="Note 3 10 4 2" xfId="10172" xr:uid="{00000000-0005-0000-0000-00007C810000}"/>
    <cellStyle name="Note 3 10 4 2 2" xfId="6898" xr:uid="{00000000-0005-0000-0000-00007D810000}"/>
    <cellStyle name="Note 3 10 4 2 2 2" xfId="24561" xr:uid="{00000000-0005-0000-0000-00007E810000}"/>
    <cellStyle name="Note 3 10 4 2 2 2 2" xfId="40192" xr:uid="{00000000-0005-0000-0000-00007F810000}"/>
    <cellStyle name="Note 3 10 4 2 2 3" xfId="16402" xr:uid="{00000000-0005-0000-0000-000080810000}"/>
    <cellStyle name="Note 3 10 4 2 2 4" xfId="32380" xr:uid="{00000000-0005-0000-0000-000081810000}"/>
    <cellStyle name="Note 3 10 4 2 3" xfId="27738" xr:uid="{00000000-0005-0000-0000-000082810000}"/>
    <cellStyle name="Note 3 10 4 2 3 2" xfId="43368" xr:uid="{00000000-0005-0000-0000-000083810000}"/>
    <cellStyle name="Note 3 10 4 2 4" xfId="19674" xr:uid="{00000000-0005-0000-0000-000084810000}"/>
    <cellStyle name="Note 3 10 4 2 5" xfId="35517" xr:uid="{00000000-0005-0000-0000-000085810000}"/>
    <cellStyle name="Note 3 10 4 3" xfId="10896" xr:uid="{00000000-0005-0000-0000-000086810000}"/>
    <cellStyle name="Note 3 10 4 3 2" xfId="28462" xr:uid="{00000000-0005-0000-0000-000087810000}"/>
    <cellStyle name="Note 3 10 4 3 2 2" xfId="44092" xr:uid="{00000000-0005-0000-0000-000088810000}"/>
    <cellStyle name="Note 3 10 4 3 3" xfId="20398" xr:uid="{00000000-0005-0000-0000-000089810000}"/>
    <cellStyle name="Note 3 10 4 3 4" xfId="36241" xr:uid="{00000000-0005-0000-0000-00008A810000}"/>
    <cellStyle name="Note 3 10 4 4" xfId="26349" xr:uid="{00000000-0005-0000-0000-00008B810000}"/>
    <cellStyle name="Note 3 10 4 4 2" xfId="41979" xr:uid="{00000000-0005-0000-0000-00008C810000}"/>
    <cellStyle name="Note 3 10 4 5" xfId="18285" xr:uid="{00000000-0005-0000-0000-00008D810000}"/>
    <cellStyle name="Note 3 10 4 6" xfId="34128" xr:uid="{00000000-0005-0000-0000-00008E810000}"/>
    <cellStyle name="Note 3 10 5" xfId="21670" xr:uid="{00000000-0005-0000-0000-00008F810000}"/>
    <cellStyle name="Note 3 10 5 2" xfId="37301" xr:uid="{00000000-0005-0000-0000-000090810000}"/>
    <cellStyle name="Note 3 10 6" xfId="21987" xr:uid="{00000000-0005-0000-0000-000091810000}"/>
    <cellStyle name="Note 3 10 6 2" xfId="37618" xr:uid="{00000000-0005-0000-0000-000092810000}"/>
    <cellStyle name="Note 3 10 7" xfId="12647" xr:uid="{00000000-0005-0000-0000-000093810000}"/>
    <cellStyle name="Note 3 10 8" xfId="29833" xr:uid="{00000000-0005-0000-0000-000094810000}"/>
    <cellStyle name="Note 3 10 9" xfId="47329" xr:uid="{00000000-0005-0000-0000-000095810000}"/>
    <cellStyle name="Note 3 11" xfId="2898" xr:uid="{00000000-0005-0000-0000-000096810000}"/>
    <cellStyle name="Note 3 11 10" xfId="48084" xr:uid="{00000000-0005-0000-0000-000097810000}"/>
    <cellStyle name="Note 3 11 11" xfId="47258" xr:uid="{00000000-0005-0000-0000-000098810000}"/>
    <cellStyle name="Note 3 11 12" xfId="50787" xr:uid="{00000000-0005-0000-0000-000099810000}"/>
    <cellStyle name="Note 3 11 13" xfId="46070" xr:uid="{00000000-0005-0000-0000-00009A810000}"/>
    <cellStyle name="Note 3 11 14" xfId="49099" xr:uid="{00000000-0005-0000-0000-00009B810000}"/>
    <cellStyle name="Note 3 11 15" xfId="53721" xr:uid="{00000000-0005-0000-0000-00009C810000}"/>
    <cellStyle name="Note 3 11 2" xfId="3552" xr:uid="{00000000-0005-0000-0000-00009D810000}"/>
    <cellStyle name="Note 3 11 2 10" xfId="45567" xr:uid="{00000000-0005-0000-0000-00009E810000}"/>
    <cellStyle name="Note 3 11 2 11" xfId="51150" xr:uid="{00000000-0005-0000-0000-00009F810000}"/>
    <cellStyle name="Note 3 11 2 12" xfId="44958" xr:uid="{00000000-0005-0000-0000-0000A0810000}"/>
    <cellStyle name="Note 3 11 2 13" xfId="51475" xr:uid="{00000000-0005-0000-0000-0000A1810000}"/>
    <cellStyle name="Note 3 11 2 14" xfId="46495" xr:uid="{00000000-0005-0000-0000-0000A2810000}"/>
    <cellStyle name="Note 3 11 2 2" xfId="5927" xr:uid="{00000000-0005-0000-0000-0000A3810000}"/>
    <cellStyle name="Note 3 11 2 2 2" xfId="8527" xr:uid="{00000000-0005-0000-0000-0000A4810000}"/>
    <cellStyle name="Note 3 11 2 2 2 2" xfId="9916" xr:uid="{00000000-0005-0000-0000-0000A5810000}"/>
    <cellStyle name="Note 3 11 2 2 2 2 2" xfId="11195" xr:uid="{00000000-0005-0000-0000-0000A6810000}"/>
    <cellStyle name="Note 3 11 2 2 2 2 2 2" xfId="28761" xr:uid="{00000000-0005-0000-0000-0000A7810000}"/>
    <cellStyle name="Note 3 11 2 2 2 2 2 2 2" xfId="44391" xr:uid="{00000000-0005-0000-0000-0000A8810000}"/>
    <cellStyle name="Note 3 11 2 2 2 2 2 3" xfId="20697" xr:uid="{00000000-0005-0000-0000-0000A9810000}"/>
    <cellStyle name="Note 3 11 2 2 2 2 2 4" xfId="36540" xr:uid="{00000000-0005-0000-0000-0000AA810000}"/>
    <cellStyle name="Note 3 11 2 2 2 2 3" xfId="27482" xr:uid="{00000000-0005-0000-0000-0000AB810000}"/>
    <cellStyle name="Note 3 11 2 2 2 2 3 2" xfId="43112" xr:uid="{00000000-0005-0000-0000-0000AC810000}"/>
    <cellStyle name="Note 3 11 2 2 2 2 4" xfId="19418" xr:uid="{00000000-0005-0000-0000-0000AD810000}"/>
    <cellStyle name="Note 3 11 2 2 2 2 5" xfId="35261" xr:uid="{00000000-0005-0000-0000-0000AE810000}"/>
    <cellStyle name="Note 3 11 2 2 2 3" xfId="7452" xr:uid="{00000000-0005-0000-0000-0000AF810000}"/>
    <cellStyle name="Note 3 11 2 2 2 3 2" xfId="25019" xr:uid="{00000000-0005-0000-0000-0000B0810000}"/>
    <cellStyle name="Note 3 11 2 2 2 3 2 2" xfId="40649" xr:uid="{00000000-0005-0000-0000-0000B1810000}"/>
    <cellStyle name="Note 3 11 2 2 2 3 3" xfId="16955" xr:uid="{00000000-0005-0000-0000-0000B2810000}"/>
    <cellStyle name="Note 3 11 2 2 2 3 4" xfId="32798" xr:uid="{00000000-0005-0000-0000-0000B3810000}"/>
    <cellStyle name="Note 3 11 2 2 2 4" xfId="26093" xr:uid="{00000000-0005-0000-0000-0000B4810000}"/>
    <cellStyle name="Note 3 11 2 2 2 4 2" xfId="41723" xr:uid="{00000000-0005-0000-0000-0000B5810000}"/>
    <cellStyle name="Note 3 11 2 2 2 5" xfId="18029" xr:uid="{00000000-0005-0000-0000-0000B6810000}"/>
    <cellStyle name="Note 3 11 2 2 2 6" xfId="33872" xr:uid="{00000000-0005-0000-0000-0000B7810000}"/>
    <cellStyle name="Note 3 11 2 2 3" xfId="23798" xr:uid="{00000000-0005-0000-0000-0000B8810000}"/>
    <cellStyle name="Note 3 11 2 2 3 2" xfId="39429" xr:uid="{00000000-0005-0000-0000-0000B9810000}"/>
    <cellStyle name="Note 3 11 2 2 4" xfId="15432" xr:uid="{00000000-0005-0000-0000-0000BA810000}"/>
    <cellStyle name="Note 3 11 2 2 5" xfId="31696" xr:uid="{00000000-0005-0000-0000-0000BB810000}"/>
    <cellStyle name="Note 3 11 2 2 6" xfId="50415" xr:uid="{00000000-0005-0000-0000-0000BC810000}"/>
    <cellStyle name="Note 3 11 2 2 7" xfId="52201" xr:uid="{00000000-0005-0000-0000-0000BD810000}"/>
    <cellStyle name="Note 3 11 2 2 8" xfId="53296" xr:uid="{00000000-0005-0000-0000-0000BE810000}"/>
    <cellStyle name="Note 3 11 2 3" xfId="8200" xr:uid="{00000000-0005-0000-0000-0000BF810000}"/>
    <cellStyle name="Note 3 11 2 3 2" xfId="9589" xr:uid="{00000000-0005-0000-0000-0000C0810000}"/>
    <cellStyle name="Note 3 11 2 3 2 2" xfId="7265" xr:uid="{00000000-0005-0000-0000-0000C1810000}"/>
    <cellStyle name="Note 3 11 2 3 2 2 2" xfId="24832" xr:uid="{00000000-0005-0000-0000-0000C2810000}"/>
    <cellStyle name="Note 3 11 2 3 2 2 2 2" xfId="40462" xr:uid="{00000000-0005-0000-0000-0000C3810000}"/>
    <cellStyle name="Note 3 11 2 3 2 2 3" xfId="16768" xr:uid="{00000000-0005-0000-0000-0000C4810000}"/>
    <cellStyle name="Note 3 11 2 3 2 2 4" xfId="32611" xr:uid="{00000000-0005-0000-0000-0000C5810000}"/>
    <cellStyle name="Note 3 11 2 3 2 3" xfId="27155" xr:uid="{00000000-0005-0000-0000-0000C6810000}"/>
    <cellStyle name="Note 3 11 2 3 2 3 2" xfId="42785" xr:uid="{00000000-0005-0000-0000-0000C7810000}"/>
    <cellStyle name="Note 3 11 2 3 2 4" xfId="19091" xr:uid="{00000000-0005-0000-0000-0000C8810000}"/>
    <cellStyle name="Note 3 11 2 3 2 5" xfId="34934" xr:uid="{00000000-0005-0000-0000-0000C9810000}"/>
    <cellStyle name="Note 3 11 2 3 3" xfId="4749" xr:uid="{00000000-0005-0000-0000-0000CA810000}"/>
    <cellStyle name="Note 3 11 2 3 3 2" xfId="22921" xr:uid="{00000000-0005-0000-0000-0000CB810000}"/>
    <cellStyle name="Note 3 11 2 3 3 2 2" xfId="38552" xr:uid="{00000000-0005-0000-0000-0000CC810000}"/>
    <cellStyle name="Note 3 11 2 3 3 3" xfId="14255" xr:uid="{00000000-0005-0000-0000-0000CD810000}"/>
    <cellStyle name="Note 3 11 2 3 3 4" xfId="30942" xr:uid="{00000000-0005-0000-0000-0000CE810000}"/>
    <cellStyle name="Note 3 11 2 3 4" xfId="25766" xr:uid="{00000000-0005-0000-0000-0000CF810000}"/>
    <cellStyle name="Note 3 11 2 3 4 2" xfId="41396" xr:uid="{00000000-0005-0000-0000-0000D0810000}"/>
    <cellStyle name="Note 3 11 2 3 5" xfId="17702" xr:uid="{00000000-0005-0000-0000-0000D1810000}"/>
    <cellStyle name="Note 3 11 2 3 6" xfId="33545" xr:uid="{00000000-0005-0000-0000-0000D2810000}"/>
    <cellStyle name="Note 3 11 2 4" xfId="21930" xr:uid="{00000000-0005-0000-0000-0000D3810000}"/>
    <cellStyle name="Note 3 11 2 4 2" xfId="37561" xr:uid="{00000000-0005-0000-0000-0000D4810000}"/>
    <cellStyle name="Note 3 11 2 5" xfId="23258" xr:uid="{00000000-0005-0000-0000-0000D5810000}"/>
    <cellStyle name="Note 3 11 2 5 2" xfId="38889" xr:uid="{00000000-0005-0000-0000-0000D6810000}"/>
    <cellStyle name="Note 3 11 2 6" xfId="13057" xr:uid="{00000000-0005-0000-0000-0000D7810000}"/>
    <cellStyle name="Note 3 11 2 7" xfId="30031" xr:uid="{00000000-0005-0000-0000-0000D8810000}"/>
    <cellStyle name="Note 3 11 2 8" xfId="47688" xr:uid="{00000000-0005-0000-0000-0000D9810000}"/>
    <cellStyle name="Note 3 11 2 9" xfId="48446" xr:uid="{00000000-0005-0000-0000-0000DA810000}"/>
    <cellStyle name="Note 3 11 3" xfId="5278" xr:uid="{00000000-0005-0000-0000-0000DB810000}"/>
    <cellStyle name="Note 3 11 3 2" xfId="8231" xr:uid="{00000000-0005-0000-0000-0000DC810000}"/>
    <cellStyle name="Note 3 11 3 2 2" xfId="9620" xr:uid="{00000000-0005-0000-0000-0000DD810000}"/>
    <cellStyle name="Note 3 11 3 2 2 2" xfId="4900" xr:uid="{00000000-0005-0000-0000-0000DE810000}"/>
    <cellStyle name="Note 3 11 3 2 2 2 2" xfId="23072" xr:uid="{00000000-0005-0000-0000-0000DF810000}"/>
    <cellStyle name="Note 3 11 3 2 2 2 2 2" xfId="38703" xr:uid="{00000000-0005-0000-0000-0000E0810000}"/>
    <cellStyle name="Note 3 11 3 2 2 2 3" xfId="14406" xr:uid="{00000000-0005-0000-0000-0000E1810000}"/>
    <cellStyle name="Note 3 11 3 2 2 2 4" xfId="31093" xr:uid="{00000000-0005-0000-0000-0000E2810000}"/>
    <cellStyle name="Note 3 11 3 2 2 3" xfId="27186" xr:uid="{00000000-0005-0000-0000-0000E3810000}"/>
    <cellStyle name="Note 3 11 3 2 2 3 2" xfId="42816" xr:uid="{00000000-0005-0000-0000-0000E4810000}"/>
    <cellStyle name="Note 3 11 3 2 2 4" xfId="19122" xr:uid="{00000000-0005-0000-0000-0000E5810000}"/>
    <cellStyle name="Note 3 11 3 2 2 5" xfId="34965" xr:uid="{00000000-0005-0000-0000-0000E6810000}"/>
    <cellStyle name="Note 3 11 3 2 3" xfId="7988" xr:uid="{00000000-0005-0000-0000-0000E7810000}"/>
    <cellStyle name="Note 3 11 3 2 3 2" xfId="25554" xr:uid="{00000000-0005-0000-0000-0000E8810000}"/>
    <cellStyle name="Note 3 11 3 2 3 2 2" xfId="41184" xr:uid="{00000000-0005-0000-0000-0000E9810000}"/>
    <cellStyle name="Note 3 11 3 2 3 3" xfId="17490" xr:uid="{00000000-0005-0000-0000-0000EA810000}"/>
    <cellStyle name="Note 3 11 3 2 3 4" xfId="33333" xr:uid="{00000000-0005-0000-0000-0000EB810000}"/>
    <cellStyle name="Note 3 11 3 2 4" xfId="25797" xr:uid="{00000000-0005-0000-0000-0000EC810000}"/>
    <cellStyle name="Note 3 11 3 2 4 2" xfId="41427" xr:uid="{00000000-0005-0000-0000-0000ED810000}"/>
    <cellStyle name="Note 3 11 3 2 5" xfId="17733" xr:uid="{00000000-0005-0000-0000-0000EE810000}"/>
    <cellStyle name="Note 3 11 3 2 6" xfId="33576" xr:uid="{00000000-0005-0000-0000-0000EF810000}"/>
    <cellStyle name="Note 3 11 3 3" xfId="23356" xr:uid="{00000000-0005-0000-0000-0000F0810000}"/>
    <cellStyle name="Note 3 11 3 3 2" xfId="38987" xr:uid="{00000000-0005-0000-0000-0000F1810000}"/>
    <cellStyle name="Note 3 11 3 4" xfId="14783" xr:uid="{00000000-0005-0000-0000-0000F2810000}"/>
    <cellStyle name="Note 3 11 3 5" xfId="31334" xr:uid="{00000000-0005-0000-0000-0000F3810000}"/>
    <cellStyle name="Note 3 11 3 6" xfId="50038" xr:uid="{00000000-0005-0000-0000-0000F4810000}"/>
    <cellStyle name="Note 3 11 3 7" xfId="51836" xr:uid="{00000000-0005-0000-0000-0000F5810000}"/>
    <cellStyle name="Note 3 11 3 8" xfId="52929" xr:uid="{00000000-0005-0000-0000-0000F6810000}"/>
    <cellStyle name="Note 3 11 4" xfId="8928" xr:uid="{00000000-0005-0000-0000-0000F7810000}"/>
    <cellStyle name="Note 3 11 4 2" xfId="10317" xr:uid="{00000000-0005-0000-0000-0000F8810000}"/>
    <cellStyle name="Note 3 11 4 2 2" xfId="11416" xr:uid="{00000000-0005-0000-0000-0000F9810000}"/>
    <cellStyle name="Note 3 11 4 2 2 2" xfId="28982" xr:uid="{00000000-0005-0000-0000-0000FA810000}"/>
    <cellStyle name="Note 3 11 4 2 2 2 2" xfId="44612" xr:uid="{00000000-0005-0000-0000-0000FB810000}"/>
    <cellStyle name="Note 3 11 4 2 2 3" xfId="20918" xr:uid="{00000000-0005-0000-0000-0000FC810000}"/>
    <cellStyle name="Note 3 11 4 2 2 4" xfId="36761" xr:uid="{00000000-0005-0000-0000-0000FD810000}"/>
    <cellStyle name="Note 3 11 4 2 3" xfId="27883" xr:uid="{00000000-0005-0000-0000-0000FE810000}"/>
    <cellStyle name="Note 3 11 4 2 3 2" xfId="43513" xr:uid="{00000000-0005-0000-0000-0000FF810000}"/>
    <cellStyle name="Note 3 11 4 2 4" xfId="19819" xr:uid="{00000000-0005-0000-0000-000000820000}"/>
    <cellStyle name="Note 3 11 4 2 5" xfId="35662" xr:uid="{00000000-0005-0000-0000-000001820000}"/>
    <cellStyle name="Note 3 11 4 3" xfId="11272" xr:uid="{00000000-0005-0000-0000-000002820000}"/>
    <cellStyle name="Note 3 11 4 3 2" xfId="28838" xr:uid="{00000000-0005-0000-0000-000003820000}"/>
    <cellStyle name="Note 3 11 4 3 2 2" xfId="44468" xr:uid="{00000000-0005-0000-0000-000004820000}"/>
    <cellStyle name="Note 3 11 4 3 3" xfId="20774" xr:uid="{00000000-0005-0000-0000-000005820000}"/>
    <cellStyle name="Note 3 11 4 3 4" xfId="36617" xr:uid="{00000000-0005-0000-0000-000006820000}"/>
    <cellStyle name="Note 3 11 4 4" xfId="26494" xr:uid="{00000000-0005-0000-0000-000007820000}"/>
    <cellStyle name="Note 3 11 4 4 2" xfId="42124" xr:uid="{00000000-0005-0000-0000-000008820000}"/>
    <cellStyle name="Note 3 11 4 5" xfId="18430" xr:uid="{00000000-0005-0000-0000-000009820000}"/>
    <cellStyle name="Note 3 11 4 6" xfId="34273" xr:uid="{00000000-0005-0000-0000-00000A820000}"/>
    <cellStyle name="Note 3 11 5" xfId="21482" xr:uid="{00000000-0005-0000-0000-00000B820000}"/>
    <cellStyle name="Note 3 11 5 2" xfId="37113" xr:uid="{00000000-0005-0000-0000-00000C820000}"/>
    <cellStyle name="Note 3 11 6" xfId="21843" xr:uid="{00000000-0005-0000-0000-00000D820000}"/>
    <cellStyle name="Note 3 11 6 2" xfId="37474" xr:uid="{00000000-0005-0000-0000-00000E820000}"/>
    <cellStyle name="Note 3 11 7" xfId="12404" xr:uid="{00000000-0005-0000-0000-00000F820000}"/>
    <cellStyle name="Note 3 11 8" xfId="29665" xr:uid="{00000000-0005-0000-0000-000010820000}"/>
    <cellStyle name="Note 3 11 9" xfId="46327" xr:uid="{00000000-0005-0000-0000-000011820000}"/>
    <cellStyle name="Note 3 12" xfId="3102" xr:uid="{00000000-0005-0000-0000-000012820000}"/>
    <cellStyle name="Note 3 12 10" xfId="48215" xr:uid="{00000000-0005-0000-0000-000013820000}"/>
    <cellStyle name="Note 3 12 11" xfId="49126" xr:uid="{00000000-0005-0000-0000-000014820000}"/>
    <cellStyle name="Note 3 12 12" xfId="50918" xr:uid="{00000000-0005-0000-0000-000015820000}"/>
    <cellStyle name="Note 3 12 13" xfId="49492" xr:uid="{00000000-0005-0000-0000-000016820000}"/>
    <cellStyle name="Note 3 12 14" xfId="51560" xr:uid="{00000000-0005-0000-0000-000017820000}"/>
    <cellStyle name="Note 3 12 15" xfId="52528" xr:uid="{00000000-0005-0000-0000-000018820000}"/>
    <cellStyle name="Note 3 12 2" xfId="3756" xr:uid="{00000000-0005-0000-0000-000019820000}"/>
    <cellStyle name="Note 3 12 2 10" xfId="45063" xr:uid="{00000000-0005-0000-0000-00001A820000}"/>
    <cellStyle name="Note 3 12 2 11" xfId="51279" xr:uid="{00000000-0005-0000-0000-00001B820000}"/>
    <cellStyle name="Note 3 12 2 12" xfId="45701" xr:uid="{00000000-0005-0000-0000-00001C820000}"/>
    <cellStyle name="Note 3 12 2 13" xfId="53764" xr:uid="{00000000-0005-0000-0000-00001D820000}"/>
    <cellStyle name="Note 3 12 2 14" xfId="45831" xr:uid="{00000000-0005-0000-0000-00001E820000}"/>
    <cellStyle name="Note 3 12 2 2" xfId="6131" xr:uid="{00000000-0005-0000-0000-00001F820000}"/>
    <cellStyle name="Note 3 12 2 2 2" xfId="6544" xr:uid="{00000000-0005-0000-0000-000020820000}"/>
    <cellStyle name="Note 3 12 2 2 2 2" xfId="4495" xr:uid="{00000000-0005-0000-0000-000021820000}"/>
    <cellStyle name="Note 3 12 2 2 2 2 2" xfId="7658" xr:uid="{00000000-0005-0000-0000-000022820000}"/>
    <cellStyle name="Note 3 12 2 2 2 2 2 2" xfId="25224" xr:uid="{00000000-0005-0000-0000-000023820000}"/>
    <cellStyle name="Note 3 12 2 2 2 2 2 2 2" xfId="40854" xr:uid="{00000000-0005-0000-0000-000024820000}"/>
    <cellStyle name="Note 3 12 2 2 2 2 2 3" xfId="17160" xr:uid="{00000000-0005-0000-0000-000025820000}"/>
    <cellStyle name="Note 3 12 2 2 2 2 2 4" xfId="33003" xr:uid="{00000000-0005-0000-0000-000026820000}"/>
    <cellStyle name="Note 3 12 2 2 2 2 3" xfId="22667" xr:uid="{00000000-0005-0000-0000-000027820000}"/>
    <cellStyle name="Note 3 12 2 2 2 2 3 2" xfId="38298" xr:uid="{00000000-0005-0000-0000-000028820000}"/>
    <cellStyle name="Note 3 12 2 2 2 2 4" xfId="14001" xr:uid="{00000000-0005-0000-0000-000029820000}"/>
    <cellStyle name="Note 3 12 2 2 2 2 5" xfId="30688" xr:uid="{00000000-0005-0000-0000-00002A820000}"/>
    <cellStyle name="Note 3 12 2 2 2 3" xfId="11043" xr:uid="{00000000-0005-0000-0000-00002B820000}"/>
    <cellStyle name="Note 3 12 2 2 2 3 2" xfId="28609" xr:uid="{00000000-0005-0000-0000-00002C820000}"/>
    <cellStyle name="Note 3 12 2 2 2 3 2 2" xfId="44239" xr:uid="{00000000-0005-0000-0000-00002D820000}"/>
    <cellStyle name="Note 3 12 2 2 2 3 3" xfId="20545" xr:uid="{00000000-0005-0000-0000-00002E820000}"/>
    <cellStyle name="Note 3 12 2 2 2 3 4" xfId="36388" xr:uid="{00000000-0005-0000-0000-00002F820000}"/>
    <cellStyle name="Note 3 12 2 2 2 4" xfId="24245" xr:uid="{00000000-0005-0000-0000-000030820000}"/>
    <cellStyle name="Note 3 12 2 2 2 4 2" xfId="39876" xr:uid="{00000000-0005-0000-0000-000031820000}"/>
    <cellStyle name="Note 3 12 2 2 2 5" xfId="16048" xr:uid="{00000000-0005-0000-0000-000032820000}"/>
    <cellStyle name="Note 3 12 2 2 2 6" xfId="32084" xr:uid="{00000000-0005-0000-0000-000033820000}"/>
    <cellStyle name="Note 3 12 2 2 3" xfId="23946" xr:uid="{00000000-0005-0000-0000-000034820000}"/>
    <cellStyle name="Note 3 12 2 2 3 2" xfId="39577" xr:uid="{00000000-0005-0000-0000-000035820000}"/>
    <cellStyle name="Note 3 12 2 2 4" xfId="15636" xr:uid="{00000000-0005-0000-0000-000036820000}"/>
    <cellStyle name="Note 3 12 2 2 5" xfId="31825" xr:uid="{00000000-0005-0000-0000-000037820000}"/>
    <cellStyle name="Note 3 12 2 2 6" xfId="50544" xr:uid="{00000000-0005-0000-0000-000038820000}"/>
    <cellStyle name="Note 3 12 2 2 7" xfId="52330" xr:uid="{00000000-0005-0000-0000-000039820000}"/>
    <cellStyle name="Note 3 12 2 2 8" xfId="53425" xr:uid="{00000000-0005-0000-0000-00003A820000}"/>
    <cellStyle name="Note 3 12 2 3" xfId="8524" xr:uid="{00000000-0005-0000-0000-00003B820000}"/>
    <cellStyle name="Note 3 12 2 3 2" xfId="9913" xr:uid="{00000000-0005-0000-0000-00003C820000}"/>
    <cellStyle name="Note 3 12 2 3 2 2" xfId="7671" xr:uid="{00000000-0005-0000-0000-00003D820000}"/>
    <cellStyle name="Note 3 12 2 3 2 2 2" xfId="25237" xr:uid="{00000000-0005-0000-0000-00003E820000}"/>
    <cellStyle name="Note 3 12 2 3 2 2 2 2" xfId="40867" xr:uid="{00000000-0005-0000-0000-00003F820000}"/>
    <cellStyle name="Note 3 12 2 3 2 2 3" xfId="17173" xr:uid="{00000000-0005-0000-0000-000040820000}"/>
    <cellStyle name="Note 3 12 2 3 2 2 4" xfId="33016" xr:uid="{00000000-0005-0000-0000-000041820000}"/>
    <cellStyle name="Note 3 12 2 3 2 3" xfId="27479" xr:uid="{00000000-0005-0000-0000-000042820000}"/>
    <cellStyle name="Note 3 12 2 3 2 3 2" xfId="43109" xr:uid="{00000000-0005-0000-0000-000043820000}"/>
    <cellStyle name="Note 3 12 2 3 2 4" xfId="19415" xr:uid="{00000000-0005-0000-0000-000044820000}"/>
    <cellStyle name="Note 3 12 2 3 2 5" xfId="35258" xr:uid="{00000000-0005-0000-0000-000045820000}"/>
    <cellStyle name="Note 3 12 2 3 3" xfId="9344" xr:uid="{00000000-0005-0000-0000-000046820000}"/>
    <cellStyle name="Note 3 12 2 3 3 2" xfId="26910" xr:uid="{00000000-0005-0000-0000-000047820000}"/>
    <cellStyle name="Note 3 12 2 3 3 2 2" xfId="42540" xr:uid="{00000000-0005-0000-0000-000048820000}"/>
    <cellStyle name="Note 3 12 2 3 3 3" xfId="18846" xr:uid="{00000000-0005-0000-0000-000049820000}"/>
    <cellStyle name="Note 3 12 2 3 3 4" xfId="34689" xr:uid="{00000000-0005-0000-0000-00004A820000}"/>
    <cellStyle name="Note 3 12 2 3 4" xfId="26090" xr:uid="{00000000-0005-0000-0000-00004B820000}"/>
    <cellStyle name="Note 3 12 2 3 4 2" xfId="41720" xr:uid="{00000000-0005-0000-0000-00004C820000}"/>
    <cellStyle name="Note 3 12 2 3 5" xfId="18026" xr:uid="{00000000-0005-0000-0000-00004D820000}"/>
    <cellStyle name="Note 3 12 2 3 6" xfId="33869" xr:uid="{00000000-0005-0000-0000-00004E820000}"/>
    <cellStyle name="Note 3 12 2 4" xfId="22078" xr:uid="{00000000-0005-0000-0000-00004F820000}"/>
    <cellStyle name="Note 3 12 2 4 2" xfId="37709" xr:uid="{00000000-0005-0000-0000-000050820000}"/>
    <cellStyle name="Note 3 12 2 5" xfId="12169" xr:uid="{00000000-0005-0000-0000-000051820000}"/>
    <cellStyle name="Note 3 12 2 5 2" xfId="29432" xr:uid="{00000000-0005-0000-0000-000052820000}"/>
    <cellStyle name="Note 3 12 2 6" xfId="13261" xr:uid="{00000000-0005-0000-0000-000053820000}"/>
    <cellStyle name="Note 3 12 2 7" xfId="30160" xr:uid="{00000000-0005-0000-0000-000054820000}"/>
    <cellStyle name="Note 3 12 2 8" xfId="47247" xr:uid="{00000000-0005-0000-0000-000055820000}"/>
    <cellStyle name="Note 3 12 2 9" xfId="48575" xr:uid="{00000000-0005-0000-0000-000056820000}"/>
    <cellStyle name="Note 3 12 3" xfId="5481" xr:uid="{00000000-0005-0000-0000-000057820000}"/>
    <cellStyle name="Note 3 12 3 2" xfId="9189" xr:uid="{00000000-0005-0000-0000-000058820000}"/>
    <cellStyle name="Note 3 12 3 2 2" xfId="10578" xr:uid="{00000000-0005-0000-0000-000059820000}"/>
    <cellStyle name="Note 3 12 3 2 2 2" xfId="11683" xr:uid="{00000000-0005-0000-0000-00005A820000}"/>
    <cellStyle name="Note 3 12 3 2 2 2 2" xfId="29249" xr:uid="{00000000-0005-0000-0000-00005B820000}"/>
    <cellStyle name="Note 3 12 3 2 2 2 2 2" xfId="44879" xr:uid="{00000000-0005-0000-0000-00005C820000}"/>
    <cellStyle name="Note 3 12 3 2 2 2 3" xfId="21185" xr:uid="{00000000-0005-0000-0000-00005D820000}"/>
    <cellStyle name="Note 3 12 3 2 2 2 4" xfId="37028" xr:uid="{00000000-0005-0000-0000-00005E820000}"/>
    <cellStyle name="Note 3 12 3 2 2 3" xfId="28144" xr:uid="{00000000-0005-0000-0000-00005F820000}"/>
    <cellStyle name="Note 3 12 3 2 2 3 2" xfId="43774" xr:uid="{00000000-0005-0000-0000-000060820000}"/>
    <cellStyle name="Note 3 12 3 2 2 4" xfId="20080" xr:uid="{00000000-0005-0000-0000-000061820000}"/>
    <cellStyle name="Note 3 12 3 2 2 5" xfId="35923" xr:uid="{00000000-0005-0000-0000-000062820000}"/>
    <cellStyle name="Note 3 12 3 2 3" xfId="5037" xr:uid="{00000000-0005-0000-0000-000063820000}"/>
    <cellStyle name="Note 3 12 3 2 3 2" xfId="23208" xr:uid="{00000000-0005-0000-0000-000064820000}"/>
    <cellStyle name="Note 3 12 3 2 3 2 2" xfId="38839" xr:uid="{00000000-0005-0000-0000-000065820000}"/>
    <cellStyle name="Note 3 12 3 2 3 3" xfId="14542" xr:uid="{00000000-0005-0000-0000-000066820000}"/>
    <cellStyle name="Note 3 12 3 2 3 4" xfId="31229" xr:uid="{00000000-0005-0000-0000-000067820000}"/>
    <cellStyle name="Note 3 12 3 2 4" xfId="26755" xr:uid="{00000000-0005-0000-0000-000068820000}"/>
    <cellStyle name="Note 3 12 3 2 4 2" xfId="42385" xr:uid="{00000000-0005-0000-0000-000069820000}"/>
    <cellStyle name="Note 3 12 3 2 5" xfId="18691" xr:uid="{00000000-0005-0000-0000-00006A820000}"/>
    <cellStyle name="Note 3 12 3 2 6" xfId="34534" xr:uid="{00000000-0005-0000-0000-00006B820000}"/>
    <cellStyle name="Note 3 12 3 3" xfId="23503" xr:uid="{00000000-0005-0000-0000-00006C820000}"/>
    <cellStyle name="Note 3 12 3 3 2" xfId="39134" xr:uid="{00000000-0005-0000-0000-00006D820000}"/>
    <cellStyle name="Note 3 12 3 4" xfId="14986" xr:uid="{00000000-0005-0000-0000-00006E820000}"/>
    <cellStyle name="Note 3 12 3 5" xfId="31462" xr:uid="{00000000-0005-0000-0000-00006F820000}"/>
    <cellStyle name="Note 3 12 3 6" xfId="50184" xr:uid="{00000000-0005-0000-0000-000070820000}"/>
    <cellStyle name="Note 3 12 3 7" xfId="51970" xr:uid="{00000000-0005-0000-0000-000071820000}"/>
    <cellStyle name="Note 3 12 3 8" xfId="53065" xr:uid="{00000000-0005-0000-0000-000072820000}"/>
    <cellStyle name="Note 3 12 4" xfId="6702" xr:uid="{00000000-0005-0000-0000-000073820000}"/>
    <cellStyle name="Note 3 12 4 2" xfId="4548" xr:uid="{00000000-0005-0000-0000-000074820000}"/>
    <cellStyle name="Note 3 12 4 2 2" xfId="4691" xr:uid="{00000000-0005-0000-0000-000075820000}"/>
    <cellStyle name="Note 3 12 4 2 2 2" xfId="22863" xr:uid="{00000000-0005-0000-0000-000076820000}"/>
    <cellStyle name="Note 3 12 4 2 2 2 2" xfId="38494" xr:uid="{00000000-0005-0000-0000-000077820000}"/>
    <cellStyle name="Note 3 12 4 2 2 3" xfId="14197" xr:uid="{00000000-0005-0000-0000-000078820000}"/>
    <cellStyle name="Note 3 12 4 2 2 4" xfId="30884" xr:uid="{00000000-0005-0000-0000-000079820000}"/>
    <cellStyle name="Note 3 12 4 2 3" xfId="22720" xr:uid="{00000000-0005-0000-0000-00007A820000}"/>
    <cellStyle name="Note 3 12 4 2 3 2" xfId="38351" xr:uid="{00000000-0005-0000-0000-00007B820000}"/>
    <cellStyle name="Note 3 12 4 2 4" xfId="14054" xr:uid="{00000000-0005-0000-0000-00007C820000}"/>
    <cellStyle name="Note 3 12 4 2 5" xfId="30741" xr:uid="{00000000-0005-0000-0000-00007D820000}"/>
    <cellStyle name="Note 3 12 4 3" xfId="4185" xr:uid="{00000000-0005-0000-0000-00007E820000}"/>
    <cellStyle name="Note 3 12 4 3 2" xfId="22396" xr:uid="{00000000-0005-0000-0000-00007F820000}"/>
    <cellStyle name="Note 3 12 4 3 2 2" xfId="38027" xr:uid="{00000000-0005-0000-0000-000080820000}"/>
    <cellStyle name="Note 3 12 4 3 3" xfId="13691" xr:uid="{00000000-0005-0000-0000-000081820000}"/>
    <cellStyle name="Note 3 12 4 3 4" xfId="30436" xr:uid="{00000000-0005-0000-0000-000082820000}"/>
    <cellStyle name="Note 3 12 4 4" xfId="24365" xr:uid="{00000000-0005-0000-0000-000083820000}"/>
    <cellStyle name="Note 3 12 4 4 2" xfId="39996" xr:uid="{00000000-0005-0000-0000-000084820000}"/>
    <cellStyle name="Note 3 12 4 5" xfId="16206" xr:uid="{00000000-0005-0000-0000-000085820000}"/>
    <cellStyle name="Note 3 12 4 6" xfId="32184" xr:uid="{00000000-0005-0000-0000-000086820000}"/>
    <cellStyle name="Note 3 12 5" xfId="21631" xr:uid="{00000000-0005-0000-0000-000087820000}"/>
    <cellStyle name="Note 3 12 5 2" xfId="37262" xr:uid="{00000000-0005-0000-0000-000088820000}"/>
    <cellStyle name="Note 3 12 6" xfId="24715" xr:uid="{00000000-0005-0000-0000-000089820000}"/>
    <cellStyle name="Note 3 12 6 2" xfId="40346" xr:uid="{00000000-0005-0000-0000-00008A820000}"/>
    <cellStyle name="Note 3 12 7" xfId="12608" xr:uid="{00000000-0005-0000-0000-00008B820000}"/>
    <cellStyle name="Note 3 12 8" xfId="29794" xr:uid="{00000000-0005-0000-0000-00008C820000}"/>
    <cellStyle name="Note 3 12 9" xfId="46607" xr:uid="{00000000-0005-0000-0000-00008D820000}"/>
    <cellStyle name="Note 3 13" xfId="3182" xr:uid="{00000000-0005-0000-0000-00008E820000}"/>
    <cellStyle name="Note 3 13 10" xfId="48295" xr:uid="{00000000-0005-0000-0000-00008F820000}"/>
    <cellStyle name="Note 3 13 11" xfId="45751" xr:uid="{00000000-0005-0000-0000-000090820000}"/>
    <cellStyle name="Note 3 13 12" xfId="50998" xr:uid="{00000000-0005-0000-0000-000091820000}"/>
    <cellStyle name="Note 3 13 13" xfId="49482" xr:uid="{00000000-0005-0000-0000-000092820000}"/>
    <cellStyle name="Note 3 13 14" xfId="52610" xr:uid="{00000000-0005-0000-0000-000093820000}"/>
    <cellStyle name="Note 3 13 15" xfId="47982" xr:uid="{00000000-0005-0000-0000-000094820000}"/>
    <cellStyle name="Note 3 13 2" xfId="3836" xr:uid="{00000000-0005-0000-0000-000095820000}"/>
    <cellStyle name="Note 3 13 2 10" xfId="48863" xr:uid="{00000000-0005-0000-0000-000096820000}"/>
    <cellStyle name="Note 3 13 2 11" xfId="51359" xr:uid="{00000000-0005-0000-0000-000097820000}"/>
    <cellStyle name="Note 3 13 2 12" xfId="47663" xr:uid="{00000000-0005-0000-0000-000098820000}"/>
    <cellStyle name="Note 3 13 2 13" xfId="51476" xr:uid="{00000000-0005-0000-0000-000099820000}"/>
    <cellStyle name="Note 3 13 2 14" xfId="53847" xr:uid="{00000000-0005-0000-0000-00009A820000}"/>
    <cellStyle name="Note 3 13 2 2" xfId="6211" xr:uid="{00000000-0005-0000-0000-00009B820000}"/>
    <cellStyle name="Note 3 13 2 2 2" xfId="8662" xr:uid="{00000000-0005-0000-0000-00009C820000}"/>
    <cellStyle name="Note 3 13 2 2 2 2" xfId="10051" xr:uid="{00000000-0005-0000-0000-00009D820000}"/>
    <cellStyle name="Note 3 13 2 2 2 2 2" xfId="10854" xr:uid="{00000000-0005-0000-0000-00009E820000}"/>
    <cellStyle name="Note 3 13 2 2 2 2 2 2" xfId="28420" xr:uid="{00000000-0005-0000-0000-00009F820000}"/>
    <cellStyle name="Note 3 13 2 2 2 2 2 2 2" xfId="44050" xr:uid="{00000000-0005-0000-0000-0000A0820000}"/>
    <cellStyle name="Note 3 13 2 2 2 2 2 3" xfId="20356" xr:uid="{00000000-0005-0000-0000-0000A1820000}"/>
    <cellStyle name="Note 3 13 2 2 2 2 2 4" xfId="36199" xr:uid="{00000000-0005-0000-0000-0000A2820000}"/>
    <cellStyle name="Note 3 13 2 2 2 2 3" xfId="27617" xr:uid="{00000000-0005-0000-0000-0000A3820000}"/>
    <cellStyle name="Note 3 13 2 2 2 2 3 2" xfId="43247" xr:uid="{00000000-0005-0000-0000-0000A4820000}"/>
    <cellStyle name="Note 3 13 2 2 2 2 4" xfId="19553" xr:uid="{00000000-0005-0000-0000-0000A5820000}"/>
    <cellStyle name="Note 3 13 2 2 2 2 5" xfId="35396" xr:uid="{00000000-0005-0000-0000-0000A6820000}"/>
    <cellStyle name="Note 3 13 2 2 2 3" xfId="9306" xr:uid="{00000000-0005-0000-0000-0000A7820000}"/>
    <cellStyle name="Note 3 13 2 2 2 3 2" xfId="26872" xr:uid="{00000000-0005-0000-0000-0000A8820000}"/>
    <cellStyle name="Note 3 13 2 2 2 3 2 2" xfId="42502" xr:uid="{00000000-0005-0000-0000-0000A9820000}"/>
    <cellStyle name="Note 3 13 2 2 2 3 3" xfId="18808" xr:uid="{00000000-0005-0000-0000-0000AA820000}"/>
    <cellStyle name="Note 3 13 2 2 2 3 4" xfId="34651" xr:uid="{00000000-0005-0000-0000-0000AB820000}"/>
    <cellStyle name="Note 3 13 2 2 2 4" xfId="26228" xr:uid="{00000000-0005-0000-0000-0000AC820000}"/>
    <cellStyle name="Note 3 13 2 2 2 4 2" xfId="41858" xr:uid="{00000000-0005-0000-0000-0000AD820000}"/>
    <cellStyle name="Note 3 13 2 2 2 5" xfId="18164" xr:uid="{00000000-0005-0000-0000-0000AE820000}"/>
    <cellStyle name="Note 3 13 2 2 2 6" xfId="34007" xr:uid="{00000000-0005-0000-0000-0000AF820000}"/>
    <cellStyle name="Note 3 13 2 2 3" xfId="24026" xr:uid="{00000000-0005-0000-0000-0000B0820000}"/>
    <cellStyle name="Note 3 13 2 2 3 2" xfId="39657" xr:uid="{00000000-0005-0000-0000-0000B1820000}"/>
    <cellStyle name="Note 3 13 2 2 4" xfId="15716" xr:uid="{00000000-0005-0000-0000-0000B2820000}"/>
    <cellStyle name="Note 3 13 2 2 5" xfId="31905" xr:uid="{00000000-0005-0000-0000-0000B3820000}"/>
    <cellStyle name="Note 3 13 2 2 6" xfId="50624" xr:uid="{00000000-0005-0000-0000-0000B4820000}"/>
    <cellStyle name="Note 3 13 2 2 7" xfId="52410" xr:uid="{00000000-0005-0000-0000-0000B5820000}"/>
    <cellStyle name="Note 3 13 2 2 8" xfId="53505" xr:uid="{00000000-0005-0000-0000-0000B6820000}"/>
    <cellStyle name="Note 3 13 2 3" xfId="8588" xr:uid="{00000000-0005-0000-0000-0000B7820000}"/>
    <cellStyle name="Note 3 13 2 3 2" xfId="9977" xr:uid="{00000000-0005-0000-0000-0000B8820000}"/>
    <cellStyle name="Note 3 13 2 3 2 2" xfId="10681" xr:uid="{00000000-0005-0000-0000-0000B9820000}"/>
    <cellStyle name="Note 3 13 2 3 2 2 2" xfId="28247" xr:uid="{00000000-0005-0000-0000-0000BA820000}"/>
    <cellStyle name="Note 3 13 2 3 2 2 2 2" xfId="43877" xr:uid="{00000000-0005-0000-0000-0000BB820000}"/>
    <cellStyle name="Note 3 13 2 3 2 2 3" xfId="20183" xr:uid="{00000000-0005-0000-0000-0000BC820000}"/>
    <cellStyle name="Note 3 13 2 3 2 2 4" xfId="36026" xr:uid="{00000000-0005-0000-0000-0000BD820000}"/>
    <cellStyle name="Note 3 13 2 3 2 3" xfId="27543" xr:uid="{00000000-0005-0000-0000-0000BE820000}"/>
    <cellStyle name="Note 3 13 2 3 2 3 2" xfId="43173" xr:uid="{00000000-0005-0000-0000-0000BF820000}"/>
    <cellStyle name="Note 3 13 2 3 2 4" xfId="19479" xr:uid="{00000000-0005-0000-0000-0000C0820000}"/>
    <cellStyle name="Note 3 13 2 3 2 5" xfId="35322" xr:uid="{00000000-0005-0000-0000-0000C1820000}"/>
    <cellStyle name="Note 3 13 2 3 3" xfId="4895" xr:uid="{00000000-0005-0000-0000-0000C2820000}"/>
    <cellStyle name="Note 3 13 2 3 3 2" xfId="23067" xr:uid="{00000000-0005-0000-0000-0000C3820000}"/>
    <cellStyle name="Note 3 13 2 3 3 2 2" xfId="38698" xr:uid="{00000000-0005-0000-0000-0000C4820000}"/>
    <cellStyle name="Note 3 13 2 3 3 3" xfId="14401" xr:uid="{00000000-0005-0000-0000-0000C5820000}"/>
    <cellStyle name="Note 3 13 2 3 3 4" xfId="31088" xr:uid="{00000000-0005-0000-0000-0000C6820000}"/>
    <cellStyle name="Note 3 13 2 3 4" xfId="26154" xr:uid="{00000000-0005-0000-0000-0000C7820000}"/>
    <cellStyle name="Note 3 13 2 3 4 2" xfId="41784" xr:uid="{00000000-0005-0000-0000-0000C8820000}"/>
    <cellStyle name="Note 3 13 2 3 5" xfId="18090" xr:uid="{00000000-0005-0000-0000-0000C9820000}"/>
    <cellStyle name="Note 3 13 2 3 6" xfId="33933" xr:uid="{00000000-0005-0000-0000-0000CA820000}"/>
    <cellStyle name="Note 3 13 2 4" xfId="22158" xr:uid="{00000000-0005-0000-0000-0000CB820000}"/>
    <cellStyle name="Note 3 13 2 4 2" xfId="37789" xr:uid="{00000000-0005-0000-0000-0000CC820000}"/>
    <cellStyle name="Note 3 13 2 5" xfId="12244" xr:uid="{00000000-0005-0000-0000-0000CD820000}"/>
    <cellStyle name="Note 3 13 2 5 2" xfId="29507" xr:uid="{00000000-0005-0000-0000-0000CE820000}"/>
    <cellStyle name="Note 3 13 2 6" xfId="13341" xr:uid="{00000000-0005-0000-0000-0000CF820000}"/>
    <cellStyle name="Note 3 13 2 7" xfId="30240" xr:uid="{00000000-0005-0000-0000-0000D0820000}"/>
    <cellStyle name="Note 3 13 2 8" xfId="45043" xr:uid="{00000000-0005-0000-0000-0000D1820000}"/>
    <cellStyle name="Note 3 13 2 9" xfId="48655" xr:uid="{00000000-0005-0000-0000-0000D2820000}"/>
    <cellStyle name="Note 3 13 3" xfId="5557" xr:uid="{00000000-0005-0000-0000-0000D3820000}"/>
    <cellStyle name="Note 3 13 3 2" xfId="8058" xr:uid="{00000000-0005-0000-0000-0000D4820000}"/>
    <cellStyle name="Note 3 13 3 2 2" xfId="9447" xr:uid="{00000000-0005-0000-0000-0000D5820000}"/>
    <cellStyle name="Note 3 13 3 2 2 2" xfId="10831" xr:uid="{00000000-0005-0000-0000-0000D6820000}"/>
    <cellStyle name="Note 3 13 3 2 2 2 2" xfId="28397" xr:uid="{00000000-0005-0000-0000-0000D7820000}"/>
    <cellStyle name="Note 3 13 3 2 2 2 2 2" xfId="44027" xr:uid="{00000000-0005-0000-0000-0000D8820000}"/>
    <cellStyle name="Note 3 13 3 2 2 2 3" xfId="20333" xr:uid="{00000000-0005-0000-0000-0000D9820000}"/>
    <cellStyle name="Note 3 13 3 2 2 2 4" xfId="36176" xr:uid="{00000000-0005-0000-0000-0000DA820000}"/>
    <cellStyle name="Note 3 13 3 2 2 3" xfId="27013" xr:uid="{00000000-0005-0000-0000-0000DB820000}"/>
    <cellStyle name="Note 3 13 3 2 2 3 2" xfId="42643" xr:uid="{00000000-0005-0000-0000-0000DC820000}"/>
    <cellStyle name="Note 3 13 3 2 2 4" xfId="18949" xr:uid="{00000000-0005-0000-0000-0000DD820000}"/>
    <cellStyle name="Note 3 13 3 2 2 5" xfId="34792" xr:uid="{00000000-0005-0000-0000-0000DE820000}"/>
    <cellStyle name="Note 3 13 3 2 3" xfId="9368" xr:uid="{00000000-0005-0000-0000-0000DF820000}"/>
    <cellStyle name="Note 3 13 3 2 3 2" xfId="26934" xr:uid="{00000000-0005-0000-0000-0000E0820000}"/>
    <cellStyle name="Note 3 13 3 2 3 2 2" xfId="42564" xr:uid="{00000000-0005-0000-0000-0000E1820000}"/>
    <cellStyle name="Note 3 13 3 2 3 3" xfId="18870" xr:uid="{00000000-0005-0000-0000-0000E2820000}"/>
    <cellStyle name="Note 3 13 3 2 3 4" xfId="34713" xr:uid="{00000000-0005-0000-0000-0000E3820000}"/>
    <cellStyle name="Note 3 13 3 2 4" xfId="25624" xr:uid="{00000000-0005-0000-0000-0000E4820000}"/>
    <cellStyle name="Note 3 13 3 2 4 2" xfId="41254" xr:uid="{00000000-0005-0000-0000-0000E5820000}"/>
    <cellStyle name="Note 3 13 3 2 5" xfId="17560" xr:uid="{00000000-0005-0000-0000-0000E6820000}"/>
    <cellStyle name="Note 3 13 3 2 6" xfId="33403" xr:uid="{00000000-0005-0000-0000-0000E7820000}"/>
    <cellStyle name="Note 3 13 3 3" xfId="23579" xr:uid="{00000000-0005-0000-0000-0000E8820000}"/>
    <cellStyle name="Note 3 13 3 3 2" xfId="39210" xr:uid="{00000000-0005-0000-0000-0000E9820000}"/>
    <cellStyle name="Note 3 13 3 4" xfId="15062" xr:uid="{00000000-0005-0000-0000-0000EA820000}"/>
    <cellStyle name="Note 3 13 3 5" xfId="31538" xr:uid="{00000000-0005-0000-0000-0000EB820000}"/>
    <cellStyle name="Note 3 13 3 6" xfId="50264" xr:uid="{00000000-0005-0000-0000-0000EC820000}"/>
    <cellStyle name="Note 3 13 3 7" xfId="52050" xr:uid="{00000000-0005-0000-0000-0000ED820000}"/>
    <cellStyle name="Note 3 13 3 8" xfId="53145" xr:uid="{00000000-0005-0000-0000-0000EE820000}"/>
    <cellStyle name="Note 3 13 4" xfId="8176" xr:uid="{00000000-0005-0000-0000-0000EF820000}"/>
    <cellStyle name="Note 3 13 4 2" xfId="9565" xr:uid="{00000000-0005-0000-0000-0000F0820000}"/>
    <cellStyle name="Note 3 13 4 2 2" xfId="7708" xr:uid="{00000000-0005-0000-0000-0000F1820000}"/>
    <cellStyle name="Note 3 13 4 2 2 2" xfId="25274" xr:uid="{00000000-0005-0000-0000-0000F2820000}"/>
    <cellStyle name="Note 3 13 4 2 2 2 2" xfId="40904" xr:uid="{00000000-0005-0000-0000-0000F3820000}"/>
    <cellStyle name="Note 3 13 4 2 2 3" xfId="17210" xr:uid="{00000000-0005-0000-0000-0000F4820000}"/>
    <cellStyle name="Note 3 13 4 2 2 4" xfId="33053" xr:uid="{00000000-0005-0000-0000-0000F5820000}"/>
    <cellStyle name="Note 3 13 4 2 3" xfId="27131" xr:uid="{00000000-0005-0000-0000-0000F6820000}"/>
    <cellStyle name="Note 3 13 4 2 3 2" xfId="42761" xr:uid="{00000000-0005-0000-0000-0000F7820000}"/>
    <cellStyle name="Note 3 13 4 2 4" xfId="19067" xr:uid="{00000000-0005-0000-0000-0000F8820000}"/>
    <cellStyle name="Note 3 13 4 2 5" xfId="34910" xr:uid="{00000000-0005-0000-0000-0000F9820000}"/>
    <cellStyle name="Note 3 13 4 3" xfId="7434" xr:uid="{00000000-0005-0000-0000-0000FA820000}"/>
    <cellStyle name="Note 3 13 4 3 2" xfId="25001" xr:uid="{00000000-0005-0000-0000-0000FB820000}"/>
    <cellStyle name="Note 3 13 4 3 2 2" xfId="40631" xr:uid="{00000000-0005-0000-0000-0000FC820000}"/>
    <cellStyle name="Note 3 13 4 3 3" xfId="16937" xr:uid="{00000000-0005-0000-0000-0000FD820000}"/>
    <cellStyle name="Note 3 13 4 3 4" xfId="32780" xr:uid="{00000000-0005-0000-0000-0000FE820000}"/>
    <cellStyle name="Note 3 13 4 4" xfId="25742" xr:uid="{00000000-0005-0000-0000-0000FF820000}"/>
    <cellStyle name="Note 3 13 4 4 2" xfId="41372" xr:uid="{00000000-0005-0000-0000-000000830000}"/>
    <cellStyle name="Note 3 13 4 5" xfId="17678" xr:uid="{00000000-0005-0000-0000-000001830000}"/>
    <cellStyle name="Note 3 13 4 6" xfId="33521" xr:uid="{00000000-0005-0000-0000-000002830000}"/>
    <cellStyle name="Note 3 13 5" xfId="21711" xr:uid="{00000000-0005-0000-0000-000003830000}"/>
    <cellStyle name="Note 3 13 5 2" xfId="37342" xr:uid="{00000000-0005-0000-0000-000004830000}"/>
    <cellStyle name="Note 3 13 6" xfId="29301" xr:uid="{00000000-0005-0000-0000-000005830000}"/>
    <cellStyle name="Note 3 13 6 2" xfId="44931" xr:uid="{00000000-0005-0000-0000-000006830000}"/>
    <cellStyle name="Note 3 13 7" xfId="12688" xr:uid="{00000000-0005-0000-0000-000007830000}"/>
    <cellStyle name="Note 3 13 8" xfId="29874" xr:uid="{00000000-0005-0000-0000-000008830000}"/>
    <cellStyle name="Note 3 13 9" xfId="45057" xr:uid="{00000000-0005-0000-0000-000009830000}"/>
    <cellStyle name="Note 3 14" xfId="3191" xr:uid="{00000000-0005-0000-0000-00000A830000}"/>
    <cellStyle name="Note 3 14 10" xfId="48304" xr:uid="{00000000-0005-0000-0000-00000B830000}"/>
    <cellStyle name="Note 3 14 11" xfId="48992" xr:uid="{00000000-0005-0000-0000-00000C830000}"/>
    <cellStyle name="Note 3 14 12" xfId="51007" xr:uid="{00000000-0005-0000-0000-00000D830000}"/>
    <cellStyle name="Note 3 14 13" xfId="48730" xr:uid="{00000000-0005-0000-0000-00000E830000}"/>
    <cellStyle name="Note 3 14 14" xfId="45849" xr:uid="{00000000-0005-0000-0000-00000F830000}"/>
    <cellStyle name="Note 3 14 15" xfId="53746" xr:uid="{00000000-0005-0000-0000-000010830000}"/>
    <cellStyle name="Note 3 14 2" xfId="3845" xr:uid="{00000000-0005-0000-0000-000011830000}"/>
    <cellStyle name="Note 3 14 2 10" xfId="48998" xr:uid="{00000000-0005-0000-0000-000012830000}"/>
    <cellStyle name="Note 3 14 2 11" xfId="51368" xr:uid="{00000000-0005-0000-0000-000013830000}"/>
    <cellStyle name="Note 3 14 2 12" xfId="45162" xr:uid="{00000000-0005-0000-0000-000014830000}"/>
    <cellStyle name="Note 3 14 2 13" xfId="52577" xr:uid="{00000000-0005-0000-0000-000015830000}"/>
    <cellStyle name="Note 3 14 2 14" xfId="52750" xr:uid="{00000000-0005-0000-0000-000016830000}"/>
    <cellStyle name="Note 3 14 2 2" xfId="6220" xr:uid="{00000000-0005-0000-0000-000017830000}"/>
    <cellStyle name="Note 3 14 2 2 2" xfId="8880" xr:uid="{00000000-0005-0000-0000-000018830000}"/>
    <cellStyle name="Note 3 14 2 2 2 2" xfId="10269" xr:uid="{00000000-0005-0000-0000-000019830000}"/>
    <cellStyle name="Note 3 14 2 2 2 2 2" xfId="11640" xr:uid="{00000000-0005-0000-0000-00001A830000}"/>
    <cellStyle name="Note 3 14 2 2 2 2 2 2" xfId="29206" xr:uid="{00000000-0005-0000-0000-00001B830000}"/>
    <cellStyle name="Note 3 14 2 2 2 2 2 2 2" xfId="44836" xr:uid="{00000000-0005-0000-0000-00001C830000}"/>
    <cellStyle name="Note 3 14 2 2 2 2 2 3" xfId="21142" xr:uid="{00000000-0005-0000-0000-00001D830000}"/>
    <cellStyle name="Note 3 14 2 2 2 2 2 4" xfId="36985" xr:uid="{00000000-0005-0000-0000-00001E830000}"/>
    <cellStyle name="Note 3 14 2 2 2 2 3" xfId="27835" xr:uid="{00000000-0005-0000-0000-00001F830000}"/>
    <cellStyle name="Note 3 14 2 2 2 2 3 2" xfId="43465" xr:uid="{00000000-0005-0000-0000-000020830000}"/>
    <cellStyle name="Note 3 14 2 2 2 2 4" xfId="19771" xr:uid="{00000000-0005-0000-0000-000021830000}"/>
    <cellStyle name="Note 3 14 2 2 2 2 5" xfId="35614" xr:uid="{00000000-0005-0000-0000-000022830000}"/>
    <cellStyle name="Note 3 14 2 2 2 3" xfId="7318" xr:uid="{00000000-0005-0000-0000-000023830000}"/>
    <cellStyle name="Note 3 14 2 2 2 3 2" xfId="24885" xr:uid="{00000000-0005-0000-0000-000024830000}"/>
    <cellStyle name="Note 3 14 2 2 2 3 2 2" xfId="40515" xr:uid="{00000000-0005-0000-0000-000025830000}"/>
    <cellStyle name="Note 3 14 2 2 2 3 3" xfId="16821" xr:uid="{00000000-0005-0000-0000-000026830000}"/>
    <cellStyle name="Note 3 14 2 2 2 3 4" xfId="32664" xr:uid="{00000000-0005-0000-0000-000027830000}"/>
    <cellStyle name="Note 3 14 2 2 2 4" xfId="26446" xr:uid="{00000000-0005-0000-0000-000028830000}"/>
    <cellStyle name="Note 3 14 2 2 2 4 2" xfId="42076" xr:uid="{00000000-0005-0000-0000-000029830000}"/>
    <cellStyle name="Note 3 14 2 2 2 5" xfId="18382" xr:uid="{00000000-0005-0000-0000-00002A830000}"/>
    <cellStyle name="Note 3 14 2 2 2 6" xfId="34225" xr:uid="{00000000-0005-0000-0000-00002B830000}"/>
    <cellStyle name="Note 3 14 2 2 3" xfId="24035" xr:uid="{00000000-0005-0000-0000-00002C830000}"/>
    <cellStyle name="Note 3 14 2 2 3 2" xfId="39666" xr:uid="{00000000-0005-0000-0000-00002D830000}"/>
    <cellStyle name="Note 3 14 2 2 4" xfId="15725" xr:uid="{00000000-0005-0000-0000-00002E830000}"/>
    <cellStyle name="Note 3 14 2 2 5" xfId="31914" xr:uid="{00000000-0005-0000-0000-00002F830000}"/>
    <cellStyle name="Note 3 14 2 2 6" xfId="50633" xr:uid="{00000000-0005-0000-0000-000030830000}"/>
    <cellStyle name="Note 3 14 2 2 7" xfId="52419" xr:uid="{00000000-0005-0000-0000-000031830000}"/>
    <cellStyle name="Note 3 14 2 2 8" xfId="53514" xr:uid="{00000000-0005-0000-0000-000032830000}"/>
    <cellStyle name="Note 3 14 2 3" xfId="8624" xr:uid="{00000000-0005-0000-0000-000033830000}"/>
    <cellStyle name="Note 3 14 2 3 2" xfId="10013" xr:uid="{00000000-0005-0000-0000-000034830000}"/>
    <cellStyle name="Note 3 14 2 3 2 2" xfId="10700" xr:uid="{00000000-0005-0000-0000-000035830000}"/>
    <cellStyle name="Note 3 14 2 3 2 2 2" xfId="28266" xr:uid="{00000000-0005-0000-0000-000036830000}"/>
    <cellStyle name="Note 3 14 2 3 2 2 2 2" xfId="43896" xr:uid="{00000000-0005-0000-0000-000037830000}"/>
    <cellStyle name="Note 3 14 2 3 2 2 3" xfId="20202" xr:uid="{00000000-0005-0000-0000-000038830000}"/>
    <cellStyle name="Note 3 14 2 3 2 2 4" xfId="36045" xr:uid="{00000000-0005-0000-0000-000039830000}"/>
    <cellStyle name="Note 3 14 2 3 2 3" xfId="27579" xr:uid="{00000000-0005-0000-0000-00003A830000}"/>
    <cellStyle name="Note 3 14 2 3 2 3 2" xfId="43209" xr:uid="{00000000-0005-0000-0000-00003B830000}"/>
    <cellStyle name="Note 3 14 2 3 2 4" xfId="19515" xr:uid="{00000000-0005-0000-0000-00003C830000}"/>
    <cellStyle name="Note 3 14 2 3 2 5" xfId="35358" xr:uid="{00000000-0005-0000-0000-00003D830000}"/>
    <cellStyle name="Note 3 14 2 3 3" xfId="8000" xr:uid="{00000000-0005-0000-0000-00003E830000}"/>
    <cellStyle name="Note 3 14 2 3 3 2" xfId="25566" xr:uid="{00000000-0005-0000-0000-00003F830000}"/>
    <cellStyle name="Note 3 14 2 3 3 2 2" xfId="41196" xr:uid="{00000000-0005-0000-0000-000040830000}"/>
    <cellStyle name="Note 3 14 2 3 3 3" xfId="17502" xr:uid="{00000000-0005-0000-0000-000041830000}"/>
    <cellStyle name="Note 3 14 2 3 3 4" xfId="33345" xr:uid="{00000000-0005-0000-0000-000042830000}"/>
    <cellStyle name="Note 3 14 2 3 4" xfId="26190" xr:uid="{00000000-0005-0000-0000-000043830000}"/>
    <cellStyle name="Note 3 14 2 3 4 2" xfId="41820" xr:uid="{00000000-0005-0000-0000-000044830000}"/>
    <cellStyle name="Note 3 14 2 3 5" xfId="18126" xr:uid="{00000000-0005-0000-0000-000045830000}"/>
    <cellStyle name="Note 3 14 2 3 6" xfId="33969" xr:uid="{00000000-0005-0000-0000-000046830000}"/>
    <cellStyle name="Note 3 14 2 4" xfId="22167" xr:uid="{00000000-0005-0000-0000-000047830000}"/>
    <cellStyle name="Note 3 14 2 4 2" xfId="37798" xr:uid="{00000000-0005-0000-0000-000048830000}"/>
    <cellStyle name="Note 3 14 2 5" xfId="12253" xr:uid="{00000000-0005-0000-0000-000049830000}"/>
    <cellStyle name="Note 3 14 2 5 2" xfId="29516" xr:uid="{00000000-0005-0000-0000-00004A830000}"/>
    <cellStyle name="Note 3 14 2 6" xfId="13350" xr:uid="{00000000-0005-0000-0000-00004B830000}"/>
    <cellStyle name="Note 3 14 2 7" xfId="30249" xr:uid="{00000000-0005-0000-0000-00004C830000}"/>
    <cellStyle name="Note 3 14 2 8" xfId="47281" xr:uid="{00000000-0005-0000-0000-00004D830000}"/>
    <cellStyle name="Note 3 14 2 9" xfId="48664" xr:uid="{00000000-0005-0000-0000-00004E830000}"/>
    <cellStyle name="Note 3 14 3" xfId="5566" xr:uid="{00000000-0005-0000-0000-00004F830000}"/>
    <cellStyle name="Note 3 14 3 2" xfId="8824" xr:uid="{00000000-0005-0000-0000-000050830000}"/>
    <cellStyle name="Note 3 14 3 2 2" xfId="10213" xr:uid="{00000000-0005-0000-0000-000051830000}"/>
    <cellStyle name="Note 3 14 3 2 2 2" xfId="7937" xr:uid="{00000000-0005-0000-0000-000052830000}"/>
    <cellStyle name="Note 3 14 3 2 2 2 2" xfId="25503" xr:uid="{00000000-0005-0000-0000-000053830000}"/>
    <cellStyle name="Note 3 14 3 2 2 2 2 2" xfId="41133" xr:uid="{00000000-0005-0000-0000-000054830000}"/>
    <cellStyle name="Note 3 14 3 2 2 2 3" xfId="17439" xr:uid="{00000000-0005-0000-0000-000055830000}"/>
    <cellStyle name="Note 3 14 3 2 2 2 4" xfId="33282" xr:uid="{00000000-0005-0000-0000-000056830000}"/>
    <cellStyle name="Note 3 14 3 2 2 3" xfId="27779" xr:uid="{00000000-0005-0000-0000-000057830000}"/>
    <cellStyle name="Note 3 14 3 2 2 3 2" xfId="43409" xr:uid="{00000000-0005-0000-0000-000058830000}"/>
    <cellStyle name="Note 3 14 3 2 2 4" xfId="19715" xr:uid="{00000000-0005-0000-0000-000059830000}"/>
    <cellStyle name="Note 3 14 3 2 2 5" xfId="35558" xr:uid="{00000000-0005-0000-0000-00005A830000}"/>
    <cellStyle name="Note 3 14 3 2 3" xfId="7290" xr:uid="{00000000-0005-0000-0000-00005B830000}"/>
    <cellStyle name="Note 3 14 3 2 3 2" xfId="24857" xr:uid="{00000000-0005-0000-0000-00005C830000}"/>
    <cellStyle name="Note 3 14 3 2 3 2 2" xfId="40487" xr:uid="{00000000-0005-0000-0000-00005D830000}"/>
    <cellStyle name="Note 3 14 3 2 3 3" xfId="16793" xr:uid="{00000000-0005-0000-0000-00005E830000}"/>
    <cellStyle name="Note 3 14 3 2 3 4" xfId="32636" xr:uid="{00000000-0005-0000-0000-00005F830000}"/>
    <cellStyle name="Note 3 14 3 2 4" xfId="26390" xr:uid="{00000000-0005-0000-0000-000060830000}"/>
    <cellStyle name="Note 3 14 3 2 4 2" xfId="42020" xr:uid="{00000000-0005-0000-0000-000061830000}"/>
    <cellStyle name="Note 3 14 3 2 5" xfId="18326" xr:uid="{00000000-0005-0000-0000-000062830000}"/>
    <cellStyle name="Note 3 14 3 2 6" xfId="34169" xr:uid="{00000000-0005-0000-0000-000063830000}"/>
    <cellStyle name="Note 3 14 3 3" xfId="23588" xr:uid="{00000000-0005-0000-0000-000064830000}"/>
    <cellStyle name="Note 3 14 3 3 2" xfId="39219" xr:uid="{00000000-0005-0000-0000-000065830000}"/>
    <cellStyle name="Note 3 14 3 4" xfId="15071" xr:uid="{00000000-0005-0000-0000-000066830000}"/>
    <cellStyle name="Note 3 14 3 5" xfId="31547" xr:uid="{00000000-0005-0000-0000-000067830000}"/>
    <cellStyle name="Note 3 14 3 6" xfId="50273" xr:uid="{00000000-0005-0000-0000-000068830000}"/>
    <cellStyle name="Note 3 14 3 7" xfId="52059" xr:uid="{00000000-0005-0000-0000-000069830000}"/>
    <cellStyle name="Note 3 14 3 8" xfId="53154" xr:uid="{00000000-0005-0000-0000-00006A830000}"/>
    <cellStyle name="Note 3 14 4" xfId="8503" xr:uid="{00000000-0005-0000-0000-00006B830000}"/>
    <cellStyle name="Note 3 14 4 2" xfId="9892" xr:uid="{00000000-0005-0000-0000-00006C830000}"/>
    <cellStyle name="Note 3 14 4 2 2" xfId="11594" xr:uid="{00000000-0005-0000-0000-00006D830000}"/>
    <cellStyle name="Note 3 14 4 2 2 2" xfId="29160" xr:uid="{00000000-0005-0000-0000-00006E830000}"/>
    <cellStyle name="Note 3 14 4 2 2 2 2" xfId="44790" xr:uid="{00000000-0005-0000-0000-00006F830000}"/>
    <cellStyle name="Note 3 14 4 2 2 3" xfId="21096" xr:uid="{00000000-0005-0000-0000-000070830000}"/>
    <cellStyle name="Note 3 14 4 2 2 4" xfId="36939" xr:uid="{00000000-0005-0000-0000-000071830000}"/>
    <cellStyle name="Note 3 14 4 2 3" xfId="27458" xr:uid="{00000000-0005-0000-0000-000072830000}"/>
    <cellStyle name="Note 3 14 4 2 3 2" xfId="43088" xr:uid="{00000000-0005-0000-0000-000073830000}"/>
    <cellStyle name="Note 3 14 4 2 4" xfId="19394" xr:uid="{00000000-0005-0000-0000-000074830000}"/>
    <cellStyle name="Note 3 14 4 2 5" xfId="35237" xr:uid="{00000000-0005-0000-0000-000075830000}"/>
    <cellStyle name="Note 3 14 4 3" xfId="4672" xr:uid="{00000000-0005-0000-0000-000076830000}"/>
    <cellStyle name="Note 3 14 4 3 2" xfId="22844" xr:uid="{00000000-0005-0000-0000-000077830000}"/>
    <cellStyle name="Note 3 14 4 3 2 2" xfId="38475" xr:uid="{00000000-0005-0000-0000-000078830000}"/>
    <cellStyle name="Note 3 14 4 3 3" xfId="14178" xr:uid="{00000000-0005-0000-0000-000079830000}"/>
    <cellStyle name="Note 3 14 4 3 4" xfId="30865" xr:uid="{00000000-0005-0000-0000-00007A830000}"/>
    <cellStyle name="Note 3 14 4 4" xfId="26069" xr:uid="{00000000-0005-0000-0000-00007B830000}"/>
    <cellStyle name="Note 3 14 4 4 2" xfId="41699" xr:uid="{00000000-0005-0000-0000-00007C830000}"/>
    <cellStyle name="Note 3 14 4 5" xfId="18005" xr:uid="{00000000-0005-0000-0000-00007D830000}"/>
    <cellStyle name="Note 3 14 4 6" xfId="33848" xr:uid="{00000000-0005-0000-0000-00007E830000}"/>
    <cellStyle name="Note 3 14 5" xfId="21720" xr:uid="{00000000-0005-0000-0000-00007F830000}"/>
    <cellStyle name="Note 3 14 5 2" xfId="37351" xr:uid="{00000000-0005-0000-0000-000080830000}"/>
    <cellStyle name="Note 3 14 6" xfId="24309" xr:uid="{00000000-0005-0000-0000-000081830000}"/>
    <cellStyle name="Note 3 14 6 2" xfId="39940" xr:uid="{00000000-0005-0000-0000-000082830000}"/>
    <cellStyle name="Note 3 14 7" xfId="12697" xr:uid="{00000000-0005-0000-0000-000083830000}"/>
    <cellStyle name="Note 3 14 8" xfId="29883" xr:uid="{00000000-0005-0000-0000-000084830000}"/>
    <cellStyle name="Note 3 14 9" xfId="47886" xr:uid="{00000000-0005-0000-0000-000085830000}"/>
    <cellStyle name="Note 3 15" xfId="3184" xr:uid="{00000000-0005-0000-0000-000086830000}"/>
    <cellStyle name="Note 3 15 10" xfId="48297" xr:uid="{00000000-0005-0000-0000-000087830000}"/>
    <cellStyle name="Note 3 15 11" xfId="48857" xr:uid="{00000000-0005-0000-0000-000088830000}"/>
    <cellStyle name="Note 3 15 12" xfId="51000" xr:uid="{00000000-0005-0000-0000-000089830000}"/>
    <cellStyle name="Note 3 15 13" xfId="46398" xr:uid="{00000000-0005-0000-0000-00008A830000}"/>
    <cellStyle name="Note 3 15 14" xfId="51551" xr:uid="{00000000-0005-0000-0000-00008B830000}"/>
    <cellStyle name="Note 3 15 15" xfId="49140" xr:uid="{00000000-0005-0000-0000-00008C830000}"/>
    <cellStyle name="Note 3 15 2" xfId="3838" xr:uid="{00000000-0005-0000-0000-00008D830000}"/>
    <cellStyle name="Note 3 15 2 10" xfId="48929" xr:uid="{00000000-0005-0000-0000-00008E830000}"/>
    <cellStyle name="Note 3 15 2 11" xfId="51361" xr:uid="{00000000-0005-0000-0000-00008F830000}"/>
    <cellStyle name="Note 3 15 2 12" xfId="45230" xr:uid="{00000000-0005-0000-0000-000090830000}"/>
    <cellStyle name="Note 3 15 2 13" xfId="47285" xr:uid="{00000000-0005-0000-0000-000091830000}"/>
    <cellStyle name="Note 3 15 2 14" xfId="53825" xr:uid="{00000000-0005-0000-0000-000092830000}"/>
    <cellStyle name="Note 3 15 2 2" xfId="6213" xr:uid="{00000000-0005-0000-0000-000093830000}"/>
    <cellStyle name="Note 3 15 2 2 2" xfId="6805" xr:uid="{00000000-0005-0000-0000-000094830000}"/>
    <cellStyle name="Note 3 15 2 2 2 2" xfId="7381" xr:uid="{00000000-0005-0000-0000-000095830000}"/>
    <cellStyle name="Note 3 15 2 2 2 2 2" xfId="7656" xr:uid="{00000000-0005-0000-0000-000096830000}"/>
    <cellStyle name="Note 3 15 2 2 2 2 2 2" xfId="25222" xr:uid="{00000000-0005-0000-0000-000097830000}"/>
    <cellStyle name="Note 3 15 2 2 2 2 2 2 2" xfId="40852" xr:uid="{00000000-0005-0000-0000-000098830000}"/>
    <cellStyle name="Note 3 15 2 2 2 2 2 3" xfId="17158" xr:uid="{00000000-0005-0000-0000-000099830000}"/>
    <cellStyle name="Note 3 15 2 2 2 2 2 4" xfId="33001" xr:uid="{00000000-0005-0000-0000-00009A830000}"/>
    <cellStyle name="Note 3 15 2 2 2 2 3" xfId="24948" xr:uid="{00000000-0005-0000-0000-00009B830000}"/>
    <cellStyle name="Note 3 15 2 2 2 2 3 2" xfId="40578" xr:uid="{00000000-0005-0000-0000-00009C830000}"/>
    <cellStyle name="Note 3 15 2 2 2 2 4" xfId="16884" xr:uid="{00000000-0005-0000-0000-00009D830000}"/>
    <cellStyle name="Note 3 15 2 2 2 2 5" xfId="32727" xr:uid="{00000000-0005-0000-0000-00009E830000}"/>
    <cellStyle name="Note 3 15 2 2 2 3" xfId="4267" xr:uid="{00000000-0005-0000-0000-00009F830000}"/>
    <cellStyle name="Note 3 15 2 2 2 3 2" xfId="22478" xr:uid="{00000000-0005-0000-0000-0000A0830000}"/>
    <cellStyle name="Note 3 15 2 2 2 3 2 2" xfId="38109" xr:uid="{00000000-0005-0000-0000-0000A1830000}"/>
    <cellStyle name="Note 3 15 2 2 2 3 3" xfId="13773" xr:uid="{00000000-0005-0000-0000-0000A2830000}"/>
    <cellStyle name="Note 3 15 2 2 2 3 4" xfId="30518" xr:uid="{00000000-0005-0000-0000-0000A3830000}"/>
    <cellStyle name="Note 3 15 2 2 2 4" xfId="24468" xr:uid="{00000000-0005-0000-0000-0000A4830000}"/>
    <cellStyle name="Note 3 15 2 2 2 4 2" xfId="40099" xr:uid="{00000000-0005-0000-0000-0000A5830000}"/>
    <cellStyle name="Note 3 15 2 2 2 5" xfId="16309" xr:uid="{00000000-0005-0000-0000-0000A6830000}"/>
    <cellStyle name="Note 3 15 2 2 2 6" xfId="32287" xr:uid="{00000000-0005-0000-0000-0000A7830000}"/>
    <cellStyle name="Note 3 15 2 2 3" xfId="24028" xr:uid="{00000000-0005-0000-0000-0000A8830000}"/>
    <cellStyle name="Note 3 15 2 2 3 2" xfId="39659" xr:uid="{00000000-0005-0000-0000-0000A9830000}"/>
    <cellStyle name="Note 3 15 2 2 4" xfId="15718" xr:uid="{00000000-0005-0000-0000-0000AA830000}"/>
    <cellStyle name="Note 3 15 2 2 5" xfId="31907" xr:uid="{00000000-0005-0000-0000-0000AB830000}"/>
    <cellStyle name="Note 3 15 2 2 6" xfId="50626" xr:uid="{00000000-0005-0000-0000-0000AC830000}"/>
    <cellStyle name="Note 3 15 2 2 7" xfId="52412" xr:uid="{00000000-0005-0000-0000-0000AD830000}"/>
    <cellStyle name="Note 3 15 2 2 8" xfId="53507" xr:uid="{00000000-0005-0000-0000-0000AE830000}"/>
    <cellStyle name="Note 3 15 2 3" xfId="9006" xr:uid="{00000000-0005-0000-0000-0000AF830000}"/>
    <cellStyle name="Note 3 15 2 3 2" xfId="10395" xr:uid="{00000000-0005-0000-0000-0000B0830000}"/>
    <cellStyle name="Note 3 15 2 3 2 2" xfId="4767" xr:uid="{00000000-0005-0000-0000-0000B1830000}"/>
    <cellStyle name="Note 3 15 2 3 2 2 2" xfId="22939" xr:uid="{00000000-0005-0000-0000-0000B2830000}"/>
    <cellStyle name="Note 3 15 2 3 2 2 2 2" xfId="38570" xr:uid="{00000000-0005-0000-0000-0000B3830000}"/>
    <cellStyle name="Note 3 15 2 3 2 2 3" xfId="14273" xr:uid="{00000000-0005-0000-0000-0000B4830000}"/>
    <cellStyle name="Note 3 15 2 3 2 2 4" xfId="30960" xr:uid="{00000000-0005-0000-0000-0000B5830000}"/>
    <cellStyle name="Note 3 15 2 3 2 3" xfId="27961" xr:uid="{00000000-0005-0000-0000-0000B6830000}"/>
    <cellStyle name="Note 3 15 2 3 2 3 2" xfId="43591" xr:uid="{00000000-0005-0000-0000-0000B7830000}"/>
    <cellStyle name="Note 3 15 2 3 2 4" xfId="19897" xr:uid="{00000000-0005-0000-0000-0000B8830000}"/>
    <cellStyle name="Note 3 15 2 3 2 5" xfId="35740" xr:uid="{00000000-0005-0000-0000-0000B9830000}"/>
    <cellStyle name="Note 3 15 2 3 3" xfId="11524" xr:uid="{00000000-0005-0000-0000-0000BA830000}"/>
    <cellStyle name="Note 3 15 2 3 3 2" xfId="29090" xr:uid="{00000000-0005-0000-0000-0000BB830000}"/>
    <cellStyle name="Note 3 15 2 3 3 2 2" xfId="44720" xr:uid="{00000000-0005-0000-0000-0000BC830000}"/>
    <cellStyle name="Note 3 15 2 3 3 3" xfId="21026" xr:uid="{00000000-0005-0000-0000-0000BD830000}"/>
    <cellStyle name="Note 3 15 2 3 3 4" xfId="36869" xr:uid="{00000000-0005-0000-0000-0000BE830000}"/>
    <cellStyle name="Note 3 15 2 3 4" xfId="26572" xr:uid="{00000000-0005-0000-0000-0000BF830000}"/>
    <cellStyle name="Note 3 15 2 3 4 2" xfId="42202" xr:uid="{00000000-0005-0000-0000-0000C0830000}"/>
    <cellStyle name="Note 3 15 2 3 5" xfId="18508" xr:uid="{00000000-0005-0000-0000-0000C1830000}"/>
    <cellStyle name="Note 3 15 2 3 6" xfId="34351" xr:uid="{00000000-0005-0000-0000-0000C2830000}"/>
    <cellStyle name="Note 3 15 2 4" xfId="22160" xr:uid="{00000000-0005-0000-0000-0000C3830000}"/>
    <cellStyle name="Note 3 15 2 4 2" xfId="37791" xr:uid="{00000000-0005-0000-0000-0000C4830000}"/>
    <cellStyle name="Note 3 15 2 5" xfId="12246" xr:uid="{00000000-0005-0000-0000-0000C5830000}"/>
    <cellStyle name="Note 3 15 2 5 2" xfId="29509" xr:uid="{00000000-0005-0000-0000-0000C6830000}"/>
    <cellStyle name="Note 3 15 2 6" xfId="13343" xr:uid="{00000000-0005-0000-0000-0000C7830000}"/>
    <cellStyle name="Note 3 15 2 7" xfId="30242" xr:uid="{00000000-0005-0000-0000-0000C8830000}"/>
    <cellStyle name="Note 3 15 2 8" xfId="46487" xr:uid="{00000000-0005-0000-0000-0000C9830000}"/>
    <cellStyle name="Note 3 15 2 9" xfId="48657" xr:uid="{00000000-0005-0000-0000-0000CA830000}"/>
    <cellStyle name="Note 3 15 3" xfId="5559" xr:uid="{00000000-0005-0000-0000-0000CB830000}"/>
    <cellStyle name="Note 3 15 3 2" xfId="8234" xr:uid="{00000000-0005-0000-0000-0000CC830000}"/>
    <cellStyle name="Note 3 15 3 2 2" xfId="9623" xr:uid="{00000000-0005-0000-0000-0000CD830000}"/>
    <cellStyle name="Note 3 15 3 2 2 2" xfId="9294" xr:uid="{00000000-0005-0000-0000-0000CE830000}"/>
    <cellStyle name="Note 3 15 3 2 2 2 2" xfId="26860" xr:uid="{00000000-0005-0000-0000-0000CF830000}"/>
    <cellStyle name="Note 3 15 3 2 2 2 2 2" xfId="42490" xr:uid="{00000000-0005-0000-0000-0000D0830000}"/>
    <cellStyle name="Note 3 15 3 2 2 2 3" xfId="18796" xr:uid="{00000000-0005-0000-0000-0000D1830000}"/>
    <cellStyle name="Note 3 15 3 2 2 2 4" xfId="34639" xr:uid="{00000000-0005-0000-0000-0000D2830000}"/>
    <cellStyle name="Note 3 15 3 2 2 3" xfId="27189" xr:uid="{00000000-0005-0000-0000-0000D3830000}"/>
    <cellStyle name="Note 3 15 3 2 2 3 2" xfId="42819" xr:uid="{00000000-0005-0000-0000-0000D4830000}"/>
    <cellStyle name="Note 3 15 3 2 2 4" xfId="19125" xr:uid="{00000000-0005-0000-0000-0000D5830000}"/>
    <cellStyle name="Note 3 15 3 2 2 5" xfId="34968" xr:uid="{00000000-0005-0000-0000-0000D6830000}"/>
    <cellStyle name="Note 3 15 3 2 3" xfId="10653" xr:uid="{00000000-0005-0000-0000-0000D7830000}"/>
    <cellStyle name="Note 3 15 3 2 3 2" xfId="28219" xr:uid="{00000000-0005-0000-0000-0000D8830000}"/>
    <cellStyle name="Note 3 15 3 2 3 2 2" xfId="43849" xr:uid="{00000000-0005-0000-0000-0000D9830000}"/>
    <cellStyle name="Note 3 15 3 2 3 3" xfId="20155" xr:uid="{00000000-0005-0000-0000-0000DA830000}"/>
    <cellStyle name="Note 3 15 3 2 3 4" xfId="35998" xr:uid="{00000000-0005-0000-0000-0000DB830000}"/>
    <cellStyle name="Note 3 15 3 2 4" xfId="25800" xr:uid="{00000000-0005-0000-0000-0000DC830000}"/>
    <cellStyle name="Note 3 15 3 2 4 2" xfId="41430" xr:uid="{00000000-0005-0000-0000-0000DD830000}"/>
    <cellStyle name="Note 3 15 3 2 5" xfId="17736" xr:uid="{00000000-0005-0000-0000-0000DE830000}"/>
    <cellStyle name="Note 3 15 3 2 6" xfId="33579" xr:uid="{00000000-0005-0000-0000-0000DF830000}"/>
    <cellStyle name="Note 3 15 3 3" xfId="23581" xr:uid="{00000000-0005-0000-0000-0000E0830000}"/>
    <cellStyle name="Note 3 15 3 3 2" xfId="39212" xr:uid="{00000000-0005-0000-0000-0000E1830000}"/>
    <cellStyle name="Note 3 15 3 4" xfId="15064" xr:uid="{00000000-0005-0000-0000-0000E2830000}"/>
    <cellStyle name="Note 3 15 3 5" xfId="31540" xr:uid="{00000000-0005-0000-0000-0000E3830000}"/>
    <cellStyle name="Note 3 15 3 6" xfId="50266" xr:uid="{00000000-0005-0000-0000-0000E4830000}"/>
    <cellStyle name="Note 3 15 3 7" xfId="52052" xr:uid="{00000000-0005-0000-0000-0000E5830000}"/>
    <cellStyle name="Note 3 15 3 8" xfId="53147" xr:uid="{00000000-0005-0000-0000-0000E6830000}"/>
    <cellStyle name="Note 3 15 4" xfId="9048" xr:uid="{00000000-0005-0000-0000-0000E7830000}"/>
    <cellStyle name="Note 3 15 4 2" xfId="10437" xr:uid="{00000000-0005-0000-0000-0000E8830000}"/>
    <cellStyle name="Note 3 15 4 2 2" xfId="7210" xr:uid="{00000000-0005-0000-0000-0000E9830000}"/>
    <cellStyle name="Note 3 15 4 2 2 2" xfId="24777" xr:uid="{00000000-0005-0000-0000-0000EA830000}"/>
    <cellStyle name="Note 3 15 4 2 2 2 2" xfId="40407" xr:uid="{00000000-0005-0000-0000-0000EB830000}"/>
    <cellStyle name="Note 3 15 4 2 2 3" xfId="16713" xr:uid="{00000000-0005-0000-0000-0000EC830000}"/>
    <cellStyle name="Note 3 15 4 2 2 4" xfId="32556" xr:uid="{00000000-0005-0000-0000-0000ED830000}"/>
    <cellStyle name="Note 3 15 4 2 3" xfId="28003" xr:uid="{00000000-0005-0000-0000-0000EE830000}"/>
    <cellStyle name="Note 3 15 4 2 3 2" xfId="43633" xr:uid="{00000000-0005-0000-0000-0000EF830000}"/>
    <cellStyle name="Note 3 15 4 2 4" xfId="19939" xr:uid="{00000000-0005-0000-0000-0000F0830000}"/>
    <cellStyle name="Note 3 15 4 2 5" xfId="35782" xr:uid="{00000000-0005-0000-0000-0000F1830000}"/>
    <cellStyle name="Note 3 15 4 3" xfId="11025" xr:uid="{00000000-0005-0000-0000-0000F2830000}"/>
    <cellStyle name="Note 3 15 4 3 2" xfId="28591" xr:uid="{00000000-0005-0000-0000-0000F3830000}"/>
    <cellStyle name="Note 3 15 4 3 2 2" xfId="44221" xr:uid="{00000000-0005-0000-0000-0000F4830000}"/>
    <cellStyle name="Note 3 15 4 3 3" xfId="20527" xr:uid="{00000000-0005-0000-0000-0000F5830000}"/>
    <cellStyle name="Note 3 15 4 3 4" xfId="36370" xr:uid="{00000000-0005-0000-0000-0000F6830000}"/>
    <cellStyle name="Note 3 15 4 4" xfId="26614" xr:uid="{00000000-0005-0000-0000-0000F7830000}"/>
    <cellStyle name="Note 3 15 4 4 2" xfId="42244" xr:uid="{00000000-0005-0000-0000-0000F8830000}"/>
    <cellStyle name="Note 3 15 4 5" xfId="18550" xr:uid="{00000000-0005-0000-0000-0000F9830000}"/>
    <cellStyle name="Note 3 15 4 6" xfId="34393" xr:uid="{00000000-0005-0000-0000-0000FA830000}"/>
    <cellStyle name="Note 3 15 5" xfId="21713" xr:uid="{00000000-0005-0000-0000-0000FB830000}"/>
    <cellStyle name="Note 3 15 5 2" xfId="37344" xr:uid="{00000000-0005-0000-0000-0000FC830000}"/>
    <cellStyle name="Note 3 15 6" xfId="23235" xr:uid="{00000000-0005-0000-0000-0000FD830000}"/>
    <cellStyle name="Note 3 15 6 2" xfId="38866" xr:uid="{00000000-0005-0000-0000-0000FE830000}"/>
    <cellStyle name="Note 3 15 7" xfId="12690" xr:uid="{00000000-0005-0000-0000-0000FF830000}"/>
    <cellStyle name="Note 3 15 8" xfId="29876" xr:uid="{00000000-0005-0000-0000-000000840000}"/>
    <cellStyle name="Note 3 15 9" xfId="47654" xr:uid="{00000000-0005-0000-0000-000001840000}"/>
    <cellStyle name="Note 3 16" xfId="2982" xr:uid="{00000000-0005-0000-0000-000002840000}"/>
    <cellStyle name="Note 3 16 10" xfId="48133" xr:uid="{00000000-0005-0000-0000-000003840000}"/>
    <cellStyle name="Note 3 16 11" xfId="45461" xr:uid="{00000000-0005-0000-0000-000004840000}"/>
    <cellStyle name="Note 3 16 12" xfId="50836" xr:uid="{00000000-0005-0000-0000-000005840000}"/>
    <cellStyle name="Note 3 16 13" xfId="46113" xr:uid="{00000000-0005-0000-0000-000006840000}"/>
    <cellStyle name="Note 3 16 14" xfId="45438" xr:uid="{00000000-0005-0000-0000-000007840000}"/>
    <cellStyle name="Note 3 16 15" xfId="45948" xr:uid="{00000000-0005-0000-0000-000008840000}"/>
    <cellStyle name="Note 3 16 2" xfId="3636" xr:uid="{00000000-0005-0000-0000-000009840000}"/>
    <cellStyle name="Note 3 16 2 10" xfId="47001" xr:uid="{00000000-0005-0000-0000-00000A840000}"/>
    <cellStyle name="Note 3 16 2 11" xfId="51199" xr:uid="{00000000-0005-0000-0000-00000B840000}"/>
    <cellStyle name="Note 3 16 2 12" xfId="45085" xr:uid="{00000000-0005-0000-0000-00000C840000}"/>
    <cellStyle name="Note 3 16 2 13" xfId="47969" xr:uid="{00000000-0005-0000-0000-00000D840000}"/>
    <cellStyle name="Note 3 16 2 14" xfId="46183" xr:uid="{00000000-0005-0000-0000-00000E840000}"/>
    <cellStyle name="Note 3 16 2 2" xfId="6011" xr:uid="{00000000-0005-0000-0000-00000F840000}"/>
    <cellStyle name="Note 3 16 2 2 2" xfId="8480" xr:uid="{00000000-0005-0000-0000-000010840000}"/>
    <cellStyle name="Note 3 16 2 2 2 2" xfId="9869" xr:uid="{00000000-0005-0000-0000-000011840000}"/>
    <cellStyle name="Note 3 16 2 2 2 2 2" xfId="10833" xr:uid="{00000000-0005-0000-0000-000012840000}"/>
    <cellStyle name="Note 3 16 2 2 2 2 2 2" xfId="28399" xr:uid="{00000000-0005-0000-0000-000013840000}"/>
    <cellStyle name="Note 3 16 2 2 2 2 2 2 2" xfId="44029" xr:uid="{00000000-0005-0000-0000-000014840000}"/>
    <cellStyle name="Note 3 16 2 2 2 2 2 3" xfId="20335" xr:uid="{00000000-0005-0000-0000-000015840000}"/>
    <cellStyle name="Note 3 16 2 2 2 2 2 4" xfId="36178" xr:uid="{00000000-0005-0000-0000-000016840000}"/>
    <cellStyle name="Note 3 16 2 2 2 2 3" xfId="27435" xr:uid="{00000000-0005-0000-0000-000017840000}"/>
    <cellStyle name="Note 3 16 2 2 2 2 3 2" xfId="43065" xr:uid="{00000000-0005-0000-0000-000018840000}"/>
    <cellStyle name="Note 3 16 2 2 2 2 4" xfId="19371" xr:uid="{00000000-0005-0000-0000-000019840000}"/>
    <cellStyle name="Note 3 16 2 2 2 2 5" xfId="35214" xr:uid="{00000000-0005-0000-0000-00001A840000}"/>
    <cellStyle name="Note 3 16 2 2 2 3" xfId="4697" xr:uid="{00000000-0005-0000-0000-00001B840000}"/>
    <cellStyle name="Note 3 16 2 2 2 3 2" xfId="22869" xr:uid="{00000000-0005-0000-0000-00001C840000}"/>
    <cellStyle name="Note 3 16 2 2 2 3 2 2" xfId="38500" xr:uid="{00000000-0005-0000-0000-00001D840000}"/>
    <cellStyle name="Note 3 16 2 2 2 3 3" xfId="14203" xr:uid="{00000000-0005-0000-0000-00001E840000}"/>
    <cellStyle name="Note 3 16 2 2 2 3 4" xfId="30890" xr:uid="{00000000-0005-0000-0000-00001F840000}"/>
    <cellStyle name="Note 3 16 2 2 2 4" xfId="26046" xr:uid="{00000000-0005-0000-0000-000020840000}"/>
    <cellStyle name="Note 3 16 2 2 2 4 2" xfId="41676" xr:uid="{00000000-0005-0000-0000-000021840000}"/>
    <cellStyle name="Note 3 16 2 2 2 5" xfId="17982" xr:uid="{00000000-0005-0000-0000-000022840000}"/>
    <cellStyle name="Note 3 16 2 2 2 6" xfId="33825" xr:uid="{00000000-0005-0000-0000-000023840000}"/>
    <cellStyle name="Note 3 16 2 2 3" xfId="23866" xr:uid="{00000000-0005-0000-0000-000024840000}"/>
    <cellStyle name="Note 3 16 2 2 3 2" xfId="39497" xr:uid="{00000000-0005-0000-0000-000025840000}"/>
    <cellStyle name="Note 3 16 2 2 4" xfId="15516" xr:uid="{00000000-0005-0000-0000-000026840000}"/>
    <cellStyle name="Note 3 16 2 2 5" xfId="31745" xr:uid="{00000000-0005-0000-0000-000027840000}"/>
    <cellStyle name="Note 3 16 2 2 6" xfId="50464" xr:uid="{00000000-0005-0000-0000-000028840000}"/>
    <cellStyle name="Note 3 16 2 2 7" xfId="52250" xr:uid="{00000000-0005-0000-0000-000029840000}"/>
    <cellStyle name="Note 3 16 2 2 8" xfId="53345" xr:uid="{00000000-0005-0000-0000-00002A840000}"/>
    <cellStyle name="Note 3 16 2 3" xfId="6833" xr:uid="{00000000-0005-0000-0000-00002B840000}"/>
    <cellStyle name="Note 3 16 2 3 2" xfId="7994" xr:uid="{00000000-0005-0000-0000-00002C840000}"/>
    <cellStyle name="Note 3 16 2 3 2 2" xfId="11426" xr:uid="{00000000-0005-0000-0000-00002D840000}"/>
    <cellStyle name="Note 3 16 2 3 2 2 2" xfId="28992" xr:uid="{00000000-0005-0000-0000-00002E840000}"/>
    <cellStyle name="Note 3 16 2 3 2 2 2 2" xfId="44622" xr:uid="{00000000-0005-0000-0000-00002F840000}"/>
    <cellStyle name="Note 3 16 2 3 2 2 3" xfId="20928" xr:uid="{00000000-0005-0000-0000-000030840000}"/>
    <cellStyle name="Note 3 16 2 3 2 2 4" xfId="36771" xr:uid="{00000000-0005-0000-0000-000031840000}"/>
    <cellStyle name="Note 3 16 2 3 2 3" xfId="25560" xr:uid="{00000000-0005-0000-0000-000032840000}"/>
    <cellStyle name="Note 3 16 2 3 2 3 2" xfId="41190" xr:uid="{00000000-0005-0000-0000-000033840000}"/>
    <cellStyle name="Note 3 16 2 3 2 4" xfId="17496" xr:uid="{00000000-0005-0000-0000-000034840000}"/>
    <cellStyle name="Note 3 16 2 3 2 5" xfId="33339" xr:uid="{00000000-0005-0000-0000-000035840000}"/>
    <cellStyle name="Note 3 16 2 3 3" xfId="4295" xr:uid="{00000000-0005-0000-0000-000036840000}"/>
    <cellStyle name="Note 3 16 2 3 3 2" xfId="22506" xr:uid="{00000000-0005-0000-0000-000037840000}"/>
    <cellStyle name="Note 3 16 2 3 3 2 2" xfId="38137" xr:uid="{00000000-0005-0000-0000-000038840000}"/>
    <cellStyle name="Note 3 16 2 3 3 3" xfId="13801" xr:uid="{00000000-0005-0000-0000-000039840000}"/>
    <cellStyle name="Note 3 16 2 3 3 4" xfId="30546" xr:uid="{00000000-0005-0000-0000-00003A840000}"/>
    <cellStyle name="Note 3 16 2 3 4" xfId="24496" xr:uid="{00000000-0005-0000-0000-00003B840000}"/>
    <cellStyle name="Note 3 16 2 3 4 2" xfId="40127" xr:uid="{00000000-0005-0000-0000-00003C840000}"/>
    <cellStyle name="Note 3 16 2 3 5" xfId="16337" xr:uid="{00000000-0005-0000-0000-00003D840000}"/>
    <cellStyle name="Note 3 16 2 3 6" xfId="32315" xr:uid="{00000000-0005-0000-0000-00003E840000}"/>
    <cellStyle name="Note 3 16 2 4" xfId="21997" xr:uid="{00000000-0005-0000-0000-00003F840000}"/>
    <cellStyle name="Note 3 16 2 4 2" xfId="37628" xr:uid="{00000000-0005-0000-0000-000040840000}"/>
    <cellStyle name="Note 3 16 2 5" xfId="12091" xr:uid="{00000000-0005-0000-0000-000041840000}"/>
    <cellStyle name="Note 3 16 2 5 2" xfId="29354" xr:uid="{00000000-0005-0000-0000-000042840000}"/>
    <cellStyle name="Note 3 16 2 6" xfId="13141" xr:uid="{00000000-0005-0000-0000-000043840000}"/>
    <cellStyle name="Note 3 16 2 7" xfId="30080" xr:uid="{00000000-0005-0000-0000-000044840000}"/>
    <cellStyle name="Note 3 16 2 8" xfId="45406" xr:uid="{00000000-0005-0000-0000-000045840000}"/>
    <cellStyle name="Note 3 16 2 9" xfId="48495" xr:uid="{00000000-0005-0000-0000-000046840000}"/>
    <cellStyle name="Note 3 16 3" xfId="5361" xr:uid="{00000000-0005-0000-0000-000047840000}"/>
    <cellStyle name="Note 3 16 3 2" xfId="8985" xr:uid="{00000000-0005-0000-0000-000048840000}"/>
    <cellStyle name="Note 3 16 3 2 2" xfId="10374" xr:uid="{00000000-0005-0000-0000-000049840000}"/>
    <cellStyle name="Note 3 16 3 2 2 2" xfId="11568" xr:uid="{00000000-0005-0000-0000-00004A840000}"/>
    <cellStyle name="Note 3 16 3 2 2 2 2" xfId="29134" xr:uid="{00000000-0005-0000-0000-00004B840000}"/>
    <cellStyle name="Note 3 16 3 2 2 2 2 2" xfId="44764" xr:uid="{00000000-0005-0000-0000-00004C840000}"/>
    <cellStyle name="Note 3 16 3 2 2 2 3" xfId="21070" xr:uid="{00000000-0005-0000-0000-00004D840000}"/>
    <cellStyle name="Note 3 16 3 2 2 2 4" xfId="36913" xr:uid="{00000000-0005-0000-0000-00004E840000}"/>
    <cellStyle name="Note 3 16 3 2 2 3" xfId="27940" xr:uid="{00000000-0005-0000-0000-00004F840000}"/>
    <cellStyle name="Note 3 16 3 2 2 3 2" xfId="43570" xr:uid="{00000000-0005-0000-0000-000050840000}"/>
    <cellStyle name="Note 3 16 3 2 2 4" xfId="19876" xr:uid="{00000000-0005-0000-0000-000051840000}"/>
    <cellStyle name="Note 3 16 3 2 2 5" xfId="35719" xr:uid="{00000000-0005-0000-0000-000052840000}"/>
    <cellStyle name="Note 3 16 3 2 3" xfId="10903" xr:uid="{00000000-0005-0000-0000-000053840000}"/>
    <cellStyle name="Note 3 16 3 2 3 2" xfId="28469" xr:uid="{00000000-0005-0000-0000-000054840000}"/>
    <cellStyle name="Note 3 16 3 2 3 2 2" xfId="44099" xr:uid="{00000000-0005-0000-0000-000055840000}"/>
    <cellStyle name="Note 3 16 3 2 3 3" xfId="20405" xr:uid="{00000000-0005-0000-0000-000056840000}"/>
    <cellStyle name="Note 3 16 3 2 3 4" xfId="36248" xr:uid="{00000000-0005-0000-0000-000057840000}"/>
    <cellStyle name="Note 3 16 3 2 4" xfId="26551" xr:uid="{00000000-0005-0000-0000-000058840000}"/>
    <cellStyle name="Note 3 16 3 2 4 2" xfId="42181" xr:uid="{00000000-0005-0000-0000-000059840000}"/>
    <cellStyle name="Note 3 16 3 2 5" xfId="18487" xr:uid="{00000000-0005-0000-0000-00005A840000}"/>
    <cellStyle name="Note 3 16 3 2 6" xfId="34330" xr:uid="{00000000-0005-0000-0000-00005B840000}"/>
    <cellStyle name="Note 3 16 3 3" xfId="23423" xr:uid="{00000000-0005-0000-0000-00005C840000}"/>
    <cellStyle name="Note 3 16 3 3 2" xfId="39054" xr:uid="{00000000-0005-0000-0000-00005D840000}"/>
    <cellStyle name="Note 3 16 3 4" xfId="14866" xr:uid="{00000000-0005-0000-0000-00005E840000}"/>
    <cellStyle name="Note 3 16 3 5" xfId="31382" xr:uid="{00000000-0005-0000-0000-00005F840000}"/>
    <cellStyle name="Note 3 16 3 6" xfId="50087" xr:uid="{00000000-0005-0000-0000-000060840000}"/>
    <cellStyle name="Note 3 16 3 7" xfId="51885" xr:uid="{00000000-0005-0000-0000-000061840000}"/>
    <cellStyle name="Note 3 16 3 8" xfId="52978" xr:uid="{00000000-0005-0000-0000-000062840000}"/>
    <cellStyle name="Note 3 16 4" xfId="8816" xr:uid="{00000000-0005-0000-0000-000063840000}"/>
    <cellStyle name="Note 3 16 4 2" xfId="10205" xr:uid="{00000000-0005-0000-0000-000064840000}"/>
    <cellStyle name="Note 3 16 4 2 2" xfId="6965" xr:uid="{00000000-0005-0000-0000-000065840000}"/>
    <cellStyle name="Note 3 16 4 2 2 2" xfId="24628" xr:uid="{00000000-0005-0000-0000-000066840000}"/>
    <cellStyle name="Note 3 16 4 2 2 2 2" xfId="40259" xr:uid="{00000000-0005-0000-0000-000067840000}"/>
    <cellStyle name="Note 3 16 4 2 2 3" xfId="16469" xr:uid="{00000000-0005-0000-0000-000068840000}"/>
    <cellStyle name="Note 3 16 4 2 2 4" xfId="32447" xr:uid="{00000000-0005-0000-0000-000069840000}"/>
    <cellStyle name="Note 3 16 4 2 3" xfId="27771" xr:uid="{00000000-0005-0000-0000-00006A840000}"/>
    <cellStyle name="Note 3 16 4 2 3 2" xfId="43401" xr:uid="{00000000-0005-0000-0000-00006B840000}"/>
    <cellStyle name="Note 3 16 4 2 4" xfId="19707" xr:uid="{00000000-0005-0000-0000-00006C840000}"/>
    <cellStyle name="Note 3 16 4 2 5" xfId="35550" xr:uid="{00000000-0005-0000-0000-00006D840000}"/>
    <cellStyle name="Note 3 16 4 3" xfId="11590" xr:uid="{00000000-0005-0000-0000-00006E840000}"/>
    <cellStyle name="Note 3 16 4 3 2" xfId="29156" xr:uid="{00000000-0005-0000-0000-00006F840000}"/>
    <cellStyle name="Note 3 16 4 3 2 2" xfId="44786" xr:uid="{00000000-0005-0000-0000-000070840000}"/>
    <cellStyle name="Note 3 16 4 3 3" xfId="21092" xr:uid="{00000000-0005-0000-0000-000071840000}"/>
    <cellStyle name="Note 3 16 4 3 4" xfId="36935" xr:uid="{00000000-0005-0000-0000-000072840000}"/>
    <cellStyle name="Note 3 16 4 4" xfId="26382" xr:uid="{00000000-0005-0000-0000-000073840000}"/>
    <cellStyle name="Note 3 16 4 4 2" xfId="42012" xr:uid="{00000000-0005-0000-0000-000074840000}"/>
    <cellStyle name="Note 3 16 4 5" xfId="18318" xr:uid="{00000000-0005-0000-0000-000075840000}"/>
    <cellStyle name="Note 3 16 4 6" xfId="34161" xr:uid="{00000000-0005-0000-0000-000076840000}"/>
    <cellStyle name="Note 3 16 5" xfId="21550" xr:uid="{00000000-0005-0000-0000-000077840000}"/>
    <cellStyle name="Note 3 16 5 2" xfId="37181" xr:uid="{00000000-0005-0000-0000-000078840000}"/>
    <cellStyle name="Note 3 16 6" xfId="24719" xr:uid="{00000000-0005-0000-0000-000079840000}"/>
    <cellStyle name="Note 3 16 6 2" xfId="40350" xr:uid="{00000000-0005-0000-0000-00007A840000}"/>
    <cellStyle name="Note 3 16 7" xfId="12488" xr:uid="{00000000-0005-0000-0000-00007B840000}"/>
    <cellStyle name="Note 3 16 8" xfId="29714" xr:uid="{00000000-0005-0000-0000-00007C840000}"/>
    <cellStyle name="Note 3 16 9" xfId="47566" xr:uid="{00000000-0005-0000-0000-00007D840000}"/>
    <cellStyle name="Note 3 17" xfId="3381" xr:uid="{00000000-0005-0000-0000-00007E840000}"/>
    <cellStyle name="Note 3 17 10" xfId="48341" xr:uid="{00000000-0005-0000-0000-00007F840000}"/>
    <cellStyle name="Note 3 17 11" xfId="47473" xr:uid="{00000000-0005-0000-0000-000080840000}"/>
    <cellStyle name="Note 3 17 12" xfId="51044" xr:uid="{00000000-0005-0000-0000-000081840000}"/>
    <cellStyle name="Note 3 17 13" xfId="45480" xr:uid="{00000000-0005-0000-0000-000082840000}"/>
    <cellStyle name="Note 3 17 14" xfId="46303" xr:uid="{00000000-0005-0000-0000-000083840000}"/>
    <cellStyle name="Note 3 17 15" xfId="53699" xr:uid="{00000000-0005-0000-0000-000084840000}"/>
    <cellStyle name="Note 3 17 2" xfId="4034" xr:uid="{00000000-0005-0000-0000-000085840000}"/>
    <cellStyle name="Note 3 17 2 10" xfId="49091" xr:uid="{00000000-0005-0000-0000-000086840000}"/>
    <cellStyle name="Note 3 17 2 11" xfId="51405" xr:uid="{00000000-0005-0000-0000-000087840000}"/>
    <cellStyle name="Note 3 17 2 12" xfId="47173" xr:uid="{00000000-0005-0000-0000-000088840000}"/>
    <cellStyle name="Note 3 17 2 13" xfId="49153" xr:uid="{00000000-0005-0000-0000-000089840000}"/>
    <cellStyle name="Note 3 17 2 14" xfId="51900" xr:uid="{00000000-0005-0000-0000-00008A840000}"/>
    <cellStyle name="Note 3 17 2 2" xfId="6409" xr:uid="{00000000-0005-0000-0000-00008B840000}"/>
    <cellStyle name="Note 3 17 2 2 2" xfId="6514" xr:uid="{00000000-0005-0000-0000-00008C840000}"/>
    <cellStyle name="Note 3 17 2 2 2 2" xfId="6956" xr:uid="{00000000-0005-0000-0000-00008D840000}"/>
    <cellStyle name="Note 3 17 2 2 2 2 2" xfId="11641" xr:uid="{00000000-0005-0000-0000-00008E840000}"/>
    <cellStyle name="Note 3 17 2 2 2 2 2 2" xfId="29207" xr:uid="{00000000-0005-0000-0000-00008F840000}"/>
    <cellStyle name="Note 3 17 2 2 2 2 2 2 2" xfId="44837" xr:uid="{00000000-0005-0000-0000-000090840000}"/>
    <cellStyle name="Note 3 17 2 2 2 2 2 3" xfId="21143" xr:uid="{00000000-0005-0000-0000-000091840000}"/>
    <cellStyle name="Note 3 17 2 2 2 2 2 4" xfId="36986" xr:uid="{00000000-0005-0000-0000-000092840000}"/>
    <cellStyle name="Note 3 17 2 2 2 2 3" xfId="24619" xr:uid="{00000000-0005-0000-0000-000093840000}"/>
    <cellStyle name="Note 3 17 2 2 2 2 3 2" xfId="40250" xr:uid="{00000000-0005-0000-0000-000094840000}"/>
    <cellStyle name="Note 3 17 2 2 2 2 4" xfId="16460" xr:uid="{00000000-0005-0000-0000-000095840000}"/>
    <cellStyle name="Note 3 17 2 2 2 2 5" xfId="32438" xr:uid="{00000000-0005-0000-0000-000096840000}"/>
    <cellStyle name="Note 3 17 2 2 2 3" xfId="11520" xr:uid="{00000000-0005-0000-0000-000097840000}"/>
    <cellStyle name="Note 3 17 2 2 2 3 2" xfId="29086" xr:uid="{00000000-0005-0000-0000-000098840000}"/>
    <cellStyle name="Note 3 17 2 2 2 3 2 2" xfId="44716" xr:uid="{00000000-0005-0000-0000-000099840000}"/>
    <cellStyle name="Note 3 17 2 2 2 3 3" xfId="21022" xr:uid="{00000000-0005-0000-0000-00009A840000}"/>
    <cellStyle name="Note 3 17 2 2 2 3 4" xfId="36865" xr:uid="{00000000-0005-0000-0000-00009B840000}"/>
    <cellStyle name="Note 3 17 2 2 2 4" xfId="24215" xr:uid="{00000000-0005-0000-0000-00009C840000}"/>
    <cellStyle name="Note 3 17 2 2 2 4 2" xfId="39846" xr:uid="{00000000-0005-0000-0000-00009D840000}"/>
    <cellStyle name="Note 3 17 2 2 2 5" xfId="16018" xr:uid="{00000000-0005-0000-0000-00009E840000}"/>
    <cellStyle name="Note 3 17 2 2 2 6" xfId="32054" xr:uid="{00000000-0005-0000-0000-00009F840000}"/>
    <cellStyle name="Note 3 17 2 2 3" xfId="24112" xr:uid="{00000000-0005-0000-0000-0000A0840000}"/>
    <cellStyle name="Note 3 17 2 2 3 2" xfId="39743" xr:uid="{00000000-0005-0000-0000-0000A1840000}"/>
    <cellStyle name="Note 3 17 2 2 4" xfId="15914" xr:uid="{00000000-0005-0000-0000-0000A2840000}"/>
    <cellStyle name="Note 3 17 2 2 5" xfId="31951" xr:uid="{00000000-0005-0000-0000-0000A3840000}"/>
    <cellStyle name="Note 3 17 2 2 6" xfId="50670" xr:uid="{00000000-0005-0000-0000-0000A4840000}"/>
    <cellStyle name="Note 3 17 2 2 7" xfId="52456" xr:uid="{00000000-0005-0000-0000-0000A5840000}"/>
    <cellStyle name="Note 3 17 2 2 8" xfId="53551" xr:uid="{00000000-0005-0000-0000-0000A6840000}"/>
    <cellStyle name="Note 3 17 2 3" xfId="8642" xr:uid="{00000000-0005-0000-0000-0000A7840000}"/>
    <cellStyle name="Note 3 17 2 3 2" xfId="10031" xr:uid="{00000000-0005-0000-0000-0000A8840000}"/>
    <cellStyle name="Note 3 17 2 3 2 2" xfId="11401" xr:uid="{00000000-0005-0000-0000-0000A9840000}"/>
    <cellStyle name="Note 3 17 2 3 2 2 2" xfId="28967" xr:uid="{00000000-0005-0000-0000-0000AA840000}"/>
    <cellStyle name="Note 3 17 2 3 2 2 2 2" xfId="44597" xr:uid="{00000000-0005-0000-0000-0000AB840000}"/>
    <cellStyle name="Note 3 17 2 3 2 2 3" xfId="20903" xr:uid="{00000000-0005-0000-0000-0000AC840000}"/>
    <cellStyle name="Note 3 17 2 3 2 2 4" xfId="36746" xr:uid="{00000000-0005-0000-0000-0000AD840000}"/>
    <cellStyle name="Note 3 17 2 3 2 3" xfId="27597" xr:uid="{00000000-0005-0000-0000-0000AE840000}"/>
    <cellStyle name="Note 3 17 2 3 2 3 2" xfId="43227" xr:uid="{00000000-0005-0000-0000-0000AF840000}"/>
    <cellStyle name="Note 3 17 2 3 2 4" xfId="19533" xr:uid="{00000000-0005-0000-0000-0000B0840000}"/>
    <cellStyle name="Note 3 17 2 3 2 5" xfId="35376" xr:uid="{00000000-0005-0000-0000-0000B1840000}"/>
    <cellStyle name="Note 3 17 2 3 3" xfId="4915" xr:uid="{00000000-0005-0000-0000-0000B2840000}"/>
    <cellStyle name="Note 3 17 2 3 3 2" xfId="23087" xr:uid="{00000000-0005-0000-0000-0000B3840000}"/>
    <cellStyle name="Note 3 17 2 3 3 2 2" xfId="38718" xr:uid="{00000000-0005-0000-0000-0000B4840000}"/>
    <cellStyle name="Note 3 17 2 3 3 3" xfId="14421" xr:uid="{00000000-0005-0000-0000-0000B5840000}"/>
    <cellStyle name="Note 3 17 2 3 3 4" xfId="31108" xr:uid="{00000000-0005-0000-0000-0000B6840000}"/>
    <cellStyle name="Note 3 17 2 3 4" xfId="26208" xr:uid="{00000000-0005-0000-0000-0000B7840000}"/>
    <cellStyle name="Note 3 17 2 3 4 2" xfId="41838" xr:uid="{00000000-0005-0000-0000-0000B8840000}"/>
    <cellStyle name="Note 3 17 2 3 5" xfId="18144" xr:uid="{00000000-0005-0000-0000-0000B9840000}"/>
    <cellStyle name="Note 3 17 2 3 6" xfId="33987" xr:uid="{00000000-0005-0000-0000-0000BA840000}"/>
    <cellStyle name="Note 3 17 2 4" xfId="22246" xr:uid="{00000000-0005-0000-0000-0000BB840000}"/>
    <cellStyle name="Note 3 17 2 4 2" xfId="37877" xr:uid="{00000000-0005-0000-0000-0000BC840000}"/>
    <cellStyle name="Note 3 17 2 5" xfId="12288" xr:uid="{00000000-0005-0000-0000-0000BD840000}"/>
    <cellStyle name="Note 3 17 2 5 2" xfId="29551" xr:uid="{00000000-0005-0000-0000-0000BE840000}"/>
    <cellStyle name="Note 3 17 2 6" xfId="13539" xr:uid="{00000000-0005-0000-0000-0000BF840000}"/>
    <cellStyle name="Note 3 17 2 7" xfId="30286" xr:uid="{00000000-0005-0000-0000-0000C0840000}"/>
    <cellStyle name="Note 3 17 2 8" xfId="45329" xr:uid="{00000000-0005-0000-0000-0000C1840000}"/>
    <cellStyle name="Note 3 17 2 9" xfId="48701" xr:uid="{00000000-0005-0000-0000-0000C2840000}"/>
    <cellStyle name="Note 3 17 3" xfId="5756" xr:uid="{00000000-0005-0000-0000-0000C3840000}"/>
    <cellStyle name="Note 3 17 3 2" xfId="8558" xr:uid="{00000000-0005-0000-0000-0000C4840000}"/>
    <cellStyle name="Note 3 17 3 2 2" xfId="9947" xr:uid="{00000000-0005-0000-0000-0000C5840000}"/>
    <cellStyle name="Note 3 17 3 2 2 2" xfId="10590" xr:uid="{00000000-0005-0000-0000-0000C6840000}"/>
    <cellStyle name="Note 3 17 3 2 2 2 2" xfId="28156" xr:uid="{00000000-0005-0000-0000-0000C7840000}"/>
    <cellStyle name="Note 3 17 3 2 2 2 2 2" xfId="43786" xr:uid="{00000000-0005-0000-0000-0000C8840000}"/>
    <cellStyle name="Note 3 17 3 2 2 2 3" xfId="20092" xr:uid="{00000000-0005-0000-0000-0000C9840000}"/>
    <cellStyle name="Note 3 17 3 2 2 2 4" xfId="35935" xr:uid="{00000000-0005-0000-0000-0000CA840000}"/>
    <cellStyle name="Note 3 17 3 2 2 3" xfId="27513" xr:uid="{00000000-0005-0000-0000-0000CB840000}"/>
    <cellStyle name="Note 3 17 3 2 2 3 2" xfId="43143" xr:uid="{00000000-0005-0000-0000-0000CC840000}"/>
    <cellStyle name="Note 3 17 3 2 2 4" xfId="19449" xr:uid="{00000000-0005-0000-0000-0000CD840000}"/>
    <cellStyle name="Note 3 17 3 2 2 5" xfId="35292" xr:uid="{00000000-0005-0000-0000-0000CE840000}"/>
    <cellStyle name="Note 3 17 3 2 3" xfId="4992" xr:uid="{00000000-0005-0000-0000-0000CF840000}"/>
    <cellStyle name="Note 3 17 3 2 3 2" xfId="23164" xr:uid="{00000000-0005-0000-0000-0000D0840000}"/>
    <cellStyle name="Note 3 17 3 2 3 2 2" xfId="38795" xr:uid="{00000000-0005-0000-0000-0000D1840000}"/>
    <cellStyle name="Note 3 17 3 2 3 3" xfId="14498" xr:uid="{00000000-0005-0000-0000-0000D2840000}"/>
    <cellStyle name="Note 3 17 3 2 3 4" xfId="31185" xr:uid="{00000000-0005-0000-0000-0000D3840000}"/>
    <cellStyle name="Note 3 17 3 2 4" xfId="26124" xr:uid="{00000000-0005-0000-0000-0000D4840000}"/>
    <cellStyle name="Note 3 17 3 2 4 2" xfId="41754" xr:uid="{00000000-0005-0000-0000-0000D5840000}"/>
    <cellStyle name="Note 3 17 3 2 5" xfId="18060" xr:uid="{00000000-0005-0000-0000-0000D6840000}"/>
    <cellStyle name="Note 3 17 3 2 6" xfId="33903" xr:uid="{00000000-0005-0000-0000-0000D7840000}"/>
    <cellStyle name="Note 3 17 3 3" xfId="23666" xr:uid="{00000000-0005-0000-0000-0000D8840000}"/>
    <cellStyle name="Note 3 17 3 3 2" xfId="39297" xr:uid="{00000000-0005-0000-0000-0000D9840000}"/>
    <cellStyle name="Note 3 17 3 4" xfId="15261" xr:uid="{00000000-0005-0000-0000-0000DA840000}"/>
    <cellStyle name="Note 3 17 3 5" xfId="31585" xr:uid="{00000000-0005-0000-0000-0000DB840000}"/>
    <cellStyle name="Note 3 17 3 6" xfId="50310" xr:uid="{00000000-0005-0000-0000-0000DC840000}"/>
    <cellStyle name="Note 3 17 3 7" xfId="52096" xr:uid="{00000000-0005-0000-0000-0000DD840000}"/>
    <cellStyle name="Note 3 17 3 8" xfId="53191" xr:uid="{00000000-0005-0000-0000-0000DE840000}"/>
    <cellStyle name="Note 3 17 4" xfId="6706" xr:uid="{00000000-0005-0000-0000-0000DF840000}"/>
    <cellStyle name="Note 3 17 4 2" xfId="4552" xr:uid="{00000000-0005-0000-0000-0000E0840000}"/>
    <cellStyle name="Note 3 17 4 2 2" xfId="9225" xr:uid="{00000000-0005-0000-0000-0000E1840000}"/>
    <cellStyle name="Note 3 17 4 2 2 2" xfId="26791" xr:uid="{00000000-0005-0000-0000-0000E2840000}"/>
    <cellStyle name="Note 3 17 4 2 2 2 2" xfId="42421" xr:uid="{00000000-0005-0000-0000-0000E3840000}"/>
    <cellStyle name="Note 3 17 4 2 2 3" xfId="18727" xr:uid="{00000000-0005-0000-0000-0000E4840000}"/>
    <cellStyle name="Note 3 17 4 2 2 4" xfId="34570" xr:uid="{00000000-0005-0000-0000-0000E5840000}"/>
    <cellStyle name="Note 3 17 4 2 3" xfId="22724" xr:uid="{00000000-0005-0000-0000-0000E6840000}"/>
    <cellStyle name="Note 3 17 4 2 3 2" xfId="38355" xr:uid="{00000000-0005-0000-0000-0000E7840000}"/>
    <cellStyle name="Note 3 17 4 2 4" xfId="14058" xr:uid="{00000000-0005-0000-0000-0000E8840000}"/>
    <cellStyle name="Note 3 17 4 2 5" xfId="30745" xr:uid="{00000000-0005-0000-0000-0000E9840000}"/>
    <cellStyle name="Note 3 17 4 3" xfId="4189" xr:uid="{00000000-0005-0000-0000-0000EA840000}"/>
    <cellStyle name="Note 3 17 4 3 2" xfId="22400" xr:uid="{00000000-0005-0000-0000-0000EB840000}"/>
    <cellStyle name="Note 3 17 4 3 2 2" xfId="38031" xr:uid="{00000000-0005-0000-0000-0000EC840000}"/>
    <cellStyle name="Note 3 17 4 3 3" xfId="13695" xr:uid="{00000000-0005-0000-0000-0000ED840000}"/>
    <cellStyle name="Note 3 17 4 3 4" xfId="30440" xr:uid="{00000000-0005-0000-0000-0000EE840000}"/>
    <cellStyle name="Note 3 17 4 4" xfId="24369" xr:uid="{00000000-0005-0000-0000-0000EF840000}"/>
    <cellStyle name="Note 3 17 4 4 2" xfId="40000" xr:uid="{00000000-0005-0000-0000-0000F0840000}"/>
    <cellStyle name="Note 3 17 4 5" xfId="16210" xr:uid="{00000000-0005-0000-0000-0000F1840000}"/>
    <cellStyle name="Note 3 17 4 6" xfId="32188" xr:uid="{00000000-0005-0000-0000-0000F2840000}"/>
    <cellStyle name="Note 3 17 5" xfId="21800" xr:uid="{00000000-0005-0000-0000-0000F3840000}"/>
    <cellStyle name="Note 3 17 5 2" xfId="37431" xr:uid="{00000000-0005-0000-0000-0000F4840000}"/>
    <cellStyle name="Note 3 17 6" xfId="12081" xr:uid="{00000000-0005-0000-0000-0000F5840000}"/>
    <cellStyle name="Note 3 17 6 2" xfId="29344" xr:uid="{00000000-0005-0000-0000-0000F6840000}"/>
    <cellStyle name="Note 3 17 7" xfId="12886" xr:uid="{00000000-0005-0000-0000-0000F7840000}"/>
    <cellStyle name="Note 3 17 8" xfId="29920" xr:uid="{00000000-0005-0000-0000-0000F8840000}"/>
    <cellStyle name="Note 3 17 9" xfId="44989" xr:uid="{00000000-0005-0000-0000-0000F9840000}"/>
    <cellStyle name="Note 3 18" xfId="2880" xr:uid="{00000000-0005-0000-0000-0000FA840000}"/>
    <cellStyle name="Note 3 18 10" xfId="48066" xr:uid="{00000000-0005-0000-0000-0000FB840000}"/>
    <cellStyle name="Note 3 18 11" xfId="46223" xr:uid="{00000000-0005-0000-0000-0000FC840000}"/>
    <cellStyle name="Note 3 18 12" xfId="50769" xr:uid="{00000000-0005-0000-0000-0000FD840000}"/>
    <cellStyle name="Note 3 18 13" xfId="46052" xr:uid="{00000000-0005-0000-0000-0000FE840000}"/>
    <cellStyle name="Note 3 18 14" xfId="48755" xr:uid="{00000000-0005-0000-0000-0000FF840000}"/>
    <cellStyle name="Note 3 18 15" xfId="45944" xr:uid="{00000000-0005-0000-0000-000000850000}"/>
    <cellStyle name="Note 3 18 2" xfId="3534" xr:uid="{00000000-0005-0000-0000-000001850000}"/>
    <cellStyle name="Note 3 18 2 10" xfId="45251" xr:uid="{00000000-0005-0000-0000-000002850000}"/>
    <cellStyle name="Note 3 18 2 11" xfId="51132" xr:uid="{00000000-0005-0000-0000-000003850000}"/>
    <cellStyle name="Note 3 18 2 12" xfId="45295" xr:uid="{00000000-0005-0000-0000-000004850000}"/>
    <cellStyle name="Note 3 18 2 13" xfId="51443" xr:uid="{00000000-0005-0000-0000-000005850000}"/>
    <cellStyle name="Note 3 18 2 14" xfId="51749" xr:uid="{00000000-0005-0000-0000-000006850000}"/>
    <cellStyle name="Note 3 18 2 2" xfId="5909" xr:uid="{00000000-0005-0000-0000-000007850000}"/>
    <cellStyle name="Note 3 18 2 2 2" xfId="8834" xr:uid="{00000000-0005-0000-0000-000008850000}"/>
    <cellStyle name="Note 3 18 2 2 2 2" xfId="10223" xr:uid="{00000000-0005-0000-0000-000009850000}"/>
    <cellStyle name="Note 3 18 2 2 2 2 2" xfId="11218" xr:uid="{00000000-0005-0000-0000-00000A850000}"/>
    <cellStyle name="Note 3 18 2 2 2 2 2 2" xfId="28784" xr:uid="{00000000-0005-0000-0000-00000B850000}"/>
    <cellStyle name="Note 3 18 2 2 2 2 2 2 2" xfId="44414" xr:uid="{00000000-0005-0000-0000-00000C850000}"/>
    <cellStyle name="Note 3 18 2 2 2 2 2 3" xfId="20720" xr:uid="{00000000-0005-0000-0000-00000D850000}"/>
    <cellStyle name="Note 3 18 2 2 2 2 2 4" xfId="36563" xr:uid="{00000000-0005-0000-0000-00000E850000}"/>
    <cellStyle name="Note 3 18 2 2 2 2 3" xfId="27789" xr:uid="{00000000-0005-0000-0000-00000F850000}"/>
    <cellStyle name="Note 3 18 2 2 2 2 3 2" xfId="43419" xr:uid="{00000000-0005-0000-0000-000010850000}"/>
    <cellStyle name="Note 3 18 2 2 2 2 4" xfId="19725" xr:uid="{00000000-0005-0000-0000-000011850000}"/>
    <cellStyle name="Note 3 18 2 2 2 2 5" xfId="35568" xr:uid="{00000000-0005-0000-0000-000012850000}"/>
    <cellStyle name="Note 3 18 2 2 2 3" xfId="10823" xr:uid="{00000000-0005-0000-0000-000013850000}"/>
    <cellStyle name="Note 3 18 2 2 2 3 2" xfId="28389" xr:uid="{00000000-0005-0000-0000-000014850000}"/>
    <cellStyle name="Note 3 18 2 2 2 3 2 2" xfId="44019" xr:uid="{00000000-0005-0000-0000-000015850000}"/>
    <cellStyle name="Note 3 18 2 2 2 3 3" xfId="20325" xr:uid="{00000000-0005-0000-0000-000016850000}"/>
    <cellStyle name="Note 3 18 2 2 2 3 4" xfId="36168" xr:uid="{00000000-0005-0000-0000-000017850000}"/>
    <cellStyle name="Note 3 18 2 2 2 4" xfId="26400" xr:uid="{00000000-0005-0000-0000-000018850000}"/>
    <cellStyle name="Note 3 18 2 2 2 4 2" xfId="42030" xr:uid="{00000000-0005-0000-0000-000019850000}"/>
    <cellStyle name="Note 3 18 2 2 2 5" xfId="18336" xr:uid="{00000000-0005-0000-0000-00001A850000}"/>
    <cellStyle name="Note 3 18 2 2 2 6" xfId="34179" xr:uid="{00000000-0005-0000-0000-00001B850000}"/>
    <cellStyle name="Note 3 18 2 2 3" xfId="23780" xr:uid="{00000000-0005-0000-0000-00001C850000}"/>
    <cellStyle name="Note 3 18 2 2 3 2" xfId="39411" xr:uid="{00000000-0005-0000-0000-00001D850000}"/>
    <cellStyle name="Note 3 18 2 2 4" xfId="15414" xr:uid="{00000000-0005-0000-0000-00001E850000}"/>
    <cellStyle name="Note 3 18 2 2 5" xfId="31678" xr:uid="{00000000-0005-0000-0000-00001F850000}"/>
    <cellStyle name="Note 3 18 2 2 6" xfId="50397" xr:uid="{00000000-0005-0000-0000-000020850000}"/>
    <cellStyle name="Note 3 18 2 2 7" xfId="52183" xr:uid="{00000000-0005-0000-0000-000021850000}"/>
    <cellStyle name="Note 3 18 2 2 8" xfId="53278" xr:uid="{00000000-0005-0000-0000-000022850000}"/>
    <cellStyle name="Note 3 18 2 3" xfId="8348" xr:uid="{00000000-0005-0000-0000-000023850000}"/>
    <cellStyle name="Note 3 18 2 3 2" xfId="9737" xr:uid="{00000000-0005-0000-0000-000024850000}"/>
    <cellStyle name="Note 3 18 2 3 2 2" xfId="7204" xr:uid="{00000000-0005-0000-0000-000025850000}"/>
    <cellStyle name="Note 3 18 2 3 2 2 2" xfId="24771" xr:uid="{00000000-0005-0000-0000-000026850000}"/>
    <cellStyle name="Note 3 18 2 3 2 2 2 2" xfId="40401" xr:uid="{00000000-0005-0000-0000-000027850000}"/>
    <cellStyle name="Note 3 18 2 3 2 2 3" xfId="16707" xr:uid="{00000000-0005-0000-0000-000028850000}"/>
    <cellStyle name="Note 3 18 2 3 2 2 4" xfId="32550" xr:uid="{00000000-0005-0000-0000-000029850000}"/>
    <cellStyle name="Note 3 18 2 3 2 3" xfId="27303" xr:uid="{00000000-0005-0000-0000-00002A850000}"/>
    <cellStyle name="Note 3 18 2 3 2 3 2" xfId="42933" xr:uid="{00000000-0005-0000-0000-00002B850000}"/>
    <cellStyle name="Note 3 18 2 3 2 4" xfId="19239" xr:uid="{00000000-0005-0000-0000-00002C850000}"/>
    <cellStyle name="Note 3 18 2 3 2 5" xfId="35082" xr:uid="{00000000-0005-0000-0000-00002D850000}"/>
    <cellStyle name="Note 3 18 2 3 3" xfId="4864" xr:uid="{00000000-0005-0000-0000-00002E850000}"/>
    <cellStyle name="Note 3 18 2 3 3 2" xfId="23036" xr:uid="{00000000-0005-0000-0000-00002F850000}"/>
    <cellStyle name="Note 3 18 2 3 3 2 2" xfId="38667" xr:uid="{00000000-0005-0000-0000-000030850000}"/>
    <cellStyle name="Note 3 18 2 3 3 3" xfId="14370" xr:uid="{00000000-0005-0000-0000-000031850000}"/>
    <cellStyle name="Note 3 18 2 3 3 4" xfId="31057" xr:uid="{00000000-0005-0000-0000-000032850000}"/>
    <cellStyle name="Note 3 18 2 3 4" xfId="25914" xr:uid="{00000000-0005-0000-0000-000033850000}"/>
    <cellStyle name="Note 3 18 2 3 4 2" xfId="41544" xr:uid="{00000000-0005-0000-0000-000034850000}"/>
    <cellStyle name="Note 3 18 2 3 5" xfId="17850" xr:uid="{00000000-0005-0000-0000-000035850000}"/>
    <cellStyle name="Note 3 18 2 3 6" xfId="33693" xr:uid="{00000000-0005-0000-0000-000036850000}"/>
    <cellStyle name="Note 3 18 2 4" xfId="21912" xr:uid="{00000000-0005-0000-0000-000037850000}"/>
    <cellStyle name="Note 3 18 2 4 2" xfId="37543" xr:uid="{00000000-0005-0000-0000-000038850000}"/>
    <cellStyle name="Note 3 18 2 5" xfId="21980" xr:uid="{00000000-0005-0000-0000-000039850000}"/>
    <cellStyle name="Note 3 18 2 5 2" xfId="37611" xr:uid="{00000000-0005-0000-0000-00003A850000}"/>
    <cellStyle name="Note 3 18 2 6" xfId="13039" xr:uid="{00000000-0005-0000-0000-00003B850000}"/>
    <cellStyle name="Note 3 18 2 7" xfId="30013" xr:uid="{00000000-0005-0000-0000-00003C850000}"/>
    <cellStyle name="Note 3 18 2 8" xfId="47685" xr:uid="{00000000-0005-0000-0000-00003D850000}"/>
    <cellStyle name="Note 3 18 2 9" xfId="48428" xr:uid="{00000000-0005-0000-0000-00003E850000}"/>
    <cellStyle name="Note 3 18 3" xfId="5260" xr:uid="{00000000-0005-0000-0000-00003F850000}"/>
    <cellStyle name="Note 3 18 3 2" xfId="9051" xr:uid="{00000000-0005-0000-0000-000040850000}"/>
    <cellStyle name="Note 3 18 3 2 2" xfId="10440" xr:uid="{00000000-0005-0000-0000-000041850000}"/>
    <cellStyle name="Note 3 18 3 2 2 2" xfId="11572" xr:uid="{00000000-0005-0000-0000-000042850000}"/>
    <cellStyle name="Note 3 18 3 2 2 2 2" xfId="29138" xr:uid="{00000000-0005-0000-0000-000043850000}"/>
    <cellStyle name="Note 3 18 3 2 2 2 2 2" xfId="44768" xr:uid="{00000000-0005-0000-0000-000044850000}"/>
    <cellStyle name="Note 3 18 3 2 2 2 3" xfId="21074" xr:uid="{00000000-0005-0000-0000-000045850000}"/>
    <cellStyle name="Note 3 18 3 2 2 2 4" xfId="36917" xr:uid="{00000000-0005-0000-0000-000046850000}"/>
    <cellStyle name="Note 3 18 3 2 2 3" xfId="28006" xr:uid="{00000000-0005-0000-0000-000047850000}"/>
    <cellStyle name="Note 3 18 3 2 2 3 2" xfId="43636" xr:uid="{00000000-0005-0000-0000-000048850000}"/>
    <cellStyle name="Note 3 18 3 2 2 4" xfId="19942" xr:uid="{00000000-0005-0000-0000-000049850000}"/>
    <cellStyle name="Note 3 18 3 2 2 5" xfId="35785" xr:uid="{00000000-0005-0000-0000-00004A850000}"/>
    <cellStyle name="Note 3 18 3 2 3" xfId="9266" xr:uid="{00000000-0005-0000-0000-00004B850000}"/>
    <cellStyle name="Note 3 18 3 2 3 2" xfId="26832" xr:uid="{00000000-0005-0000-0000-00004C850000}"/>
    <cellStyle name="Note 3 18 3 2 3 2 2" xfId="42462" xr:uid="{00000000-0005-0000-0000-00004D850000}"/>
    <cellStyle name="Note 3 18 3 2 3 3" xfId="18768" xr:uid="{00000000-0005-0000-0000-00004E850000}"/>
    <cellStyle name="Note 3 18 3 2 3 4" xfId="34611" xr:uid="{00000000-0005-0000-0000-00004F850000}"/>
    <cellStyle name="Note 3 18 3 2 4" xfId="26617" xr:uid="{00000000-0005-0000-0000-000050850000}"/>
    <cellStyle name="Note 3 18 3 2 4 2" xfId="42247" xr:uid="{00000000-0005-0000-0000-000051850000}"/>
    <cellStyle name="Note 3 18 3 2 5" xfId="18553" xr:uid="{00000000-0005-0000-0000-000052850000}"/>
    <cellStyle name="Note 3 18 3 2 6" xfId="34396" xr:uid="{00000000-0005-0000-0000-000053850000}"/>
    <cellStyle name="Note 3 18 3 3" xfId="23338" xr:uid="{00000000-0005-0000-0000-000054850000}"/>
    <cellStyle name="Note 3 18 3 3 2" xfId="38969" xr:uid="{00000000-0005-0000-0000-000055850000}"/>
    <cellStyle name="Note 3 18 3 4" xfId="14765" xr:uid="{00000000-0005-0000-0000-000056850000}"/>
    <cellStyle name="Note 3 18 3 5" xfId="31316" xr:uid="{00000000-0005-0000-0000-000057850000}"/>
    <cellStyle name="Note 3 18 3 6" xfId="50020" xr:uid="{00000000-0005-0000-0000-000058850000}"/>
    <cellStyle name="Note 3 18 3 7" xfId="51818" xr:uid="{00000000-0005-0000-0000-000059850000}"/>
    <cellStyle name="Note 3 18 3 8" xfId="52911" xr:uid="{00000000-0005-0000-0000-00005A850000}"/>
    <cellStyle name="Note 3 18 4" xfId="8333" xr:uid="{00000000-0005-0000-0000-00005B850000}"/>
    <cellStyle name="Note 3 18 4 2" xfId="9722" xr:uid="{00000000-0005-0000-0000-00005C850000}"/>
    <cellStyle name="Note 3 18 4 2 2" xfId="4457" xr:uid="{00000000-0005-0000-0000-00005D850000}"/>
    <cellStyle name="Note 3 18 4 2 2 2" xfId="22629" xr:uid="{00000000-0005-0000-0000-00005E850000}"/>
    <cellStyle name="Note 3 18 4 2 2 2 2" xfId="38260" xr:uid="{00000000-0005-0000-0000-00005F850000}"/>
    <cellStyle name="Note 3 18 4 2 2 3" xfId="13963" xr:uid="{00000000-0005-0000-0000-000060850000}"/>
    <cellStyle name="Note 3 18 4 2 2 4" xfId="30650" xr:uid="{00000000-0005-0000-0000-000061850000}"/>
    <cellStyle name="Note 3 18 4 2 3" xfId="27288" xr:uid="{00000000-0005-0000-0000-000062850000}"/>
    <cellStyle name="Note 3 18 4 2 3 2" xfId="42918" xr:uid="{00000000-0005-0000-0000-000063850000}"/>
    <cellStyle name="Note 3 18 4 2 4" xfId="19224" xr:uid="{00000000-0005-0000-0000-000064850000}"/>
    <cellStyle name="Note 3 18 4 2 5" xfId="35067" xr:uid="{00000000-0005-0000-0000-000065850000}"/>
    <cellStyle name="Note 3 18 4 3" xfId="4607" xr:uid="{00000000-0005-0000-0000-000066850000}"/>
    <cellStyle name="Note 3 18 4 3 2" xfId="22779" xr:uid="{00000000-0005-0000-0000-000067850000}"/>
    <cellStyle name="Note 3 18 4 3 2 2" xfId="38410" xr:uid="{00000000-0005-0000-0000-000068850000}"/>
    <cellStyle name="Note 3 18 4 3 3" xfId="14113" xr:uid="{00000000-0005-0000-0000-000069850000}"/>
    <cellStyle name="Note 3 18 4 3 4" xfId="30800" xr:uid="{00000000-0005-0000-0000-00006A850000}"/>
    <cellStyle name="Note 3 18 4 4" xfId="25899" xr:uid="{00000000-0005-0000-0000-00006B850000}"/>
    <cellStyle name="Note 3 18 4 4 2" xfId="41529" xr:uid="{00000000-0005-0000-0000-00006C850000}"/>
    <cellStyle name="Note 3 18 4 5" xfId="17835" xr:uid="{00000000-0005-0000-0000-00006D850000}"/>
    <cellStyle name="Note 3 18 4 6" xfId="33678" xr:uid="{00000000-0005-0000-0000-00006E850000}"/>
    <cellStyle name="Note 3 18 5" xfId="21464" xr:uid="{00000000-0005-0000-0000-00006F850000}"/>
    <cellStyle name="Note 3 18 5 2" xfId="37095" xr:uid="{00000000-0005-0000-0000-000070850000}"/>
    <cellStyle name="Note 3 18 6" xfId="24684" xr:uid="{00000000-0005-0000-0000-000071850000}"/>
    <cellStyle name="Note 3 18 6 2" xfId="40315" xr:uid="{00000000-0005-0000-0000-000072850000}"/>
    <cellStyle name="Note 3 18 7" xfId="12386" xr:uid="{00000000-0005-0000-0000-000073850000}"/>
    <cellStyle name="Note 3 18 8" xfId="29647" xr:uid="{00000000-0005-0000-0000-000074850000}"/>
    <cellStyle name="Note 3 18 9" xfId="47841" xr:uid="{00000000-0005-0000-0000-000075850000}"/>
    <cellStyle name="Note 3 19" xfId="3017" xr:uid="{00000000-0005-0000-0000-000076850000}"/>
    <cellStyle name="Note 3 19 10" xfId="48153" xr:uid="{00000000-0005-0000-0000-000077850000}"/>
    <cellStyle name="Note 3 19 11" xfId="47340" xr:uid="{00000000-0005-0000-0000-000078850000}"/>
    <cellStyle name="Note 3 19 12" xfId="50856" xr:uid="{00000000-0005-0000-0000-000079850000}"/>
    <cellStyle name="Note 3 19 13" xfId="46132" xr:uid="{00000000-0005-0000-0000-00007A850000}"/>
    <cellStyle name="Note 3 19 14" xfId="52817" xr:uid="{00000000-0005-0000-0000-00007B850000}"/>
    <cellStyle name="Note 3 19 15" xfId="46388" xr:uid="{00000000-0005-0000-0000-00007C850000}"/>
    <cellStyle name="Note 3 19 2" xfId="3671" xr:uid="{00000000-0005-0000-0000-00007D850000}"/>
    <cellStyle name="Note 3 19 2 10" xfId="47392" xr:uid="{00000000-0005-0000-0000-00007E850000}"/>
    <cellStyle name="Note 3 19 2 11" xfId="51217" xr:uid="{00000000-0005-0000-0000-00007F850000}"/>
    <cellStyle name="Note 3 19 2 12" xfId="48844" xr:uid="{00000000-0005-0000-0000-000080850000}"/>
    <cellStyle name="Note 3 19 2 13" xfId="47256" xr:uid="{00000000-0005-0000-0000-000081850000}"/>
    <cellStyle name="Note 3 19 2 14" xfId="53741" xr:uid="{00000000-0005-0000-0000-000082850000}"/>
    <cellStyle name="Note 3 19 2 2" xfId="6046" xr:uid="{00000000-0005-0000-0000-000083850000}"/>
    <cellStyle name="Note 3 19 2 2 2" xfId="8150" xr:uid="{00000000-0005-0000-0000-000084850000}"/>
    <cellStyle name="Note 3 19 2 2 2 2" xfId="9539" xr:uid="{00000000-0005-0000-0000-000085850000}"/>
    <cellStyle name="Note 3 19 2 2 2 2 2" xfId="9207" xr:uid="{00000000-0005-0000-0000-000086850000}"/>
    <cellStyle name="Note 3 19 2 2 2 2 2 2" xfId="26773" xr:uid="{00000000-0005-0000-0000-000087850000}"/>
    <cellStyle name="Note 3 19 2 2 2 2 2 2 2" xfId="42403" xr:uid="{00000000-0005-0000-0000-000088850000}"/>
    <cellStyle name="Note 3 19 2 2 2 2 2 3" xfId="18709" xr:uid="{00000000-0005-0000-0000-000089850000}"/>
    <cellStyle name="Note 3 19 2 2 2 2 2 4" xfId="34552" xr:uid="{00000000-0005-0000-0000-00008A850000}"/>
    <cellStyle name="Note 3 19 2 2 2 2 3" xfId="27105" xr:uid="{00000000-0005-0000-0000-00008B850000}"/>
    <cellStyle name="Note 3 19 2 2 2 2 3 2" xfId="42735" xr:uid="{00000000-0005-0000-0000-00008C850000}"/>
    <cellStyle name="Note 3 19 2 2 2 2 4" xfId="19041" xr:uid="{00000000-0005-0000-0000-00008D850000}"/>
    <cellStyle name="Note 3 19 2 2 2 2 5" xfId="34884" xr:uid="{00000000-0005-0000-0000-00008E850000}"/>
    <cellStyle name="Note 3 19 2 2 2 3" xfId="4133" xr:uid="{00000000-0005-0000-0000-00008F850000}"/>
    <cellStyle name="Note 3 19 2 2 2 3 2" xfId="22344" xr:uid="{00000000-0005-0000-0000-000090850000}"/>
    <cellStyle name="Note 3 19 2 2 2 3 2 2" xfId="37975" xr:uid="{00000000-0005-0000-0000-000091850000}"/>
    <cellStyle name="Note 3 19 2 2 2 3 3" xfId="13639" xr:uid="{00000000-0005-0000-0000-000092850000}"/>
    <cellStyle name="Note 3 19 2 2 2 3 4" xfId="30384" xr:uid="{00000000-0005-0000-0000-000093850000}"/>
    <cellStyle name="Note 3 19 2 2 2 4" xfId="25716" xr:uid="{00000000-0005-0000-0000-000094850000}"/>
    <cellStyle name="Note 3 19 2 2 2 4 2" xfId="41346" xr:uid="{00000000-0005-0000-0000-000095850000}"/>
    <cellStyle name="Note 3 19 2 2 2 5" xfId="17652" xr:uid="{00000000-0005-0000-0000-000096850000}"/>
    <cellStyle name="Note 3 19 2 2 2 6" xfId="33495" xr:uid="{00000000-0005-0000-0000-000097850000}"/>
    <cellStyle name="Note 3 19 2 2 3" xfId="23884" xr:uid="{00000000-0005-0000-0000-000098850000}"/>
    <cellStyle name="Note 3 19 2 2 3 2" xfId="39515" xr:uid="{00000000-0005-0000-0000-000099850000}"/>
    <cellStyle name="Note 3 19 2 2 4" xfId="15551" xr:uid="{00000000-0005-0000-0000-00009A850000}"/>
    <cellStyle name="Note 3 19 2 2 5" xfId="31763" xr:uid="{00000000-0005-0000-0000-00009B850000}"/>
    <cellStyle name="Note 3 19 2 2 6" xfId="50482" xr:uid="{00000000-0005-0000-0000-00009C850000}"/>
    <cellStyle name="Note 3 19 2 2 7" xfId="52268" xr:uid="{00000000-0005-0000-0000-00009D850000}"/>
    <cellStyle name="Note 3 19 2 2 8" xfId="53363" xr:uid="{00000000-0005-0000-0000-00009E850000}"/>
    <cellStyle name="Note 3 19 2 3" xfId="6766" xr:uid="{00000000-0005-0000-0000-00009F850000}"/>
    <cellStyle name="Note 3 19 2 3 2" xfId="7717" xr:uid="{00000000-0005-0000-0000-0000A0850000}"/>
    <cellStyle name="Note 3 19 2 3 2 2" xfId="11291" xr:uid="{00000000-0005-0000-0000-0000A1850000}"/>
    <cellStyle name="Note 3 19 2 3 2 2 2" xfId="28857" xr:uid="{00000000-0005-0000-0000-0000A2850000}"/>
    <cellStyle name="Note 3 19 2 3 2 2 2 2" xfId="44487" xr:uid="{00000000-0005-0000-0000-0000A3850000}"/>
    <cellStyle name="Note 3 19 2 3 2 2 3" xfId="20793" xr:uid="{00000000-0005-0000-0000-0000A4850000}"/>
    <cellStyle name="Note 3 19 2 3 2 2 4" xfId="36636" xr:uid="{00000000-0005-0000-0000-0000A5850000}"/>
    <cellStyle name="Note 3 19 2 3 2 3" xfId="25283" xr:uid="{00000000-0005-0000-0000-0000A6850000}"/>
    <cellStyle name="Note 3 19 2 3 2 3 2" xfId="40913" xr:uid="{00000000-0005-0000-0000-0000A7850000}"/>
    <cellStyle name="Note 3 19 2 3 2 4" xfId="17219" xr:uid="{00000000-0005-0000-0000-0000A8850000}"/>
    <cellStyle name="Note 3 19 2 3 2 5" xfId="33062" xr:uid="{00000000-0005-0000-0000-0000A9850000}"/>
    <cellStyle name="Note 3 19 2 3 3" xfId="5039" xr:uid="{00000000-0005-0000-0000-0000AA850000}"/>
    <cellStyle name="Note 3 19 2 3 3 2" xfId="23210" xr:uid="{00000000-0005-0000-0000-0000AB850000}"/>
    <cellStyle name="Note 3 19 2 3 3 2 2" xfId="38841" xr:uid="{00000000-0005-0000-0000-0000AC850000}"/>
    <cellStyle name="Note 3 19 2 3 3 3" xfId="14544" xr:uid="{00000000-0005-0000-0000-0000AD850000}"/>
    <cellStyle name="Note 3 19 2 3 3 4" xfId="31231" xr:uid="{00000000-0005-0000-0000-0000AE850000}"/>
    <cellStyle name="Note 3 19 2 3 4" xfId="24429" xr:uid="{00000000-0005-0000-0000-0000AF850000}"/>
    <cellStyle name="Note 3 19 2 3 4 2" xfId="40060" xr:uid="{00000000-0005-0000-0000-0000B0850000}"/>
    <cellStyle name="Note 3 19 2 3 5" xfId="16270" xr:uid="{00000000-0005-0000-0000-0000B1850000}"/>
    <cellStyle name="Note 3 19 2 3 6" xfId="32248" xr:uid="{00000000-0005-0000-0000-0000B2850000}"/>
    <cellStyle name="Note 3 19 2 4" xfId="22016" xr:uid="{00000000-0005-0000-0000-0000B3850000}"/>
    <cellStyle name="Note 3 19 2 4 2" xfId="37647" xr:uid="{00000000-0005-0000-0000-0000B4850000}"/>
    <cellStyle name="Note 3 19 2 5" xfId="12108" xr:uid="{00000000-0005-0000-0000-0000B5850000}"/>
    <cellStyle name="Note 3 19 2 5 2" xfId="29371" xr:uid="{00000000-0005-0000-0000-0000B6850000}"/>
    <cellStyle name="Note 3 19 2 6" xfId="13176" xr:uid="{00000000-0005-0000-0000-0000B7850000}"/>
    <cellStyle name="Note 3 19 2 7" xfId="30098" xr:uid="{00000000-0005-0000-0000-0000B8850000}"/>
    <cellStyle name="Note 3 19 2 8" xfId="44953" xr:uid="{00000000-0005-0000-0000-0000B9850000}"/>
    <cellStyle name="Note 3 19 2 9" xfId="48513" xr:uid="{00000000-0005-0000-0000-0000BA850000}"/>
    <cellStyle name="Note 3 19 3" xfId="5396" xr:uid="{00000000-0005-0000-0000-0000BB850000}"/>
    <cellStyle name="Note 3 19 3 2" xfId="8592" xr:uid="{00000000-0005-0000-0000-0000BC850000}"/>
    <cellStyle name="Note 3 19 3 2 2" xfId="9981" xr:uid="{00000000-0005-0000-0000-0000BD850000}"/>
    <cellStyle name="Note 3 19 3 2 2 2" xfId="11519" xr:uid="{00000000-0005-0000-0000-0000BE850000}"/>
    <cellStyle name="Note 3 19 3 2 2 2 2" xfId="29085" xr:uid="{00000000-0005-0000-0000-0000BF850000}"/>
    <cellStyle name="Note 3 19 3 2 2 2 2 2" xfId="44715" xr:uid="{00000000-0005-0000-0000-0000C0850000}"/>
    <cellStyle name="Note 3 19 3 2 2 2 3" xfId="21021" xr:uid="{00000000-0005-0000-0000-0000C1850000}"/>
    <cellStyle name="Note 3 19 3 2 2 2 4" xfId="36864" xr:uid="{00000000-0005-0000-0000-0000C2850000}"/>
    <cellStyle name="Note 3 19 3 2 2 3" xfId="27547" xr:uid="{00000000-0005-0000-0000-0000C3850000}"/>
    <cellStyle name="Note 3 19 3 2 2 3 2" xfId="43177" xr:uid="{00000000-0005-0000-0000-0000C4850000}"/>
    <cellStyle name="Note 3 19 3 2 2 4" xfId="19483" xr:uid="{00000000-0005-0000-0000-0000C5850000}"/>
    <cellStyle name="Note 3 19 3 2 2 5" xfId="35326" xr:uid="{00000000-0005-0000-0000-0000C6850000}"/>
    <cellStyle name="Note 3 19 3 2 3" xfId="4623" xr:uid="{00000000-0005-0000-0000-0000C7850000}"/>
    <cellStyle name="Note 3 19 3 2 3 2" xfId="22795" xr:uid="{00000000-0005-0000-0000-0000C8850000}"/>
    <cellStyle name="Note 3 19 3 2 3 2 2" xfId="38426" xr:uid="{00000000-0005-0000-0000-0000C9850000}"/>
    <cellStyle name="Note 3 19 3 2 3 3" xfId="14129" xr:uid="{00000000-0005-0000-0000-0000CA850000}"/>
    <cellStyle name="Note 3 19 3 2 3 4" xfId="30816" xr:uid="{00000000-0005-0000-0000-0000CB850000}"/>
    <cellStyle name="Note 3 19 3 2 4" xfId="26158" xr:uid="{00000000-0005-0000-0000-0000CC850000}"/>
    <cellStyle name="Note 3 19 3 2 4 2" xfId="41788" xr:uid="{00000000-0005-0000-0000-0000CD850000}"/>
    <cellStyle name="Note 3 19 3 2 5" xfId="18094" xr:uid="{00000000-0005-0000-0000-0000CE850000}"/>
    <cellStyle name="Note 3 19 3 2 6" xfId="33937" xr:uid="{00000000-0005-0000-0000-0000CF850000}"/>
    <cellStyle name="Note 3 19 3 3" xfId="23441" xr:uid="{00000000-0005-0000-0000-0000D0850000}"/>
    <cellStyle name="Note 3 19 3 3 2" xfId="39072" xr:uid="{00000000-0005-0000-0000-0000D1850000}"/>
    <cellStyle name="Note 3 19 3 4" xfId="14901" xr:uid="{00000000-0005-0000-0000-0000D2850000}"/>
    <cellStyle name="Note 3 19 3 5" xfId="31400" xr:uid="{00000000-0005-0000-0000-0000D3850000}"/>
    <cellStyle name="Note 3 19 3 6" xfId="50122" xr:uid="{00000000-0005-0000-0000-0000D4850000}"/>
    <cellStyle name="Note 3 19 3 7" xfId="51908" xr:uid="{00000000-0005-0000-0000-0000D5850000}"/>
    <cellStyle name="Note 3 19 3 8" xfId="53003" xr:uid="{00000000-0005-0000-0000-0000D6850000}"/>
    <cellStyle name="Note 3 19 4" xfId="9079" xr:uid="{00000000-0005-0000-0000-0000D7850000}"/>
    <cellStyle name="Note 3 19 4 2" xfId="10468" xr:uid="{00000000-0005-0000-0000-0000D8850000}"/>
    <cellStyle name="Note 3 19 4 2 2" xfId="4781" xr:uid="{00000000-0005-0000-0000-0000D9850000}"/>
    <cellStyle name="Note 3 19 4 2 2 2" xfId="22953" xr:uid="{00000000-0005-0000-0000-0000DA850000}"/>
    <cellStyle name="Note 3 19 4 2 2 2 2" xfId="38584" xr:uid="{00000000-0005-0000-0000-0000DB850000}"/>
    <cellStyle name="Note 3 19 4 2 2 3" xfId="14287" xr:uid="{00000000-0005-0000-0000-0000DC850000}"/>
    <cellStyle name="Note 3 19 4 2 2 4" xfId="30974" xr:uid="{00000000-0005-0000-0000-0000DD850000}"/>
    <cellStyle name="Note 3 19 4 2 3" xfId="28034" xr:uid="{00000000-0005-0000-0000-0000DE850000}"/>
    <cellStyle name="Note 3 19 4 2 3 2" xfId="43664" xr:uid="{00000000-0005-0000-0000-0000DF850000}"/>
    <cellStyle name="Note 3 19 4 2 4" xfId="19970" xr:uid="{00000000-0005-0000-0000-0000E0850000}"/>
    <cellStyle name="Note 3 19 4 2 5" xfId="35813" xr:uid="{00000000-0005-0000-0000-0000E1850000}"/>
    <cellStyle name="Note 3 19 4 3" xfId="10752" xr:uid="{00000000-0005-0000-0000-0000E2850000}"/>
    <cellStyle name="Note 3 19 4 3 2" xfId="28318" xr:uid="{00000000-0005-0000-0000-0000E3850000}"/>
    <cellStyle name="Note 3 19 4 3 2 2" xfId="43948" xr:uid="{00000000-0005-0000-0000-0000E4850000}"/>
    <cellStyle name="Note 3 19 4 3 3" xfId="20254" xr:uid="{00000000-0005-0000-0000-0000E5850000}"/>
    <cellStyle name="Note 3 19 4 3 4" xfId="36097" xr:uid="{00000000-0005-0000-0000-0000E6850000}"/>
    <cellStyle name="Note 3 19 4 4" xfId="26645" xr:uid="{00000000-0005-0000-0000-0000E7850000}"/>
    <cellStyle name="Note 3 19 4 4 2" xfId="42275" xr:uid="{00000000-0005-0000-0000-0000E8850000}"/>
    <cellStyle name="Note 3 19 4 5" xfId="18581" xr:uid="{00000000-0005-0000-0000-0000E9850000}"/>
    <cellStyle name="Note 3 19 4 6" xfId="34424" xr:uid="{00000000-0005-0000-0000-0000EA850000}"/>
    <cellStyle name="Note 3 19 5" xfId="21569" xr:uid="{00000000-0005-0000-0000-0000EB850000}"/>
    <cellStyle name="Note 3 19 5 2" xfId="37200" xr:uid="{00000000-0005-0000-0000-0000EC850000}"/>
    <cellStyle name="Note 3 19 6" xfId="23707" xr:uid="{00000000-0005-0000-0000-0000ED850000}"/>
    <cellStyle name="Note 3 19 6 2" xfId="39338" xr:uid="{00000000-0005-0000-0000-0000EE850000}"/>
    <cellStyle name="Note 3 19 7" xfId="12523" xr:uid="{00000000-0005-0000-0000-0000EF850000}"/>
    <cellStyle name="Note 3 19 8" xfId="29732" xr:uid="{00000000-0005-0000-0000-0000F0850000}"/>
    <cellStyle name="Note 3 19 9" xfId="47164" xr:uid="{00000000-0005-0000-0000-0000F1850000}"/>
    <cellStyle name="Note 3 2" xfId="3287" xr:uid="{00000000-0005-0000-0000-0000F2850000}"/>
    <cellStyle name="Note 3 2 10" xfId="2916" xr:uid="{00000000-0005-0000-0000-0000F3850000}"/>
    <cellStyle name="Note 3 2 10 10" xfId="48102" xr:uid="{00000000-0005-0000-0000-0000F4850000}"/>
    <cellStyle name="Note 3 2 10 11" xfId="47633" xr:uid="{00000000-0005-0000-0000-0000F5850000}"/>
    <cellStyle name="Note 3 2 10 12" xfId="50805" xr:uid="{00000000-0005-0000-0000-0000F6850000}"/>
    <cellStyle name="Note 3 2 10 13" xfId="46085" xr:uid="{00000000-0005-0000-0000-0000F7850000}"/>
    <cellStyle name="Note 3 2 10 14" xfId="51689" xr:uid="{00000000-0005-0000-0000-0000F8850000}"/>
    <cellStyle name="Note 3 2 10 15" xfId="53705" xr:uid="{00000000-0005-0000-0000-0000F9850000}"/>
    <cellStyle name="Note 3 2 10 2" xfId="3570" xr:uid="{00000000-0005-0000-0000-0000FA850000}"/>
    <cellStyle name="Note 3 2 10 2 10" xfId="46277" xr:uid="{00000000-0005-0000-0000-0000FB850000}"/>
    <cellStyle name="Note 3 2 10 2 11" xfId="51168" xr:uid="{00000000-0005-0000-0000-0000FC850000}"/>
    <cellStyle name="Note 3 2 10 2 12" xfId="45539" xr:uid="{00000000-0005-0000-0000-0000FD850000}"/>
    <cellStyle name="Note 3 2 10 2 13" xfId="46453" xr:uid="{00000000-0005-0000-0000-0000FE850000}"/>
    <cellStyle name="Note 3 2 10 2 14" xfId="51639" xr:uid="{00000000-0005-0000-0000-0000FF850000}"/>
    <cellStyle name="Note 3 2 10 2 2" xfId="5945" xr:uid="{00000000-0005-0000-0000-000000860000}"/>
    <cellStyle name="Note 3 2 10 2 2 2" xfId="8908" xr:uid="{00000000-0005-0000-0000-000001860000}"/>
    <cellStyle name="Note 3 2 10 2 2 2 2" xfId="10297" xr:uid="{00000000-0005-0000-0000-000002860000}"/>
    <cellStyle name="Note 3 2 10 2 2 2 2 2" xfId="10662" xr:uid="{00000000-0005-0000-0000-000003860000}"/>
    <cellStyle name="Note 3 2 10 2 2 2 2 2 2" xfId="28228" xr:uid="{00000000-0005-0000-0000-000004860000}"/>
    <cellStyle name="Note 3 2 10 2 2 2 2 2 2 2" xfId="43858" xr:uid="{00000000-0005-0000-0000-000005860000}"/>
    <cellStyle name="Note 3 2 10 2 2 2 2 2 3" xfId="20164" xr:uid="{00000000-0005-0000-0000-000006860000}"/>
    <cellStyle name="Note 3 2 10 2 2 2 2 2 4" xfId="36007" xr:uid="{00000000-0005-0000-0000-000007860000}"/>
    <cellStyle name="Note 3 2 10 2 2 2 2 3" xfId="27863" xr:uid="{00000000-0005-0000-0000-000008860000}"/>
    <cellStyle name="Note 3 2 10 2 2 2 2 3 2" xfId="43493" xr:uid="{00000000-0005-0000-0000-000009860000}"/>
    <cellStyle name="Note 3 2 10 2 2 2 2 4" xfId="19799" xr:uid="{00000000-0005-0000-0000-00000A860000}"/>
    <cellStyle name="Note 3 2 10 2 2 2 2 5" xfId="35642" xr:uid="{00000000-0005-0000-0000-00000B860000}"/>
    <cellStyle name="Note 3 2 10 2 2 2 3" xfId="5002" xr:uid="{00000000-0005-0000-0000-00000C860000}"/>
    <cellStyle name="Note 3 2 10 2 2 2 3 2" xfId="23174" xr:uid="{00000000-0005-0000-0000-00000D860000}"/>
    <cellStyle name="Note 3 2 10 2 2 2 3 2 2" xfId="38805" xr:uid="{00000000-0005-0000-0000-00000E860000}"/>
    <cellStyle name="Note 3 2 10 2 2 2 3 3" xfId="14508" xr:uid="{00000000-0005-0000-0000-00000F860000}"/>
    <cellStyle name="Note 3 2 10 2 2 2 3 4" xfId="31195" xr:uid="{00000000-0005-0000-0000-000010860000}"/>
    <cellStyle name="Note 3 2 10 2 2 2 4" xfId="26474" xr:uid="{00000000-0005-0000-0000-000011860000}"/>
    <cellStyle name="Note 3 2 10 2 2 2 4 2" xfId="42104" xr:uid="{00000000-0005-0000-0000-000012860000}"/>
    <cellStyle name="Note 3 2 10 2 2 2 5" xfId="18410" xr:uid="{00000000-0005-0000-0000-000013860000}"/>
    <cellStyle name="Note 3 2 10 2 2 2 6" xfId="34253" xr:uid="{00000000-0005-0000-0000-000014860000}"/>
    <cellStyle name="Note 3 2 10 2 2 3" xfId="23816" xr:uid="{00000000-0005-0000-0000-000015860000}"/>
    <cellStyle name="Note 3 2 10 2 2 3 2" xfId="39447" xr:uid="{00000000-0005-0000-0000-000016860000}"/>
    <cellStyle name="Note 3 2 10 2 2 4" xfId="15450" xr:uid="{00000000-0005-0000-0000-000017860000}"/>
    <cellStyle name="Note 3 2 10 2 2 5" xfId="31714" xr:uid="{00000000-0005-0000-0000-000018860000}"/>
    <cellStyle name="Note 3 2 10 2 2 6" xfId="50433" xr:uid="{00000000-0005-0000-0000-000019860000}"/>
    <cellStyle name="Note 3 2 10 2 2 7" xfId="52219" xr:uid="{00000000-0005-0000-0000-00001A860000}"/>
    <cellStyle name="Note 3 2 10 2 2 8" xfId="53314" xr:uid="{00000000-0005-0000-0000-00001B860000}"/>
    <cellStyle name="Note 3 2 10 2 3" xfId="8448" xr:uid="{00000000-0005-0000-0000-00001C860000}"/>
    <cellStyle name="Note 3 2 10 2 3 2" xfId="9837" xr:uid="{00000000-0005-0000-0000-00001D860000}"/>
    <cellStyle name="Note 3 2 10 2 3 2 2" xfId="4927" xr:uid="{00000000-0005-0000-0000-00001E860000}"/>
    <cellStyle name="Note 3 2 10 2 3 2 2 2" xfId="23099" xr:uid="{00000000-0005-0000-0000-00001F860000}"/>
    <cellStyle name="Note 3 2 10 2 3 2 2 2 2" xfId="38730" xr:uid="{00000000-0005-0000-0000-000020860000}"/>
    <cellStyle name="Note 3 2 10 2 3 2 2 3" xfId="14433" xr:uid="{00000000-0005-0000-0000-000021860000}"/>
    <cellStyle name="Note 3 2 10 2 3 2 2 4" xfId="31120" xr:uid="{00000000-0005-0000-0000-000022860000}"/>
    <cellStyle name="Note 3 2 10 2 3 2 3" xfId="27403" xr:uid="{00000000-0005-0000-0000-000023860000}"/>
    <cellStyle name="Note 3 2 10 2 3 2 3 2" xfId="43033" xr:uid="{00000000-0005-0000-0000-000024860000}"/>
    <cellStyle name="Note 3 2 10 2 3 2 4" xfId="19339" xr:uid="{00000000-0005-0000-0000-000025860000}"/>
    <cellStyle name="Note 3 2 10 2 3 2 5" xfId="35182" xr:uid="{00000000-0005-0000-0000-000026860000}"/>
    <cellStyle name="Note 3 2 10 2 3 3" xfId="4967" xr:uid="{00000000-0005-0000-0000-000027860000}"/>
    <cellStyle name="Note 3 2 10 2 3 3 2" xfId="23139" xr:uid="{00000000-0005-0000-0000-000028860000}"/>
    <cellStyle name="Note 3 2 10 2 3 3 2 2" xfId="38770" xr:uid="{00000000-0005-0000-0000-000029860000}"/>
    <cellStyle name="Note 3 2 10 2 3 3 3" xfId="14473" xr:uid="{00000000-0005-0000-0000-00002A860000}"/>
    <cellStyle name="Note 3 2 10 2 3 3 4" xfId="31160" xr:uid="{00000000-0005-0000-0000-00002B860000}"/>
    <cellStyle name="Note 3 2 10 2 3 4" xfId="26014" xr:uid="{00000000-0005-0000-0000-00002C860000}"/>
    <cellStyle name="Note 3 2 10 2 3 4 2" xfId="41644" xr:uid="{00000000-0005-0000-0000-00002D860000}"/>
    <cellStyle name="Note 3 2 10 2 3 5" xfId="17950" xr:uid="{00000000-0005-0000-0000-00002E860000}"/>
    <cellStyle name="Note 3 2 10 2 3 6" xfId="33793" xr:uid="{00000000-0005-0000-0000-00002F860000}"/>
    <cellStyle name="Note 3 2 10 2 4" xfId="21948" xr:uid="{00000000-0005-0000-0000-000030860000}"/>
    <cellStyle name="Note 3 2 10 2 4 2" xfId="37579" xr:uid="{00000000-0005-0000-0000-000031860000}"/>
    <cellStyle name="Note 3 2 10 2 5" xfId="24079" xr:uid="{00000000-0005-0000-0000-000032860000}"/>
    <cellStyle name="Note 3 2 10 2 5 2" xfId="39710" xr:uid="{00000000-0005-0000-0000-000033860000}"/>
    <cellStyle name="Note 3 2 10 2 6" xfId="13075" xr:uid="{00000000-0005-0000-0000-000034860000}"/>
    <cellStyle name="Note 3 2 10 2 7" xfId="30049" xr:uid="{00000000-0005-0000-0000-000035860000}"/>
    <cellStyle name="Note 3 2 10 2 8" xfId="47740" xr:uid="{00000000-0005-0000-0000-000036860000}"/>
    <cellStyle name="Note 3 2 10 2 9" xfId="48464" xr:uid="{00000000-0005-0000-0000-000037860000}"/>
    <cellStyle name="Note 3 2 10 3" xfId="5295" xr:uid="{00000000-0005-0000-0000-000038860000}"/>
    <cellStyle name="Note 3 2 10 3 2" xfId="8093" xr:uid="{00000000-0005-0000-0000-000039860000}"/>
    <cellStyle name="Note 3 2 10 3 2 2" xfId="9482" xr:uid="{00000000-0005-0000-0000-00003A860000}"/>
    <cellStyle name="Note 3 2 10 3 2 2 2" xfId="4725" xr:uid="{00000000-0005-0000-0000-00003B860000}"/>
    <cellStyle name="Note 3 2 10 3 2 2 2 2" xfId="22897" xr:uid="{00000000-0005-0000-0000-00003C860000}"/>
    <cellStyle name="Note 3 2 10 3 2 2 2 2 2" xfId="38528" xr:uid="{00000000-0005-0000-0000-00003D860000}"/>
    <cellStyle name="Note 3 2 10 3 2 2 2 3" xfId="14231" xr:uid="{00000000-0005-0000-0000-00003E860000}"/>
    <cellStyle name="Note 3 2 10 3 2 2 2 4" xfId="30918" xr:uid="{00000000-0005-0000-0000-00003F860000}"/>
    <cellStyle name="Note 3 2 10 3 2 2 3" xfId="27048" xr:uid="{00000000-0005-0000-0000-000040860000}"/>
    <cellStyle name="Note 3 2 10 3 2 2 3 2" xfId="42678" xr:uid="{00000000-0005-0000-0000-000041860000}"/>
    <cellStyle name="Note 3 2 10 3 2 2 4" xfId="18984" xr:uid="{00000000-0005-0000-0000-000042860000}"/>
    <cellStyle name="Note 3 2 10 3 2 2 5" xfId="34827" xr:uid="{00000000-0005-0000-0000-000043860000}"/>
    <cellStyle name="Note 3 2 10 3 2 3" xfId="7850" xr:uid="{00000000-0005-0000-0000-000044860000}"/>
    <cellStyle name="Note 3 2 10 3 2 3 2" xfId="25416" xr:uid="{00000000-0005-0000-0000-000045860000}"/>
    <cellStyle name="Note 3 2 10 3 2 3 2 2" xfId="41046" xr:uid="{00000000-0005-0000-0000-000046860000}"/>
    <cellStyle name="Note 3 2 10 3 2 3 3" xfId="17352" xr:uid="{00000000-0005-0000-0000-000047860000}"/>
    <cellStyle name="Note 3 2 10 3 2 3 4" xfId="33195" xr:uid="{00000000-0005-0000-0000-000048860000}"/>
    <cellStyle name="Note 3 2 10 3 2 4" xfId="25659" xr:uid="{00000000-0005-0000-0000-000049860000}"/>
    <cellStyle name="Note 3 2 10 3 2 4 2" xfId="41289" xr:uid="{00000000-0005-0000-0000-00004A860000}"/>
    <cellStyle name="Note 3 2 10 3 2 5" xfId="17595" xr:uid="{00000000-0005-0000-0000-00004B860000}"/>
    <cellStyle name="Note 3 2 10 3 2 6" xfId="33438" xr:uid="{00000000-0005-0000-0000-00004C860000}"/>
    <cellStyle name="Note 3 2 10 3 3" xfId="23373" xr:uid="{00000000-0005-0000-0000-00004D860000}"/>
    <cellStyle name="Note 3 2 10 3 3 2" xfId="39004" xr:uid="{00000000-0005-0000-0000-00004E860000}"/>
    <cellStyle name="Note 3 2 10 3 4" xfId="14800" xr:uid="{00000000-0005-0000-0000-00004F860000}"/>
    <cellStyle name="Note 3 2 10 3 5" xfId="31351" xr:uid="{00000000-0005-0000-0000-000050860000}"/>
    <cellStyle name="Note 3 2 10 3 6" xfId="50056" xr:uid="{00000000-0005-0000-0000-000051860000}"/>
    <cellStyle name="Note 3 2 10 3 7" xfId="51854" xr:uid="{00000000-0005-0000-0000-000052860000}"/>
    <cellStyle name="Note 3 2 10 3 8" xfId="52947" xr:uid="{00000000-0005-0000-0000-000053860000}"/>
    <cellStyle name="Note 3 2 10 4" xfId="8613" xr:uid="{00000000-0005-0000-0000-000054860000}"/>
    <cellStyle name="Note 3 2 10 4 2" xfId="10002" xr:uid="{00000000-0005-0000-0000-000055860000}"/>
    <cellStyle name="Note 3 2 10 4 2 2" xfId="7464" xr:uid="{00000000-0005-0000-0000-000056860000}"/>
    <cellStyle name="Note 3 2 10 4 2 2 2" xfId="25030" xr:uid="{00000000-0005-0000-0000-000057860000}"/>
    <cellStyle name="Note 3 2 10 4 2 2 2 2" xfId="40660" xr:uid="{00000000-0005-0000-0000-000058860000}"/>
    <cellStyle name="Note 3 2 10 4 2 2 3" xfId="16966" xr:uid="{00000000-0005-0000-0000-000059860000}"/>
    <cellStyle name="Note 3 2 10 4 2 2 4" xfId="32809" xr:uid="{00000000-0005-0000-0000-00005A860000}"/>
    <cellStyle name="Note 3 2 10 4 2 3" xfId="27568" xr:uid="{00000000-0005-0000-0000-00005B860000}"/>
    <cellStyle name="Note 3 2 10 4 2 3 2" xfId="43198" xr:uid="{00000000-0005-0000-0000-00005C860000}"/>
    <cellStyle name="Note 3 2 10 4 2 4" xfId="19504" xr:uid="{00000000-0005-0000-0000-00005D860000}"/>
    <cellStyle name="Note 3 2 10 4 2 5" xfId="35347" xr:uid="{00000000-0005-0000-0000-00005E860000}"/>
    <cellStyle name="Note 3 2 10 4 3" xfId="4805" xr:uid="{00000000-0005-0000-0000-00005F860000}"/>
    <cellStyle name="Note 3 2 10 4 3 2" xfId="22977" xr:uid="{00000000-0005-0000-0000-000060860000}"/>
    <cellStyle name="Note 3 2 10 4 3 2 2" xfId="38608" xr:uid="{00000000-0005-0000-0000-000061860000}"/>
    <cellStyle name="Note 3 2 10 4 3 3" xfId="14311" xr:uid="{00000000-0005-0000-0000-000062860000}"/>
    <cellStyle name="Note 3 2 10 4 3 4" xfId="30998" xr:uid="{00000000-0005-0000-0000-000063860000}"/>
    <cellStyle name="Note 3 2 10 4 4" xfId="26179" xr:uid="{00000000-0005-0000-0000-000064860000}"/>
    <cellStyle name="Note 3 2 10 4 4 2" xfId="41809" xr:uid="{00000000-0005-0000-0000-000065860000}"/>
    <cellStyle name="Note 3 2 10 4 5" xfId="18115" xr:uid="{00000000-0005-0000-0000-000066860000}"/>
    <cellStyle name="Note 3 2 10 4 6" xfId="33958" xr:uid="{00000000-0005-0000-0000-000067860000}"/>
    <cellStyle name="Note 3 2 10 5" xfId="21500" xr:uid="{00000000-0005-0000-0000-000068860000}"/>
    <cellStyle name="Note 3 2 10 5 2" xfId="37131" xr:uid="{00000000-0005-0000-0000-000069860000}"/>
    <cellStyle name="Note 3 2 10 6" xfId="12061" xr:uid="{00000000-0005-0000-0000-00006A860000}"/>
    <cellStyle name="Note 3 2 10 6 2" xfId="29324" xr:uid="{00000000-0005-0000-0000-00006B860000}"/>
    <cellStyle name="Note 3 2 10 7" xfId="12422" xr:uid="{00000000-0005-0000-0000-00006C860000}"/>
    <cellStyle name="Note 3 2 10 8" xfId="29683" xr:uid="{00000000-0005-0000-0000-00006D860000}"/>
    <cellStyle name="Note 3 2 10 9" xfId="47707" xr:uid="{00000000-0005-0000-0000-00006E860000}"/>
    <cellStyle name="Note 3 2 11" xfId="2935" xr:uid="{00000000-0005-0000-0000-00006F860000}"/>
    <cellStyle name="Note 3 2 11 10" xfId="48121" xr:uid="{00000000-0005-0000-0000-000070860000}"/>
    <cellStyle name="Note 3 2 11 11" xfId="47335" xr:uid="{00000000-0005-0000-0000-000071860000}"/>
    <cellStyle name="Note 3 2 11 12" xfId="50824" xr:uid="{00000000-0005-0000-0000-000072860000}"/>
    <cellStyle name="Note 3 2 11 13" xfId="46103" xr:uid="{00000000-0005-0000-0000-000073860000}"/>
    <cellStyle name="Note 3 2 11 14" xfId="52595" xr:uid="{00000000-0005-0000-0000-000074860000}"/>
    <cellStyle name="Note 3 2 11 15" xfId="47862" xr:uid="{00000000-0005-0000-0000-000075860000}"/>
    <cellStyle name="Note 3 2 11 2" xfId="3589" xr:uid="{00000000-0005-0000-0000-000076860000}"/>
    <cellStyle name="Note 3 2 11 2 10" xfId="46749" xr:uid="{00000000-0005-0000-0000-000077860000}"/>
    <cellStyle name="Note 3 2 11 2 11" xfId="51187" xr:uid="{00000000-0005-0000-0000-000078860000}"/>
    <cellStyle name="Note 3 2 11 2 12" xfId="45201" xr:uid="{00000000-0005-0000-0000-000079860000}"/>
    <cellStyle name="Note 3 2 11 2 13" xfId="46308" xr:uid="{00000000-0005-0000-0000-00007A860000}"/>
    <cellStyle name="Note 3 2 11 2 14" xfId="48810" xr:uid="{00000000-0005-0000-0000-00007B860000}"/>
    <cellStyle name="Note 3 2 11 2 2" xfId="5964" xr:uid="{00000000-0005-0000-0000-00007C860000}"/>
    <cellStyle name="Note 3 2 11 2 2 2" xfId="8944" xr:uid="{00000000-0005-0000-0000-00007D860000}"/>
    <cellStyle name="Note 3 2 11 2 2 2 2" xfId="10333" xr:uid="{00000000-0005-0000-0000-00007E860000}"/>
    <cellStyle name="Note 3 2 11 2 2 2 2 2" xfId="4720" xr:uid="{00000000-0005-0000-0000-00007F860000}"/>
    <cellStyle name="Note 3 2 11 2 2 2 2 2 2" xfId="22892" xr:uid="{00000000-0005-0000-0000-000080860000}"/>
    <cellStyle name="Note 3 2 11 2 2 2 2 2 2 2" xfId="38523" xr:uid="{00000000-0005-0000-0000-000081860000}"/>
    <cellStyle name="Note 3 2 11 2 2 2 2 2 3" xfId="14226" xr:uid="{00000000-0005-0000-0000-000082860000}"/>
    <cellStyle name="Note 3 2 11 2 2 2 2 2 4" xfId="30913" xr:uid="{00000000-0005-0000-0000-000083860000}"/>
    <cellStyle name="Note 3 2 11 2 2 2 2 3" xfId="27899" xr:uid="{00000000-0005-0000-0000-000084860000}"/>
    <cellStyle name="Note 3 2 11 2 2 2 2 3 2" xfId="43529" xr:uid="{00000000-0005-0000-0000-000085860000}"/>
    <cellStyle name="Note 3 2 11 2 2 2 2 4" xfId="19835" xr:uid="{00000000-0005-0000-0000-000086860000}"/>
    <cellStyle name="Note 3 2 11 2 2 2 2 5" xfId="35678" xr:uid="{00000000-0005-0000-0000-000087860000}"/>
    <cellStyle name="Note 3 2 11 2 2 2 3" xfId="9236" xr:uid="{00000000-0005-0000-0000-000088860000}"/>
    <cellStyle name="Note 3 2 11 2 2 2 3 2" xfId="26802" xr:uid="{00000000-0005-0000-0000-000089860000}"/>
    <cellStyle name="Note 3 2 11 2 2 2 3 2 2" xfId="42432" xr:uid="{00000000-0005-0000-0000-00008A860000}"/>
    <cellStyle name="Note 3 2 11 2 2 2 3 3" xfId="18738" xr:uid="{00000000-0005-0000-0000-00008B860000}"/>
    <cellStyle name="Note 3 2 11 2 2 2 3 4" xfId="34581" xr:uid="{00000000-0005-0000-0000-00008C860000}"/>
    <cellStyle name="Note 3 2 11 2 2 2 4" xfId="26510" xr:uid="{00000000-0005-0000-0000-00008D860000}"/>
    <cellStyle name="Note 3 2 11 2 2 2 4 2" xfId="42140" xr:uid="{00000000-0005-0000-0000-00008E860000}"/>
    <cellStyle name="Note 3 2 11 2 2 2 5" xfId="18446" xr:uid="{00000000-0005-0000-0000-00008F860000}"/>
    <cellStyle name="Note 3 2 11 2 2 2 6" xfId="34289" xr:uid="{00000000-0005-0000-0000-000090860000}"/>
    <cellStyle name="Note 3 2 11 2 2 3" xfId="23835" xr:uid="{00000000-0005-0000-0000-000091860000}"/>
    <cellStyle name="Note 3 2 11 2 2 3 2" xfId="39466" xr:uid="{00000000-0005-0000-0000-000092860000}"/>
    <cellStyle name="Note 3 2 11 2 2 4" xfId="15469" xr:uid="{00000000-0005-0000-0000-000093860000}"/>
    <cellStyle name="Note 3 2 11 2 2 5" xfId="31733" xr:uid="{00000000-0005-0000-0000-000094860000}"/>
    <cellStyle name="Note 3 2 11 2 2 6" xfId="50452" xr:uid="{00000000-0005-0000-0000-000095860000}"/>
    <cellStyle name="Note 3 2 11 2 2 7" xfId="52238" xr:uid="{00000000-0005-0000-0000-000096860000}"/>
    <cellStyle name="Note 3 2 11 2 2 8" xfId="53333" xr:uid="{00000000-0005-0000-0000-000097860000}"/>
    <cellStyle name="Note 3 2 11 2 3" xfId="9135" xr:uid="{00000000-0005-0000-0000-000098860000}"/>
    <cellStyle name="Note 3 2 11 2 3 2" xfId="10524" xr:uid="{00000000-0005-0000-0000-000099860000}"/>
    <cellStyle name="Note 3 2 11 2 3 2 2" xfId="6451" xr:uid="{00000000-0005-0000-0000-00009A860000}"/>
    <cellStyle name="Note 3 2 11 2 3 2 2 2" xfId="24153" xr:uid="{00000000-0005-0000-0000-00009B860000}"/>
    <cellStyle name="Note 3 2 11 2 3 2 2 2 2" xfId="39784" xr:uid="{00000000-0005-0000-0000-00009C860000}"/>
    <cellStyle name="Note 3 2 11 2 3 2 2 3" xfId="15955" xr:uid="{00000000-0005-0000-0000-00009D860000}"/>
    <cellStyle name="Note 3 2 11 2 3 2 2 4" xfId="31992" xr:uid="{00000000-0005-0000-0000-00009E860000}"/>
    <cellStyle name="Note 3 2 11 2 3 2 3" xfId="28090" xr:uid="{00000000-0005-0000-0000-00009F860000}"/>
    <cellStyle name="Note 3 2 11 2 3 2 3 2" xfId="43720" xr:uid="{00000000-0005-0000-0000-0000A0860000}"/>
    <cellStyle name="Note 3 2 11 2 3 2 4" xfId="20026" xr:uid="{00000000-0005-0000-0000-0000A1860000}"/>
    <cellStyle name="Note 3 2 11 2 3 2 5" xfId="35869" xr:uid="{00000000-0005-0000-0000-0000A2860000}"/>
    <cellStyle name="Note 3 2 11 2 3 3" xfId="4859" xr:uid="{00000000-0005-0000-0000-0000A3860000}"/>
    <cellStyle name="Note 3 2 11 2 3 3 2" xfId="23031" xr:uid="{00000000-0005-0000-0000-0000A4860000}"/>
    <cellStyle name="Note 3 2 11 2 3 3 2 2" xfId="38662" xr:uid="{00000000-0005-0000-0000-0000A5860000}"/>
    <cellStyle name="Note 3 2 11 2 3 3 3" xfId="14365" xr:uid="{00000000-0005-0000-0000-0000A6860000}"/>
    <cellStyle name="Note 3 2 11 2 3 3 4" xfId="31052" xr:uid="{00000000-0005-0000-0000-0000A7860000}"/>
    <cellStyle name="Note 3 2 11 2 3 4" xfId="26701" xr:uid="{00000000-0005-0000-0000-0000A8860000}"/>
    <cellStyle name="Note 3 2 11 2 3 4 2" xfId="42331" xr:uid="{00000000-0005-0000-0000-0000A9860000}"/>
    <cellStyle name="Note 3 2 11 2 3 5" xfId="18637" xr:uid="{00000000-0005-0000-0000-0000AA860000}"/>
    <cellStyle name="Note 3 2 11 2 3 6" xfId="34480" xr:uid="{00000000-0005-0000-0000-0000AB860000}"/>
    <cellStyle name="Note 3 2 11 2 4" xfId="21967" xr:uid="{00000000-0005-0000-0000-0000AC860000}"/>
    <cellStyle name="Note 3 2 11 2 4 2" xfId="37598" xr:uid="{00000000-0005-0000-0000-0000AD860000}"/>
    <cellStyle name="Note 3 2 11 2 5" xfId="22185" xr:uid="{00000000-0005-0000-0000-0000AE860000}"/>
    <cellStyle name="Note 3 2 11 2 5 2" xfId="37816" xr:uid="{00000000-0005-0000-0000-0000AF860000}"/>
    <cellStyle name="Note 3 2 11 2 6" xfId="13094" xr:uid="{00000000-0005-0000-0000-0000B0860000}"/>
    <cellStyle name="Note 3 2 11 2 7" xfId="30068" xr:uid="{00000000-0005-0000-0000-0000B1860000}"/>
    <cellStyle name="Note 3 2 11 2 8" xfId="45418" xr:uid="{00000000-0005-0000-0000-0000B2860000}"/>
    <cellStyle name="Note 3 2 11 2 9" xfId="48483" xr:uid="{00000000-0005-0000-0000-0000B3860000}"/>
    <cellStyle name="Note 3 2 11 3" xfId="5314" xr:uid="{00000000-0005-0000-0000-0000B4860000}"/>
    <cellStyle name="Note 3 2 11 3 2" xfId="8123" xr:uid="{00000000-0005-0000-0000-0000B5860000}"/>
    <cellStyle name="Note 3 2 11 3 2 2" xfId="9512" xr:uid="{00000000-0005-0000-0000-0000B6860000}"/>
    <cellStyle name="Note 3 2 11 3 2 2 2" xfId="7330" xr:uid="{00000000-0005-0000-0000-0000B7860000}"/>
    <cellStyle name="Note 3 2 11 3 2 2 2 2" xfId="24897" xr:uid="{00000000-0005-0000-0000-0000B8860000}"/>
    <cellStyle name="Note 3 2 11 3 2 2 2 2 2" xfId="40527" xr:uid="{00000000-0005-0000-0000-0000B9860000}"/>
    <cellStyle name="Note 3 2 11 3 2 2 2 3" xfId="16833" xr:uid="{00000000-0005-0000-0000-0000BA860000}"/>
    <cellStyle name="Note 3 2 11 3 2 2 2 4" xfId="32676" xr:uid="{00000000-0005-0000-0000-0000BB860000}"/>
    <cellStyle name="Note 3 2 11 3 2 2 3" xfId="27078" xr:uid="{00000000-0005-0000-0000-0000BC860000}"/>
    <cellStyle name="Note 3 2 11 3 2 2 3 2" xfId="42708" xr:uid="{00000000-0005-0000-0000-0000BD860000}"/>
    <cellStyle name="Note 3 2 11 3 2 2 4" xfId="19014" xr:uid="{00000000-0005-0000-0000-0000BE860000}"/>
    <cellStyle name="Note 3 2 11 3 2 2 5" xfId="34857" xr:uid="{00000000-0005-0000-0000-0000BF860000}"/>
    <cellStyle name="Note 3 2 11 3 2 3" xfId="7597" xr:uid="{00000000-0005-0000-0000-0000C0860000}"/>
    <cellStyle name="Note 3 2 11 3 2 3 2" xfId="25163" xr:uid="{00000000-0005-0000-0000-0000C1860000}"/>
    <cellStyle name="Note 3 2 11 3 2 3 2 2" xfId="40793" xr:uid="{00000000-0005-0000-0000-0000C2860000}"/>
    <cellStyle name="Note 3 2 11 3 2 3 3" xfId="17099" xr:uid="{00000000-0005-0000-0000-0000C3860000}"/>
    <cellStyle name="Note 3 2 11 3 2 3 4" xfId="32942" xr:uid="{00000000-0005-0000-0000-0000C4860000}"/>
    <cellStyle name="Note 3 2 11 3 2 4" xfId="25689" xr:uid="{00000000-0005-0000-0000-0000C5860000}"/>
    <cellStyle name="Note 3 2 11 3 2 4 2" xfId="41319" xr:uid="{00000000-0005-0000-0000-0000C6860000}"/>
    <cellStyle name="Note 3 2 11 3 2 5" xfId="17625" xr:uid="{00000000-0005-0000-0000-0000C7860000}"/>
    <cellStyle name="Note 3 2 11 3 2 6" xfId="33468" xr:uid="{00000000-0005-0000-0000-0000C8860000}"/>
    <cellStyle name="Note 3 2 11 3 3" xfId="23392" xr:uid="{00000000-0005-0000-0000-0000C9860000}"/>
    <cellStyle name="Note 3 2 11 3 3 2" xfId="39023" xr:uid="{00000000-0005-0000-0000-0000CA860000}"/>
    <cellStyle name="Note 3 2 11 3 4" xfId="14819" xr:uid="{00000000-0005-0000-0000-0000CB860000}"/>
    <cellStyle name="Note 3 2 11 3 5" xfId="31370" xr:uid="{00000000-0005-0000-0000-0000CC860000}"/>
    <cellStyle name="Note 3 2 11 3 6" xfId="50075" xr:uid="{00000000-0005-0000-0000-0000CD860000}"/>
    <cellStyle name="Note 3 2 11 3 7" xfId="51873" xr:uid="{00000000-0005-0000-0000-0000CE860000}"/>
    <cellStyle name="Note 3 2 11 3 8" xfId="52966" xr:uid="{00000000-0005-0000-0000-0000CF860000}"/>
    <cellStyle name="Note 3 2 11 4" xfId="8415" xr:uid="{00000000-0005-0000-0000-0000D0860000}"/>
    <cellStyle name="Note 3 2 11 4 2" xfId="9804" xr:uid="{00000000-0005-0000-0000-0000D1860000}"/>
    <cellStyle name="Note 3 2 11 4 2 2" xfId="11119" xr:uid="{00000000-0005-0000-0000-0000D2860000}"/>
    <cellStyle name="Note 3 2 11 4 2 2 2" xfId="28685" xr:uid="{00000000-0005-0000-0000-0000D3860000}"/>
    <cellStyle name="Note 3 2 11 4 2 2 2 2" xfId="44315" xr:uid="{00000000-0005-0000-0000-0000D4860000}"/>
    <cellStyle name="Note 3 2 11 4 2 2 3" xfId="20621" xr:uid="{00000000-0005-0000-0000-0000D5860000}"/>
    <cellStyle name="Note 3 2 11 4 2 2 4" xfId="36464" xr:uid="{00000000-0005-0000-0000-0000D6860000}"/>
    <cellStyle name="Note 3 2 11 4 2 3" xfId="27370" xr:uid="{00000000-0005-0000-0000-0000D7860000}"/>
    <cellStyle name="Note 3 2 11 4 2 3 2" xfId="43000" xr:uid="{00000000-0005-0000-0000-0000D8860000}"/>
    <cellStyle name="Note 3 2 11 4 2 4" xfId="19306" xr:uid="{00000000-0005-0000-0000-0000D9860000}"/>
    <cellStyle name="Note 3 2 11 4 2 5" xfId="35149" xr:uid="{00000000-0005-0000-0000-0000DA860000}"/>
    <cellStyle name="Note 3 2 11 4 3" xfId="7960" xr:uid="{00000000-0005-0000-0000-0000DB860000}"/>
    <cellStyle name="Note 3 2 11 4 3 2" xfId="25526" xr:uid="{00000000-0005-0000-0000-0000DC860000}"/>
    <cellStyle name="Note 3 2 11 4 3 2 2" xfId="41156" xr:uid="{00000000-0005-0000-0000-0000DD860000}"/>
    <cellStyle name="Note 3 2 11 4 3 3" xfId="17462" xr:uid="{00000000-0005-0000-0000-0000DE860000}"/>
    <cellStyle name="Note 3 2 11 4 3 4" xfId="33305" xr:uid="{00000000-0005-0000-0000-0000DF860000}"/>
    <cellStyle name="Note 3 2 11 4 4" xfId="25981" xr:uid="{00000000-0005-0000-0000-0000E0860000}"/>
    <cellStyle name="Note 3 2 11 4 4 2" xfId="41611" xr:uid="{00000000-0005-0000-0000-0000E1860000}"/>
    <cellStyle name="Note 3 2 11 4 5" xfId="17917" xr:uid="{00000000-0005-0000-0000-0000E2860000}"/>
    <cellStyle name="Note 3 2 11 4 6" xfId="33760" xr:uid="{00000000-0005-0000-0000-0000E3860000}"/>
    <cellStyle name="Note 3 2 11 5" xfId="21519" xr:uid="{00000000-0005-0000-0000-0000E4860000}"/>
    <cellStyle name="Note 3 2 11 5 2" xfId="37150" xr:uid="{00000000-0005-0000-0000-0000E5860000}"/>
    <cellStyle name="Note 3 2 11 6" xfId="23243" xr:uid="{00000000-0005-0000-0000-0000E6860000}"/>
    <cellStyle name="Note 3 2 11 6 2" xfId="38874" xr:uid="{00000000-0005-0000-0000-0000E7860000}"/>
    <cellStyle name="Note 3 2 11 7" xfId="12441" xr:uid="{00000000-0005-0000-0000-0000E8860000}"/>
    <cellStyle name="Note 3 2 11 8" xfId="29702" xr:uid="{00000000-0005-0000-0000-0000E9860000}"/>
    <cellStyle name="Note 3 2 11 9" xfId="45047" xr:uid="{00000000-0005-0000-0000-0000EA860000}"/>
    <cellStyle name="Note 3 2 12" xfId="3078" xr:uid="{00000000-0005-0000-0000-0000EB860000}"/>
    <cellStyle name="Note 3 2 12 10" xfId="48191" xr:uid="{00000000-0005-0000-0000-0000EC860000}"/>
    <cellStyle name="Note 3 2 12 11" xfId="48861" xr:uid="{00000000-0005-0000-0000-0000ED860000}"/>
    <cellStyle name="Note 3 2 12 12" xfId="50894" xr:uid="{00000000-0005-0000-0000-0000EE860000}"/>
    <cellStyle name="Note 3 2 12 13" xfId="49495" xr:uid="{00000000-0005-0000-0000-0000EF860000}"/>
    <cellStyle name="Note 3 2 12 14" xfId="48928" xr:uid="{00000000-0005-0000-0000-0000F0860000}"/>
    <cellStyle name="Note 3 2 12 15" xfId="53679" xr:uid="{00000000-0005-0000-0000-0000F1860000}"/>
    <cellStyle name="Note 3 2 12 2" xfId="3732" xr:uid="{00000000-0005-0000-0000-0000F2860000}"/>
    <cellStyle name="Note 3 2 12 2 10" xfId="47129" xr:uid="{00000000-0005-0000-0000-0000F3860000}"/>
    <cellStyle name="Note 3 2 12 2 11" xfId="51255" xr:uid="{00000000-0005-0000-0000-0000F4860000}"/>
    <cellStyle name="Note 3 2 12 2 12" xfId="45698" xr:uid="{00000000-0005-0000-0000-0000F5860000}"/>
    <cellStyle name="Note 3 2 12 2 13" xfId="45965" xr:uid="{00000000-0005-0000-0000-0000F6860000}"/>
    <cellStyle name="Note 3 2 12 2 14" xfId="46442" xr:uid="{00000000-0005-0000-0000-0000F7860000}"/>
    <cellStyle name="Note 3 2 12 2 2" xfId="6107" xr:uid="{00000000-0005-0000-0000-0000F8860000}"/>
    <cellStyle name="Note 3 2 12 2 2 2" xfId="6567" xr:uid="{00000000-0005-0000-0000-0000F9860000}"/>
    <cellStyle name="Note 3 2 12 2 2 2 2" xfId="8028" xr:uid="{00000000-0005-0000-0000-0000FA860000}"/>
    <cellStyle name="Note 3 2 12 2 2 2 2 2" xfId="10796" xr:uid="{00000000-0005-0000-0000-0000FB860000}"/>
    <cellStyle name="Note 3 2 12 2 2 2 2 2 2" xfId="28362" xr:uid="{00000000-0005-0000-0000-0000FC860000}"/>
    <cellStyle name="Note 3 2 12 2 2 2 2 2 2 2" xfId="43992" xr:uid="{00000000-0005-0000-0000-0000FD860000}"/>
    <cellStyle name="Note 3 2 12 2 2 2 2 2 3" xfId="20298" xr:uid="{00000000-0005-0000-0000-0000FE860000}"/>
    <cellStyle name="Note 3 2 12 2 2 2 2 2 4" xfId="36141" xr:uid="{00000000-0005-0000-0000-0000FF860000}"/>
    <cellStyle name="Note 3 2 12 2 2 2 2 3" xfId="25594" xr:uid="{00000000-0005-0000-0000-000000870000}"/>
    <cellStyle name="Note 3 2 12 2 2 2 2 3 2" xfId="41224" xr:uid="{00000000-0005-0000-0000-000001870000}"/>
    <cellStyle name="Note 3 2 12 2 2 2 2 4" xfId="17530" xr:uid="{00000000-0005-0000-0000-000002870000}"/>
    <cellStyle name="Note 3 2 12 2 2 2 2 5" xfId="33373" xr:uid="{00000000-0005-0000-0000-000003870000}"/>
    <cellStyle name="Note 3 2 12 2 2 2 3" xfId="11637" xr:uid="{00000000-0005-0000-0000-000004870000}"/>
    <cellStyle name="Note 3 2 12 2 2 2 3 2" xfId="29203" xr:uid="{00000000-0005-0000-0000-000005870000}"/>
    <cellStyle name="Note 3 2 12 2 2 2 3 2 2" xfId="44833" xr:uid="{00000000-0005-0000-0000-000006870000}"/>
    <cellStyle name="Note 3 2 12 2 2 2 3 3" xfId="21139" xr:uid="{00000000-0005-0000-0000-000007870000}"/>
    <cellStyle name="Note 3 2 12 2 2 2 3 4" xfId="36982" xr:uid="{00000000-0005-0000-0000-000008870000}"/>
    <cellStyle name="Note 3 2 12 2 2 2 4" xfId="24268" xr:uid="{00000000-0005-0000-0000-000009870000}"/>
    <cellStyle name="Note 3 2 12 2 2 2 4 2" xfId="39899" xr:uid="{00000000-0005-0000-0000-00000A870000}"/>
    <cellStyle name="Note 3 2 12 2 2 2 5" xfId="16071" xr:uid="{00000000-0005-0000-0000-00000B870000}"/>
    <cellStyle name="Note 3 2 12 2 2 2 6" xfId="32107" xr:uid="{00000000-0005-0000-0000-00000C870000}"/>
    <cellStyle name="Note 3 2 12 2 2 3" xfId="23922" xr:uid="{00000000-0005-0000-0000-00000D870000}"/>
    <cellStyle name="Note 3 2 12 2 2 3 2" xfId="39553" xr:uid="{00000000-0005-0000-0000-00000E870000}"/>
    <cellStyle name="Note 3 2 12 2 2 4" xfId="15612" xr:uid="{00000000-0005-0000-0000-00000F870000}"/>
    <cellStyle name="Note 3 2 12 2 2 5" xfId="31801" xr:uid="{00000000-0005-0000-0000-000010870000}"/>
    <cellStyle name="Note 3 2 12 2 2 6" xfId="50520" xr:uid="{00000000-0005-0000-0000-000011870000}"/>
    <cellStyle name="Note 3 2 12 2 2 7" xfId="52306" xr:uid="{00000000-0005-0000-0000-000012870000}"/>
    <cellStyle name="Note 3 2 12 2 2 8" xfId="53401" xr:uid="{00000000-0005-0000-0000-000013870000}"/>
    <cellStyle name="Note 3 2 12 2 3" xfId="8282" xr:uid="{00000000-0005-0000-0000-000014870000}"/>
    <cellStyle name="Note 3 2 12 2 3 2" xfId="9671" xr:uid="{00000000-0005-0000-0000-000015870000}"/>
    <cellStyle name="Note 3 2 12 2 3 2 2" xfId="4409" xr:uid="{00000000-0005-0000-0000-000016870000}"/>
    <cellStyle name="Note 3 2 12 2 3 2 2 2" xfId="22581" xr:uid="{00000000-0005-0000-0000-000017870000}"/>
    <cellStyle name="Note 3 2 12 2 3 2 2 2 2" xfId="38212" xr:uid="{00000000-0005-0000-0000-000018870000}"/>
    <cellStyle name="Note 3 2 12 2 3 2 2 3" xfId="13915" xr:uid="{00000000-0005-0000-0000-000019870000}"/>
    <cellStyle name="Note 3 2 12 2 3 2 2 4" xfId="30602" xr:uid="{00000000-0005-0000-0000-00001A870000}"/>
    <cellStyle name="Note 3 2 12 2 3 2 3" xfId="27237" xr:uid="{00000000-0005-0000-0000-00001B870000}"/>
    <cellStyle name="Note 3 2 12 2 3 2 3 2" xfId="42867" xr:uid="{00000000-0005-0000-0000-00001C870000}"/>
    <cellStyle name="Note 3 2 12 2 3 2 4" xfId="19173" xr:uid="{00000000-0005-0000-0000-00001D870000}"/>
    <cellStyle name="Note 3 2 12 2 3 2 5" xfId="35016" xr:uid="{00000000-0005-0000-0000-00001E870000}"/>
    <cellStyle name="Note 3 2 12 2 3 3" xfId="7002" xr:uid="{00000000-0005-0000-0000-00001F870000}"/>
    <cellStyle name="Note 3 2 12 2 3 3 2" xfId="24665" xr:uid="{00000000-0005-0000-0000-000020870000}"/>
    <cellStyle name="Note 3 2 12 2 3 3 2 2" xfId="40296" xr:uid="{00000000-0005-0000-0000-000021870000}"/>
    <cellStyle name="Note 3 2 12 2 3 3 3" xfId="16506" xr:uid="{00000000-0005-0000-0000-000022870000}"/>
    <cellStyle name="Note 3 2 12 2 3 3 4" xfId="32484" xr:uid="{00000000-0005-0000-0000-000023870000}"/>
    <cellStyle name="Note 3 2 12 2 3 4" xfId="25848" xr:uid="{00000000-0005-0000-0000-000024870000}"/>
    <cellStyle name="Note 3 2 12 2 3 4 2" xfId="41478" xr:uid="{00000000-0005-0000-0000-000025870000}"/>
    <cellStyle name="Note 3 2 12 2 3 5" xfId="17784" xr:uid="{00000000-0005-0000-0000-000026870000}"/>
    <cellStyle name="Note 3 2 12 2 3 6" xfId="33627" xr:uid="{00000000-0005-0000-0000-000027870000}"/>
    <cellStyle name="Note 3 2 12 2 4" xfId="22054" xr:uid="{00000000-0005-0000-0000-000028870000}"/>
    <cellStyle name="Note 3 2 12 2 4 2" xfId="37685" xr:uid="{00000000-0005-0000-0000-000029870000}"/>
    <cellStyle name="Note 3 2 12 2 5" xfId="12145" xr:uid="{00000000-0005-0000-0000-00002A870000}"/>
    <cellStyle name="Note 3 2 12 2 5 2" xfId="29408" xr:uid="{00000000-0005-0000-0000-00002B870000}"/>
    <cellStyle name="Note 3 2 12 2 6" xfId="13237" xr:uid="{00000000-0005-0000-0000-00002C870000}"/>
    <cellStyle name="Note 3 2 12 2 7" xfId="30136" xr:uid="{00000000-0005-0000-0000-00002D870000}"/>
    <cellStyle name="Note 3 2 12 2 8" xfId="45352" xr:uid="{00000000-0005-0000-0000-00002E870000}"/>
    <cellStyle name="Note 3 2 12 2 9" xfId="48551" xr:uid="{00000000-0005-0000-0000-00002F870000}"/>
    <cellStyle name="Note 3 2 12 3" xfId="5457" xr:uid="{00000000-0005-0000-0000-000030870000}"/>
    <cellStyle name="Note 3 2 12 3 2" xfId="8996" xr:uid="{00000000-0005-0000-0000-000031870000}"/>
    <cellStyle name="Note 3 2 12 3 2 2" xfId="10385" xr:uid="{00000000-0005-0000-0000-000032870000}"/>
    <cellStyle name="Note 3 2 12 3 2 2 2" xfId="11513" xr:uid="{00000000-0005-0000-0000-000033870000}"/>
    <cellStyle name="Note 3 2 12 3 2 2 2 2" xfId="29079" xr:uid="{00000000-0005-0000-0000-000034870000}"/>
    <cellStyle name="Note 3 2 12 3 2 2 2 2 2" xfId="44709" xr:uid="{00000000-0005-0000-0000-000035870000}"/>
    <cellStyle name="Note 3 2 12 3 2 2 2 3" xfId="21015" xr:uid="{00000000-0005-0000-0000-000036870000}"/>
    <cellStyle name="Note 3 2 12 3 2 2 2 4" xfId="36858" xr:uid="{00000000-0005-0000-0000-000037870000}"/>
    <cellStyle name="Note 3 2 12 3 2 2 3" xfId="27951" xr:uid="{00000000-0005-0000-0000-000038870000}"/>
    <cellStyle name="Note 3 2 12 3 2 2 3 2" xfId="43581" xr:uid="{00000000-0005-0000-0000-000039870000}"/>
    <cellStyle name="Note 3 2 12 3 2 2 4" xfId="19887" xr:uid="{00000000-0005-0000-0000-00003A870000}"/>
    <cellStyle name="Note 3 2 12 3 2 2 5" xfId="35730" xr:uid="{00000000-0005-0000-0000-00003B870000}"/>
    <cellStyle name="Note 3 2 12 3 2 3" xfId="11403" xr:uid="{00000000-0005-0000-0000-00003C870000}"/>
    <cellStyle name="Note 3 2 12 3 2 3 2" xfId="28969" xr:uid="{00000000-0005-0000-0000-00003D870000}"/>
    <cellStyle name="Note 3 2 12 3 2 3 2 2" xfId="44599" xr:uid="{00000000-0005-0000-0000-00003E870000}"/>
    <cellStyle name="Note 3 2 12 3 2 3 3" xfId="20905" xr:uid="{00000000-0005-0000-0000-00003F870000}"/>
    <cellStyle name="Note 3 2 12 3 2 3 4" xfId="36748" xr:uid="{00000000-0005-0000-0000-000040870000}"/>
    <cellStyle name="Note 3 2 12 3 2 4" xfId="26562" xr:uid="{00000000-0005-0000-0000-000041870000}"/>
    <cellStyle name="Note 3 2 12 3 2 4 2" xfId="42192" xr:uid="{00000000-0005-0000-0000-000042870000}"/>
    <cellStyle name="Note 3 2 12 3 2 5" xfId="18498" xr:uid="{00000000-0005-0000-0000-000043870000}"/>
    <cellStyle name="Note 3 2 12 3 2 6" xfId="34341" xr:uid="{00000000-0005-0000-0000-000044870000}"/>
    <cellStyle name="Note 3 2 12 3 3" xfId="23479" xr:uid="{00000000-0005-0000-0000-000045870000}"/>
    <cellStyle name="Note 3 2 12 3 3 2" xfId="39110" xr:uid="{00000000-0005-0000-0000-000046870000}"/>
    <cellStyle name="Note 3 2 12 3 4" xfId="14962" xr:uid="{00000000-0005-0000-0000-000047870000}"/>
    <cellStyle name="Note 3 2 12 3 5" xfId="31438" xr:uid="{00000000-0005-0000-0000-000048870000}"/>
    <cellStyle name="Note 3 2 12 3 6" xfId="50160" xr:uid="{00000000-0005-0000-0000-000049870000}"/>
    <cellStyle name="Note 3 2 12 3 7" xfId="51946" xr:uid="{00000000-0005-0000-0000-00004A870000}"/>
    <cellStyle name="Note 3 2 12 3 8" xfId="53041" xr:uid="{00000000-0005-0000-0000-00004B870000}"/>
    <cellStyle name="Note 3 2 12 4" xfId="9055" xr:uid="{00000000-0005-0000-0000-00004C870000}"/>
    <cellStyle name="Note 3 2 12 4 2" xfId="10444" xr:uid="{00000000-0005-0000-0000-00004D870000}"/>
    <cellStyle name="Note 3 2 12 4 2 2" xfId="9403" xr:uid="{00000000-0005-0000-0000-00004E870000}"/>
    <cellStyle name="Note 3 2 12 4 2 2 2" xfId="26969" xr:uid="{00000000-0005-0000-0000-00004F870000}"/>
    <cellStyle name="Note 3 2 12 4 2 2 2 2" xfId="42599" xr:uid="{00000000-0005-0000-0000-000050870000}"/>
    <cellStyle name="Note 3 2 12 4 2 2 3" xfId="18905" xr:uid="{00000000-0005-0000-0000-000051870000}"/>
    <cellStyle name="Note 3 2 12 4 2 2 4" xfId="34748" xr:uid="{00000000-0005-0000-0000-000052870000}"/>
    <cellStyle name="Note 3 2 12 4 2 3" xfId="28010" xr:uid="{00000000-0005-0000-0000-000053870000}"/>
    <cellStyle name="Note 3 2 12 4 2 3 2" xfId="43640" xr:uid="{00000000-0005-0000-0000-000054870000}"/>
    <cellStyle name="Note 3 2 12 4 2 4" xfId="19946" xr:uid="{00000000-0005-0000-0000-000055870000}"/>
    <cellStyle name="Note 3 2 12 4 2 5" xfId="35789" xr:uid="{00000000-0005-0000-0000-000056870000}"/>
    <cellStyle name="Note 3 2 12 4 3" xfId="10874" xr:uid="{00000000-0005-0000-0000-000057870000}"/>
    <cellStyle name="Note 3 2 12 4 3 2" xfId="28440" xr:uid="{00000000-0005-0000-0000-000058870000}"/>
    <cellStyle name="Note 3 2 12 4 3 2 2" xfId="44070" xr:uid="{00000000-0005-0000-0000-000059870000}"/>
    <cellStyle name="Note 3 2 12 4 3 3" xfId="20376" xr:uid="{00000000-0005-0000-0000-00005A870000}"/>
    <cellStyle name="Note 3 2 12 4 3 4" xfId="36219" xr:uid="{00000000-0005-0000-0000-00005B870000}"/>
    <cellStyle name="Note 3 2 12 4 4" xfId="26621" xr:uid="{00000000-0005-0000-0000-00005C870000}"/>
    <cellStyle name="Note 3 2 12 4 4 2" xfId="42251" xr:uid="{00000000-0005-0000-0000-00005D870000}"/>
    <cellStyle name="Note 3 2 12 4 5" xfId="18557" xr:uid="{00000000-0005-0000-0000-00005E870000}"/>
    <cellStyle name="Note 3 2 12 4 6" xfId="34400" xr:uid="{00000000-0005-0000-0000-00005F870000}"/>
    <cellStyle name="Note 3 2 12 5" xfId="21607" xr:uid="{00000000-0005-0000-0000-000060870000}"/>
    <cellStyle name="Note 3 2 12 5 2" xfId="37238" xr:uid="{00000000-0005-0000-0000-000061870000}"/>
    <cellStyle name="Note 3 2 12 6" xfId="24716" xr:uid="{00000000-0005-0000-0000-000062870000}"/>
    <cellStyle name="Note 3 2 12 6 2" xfId="40347" xr:uid="{00000000-0005-0000-0000-000063870000}"/>
    <cellStyle name="Note 3 2 12 7" xfId="12584" xr:uid="{00000000-0005-0000-0000-000064870000}"/>
    <cellStyle name="Note 3 2 12 8" xfId="29770" xr:uid="{00000000-0005-0000-0000-000065870000}"/>
    <cellStyle name="Note 3 2 12 9" xfId="47019" xr:uid="{00000000-0005-0000-0000-000066870000}"/>
    <cellStyle name="Note 3 2 13" xfId="2823" xr:uid="{00000000-0005-0000-0000-000067870000}"/>
    <cellStyle name="Note 3 2 13 10" xfId="48010" xr:uid="{00000000-0005-0000-0000-000068870000}"/>
    <cellStyle name="Note 3 2 13 11" xfId="45502" xr:uid="{00000000-0005-0000-0000-000069870000}"/>
    <cellStyle name="Note 3 2 13 12" xfId="50713" xr:uid="{00000000-0005-0000-0000-00006A870000}"/>
    <cellStyle name="Note 3 2 13 13" xfId="45997" xr:uid="{00000000-0005-0000-0000-00006B870000}"/>
    <cellStyle name="Note 3 2 13 14" xfId="52618" xr:uid="{00000000-0005-0000-0000-00006C870000}"/>
    <cellStyle name="Note 3 2 13 15" xfId="53713" xr:uid="{00000000-0005-0000-0000-00006D870000}"/>
    <cellStyle name="Note 3 2 13 2" xfId="3477" xr:uid="{00000000-0005-0000-0000-00006E870000}"/>
    <cellStyle name="Note 3 2 13 2 10" xfId="45246" xr:uid="{00000000-0005-0000-0000-00006F870000}"/>
    <cellStyle name="Note 3 2 13 2 11" xfId="51076" xr:uid="{00000000-0005-0000-0000-000070870000}"/>
    <cellStyle name="Note 3 2 13 2 12" xfId="49477" xr:uid="{00000000-0005-0000-0000-000071870000}"/>
    <cellStyle name="Note 3 2 13 2 13" xfId="52736" xr:uid="{00000000-0005-0000-0000-000072870000}"/>
    <cellStyle name="Note 3 2 13 2 14" xfId="45683" xr:uid="{00000000-0005-0000-0000-000073870000}"/>
    <cellStyle name="Note 3 2 13 2 2" xfId="5852" xr:uid="{00000000-0005-0000-0000-000074870000}"/>
    <cellStyle name="Note 3 2 13 2 2 2" xfId="9005" xr:uid="{00000000-0005-0000-0000-000075870000}"/>
    <cellStyle name="Note 3 2 13 2 2 2 2" xfId="10394" xr:uid="{00000000-0005-0000-0000-000076870000}"/>
    <cellStyle name="Note 3 2 13 2 2 2 2 2" xfId="10615" xr:uid="{00000000-0005-0000-0000-000077870000}"/>
    <cellStyle name="Note 3 2 13 2 2 2 2 2 2" xfId="28181" xr:uid="{00000000-0005-0000-0000-000078870000}"/>
    <cellStyle name="Note 3 2 13 2 2 2 2 2 2 2" xfId="43811" xr:uid="{00000000-0005-0000-0000-000079870000}"/>
    <cellStyle name="Note 3 2 13 2 2 2 2 2 3" xfId="20117" xr:uid="{00000000-0005-0000-0000-00007A870000}"/>
    <cellStyle name="Note 3 2 13 2 2 2 2 2 4" xfId="35960" xr:uid="{00000000-0005-0000-0000-00007B870000}"/>
    <cellStyle name="Note 3 2 13 2 2 2 2 3" xfId="27960" xr:uid="{00000000-0005-0000-0000-00007C870000}"/>
    <cellStyle name="Note 3 2 13 2 2 2 2 3 2" xfId="43590" xr:uid="{00000000-0005-0000-0000-00007D870000}"/>
    <cellStyle name="Note 3 2 13 2 2 2 2 4" xfId="19896" xr:uid="{00000000-0005-0000-0000-00007E870000}"/>
    <cellStyle name="Note 3 2 13 2 2 2 2 5" xfId="35739" xr:uid="{00000000-0005-0000-0000-00007F870000}"/>
    <cellStyle name="Note 3 2 13 2 2 2 3" xfId="4756" xr:uid="{00000000-0005-0000-0000-000080870000}"/>
    <cellStyle name="Note 3 2 13 2 2 2 3 2" xfId="22928" xr:uid="{00000000-0005-0000-0000-000081870000}"/>
    <cellStyle name="Note 3 2 13 2 2 2 3 2 2" xfId="38559" xr:uid="{00000000-0005-0000-0000-000082870000}"/>
    <cellStyle name="Note 3 2 13 2 2 2 3 3" xfId="14262" xr:uid="{00000000-0005-0000-0000-000083870000}"/>
    <cellStyle name="Note 3 2 13 2 2 2 3 4" xfId="30949" xr:uid="{00000000-0005-0000-0000-000084870000}"/>
    <cellStyle name="Note 3 2 13 2 2 2 4" xfId="26571" xr:uid="{00000000-0005-0000-0000-000085870000}"/>
    <cellStyle name="Note 3 2 13 2 2 2 4 2" xfId="42201" xr:uid="{00000000-0005-0000-0000-000086870000}"/>
    <cellStyle name="Note 3 2 13 2 2 2 5" xfId="18507" xr:uid="{00000000-0005-0000-0000-000087870000}"/>
    <cellStyle name="Note 3 2 13 2 2 2 6" xfId="34350" xr:uid="{00000000-0005-0000-0000-000088870000}"/>
    <cellStyle name="Note 3 2 13 2 2 3" xfId="23724" xr:uid="{00000000-0005-0000-0000-000089870000}"/>
    <cellStyle name="Note 3 2 13 2 2 3 2" xfId="39355" xr:uid="{00000000-0005-0000-0000-00008A870000}"/>
    <cellStyle name="Note 3 2 13 2 2 4" xfId="15357" xr:uid="{00000000-0005-0000-0000-00008B870000}"/>
    <cellStyle name="Note 3 2 13 2 2 5" xfId="31622" xr:uid="{00000000-0005-0000-0000-00008C870000}"/>
    <cellStyle name="Note 3 2 13 2 2 6" xfId="50341" xr:uid="{00000000-0005-0000-0000-00008D870000}"/>
    <cellStyle name="Note 3 2 13 2 2 7" xfId="52127" xr:uid="{00000000-0005-0000-0000-00008E870000}"/>
    <cellStyle name="Note 3 2 13 2 2 8" xfId="53222" xr:uid="{00000000-0005-0000-0000-00008F870000}"/>
    <cellStyle name="Note 3 2 13 2 3" xfId="8649" xr:uid="{00000000-0005-0000-0000-000090870000}"/>
    <cellStyle name="Note 3 2 13 2 3 2" xfId="10038" xr:uid="{00000000-0005-0000-0000-000091870000}"/>
    <cellStyle name="Note 3 2 13 2 3 2 2" xfId="7168" xr:uid="{00000000-0005-0000-0000-000092870000}"/>
    <cellStyle name="Note 3 2 13 2 3 2 2 2" xfId="24735" xr:uid="{00000000-0005-0000-0000-000093870000}"/>
    <cellStyle name="Note 3 2 13 2 3 2 2 2 2" xfId="40365" xr:uid="{00000000-0005-0000-0000-000094870000}"/>
    <cellStyle name="Note 3 2 13 2 3 2 2 3" xfId="16671" xr:uid="{00000000-0005-0000-0000-000095870000}"/>
    <cellStyle name="Note 3 2 13 2 3 2 2 4" xfId="32514" xr:uid="{00000000-0005-0000-0000-000096870000}"/>
    <cellStyle name="Note 3 2 13 2 3 2 3" xfId="27604" xr:uid="{00000000-0005-0000-0000-000097870000}"/>
    <cellStyle name="Note 3 2 13 2 3 2 3 2" xfId="43234" xr:uid="{00000000-0005-0000-0000-000098870000}"/>
    <cellStyle name="Note 3 2 13 2 3 2 4" xfId="19540" xr:uid="{00000000-0005-0000-0000-000099870000}"/>
    <cellStyle name="Note 3 2 13 2 3 2 5" xfId="35383" xr:uid="{00000000-0005-0000-0000-00009A870000}"/>
    <cellStyle name="Note 3 2 13 2 3 3" xfId="7789" xr:uid="{00000000-0005-0000-0000-00009B870000}"/>
    <cellStyle name="Note 3 2 13 2 3 3 2" xfId="25355" xr:uid="{00000000-0005-0000-0000-00009C870000}"/>
    <cellStyle name="Note 3 2 13 2 3 3 2 2" xfId="40985" xr:uid="{00000000-0005-0000-0000-00009D870000}"/>
    <cellStyle name="Note 3 2 13 2 3 3 3" xfId="17291" xr:uid="{00000000-0005-0000-0000-00009E870000}"/>
    <cellStyle name="Note 3 2 13 2 3 3 4" xfId="33134" xr:uid="{00000000-0005-0000-0000-00009F870000}"/>
    <cellStyle name="Note 3 2 13 2 3 4" xfId="26215" xr:uid="{00000000-0005-0000-0000-0000A0870000}"/>
    <cellStyle name="Note 3 2 13 2 3 4 2" xfId="41845" xr:uid="{00000000-0005-0000-0000-0000A1870000}"/>
    <cellStyle name="Note 3 2 13 2 3 5" xfId="18151" xr:uid="{00000000-0005-0000-0000-0000A2870000}"/>
    <cellStyle name="Note 3 2 13 2 3 6" xfId="33994" xr:uid="{00000000-0005-0000-0000-0000A3870000}"/>
    <cellStyle name="Note 3 2 13 2 4" xfId="21856" xr:uid="{00000000-0005-0000-0000-0000A4870000}"/>
    <cellStyle name="Note 3 2 13 2 4 2" xfId="37487" xr:uid="{00000000-0005-0000-0000-0000A5870000}"/>
    <cellStyle name="Note 3 2 13 2 5" xfId="12083" xr:uid="{00000000-0005-0000-0000-0000A6870000}"/>
    <cellStyle name="Note 3 2 13 2 5 2" xfId="29346" xr:uid="{00000000-0005-0000-0000-0000A7870000}"/>
    <cellStyle name="Note 3 2 13 2 6" xfId="12982" xr:uid="{00000000-0005-0000-0000-0000A8870000}"/>
    <cellStyle name="Note 3 2 13 2 7" xfId="29957" xr:uid="{00000000-0005-0000-0000-0000A9870000}"/>
    <cellStyle name="Note 3 2 13 2 8" xfId="47822" xr:uid="{00000000-0005-0000-0000-0000AA870000}"/>
    <cellStyle name="Note 3 2 13 2 9" xfId="48372" xr:uid="{00000000-0005-0000-0000-0000AB870000}"/>
    <cellStyle name="Note 3 2 13 3" xfId="5204" xr:uid="{00000000-0005-0000-0000-0000AC870000}"/>
    <cellStyle name="Note 3 2 13 3 2" xfId="8767" xr:uid="{00000000-0005-0000-0000-0000AD870000}"/>
    <cellStyle name="Note 3 2 13 3 2 2" xfId="10156" xr:uid="{00000000-0005-0000-0000-0000AE870000}"/>
    <cellStyle name="Note 3 2 13 3 2 2 2" xfId="11374" xr:uid="{00000000-0005-0000-0000-0000AF870000}"/>
    <cellStyle name="Note 3 2 13 3 2 2 2 2" xfId="28940" xr:uid="{00000000-0005-0000-0000-0000B0870000}"/>
    <cellStyle name="Note 3 2 13 3 2 2 2 2 2" xfId="44570" xr:uid="{00000000-0005-0000-0000-0000B1870000}"/>
    <cellStyle name="Note 3 2 13 3 2 2 2 3" xfId="20876" xr:uid="{00000000-0005-0000-0000-0000B2870000}"/>
    <cellStyle name="Note 3 2 13 3 2 2 2 4" xfId="36719" xr:uid="{00000000-0005-0000-0000-0000B3870000}"/>
    <cellStyle name="Note 3 2 13 3 2 2 3" xfId="27722" xr:uid="{00000000-0005-0000-0000-0000B4870000}"/>
    <cellStyle name="Note 3 2 13 3 2 2 3 2" xfId="43352" xr:uid="{00000000-0005-0000-0000-0000B5870000}"/>
    <cellStyle name="Note 3 2 13 3 2 2 4" xfId="19658" xr:uid="{00000000-0005-0000-0000-0000B6870000}"/>
    <cellStyle name="Note 3 2 13 3 2 2 5" xfId="35501" xr:uid="{00000000-0005-0000-0000-0000B7870000}"/>
    <cellStyle name="Note 3 2 13 3 2 3" xfId="4727" xr:uid="{00000000-0005-0000-0000-0000B8870000}"/>
    <cellStyle name="Note 3 2 13 3 2 3 2" xfId="22899" xr:uid="{00000000-0005-0000-0000-0000B9870000}"/>
    <cellStyle name="Note 3 2 13 3 2 3 2 2" xfId="38530" xr:uid="{00000000-0005-0000-0000-0000BA870000}"/>
    <cellStyle name="Note 3 2 13 3 2 3 3" xfId="14233" xr:uid="{00000000-0005-0000-0000-0000BB870000}"/>
    <cellStyle name="Note 3 2 13 3 2 3 4" xfId="30920" xr:uid="{00000000-0005-0000-0000-0000BC870000}"/>
    <cellStyle name="Note 3 2 13 3 2 4" xfId="26333" xr:uid="{00000000-0005-0000-0000-0000BD870000}"/>
    <cellStyle name="Note 3 2 13 3 2 4 2" xfId="41963" xr:uid="{00000000-0005-0000-0000-0000BE870000}"/>
    <cellStyle name="Note 3 2 13 3 2 5" xfId="18269" xr:uid="{00000000-0005-0000-0000-0000BF870000}"/>
    <cellStyle name="Note 3 2 13 3 2 6" xfId="34112" xr:uid="{00000000-0005-0000-0000-0000C0870000}"/>
    <cellStyle name="Note 3 2 13 3 3" xfId="23283" xr:uid="{00000000-0005-0000-0000-0000C1870000}"/>
    <cellStyle name="Note 3 2 13 3 3 2" xfId="38914" xr:uid="{00000000-0005-0000-0000-0000C2870000}"/>
    <cellStyle name="Note 3 2 13 3 4" xfId="14709" xr:uid="{00000000-0005-0000-0000-0000C3870000}"/>
    <cellStyle name="Note 3 2 13 3 5" xfId="31261" xr:uid="{00000000-0005-0000-0000-0000C4870000}"/>
    <cellStyle name="Note 3 2 13 3 6" xfId="49964" xr:uid="{00000000-0005-0000-0000-0000C5870000}"/>
    <cellStyle name="Note 3 2 13 3 7" xfId="51762" xr:uid="{00000000-0005-0000-0000-0000C6870000}"/>
    <cellStyle name="Note 3 2 13 3 8" xfId="52855" xr:uid="{00000000-0005-0000-0000-0000C7870000}"/>
    <cellStyle name="Note 3 2 13 4" xfId="9031" xr:uid="{00000000-0005-0000-0000-0000C8870000}"/>
    <cellStyle name="Note 3 2 13 4 2" xfId="10420" xr:uid="{00000000-0005-0000-0000-0000C9870000}"/>
    <cellStyle name="Note 3 2 13 4 2 2" xfId="4857" xr:uid="{00000000-0005-0000-0000-0000CA870000}"/>
    <cellStyle name="Note 3 2 13 4 2 2 2" xfId="23029" xr:uid="{00000000-0005-0000-0000-0000CB870000}"/>
    <cellStyle name="Note 3 2 13 4 2 2 2 2" xfId="38660" xr:uid="{00000000-0005-0000-0000-0000CC870000}"/>
    <cellStyle name="Note 3 2 13 4 2 2 3" xfId="14363" xr:uid="{00000000-0005-0000-0000-0000CD870000}"/>
    <cellStyle name="Note 3 2 13 4 2 2 4" xfId="31050" xr:uid="{00000000-0005-0000-0000-0000CE870000}"/>
    <cellStyle name="Note 3 2 13 4 2 3" xfId="27986" xr:uid="{00000000-0005-0000-0000-0000CF870000}"/>
    <cellStyle name="Note 3 2 13 4 2 3 2" xfId="43616" xr:uid="{00000000-0005-0000-0000-0000D0870000}"/>
    <cellStyle name="Note 3 2 13 4 2 4" xfId="19922" xr:uid="{00000000-0005-0000-0000-0000D1870000}"/>
    <cellStyle name="Note 3 2 13 4 2 5" xfId="35765" xr:uid="{00000000-0005-0000-0000-0000D2870000}"/>
    <cellStyle name="Note 3 2 13 4 3" xfId="7872" xr:uid="{00000000-0005-0000-0000-0000D3870000}"/>
    <cellStyle name="Note 3 2 13 4 3 2" xfId="25438" xr:uid="{00000000-0005-0000-0000-0000D4870000}"/>
    <cellStyle name="Note 3 2 13 4 3 2 2" xfId="41068" xr:uid="{00000000-0005-0000-0000-0000D5870000}"/>
    <cellStyle name="Note 3 2 13 4 3 3" xfId="17374" xr:uid="{00000000-0005-0000-0000-0000D6870000}"/>
    <cellStyle name="Note 3 2 13 4 3 4" xfId="33217" xr:uid="{00000000-0005-0000-0000-0000D7870000}"/>
    <cellStyle name="Note 3 2 13 4 4" xfId="26597" xr:uid="{00000000-0005-0000-0000-0000D8870000}"/>
    <cellStyle name="Note 3 2 13 4 4 2" xfId="42227" xr:uid="{00000000-0005-0000-0000-0000D9870000}"/>
    <cellStyle name="Note 3 2 13 4 5" xfId="18533" xr:uid="{00000000-0005-0000-0000-0000DA870000}"/>
    <cellStyle name="Note 3 2 13 4 6" xfId="34376" xr:uid="{00000000-0005-0000-0000-0000DB870000}"/>
    <cellStyle name="Note 3 2 13 5" xfId="21408" xr:uid="{00000000-0005-0000-0000-0000DC870000}"/>
    <cellStyle name="Note 3 2 13 5 2" xfId="37039" xr:uid="{00000000-0005-0000-0000-0000DD870000}"/>
    <cellStyle name="Note 3 2 13 6" xfId="23277" xr:uid="{00000000-0005-0000-0000-0000DE870000}"/>
    <cellStyle name="Note 3 2 13 6 2" xfId="38908" xr:uid="{00000000-0005-0000-0000-0000DF870000}"/>
    <cellStyle name="Note 3 2 13 7" xfId="12329" xr:uid="{00000000-0005-0000-0000-0000E0870000}"/>
    <cellStyle name="Note 3 2 13 8" xfId="29591" xr:uid="{00000000-0005-0000-0000-0000E1870000}"/>
    <cellStyle name="Note 3 2 13 9" xfId="47872" xr:uid="{00000000-0005-0000-0000-0000E2870000}"/>
    <cellStyle name="Note 3 2 14" xfId="3070" xr:uid="{00000000-0005-0000-0000-0000E3870000}"/>
    <cellStyle name="Note 3 2 14 10" xfId="48183" xr:uid="{00000000-0005-0000-0000-0000E4870000}"/>
    <cellStyle name="Note 3 2 14 11" xfId="45303" xr:uid="{00000000-0005-0000-0000-0000E5870000}"/>
    <cellStyle name="Note 3 2 14 12" xfId="50886" xr:uid="{00000000-0005-0000-0000-0000E6870000}"/>
    <cellStyle name="Note 3 2 14 13" xfId="49496" xr:uid="{00000000-0005-0000-0000-0000E7870000}"/>
    <cellStyle name="Note 3 2 14 14" xfId="53723" xr:uid="{00000000-0005-0000-0000-0000E8870000}"/>
    <cellStyle name="Note 3 2 14 15" xfId="53782" xr:uid="{00000000-0005-0000-0000-0000E9870000}"/>
    <cellStyle name="Note 3 2 14 2" xfId="3724" xr:uid="{00000000-0005-0000-0000-0000EA870000}"/>
    <cellStyle name="Note 3 2 14 2 10" xfId="47490" xr:uid="{00000000-0005-0000-0000-0000EB870000}"/>
    <cellStyle name="Note 3 2 14 2 11" xfId="51247" xr:uid="{00000000-0005-0000-0000-0000EC870000}"/>
    <cellStyle name="Note 3 2 14 2 12" xfId="46357" xr:uid="{00000000-0005-0000-0000-0000ED870000}"/>
    <cellStyle name="Note 3 2 14 2 13" xfId="45858" xr:uid="{00000000-0005-0000-0000-0000EE870000}"/>
    <cellStyle name="Note 3 2 14 2 14" xfId="53686" xr:uid="{00000000-0005-0000-0000-0000EF870000}"/>
    <cellStyle name="Note 3 2 14 2 2" xfId="6099" xr:uid="{00000000-0005-0000-0000-0000F0870000}"/>
    <cellStyle name="Note 3 2 14 2 2 2" xfId="6575" xr:uid="{00000000-0005-0000-0000-0000F1870000}"/>
    <cellStyle name="Note 3 2 14 2 2 2 2" xfId="7650" xr:uid="{00000000-0005-0000-0000-0000F2870000}"/>
    <cellStyle name="Note 3 2 14 2 2 2 2 2" xfId="11599" xr:uid="{00000000-0005-0000-0000-0000F3870000}"/>
    <cellStyle name="Note 3 2 14 2 2 2 2 2 2" xfId="29165" xr:uid="{00000000-0005-0000-0000-0000F4870000}"/>
    <cellStyle name="Note 3 2 14 2 2 2 2 2 2 2" xfId="44795" xr:uid="{00000000-0005-0000-0000-0000F5870000}"/>
    <cellStyle name="Note 3 2 14 2 2 2 2 2 3" xfId="21101" xr:uid="{00000000-0005-0000-0000-0000F6870000}"/>
    <cellStyle name="Note 3 2 14 2 2 2 2 2 4" xfId="36944" xr:uid="{00000000-0005-0000-0000-0000F7870000}"/>
    <cellStyle name="Note 3 2 14 2 2 2 2 3" xfId="25216" xr:uid="{00000000-0005-0000-0000-0000F8870000}"/>
    <cellStyle name="Note 3 2 14 2 2 2 2 3 2" xfId="40846" xr:uid="{00000000-0005-0000-0000-0000F9870000}"/>
    <cellStyle name="Note 3 2 14 2 2 2 2 4" xfId="17152" xr:uid="{00000000-0005-0000-0000-0000FA870000}"/>
    <cellStyle name="Note 3 2 14 2 2 2 2 5" xfId="32995" xr:uid="{00000000-0005-0000-0000-0000FB870000}"/>
    <cellStyle name="Note 3 2 14 2 2 2 3" xfId="10766" xr:uid="{00000000-0005-0000-0000-0000FC870000}"/>
    <cellStyle name="Note 3 2 14 2 2 2 3 2" xfId="28332" xr:uid="{00000000-0005-0000-0000-0000FD870000}"/>
    <cellStyle name="Note 3 2 14 2 2 2 3 2 2" xfId="43962" xr:uid="{00000000-0005-0000-0000-0000FE870000}"/>
    <cellStyle name="Note 3 2 14 2 2 2 3 3" xfId="20268" xr:uid="{00000000-0005-0000-0000-0000FF870000}"/>
    <cellStyle name="Note 3 2 14 2 2 2 3 4" xfId="36111" xr:uid="{00000000-0005-0000-0000-000000880000}"/>
    <cellStyle name="Note 3 2 14 2 2 2 4" xfId="24276" xr:uid="{00000000-0005-0000-0000-000001880000}"/>
    <cellStyle name="Note 3 2 14 2 2 2 4 2" xfId="39907" xr:uid="{00000000-0005-0000-0000-000002880000}"/>
    <cellStyle name="Note 3 2 14 2 2 2 5" xfId="16079" xr:uid="{00000000-0005-0000-0000-000003880000}"/>
    <cellStyle name="Note 3 2 14 2 2 2 6" xfId="32115" xr:uid="{00000000-0005-0000-0000-000004880000}"/>
    <cellStyle name="Note 3 2 14 2 2 3" xfId="23914" xr:uid="{00000000-0005-0000-0000-000005880000}"/>
    <cellStyle name="Note 3 2 14 2 2 3 2" xfId="39545" xr:uid="{00000000-0005-0000-0000-000006880000}"/>
    <cellStyle name="Note 3 2 14 2 2 4" xfId="15604" xr:uid="{00000000-0005-0000-0000-000007880000}"/>
    <cellStyle name="Note 3 2 14 2 2 5" xfId="31793" xr:uid="{00000000-0005-0000-0000-000008880000}"/>
    <cellStyle name="Note 3 2 14 2 2 6" xfId="50512" xr:uid="{00000000-0005-0000-0000-000009880000}"/>
    <cellStyle name="Note 3 2 14 2 2 7" xfId="52298" xr:uid="{00000000-0005-0000-0000-00000A880000}"/>
    <cellStyle name="Note 3 2 14 2 2 8" xfId="53393" xr:uid="{00000000-0005-0000-0000-00000B880000}"/>
    <cellStyle name="Note 3 2 14 2 3" xfId="8564" xr:uid="{00000000-0005-0000-0000-00000C880000}"/>
    <cellStyle name="Note 3 2 14 2 3 2" xfId="9953" xr:uid="{00000000-0005-0000-0000-00000D880000}"/>
    <cellStyle name="Note 3 2 14 2 3 2 2" xfId="10701" xr:uid="{00000000-0005-0000-0000-00000E880000}"/>
    <cellStyle name="Note 3 2 14 2 3 2 2 2" xfId="28267" xr:uid="{00000000-0005-0000-0000-00000F880000}"/>
    <cellStyle name="Note 3 2 14 2 3 2 2 2 2" xfId="43897" xr:uid="{00000000-0005-0000-0000-000010880000}"/>
    <cellStyle name="Note 3 2 14 2 3 2 2 3" xfId="20203" xr:uid="{00000000-0005-0000-0000-000011880000}"/>
    <cellStyle name="Note 3 2 14 2 3 2 2 4" xfId="36046" xr:uid="{00000000-0005-0000-0000-000012880000}"/>
    <cellStyle name="Note 3 2 14 2 3 2 3" xfId="27519" xr:uid="{00000000-0005-0000-0000-000013880000}"/>
    <cellStyle name="Note 3 2 14 2 3 2 3 2" xfId="43149" xr:uid="{00000000-0005-0000-0000-000014880000}"/>
    <cellStyle name="Note 3 2 14 2 3 2 4" xfId="19455" xr:uid="{00000000-0005-0000-0000-000015880000}"/>
    <cellStyle name="Note 3 2 14 2 3 2 5" xfId="35298" xr:uid="{00000000-0005-0000-0000-000016880000}"/>
    <cellStyle name="Note 3 2 14 2 3 3" xfId="4647" xr:uid="{00000000-0005-0000-0000-000017880000}"/>
    <cellStyle name="Note 3 2 14 2 3 3 2" xfId="22819" xr:uid="{00000000-0005-0000-0000-000018880000}"/>
    <cellStyle name="Note 3 2 14 2 3 3 2 2" xfId="38450" xr:uid="{00000000-0005-0000-0000-000019880000}"/>
    <cellStyle name="Note 3 2 14 2 3 3 3" xfId="14153" xr:uid="{00000000-0005-0000-0000-00001A880000}"/>
    <cellStyle name="Note 3 2 14 2 3 3 4" xfId="30840" xr:uid="{00000000-0005-0000-0000-00001B880000}"/>
    <cellStyle name="Note 3 2 14 2 3 4" xfId="26130" xr:uid="{00000000-0005-0000-0000-00001C880000}"/>
    <cellStyle name="Note 3 2 14 2 3 4 2" xfId="41760" xr:uid="{00000000-0005-0000-0000-00001D880000}"/>
    <cellStyle name="Note 3 2 14 2 3 5" xfId="18066" xr:uid="{00000000-0005-0000-0000-00001E880000}"/>
    <cellStyle name="Note 3 2 14 2 3 6" xfId="33909" xr:uid="{00000000-0005-0000-0000-00001F880000}"/>
    <cellStyle name="Note 3 2 14 2 4" xfId="22046" xr:uid="{00000000-0005-0000-0000-000020880000}"/>
    <cellStyle name="Note 3 2 14 2 4 2" xfId="37677" xr:uid="{00000000-0005-0000-0000-000021880000}"/>
    <cellStyle name="Note 3 2 14 2 5" xfId="12137" xr:uid="{00000000-0005-0000-0000-000022880000}"/>
    <cellStyle name="Note 3 2 14 2 5 2" xfId="29400" xr:uid="{00000000-0005-0000-0000-000023880000}"/>
    <cellStyle name="Note 3 2 14 2 6" xfId="13229" xr:uid="{00000000-0005-0000-0000-000024880000}"/>
    <cellStyle name="Note 3 2 14 2 7" xfId="30128" xr:uid="{00000000-0005-0000-0000-000025880000}"/>
    <cellStyle name="Note 3 2 14 2 8" xfId="45360" xr:uid="{00000000-0005-0000-0000-000026880000}"/>
    <cellStyle name="Note 3 2 14 2 9" xfId="48543" xr:uid="{00000000-0005-0000-0000-000027880000}"/>
    <cellStyle name="Note 3 2 14 3" xfId="5449" xr:uid="{00000000-0005-0000-0000-000028880000}"/>
    <cellStyle name="Note 3 2 14 3 2" xfId="8941" xr:uid="{00000000-0005-0000-0000-000029880000}"/>
    <cellStyle name="Note 3 2 14 3 2 2" xfId="10330" xr:uid="{00000000-0005-0000-0000-00002A880000}"/>
    <cellStyle name="Note 3 2 14 3 2 2 2" xfId="10954" xr:uid="{00000000-0005-0000-0000-00002B880000}"/>
    <cellStyle name="Note 3 2 14 3 2 2 2 2" xfId="28520" xr:uid="{00000000-0005-0000-0000-00002C880000}"/>
    <cellStyle name="Note 3 2 14 3 2 2 2 2 2" xfId="44150" xr:uid="{00000000-0005-0000-0000-00002D880000}"/>
    <cellStyle name="Note 3 2 14 3 2 2 2 3" xfId="20456" xr:uid="{00000000-0005-0000-0000-00002E880000}"/>
    <cellStyle name="Note 3 2 14 3 2 2 2 4" xfId="36299" xr:uid="{00000000-0005-0000-0000-00002F880000}"/>
    <cellStyle name="Note 3 2 14 3 2 2 3" xfId="27896" xr:uid="{00000000-0005-0000-0000-000030880000}"/>
    <cellStyle name="Note 3 2 14 3 2 2 3 2" xfId="43526" xr:uid="{00000000-0005-0000-0000-000031880000}"/>
    <cellStyle name="Note 3 2 14 3 2 2 4" xfId="19832" xr:uid="{00000000-0005-0000-0000-000032880000}"/>
    <cellStyle name="Note 3 2 14 3 2 2 5" xfId="35675" xr:uid="{00000000-0005-0000-0000-000033880000}"/>
    <cellStyle name="Note 3 2 14 3 2 3" xfId="11356" xr:uid="{00000000-0005-0000-0000-000034880000}"/>
    <cellStyle name="Note 3 2 14 3 2 3 2" xfId="28922" xr:uid="{00000000-0005-0000-0000-000035880000}"/>
    <cellStyle name="Note 3 2 14 3 2 3 2 2" xfId="44552" xr:uid="{00000000-0005-0000-0000-000036880000}"/>
    <cellStyle name="Note 3 2 14 3 2 3 3" xfId="20858" xr:uid="{00000000-0005-0000-0000-000037880000}"/>
    <cellStyle name="Note 3 2 14 3 2 3 4" xfId="36701" xr:uid="{00000000-0005-0000-0000-000038880000}"/>
    <cellStyle name="Note 3 2 14 3 2 4" xfId="26507" xr:uid="{00000000-0005-0000-0000-000039880000}"/>
    <cellStyle name="Note 3 2 14 3 2 4 2" xfId="42137" xr:uid="{00000000-0005-0000-0000-00003A880000}"/>
    <cellStyle name="Note 3 2 14 3 2 5" xfId="18443" xr:uid="{00000000-0005-0000-0000-00003B880000}"/>
    <cellStyle name="Note 3 2 14 3 2 6" xfId="34286" xr:uid="{00000000-0005-0000-0000-00003C880000}"/>
    <cellStyle name="Note 3 2 14 3 3" xfId="23471" xr:uid="{00000000-0005-0000-0000-00003D880000}"/>
    <cellStyle name="Note 3 2 14 3 3 2" xfId="39102" xr:uid="{00000000-0005-0000-0000-00003E880000}"/>
    <cellStyle name="Note 3 2 14 3 4" xfId="14954" xr:uid="{00000000-0005-0000-0000-00003F880000}"/>
    <cellStyle name="Note 3 2 14 3 5" xfId="31430" xr:uid="{00000000-0005-0000-0000-000040880000}"/>
    <cellStyle name="Note 3 2 14 3 6" xfId="50152" xr:uid="{00000000-0005-0000-0000-000041880000}"/>
    <cellStyle name="Note 3 2 14 3 7" xfId="51938" xr:uid="{00000000-0005-0000-0000-000042880000}"/>
    <cellStyle name="Note 3 2 14 3 8" xfId="53033" xr:uid="{00000000-0005-0000-0000-000043880000}"/>
    <cellStyle name="Note 3 2 14 4" xfId="8633" xr:uid="{00000000-0005-0000-0000-000044880000}"/>
    <cellStyle name="Note 3 2 14 4 2" xfId="10022" xr:uid="{00000000-0005-0000-0000-000045880000}"/>
    <cellStyle name="Note 3 2 14 4 2 2" xfId="11525" xr:uid="{00000000-0005-0000-0000-000046880000}"/>
    <cellStyle name="Note 3 2 14 4 2 2 2" xfId="29091" xr:uid="{00000000-0005-0000-0000-000047880000}"/>
    <cellStyle name="Note 3 2 14 4 2 2 2 2" xfId="44721" xr:uid="{00000000-0005-0000-0000-000048880000}"/>
    <cellStyle name="Note 3 2 14 4 2 2 3" xfId="21027" xr:uid="{00000000-0005-0000-0000-000049880000}"/>
    <cellStyle name="Note 3 2 14 4 2 2 4" xfId="36870" xr:uid="{00000000-0005-0000-0000-00004A880000}"/>
    <cellStyle name="Note 3 2 14 4 2 3" xfId="27588" xr:uid="{00000000-0005-0000-0000-00004B880000}"/>
    <cellStyle name="Note 3 2 14 4 2 3 2" xfId="43218" xr:uid="{00000000-0005-0000-0000-00004C880000}"/>
    <cellStyle name="Note 3 2 14 4 2 4" xfId="19524" xr:uid="{00000000-0005-0000-0000-00004D880000}"/>
    <cellStyle name="Note 3 2 14 4 2 5" xfId="35367" xr:uid="{00000000-0005-0000-0000-00004E880000}"/>
    <cellStyle name="Note 3 2 14 4 3" xfId="9220" xr:uid="{00000000-0005-0000-0000-00004F880000}"/>
    <cellStyle name="Note 3 2 14 4 3 2" xfId="26786" xr:uid="{00000000-0005-0000-0000-000050880000}"/>
    <cellStyle name="Note 3 2 14 4 3 2 2" xfId="42416" xr:uid="{00000000-0005-0000-0000-000051880000}"/>
    <cellStyle name="Note 3 2 14 4 3 3" xfId="18722" xr:uid="{00000000-0005-0000-0000-000052880000}"/>
    <cellStyle name="Note 3 2 14 4 3 4" xfId="34565" xr:uid="{00000000-0005-0000-0000-000053880000}"/>
    <cellStyle name="Note 3 2 14 4 4" xfId="26199" xr:uid="{00000000-0005-0000-0000-000054880000}"/>
    <cellStyle name="Note 3 2 14 4 4 2" xfId="41829" xr:uid="{00000000-0005-0000-0000-000055880000}"/>
    <cellStyle name="Note 3 2 14 4 5" xfId="18135" xr:uid="{00000000-0005-0000-0000-000056880000}"/>
    <cellStyle name="Note 3 2 14 4 6" xfId="33978" xr:uid="{00000000-0005-0000-0000-000057880000}"/>
    <cellStyle name="Note 3 2 14 5" xfId="21599" xr:uid="{00000000-0005-0000-0000-000058880000}"/>
    <cellStyle name="Note 3 2 14 5 2" xfId="37230" xr:uid="{00000000-0005-0000-0000-000059880000}"/>
    <cellStyle name="Note 3 2 14 6" xfId="21543" xr:uid="{00000000-0005-0000-0000-00005A880000}"/>
    <cellStyle name="Note 3 2 14 6 2" xfId="37174" xr:uid="{00000000-0005-0000-0000-00005B880000}"/>
    <cellStyle name="Note 3 2 14 7" xfId="12576" xr:uid="{00000000-0005-0000-0000-00005C880000}"/>
    <cellStyle name="Note 3 2 14 8" xfId="29762" xr:uid="{00000000-0005-0000-0000-00005D880000}"/>
    <cellStyle name="Note 3 2 14 9" xfId="47496" xr:uid="{00000000-0005-0000-0000-00005E880000}"/>
    <cellStyle name="Note 3 2 15" xfId="2994" xr:uid="{00000000-0005-0000-0000-00005F880000}"/>
    <cellStyle name="Note 3 2 15 10" xfId="48145" xr:uid="{00000000-0005-0000-0000-000060880000}"/>
    <cellStyle name="Note 3 2 15 11" xfId="45723" xr:uid="{00000000-0005-0000-0000-000061880000}"/>
    <cellStyle name="Note 3 2 15 12" xfId="50848" xr:uid="{00000000-0005-0000-0000-000062880000}"/>
    <cellStyle name="Note 3 2 15 13" xfId="46124" xr:uid="{00000000-0005-0000-0000-000063880000}"/>
    <cellStyle name="Note 3 2 15 14" xfId="51610" xr:uid="{00000000-0005-0000-0000-000064880000}"/>
    <cellStyle name="Note 3 2 15 15" xfId="45776" xr:uid="{00000000-0005-0000-0000-000065880000}"/>
    <cellStyle name="Note 3 2 15 2" xfId="3648" xr:uid="{00000000-0005-0000-0000-000066880000}"/>
    <cellStyle name="Note 3 2 15 2 10" xfId="47330" xr:uid="{00000000-0005-0000-0000-000067880000}"/>
    <cellStyle name="Note 3 2 15 2 11" xfId="51211" xr:uid="{00000000-0005-0000-0000-000068880000}"/>
    <cellStyle name="Note 3 2 15 2 12" xfId="48845" xr:uid="{00000000-0005-0000-0000-000069880000}"/>
    <cellStyle name="Note 3 2 15 2 13" xfId="47269" xr:uid="{00000000-0005-0000-0000-00006A880000}"/>
    <cellStyle name="Note 3 2 15 2 14" xfId="46325" xr:uid="{00000000-0005-0000-0000-00006B880000}"/>
    <cellStyle name="Note 3 2 15 2 2" xfId="6023" xr:uid="{00000000-0005-0000-0000-00006C880000}"/>
    <cellStyle name="Note 3 2 15 2 2 2" xfId="8968" xr:uid="{00000000-0005-0000-0000-00006D880000}"/>
    <cellStyle name="Note 3 2 15 2 2 2 2" xfId="10357" xr:uid="{00000000-0005-0000-0000-00006E880000}"/>
    <cellStyle name="Note 3 2 15 2 2 2 2 2" xfId="10592" xr:uid="{00000000-0005-0000-0000-00006F880000}"/>
    <cellStyle name="Note 3 2 15 2 2 2 2 2 2" xfId="28158" xr:uid="{00000000-0005-0000-0000-000070880000}"/>
    <cellStyle name="Note 3 2 15 2 2 2 2 2 2 2" xfId="43788" xr:uid="{00000000-0005-0000-0000-000071880000}"/>
    <cellStyle name="Note 3 2 15 2 2 2 2 2 3" xfId="20094" xr:uid="{00000000-0005-0000-0000-000072880000}"/>
    <cellStyle name="Note 3 2 15 2 2 2 2 2 4" xfId="35937" xr:uid="{00000000-0005-0000-0000-000073880000}"/>
    <cellStyle name="Note 3 2 15 2 2 2 2 3" xfId="27923" xr:uid="{00000000-0005-0000-0000-000074880000}"/>
    <cellStyle name="Note 3 2 15 2 2 2 2 3 2" xfId="43553" xr:uid="{00000000-0005-0000-0000-000075880000}"/>
    <cellStyle name="Note 3 2 15 2 2 2 2 4" xfId="19859" xr:uid="{00000000-0005-0000-0000-000076880000}"/>
    <cellStyle name="Note 3 2 15 2 2 2 2 5" xfId="35702" xr:uid="{00000000-0005-0000-0000-000077880000}"/>
    <cellStyle name="Note 3 2 15 2 2 2 3" xfId="7921" xr:uid="{00000000-0005-0000-0000-000078880000}"/>
    <cellStyle name="Note 3 2 15 2 2 2 3 2" xfId="25487" xr:uid="{00000000-0005-0000-0000-000079880000}"/>
    <cellStyle name="Note 3 2 15 2 2 2 3 2 2" xfId="41117" xr:uid="{00000000-0005-0000-0000-00007A880000}"/>
    <cellStyle name="Note 3 2 15 2 2 2 3 3" xfId="17423" xr:uid="{00000000-0005-0000-0000-00007B880000}"/>
    <cellStyle name="Note 3 2 15 2 2 2 3 4" xfId="33266" xr:uid="{00000000-0005-0000-0000-00007C880000}"/>
    <cellStyle name="Note 3 2 15 2 2 2 4" xfId="26534" xr:uid="{00000000-0005-0000-0000-00007D880000}"/>
    <cellStyle name="Note 3 2 15 2 2 2 4 2" xfId="42164" xr:uid="{00000000-0005-0000-0000-00007E880000}"/>
    <cellStyle name="Note 3 2 15 2 2 2 5" xfId="18470" xr:uid="{00000000-0005-0000-0000-00007F880000}"/>
    <cellStyle name="Note 3 2 15 2 2 2 6" xfId="34313" xr:uid="{00000000-0005-0000-0000-000080880000}"/>
    <cellStyle name="Note 3 2 15 2 2 3" xfId="23878" xr:uid="{00000000-0005-0000-0000-000081880000}"/>
    <cellStyle name="Note 3 2 15 2 2 3 2" xfId="39509" xr:uid="{00000000-0005-0000-0000-000082880000}"/>
    <cellStyle name="Note 3 2 15 2 2 4" xfId="15528" xr:uid="{00000000-0005-0000-0000-000083880000}"/>
    <cellStyle name="Note 3 2 15 2 2 5" xfId="31757" xr:uid="{00000000-0005-0000-0000-000084880000}"/>
    <cellStyle name="Note 3 2 15 2 2 6" xfId="50476" xr:uid="{00000000-0005-0000-0000-000085880000}"/>
    <cellStyle name="Note 3 2 15 2 2 7" xfId="52262" xr:uid="{00000000-0005-0000-0000-000086880000}"/>
    <cellStyle name="Note 3 2 15 2 2 8" xfId="53357" xr:uid="{00000000-0005-0000-0000-000087880000}"/>
    <cellStyle name="Note 3 2 15 2 3" xfId="8786" xr:uid="{00000000-0005-0000-0000-000088880000}"/>
    <cellStyle name="Note 3 2 15 2 3 2" xfId="10175" xr:uid="{00000000-0005-0000-0000-000089880000}"/>
    <cellStyle name="Note 3 2 15 2 3 2 2" xfId="11296" xr:uid="{00000000-0005-0000-0000-00008A880000}"/>
    <cellStyle name="Note 3 2 15 2 3 2 2 2" xfId="28862" xr:uid="{00000000-0005-0000-0000-00008B880000}"/>
    <cellStyle name="Note 3 2 15 2 3 2 2 2 2" xfId="44492" xr:uid="{00000000-0005-0000-0000-00008C880000}"/>
    <cellStyle name="Note 3 2 15 2 3 2 2 3" xfId="20798" xr:uid="{00000000-0005-0000-0000-00008D880000}"/>
    <cellStyle name="Note 3 2 15 2 3 2 2 4" xfId="36641" xr:uid="{00000000-0005-0000-0000-00008E880000}"/>
    <cellStyle name="Note 3 2 15 2 3 2 3" xfId="27741" xr:uid="{00000000-0005-0000-0000-00008F880000}"/>
    <cellStyle name="Note 3 2 15 2 3 2 3 2" xfId="43371" xr:uid="{00000000-0005-0000-0000-000090880000}"/>
    <cellStyle name="Note 3 2 15 2 3 2 4" xfId="19677" xr:uid="{00000000-0005-0000-0000-000091880000}"/>
    <cellStyle name="Note 3 2 15 2 3 2 5" xfId="35520" xr:uid="{00000000-0005-0000-0000-000092880000}"/>
    <cellStyle name="Note 3 2 15 2 3 3" xfId="10930" xr:uid="{00000000-0005-0000-0000-000093880000}"/>
    <cellStyle name="Note 3 2 15 2 3 3 2" xfId="28496" xr:uid="{00000000-0005-0000-0000-000094880000}"/>
    <cellStyle name="Note 3 2 15 2 3 3 2 2" xfId="44126" xr:uid="{00000000-0005-0000-0000-000095880000}"/>
    <cellStyle name="Note 3 2 15 2 3 3 3" xfId="20432" xr:uid="{00000000-0005-0000-0000-000096880000}"/>
    <cellStyle name="Note 3 2 15 2 3 3 4" xfId="36275" xr:uid="{00000000-0005-0000-0000-000097880000}"/>
    <cellStyle name="Note 3 2 15 2 3 4" xfId="26352" xr:uid="{00000000-0005-0000-0000-000098880000}"/>
    <cellStyle name="Note 3 2 15 2 3 4 2" xfId="41982" xr:uid="{00000000-0005-0000-0000-000099880000}"/>
    <cellStyle name="Note 3 2 15 2 3 5" xfId="18288" xr:uid="{00000000-0005-0000-0000-00009A880000}"/>
    <cellStyle name="Note 3 2 15 2 3 6" xfId="34131" xr:uid="{00000000-0005-0000-0000-00009B880000}"/>
    <cellStyle name="Note 3 2 15 2 4" xfId="22009" xr:uid="{00000000-0005-0000-0000-00009C880000}"/>
    <cellStyle name="Note 3 2 15 2 4 2" xfId="37640" xr:uid="{00000000-0005-0000-0000-00009D880000}"/>
    <cellStyle name="Note 3 2 15 2 5" xfId="12316" xr:uid="{00000000-0005-0000-0000-00009E880000}"/>
    <cellStyle name="Note 3 2 15 2 5 2" xfId="29579" xr:uid="{00000000-0005-0000-0000-00009F880000}"/>
    <cellStyle name="Note 3 2 15 2 6" xfId="13153" xr:uid="{00000000-0005-0000-0000-0000A0880000}"/>
    <cellStyle name="Note 3 2 15 2 7" xfId="30092" xr:uid="{00000000-0005-0000-0000-0000A1880000}"/>
    <cellStyle name="Note 3 2 15 2 8" xfId="45394" xr:uid="{00000000-0005-0000-0000-0000A2880000}"/>
    <cellStyle name="Note 3 2 15 2 9" xfId="48507" xr:uid="{00000000-0005-0000-0000-0000A3880000}"/>
    <cellStyle name="Note 3 2 15 3" xfId="5373" xr:uid="{00000000-0005-0000-0000-0000A4880000}"/>
    <cellStyle name="Note 3 2 15 3 2" xfId="9128" xr:uid="{00000000-0005-0000-0000-0000A5880000}"/>
    <cellStyle name="Note 3 2 15 3 2 2" xfId="10517" xr:uid="{00000000-0005-0000-0000-0000A6880000}"/>
    <cellStyle name="Note 3 2 15 3 2 2 2" xfId="7991" xr:uid="{00000000-0005-0000-0000-0000A7880000}"/>
    <cellStyle name="Note 3 2 15 3 2 2 2 2" xfId="25557" xr:uid="{00000000-0005-0000-0000-0000A8880000}"/>
    <cellStyle name="Note 3 2 15 3 2 2 2 2 2" xfId="41187" xr:uid="{00000000-0005-0000-0000-0000A9880000}"/>
    <cellStyle name="Note 3 2 15 3 2 2 2 3" xfId="17493" xr:uid="{00000000-0005-0000-0000-0000AA880000}"/>
    <cellStyle name="Note 3 2 15 3 2 2 2 4" xfId="33336" xr:uid="{00000000-0005-0000-0000-0000AB880000}"/>
    <cellStyle name="Note 3 2 15 3 2 2 3" xfId="28083" xr:uid="{00000000-0005-0000-0000-0000AC880000}"/>
    <cellStyle name="Note 3 2 15 3 2 2 3 2" xfId="43713" xr:uid="{00000000-0005-0000-0000-0000AD880000}"/>
    <cellStyle name="Note 3 2 15 3 2 2 4" xfId="20019" xr:uid="{00000000-0005-0000-0000-0000AE880000}"/>
    <cellStyle name="Note 3 2 15 3 2 2 5" xfId="35862" xr:uid="{00000000-0005-0000-0000-0000AF880000}"/>
    <cellStyle name="Note 3 2 15 3 2 3" xfId="10982" xr:uid="{00000000-0005-0000-0000-0000B0880000}"/>
    <cellStyle name="Note 3 2 15 3 2 3 2" xfId="28548" xr:uid="{00000000-0005-0000-0000-0000B1880000}"/>
    <cellStyle name="Note 3 2 15 3 2 3 2 2" xfId="44178" xr:uid="{00000000-0005-0000-0000-0000B2880000}"/>
    <cellStyle name="Note 3 2 15 3 2 3 3" xfId="20484" xr:uid="{00000000-0005-0000-0000-0000B3880000}"/>
    <cellStyle name="Note 3 2 15 3 2 3 4" xfId="36327" xr:uid="{00000000-0005-0000-0000-0000B4880000}"/>
    <cellStyle name="Note 3 2 15 3 2 4" xfId="26694" xr:uid="{00000000-0005-0000-0000-0000B5880000}"/>
    <cellStyle name="Note 3 2 15 3 2 4 2" xfId="42324" xr:uid="{00000000-0005-0000-0000-0000B6880000}"/>
    <cellStyle name="Note 3 2 15 3 2 5" xfId="18630" xr:uid="{00000000-0005-0000-0000-0000B7880000}"/>
    <cellStyle name="Note 3 2 15 3 2 6" xfId="34473" xr:uid="{00000000-0005-0000-0000-0000B8880000}"/>
    <cellStyle name="Note 3 2 15 3 3" xfId="23435" xr:uid="{00000000-0005-0000-0000-0000B9880000}"/>
    <cellStyle name="Note 3 2 15 3 3 2" xfId="39066" xr:uid="{00000000-0005-0000-0000-0000BA880000}"/>
    <cellStyle name="Note 3 2 15 3 4" xfId="14878" xr:uid="{00000000-0005-0000-0000-0000BB880000}"/>
    <cellStyle name="Note 3 2 15 3 5" xfId="31394" xr:uid="{00000000-0005-0000-0000-0000BC880000}"/>
    <cellStyle name="Note 3 2 15 3 6" xfId="50099" xr:uid="{00000000-0005-0000-0000-0000BD880000}"/>
    <cellStyle name="Note 3 2 15 3 7" xfId="51897" xr:uid="{00000000-0005-0000-0000-0000BE880000}"/>
    <cellStyle name="Note 3 2 15 3 8" xfId="52990" xr:uid="{00000000-0005-0000-0000-0000BF880000}"/>
    <cellStyle name="Note 3 2 15 4" xfId="8664" xr:uid="{00000000-0005-0000-0000-0000C0880000}"/>
    <cellStyle name="Note 3 2 15 4 2" xfId="10053" xr:uid="{00000000-0005-0000-0000-0000C1880000}"/>
    <cellStyle name="Note 3 2 15 4 2 2" xfId="11595" xr:uid="{00000000-0005-0000-0000-0000C2880000}"/>
    <cellStyle name="Note 3 2 15 4 2 2 2" xfId="29161" xr:uid="{00000000-0005-0000-0000-0000C3880000}"/>
    <cellStyle name="Note 3 2 15 4 2 2 2 2" xfId="44791" xr:uid="{00000000-0005-0000-0000-0000C4880000}"/>
    <cellStyle name="Note 3 2 15 4 2 2 3" xfId="21097" xr:uid="{00000000-0005-0000-0000-0000C5880000}"/>
    <cellStyle name="Note 3 2 15 4 2 2 4" xfId="36940" xr:uid="{00000000-0005-0000-0000-0000C6880000}"/>
    <cellStyle name="Note 3 2 15 4 2 3" xfId="27619" xr:uid="{00000000-0005-0000-0000-0000C7880000}"/>
    <cellStyle name="Note 3 2 15 4 2 3 2" xfId="43249" xr:uid="{00000000-0005-0000-0000-0000C8880000}"/>
    <cellStyle name="Note 3 2 15 4 2 4" xfId="19555" xr:uid="{00000000-0005-0000-0000-0000C9880000}"/>
    <cellStyle name="Note 3 2 15 4 2 5" xfId="35398" xr:uid="{00000000-0005-0000-0000-0000CA880000}"/>
    <cellStyle name="Note 3 2 15 4 3" xfId="7564" xr:uid="{00000000-0005-0000-0000-0000CB880000}"/>
    <cellStyle name="Note 3 2 15 4 3 2" xfId="25130" xr:uid="{00000000-0005-0000-0000-0000CC880000}"/>
    <cellStyle name="Note 3 2 15 4 3 2 2" xfId="40760" xr:uid="{00000000-0005-0000-0000-0000CD880000}"/>
    <cellStyle name="Note 3 2 15 4 3 3" xfId="17066" xr:uid="{00000000-0005-0000-0000-0000CE880000}"/>
    <cellStyle name="Note 3 2 15 4 3 4" xfId="32909" xr:uid="{00000000-0005-0000-0000-0000CF880000}"/>
    <cellStyle name="Note 3 2 15 4 4" xfId="26230" xr:uid="{00000000-0005-0000-0000-0000D0880000}"/>
    <cellStyle name="Note 3 2 15 4 4 2" xfId="41860" xr:uid="{00000000-0005-0000-0000-0000D1880000}"/>
    <cellStyle name="Note 3 2 15 4 5" xfId="18166" xr:uid="{00000000-0005-0000-0000-0000D2880000}"/>
    <cellStyle name="Note 3 2 15 4 6" xfId="34009" xr:uid="{00000000-0005-0000-0000-0000D3880000}"/>
    <cellStyle name="Note 3 2 15 5" xfId="21562" xr:uid="{00000000-0005-0000-0000-0000D4880000}"/>
    <cellStyle name="Note 3 2 15 5 2" xfId="37193" xr:uid="{00000000-0005-0000-0000-0000D5880000}"/>
    <cellStyle name="Note 3 2 15 6" xfId="21841" xr:uid="{00000000-0005-0000-0000-0000D6880000}"/>
    <cellStyle name="Note 3 2 15 6 2" xfId="37472" xr:uid="{00000000-0005-0000-0000-0000D7880000}"/>
    <cellStyle name="Note 3 2 15 7" xfId="12500" xr:uid="{00000000-0005-0000-0000-0000D8880000}"/>
    <cellStyle name="Note 3 2 15 8" xfId="29726" xr:uid="{00000000-0005-0000-0000-0000D9880000}"/>
    <cellStyle name="Note 3 2 15 9" xfId="46522" xr:uid="{00000000-0005-0000-0000-0000DA880000}"/>
    <cellStyle name="Note 3 2 16" xfId="3018" xr:uid="{00000000-0005-0000-0000-0000DB880000}"/>
    <cellStyle name="Note 3 2 16 10" xfId="48154" xr:uid="{00000000-0005-0000-0000-0000DC880000}"/>
    <cellStyle name="Note 3 2 16 11" xfId="45521" xr:uid="{00000000-0005-0000-0000-0000DD880000}"/>
    <cellStyle name="Note 3 2 16 12" xfId="50857" xr:uid="{00000000-0005-0000-0000-0000DE880000}"/>
    <cellStyle name="Note 3 2 16 13" xfId="46133" xr:uid="{00000000-0005-0000-0000-0000DF880000}"/>
    <cellStyle name="Note 3 2 16 14" xfId="49073" xr:uid="{00000000-0005-0000-0000-0000E0880000}"/>
    <cellStyle name="Note 3 2 16 15" xfId="53842" xr:uid="{00000000-0005-0000-0000-0000E1880000}"/>
    <cellStyle name="Note 3 2 16 2" xfId="3672" xr:uid="{00000000-0005-0000-0000-0000E2880000}"/>
    <cellStyle name="Note 3 2 16 2 10" xfId="47071" xr:uid="{00000000-0005-0000-0000-0000E3880000}"/>
    <cellStyle name="Note 3 2 16 2 11" xfId="51218" xr:uid="{00000000-0005-0000-0000-0000E4880000}"/>
    <cellStyle name="Note 3 2 16 2 12" xfId="45655" xr:uid="{00000000-0005-0000-0000-0000E5880000}"/>
    <cellStyle name="Note 3 2 16 2 13" xfId="47695" xr:uid="{00000000-0005-0000-0000-0000E6880000}"/>
    <cellStyle name="Note 3 2 16 2 14" xfId="53617" xr:uid="{00000000-0005-0000-0000-0000E7880000}"/>
    <cellStyle name="Note 3 2 16 2 2" xfId="6047" xr:uid="{00000000-0005-0000-0000-0000E8880000}"/>
    <cellStyle name="Note 3 2 16 2 2 2" xfId="8433" xr:uid="{00000000-0005-0000-0000-0000E9880000}"/>
    <cellStyle name="Note 3 2 16 2 2 2 2" xfId="9822" xr:uid="{00000000-0005-0000-0000-0000EA880000}"/>
    <cellStyle name="Note 3 2 16 2 2 2 2 2" xfId="6993" xr:uid="{00000000-0005-0000-0000-0000EB880000}"/>
    <cellStyle name="Note 3 2 16 2 2 2 2 2 2" xfId="24656" xr:uid="{00000000-0005-0000-0000-0000EC880000}"/>
    <cellStyle name="Note 3 2 16 2 2 2 2 2 2 2" xfId="40287" xr:uid="{00000000-0005-0000-0000-0000ED880000}"/>
    <cellStyle name="Note 3 2 16 2 2 2 2 2 3" xfId="16497" xr:uid="{00000000-0005-0000-0000-0000EE880000}"/>
    <cellStyle name="Note 3 2 16 2 2 2 2 2 4" xfId="32475" xr:uid="{00000000-0005-0000-0000-0000EF880000}"/>
    <cellStyle name="Note 3 2 16 2 2 2 2 3" xfId="27388" xr:uid="{00000000-0005-0000-0000-0000F0880000}"/>
    <cellStyle name="Note 3 2 16 2 2 2 2 3 2" xfId="43018" xr:uid="{00000000-0005-0000-0000-0000F1880000}"/>
    <cellStyle name="Note 3 2 16 2 2 2 2 4" xfId="19324" xr:uid="{00000000-0005-0000-0000-0000F2880000}"/>
    <cellStyle name="Note 3 2 16 2 2 2 2 5" xfId="35167" xr:uid="{00000000-0005-0000-0000-0000F3880000}"/>
    <cellStyle name="Note 3 2 16 2 2 2 3" xfId="4903" xr:uid="{00000000-0005-0000-0000-0000F4880000}"/>
    <cellStyle name="Note 3 2 16 2 2 2 3 2" xfId="23075" xr:uid="{00000000-0005-0000-0000-0000F5880000}"/>
    <cellStyle name="Note 3 2 16 2 2 2 3 2 2" xfId="38706" xr:uid="{00000000-0005-0000-0000-0000F6880000}"/>
    <cellStyle name="Note 3 2 16 2 2 2 3 3" xfId="14409" xr:uid="{00000000-0005-0000-0000-0000F7880000}"/>
    <cellStyle name="Note 3 2 16 2 2 2 3 4" xfId="31096" xr:uid="{00000000-0005-0000-0000-0000F8880000}"/>
    <cellStyle name="Note 3 2 16 2 2 2 4" xfId="25999" xr:uid="{00000000-0005-0000-0000-0000F9880000}"/>
    <cellStyle name="Note 3 2 16 2 2 2 4 2" xfId="41629" xr:uid="{00000000-0005-0000-0000-0000FA880000}"/>
    <cellStyle name="Note 3 2 16 2 2 2 5" xfId="17935" xr:uid="{00000000-0005-0000-0000-0000FB880000}"/>
    <cellStyle name="Note 3 2 16 2 2 2 6" xfId="33778" xr:uid="{00000000-0005-0000-0000-0000FC880000}"/>
    <cellStyle name="Note 3 2 16 2 2 3" xfId="23885" xr:uid="{00000000-0005-0000-0000-0000FD880000}"/>
    <cellStyle name="Note 3 2 16 2 2 3 2" xfId="39516" xr:uid="{00000000-0005-0000-0000-0000FE880000}"/>
    <cellStyle name="Note 3 2 16 2 2 4" xfId="15552" xr:uid="{00000000-0005-0000-0000-0000FF880000}"/>
    <cellStyle name="Note 3 2 16 2 2 5" xfId="31764" xr:uid="{00000000-0005-0000-0000-000000890000}"/>
    <cellStyle name="Note 3 2 16 2 2 6" xfId="50483" xr:uid="{00000000-0005-0000-0000-000001890000}"/>
    <cellStyle name="Note 3 2 16 2 2 7" xfId="52269" xr:uid="{00000000-0005-0000-0000-000002890000}"/>
    <cellStyle name="Note 3 2 16 2 2 8" xfId="53364" xr:uid="{00000000-0005-0000-0000-000003890000}"/>
    <cellStyle name="Note 3 2 16 2 3" xfId="6832" xr:uid="{00000000-0005-0000-0000-000004890000}"/>
    <cellStyle name="Note 3 2 16 2 3 2" xfId="7738" xr:uid="{00000000-0005-0000-0000-000005890000}"/>
    <cellStyle name="Note 3 2 16 2 3 2 2" xfId="10669" xr:uid="{00000000-0005-0000-0000-000006890000}"/>
    <cellStyle name="Note 3 2 16 2 3 2 2 2" xfId="28235" xr:uid="{00000000-0005-0000-0000-000007890000}"/>
    <cellStyle name="Note 3 2 16 2 3 2 2 2 2" xfId="43865" xr:uid="{00000000-0005-0000-0000-000008890000}"/>
    <cellStyle name="Note 3 2 16 2 3 2 2 3" xfId="20171" xr:uid="{00000000-0005-0000-0000-000009890000}"/>
    <cellStyle name="Note 3 2 16 2 3 2 2 4" xfId="36014" xr:uid="{00000000-0005-0000-0000-00000A890000}"/>
    <cellStyle name="Note 3 2 16 2 3 2 3" xfId="25304" xr:uid="{00000000-0005-0000-0000-00000B890000}"/>
    <cellStyle name="Note 3 2 16 2 3 2 3 2" xfId="40934" xr:uid="{00000000-0005-0000-0000-00000C890000}"/>
    <cellStyle name="Note 3 2 16 2 3 2 4" xfId="17240" xr:uid="{00000000-0005-0000-0000-00000D890000}"/>
    <cellStyle name="Note 3 2 16 2 3 2 5" xfId="33083" xr:uid="{00000000-0005-0000-0000-00000E890000}"/>
    <cellStyle name="Note 3 2 16 2 3 3" xfId="4294" xr:uid="{00000000-0005-0000-0000-00000F890000}"/>
    <cellStyle name="Note 3 2 16 2 3 3 2" xfId="22505" xr:uid="{00000000-0005-0000-0000-000010890000}"/>
    <cellStyle name="Note 3 2 16 2 3 3 2 2" xfId="38136" xr:uid="{00000000-0005-0000-0000-000011890000}"/>
    <cellStyle name="Note 3 2 16 2 3 3 3" xfId="13800" xr:uid="{00000000-0005-0000-0000-000012890000}"/>
    <cellStyle name="Note 3 2 16 2 3 3 4" xfId="30545" xr:uid="{00000000-0005-0000-0000-000013890000}"/>
    <cellStyle name="Note 3 2 16 2 3 4" xfId="24495" xr:uid="{00000000-0005-0000-0000-000014890000}"/>
    <cellStyle name="Note 3 2 16 2 3 4 2" xfId="40126" xr:uid="{00000000-0005-0000-0000-000015890000}"/>
    <cellStyle name="Note 3 2 16 2 3 5" xfId="16336" xr:uid="{00000000-0005-0000-0000-000016890000}"/>
    <cellStyle name="Note 3 2 16 2 3 6" xfId="32314" xr:uid="{00000000-0005-0000-0000-000017890000}"/>
    <cellStyle name="Note 3 2 16 2 4" xfId="22017" xr:uid="{00000000-0005-0000-0000-000018890000}"/>
    <cellStyle name="Note 3 2 16 2 4 2" xfId="37648" xr:uid="{00000000-0005-0000-0000-000019890000}"/>
    <cellStyle name="Note 3 2 16 2 5" xfId="12109" xr:uid="{00000000-0005-0000-0000-00001A890000}"/>
    <cellStyle name="Note 3 2 16 2 5 2" xfId="29372" xr:uid="{00000000-0005-0000-0000-00001B890000}"/>
    <cellStyle name="Note 3 2 16 2 6" xfId="13177" xr:uid="{00000000-0005-0000-0000-00001C890000}"/>
    <cellStyle name="Note 3 2 16 2 7" xfId="30099" xr:uid="{00000000-0005-0000-0000-00001D890000}"/>
    <cellStyle name="Note 3 2 16 2 8" xfId="45388" xr:uid="{00000000-0005-0000-0000-00001E890000}"/>
    <cellStyle name="Note 3 2 16 2 9" xfId="48514" xr:uid="{00000000-0005-0000-0000-00001F890000}"/>
    <cellStyle name="Note 3 2 16 3" xfId="5397" xr:uid="{00000000-0005-0000-0000-000020890000}"/>
    <cellStyle name="Note 3 2 16 3 2" xfId="9175" xr:uid="{00000000-0005-0000-0000-000021890000}"/>
    <cellStyle name="Note 3 2 16 3 2 2" xfId="10564" xr:uid="{00000000-0005-0000-0000-000022890000}"/>
    <cellStyle name="Note 3 2 16 3 2 2 2" xfId="11669" xr:uid="{00000000-0005-0000-0000-000023890000}"/>
    <cellStyle name="Note 3 2 16 3 2 2 2 2" xfId="29235" xr:uid="{00000000-0005-0000-0000-000024890000}"/>
    <cellStyle name="Note 3 2 16 3 2 2 2 2 2" xfId="44865" xr:uid="{00000000-0005-0000-0000-000025890000}"/>
    <cellStyle name="Note 3 2 16 3 2 2 2 3" xfId="21171" xr:uid="{00000000-0005-0000-0000-000026890000}"/>
    <cellStyle name="Note 3 2 16 3 2 2 2 4" xfId="37014" xr:uid="{00000000-0005-0000-0000-000027890000}"/>
    <cellStyle name="Note 3 2 16 3 2 2 3" xfId="28130" xr:uid="{00000000-0005-0000-0000-000028890000}"/>
    <cellStyle name="Note 3 2 16 3 2 2 3 2" xfId="43760" xr:uid="{00000000-0005-0000-0000-000029890000}"/>
    <cellStyle name="Note 3 2 16 3 2 2 4" xfId="20066" xr:uid="{00000000-0005-0000-0000-00002A890000}"/>
    <cellStyle name="Note 3 2 16 3 2 2 5" xfId="35909" xr:uid="{00000000-0005-0000-0000-00002B890000}"/>
    <cellStyle name="Note 3 2 16 3 2 3" xfId="10589" xr:uid="{00000000-0005-0000-0000-00002C890000}"/>
    <cellStyle name="Note 3 2 16 3 2 3 2" xfId="28155" xr:uid="{00000000-0005-0000-0000-00002D890000}"/>
    <cellStyle name="Note 3 2 16 3 2 3 2 2" xfId="43785" xr:uid="{00000000-0005-0000-0000-00002E890000}"/>
    <cellStyle name="Note 3 2 16 3 2 3 3" xfId="20091" xr:uid="{00000000-0005-0000-0000-00002F890000}"/>
    <cellStyle name="Note 3 2 16 3 2 3 4" xfId="35934" xr:uid="{00000000-0005-0000-0000-000030890000}"/>
    <cellStyle name="Note 3 2 16 3 2 4" xfId="26741" xr:uid="{00000000-0005-0000-0000-000031890000}"/>
    <cellStyle name="Note 3 2 16 3 2 4 2" xfId="42371" xr:uid="{00000000-0005-0000-0000-000032890000}"/>
    <cellStyle name="Note 3 2 16 3 2 5" xfId="18677" xr:uid="{00000000-0005-0000-0000-000033890000}"/>
    <cellStyle name="Note 3 2 16 3 2 6" xfId="34520" xr:uid="{00000000-0005-0000-0000-000034890000}"/>
    <cellStyle name="Note 3 2 16 3 3" xfId="23442" xr:uid="{00000000-0005-0000-0000-000035890000}"/>
    <cellStyle name="Note 3 2 16 3 3 2" xfId="39073" xr:uid="{00000000-0005-0000-0000-000036890000}"/>
    <cellStyle name="Note 3 2 16 3 4" xfId="14902" xr:uid="{00000000-0005-0000-0000-000037890000}"/>
    <cellStyle name="Note 3 2 16 3 5" xfId="31401" xr:uid="{00000000-0005-0000-0000-000038890000}"/>
    <cellStyle name="Note 3 2 16 3 6" xfId="50123" xr:uid="{00000000-0005-0000-0000-000039890000}"/>
    <cellStyle name="Note 3 2 16 3 7" xfId="51909" xr:uid="{00000000-0005-0000-0000-00003A890000}"/>
    <cellStyle name="Note 3 2 16 3 8" xfId="53004" xr:uid="{00000000-0005-0000-0000-00003B890000}"/>
    <cellStyle name="Note 3 2 16 4" xfId="8801" xr:uid="{00000000-0005-0000-0000-00003C890000}"/>
    <cellStyle name="Note 3 2 16 4 2" xfId="10190" xr:uid="{00000000-0005-0000-0000-00003D890000}"/>
    <cellStyle name="Note 3 2 16 4 2 2" xfId="9392" xr:uid="{00000000-0005-0000-0000-00003E890000}"/>
    <cellStyle name="Note 3 2 16 4 2 2 2" xfId="26958" xr:uid="{00000000-0005-0000-0000-00003F890000}"/>
    <cellStyle name="Note 3 2 16 4 2 2 2 2" xfId="42588" xr:uid="{00000000-0005-0000-0000-000040890000}"/>
    <cellStyle name="Note 3 2 16 4 2 2 3" xfId="18894" xr:uid="{00000000-0005-0000-0000-000041890000}"/>
    <cellStyle name="Note 3 2 16 4 2 2 4" xfId="34737" xr:uid="{00000000-0005-0000-0000-000042890000}"/>
    <cellStyle name="Note 3 2 16 4 2 3" xfId="27756" xr:uid="{00000000-0005-0000-0000-000043890000}"/>
    <cellStyle name="Note 3 2 16 4 2 3 2" xfId="43386" xr:uid="{00000000-0005-0000-0000-000044890000}"/>
    <cellStyle name="Note 3 2 16 4 2 4" xfId="19692" xr:uid="{00000000-0005-0000-0000-000045890000}"/>
    <cellStyle name="Note 3 2 16 4 2 5" xfId="35535" xr:uid="{00000000-0005-0000-0000-000046890000}"/>
    <cellStyle name="Note 3 2 16 4 3" xfId="10591" xr:uid="{00000000-0005-0000-0000-000047890000}"/>
    <cellStyle name="Note 3 2 16 4 3 2" xfId="28157" xr:uid="{00000000-0005-0000-0000-000048890000}"/>
    <cellStyle name="Note 3 2 16 4 3 2 2" xfId="43787" xr:uid="{00000000-0005-0000-0000-000049890000}"/>
    <cellStyle name="Note 3 2 16 4 3 3" xfId="20093" xr:uid="{00000000-0005-0000-0000-00004A890000}"/>
    <cellStyle name="Note 3 2 16 4 3 4" xfId="35936" xr:uid="{00000000-0005-0000-0000-00004B890000}"/>
    <cellStyle name="Note 3 2 16 4 4" xfId="26367" xr:uid="{00000000-0005-0000-0000-00004C890000}"/>
    <cellStyle name="Note 3 2 16 4 4 2" xfId="41997" xr:uid="{00000000-0005-0000-0000-00004D890000}"/>
    <cellStyle name="Note 3 2 16 4 5" xfId="18303" xr:uid="{00000000-0005-0000-0000-00004E890000}"/>
    <cellStyle name="Note 3 2 16 4 6" xfId="34146" xr:uid="{00000000-0005-0000-0000-00004F890000}"/>
    <cellStyle name="Note 3 2 16 5" xfId="21570" xr:uid="{00000000-0005-0000-0000-000050890000}"/>
    <cellStyle name="Note 3 2 16 5 2" xfId="37201" xr:uid="{00000000-0005-0000-0000-000051890000}"/>
    <cellStyle name="Note 3 2 16 6" xfId="21840" xr:uid="{00000000-0005-0000-0000-000052890000}"/>
    <cellStyle name="Note 3 2 16 6 2" xfId="37471" xr:uid="{00000000-0005-0000-0000-000053890000}"/>
    <cellStyle name="Note 3 2 16 7" xfId="12524" xr:uid="{00000000-0005-0000-0000-000054890000}"/>
    <cellStyle name="Note 3 2 16 8" xfId="29733" xr:uid="{00000000-0005-0000-0000-000055890000}"/>
    <cellStyle name="Note 3 2 16 9" xfId="47795" xr:uid="{00000000-0005-0000-0000-000056890000}"/>
    <cellStyle name="Note 3 2 17" xfId="3059" xr:uid="{00000000-0005-0000-0000-000057890000}"/>
    <cellStyle name="Note 3 2 17 10" xfId="48172" xr:uid="{00000000-0005-0000-0000-000058890000}"/>
    <cellStyle name="Note 3 2 17 11" xfId="47585" xr:uid="{00000000-0005-0000-0000-000059890000}"/>
    <cellStyle name="Note 3 2 17 12" xfId="50875" xr:uid="{00000000-0005-0000-0000-00005A890000}"/>
    <cellStyle name="Note 3 2 17 13" xfId="46149" xr:uid="{00000000-0005-0000-0000-00005B890000}"/>
    <cellStyle name="Note 3 2 17 14" xfId="53658" xr:uid="{00000000-0005-0000-0000-00005C890000}"/>
    <cellStyle name="Note 3 2 17 15" xfId="52512" xr:uid="{00000000-0005-0000-0000-00005D890000}"/>
    <cellStyle name="Note 3 2 17 2" xfId="3713" xr:uid="{00000000-0005-0000-0000-00005E890000}"/>
    <cellStyle name="Note 3 2 17 2 10" xfId="47460" xr:uid="{00000000-0005-0000-0000-00005F890000}"/>
    <cellStyle name="Note 3 2 17 2 11" xfId="51236" xr:uid="{00000000-0005-0000-0000-000060890000}"/>
    <cellStyle name="Note 3 2 17 2 12" xfId="44956" xr:uid="{00000000-0005-0000-0000-000061890000}"/>
    <cellStyle name="Note 3 2 17 2 13" xfId="51700" xr:uid="{00000000-0005-0000-0000-000062890000}"/>
    <cellStyle name="Note 3 2 17 2 14" xfId="46301" xr:uid="{00000000-0005-0000-0000-000063890000}"/>
    <cellStyle name="Note 3 2 17 2 2" xfId="6088" xr:uid="{00000000-0005-0000-0000-000064890000}"/>
    <cellStyle name="Note 3 2 17 2 2 2" xfId="6586" xr:uid="{00000000-0005-0000-0000-000065890000}"/>
    <cellStyle name="Note 3 2 17 2 2 2 2" xfId="7436" xr:uid="{00000000-0005-0000-0000-000066890000}"/>
    <cellStyle name="Note 3 2 17 2 2 2 2 2" xfId="7314" xr:uid="{00000000-0005-0000-0000-000067890000}"/>
    <cellStyle name="Note 3 2 17 2 2 2 2 2 2" xfId="24881" xr:uid="{00000000-0005-0000-0000-000068890000}"/>
    <cellStyle name="Note 3 2 17 2 2 2 2 2 2 2" xfId="40511" xr:uid="{00000000-0005-0000-0000-000069890000}"/>
    <cellStyle name="Note 3 2 17 2 2 2 2 2 3" xfId="16817" xr:uid="{00000000-0005-0000-0000-00006A890000}"/>
    <cellStyle name="Note 3 2 17 2 2 2 2 2 4" xfId="32660" xr:uid="{00000000-0005-0000-0000-00006B890000}"/>
    <cellStyle name="Note 3 2 17 2 2 2 2 3" xfId="25003" xr:uid="{00000000-0005-0000-0000-00006C890000}"/>
    <cellStyle name="Note 3 2 17 2 2 2 2 3 2" xfId="40633" xr:uid="{00000000-0005-0000-0000-00006D890000}"/>
    <cellStyle name="Note 3 2 17 2 2 2 2 4" xfId="16939" xr:uid="{00000000-0005-0000-0000-00006E890000}"/>
    <cellStyle name="Note 3 2 17 2 2 2 2 5" xfId="32782" xr:uid="{00000000-0005-0000-0000-00006F890000}"/>
    <cellStyle name="Note 3 2 17 2 2 2 3" xfId="11465" xr:uid="{00000000-0005-0000-0000-000070890000}"/>
    <cellStyle name="Note 3 2 17 2 2 2 3 2" xfId="29031" xr:uid="{00000000-0005-0000-0000-000071890000}"/>
    <cellStyle name="Note 3 2 17 2 2 2 3 2 2" xfId="44661" xr:uid="{00000000-0005-0000-0000-000072890000}"/>
    <cellStyle name="Note 3 2 17 2 2 2 3 3" xfId="20967" xr:uid="{00000000-0005-0000-0000-000073890000}"/>
    <cellStyle name="Note 3 2 17 2 2 2 3 4" xfId="36810" xr:uid="{00000000-0005-0000-0000-000074890000}"/>
    <cellStyle name="Note 3 2 17 2 2 2 4" xfId="24287" xr:uid="{00000000-0005-0000-0000-000075890000}"/>
    <cellStyle name="Note 3 2 17 2 2 2 4 2" xfId="39918" xr:uid="{00000000-0005-0000-0000-000076890000}"/>
    <cellStyle name="Note 3 2 17 2 2 2 5" xfId="16090" xr:uid="{00000000-0005-0000-0000-000077890000}"/>
    <cellStyle name="Note 3 2 17 2 2 2 6" xfId="32126" xr:uid="{00000000-0005-0000-0000-000078890000}"/>
    <cellStyle name="Note 3 2 17 2 2 3" xfId="23903" xr:uid="{00000000-0005-0000-0000-000079890000}"/>
    <cellStyle name="Note 3 2 17 2 2 3 2" xfId="39534" xr:uid="{00000000-0005-0000-0000-00007A890000}"/>
    <cellStyle name="Note 3 2 17 2 2 4" xfId="15593" xr:uid="{00000000-0005-0000-0000-00007B890000}"/>
    <cellStyle name="Note 3 2 17 2 2 5" xfId="31782" xr:uid="{00000000-0005-0000-0000-00007C890000}"/>
    <cellStyle name="Note 3 2 17 2 2 6" xfId="50501" xr:uid="{00000000-0005-0000-0000-00007D890000}"/>
    <cellStyle name="Note 3 2 17 2 2 7" xfId="52287" xr:uid="{00000000-0005-0000-0000-00007E890000}"/>
    <cellStyle name="Note 3 2 17 2 2 8" xfId="53382" xr:uid="{00000000-0005-0000-0000-00007F890000}"/>
    <cellStyle name="Note 3 2 17 2 3" xfId="8293" xr:uid="{00000000-0005-0000-0000-000080890000}"/>
    <cellStyle name="Note 3 2 17 2 3 2" xfId="9682" xr:uid="{00000000-0005-0000-0000-000081890000}"/>
    <cellStyle name="Note 3 2 17 2 3 2 2" xfId="4419" xr:uid="{00000000-0005-0000-0000-000082890000}"/>
    <cellStyle name="Note 3 2 17 2 3 2 2 2" xfId="22591" xr:uid="{00000000-0005-0000-0000-000083890000}"/>
    <cellStyle name="Note 3 2 17 2 3 2 2 2 2" xfId="38222" xr:uid="{00000000-0005-0000-0000-000084890000}"/>
    <cellStyle name="Note 3 2 17 2 3 2 2 3" xfId="13925" xr:uid="{00000000-0005-0000-0000-000085890000}"/>
    <cellStyle name="Note 3 2 17 2 3 2 2 4" xfId="30612" xr:uid="{00000000-0005-0000-0000-000086890000}"/>
    <cellStyle name="Note 3 2 17 2 3 2 3" xfId="27248" xr:uid="{00000000-0005-0000-0000-000087890000}"/>
    <cellStyle name="Note 3 2 17 2 3 2 3 2" xfId="42878" xr:uid="{00000000-0005-0000-0000-000088890000}"/>
    <cellStyle name="Note 3 2 17 2 3 2 4" xfId="19184" xr:uid="{00000000-0005-0000-0000-000089890000}"/>
    <cellStyle name="Note 3 2 17 2 3 2 5" xfId="35027" xr:uid="{00000000-0005-0000-0000-00008A890000}"/>
    <cellStyle name="Note 3 2 17 2 3 3" xfId="7927" xr:uid="{00000000-0005-0000-0000-00008B890000}"/>
    <cellStyle name="Note 3 2 17 2 3 3 2" xfId="25493" xr:uid="{00000000-0005-0000-0000-00008C890000}"/>
    <cellStyle name="Note 3 2 17 2 3 3 2 2" xfId="41123" xr:uid="{00000000-0005-0000-0000-00008D890000}"/>
    <cellStyle name="Note 3 2 17 2 3 3 3" xfId="17429" xr:uid="{00000000-0005-0000-0000-00008E890000}"/>
    <cellStyle name="Note 3 2 17 2 3 3 4" xfId="33272" xr:uid="{00000000-0005-0000-0000-00008F890000}"/>
    <cellStyle name="Note 3 2 17 2 3 4" xfId="25859" xr:uid="{00000000-0005-0000-0000-000090890000}"/>
    <cellStyle name="Note 3 2 17 2 3 4 2" xfId="41489" xr:uid="{00000000-0005-0000-0000-000091890000}"/>
    <cellStyle name="Note 3 2 17 2 3 5" xfId="17795" xr:uid="{00000000-0005-0000-0000-000092890000}"/>
    <cellStyle name="Note 3 2 17 2 3 6" xfId="33638" xr:uid="{00000000-0005-0000-0000-000093890000}"/>
    <cellStyle name="Note 3 2 17 2 4" xfId="22035" xr:uid="{00000000-0005-0000-0000-000094890000}"/>
    <cellStyle name="Note 3 2 17 2 4 2" xfId="37666" xr:uid="{00000000-0005-0000-0000-000095890000}"/>
    <cellStyle name="Note 3 2 17 2 5" xfId="12317" xr:uid="{00000000-0005-0000-0000-000096890000}"/>
    <cellStyle name="Note 3 2 17 2 5 2" xfId="29580" xr:uid="{00000000-0005-0000-0000-000097890000}"/>
    <cellStyle name="Note 3 2 17 2 6" xfId="13218" xr:uid="{00000000-0005-0000-0000-000098890000}"/>
    <cellStyle name="Note 3 2 17 2 7" xfId="30117" xr:uid="{00000000-0005-0000-0000-000099890000}"/>
    <cellStyle name="Note 3 2 17 2 8" xfId="45370" xr:uid="{00000000-0005-0000-0000-00009A890000}"/>
    <cellStyle name="Note 3 2 17 2 9" xfId="48532" xr:uid="{00000000-0005-0000-0000-00009B890000}"/>
    <cellStyle name="Note 3 2 17 3" xfId="5438" xr:uid="{00000000-0005-0000-0000-00009C890000}"/>
    <cellStyle name="Note 3 2 17 3 2" xfId="8920" xr:uid="{00000000-0005-0000-0000-00009D890000}"/>
    <cellStyle name="Note 3 2 17 3 2 2" xfId="10309" xr:uid="{00000000-0005-0000-0000-00009E890000}"/>
    <cellStyle name="Note 3 2 17 3 2 2 2" xfId="10649" xr:uid="{00000000-0005-0000-0000-00009F890000}"/>
    <cellStyle name="Note 3 2 17 3 2 2 2 2" xfId="28215" xr:uid="{00000000-0005-0000-0000-0000A0890000}"/>
    <cellStyle name="Note 3 2 17 3 2 2 2 2 2" xfId="43845" xr:uid="{00000000-0005-0000-0000-0000A1890000}"/>
    <cellStyle name="Note 3 2 17 3 2 2 2 3" xfId="20151" xr:uid="{00000000-0005-0000-0000-0000A2890000}"/>
    <cellStyle name="Note 3 2 17 3 2 2 2 4" xfId="35994" xr:uid="{00000000-0005-0000-0000-0000A3890000}"/>
    <cellStyle name="Note 3 2 17 3 2 2 3" xfId="27875" xr:uid="{00000000-0005-0000-0000-0000A4890000}"/>
    <cellStyle name="Note 3 2 17 3 2 2 3 2" xfId="43505" xr:uid="{00000000-0005-0000-0000-0000A5890000}"/>
    <cellStyle name="Note 3 2 17 3 2 2 4" xfId="19811" xr:uid="{00000000-0005-0000-0000-0000A6890000}"/>
    <cellStyle name="Note 3 2 17 3 2 2 5" xfId="35654" xr:uid="{00000000-0005-0000-0000-0000A7890000}"/>
    <cellStyle name="Note 3 2 17 3 2 3" xfId="10631" xr:uid="{00000000-0005-0000-0000-0000A8890000}"/>
    <cellStyle name="Note 3 2 17 3 2 3 2" xfId="28197" xr:uid="{00000000-0005-0000-0000-0000A9890000}"/>
    <cellStyle name="Note 3 2 17 3 2 3 2 2" xfId="43827" xr:uid="{00000000-0005-0000-0000-0000AA890000}"/>
    <cellStyle name="Note 3 2 17 3 2 3 3" xfId="20133" xr:uid="{00000000-0005-0000-0000-0000AB890000}"/>
    <cellStyle name="Note 3 2 17 3 2 3 4" xfId="35976" xr:uid="{00000000-0005-0000-0000-0000AC890000}"/>
    <cellStyle name="Note 3 2 17 3 2 4" xfId="26486" xr:uid="{00000000-0005-0000-0000-0000AD890000}"/>
    <cellStyle name="Note 3 2 17 3 2 4 2" xfId="42116" xr:uid="{00000000-0005-0000-0000-0000AE890000}"/>
    <cellStyle name="Note 3 2 17 3 2 5" xfId="18422" xr:uid="{00000000-0005-0000-0000-0000AF890000}"/>
    <cellStyle name="Note 3 2 17 3 2 6" xfId="34265" xr:uid="{00000000-0005-0000-0000-0000B0890000}"/>
    <cellStyle name="Note 3 2 17 3 3" xfId="23460" xr:uid="{00000000-0005-0000-0000-0000B1890000}"/>
    <cellStyle name="Note 3 2 17 3 3 2" xfId="39091" xr:uid="{00000000-0005-0000-0000-0000B2890000}"/>
    <cellStyle name="Note 3 2 17 3 4" xfId="14943" xr:uid="{00000000-0005-0000-0000-0000B3890000}"/>
    <cellStyle name="Note 3 2 17 3 5" xfId="31419" xr:uid="{00000000-0005-0000-0000-0000B4890000}"/>
    <cellStyle name="Note 3 2 17 3 6" xfId="50141" xr:uid="{00000000-0005-0000-0000-0000B5890000}"/>
    <cellStyle name="Note 3 2 17 3 7" xfId="51927" xr:uid="{00000000-0005-0000-0000-0000B6890000}"/>
    <cellStyle name="Note 3 2 17 3 8" xfId="53022" xr:uid="{00000000-0005-0000-0000-0000B7890000}"/>
    <cellStyle name="Note 3 2 17 4" xfId="8750" xr:uid="{00000000-0005-0000-0000-0000B8890000}"/>
    <cellStyle name="Note 3 2 17 4 2" xfId="10139" xr:uid="{00000000-0005-0000-0000-0000B9890000}"/>
    <cellStyle name="Note 3 2 17 4 2 2" xfId="11227" xr:uid="{00000000-0005-0000-0000-0000BA890000}"/>
    <cellStyle name="Note 3 2 17 4 2 2 2" xfId="28793" xr:uid="{00000000-0005-0000-0000-0000BB890000}"/>
    <cellStyle name="Note 3 2 17 4 2 2 2 2" xfId="44423" xr:uid="{00000000-0005-0000-0000-0000BC890000}"/>
    <cellStyle name="Note 3 2 17 4 2 2 3" xfId="20729" xr:uid="{00000000-0005-0000-0000-0000BD890000}"/>
    <cellStyle name="Note 3 2 17 4 2 2 4" xfId="36572" xr:uid="{00000000-0005-0000-0000-0000BE890000}"/>
    <cellStyle name="Note 3 2 17 4 2 3" xfId="27705" xr:uid="{00000000-0005-0000-0000-0000BF890000}"/>
    <cellStyle name="Note 3 2 17 4 2 3 2" xfId="43335" xr:uid="{00000000-0005-0000-0000-0000C0890000}"/>
    <cellStyle name="Note 3 2 17 4 2 4" xfId="19641" xr:uid="{00000000-0005-0000-0000-0000C1890000}"/>
    <cellStyle name="Note 3 2 17 4 2 5" xfId="35484" xr:uid="{00000000-0005-0000-0000-0000C2890000}"/>
    <cellStyle name="Note 3 2 17 4 3" xfId="4854" xr:uid="{00000000-0005-0000-0000-0000C3890000}"/>
    <cellStyle name="Note 3 2 17 4 3 2" xfId="23026" xr:uid="{00000000-0005-0000-0000-0000C4890000}"/>
    <cellStyle name="Note 3 2 17 4 3 2 2" xfId="38657" xr:uid="{00000000-0005-0000-0000-0000C5890000}"/>
    <cellStyle name="Note 3 2 17 4 3 3" xfId="14360" xr:uid="{00000000-0005-0000-0000-0000C6890000}"/>
    <cellStyle name="Note 3 2 17 4 3 4" xfId="31047" xr:uid="{00000000-0005-0000-0000-0000C7890000}"/>
    <cellStyle name="Note 3 2 17 4 4" xfId="26316" xr:uid="{00000000-0005-0000-0000-0000C8890000}"/>
    <cellStyle name="Note 3 2 17 4 4 2" xfId="41946" xr:uid="{00000000-0005-0000-0000-0000C9890000}"/>
    <cellStyle name="Note 3 2 17 4 5" xfId="18252" xr:uid="{00000000-0005-0000-0000-0000CA890000}"/>
    <cellStyle name="Note 3 2 17 4 6" xfId="34095" xr:uid="{00000000-0005-0000-0000-0000CB890000}"/>
    <cellStyle name="Note 3 2 17 5" xfId="21588" xr:uid="{00000000-0005-0000-0000-0000CC890000}"/>
    <cellStyle name="Note 3 2 17 5 2" xfId="37219" xr:uid="{00000000-0005-0000-0000-0000CD890000}"/>
    <cellStyle name="Note 3 2 17 6" xfId="21777" xr:uid="{00000000-0005-0000-0000-0000CE890000}"/>
    <cellStyle name="Note 3 2 17 6 2" xfId="37408" xr:uid="{00000000-0005-0000-0000-0000CF890000}"/>
    <cellStyle name="Note 3 2 17 7" xfId="12565" xr:uid="{00000000-0005-0000-0000-0000D0890000}"/>
    <cellStyle name="Note 3 2 17 8" xfId="29751" xr:uid="{00000000-0005-0000-0000-0000D1890000}"/>
    <cellStyle name="Note 3 2 17 9" xfId="47444" xr:uid="{00000000-0005-0000-0000-0000D2890000}"/>
    <cellStyle name="Note 3 2 18" xfId="3032" xr:uid="{00000000-0005-0000-0000-0000D3890000}"/>
    <cellStyle name="Note 3 2 18 10" xfId="48162" xr:uid="{00000000-0005-0000-0000-0000D4890000}"/>
    <cellStyle name="Note 3 2 18 11" xfId="45464" xr:uid="{00000000-0005-0000-0000-0000D5890000}"/>
    <cellStyle name="Note 3 2 18 12" xfId="50865" xr:uid="{00000000-0005-0000-0000-0000D6890000}"/>
    <cellStyle name="Note 3 2 18 13" xfId="46139" xr:uid="{00000000-0005-0000-0000-0000D7890000}"/>
    <cellStyle name="Note 3 2 18 14" xfId="52516" xr:uid="{00000000-0005-0000-0000-0000D8890000}"/>
    <cellStyle name="Note 3 2 18 15" xfId="53818" xr:uid="{00000000-0005-0000-0000-0000D9890000}"/>
    <cellStyle name="Note 3 2 18 2" xfId="3686" xr:uid="{00000000-0005-0000-0000-0000DA890000}"/>
    <cellStyle name="Note 3 2 18 2 10" xfId="47046" xr:uid="{00000000-0005-0000-0000-0000DB890000}"/>
    <cellStyle name="Note 3 2 18 2 11" xfId="51226" xr:uid="{00000000-0005-0000-0000-0000DC890000}"/>
    <cellStyle name="Note 3 2 18 2 12" xfId="47007" xr:uid="{00000000-0005-0000-0000-0000DD890000}"/>
    <cellStyle name="Note 3 2 18 2 13" xfId="46459" xr:uid="{00000000-0005-0000-0000-0000DE890000}"/>
    <cellStyle name="Note 3 2 18 2 14" xfId="45879" xr:uid="{00000000-0005-0000-0000-0000DF890000}"/>
    <cellStyle name="Note 3 2 18 2 2" xfId="6061" xr:uid="{00000000-0005-0000-0000-0000E0890000}"/>
    <cellStyle name="Note 3 2 18 2 2 2" xfId="6596" xr:uid="{00000000-0005-0000-0000-0000E1890000}"/>
    <cellStyle name="Note 3 2 18 2 2 2 2" xfId="6952" xr:uid="{00000000-0005-0000-0000-0000E2890000}"/>
    <cellStyle name="Note 3 2 18 2 2 2 2 2" xfId="10586" xr:uid="{00000000-0005-0000-0000-0000E3890000}"/>
    <cellStyle name="Note 3 2 18 2 2 2 2 2 2" xfId="28152" xr:uid="{00000000-0005-0000-0000-0000E4890000}"/>
    <cellStyle name="Note 3 2 18 2 2 2 2 2 2 2" xfId="43782" xr:uid="{00000000-0005-0000-0000-0000E5890000}"/>
    <cellStyle name="Note 3 2 18 2 2 2 2 2 3" xfId="20088" xr:uid="{00000000-0005-0000-0000-0000E6890000}"/>
    <cellStyle name="Note 3 2 18 2 2 2 2 2 4" xfId="35931" xr:uid="{00000000-0005-0000-0000-0000E7890000}"/>
    <cellStyle name="Note 3 2 18 2 2 2 2 3" xfId="24615" xr:uid="{00000000-0005-0000-0000-0000E8890000}"/>
    <cellStyle name="Note 3 2 18 2 2 2 2 3 2" xfId="40246" xr:uid="{00000000-0005-0000-0000-0000E9890000}"/>
    <cellStyle name="Note 3 2 18 2 2 2 2 4" xfId="16456" xr:uid="{00000000-0005-0000-0000-0000EA890000}"/>
    <cellStyle name="Note 3 2 18 2 2 2 2 5" xfId="32434" xr:uid="{00000000-0005-0000-0000-0000EB890000}"/>
    <cellStyle name="Note 3 2 18 2 2 2 3" xfId="6464" xr:uid="{00000000-0005-0000-0000-0000EC890000}"/>
    <cellStyle name="Note 3 2 18 2 2 2 3 2" xfId="24166" xr:uid="{00000000-0005-0000-0000-0000ED890000}"/>
    <cellStyle name="Note 3 2 18 2 2 2 3 2 2" xfId="39797" xr:uid="{00000000-0005-0000-0000-0000EE890000}"/>
    <cellStyle name="Note 3 2 18 2 2 2 3 3" xfId="15968" xr:uid="{00000000-0005-0000-0000-0000EF890000}"/>
    <cellStyle name="Note 3 2 18 2 2 2 3 4" xfId="32005" xr:uid="{00000000-0005-0000-0000-0000F0890000}"/>
    <cellStyle name="Note 3 2 18 2 2 2 4" xfId="24297" xr:uid="{00000000-0005-0000-0000-0000F1890000}"/>
    <cellStyle name="Note 3 2 18 2 2 2 4 2" xfId="39928" xr:uid="{00000000-0005-0000-0000-0000F2890000}"/>
    <cellStyle name="Note 3 2 18 2 2 2 5" xfId="16100" xr:uid="{00000000-0005-0000-0000-0000F3890000}"/>
    <cellStyle name="Note 3 2 18 2 2 2 6" xfId="32136" xr:uid="{00000000-0005-0000-0000-0000F4890000}"/>
    <cellStyle name="Note 3 2 18 2 2 3" xfId="23893" xr:uid="{00000000-0005-0000-0000-0000F5890000}"/>
    <cellStyle name="Note 3 2 18 2 2 3 2" xfId="39524" xr:uid="{00000000-0005-0000-0000-0000F6890000}"/>
    <cellStyle name="Note 3 2 18 2 2 4" xfId="15566" xr:uid="{00000000-0005-0000-0000-0000F7890000}"/>
    <cellStyle name="Note 3 2 18 2 2 5" xfId="31772" xr:uid="{00000000-0005-0000-0000-0000F8890000}"/>
    <cellStyle name="Note 3 2 18 2 2 6" xfId="50491" xr:uid="{00000000-0005-0000-0000-0000F9890000}"/>
    <cellStyle name="Note 3 2 18 2 2 7" xfId="52277" xr:uid="{00000000-0005-0000-0000-0000FA890000}"/>
    <cellStyle name="Note 3 2 18 2 2 8" xfId="53372" xr:uid="{00000000-0005-0000-0000-0000FB890000}"/>
    <cellStyle name="Note 3 2 18 2 3" xfId="8614" xr:uid="{00000000-0005-0000-0000-0000FC890000}"/>
    <cellStyle name="Note 3 2 18 2 3 2" xfId="10003" xr:uid="{00000000-0005-0000-0000-0000FD890000}"/>
    <cellStyle name="Note 3 2 18 2 3 2 2" xfId="11280" xr:uid="{00000000-0005-0000-0000-0000FE890000}"/>
    <cellStyle name="Note 3 2 18 2 3 2 2 2" xfId="28846" xr:uid="{00000000-0005-0000-0000-0000FF890000}"/>
    <cellStyle name="Note 3 2 18 2 3 2 2 2 2" xfId="44476" xr:uid="{00000000-0005-0000-0000-0000008A0000}"/>
    <cellStyle name="Note 3 2 18 2 3 2 2 3" xfId="20782" xr:uid="{00000000-0005-0000-0000-0000018A0000}"/>
    <cellStyle name="Note 3 2 18 2 3 2 2 4" xfId="36625" xr:uid="{00000000-0005-0000-0000-0000028A0000}"/>
    <cellStyle name="Note 3 2 18 2 3 2 3" xfId="27569" xr:uid="{00000000-0005-0000-0000-0000038A0000}"/>
    <cellStyle name="Note 3 2 18 2 3 2 3 2" xfId="43199" xr:uid="{00000000-0005-0000-0000-0000048A0000}"/>
    <cellStyle name="Note 3 2 18 2 3 2 4" xfId="19505" xr:uid="{00000000-0005-0000-0000-0000058A0000}"/>
    <cellStyle name="Note 3 2 18 2 3 2 5" xfId="35348" xr:uid="{00000000-0005-0000-0000-0000068A0000}"/>
    <cellStyle name="Note 3 2 18 2 3 3" xfId="9431" xr:uid="{00000000-0005-0000-0000-0000078A0000}"/>
    <cellStyle name="Note 3 2 18 2 3 3 2" xfId="26997" xr:uid="{00000000-0005-0000-0000-0000088A0000}"/>
    <cellStyle name="Note 3 2 18 2 3 3 2 2" xfId="42627" xr:uid="{00000000-0005-0000-0000-0000098A0000}"/>
    <cellStyle name="Note 3 2 18 2 3 3 3" xfId="18933" xr:uid="{00000000-0005-0000-0000-00000A8A0000}"/>
    <cellStyle name="Note 3 2 18 2 3 3 4" xfId="34776" xr:uid="{00000000-0005-0000-0000-00000B8A0000}"/>
    <cellStyle name="Note 3 2 18 2 3 4" xfId="26180" xr:uid="{00000000-0005-0000-0000-00000C8A0000}"/>
    <cellStyle name="Note 3 2 18 2 3 4 2" xfId="41810" xr:uid="{00000000-0005-0000-0000-00000D8A0000}"/>
    <cellStyle name="Note 3 2 18 2 3 5" xfId="18116" xr:uid="{00000000-0005-0000-0000-00000E8A0000}"/>
    <cellStyle name="Note 3 2 18 2 3 6" xfId="33959" xr:uid="{00000000-0005-0000-0000-00000F8A0000}"/>
    <cellStyle name="Note 3 2 18 2 4" xfId="22025" xr:uid="{00000000-0005-0000-0000-0000108A0000}"/>
    <cellStyle name="Note 3 2 18 2 4 2" xfId="37656" xr:uid="{00000000-0005-0000-0000-0000118A0000}"/>
    <cellStyle name="Note 3 2 18 2 5" xfId="12117" xr:uid="{00000000-0005-0000-0000-0000128A0000}"/>
    <cellStyle name="Note 3 2 18 2 5 2" xfId="29380" xr:uid="{00000000-0005-0000-0000-0000138A0000}"/>
    <cellStyle name="Note 3 2 18 2 6" xfId="13191" xr:uid="{00000000-0005-0000-0000-0000148A0000}"/>
    <cellStyle name="Note 3 2 18 2 7" xfId="30107" xr:uid="{00000000-0005-0000-0000-0000158A0000}"/>
    <cellStyle name="Note 3 2 18 2 8" xfId="45380" xr:uid="{00000000-0005-0000-0000-0000168A0000}"/>
    <cellStyle name="Note 3 2 18 2 9" xfId="48522" xr:uid="{00000000-0005-0000-0000-0000178A0000}"/>
    <cellStyle name="Note 3 2 18 3" xfId="5411" xr:uid="{00000000-0005-0000-0000-0000188A0000}"/>
    <cellStyle name="Note 3 2 18 3 2" xfId="8098" xr:uid="{00000000-0005-0000-0000-0000198A0000}"/>
    <cellStyle name="Note 3 2 18 3 2 2" xfId="9487" xr:uid="{00000000-0005-0000-0000-00001A8A0000}"/>
    <cellStyle name="Note 3 2 18 3 2 2 2" xfId="9330" xr:uid="{00000000-0005-0000-0000-00001B8A0000}"/>
    <cellStyle name="Note 3 2 18 3 2 2 2 2" xfId="26896" xr:uid="{00000000-0005-0000-0000-00001C8A0000}"/>
    <cellStyle name="Note 3 2 18 3 2 2 2 2 2" xfId="42526" xr:uid="{00000000-0005-0000-0000-00001D8A0000}"/>
    <cellStyle name="Note 3 2 18 3 2 2 2 3" xfId="18832" xr:uid="{00000000-0005-0000-0000-00001E8A0000}"/>
    <cellStyle name="Note 3 2 18 3 2 2 2 4" xfId="34675" xr:uid="{00000000-0005-0000-0000-00001F8A0000}"/>
    <cellStyle name="Note 3 2 18 3 2 2 3" xfId="27053" xr:uid="{00000000-0005-0000-0000-0000208A0000}"/>
    <cellStyle name="Note 3 2 18 3 2 2 3 2" xfId="42683" xr:uid="{00000000-0005-0000-0000-0000218A0000}"/>
    <cellStyle name="Note 3 2 18 3 2 2 4" xfId="18989" xr:uid="{00000000-0005-0000-0000-0000228A0000}"/>
    <cellStyle name="Note 3 2 18 3 2 2 5" xfId="34832" xr:uid="{00000000-0005-0000-0000-0000238A0000}"/>
    <cellStyle name="Note 3 2 18 3 2 3" xfId="4071" xr:uid="{00000000-0005-0000-0000-0000248A0000}"/>
    <cellStyle name="Note 3 2 18 3 2 3 2" xfId="22283" xr:uid="{00000000-0005-0000-0000-0000258A0000}"/>
    <cellStyle name="Note 3 2 18 3 2 3 2 2" xfId="37914" xr:uid="{00000000-0005-0000-0000-0000268A0000}"/>
    <cellStyle name="Note 3 2 18 3 2 3 3" xfId="13577" xr:uid="{00000000-0005-0000-0000-0000278A0000}"/>
    <cellStyle name="Note 3 2 18 3 2 3 4" xfId="30323" xr:uid="{00000000-0005-0000-0000-0000288A0000}"/>
    <cellStyle name="Note 3 2 18 3 2 4" xfId="25664" xr:uid="{00000000-0005-0000-0000-0000298A0000}"/>
    <cellStyle name="Note 3 2 18 3 2 4 2" xfId="41294" xr:uid="{00000000-0005-0000-0000-00002A8A0000}"/>
    <cellStyle name="Note 3 2 18 3 2 5" xfId="17600" xr:uid="{00000000-0005-0000-0000-00002B8A0000}"/>
    <cellStyle name="Note 3 2 18 3 2 6" xfId="33443" xr:uid="{00000000-0005-0000-0000-00002C8A0000}"/>
    <cellStyle name="Note 3 2 18 3 3" xfId="23450" xr:uid="{00000000-0005-0000-0000-00002D8A0000}"/>
    <cellStyle name="Note 3 2 18 3 3 2" xfId="39081" xr:uid="{00000000-0005-0000-0000-00002E8A0000}"/>
    <cellStyle name="Note 3 2 18 3 4" xfId="14916" xr:uid="{00000000-0005-0000-0000-00002F8A0000}"/>
    <cellStyle name="Note 3 2 18 3 5" xfId="31409" xr:uid="{00000000-0005-0000-0000-0000308A0000}"/>
    <cellStyle name="Note 3 2 18 3 6" xfId="50131" xr:uid="{00000000-0005-0000-0000-0000318A0000}"/>
    <cellStyle name="Note 3 2 18 3 7" xfId="51917" xr:uid="{00000000-0005-0000-0000-0000328A0000}"/>
    <cellStyle name="Note 3 2 18 3 8" xfId="53012" xr:uid="{00000000-0005-0000-0000-0000338A0000}"/>
    <cellStyle name="Note 3 2 18 4" xfId="8084" xr:uid="{00000000-0005-0000-0000-0000348A0000}"/>
    <cellStyle name="Note 3 2 18 4 2" xfId="9473" xr:uid="{00000000-0005-0000-0000-0000358A0000}"/>
    <cellStyle name="Note 3 2 18 4 2 2" xfId="4608" xr:uid="{00000000-0005-0000-0000-0000368A0000}"/>
    <cellStyle name="Note 3 2 18 4 2 2 2" xfId="22780" xr:uid="{00000000-0005-0000-0000-0000378A0000}"/>
    <cellStyle name="Note 3 2 18 4 2 2 2 2" xfId="38411" xr:uid="{00000000-0005-0000-0000-0000388A0000}"/>
    <cellStyle name="Note 3 2 18 4 2 2 3" xfId="14114" xr:uid="{00000000-0005-0000-0000-0000398A0000}"/>
    <cellStyle name="Note 3 2 18 4 2 2 4" xfId="30801" xr:uid="{00000000-0005-0000-0000-00003A8A0000}"/>
    <cellStyle name="Note 3 2 18 4 2 3" xfId="27039" xr:uid="{00000000-0005-0000-0000-00003B8A0000}"/>
    <cellStyle name="Note 3 2 18 4 2 3 2" xfId="42669" xr:uid="{00000000-0005-0000-0000-00003C8A0000}"/>
    <cellStyle name="Note 3 2 18 4 2 4" xfId="18975" xr:uid="{00000000-0005-0000-0000-00003D8A0000}"/>
    <cellStyle name="Note 3 2 18 4 2 5" xfId="34818" xr:uid="{00000000-0005-0000-0000-00003E8A0000}"/>
    <cellStyle name="Note 3 2 18 4 3" xfId="4642" xr:uid="{00000000-0005-0000-0000-00003F8A0000}"/>
    <cellStyle name="Note 3 2 18 4 3 2" xfId="22814" xr:uid="{00000000-0005-0000-0000-0000408A0000}"/>
    <cellStyle name="Note 3 2 18 4 3 2 2" xfId="38445" xr:uid="{00000000-0005-0000-0000-0000418A0000}"/>
    <cellStyle name="Note 3 2 18 4 3 3" xfId="14148" xr:uid="{00000000-0005-0000-0000-0000428A0000}"/>
    <cellStyle name="Note 3 2 18 4 3 4" xfId="30835" xr:uid="{00000000-0005-0000-0000-0000438A0000}"/>
    <cellStyle name="Note 3 2 18 4 4" xfId="25650" xr:uid="{00000000-0005-0000-0000-0000448A0000}"/>
    <cellStyle name="Note 3 2 18 4 4 2" xfId="41280" xr:uid="{00000000-0005-0000-0000-0000458A0000}"/>
    <cellStyle name="Note 3 2 18 4 5" xfId="17586" xr:uid="{00000000-0005-0000-0000-0000468A0000}"/>
    <cellStyle name="Note 3 2 18 4 6" xfId="33429" xr:uid="{00000000-0005-0000-0000-0000478A0000}"/>
    <cellStyle name="Note 3 2 18 5" xfId="21578" xr:uid="{00000000-0005-0000-0000-0000488A0000}"/>
    <cellStyle name="Note 3 2 18 5 2" xfId="37209" xr:uid="{00000000-0005-0000-0000-0000498A0000}"/>
    <cellStyle name="Note 3 2 18 6" xfId="23645" xr:uid="{00000000-0005-0000-0000-00004A8A0000}"/>
    <cellStyle name="Note 3 2 18 6 2" xfId="39276" xr:uid="{00000000-0005-0000-0000-00004B8A0000}"/>
    <cellStyle name="Note 3 2 18 7" xfId="12538" xr:uid="{00000000-0005-0000-0000-00004C8A0000}"/>
    <cellStyle name="Note 3 2 18 8" xfId="29741" xr:uid="{00000000-0005-0000-0000-00004D8A0000}"/>
    <cellStyle name="Note 3 2 18 9" xfId="46472" xr:uid="{00000000-0005-0000-0000-00004E8A0000}"/>
    <cellStyle name="Note 3 2 19" xfId="3392" xr:uid="{00000000-0005-0000-0000-00004F8A0000}"/>
    <cellStyle name="Note 3 2 19 10" xfId="48352" xr:uid="{00000000-0005-0000-0000-0000508A0000}"/>
    <cellStyle name="Note 3 2 19 11" xfId="46248" xr:uid="{00000000-0005-0000-0000-0000518A0000}"/>
    <cellStyle name="Note 3 2 19 12" xfId="51055" xr:uid="{00000000-0005-0000-0000-0000528A0000}"/>
    <cellStyle name="Note 3 2 19 13" xfId="46499" xr:uid="{00000000-0005-0000-0000-0000538A0000}"/>
    <cellStyle name="Note 3 2 19 14" xfId="48897" xr:uid="{00000000-0005-0000-0000-0000548A0000}"/>
    <cellStyle name="Note 3 2 19 15" xfId="51509" xr:uid="{00000000-0005-0000-0000-0000558A0000}"/>
    <cellStyle name="Note 3 2 19 2" xfId="4045" xr:uid="{00000000-0005-0000-0000-0000568A0000}"/>
    <cellStyle name="Note 3 2 19 2 10" xfId="49067" xr:uid="{00000000-0005-0000-0000-0000578A0000}"/>
    <cellStyle name="Note 3 2 19 2 11" xfId="51416" xr:uid="{00000000-0005-0000-0000-0000588A0000}"/>
    <cellStyle name="Note 3 2 19 2 12" xfId="45708" xr:uid="{00000000-0005-0000-0000-0000598A0000}"/>
    <cellStyle name="Note 3 2 19 2 13" xfId="51531" xr:uid="{00000000-0005-0000-0000-00005A8A0000}"/>
    <cellStyle name="Note 3 2 19 2 14" xfId="52837" xr:uid="{00000000-0005-0000-0000-00005B8A0000}"/>
    <cellStyle name="Note 3 2 19 2 2" xfId="6420" xr:uid="{00000000-0005-0000-0000-00005C8A0000}"/>
    <cellStyle name="Note 3 2 19 2 2 2" xfId="6503" xr:uid="{00000000-0005-0000-0000-00005D8A0000}"/>
    <cellStyle name="Note 3 2 19 2 2 2 2" xfId="8030" xr:uid="{00000000-0005-0000-0000-00005E8A0000}"/>
    <cellStyle name="Note 3 2 19 2 2 2 2 2" xfId="11270" xr:uid="{00000000-0005-0000-0000-00005F8A0000}"/>
    <cellStyle name="Note 3 2 19 2 2 2 2 2 2" xfId="28836" xr:uid="{00000000-0005-0000-0000-0000608A0000}"/>
    <cellStyle name="Note 3 2 19 2 2 2 2 2 2 2" xfId="44466" xr:uid="{00000000-0005-0000-0000-0000618A0000}"/>
    <cellStyle name="Note 3 2 19 2 2 2 2 2 3" xfId="20772" xr:uid="{00000000-0005-0000-0000-0000628A0000}"/>
    <cellStyle name="Note 3 2 19 2 2 2 2 2 4" xfId="36615" xr:uid="{00000000-0005-0000-0000-0000638A0000}"/>
    <cellStyle name="Note 3 2 19 2 2 2 2 3" xfId="25596" xr:uid="{00000000-0005-0000-0000-0000648A0000}"/>
    <cellStyle name="Note 3 2 19 2 2 2 2 3 2" xfId="41226" xr:uid="{00000000-0005-0000-0000-0000658A0000}"/>
    <cellStyle name="Note 3 2 19 2 2 2 2 4" xfId="17532" xr:uid="{00000000-0005-0000-0000-0000668A0000}"/>
    <cellStyle name="Note 3 2 19 2 2 2 2 5" xfId="33375" xr:uid="{00000000-0005-0000-0000-0000678A0000}"/>
    <cellStyle name="Note 3 2 19 2 2 2 3" xfId="11622" xr:uid="{00000000-0005-0000-0000-0000688A0000}"/>
    <cellStyle name="Note 3 2 19 2 2 2 3 2" xfId="29188" xr:uid="{00000000-0005-0000-0000-0000698A0000}"/>
    <cellStyle name="Note 3 2 19 2 2 2 3 2 2" xfId="44818" xr:uid="{00000000-0005-0000-0000-00006A8A0000}"/>
    <cellStyle name="Note 3 2 19 2 2 2 3 3" xfId="21124" xr:uid="{00000000-0005-0000-0000-00006B8A0000}"/>
    <cellStyle name="Note 3 2 19 2 2 2 3 4" xfId="36967" xr:uid="{00000000-0005-0000-0000-00006C8A0000}"/>
    <cellStyle name="Note 3 2 19 2 2 2 4" xfId="24204" xr:uid="{00000000-0005-0000-0000-00006D8A0000}"/>
    <cellStyle name="Note 3 2 19 2 2 2 4 2" xfId="39835" xr:uid="{00000000-0005-0000-0000-00006E8A0000}"/>
    <cellStyle name="Note 3 2 19 2 2 2 5" xfId="16007" xr:uid="{00000000-0005-0000-0000-00006F8A0000}"/>
    <cellStyle name="Note 3 2 19 2 2 2 6" xfId="32043" xr:uid="{00000000-0005-0000-0000-0000708A0000}"/>
    <cellStyle name="Note 3 2 19 2 2 3" xfId="24123" xr:uid="{00000000-0005-0000-0000-0000718A0000}"/>
    <cellStyle name="Note 3 2 19 2 2 3 2" xfId="39754" xr:uid="{00000000-0005-0000-0000-0000728A0000}"/>
    <cellStyle name="Note 3 2 19 2 2 4" xfId="15925" xr:uid="{00000000-0005-0000-0000-0000738A0000}"/>
    <cellStyle name="Note 3 2 19 2 2 5" xfId="31962" xr:uid="{00000000-0005-0000-0000-0000748A0000}"/>
    <cellStyle name="Note 3 2 19 2 2 6" xfId="50681" xr:uid="{00000000-0005-0000-0000-0000758A0000}"/>
    <cellStyle name="Note 3 2 19 2 2 7" xfId="52467" xr:uid="{00000000-0005-0000-0000-0000768A0000}"/>
    <cellStyle name="Note 3 2 19 2 2 8" xfId="53562" xr:uid="{00000000-0005-0000-0000-0000778A0000}"/>
    <cellStyle name="Note 3 2 19 2 3" xfId="8489" xr:uid="{00000000-0005-0000-0000-0000788A0000}"/>
    <cellStyle name="Note 3 2 19 2 3 2" xfId="9878" xr:uid="{00000000-0005-0000-0000-0000798A0000}"/>
    <cellStyle name="Note 3 2 19 2 3 2 2" xfId="11184" xr:uid="{00000000-0005-0000-0000-00007A8A0000}"/>
    <cellStyle name="Note 3 2 19 2 3 2 2 2" xfId="28750" xr:uid="{00000000-0005-0000-0000-00007B8A0000}"/>
    <cellStyle name="Note 3 2 19 2 3 2 2 2 2" xfId="44380" xr:uid="{00000000-0005-0000-0000-00007C8A0000}"/>
    <cellStyle name="Note 3 2 19 2 3 2 2 3" xfId="20686" xr:uid="{00000000-0005-0000-0000-00007D8A0000}"/>
    <cellStyle name="Note 3 2 19 2 3 2 2 4" xfId="36529" xr:uid="{00000000-0005-0000-0000-00007E8A0000}"/>
    <cellStyle name="Note 3 2 19 2 3 2 3" xfId="27444" xr:uid="{00000000-0005-0000-0000-00007F8A0000}"/>
    <cellStyle name="Note 3 2 19 2 3 2 3 2" xfId="43074" xr:uid="{00000000-0005-0000-0000-0000808A0000}"/>
    <cellStyle name="Note 3 2 19 2 3 2 4" xfId="19380" xr:uid="{00000000-0005-0000-0000-0000818A0000}"/>
    <cellStyle name="Note 3 2 19 2 3 2 5" xfId="35223" xr:uid="{00000000-0005-0000-0000-0000828A0000}"/>
    <cellStyle name="Note 3 2 19 2 3 3" xfId="6472" xr:uid="{00000000-0005-0000-0000-0000838A0000}"/>
    <cellStyle name="Note 3 2 19 2 3 3 2" xfId="24174" xr:uid="{00000000-0005-0000-0000-0000848A0000}"/>
    <cellStyle name="Note 3 2 19 2 3 3 2 2" xfId="39805" xr:uid="{00000000-0005-0000-0000-0000858A0000}"/>
    <cellStyle name="Note 3 2 19 2 3 3 3" xfId="15976" xr:uid="{00000000-0005-0000-0000-0000868A0000}"/>
    <cellStyle name="Note 3 2 19 2 3 3 4" xfId="32013" xr:uid="{00000000-0005-0000-0000-0000878A0000}"/>
    <cellStyle name="Note 3 2 19 2 3 4" xfId="26055" xr:uid="{00000000-0005-0000-0000-0000888A0000}"/>
    <cellStyle name="Note 3 2 19 2 3 4 2" xfId="41685" xr:uid="{00000000-0005-0000-0000-0000898A0000}"/>
    <cellStyle name="Note 3 2 19 2 3 5" xfId="17991" xr:uid="{00000000-0005-0000-0000-00008A8A0000}"/>
    <cellStyle name="Note 3 2 19 2 3 6" xfId="33834" xr:uid="{00000000-0005-0000-0000-00008B8A0000}"/>
    <cellStyle name="Note 3 2 19 2 4" xfId="22257" xr:uid="{00000000-0005-0000-0000-00008C8A0000}"/>
    <cellStyle name="Note 3 2 19 2 4 2" xfId="37888" xr:uid="{00000000-0005-0000-0000-00008D8A0000}"/>
    <cellStyle name="Note 3 2 19 2 5" xfId="12298" xr:uid="{00000000-0005-0000-0000-00008E8A0000}"/>
    <cellStyle name="Note 3 2 19 2 5 2" xfId="29561" xr:uid="{00000000-0005-0000-0000-00008F8A0000}"/>
    <cellStyle name="Note 3 2 19 2 6" xfId="13550" xr:uid="{00000000-0005-0000-0000-0000908A0000}"/>
    <cellStyle name="Note 3 2 19 2 7" xfId="30297" xr:uid="{00000000-0005-0000-0000-0000918A0000}"/>
    <cellStyle name="Note 3 2 19 2 8" xfId="45318" xr:uid="{00000000-0005-0000-0000-0000928A0000}"/>
    <cellStyle name="Note 3 2 19 2 9" xfId="48712" xr:uid="{00000000-0005-0000-0000-0000938A0000}"/>
    <cellStyle name="Note 3 2 19 3" xfId="5767" xr:uid="{00000000-0005-0000-0000-0000948A0000}"/>
    <cellStyle name="Note 3 2 19 3 2" xfId="6855" xr:uid="{00000000-0005-0000-0000-0000958A0000}"/>
    <cellStyle name="Note 3 2 19 3 2 2" xfId="7713" xr:uid="{00000000-0005-0000-0000-0000968A0000}"/>
    <cellStyle name="Note 3 2 19 3 2 2 2" xfId="7620" xr:uid="{00000000-0005-0000-0000-0000978A0000}"/>
    <cellStyle name="Note 3 2 19 3 2 2 2 2" xfId="25186" xr:uid="{00000000-0005-0000-0000-0000988A0000}"/>
    <cellStyle name="Note 3 2 19 3 2 2 2 2 2" xfId="40816" xr:uid="{00000000-0005-0000-0000-0000998A0000}"/>
    <cellStyle name="Note 3 2 19 3 2 2 2 3" xfId="17122" xr:uid="{00000000-0005-0000-0000-00009A8A0000}"/>
    <cellStyle name="Note 3 2 19 3 2 2 2 4" xfId="32965" xr:uid="{00000000-0005-0000-0000-00009B8A0000}"/>
    <cellStyle name="Note 3 2 19 3 2 2 3" xfId="25279" xr:uid="{00000000-0005-0000-0000-00009C8A0000}"/>
    <cellStyle name="Note 3 2 19 3 2 2 3 2" xfId="40909" xr:uid="{00000000-0005-0000-0000-00009D8A0000}"/>
    <cellStyle name="Note 3 2 19 3 2 2 4" xfId="17215" xr:uid="{00000000-0005-0000-0000-00009E8A0000}"/>
    <cellStyle name="Note 3 2 19 3 2 2 5" xfId="33058" xr:uid="{00000000-0005-0000-0000-00009F8A0000}"/>
    <cellStyle name="Note 3 2 19 3 2 3" xfId="4318" xr:uid="{00000000-0005-0000-0000-0000A08A0000}"/>
    <cellStyle name="Note 3 2 19 3 2 3 2" xfId="22529" xr:uid="{00000000-0005-0000-0000-0000A18A0000}"/>
    <cellStyle name="Note 3 2 19 3 2 3 2 2" xfId="38160" xr:uid="{00000000-0005-0000-0000-0000A28A0000}"/>
    <cellStyle name="Note 3 2 19 3 2 3 3" xfId="13824" xr:uid="{00000000-0005-0000-0000-0000A38A0000}"/>
    <cellStyle name="Note 3 2 19 3 2 3 4" xfId="30569" xr:uid="{00000000-0005-0000-0000-0000A48A0000}"/>
    <cellStyle name="Note 3 2 19 3 2 4" xfId="24518" xr:uid="{00000000-0005-0000-0000-0000A58A0000}"/>
    <cellStyle name="Note 3 2 19 3 2 4 2" xfId="40149" xr:uid="{00000000-0005-0000-0000-0000A68A0000}"/>
    <cellStyle name="Note 3 2 19 3 2 5" xfId="16359" xr:uid="{00000000-0005-0000-0000-0000A78A0000}"/>
    <cellStyle name="Note 3 2 19 3 2 6" xfId="32337" xr:uid="{00000000-0005-0000-0000-0000A88A0000}"/>
    <cellStyle name="Note 3 2 19 3 3" xfId="23677" xr:uid="{00000000-0005-0000-0000-0000A98A0000}"/>
    <cellStyle name="Note 3 2 19 3 3 2" xfId="39308" xr:uid="{00000000-0005-0000-0000-0000AA8A0000}"/>
    <cellStyle name="Note 3 2 19 3 4" xfId="15272" xr:uid="{00000000-0005-0000-0000-0000AB8A0000}"/>
    <cellStyle name="Note 3 2 19 3 5" xfId="31596" xr:uid="{00000000-0005-0000-0000-0000AC8A0000}"/>
    <cellStyle name="Note 3 2 19 3 6" xfId="50321" xr:uid="{00000000-0005-0000-0000-0000AD8A0000}"/>
    <cellStyle name="Note 3 2 19 3 7" xfId="52107" xr:uid="{00000000-0005-0000-0000-0000AE8A0000}"/>
    <cellStyle name="Note 3 2 19 3 8" xfId="53202" xr:uid="{00000000-0005-0000-0000-0000AF8A0000}"/>
    <cellStyle name="Note 3 2 19 4" xfId="8354" xr:uid="{00000000-0005-0000-0000-0000B08A0000}"/>
    <cellStyle name="Note 3 2 19 4 2" xfId="9743" xr:uid="{00000000-0005-0000-0000-0000B18A0000}"/>
    <cellStyle name="Note 3 2 19 4 2 2" xfId="7993" xr:uid="{00000000-0005-0000-0000-0000B28A0000}"/>
    <cellStyle name="Note 3 2 19 4 2 2 2" xfId="25559" xr:uid="{00000000-0005-0000-0000-0000B38A0000}"/>
    <cellStyle name="Note 3 2 19 4 2 2 2 2" xfId="41189" xr:uid="{00000000-0005-0000-0000-0000B48A0000}"/>
    <cellStyle name="Note 3 2 19 4 2 2 3" xfId="17495" xr:uid="{00000000-0005-0000-0000-0000B58A0000}"/>
    <cellStyle name="Note 3 2 19 4 2 2 4" xfId="33338" xr:uid="{00000000-0005-0000-0000-0000B68A0000}"/>
    <cellStyle name="Note 3 2 19 4 2 3" xfId="27309" xr:uid="{00000000-0005-0000-0000-0000B78A0000}"/>
    <cellStyle name="Note 3 2 19 4 2 3 2" xfId="42939" xr:uid="{00000000-0005-0000-0000-0000B88A0000}"/>
    <cellStyle name="Note 3 2 19 4 2 4" xfId="19245" xr:uid="{00000000-0005-0000-0000-0000B98A0000}"/>
    <cellStyle name="Note 3 2 19 4 2 5" xfId="35088" xr:uid="{00000000-0005-0000-0000-0000BA8A0000}"/>
    <cellStyle name="Note 3 2 19 4 3" xfId="4095" xr:uid="{00000000-0005-0000-0000-0000BB8A0000}"/>
    <cellStyle name="Note 3 2 19 4 3 2" xfId="22306" xr:uid="{00000000-0005-0000-0000-0000BC8A0000}"/>
    <cellStyle name="Note 3 2 19 4 3 2 2" xfId="37937" xr:uid="{00000000-0005-0000-0000-0000BD8A0000}"/>
    <cellStyle name="Note 3 2 19 4 3 3" xfId="13601" xr:uid="{00000000-0005-0000-0000-0000BE8A0000}"/>
    <cellStyle name="Note 3 2 19 4 3 4" xfId="30346" xr:uid="{00000000-0005-0000-0000-0000BF8A0000}"/>
    <cellStyle name="Note 3 2 19 4 4" xfId="25920" xr:uid="{00000000-0005-0000-0000-0000C08A0000}"/>
    <cellStyle name="Note 3 2 19 4 4 2" xfId="41550" xr:uid="{00000000-0005-0000-0000-0000C18A0000}"/>
    <cellStyle name="Note 3 2 19 4 5" xfId="17856" xr:uid="{00000000-0005-0000-0000-0000C28A0000}"/>
    <cellStyle name="Note 3 2 19 4 6" xfId="33699" xr:uid="{00000000-0005-0000-0000-0000C38A0000}"/>
    <cellStyle name="Note 3 2 19 5" xfId="21811" xr:uid="{00000000-0005-0000-0000-0000C48A0000}"/>
    <cellStyle name="Note 3 2 19 5 2" xfId="37442" xr:uid="{00000000-0005-0000-0000-0000C58A0000}"/>
    <cellStyle name="Note 3 2 19 6" xfId="29278" xr:uid="{00000000-0005-0000-0000-0000C68A0000}"/>
    <cellStyle name="Note 3 2 19 6 2" xfId="44908" xr:uid="{00000000-0005-0000-0000-0000C78A0000}"/>
    <cellStyle name="Note 3 2 19 7" xfId="12897" xr:uid="{00000000-0005-0000-0000-0000C88A0000}"/>
    <cellStyle name="Note 3 2 19 8" xfId="29931" xr:uid="{00000000-0005-0000-0000-0000C98A0000}"/>
    <cellStyle name="Note 3 2 19 9" xfId="47888" xr:uid="{00000000-0005-0000-0000-0000CA8A0000}"/>
    <cellStyle name="Note 3 2 2" xfId="3386" xr:uid="{00000000-0005-0000-0000-0000CB8A0000}"/>
    <cellStyle name="Note 3 2 2 10" xfId="46317" xr:uid="{00000000-0005-0000-0000-0000CC8A0000}"/>
    <cellStyle name="Note 3 2 2 11" xfId="46192" xr:uid="{00000000-0005-0000-0000-0000CD8A0000}"/>
    <cellStyle name="Note 3 2 2 12" xfId="46409" xr:uid="{00000000-0005-0000-0000-0000CE8A0000}"/>
    <cellStyle name="Note 3 2 2 13" xfId="47210" xr:uid="{00000000-0005-0000-0000-0000CF8A0000}"/>
    <cellStyle name="Note 3 2 2 14" xfId="52782" xr:uid="{00000000-0005-0000-0000-0000D08A0000}"/>
    <cellStyle name="Note 3 2 2 15" xfId="45869" xr:uid="{00000000-0005-0000-0000-0000D18A0000}"/>
    <cellStyle name="Note 3 2 2 2" xfId="4039" xr:uid="{00000000-0005-0000-0000-0000D28A0000}"/>
    <cellStyle name="Note 3 2 2 2 10" xfId="48831" xr:uid="{00000000-0005-0000-0000-0000D38A0000}"/>
    <cellStyle name="Note 3 2 2 2 11" xfId="51410" xr:uid="{00000000-0005-0000-0000-0000D48A0000}"/>
    <cellStyle name="Note 3 2 2 2 12" xfId="46387" xr:uid="{00000000-0005-0000-0000-0000D58A0000}"/>
    <cellStyle name="Note 3 2 2 2 13" xfId="49110" xr:uid="{00000000-0005-0000-0000-0000D68A0000}"/>
    <cellStyle name="Note 3 2 2 2 14" xfId="52745" xr:uid="{00000000-0005-0000-0000-0000D78A0000}"/>
    <cellStyle name="Note 3 2 2 2 2" xfId="6414" xr:uid="{00000000-0005-0000-0000-0000D88A0000}"/>
    <cellStyle name="Note 3 2 2 2 2 2" xfId="6509" xr:uid="{00000000-0005-0000-0000-0000D98A0000}"/>
    <cellStyle name="Note 3 2 2 2 2 2 2" xfId="7814" xr:uid="{00000000-0005-0000-0000-0000DA8A0000}"/>
    <cellStyle name="Note 3 2 2 2 2 2 2 2" xfId="10725" xr:uid="{00000000-0005-0000-0000-0000DB8A0000}"/>
    <cellStyle name="Note 3 2 2 2 2 2 2 2 2" xfId="28291" xr:uid="{00000000-0005-0000-0000-0000DC8A0000}"/>
    <cellStyle name="Note 3 2 2 2 2 2 2 2 2 2" xfId="43921" xr:uid="{00000000-0005-0000-0000-0000DD8A0000}"/>
    <cellStyle name="Note 3 2 2 2 2 2 2 2 3" xfId="20227" xr:uid="{00000000-0005-0000-0000-0000DE8A0000}"/>
    <cellStyle name="Note 3 2 2 2 2 2 2 2 4" xfId="36070" xr:uid="{00000000-0005-0000-0000-0000DF8A0000}"/>
    <cellStyle name="Note 3 2 2 2 2 2 2 3" xfId="25380" xr:uid="{00000000-0005-0000-0000-0000E08A0000}"/>
    <cellStyle name="Note 3 2 2 2 2 2 2 3 2" xfId="41010" xr:uid="{00000000-0005-0000-0000-0000E18A0000}"/>
    <cellStyle name="Note 3 2 2 2 2 2 2 4" xfId="17316" xr:uid="{00000000-0005-0000-0000-0000E28A0000}"/>
    <cellStyle name="Note 3 2 2 2 2 2 2 5" xfId="33159" xr:uid="{00000000-0005-0000-0000-0000E38A0000}"/>
    <cellStyle name="Note 3 2 2 2 2 2 3" xfId="10775" xr:uid="{00000000-0005-0000-0000-0000E48A0000}"/>
    <cellStyle name="Note 3 2 2 2 2 2 3 2" xfId="28341" xr:uid="{00000000-0005-0000-0000-0000E58A0000}"/>
    <cellStyle name="Note 3 2 2 2 2 2 3 2 2" xfId="43971" xr:uid="{00000000-0005-0000-0000-0000E68A0000}"/>
    <cellStyle name="Note 3 2 2 2 2 2 3 3" xfId="20277" xr:uid="{00000000-0005-0000-0000-0000E78A0000}"/>
    <cellStyle name="Note 3 2 2 2 2 2 3 4" xfId="36120" xr:uid="{00000000-0005-0000-0000-0000E88A0000}"/>
    <cellStyle name="Note 3 2 2 2 2 2 4" xfId="24210" xr:uid="{00000000-0005-0000-0000-0000E98A0000}"/>
    <cellStyle name="Note 3 2 2 2 2 2 4 2" xfId="39841" xr:uid="{00000000-0005-0000-0000-0000EA8A0000}"/>
    <cellStyle name="Note 3 2 2 2 2 2 5" xfId="16013" xr:uid="{00000000-0005-0000-0000-0000EB8A0000}"/>
    <cellStyle name="Note 3 2 2 2 2 2 6" xfId="32049" xr:uid="{00000000-0005-0000-0000-0000EC8A0000}"/>
    <cellStyle name="Note 3 2 2 2 2 3" xfId="24117" xr:uid="{00000000-0005-0000-0000-0000ED8A0000}"/>
    <cellStyle name="Note 3 2 2 2 2 3 2" xfId="39748" xr:uid="{00000000-0005-0000-0000-0000EE8A0000}"/>
    <cellStyle name="Note 3 2 2 2 2 4" xfId="15919" xr:uid="{00000000-0005-0000-0000-0000EF8A0000}"/>
    <cellStyle name="Note 3 2 2 2 2 5" xfId="31956" xr:uid="{00000000-0005-0000-0000-0000F08A0000}"/>
    <cellStyle name="Note 3 2 2 2 2 6" xfId="50675" xr:uid="{00000000-0005-0000-0000-0000F18A0000}"/>
    <cellStyle name="Note 3 2 2 2 2 7" xfId="52461" xr:uid="{00000000-0005-0000-0000-0000F28A0000}"/>
    <cellStyle name="Note 3 2 2 2 2 8" xfId="53556" xr:uid="{00000000-0005-0000-0000-0000F38A0000}"/>
    <cellStyle name="Note 3 2 2 2 3" xfId="8159" xr:uid="{00000000-0005-0000-0000-0000F48A0000}"/>
    <cellStyle name="Note 3 2 2 2 3 2" xfId="9548" xr:uid="{00000000-0005-0000-0000-0000F58A0000}"/>
    <cellStyle name="Note 3 2 2 2 3 2 2" xfId="5015" xr:uid="{00000000-0005-0000-0000-0000F68A0000}"/>
    <cellStyle name="Note 3 2 2 2 3 2 2 2" xfId="23187" xr:uid="{00000000-0005-0000-0000-0000F78A0000}"/>
    <cellStyle name="Note 3 2 2 2 3 2 2 2 2" xfId="38818" xr:uid="{00000000-0005-0000-0000-0000F88A0000}"/>
    <cellStyle name="Note 3 2 2 2 3 2 2 3" xfId="14521" xr:uid="{00000000-0005-0000-0000-0000F98A0000}"/>
    <cellStyle name="Note 3 2 2 2 3 2 2 4" xfId="31208" xr:uid="{00000000-0005-0000-0000-0000FA8A0000}"/>
    <cellStyle name="Note 3 2 2 2 3 2 3" xfId="27114" xr:uid="{00000000-0005-0000-0000-0000FB8A0000}"/>
    <cellStyle name="Note 3 2 2 2 3 2 3 2" xfId="42744" xr:uid="{00000000-0005-0000-0000-0000FC8A0000}"/>
    <cellStyle name="Note 3 2 2 2 3 2 4" xfId="19050" xr:uid="{00000000-0005-0000-0000-0000FD8A0000}"/>
    <cellStyle name="Note 3 2 2 2 3 2 5" xfId="34893" xr:uid="{00000000-0005-0000-0000-0000FE8A0000}"/>
    <cellStyle name="Note 3 2 2 2 3 3" xfId="4089" xr:uid="{00000000-0005-0000-0000-0000FF8A0000}"/>
    <cellStyle name="Note 3 2 2 2 3 3 2" xfId="22300" xr:uid="{00000000-0005-0000-0000-0000008B0000}"/>
    <cellStyle name="Note 3 2 2 2 3 3 2 2" xfId="37931" xr:uid="{00000000-0005-0000-0000-0000018B0000}"/>
    <cellStyle name="Note 3 2 2 2 3 3 3" xfId="13595" xr:uid="{00000000-0005-0000-0000-0000028B0000}"/>
    <cellStyle name="Note 3 2 2 2 3 3 4" xfId="30340" xr:uid="{00000000-0005-0000-0000-0000038B0000}"/>
    <cellStyle name="Note 3 2 2 2 3 4" xfId="25725" xr:uid="{00000000-0005-0000-0000-0000048B0000}"/>
    <cellStyle name="Note 3 2 2 2 3 4 2" xfId="41355" xr:uid="{00000000-0005-0000-0000-0000058B0000}"/>
    <cellStyle name="Note 3 2 2 2 3 5" xfId="17661" xr:uid="{00000000-0005-0000-0000-0000068B0000}"/>
    <cellStyle name="Note 3 2 2 2 3 6" xfId="33504" xr:uid="{00000000-0005-0000-0000-0000078B0000}"/>
    <cellStyle name="Note 3 2 2 2 4" xfId="22251" xr:uid="{00000000-0005-0000-0000-0000088B0000}"/>
    <cellStyle name="Note 3 2 2 2 4 2" xfId="37882" xr:uid="{00000000-0005-0000-0000-0000098B0000}"/>
    <cellStyle name="Note 3 2 2 2 5" xfId="12293" xr:uid="{00000000-0005-0000-0000-00000A8B0000}"/>
    <cellStyle name="Note 3 2 2 2 5 2" xfId="29556" xr:uid="{00000000-0005-0000-0000-00000B8B0000}"/>
    <cellStyle name="Note 3 2 2 2 6" xfId="13544" xr:uid="{00000000-0005-0000-0000-00000C8B0000}"/>
    <cellStyle name="Note 3 2 2 2 7" xfId="30291" xr:uid="{00000000-0005-0000-0000-00000D8B0000}"/>
    <cellStyle name="Note 3 2 2 2 8" xfId="45324" xr:uid="{00000000-0005-0000-0000-00000E8B0000}"/>
    <cellStyle name="Note 3 2 2 2 9" xfId="48706" xr:uid="{00000000-0005-0000-0000-00000F8B0000}"/>
    <cellStyle name="Note 3 2 2 3" xfId="5761" xr:uid="{00000000-0005-0000-0000-0000108B0000}"/>
    <cellStyle name="Note 3 2 2 3 10" xfId="50706" xr:uid="{00000000-0005-0000-0000-0000118B0000}"/>
    <cellStyle name="Note 3 2 2 3 11" xfId="51740" xr:uid="{00000000-0005-0000-0000-0000128B0000}"/>
    <cellStyle name="Note 3 2 2 3 12" xfId="48957" xr:uid="{00000000-0005-0000-0000-0000138B0000}"/>
    <cellStyle name="Note 3 2 2 3 2" xfId="8160" xr:uid="{00000000-0005-0000-0000-0000148B0000}"/>
    <cellStyle name="Note 3 2 2 3 2 2" xfId="9549" xr:uid="{00000000-0005-0000-0000-0000158B0000}"/>
    <cellStyle name="Note 3 2 2 3 2 2 2" xfId="4613" xr:uid="{00000000-0005-0000-0000-0000168B0000}"/>
    <cellStyle name="Note 3 2 2 3 2 2 2 2" xfId="22785" xr:uid="{00000000-0005-0000-0000-0000178B0000}"/>
    <cellStyle name="Note 3 2 2 3 2 2 2 2 2" xfId="38416" xr:uid="{00000000-0005-0000-0000-0000188B0000}"/>
    <cellStyle name="Note 3 2 2 3 2 2 2 3" xfId="14119" xr:uid="{00000000-0005-0000-0000-0000198B0000}"/>
    <cellStyle name="Note 3 2 2 3 2 2 2 4" xfId="30806" xr:uid="{00000000-0005-0000-0000-00001A8B0000}"/>
    <cellStyle name="Note 3 2 2 3 2 2 3" xfId="27115" xr:uid="{00000000-0005-0000-0000-00001B8B0000}"/>
    <cellStyle name="Note 3 2 2 3 2 2 3 2" xfId="42745" xr:uid="{00000000-0005-0000-0000-00001C8B0000}"/>
    <cellStyle name="Note 3 2 2 3 2 2 4" xfId="19051" xr:uid="{00000000-0005-0000-0000-00001D8B0000}"/>
    <cellStyle name="Note 3 2 2 3 2 2 5" xfId="34894" xr:uid="{00000000-0005-0000-0000-00001E8B0000}"/>
    <cellStyle name="Note 3 2 2 3 2 3" xfId="4963" xr:uid="{00000000-0005-0000-0000-00001F8B0000}"/>
    <cellStyle name="Note 3 2 2 3 2 3 2" xfId="23135" xr:uid="{00000000-0005-0000-0000-0000208B0000}"/>
    <cellStyle name="Note 3 2 2 3 2 3 2 2" xfId="38766" xr:uid="{00000000-0005-0000-0000-0000218B0000}"/>
    <cellStyle name="Note 3 2 2 3 2 3 3" xfId="14469" xr:uid="{00000000-0005-0000-0000-0000228B0000}"/>
    <cellStyle name="Note 3 2 2 3 2 3 4" xfId="31156" xr:uid="{00000000-0005-0000-0000-0000238B0000}"/>
    <cellStyle name="Note 3 2 2 3 2 4" xfId="25726" xr:uid="{00000000-0005-0000-0000-0000248B0000}"/>
    <cellStyle name="Note 3 2 2 3 2 4 2" xfId="41356" xr:uid="{00000000-0005-0000-0000-0000258B0000}"/>
    <cellStyle name="Note 3 2 2 3 2 5" xfId="17662" xr:uid="{00000000-0005-0000-0000-0000268B0000}"/>
    <cellStyle name="Note 3 2 2 3 2 6" xfId="33505" xr:uid="{00000000-0005-0000-0000-0000278B0000}"/>
    <cellStyle name="Note 3 2 2 3 2 7" xfId="50315" xr:uid="{00000000-0005-0000-0000-0000288B0000}"/>
    <cellStyle name="Note 3 2 2 3 2 8" xfId="52101" xr:uid="{00000000-0005-0000-0000-0000298B0000}"/>
    <cellStyle name="Note 3 2 2 3 2 9" xfId="53196" xr:uid="{00000000-0005-0000-0000-00002A8B0000}"/>
    <cellStyle name="Note 3 2 2 3 3" xfId="23671" xr:uid="{00000000-0005-0000-0000-00002B8B0000}"/>
    <cellStyle name="Note 3 2 2 3 3 2" xfId="39302" xr:uid="{00000000-0005-0000-0000-00002C8B0000}"/>
    <cellStyle name="Note 3 2 2 3 4" xfId="15266" xr:uid="{00000000-0005-0000-0000-00002D8B0000}"/>
    <cellStyle name="Note 3 2 2 3 5" xfId="31590" xr:uid="{00000000-0005-0000-0000-00002E8B0000}"/>
    <cellStyle name="Note 3 2 2 3 6" xfId="44957" xr:uid="{00000000-0005-0000-0000-00002F8B0000}"/>
    <cellStyle name="Note 3 2 2 3 7" xfId="48346" xr:uid="{00000000-0005-0000-0000-0000308B0000}"/>
    <cellStyle name="Note 3 2 2 3 8" xfId="47493" xr:uid="{00000000-0005-0000-0000-0000318B0000}"/>
    <cellStyle name="Note 3 2 2 3 9" xfId="51049" xr:uid="{00000000-0005-0000-0000-0000328B0000}"/>
    <cellStyle name="Note 3 2 2 4" xfId="8810" xr:uid="{00000000-0005-0000-0000-0000338B0000}"/>
    <cellStyle name="Note 3 2 2 4 2" xfId="10199" xr:uid="{00000000-0005-0000-0000-0000348B0000}"/>
    <cellStyle name="Note 3 2 2 4 2 2" xfId="11139" xr:uid="{00000000-0005-0000-0000-0000358B0000}"/>
    <cellStyle name="Note 3 2 2 4 2 2 2" xfId="28705" xr:uid="{00000000-0005-0000-0000-0000368B0000}"/>
    <cellStyle name="Note 3 2 2 4 2 2 2 2" xfId="44335" xr:uid="{00000000-0005-0000-0000-0000378B0000}"/>
    <cellStyle name="Note 3 2 2 4 2 2 3" xfId="20641" xr:uid="{00000000-0005-0000-0000-0000388B0000}"/>
    <cellStyle name="Note 3 2 2 4 2 2 4" xfId="36484" xr:uid="{00000000-0005-0000-0000-0000398B0000}"/>
    <cellStyle name="Note 3 2 2 4 2 3" xfId="27765" xr:uid="{00000000-0005-0000-0000-00003A8B0000}"/>
    <cellStyle name="Note 3 2 2 4 2 3 2" xfId="43395" xr:uid="{00000000-0005-0000-0000-00003B8B0000}"/>
    <cellStyle name="Note 3 2 2 4 2 4" xfId="19701" xr:uid="{00000000-0005-0000-0000-00003C8B0000}"/>
    <cellStyle name="Note 3 2 2 4 2 5" xfId="35544" xr:uid="{00000000-0005-0000-0000-00003D8B0000}"/>
    <cellStyle name="Note 3 2 2 4 3" xfId="11054" xr:uid="{00000000-0005-0000-0000-00003E8B0000}"/>
    <cellStyle name="Note 3 2 2 4 3 2" xfId="28620" xr:uid="{00000000-0005-0000-0000-00003F8B0000}"/>
    <cellStyle name="Note 3 2 2 4 3 2 2" xfId="44250" xr:uid="{00000000-0005-0000-0000-0000408B0000}"/>
    <cellStyle name="Note 3 2 2 4 3 3" xfId="20556" xr:uid="{00000000-0005-0000-0000-0000418B0000}"/>
    <cellStyle name="Note 3 2 2 4 3 4" xfId="36399" xr:uid="{00000000-0005-0000-0000-0000428B0000}"/>
    <cellStyle name="Note 3 2 2 4 4" xfId="26376" xr:uid="{00000000-0005-0000-0000-0000438B0000}"/>
    <cellStyle name="Note 3 2 2 4 4 2" xfId="42006" xr:uid="{00000000-0005-0000-0000-0000448B0000}"/>
    <cellStyle name="Note 3 2 2 4 5" xfId="18312" xr:uid="{00000000-0005-0000-0000-0000458B0000}"/>
    <cellStyle name="Note 3 2 2 4 6" xfId="34155" xr:uid="{00000000-0005-0000-0000-0000468B0000}"/>
    <cellStyle name="Note 3 2 2 4 7" xfId="49810" xr:uid="{00000000-0005-0000-0000-0000478B0000}"/>
    <cellStyle name="Note 3 2 2 4 8" xfId="51694" xr:uid="{00000000-0005-0000-0000-0000488B0000}"/>
    <cellStyle name="Note 3 2 2 4 9" xfId="52806" xr:uid="{00000000-0005-0000-0000-0000498B0000}"/>
    <cellStyle name="Note 3 2 2 5" xfId="21805" xr:uid="{00000000-0005-0000-0000-00004A8B0000}"/>
    <cellStyle name="Note 3 2 2 5 2" xfId="37436" xr:uid="{00000000-0005-0000-0000-00004B8B0000}"/>
    <cellStyle name="Note 3 2 2 6" xfId="23699" xr:uid="{00000000-0005-0000-0000-00004C8B0000}"/>
    <cellStyle name="Note 3 2 2 6 2" xfId="39330" xr:uid="{00000000-0005-0000-0000-00004D8B0000}"/>
    <cellStyle name="Note 3 2 2 7" xfId="12891" xr:uid="{00000000-0005-0000-0000-00004E8B0000}"/>
    <cellStyle name="Note 3 2 2 8" xfId="29925" xr:uid="{00000000-0005-0000-0000-00004F8B0000}"/>
    <cellStyle name="Note 3 2 2 9" xfId="47439" xr:uid="{00000000-0005-0000-0000-0000508B0000}"/>
    <cellStyle name="Note 3 2 20" xfId="3394" xr:uid="{00000000-0005-0000-0000-0000518B0000}"/>
    <cellStyle name="Note 3 2 20 10" xfId="48354" xr:uid="{00000000-0005-0000-0000-0000528B0000}"/>
    <cellStyle name="Note 3 2 20 11" xfId="46250" xr:uid="{00000000-0005-0000-0000-0000538B0000}"/>
    <cellStyle name="Note 3 2 20 12" xfId="51057" xr:uid="{00000000-0005-0000-0000-0000548B0000}"/>
    <cellStyle name="Note 3 2 20 13" xfId="47651" xr:uid="{00000000-0005-0000-0000-0000558B0000}"/>
    <cellStyle name="Note 3 2 20 14" xfId="51690" xr:uid="{00000000-0005-0000-0000-0000568B0000}"/>
    <cellStyle name="Note 3 2 20 15" xfId="51691" xr:uid="{00000000-0005-0000-0000-0000578B0000}"/>
    <cellStyle name="Note 3 2 20 2" xfId="4047" xr:uid="{00000000-0005-0000-0000-0000588B0000}"/>
    <cellStyle name="Note 3 2 20 2 10" xfId="49135" xr:uid="{00000000-0005-0000-0000-0000598B0000}"/>
    <cellStyle name="Note 3 2 20 2 11" xfId="51418" xr:uid="{00000000-0005-0000-0000-00005A8B0000}"/>
    <cellStyle name="Note 3 2 20 2 12" xfId="49470" xr:uid="{00000000-0005-0000-0000-00005B8B0000}"/>
    <cellStyle name="Note 3 2 20 2 13" xfId="52731" xr:uid="{00000000-0005-0000-0000-00005C8B0000}"/>
    <cellStyle name="Note 3 2 20 2 14" xfId="45821" xr:uid="{00000000-0005-0000-0000-00005D8B0000}"/>
    <cellStyle name="Note 3 2 20 2 2" xfId="6422" xr:uid="{00000000-0005-0000-0000-00005E8B0000}"/>
    <cellStyle name="Note 3 2 20 2 2 2" xfId="6501" xr:uid="{00000000-0005-0000-0000-00005F8B0000}"/>
    <cellStyle name="Note 3 2 20 2 2 2 2" xfId="7538" xr:uid="{00000000-0005-0000-0000-0000608B0000}"/>
    <cellStyle name="Note 3 2 20 2 2 2 2 2" xfId="6881" xr:uid="{00000000-0005-0000-0000-0000618B0000}"/>
    <cellStyle name="Note 3 2 20 2 2 2 2 2 2" xfId="24544" xr:uid="{00000000-0005-0000-0000-0000628B0000}"/>
    <cellStyle name="Note 3 2 20 2 2 2 2 2 2 2" xfId="40175" xr:uid="{00000000-0005-0000-0000-0000638B0000}"/>
    <cellStyle name="Note 3 2 20 2 2 2 2 2 3" xfId="16385" xr:uid="{00000000-0005-0000-0000-0000648B0000}"/>
    <cellStyle name="Note 3 2 20 2 2 2 2 2 4" xfId="32363" xr:uid="{00000000-0005-0000-0000-0000658B0000}"/>
    <cellStyle name="Note 3 2 20 2 2 2 2 3" xfId="25104" xr:uid="{00000000-0005-0000-0000-0000668B0000}"/>
    <cellStyle name="Note 3 2 20 2 2 2 2 3 2" xfId="40734" xr:uid="{00000000-0005-0000-0000-0000678B0000}"/>
    <cellStyle name="Note 3 2 20 2 2 2 2 4" xfId="17040" xr:uid="{00000000-0005-0000-0000-0000688B0000}"/>
    <cellStyle name="Note 3 2 20 2 2 2 2 5" xfId="32883" xr:uid="{00000000-0005-0000-0000-0000698B0000}"/>
    <cellStyle name="Note 3 2 20 2 2 2 3" xfId="11563" xr:uid="{00000000-0005-0000-0000-00006A8B0000}"/>
    <cellStyle name="Note 3 2 20 2 2 2 3 2" xfId="29129" xr:uid="{00000000-0005-0000-0000-00006B8B0000}"/>
    <cellStyle name="Note 3 2 20 2 2 2 3 2 2" xfId="44759" xr:uid="{00000000-0005-0000-0000-00006C8B0000}"/>
    <cellStyle name="Note 3 2 20 2 2 2 3 3" xfId="21065" xr:uid="{00000000-0005-0000-0000-00006D8B0000}"/>
    <cellStyle name="Note 3 2 20 2 2 2 3 4" xfId="36908" xr:uid="{00000000-0005-0000-0000-00006E8B0000}"/>
    <cellStyle name="Note 3 2 20 2 2 2 4" xfId="24202" xr:uid="{00000000-0005-0000-0000-00006F8B0000}"/>
    <cellStyle name="Note 3 2 20 2 2 2 4 2" xfId="39833" xr:uid="{00000000-0005-0000-0000-0000708B0000}"/>
    <cellStyle name="Note 3 2 20 2 2 2 5" xfId="16005" xr:uid="{00000000-0005-0000-0000-0000718B0000}"/>
    <cellStyle name="Note 3 2 20 2 2 2 6" xfId="32041" xr:uid="{00000000-0005-0000-0000-0000728B0000}"/>
    <cellStyle name="Note 3 2 20 2 2 3" xfId="24125" xr:uid="{00000000-0005-0000-0000-0000738B0000}"/>
    <cellStyle name="Note 3 2 20 2 2 3 2" xfId="39756" xr:uid="{00000000-0005-0000-0000-0000748B0000}"/>
    <cellStyle name="Note 3 2 20 2 2 4" xfId="15927" xr:uid="{00000000-0005-0000-0000-0000758B0000}"/>
    <cellStyle name="Note 3 2 20 2 2 5" xfId="31964" xr:uid="{00000000-0005-0000-0000-0000768B0000}"/>
    <cellStyle name="Note 3 2 20 2 2 6" xfId="50683" xr:uid="{00000000-0005-0000-0000-0000778B0000}"/>
    <cellStyle name="Note 3 2 20 2 2 7" xfId="52469" xr:uid="{00000000-0005-0000-0000-0000788B0000}"/>
    <cellStyle name="Note 3 2 20 2 2 8" xfId="53564" xr:uid="{00000000-0005-0000-0000-0000798B0000}"/>
    <cellStyle name="Note 3 2 20 2 3" xfId="8879" xr:uid="{00000000-0005-0000-0000-00007A8B0000}"/>
    <cellStyle name="Note 3 2 20 2 3 2" xfId="10268" xr:uid="{00000000-0005-0000-0000-00007B8B0000}"/>
    <cellStyle name="Note 3 2 20 2 3 2 2" xfId="4126" xr:uid="{00000000-0005-0000-0000-00007C8B0000}"/>
    <cellStyle name="Note 3 2 20 2 3 2 2 2" xfId="22337" xr:uid="{00000000-0005-0000-0000-00007D8B0000}"/>
    <cellStyle name="Note 3 2 20 2 3 2 2 2 2" xfId="37968" xr:uid="{00000000-0005-0000-0000-00007E8B0000}"/>
    <cellStyle name="Note 3 2 20 2 3 2 2 3" xfId="13632" xr:uid="{00000000-0005-0000-0000-00007F8B0000}"/>
    <cellStyle name="Note 3 2 20 2 3 2 2 4" xfId="30377" xr:uid="{00000000-0005-0000-0000-0000808B0000}"/>
    <cellStyle name="Note 3 2 20 2 3 2 3" xfId="27834" xr:uid="{00000000-0005-0000-0000-0000818B0000}"/>
    <cellStyle name="Note 3 2 20 2 3 2 3 2" xfId="43464" xr:uid="{00000000-0005-0000-0000-0000828B0000}"/>
    <cellStyle name="Note 3 2 20 2 3 2 4" xfId="19770" xr:uid="{00000000-0005-0000-0000-0000838B0000}"/>
    <cellStyle name="Note 3 2 20 2 3 2 5" xfId="35613" xr:uid="{00000000-0005-0000-0000-0000848B0000}"/>
    <cellStyle name="Note 3 2 20 2 3 3" xfId="10686" xr:uid="{00000000-0005-0000-0000-0000858B0000}"/>
    <cellStyle name="Note 3 2 20 2 3 3 2" xfId="28252" xr:uid="{00000000-0005-0000-0000-0000868B0000}"/>
    <cellStyle name="Note 3 2 20 2 3 3 2 2" xfId="43882" xr:uid="{00000000-0005-0000-0000-0000878B0000}"/>
    <cellStyle name="Note 3 2 20 2 3 3 3" xfId="20188" xr:uid="{00000000-0005-0000-0000-0000888B0000}"/>
    <cellStyle name="Note 3 2 20 2 3 3 4" xfId="36031" xr:uid="{00000000-0005-0000-0000-0000898B0000}"/>
    <cellStyle name="Note 3 2 20 2 3 4" xfId="26445" xr:uid="{00000000-0005-0000-0000-00008A8B0000}"/>
    <cellStyle name="Note 3 2 20 2 3 4 2" xfId="42075" xr:uid="{00000000-0005-0000-0000-00008B8B0000}"/>
    <cellStyle name="Note 3 2 20 2 3 5" xfId="18381" xr:uid="{00000000-0005-0000-0000-00008C8B0000}"/>
    <cellStyle name="Note 3 2 20 2 3 6" xfId="34224" xr:uid="{00000000-0005-0000-0000-00008D8B0000}"/>
    <cellStyle name="Note 3 2 20 2 4" xfId="22259" xr:uid="{00000000-0005-0000-0000-00008E8B0000}"/>
    <cellStyle name="Note 3 2 20 2 4 2" xfId="37890" xr:uid="{00000000-0005-0000-0000-00008F8B0000}"/>
    <cellStyle name="Note 3 2 20 2 5" xfId="12300" xr:uid="{00000000-0005-0000-0000-0000908B0000}"/>
    <cellStyle name="Note 3 2 20 2 5 2" xfId="29563" xr:uid="{00000000-0005-0000-0000-0000918B0000}"/>
    <cellStyle name="Note 3 2 20 2 6" xfId="13552" xr:uid="{00000000-0005-0000-0000-0000928B0000}"/>
    <cellStyle name="Note 3 2 20 2 7" xfId="30299" xr:uid="{00000000-0005-0000-0000-0000938B0000}"/>
    <cellStyle name="Note 3 2 20 2 8" xfId="45316" xr:uid="{00000000-0005-0000-0000-0000948B0000}"/>
    <cellStyle name="Note 3 2 20 2 9" xfId="48714" xr:uid="{00000000-0005-0000-0000-0000958B0000}"/>
    <cellStyle name="Note 3 2 20 3" xfId="5769" xr:uid="{00000000-0005-0000-0000-0000968B0000}"/>
    <cellStyle name="Note 3 2 20 3 2" xfId="8568" xr:uid="{00000000-0005-0000-0000-0000978B0000}"/>
    <cellStyle name="Note 3 2 20 3 2 2" xfId="9957" xr:uid="{00000000-0005-0000-0000-0000988B0000}"/>
    <cellStyle name="Note 3 2 20 3 2 2 2" xfId="11179" xr:uid="{00000000-0005-0000-0000-0000998B0000}"/>
    <cellStyle name="Note 3 2 20 3 2 2 2 2" xfId="28745" xr:uid="{00000000-0005-0000-0000-00009A8B0000}"/>
    <cellStyle name="Note 3 2 20 3 2 2 2 2 2" xfId="44375" xr:uid="{00000000-0005-0000-0000-00009B8B0000}"/>
    <cellStyle name="Note 3 2 20 3 2 2 2 3" xfId="20681" xr:uid="{00000000-0005-0000-0000-00009C8B0000}"/>
    <cellStyle name="Note 3 2 20 3 2 2 2 4" xfId="36524" xr:uid="{00000000-0005-0000-0000-00009D8B0000}"/>
    <cellStyle name="Note 3 2 20 3 2 2 3" xfId="27523" xr:uid="{00000000-0005-0000-0000-00009E8B0000}"/>
    <cellStyle name="Note 3 2 20 3 2 2 3 2" xfId="43153" xr:uid="{00000000-0005-0000-0000-00009F8B0000}"/>
    <cellStyle name="Note 3 2 20 3 2 2 4" xfId="19459" xr:uid="{00000000-0005-0000-0000-0000A08B0000}"/>
    <cellStyle name="Note 3 2 20 3 2 2 5" xfId="35302" xr:uid="{00000000-0005-0000-0000-0000A18B0000}"/>
    <cellStyle name="Note 3 2 20 3 2 3" xfId="4962" xr:uid="{00000000-0005-0000-0000-0000A28B0000}"/>
    <cellStyle name="Note 3 2 20 3 2 3 2" xfId="23134" xr:uid="{00000000-0005-0000-0000-0000A38B0000}"/>
    <cellStyle name="Note 3 2 20 3 2 3 2 2" xfId="38765" xr:uid="{00000000-0005-0000-0000-0000A48B0000}"/>
    <cellStyle name="Note 3 2 20 3 2 3 3" xfId="14468" xr:uid="{00000000-0005-0000-0000-0000A58B0000}"/>
    <cellStyle name="Note 3 2 20 3 2 3 4" xfId="31155" xr:uid="{00000000-0005-0000-0000-0000A68B0000}"/>
    <cellStyle name="Note 3 2 20 3 2 4" xfId="26134" xr:uid="{00000000-0005-0000-0000-0000A78B0000}"/>
    <cellStyle name="Note 3 2 20 3 2 4 2" xfId="41764" xr:uid="{00000000-0005-0000-0000-0000A88B0000}"/>
    <cellStyle name="Note 3 2 20 3 2 5" xfId="18070" xr:uid="{00000000-0005-0000-0000-0000A98B0000}"/>
    <cellStyle name="Note 3 2 20 3 2 6" xfId="33913" xr:uid="{00000000-0005-0000-0000-0000AA8B0000}"/>
    <cellStyle name="Note 3 2 20 3 3" xfId="23679" xr:uid="{00000000-0005-0000-0000-0000AB8B0000}"/>
    <cellStyle name="Note 3 2 20 3 3 2" xfId="39310" xr:uid="{00000000-0005-0000-0000-0000AC8B0000}"/>
    <cellStyle name="Note 3 2 20 3 4" xfId="15274" xr:uid="{00000000-0005-0000-0000-0000AD8B0000}"/>
    <cellStyle name="Note 3 2 20 3 5" xfId="31598" xr:uid="{00000000-0005-0000-0000-0000AE8B0000}"/>
    <cellStyle name="Note 3 2 20 3 6" xfId="50323" xr:uid="{00000000-0005-0000-0000-0000AF8B0000}"/>
    <cellStyle name="Note 3 2 20 3 7" xfId="52109" xr:uid="{00000000-0005-0000-0000-0000B08B0000}"/>
    <cellStyle name="Note 3 2 20 3 8" xfId="53204" xr:uid="{00000000-0005-0000-0000-0000B18B0000}"/>
    <cellStyle name="Note 3 2 20 4" xfId="8644" xr:uid="{00000000-0005-0000-0000-0000B28B0000}"/>
    <cellStyle name="Note 3 2 20 4 2" xfId="10033" xr:uid="{00000000-0005-0000-0000-0000B38B0000}"/>
    <cellStyle name="Note 3 2 20 4 2 2" xfId="9339" xr:uid="{00000000-0005-0000-0000-0000B48B0000}"/>
    <cellStyle name="Note 3 2 20 4 2 2 2" xfId="26905" xr:uid="{00000000-0005-0000-0000-0000B58B0000}"/>
    <cellStyle name="Note 3 2 20 4 2 2 2 2" xfId="42535" xr:uid="{00000000-0005-0000-0000-0000B68B0000}"/>
    <cellStyle name="Note 3 2 20 4 2 2 3" xfId="18841" xr:uid="{00000000-0005-0000-0000-0000B78B0000}"/>
    <cellStyle name="Note 3 2 20 4 2 2 4" xfId="34684" xr:uid="{00000000-0005-0000-0000-0000B88B0000}"/>
    <cellStyle name="Note 3 2 20 4 2 3" xfId="27599" xr:uid="{00000000-0005-0000-0000-0000B98B0000}"/>
    <cellStyle name="Note 3 2 20 4 2 3 2" xfId="43229" xr:uid="{00000000-0005-0000-0000-0000BA8B0000}"/>
    <cellStyle name="Note 3 2 20 4 2 4" xfId="19535" xr:uid="{00000000-0005-0000-0000-0000BB8B0000}"/>
    <cellStyle name="Note 3 2 20 4 2 5" xfId="35378" xr:uid="{00000000-0005-0000-0000-0000BC8B0000}"/>
    <cellStyle name="Note 3 2 20 4 3" xfId="6463" xr:uid="{00000000-0005-0000-0000-0000BD8B0000}"/>
    <cellStyle name="Note 3 2 20 4 3 2" xfId="24165" xr:uid="{00000000-0005-0000-0000-0000BE8B0000}"/>
    <cellStyle name="Note 3 2 20 4 3 2 2" xfId="39796" xr:uid="{00000000-0005-0000-0000-0000BF8B0000}"/>
    <cellStyle name="Note 3 2 20 4 3 3" xfId="15967" xr:uid="{00000000-0005-0000-0000-0000C08B0000}"/>
    <cellStyle name="Note 3 2 20 4 3 4" xfId="32004" xr:uid="{00000000-0005-0000-0000-0000C18B0000}"/>
    <cellStyle name="Note 3 2 20 4 4" xfId="26210" xr:uid="{00000000-0005-0000-0000-0000C28B0000}"/>
    <cellStyle name="Note 3 2 20 4 4 2" xfId="41840" xr:uid="{00000000-0005-0000-0000-0000C38B0000}"/>
    <cellStyle name="Note 3 2 20 4 5" xfId="18146" xr:uid="{00000000-0005-0000-0000-0000C48B0000}"/>
    <cellStyle name="Note 3 2 20 4 6" xfId="33989" xr:uid="{00000000-0005-0000-0000-0000C58B0000}"/>
    <cellStyle name="Note 3 2 20 5" xfId="21813" xr:uid="{00000000-0005-0000-0000-0000C68B0000}"/>
    <cellStyle name="Note 3 2 20 5 2" xfId="37444" xr:uid="{00000000-0005-0000-0000-0000C78B0000}"/>
    <cellStyle name="Note 3 2 20 6" xfId="23611" xr:uid="{00000000-0005-0000-0000-0000C88B0000}"/>
    <cellStyle name="Note 3 2 20 6 2" xfId="39242" xr:uid="{00000000-0005-0000-0000-0000C98B0000}"/>
    <cellStyle name="Note 3 2 20 7" xfId="12899" xr:uid="{00000000-0005-0000-0000-0000CA8B0000}"/>
    <cellStyle name="Note 3 2 20 8" xfId="29933" xr:uid="{00000000-0005-0000-0000-0000CB8B0000}"/>
    <cellStyle name="Note 3 2 20 9" xfId="47889" xr:uid="{00000000-0005-0000-0000-0000CC8B0000}"/>
    <cellStyle name="Note 3 2 21" xfId="2923" xr:uid="{00000000-0005-0000-0000-0000CD8B0000}"/>
    <cellStyle name="Note 3 2 21 10" xfId="48109" xr:uid="{00000000-0005-0000-0000-0000CE8B0000}"/>
    <cellStyle name="Note 3 2 21 11" xfId="47732" xr:uid="{00000000-0005-0000-0000-0000CF8B0000}"/>
    <cellStyle name="Note 3 2 21 12" xfId="50812" xr:uid="{00000000-0005-0000-0000-0000D08B0000}"/>
    <cellStyle name="Note 3 2 21 13" xfId="46091" xr:uid="{00000000-0005-0000-0000-0000D18B0000}"/>
    <cellStyle name="Note 3 2 21 14" xfId="47095" xr:uid="{00000000-0005-0000-0000-0000D28B0000}"/>
    <cellStyle name="Note 3 2 21 15" xfId="52774" xr:uid="{00000000-0005-0000-0000-0000D38B0000}"/>
    <cellStyle name="Note 3 2 21 2" xfId="3577" xr:uid="{00000000-0005-0000-0000-0000D48B0000}"/>
    <cellStyle name="Note 3 2 21 2 10" xfId="46284" xr:uid="{00000000-0005-0000-0000-0000D58B0000}"/>
    <cellStyle name="Note 3 2 21 2 11" xfId="51175" xr:uid="{00000000-0005-0000-0000-0000D68B0000}"/>
    <cellStyle name="Note 3 2 21 2 12" xfId="45650" xr:uid="{00000000-0005-0000-0000-0000D78B0000}"/>
    <cellStyle name="Note 3 2 21 2 13" xfId="46178" xr:uid="{00000000-0005-0000-0000-0000D88B0000}"/>
    <cellStyle name="Note 3 2 21 2 14" xfId="51466" xr:uid="{00000000-0005-0000-0000-0000D98B0000}"/>
    <cellStyle name="Note 3 2 21 2 2" xfId="5952" xr:uid="{00000000-0005-0000-0000-0000DA8B0000}"/>
    <cellStyle name="Note 3 2 21 2 2 2" xfId="8999" xr:uid="{00000000-0005-0000-0000-0000DB8B0000}"/>
    <cellStyle name="Note 3 2 21 2 2 2 2" xfId="10388" xr:uid="{00000000-0005-0000-0000-0000DC8B0000}"/>
    <cellStyle name="Note 3 2 21 2 2 2 2 2" xfId="10694" xr:uid="{00000000-0005-0000-0000-0000DD8B0000}"/>
    <cellStyle name="Note 3 2 21 2 2 2 2 2 2" xfId="28260" xr:uid="{00000000-0005-0000-0000-0000DE8B0000}"/>
    <cellStyle name="Note 3 2 21 2 2 2 2 2 2 2" xfId="43890" xr:uid="{00000000-0005-0000-0000-0000DF8B0000}"/>
    <cellStyle name="Note 3 2 21 2 2 2 2 2 3" xfId="20196" xr:uid="{00000000-0005-0000-0000-0000E08B0000}"/>
    <cellStyle name="Note 3 2 21 2 2 2 2 2 4" xfId="36039" xr:uid="{00000000-0005-0000-0000-0000E18B0000}"/>
    <cellStyle name="Note 3 2 21 2 2 2 2 3" xfId="27954" xr:uid="{00000000-0005-0000-0000-0000E28B0000}"/>
    <cellStyle name="Note 3 2 21 2 2 2 2 3 2" xfId="43584" xr:uid="{00000000-0005-0000-0000-0000E38B0000}"/>
    <cellStyle name="Note 3 2 21 2 2 2 2 4" xfId="19890" xr:uid="{00000000-0005-0000-0000-0000E48B0000}"/>
    <cellStyle name="Note 3 2 21 2 2 2 2 5" xfId="35733" xr:uid="{00000000-0005-0000-0000-0000E58B0000}"/>
    <cellStyle name="Note 3 2 21 2 2 2 3" xfId="11503" xr:uid="{00000000-0005-0000-0000-0000E68B0000}"/>
    <cellStyle name="Note 3 2 21 2 2 2 3 2" xfId="29069" xr:uid="{00000000-0005-0000-0000-0000E78B0000}"/>
    <cellStyle name="Note 3 2 21 2 2 2 3 2 2" xfId="44699" xr:uid="{00000000-0005-0000-0000-0000E88B0000}"/>
    <cellStyle name="Note 3 2 21 2 2 2 3 3" xfId="21005" xr:uid="{00000000-0005-0000-0000-0000E98B0000}"/>
    <cellStyle name="Note 3 2 21 2 2 2 3 4" xfId="36848" xr:uid="{00000000-0005-0000-0000-0000EA8B0000}"/>
    <cellStyle name="Note 3 2 21 2 2 2 4" xfId="26565" xr:uid="{00000000-0005-0000-0000-0000EB8B0000}"/>
    <cellStyle name="Note 3 2 21 2 2 2 4 2" xfId="42195" xr:uid="{00000000-0005-0000-0000-0000EC8B0000}"/>
    <cellStyle name="Note 3 2 21 2 2 2 5" xfId="18501" xr:uid="{00000000-0005-0000-0000-0000ED8B0000}"/>
    <cellStyle name="Note 3 2 21 2 2 2 6" xfId="34344" xr:uid="{00000000-0005-0000-0000-0000EE8B0000}"/>
    <cellStyle name="Note 3 2 21 2 2 3" xfId="23823" xr:uid="{00000000-0005-0000-0000-0000EF8B0000}"/>
    <cellStyle name="Note 3 2 21 2 2 3 2" xfId="39454" xr:uid="{00000000-0005-0000-0000-0000F08B0000}"/>
    <cellStyle name="Note 3 2 21 2 2 4" xfId="15457" xr:uid="{00000000-0005-0000-0000-0000F18B0000}"/>
    <cellStyle name="Note 3 2 21 2 2 5" xfId="31721" xr:uid="{00000000-0005-0000-0000-0000F28B0000}"/>
    <cellStyle name="Note 3 2 21 2 2 6" xfId="50440" xr:uid="{00000000-0005-0000-0000-0000F38B0000}"/>
    <cellStyle name="Note 3 2 21 2 2 7" xfId="52226" xr:uid="{00000000-0005-0000-0000-0000F48B0000}"/>
    <cellStyle name="Note 3 2 21 2 2 8" xfId="53321" xr:uid="{00000000-0005-0000-0000-0000F58B0000}"/>
    <cellStyle name="Note 3 2 21 2 3" xfId="6730" xr:uid="{00000000-0005-0000-0000-0000F68B0000}"/>
    <cellStyle name="Note 3 2 21 2 3 2" xfId="8026" xr:uid="{00000000-0005-0000-0000-0000F78B0000}"/>
    <cellStyle name="Note 3 2 21 2 3 2 2" xfId="4111" xr:uid="{00000000-0005-0000-0000-0000F88B0000}"/>
    <cellStyle name="Note 3 2 21 2 3 2 2 2" xfId="22322" xr:uid="{00000000-0005-0000-0000-0000F98B0000}"/>
    <cellStyle name="Note 3 2 21 2 3 2 2 2 2" xfId="37953" xr:uid="{00000000-0005-0000-0000-0000FA8B0000}"/>
    <cellStyle name="Note 3 2 21 2 3 2 2 3" xfId="13617" xr:uid="{00000000-0005-0000-0000-0000FB8B0000}"/>
    <cellStyle name="Note 3 2 21 2 3 2 2 4" xfId="30362" xr:uid="{00000000-0005-0000-0000-0000FC8B0000}"/>
    <cellStyle name="Note 3 2 21 2 3 2 3" xfId="25592" xr:uid="{00000000-0005-0000-0000-0000FD8B0000}"/>
    <cellStyle name="Note 3 2 21 2 3 2 3 2" xfId="41222" xr:uid="{00000000-0005-0000-0000-0000FE8B0000}"/>
    <cellStyle name="Note 3 2 21 2 3 2 4" xfId="17528" xr:uid="{00000000-0005-0000-0000-0000FF8B0000}"/>
    <cellStyle name="Note 3 2 21 2 3 2 5" xfId="33371" xr:uid="{00000000-0005-0000-0000-0000008C0000}"/>
    <cellStyle name="Note 3 2 21 2 3 3" xfId="4205" xr:uid="{00000000-0005-0000-0000-0000018C0000}"/>
    <cellStyle name="Note 3 2 21 2 3 3 2" xfId="22416" xr:uid="{00000000-0005-0000-0000-0000028C0000}"/>
    <cellStyle name="Note 3 2 21 2 3 3 2 2" xfId="38047" xr:uid="{00000000-0005-0000-0000-0000038C0000}"/>
    <cellStyle name="Note 3 2 21 2 3 3 3" xfId="13711" xr:uid="{00000000-0005-0000-0000-0000048C0000}"/>
    <cellStyle name="Note 3 2 21 2 3 3 4" xfId="30456" xr:uid="{00000000-0005-0000-0000-0000058C0000}"/>
    <cellStyle name="Note 3 2 21 2 3 4" xfId="24393" xr:uid="{00000000-0005-0000-0000-0000068C0000}"/>
    <cellStyle name="Note 3 2 21 2 3 4 2" xfId="40024" xr:uid="{00000000-0005-0000-0000-0000078C0000}"/>
    <cellStyle name="Note 3 2 21 2 3 5" xfId="16234" xr:uid="{00000000-0005-0000-0000-0000088C0000}"/>
    <cellStyle name="Note 3 2 21 2 3 6" xfId="32212" xr:uid="{00000000-0005-0000-0000-0000098C0000}"/>
    <cellStyle name="Note 3 2 21 2 4" xfId="21955" xr:uid="{00000000-0005-0000-0000-00000A8C0000}"/>
    <cellStyle name="Note 3 2 21 2 4 2" xfId="37586" xr:uid="{00000000-0005-0000-0000-00000B8C0000}"/>
    <cellStyle name="Note 3 2 21 2 5" xfId="23257" xr:uid="{00000000-0005-0000-0000-00000C8C0000}"/>
    <cellStyle name="Note 3 2 21 2 5 2" xfId="38888" xr:uid="{00000000-0005-0000-0000-00000D8C0000}"/>
    <cellStyle name="Note 3 2 21 2 6" xfId="13082" xr:uid="{00000000-0005-0000-0000-00000E8C0000}"/>
    <cellStyle name="Note 3 2 21 2 7" xfId="30056" xr:uid="{00000000-0005-0000-0000-00000F8C0000}"/>
    <cellStyle name="Note 3 2 21 2 8" xfId="47317" xr:uid="{00000000-0005-0000-0000-0000108C0000}"/>
    <cellStyle name="Note 3 2 21 2 9" xfId="48471" xr:uid="{00000000-0005-0000-0000-0000118C0000}"/>
    <cellStyle name="Note 3 2 21 3" xfId="5302" xr:uid="{00000000-0005-0000-0000-0000128C0000}"/>
    <cellStyle name="Note 3 2 21 3 2" xfId="8814" xr:uid="{00000000-0005-0000-0000-0000138C0000}"/>
    <cellStyle name="Note 3 2 21 3 2 2" xfId="10203" xr:uid="{00000000-0005-0000-0000-0000148C0000}"/>
    <cellStyle name="Note 3 2 21 3 2 2 2" xfId="7387" xr:uid="{00000000-0005-0000-0000-0000158C0000}"/>
    <cellStyle name="Note 3 2 21 3 2 2 2 2" xfId="24954" xr:uid="{00000000-0005-0000-0000-0000168C0000}"/>
    <cellStyle name="Note 3 2 21 3 2 2 2 2 2" xfId="40584" xr:uid="{00000000-0005-0000-0000-0000178C0000}"/>
    <cellStyle name="Note 3 2 21 3 2 2 2 3" xfId="16890" xr:uid="{00000000-0005-0000-0000-0000188C0000}"/>
    <cellStyle name="Note 3 2 21 3 2 2 2 4" xfId="32733" xr:uid="{00000000-0005-0000-0000-0000198C0000}"/>
    <cellStyle name="Note 3 2 21 3 2 2 3" xfId="27769" xr:uid="{00000000-0005-0000-0000-00001A8C0000}"/>
    <cellStyle name="Note 3 2 21 3 2 2 3 2" xfId="43399" xr:uid="{00000000-0005-0000-0000-00001B8C0000}"/>
    <cellStyle name="Note 3 2 21 3 2 2 4" xfId="19705" xr:uid="{00000000-0005-0000-0000-00001C8C0000}"/>
    <cellStyle name="Note 3 2 21 3 2 2 5" xfId="35548" xr:uid="{00000000-0005-0000-0000-00001D8C0000}"/>
    <cellStyle name="Note 3 2 21 3 2 3" xfId="9262" xr:uid="{00000000-0005-0000-0000-00001E8C0000}"/>
    <cellStyle name="Note 3 2 21 3 2 3 2" xfId="26828" xr:uid="{00000000-0005-0000-0000-00001F8C0000}"/>
    <cellStyle name="Note 3 2 21 3 2 3 2 2" xfId="42458" xr:uid="{00000000-0005-0000-0000-0000208C0000}"/>
    <cellStyle name="Note 3 2 21 3 2 3 3" xfId="18764" xr:uid="{00000000-0005-0000-0000-0000218C0000}"/>
    <cellStyle name="Note 3 2 21 3 2 3 4" xfId="34607" xr:uid="{00000000-0005-0000-0000-0000228C0000}"/>
    <cellStyle name="Note 3 2 21 3 2 4" xfId="26380" xr:uid="{00000000-0005-0000-0000-0000238C0000}"/>
    <cellStyle name="Note 3 2 21 3 2 4 2" xfId="42010" xr:uid="{00000000-0005-0000-0000-0000248C0000}"/>
    <cellStyle name="Note 3 2 21 3 2 5" xfId="18316" xr:uid="{00000000-0005-0000-0000-0000258C0000}"/>
    <cellStyle name="Note 3 2 21 3 2 6" xfId="34159" xr:uid="{00000000-0005-0000-0000-0000268C0000}"/>
    <cellStyle name="Note 3 2 21 3 3" xfId="23380" xr:uid="{00000000-0005-0000-0000-0000278C0000}"/>
    <cellStyle name="Note 3 2 21 3 3 2" xfId="39011" xr:uid="{00000000-0005-0000-0000-0000288C0000}"/>
    <cellStyle name="Note 3 2 21 3 4" xfId="14807" xr:uid="{00000000-0005-0000-0000-0000298C0000}"/>
    <cellStyle name="Note 3 2 21 3 5" xfId="31358" xr:uid="{00000000-0005-0000-0000-00002A8C0000}"/>
    <cellStyle name="Note 3 2 21 3 6" xfId="50063" xr:uid="{00000000-0005-0000-0000-00002B8C0000}"/>
    <cellStyle name="Note 3 2 21 3 7" xfId="51861" xr:uid="{00000000-0005-0000-0000-00002C8C0000}"/>
    <cellStyle name="Note 3 2 21 3 8" xfId="52954" xr:uid="{00000000-0005-0000-0000-00002D8C0000}"/>
    <cellStyle name="Note 3 2 21 4" xfId="8537" xr:uid="{00000000-0005-0000-0000-00002E8C0000}"/>
    <cellStyle name="Note 3 2 21 4 2" xfId="9926" xr:uid="{00000000-0005-0000-0000-00002F8C0000}"/>
    <cellStyle name="Note 3 2 21 4 2 2" xfId="11417" xr:uid="{00000000-0005-0000-0000-0000308C0000}"/>
    <cellStyle name="Note 3 2 21 4 2 2 2" xfId="28983" xr:uid="{00000000-0005-0000-0000-0000318C0000}"/>
    <cellStyle name="Note 3 2 21 4 2 2 2 2" xfId="44613" xr:uid="{00000000-0005-0000-0000-0000328C0000}"/>
    <cellStyle name="Note 3 2 21 4 2 2 3" xfId="20919" xr:uid="{00000000-0005-0000-0000-0000338C0000}"/>
    <cellStyle name="Note 3 2 21 4 2 2 4" xfId="36762" xr:uid="{00000000-0005-0000-0000-0000348C0000}"/>
    <cellStyle name="Note 3 2 21 4 2 3" xfId="27492" xr:uid="{00000000-0005-0000-0000-0000358C0000}"/>
    <cellStyle name="Note 3 2 21 4 2 3 2" xfId="43122" xr:uid="{00000000-0005-0000-0000-0000368C0000}"/>
    <cellStyle name="Note 3 2 21 4 2 4" xfId="19428" xr:uid="{00000000-0005-0000-0000-0000378C0000}"/>
    <cellStyle name="Note 3 2 21 4 2 5" xfId="35271" xr:uid="{00000000-0005-0000-0000-0000388C0000}"/>
    <cellStyle name="Note 3 2 21 4 3" xfId="9312" xr:uid="{00000000-0005-0000-0000-0000398C0000}"/>
    <cellStyle name="Note 3 2 21 4 3 2" xfId="26878" xr:uid="{00000000-0005-0000-0000-00003A8C0000}"/>
    <cellStyle name="Note 3 2 21 4 3 2 2" xfId="42508" xr:uid="{00000000-0005-0000-0000-00003B8C0000}"/>
    <cellStyle name="Note 3 2 21 4 3 3" xfId="18814" xr:uid="{00000000-0005-0000-0000-00003C8C0000}"/>
    <cellStyle name="Note 3 2 21 4 3 4" xfId="34657" xr:uid="{00000000-0005-0000-0000-00003D8C0000}"/>
    <cellStyle name="Note 3 2 21 4 4" xfId="26103" xr:uid="{00000000-0005-0000-0000-00003E8C0000}"/>
    <cellStyle name="Note 3 2 21 4 4 2" xfId="41733" xr:uid="{00000000-0005-0000-0000-00003F8C0000}"/>
    <cellStyle name="Note 3 2 21 4 5" xfId="18039" xr:uid="{00000000-0005-0000-0000-0000408C0000}"/>
    <cellStyle name="Note 3 2 21 4 6" xfId="33882" xr:uid="{00000000-0005-0000-0000-0000418C0000}"/>
    <cellStyle name="Note 3 2 21 5" xfId="21507" xr:uid="{00000000-0005-0000-0000-0000428C0000}"/>
    <cellStyle name="Note 3 2 21 5 2" xfId="37138" xr:uid="{00000000-0005-0000-0000-0000438C0000}"/>
    <cellStyle name="Note 3 2 21 6" xfId="23418" xr:uid="{00000000-0005-0000-0000-0000448C0000}"/>
    <cellStyle name="Note 3 2 21 6 2" xfId="39049" xr:uid="{00000000-0005-0000-0000-0000458C0000}"/>
    <cellStyle name="Note 3 2 21 7" xfId="12429" xr:uid="{00000000-0005-0000-0000-0000468C0000}"/>
    <cellStyle name="Note 3 2 21 8" xfId="29690" xr:uid="{00000000-0005-0000-0000-0000478C0000}"/>
    <cellStyle name="Note 3 2 21 9" xfId="47922" xr:uid="{00000000-0005-0000-0000-0000488C0000}"/>
    <cellStyle name="Note 3 2 22" xfId="3159" xr:uid="{00000000-0005-0000-0000-0000498C0000}"/>
    <cellStyle name="Note 3 2 22 10" xfId="48272" xr:uid="{00000000-0005-0000-0000-00004A8C0000}"/>
    <cellStyle name="Note 3 2 22 11" xfId="48946" xr:uid="{00000000-0005-0000-0000-00004B8C0000}"/>
    <cellStyle name="Note 3 2 22 12" xfId="50975" xr:uid="{00000000-0005-0000-0000-00004C8C0000}"/>
    <cellStyle name="Note 3 2 22 13" xfId="48734" xr:uid="{00000000-0005-0000-0000-00004D8C0000}"/>
    <cellStyle name="Note 3 2 22 14" xfId="51530" xr:uid="{00000000-0005-0000-0000-00004E8C0000}"/>
    <cellStyle name="Note 3 2 22 15" xfId="46411" xr:uid="{00000000-0005-0000-0000-00004F8C0000}"/>
    <cellStyle name="Note 3 2 22 2" xfId="3813" xr:uid="{00000000-0005-0000-0000-0000508C0000}"/>
    <cellStyle name="Note 3 2 22 2 10" xfId="48751" xr:uid="{00000000-0005-0000-0000-0000518C0000}"/>
    <cellStyle name="Note 3 2 22 2 11" xfId="51336" xr:uid="{00000000-0005-0000-0000-0000528C0000}"/>
    <cellStyle name="Note 3 2 22 2 12" xfId="45219" xr:uid="{00000000-0005-0000-0000-0000538C0000}"/>
    <cellStyle name="Note 3 2 22 2 13" xfId="53607" xr:uid="{00000000-0005-0000-0000-0000548C0000}"/>
    <cellStyle name="Note 3 2 22 2 14" xfId="52808" xr:uid="{00000000-0005-0000-0000-0000558C0000}"/>
    <cellStyle name="Note 3 2 22 2 2" xfId="6188" xr:uid="{00000000-0005-0000-0000-0000568C0000}"/>
    <cellStyle name="Note 3 2 22 2 2 2" xfId="9171" xr:uid="{00000000-0005-0000-0000-0000578C0000}"/>
    <cellStyle name="Note 3 2 22 2 2 2 2" xfId="10560" xr:uid="{00000000-0005-0000-0000-0000588C0000}"/>
    <cellStyle name="Note 3 2 22 2 2 2 2 2" xfId="11665" xr:uid="{00000000-0005-0000-0000-0000598C0000}"/>
    <cellStyle name="Note 3 2 22 2 2 2 2 2 2" xfId="29231" xr:uid="{00000000-0005-0000-0000-00005A8C0000}"/>
    <cellStyle name="Note 3 2 22 2 2 2 2 2 2 2" xfId="44861" xr:uid="{00000000-0005-0000-0000-00005B8C0000}"/>
    <cellStyle name="Note 3 2 22 2 2 2 2 2 3" xfId="21167" xr:uid="{00000000-0005-0000-0000-00005C8C0000}"/>
    <cellStyle name="Note 3 2 22 2 2 2 2 2 4" xfId="37010" xr:uid="{00000000-0005-0000-0000-00005D8C0000}"/>
    <cellStyle name="Note 3 2 22 2 2 2 2 3" xfId="28126" xr:uid="{00000000-0005-0000-0000-00005E8C0000}"/>
    <cellStyle name="Note 3 2 22 2 2 2 2 3 2" xfId="43756" xr:uid="{00000000-0005-0000-0000-00005F8C0000}"/>
    <cellStyle name="Note 3 2 22 2 2 2 2 4" xfId="20062" xr:uid="{00000000-0005-0000-0000-0000608C0000}"/>
    <cellStyle name="Note 3 2 22 2 2 2 2 5" xfId="35905" xr:uid="{00000000-0005-0000-0000-0000618C0000}"/>
    <cellStyle name="Note 3 2 22 2 2 2 3" xfId="11191" xr:uid="{00000000-0005-0000-0000-0000628C0000}"/>
    <cellStyle name="Note 3 2 22 2 2 2 3 2" xfId="28757" xr:uid="{00000000-0005-0000-0000-0000638C0000}"/>
    <cellStyle name="Note 3 2 22 2 2 2 3 2 2" xfId="44387" xr:uid="{00000000-0005-0000-0000-0000648C0000}"/>
    <cellStyle name="Note 3 2 22 2 2 2 3 3" xfId="20693" xr:uid="{00000000-0005-0000-0000-0000658C0000}"/>
    <cellStyle name="Note 3 2 22 2 2 2 3 4" xfId="36536" xr:uid="{00000000-0005-0000-0000-0000668C0000}"/>
    <cellStyle name="Note 3 2 22 2 2 2 4" xfId="26737" xr:uid="{00000000-0005-0000-0000-0000678C0000}"/>
    <cellStyle name="Note 3 2 22 2 2 2 4 2" xfId="42367" xr:uid="{00000000-0005-0000-0000-0000688C0000}"/>
    <cellStyle name="Note 3 2 22 2 2 2 5" xfId="18673" xr:uid="{00000000-0005-0000-0000-0000698C0000}"/>
    <cellStyle name="Note 3 2 22 2 2 2 6" xfId="34516" xr:uid="{00000000-0005-0000-0000-00006A8C0000}"/>
    <cellStyle name="Note 3 2 22 2 2 3" xfId="24003" xr:uid="{00000000-0005-0000-0000-00006B8C0000}"/>
    <cellStyle name="Note 3 2 22 2 2 3 2" xfId="39634" xr:uid="{00000000-0005-0000-0000-00006C8C0000}"/>
    <cellStyle name="Note 3 2 22 2 2 4" xfId="15693" xr:uid="{00000000-0005-0000-0000-00006D8C0000}"/>
    <cellStyle name="Note 3 2 22 2 2 5" xfId="31882" xr:uid="{00000000-0005-0000-0000-00006E8C0000}"/>
    <cellStyle name="Note 3 2 22 2 2 6" xfId="50601" xr:uid="{00000000-0005-0000-0000-00006F8C0000}"/>
    <cellStyle name="Note 3 2 22 2 2 7" xfId="52387" xr:uid="{00000000-0005-0000-0000-0000708C0000}"/>
    <cellStyle name="Note 3 2 22 2 2 8" xfId="53482" xr:uid="{00000000-0005-0000-0000-0000718C0000}"/>
    <cellStyle name="Note 3 2 22 2 3" xfId="8464" xr:uid="{00000000-0005-0000-0000-0000728C0000}"/>
    <cellStyle name="Note 3 2 22 2 3 2" xfId="9853" xr:uid="{00000000-0005-0000-0000-0000738C0000}"/>
    <cellStyle name="Note 3 2 22 2 3 2 2" xfId="11096" xr:uid="{00000000-0005-0000-0000-0000748C0000}"/>
    <cellStyle name="Note 3 2 22 2 3 2 2 2" xfId="28662" xr:uid="{00000000-0005-0000-0000-0000758C0000}"/>
    <cellStyle name="Note 3 2 22 2 3 2 2 2 2" xfId="44292" xr:uid="{00000000-0005-0000-0000-0000768C0000}"/>
    <cellStyle name="Note 3 2 22 2 3 2 2 3" xfId="20598" xr:uid="{00000000-0005-0000-0000-0000778C0000}"/>
    <cellStyle name="Note 3 2 22 2 3 2 2 4" xfId="36441" xr:uid="{00000000-0005-0000-0000-0000788C0000}"/>
    <cellStyle name="Note 3 2 22 2 3 2 3" xfId="27419" xr:uid="{00000000-0005-0000-0000-0000798C0000}"/>
    <cellStyle name="Note 3 2 22 2 3 2 3 2" xfId="43049" xr:uid="{00000000-0005-0000-0000-00007A8C0000}"/>
    <cellStyle name="Note 3 2 22 2 3 2 4" xfId="19355" xr:uid="{00000000-0005-0000-0000-00007B8C0000}"/>
    <cellStyle name="Note 3 2 22 2 3 2 5" xfId="35198" xr:uid="{00000000-0005-0000-0000-00007C8C0000}"/>
    <cellStyle name="Note 3 2 22 2 3 3" xfId="9386" xr:uid="{00000000-0005-0000-0000-00007D8C0000}"/>
    <cellStyle name="Note 3 2 22 2 3 3 2" xfId="26952" xr:uid="{00000000-0005-0000-0000-00007E8C0000}"/>
    <cellStyle name="Note 3 2 22 2 3 3 2 2" xfId="42582" xr:uid="{00000000-0005-0000-0000-00007F8C0000}"/>
    <cellStyle name="Note 3 2 22 2 3 3 3" xfId="18888" xr:uid="{00000000-0005-0000-0000-0000808C0000}"/>
    <cellStyle name="Note 3 2 22 2 3 3 4" xfId="34731" xr:uid="{00000000-0005-0000-0000-0000818C0000}"/>
    <cellStyle name="Note 3 2 22 2 3 4" xfId="26030" xr:uid="{00000000-0005-0000-0000-0000828C0000}"/>
    <cellStyle name="Note 3 2 22 2 3 4 2" xfId="41660" xr:uid="{00000000-0005-0000-0000-0000838C0000}"/>
    <cellStyle name="Note 3 2 22 2 3 5" xfId="17966" xr:uid="{00000000-0005-0000-0000-0000848C0000}"/>
    <cellStyle name="Note 3 2 22 2 3 6" xfId="33809" xr:uid="{00000000-0005-0000-0000-0000858C0000}"/>
    <cellStyle name="Note 3 2 22 2 4" xfId="22135" xr:uid="{00000000-0005-0000-0000-0000868C0000}"/>
    <cellStyle name="Note 3 2 22 2 4 2" xfId="37766" xr:uid="{00000000-0005-0000-0000-0000878C0000}"/>
    <cellStyle name="Note 3 2 22 2 5" xfId="12222" xr:uid="{00000000-0005-0000-0000-0000888C0000}"/>
    <cellStyle name="Note 3 2 22 2 5 2" xfId="29485" xr:uid="{00000000-0005-0000-0000-0000898C0000}"/>
    <cellStyle name="Note 3 2 22 2 6" xfId="13318" xr:uid="{00000000-0005-0000-0000-00008A8C0000}"/>
    <cellStyle name="Note 3 2 22 2 7" xfId="30217" xr:uid="{00000000-0005-0000-0000-00008B8C0000}"/>
    <cellStyle name="Note 3 2 22 2 8" xfId="47104" xr:uid="{00000000-0005-0000-0000-00008C8C0000}"/>
    <cellStyle name="Note 3 2 22 2 9" xfId="48632" xr:uid="{00000000-0005-0000-0000-00008D8C0000}"/>
    <cellStyle name="Note 3 2 22 3" xfId="5534" xr:uid="{00000000-0005-0000-0000-00008E8C0000}"/>
    <cellStyle name="Note 3 2 22 3 2" xfId="9165" xr:uid="{00000000-0005-0000-0000-00008F8C0000}"/>
    <cellStyle name="Note 3 2 22 3 2 2" xfId="10554" xr:uid="{00000000-0005-0000-0000-0000908C0000}"/>
    <cellStyle name="Note 3 2 22 3 2 2 2" xfId="11659" xr:uid="{00000000-0005-0000-0000-0000918C0000}"/>
    <cellStyle name="Note 3 2 22 3 2 2 2 2" xfId="29225" xr:uid="{00000000-0005-0000-0000-0000928C0000}"/>
    <cellStyle name="Note 3 2 22 3 2 2 2 2 2" xfId="44855" xr:uid="{00000000-0005-0000-0000-0000938C0000}"/>
    <cellStyle name="Note 3 2 22 3 2 2 2 3" xfId="21161" xr:uid="{00000000-0005-0000-0000-0000948C0000}"/>
    <cellStyle name="Note 3 2 22 3 2 2 2 4" xfId="37004" xr:uid="{00000000-0005-0000-0000-0000958C0000}"/>
    <cellStyle name="Note 3 2 22 3 2 2 3" xfId="28120" xr:uid="{00000000-0005-0000-0000-0000968C0000}"/>
    <cellStyle name="Note 3 2 22 3 2 2 3 2" xfId="43750" xr:uid="{00000000-0005-0000-0000-0000978C0000}"/>
    <cellStyle name="Note 3 2 22 3 2 2 4" xfId="20056" xr:uid="{00000000-0005-0000-0000-0000988C0000}"/>
    <cellStyle name="Note 3 2 22 3 2 2 5" xfId="35899" xr:uid="{00000000-0005-0000-0000-0000998C0000}"/>
    <cellStyle name="Note 3 2 22 3 2 3" xfId="7980" xr:uid="{00000000-0005-0000-0000-00009A8C0000}"/>
    <cellStyle name="Note 3 2 22 3 2 3 2" xfId="25546" xr:uid="{00000000-0005-0000-0000-00009B8C0000}"/>
    <cellStyle name="Note 3 2 22 3 2 3 2 2" xfId="41176" xr:uid="{00000000-0005-0000-0000-00009C8C0000}"/>
    <cellStyle name="Note 3 2 22 3 2 3 3" xfId="17482" xr:uid="{00000000-0005-0000-0000-00009D8C0000}"/>
    <cellStyle name="Note 3 2 22 3 2 3 4" xfId="33325" xr:uid="{00000000-0005-0000-0000-00009E8C0000}"/>
    <cellStyle name="Note 3 2 22 3 2 4" xfId="26731" xr:uid="{00000000-0005-0000-0000-00009F8C0000}"/>
    <cellStyle name="Note 3 2 22 3 2 4 2" xfId="42361" xr:uid="{00000000-0005-0000-0000-0000A08C0000}"/>
    <cellStyle name="Note 3 2 22 3 2 5" xfId="18667" xr:uid="{00000000-0005-0000-0000-0000A18C0000}"/>
    <cellStyle name="Note 3 2 22 3 2 6" xfId="34510" xr:uid="{00000000-0005-0000-0000-0000A28C0000}"/>
    <cellStyle name="Note 3 2 22 3 3" xfId="23556" xr:uid="{00000000-0005-0000-0000-0000A38C0000}"/>
    <cellStyle name="Note 3 2 22 3 3 2" xfId="39187" xr:uid="{00000000-0005-0000-0000-0000A48C0000}"/>
    <cellStyle name="Note 3 2 22 3 4" xfId="15039" xr:uid="{00000000-0005-0000-0000-0000A58C0000}"/>
    <cellStyle name="Note 3 2 22 3 5" xfId="31515" xr:uid="{00000000-0005-0000-0000-0000A68C0000}"/>
    <cellStyle name="Note 3 2 22 3 6" xfId="50241" xr:uid="{00000000-0005-0000-0000-0000A78C0000}"/>
    <cellStyle name="Note 3 2 22 3 7" xfId="52027" xr:uid="{00000000-0005-0000-0000-0000A88C0000}"/>
    <cellStyle name="Note 3 2 22 3 8" xfId="53122" xr:uid="{00000000-0005-0000-0000-0000A98C0000}"/>
    <cellStyle name="Note 3 2 22 4" xfId="8591" xr:uid="{00000000-0005-0000-0000-0000AA8C0000}"/>
    <cellStyle name="Note 3 2 22 4 2" xfId="9980" xr:uid="{00000000-0005-0000-0000-0000AB8C0000}"/>
    <cellStyle name="Note 3 2 22 4 2 2" xfId="11084" xr:uid="{00000000-0005-0000-0000-0000AC8C0000}"/>
    <cellStyle name="Note 3 2 22 4 2 2 2" xfId="28650" xr:uid="{00000000-0005-0000-0000-0000AD8C0000}"/>
    <cellStyle name="Note 3 2 22 4 2 2 2 2" xfId="44280" xr:uid="{00000000-0005-0000-0000-0000AE8C0000}"/>
    <cellStyle name="Note 3 2 22 4 2 2 3" xfId="20586" xr:uid="{00000000-0005-0000-0000-0000AF8C0000}"/>
    <cellStyle name="Note 3 2 22 4 2 2 4" xfId="36429" xr:uid="{00000000-0005-0000-0000-0000B08C0000}"/>
    <cellStyle name="Note 3 2 22 4 2 3" xfId="27546" xr:uid="{00000000-0005-0000-0000-0000B18C0000}"/>
    <cellStyle name="Note 3 2 22 4 2 3 2" xfId="43176" xr:uid="{00000000-0005-0000-0000-0000B28C0000}"/>
    <cellStyle name="Note 3 2 22 4 2 4" xfId="19482" xr:uid="{00000000-0005-0000-0000-0000B38C0000}"/>
    <cellStyle name="Note 3 2 22 4 2 5" xfId="35325" xr:uid="{00000000-0005-0000-0000-0000B48C0000}"/>
    <cellStyle name="Note 3 2 22 4 3" xfId="7938" xr:uid="{00000000-0005-0000-0000-0000B58C0000}"/>
    <cellStyle name="Note 3 2 22 4 3 2" xfId="25504" xr:uid="{00000000-0005-0000-0000-0000B68C0000}"/>
    <cellStyle name="Note 3 2 22 4 3 2 2" xfId="41134" xr:uid="{00000000-0005-0000-0000-0000B78C0000}"/>
    <cellStyle name="Note 3 2 22 4 3 3" xfId="17440" xr:uid="{00000000-0005-0000-0000-0000B88C0000}"/>
    <cellStyle name="Note 3 2 22 4 3 4" xfId="33283" xr:uid="{00000000-0005-0000-0000-0000B98C0000}"/>
    <cellStyle name="Note 3 2 22 4 4" xfId="26157" xr:uid="{00000000-0005-0000-0000-0000BA8C0000}"/>
    <cellStyle name="Note 3 2 22 4 4 2" xfId="41787" xr:uid="{00000000-0005-0000-0000-0000BB8C0000}"/>
    <cellStyle name="Note 3 2 22 4 5" xfId="18093" xr:uid="{00000000-0005-0000-0000-0000BC8C0000}"/>
    <cellStyle name="Note 3 2 22 4 6" xfId="33936" xr:uid="{00000000-0005-0000-0000-0000BD8C0000}"/>
    <cellStyle name="Note 3 2 22 5" xfId="21688" xr:uid="{00000000-0005-0000-0000-0000BE8C0000}"/>
    <cellStyle name="Note 3 2 22 5 2" xfId="37319" xr:uid="{00000000-0005-0000-0000-0000BF8C0000}"/>
    <cellStyle name="Note 3 2 22 6" xfId="12072" xr:uid="{00000000-0005-0000-0000-0000C08C0000}"/>
    <cellStyle name="Note 3 2 22 6 2" xfId="29335" xr:uid="{00000000-0005-0000-0000-0000C18C0000}"/>
    <cellStyle name="Note 3 2 22 7" xfId="12665" xr:uid="{00000000-0005-0000-0000-0000C28C0000}"/>
    <cellStyle name="Note 3 2 22 8" xfId="29851" xr:uid="{00000000-0005-0000-0000-0000C38C0000}"/>
    <cellStyle name="Note 3 2 22 9" xfId="47613" xr:uid="{00000000-0005-0000-0000-0000C48C0000}"/>
    <cellStyle name="Note 3 2 23" xfId="2896" xr:uid="{00000000-0005-0000-0000-0000C58C0000}"/>
    <cellStyle name="Note 3 2 23 10" xfId="48082" xr:uid="{00000000-0005-0000-0000-0000C68C0000}"/>
    <cellStyle name="Note 3 2 23 11" xfId="45511" xr:uid="{00000000-0005-0000-0000-0000C78C0000}"/>
    <cellStyle name="Note 3 2 23 12" xfId="50785" xr:uid="{00000000-0005-0000-0000-0000C88C0000}"/>
    <cellStyle name="Note 3 2 23 13" xfId="46068" xr:uid="{00000000-0005-0000-0000-0000C98C0000}"/>
    <cellStyle name="Note 3 2 23 14" xfId="53767" xr:uid="{00000000-0005-0000-0000-0000CA8C0000}"/>
    <cellStyle name="Note 3 2 23 15" xfId="53621" xr:uid="{00000000-0005-0000-0000-0000CB8C0000}"/>
    <cellStyle name="Note 3 2 23 2" xfId="3550" xr:uid="{00000000-0005-0000-0000-0000CC8C0000}"/>
    <cellStyle name="Note 3 2 23 2 10" xfId="46270" xr:uid="{00000000-0005-0000-0000-0000CD8C0000}"/>
    <cellStyle name="Note 3 2 23 2 11" xfId="51148" xr:uid="{00000000-0005-0000-0000-0000CE8C0000}"/>
    <cellStyle name="Note 3 2 23 2 12" xfId="45156" xr:uid="{00000000-0005-0000-0000-0000CF8C0000}"/>
    <cellStyle name="Note 3 2 23 2 13" xfId="51555" xr:uid="{00000000-0005-0000-0000-0000D08C0000}"/>
    <cellStyle name="Note 3 2 23 2 14" xfId="46201" xr:uid="{00000000-0005-0000-0000-0000D18C0000}"/>
    <cellStyle name="Note 3 2 23 2 2" xfId="5925" xr:uid="{00000000-0005-0000-0000-0000D28C0000}"/>
    <cellStyle name="Note 3 2 23 2 2 2" xfId="8713" xr:uid="{00000000-0005-0000-0000-0000D38C0000}"/>
    <cellStyle name="Note 3 2 23 2 2 2 2" xfId="10102" xr:uid="{00000000-0005-0000-0000-0000D48C0000}"/>
    <cellStyle name="Note 3 2 23 2 2 2 2 2" xfId="10911" xr:uid="{00000000-0005-0000-0000-0000D58C0000}"/>
    <cellStyle name="Note 3 2 23 2 2 2 2 2 2" xfId="28477" xr:uid="{00000000-0005-0000-0000-0000D68C0000}"/>
    <cellStyle name="Note 3 2 23 2 2 2 2 2 2 2" xfId="44107" xr:uid="{00000000-0005-0000-0000-0000D78C0000}"/>
    <cellStyle name="Note 3 2 23 2 2 2 2 2 3" xfId="20413" xr:uid="{00000000-0005-0000-0000-0000D88C0000}"/>
    <cellStyle name="Note 3 2 23 2 2 2 2 2 4" xfId="36256" xr:uid="{00000000-0005-0000-0000-0000D98C0000}"/>
    <cellStyle name="Note 3 2 23 2 2 2 2 3" xfId="27668" xr:uid="{00000000-0005-0000-0000-0000DA8C0000}"/>
    <cellStyle name="Note 3 2 23 2 2 2 2 3 2" xfId="43298" xr:uid="{00000000-0005-0000-0000-0000DB8C0000}"/>
    <cellStyle name="Note 3 2 23 2 2 2 2 4" xfId="19604" xr:uid="{00000000-0005-0000-0000-0000DC8C0000}"/>
    <cellStyle name="Note 3 2 23 2 2 2 2 5" xfId="35447" xr:uid="{00000000-0005-0000-0000-0000DD8C0000}"/>
    <cellStyle name="Note 3 2 23 2 2 2 3" xfId="9299" xr:uid="{00000000-0005-0000-0000-0000DE8C0000}"/>
    <cellStyle name="Note 3 2 23 2 2 2 3 2" xfId="26865" xr:uid="{00000000-0005-0000-0000-0000DF8C0000}"/>
    <cellStyle name="Note 3 2 23 2 2 2 3 2 2" xfId="42495" xr:uid="{00000000-0005-0000-0000-0000E08C0000}"/>
    <cellStyle name="Note 3 2 23 2 2 2 3 3" xfId="18801" xr:uid="{00000000-0005-0000-0000-0000E18C0000}"/>
    <cellStyle name="Note 3 2 23 2 2 2 3 4" xfId="34644" xr:uid="{00000000-0005-0000-0000-0000E28C0000}"/>
    <cellStyle name="Note 3 2 23 2 2 2 4" xfId="26279" xr:uid="{00000000-0005-0000-0000-0000E38C0000}"/>
    <cellStyle name="Note 3 2 23 2 2 2 4 2" xfId="41909" xr:uid="{00000000-0005-0000-0000-0000E48C0000}"/>
    <cellStyle name="Note 3 2 23 2 2 2 5" xfId="18215" xr:uid="{00000000-0005-0000-0000-0000E58C0000}"/>
    <cellStyle name="Note 3 2 23 2 2 2 6" xfId="34058" xr:uid="{00000000-0005-0000-0000-0000E68C0000}"/>
    <cellStyle name="Note 3 2 23 2 2 3" xfId="23796" xr:uid="{00000000-0005-0000-0000-0000E78C0000}"/>
    <cellStyle name="Note 3 2 23 2 2 3 2" xfId="39427" xr:uid="{00000000-0005-0000-0000-0000E88C0000}"/>
    <cellStyle name="Note 3 2 23 2 2 4" xfId="15430" xr:uid="{00000000-0005-0000-0000-0000E98C0000}"/>
    <cellStyle name="Note 3 2 23 2 2 5" xfId="31694" xr:uid="{00000000-0005-0000-0000-0000EA8C0000}"/>
    <cellStyle name="Note 3 2 23 2 2 6" xfId="50413" xr:uid="{00000000-0005-0000-0000-0000EB8C0000}"/>
    <cellStyle name="Note 3 2 23 2 2 7" xfId="52199" xr:uid="{00000000-0005-0000-0000-0000EC8C0000}"/>
    <cellStyle name="Note 3 2 23 2 2 8" xfId="53294" xr:uid="{00000000-0005-0000-0000-0000ED8C0000}"/>
    <cellStyle name="Note 3 2 23 2 3" xfId="8068" xr:uid="{00000000-0005-0000-0000-0000EE8C0000}"/>
    <cellStyle name="Note 3 2 23 2 3 2" xfId="9457" xr:uid="{00000000-0005-0000-0000-0000EF8C0000}"/>
    <cellStyle name="Note 3 2 23 2 3 2 2" xfId="7354" xr:uid="{00000000-0005-0000-0000-0000F08C0000}"/>
    <cellStyle name="Note 3 2 23 2 3 2 2 2" xfId="24921" xr:uid="{00000000-0005-0000-0000-0000F18C0000}"/>
    <cellStyle name="Note 3 2 23 2 3 2 2 2 2" xfId="40551" xr:uid="{00000000-0005-0000-0000-0000F28C0000}"/>
    <cellStyle name="Note 3 2 23 2 3 2 2 3" xfId="16857" xr:uid="{00000000-0005-0000-0000-0000F38C0000}"/>
    <cellStyle name="Note 3 2 23 2 3 2 2 4" xfId="32700" xr:uid="{00000000-0005-0000-0000-0000F48C0000}"/>
    <cellStyle name="Note 3 2 23 2 3 2 3" xfId="27023" xr:uid="{00000000-0005-0000-0000-0000F58C0000}"/>
    <cellStyle name="Note 3 2 23 2 3 2 3 2" xfId="42653" xr:uid="{00000000-0005-0000-0000-0000F68C0000}"/>
    <cellStyle name="Note 3 2 23 2 3 2 4" xfId="18959" xr:uid="{00000000-0005-0000-0000-0000F78C0000}"/>
    <cellStyle name="Note 3 2 23 2 3 2 5" xfId="34802" xr:uid="{00000000-0005-0000-0000-0000F88C0000}"/>
    <cellStyle name="Note 3 2 23 2 3 3" xfId="10661" xr:uid="{00000000-0005-0000-0000-0000F98C0000}"/>
    <cellStyle name="Note 3 2 23 2 3 3 2" xfId="28227" xr:uid="{00000000-0005-0000-0000-0000FA8C0000}"/>
    <cellStyle name="Note 3 2 23 2 3 3 2 2" xfId="43857" xr:uid="{00000000-0005-0000-0000-0000FB8C0000}"/>
    <cellStyle name="Note 3 2 23 2 3 3 3" xfId="20163" xr:uid="{00000000-0005-0000-0000-0000FC8C0000}"/>
    <cellStyle name="Note 3 2 23 2 3 3 4" xfId="36006" xr:uid="{00000000-0005-0000-0000-0000FD8C0000}"/>
    <cellStyle name="Note 3 2 23 2 3 4" xfId="25634" xr:uid="{00000000-0005-0000-0000-0000FE8C0000}"/>
    <cellStyle name="Note 3 2 23 2 3 4 2" xfId="41264" xr:uid="{00000000-0005-0000-0000-0000FF8C0000}"/>
    <cellStyle name="Note 3 2 23 2 3 5" xfId="17570" xr:uid="{00000000-0005-0000-0000-0000008D0000}"/>
    <cellStyle name="Note 3 2 23 2 3 6" xfId="33413" xr:uid="{00000000-0005-0000-0000-0000018D0000}"/>
    <cellStyle name="Note 3 2 23 2 4" xfId="21928" xr:uid="{00000000-0005-0000-0000-0000028D0000}"/>
    <cellStyle name="Note 3 2 23 2 4 2" xfId="37559" xr:uid="{00000000-0005-0000-0000-0000038D0000}"/>
    <cellStyle name="Note 3 2 23 2 5" xfId="29254" xr:uid="{00000000-0005-0000-0000-0000048D0000}"/>
    <cellStyle name="Note 3 2 23 2 5 2" xfId="44884" xr:uid="{00000000-0005-0000-0000-0000058D0000}"/>
    <cellStyle name="Note 3 2 23 2 6" xfId="13055" xr:uid="{00000000-0005-0000-0000-0000068D0000}"/>
    <cellStyle name="Note 3 2 23 2 7" xfId="30029" xr:uid="{00000000-0005-0000-0000-0000078D0000}"/>
    <cellStyle name="Note 3 2 23 2 8" xfId="47958" xr:uid="{00000000-0005-0000-0000-0000088D0000}"/>
    <cellStyle name="Note 3 2 23 2 9" xfId="48444" xr:uid="{00000000-0005-0000-0000-0000098D0000}"/>
    <cellStyle name="Note 3 2 23 3" xfId="5276" xr:uid="{00000000-0005-0000-0000-00000A8D0000}"/>
    <cellStyle name="Note 3 2 23 3 2" xfId="9191" xr:uid="{00000000-0005-0000-0000-00000B8D0000}"/>
    <cellStyle name="Note 3 2 23 3 2 2" xfId="10580" xr:uid="{00000000-0005-0000-0000-00000C8D0000}"/>
    <cellStyle name="Note 3 2 23 3 2 2 2" xfId="11685" xr:uid="{00000000-0005-0000-0000-00000D8D0000}"/>
    <cellStyle name="Note 3 2 23 3 2 2 2 2" xfId="29251" xr:uid="{00000000-0005-0000-0000-00000E8D0000}"/>
    <cellStyle name="Note 3 2 23 3 2 2 2 2 2" xfId="44881" xr:uid="{00000000-0005-0000-0000-00000F8D0000}"/>
    <cellStyle name="Note 3 2 23 3 2 2 2 3" xfId="21187" xr:uid="{00000000-0005-0000-0000-0000108D0000}"/>
    <cellStyle name="Note 3 2 23 3 2 2 2 4" xfId="37030" xr:uid="{00000000-0005-0000-0000-0000118D0000}"/>
    <cellStyle name="Note 3 2 23 3 2 2 3" xfId="28146" xr:uid="{00000000-0005-0000-0000-0000128D0000}"/>
    <cellStyle name="Note 3 2 23 3 2 2 3 2" xfId="43776" xr:uid="{00000000-0005-0000-0000-0000138D0000}"/>
    <cellStyle name="Note 3 2 23 3 2 2 4" xfId="20082" xr:uid="{00000000-0005-0000-0000-0000148D0000}"/>
    <cellStyle name="Note 3 2 23 3 2 2 5" xfId="35925" xr:uid="{00000000-0005-0000-0000-0000158D0000}"/>
    <cellStyle name="Note 3 2 23 3 2 3" xfId="7816" xr:uid="{00000000-0005-0000-0000-0000168D0000}"/>
    <cellStyle name="Note 3 2 23 3 2 3 2" xfId="25382" xr:uid="{00000000-0005-0000-0000-0000178D0000}"/>
    <cellStyle name="Note 3 2 23 3 2 3 2 2" xfId="41012" xr:uid="{00000000-0005-0000-0000-0000188D0000}"/>
    <cellStyle name="Note 3 2 23 3 2 3 3" xfId="17318" xr:uid="{00000000-0005-0000-0000-0000198D0000}"/>
    <cellStyle name="Note 3 2 23 3 2 3 4" xfId="33161" xr:uid="{00000000-0005-0000-0000-00001A8D0000}"/>
    <cellStyle name="Note 3 2 23 3 2 4" xfId="26757" xr:uid="{00000000-0005-0000-0000-00001B8D0000}"/>
    <cellStyle name="Note 3 2 23 3 2 4 2" xfId="42387" xr:uid="{00000000-0005-0000-0000-00001C8D0000}"/>
    <cellStyle name="Note 3 2 23 3 2 5" xfId="18693" xr:uid="{00000000-0005-0000-0000-00001D8D0000}"/>
    <cellStyle name="Note 3 2 23 3 2 6" xfId="34536" xr:uid="{00000000-0005-0000-0000-00001E8D0000}"/>
    <cellStyle name="Note 3 2 23 3 3" xfId="23354" xr:uid="{00000000-0005-0000-0000-00001F8D0000}"/>
    <cellStyle name="Note 3 2 23 3 3 2" xfId="38985" xr:uid="{00000000-0005-0000-0000-0000208D0000}"/>
    <cellStyle name="Note 3 2 23 3 4" xfId="14781" xr:uid="{00000000-0005-0000-0000-0000218D0000}"/>
    <cellStyle name="Note 3 2 23 3 5" xfId="31332" xr:uid="{00000000-0005-0000-0000-0000228D0000}"/>
    <cellStyle name="Note 3 2 23 3 6" xfId="50036" xr:uid="{00000000-0005-0000-0000-0000238D0000}"/>
    <cellStyle name="Note 3 2 23 3 7" xfId="51834" xr:uid="{00000000-0005-0000-0000-0000248D0000}"/>
    <cellStyle name="Note 3 2 23 3 8" xfId="52927" xr:uid="{00000000-0005-0000-0000-0000258D0000}"/>
    <cellStyle name="Note 3 2 23 4" xfId="8710" xr:uid="{00000000-0005-0000-0000-0000268D0000}"/>
    <cellStyle name="Note 3 2 23 4 2" xfId="10099" xr:uid="{00000000-0005-0000-0000-0000278D0000}"/>
    <cellStyle name="Note 3 2 23 4 2 2" xfId="10846" xr:uid="{00000000-0005-0000-0000-0000288D0000}"/>
    <cellStyle name="Note 3 2 23 4 2 2 2" xfId="28412" xr:uid="{00000000-0005-0000-0000-0000298D0000}"/>
    <cellStyle name="Note 3 2 23 4 2 2 2 2" xfId="44042" xr:uid="{00000000-0005-0000-0000-00002A8D0000}"/>
    <cellStyle name="Note 3 2 23 4 2 2 3" xfId="20348" xr:uid="{00000000-0005-0000-0000-00002B8D0000}"/>
    <cellStyle name="Note 3 2 23 4 2 2 4" xfId="36191" xr:uid="{00000000-0005-0000-0000-00002C8D0000}"/>
    <cellStyle name="Note 3 2 23 4 2 3" xfId="27665" xr:uid="{00000000-0005-0000-0000-00002D8D0000}"/>
    <cellStyle name="Note 3 2 23 4 2 3 2" xfId="43295" xr:uid="{00000000-0005-0000-0000-00002E8D0000}"/>
    <cellStyle name="Note 3 2 23 4 2 4" xfId="19601" xr:uid="{00000000-0005-0000-0000-00002F8D0000}"/>
    <cellStyle name="Note 3 2 23 4 2 5" xfId="35444" xr:uid="{00000000-0005-0000-0000-0000308D0000}"/>
    <cellStyle name="Note 3 2 23 4 3" xfId="7169" xr:uid="{00000000-0005-0000-0000-0000318D0000}"/>
    <cellStyle name="Note 3 2 23 4 3 2" xfId="24736" xr:uid="{00000000-0005-0000-0000-0000328D0000}"/>
    <cellStyle name="Note 3 2 23 4 3 2 2" xfId="40366" xr:uid="{00000000-0005-0000-0000-0000338D0000}"/>
    <cellStyle name="Note 3 2 23 4 3 3" xfId="16672" xr:uid="{00000000-0005-0000-0000-0000348D0000}"/>
    <cellStyle name="Note 3 2 23 4 3 4" xfId="32515" xr:uid="{00000000-0005-0000-0000-0000358D0000}"/>
    <cellStyle name="Note 3 2 23 4 4" xfId="26276" xr:uid="{00000000-0005-0000-0000-0000368D0000}"/>
    <cellStyle name="Note 3 2 23 4 4 2" xfId="41906" xr:uid="{00000000-0005-0000-0000-0000378D0000}"/>
    <cellStyle name="Note 3 2 23 4 5" xfId="18212" xr:uid="{00000000-0005-0000-0000-0000388D0000}"/>
    <cellStyle name="Note 3 2 23 4 6" xfId="34055" xr:uid="{00000000-0005-0000-0000-0000398D0000}"/>
    <cellStyle name="Note 3 2 23 5" xfId="21480" xr:uid="{00000000-0005-0000-0000-00003A8D0000}"/>
    <cellStyle name="Note 3 2 23 5 2" xfId="37111" xr:uid="{00000000-0005-0000-0000-00003B8D0000}"/>
    <cellStyle name="Note 3 2 23 6" xfId="22572" xr:uid="{00000000-0005-0000-0000-00003C8D0000}"/>
    <cellStyle name="Note 3 2 23 6 2" xfId="38203" xr:uid="{00000000-0005-0000-0000-00003D8D0000}"/>
    <cellStyle name="Note 3 2 23 7" xfId="12402" xr:uid="{00000000-0005-0000-0000-00003E8D0000}"/>
    <cellStyle name="Note 3 2 23 8" xfId="29663" xr:uid="{00000000-0005-0000-0000-00003F8D0000}"/>
    <cellStyle name="Note 3 2 23 9" xfId="47433" xr:uid="{00000000-0005-0000-0000-0000408D0000}"/>
    <cellStyle name="Note 3 2 24" xfId="2842" xr:uid="{00000000-0005-0000-0000-0000418D0000}"/>
    <cellStyle name="Note 3 2 24 10" xfId="48028" xr:uid="{00000000-0005-0000-0000-0000428D0000}"/>
    <cellStyle name="Note 3 2 24 11" xfId="45267" xr:uid="{00000000-0005-0000-0000-0000438D0000}"/>
    <cellStyle name="Note 3 2 24 12" xfId="50731" xr:uid="{00000000-0005-0000-0000-0000448D0000}"/>
    <cellStyle name="Note 3 2 24 13" xfId="46015" xr:uid="{00000000-0005-0000-0000-0000458D0000}"/>
    <cellStyle name="Note 3 2 24 14" xfId="52627" xr:uid="{00000000-0005-0000-0000-0000468D0000}"/>
    <cellStyle name="Note 3 2 24 15" xfId="53610" xr:uid="{00000000-0005-0000-0000-0000478D0000}"/>
    <cellStyle name="Note 3 2 24 2" xfId="3496" xr:uid="{00000000-0005-0000-0000-0000488D0000}"/>
    <cellStyle name="Note 3 2 24 2 10" xfId="47284" xr:uid="{00000000-0005-0000-0000-0000498D0000}"/>
    <cellStyle name="Note 3 2 24 2 11" xfId="51094" xr:uid="{00000000-0005-0000-0000-00004A8D0000}"/>
    <cellStyle name="Note 3 2 24 2 12" xfId="44944" xr:uid="{00000000-0005-0000-0000-00004B8D0000}"/>
    <cellStyle name="Note 3 2 24 2 13" xfId="52495" xr:uid="{00000000-0005-0000-0000-00004C8D0000}"/>
    <cellStyle name="Note 3 2 24 2 14" xfId="45930" xr:uid="{00000000-0005-0000-0000-00004D8D0000}"/>
    <cellStyle name="Note 3 2 24 2 2" xfId="5871" xr:uid="{00000000-0005-0000-0000-00004E8D0000}"/>
    <cellStyle name="Note 3 2 24 2 2 2" xfId="8513" xr:uid="{00000000-0005-0000-0000-00004F8D0000}"/>
    <cellStyle name="Note 3 2 24 2 2 2 2" xfId="9902" xr:uid="{00000000-0005-0000-0000-0000508D0000}"/>
    <cellStyle name="Note 3 2 24 2 2 2 2 2" xfId="11570" xr:uid="{00000000-0005-0000-0000-0000518D0000}"/>
    <cellStyle name="Note 3 2 24 2 2 2 2 2 2" xfId="29136" xr:uid="{00000000-0005-0000-0000-0000528D0000}"/>
    <cellStyle name="Note 3 2 24 2 2 2 2 2 2 2" xfId="44766" xr:uid="{00000000-0005-0000-0000-0000538D0000}"/>
    <cellStyle name="Note 3 2 24 2 2 2 2 2 3" xfId="21072" xr:uid="{00000000-0005-0000-0000-0000548D0000}"/>
    <cellStyle name="Note 3 2 24 2 2 2 2 2 4" xfId="36915" xr:uid="{00000000-0005-0000-0000-0000558D0000}"/>
    <cellStyle name="Note 3 2 24 2 2 2 2 3" xfId="27468" xr:uid="{00000000-0005-0000-0000-0000568D0000}"/>
    <cellStyle name="Note 3 2 24 2 2 2 2 3 2" xfId="43098" xr:uid="{00000000-0005-0000-0000-0000578D0000}"/>
    <cellStyle name="Note 3 2 24 2 2 2 2 4" xfId="19404" xr:uid="{00000000-0005-0000-0000-0000588D0000}"/>
    <cellStyle name="Note 3 2 24 2 2 2 2 5" xfId="35247" xr:uid="{00000000-0005-0000-0000-0000598D0000}"/>
    <cellStyle name="Note 3 2 24 2 2 2 3" xfId="4875" xr:uid="{00000000-0005-0000-0000-00005A8D0000}"/>
    <cellStyle name="Note 3 2 24 2 2 2 3 2" xfId="23047" xr:uid="{00000000-0005-0000-0000-00005B8D0000}"/>
    <cellStyle name="Note 3 2 24 2 2 2 3 2 2" xfId="38678" xr:uid="{00000000-0005-0000-0000-00005C8D0000}"/>
    <cellStyle name="Note 3 2 24 2 2 2 3 3" xfId="14381" xr:uid="{00000000-0005-0000-0000-00005D8D0000}"/>
    <cellStyle name="Note 3 2 24 2 2 2 3 4" xfId="31068" xr:uid="{00000000-0005-0000-0000-00005E8D0000}"/>
    <cellStyle name="Note 3 2 24 2 2 2 4" xfId="26079" xr:uid="{00000000-0005-0000-0000-00005F8D0000}"/>
    <cellStyle name="Note 3 2 24 2 2 2 4 2" xfId="41709" xr:uid="{00000000-0005-0000-0000-0000608D0000}"/>
    <cellStyle name="Note 3 2 24 2 2 2 5" xfId="18015" xr:uid="{00000000-0005-0000-0000-0000618D0000}"/>
    <cellStyle name="Note 3 2 24 2 2 2 6" xfId="33858" xr:uid="{00000000-0005-0000-0000-0000628D0000}"/>
    <cellStyle name="Note 3 2 24 2 2 3" xfId="23742" xr:uid="{00000000-0005-0000-0000-0000638D0000}"/>
    <cellStyle name="Note 3 2 24 2 2 3 2" xfId="39373" xr:uid="{00000000-0005-0000-0000-0000648D0000}"/>
    <cellStyle name="Note 3 2 24 2 2 4" xfId="15376" xr:uid="{00000000-0005-0000-0000-0000658D0000}"/>
    <cellStyle name="Note 3 2 24 2 2 5" xfId="31640" xr:uid="{00000000-0005-0000-0000-0000668D0000}"/>
    <cellStyle name="Note 3 2 24 2 2 6" xfId="50359" xr:uid="{00000000-0005-0000-0000-0000678D0000}"/>
    <cellStyle name="Note 3 2 24 2 2 7" xfId="52145" xr:uid="{00000000-0005-0000-0000-0000688D0000}"/>
    <cellStyle name="Note 3 2 24 2 2 8" xfId="53240" xr:uid="{00000000-0005-0000-0000-0000698D0000}"/>
    <cellStyle name="Note 3 2 24 2 3" xfId="8978" xr:uid="{00000000-0005-0000-0000-00006A8D0000}"/>
    <cellStyle name="Note 3 2 24 2 3 2" xfId="10367" xr:uid="{00000000-0005-0000-0000-00006B8D0000}"/>
    <cellStyle name="Note 3 2 24 2 3 2 2" xfId="11515" xr:uid="{00000000-0005-0000-0000-00006C8D0000}"/>
    <cellStyle name="Note 3 2 24 2 3 2 2 2" xfId="29081" xr:uid="{00000000-0005-0000-0000-00006D8D0000}"/>
    <cellStyle name="Note 3 2 24 2 3 2 2 2 2" xfId="44711" xr:uid="{00000000-0005-0000-0000-00006E8D0000}"/>
    <cellStyle name="Note 3 2 24 2 3 2 2 3" xfId="21017" xr:uid="{00000000-0005-0000-0000-00006F8D0000}"/>
    <cellStyle name="Note 3 2 24 2 3 2 2 4" xfId="36860" xr:uid="{00000000-0005-0000-0000-0000708D0000}"/>
    <cellStyle name="Note 3 2 24 2 3 2 3" xfId="27933" xr:uid="{00000000-0005-0000-0000-0000718D0000}"/>
    <cellStyle name="Note 3 2 24 2 3 2 3 2" xfId="43563" xr:uid="{00000000-0005-0000-0000-0000728D0000}"/>
    <cellStyle name="Note 3 2 24 2 3 2 4" xfId="19869" xr:uid="{00000000-0005-0000-0000-0000738D0000}"/>
    <cellStyle name="Note 3 2 24 2 3 2 5" xfId="35712" xr:uid="{00000000-0005-0000-0000-0000748D0000}"/>
    <cellStyle name="Note 3 2 24 2 3 3" xfId="11082" xr:uid="{00000000-0005-0000-0000-0000758D0000}"/>
    <cellStyle name="Note 3 2 24 2 3 3 2" xfId="28648" xr:uid="{00000000-0005-0000-0000-0000768D0000}"/>
    <cellStyle name="Note 3 2 24 2 3 3 2 2" xfId="44278" xr:uid="{00000000-0005-0000-0000-0000778D0000}"/>
    <cellStyle name="Note 3 2 24 2 3 3 3" xfId="20584" xr:uid="{00000000-0005-0000-0000-0000788D0000}"/>
    <cellStyle name="Note 3 2 24 2 3 3 4" xfId="36427" xr:uid="{00000000-0005-0000-0000-0000798D0000}"/>
    <cellStyle name="Note 3 2 24 2 3 4" xfId="26544" xr:uid="{00000000-0005-0000-0000-00007A8D0000}"/>
    <cellStyle name="Note 3 2 24 2 3 4 2" xfId="42174" xr:uid="{00000000-0005-0000-0000-00007B8D0000}"/>
    <cellStyle name="Note 3 2 24 2 3 5" xfId="18480" xr:uid="{00000000-0005-0000-0000-00007C8D0000}"/>
    <cellStyle name="Note 3 2 24 2 3 6" xfId="34323" xr:uid="{00000000-0005-0000-0000-00007D8D0000}"/>
    <cellStyle name="Note 3 2 24 2 4" xfId="21874" xr:uid="{00000000-0005-0000-0000-00007E8D0000}"/>
    <cellStyle name="Note 3 2 24 2 4 2" xfId="37505" xr:uid="{00000000-0005-0000-0000-00007F8D0000}"/>
    <cellStyle name="Note 3 2 24 2 5" xfId="23230" xr:uid="{00000000-0005-0000-0000-0000808D0000}"/>
    <cellStyle name="Note 3 2 24 2 5 2" xfId="38861" xr:uid="{00000000-0005-0000-0000-0000818D0000}"/>
    <cellStyle name="Note 3 2 24 2 6" xfId="13001" xr:uid="{00000000-0005-0000-0000-0000828D0000}"/>
    <cellStyle name="Note 3 2 24 2 7" xfId="29975" xr:uid="{00000000-0005-0000-0000-0000838D0000}"/>
    <cellStyle name="Note 3 2 24 2 8" xfId="47290" xr:uid="{00000000-0005-0000-0000-0000848D0000}"/>
    <cellStyle name="Note 3 2 24 2 9" xfId="48390" xr:uid="{00000000-0005-0000-0000-0000858D0000}"/>
    <cellStyle name="Note 3 2 24 3" xfId="5223" xr:uid="{00000000-0005-0000-0000-0000868D0000}"/>
    <cellStyle name="Note 3 2 24 3 2" xfId="9105" xr:uid="{00000000-0005-0000-0000-0000878D0000}"/>
    <cellStyle name="Note 3 2 24 3 2 2" xfId="10494" xr:uid="{00000000-0005-0000-0000-0000888D0000}"/>
    <cellStyle name="Note 3 2 24 3 2 2 2" xfId="10713" xr:uid="{00000000-0005-0000-0000-0000898D0000}"/>
    <cellStyle name="Note 3 2 24 3 2 2 2 2" xfId="28279" xr:uid="{00000000-0005-0000-0000-00008A8D0000}"/>
    <cellStyle name="Note 3 2 24 3 2 2 2 2 2" xfId="43909" xr:uid="{00000000-0005-0000-0000-00008B8D0000}"/>
    <cellStyle name="Note 3 2 24 3 2 2 2 3" xfId="20215" xr:uid="{00000000-0005-0000-0000-00008C8D0000}"/>
    <cellStyle name="Note 3 2 24 3 2 2 2 4" xfId="36058" xr:uid="{00000000-0005-0000-0000-00008D8D0000}"/>
    <cellStyle name="Note 3 2 24 3 2 2 3" xfId="28060" xr:uid="{00000000-0005-0000-0000-00008E8D0000}"/>
    <cellStyle name="Note 3 2 24 3 2 2 3 2" xfId="43690" xr:uid="{00000000-0005-0000-0000-00008F8D0000}"/>
    <cellStyle name="Note 3 2 24 3 2 2 4" xfId="19996" xr:uid="{00000000-0005-0000-0000-0000908D0000}"/>
    <cellStyle name="Note 3 2 24 3 2 2 5" xfId="35839" xr:uid="{00000000-0005-0000-0000-0000918D0000}"/>
    <cellStyle name="Note 3 2 24 3 2 3" xfId="11014" xr:uid="{00000000-0005-0000-0000-0000928D0000}"/>
    <cellStyle name="Note 3 2 24 3 2 3 2" xfId="28580" xr:uid="{00000000-0005-0000-0000-0000938D0000}"/>
    <cellStyle name="Note 3 2 24 3 2 3 2 2" xfId="44210" xr:uid="{00000000-0005-0000-0000-0000948D0000}"/>
    <cellStyle name="Note 3 2 24 3 2 3 3" xfId="20516" xr:uid="{00000000-0005-0000-0000-0000958D0000}"/>
    <cellStyle name="Note 3 2 24 3 2 3 4" xfId="36359" xr:uid="{00000000-0005-0000-0000-0000968D0000}"/>
    <cellStyle name="Note 3 2 24 3 2 4" xfId="26671" xr:uid="{00000000-0005-0000-0000-0000978D0000}"/>
    <cellStyle name="Note 3 2 24 3 2 4 2" xfId="42301" xr:uid="{00000000-0005-0000-0000-0000988D0000}"/>
    <cellStyle name="Note 3 2 24 3 2 5" xfId="18607" xr:uid="{00000000-0005-0000-0000-0000998D0000}"/>
    <cellStyle name="Note 3 2 24 3 2 6" xfId="34450" xr:uid="{00000000-0005-0000-0000-00009A8D0000}"/>
    <cellStyle name="Note 3 2 24 3 3" xfId="23301" xr:uid="{00000000-0005-0000-0000-00009B8D0000}"/>
    <cellStyle name="Note 3 2 24 3 3 2" xfId="38932" xr:uid="{00000000-0005-0000-0000-00009C8D0000}"/>
    <cellStyle name="Note 3 2 24 3 4" xfId="14728" xr:uid="{00000000-0005-0000-0000-00009D8D0000}"/>
    <cellStyle name="Note 3 2 24 3 5" xfId="31279" xr:uid="{00000000-0005-0000-0000-00009E8D0000}"/>
    <cellStyle name="Note 3 2 24 3 6" xfId="49982" xr:uid="{00000000-0005-0000-0000-00009F8D0000}"/>
    <cellStyle name="Note 3 2 24 3 7" xfId="51780" xr:uid="{00000000-0005-0000-0000-0000A08D0000}"/>
    <cellStyle name="Note 3 2 24 3 8" xfId="52873" xr:uid="{00000000-0005-0000-0000-0000A18D0000}"/>
    <cellStyle name="Note 3 2 24 4" xfId="8114" xr:uid="{00000000-0005-0000-0000-0000A28D0000}"/>
    <cellStyle name="Note 3 2 24 4 2" xfId="9503" xr:uid="{00000000-0005-0000-0000-0000A38D0000}"/>
    <cellStyle name="Note 3 2 24 4 2 2" xfId="9424" xr:uid="{00000000-0005-0000-0000-0000A48D0000}"/>
    <cellStyle name="Note 3 2 24 4 2 2 2" xfId="26990" xr:uid="{00000000-0005-0000-0000-0000A58D0000}"/>
    <cellStyle name="Note 3 2 24 4 2 2 2 2" xfId="42620" xr:uid="{00000000-0005-0000-0000-0000A68D0000}"/>
    <cellStyle name="Note 3 2 24 4 2 2 3" xfId="18926" xr:uid="{00000000-0005-0000-0000-0000A78D0000}"/>
    <cellStyle name="Note 3 2 24 4 2 2 4" xfId="34769" xr:uid="{00000000-0005-0000-0000-0000A88D0000}"/>
    <cellStyle name="Note 3 2 24 4 2 3" xfId="27069" xr:uid="{00000000-0005-0000-0000-0000A98D0000}"/>
    <cellStyle name="Note 3 2 24 4 2 3 2" xfId="42699" xr:uid="{00000000-0005-0000-0000-0000AA8D0000}"/>
    <cellStyle name="Note 3 2 24 4 2 4" xfId="19005" xr:uid="{00000000-0005-0000-0000-0000AB8D0000}"/>
    <cellStyle name="Note 3 2 24 4 2 5" xfId="34848" xr:uid="{00000000-0005-0000-0000-0000AC8D0000}"/>
    <cellStyle name="Note 3 2 24 4 3" xfId="7234" xr:uid="{00000000-0005-0000-0000-0000AD8D0000}"/>
    <cellStyle name="Note 3 2 24 4 3 2" xfId="24801" xr:uid="{00000000-0005-0000-0000-0000AE8D0000}"/>
    <cellStyle name="Note 3 2 24 4 3 2 2" xfId="40431" xr:uid="{00000000-0005-0000-0000-0000AF8D0000}"/>
    <cellStyle name="Note 3 2 24 4 3 3" xfId="16737" xr:uid="{00000000-0005-0000-0000-0000B08D0000}"/>
    <cellStyle name="Note 3 2 24 4 3 4" xfId="32580" xr:uid="{00000000-0005-0000-0000-0000B18D0000}"/>
    <cellStyle name="Note 3 2 24 4 4" xfId="25680" xr:uid="{00000000-0005-0000-0000-0000B28D0000}"/>
    <cellStyle name="Note 3 2 24 4 4 2" xfId="41310" xr:uid="{00000000-0005-0000-0000-0000B38D0000}"/>
    <cellStyle name="Note 3 2 24 4 5" xfId="17616" xr:uid="{00000000-0005-0000-0000-0000B48D0000}"/>
    <cellStyle name="Note 3 2 24 4 6" xfId="33459" xr:uid="{00000000-0005-0000-0000-0000B58D0000}"/>
    <cellStyle name="Note 3 2 24 5" xfId="21426" xr:uid="{00000000-0005-0000-0000-0000B68D0000}"/>
    <cellStyle name="Note 3 2 24 5 2" xfId="37057" xr:uid="{00000000-0005-0000-0000-0000B78D0000}"/>
    <cellStyle name="Note 3 2 24 6" xfId="22230" xr:uid="{00000000-0005-0000-0000-0000B88D0000}"/>
    <cellStyle name="Note 3 2 24 6 2" xfId="37861" xr:uid="{00000000-0005-0000-0000-0000B98D0000}"/>
    <cellStyle name="Note 3 2 24 7" xfId="12348" xr:uid="{00000000-0005-0000-0000-0000BA8D0000}"/>
    <cellStyle name="Note 3 2 24 8" xfId="29609" xr:uid="{00000000-0005-0000-0000-0000BB8D0000}"/>
    <cellStyle name="Note 3 2 24 9" xfId="47792" xr:uid="{00000000-0005-0000-0000-0000BC8D0000}"/>
    <cellStyle name="Note 3 2 25" xfId="2820" xr:uid="{00000000-0005-0000-0000-0000BD8D0000}"/>
    <cellStyle name="Note 3 2 25 10" xfId="48007" xr:uid="{00000000-0005-0000-0000-0000BE8D0000}"/>
    <cellStyle name="Note 3 2 25 11" xfId="45273" xr:uid="{00000000-0005-0000-0000-0000BF8D0000}"/>
    <cellStyle name="Note 3 2 25 12" xfId="50710" xr:uid="{00000000-0005-0000-0000-0000C08D0000}"/>
    <cellStyle name="Note 3 2 25 13" xfId="45994" xr:uid="{00000000-0005-0000-0000-0000C18D0000}"/>
    <cellStyle name="Note 3 2 25 14" xfId="45991" xr:uid="{00000000-0005-0000-0000-0000C28D0000}"/>
    <cellStyle name="Note 3 2 25 15" xfId="53698" xr:uid="{00000000-0005-0000-0000-0000C38D0000}"/>
    <cellStyle name="Note 3 2 25 2" xfId="3474" xr:uid="{00000000-0005-0000-0000-0000C48D0000}"/>
    <cellStyle name="Note 3 2 25 2 10" xfId="46255" xr:uid="{00000000-0005-0000-0000-0000C58D0000}"/>
    <cellStyle name="Note 3 2 25 2 11" xfId="51073" xr:uid="{00000000-0005-0000-0000-0000C68D0000}"/>
    <cellStyle name="Note 3 2 25 2 12" xfId="47206" xr:uid="{00000000-0005-0000-0000-0000C78D0000}"/>
    <cellStyle name="Note 3 2 25 2 13" xfId="45787" xr:uid="{00000000-0005-0000-0000-0000C88D0000}"/>
    <cellStyle name="Note 3 2 25 2 14" xfId="46204" xr:uid="{00000000-0005-0000-0000-0000C98D0000}"/>
    <cellStyle name="Note 3 2 25 2 2" xfId="5849" xr:uid="{00000000-0005-0000-0000-0000CA8D0000}"/>
    <cellStyle name="Note 3 2 25 2 2 2" xfId="8724" xr:uid="{00000000-0005-0000-0000-0000CB8D0000}"/>
    <cellStyle name="Note 3 2 25 2 2 2 2" xfId="10113" xr:uid="{00000000-0005-0000-0000-0000CC8D0000}"/>
    <cellStyle name="Note 3 2 25 2 2 2 2 2" xfId="11251" xr:uid="{00000000-0005-0000-0000-0000CD8D0000}"/>
    <cellStyle name="Note 3 2 25 2 2 2 2 2 2" xfId="28817" xr:uid="{00000000-0005-0000-0000-0000CE8D0000}"/>
    <cellStyle name="Note 3 2 25 2 2 2 2 2 2 2" xfId="44447" xr:uid="{00000000-0005-0000-0000-0000CF8D0000}"/>
    <cellStyle name="Note 3 2 25 2 2 2 2 2 3" xfId="20753" xr:uid="{00000000-0005-0000-0000-0000D08D0000}"/>
    <cellStyle name="Note 3 2 25 2 2 2 2 2 4" xfId="36596" xr:uid="{00000000-0005-0000-0000-0000D18D0000}"/>
    <cellStyle name="Note 3 2 25 2 2 2 2 3" xfId="27679" xr:uid="{00000000-0005-0000-0000-0000D28D0000}"/>
    <cellStyle name="Note 3 2 25 2 2 2 2 3 2" xfId="43309" xr:uid="{00000000-0005-0000-0000-0000D38D0000}"/>
    <cellStyle name="Note 3 2 25 2 2 2 2 4" xfId="19615" xr:uid="{00000000-0005-0000-0000-0000D48D0000}"/>
    <cellStyle name="Note 3 2 25 2 2 2 2 5" xfId="35458" xr:uid="{00000000-0005-0000-0000-0000D58D0000}"/>
    <cellStyle name="Note 3 2 25 2 2 2 3" xfId="7269" xr:uid="{00000000-0005-0000-0000-0000D68D0000}"/>
    <cellStyle name="Note 3 2 25 2 2 2 3 2" xfId="24836" xr:uid="{00000000-0005-0000-0000-0000D78D0000}"/>
    <cellStyle name="Note 3 2 25 2 2 2 3 2 2" xfId="40466" xr:uid="{00000000-0005-0000-0000-0000D88D0000}"/>
    <cellStyle name="Note 3 2 25 2 2 2 3 3" xfId="16772" xr:uid="{00000000-0005-0000-0000-0000D98D0000}"/>
    <cellStyle name="Note 3 2 25 2 2 2 3 4" xfId="32615" xr:uid="{00000000-0005-0000-0000-0000DA8D0000}"/>
    <cellStyle name="Note 3 2 25 2 2 2 4" xfId="26290" xr:uid="{00000000-0005-0000-0000-0000DB8D0000}"/>
    <cellStyle name="Note 3 2 25 2 2 2 4 2" xfId="41920" xr:uid="{00000000-0005-0000-0000-0000DC8D0000}"/>
    <cellStyle name="Note 3 2 25 2 2 2 5" xfId="18226" xr:uid="{00000000-0005-0000-0000-0000DD8D0000}"/>
    <cellStyle name="Note 3 2 25 2 2 2 6" xfId="34069" xr:uid="{00000000-0005-0000-0000-0000DE8D0000}"/>
    <cellStyle name="Note 3 2 25 2 2 3" xfId="23721" xr:uid="{00000000-0005-0000-0000-0000DF8D0000}"/>
    <cellStyle name="Note 3 2 25 2 2 3 2" xfId="39352" xr:uid="{00000000-0005-0000-0000-0000E08D0000}"/>
    <cellStyle name="Note 3 2 25 2 2 4" xfId="15354" xr:uid="{00000000-0005-0000-0000-0000E18D0000}"/>
    <cellStyle name="Note 3 2 25 2 2 5" xfId="31619" xr:uid="{00000000-0005-0000-0000-0000E28D0000}"/>
    <cellStyle name="Note 3 2 25 2 2 6" xfId="50338" xr:uid="{00000000-0005-0000-0000-0000E38D0000}"/>
    <cellStyle name="Note 3 2 25 2 2 7" xfId="52124" xr:uid="{00000000-0005-0000-0000-0000E48D0000}"/>
    <cellStyle name="Note 3 2 25 2 2 8" xfId="53219" xr:uid="{00000000-0005-0000-0000-0000E58D0000}"/>
    <cellStyle name="Note 3 2 25 2 3" xfId="8571" xr:uid="{00000000-0005-0000-0000-0000E68D0000}"/>
    <cellStyle name="Note 3 2 25 2 3 2" xfId="9960" xr:uid="{00000000-0005-0000-0000-0000E78D0000}"/>
    <cellStyle name="Note 3 2 25 2 3 2 2" xfId="7880" xr:uid="{00000000-0005-0000-0000-0000E88D0000}"/>
    <cellStyle name="Note 3 2 25 2 3 2 2 2" xfId="25446" xr:uid="{00000000-0005-0000-0000-0000E98D0000}"/>
    <cellStyle name="Note 3 2 25 2 3 2 2 2 2" xfId="41076" xr:uid="{00000000-0005-0000-0000-0000EA8D0000}"/>
    <cellStyle name="Note 3 2 25 2 3 2 2 3" xfId="17382" xr:uid="{00000000-0005-0000-0000-0000EB8D0000}"/>
    <cellStyle name="Note 3 2 25 2 3 2 2 4" xfId="33225" xr:uid="{00000000-0005-0000-0000-0000EC8D0000}"/>
    <cellStyle name="Note 3 2 25 2 3 2 3" xfId="27526" xr:uid="{00000000-0005-0000-0000-0000ED8D0000}"/>
    <cellStyle name="Note 3 2 25 2 3 2 3 2" xfId="43156" xr:uid="{00000000-0005-0000-0000-0000EE8D0000}"/>
    <cellStyle name="Note 3 2 25 2 3 2 4" xfId="19462" xr:uid="{00000000-0005-0000-0000-0000EF8D0000}"/>
    <cellStyle name="Note 3 2 25 2 3 2 5" xfId="35305" xr:uid="{00000000-0005-0000-0000-0000F08D0000}"/>
    <cellStyle name="Note 3 2 25 2 3 3" xfId="9324" xr:uid="{00000000-0005-0000-0000-0000F18D0000}"/>
    <cellStyle name="Note 3 2 25 2 3 3 2" xfId="26890" xr:uid="{00000000-0005-0000-0000-0000F28D0000}"/>
    <cellStyle name="Note 3 2 25 2 3 3 2 2" xfId="42520" xr:uid="{00000000-0005-0000-0000-0000F38D0000}"/>
    <cellStyle name="Note 3 2 25 2 3 3 3" xfId="18826" xr:uid="{00000000-0005-0000-0000-0000F48D0000}"/>
    <cellStyle name="Note 3 2 25 2 3 3 4" xfId="34669" xr:uid="{00000000-0005-0000-0000-0000F58D0000}"/>
    <cellStyle name="Note 3 2 25 2 3 4" xfId="26137" xr:uid="{00000000-0005-0000-0000-0000F68D0000}"/>
    <cellStyle name="Note 3 2 25 2 3 4 2" xfId="41767" xr:uid="{00000000-0005-0000-0000-0000F78D0000}"/>
    <cellStyle name="Note 3 2 25 2 3 5" xfId="18073" xr:uid="{00000000-0005-0000-0000-0000F88D0000}"/>
    <cellStyle name="Note 3 2 25 2 3 6" xfId="33916" xr:uid="{00000000-0005-0000-0000-0000F98D0000}"/>
    <cellStyle name="Note 3 2 25 2 4" xfId="21853" xr:uid="{00000000-0005-0000-0000-0000FA8D0000}"/>
    <cellStyle name="Note 3 2 25 2 4 2" xfId="37484" xr:uid="{00000000-0005-0000-0000-0000FB8D0000}"/>
    <cellStyle name="Note 3 2 25 2 5" xfId="24083" xr:uid="{00000000-0005-0000-0000-0000FC8D0000}"/>
    <cellStyle name="Note 3 2 25 2 5 2" xfId="39714" xr:uid="{00000000-0005-0000-0000-0000FD8D0000}"/>
    <cellStyle name="Note 3 2 25 2 6" xfId="12979" xr:uid="{00000000-0005-0000-0000-0000FE8D0000}"/>
    <cellStyle name="Note 3 2 25 2 7" xfId="29954" xr:uid="{00000000-0005-0000-0000-0000FF8D0000}"/>
    <cellStyle name="Note 3 2 25 2 8" xfId="47289" xr:uid="{00000000-0005-0000-0000-0000008E0000}"/>
    <cellStyle name="Note 3 2 25 2 9" xfId="48369" xr:uid="{00000000-0005-0000-0000-0000018E0000}"/>
    <cellStyle name="Note 3 2 25 3" xfId="5201" xr:uid="{00000000-0005-0000-0000-0000028E0000}"/>
    <cellStyle name="Note 3 2 25 3 2" xfId="8172" xr:uid="{00000000-0005-0000-0000-0000038E0000}"/>
    <cellStyle name="Note 3 2 25 3 2 2" xfId="9561" xr:uid="{00000000-0005-0000-0000-0000048E0000}"/>
    <cellStyle name="Note 3 2 25 3 2 2 2" xfId="7505" xr:uid="{00000000-0005-0000-0000-0000058E0000}"/>
    <cellStyle name="Note 3 2 25 3 2 2 2 2" xfId="25071" xr:uid="{00000000-0005-0000-0000-0000068E0000}"/>
    <cellStyle name="Note 3 2 25 3 2 2 2 2 2" xfId="40701" xr:uid="{00000000-0005-0000-0000-0000078E0000}"/>
    <cellStyle name="Note 3 2 25 3 2 2 2 3" xfId="17007" xr:uid="{00000000-0005-0000-0000-0000088E0000}"/>
    <cellStyle name="Note 3 2 25 3 2 2 2 4" xfId="32850" xr:uid="{00000000-0005-0000-0000-0000098E0000}"/>
    <cellStyle name="Note 3 2 25 3 2 2 3" xfId="27127" xr:uid="{00000000-0005-0000-0000-00000A8E0000}"/>
    <cellStyle name="Note 3 2 25 3 2 2 3 2" xfId="42757" xr:uid="{00000000-0005-0000-0000-00000B8E0000}"/>
    <cellStyle name="Note 3 2 25 3 2 2 4" xfId="19063" xr:uid="{00000000-0005-0000-0000-00000C8E0000}"/>
    <cellStyle name="Note 3 2 25 3 2 2 5" xfId="34906" xr:uid="{00000000-0005-0000-0000-00000D8E0000}"/>
    <cellStyle name="Note 3 2 25 3 2 3" xfId="10656" xr:uid="{00000000-0005-0000-0000-00000E8E0000}"/>
    <cellStyle name="Note 3 2 25 3 2 3 2" xfId="28222" xr:uid="{00000000-0005-0000-0000-00000F8E0000}"/>
    <cellStyle name="Note 3 2 25 3 2 3 2 2" xfId="43852" xr:uid="{00000000-0005-0000-0000-0000108E0000}"/>
    <cellStyle name="Note 3 2 25 3 2 3 3" xfId="20158" xr:uid="{00000000-0005-0000-0000-0000118E0000}"/>
    <cellStyle name="Note 3 2 25 3 2 3 4" xfId="36001" xr:uid="{00000000-0005-0000-0000-0000128E0000}"/>
    <cellStyle name="Note 3 2 25 3 2 4" xfId="25738" xr:uid="{00000000-0005-0000-0000-0000138E0000}"/>
    <cellStyle name="Note 3 2 25 3 2 4 2" xfId="41368" xr:uid="{00000000-0005-0000-0000-0000148E0000}"/>
    <cellStyle name="Note 3 2 25 3 2 5" xfId="17674" xr:uid="{00000000-0005-0000-0000-0000158E0000}"/>
    <cellStyle name="Note 3 2 25 3 2 6" xfId="33517" xr:uid="{00000000-0005-0000-0000-0000168E0000}"/>
    <cellStyle name="Note 3 2 25 3 3" xfId="23280" xr:uid="{00000000-0005-0000-0000-0000178E0000}"/>
    <cellStyle name="Note 3 2 25 3 3 2" xfId="38911" xr:uid="{00000000-0005-0000-0000-0000188E0000}"/>
    <cellStyle name="Note 3 2 25 3 4" xfId="14706" xr:uid="{00000000-0005-0000-0000-0000198E0000}"/>
    <cellStyle name="Note 3 2 25 3 5" xfId="31258" xr:uid="{00000000-0005-0000-0000-00001A8E0000}"/>
    <cellStyle name="Note 3 2 25 3 6" xfId="49961" xr:uid="{00000000-0005-0000-0000-00001B8E0000}"/>
    <cellStyle name="Note 3 2 25 3 7" xfId="51759" xr:uid="{00000000-0005-0000-0000-00001C8E0000}"/>
    <cellStyle name="Note 3 2 25 3 8" xfId="52852" xr:uid="{00000000-0005-0000-0000-00001D8E0000}"/>
    <cellStyle name="Note 3 2 25 4" xfId="9056" xr:uid="{00000000-0005-0000-0000-00001E8E0000}"/>
    <cellStyle name="Note 3 2 25 4 2" xfId="10445" xr:uid="{00000000-0005-0000-0000-00001F8E0000}"/>
    <cellStyle name="Note 3 2 25 4 2 2" xfId="11069" xr:uid="{00000000-0005-0000-0000-0000208E0000}"/>
    <cellStyle name="Note 3 2 25 4 2 2 2" xfId="28635" xr:uid="{00000000-0005-0000-0000-0000218E0000}"/>
    <cellStyle name="Note 3 2 25 4 2 2 2 2" xfId="44265" xr:uid="{00000000-0005-0000-0000-0000228E0000}"/>
    <cellStyle name="Note 3 2 25 4 2 2 3" xfId="20571" xr:uid="{00000000-0005-0000-0000-0000238E0000}"/>
    <cellStyle name="Note 3 2 25 4 2 2 4" xfId="36414" xr:uid="{00000000-0005-0000-0000-0000248E0000}"/>
    <cellStyle name="Note 3 2 25 4 2 3" xfId="28011" xr:uid="{00000000-0005-0000-0000-0000258E0000}"/>
    <cellStyle name="Note 3 2 25 4 2 3 2" xfId="43641" xr:uid="{00000000-0005-0000-0000-0000268E0000}"/>
    <cellStyle name="Note 3 2 25 4 2 4" xfId="19947" xr:uid="{00000000-0005-0000-0000-0000278E0000}"/>
    <cellStyle name="Note 3 2 25 4 2 5" xfId="35790" xr:uid="{00000000-0005-0000-0000-0000288E0000}"/>
    <cellStyle name="Note 3 2 25 4 3" xfId="11384" xr:uid="{00000000-0005-0000-0000-0000298E0000}"/>
    <cellStyle name="Note 3 2 25 4 3 2" xfId="28950" xr:uid="{00000000-0005-0000-0000-00002A8E0000}"/>
    <cellStyle name="Note 3 2 25 4 3 2 2" xfId="44580" xr:uid="{00000000-0005-0000-0000-00002B8E0000}"/>
    <cellStyle name="Note 3 2 25 4 3 3" xfId="20886" xr:uid="{00000000-0005-0000-0000-00002C8E0000}"/>
    <cellStyle name="Note 3 2 25 4 3 4" xfId="36729" xr:uid="{00000000-0005-0000-0000-00002D8E0000}"/>
    <cellStyle name="Note 3 2 25 4 4" xfId="26622" xr:uid="{00000000-0005-0000-0000-00002E8E0000}"/>
    <cellStyle name="Note 3 2 25 4 4 2" xfId="42252" xr:uid="{00000000-0005-0000-0000-00002F8E0000}"/>
    <cellStyle name="Note 3 2 25 4 5" xfId="18558" xr:uid="{00000000-0005-0000-0000-0000308E0000}"/>
    <cellStyle name="Note 3 2 25 4 6" xfId="34401" xr:uid="{00000000-0005-0000-0000-0000318E0000}"/>
    <cellStyle name="Note 3 2 25 5" xfId="21405" xr:uid="{00000000-0005-0000-0000-0000328E0000}"/>
    <cellStyle name="Note 3 2 25 5 2" xfId="37036" xr:uid="{00000000-0005-0000-0000-0000338E0000}"/>
    <cellStyle name="Note 3 2 25 6" xfId="12057" xr:uid="{00000000-0005-0000-0000-0000348E0000}"/>
    <cellStyle name="Note 3 2 25 6 2" xfId="29320" xr:uid="{00000000-0005-0000-0000-0000358E0000}"/>
    <cellStyle name="Note 3 2 25 7" xfId="12326" xr:uid="{00000000-0005-0000-0000-0000368E0000}"/>
    <cellStyle name="Note 3 2 25 8" xfId="29588" xr:uid="{00000000-0005-0000-0000-0000378E0000}"/>
    <cellStyle name="Note 3 2 25 9" xfId="47699" xr:uid="{00000000-0005-0000-0000-0000388E0000}"/>
    <cellStyle name="Note 3 2 26" xfId="3104" xr:uid="{00000000-0005-0000-0000-0000398E0000}"/>
    <cellStyle name="Note 3 2 26 10" xfId="48217" xr:uid="{00000000-0005-0000-0000-00003A8E0000}"/>
    <cellStyle name="Note 3 2 26 11" xfId="48986" xr:uid="{00000000-0005-0000-0000-00003B8E0000}"/>
    <cellStyle name="Note 3 2 26 12" xfId="50920" xr:uid="{00000000-0005-0000-0000-00003C8E0000}"/>
    <cellStyle name="Note 3 2 26 13" xfId="45673" xr:uid="{00000000-0005-0000-0000-00003D8E0000}"/>
    <cellStyle name="Note 3 2 26 14" xfId="51686" xr:uid="{00000000-0005-0000-0000-00003E8E0000}"/>
    <cellStyle name="Note 3 2 26 15" xfId="53585" xr:uid="{00000000-0005-0000-0000-00003F8E0000}"/>
    <cellStyle name="Note 3 2 26 2" xfId="3758" xr:uid="{00000000-0005-0000-0000-0000408E0000}"/>
    <cellStyle name="Note 3 2 26 2 10" xfId="47310" xr:uid="{00000000-0005-0000-0000-0000418E0000}"/>
    <cellStyle name="Note 3 2 26 2 11" xfId="51281" xr:uid="{00000000-0005-0000-0000-0000428E0000}"/>
    <cellStyle name="Note 3 2 26 2 12" xfId="48836" xr:uid="{00000000-0005-0000-0000-0000438E0000}"/>
    <cellStyle name="Note 3 2 26 2 13" xfId="52574" xr:uid="{00000000-0005-0000-0000-0000448E0000}"/>
    <cellStyle name="Note 3 2 26 2 14" xfId="53837" xr:uid="{00000000-0005-0000-0000-0000458E0000}"/>
    <cellStyle name="Note 3 2 26 2 2" xfId="6133" xr:uid="{00000000-0005-0000-0000-0000468E0000}"/>
    <cellStyle name="Note 3 2 26 2 2 2" xfId="6542" xr:uid="{00000000-0005-0000-0000-0000478E0000}"/>
    <cellStyle name="Note 3 2 26 2 2 2 2" xfId="4493" xr:uid="{00000000-0005-0000-0000-0000488E0000}"/>
    <cellStyle name="Note 3 2 26 2 2 2 2 2" xfId="11612" xr:uid="{00000000-0005-0000-0000-0000498E0000}"/>
    <cellStyle name="Note 3 2 26 2 2 2 2 2 2" xfId="29178" xr:uid="{00000000-0005-0000-0000-00004A8E0000}"/>
    <cellStyle name="Note 3 2 26 2 2 2 2 2 2 2" xfId="44808" xr:uid="{00000000-0005-0000-0000-00004B8E0000}"/>
    <cellStyle name="Note 3 2 26 2 2 2 2 2 3" xfId="21114" xr:uid="{00000000-0005-0000-0000-00004C8E0000}"/>
    <cellStyle name="Note 3 2 26 2 2 2 2 2 4" xfId="36957" xr:uid="{00000000-0005-0000-0000-00004D8E0000}"/>
    <cellStyle name="Note 3 2 26 2 2 2 2 3" xfId="22665" xr:uid="{00000000-0005-0000-0000-00004E8E0000}"/>
    <cellStyle name="Note 3 2 26 2 2 2 2 3 2" xfId="38296" xr:uid="{00000000-0005-0000-0000-00004F8E0000}"/>
    <cellStyle name="Note 3 2 26 2 2 2 2 4" xfId="13999" xr:uid="{00000000-0005-0000-0000-0000508E0000}"/>
    <cellStyle name="Note 3 2 26 2 2 2 2 5" xfId="30686" xr:uid="{00000000-0005-0000-0000-0000518E0000}"/>
    <cellStyle name="Note 3 2 26 2 2 2 3" xfId="7420" xr:uid="{00000000-0005-0000-0000-0000528E0000}"/>
    <cellStyle name="Note 3 2 26 2 2 2 3 2" xfId="24987" xr:uid="{00000000-0005-0000-0000-0000538E0000}"/>
    <cellStyle name="Note 3 2 26 2 2 2 3 2 2" xfId="40617" xr:uid="{00000000-0005-0000-0000-0000548E0000}"/>
    <cellStyle name="Note 3 2 26 2 2 2 3 3" xfId="16923" xr:uid="{00000000-0005-0000-0000-0000558E0000}"/>
    <cellStyle name="Note 3 2 26 2 2 2 3 4" xfId="32766" xr:uid="{00000000-0005-0000-0000-0000568E0000}"/>
    <cellStyle name="Note 3 2 26 2 2 2 4" xfId="24243" xr:uid="{00000000-0005-0000-0000-0000578E0000}"/>
    <cellStyle name="Note 3 2 26 2 2 2 4 2" xfId="39874" xr:uid="{00000000-0005-0000-0000-0000588E0000}"/>
    <cellStyle name="Note 3 2 26 2 2 2 5" xfId="16046" xr:uid="{00000000-0005-0000-0000-0000598E0000}"/>
    <cellStyle name="Note 3 2 26 2 2 2 6" xfId="32082" xr:uid="{00000000-0005-0000-0000-00005A8E0000}"/>
    <cellStyle name="Note 3 2 26 2 2 3" xfId="23948" xr:uid="{00000000-0005-0000-0000-00005B8E0000}"/>
    <cellStyle name="Note 3 2 26 2 2 3 2" xfId="39579" xr:uid="{00000000-0005-0000-0000-00005C8E0000}"/>
    <cellStyle name="Note 3 2 26 2 2 4" xfId="15638" xr:uid="{00000000-0005-0000-0000-00005D8E0000}"/>
    <cellStyle name="Note 3 2 26 2 2 5" xfId="31827" xr:uid="{00000000-0005-0000-0000-00005E8E0000}"/>
    <cellStyle name="Note 3 2 26 2 2 6" xfId="50546" xr:uid="{00000000-0005-0000-0000-00005F8E0000}"/>
    <cellStyle name="Note 3 2 26 2 2 7" xfId="52332" xr:uid="{00000000-0005-0000-0000-0000608E0000}"/>
    <cellStyle name="Note 3 2 26 2 2 8" xfId="53427" xr:uid="{00000000-0005-0000-0000-0000618E0000}"/>
    <cellStyle name="Note 3 2 26 2 3" xfId="8578" xr:uid="{00000000-0005-0000-0000-0000628E0000}"/>
    <cellStyle name="Note 3 2 26 2 3 2" xfId="9967" xr:uid="{00000000-0005-0000-0000-0000638E0000}"/>
    <cellStyle name="Note 3 2 26 2 3 2 2" xfId="11639" xr:uid="{00000000-0005-0000-0000-0000648E0000}"/>
    <cellStyle name="Note 3 2 26 2 3 2 2 2" xfId="29205" xr:uid="{00000000-0005-0000-0000-0000658E0000}"/>
    <cellStyle name="Note 3 2 26 2 3 2 2 2 2" xfId="44835" xr:uid="{00000000-0005-0000-0000-0000668E0000}"/>
    <cellStyle name="Note 3 2 26 2 3 2 2 3" xfId="21141" xr:uid="{00000000-0005-0000-0000-0000678E0000}"/>
    <cellStyle name="Note 3 2 26 2 3 2 2 4" xfId="36984" xr:uid="{00000000-0005-0000-0000-0000688E0000}"/>
    <cellStyle name="Note 3 2 26 2 3 2 3" xfId="27533" xr:uid="{00000000-0005-0000-0000-0000698E0000}"/>
    <cellStyle name="Note 3 2 26 2 3 2 3 2" xfId="43163" xr:uid="{00000000-0005-0000-0000-00006A8E0000}"/>
    <cellStyle name="Note 3 2 26 2 3 2 4" xfId="19469" xr:uid="{00000000-0005-0000-0000-00006B8E0000}"/>
    <cellStyle name="Note 3 2 26 2 3 2 5" xfId="35312" xr:uid="{00000000-0005-0000-0000-00006C8E0000}"/>
    <cellStyle name="Note 3 2 26 2 3 3" xfId="4667" xr:uid="{00000000-0005-0000-0000-00006D8E0000}"/>
    <cellStyle name="Note 3 2 26 2 3 3 2" xfId="22839" xr:uid="{00000000-0005-0000-0000-00006E8E0000}"/>
    <cellStyle name="Note 3 2 26 2 3 3 2 2" xfId="38470" xr:uid="{00000000-0005-0000-0000-00006F8E0000}"/>
    <cellStyle name="Note 3 2 26 2 3 3 3" xfId="14173" xr:uid="{00000000-0005-0000-0000-0000708E0000}"/>
    <cellStyle name="Note 3 2 26 2 3 3 4" xfId="30860" xr:uid="{00000000-0005-0000-0000-0000718E0000}"/>
    <cellStyle name="Note 3 2 26 2 3 4" xfId="26144" xr:uid="{00000000-0005-0000-0000-0000728E0000}"/>
    <cellStyle name="Note 3 2 26 2 3 4 2" xfId="41774" xr:uid="{00000000-0005-0000-0000-0000738E0000}"/>
    <cellStyle name="Note 3 2 26 2 3 5" xfId="18080" xr:uid="{00000000-0005-0000-0000-0000748E0000}"/>
    <cellStyle name="Note 3 2 26 2 3 6" xfId="33923" xr:uid="{00000000-0005-0000-0000-0000758E0000}"/>
    <cellStyle name="Note 3 2 26 2 4" xfId="22080" xr:uid="{00000000-0005-0000-0000-0000768E0000}"/>
    <cellStyle name="Note 3 2 26 2 4 2" xfId="37711" xr:uid="{00000000-0005-0000-0000-0000778E0000}"/>
    <cellStyle name="Note 3 2 26 2 5" xfId="12171" xr:uid="{00000000-0005-0000-0000-0000788E0000}"/>
    <cellStyle name="Note 3 2 26 2 5 2" xfId="29434" xr:uid="{00000000-0005-0000-0000-0000798E0000}"/>
    <cellStyle name="Note 3 2 26 2 6" xfId="13263" xr:uid="{00000000-0005-0000-0000-00007A8E0000}"/>
    <cellStyle name="Note 3 2 26 2 7" xfId="30162" xr:uid="{00000000-0005-0000-0000-00007B8E0000}"/>
    <cellStyle name="Note 3 2 26 2 8" xfId="47719" xr:uid="{00000000-0005-0000-0000-00007C8E0000}"/>
    <cellStyle name="Note 3 2 26 2 9" xfId="48577" xr:uid="{00000000-0005-0000-0000-00007D8E0000}"/>
    <cellStyle name="Note 3 2 26 3" xfId="5483" xr:uid="{00000000-0005-0000-0000-00007E8E0000}"/>
    <cellStyle name="Note 3 2 26 3 2" xfId="8241" xr:uid="{00000000-0005-0000-0000-00007F8E0000}"/>
    <cellStyle name="Note 3 2 26 3 2 2" xfId="9630" xr:uid="{00000000-0005-0000-0000-0000808E0000}"/>
    <cellStyle name="Note 3 2 26 3 2 2 2" xfId="6923" xr:uid="{00000000-0005-0000-0000-0000818E0000}"/>
    <cellStyle name="Note 3 2 26 3 2 2 2 2" xfId="24586" xr:uid="{00000000-0005-0000-0000-0000828E0000}"/>
    <cellStyle name="Note 3 2 26 3 2 2 2 2 2" xfId="40217" xr:uid="{00000000-0005-0000-0000-0000838E0000}"/>
    <cellStyle name="Note 3 2 26 3 2 2 2 3" xfId="16427" xr:uid="{00000000-0005-0000-0000-0000848E0000}"/>
    <cellStyle name="Note 3 2 26 3 2 2 2 4" xfId="32405" xr:uid="{00000000-0005-0000-0000-0000858E0000}"/>
    <cellStyle name="Note 3 2 26 3 2 2 3" xfId="27196" xr:uid="{00000000-0005-0000-0000-0000868E0000}"/>
    <cellStyle name="Note 3 2 26 3 2 2 3 2" xfId="42826" xr:uid="{00000000-0005-0000-0000-0000878E0000}"/>
    <cellStyle name="Note 3 2 26 3 2 2 4" xfId="19132" xr:uid="{00000000-0005-0000-0000-0000888E0000}"/>
    <cellStyle name="Note 3 2 26 3 2 2 5" xfId="34975" xr:uid="{00000000-0005-0000-0000-0000898E0000}"/>
    <cellStyle name="Note 3 2 26 3 2 3" xfId="4966" xr:uid="{00000000-0005-0000-0000-00008A8E0000}"/>
    <cellStyle name="Note 3 2 26 3 2 3 2" xfId="23138" xr:uid="{00000000-0005-0000-0000-00008B8E0000}"/>
    <cellStyle name="Note 3 2 26 3 2 3 2 2" xfId="38769" xr:uid="{00000000-0005-0000-0000-00008C8E0000}"/>
    <cellStyle name="Note 3 2 26 3 2 3 3" xfId="14472" xr:uid="{00000000-0005-0000-0000-00008D8E0000}"/>
    <cellStyle name="Note 3 2 26 3 2 3 4" xfId="31159" xr:uid="{00000000-0005-0000-0000-00008E8E0000}"/>
    <cellStyle name="Note 3 2 26 3 2 4" xfId="25807" xr:uid="{00000000-0005-0000-0000-00008F8E0000}"/>
    <cellStyle name="Note 3 2 26 3 2 4 2" xfId="41437" xr:uid="{00000000-0005-0000-0000-0000908E0000}"/>
    <cellStyle name="Note 3 2 26 3 2 5" xfId="17743" xr:uid="{00000000-0005-0000-0000-0000918E0000}"/>
    <cellStyle name="Note 3 2 26 3 2 6" xfId="33586" xr:uid="{00000000-0005-0000-0000-0000928E0000}"/>
    <cellStyle name="Note 3 2 26 3 3" xfId="23505" xr:uid="{00000000-0005-0000-0000-0000938E0000}"/>
    <cellStyle name="Note 3 2 26 3 3 2" xfId="39136" xr:uid="{00000000-0005-0000-0000-0000948E0000}"/>
    <cellStyle name="Note 3 2 26 3 4" xfId="14988" xr:uid="{00000000-0005-0000-0000-0000958E0000}"/>
    <cellStyle name="Note 3 2 26 3 5" xfId="31464" xr:uid="{00000000-0005-0000-0000-0000968E0000}"/>
    <cellStyle name="Note 3 2 26 3 6" xfId="50186" xr:uid="{00000000-0005-0000-0000-0000978E0000}"/>
    <cellStyle name="Note 3 2 26 3 7" xfId="51972" xr:uid="{00000000-0005-0000-0000-0000988E0000}"/>
    <cellStyle name="Note 3 2 26 3 8" xfId="53067" xr:uid="{00000000-0005-0000-0000-0000998E0000}"/>
    <cellStyle name="Note 3 2 26 4" xfId="8184" xr:uid="{00000000-0005-0000-0000-00009A8E0000}"/>
    <cellStyle name="Note 3 2 26 4 2" xfId="9573" xr:uid="{00000000-0005-0000-0000-00009B8E0000}"/>
    <cellStyle name="Note 3 2 26 4 2 2" xfId="4765" xr:uid="{00000000-0005-0000-0000-00009C8E0000}"/>
    <cellStyle name="Note 3 2 26 4 2 2 2" xfId="22937" xr:uid="{00000000-0005-0000-0000-00009D8E0000}"/>
    <cellStyle name="Note 3 2 26 4 2 2 2 2" xfId="38568" xr:uid="{00000000-0005-0000-0000-00009E8E0000}"/>
    <cellStyle name="Note 3 2 26 4 2 2 3" xfId="14271" xr:uid="{00000000-0005-0000-0000-00009F8E0000}"/>
    <cellStyle name="Note 3 2 26 4 2 2 4" xfId="30958" xr:uid="{00000000-0005-0000-0000-0000A08E0000}"/>
    <cellStyle name="Note 3 2 26 4 2 3" xfId="27139" xr:uid="{00000000-0005-0000-0000-0000A18E0000}"/>
    <cellStyle name="Note 3 2 26 4 2 3 2" xfId="42769" xr:uid="{00000000-0005-0000-0000-0000A28E0000}"/>
    <cellStyle name="Note 3 2 26 4 2 4" xfId="19075" xr:uid="{00000000-0005-0000-0000-0000A38E0000}"/>
    <cellStyle name="Note 3 2 26 4 2 5" xfId="34918" xr:uid="{00000000-0005-0000-0000-0000A48E0000}"/>
    <cellStyle name="Note 3 2 26 4 3" xfId="4753" xr:uid="{00000000-0005-0000-0000-0000A58E0000}"/>
    <cellStyle name="Note 3 2 26 4 3 2" xfId="22925" xr:uid="{00000000-0005-0000-0000-0000A68E0000}"/>
    <cellStyle name="Note 3 2 26 4 3 2 2" xfId="38556" xr:uid="{00000000-0005-0000-0000-0000A78E0000}"/>
    <cellStyle name="Note 3 2 26 4 3 3" xfId="14259" xr:uid="{00000000-0005-0000-0000-0000A88E0000}"/>
    <cellStyle name="Note 3 2 26 4 3 4" xfId="30946" xr:uid="{00000000-0005-0000-0000-0000A98E0000}"/>
    <cellStyle name="Note 3 2 26 4 4" xfId="25750" xr:uid="{00000000-0005-0000-0000-0000AA8E0000}"/>
    <cellStyle name="Note 3 2 26 4 4 2" xfId="41380" xr:uid="{00000000-0005-0000-0000-0000AB8E0000}"/>
    <cellStyle name="Note 3 2 26 4 5" xfId="17686" xr:uid="{00000000-0005-0000-0000-0000AC8E0000}"/>
    <cellStyle name="Note 3 2 26 4 6" xfId="33529" xr:uid="{00000000-0005-0000-0000-0000AD8E0000}"/>
    <cellStyle name="Note 3 2 26 5" xfId="21633" xr:uid="{00000000-0005-0000-0000-0000AE8E0000}"/>
    <cellStyle name="Note 3 2 26 5 2" xfId="37264" xr:uid="{00000000-0005-0000-0000-0000AF8E0000}"/>
    <cellStyle name="Note 3 2 26 6" xfId="23642" xr:uid="{00000000-0005-0000-0000-0000B08E0000}"/>
    <cellStyle name="Note 3 2 26 6 2" xfId="39273" xr:uid="{00000000-0005-0000-0000-0000B18E0000}"/>
    <cellStyle name="Note 3 2 26 7" xfId="12610" xr:uid="{00000000-0005-0000-0000-0000B28E0000}"/>
    <cellStyle name="Note 3 2 26 8" xfId="29796" xr:uid="{00000000-0005-0000-0000-0000B38E0000}"/>
    <cellStyle name="Note 3 2 26 9" xfId="47039" xr:uid="{00000000-0005-0000-0000-0000B48E0000}"/>
    <cellStyle name="Note 3 2 27" xfId="3056" xr:uid="{00000000-0005-0000-0000-0000B58E0000}"/>
    <cellStyle name="Note 3 2 27 10" xfId="48169" xr:uid="{00000000-0005-0000-0000-0000B68E0000}"/>
    <cellStyle name="Note 3 2 27 11" xfId="45523" xr:uid="{00000000-0005-0000-0000-0000B78E0000}"/>
    <cellStyle name="Note 3 2 27 12" xfId="50872" xr:uid="{00000000-0005-0000-0000-0000B88E0000}"/>
    <cellStyle name="Note 3 2 27 13" xfId="46146" xr:uid="{00000000-0005-0000-0000-0000B98E0000}"/>
    <cellStyle name="Note 3 2 27 14" xfId="45822" xr:uid="{00000000-0005-0000-0000-0000BA8E0000}"/>
    <cellStyle name="Note 3 2 27 15" xfId="52602" xr:uid="{00000000-0005-0000-0000-0000BB8E0000}"/>
    <cellStyle name="Note 3 2 27 2" xfId="3710" xr:uid="{00000000-0005-0000-0000-0000BC8E0000}"/>
    <cellStyle name="Note 3 2 27 2 10" xfId="47431" xr:uid="{00000000-0005-0000-0000-0000BD8E0000}"/>
    <cellStyle name="Note 3 2 27 2 11" xfId="51233" xr:uid="{00000000-0005-0000-0000-0000BE8E0000}"/>
    <cellStyle name="Note 3 2 27 2 12" xfId="45067" xr:uid="{00000000-0005-0000-0000-0000BF8E0000}"/>
    <cellStyle name="Note 3 2 27 2 13" xfId="45859" xr:uid="{00000000-0005-0000-0000-0000C08E0000}"/>
    <cellStyle name="Note 3 2 27 2 14" xfId="45802" xr:uid="{00000000-0005-0000-0000-0000C18E0000}"/>
    <cellStyle name="Note 3 2 27 2 2" xfId="6085" xr:uid="{00000000-0005-0000-0000-0000C28E0000}"/>
    <cellStyle name="Note 3 2 27 2 2 2" xfId="6589" xr:uid="{00000000-0005-0000-0000-0000C38E0000}"/>
    <cellStyle name="Note 3 2 27 2 2 2 2" xfId="7565" xr:uid="{00000000-0005-0000-0000-0000C48E0000}"/>
    <cellStyle name="Note 3 2 27 2 2 2 2 2" xfId="6883" xr:uid="{00000000-0005-0000-0000-0000C58E0000}"/>
    <cellStyle name="Note 3 2 27 2 2 2 2 2 2" xfId="24546" xr:uid="{00000000-0005-0000-0000-0000C68E0000}"/>
    <cellStyle name="Note 3 2 27 2 2 2 2 2 2 2" xfId="40177" xr:uid="{00000000-0005-0000-0000-0000C78E0000}"/>
    <cellStyle name="Note 3 2 27 2 2 2 2 2 3" xfId="16387" xr:uid="{00000000-0005-0000-0000-0000C88E0000}"/>
    <cellStyle name="Note 3 2 27 2 2 2 2 2 4" xfId="32365" xr:uid="{00000000-0005-0000-0000-0000C98E0000}"/>
    <cellStyle name="Note 3 2 27 2 2 2 2 3" xfId="25131" xr:uid="{00000000-0005-0000-0000-0000CA8E0000}"/>
    <cellStyle name="Note 3 2 27 2 2 2 2 3 2" xfId="40761" xr:uid="{00000000-0005-0000-0000-0000CB8E0000}"/>
    <cellStyle name="Note 3 2 27 2 2 2 2 4" xfId="17067" xr:uid="{00000000-0005-0000-0000-0000CC8E0000}"/>
    <cellStyle name="Note 3 2 27 2 2 2 2 5" xfId="32910" xr:uid="{00000000-0005-0000-0000-0000CD8E0000}"/>
    <cellStyle name="Note 3 2 27 2 2 2 3" xfId="10800" xr:uid="{00000000-0005-0000-0000-0000CE8E0000}"/>
    <cellStyle name="Note 3 2 27 2 2 2 3 2" xfId="28366" xr:uid="{00000000-0005-0000-0000-0000CF8E0000}"/>
    <cellStyle name="Note 3 2 27 2 2 2 3 2 2" xfId="43996" xr:uid="{00000000-0005-0000-0000-0000D08E0000}"/>
    <cellStyle name="Note 3 2 27 2 2 2 3 3" xfId="20302" xr:uid="{00000000-0005-0000-0000-0000D18E0000}"/>
    <cellStyle name="Note 3 2 27 2 2 2 3 4" xfId="36145" xr:uid="{00000000-0005-0000-0000-0000D28E0000}"/>
    <cellStyle name="Note 3 2 27 2 2 2 4" xfId="24290" xr:uid="{00000000-0005-0000-0000-0000D38E0000}"/>
    <cellStyle name="Note 3 2 27 2 2 2 4 2" xfId="39921" xr:uid="{00000000-0005-0000-0000-0000D48E0000}"/>
    <cellStyle name="Note 3 2 27 2 2 2 5" xfId="16093" xr:uid="{00000000-0005-0000-0000-0000D58E0000}"/>
    <cellStyle name="Note 3 2 27 2 2 2 6" xfId="32129" xr:uid="{00000000-0005-0000-0000-0000D68E0000}"/>
    <cellStyle name="Note 3 2 27 2 2 3" xfId="23900" xr:uid="{00000000-0005-0000-0000-0000D78E0000}"/>
    <cellStyle name="Note 3 2 27 2 2 3 2" xfId="39531" xr:uid="{00000000-0005-0000-0000-0000D88E0000}"/>
    <cellStyle name="Note 3 2 27 2 2 4" xfId="15590" xr:uid="{00000000-0005-0000-0000-0000D98E0000}"/>
    <cellStyle name="Note 3 2 27 2 2 5" xfId="31779" xr:uid="{00000000-0005-0000-0000-0000DA8E0000}"/>
    <cellStyle name="Note 3 2 27 2 2 6" xfId="50498" xr:uid="{00000000-0005-0000-0000-0000DB8E0000}"/>
    <cellStyle name="Note 3 2 27 2 2 7" xfId="52284" xr:uid="{00000000-0005-0000-0000-0000DC8E0000}"/>
    <cellStyle name="Note 3 2 27 2 2 8" xfId="53379" xr:uid="{00000000-0005-0000-0000-0000DD8E0000}"/>
    <cellStyle name="Note 3 2 27 2 3" xfId="8768" xr:uid="{00000000-0005-0000-0000-0000DE8E0000}"/>
    <cellStyle name="Note 3 2 27 2 3 2" xfId="10157" xr:uid="{00000000-0005-0000-0000-0000DF8E0000}"/>
    <cellStyle name="Note 3 2 27 2 3 2 2" xfId="10830" xr:uid="{00000000-0005-0000-0000-0000E08E0000}"/>
    <cellStyle name="Note 3 2 27 2 3 2 2 2" xfId="28396" xr:uid="{00000000-0005-0000-0000-0000E18E0000}"/>
    <cellStyle name="Note 3 2 27 2 3 2 2 2 2" xfId="44026" xr:uid="{00000000-0005-0000-0000-0000E28E0000}"/>
    <cellStyle name="Note 3 2 27 2 3 2 2 3" xfId="20332" xr:uid="{00000000-0005-0000-0000-0000E38E0000}"/>
    <cellStyle name="Note 3 2 27 2 3 2 2 4" xfId="36175" xr:uid="{00000000-0005-0000-0000-0000E48E0000}"/>
    <cellStyle name="Note 3 2 27 2 3 2 3" xfId="27723" xr:uid="{00000000-0005-0000-0000-0000E58E0000}"/>
    <cellStyle name="Note 3 2 27 2 3 2 3 2" xfId="43353" xr:uid="{00000000-0005-0000-0000-0000E68E0000}"/>
    <cellStyle name="Note 3 2 27 2 3 2 4" xfId="19659" xr:uid="{00000000-0005-0000-0000-0000E78E0000}"/>
    <cellStyle name="Note 3 2 27 2 3 2 5" xfId="35502" xr:uid="{00000000-0005-0000-0000-0000E88E0000}"/>
    <cellStyle name="Note 3 2 27 2 3 3" xfId="11583" xr:uid="{00000000-0005-0000-0000-0000E98E0000}"/>
    <cellStyle name="Note 3 2 27 2 3 3 2" xfId="29149" xr:uid="{00000000-0005-0000-0000-0000EA8E0000}"/>
    <cellStyle name="Note 3 2 27 2 3 3 2 2" xfId="44779" xr:uid="{00000000-0005-0000-0000-0000EB8E0000}"/>
    <cellStyle name="Note 3 2 27 2 3 3 3" xfId="21085" xr:uid="{00000000-0005-0000-0000-0000EC8E0000}"/>
    <cellStyle name="Note 3 2 27 2 3 3 4" xfId="36928" xr:uid="{00000000-0005-0000-0000-0000ED8E0000}"/>
    <cellStyle name="Note 3 2 27 2 3 4" xfId="26334" xr:uid="{00000000-0005-0000-0000-0000EE8E0000}"/>
    <cellStyle name="Note 3 2 27 2 3 4 2" xfId="41964" xr:uid="{00000000-0005-0000-0000-0000EF8E0000}"/>
    <cellStyle name="Note 3 2 27 2 3 5" xfId="18270" xr:uid="{00000000-0005-0000-0000-0000F08E0000}"/>
    <cellStyle name="Note 3 2 27 2 3 6" xfId="34113" xr:uid="{00000000-0005-0000-0000-0000F18E0000}"/>
    <cellStyle name="Note 3 2 27 2 4" xfId="22032" xr:uid="{00000000-0005-0000-0000-0000F28E0000}"/>
    <cellStyle name="Note 3 2 27 2 4 2" xfId="37663" xr:uid="{00000000-0005-0000-0000-0000F38E0000}"/>
    <cellStyle name="Note 3 2 27 2 5" xfId="12124" xr:uid="{00000000-0005-0000-0000-0000F48E0000}"/>
    <cellStyle name="Note 3 2 27 2 5 2" xfId="29387" xr:uid="{00000000-0005-0000-0000-0000F58E0000}"/>
    <cellStyle name="Note 3 2 27 2 6" xfId="13215" xr:uid="{00000000-0005-0000-0000-0000F68E0000}"/>
    <cellStyle name="Note 3 2 27 2 7" xfId="30114" xr:uid="{00000000-0005-0000-0000-0000F78E0000}"/>
    <cellStyle name="Note 3 2 27 2 8" xfId="45373" xr:uid="{00000000-0005-0000-0000-0000F88E0000}"/>
    <cellStyle name="Note 3 2 27 2 9" xfId="48529" xr:uid="{00000000-0005-0000-0000-0000F98E0000}"/>
    <cellStyle name="Note 3 2 27 3" xfId="5435" xr:uid="{00000000-0005-0000-0000-0000FA8E0000}"/>
    <cellStyle name="Note 3 2 27 3 2" xfId="8323" xr:uid="{00000000-0005-0000-0000-0000FB8E0000}"/>
    <cellStyle name="Note 3 2 27 3 2 2" xfId="9712" xr:uid="{00000000-0005-0000-0000-0000FC8E0000}"/>
    <cellStyle name="Note 3 2 27 3 2 2 2" xfId="4448" xr:uid="{00000000-0005-0000-0000-0000FD8E0000}"/>
    <cellStyle name="Note 3 2 27 3 2 2 2 2" xfId="22620" xr:uid="{00000000-0005-0000-0000-0000FE8E0000}"/>
    <cellStyle name="Note 3 2 27 3 2 2 2 2 2" xfId="38251" xr:uid="{00000000-0005-0000-0000-0000FF8E0000}"/>
    <cellStyle name="Note 3 2 27 3 2 2 2 3" xfId="13954" xr:uid="{00000000-0005-0000-0000-0000008F0000}"/>
    <cellStyle name="Note 3 2 27 3 2 2 2 4" xfId="30641" xr:uid="{00000000-0005-0000-0000-0000018F0000}"/>
    <cellStyle name="Note 3 2 27 3 2 2 3" xfId="27278" xr:uid="{00000000-0005-0000-0000-0000028F0000}"/>
    <cellStyle name="Note 3 2 27 3 2 2 3 2" xfId="42908" xr:uid="{00000000-0005-0000-0000-0000038F0000}"/>
    <cellStyle name="Note 3 2 27 3 2 2 4" xfId="19214" xr:uid="{00000000-0005-0000-0000-0000048F0000}"/>
    <cellStyle name="Note 3 2 27 3 2 2 5" xfId="35057" xr:uid="{00000000-0005-0000-0000-0000058F0000}"/>
    <cellStyle name="Note 3 2 27 3 2 3" xfId="4936" xr:uid="{00000000-0005-0000-0000-0000068F0000}"/>
    <cellStyle name="Note 3 2 27 3 2 3 2" xfId="23108" xr:uid="{00000000-0005-0000-0000-0000078F0000}"/>
    <cellStyle name="Note 3 2 27 3 2 3 2 2" xfId="38739" xr:uid="{00000000-0005-0000-0000-0000088F0000}"/>
    <cellStyle name="Note 3 2 27 3 2 3 3" xfId="14442" xr:uid="{00000000-0005-0000-0000-0000098F0000}"/>
    <cellStyle name="Note 3 2 27 3 2 3 4" xfId="31129" xr:uid="{00000000-0005-0000-0000-00000A8F0000}"/>
    <cellStyle name="Note 3 2 27 3 2 4" xfId="25889" xr:uid="{00000000-0005-0000-0000-00000B8F0000}"/>
    <cellStyle name="Note 3 2 27 3 2 4 2" xfId="41519" xr:uid="{00000000-0005-0000-0000-00000C8F0000}"/>
    <cellStyle name="Note 3 2 27 3 2 5" xfId="17825" xr:uid="{00000000-0005-0000-0000-00000D8F0000}"/>
    <cellStyle name="Note 3 2 27 3 2 6" xfId="33668" xr:uid="{00000000-0005-0000-0000-00000E8F0000}"/>
    <cellStyle name="Note 3 2 27 3 3" xfId="23457" xr:uid="{00000000-0005-0000-0000-00000F8F0000}"/>
    <cellStyle name="Note 3 2 27 3 3 2" xfId="39088" xr:uid="{00000000-0005-0000-0000-0000108F0000}"/>
    <cellStyle name="Note 3 2 27 3 4" xfId="14940" xr:uid="{00000000-0005-0000-0000-0000118F0000}"/>
    <cellStyle name="Note 3 2 27 3 5" xfId="31416" xr:uid="{00000000-0005-0000-0000-0000128F0000}"/>
    <cellStyle name="Note 3 2 27 3 6" xfId="50138" xr:uid="{00000000-0005-0000-0000-0000138F0000}"/>
    <cellStyle name="Note 3 2 27 3 7" xfId="51924" xr:uid="{00000000-0005-0000-0000-0000148F0000}"/>
    <cellStyle name="Note 3 2 27 3 8" xfId="53019" xr:uid="{00000000-0005-0000-0000-0000158F0000}"/>
    <cellStyle name="Note 3 2 27 4" xfId="6846" xr:uid="{00000000-0005-0000-0000-0000168F0000}"/>
    <cellStyle name="Note 3 2 27 4 2" xfId="7577" xr:uid="{00000000-0005-0000-0000-0000178F0000}"/>
    <cellStyle name="Note 3 2 27 4 2 2" xfId="11286" xr:uid="{00000000-0005-0000-0000-0000188F0000}"/>
    <cellStyle name="Note 3 2 27 4 2 2 2" xfId="28852" xr:uid="{00000000-0005-0000-0000-0000198F0000}"/>
    <cellStyle name="Note 3 2 27 4 2 2 2 2" xfId="44482" xr:uid="{00000000-0005-0000-0000-00001A8F0000}"/>
    <cellStyle name="Note 3 2 27 4 2 2 3" xfId="20788" xr:uid="{00000000-0005-0000-0000-00001B8F0000}"/>
    <cellStyle name="Note 3 2 27 4 2 2 4" xfId="36631" xr:uid="{00000000-0005-0000-0000-00001C8F0000}"/>
    <cellStyle name="Note 3 2 27 4 2 3" xfId="25143" xr:uid="{00000000-0005-0000-0000-00001D8F0000}"/>
    <cellStyle name="Note 3 2 27 4 2 3 2" xfId="40773" xr:uid="{00000000-0005-0000-0000-00001E8F0000}"/>
    <cellStyle name="Note 3 2 27 4 2 4" xfId="17079" xr:uid="{00000000-0005-0000-0000-00001F8F0000}"/>
    <cellStyle name="Note 3 2 27 4 2 5" xfId="32922" xr:uid="{00000000-0005-0000-0000-0000208F0000}"/>
    <cellStyle name="Note 3 2 27 4 3" xfId="4308" xr:uid="{00000000-0005-0000-0000-0000218F0000}"/>
    <cellStyle name="Note 3 2 27 4 3 2" xfId="22519" xr:uid="{00000000-0005-0000-0000-0000228F0000}"/>
    <cellStyle name="Note 3 2 27 4 3 2 2" xfId="38150" xr:uid="{00000000-0005-0000-0000-0000238F0000}"/>
    <cellStyle name="Note 3 2 27 4 3 3" xfId="13814" xr:uid="{00000000-0005-0000-0000-0000248F0000}"/>
    <cellStyle name="Note 3 2 27 4 3 4" xfId="30559" xr:uid="{00000000-0005-0000-0000-0000258F0000}"/>
    <cellStyle name="Note 3 2 27 4 4" xfId="24509" xr:uid="{00000000-0005-0000-0000-0000268F0000}"/>
    <cellStyle name="Note 3 2 27 4 4 2" xfId="40140" xr:uid="{00000000-0005-0000-0000-0000278F0000}"/>
    <cellStyle name="Note 3 2 27 4 5" xfId="16350" xr:uid="{00000000-0005-0000-0000-0000288F0000}"/>
    <cellStyle name="Note 3 2 27 4 6" xfId="32328" xr:uid="{00000000-0005-0000-0000-0000298F0000}"/>
    <cellStyle name="Note 3 2 27 5" xfId="21585" xr:uid="{00000000-0005-0000-0000-00002A8F0000}"/>
    <cellStyle name="Note 3 2 27 5 2" xfId="37216" xr:uid="{00000000-0005-0000-0000-00002B8F0000}"/>
    <cellStyle name="Note 3 2 27 6" xfId="23644" xr:uid="{00000000-0005-0000-0000-00002C8F0000}"/>
    <cellStyle name="Note 3 2 27 6 2" xfId="39275" xr:uid="{00000000-0005-0000-0000-00002D8F0000}"/>
    <cellStyle name="Note 3 2 27 7" xfId="12562" xr:uid="{00000000-0005-0000-0000-00002E8F0000}"/>
    <cellStyle name="Note 3 2 27 8" xfId="29748" xr:uid="{00000000-0005-0000-0000-00002F8F0000}"/>
    <cellStyle name="Note 3 2 27 9" xfId="47337" xr:uid="{00000000-0005-0000-0000-0000308F0000}"/>
    <cellStyle name="Note 3 2 28" xfId="3139" xr:uid="{00000000-0005-0000-0000-0000318F0000}"/>
    <cellStyle name="Note 3 2 28 10" xfId="48252" xr:uid="{00000000-0005-0000-0000-0000328F0000}"/>
    <cellStyle name="Note 3 2 28 11" xfId="48983" xr:uid="{00000000-0005-0000-0000-0000338F0000}"/>
    <cellStyle name="Note 3 2 28 12" xfId="50955" xr:uid="{00000000-0005-0000-0000-0000348F0000}"/>
    <cellStyle name="Note 3 2 28 13" xfId="45589" xr:uid="{00000000-0005-0000-0000-0000358F0000}"/>
    <cellStyle name="Note 3 2 28 14" xfId="52799" xr:uid="{00000000-0005-0000-0000-0000368F0000}"/>
    <cellStyle name="Note 3 2 28 15" xfId="51685" xr:uid="{00000000-0005-0000-0000-0000378F0000}"/>
    <cellStyle name="Note 3 2 28 2" xfId="3793" xr:uid="{00000000-0005-0000-0000-0000388F0000}"/>
    <cellStyle name="Note 3 2 28 2 10" xfId="47489" xr:uid="{00000000-0005-0000-0000-0000398F0000}"/>
    <cellStyle name="Note 3 2 28 2 11" xfId="51316" xr:uid="{00000000-0005-0000-0000-00003A8F0000}"/>
    <cellStyle name="Note 3 2 28 2 12" xfId="47139" xr:uid="{00000000-0005-0000-0000-00003B8F0000}"/>
    <cellStyle name="Note 3 2 28 2 13" xfId="52542" xr:uid="{00000000-0005-0000-0000-00003C8F0000}"/>
    <cellStyle name="Note 3 2 28 2 14" xfId="53820" xr:uid="{00000000-0005-0000-0000-00003D8F0000}"/>
    <cellStyle name="Note 3 2 28 2 2" xfId="6168" xr:uid="{00000000-0005-0000-0000-00003E8F0000}"/>
    <cellStyle name="Note 3 2 28 2 2 2" xfId="8647" xr:uid="{00000000-0005-0000-0000-00003F8F0000}"/>
    <cellStyle name="Note 3 2 28 2 2 2 2" xfId="10036" xr:uid="{00000000-0005-0000-0000-0000408F0000}"/>
    <cellStyle name="Note 3 2 28 2 2 2 2 2" xfId="11350" xr:uid="{00000000-0005-0000-0000-0000418F0000}"/>
    <cellStyle name="Note 3 2 28 2 2 2 2 2 2" xfId="28916" xr:uid="{00000000-0005-0000-0000-0000428F0000}"/>
    <cellStyle name="Note 3 2 28 2 2 2 2 2 2 2" xfId="44546" xr:uid="{00000000-0005-0000-0000-0000438F0000}"/>
    <cellStyle name="Note 3 2 28 2 2 2 2 2 3" xfId="20852" xr:uid="{00000000-0005-0000-0000-0000448F0000}"/>
    <cellStyle name="Note 3 2 28 2 2 2 2 2 4" xfId="36695" xr:uid="{00000000-0005-0000-0000-0000458F0000}"/>
    <cellStyle name="Note 3 2 28 2 2 2 2 3" xfId="27602" xr:uid="{00000000-0005-0000-0000-0000468F0000}"/>
    <cellStyle name="Note 3 2 28 2 2 2 2 3 2" xfId="43232" xr:uid="{00000000-0005-0000-0000-0000478F0000}"/>
    <cellStyle name="Note 3 2 28 2 2 2 2 4" xfId="19538" xr:uid="{00000000-0005-0000-0000-0000488F0000}"/>
    <cellStyle name="Note 3 2 28 2 2 2 2 5" xfId="35381" xr:uid="{00000000-0005-0000-0000-0000498F0000}"/>
    <cellStyle name="Note 3 2 28 2 2 2 3" xfId="7501" xr:uid="{00000000-0005-0000-0000-00004A8F0000}"/>
    <cellStyle name="Note 3 2 28 2 2 2 3 2" xfId="25067" xr:uid="{00000000-0005-0000-0000-00004B8F0000}"/>
    <cellStyle name="Note 3 2 28 2 2 2 3 2 2" xfId="40697" xr:uid="{00000000-0005-0000-0000-00004C8F0000}"/>
    <cellStyle name="Note 3 2 28 2 2 2 3 3" xfId="17003" xr:uid="{00000000-0005-0000-0000-00004D8F0000}"/>
    <cellStyle name="Note 3 2 28 2 2 2 3 4" xfId="32846" xr:uid="{00000000-0005-0000-0000-00004E8F0000}"/>
    <cellStyle name="Note 3 2 28 2 2 2 4" xfId="26213" xr:uid="{00000000-0005-0000-0000-00004F8F0000}"/>
    <cellStyle name="Note 3 2 28 2 2 2 4 2" xfId="41843" xr:uid="{00000000-0005-0000-0000-0000508F0000}"/>
    <cellStyle name="Note 3 2 28 2 2 2 5" xfId="18149" xr:uid="{00000000-0005-0000-0000-0000518F0000}"/>
    <cellStyle name="Note 3 2 28 2 2 2 6" xfId="33992" xr:uid="{00000000-0005-0000-0000-0000528F0000}"/>
    <cellStyle name="Note 3 2 28 2 2 3" xfId="23983" xr:uid="{00000000-0005-0000-0000-0000538F0000}"/>
    <cellStyle name="Note 3 2 28 2 2 3 2" xfId="39614" xr:uid="{00000000-0005-0000-0000-0000548F0000}"/>
    <cellStyle name="Note 3 2 28 2 2 4" xfId="15673" xr:uid="{00000000-0005-0000-0000-0000558F0000}"/>
    <cellStyle name="Note 3 2 28 2 2 5" xfId="31862" xr:uid="{00000000-0005-0000-0000-0000568F0000}"/>
    <cellStyle name="Note 3 2 28 2 2 6" xfId="50581" xr:uid="{00000000-0005-0000-0000-0000578F0000}"/>
    <cellStyle name="Note 3 2 28 2 2 7" xfId="52367" xr:uid="{00000000-0005-0000-0000-0000588F0000}"/>
    <cellStyle name="Note 3 2 28 2 2 8" xfId="53462" xr:uid="{00000000-0005-0000-0000-0000598F0000}"/>
    <cellStyle name="Note 3 2 28 2 3" xfId="6722" xr:uid="{00000000-0005-0000-0000-00005A8F0000}"/>
    <cellStyle name="Note 3 2 28 2 3 2" xfId="7289" xr:uid="{00000000-0005-0000-0000-00005B8F0000}"/>
    <cellStyle name="Note 3 2 28 2 3 2 2" xfId="6447" xr:uid="{00000000-0005-0000-0000-00005C8F0000}"/>
    <cellStyle name="Note 3 2 28 2 3 2 2 2" xfId="24149" xr:uid="{00000000-0005-0000-0000-00005D8F0000}"/>
    <cellStyle name="Note 3 2 28 2 3 2 2 2 2" xfId="39780" xr:uid="{00000000-0005-0000-0000-00005E8F0000}"/>
    <cellStyle name="Note 3 2 28 2 3 2 2 3" xfId="15951" xr:uid="{00000000-0005-0000-0000-00005F8F0000}"/>
    <cellStyle name="Note 3 2 28 2 3 2 2 4" xfId="31988" xr:uid="{00000000-0005-0000-0000-0000608F0000}"/>
    <cellStyle name="Note 3 2 28 2 3 2 3" xfId="24856" xr:uid="{00000000-0005-0000-0000-0000618F0000}"/>
    <cellStyle name="Note 3 2 28 2 3 2 3 2" xfId="40486" xr:uid="{00000000-0005-0000-0000-0000628F0000}"/>
    <cellStyle name="Note 3 2 28 2 3 2 4" xfId="16792" xr:uid="{00000000-0005-0000-0000-0000638F0000}"/>
    <cellStyle name="Note 3 2 28 2 3 2 5" xfId="32635" xr:uid="{00000000-0005-0000-0000-0000648F0000}"/>
    <cellStyle name="Note 3 2 28 2 3 3" xfId="4201" xr:uid="{00000000-0005-0000-0000-0000658F0000}"/>
    <cellStyle name="Note 3 2 28 2 3 3 2" xfId="22412" xr:uid="{00000000-0005-0000-0000-0000668F0000}"/>
    <cellStyle name="Note 3 2 28 2 3 3 2 2" xfId="38043" xr:uid="{00000000-0005-0000-0000-0000678F0000}"/>
    <cellStyle name="Note 3 2 28 2 3 3 3" xfId="13707" xr:uid="{00000000-0005-0000-0000-0000688F0000}"/>
    <cellStyle name="Note 3 2 28 2 3 3 4" xfId="30452" xr:uid="{00000000-0005-0000-0000-0000698F0000}"/>
    <cellStyle name="Note 3 2 28 2 3 4" xfId="24385" xr:uid="{00000000-0005-0000-0000-00006A8F0000}"/>
    <cellStyle name="Note 3 2 28 2 3 4 2" xfId="40016" xr:uid="{00000000-0005-0000-0000-00006B8F0000}"/>
    <cellStyle name="Note 3 2 28 2 3 5" xfId="16226" xr:uid="{00000000-0005-0000-0000-00006C8F0000}"/>
    <cellStyle name="Note 3 2 28 2 3 6" xfId="32204" xr:uid="{00000000-0005-0000-0000-00006D8F0000}"/>
    <cellStyle name="Note 3 2 28 2 4" xfId="22115" xr:uid="{00000000-0005-0000-0000-00006E8F0000}"/>
    <cellStyle name="Note 3 2 28 2 4 2" xfId="37746" xr:uid="{00000000-0005-0000-0000-00006F8F0000}"/>
    <cellStyle name="Note 3 2 28 2 5" xfId="12318" xr:uid="{00000000-0005-0000-0000-0000708F0000}"/>
    <cellStyle name="Note 3 2 28 2 5 2" xfId="29581" xr:uid="{00000000-0005-0000-0000-0000718F0000}"/>
    <cellStyle name="Note 3 2 28 2 6" xfId="13298" xr:uid="{00000000-0005-0000-0000-0000728F0000}"/>
    <cellStyle name="Note 3 2 28 2 7" xfId="30197" xr:uid="{00000000-0005-0000-0000-0000738F0000}"/>
    <cellStyle name="Note 3 2 28 2 8" xfId="44962" xr:uid="{00000000-0005-0000-0000-0000748F0000}"/>
    <cellStyle name="Note 3 2 28 2 9" xfId="48612" xr:uid="{00000000-0005-0000-0000-0000758F0000}"/>
    <cellStyle name="Note 3 2 28 3" xfId="5514" xr:uid="{00000000-0005-0000-0000-0000768F0000}"/>
    <cellStyle name="Note 3 2 28 3 2" xfId="8812" xr:uid="{00000000-0005-0000-0000-0000778F0000}"/>
    <cellStyle name="Note 3 2 28 3 2 2" xfId="10201" xr:uid="{00000000-0005-0000-0000-0000788F0000}"/>
    <cellStyle name="Note 3 2 28 3 2 2 2" xfId="10587" xr:uid="{00000000-0005-0000-0000-0000798F0000}"/>
    <cellStyle name="Note 3 2 28 3 2 2 2 2" xfId="28153" xr:uid="{00000000-0005-0000-0000-00007A8F0000}"/>
    <cellStyle name="Note 3 2 28 3 2 2 2 2 2" xfId="43783" xr:uid="{00000000-0005-0000-0000-00007B8F0000}"/>
    <cellStyle name="Note 3 2 28 3 2 2 2 3" xfId="20089" xr:uid="{00000000-0005-0000-0000-00007C8F0000}"/>
    <cellStyle name="Note 3 2 28 3 2 2 2 4" xfId="35932" xr:uid="{00000000-0005-0000-0000-00007D8F0000}"/>
    <cellStyle name="Note 3 2 28 3 2 2 3" xfId="27767" xr:uid="{00000000-0005-0000-0000-00007E8F0000}"/>
    <cellStyle name="Note 3 2 28 3 2 2 3 2" xfId="43397" xr:uid="{00000000-0005-0000-0000-00007F8F0000}"/>
    <cellStyle name="Note 3 2 28 3 2 2 4" xfId="19703" xr:uid="{00000000-0005-0000-0000-0000808F0000}"/>
    <cellStyle name="Note 3 2 28 3 2 2 5" xfId="35546" xr:uid="{00000000-0005-0000-0000-0000818F0000}"/>
    <cellStyle name="Note 3 2 28 3 2 3" xfId="4819" xr:uid="{00000000-0005-0000-0000-0000828F0000}"/>
    <cellStyle name="Note 3 2 28 3 2 3 2" xfId="22991" xr:uid="{00000000-0005-0000-0000-0000838F0000}"/>
    <cellStyle name="Note 3 2 28 3 2 3 2 2" xfId="38622" xr:uid="{00000000-0005-0000-0000-0000848F0000}"/>
    <cellStyle name="Note 3 2 28 3 2 3 3" xfId="14325" xr:uid="{00000000-0005-0000-0000-0000858F0000}"/>
    <cellStyle name="Note 3 2 28 3 2 3 4" xfId="31012" xr:uid="{00000000-0005-0000-0000-0000868F0000}"/>
    <cellStyle name="Note 3 2 28 3 2 4" xfId="26378" xr:uid="{00000000-0005-0000-0000-0000878F0000}"/>
    <cellStyle name="Note 3 2 28 3 2 4 2" xfId="42008" xr:uid="{00000000-0005-0000-0000-0000888F0000}"/>
    <cellStyle name="Note 3 2 28 3 2 5" xfId="18314" xr:uid="{00000000-0005-0000-0000-0000898F0000}"/>
    <cellStyle name="Note 3 2 28 3 2 6" xfId="34157" xr:uid="{00000000-0005-0000-0000-00008A8F0000}"/>
    <cellStyle name="Note 3 2 28 3 3" xfId="23536" xr:uid="{00000000-0005-0000-0000-00008B8F0000}"/>
    <cellStyle name="Note 3 2 28 3 3 2" xfId="39167" xr:uid="{00000000-0005-0000-0000-00008C8F0000}"/>
    <cellStyle name="Note 3 2 28 3 4" xfId="15019" xr:uid="{00000000-0005-0000-0000-00008D8F0000}"/>
    <cellStyle name="Note 3 2 28 3 5" xfId="31495" xr:uid="{00000000-0005-0000-0000-00008E8F0000}"/>
    <cellStyle name="Note 3 2 28 3 6" xfId="50221" xr:uid="{00000000-0005-0000-0000-00008F8F0000}"/>
    <cellStyle name="Note 3 2 28 3 7" xfId="52007" xr:uid="{00000000-0005-0000-0000-0000908F0000}"/>
    <cellStyle name="Note 3 2 28 3 8" xfId="53102" xr:uid="{00000000-0005-0000-0000-0000918F0000}"/>
    <cellStyle name="Note 3 2 28 4" xfId="8579" xr:uid="{00000000-0005-0000-0000-0000928F0000}"/>
    <cellStyle name="Note 3 2 28 4 2" xfId="9968" xr:uid="{00000000-0005-0000-0000-0000938F0000}"/>
    <cellStyle name="Note 3 2 28 4 2 2" xfId="11104" xr:uid="{00000000-0005-0000-0000-0000948F0000}"/>
    <cellStyle name="Note 3 2 28 4 2 2 2" xfId="28670" xr:uid="{00000000-0005-0000-0000-0000958F0000}"/>
    <cellStyle name="Note 3 2 28 4 2 2 2 2" xfId="44300" xr:uid="{00000000-0005-0000-0000-0000968F0000}"/>
    <cellStyle name="Note 3 2 28 4 2 2 3" xfId="20606" xr:uid="{00000000-0005-0000-0000-0000978F0000}"/>
    <cellStyle name="Note 3 2 28 4 2 2 4" xfId="36449" xr:uid="{00000000-0005-0000-0000-0000988F0000}"/>
    <cellStyle name="Note 3 2 28 4 2 3" xfId="27534" xr:uid="{00000000-0005-0000-0000-0000998F0000}"/>
    <cellStyle name="Note 3 2 28 4 2 3 2" xfId="43164" xr:uid="{00000000-0005-0000-0000-00009A8F0000}"/>
    <cellStyle name="Note 3 2 28 4 2 4" xfId="19470" xr:uid="{00000000-0005-0000-0000-00009B8F0000}"/>
    <cellStyle name="Note 3 2 28 4 2 5" xfId="35313" xr:uid="{00000000-0005-0000-0000-00009C8F0000}"/>
    <cellStyle name="Note 3 2 28 4 3" xfId="9281" xr:uid="{00000000-0005-0000-0000-00009D8F0000}"/>
    <cellStyle name="Note 3 2 28 4 3 2" xfId="26847" xr:uid="{00000000-0005-0000-0000-00009E8F0000}"/>
    <cellStyle name="Note 3 2 28 4 3 2 2" xfId="42477" xr:uid="{00000000-0005-0000-0000-00009F8F0000}"/>
    <cellStyle name="Note 3 2 28 4 3 3" xfId="18783" xr:uid="{00000000-0005-0000-0000-0000A08F0000}"/>
    <cellStyle name="Note 3 2 28 4 3 4" xfId="34626" xr:uid="{00000000-0005-0000-0000-0000A18F0000}"/>
    <cellStyle name="Note 3 2 28 4 4" xfId="26145" xr:uid="{00000000-0005-0000-0000-0000A28F0000}"/>
    <cellStyle name="Note 3 2 28 4 4 2" xfId="41775" xr:uid="{00000000-0005-0000-0000-0000A38F0000}"/>
    <cellStyle name="Note 3 2 28 4 5" xfId="18081" xr:uid="{00000000-0005-0000-0000-0000A48F0000}"/>
    <cellStyle name="Note 3 2 28 4 6" xfId="33924" xr:uid="{00000000-0005-0000-0000-0000A58F0000}"/>
    <cellStyle name="Note 3 2 28 5" xfId="21668" xr:uid="{00000000-0005-0000-0000-0000A68F0000}"/>
    <cellStyle name="Note 3 2 28 5 2" xfId="37299" xr:uid="{00000000-0005-0000-0000-0000A78F0000}"/>
    <cellStyle name="Note 3 2 28 6" xfId="23412" xr:uid="{00000000-0005-0000-0000-0000A88F0000}"/>
    <cellStyle name="Note 3 2 28 6 2" xfId="39043" xr:uid="{00000000-0005-0000-0000-0000A98F0000}"/>
    <cellStyle name="Note 3 2 28 7" xfId="12645" xr:uid="{00000000-0005-0000-0000-0000AA8F0000}"/>
    <cellStyle name="Note 3 2 28 8" xfId="29831" xr:uid="{00000000-0005-0000-0000-0000AB8F0000}"/>
    <cellStyle name="Note 3 2 28 9" xfId="45046" xr:uid="{00000000-0005-0000-0000-0000AC8F0000}"/>
    <cellStyle name="Note 3 2 29" xfId="3109" xr:uid="{00000000-0005-0000-0000-0000AD8F0000}"/>
    <cellStyle name="Note 3 2 29 10" xfId="48222" xr:uid="{00000000-0005-0000-0000-0000AE8F0000}"/>
    <cellStyle name="Note 3 2 29 11" xfId="48959" xr:uid="{00000000-0005-0000-0000-0000AF8F0000}"/>
    <cellStyle name="Note 3 2 29 12" xfId="50925" xr:uid="{00000000-0005-0000-0000-0000B08F0000}"/>
    <cellStyle name="Note 3 2 29 13" xfId="46164" xr:uid="{00000000-0005-0000-0000-0000B18F0000}"/>
    <cellStyle name="Note 3 2 29 14" xfId="45935" xr:uid="{00000000-0005-0000-0000-0000B28F0000}"/>
    <cellStyle name="Note 3 2 29 15" xfId="53834" xr:uid="{00000000-0005-0000-0000-0000B38F0000}"/>
    <cellStyle name="Note 3 2 29 2" xfId="3763" xr:uid="{00000000-0005-0000-0000-0000B48F0000}"/>
    <cellStyle name="Note 3 2 29 2 10" xfId="47372" xr:uid="{00000000-0005-0000-0000-0000B58F0000}"/>
    <cellStyle name="Note 3 2 29 2 11" xfId="51286" xr:uid="{00000000-0005-0000-0000-0000B68F0000}"/>
    <cellStyle name="Note 3 2 29 2 12" xfId="45227" xr:uid="{00000000-0005-0000-0000-0000B78F0000}"/>
    <cellStyle name="Note 3 2 29 2 13" xfId="53708" xr:uid="{00000000-0005-0000-0000-0000B88F0000}"/>
    <cellStyle name="Note 3 2 29 2 14" xfId="45500" xr:uid="{00000000-0005-0000-0000-0000B98F0000}"/>
    <cellStyle name="Note 3 2 29 2 2" xfId="6138" xr:uid="{00000000-0005-0000-0000-0000BA8F0000}"/>
    <cellStyle name="Note 3 2 29 2 2 2" xfId="6538" xr:uid="{00000000-0005-0000-0000-0000BB8F0000}"/>
    <cellStyle name="Note 3 2 29 2 2 2 2" xfId="4489" xr:uid="{00000000-0005-0000-0000-0000BC8F0000}"/>
    <cellStyle name="Note 3 2 29 2 2 2 2 2" xfId="7259" xr:uid="{00000000-0005-0000-0000-0000BD8F0000}"/>
    <cellStyle name="Note 3 2 29 2 2 2 2 2 2" xfId="24826" xr:uid="{00000000-0005-0000-0000-0000BE8F0000}"/>
    <cellStyle name="Note 3 2 29 2 2 2 2 2 2 2" xfId="40456" xr:uid="{00000000-0005-0000-0000-0000BF8F0000}"/>
    <cellStyle name="Note 3 2 29 2 2 2 2 2 3" xfId="16762" xr:uid="{00000000-0005-0000-0000-0000C08F0000}"/>
    <cellStyle name="Note 3 2 29 2 2 2 2 2 4" xfId="32605" xr:uid="{00000000-0005-0000-0000-0000C18F0000}"/>
    <cellStyle name="Note 3 2 29 2 2 2 2 3" xfId="22661" xr:uid="{00000000-0005-0000-0000-0000C28F0000}"/>
    <cellStyle name="Note 3 2 29 2 2 2 2 3 2" xfId="38292" xr:uid="{00000000-0005-0000-0000-0000C38F0000}"/>
    <cellStyle name="Note 3 2 29 2 2 2 2 4" xfId="13995" xr:uid="{00000000-0005-0000-0000-0000C48F0000}"/>
    <cellStyle name="Note 3 2 29 2 2 2 2 5" xfId="30682" xr:uid="{00000000-0005-0000-0000-0000C58F0000}"/>
    <cellStyle name="Note 3 2 29 2 2 2 3" xfId="11541" xr:uid="{00000000-0005-0000-0000-0000C68F0000}"/>
    <cellStyle name="Note 3 2 29 2 2 2 3 2" xfId="29107" xr:uid="{00000000-0005-0000-0000-0000C78F0000}"/>
    <cellStyle name="Note 3 2 29 2 2 2 3 2 2" xfId="44737" xr:uid="{00000000-0005-0000-0000-0000C88F0000}"/>
    <cellStyle name="Note 3 2 29 2 2 2 3 3" xfId="21043" xr:uid="{00000000-0005-0000-0000-0000C98F0000}"/>
    <cellStyle name="Note 3 2 29 2 2 2 3 4" xfId="36886" xr:uid="{00000000-0005-0000-0000-0000CA8F0000}"/>
    <cellStyle name="Note 3 2 29 2 2 2 4" xfId="24239" xr:uid="{00000000-0005-0000-0000-0000CB8F0000}"/>
    <cellStyle name="Note 3 2 29 2 2 2 4 2" xfId="39870" xr:uid="{00000000-0005-0000-0000-0000CC8F0000}"/>
    <cellStyle name="Note 3 2 29 2 2 2 5" xfId="16042" xr:uid="{00000000-0005-0000-0000-0000CD8F0000}"/>
    <cellStyle name="Note 3 2 29 2 2 2 6" xfId="32078" xr:uid="{00000000-0005-0000-0000-0000CE8F0000}"/>
    <cellStyle name="Note 3 2 29 2 2 3" xfId="23953" xr:uid="{00000000-0005-0000-0000-0000CF8F0000}"/>
    <cellStyle name="Note 3 2 29 2 2 3 2" xfId="39584" xr:uid="{00000000-0005-0000-0000-0000D08F0000}"/>
    <cellStyle name="Note 3 2 29 2 2 4" xfId="15643" xr:uid="{00000000-0005-0000-0000-0000D18F0000}"/>
    <cellStyle name="Note 3 2 29 2 2 5" xfId="31832" xr:uid="{00000000-0005-0000-0000-0000D28F0000}"/>
    <cellStyle name="Note 3 2 29 2 2 6" xfId="50551" xr:uid="{00000000-0005-0000-0000-0000D38F0000}"/>
    <cellStyle name="Note 3 2 29 2 2 7" xfId="52337" xr:uid="{00000000-0005-0000-0000-0000D48F0000}"/>
    <cellStyle name="Note 3 2 29 2 2 8" xfId="53432" xr:uid="{00000000-0005-0000-0000-0000D58F0000}"/>
    <cellStyle name="Note 3 2 29 2 3" xfId="8276" xr:uid="{00000000-0005-0000-0000-0000D68F0000}"/>
    <cellStyle name="Note 3 2 29 2 3 2" xfId="9665" xr:uid="{00000000-0005-0000-0000-0000D78F0000}"/>
    <cellStyle name="Note 3 2 29 2 3 2 2" xfId="7732" xr:uid="{00000000-0005-0000-0000-0000D88F0000}"/>
    <cellStyle name="Note 3 2 29 2 3 2 2 2" xfId="25298" xr:uid="{00000000-0005-0000-0000-0000D98F0000}"/>
    <cellStyle name="Note 3 2 29 2 3 2 2 2 2" xfId="40928" xr:uid="{00000000-0005-0000-0000-0000DA8F0000}"/>
    <cellStyle name="Note 3 2 29 2 3 2 2 3" xfId="17234" xr:uid="{00000000-0005-0000-0000-0000DB8F0000}"/>
    <cellStyle name="Note 3 2 29 2 3 2 2 4" xfId="33077" xr:uid="{00000000-0005-0000-0000-0000DC8F0000}"/>
    <cellStyle name="Note 3 2 29 2 3 2 3" xfId="27231" xr:uid="{00000000-0005-0000-0000-0000DD8F0000}"/>
    <cellStyle name="Note 3 2 29 2 3 2 3 2" xfId="42861" xr:uid="{00000000-0005-0000-0000-0000DE8F0000}"/>
    <cellStyle name="Note 3 2 29 2 3 2 4" xfId="19167" xr:uid="{00000000-0005-0000-0000-0000DF8F0000}"/>
    <cellStyle name="Note 3 2 29 2 3 2 5" xfId="35010" xr:uid="{00000000-0005-0000-0000-0000E08F0000}"/>
    <cellStyle name="Note 3 2 29 2 3 3" xfId="7675" xr:uid="{00000000-0005-0000-0000-0000E18F0000}"/>
    <cellStyle name="Note 3 2 29 2 3 3 2" xfId="25241" xr:uid="{00000000-0005-0000-0000-0000E28F0000}"/>
    <cellStyle name="Note 3 2 29 2 3 3 2 2" xfId="40871" xr:uid="{00000000-0005-0000-0000-0000E38F0000}"/>
    <cellStyle name="Note 3 2 29 2 3 3 3" xfId="17177" xr:uid="{00000000-0005-0000-0000-0000E48F0000}"/>
    <cellStyle name="Note 3 2 29 2 3 3 4" xfId="33020" xr:uid="{00000000-0005-0000-0000-0000E58F0000}"/>
    <cellStyle name="Note 3 2 29 2 3 4" xfId="25842" xr:uid="{00000000-0005-0000-0000-0000E68F0000}"/>
    <cellStyle name="Note 3 2 29 2 3 4 2" xfId="41472" xr:uid="{00000000-0005-0000-0000-0000E78F0000}"/>
    <cellStyle name="Note 3 2 29 2 3 5" xfId="17778" xr:uid="{00000000-0005-0000-0000-0000E88F0000}"/>
    <cellStyle name="Note 3 2 29 2 3 6" xfId="33621" xr:uid="{00000000-0005-0000-0000-0000E98F0000}"/>
    <cellStyle name="Note 3 2 29 2 4" xfId="22085" xr:uid="{00000000-0005-0000-0000-0000EA8F0000}"/>
    <cellStyle name="Note 3 2 29 2 4 2" xfId="37716" xr:uid="{00000000-0005-0000-0000-0000EB8F0000}"/>
    <cellStyle name="Note 3 2 29 2 5" xfId="12176" xr:uid="{00000000-0005-0000-0000-0000EC8F0000}"/>
    <cellStyle name="Note 3 2 29 2 5 2" xfId="29439" xr:uid="{00000000-0005-0000-0000-0000ED8F0000}"/>
    <cellStyle name="Note 3 2 29 2 6" xfId="13268" xr:uid="{00000000-0005-0000-0000-0000EE8F0000}"/>
    <cellStyle name="Note 3 2 29 2 7" xfId="30167" xr:uid="{00000000-0005-0000-0000-0000EF8F0000}"/>
    <cellStyle name="Note 3 2 29 2 8" xfId="47125" xr:uid="{00000000-0005-0000-0000-0000F08F0000}"/>
    <cellStyle name="Note 3 2 29 2 9" xfId="48582" xr:uid="{00000000-0005-0000-0000-0000F18F0000}"/>
    <cellStyle name="Note 3 2 29 3" xfId="5488" xr:uid="{00000000-0005-0000-0000-0000F28F0000}"/>
    <cellStyle name="Note 3 2 29 3 2" xfId="8490" xr:uid="{00000000-0005-0000-0000-0000F38F0000}"/>
    <cellStyle name="Note 3 2 29 3 2 2" xfId="9879" xr:uid="{00000000-0005-0000-0000-0000F48F0000}"/>
    <cellStyle name="Note 3 2 29 3 2 2 2" xfId="6979" xr:uid="{00000000-0005-0000-0000-0000F58F0000}"/>
    <cellStyle name="Note 3 2 29 3 2 2 2 2" xfId="24642" xr:uid="{00000000-0005-0000-0000-0000F68F0000}"/>
    <cellStyle name="Note 3 2 29 3 2 2 2 2 2" xfId="40273" xr:uid="{00000000-0005-0000-0000-0000F78F0000}"/>
    <cellStyle name="Note 3 2 29 3 2 2 2 3" xfId="16483" xr:uid="{00000000-0005-0000-0000-0000F88F0000}"/>
    <cellStyle name="Note 3 2 29 3 2 2 2 4" xfId="32461" xr:uid="{00000000-0005-0000-0000-0000F98F0000}"/>
    <cellStyle name="Note 3 2 29 3 2 2 3" xfId="27445" xr:uid="{00000000-0005-0000-0000-0000FA8F0000}"/>
    <cellStyle name="Note 3 2 29 3 2 2 3 2" xfId="43075" xr:uid="{00000000-0005-0000-0000-0000FB8F0000}"/>
    <cellStyle name="Note 3 2 29 3 2 2 4" xfId="19381" xr:uid="{00000000-0005-0000-0000-0000FC8F0000}"/>
    <cellStyle name="Note 3 2 29 3 2 2 5" xfId="35224" xr:uid="{00000000-0005-0000-0000-0000FD8F0000}"/>
    <cellStyle name="Note 3 2 29 3 2 3" xfId="4736" xr:uid="{00000000-0005-0000-0000-0000FE8F0000}"/>
    <cellStyle name="Note 3 2 29 3 2 3 2" xfId="22908" xr:uid="{00000000-0005-0000-0000-0000FF8F0000}"/>
    <cellStyle name="Note 3 2 29 3 2 3 2 2" xfId="38539" xr:uid="{00000000-0005-0000-0000-000000900000}"/>
    <cellStyle name="Note 3 2 29 3 2 3 3" xfId="14242" xr:uid="{00000000-0005-0000-0000-000001900000}"/>
    <cellStyle name="Note 3 2 29 3 2 3 4" xfId="30929" xr:uid="{00000000-0005-0000-0000-000002900000}"/>
    <cellStyle name="Note 3 2 29 3 2 4" xfId="26056" xr:uid="{00000000-0005-0000-0000-000003900000}"/>
    <cellStyle name="Note 3 2 29 3 2 4 2" xfId="41686" xr:uid="{00000000-0005-0000-0000-000004900000}"/>
    <cellStyle name="Note 3 2 29 3 2 5" xfId="17992" xr:uid="{00000000-0005-0000-0000-000005900000}"/>
    <cellStyle name="Note 3 2 29 3 2 6" xfId="33835" xr:uid="{00000000-0005-0000-0000-000006900000}"/>
    <cellStyle name="Note 3 2 29 3 3" xfId="23510" xr:uid="{00000000-0005-0000-0000-000007900000}"/>
    <cellStyle name="Note 3 2 29 3 3 2" xfId="39141" xr:uid="{00000000-0005-0000-0000-000008900000}"/>
    <cellStyle name="Note 3 2 29 3 4" xfId="14993" xr:uid="{00000000-0005-0000-0000-000009900000}"/>
    <cellStyle name="Note 3 2 29 3 5" xfId="31469" xr:uid="{00000000-0005-0000-0000-00000A900000}"/>
    <cellStyle name="Note 3 2 29 3 6" xfId="50191" xr:uid="{00000000-0005-0000-0000-00000B900000}"/>
    <cellStyle name="Note 3 2 29 3 7" xfId="51977" xr:uid="{00000000-0005-0000-0000-00000C900000}"/>
    <cellStyle name="Note 3 2 29 3 8" xfId="53072" xr:uid="{00000000-0005-0000-0000-00000D900000}"/>
    <cellStyle name="Note 3 2 29 4" xfId="6776" xr:uid="{00000000-0005-0000-0000-00000E900000}"/>
    <cellStyle name="Note 3 2 29 4 2" xfId="4570" xr:uid="{00000000-0005-0000-0000-00000F900000}"/>
    <cellStyle name="Note 3 2 29 4 2 2" xfId="10910" xr:uid="{00000000-0005-0000-0000-000010900000}"/>
    <cellStyle name="Note 3 2 29 4 2 2 2" xfId="28476" xr:uid="{00000000-0005-0000-0000-000011900000}"/>
    <cellStyle name="Note 3 2 29 4 2 2 2 2" xfId="44106" xr:uid="{00000000-0005-0000-0000-000012900000}"/>
    <cellStyle name="Note 3 2 29 4 2 2 3" xfId="20412" xr:uid="{00000000-0005-0000-0000-000013900000}"/>
    <cellStyle name="Note 3 2 29 4 2 2 4" xfId="36255" xr:uid="{00000000-0005-0000-0000-000014900000}"/>
    <cellStyle name="Note 3 2 29 4 2 3" xfId="22742" xr:uid="{00000000-0005-0000-0000-000015900000}"/>
    <cellStyle name="Note 3 2 29 4 2 3 2" xfId="38373" xr:uid="{00000000-0005-0000-0000-000016900000}"/>
    <cellStyle name="Note 3 2 29 4 2 4" xfId="14076" xr:uid="{00000000-0005-0000-0000-000017900000}"/>
    <cellStyle name="Note 3 2 29 4 2 5" xfId="30763" xr:uid="{00000000-0005-0000-0000-000018900000}"/>
    <cellStyle name="Note 3 2 29 4 3" xfId="4239" xr:uid="{00000000-0005-0000-0000-000019900000}"/>
    <cellStyle name="Note 3 2 29 4 3 2" xfId="22450" xr:uid="{00000000-0005-0000-0000-00001A900000}"/>
    <cellStyle name="Note 3 2 29 4 3 2 2" xfId="38081" xr:uid="{00000000-0005-0000-0000-00001B900000}"/>
    <cellStyle name="Note 3 2 29 4 3 3" xfId="13745" xr:uid="{00000000-0005-0000-0000-00001C900000}"/>
    <cellStyle name="Note 3 2 29 4 3 4" xfId="30490" xr:uid="{00000000-0005-0000-0000-00001D900000}"/>
    <cellStyle name="Note 3 2 29 4 4" xfId="24439" xr:uid="{00000000-0005-0000-0000-00001E900000}"/>
    <cellStyle name="Note 3 2 29 4 4 2" xfId="40070" xr:uid="{00000000-0005-0000-0000-00001F900000}"/>
    <cellStyle name="Note 3 2 29 4 5" xfId="16280" xr:uid="{00000000-0005-0000-0000-000020900000}"/>
    <cellStyle name="Note 3 2 29 4 6" xfId="32258" xr:uid="{00000000-0005-0000-0000-000021900000}"/>
    <cellStyle name="Note 3 2 29 5" xfId="21638" xr:uid="{00000000-0005-0000-0000-000022900000}"/>
    <cellStyle name="Note 3 2 29 5 2" xfId="37269" xr:uid="{00000000-0005-0000-0000-000023900000}"/>
    <cellStyle name="Note 3 2 29 6" xfId="29263" xr:uid="{00000000-0005-0000-0000-000024900000}"/>
    <cellStyle name="Note 3 2 29 6 2" xfId="44893" xr:uid="{00000000-0005-0000-0000-000025900000}"/>
    <cellStyle name="Note 3 2 29 7" xfId="12615" xr:uid="{00000000-0005-0000-0000-000026900000}"/>
    <cellStyle name="Note 3 2 29 8" xfId="29801" xr:uid="{00000000-0005-0000-0000-000027900000}"/>
    <cellStyle name="Note 3 2 29 9" xfId="44995" xr:uid="{00000000-0005-0000-0000-000028900000}"/>
    <cellStyle name="Note 3 2 3" xfId="3186" xr:uid="{00000000-0005-0000-0000-000029900000}"/>
    <cellStyle name="Note 3 2 3 10" xfId="48299" xr:uid="{00000000-0005-0000-0000-00002A900000}"/>
    <cellStyle name="Note 3 2 3 11" xfId="48851" xr:uid="{00000000-0005-0000-0000-00002B900000}"/>
    <cellStyle name="Note 3 2 3 12" xfId="51002" xr:uid="{00000000-0005-0000-0000-00002C900000}"/>
    <cellStyle name="Note 3 2 3 13" xfId="46355" xr:uid="{00000000-0005-0000-0000-00002D900000}"/>
    <cellStyle name="Note 3 2 3 14" xfId="45904" xr:uid="{00000000-0005-0000-0000-00002E900000}"/>
    <cellStyle name="Note 3 2 3 15" xfId="51469" xr:uid="{00000000-0005-0000-0000-00002F900000}"/>
    <cellStyle name="Note 3 2 3 2" xfId="3840" xr:uid="{00000000-0005-0000-0000-000030900000}"/>
    <cellStyle name="Note 3 2 3 2 10" xfId="48875" xr:uid="{00000000-0005-0000-0000-000031900000}"/>
    <cellStyle name="Note 3 2 3 2 11" xfId="51363" xr:uid="{00000000-0005-0000-0000-000032900000}"/>
    <cellStyle name="Note 3 2 3 2 12" xfId="47059" xr:uid="{00000000-0005-0000-0000-000033900000}"/>
    <cellStyle name="Note 3 2 3 2 13" xfId="47639" xr:uid="{00000000-0005-0000-0000-000034900000}"/>
    <cellStyle name="Note 3 2 3 2 14" xfId="53598" xr:uid="{00000000-0005-0000-0000-000035900000}"/>
    <cellStyle name="Note 3 2 3 2 2" xfId="6215" xr:uid="{00000000-0005-0000-0000-000036900000}"/>
    <cellStyle name="Note 3 2 3 2 2 2" xfId="6696" xr:uid="{00000000-0005-0000-0000-000037900000}"/>
    <cellStyle name="Note 3 2 3 2 2 2 2" xfId="4542" xr:uid="{00000000-0005-0000-0000-000038900000}"/>
    <cellStyle name="Note 3 2 3 2 2 2 2 2" xfId="10920" xr:uid="{00000000-0005-0000-0000-000039900000}"/>
    <cellStyle name="Note 3 2 3 2 2 2 2 2 2" xfId="28486" xr:uid="{00000000-0005-0000-0000-00003A900000}"/>
    <cellStyle name="Note 3 2 3 2 2 2 2 2 2 2" xfId="44116" xr:uid="{00000000-0005-0000-0000-00003B900000}"/>
    <cellStyle name="Note 3 2 3 2 2 2 2 2 3" xfId="20422" xr:uid="{00000000-0005-0000-0000-00003C900000}"/>
    <cellStyle name="Note 3 2 3 2 2 2 2 2 4" xfId="36265" xr:uid="{00000000-0005-0000-0000-00003D900000}"/>
    <cellStyle name="Note 3 2 3 2 2 2 2 3" xfId="22714" xr:uid="{00000000-0005-0000-0000-00003E900000}"/>
    <cellStyle name="Note 3 2 3 2 2 2 2 3 2" xfId="38345" xr:uid="{00000000-0005-0000-0000-00003F900000}"/>
    <cellStyle name="Note 3 2 3 2 2 2 2 4" xfId="14048" xr:uid="{00000000-0005-0000-0000-000040900000}"/>
    <cellStyle name="Note 3 2 3 2 2 2 2 5" xfId="30735" xr:uid="{00000000-0005-0000-0000-000041900000}"/>
    <cellStyle name="Note 3 2 3 2 2 2 3" xfId="5139" xr:uid="{00000000-0005-0000-0000-000042900000}"/>
    <cellStyle name="Note 3 2 3 2 2 2 3 2" xfId="23256" xr:uid="{00000000-0005-0000-0000-000043900000}"/>
    <cellStyle name="Note 3 2 3 2 2 2 3 2 2" xfId="38887" xr:uid="{00000000-0005-0000-0000-000044900000}"/>
    <cellStyle name="Note 3 2 3 2 2 2 3 3" xfId="14644" xr:uid="{00000000-0005-0000-0000-000045900000}"/>
    <cellStyle name="Note 3 2 3 2 2 2 3 4" xfId="31255" xr:uid="{00000000-0005-0000-0000-000046900000}"/>
    <cellStyle name="Note 3 2 3 2 2 2 4" xfId="24359" xr:uid="{00000000-0005-0000-0000-000047900000}"/>
    <cellStyle name="Note 3 2 3 2 2 2 4 2" xfId="39990" xr:uid="{00000000-0005-0000-0000-000048900000}"/>
    <cellStyle name="Note 3 2 3 2 2 2 5" xfId="16200" xr:uid="{00000000-0005-0000-0000-000049900000}"/>
    <cellStyle name="Note 3 2 3 2 2 2 6" xfId="32178" xr:uid="{00000000-0005-0000-0000-00004A900000}"/>
    <cellStyle name="Note 3 2 3 2 2 3" xfId="24030" xr:uid="{00000000-0005-0000-0000-00004B900000}"/>
    <cellStyle name="Note 3 2 3 2 2 3 2" xfId="39661" xr:uid="{00000000-0005-0000-0000-00004C900000}"/>
    <cellStyle name="Note 3 2 3 2 2 4" xfId="15720" xr:uid="{00000000-0005-0000-0000-00004D900000}"/>
    <cellStyle name="Note 3 2 3 2 2 5" xfId="31909" xr:uid="{00000000-0005-0000-0000-00004E900000}"/>
    <cellStyle name="Note 3 2 3 2 2 6" xfId="50628" xr:uid="{00000000-0005-0000-0000-00004F900000}"/>
    <cellStyle name="Note 3 2 3 2 2 7" xfId="52414" xr:uid="{00000000-0005-0000-0000-000050900000}"/>
    <cellStyle name="Note 3 2 3 2 2 8" xfId="53509" xr:uid="{00000000-0005-0000-0000-000051900000}"/>
    <cellStyle name="Note 3 2 3 2 3" xfId="9036" xr:uid="{00000000-0005-0000-0000-000052900000}"/>
    <cellStyle name="Note 3 2 3 2 3 2" xfId="10425" xr:uid="{00000000-0005-0000-0000-000053900000}"/>
    <cellStyle name="Note 3 2 3 2 3 2 2" xfId="4949" xr:uid="{00000000-0005-0000-0000-000054900000}"/>
    <cellStyle name="Note 3 2 3 2 3 2 2 2" xfId="23121" xr:uid="{00000000-0005-0000-0000-000055900000}"/>
    <cellStyle name="Note 3 2 3 2 3 2 2 2 2" xfId="38752" xr:uid="{00000000-0005-0000-0000-000056900000}"/>
    <cellStyle name="Note 3 2 3 2 3 2 2 3" xfId="14455" xr:uid="{00000000-0005-0000-0000-000057900000}"/>
    <cellStyle name="Note 3 2 3 2 3 2 2 4" xfId="31142" xr:uid="{00000000-0005-0000-0000-000058900000}"/>
    <cellStyle name="Note 3 2 3 2 3 2 3" xfId="27991" xr:uid="{00000000-0005-0000-0000-000059900000}"/>
    <cellStyle name="Note 3 2 3 2 3 2 3 2" xfId="43621" xr:uid="{00000000-0005-0000-0000-00005A900000}"/>
    <cellStyle name="Note 3 2 3 2 3 2 4" xfId="19927" xr:uid="{00000000-0005-0000-0000-00005B900000}"/>
    <cellStyle name="Note 3 2 3 2 3 2 5" xfId="35770" xr:uid="{00000000-0005-0000-0000-00005C900000}"/>
    <cellStyle name="Note 3 2 3 2 3 3" xfId="11309" xr:uid="{00000000-0005-0000-0000-00005D900000}"/>
    <cellStyle name="Note 3 2 3 2 3 3 2" xfId="28875" xr:uid="{00000000-0005-0000-0000-00005E900000}"/>
    <cellStyle name="Note 3 2 3 2 3 3 2 2" xfId="44505" xr:uid="{00000000-0005-0000-0000-00005F900000}"/>
    <cellStyle name="Note 3 2 3 2 3 3 3" xfId="20811" xr:uid="{00000000-0005-0000-0000-000060900000}"/>
    <cellStyle name="Note 3 2 3 2 3 3 4" xfId="36654" xr:uid="{00000000-0005-0000-0000-000061900000}"/>
    <cellStyle name="Note 3 2 3 2 3 4" xfId="26602" xr:uid="{00000000-0005-0000-0000-000062900000}"/>
    <cellStyle name="Note 3 2 3 2 3 4 2" xfId="42232" xr:uid="{00000000-0005-0000-0000-000063900000}"/>
    <cellStyle name="Note 3 2 3 2 3 5" xfId="18538" xr:uid="{00000000-0005-0000-0000-000064900000}"/>
    <cellStyle name="Note 3 2 3 2 3 6" xfId="34381" xr:uid="{00000000-0005-0000-0000-000065900000}"/>
    <cellStyle name="Note 3 2 3 2 4" xfId="22162" xr:uid="{00000000-0005-0000-0000-000066900000}"/>
    <cellStyle name="Note 3 2 3 2 4 2" xfId="37793" xr:uid="{00000000-0005-0000-0000-000067900000}"/>
    <cellStyle name="Note 3 2 3 2 5" xfId="12248" xr:uid="{00000000-0005-0000-0000-000068900000}"/>
    <cellStyle name="Note 3 2 3 2 5 2" xfId="29511" xr:uid="{00000000-0005-0000-0000-000069900000}"/>
    <cellStyle name="Note 3 2 3 2 6" xfId="13345" xr:uid="{00000000-0005-0000-0000-00006A900000}"/>
    <cellStyle name="Note 3 2 3 2 7" xfId="30244" xr:uid="{00000000-0005-0000-0000-00006B900000}"/>
    <cellStyle name="Note 3 2 3 2 8" xfId="47086" xr:uid="{00000000-0005-0000-0000-00006C900000}"/>
    <cellStyle name="Note 3 2 3 2 9" xfId="48659" xr:uid="{00000000-0005-0000-0000-00006D900000}"/>
    <cellStyle name="Note 3 2 3 3" xfId="5561" xr:uid="{00000000-0005-0000-0000-00006E900000}"/>
    <cellStyle name="Note 3 2 3 3 2" xfId="9103" xr:uid="{00000000-0005-0000-0000-00006F900000}"/>
    <cellStyle name="Note 3 2 3 3 2 2" xfId="10492" xr:uid="{00000000-0005-0000-0000-000070900000}"/>
    <cellStyle name="Note 3 2 3 3 2 2 2" xfId="7838" xr:uid="{00000000-0005-0000-0000-000071900000}"/>
    <cellStyle name="Note 3 2 3 3 2 2 2 2" xfId="25404" xr:uid="{00000000-0005-0000-0000-000072900000}"/>
    <cellStyle name="Note 3 2 3 3 2 2 2 2 2" xfId="41034" xr:uid="{00000000-0005-0000-0000-000073900000}"/>
    <cellStyle name="Note 3 2 3 3 2 2 2 3" xfId="17340" xr:uid="{00000000-0005-0000-0000-000074900000}"/>
    <cellStyle name="Note 3 2 3 3 2 2 2 4" xfId="33183" xr:uid="{00000000-0005-0000-0000-000075900000}"/>
    <cellStyle name="Note 3 2 3 3 2 2 3" xfId="28058" xr:uid="{00000000-0005-0000-0000-000076900000}"/>
    <cellStyle name="Note 3 2 3 3 2 2 3 2" xfId="43688" xr:uid="{00000000-0005-0000-0000-000077900000}"/>
    <cellStyle name="Note 3 2 3 3 2 2 4" xfId="19994" xr:uid="{00000000-0005-0000-0000-000078900000}"/>
    <cellStyle name="Note 3 2 3 3 2 2 5" xfId="35837" xr:uid="{00000000-0005-0000-0000-000079900000}"/>
    <cellStyle name="Note 3 2 3 3 2 3" xfId="4837" xr:uid="{00000000-0005-0000-0000-00007A900000}"/>
    <cellStyle name="Note 3 2 3 3 2 3 2" xfId="23009" xr:uid="{00000000-0005-0000-0000-00007B900000}"/>
    <cellStyle name="Note 3 2 3 3 2 3 2 2" xfId="38640" xr:uid="{00000000-0005-0000-0000-00007C900000}"/>
    <cellStyle name="Note 3 2 3 3 2 3 3" xfId="14343" xr:uid="{00000000-0005-0000-0000-00007D900000}"/>
    <cellStyle name="Note 3 2 3 3 2 3 4" xfId="31030" xr:uid="{00000000-0005-0000-0000-00007E900000}"/>
    <cellStyle name="Note 3 2 3 3 2 4" xfId="26669" xr:uid="{00000000-0005-0000-0000-00007F900000}"/>
    <cellStyle name="Note 3 2 3 3 2 4 2" xfId="42299" xr:uid="{00000000-0005-0000-0000-000080900000}"/>
    <cellStyle name="Note 3 2 3 3 2 5" xfId="18605" xr:uid="{00000000-0005-0000-0000-000081900000}"/>
    <cellStyle name="Note 3 2 3 3 2 6" xfId="34448" xr:uid="{00000000-0005-0000-0000-000082900000}"/>
    <cellStyle name="Note 3 2 3 3 3" xfId="23583" xr:uid="{00000000-0005-0000-0000-000083900000}"/>
    <cellStyle name="Note 3 2 3 3 3 2" xfId="39214" xr:uid="{00000000-0005-0000-0000-000084900000}"/>
    <cellStyle name="Note 3 2 3 3 4" xfId="15066" xr:uid="{00000000-0005-0000-0000-000085900000}"/>
    <cellStyle name="Note 3 2 3 3 5" xfId="31542" xr:uid="{00000000-0005-0000-0000-000086900000}"/>
    <cellStyle name="Note 3 2 3 3 6" xfId="50268" xr:uid="{00000000-0005-0000-0000-000087900000}"/>
    <cellStyle name="Note 3 2 3 3 7" xfId="52054" xr:uid="{00000000-0005-0000-0000-000088900000}"/>
    <cellStyle name="Note 3 2 3 3 8" xfId="53149" xr:uid="{00000000-0005-0000-0000-000089900000}"/>
    <cellStyle name="Note 3 2 3 4" xfId="8078" xr:uid="{00000000-0005-0000-0000-00008A900000}"/>
    <cellStyle name="Note 3 2 3 4 2" xfId="9467" xr:uid="{00000000-0005-0000-0000-00008B900000}"/>
    <cellStyle name="Note 3 2 3 4 2 2" xfId="9229" xr:uid="{00000000-0005-0000-0000-00008C900000}"/>
    <cellStyle name="Note 3 2 3 4 2 2 2" xfId="26795" xr:uid="{00000000-0005-0000-0000-00008D900000}"/>
    <cellStyle name="Note 3 2 3 4 2 2 2 2" xfId="42425" xr:uid="{00000000-0005-0000-0000-00008E900000}"/>
    <cellStyle name="Note 3 2 3 4 2 2 3" xfId="18731" xr:uid="{00000000-0005-0000-0000-00008F900000}"/>
    <cellStyle name="Note 3 2 3 4 2 2 4" xfId="34574" xr:uid="{00000000-0005-0000-0000-000090900000}"/>
    <cellStyle name="Note 3 2 3 4 2 3" xfId="27033" xr:uid="{00000000-0005-0000-0000-000091900000}"/>
    <cellStyle name="Note 3 2 3 4 2 3 2" xfId="42663" xr:uid="{00000000-0005-0000-0000-000092900000}"/>
    <cellStyle name="Note 3 2 3 4 2 4" xfId="18969" xr:uid="{00000000-0005-0000-0000-000093900000}"/>
    <cellStyle name="Note 3 2 3 4 2 5" xfId="34812" xr:uid="{00000000-0005-0000-0000-000094900000}"/>
    <cellStyle name="Note 3 2 3 4 3" xfId="4954" xr:uid="{00000000-0005-0000-0000-000095900000}"/>
    <cellStyle name="Note 3 2 3 4 3 2" xfId="23126" xr:uid="{00000000-0005-0000-0000-000096900000}"/>
    <cellStyle name="Note 3 2 3 4 3 2 2" xfId="38757" xr:uid="{00000000-0005-0000-0000-000097900000}"/>
    <cellStyle name="Note 3 2 3 4 3 3" xfId="14460" xr:uid="{00000000-0005-0000-0000-000098900000}"/>
    <cellStyle name="Note 3 2 3 4 3 4" xfId="31147" xr:uid="{00000000-0005-0000-0000-000099900000}"/>
    <cellStyle name="Note 3 2 3 4 4" xfId="25644" xr:uid="{00000000-0005-0000-0000-00009A900000}"/>
    <cellStyle name="Note 3 2 3 4 4 2" xfId="41274" xr:uid="{00000000-0005-0000-0000-00009B900000}"/>
    <cellStyle name="Note 3 2 3 4 5" xfId="17580" xr:uid="{00000000-0005-0000-0000-00009C900000}"/>
    <cellStyle name="Note 3 2 3 4 6" xfId="33423" xr:uid="{00000000-0005-0000-0000-00009D900000}"/>
    <cellStyle name="Note 3 2 3 5" xfId="21715" xr:uid="{00000000-0005-0000-0000-00009E900000}"/>
    <cellStyle name="Note 3 2 3 5 2" xfId="37346" xr:uid="{00000000-0005-0000-0000-00009F900000}"/>
    <cellStyle name="Note 3 2 3 6" xfId="24086" xr:uid="{00000000-0005-0000-0000-0000A0900000}"/>
    <cellStyle name="Note 3 2 3 6 2" xfId="39717" xr:uid="{00000000-0005-0000-0000-0000A1900000}"/>
    <cellStyle name="Note 3 2 3 7" xfId="12692" xr:uid="{00000000-0005-0000-0000-0000A2900000}"/>
    <cellStyle name="Note 3 2 3 8" xfId="29878" xr:uid="{00000000-0005-0000-0000-0000A3900000}"/>
    <cellStyle name="Note 3 2 3 9" xfId="47015" xr:uid="{00000000-0005-0000-0000-0000A4900000}"/>
    <cellStyle name="Note 3 2 30" xfId="3058" xr:uid="{00000000-0005-0000-0000-0000A5900000}"/>
    <cellStyle name="Note 3 2 30 10" xfId="48171" xr:uid="{00000000-0005-0000-0000-0000A6900000}"/>
    <cellStyle name="Note 3 2 30 11" xfId="46508" xr:uid="{00000000-0005-0000-0000-0000A7900000}"/>
    <cellStyle name="Note 3 2 30 12" xfId="50874" xr:uid="{00000000-0005-0000-0000-0000A8900000}"/>
    <cellStyle name="Note 3 2 30 13" xfId="46148" xr:uid="{00000000-0005-0000-0000-0000A9900000}"/>
    <cellStyle name="Note 3 2 30 14" xfId="45828" xr:uid="{00000000-0005-0000-0000-0000AA900000}"/>
    <cellStyle name="Note 3 2 30 15" xfId="48763" xr:uid="{00000000-0005-0000-0000-0000AB900000}"/>
    <cellStyle name="Note 3 2 30 2" xfId="3712" xr:uid="{00000000-0005-0000-0000-0000AC900000}"/>
    <cellStyle name="Note 3 2 30 2 10" xfId="46457" xr:uid="{00000000-0005-0000-0000-0000AD900000}"/>
    <cellStyle name="Note 3 2 30 2 11" xfId="51235" xr:uid="{00000000-0005-0000-0000-0000AE900000}"/>
    <cellStyle name="Note 3 2 30 2 12" xfId="45157" xr:uid="{00000000-0005-0000-0000-0000AF900000}"/>
    <cellStyle name="Note 3 2 30 2 13" xfId="51547" xr:uid="{00000000-0005-0000-0000-0000B0900000}"/>
    <cellStyle name="Note 3 2 30 2 14" xfId="51477" xr:uid="{00000000-0005-0000-0000-0000B1900000}"/>
    <cellStyle name="Note 3 2 30 2 2" xfId="6087" xr:uid="{00000000-0005-0000-0000-0000B2900000}"/>
    <cellStyle name="Note 3 2 30 2 2 2" xfId="6587" xr:uid="{00000000-0005-0000-0000-0000B3900000}"/>
    <cellStyle name="Note 3 2 30 2 2 2 2" xfId="6441" xr:uid="{00000000-0005-0000-0000-0000B4900000}"/>
    <cellStyle name="Note 3 2 30 2 2 2 2 2" xfId="11183" xr:uid="{00000000-0005-0000-0000-0000B5900000}"/>
    <cellStyle name="Note 3 2 30 2 2 2 2 2 2" xfId="28749" xr:uid="{00000000-0005-0000-0000-0000B6900000}"/>
    <cellStyle name="Note 3 2 30 2 2 2 2 2 2 2" xfId="44379" xr:uid="{00000000-0005-0000-0000-0000B7900000}"/>
    <cellStyle name="Note 3 2 30 2 2 2 2 2 3" xfId="20685" xr:uid="{00000000-0005-0000-0000-0000B8900000}"/>
    <cellStyle name="Note 3 2 30 2 2 2 2 2 4" xfId="36528" xr:uid="{00000000-0005-0000-0000-0000B9900000}"/>
    <cellStyle name="Note 3 2 30 2 2 2 2 3" xfId="24143" xr:uid="{00000000-0005-0000-0000-0000BA900000}"/>
    <cellStyle name="Note 3 2 30 2 2 2 2 3 2" xfId="39774" xr:uid="{00000000-0005-0000-0000-0000BB900000}"/>
    <cellStyle name="Note 3 2 30 2 2 2 2 4" xfId="15945" xr:uid="{00000000-0005-0000-0000-0000BC900000}"/>
    <cellStyle name="Note 3 2 30 2 2 2 2 5" xfId="31982" xr:uid="{00000000-0005-0000-0000-0000BD900000}"/>
    <cellStyle name="Note 3 2 30 2 2 2 3" xfId="10925" xr:uid="{00000000-0005-0000-0000-0000BE900000}"/>
    <cellStyle name="Note 3 2 30 2 2 2 3 2" xfId="28491" xr:uid="{00000000-0005-0000-0000-0000BF900000}"/>
    <cellStyle name="Note 3 2 30 2 2 2 3 2 2" xfId="44121" xr:uid="{00000000-0005-0000-0000-0000C0900000}"/>
    <cellStyle name="Note 3 2 30 2 2 2 3 3" xfId="20427" xr:uid="{00000000-0005-0000-0000-0000C1900000}"/>
    <cellStyle name="Note 3 2 30 2 2 2 3 4" xfId="36270" xr:uid="{00000000-0005-0000-0000-0000C2900000}"/>
    <cellStyle name="Note 3 2 30 2 2 2 4" xfId="24288" xr:uid="{00000000-0005-0000-0000-0000C3900000}"/>
    <cellStyle name="Note 3 2 30 2 2 2 4 2" xfId="39919" xr:uid="{00000000-0005-0000-0000-0000C4900000}"/>
    <cellStyle name="Note 3 2 30 2 2 2 5" xfId="16091" xr:uid="{00000000-0005-0000-0000-0000C5900000}"/>
    <cellStyle name="Note 3 2 30 2 2 2 6" xfId="32127" xr:uid="{00000000-0005-0000-0000-0000C6900000}"/>
    <cellStyle name="Note 3 2 30 2 2 3" xfId="23902" xr:uid="{00000000-0005-0000-0000-0000C7900000}"/>
    <cellStyle name="Note 3 2 30 2 2 3 2" xfId="39533" xr:uid="{00000000-0005-0000-0000-0000C8900000}"/>
    <cellStyle name="Note 3 2 30 2 2 4" xfId="15592" xr:uid="{00000000-0005-0000-0000-0000C9900000}"/>
    <cellStyle name="Note 3 2 30 2 2 5" xfId="31781" xr:uid="{00000000-0005-0000-0000-0000CA900000}"/>
    <cellStyle name="Note 3 2 30 2 2 6" xfId="50500" xr:uid="{00000000-0005-0000-0000-0000CB900000}"/>
    <cellStyle name="Note 3 2 30 2 2 7" xfId="52286" xr:uid="{00000000-0005-0000-0000-0000CC900000}"/>
    <cellStyle name="Note 3 2 30 2 2 8" xfId="53381" xr:uid="{00000000-0005-0000-0000-0000CD900000}"/>
    <cellStyle name="Note 3 2 30 2 3" xfId="8696" xr:uid="{00000000-0005-0000-0000-0000CE900000}"/>
    <cellStyle name="Note 3 2 30 2 3 2" xfId="10085" xr:uid="{00000000-0005-0000-0000-0000CF900000}"/>
    <cellStyle name="Note 3 2 30 2 3 2 2" xfId="10881" xr:uid="{00000000-0005-0000-0000-0000D0900000}"/>
    <cellStyle name="Note 3 2 30 2 3 2 2 2" xfId="28447" xr:uid="{00000000-0005-0000-0000-0000D1900000}"/>
    <cellStyle name="Note 3 2 30 2 3 2 2 2 2" xfId="44077" xr:uid="{00000000-0005-0000-0000-0000D2900000}"/>
    <cellStyle name="Note 3 2 30 2 3 2 2 3" xfId="20383" xr:uid="{00000000-0005-0000-0000-0000D3900000}"/>
    <cellStyle name="Note 3 2 30 2 3 2 2 4" xfId="36226" xr:uid="{00000000-0005-0000-0000-0000D4900000}"/>
    <cellStyle name="Note 3 2 30 2 3 2 3" xfId="27651" xr:uid="{00000000-0005-0000-0000-0000D5900000}"/>
    <cellStyle name="Note 3 2 30 2 3 2 3 2" xfId="43281" xr:uid="{00000000-0005-0000-0000-0000D6900000}"/>
    <cellStyle name="Note 3 2 30 2 3 2 4" xfId="19587" xr:uid="{00000000-0005-0000-0000-0000D7900000}"/>
    <cellStyle name="Note 3 2 30 2 3 2 5" xfId="35430" xr:uid="{00000000-0005-0000-0000-0000D8900000}"/>
    <cellStyle name="Note 3 2 30 2 3 3" xfId="7444" xr:uid="{00000000-0005-0000-0000-0000D9900000}"/>
    <cellStyle name="Note 3 2 30 2 3 3 2" xfId="25011" xr:uid="{00000000-0005-0000-0000-0000DA900000}"/>
    <cellStyle name="Note 3 2 30 2 3 3 2 2" xfId="40641" xr:uid="{00000000-0005-0000-0000-0000DB900000}"/>
    <cellStyle name="Note 3 2 30 2 3 3 3" xfId="16947" xr:uid="{00000000-0005-0000-0000-0000DC900000}"/>
    <cellStyle name="Note 3 2 30 2 3 3 4" xfId="32790" xr:uid="{00000000-0005-0000-0000-0000DD900000}"/>
    <cellStyle name="Note 3 2 30 2 3 4" xfId="26262" xr:uid="{00000000-0005-0000-0000-0000DE900000}"/>
    <cellStyle name="Note 3 2 30 2 3 4 2" xfId="41892" xr:uid="{00000000-0005-0000-0000-0000DF900000}"/>
    <cellStyle name="Note 3 2 30 2 3 5" xfId="18198" xr:uid="{00000000-0005-0000-0000-0000E0900000}"/>
    <cellStyle name="Note 3 2 30 2 3 6" xfId="34041" xr:uid="{00000000-0005-0000-0000-0000E1900000}"/>
    <cellStyle name="Note 3 2 30 2 4" xfId="22034" xr:uid="{00000000-0005-0000-0000-0000E2900000}"/>
    <cellStyle name="Note 3 2 30 2 4 2" xfId="37665" xr:uid="{00000000-0005-0000-0000-0000E3900000}"/>
    <cellStyle name="Note 3 2 30 2 5" xfId="12126" xr:uid="{00000000-0005-0000-0000-0000E4900000}"/>
    <cellStyle name="Note 3 2 30 2 5 2" xfId="29389" xr:uid="{00000000-0005-0000-0000-0000E5900000}"/>
    <cellStyle name="Note 3 2 30 2 6" xfId="13217" xr:uid="{00000000-0005-0000-0000-0000E6900000}"/>
    <cellStyle name="Note 3 2 30 2 7" xfId="30116" xr:uid="{00000000-0005-0000-0000-0000E7900000}"/>
    <cellStyle name="Note 3 2 30 2 8" xfId="45371" xr:uid="{00000000-0005-0000-0000-0000E8900000}"/>
    <cellStyle name="Note 3 2 30 2 9" xfId="48531" xr:uid="{00000000-0005-0000-0000-0000E9900000}"/>
    <cellStyle name="Note 3 2 30 3" xfId="5437" xr:uid="{00000000-0005-0000-0000-0000EA900000}"/>
    <cellStyle name="Note 3 2 30 3 2" xfId="9187" xr:uid="{00000000-0005-0000-0000-0000EB900000}"/>
    <cellStyle name="Note 3 2 30 3 2 2" xfId="10576" xr:uid="{00000000-0005-0000-0000-0000EC900000}"/>
    <cellStyle name="Note 3 2 30 3 2 2 2" xfId="11681" xr:uid="{00000000-0005-0000-0000-0000ED900000}"/>
    <cellStyle name="Note 3 2 30 3 2 2 2 2" xfId="29247" xr:uid="{00000000-0005-0000-0000-0000EE900000}"/>
    <cellStyle name="Note 3 2 30 3 2 2 2 2 2" xfId="44877" xr:uid="{00000000-0005-0000-0000-0000EF900000}"/>
    <cellStyle name="Note 3 2 30 3 2 2 2 3" xfId="21183" xr:uid="{00000000-0005-0000-0000-0000F0900000}"/>
    <cellStyle name="Note 3 2 30 3 2 2 2 4" xfId="37026" xr:uid="{00000000-0005-0000-0000-0000F1900000}"/>
    <cellStyle name="Note 3 2 30 3 2 2 3" xfId="28142" xr:uid="{00000000-0005-0000-0000-0000F2900000}"/>
    <cellStyle name="Note 3 2 30 3 2 2 3 2" xfId="43772" xr:uid="{00000000-0005-0000-0000-0000F3900000}"/>
    <cellStyle name="Note 3 2 30 3 2 2 4" xfId="20078" xr:uid="{00000000-0005-0000-0000-0000F4900000}"/>
    <cellStyle name="Note 3 2 30 3 2 2 5" xfId="35921" xr:uid="{00000000-0005-0000-0000-0000F5900000}"/>
    <cellStyle name="Note 3 2 30 3 2 3" xfId="7560" xr:uid="{00000000-0005-0000-0000-0000F6900000}"/>
    <cellStyle name="Note 3 2 30 3 2 3 2" xfId="25126" xr:uid="{00000000-0005-0000-0000-0000F7900000}"/>
    <cellStyle name="Note 3 2 30 3 2 3 2 2" xfId="40756" xr:uid="{00000000-0005-0000-0000-0000F8900000}"/>
    <cellStyle name="Note 3 2 30 3 2 3 3" xfId="17062" xr:uid="{00000000-0005-0000-0000-0000F9900000}"/>
    <cellStyle name="Note 3 2 30 3 2 3 4" xfId="32905" xr:uid="{00000000-0005-0000-0000-0000FA900000}"/>
    <cellStyle name="Note 3 2 30 3 2 4" xfId="26753" xr:uid="{00000000-0005-0000-0000-0000FB900000}"/>
    <cellStyle name="Note 3 2 30 3 2 4 2" xfId="42383" xr:uid="{00000000-0005-0000-0000-0000FC900000}"/>
    <cellStyle name="Note 3 2 30 3 2 5" xfId="18689" xr:uid="{00000000-0005-0000-0000-0000FD900000}"/>
    <cellStyle name="Note 3 2 30 3 2 6" xfId="34532" xr:uid="{00000000-0005-0000-0000-0000FE900000}"/>
    <cellStyle name="Note 3 2 30 3 3" xfId="23459" xr:uid="{00000000-0005-0000-0000-0000FF900000}"/>
    <cellStyle name="Note 3 2 30 3 3 2" xfId="39090" xr:uid="{00000000-0005-0000-0000-000000910000}"/>
    <cellStyle name="Note 3 2 30 3 4" xfId="14942" xr:uid="{00000000-0005-0000-0000-000001910000}"/>
    <cellStyle name="Note 3 2 30 3 5" xfId="31418" xr:uid="{00000000-0005-0000-0000-000002910000}"/>
    <cellStyle name="Note 3 2 30 3 6" xfId="50140" xr:uid="{00000000-0005-0000-0000-000003910000}"/>
    <cellStyle name="Note 3 2 30 3 7" xfId="51926" xr:uid="{00000000-0005-0000-0000-000004910000}"/>
    <cellStyle name="Note 3 2 30 3 8" xfId="53021" xr:uid="{00000000-0005-0000-0000-000005910000}"/>
    <cellStyle name="Note 3 2 30 4" xfId="6666" xr:uid="{00000000-0005-0000-0000-000006910000}"/>
    <cellStyle name="Note 3 2 30 4 2" xfId="4512" xr:uid="{00000000-0005-0000-0000-000007910000}"/>
    <cellStyle name="Note 3 2 30 4 2 2" xfId="7243" xr:uid="{00000000-0005-0000-0000-000008910000}"/>
    <cellStyle name="Note 3 2 30 4 2 2 2" xfId="24810" xr:uid="{00000000-0005-0000-0000-000009910000}"/>
    <cellStyle name="Note 3 2 30 4 2 2 2 2" xfId="40440" xr:uid="{00000000-0005-0000-0000-00000A910000}"/>
    <cellStyle name="Note 3 2 30 4 2 2 3" xfId="16746" xr:uid="{00000000-0005-0000-0000-00000B910000}"/>
    <cellStyle name="Note 3 2 30 4 2 2 4" xfId="32589" xr:uid="{00000000-0005-0000-0000-00000C910000}"/>
    <cellStyle name="Note 3 2 30 4 2 3" xfId="22684" xr:uid="{00000000-0005-0000-0000-00000D910000}"/>
    <cellStyle name="Note 3 2 30 4 2 3 2" xfId="38315" xr:uid="{00000000-0005-0000-0000-00000E910000}"/>
    <cellStyle name="Note 3 2 30 4 2 4" xfId="14018" xr:uid="{00000000-0005-0000-0000-00000F910000}"/>
    <cellStyle name="Note 3 2 30 4 2 5" xfId="30705" xr:uid="{00000000-0005-0000-0000-000010910000}"/>
    <cellStyle name="Note 3 2 30 4 3" xfId="5043" xr:uid="{00000000-0005-0000-0000-000011910000}"/>
    <cellStyle name="Note 3 2 30 4 3 2" xfId="23214" xr:uid="{00000000-0005-0000-0000-000012910000}"/>
    <cellStyle name="Note 3 2 30 4 3 2 2" xfId="38845" xr:uid="{00000000-0005-0000-0000-000013910000}"/>
    <cellStyle name="Note 3 2 30 4 3 3" xfId="14548" xr:uid="{00000000-0005-0000-0000-000014910000}"/>
    <cellStyle name="Note 3 2 30 4 3 4" xfId="31235" xr:uid="{00000000-0005-0000-0000-000015910000}"/>
    <cellStyle name="Note 3 2 30 4 4" xfId="24329" xr:uid="{00000000-0005-0000-0000-000016910000}"/>
    <cellStyle name="Note 3 2 30 4 4 2" xfId="39960" xr:uid="{00000000-0005-0000-0000-000017910000}"/>
    <cellStyle name="Note 3 2 30 4 5" xfId="16170" xr:uid="{00000000-0005-0000-0000-000018910000}"/>
    <cellStyle name="Note 3 2 30 4 6" xfId="32148" xr:uid="{00000000-0005-0000-0000-000019910000}"/>
    <cellStyle name="Note 3 2 30 5" xfId="21587" xr:uid="{00000000-0005-0000-0000-00001A910000}"/>
    <cellStyle name="Note 3 2 30 5 2" xfId="37218" xr:uid="{00000000-0005-0000-0000-00001B910000}"/>
    <cellStyle name="Note 3 2 30 6" xfId="22223" xr:uid="{00000000-0005-0000-0000-00001C910000}"/>
    <cellStyle name="Note 3 2 30 6 2" xfId="37854" xr:uid="{00000000-0005-0000-0000-00001D910000}"/>
    <cellStyle name="Note 3 2 30 7" xfId="12564" xr:uid="{00000000-0005-0000-0000-00001E910000}"/>
    <cellStyle name="Note 3 2 30 8" xfId="29750" xr:uid="{00000000-0005-0000-0000-00001F910000}"/>
    <cellStyle name="Note 3 2 30 9" xfId="47033" xr:uid="{00000000-0005-0000-0000-000020910000}"/>
    <cellStyle name="Note 3 2 31" xfId="3178" xr:uid="{00000000-0005-0000-0000-000021910000}"/>
    <cellStyle name="Note 3 2 31 10" xfId="48291" xr:uid="{00000000-0005-0000-0000-000022910000}"/>
    <cellStyle name="Note 3 2 31 11" xfId="49030" xr:uid="{00000000-0005-0000-0000-000023910000}"/>
    <cellStyle name="Note 3 2 31 12" xfId="50994" xr:uid="{00000000-0005-0000-0000-000024910000}"/>
    <cellStyle name="Note 3 2 31 13" xfId="46510" xr:uid="{00000000-0005-0000-0000-000025910000}"/>
    <cellStyle name="Note 3 2 31 14" xfId="52594" xr:uid="{00000000-0005-0000-0000-000026910000}"/>
    <cellStyle name="Note 3 2 31 15" xfId="51636" xr:uid="{00000000-0005-0000-0000-000027910000}"/>
    <cellStyle name="Note 3 2 31 2" xfId="3832" xr:uid="{00000000-0005-0000-0000-000028910000}"/>
    <cellStyle name="Note 3 2 31 2 10" xfId="48955" xr:uid="{00000000-0005-0000-0000-000029910000}"/>
    <cellStyle name="Note 3 2 31 2 11" xfId="51355" xr:uid="{00000000-0005-0000-0000-00002A910000}"/>
    <cellStyle name="Note 3 2 31 2 12" xfId="47856" xr:uid="{00000000-0005-0000-0000-00002B910000}"/>
    <cellStyle name="Note 3 2 31 2 13" xfId="52604" xr:uid="{00000000-0005-0000-0000-00002C910000}"/>
    <cellStyle name="Note 3 2 31 2 14" xfId="53815" xr:uid="{00000000-0005-0000-0000-00002D910000}"/>
    <cellStyle name="Note 3 2 31 2 2" xfId="6207" xr:uid="{00000000-0005-0000-0000-00002E910000}"/>
    <cellStyle name="Note 3 2 31 2 2 2" xfId="9018" xr:uid="{00000000-0005-0000-0000-00002F910000}"/>
    <cellStyle name="Note 3 2 31 2 2 2 2" xfId="10407" xr:uid="{00000000-0005-0000-0000-000030910000}"/>
    <cellStyle name="Note 3 2 31 2 2 2 2 2" xfId="4113" xr:uid="{00000000-0005-0000-0000-000031910000}"/>
    <cellStyle name="Note 3 2 31 2 2 2 2 2 2" xfId="22324" xr:uid="{00000000-0005-0000-0000-000032910000}"/>
    <cellStyle name="Note 3 2 31 2 2 2 2 2 2 2" xfId="37955" xr:uid="{00000000-0005-0000-0000-000033910000}"/>
    <cellStyle name="Note 3 2 31 2 2 2 2 2 3" xfId="13619" xr:uid="{00000000-0005-0000-0000-000034910000}"/>
    <cellStyle name="Note 3 2 31 2 2 2 2 2 4" xfId="30364" xr:uid="{00000000-0005-0000-0000-000035910000}"/>
    <cellStyle name="Note 3 2 31 2 2 2 2 3" xfId="27973" xr:uid="{00000000-0005-0000-0000-000036910000}"/>
    <cellStyle name="Note 3 2 31 2 2 2 2 3 2" xfId="43603" xr:uid="{00000000-0005-0000-0000-000037910000}"/>
    <cellStyle name="Note 3 2 31 2 2 2 2 4" xfId="19909" xr:uid="{00000000-0005-0000-0000-000038910000}"/>
    <cellStyle name="Note 3 2 31 2 2 2 2 5" xfId="35752" xr:uid="{00000000-0005-0000-0000-000039910000}"/>
    <cellStyle name="Note 3 2 31 2 2 2 3" xfId="11461" xr:uid="{00000000-0005-0000-0000-00003A910000}"/>
    <cellStyle name="Note 3 2 31 2 2 2 3 2" xfId="29027" xr:uid="{00000000-0005-0000-0000-00003B910000}"/>
    <cellStyle name="Note 3 2 31 2 2 2 3 2 2" xfId="44657" xr:uid="{00000000-0005-0000-0000-00003C910000}"/>
    <cellStyle name="Note 3 2 31 2 2 2 3 3" xfId="20963" xr:uid="{00000000-0005-0000-0000-00003D910000}"/>
    <cellStyle name="Note 3 2 31 2 2 2 3 4" xfId="36806" xr:uid="{00000000-0005-0000-0000-00003E910000}"/>
    <cellStyle name="Note 3 2 31 2 2 2 4" xfId="26584" xr:uid="{00000000-0005-0000-0000-00003F910000}"/>
    <cellStyle name="Note 3 2 31 2 2 2 4 2" xfId="42214" xr:uid="{00000000-0005-0000-0000-000040910000}"/>
    <cellStyle name="Note 3 2 31 2 2 2 5" xfId="18520" xr:uid="{00000000-0005-0000-0000-000041910000}"/>
    <cellStyle name="Note 3 2 31 2 2 2 6" xfId="34363" xr:uid="{00000000-0005-0000-0000-000042910000}"/>
    <cellStyle name="Note 3 2 31 2 2 3" xfId="24022" xr:uid="{00000000-0005-0000-0000-000043910000}"/>
    <cellStyle name="Note 3 2 31 2 2 3 2" xfId="39653" xr:uid="{00000000-0005-0000-0000-000044910000}"/>
    <cellStyle name="Note 3 2 31 2 2 4" xfId="15712" xr:uid="{00000000-0005-0000-0000-000045910000}"/>
    <cellStyle name="Note 3 2 31 2 2 5" xfId="31901" xr:uid="{00000000-0005-0000-0000-000046910000}"/>
    <cellStyle name="Note 3 2 31 2 2 6" xfId="50620" xr:uid="{00000000-0005-0000-0000-000047910000}"/>
    <cellStyle name="Note 3 2 31 2 2 7" xfId="52406" xr:uid="{00000000-0005-0000-0000-000048910000}"/>
    <cellStyle name="Note 3 2 31 2 2 8" xfId="53501" xr:uid="{00000000-0005-0000-0000-000049910000}"/>
    <cellStyle name="Note 3 2 31 2 3" xfId="8755" xr:uid="{00000000-0005-0000-0000-00004A910000}"/>
    <cellStyle name="Note 3 2 31 2 3 2" xfId="10144" xr:uid="{00000000-0005-0000-0000-00004B910000}"/>
    <cellStyle name="Note 3 2 31 2 3 2 2" xfId="11363" xr:uid="{00000000-0005-0000-0000-00004C910000}"/>
    <cellStyle name="Note 3 2 31 2 3 2 2 2" xfId="28929" xr:uid="{00000000-0005-0000-0000-00004D910000}"/>
    <cellStyle name="Note 3 2 31 2 3 2 2 2 2" xfId="44559" xr:uid="{00000000-0005-0000-0000-00004E910000}"/>
    <cellStyle name="Note 3 2 31 2 3 2 2 3" xfId="20865" xr:uid="{00000000-0005-0000-0000-00004F910000}"/>
    <cellStyle name="Note 3 2 31 2 3 2 2 4" xfId="36708" xr:uid="{00000000-0005-0000-0000-000050910000}"/>
    <cellStyle name="Note 3 2 31 2 3 2 3" xfId="27710" xr:uid="{00000000-0005-0000-0000-000051910000}"/>
    <cellStyle name="Note 3 2 31 2 3 2 3 2" xfId="43340" xr:uid="{00000000-0005-0000-0000-000052910000}"/>
    <cellStyle name="Note 3 2 31 2 3 2 4" xfId="19646" xr:uid="{00000000-0005-0000-0000-000053910000}"/>
    <cellStyle name="Note 3 2 31 2 3 2 5" xfId="35489" xr:uid="{00000000-0005-0000-0000-000054910000}"/>
    <cellStyle name="Note 3 2 31 2 3 3" xfId="4622" xr:uid="{00000000-0005-0000-0000-000055910000}"/>
    <cellStyle name="Note 3 2 31 2 3 3 2" xfId="22794" xr:uid="{00000000-0005-0000-0000-000056910000}"/>
    <cellStyle name="Note 3 2 31 2 3 3 2 2" xfId="38425" xr:uid="{00000000-0005-0000-0000-000057910000}"/>
    <cellStyle name="Note 3 2 31 2 3 3 3" xfId="14128" xr:uid="{00000000-0005-0000-0000-000058910000}"/>
    <cellStyle name="Note 3 2 31 2 3 3 4" xfId="30815" xr:uid="{00000000-0005-0000-0000-000059910000}"/>
    <cellStyle name="Note 3 2 31 2 3 4" xfId="26321" xr:uid="{00000000-0005-0000-0000-00005A910000}"/>
    <cellStyle name="Note 3 2 31 2 3 4 2" xfId="41951" xr:uid="{00000000-0005-0000-0000-00005B910000}"/>
    <cellStyle name="Note 3 2 31 2 3 5" xfId="18257" xr:uid="{00000000-0005-0000-0000-00005C910000}"/>
    <cellStyle name="Note 3 2 31 2 3 6" xfId="34100" xr:uid="{00000000-0005-0000-0000-00005D910000}"/>
    <cellStyle name="Note 3 2 31 2 4" xfId="22154" xr:uid="{00000000-0005-0000-0000-00005E910000}"/>
    <cellStyle name="Note 3 2 31 2 4 2" xfId="37785" xr:uid="{00000000-0005-0000-0000-00005F910000}"/>
    <cellStyle name="Note 3 2 31 2 5" xfId="12240" xr:uid="{00000000-0005-0000-0000-000060910000}"/>
    <cellStyle name="Note 3 2 31 2 5 2" xfId="29503" xr:uid="{00000000-0005-0000-0000-000061910000}"/>
    <cellStyle name="Note 3 2 31 2 6" xfId="13337" xr:uid="{00000000-0005-0000-0000-000062910000}"/>
    <cellStyle name="Note 3 2 31 2 7" xfId="30236" xr:uid="{00000000-0005-0000-0000-000063910000}"/>
    <cellStyle name="Note 3 2 31 2 8" xfId="46467" xr:uid="{00000000-0005-0000-0000-000064910000}"/>
    <cellStyle name="Note 3 2 31 2 9" xfId="48651" xr:uid="{00000000-0005-0000-0000-000065910000}"/>
    <cellStyle name="Note 3 2 31 3" xfId="5553" xr:uid="{00000000-0005-0000-0000-000066910000}"/>
    <cellStyle name="Note 3 2 31 3 2" xfId="8845" xr:uid="{00000000-0005-0000-0000-000067910000}"/>
    <cellStyle name="Note 3 2 31 3 2 2" xfId="10234" xr:uid="{00000000-0005-0000-0000-000068910000}"/>
    <cellStyle name="Note 3 2 31 3 2 2 2" xfId="10729" xr:uid="{00000000-0005-0000-0000-000069910000}"/>
    <cellStyle name="Note 3 2 31 3 2 2 2 2" xfId="28295" xr:uid="{00000000-0005-0000-0000-00006A910000}"/>
    <cellStyle name="Note 3 2 31 3 2 2 2 2 2" xfId="43925" xr:uid="{00000000-0005-0000-0000-00006B910000}"/>
    <cellStyle name="Note 3 2 31 3 2 2 2 3" xfId="20231" xr:uid="{00000000-0005-0000-0000-00006C910000}"/>
    <cellStyle name="Note 3 2 31 3 2 2 2 4" xfId="36074" xr:uid="{00000000-0005-0000-0000-00006D910000}"/>
    <cellStyle name="Note 3 2 31 3 2 2 3" xfId="27800" xr:uid="{00000000-0005-0000-0000-00006E910000}"/>
    <cellStyle name="Note 3 2 31 3 2 2 3 2" xfId="43430" xr:uid="{00000000-0005-0000-0000-00006F910000}"/>
    <cellStyle name="Note 3 2 31 3 2 2 4" xfId="19736" xr:uid="{00000000-0005-0000-0000-000070910000}"/>
    <cellStyle name="Note 3 2 31 3 2 2 5" xfId="35579" xr:uid="{00000000-0005-0000-0000-000071910000}"/>
    <cellStyle name="Note 3 2 31 3 2 3" xfId="11421" xr:uid="{00000000-0005-0000-0000-000072910000}"/>
    <cellStyle name="Note 3 2 31 3 2 3 2" xfId="28987" xr:uid="{00000000-0005-0000-0000-000073910000}"/>
    <cellStyle name="Note 3 2 31 3 2 3 2 2" xfId="44617" xr:uid="{00000000-0005-0000-0000-000074910000}"/>
    <cellStyle name="Note 3 2 31 3 2 3 3" xfId="20923" xr:uid="{00000000-0005-0000-0000-000075910000}"/>
    <cellStyle name="Note 3 2 31 3 2 3 4" xfId="36766" xr:uid="{00000000-0005-0000-0000-000076910000}"/>
    <cellStyle name="Note 3 2 31 3 2 4" xfId="26411" xr:uid="{00000000-0005-0000-0000-000077910000}"/>
    <cellStyle name="Note 3 2 31 3 2 4 2" xfId="42041" xr:uid="{00000000-0005-0000-0000-000078910000}"/>
    <cellStyle name="Note 3 2 31 3 2 5" xfId="18347" xr:uid="{00000000-0005-0000-0000-000079910000}"/>
    <cellStyle name="Note 3 2 31 3 2 6" xfId="34190" xr:uid="{00000000-0005-0000-0000-00007A910000}"/>
    <cellStyle name="Note 3 2 31 3 3" xfId="23575" xr:uid="{00000000-0005-0000-0000-00007B910000}"/>
    <cellStyle name="Note 3 2 31 3 3 2" xfId="39206" xr:uid="{00000000-0005-0000-0000-00007C910000}"/>
    <cellStyle name="Note 3 2 31 3 4" xfId="15058" xr:uid="{00000000-0005-0000-0000-00007D910000}"/>
    <cellStyle name="Note 3 2 31 3 5" xfId="31534" xr:uid="{00000000-0005-0000-0000-00007E910000}"/>
    <cellStyle name="Note 3 2 31 3 6" xfId="50260" xr:uid="{00000000-0005-0000-0000-00007F910000}"/>
    <cellStyle name="Note 3 2 31 3 7" xfId="52046" xr:uid="{00000000-0005-0000-0000-000080910000}"/>
    <cellStyle name="Note 3 2 31 3 8" xfId="53141" xr:uid="{00000000-0005-0000-0000-000081910000}"/>
    <cellStyle name="Note 3 2 31 4" xfId="8109" xr:uid="{00000000-0005-0000-0000-000082910000}"/>
    <cellStyle name="Note 3 2 31 4 2" xfId="9498" xr:uid="{00000000-0005-0000-0000-000083910000}"/>
    <cellStyle name="Note 3 2 31 4 2 2" xfId="4677" xr:uid="{00000000-0005-0000-0000-000084910000}"/>
    <cellStyle name="Note 3 2 31 4 2 2 2" xfId="22849" xr:uid="{00000000-0005-0000-0000-000085910000}"/>
    <cellStyle name="Note 3 2 31 4 2 2 2 2" xfId="38480" xr:uid="{00000000-0005-0000-0000-000086910000}"/>
    <cellStyle name="Note 3 2 31 4 2 2 3" xfId="14183" xr:uid="{00000000-0005-0000-0000-000087910000}"/>
    <cellStyle name="Note 3 2 31 4 2 2 4" xfId="30870" xr:uid="{00000000-0005-0000-0000-000088910000}"/>
    <cellStyle name="Note 3 2 31 4 2 3" xfId="27064" xr:uid="{00000000-0005-0000-0000-000089910000}"/>
    <cellStyle name="Note 3 2 31 4 2 3 2" xfId="42694" xr:uid="{00000000-0005-0000-0000-00008A910000}"/>
    <cellStyle name="Note 3 2 31 4 2 4" xfId="19000" xr:uid="{00000000-0005-0000-0000-00008B910000}"/>
    <cellStyle name="Note 3 2 31 4 2 5" xfId="34843" xr:uid="{00000000-0005-0000-0000-00008C910000}"/>
    <cellStyle name="Note 3 2 31 4 3" xfId="10659" xr:uid="{00000000-0005-0000-0000-00008D910000}"/>
    <cellStyle name="Note 3 2 31 4 3 2" xfId="28225" xr:uid="{00000000-0005-0000-0000-00008E910000}"/>
    <cellStyle name="Note 3 2 31 4 3 2 2" xfId="43855" xr:uid="{00000000-0005-0000-0000-00008F910000}"/>
    <cellStyle name="Note 3 2 31 4 3 3" xfId="20161" xr:uid="{00000000-0005-0000-0000-000090910000}"/>
    <cellStyle name="Note 3 2 31 4 3 4" xfId="36004" xr:uid="{00000000-0005-0000-0000-000091910000}"/>
    <cellStyle name="Note 3 2 31 4 4" xfId="25675" xr:uid="{00000000-0005-0000-0000-000092910000}"/>
    <cellStyle name="Note 3 2 31 4 4 2" xfId="41305" xr:uid="{00000000-0005-0000-0000-000093910000}"/>
    <cellStyle name="Note 3 2 31 4 5" xfId="17611" xr:uid="{00000000-0005-0000-0000-000094910000}"/>
    <cellStyle name="Note 3 2 31 4 6" xfId="33454" xr:uid="{00000000-0005-0000-0000-000095910000}"/>
    <cellStyle name="Note 3 2 31 5" xfId="21707" xr:uid="{00000000-0005-0000-0000-000096910000}"/>
    <cellStyle name="Note 3 2 31 5 2" xfId="37338" xr:uid="{00000000-0005-0000-0000-000097910000}"/>
    <cellStyle name="Note 3 2 31 6" xfId="23614" xr:uid="{00000000-0005-0000-0000-000098910000}"/>
    <cellStyle name="Note 3 2 31 6 2" xfId="39245" xr:uid="{00000000-0005-0000-0000-000099910000}"/>
    <cellStyle name="Note 3 2 31 7" xfId="12684" xr:uid="{00000000-0005-0000-0000-00009A910000}"/>
    <cellStyle name="Note 3 2 31 8" xfId="29870" xr:uid="{00000000-0005-0000-0000-00009B910000}"/>
    <cellStyle name="Note 3 2 31 9" xfId="44975" xr:uid="{00000000-0005-0000-0000-00009C910000}"/>
    <cellStyle name="Note 3 2 32" xfId="2856" xr:uid="{00000000-0005-0000-0000-00009D910000}"/>
    <cellStyle name="Note 3 2 32 10" xfId="48042" xr:uid="{00000000-0005-0000-0000-00009E910000}"/>
    <cellStyle name="Note 3 2 32 11" xfId="45193" xr:uid="{00000000-0005-0000-0000-00009F910000}"/>
    <cellStyle name="Note 3 2 32 12" xfId="50745" xr:uid="{00000000-0005-0000-0000-0000A0910000}"/>
    <cellStyle name="Note 3 2 32 13" xfId="46029" xr:uid="{00000000-0005-0000-0000-0000A1910000}"/>
    <cellStyle name="Note 3 2 32 14" xfId="52843" xr:uid="{00000000-0005-0000-0000-0000A2910000}"/>
    <cellStyle name="Note 3 2 32 15" xfId="46359" xr:uid="{00000000-0005-0000-0000-0000A3910000}"/>
    <cellStyle name="Note 3 2 32 2" xfId="3510" xr:uid="{00000000-0005-0000-0000-0000A4910000}"/>
    <cellStyle name="Note 3 2 32 2 10" xfId="45248" xr:uid="{00000000-0005-0000-0000-0000A5910000}"/>
    <cellStyle name="Note 3 2 32 2 11" xfId="51108" xr:uid="{00000000-0005-0000-0000-0000A6910000}"/>
    <cellStyle name="Note 3 2 32 2 12" xfId="52483" xr:uid="{00000000-0005-0000-0000-0000A7910000}"/>
    <cellStyle name="Note 3 2 32 2 13" xfId="51445" xr:uid="{00000000-0005-0000-0000-0000A8910000}"/>
    <cellStyle name="Note 3 2 32 2 14" xfId="52551" xr:uid="{00000000-0005-0000-0000-0000A9910000}"/>
    <cellStyle name="Note 3 2 32 2 2" xfId="5885" xr:uid="{00000000-0005-0000-0000-0000AA910000}"/>
    <cellStyle name="Note 3 2 32 2 2 2" xfId="8795" xr:uid="{00000000-0005-0000-0000-0000AB910000}"/>
    <cellStyle name="Note 3 2 32 2 2 2 2" xfId="10184" xr:uid="{00000000-0005-0000-0000-0000AC910000}"/>
    <cellStyle name="Note 3 2 32 2 2 2 2 2" xfId="9290" xr:uid="{00000000-0005-0000-0000-0000AD910000}"/>
    <cellStyle name="Note 3 2 32 2 2 2 2 2 2" xfId="26856" xr:uid="{00000000-0005-0000-0000-0000AE910000}"/>
    <cellStyle name="Note 3 2 32 2 2 2 2 2 2 2" xfId="42486" xr:uid="{00000000-0005-0000-0000-0000AF910000}"/>
    <cellStyle name="Note 3 2 32 2 2 2 2 2 3" xfId="18792" xr:uid="{00000000-0005-0000-0000-0000B0910000}"/>
    <cellStyle name="Note 3 2 32 2 2 2 2 2 4" xfId="34635" xr:uid="{00000000-0005-0000-0000-0000B1910000}"/>
    <cellStyle name="Note 3 2 32 2 2 2 2 3" xfId="27750" xr:uid="{00000000-0005-0000-0000-0000B2910000}"/>
    <cellStyle name="Note 3 2 32 2 2 2 2 3 2" xfId="43380" xr:uid="{00000000-0005-0000-0000-0000B3910000}"/>
    <cellStyle name="Note 3 2 32 2 2 2 2 4" xfId="19686" xr:uid="{00000000-0005-0000-0000-0000B4910000}"/>
    <cellStyle name="Note 3 2 32 2 2 2 2 5" xfId="35529" xr:uid="{00000000-0005-0000-0000-0000B5910000}"/>
    <cellStyle name="Note 3 2 32 2 2 2 3" xfId="10912" xr:uid="{00000000-0005-0000-0000-0000B6910000}"/>
    <cellStyle name="Note 3 2 32 2 2 2 3 2" xfId="28478" xr:uid="{00000000-0005-0000-0000-0000B7910000}"/>
    <cellStyle name="Note 3 2 32 2 2 2 3 2 2" xfId="44108" xr:uid="{00000000-0005-0000-0000-0000B8910000}"/>
    <cellStyle name="Note 3 2 32 2 2 2 3 3" xfId="20414" xr:uid="{00000000-0005-0000-0000-0000B9910000}"/>
    <cellStyle name="Note 3 2 32 2 2 2 3 4" xfId="36257" xr:uid="{00000000-0005-0000-0000-0000BA910000}"/>
    <cellStyle name="Note 3 2 32 2 2 2 4" xfId="26361" xr:uid="{00000000-0005-0000-0000-0000BB910000}"/>
    <cellStyle name="Note 3 2 32 2 2 2 4 2" xfId="41991" xr:uid="{00000000-0005-0000-0000-0000BC910000}"/>
    <cellStyle name="Note 3 2 32 2 2 2 5" xfId="18297" xr:uid="{00000000-0005-0000-0000-0000BD910000}"/>
    <cellStyle name="Note 3 2 32 2 2 2 6" xfId="34140" xr:uid="{00000000-0005-0000-0000-0000BE910000}"/>
    <cellStyle name="Note 3 2 32 2 2 3" xfId="23756" xr:uid="{00000000-0005-0000-0000-0000BF910000}"/>
    <cellStyle name="Note 3 2 32 2 2 3 2" xfId="39387" xr:uid="{00000000-0005-0000-0000-0000C0910000}"/>
    <cellStyle name="Note 3 2 32 2 2 4" xfId="15390" xr:uid="{00000000-0005-0000-0000-0000C1910000}"/>
    <cellStyle name="Note 3 2 32 2 2 5" xfId="31654" xr:uid="{00000000-0005-0000-0000-0000C2910000}"/>
    <cellStyle name="Note 3 2 32 2 2 6" xfId="50373" xr:uid="{00000000-0005-0000-0000-0000C3910000}"/>
    <cellStyle name="Note 3 2 32 2 2 7" xfId="52159" xr:uid="{00000000-0005-0000-0000-0000C4910000}"/>
    <cellStyle name="Note 3 2 32 2 2 8" xfId="53254" xr:uid="{00000000-0005-0000-0000-0000C5910000}"/>
    <cellStyle name="Note 3 2 32 2 3" xfId="8209" xr:uid="{00000000-0005-0000-0000-0000C6910000}"/>
    <cellStyle name="Note 3 2 32 2 3 2" xfId="9598" xr:uid="{00000000-0005-0000-0000-0000C7910000}"/>
    <cellStyle name="Note 3 2 32 2 3 2 2" xfId="4685" xr:uid="{00000000-0005-0000-0000-0000C8910000}"/>
    <cellStyle name="Note 3 2 32 2 3 2 2 2" xfId="22857" xr:uid="{00000000-0005-0000-0000-0000C9910000}"/>
    <cellStyle name="Note 3 2 32 2 3 2 2 2 2" xfId="38488" xr:uid="{00000000-0005-0000-0000-0000CA910000}"/>
    <cellStyle name="Note 3 2 32 2 3 2 2 3" xfId="14191" xr:uid="{00000000-0005-0000-0000-0000CB910000}"/>
    <cellStyle name="Note 3 2 32 2 3 2 2 4" xfId="30878" xr:uid="{00000000-0005-0000-0000-0000CC910000}"/>
    <cellStyle name="Note 3 2 32 2 3 2 3" xfId="27164" xr:uid="{00000000-0005-0000-0000-0000CD910000}"/>
    <cellStyle name="Note 3 2 32 2 3 2 3 2" xfId="42794" xr:uid="{00000000-0005-0000-0000-0000CE910000}"/>
    <cellStyle name="Note 3 2 32 2 3 2 4" xfId="19100" xr:uid="{00000000-0005-0000-0000-0000CF910000}"/>
    <cellStyle name="Note 3 2 32 2 3 2 5" xfId="34943" xr:uid="{00000000-0005-0000-0000-0000D0910000}"/>
    <cellStyle name="Note 3 2 32 2 3 3" xfId="7479" xr:uid="{00000000-0005-0000-0000-0000D1910000}"/>
    <cellStyle name="Note 3 2 32 2 3 3 2" xfId="25045" xr:uid="{00000000-0005-0000-0000-0000D2910000}"/>
    <cellStyle name="Note 3 2 32 2 3 3 2 2" xfId="40675" xr:uid="{00000000-0005-0000-0000-0000D3910000}"/>
    <cellStyle name="Note 3 2 32 2 3 3 3" xfId="16981" xr:uid="{00000000-0005-0000-0000-0000D4910000}"/>
    <cellStyle name="Note 3 2 32 2 3 3 4" xfId="32824" xr:uid="{00000000-0005-0000-0000-0000D5910000}"/>
    <cellStyle name="Note 3 2 32 2 3 4" xfId="25775" xr:uid="{00000000-0005-0000-0000-0000D6910000}"/>
    <cellStyle name="Note 3 2 32 2 3 4 2" xfId="41405" xr:uid="{00000000-0005-0000-0000-0000D7910000}"/>
    <cellStyle name="Note 3 2 32 2 3 5" xfId="17711" xr:uid="{00000000-0005-0000-0000-0000D8910000}"/>
    <cellStyle name="Note 3 2 32 2 3 6" xfId="33554" xr:uid="{00000000-0005-0000-0000-0000D9910000}"/>
    <cellStyle name="Note 3 2 32 2 4" xfId="21888" xr:uid="{00000000-0005-0000-0000-0000DA910000}"/>
    <cellStyle name="Note 3 2 32 2 4 2" xfId="37519" xr:uid="{00000000-0005-0000-0000-0000DB910000}"/>
    <cellStyle name="Note 3 2 32 2 5" xfId="21981" xr:uid="{00000000-0005-0000-0000-0000DC910000}"/>
    <cellStyle name="Note 3 2 32 2 5 2" xfId="37612" xr:uid="{00000000-0005-0000-0000-0000DD910000}"/>
    <cellStyle name="Note 3 2 32 2 6" xfId="13015" xr:uid="{00000000-0005-0000-0000-0000DE910000}"/>
    <cellStyle name="Note 3 2 32 2 7" xfId="29989" xr:uid="{00000000-0005-0000-0000-0000DF910000}"/>
    <cellStyle name="Note 3 2 32 2 8" xfId="47484" xr:uid="{00000000-0005-0000-0000-0000E0910000}"/>
    <cellStyle name="Note 3 2 32 2 9" xfId="48404" xr:uid="{00000000-0005-0000-0000-0000E1910000}"/>
    <cellStyle name="Note 3 2 32 3" xfId="5236" xr:uid="{00000000-0005-0000-0000-0000E2910000}"/>
    <cellStyle name="Note 3 2 32 3 2" xfId="8938" xr:uid="{00000000-0005-0000-0000-0000E3910000}"/>
    <cellStyle name="Note 3 2 32 3 2 2" xfId="10327" xr:uid="{00000000-0005-0000-0000-0000E4910000}"/>
    <cellStyle name="Note 3 2 32 3 2 2 2" xfId="10795" xr:uid="{00000000-0005-0000-0000-0000E5910000}"/>
    <cellStyle name="Note 3 2 32 3 2 2 2 2" xfId="28361" xr:uid="{00000000-0005-0000-0000-0000E6910000}"/>
    <cellStyle name="Note 3 2 32 3 2 2 2 2 2" xfId="43991" xr:uid="{00000000-0005-0000-0000-0000E7910000}"/>
    <cellStyle name="Note 3 2 32 3 2 2 2 3" xfId="20297" xr:uid="{00000000-0005-0000-0000-0000E8910000}"/>
    <cellStyle name="Note 3 2 32 3 2 2 2 4" xfId="36140" xr:uid="{00000000-0005-0000-0000-0000E9910000}"/>
    <cellStyle name="Note 3 2 32 3 2 2 3" xfId="27893" xr:uid="{00000000-0005-0000-0000-0000EA910000}"/>
    <cellStyle name="Note 3 2 32 3 2 2 3 2" xfId="43523" xr:uid="{00000000-0005-0000-0000-0000EB910000}"/>
    <cellStyle name="Note 3 2 32 3 2 2 4" xfId="19829" xr:uid="{00000000-0005-0000-0000-0000EC910000}"/>
    <cellStyle name="Note 3 2 32 3 2 2 5" xfId="35672" xr:uid="{00000000-0005-0000-0000-0000ED910000}"/>
    <cellStyle name="Note 3 2 32 3 2 3" xfId="7634" xr:uid="{00000000-0005-0000-0000-0000EE910000}"/>
    <cellStyle name="Note 3 2 32 3 2 3 2" xfId="25200" xr:uid="{00000000-0005-0000-0000-0000EF910000}"/>
    <cellStyle name="Note 3 2 32 3 2 3 2 2" xfId="40830" xr:uid="{00000000-0005-0000-0000-0000F0910000}"/>
    <cellStyle name="Note 3 2 32 3 2 3 3" xfId="17136" xr:uid="{00000000-0005-0000-0000-0000F1910000}"/>
    <cellStyle name="Note 3 2 32 3 2 3 4" xfId="32979" xr:uid="{00000000-0005-0000-0000-0000F2910000}"/>
    <cellStyle name="Note 3 2 32 3 2 4" xfId="26504" xr:uid="{00000000-0005-0000-0000-0000F3910000}"/>
    <cellStyle name="Note 3 2 32 3 2 4 2" xfId="42134" xr:uid="{00000000-0005-0000-0000-0000F4910000}"/>
    <cellStyle name="Note 3 2 32 3 2 5" xfId="18440" xr:uid="{00000000-0005-0000-0000-0000F5910000}"/>
    <cellStyle name="Note 3 2 32 3 2 6" xfId="34283" xr:uid="{00000000-0005-0000-0000-0000F6910000}"/>
    <cellStyle name="Note 3 2 32 3 3" xfId="23314" xr:uid="{00000000-0005-0000-0000-0000F7910000}"/>
    <cellStyle name="Note 3 2 32 3 3 2" xfId="38945" xr:uid="{00000000-0005-0000-0000-0000F8910000}"/>
    <cellStyle name="Note 3 2 32 3 4" xfId="14741" xr:uid="{00000000-0005-0000-0000-0000F9910000}"/>
    <cellStyle name="Note 3 2 32 3 5" xfId="31292" xr:uid="{00000000-0005-0000-0000-0000FA910000}"/>
    <cellStyle name="Note 3 2 32 3 6" xfId="49996" xr:uid="{00000000-0005-0000-0000-0000FB910000}"/>
    <cellStyle name="Note 3 2 32 3 7" xfId="51794" xr:uid="{00000000-0005-0000-0000-0000FC910000}"/>
    <cellStyle name="Note 3 2 32 3 8" xfId="52887" xr:uid="{00000000-0005-0000-0000-0000FD910000}"/>
    <cellStyle name="Note 3 2 32 4" xfId="8192" xr:uid="{00000000-0005-0000-0000-0000FE910000}"/>
    <cellStyle name="Note 3 2 32 4 2" xfId="9581" xr:uid="{00000000-0005-0000-0000-0000FF910000}"/>
    <cellStyle name="Note 3 2 32 4 2 2" xfId="7753" xr:uid="{00000000-0005-0000-0000-000000920000}"/>
    <cellStyle name="Note 3 2 32 4 2 2 2" xfId="25319" xr:uid="{00000000-0005-0000-0000-000001920000}"/>
    <cellStyle name="Note 3 2 32 4 2 2 2 2" xfId="40949" xr:uid="{00000000-0005-0000-0000-000002920000}"/>
    <cellStyle name="Note 3 2 32 4 2 2 3" xfId="17255" xr:uid="{00000000-0005-0000-0000-000003920000}"/>
    <cellStyle name="Note 3 2 32 4 2 2 4" xfId="33098" xr:uid="{00000000-0005-0000-0000-000004920000}"/>
    <cellStyle name="Note 3 2 32 4 2 3" xfId="27147" xr:uid="{00000000-0005-0000-0000-000005920000}"/>
    <cellStyle name="Note 3 2 32 4 2 3 2" xfId="42777" xr:uid="{00000000-0005-0000-0000-000006920000}"/>
    <cellStyle name="Note 3 2 32 4 2 4" xfId="19083" xr:uid="{00000000-0005-0000-0000-000007920000}"/>
    <cellStyle name="Note 3 2 32 4 2 5" xfId="34926" xr:uid="{00000000-0005-0000-0000-000008920000}"/>
    <cellStyle name="Note 3 2 32 4 3" xfId="4135" xr:uid="{00000000-0005-0000-0000-000009920000}"/>
    <cellStyle name="Note 3 2 32 4 3 2" xfId="22346" xr:uid="{00000000-0005-0000-0000-00000A920000}"/>
    <cellStyle name="Note 3 2 32 4 3 2 2" xfId="37977" xr:uid="{00000000-0005-0000-0000-00000B920000}"/>
    <cellStyle name="Note 3 2 32 4 3 3" xfId="13641" xr:uid="{00000000-0005-0000-0000-00000C920000}"/>
    <cellStyle name="Note 3 2 32 4 3 4" xfId="30386" xr:uid="{00000000-0005-0000-0000-00000D920000}"/>
    <cellStyle name="Note 3 2 32 4 4" xfId="25758" xr:uid="{00000000-0005-0000-0000-00000E920000}"/>
    <cellStyle name="Note 3 2 32 4 4 2" xfId="41388" xr:uid="{00000000-0005-0000-0000-00000F920000}"/>
    <cellStyle name="Note 3 2 32 4 5" xfId="17694" xr:uid="{00000000-0005-0000-0000-000010920000}"/>
    <cellStyle name="Note 3 2 32 4 6" xfId="33537" xr:uid="{00000000-0005-0000-0000-000011920000}"/>
    <cellStyle name="Note 3 2 32 5" xfId="21440" xr:uid="{00000000-0005-0000-0000-000012920000}"/>
    <cellStyle name="Note 3 2 32 5 2" xfId="37071" xr:uid="{00000000-0005-0000-0000-000013920000}"/>
    <cellStyle name="Note 3 2 32 6" xfId="24685" xr:uid="{00000000-0005-0000-0000-000014920000}"/>
    <cellStyle name="Note 3 2 32 6 2" xfId="40316" xr:uid="{00000000-0005-0000-0000-000015920000}"/>
    <cellStyle name="Note 3 2 32 7" xfId="12362" xr:uid="{00000000-0005-0000-0000-000016920000}"/>
    <cellStyle name="Note 3 2 32 8" xfId="29623" xr:uid="{00000000-0005-0000-0000-000017920000}"/>
    <cellStyle name="Note 3 2 32 9" xfId="47127" xr:uid="{00000000-0005-0000-0000-000018920000}"/>
    <cellStyle name="Note 3 2 33" xfId="3057" xr:uid="{00000000-0005-0000-0000-000019920000}"/>
    <cellStyle name="Note 3 2 33 10" xfId="48170" xr:uid="{00000000-0005-0000-0000-00001A920000}"/>
    <cellStyle name="Note 3 2 33 11" xfId="45465" xr:uid="{00000000-0005-0000-0000-00001B920000}"/>
    <cellStyle name="Note 3 2 33 12" xfId="50873" xr:uid="{00000000-0005-0000-0000-00001C920000}"/>
    <cellStyle name="Note 3 2 33 13" xfId="46147" xr:uid="{00000000-0005-0000-0000-00001D920000}"/>
    <cellStyle name="Note 3 2 33 14" xfId="51453" xr:uid="{00000000-0005-0000-0000-00001E920000}"/>
    <cellStyle name="Note 3 2 33 15" xfId="53849" xr:uid="{00000000-0005-0000-0000-00001F920000}"/>
    <cellStyle name="Note 3 2 33 2" xfId="3711" xr:uid="{00000000-0005-0000-0000-000020920000}"/>
    <cellStyle name="Note 3 2 33 2 10" xfId="47745" xr:uid="{00000000-0005-0000-0000-000021920000}"/>
    <cellStyle name="Note 3 2 33 2 11" xfId="51234" xr:uid="{00000000-0005-0000-0000-000022920000}"/>
    <cellStyle name="Note 3 2 33 2 12" xfId="47483" xr:uid="{00000000-0005-0000-0000-000023920000}"/>
    <cellStyle name="Note 3 2 33 2 13" xfId="45968" xr:uid="{00000000-0005-0000-0000-000024920000}"/>
    <cellStyle name="Note 3 2 33 2 14" xfId="53766" xr:uid="{00000000-0005-0000-0000-000025920000}"/>
    <cellStyle name="Note 3 2 33 2 2" xfId="6086" xr:uid="{00000000-0005-0000-0000-000026920000}"/>
    <cellStyle name="Note 3 2 33 2 2 2" xfId="6588" xr:uid="{00000000-0005-0000-0000-000027920000}"/>
    <cellStyle name="Note 3 2 33 2 2 2 2" xfId="4505" xr:uid="{00000000-0005-0000-0000-000028920000}"/>
    <cellStyle name="Note 3 2 33 2 2 2 2 2" xfId="11567" xr:uid="{00000000-0005-0000-0000-000029920000}"/>
    <cellStyle name="Note 3 2 33 2 2 2 2 2 2" xfId="29133" xr:uid="{00000000-0005-0000-0000-00002A920000}"/>
    <cellStyle name="Note 3 2 33 2 2 2 2 2 2 2" xfId="44763" xr:uid="{00000000-0005-0000-0000-00002B920000}"/>
    <cellStyle name="Note 3 2 33 2 2 2 2 2 3" xfId="21069" xr:uid="{00000000-0005-0000-0000-00002C920000}"/>
    <cellStyle name="Note 3 2 33 2 2 2 2 2 4" xfId="36912" xr:uid="{00000000-0005-0000-0000-00002D920000}"/>
    <cellStyle name="Note 3 2 33 2 2 2 2 3" xfId="22677" xr:uid="{00000000-0005-0000-0000-00002E920000}"/>
    <cellStyle name="Note 3 2 33 2 2 2 2 3 2" xfId="38308" xr:uid="{00000000-0005-0000-0000-00002F920000}"/>
    <cellStyle name="Note 3 2 33 2 2 2 2 4" xfId="14011" xr:uid="{00000000-0005-0000-0000-000030920000}"/>
    <cellStyle name="Note 3 2 33 2 2 2 2 5" xfId="30698" xr:uid="{00000000-0005-0000-0000-000031920000}"/>
    <cellStyle name="Note 3 2 33 2 2 2 3" xfId="11344" xr:uid="{00000000-0005-0000-0000-000032920000}"/>
    <cellStyle name="Note 3 2 33 2 2 2 3 2" xfId="28910" xr:uid="{00000000-0005-0000-0000-000033920000}"/>
    <cellStyle name="Note 3 2 33 2 2 2 3 2 2" xfId="44540" xr:uid="{00000000-0005-0000-0000-000034920000}"/>
    <cellStyle name="Note 3 2 33 2 2 2 3 3" xfId="20846" xr:uid="{00000000-0005-0000-0000-000035920000}"/>
    <cellStyle name="Note 3 2 33 2 2 2 3 4" xfId="36689" xr:uid="{00000000-0005-0000-0000-000036920000}"/>
    <cellStyle name="Note 3 2 33 2 2 2 4" xfId="24289" xr:uid="{00000000-0005-0000-0000-000037920000}"/>
    <cellStyle name="Note 3 2 33 2 2 2 4 2" xfId="39920" xr:uid="{00000000-0005-0000-0000-000038920000}"/>
    <cellStyle name="Note 3 2 33 2 2 2 5" xfId="16092" xr:uid="{00000000-0005-0000-0000-000039920000}"/>
    <cellStyle name="Note 3 2 33 2 2 2 6" xfId="32128" xr:uid="{00000000-0005-0000-0000-00003A920000}"/>
    <cellStyle name="Note 3 2 33 2 2 3" xfId="23901" xr:uid="{00000000-0005-0000-0000-00003B920000}"/>
    <cellStyle name="Note 3 2 33 2 2 3 2" xfId="39532" xr:uid="{00000000-0005-0000-0000-00003C920000}"/>
    <cellStyle name="Note 3 2 33 2 2 4" xfId="15591" xr:uid="{00000000-0005-0000-0000-00003D920000}"/>
    <cellStyle name="Note 3 2 33 2 2 5" xfId="31780" xr:uid="{00000000-0005-0000-0000-00003E920000}"/>
    <cellStyle name="Note 3 2 33 2 2 6" xfId="50499" xr:uid="{00000000-0005-0000-0000-00003F920000}"/>
    <cellStyle name="Note 3 2 33 2 2 7" xfId="52285" xr:uid="{00000000-0005-0000-0000-000040920000}"/>
    <cellStyle name="Note 3 2 33 2 2 8" xfId="53380" xr:uid="{00000000-0005-0000-0000-000041920000}"/>
    <cellStyle name="Note 3 2 33 2 3" xfId="8413" xr:uid="{00000000-0005-0000-0000-000042920000}"/>
    <cellStyle name="Note 3 2 33 2 3 2" xfId="9802" xr:uid="{00000000-0005-0000-0000-000043920000}"/>
    <cellStyle name="Note 3 2 33 2 3 2 2" xfId="4769" xr:uid="{00000000-0005-0000-0000-000044920000}"/>
    <cellStyle name="Note 3 2 33 2 3 2 2 2" xfId="22941" xr:uid="{00000000-0005-0000-0000-000045920000}"/>
    <cellStyle name="Note 3 2 33 2 3 2 2 2 2" xfId="38572" xr:uid="{00000000-0005-0000-0000-000046920000}"/>
    <cellStyle name="Note 3 2 33 2 3 2 2 3" xfId="14275" xr:uid="{00000000-0005-0000-0000-000047920000}"/>
    <cellStyle name="Note 3 2 33 2 3 2 2 4" xfId="30962" xr:uid="{00000000-0005-0000-0000-000048920000}"/>
    <cellStyle name="Note 3 2 33 2 3 2 3" xfId="27368" xr:uid="{00000000-0005-0000-0000-000049920000}"/>
    <cellStyle name="Note 3 2 33 2 3 2 3 2" xfId="42998" xr:uid="{00000000-0005-0000-0000-00004A920000}"/>
    <cellStyle name="Note 3 2 33 2 3 2 4" xfId="19304" xr:uid="{00000000-0005-0000-0000-00004B920000}"/>
    <cellStyle name="Note 3 2 33 2 3 2 5" xfId="35147" xr:uid="{00000000-0005-0000-0000-00004C920000}"/>
    <cellStyle name="Note 3 2 33 2 3 3" xfId="8043" xr:uid="{00000000-0005-0000-0000-00004D920000}"/>
    <cellStyle name="Note 3 2 33 2 3 3 2" xfId="25609" xr:uid="{00000000-0005-0000-0000-00004E920000}"/>
    <cellStyle name="Note 3 2 33 2 3 3 2 2" xfId="41239" xr:uid="{00000000-0005-0000-0000-00004F920000}"/>
    <cellStyle name="Note 3 2 33 2 3 3 3" xfId="17545" xr:uid="{00000000-0005-0000-0000-000050920000}"/>
    <cellStyle name="Note 3 2 33 2 3 3 4" xfId="33388" xr:uid="{00000000-0005-0000-0000-000051920000}"/>
    <cellStyle name="Note 3 2 33 2 3 4" xfId="25979" xr:uid="{00000000-0005-0000-0000-000052920000}"/>
    <cellStyle name="Note 3 2 33 2 3 4 2" xfId="41609" xr:uid="{00000000-0005-0000-0000-000053920000}"/>
    <cellStyle name="Note 3 2 33 2 3 5" xfId="17915" xr:uid="{00000000-0005-0000-0000-000054920000}"/>
    <cellStyle name="Note 3 2 33 2 3 6" xfId="33758" xr:uid="{00000000-0005-0000-0000-000055920000}"/>
    <cellStyle name="Note 3 2 33 2 4" xfId="22033" xr:uid="{00000000-0005-0000-0000-000056920000}"/>
    <cellStyle name="Note 3 2 33 2 4 2" xfId="37664" xr:uid="{00000000-0005-0000-0000-000057920000}"/>
    <cellStyle name="Note 3 2 33 2 5" xfId="12125" xr:uid="{00000000-0005-0000-0000-000058920000}"/>
    <cellStyle name="Note 3 2 33 2 5 2" xfId="29388" xr:uid="{00000000-0005-0000-0000-000059920000}"/>
    <cellStyle name="Note 3 2 33 2 6" xfId="13216" xr:uid="{00000000-0005-0000-0000-00005A920000}"/>
    <cellStyle name="Note 3 2 33 2 7" xfId="30115" xr:uid="{00000000-0005-0000-0000-00005B920000}"/>
    <cellStyle name="Note 3 2 33 2 8" xfId="45372" xr:uid="{00000000-0005-0000-0000-00005C920000}"/>
    <cellStyle name="Note 3 2 33 2 9" xfId="48530" xr:uid="{00000000-0005-0000-0000-00005D920000}"/>
    <cellStyle name="Note 3 2 33 3" xfId="5436" xr:uid="{00000000-0005-0000-0000-00005E920000}"/>
    <cellStyle name="Note 3 2 33 3 2" xfId="8603" xr:uid="{00000000-0005-0000-0000-00005F920000}"/>
    <cellStyle name="Note 3 2 33 3 2 2" xfId="9992" xr:uid="{00000000-0005-0000-0000-000060920000}"/>
    <cellStyle name="Note 3 2 33 3 2 2 2" xfId="10945" xr:uid="{00000000-0005-0000-0000-000061920000}"/>
    <cellStyle name="Note 3 2 33 3 2 2 2 2" xfId="28511" xr:uid="{00000000-0005-0000-0000-000062920000}"/>
    <cellStyle name="Note 3 2 33 3 2 2 2 2 2" xfId="44141" xr:uid="{00000000-0005-0000-0000-000063920000}"/>
    <cellStyle name="Note 3 2 33 3 2 2 2 3" xfId="20447" xr:uid="{00000000-0005-0000-0000-000064920000}"/>
    <cellStyle name="Note 3 2 33 3 2 2 2 4" xfId="36290" xr:uid="{00000000-0005-0000-0000-000065920000}"/>
    <cellStyle name="Note 3 2 33 3 2 2 3" xfId="27558" xr:uid="{00000000-0005-0000-0000-000066920000}"/>
    <cellStyle name="Note 3 2 33 3 2 2 3 2" xfId="43188" xr:uid="{00000000-0005-0000-0000-000067920000}"/>
    <cellStyle name="Note 3 2 33 3 2 2 4" xfId="19494" xr:uid="{00000000-0005-0000-0000-000068920000}"/>
    <cellStyle name="Note 3 2 33 3 2 2 5" xfId="35337" xr:uid="{00000000-0005-0000-0000-000069920000}"/>
    <cellStyle name="Note 3 2 33 3 2 3" xfId="7916" xr:uid="{00000000-0005-0000-0000-00006A920000}"/>
    <cellStyle name="Note 3 2 33 3 2 3 2" xfId="25482" xr:uid="{00000000-0005-0000-0000-00006B920000}"/>
    <cellStyle name="Note 3 2 33 3 2 3 2 2" xfId="41112" xr:uid="{00000000-0005-0000-0000-00006C920000}"/>
    <cellStyle name="Note 3 2 33 3 2 3 3" xfId="17418" xr:uid="{00000000-0005-0000-0000-00006D920000}"/>
    <cellStyle name="Note 3 2 33 3 2 3 4" xfId="33261" xr:uid="{00000000-0005-0000-0000-00006E920000}"/>
    <cellStyle name="Note 3 2 33 3 2 4" xfId="26169" xr:uid="{00000000-0005-0000-0000-00006F920000}"/>
    <cellStyle name="Note 3 2 33 3 2 4 2" xfId="41799" xr:uid="{00000000-0005-0000-0000-000070920000}"/>
    <cellStyle name="Note 3 2 33 3 2 5" xfId="18105" xr:uid="{00000000-0005-0000-0000-000071920000}"/>
    <cellStyle name="Note 3 2 33 3 2 6" xfId="33948" xr:uid="{00000000-0005-0000-0000-000072920000}"/>
    <cellStyle name="Note 3 2 33 3 3" xfId="23458" xr:uid="{00000000-0005-0000-0000-000073920000}"/>
    <cellStyle name="Note 3 2 33 3 3 2" xfId="39089" xr:uid="{00000000-0005-0000-0000-000074920000}"/>
    <cellStyle name="Note 3 2 33 3 4" xfId="14941" xr:uid="{00000000-0005-0000-0000-000075920000}"/>
    <cellStyle name="Note 3 2 33 3 5" xfId="31417" xr:uid="{00000000-0005-0000-0000-000076920000}"/>
    <cellStyle name="Note 3 2 33 3 6" xfId="50139" xr:uid="{00000000-0005-0000-0000-000077920000}"/>
    <cellStyle name="Note 3 2 33 3 7" xfId="51925" xr:uid="{00000000-0005-0000-0000-000078920000}"/>
    <cellStyle name="Note 3 2 33 3 8" xfId="53020" xr:uid="{00000000-0005-0000-0000-000079920000}"/>
    <cellStyle name="Note 3 2 33 4" xfId="9161" xr:uid="{00000000-0005-0000-0000-00007A920000}"/>
    <cellStyle name="Note 3 2 33 4 2" xfId="10550" xr:uid="{00000000-0005-0000-0000-00007B920000}"/>
    <cellStyle name="Note 3 2 33 4 2 2" xfId="11655" xr:uid="{00000000-0005-0000-0000-00007C920000}"/>
    <cellStyle name="Note 3 2 33 4 2 2 2" xfId="29221" xr:uid="{00000000-0005-0000-0000-00007D920000}"/>
    <cellStyle name="Note 3 2 33 4 2 2 2 2" xfId="44851" xr:uid="{00000000-0005-0000-0000-00007E920000}"/>
    <cellStyle name="Note 3 2 33 4 2 2 3" xfId="21157" xr:uid="{00000000-0005-0000-0000-00007F920000}"/>
    <cellStyle name="Note 3 2 33 4 2 2 4" xfId="37000" xr:uid="{00000000-0005-0000-0000-000080920000}"/>
    <cellStyle name="Note 3 2 33 4 2 3" xfId="28116" xr:uid="{00000000-0005-0000-0000-000081920000}"/>
    <cellStyle name="Note 3 2 33 4 2 3 2" xfId="43746" xr:uid="{00000000-0005-0000-0000-000082920000}"/>
    <cellStyle name="Note 3 2 33 4 2 4" xfId="20052" xr:uid="{00000000-0005-0000-0000-000083920000}"/>
    <cellStyle name="Note 3 2 33 4 2 5" xfId="35895" xr:uid="{00000000-0005-0000-0000-000084920000}"/>
    <cellStyle name="Note 3 2 33 4 3" xfId="10755" xr:uid="{00000000-0005-0000-0000-000085920000}"/>
    <cellStyle name="Note 3 2 33 4 3 2" xfId="28321" xr:uid="{00000000-0005-0000-0000-000086920000}"/>
    <cellStyle name="Note 3 2 33 4 3 2 2" xfId="43951" xr:uid="{00000000-0005-0000-0000-000087920000}"/>
    <cellStyle name="Note 3 2 33 4 3 3" xfId="20257" xr:uid="{00000000-0005-0000-0000-000088920000}"/>
    <cellStyle name="Note 3 2 33 4 3 4" xfId="36100" xr:uid="{00000000-0005-0000-0000-000089920000}"/>
    <cellStyle name="Note 3 2 33 4 4" xfId="26727" xr:uid="{00000000-0005-0000-0000-00008A920000}"/>
    <cellStyle name="Note 3 2 33 4 4 2" xfId="42357" xr:uid="{00000000-0005-0000-0000-00008B920000}"/>
    <cellStyle name="Note 3 2 33 4 5" xfId="18663" xr:uid="{00000000-0005-0000-0000-00008C920000}"/>
    <cellStyle name="Note 3 2 33 4 6" xfId="34506" xr:uid="{00000000-0005-0000-0000-00008D920000}"/>
    <cellStyle name="Note 3 2 33 5" xfId="21586" xr:uid="{00000000-0005-0000-0000-00008E920000}"/>
    <cellStyle name="Note 3 2 33 5 2" xfId="37217" xr:uid="{00000000-0005-0000-0000-00008F920000}"/>
    <cellStyle name="Note 3 2 33 6" xfId="24091" xr:uid="{00000000-0005-0000-0000-000090920000}"/>
    <cellStyle name="Note 3 2 33 6 2" xfId="39722" xr:uid="{00000000-0005-0000-0000-000091920000}"/>
    <cellStyle name="Note 3 2 33 7" xfId="12563" xr:uid="{00000000-0005-0000-0000-000092920000}"/>
    <cellStyle name="Note 3 2 33 8" xfId="29749" xr:uid="{00000000-0005-0000-0000-000093920000}"/>
    <cellStyle name="Note 3 2 33 9" xfId="47811" xr:uid="{00000000-0005-0000-0000-000094920000}"/>
    <cellStyle name="Note 3 2 34" xfId="3406" xr:uid="{00000000-0005-0000-0000-000095920000}"/>
    <cellStyle name="Note 3 2 34 10" xfId="48366" xr:uid="{00000000-0005-0000-0000-000096920000}"/>
    <cellStyle name="Note 3 2 34 11" xfId="45175" xr:uid="{00000000-0005-0000-0000-000097920000}"/>
    <cellStyle name="Note 3 2 34 12" xfId="51069" xr:uid="{00000000-0005-0000-0000-000098920000}"/>
    <cellStyle name="Note 3 2 34 13" xfId="47468" xr:uid="{00000000-0005-0000-0000-000099920000}"/>
    <cellStyle name="Note 3 2 34 14" xfId="51753" xr:uid="{00000000-0005-0000-0000-00009A920000}"/>
    <cellStyle name="Note 3 2 34 15" xfId="52643" xr:uid="{00000000-0005-0000-0000-00009B920000}"/>
    <cellStyle name="Note 3 2 34 2" xfId="4059" xr:uid="{00000000-0005-0000-0000-00009C920000}"/>
    <cellStyle name="Note 3 2 34 2 10" xfId="49031" xr:uid="{00000000-0005-0000-0000-00009D920000}"/>
    <cellStyle name="Note 3 2 34 2 11" xfId="51430" xr:uid="{00000000-0005-0000-0000-00009E920000}"/>
    <cellStyle name="Note 3 2 34 2 12" xfId="46516" xr:uid="{00000000-0005-0000-0000-00009F920000}"/>
    <cellStyle name="Note 3 2 34 2 13" xfId="51618" xr:uid="{00000000-0005-0000-0000-0000A0920000}"/>
    <cellStyle name="Note 3 2 34 2 14" xfId="52534" xr:uid="{00000000-0005-0000-0000-0000A1920000}"/>
    <cellStyle name="Note 3 2 34 2 2" xfId="6434" xr:uid="{00000000-0005-0000-0000-0000A2920000}"/>
    <cellStyle name="Note 3 2 34 2 2 2" xfId="8054" xr:uid="{00000000-0005-0000-0000-0000A3920000}"/>
    <cellStyle name="Note 3 2 34 2 2 2 2" xfId="9443" xr:uid="{00000000-0005-0000-0000-0000A4920000}"/>
    <cellStyle name="Note 3 2 34 2 2 2 2 2" xfId="10605" xr:uid="{00000000-0005-0000-0000-0000A5920000}"/>
    <cellStyle name="Note 3 2 34 2 2 2 2 2 2" xfId="28171" xr:uid="{00000000-0005-0000-0000-0000A6920000}"/>
    <cellStyle name="Note 3 2 34 2 2 2 2 2 2 2" xfId="43801" xr:uid="{00000000-0005-0000-0000-0000A7920000}"/>
    <cellStyle name="Note 3 2 34 2 2 2 2 2 3" xfId="20107" xr:uid="{00000000-0005-0000-0000-0000A8920000}"/>
    <cellStyle name="Note 3 2 34 2 2 2 2 2 4" xfId="35950" xr:uid="{00000000-0005-0000-0000-0000A9920000}"/>
    <cellStyle name="Note 3 2 34 2 2 2 2 3" xfId="27009" xr:uid="{00000000-0005-0000-0000-0000AA920000}"/>
    <cellStyle name="Note 3 2 34 2 2 2 2 3 2" xfId="42639" xr:uid="{00000000-0005-0000-0000-0000AB920000}"/>
    <cellStyle name="Note 3 2 34 2 2 2 2 4" xfId="18945" xr:uid="{00000000-0005-0000-0000-0000AC920000}"/>
    <cellStyle name="Note 3 2 34 2 2 2 2 5" xfId="34788" xr:uid="{00000000-0005-0000-0000-0000AD920000}"/>
    <cellStyle name="Note 3 2 34 2 2 2 3" xfId="8040" xr:uid="{00000000-0005-0000-0000-0000AE920000}"/>
    <cellStyle name="Note 3 2 34 2 2 2 3 2" xfId="25606" xr:uid="{00000000-0005-0000-0000-0000AF920000}"/>
    <cellStyle name="Note 3 2 34 2 2 2 3 2 2" xfId="41236" xr:uid="{00000000-0005-0000-0000-0000B0920000}"/>
    <cellStyle name="Note 3 2 34 2 2 2 3 3" xfId="17542" xr:uid="{00000000-0005-0000-0000-0000B1920000}"/>
    <cellStyle name="Note 3 2 34 2 2 2 3 4" xfId="33385" xr:uid="{00000000-0005-0000-0000-0000B2920000}"/>
    <cellStyle name="Note 3 2 34 2 2 2 4" xfId="25620" xr:uid="{00000000-0005-0000-0000-0000B3920000}"/>
    <cellStyle name="Note 3 2 34 2 2 2 4 2" xfId="41250" xr:uid="{00000000-0005-0000-0000-0000B4920000}"/>
    <cellStyle name="Note 3 2 34 2 2 2 5" xfId="17556" xr:uid="{00000000-0005-0000-0000-0000B5920000}"/>
    <cellStyle name="Note 3 2 34 2 2 2 6" xfId="33399" xr:uid="{00000000-0005-0000-0000-0000B6920000}"/>
    <cellStyle name="Note 3 2 34 2 2 3" xfId="24137" xr:uid="{00000000-0005-0000-0000-0000B7920000}"/>
    <cellStyle name="Note 3 2 34 2 2 3 2" xfId="39768" xr:uid="{00000000-0005-0000-0000-0000B8920000}"/>
    <cellStyle name="Note 3 2 34 2 2 4" xfId="15939" xr:uid="{00000000-0005-0000-0000-0000B9920000}"/>
    <cellStyle name="Note 3 2 34 2 2 5" xfId="31976" xr:uid="{00000000-0005-0000-0000-0000BA920000}"/>
    <cellStyle name="Note 3 2 34 2 2 6" xfId="50695" xr:uid="{00000000-0005-0000-0000-0000BB920000}"/>
    <cellStyle name="Note 3 2 34 2 2 7" xfId="52481" xr:uid="{00000000-0005-0000-0000-0000BC920000}"/>
    <cellStyle name="Note 3 2 34 2 2 8" xfId="53576" xr:uid="{00000000-0005-0000-0000-0000BD920000}"/>
    <cellStyle name="Note 3 2 34 2 3" xfId="6820" xr:uid="{00000000-0005-0000-0000-0000BE920000}"/>
    <cellStyle name="Note 3 2 34 2 3 2" xfId="7048" xr:uid="{00000000-0005-0000-0000-0000BF920000}"/>
    <cellStyle name="Note 3 2 34 2 3 2 2" xfId="10780" xr:uid="{00000000-0005-0000-0000-0000C0920000}"/>
    <cellStyle name="Note 3 2 34 2 3 2 2 2" xfId="28346" xr:uid="{00000000-0005-0000-0000-0000C1920000}"/>
    <cellStyle name="Note 3 2 34 2 3 2 2 2 2" xfId="43976" xr:uid="{00000000-0005-0000-0000-0000C2920000}"/>
    <cellStyle name="Note 3 2 34 2 3 2 2 3" xfId="20282" xr:uid="{00000000-0005-0000-0000-0000C3920000}"/>
    <cellStyle name="Note 3 2 34 2 3 2 2 4" xfId="36125" xr:uid="{00000000-0005-0000-0000-0000C4920000}"/>
    <cellStyle name="Note 3 2 34 2 3 2 3" xfId="24692" xr:uid="{00000000-0005-0000-0000-0000C5920000}"/>
    <cellStyle name="Note 3 2 34 2 3 2 3 2" xfId="40323" xr:uid="{00000000-0005-0000-0000-0000C6920000}"/>
    <cellStyle name="Note 3 2 34 2 3 2 4" xfId="16551" xr:uid="{00000000-0005-0000-0000-0000C7920000}"/>
    <cellStyle name="Note 3 2 34 2 3 2 5" xfId="32493" xr:uid="{00000000-0005-0000-0000-0000C8920000}"/>
    <cellStyle name="Note 3 2 34 2 3 3" xfId="4280" xr:uid="{00000000-0005-0000-0000-0000C9920000}"/>
    <cellStyle name="Note 3 2 34 2 3 3 2" xfId="22491" xr:uid="{00000000-0005-0000-0000-0000CA920000}"/>
    <cellStyle name="Note 3 2 34 2 3 3 2 2" xfId="38122" xr:uid="{00000000-0005-0000-0000-0000CB920000}"/>
    <cellStyle name="Note 3 2 34 2 3 3 3" xfId="13786" xr:uid="{00000000-0005-0000-0000-0000CC920000}"/>
    <cellStyle name="Note 3 2 34 2 3 3 4" xfId="30531" xr:uid="{00000000-0005-0000-0000-0000CD920000}"/>
    <cellStyle name="Note 3 2 34 2 3 4" xfId="24483" xr:uid="{00000000-0005-0000-0000-0000CE920000}"/>
    <cellStyle name="Note 3 2 34 2 3 4 2" xfId="40114" xr:uid="{00000000-0005-0000-0000-0000CF920000}"/>
    <cellStyle name="Note 3 2 34 2 3 5" xfId="16324" xr:uid="{00000000-0005-0000-0000-0000D0920000}"/>
    <cellStyle name="Note 3 2 34 2 3 6" xfId="32302" xr:uid="{00000000-0005-0000-0000-0000D1920000}"/>
    <cellStyle name="Note 3 2 34 2 4" xfId="22271" xr:uid="{00000000-0005-0000-0000-0000D2920000}"/>
    <cellStyle name="Note 3 2 34 2 4 2" xfId="37902" xr:uid="{00000000-0005-0000-0000-0000D3920000}"/>
    <cellStyle name="Note 3 2 34 2 5" xfId="12311" xr:uid="{00000000-0005-0000-0000-0000D4920000}"/>
    <cellStyle name="Note 3 2 34 2 5 2" xfId="29574" xr:uid="{00000000-0005-0000-0000-0000D5920000}"/>
    <cellStyle name="Note 3 2 34 2 6" xfId="13564" xr:uid="{00000000-0005-0000-0000-0000D6920000}"/>
    <cellStyle name="Note 3 2 34 2 7" xfId="30311" xr:uid="{00000000-0005-0000-0000-0000D7920000}"/>
    <cellStyle name="Note 3 2 34 2 8" xfId="45304" xr:uid="{00000000-0005-0000-0000-0000D8920000}"/>
    <cellStyle name="Note 3 2 34 2 9" xfId="48726" xr:uid="{00000000-0005-0000-0000-0000D9920000}"/>
    <cellStyle name="Note 3 2 34 3" xfId="5781" xr:uid="{00000000-0005-0000-0000-0000DA920000}"/>
    <cellStyle name="Note 3 2 34 3 2" xfId="6669" xr:uid="{00000000-0005-0000-0000-0000DB920000}"/>
    <cellStyle name="Note 3 2 34 3 2 2" xfId="4515" xr:uid="{00000000-0005-0000-0000-0000DC920000}"/>
    <cellStyle name="Note 3 2 34 3 2 2 2" xfId="11546" xr:uid="{00000000-0005-0000-0000-0000DD920000}"/>
    <cellStyle name="Note 3 2 34 3 2 2 2 2" xfId="29112" xr:uid="{00000000-0005-0000-0000-0000DE920000}"/>
    <cellStyle name="Note 3 2 34 3 2 2 2 2 2" xfId="44742" xr:uid="{00000000-0005-0000-0000-0000DF920000}"/>
    <cellStyle name="Note 3 2 34 3 2 2 2 3" xfId="21048" xr:uid="{00000000-0005-0000-0000-0000E0920000}"/>
    <cellStyle name="Note 3 2 34 3 2 2 2 4" xfId="36891" xr:uid="{00000000-0005-0000-0000-0000E1920000}"/>
    <cellStyle name="Note 3 2 34 3 2 2 3" xfId="22687" xr:uid="{00000000-0005-0000-0000-0000E2920000}"/>
    <cellStyle name="Note 3 2 34 3 2 2 3 2" xfId="38318" xr:uid="{00000000-0005-0000-0000-0000E3920000}"/>
    <cellStyle name="Note 3 2 34 3 2 2 4" xfId="14021" xr:uid="{00000000-0005-0000-0000-0000E4920000}"/>
    <cellStyle name="Note 3 2 34 3 2 2 5" xfId="30708" xr:uid="{00000000-0005-0000-0000-0000E5920000}"/>
    <cellStyle name="Note 3 2 34 3 2 3" xfId="4156" xr:uid="{00000000-0005-0000-0000-0000E6920000}"/>
    <cellStyle name="Note 3 2 34 3 2 3 2" xfId="22367" xr:uid="{00000000-0005-0000-0000-0000E7920000}"/>
    <cellStyle name="Note 3 2 34 3 2 3 2 2" xfId="37998" xr:uid="{00000000-0005-0000-0000-0000E8920000}"/>
    <cellStyle name="Note 3 2 34 3 2 3 3" xfId="13662" xr:uid="{00000000-0005-0000-0000-0000E9920000}"/>
    <cellStyle name="Note 3 2 34 3 2 3 4" xfId="30407" xr:uid="{00000000-0005-0000-0000-0000EA920000}"/>
    <cellStyle name="Note 3 2 34 3 2 4" xfId="24332" xr:uid="{00000000-0005-0000-0000-0000EB920000}"/>
    <cellStyle name="Note 3 2 34 3 2 4 2" xfId="39963" xr:uid="{00000000-0005-0000-0000-0000EC920000}"/>
    <cellStyle name="Note 3 2 34 3 2 5" xfId="16173" xr:uid="{00000000-0005-0000-0000-0000ED920000}"/>
    <cellStyle name="Note 3 2 34 3 2 6" xfId="32151" xr:uid="{00000000-0005-0000-0000-0000EE920000}"/>
    <cellStyle name="Note 3 2 34 3 3" xfId="23691" xr:uid="{00000000-0005-0000-0000-0000EF920000}"/>
    <cellStyle name="Note 3 2 34 3 3 2" xfId="39322" xr:uid="{00000000-0005-0000-0000-0000F0920000}"/>
    <cellStyle name="Note 3 2 34 3 4" xfId="15286" xr:uid="{00000000-0005-0000-0000-0000F1920000}"/>
    <cellStyle name="Note 3 2 34 3 5" xfId="31610" xr:uid="{00000000-0005-0000-0000-0000F2920000}"/>
    <cellStyle name="Note 3 2 34 3 6" xfId="50335" xr:uid="{00000000-0005-0000-0000-0000F3920000}"/>
    <cellStyle name="Note 3 2 34 3 7" xfId="52121" xr:uid="{00000000-0005-0000-0000-0000F4920000}"/>
    <cellStyle name="Note 3 2 34 3 8" xfId="53216" xr:uid="{00000000-0005-0000-0000-0000F5920000}"/>
    <cellStyle name="Note 3 2 34 4" xfId="8942" xr:uid="{00000000-0005-0000-0000-0000F6920000}"/>
    <cellStyle name="Note 3 2 34 4 2" xfId="10331" xr:uid="{00000000-0005-0000-0000-0000F7920000}"/>
    <cellStyle name="Note 3 2 34 4 2 2" xfId="11605" xr:uid="{00000000-0005-0000-0000-0000F8920000}"/>
    <cellStyle name="Note 3 2 34 4 2 2 2" xfId="29171" xr:uid="{00000000-0005-0000-0000-0000F9920000}"/>
    <cellStyle name="Note 3 2 34 4 2 2 2 2" xfId="44801" xr:uid="{00000000-0005-0000-0000-0000FA920000}"/>
    <cellStyle name="Note 3 2 34 4 2 2 3" xfId="21107" xr:uid="{00000000-0005-0000-0000-0000FB920000}"/>
    <cellStyle name="Note 3 2 34 4 2 2 4" xfId="36950" xr:uid="{00000000-0005-0000-0000-0000FC920000}"/>
    <cellStyle name="Note 3 2 34 4 2 3" xfId="27897" xr:uid="{00000000-0005-0000-0000-0000FD920000}"/>
    <cellStyle name="Note 3 2 34 4 2 3 2" xfId="43527" xr:uid="{00000000-0005-0000-0000-0000FE920000}"/>
    <cellStyle name="Note 3 2 34 4 2 4" xfId="19833" xr:uid="{00000000-0005-0000-0000-0000FF920000}"/>
    <cellStyle name="Note 3 2 34 4 2 5" xfId="35676" xr:uid="{00000000-0005-0000-0000-000000930000}"/>
    <cellStyle name="Note 3 2 34 4 3" xfId="10812" xr:uid="{00000000-0005-0000-0000-000001930000}"/>
    <cellStyle name="Note 3 2 34 4 3 2" xfId="28378" xr:uid="{00000000-0005-0000-0000-000002930000}"/>
    <cellStyle name="Note 3 2 34 4 3 2 2" xfId="44008" xr:uid="{00000000-0005-0000-0000-000003930000}"/>
    <cellStyle name="Note 3 2 34 4 3 3" xfId="20314" xr:uid="{00000000-0005-0000-0000-000004930000}"/>
    <cellStyle name="Note 3 2 34 4 3 4" xfId="36157" xr:uid="{00000000-0005-0000-0000-000005930000}"/>
    <cellStyle name="Note 3 2 34 4 4" xfId="26508" xr:uid="{00000000-0005-0000-0000-000006930000}"/>
    <cellStyle name="Note 3 2 34 4 4 2" xfId="42138" xr:uid="{00000000-0005-0000-0000-000007930000}"/>
    <cellStyle name="Note 3 2 34 4 5" xfId="18444" xr:uid="{00000000-0005-0000-0000-000008930000}"/>
    <cellStyle name="Note 3 2 34 4 6" xfId="34287" xr:uid="{00000000-0005-0000-0000-000009930000}"/>
    <cellStyle name="Note 3 2 34 5" xfId="21825" xr:uid="{00000000-0005-0000-0000-00000A930000}"/>
    <cellStyle name="Note 3 2 34 5 2" xfId="37456" xr:uid="{00000000-0005-0000-0000-00000B930000}"/>
    <cellStyle name="Note 3 2 34 6" xfId="29257" xr:uid="{00000000-0005-0000-0000-00000C930000}"/>
    <cellStyle name="Note 3 2 34 6 2" xfId="44887" xr:uid="{00000000-0005-0000-0000-00000D930000}"/>
    <cellStyle name="Note 3 2 34 7" xfId="12911" xr:uid="{00000000-0005-0000-0000-00000E930000}"/>
    <cellStyle name="Note 3 2 34 8" xfId="29945" xr:uid="{00000000-0005-0000-0000-00000F930000}"/>
    <cellStyle name="Note 3 2 34 9" xfId="47908" xr:uid="{00000000-0005-0000-0000-000010930000}"/>
    <cellStyle name="Note 3 2 35" xfId="3154" xr:uid="{00000000-0005-0000-0000-000011930000}"/>
    <cellStyle name="Note 3 2 35 10" xfId="48267" xr:uid="{00000000-0005-0000-0000-000012930000}"/>
    <cellStyle name="Note 3 2 35 11" xfId="48782" xr:uid="{00000000-0005-0000-0000-000013930000}"/>
    <cellStyle name="Note 3 2 35 12" xfId="50970" xr:uid="{00000000-0005-0000-0000-000014930000}"/>
    <cellStyle name="Note 3 2 35 13" xfId="46344" xr:uid="{00000000-0005-0000-0000-000015930000}"/>
    <cellStyle name="Note 3 2 35 14" xfId="52620" xr:uid="{00000000-0005-0000-0000-000016930000}"/>
    <cellStyle name="Note 3 2 35 15" xfId="45981" xr:uid="{00000000-0005-0000-0000-000017930000}"/>
    <cellStyle name="Note 3 2 35 2" xfId="3808" xr:uid="{00000000-0005-0000-0000-000018930000}"/>
    <cellStyle name="Note 3 2 35 2 10" xfId="49024" xr:uid="{00000000-0005-0000-0000-000019930000}"/>
    <cellStyle name="Note 3 2 35 2 11" xfId="51331" xr:uid="{00000000-0005-0000-0000-00001A930000}"/>
    <cellStyle name="Note 3 2 35 2 12" xfId="45543" xr:uid="{00000000-0005-0000-0000-00001B930000}"/>
    <cellStyle name="Note 3 2 35 2 13" xfId="53725" xr:uid="{00000000-0005-0000-0000-00001C930000}"/>
    <cellStyle name="Note 3 2 35 2 14" xfId="52709" xr:uid="{00000000-0005-0000-0000-00001D930000}"/>
    <cellStyle name="Note 3 2 35 2 2" xfId="6183" xr:uid="{00000000-0005-0000-0000-00001E930000}"/>
    <cellStyle name="Note 3 2 35 2 2 2" xfId="9011" xr:uid="{00000000-0005-0000-0000-00001F930000}"/>
    <cellStyle name="Note 3 2 35 2 2 2 2" xfId="10400" xr:uid="{00000000-0005-0000-0000-000020930000}"/>
    <cellStyle name="Note 3 2 35 2 2 2 2 2" xfId="10782" xr:uid="{00000000-0005-0000-0000-000021930000}"/>
    <cellStyle name="Note 3 2 35 2 2 2 2 2 2" xfId="28348" xr:uid="{00000000-0005-0000-0000-000022930000}"/>
    <cellStyle name="Note 3 2 35 2 2 2 2 2 2 2" xfId="43978" xr:uid="{00000000-0005-0000-0000-000023930000}"/>
    <cellStyle name="Note 3 2 35 2 2 2 2 2 3" xfId="20284" xr:uid="{00000000-0005-0000-0000-000024930000}"/>
    <cellStyle name="Note 3 2 35 2 2 2 2 2 4" xfId="36127" xr:uid="{00000000-0005-0000-0000-000025930000}"/>
    <cellStyle name="Note 3 2 35 2 2 2 2 3" xfId="27966" xr:uid="{00000000-0005-0000-0000-000026930000}"/>
    <cellStyle name="Note 3 2 35 2 2 2 2 3 2" xfId="43596" xr:uid="{00000000-0005-0000-0000-000027930000}"/>
    <cellStyle name="Note 3 2 35 2 2 2 2 4" xfId="19902" xr:uid="{00000000-0005-0000-0000-000028930000}"/>
    <cellStyle name="Note 3 2 35 2 2 2 2 5" xfId="35745" xr:uid="{00000000-0005-0000-0000-000029930000}"/>
    <cellStyle name="Note 3 2 35 2 2 2 3" xfId="11201" xr:uid="{00000000-0005-0000-0000-00002A930000}"/>
    <cellStyle name="Note 3 2 35 2 2 2 3 2" xfId="28767" xr:uid="{00000000-0005-0000-0000-00002B930000}"/>
    <cellStyle name="Note 3 2 35 2 2 2 3 2 2" xfId="44397" xr:uid="{00000000-0005-0000-0000-00002C930000}"/>
    <cellStyle name="Note 3 2 35 2 2 2 3 3" xfId="20703" xr:uid="{00000000-0005-0000-0000-00002D930000}"/>
    <cellStyle name="Note 3 2 35 2 2 2 3 4" xfId="36546" xr:uid="{00000000-0005-0000-0000-00002E930000}"/>
    <cellStyle name="Note 3 2 35 2 2 2 4" xfId="26577" xr:uid="{00000000-0005-0000-0000-00002F930000}"/>
    <cellStyle name="Note 3 2 35 2 2 2 4 2" xfId="42207" xr:uid="{00000000-0005-0000-0000-000030930000}"/>
    <cellStyle name="Note 3 2 35 2 2 2 5" xfId="18513" xr:uid="{00000000-0005-0000-0000-000031930000}"/>
    <cellStyle name="Note 3 2 35 2 2 2 6" xfId="34356" xr:uid="{00000000-0005-0000-0000-000032930000}"/>
    <cellStyle name="Note 3 2 35 2 2 3" xfId="23998" xr:uid="{00000000-0005-0000-0000-000033930000}"/>
    <cellStyle name="Note 3 2 35 2 2 3 2" xfId="39629" xr:uid="{00000000-0005-0000-0000-000034930000}"/>
    <cellStyle name="Note 3 2 35 2 2 4" xfId="15688" xr:uid="{00000000-0005-0000-0000-000035930000}"/>
    <cellStyle name="Note 3 2 35 2 2 5" xfId="31877" xr:uid="{00000000-0005-0000-0000-000036930000}"/>
    <cellStyle name="Note 3 2 35 2 2 6" xfId="50596" xr:uid="{00000000-0005-0000-0000-000037930000}"/>
    <cellStyle name="Note 3 2 35 2 2 7" xfId="52382" xr:uid="{00000000-0005-0000-0000-000038930000}"/>
    <cellStyle name="Note 3 2 35 2 2 8" xfId="53477" xr:uid="{00000000-0005-0000-0000-000039930000}"/>
    <cellStyle name="Note 3 2 35 2 3" xfId="8929" xr:uid="{00000000-0005-0000-0000-00003A930000}"/>
    <cellStyle name="Note 3 2 35 2 3 2" xfId="10318" xr:uid="{00000000-0005-0000-0000-00003B930000}"/>
    <cellStyle name="Note 3 2 35 2 3 2 2" xfId="10872" xr:uid="{00000000-0005-0000-0000-00003C930000}"/>
    <cellStyle name="Note 3 2 35 2 3 2 2 2" xfId="28438" xr:uid="{00000000-0005-0000-0000-00003D930000}"/>
    <cellStyle name="Note 3 2 35 2 3 2 2 2 2" xfId="44068" xr:uid="{00000000-0005-0000-0000-00003E930000}"/>
    <cellStyle name="Note 3 2 35 2 3 2 2 3" xfId="20374" xr:uid="{00000000-0005-0000-0000-00003F930000}"/>
    <cellStyle name="Note 3 2 35 2 3 2 2 4" xfId="36217" xr:uid="{00000000-0005-0000-0000-000040930000}"/>
    <cellStyle name="Note 3 2 35 2 3 2 3" xfId="27884" xr:uid="{00000000-0005-0000-0000-000041930000}"/>
    <cellStyle name="Note 3 2 35 2 3 2 3 2" xfId="43514" xr:uid="{00000000-0005-0000-0000-000042930000}"/>
    <cellStyle name="Note 3 2 35 2 3 2 4" xfId="19820" xr:uid="{00000000-0005-0000-0000-000043930000}"/>
    <cellStyle name="Note 3 2 35 2 3 2 5" xfId="35663" xr:uid="{00000000-0005-0000-0000-000044930000}"/>
    <cellStyle name="Note 3 2 35 2 3 3" xfId="10723" xr:uid="{00000000-0005-0000-0000-000045930000}"/>
    <cellStyle name="Note 3 2 35 2 3 3 2" xfId="28289" xr:uid="{00000000-0005-0000-0000-000046930000}"/>
    <cellStyle name="Note 3 2 35 2 3 3 2 2" xfId="43919" xr:uid="{00000000-0005-0000-0000-000047930000}"/>
    <cellStyle name="Note 3 2 35 2 3 3 3" xfId="20225" xr:uid="{00000000-0005-0000-0000-000048930000}"/>
    <cellStyle name="Note 3 2 35 2 3 3 4" xfId="36068" xr:uid="{00000000-0005-0000-0000-000049930000}"/>
    <cellStyle name="Note 3 2 35 2 3 4" xfId="26495" xr:uid="{00000000-0005-0000-0000-00004A930000}"/>
    <cellStyle name="Note 3 2 35 2 3 4 2" xfId="42125" xr:uid="{00000000-0005-0000-0000-00004B930000}"/>
    <cellStyle name="Note 3 2 35 2 3 5" xfId="18431" xr:uid="{00000000-0005-0000-0000-00004C930000}"/>
    <cellStyle name="Note 3 2 35 2 3 6" xfId="34274" xr:uid="{00000000-0005-0000-0000-00004D930000}"/>
    <cellStyle name="Note 3 2 35 2 4" xfId="22130" xr:uid="{00000000-0005-0000-0000-00004E930000}"/>
    <cellStyle name="Note 3 2 35 2 4 2" xfId="37761" xr:uid="{00000000-0005-0000-0000-00004F930000}"/>
    <cellStyle name="Note 3 2 35 2 5" xfId="12217" xr:uid="{00000000-0005-0000-0000-000050930000}"/>
    <cellStyle name="Note 3 2 35 2 5 2" xfId="29480" xr:uid="{00000000-0005-0000-0000-000051930000}"/>
    <cellStyle name="Note 3 2 35 2 6" xfId="13313" xr:uid="{00000000-0005-0000-0000-000052930000}"/>
    <cellStyle name="Note 3 2 35 2 7" xfId="30212" xr:uid="{00000000-0005-0000-0000-000053930000}"/>
    <cellStyle name="Note 3 2 35 2 8" xfId="47463" xr:uid="{00000000-0005-0000-0000-000054930000}"/>
    <cellStyle name="Note 3 2 35 2 9" xfId="48627" xr:uid="{00000000-0005-0000-0000-000055930000}"/>
    <cellStyle name="Note 3 2 35 3" xfId="5529" xr:uid="{00000000-0005-0000-0000-000056930000}"/>
    <cellStyle name="Note 3 2 35 3 2" xfId="8067" xr:uid="{00000000-0005-0000-0000-000057930000}"/>
    <cellStyle name="Note 3 2 35 3 2 2" xfId="9456" xr:uid="{00000000-0005-0000-0000-000058930000}"/>
    <cellStyle name="Note 3 2 35 3 2 2 2" xfId="7082" xr:uid="{00000000-0005-0000-0000-000059930000}"/>
    <cellStyle name="Note 3 2 35 3 2 2 2 2" xfId="24703" xr:uid="{00000000-0005-0000-0000-00005A930000}"/>
    <cellStyle name="Note 3 2 35 3 2 2 2 2 2" xfId="40334" xr:uid="{00000000-0005-0000-0000-00005B930000}"/>
    <cellStyle name="Note 3 2 35 3 2 2 2 3" xfId="16585" xr:uid="{00000000-0005-0000-0000-00005C930000}"/>
    <cellStyle name="Note 3 2 35 3 2 2 2 4" xfId="32504" xr:uid="{00000000-0005-0000-0000-00005D930000}"/>
    <cellStyle name="Note 3 2 35 3 2 2 3" xfId="27022" xr:uid="{00000000-0005-0000-0000-00005E930000}"/>
    <cellStyle name="Note 3 2 35 3 2 2 3 2" xfId="42652" xr:uid="{00000000-0005-0000-0000-00005F930000}"/>
    <cellStyle name="Note 3 2 35 3 2 2 4" xfId="18958" xr:uid="{00000000-0005-0000-0000-000060930000}"/>
    <cellStyle name="Note 3 2 35 3 2 2 5" xfId="34801" xr:uid="{00000000-0005-0000-0000-000061930000}"/>
    <cellStyle name="Note 3 2 35 3 2 3" xfId="4130" xr:uid="{00000000-0005-0000-0000-000062930000}"/>
    <cellStyle name="Note 3 2 35 3 2 3 2" xfId="22341" xr:uid="{00000000-0005-0000-0000-000063930000}"/>
    <cellStyle name="Note 3 2 35 3 2 3 2 2" xfId="37972" xr:uid="{00000000-0005-0000-0000-000064930000}"/>
    <cellStyle name="Note 3 2 35 3 2 3 3" xfId="13636" xr:uid="{00000000-0005-0000-0000-000065930000}"/>
    <cellStyle name="Note 3 2 35 3 2 3 4" xfId="30381" xr:uid="{00000000-0005-0000-0000-000066930000}"/>
    <cellStyle name="Note 3 2 35 3 2 4" xfId="25633" xr:uid="{00000000-0005-0000-0000-000067930000}"/>
    <cellStyle name="Note 3 2 35 3 2 4 2" xfId="41263" xr:uid="{00000000-0005-0000-0000-000068930000}"/>
    <cellStyle name="Note 3 2 35 3 2 5" xfId="17569" xr:uid="{00000000-0005-0000-0000-000069930000}"/>
    <cellStyle name="Note 3 2 35 3 2 6" xfId="33412" xr:uid="{00000000-0005-0000-0000-00006A930000}"/>
    <cellStyle name="Note 3 2 35 3 3" xfId="23551" xr:uid="{00000000-0005-0000-0000-00006B930000}"/>
    <cellStyle name="Note 3 2 35 3 3 2" xfId="39182" xr:uid="{00000000-0005-0000-0000-00006C930000}"/>
    <cellStyle name="Note 3 2 35 3 4" xfId="15034" xr:uid="{00000000-0005-0000-0000-00006D930000}"/>
    <cellStyle name="Note 3 2 35 3 5" xfId="31510" xr:uid="{00000000-0005-0000-0000-00006E930000}"/>
    <cellStyle name="Note 3 2 35 3 6" xfId="50236" xr:uid="{00000000-0005-0000-0000-00006F930000}"/>
    <cellStyle name="Note 3 2 35 3 7" xfId="52022" xr:uid="{00000000-0005-0000-0000-000070930000}"/>
    <cellStyle name="Note 3 2 35 3 8" xfId="53117" xr:uid="{00000000-0005-0000-0000-000071930000}"/>
    <cellStyle name="Note 3 2 35 4" xfId="8310" xr:uid="{00000000-0005-0000-0000-000072930000}"/>
    <cellStyle name="Note 3 2 35 4 2" xfId="9699" xr:uid="{00000000-0005-0000-0000-000073930000}"/>
    <cellStyle name="Note 3 2 35 4 2 2" xfId="4436" xr:uid="{00000000-0005-0000-0000-000074930000}"/>
    <cellStyle name="Note 3 2 35 4 2 2 2" xfId="22608" xr:uid="{00000000-0005-0000-0000-000075930000}"/>
    <cellStyle name="Note 3 2 35 4 2 2 2 2" xfId="38239" xr:uid="{00000000-0005-0000-0000-000076930000}"/>
    <cellStyle name="Note 3 2 35 4 2 2 3" xfId="13942" xr:uid="{00000000-0005-0000-0000-000077930000}"/>
    <cellStyle name="Note 3 2 35 4 2 2 4" xfId="30629" xr:uid="{00000000-0005-0000-0000-000078930000}"/>
    <cellStyle name="Note 3 2 35 4 2 3" xfId="27265" xr:uid="{00000000-0005-0000-0000-000079930000}"/>
    <cellStyle name="Note 3 2 35 4 2 3 2" xfId="42895" xr:uid="{00000000-0005-0000-0000-00007A930000}"/>
    <cellStyle name="Note 3 2 35 4 2 4" xfId="19201" xr:uid="{00000000-0005-0000-0000-00007B930000}"/>
    <cellStyle name="Note 3 2 35 4 2 5" xfId="35044" xr:uid="{00000000-0005-0000-0000-00007C930000}"/>
    <cellStyle name="Note 3 2 35 4 3" xfId="9321" xr:uid="{00000000-0005-0000-0000-00007D930000}"/>
    <cellStyle name="Note 3 2 35 4 3 2" xfId="26887" xr:uid="{00000000-0005-0000-0000-00007E930000}"/>
    <cellStyle name="Note 3 2 35 4 3 2 2" xfId="42517" xr:uid="{00000000-0005-0000-0000-00007F930000}"/>
    <cellStyle name="Note 3 2 35 4 3 3" xfId="18823" xr:uid="{00000000-0005-0000-0000-000080930000}"/>
    <cellStyle name="Note 3 2 35 4 3 4" xfId="34666" xr:uid="{00000000-0005-0000-0000-000081930000}"/>
    <cellStyle name="Note 3 2 35 4 4" xfId="25876" xr:uid="{00000000-0005-0000-0000-000082930000}"/>
    <cellStyle name="Note 3 2 35 4 4 2" xfId="41506" xr:uid="{00000000-0005-0000-0000-000083930000}"/>
    <cellStyle name="Note 3 2 35 4 5" xfId="17812" xr:uid="{00000000-0005-0000-0000-000084930000}"/>
    <cellStyle name="Note 3 2 35 4 6" xfId="33655" xr:uid="{00000000-0005-0000-0000-000085930000}"/>
    <cellStyle name="Note 3 2 35 5" xfId="21683" xr:uid="{00000000-0005-0000-0000-000086930000}"/>
    <cellStyle name="Note 3 2 35 5 2" xfId="37314" xr:uid="{00000000-0005-0000-0000-000087930000}"/>
    <cellStyle name="Note 3 2 35 6" xfId="22219" xr:uid="{00000000-0005-0000-0000-000088930000}"/>
    <cellStyle name="Note 3 2 35 6 2" xfId="37850" xr:uid="{00000000-0005-0000-0000-000089930000}"/>
    <cellStyle name="Note 3 2 35 7" xfId="12660" xr:uid="{00000000-0005-0000-0000-00008A930000}"/>
    <cellStyle name="Note 3 2 35 8" xfId="29846" xr:uid="{00000000-0005-0000-0000-00008B930000}"/>
    <cellStyle name="Note 3 2 35 9" xfId="47877" xr:uid="{00000000-0005-0000-0000-00008C930000}"/>
    <cellStyle name="Note 3 2 36" xfId="3941" xr:uid="{00000000-0005-0000-0000-00008D930000}"/>
    <cellStyle name="Note 3 2 36 10" xfId="47470" xr:uid="{00000000-0005-0000-0000-00008E930000}"/>
    <cellStyle name="Note 3 2 36 11" xfId="51027" xr:uid="{00000000-0005-0000-0000-00008F930000}"/>
    <cellStyle name="Note 3 2 36 12" xfId="47921" xr:uid="{00000000-0005-0000-0000-000090930000}"/>
    <cellStyle name="Note 3 2 36 13" xfId="45809" xr:uid="{00000000-0005-0000-0000-000091930000}"/>
    <cellStyle name="Note 3 2 36 14" xfId="51671" xr:uid="{00000000-0005-0000-0000-000092930000}"/>
    <cellStyle name="Note 3 2 36 2" xfId="6316" xr:uid="{00000000-0005-0000-0000-000093930000}"/>
    <cellStyle name="Note 3 2 36 2 2" xfId="8445" xr:uid="{00000000-0005-0000-0000-000094930000}"/>
    <cellStyle name="Note 3 2 36 2 2 2" xfId="9834" xr:uid="{00000000-0005-0000-0000-000095930000}"/>
    <cellStyle name="Note 3 2 36 2 2 2 2" xfId="10832" xr:uid="{00000000-0005-0000-0000-000096930000}"/>
    <cellStyle name="Note 3 2 36 2 2 2 2 2" xfId="28398" xr:uid="{00000000-0005-0000-0000-000097930000}"/>
    <cellStyle name="Note 3 2 36 2 2 2 2 2 2" xfId="44028" xr:uid="{00000000-0005-0000-0000-000098930000}"/>
    <cellStyle name="Note 3 2 36 2 2 2 2 3" xfId="20334" xr:uid="{00000000-0005-0000-0000-000099930000}"/>
    <cellStyle name="Note 3 2 36 2 2 2 2 4" xfId="36177" xr:uid="{00000000-0005-0000-0000-00009A930000}"/>
    <cellStyle name="Note 3 2 36 2 2 2 3" xfId="27400" xr:uid="{00000000-0005-0000-0000-00009B930000}"/>
    <cellStyle name="Note 3 2 36 2 2 2 3 2" xfId="43030" xr:uid="{00000000-0005-0000-0000-00009C930000}"/>
    <cellStyle name="Note 3 2 36 2 2 2 4" xfId="19336" xr:uid="{00000000-0005-0000-0000-00009D930000}"/>
    <cellStyle name="Note 3 2 36 2 2 2 5" xfId="35179" xr:uid="{00000000-0005-0000-0000-00009E930000}"/>
    <cellStyle name="Note 3 2 36 2 2 3" xfId="4932" xr:uid="{00000000-0005-0000-0000-00009F930000}"/>
    <cellStyle name="Note 3 2 36 2 2 3 2" xfId="23104" xr:uid="{00000000-0005-0000-0000-0000A0930000}"/>
    <cellStyle name="Note 3 2 36 2 2 3 2 2" xfId="38735" xr:uid="{00000000-0005-0000-0000-0000A1930000}"/>
    <cellStyle name="Note 3 2 36 2 2 3 3" xfId="14438" xr:uid="{00000000-0005-0000-0000-0000A2930000}"/>
    <cellStyle name="Note 3 2 36 2 2 3 4" xfId="31125" xr:uid="{00000000-0005-0000-0000-0000A3930000}"/>
    <cellStyle name="Note 3 2 36 2 2 4" xfId="26011" xr:uid="{00000000-0005-0000-0000-0000A4930000}"/>
    <cellStyle name="Note 3 2 36 2 2 4 2" xfId="41641" xr:uid="{00000000-0005-0000-0000-0000A5930000}"/>
    <cellStyle name="Note 3 2 36 2 2 5" xfId="17947" xr:uid="{00000000-0005-0000-0000-0000A6930000}"/>
    <cellStyle name="Note 3 2 36 2 2 6" xfId="33790" xr:uid="{00000000-0005-0000-0000-0000A7930000}"/>
    <cellStyle name="Note 3 2 36 2 3" xfId="24075" xr:uid="{00000000-0005-0000-0000-0000A8930000}"/>
    <cellStyle name="Note 3 2 36 2 3 2" xfId="39706" xr:uid="{00000000-0005-0000-0000-0000A9930000}"/>
    <cellStyle name="Note 3 2 36 2 4" xfId="15821" xr:uid="{00000000-0005-0000-0000-0000AA930000}"/>
    <cellStyle name="Note 3 2 36 2 5" xfId="31934" xr:uid="{00000000-0005-0000-0000-0000AB930000}"/>
    <cellStyle name="Note 3 2 36 2 6" xfId="50293" xr:uid="{00000000-0005-0000-0000-0000AC930000}"/>
    <cellStyle name="Note 3 2 36 2 7" xfId="52079" xr:uid="{00000000-0005-0000-0000-0000AD930000}"/>
    <cellStyle name="Note 3 2 36 2 8" xfId="53174" xr:uid="{00000000-0005-0000-0000-0000AE930000}"/>
    <cellStyle name="Note 3 2 36 3" xfId="8309" xr:uid="{00000000-0005-0000-0000-0000AF930000}"/>
    <cellStyle name="Note 3 2 36 3 2" xfId="9698" xr:uid="{00000000-0005-0000-0000-0000B0930000}"/>
    <cellStyle name="Note 3 2 36 3 2 2" xfId="4435" xr:uid="{00000000-0005-0000-0000-0000B1930000}"/>
    <cellStyle name="Note 3 2 36 3 2 2 2" xfId="22607" xr:uid="{00000000-0005-0000-0000-0000B2930000}"/>
    <cellStyle name="Note 3 2 36 3 2 2 2 2" xfId="38238" xr:uid="{00000000-0005-0000-0000-0000B3930000}"/>
    <cellStyle name="Note 3 2 36 3 2 2 3" xfId="13941" xr:uid="{00000000-0005-0000-0000-0000B4930000}"/>
    <cellStyle name="Note 3 2 36 3 2 2 4" xfId="30628" xr:uid="{00000000-0005-0000-0000-0000B5930000}"/>
    <cellStyle name="Note 3 2 36 3 2 3" xfId="27264" xr:uid="{00000000-0005-0000-0000-0000B6930000}"/>
    <cellStyle name="Note 3 2 36 3 2 3 2" xfId="42894" xr:uid="{00000000-0005-0000-0000-0000B7930000}"/>
    <cellStyle name="Note 3 2 36 3 2 4" xfId="19200" xr:uid="{00000000-0005-0000-0000-0000B8930000}"/>
    <cellStyle name="Note 3 2 36 3 2 5" xfId="35043" xr:uid="{00000000-0005-0000-0000-0000B9930000}"/>
    <cellStyle name="Note 3 2 36 3 3" xfId="4700" xr:uid="{00000000-0005-0000-0000-0000BA930000}"/>
    <cellStyle name="Note 3 2 36 3 3 2" xfId="22872" xr:uid="{00000000-0005-0000-0000-0000BB930000}"/>
    <cellStyle name="Note 3 2 36 3 3 2 2" xfId="38503" xr:uid="{00000000-0005-0000-0000-0000BC930000}"/>
    <cellStyle name="Note 3 2 36 3 3 3" xfId="14206" xr:uid="{00000000-0005-0000-0000-0000BD930000}"/>
    <cellStyle name="Note 3 2 36 3 3 4" xfId="30893" xr:uid="{00000000-0005-0000-0000-0000BE930000}"/>
    <cellStyle name="Note 3 2 36 3 4" xfId="25875" xr:uid="{00000000-0005-0000-0000-0000BF930000}"/>
    <cellStyle name="Note 3 2 36 3 4 2" xfId="41505" xr:uid="{00000000-0005-0000-0000-0000C0930000}"/>
    <cellStyle name="Note 3 2 36 3 5" xfId="17811" xr:uid="{00000000-0005-0000-0000-0000C1930000}"/>
    <cellStyle name="Note 3 2 36 3 6" xfId="33654" xr:uid="{00000000-0005-0000-0000-0000C2930000}"/>
    <cellStyle name="Note 3 2 36 4" xfId="22207" xr:uid="{00000000-0005-0000-0000-0000C3930000}"/>
    <cellStyle name="Note 3 2 36 4 2" xfId="37838" xr:uid="{00000000-0005-0000-0000-0000C4930000}"/>
    <cellStyle name="Note 3 2 36 5" xfId="12273" xr:uid="{00000000-0005-0000-0000-0000C5930000}"/>
    <cellStyle name="Note 3 2 36 5 2" xfId="29536" xr:uid="{00000000-0005-0000-0000-0000C6930000}"/>
    <cellStyle name="Note 3 2 36 6" xfId="13446" xr:uid="{00000000-0005-0000-0000-0000C7930000}"/>
    <cellStyle name="Note 3 2 36 7" xfId="30269" xr:uid="{00000000-0005-0000-0000-0000C8930000}"/>
    <cellStyle name="Note 3 2 36 8" xfId="47596" xr:uid="{00000000-0005-0000-0000-0000C9930000}"/>
    <cellStyle name="Note 3 2 36 9" xfId="48324" xr:uid="{00000000-0005-0000-0000-0000CA930000}"/>
    <cellStyle name="Note 3 2 37" xfId="5662" xr:uid="{00000000-0005-0000-0000-0000CB930000}"/>
    <cellStyle name="Note 3 2 37 10" xfId="45233" xr:uid="{00000000-0005-0000-0000-0000CC930000}"/>
    <cellStyle name="Note 3 2 37 11" xfId="48888" xr:uid="{00000000-0005-0000-0000-0000CD930000}"/>
    <cellStyle name="Note 3 2 37 12" xfId="48892" xr:uid="{00000000-0005-0000-0000-0000CE930000}"/>
    <cellStyle name="Note 3 2 37 2" xfId="6862" xr:uid="{00000000-0005-0000-0000-0000CF930000}"/>
    <cellStyle name="Note 3 2 37 2 2" xfId="7425" xr:uid="{00000000-0005-0000-0000-0000D0930000}"/>
    <cellStyle name="Note 3 2 37 2 2 2" xfId="10789" xr:uid="{00000000-0005-0000-0000-0000D1930000}"/>
    <cellStyle name="Note 3 2 37 2 2 2 2" xfId="28355" xr:uid="{00000000-0005-0000-0000-0000D2930000}"/>
    <cellStyle name="Note 3 2 37 2 2 2 2 2" xfId="43985" xr:uid="{00000000-0005-0000-0000-0000D3930000}"/>
    <cellStyle name="Note 3 2 37 2 2 2 3" xfId="20291" xr:uid="{00000000-0005-0000-0000-0000D4930000}"/>
    <cellStyle name="Note 3 2 37 2 2 2 4" xfId="36134" xr:uid="{00000000-0005-0000-0000-0000D5930000}"/>
    <cellStyle name="Note 3 2 37 2 2 3" xfId="24992" xr:uid="{00000000-0005-0000-0000-0000D6930000}"/>
    <cellStyle name="Note 3 2 37 2 2 3 2" xfId="40622" xr:uid="{00000000-0005-0000-0000-0000D7930000}"/>
    <cellStyle name="Note 3 2 37 2 2 4" xfId="16928" xr:uid="{00000000-0005-0000-0000-0000D8930000}"/>
    <cellStyle name="Note 3 2 37 2 2 5" xfId="32771" xr:uid="{00000000-0005-0000-0000-0000D9930000}"/>
    <cellStyle name="Note 3 2 37 2 3" xfId="4325" xr:uid="{00000000-0005-0000-0000-0000DA930000}"/>
    <cellStyle name="Note 3 2 37 2 3 2" xfId="22536" xr:uid="{00000000-0005-0000-0000-0000DB930000}"/>
    <cellStyle name="Note 3 2 37 2 3 2 2" xfId="38167" xr:uid="{00000000-0005-0000-0000-0000DC930000}"/>
    <cellStyle name="Note 3 2 37 2 3 3" xfId="13831" xr:uid="{00000000-0005-0000-0000-0000DD930000}"/>
    <cellStyle name="Note 3 2 37 2 3 4" xfId="30576" xr:uid="{00000000-0005-0000-0000-0000DE930000}"/>
    <cellStyle name="Note 3 2 37 2 4" xfId="24525" xr:uid="{00000000-0005-0000-0000-0000DF930000}"/>
    <cellStyle name="Note 3 2 37 2 4 2" xfId="40156" xr:uid="{00000000-0005-0000-0000-0000E0930000}"/>
    <cellStyle name="Note 3 2 37 2 5" xfId="16366" xr:uid="{00000000-0005-0000-0000-0000E1930000}"/>
    <cellStyle name="Note 3 2 37 2 6" xfId="32344" xr:uid="{00000000-0005-0000-0000-0000E2930000}"/>
    <cellStyle name="Note 3 2 37 2 7" xfId="50653" xr:uid="{00000000-0005-0000-0000-0000E3930000}"/>
    <cellStyle name="Note 3 2 37 2 8" xfId="52439" xr:uid="{00000000-0005-0000-0000-0000E4930000}"/>
    <cellStyle name="Note 3 2 37 2 9" xfId="53534" xr:uid="{00000000-0005-0000-0000-0000E5930000}"/>
    <cellStyle name="Note 3 2 37 3" xfId="23626" xr:uid="{00000000-0005-0000-0000-0000E6930000}"/>
    <cellStyle name="Note 3 2 37 3 2" xfId="39257" xr:uid="{00000000-0005-0000-0000-0000E7930000}"/>
    <cellStyle name="Note 3 2 37 4" xfId="15167" xr:uid="{00000000-0005-0000-0000-0000E8930000}"/>
    <cellStyle name="Note 3 2 37 5" xfId="31567" xr:uid="{00000000-0005-0000-0000-0000E9930000}"/>
    <cellStyle name="Note 3 2 37 6" xfId="47338" xr:uid="{00000000-0005-0000-0000-0000EA930000}"/>
    <cellStyle name="Note 3 2 37 7" xfId="48684" xr:uid="{00000000-0005-0000-0000-0000EB930000}"/>
    <cellStyle name="Note 3 2 37 8" xfId="48780" xr:uid="{00000000-0005-0000-0000-0000EC930000}"/>
    <cellStyle name="Note 3 2 37 9" xfId="51388" xr:uid="{00000000-0005-0000-0000-0000ED930000}"/>
    <cellStyle name="Note 3 2 38" xfId="5135" xr:uid="{00000000-0005-0000-0000-0000EE930000}"/>
    <cellStyle name="Note 3 2 38 10" xfId="51513" xr:uid="{00000000-0005-0000-0000-0000EF930000}"/>
    <cellStyle name="Note 3 2 38 11" xfId="51607" xr:uid="{00000000-0005-0000-0000-0000F0930000}"/>
    <cellStyle name="Note 3 2 38 12" xfId="44951" xr:uid="{00000000-0005-0000-0000-0000F1930000}"/>
    <cellStyle name="Note 3 2 38 2" xfId="9078" xr:uid="{00000000-0005-0000-0000-0000F2930000}"/>
    <cellStyle name="Note 3 2 38 2 2" xfId="10467" xr:uid="{00000000-0005-0000-0000-0000F3930000}"/>
    <cellStyle name="Note 3 2 38 2 2 2" xfId="7504" xr:uid="{00000000-0005-0000-0000-0000F4930000}"/>
    <cellStyle name="Note 3 2 38 2 2 2 2" xfId="25070" xr:uid="{00000000-0005-0000-0000-0000F5930000}"/>
    <cellStyle name="Note 3 2 38 2 2 2 2 2" xfId="40700" xr:uid="{00000000-0005-0000-0000-0000F6930000}"/>
    <cellStyle name="Note 3 2 38 2 2 2 3" xfId="17006" xr:uid="{00000000-0005-0000-0000-0000F7930000}"/>
    <cellStyle name="Note 3 2 38 2 2 2 4" xfId="32849" xr:uid="{00000000-0005-0000-0000-0000F8930000}"/>
    <cellStyle name="Note 3 2 38 2 2 3" xfId="28033" xr:uid="{00000000-0005-0000-0000-0000F9930000}"/>
    <cellStyle name="Note 3 2 38 2 2 3 2" xfId="43663" xr:uid="{00000000-0005-0000-0000-0000FA930000}"/>
    <cellStyle name="Note 3 2 38 2 2 4" xfId="19969" xr:uid="{00000000-0005-0000-0000-0000FB930000}"/>
    <cellStyle name="Note 3 2 38 2 2 5" xfId="35812" xr:uid="{00000000-0005-0000-0000-0000FC930000}"/>
    <cellStyle name="Note 3 2 38 2 3" xfId="11299" xr:uid="{00000000-0005-0000-0000-0000FD930000}"/>
    <cellStyle name="Note 3 2 38 2 3 2" xfId="28865" xr:uid="{00000000-0005-0000-0000-0000FE930000}"/>
    <cellStyle name="Note 3 2 38 2 3 2 2" xfId="44495" xr:uid="{00000000-0005-0000-0000-0000FF930000}"/>
    <cellStyle name="Note 3 2 38 2 3 3" xfId="20801" xr:uid="{00000000-0005-0000-0000-000000940000}"/>
    <cellStyle name="Note 3 2 38 2 3 4" xfId="36644" xr:uid="{00000000-0005-0000-0000-000001940000}"/>
    <cellStyle name="Note 3 2 38 2 4" xfId="26644" xr:uid="{00000000-0005-0000-0000-000002940000}"/>
    <cellStyle name="Note 3 2 38 2 4 2" xfId="42274" xr:uid="{00000000-0005-0000-0000-000003940000}"/>
    <cellStyle name="Note 3 2 38 2 5" xfId="18580" xr:uid="{00000000-0005-0000-0000-000004940000}"/>
    <cellStyle name="Note 3 2 38 2 6" xfId="34423" xr:uid="{00000000-0005-0000-0000-000005940000}"/>
    <cellStyle name="Note 3 2 38 2 7" xfId="49892" xr:uid="{00000000-0005-0000-0000-000006940000}"/>
    <cellStyle name="Note 3 2 38 2 8" xfId="51726" xr:uid="{00000000-0005-0000-0000-000007940000}"/>
    <cellStyle name="Note 3 2 38 2 9" xfId="52829" xr:uid="{00000000-0005-0000-0000-000008940000}"/>
    <cellStyle name="Note 3 2 38 3" xfId="23252" xr:uid="{00000000-0005-0000-0000-000009940000}"/>
    <cellStyle name="Note 3 2 38 3 2" xfId="38883" xr:uid="{00000000-0005-0000-0000-00000A940000}"/>
    <cellStyle name="Note 3 2 38 4" xfId="14640" xr:uid="{00000000-0005-0000-0000-00000B940000}"/>
    <cellStyle name="Note 3 2 38 5" xfId="31251" xr:uid="{00000000-0005-0000-0000-00000C940000}"/>
    <cellStyle name="Note 3 2 38 6" xfId="47864" xr:uid="{00000000-0005-0000-0000-00000D940000}"/>
    <cellStyle name="Note 3 2 38 7" xfId="45187" xr:uid="{00000000-0005-0000-0000-00000E940000}"/>
    <cellStyle name="Note 3 2 38 8" xfId="47472" xr:uid="{00000000-0005-0000-0000-00000F940000}"/>
    <cellStyle name="Note 3 2 38 9" xfId="45142" xr:uid="{00000000-0005-0000-0000-000010940000}"/>
    <cellStyle name="Note 3 2 39" xfId="7080" xr:uid="{00000000-0005-0000-0000-000011940000}"/>
    <cellStyle name="Note 3 2 39 10" xfId="52741" xr:uid="{00000000-0005-0000-0000-000012940000}"/>
    <cellStyle name="Note 3 2 39 2" xfId="6469" xr:uid="{00000000-0005-0000-0000-000013940000}"/>
    <cellStyle name="Note 3 2 39 2 2" xfId="11137" xr:uid="{00000000-0005-0000-0000-000014940000}"/>
    <cellStyle name="Note 3 2 39 2 2 2" xfId="28703" xr:uid="{00000000-0005-0000-0000-000015940000}"/>
    <cellStyle name="Note 3 2 39 2 2 2 2" xfId="44333" xr:uid="{00000000-0005-0000-0000-000016940000}"/>
    <cellStyle name="Note 3 2 39 2 2 3" xfId="20639" xr:uid="{00000000-0005-0000-0000-000017940000}"/>
    <cellStyle name="Note 3 2 39 2 2 4" xfId="36482" xr:uid="{00000000-0005-0000-0000-000018940000}"/>
    <cellStyle name="Note 3 2 39 2 3" xfId="11490" xr:uid="{00000000-0005-0000-0000-000019940000}"/>
    <cellStyle name="Note 3 2 39 2 3 2" xfId="29056" xr:uid="{00000000-0005-0000-0000-00001A940000}"/>
    <cellStyle name="Note 3 2 39 2 3 2 2" xfId="44686" xr:uid="{00000000-0005-0000-0000-00001B940000}"/>
    <cellStyle name="Note 3 2 39 2 3 3" xfId="20992" xr:uid="{00000000-0005-0000-0000-00001C940000}"/>
    <cellStyle name="Note 3 2 39 2 3 4" xfId="36835" xr:uid="{00000000-0005-0000-0000-00001D940000}"/>
    <cellStyle name="Note 3 2 39 2 4" xfId="24171" xr:uid="{00000000-0005-0000-0000-00001E940000}"/>
    <cellStyle name="Note 3 2 39 2 4 2" xfId="39802" xr:uid="{00000000-0005-0000-0000-00001F940000}"/>
    <cellStyle name="Note 3 2 39 2 5" xfId="15973" xr:uid="{00000000-0005-0000-0000-000020940000}"/>
    <cellStyle name="Note 3 2 39 2 6" xfId="32010" xr:uid="{00000000-0005-0000-0000-000021940000}"/>
    <cellStyle name="Note 3 2 39 3" xfId="11158" xr:uid="{00000000-0005-0000-0000-000022940000}"/>
    <cellStyle name="Note 3 2 39 3 2" xfId="11257" xr:uid="{00000000-0005-0000-0000-000023940000}"/>
    <cellStyle name="Note 3 2 39 3 2 2" xfId="28823" xr:uid="{00000000-0005-0000-0000-000024940000}"/>
    <cellStyle name="Note 3 2 39 3 2 2 2" xfId="44453" xr:uid="{00000000-0005-0000-0000-000025940000}"/>
    <cellStyle name="Note 3 2 39 3 2 3" xfId="20759" xr:uid="{00000000-0005-0000-0000-000026940000}"/>
    <cellStyle name="Note 3 2 39 3 2 4" xfId="36602" xr:uid="{00000000-0005-0000-0000-000027940000}"/>
    <cellStyle name="Note 3 2 39 3 3" xfId="28724" xr:uid="{00000000-0005-0000-0000-000028940000}"/>
    <cellStyle name="Note 3 2 39 3 3 2" xfId="44354" xr:uid="{00000000-0005-0000-0000-000029940000}"/>
    <cellStyle name="Note 3 2 39 3 4" xfId="20660" xr:uid="{00000000-0005-0000-0000-00002A940000}"/>
    <cellStyle name="Note 3 2 39 3 5" xfId="36503" xr:uid="{00000000-0005-0000-0000-00002B940000}"/>
    <cellStyle name="Note 3 2 39 4" xfId="9373" xr:uid="{00000000-0005-0000-0000-00002C940000}"/>
    <cellStyle name="Note 3 2 39 4 2" xfId="26939" xr:uid="{00000000-0005-0000-0000-00002D940000}"/>
    <cellStyle name="Note 3 2 39 4 2 2" xfId="42569" xr:uid="{00000000-0005-0000-0000-00002E940000}"/>
    <cellStyle name="Note 3 2 39 4 3" xfId="18875" xr:uid="{00000000-0005-0000-0000-00002F940000}"/>
    <cellStyle name="Note 3 2 39 4 4" xfId="34718" xr:uid="{00000000-0005-0000-0000-000030940000}"/>
    <cellStyle name="Note 3 2 39 5" xfId="24701" xr:uid="{00000000-0005-0000-0000-000031940000}"/>
    <cellStyle name="Note 3 2 39 5 2" xfId="40332" xr:uid="{00000000-0005-0000-0000-000032940000}"/>
    <cellStyle name="Note 3 2 39 6" xfId="16583" xr:uid="{00000000-0005-0000-0000-000033940000}"/>
    <cellStyle name="Note 3 2 39 7" xfId="32502" xr:uid="{00000000-0005-0000-0000-000034940000}"/>
    <cellStyle name="Note 3 2 39 8" xfId="49581" xr:uid="{00000000-0005-0000-0000-000035940000}"/>
    <cellStyle name="Note 3 2 39 9" xfId="51593" xr:uid="{00000000-0005-0000-0000-000036940000}"/>
    <cellStyle name="Note 3 2 4" xfId="2830" xr:uid="{00000000-0005-0000-0000-000037940000}"/>
    <cellStyle name="Note 3 2 4 10" xfId="48016" xr:uid="{00000000-0005-0000-0000-000038940000}"/>
    <cellStyle name="Note 3 2 4 11" xfId="47813" xr:uid="{00000000-0005-0000-0000-000039940000}"/>
    <cellStyle name="Note 3 2 4 12" xfId="50719" xr:uid="{00000000-0005-0000-0000-00003A940000}"/>
    <cellStyle name="Note 3 2 4 13" xfId="46003" xr:uid="{00000000-0005-0000-0000-00003B940000}"/>
    <cellStyle name="Note 3 2 4 14" xfId="52601" xr:uid="{00000000-0005-0000-0000-00003C940000}"/>
    <cellStyle name="Note 3 2 4 15" xfId="52666" xr:uid="{00000000-0005-0000-0000-00003D940000}"/>
    <cellStyle name="Note 3 2 4 2" xfId="3484" xr:uid="{00000000-0005-0000-0000-00003E940000}"/>
    <cellStyle name="Note 3 2 4 2 10" xfId="45150" xr:uid="{00000000-0005-0000-0000-00003F940000}"/>
    <cellStyle name="Note 3 2 4 2 11" xfId="51082" xr:uid="{00000000-0005-0000-0000-000040940000}"/>
    <cellStyle name="Note 3 2 4 2 12" xfId="45691" xr:uid="{00000000-0005-0000-0000-000041940000}"/>
    <cellStyle name="Note 3 2 4 2 13" xfId="49048" xr:uid="{00000000-0005-0000-0000-000042940000}"/>
    <cellStyle name="Note 3 2 4 2 14" xfId="46414" xr:uid="{00000000-0005-0000-0000-000043940000}"/>
    <cellStyle name="Note 3 2 4 2 2" xfId="5859" xr:uid="{00000000-0005-0000-0000-000044940000}"/>
    <cellStyle name="Note 3 2 4 2 2 2" xfId="8430" xr:uid="{00000000-0005-0000-0000-000045940000}"/>
    <cellStyle name="Note 3 2 4 2 2 2 2" xfId="9819" xr:uid="{00000000-0005-0000-0000-000046940000}"/>
    <cellStyle name="Note 3 2 4 2 2 2 2 2" xfId="10933" xr:uid="{00000000-0005-0000-0000-000047940000}"/>
    <cellStyle name="Note 3 2 4 2 2 2 2 2 2" xfId="28499" xr:uid="{00000000-0005-0000-0000-000048940000}"/>
    <cellStyle name="Note 3 2 4 2 2 2 2 2 2 2" xfId="44129" xr:uid="{00000000-0005-0000-0000-000049940000}"/>
    <cellStyle name="Note 3 2 4 2 2 2 2 2 3" xfId="20435" xr:uid="{00000000-0005-0000-0000-00004A940000}"/>
    <cellStyle name="Note 3 2 4 2 2 2 2 2 4" xfId="36278" xr:uid="{00000000-0005-0000-0000-00004B940000}"/>
    <cellStyle name="Note 3 2 4 2 2 2 2 3" xfId="27385" xr:uid="{00000000-0005-0000-0000-00004C940000}"/>
    <cellStyle name="Note 3 2 4 2 2 2 2 3 2" xfId="43015" xr:uid="{00000000-0005-0000-0000-00004D940000}"/>
    <cellStyle name="Note 3 2 4 2 2 2 2 4" xfId="19321" xr:uid="{00000000-0005-0000-0000-00004E940000}"/>
    <cellStyle name="Note 3 2 4 2 2 2 2 5" xfId="35164" xr:uid="{00000000-0005-0000-0000-00004F940000}"/>
    <cellStyle name="Note 3 2 4 2 2 2 3" xfId="4629" xr:uid="{00000000-0005-0000-0000-000050940000}"/>
    <cellStyle name="Note 3 2 4 2 2 2 3 2" xfId="22801" xr:uid="{00000000-0005-0000-0000-000051940000}"/>
    <cellStyle name="Note 3 2 4 2 2 2 3 2 2" xfId="38432" xr:uid="{00000000-0005-0000-0000-000052940000}"/>
    <cellStyle name="Note 3 2 4 2 2 2 3 3" xfId="14135" xr:uid="{00000000-0005-0000-0000-000053940000}"/>
    <cellStyle name="Note 3 2 4 2 2 2 3 4" xfId="30822" xr:uid="{00000000-0005-0000-0000-000054940000}"/>
    <cellStyle name="Note 3 2 4 2 2 2 4" xfId="25996" xr:uid="{00000000-0005-0000-0000-000055940000}"/>
    <cellStyle name="Note 3 2 4 2 2 2 4 2" xfId="41626" xr:uid="{00000000-0005-0000-0000-000056940000}"/>
    <cellStyle name="Note 3 2 4 2 2 2 5" xfId="17932" xr:uid="{00000000-0005-0000-0000-000057940000}"/>
    <cellStyle name="Note 3 2 4 2 2 2 6" xfId="33775" xr:uid="{00000000-0005-0000-0000-000058940000}"/>
    <cellStyle name="Note 3 2 4 2 2 3" xfId="23730" xr:uid="{00000000-0005-0000-0000-000059940000}"/>
    <cellStyle name="Note 3 2 4 2 2 3 2" xfId="39361" xr:uid="{00000000-0005-0000-0000-00005A940000}"/>
    <cellStyle name="Note 3 2 4 2 2 4" xfId="15364" xr:uid="{00000000-0005-0000-0000-00005B940000}"/>
    <cellStyle name="Note 3 2 4 2 2 5" xfId="31628" xr:uid="{00000000-0005-0000-0000-00005C940000}"/>
    <cellStyle name="Note 3 2 4 2 2 6" xfId="50347" xr:uid="{00000000-0005-0000-0000-00005D940000}"/>
    <cellStyle name="Note 3 2 4 2 2 7" xfId="52133" xr:uid="{00000000-0005-0000-0000-00005E940000}"/>
    <cellStyle name="Note 3 2 4 2 2 8" xfId="53228" xr:uid="{00000000-0005-0000-0000-00005F940000}"/>
    <cellStyle name="Note 3 2 4 2 3" xfId="9107" xr:uid="{00000000-0005-0000-0000-000060940000}"/>
    <cellStyle name="Note 3 2 4 2 3 2" xfId="10496" xr:uid="{00000000-0005-0000-0000-000061940000}"/>
    <cellStyle name="Note 3 2 4 2 3 2 2" xfId="4760" xr:uid="{00000000-0005-0000-0000-000062940000}"/>
    <cellStyle name="Note 3 2 4 2 3 2 2 2" xfId="22932" xr:uid="{00000000-0005-0000-0000-000063940000}"/>
    <cellStyle name="Note 3 2 4 2 3 2 2 2 2" xfId="38563" xr:uid="{00000000-0005-0000-0000-000064940000}"/>
    <cellStyle name="Note 3 2 4 2 3 2 2 3" xfId="14266" xr:uid="{00000000-0005-0000-0000-000065940000}"/>
    <cellStyle name="Note 3 2 4 2 3 2 2 4" xfId="30953" xr:uid="{00000000-0005-0000-0000-000066940000}"/>
    <cellStyle name="Note 3 2 4 2 3 2 3" xfId="28062" xr:uid="{00000000-0005-0000-0000-000067940000}"/>
    <cellStyle name="Note 3 2 4 2 3 2 3 2" xfId="43692" xr:uid="{00000000-0005-0000-0000-000068940000}"/>
    <cellStyle name="Note 3 2 4 2 3 2 4" xfId="19998" xr:uid="{00000000-0005-0000-0000-000069940000}"/>
    <cellStyle name="Note 3 2 4 2 3 2 5" xfId="35841" xr:uid="{00000000-0005-0000-0000-00006A940000}"/>
    <cellStyle name="Note 3 2 4 2 3 3" xfId="7463" xr:uid="{00000000-0005-0000-0000-00006B940000}"/>
    <cellStyle name="Note 3 2 4 2 3 3 2" xfId="25029" xr:uid="{00000000-0005-0000-0000-00006C940000}"/>
    <cellStyle name="Note 3 2 4 2 3 3 2 2" xfId="40659" xr:uid="{00000000-0005-0000-0000-00006D940000}"/>
    <cellStyle name="Note 3 2 4 2 3 3 3" xfId="16965" xr:uid="{00000000-0005-0000-0000-00006E940000}"/>
    <cellStyle name="Note 3 2 4 2 3 3 4" xfId="32808" xr:uid="{00000000-0005-0000-0000-00006F940000}"/>
    <cellStyle name="Note 3 2 4 2 3 4" xfId="26673" xr:uid="{00000000-0005-0000-0000-000070940000}"/>
    <cellStyle name="Note 3 2 4 2 3 4 2" xfId="42303" xr:uid="{00000000-0005-0000-0000-000071940000}"/>
    <cellStyle name="Note 3 2 4 2 3 5" xfId="18609" xr:uid="{00000000-0005-0000-0000-000072940000}"/>
    <cellStyle name="Note 3 2 4 2 3 6" xfId="34452" xr:uid="{00000000-0005-0000-0000-000073940000}"/>
    <cellStyle name="Note 3 2 4 2 4" xfId="21862" xr:uid="{00000000-0005-0000-0000-000074940000}"/>
    <cellStyle name="Note 3 2 4 2 4 2" xfId="37493" xr:uid="{00000000-0005-0000-0000-000075940000}"/>
    <cellStyle name="Note 3 2 4 2 5" xfId="23407" xr:uid="{00000000-0005-0000-0000-000076940000}"/>
    <cellStyle name="Note 3 2 4 2 5 2" xfId="39038" xr:uid="{00000000-0005-0000-0000-000077940000}"/>
    <cellStyle name="Note 3 2 4 2 6" xfId="12989" xr:uid="{00000000-0005-0000-0000-000078940000}"/>
    <cellStyle name="Note 3 2 4 2 7" xfId="29963" xr:uid="{00000000-0005-0000-0000-000079940000}"/>
    <cellStyle name="Note 3 2 4 2 8" xfId="47906" xr:uid="{00000000-0005-0000-0000-00007A940000}"/>
    <cellStyle name="Note 3 2 4 2 9" xfId="48378" xr:uid="{00000000-0005-0000-0000-00007B940000}"/>
    <cellStyle name="Note 3 2 4 3" xfId="5211" xr:uid="{00000000-0005-0000-0000-00007C940000}"/>
    <cellStyle name="Note 3 2 4 3 2" xfId="9180" xr:uid="{00000000-0005-0000-0000-00007D940000}"/>
    <cellStyle name="Note 3 2 4 3 2 2" xfId="10569" xr:uid="{00000000-0005-0000-0000-00007E940000}"/>
    <cellStyle name="Note 3 2 4 3 2 2 2" xfId="11674" xr:uid="{00000000-0005-0000-0000-00007F940000}"/>
    <cellStyle name="Note 3 2 4 3 2 2 2 2" xfId="29240" xr:uid="{00000000-0005-0000-0000-000080940000}"/>
    <cellStyle name="Note 3 2 4 3 2 2 2 2 2" xfId="44870" xr:uid="{00000000-0005-0000-0000-000081940000}"/>
    <cellStyle name="Note 3 2 4 3 2 2 2 3" xfId="21176" xr:uid="{00000000-0005-0000-0000-000082940000}"/>
    <cellStyle name="Note 3 2 4 3 2 2 2 4" xfId="37019" xr:uid="{00000000-0005-0000-0000-000083940000}"/>
    <cellStyle name="Note 3 2 4 3 2 2 3" xfId="28135" xr:uid="{00000000-0005-0000-0000-000084940000}"/>
    <cellStyle name="Note 3 2 4 3 2 2 3 2" xfId="43765" xr:uid="{00000000-0005-0000-0000-000085940000}"/>
    <cellStyle name="Note 3 2 4 3 2 2 4" xfId="20071" xr:uid="{00000000-0005-0000-0000-000086940000}"/>
    <cellStyle name="Note 3 2 4 3 2 2 5" xfId="35914" xr:uid="{00000000-0005-0000-0000-000087940000}"/>
    <cellStyle name="Note 3 2 4 3 2 3" xfId="11602" xr:uid="{00000000-0005-0000-0000-000088940000}"/>
    <cellStyle name="Note 3 2 4 3 2 3 2" xfId="29168" xr:uid="{00000000-0005-0000-0000-000089940000}"/>
    <cellStyle name="Note 3 2 4 3 2 3 2 2" xfId="44798" xr:uid="{00000000-0005-0000-0000-00008A940000}"/>
    <cellStyle name="Note 3 2 4 3 2 3 3" xfId="21104" xr:uid="{00000000-0005-0000-0000-00008B940000}"/>
    <cellStyle name="Note 3 2 4 3 2 3 4" xfId="36947" xr:uid="{00000000-0005-0000-0000-00008C940000}"/>
    <cellStyle name="Note 3 2 4 3 2 4" xfId="26746" xr:uid="{00000000-0005-0000-0000-00008D940000}"/>
    <cellStyle name="Note 3 2 4 3 2 4 2" xfId="42376" xr:uid="{00000000-0005-0000-0000-00008E940000}"/>
    <cellStyle name="Note 3 2 4 3 2 5" xfId="18682" xr:uid="{00000000-0005-0000-0000-00008F940000}"/>
    <cellStyle name="Note 3 2 4 3 2 6" xfId="34525" xr:uid="{00000000-0005-0000-0000-000090940000}"/>
    <cellStyle name="Note 3 2 4 3 3" xfId="23289" xr:uid="{00000000-0005-0000-0000-000091940000}"/>
    <cellStyle name="Note 3 2 4 3 3 2" xfId="38920" xr:uid="{00000000-0005-0000-0000-000092940000}"/>
    <cellStyle name="Note 3 2 4 3 4" xfId="14716" xr:uid="{00000000-0005-0000-0000-000093940000}"/>
    <cellStyle name="Note 3 2 4 3 5" xfId="31267" xr:uid="{00000000-0005-0000-0000-000094940000}"/>
    <cellStyle name="Note 3 2 4 3 6" xfId="49970" xr:uid="{00000000-0005-0000-0000-000095940000}"/>
    <cellStyle name="Note 3 2 4 3 7" xfId="51768" xr:uid="{00000000-0005-0000-0000-000096940000}"/>
    <cellStyle name="Note 3 2 4 3 8" xfId="52861" xr:uid="{00000000-0005-0000-0000-000097940000}"/>
    <cellStyle name="Note 3 2 4 4" xfId="6853" xr:uid="{00000000-0005-0000-0000-000098940000}"/>
    <cellStyle name="Note 3 2 4 4 2" xfId="7282" xr:uid="{00000000-0005-0000-0000-000099940000}"/>
    <cellStyle name="Note 3 2 4 4 2 2" xfId="7272" xr:uid="{00000000-0005-0000-0000-00009A940000}"/>
    <cellStyle name="Note 3 2 4 4 2 2 2" xfId="24839" xr:uid="{00000000-0005-0000-0000-00009B940000}"/>
    <cellStyle name="Note 3 2 4 4 2 2 2 2" xfId="40469" xr:uid="{00000000-0005-0000-0000-00009C940000}"/>
    <cellStyle name="Note 3 2 4 4 2 2 3" xfId="16775" xr:uid="{00000000-0005-0000-0000-00009D940000}"/>
    <cellStyle name="Note 3 2 4 4 2 2 4" xfId="32618" xr:uid="{00000000-0005-0000-0000-00009E940000}"/>
    <cellStyle name="Note 3 2 4 4 2 3" xfId="24849" xr:uid="{00000000-0005-0000-0000-00009F940000}"/>
    <cellStyle name="Note 3 2 4 4 2 3 2" xfId="40479" xr:uid="{00000000-0005-0000-0000-0000A0940000}"/>
    <cellStyle name="Note 3 2 4 4 2 4" xfId="16785" xr:uid="{00000000-0005-0000-0000-0000A1940000}"/>
    <cellStyle name="Note 3 2 4 4 2 5" xfId="32628" xr:uid="{00000000-0005-0000-0000-0000A2940000}"/>
    <cellStyle name="Note 3 2 4 4 3" xfId="4315" xr:uid="{00000000-0005-0000-0000-0000A3940000}"/>
    <cellStyle name="Note 3 2 4 4 3 2" xfId="22526" xr:uid="{00000000-0005-0000-0000-0000A4940000}"/>
    <cellStyle name="Note 3 2 4 4 3 2 2" xfId="38157" xr:uid="{00000000-0005-0000-0000-0000A5940000}"/>
    <cellStyle name="Note 3 2 4 4 3 3" xfId="13821" xr:uid="{00000000-0005-0000-0000-0000A6940000}"/>
    <cellStyle name="Note 3 2 4 4 3 4" xfId="30566" xr:uid="{00000000-0005-0000-0000-0000A7940000}"/>
    <cellStyle name="Note 3 2 4 4 4" xfId="24516" xr:uid="{00000000-0005-0000-0000-0000A8940000}"/>
    <cellStyle name="Note 3 2 4 4 4 2" xfId="40147" xr:uid="{00000000-0005-0000-0000-0000A9940000}"/>
    <cellStyle name="Note 3 2 4 4 5" xfId="16357" xr:uid="{00000000-0005-0000-0000-0000AA940000}"/>
    <cellStyle name="Note 3 2 4 4 6" xfId="32335" xr:uid="{00000000-0005-0000-0000-0000AB940000}"/>
    <cellStyle name="Note 3 2 4 5" xfId="21414" xr:uid="{00000000-0005-0000-0000-0000AC940000}"/>
    <cellStyle name="Note 3 2 4 5 2" xfId="37045" xr:uid="{00000000-0005-0000-0000-0000AD940000}"/>
    <cellStyle name="Note 3 2 4 6" xfId="21549" xr:uid="{00000000-0005-0000-0000-0000AE940000}"/>
    <cellStyle name="Note 3 2 4 6 2" xfId="37180" xr:uid="{00000000-0005-0000-0000-0000AF940000}"/>
    <cellStyle name="Note 3 2 4 7" xfId="12336" xr:uid="{00000000-0005-0000-0000-0000B0940000}"/>
    <cellStyle name="Note 3 2 4 8" xfId="29597" xr:uid="{00000000-0005-0000-0000-0000B1940000}"/>
    <cellStyle name="Note 3 2 4 9" xfId="47909" xr:uid="{00000000-0005-0000-0000-0000B2940000}"/>
    <cellStyle name="Note 3 2 40" xfId="8331" xr:uid="{00000000-0005-0000-0000-0000B3940000}"/>
    <cellStyle name="Note 3 2 40 2" xfId="9720" xr:uid="{00000000-0005-0000-0000-0000B4940000}"/>
    <cellStyle name="Note 3 2 40 2 2" xfId="4455" xr:uid="{00000000-0005-0000-0000-0000B5940000}"/>
    <cellStyle name="Note 3 2 40 2 2 2" xfId="22627" xr:uid="{00000000-0005-0000-0000-0000B6940000}"/>
    <cellStyle name="Note 3 2 40 2 2 2 2" xfId="38258" xr:uid="{00000000-0005-0000-0000-0000B7940000}"/>
    <cellStyle name="Note 3 2 40 2 2 3" xfId="13961" xr:uid="{00000000-0005-0000-0000-0000B8940000}"/>
    <cellStyle name="Note 3 2 40 2 2 4" xfId="30648" xr:uid="{00000000-0005-0000-0000-0000B9940000}"/>
    <cellStyle name="Note 3 2 40 2 3" xfId="27286" xr:uid="{00000000-0005-0000-0000-0000BA940000}"/>
    <cellStyle name="Note 3 2 40 2 3 2" xfId="42916" xr:uid="{00000000-0005-0000-0000-0000BB940000}"/>
    <cellStyle name="Note 3 2 40 2 4" xfId="19222" xr:uid="{00000000-0005-0000-0000-0000BC940000}"/>
    <cellStyle name="Note 3 2 40 2 5" xfId="35065" xr:uid="{00000000-0005-0000-0000-0000BD940000}"/>
    <cellStyle name="Note 3 2 40 3" xfId="9352" xr:uid="{00000000-0005-0000-0000-0000BE940000}"/>
    <cellStyle name="Note 3 2 40 3 2" xfId="26918" xr:uid="{00000000-0005-0000-0000-0000BF940000}"/>
    <cellStyle name="Note 3 2 40 3 2 2" xfId="42548" xr:uid="{00000000-0005-0000-0000-0000C0940000}"/>
    <cellStyle name="Note 3 2 40 3 3" xfId="18854" xr:uid="{00000000-0005-0000-0000-0000C1940000}"/>
    <cellStyle name="Note 3 2 40 3 4" xfId="34697" xr:uid="{00000000-0005-0000-0000-0000C2940000}"/>
    <cellStyle name="Note 3 2 40 4" xfId="25897" xr:uid="{00000000-0005-0000-0000-0000C3940000}"/>
    <cellStyle name="Note 3 2 40 4 2" xfId="41527" xr:uid="{00000000-0005-0000-0000-0000C4940000}"/>
    <cellStyle name="Note 3 2 40 5" xfId="17833" xr:uid="{00000000-0005-0000-0000-0000C5940000}"/>
    <cellStyle name="Note 3 2 40 6" xfId="33676" xr:uid="{00000000-0005-0000-0000-0000C6940000}"/>
    <cellStyle name="Note 3 2 41" xfId="21760" xr:uid="{00000000-0005-0000-0000-0000C7940000}"/>
    <cellStyle name="Note 3 2 41 2" xfId="37391" xr:uid="{00000000-0005-0000-0000-0000C8940000}"/>
    <cellStyle name="Note 3 2 42" xfId="24308" xr:uid="{00000000-0005-0000-0000-0000C9940000}"/>
    <cellStyle name="Note 3 2 42 2" xfId="39939" xr:uid="{00000000-0005-0000-0000-0000CA940000}"/>
    <cellStyle name="Note 3 2 43" xfId="12793" xr:uid="{00000000-0005-0000-0000-0000CB940000}"/>
    <cellStyle name="Note 3 2 44" xfId="29903" xr:uid="{00000000-0005-0000-0000-0000CC940000}"/>
    <cellStyle name="Note 3 2 45" xfId="47240" xr:uid="{00000000-0005-0000-0000-0000CD940000}"/>
    <cellStyle name="Note 3 2 46" xfId="47110" xr:uid="{00000000-0005-0000-0000-0000CE940000}"/>
    <cellStyle name="Note 3 2 47" xfId="44952" xr:uid="{00000000-0005-0000-0000-0000CF940000}"/>
    <cellStyle name="Note 3 2 48" xfId="48932" xr:uid="{00000000-0005-0000-0000-0000D0940000}"/>
    <cellStyle name="Note 3 2 49" xfId="48868" xr:uid="{00000000-0005-0000-0000-0000D1940000}"/>
    <cellStyle name="Note 3 2 5" xfId="3162" xr:uid="{00000000-0005-0000-0000-0000D2940000}"/>
    <cellStyle name="Note 3 2 5 10" xfId="48275" xr:uid="{00000000-0005-0000-0000-0000D3940000}"/>
    <cellStyle name="Note 3 2 5 11" xfId="49003" xr:uid="{00000000-0005-0000-0000-0000D4940000}"/>
    <cellStyle name="Note 3 2 5 12" xfId="50978" xr:uid="{00000000-0005-0000-0000-0000D5940000}"/>
    <cellStyle name="Note 3 2 5 13" xfId="46511" xr:uid="{00000000-0005-0000-0000-0000D6940000}"/>
    <cellStyle name="Note 3 2 5 14" xfId="47298" xr:uid="{00000000-0005-0000-0000-0000D7940000}"/>
    <cellStyle name="Note 3 2 5 15" xfId="51601" xr:uid="{00000000-0005-0000-0000-0000D8940000}"/>
    <cellStyle name="Note 3 2 5 2" xfId="3816" xr:uid="{00000000-0005-0000-0000-0000D9940000}"/>
    <cellStyle name="Note 3 2 5 2 10" xfId="48987" xr:uid="{00000000-0005-0000-0000-0000DA940000}"/>
    <cellStyle name="Note 3 2 5 2 11" xfId="51339" xr:uid="{00000000-0005-0000-0000-0000DB940000}"/>
    <cellStyle name="Note 3 2 5 2 12" xfId="47992" xr:uid="{00000000-0005-0000-0000-0000DC940000}"/>
    <cellStyle name="Note 3 2 5 2 13" xfId="48970" xr:uid="{00000000-0005-0000-0000-0000DD940000}"/>
    <cellStyle name="Note 3 2 5 2 14" xfId="45903" xr:uid="{00000000-0005-0000-0000-0000DE940000}"/>
    <cellStyle name="Note 3 2 5 2 2" xfId="6191" xr:uid="{00000000-0005-0000-0000-0000DF940000}"/>
    <cellStyle name="Note 3 2 5 2 2 2" xfId="8867" xr:uid="{00000000-0005-0000-0000-0000E0940000}"/>
    <cellStyle name="Note 3 2 5 2 2 2 2" xfId="10256" xr:uid="{00000000-0005-0000-0000-0000E1940000}"/>
    <cellStyle name="Note 3 2 5 2 2 2 2 2" xfId="4124" xr:uid="{00000000-0005-0000-0000-0000E2940000}"/>
    <cellStyle name="Note 3 2 5 2 2 2 2 2 2" xfId="22335" xr:uid="{00000000-0005-0000-0000-0000E3940000}"/>
    <cellStyle name="Note 3 2 5 2 2 2 2 2 2 2" xfId="37966" xr:uid="{00000000-0005-0000-0000-0000E4940000}"/>
    <cellStyle name="Note 3 2 5 2 2 2 2 2 3" xfId="13630" xr:uid="{00000000-0005-0000-0000-0000E5940000}"/>
    <cellStyle name="Note 3 2 5 2 2 2 2 2 4" xfId="30375" xr:uid="{00000000-0005-0000-0000-0000E6940000}"/>
    <cellStyle name="Note 3 2 5 2 2 2 2 3" xfId="27822" xr:uid="{00000000-0005-0000-0000-0000E7940000}"/>
    <cellStyle name="Note 3 2 5 2 2 2 2 3 2" xfId="43452" xr:uid="{00000000-0005-0000-0000-0000E8940000}"/>
    <cellStyle name="Note 3 2 5 2 2 2 2 4" xfId="19758" xr:uid="{00000000-0005-0000-0000-0000E9940000}"/>
    <cellStyle name="Note 3 2 5 2 2 2 2 5" xfId="35601" xr:uid="{00000000-0005-0000-0000-0000EA940000}"/>
    <cellStyle name="Note 3 2 5 2 2 2 3" xfId="10685" xr:uid="{00000000-0005-0000-0000-0000EB940000}"/>
    <cellStyle name="Note 3 2 5 2 2 2 3 2" xfId="28251" xr:uid="{00000000-0005-0000-0000-0000EC940000}"/>
    <cellStyle name="Note 3 2 5 2 2 2 3 2 2" xfId="43881" xr:uid="{00000000-0005-0000-0000-0000ED940000}"/>
    <cellStyle name="Note 3 2 5 2 2 2 3 3" xfId="20187" xr:uid="{00000000-0005-0000-0000-0000EE940000}"/>
    <cellStyle name="Note 3 2 5 2 2 2 3 4" xfId="36030" xr:uid="{00000000-0005-0000-0000-0000EF940000}"/>
    <cellStyle name="Note 3 2 5 2 2 2 4" xfId="26433" xr:uid="{00000000-0005-0000-0000-0000F0940000}"/>
    <cellStyle name="Note 3 2 5 2 2 2 4 2" xfId="42063" xr:uid="{00000000-0005-0000-0000-0000F1940000}"/>
    <cellStyle name="Note 3 2 5 2 2 2 5" xfId="18369" xr:uid="{00000000-0005-0000-0000-0000F2940000}"/>
    <cellStyle name="Note 3 2 5 2 2 2 6" xfId="34212" xr:uid="{00000000-0005-0000-0000-0000F3940000}"/>
    <cellStyle name="Note 3 2 5 2 2 3" xfId="24006" xr:uid="{00000000-0005-0000-0000-0000F4940000}"/>
    <cellStyle name="Note 3 2 5 2 2 3 2" xfId="39637" xr:uid="{00000000-0005-0000-0000-0000F5940000}"/>
    <cellStyle name="Note 3 2 5 2 2 4" xfId="15696" xr:uid="{00000000-0005-0000-0000-0000F6940000}"/>
    <cellStyle name="Note 3 2 5 2 2 5" xfId="31885" xr:uid="{00000000-0005-0000-0000-0000F7940000}"/>
    <cellStyle name="Note 3 2 5 2 2 6" xfId="50604" xr:uid="{00000000-0005-0000-0000-0000F8940000}"/>
    <cellStyle name="Note 3 2 5 2 2 7" xfId="52390" xr:uid="{00000000-0005-0000-0000-0000F9940000}"/>
    <cellStyle name="Note 3 2 5 2 2 8" xfId="53485" xr:uid="{00000000-0005-0000-0000-0000FA940000}"/>
    <cellStyle name="Note 3 2 5 2 3" xfId="6825" xr:uid="{00000000-0005-0000-0000-0000FB940000}"/>
    <cellStyle name="Note 3 2 5 2 3 2" xfId="5020" xr:uid="{00000000-0005-0000-0000-0000FC940000}"/>
    <cellStyle name="Note 3 2 5 2 3 2 2" xfId="11285" xr:uid="{00000000-0005-0000-0000-0000FD940000}"/>
    <cellStyle name="Note 3 2 5 2 3 2 2 2" xfId="28851" xr:uid="{00000000-0005-0000-0000-0000FE940000}"/>
    <cellStyle name="Note 3 2 5 2 3 2 2 2 2" xfId="44481" xr:uid="{00000000-0005-0000-0000-0000FF940000}"/>
    <cellStyle name="Note 3 2 5 2 3 2 2 3" xfId="20787" xr:uid="{00000000-0005-0000-0000-000000950000}"/>
    <cellStyle name="Note 3 2 5 2 3 2 2 4" xfId="36630" xr:uid="{00000000-0005-0000-0000-000001950000}"/>
    <cellStyle name="Note 3 2 5 2 3 2 3" xfId="23191" xr:uid="{00000000-0005-0000-0000-000002950000}"/>
    <cellStyle name="Note 3 2 5 2 3 2 3 2" xfId="38822" xr:uid="{00000000-0005-0000-0000-000003950000}"/>
    <cellStyle name="Note 3 2 5 2 3 2 4" xfId="14525" xr:uid="{00000000-0005-0000-0000-000004950000}"/>
    <cellStyle name="Note 3 2 5 2 3 2 5" xfId="31212" xr:uid="{00000000-0005-0000-0000-000005950000}"/>
    <cellStyle name="Note 3 2 5 2 3 3" xfId="4287" xr:uid="{00000000-0005-0000-0000-000006950000}"/>
    <cellStyle name="Note 3 2 5 2 3 3 2" xfId="22498" xr:uid="{00000000-0005-0000-0000-000007950000}"/>
    <cellStyle name="Note 3 2 5 2 3 3 2 2" xfId="38129" xr:uid="{00000000-0005-0000-0000-000008950000}"/>
    <cellStyle name="Note 3 2 5 2 3 3 3" xfId="13793" xr:uid="{00000000-0005-0000-0000-000009950000}"/>
    <cellStyle name="Note 3 2 5 2 3 3 4" xfId="30538" xr:uid="{00000000-0005-0000-0000-00000A950000}"/>
    <cellStyle name="Note 3 2 5 2 3 4" xfId="24488" xr:uid="{00000000-0005-0000-0000-00000B950000}"/>
    <cellStyle name="Note 3 2 5 2 3 4 2" xfId="40119" xr:uid="{00000000-0005-0000-0000-00000C950000}"/>
    <cellStyle name="Note 3 2 5 2 3 5" xfId="16329" xr:uid="{00000000-0005-0000-0000-00000D950000}"/>
    <cellStyle name="Note 3 2 5 2 3 6" xfId="32307" xr:uid="{00000000-0005-0000-0000-00000E950000}"/>
    <cellStyle name="Note 3 2 5 2 4" xfId="22138" xr:uid="{00000000-0005-0000-0000-00000F950000}"/>
    <cellStyle name="Note 3 2 5 2 4 2" xfId="37769" xr:uid="{00000000-0005-0000-0000-000010950000}"/>
    <cellStyle name="Note 3 2 5 2 5" xfId="12225" xr:uid="{00000000-0005-0000-0000-000011950000}"/>
    <cellStyle name="Note 3 2 5 2 5 2" xfId="29488" xr:uid="{00000000-0005-0000-0000-000012950000}"/>
    <cellStyle name="Note 3 2 5 2 6" xfId="13321" xr:uid="{00000000-0005-0000-0000-000013950000}"/>
    <cellStyle name="Note 3 2 5 2 7" xfId="30220" xr:uid="{00000000-0005-0000-0000-000014950000}"/>
    <cellStyle name="Note 3 2 5 2 8" xfId="45220" xr:uid="{00000000-0005-0000-0000-000015950000}"/>
    <cellStyle name="Note 3 2 5 2 9" xfId="48635" xr:uid="{00000000-0005-0000-0000-000016950000}"/>
    <cellStyle name="Note 3 2 5 3" xfId="5537" xr:uid="{00000000-0005-0000-0000-000017950000}"/>
    <cellStyle name="Note 3 2 5 3 2" xfId="8399" xr:uid="{00000000-0005-0000-0000-000018950000}"/>
    <cellStyle name="Note 3 2 5 3 2 2" xfId="9788" xr:uid="{00000000-0005-0000-0000-000019950000}"/>
    <cellStyle name="Note 3 2 5 3 2 2 2" xfId="10999" xr:uid="{00000000-0005-0000-0000-00001A950000}"/>
    <cellStyle name="Note 3 2 5 3 2 2 2 2" xfId="28565" xr:uid="{00000000-0005-0000-0000-00001B950000}"/>
    <cellStyle name="Note 3 2 5 3 2 2 2 2 2" xfId="44195" xr:uid="{00000000-0005-0000-0000-00001C950000}"/>
    <cellStyle name="Note 3 2 5 3 2 2 2 3" xfId="20501" xr:uid="{00000000-0005-0000-0000-00001D950000}"/>
    <cellStyle name="Note 3 2 5 3 2 2 2 4" xfId="36344" xr:uid="{00000000-0005-0000-0000-00001E950000}"/>
    <cellStyle name="Note 3 2 5 3 2 2 3" xfId="27354" xr:uid="{00000000-0005-0000-0000-00001F950000}"/>
    <cellStyle name="Note 3 2 5 3 2 2 3 2" xfId="42984" xr:uid="{00000000-0005-0000-0000-000020950000}"/>
    <cellStyle name="Note 3 2 5 3 2 2 4" xfId="19290" xr:uid="{00000000-0005-0000-0000-000021950000}"/>
    <cellStyle name="Note 3 2 5 3 2 2 5" xfId="35133" xr:uid="{00000000-0005-0000-0000-000022950000}"/>
    <cellStyle name="Note 3 2 5 3 2 3" xfId="9223" xr:uid="{00000000-0005-0000-0000-000023950000}"/>
    <cellStyle name="Note 3 2 5 3 2 3 2" xfId="26789" xr:uid="{00000000-0005-0000-0000-000024950000}"/>
    <cellStyle name="Note 3 2 5 3 2 3 2 2" xfId="42419" xr:uid="{00000000-0005-0000-0000-000025950000}"/>
    <cellStyle name="Note 3 2 5 3 2 3 3" xfId="18725" xr:uid="{00000000-0005-0000-0000-000026950000}"/>
    <cellStyle name="Note 3 2 5 3 2 3 4" xfId="34568" xr:uid="{00000000-0005-0000-0000-000027950000}"/>
    <cellStyle name="Note 3 2 5 3 2 4" xfId="25965" xr:uid="{00000000-0005-0000-0000-000028950000}"/>
    <cellStyle name="Note 3 2 5 3 2 4 2" xfId="41595" xr:uid="{00000000-0005-0000-0000-000029950000}"/>
    <cellStyle name="Note 3 2 5 3 2 5" xfId="17901" xr:uid="{00000000-0005-0000-0000-00002A950000}"/>
    <cellStyle name="Note 3 2 5 3 2 6" xfId="33744" xr:uid="{00000000-0005-0000-0000-00002B950000}"/>
    <cellStyle name="Note 3 2 5 3 3" xfId="23559" xr:uid="{00000000-0005-0000-0000-00002C950000}"/>
    <cellStyle name="Note 3 2 5 3 3 2" xfId="39190" xr:uid="{00000000-0005-0000-0000-00002D950000}"/>
    <cellStyle name="Note 3 2 5 3 4" xfId="15042" xr:uid="{00000000-0005-0000-0000-00002E950000}"/>
    <cellStyle name="Note 3 2 5 3 5" xfId="31518" xr:uid="{00000000-0005-0000-0000-00002F950000}"/>
    <cellStyle name="Note 3 2 5 3 6" xfId="50244" xr:uid="{00000000-0005-0000-0000-000030950000}"/>
    <cellStyle name="Note 3 2 5 3 7" xfId="52030" xr:uid="{00000000-0005-0000-0000-000031950000}"/>
    <cellStyle name="Note 3 2 5 3 8" xfId="53125" xr:uid="{00000000-0005-0000-0000-000032950000}"/>
    <cellStyle name="Note 3 2 5 4" xfId="8315" xr:uid="{00000000-0005-0000-0000-000033950000}"/>
    <cellStyle name="Note 3 2 5 4 2" xfId="9704" xr:uid="{00000000-0005-0000-0000-000034950000}"/>
    <cellStyle name="Note 3 2 5 4 2 2" xfId="4440" xr:uid="{00000000-0005-0000-0000-000035950000}"/>
    <cellStyle name="Note 3 2 5 4 2 2 2" xfId="22612" xr:uid="{00000000-0005-0000-0000-000036950000}"/>
    <cellStyle name="Note 3 2 5 4 2 2 2 2" xfId="38243" xr:uid="{00000000-0005-0000-0000-000037950000}"/>
    <cellStyle name="Note 3 2 5 4 2 2 3" xfId="13946" xr:uid="{00000000-0005-0000-0000-000038950000}"/>
    <cellStyle name="Note 3 2 5 4 2 2 4" xfId="30633" xr:uid="{00000000-0005-0000-0000-000039950000}"/>
    <cellStyle name="Note 3 2 5 4 2 3" xfId="27270" xr:uid="{00000000-0005-0000-0000-00003A950000}"/>
    <cellStyle name="Note 3 2 5 4 2 3 2" xfId="42900" xr:uid="{00000000-0005-0000-0000-00003B950000}"/>
    <cellStyle name="Note 3 2 5 4 2 4" xfId="19206" xr:uid="{00000000-0005-0000-0000-00003C950000}"/>
    <cellStyle name="Note 3 2 5 4 2 5" xfId="35049" xr:uid="{00000000-0005-0000-0000-00003D950000}"/>
    <cellStyle name="Note 3 2 5 4 3" xfId="7165" xr:uid="{00000000-0005-0000-0000-00003E950000}"/>
    <cellStyle name="Note 3 2 5 4 3 2" xfId="24732" xr:uid="{00000000-0005-0000-0000-00003F950000}"/>
    <cellStyle name="Note 3 2 5 4 3 2 2" xfId="40362" xr:uid="{00000000-0005-0000-0000-000040950000}"/>
    <cellStyle name="Note 3 2 5 4 3 3" xfId="16668" xr:uid="{00000000-0005-0000-0000-000041950000}"/>
    <cellStyle name="Note 3 2 5 4 3 4" xfId="32511" xr:uid="{00000000-0005-0000-0000-000042950000}"/>
    <cellStyle name="Note 3 2 5 4 4" xfId="25881" xr:uid="{00000000-0005-0000-0000-000043950000}"/>
    <cellStyle name="Note 3 2 5 4 4 2" xfId="41511" xr:uid="{00000000-0005-0000-0000-000044950000}"/>
    <cellStyle name="Note 3 2 5 4 5" xfId="17817" xr:uid="{00000000-0005-0000-0000-000045950000}"/>
    <cellStyle name="Note 3 2 5 4 6" xfId="33660" xr:uid="{00000000-0005-0000-0000-000046950000}"/>
    <cellStyle name="Note 3 2 5 5" xfId="21691" xr:uid="{00000000-0005-0000-0000-000047950000}"/>
    <cellStyle name="Note 3 2 5 5 2" xfId="37322" xr:uid="{00000000-0005-0000-0000-000048950000}"/>
    <cellStyle name="Note 3 2 5 6" xfId="12075" xr:uid="{00000000-0005-0000-0000-000049950000}"/>
    <cellStyle name="Note 3 2 5 6 2" xfId="29338" xr:uid="{00000000-0005-0000-0000-00004A950000}"/>
    <cellStyle name="Note 3 2 5 7" xfId="12668" xr:uid="{00000000-0005-0000-0000-00004B950000}"/>
    <cellStyle name="Note 3 2 5 8" xfId="29854" xr:uid="{00000000-0005-0000-0000-00004C950000}"/>
    <cellStyle name="Note 3 2 5 9" xfId="47833" xr:uid="{00000000-0005-0000-0000-00004D950000}"/>
    <cellStyle name="Note 3 2 50" xfId="53596" xr:uid="{00000000-0005-0000-0000-00004E950000}"/>
    <cellStyle name="Note 3 2 51" xfId="53578" xr:uid="{00000000-0005-0000-0000-00004F950000}"/>
    <cellStyle name="Note 3 2 6" xfId="2858" xr:uid="{00000000-0005-0000-0000-000050950000}"/>
    <cellStyle name="Note 3 2 6 10" xfId="48044" xr:uid="{00000000-0005-0000-0000-000051950000}"/>
    <cellStyle name="Note 3 2 6 11" xfId="47851" xr:uid="{00000000-0005-0000-0000-000052950000}"/>
    <cellStyle name="Note 3 2 6 12" xfId="50747" xr:uid="{00000000-0005-0000-0000-000053950000}"/>
    <cellStyle name="Note 3 2 6 13" xfId="46031" xr:uid="{00000000-0005-0000-0000-000054950000}"/>
    <cellStyle name="Note 3 2 6 14" xfId="52645" xr:uid="{00000000-0005-0000-0000-000055950000}"/>
    <cellStyle name="Note 3 2 6 15" xfId="45951" xr:uid="{00000000-0005-0000-0000-000056950000}"/>
    <cellStyle name="Note 3 2 6 2" xfId="3512" xr:uid="{00000000-0005-0000-0000-000057950000}"/>
    <cellStyle name="Note 3 2 6 2 10" xfId="47204" xr:uid="{00000000-0005-0000-0000-000058950000}"/>
    <cellStyle name="Note 3 2 6 2 11" xfId="51110" xr:uid="{00000000-0005-0000-0000-000059950000}"/>
    <cellStyle name="Note 3 2 6 2 12" xfId="45649" xr:uid="{00000000-0005-0000-0000-00005A950000}"/>
    <cellStyle name="Note 3 2 6 2 13" xfId="46339" xr:uid="{00000000-0005-0000-0000-00005B950000}"/>
    <cellStyle name="Note 3 2 6 2 14" xfId="45721" xr:uid="{00000000-0005-0000-0000-00005C950000}"/>
    <cellStyle name="Note 3 2 6 2 2" xfId="5887" xr:uid="{00000000-0005-0000-0000-00005D950000}"/>
    <cellStyle name="Note 3 2 6 2 2 2" xfId="8597" xr:uid="{00000000-0005-0000-0000-00005E950000}"/>
    <cellStyle name="Note 3 2 6 2 2 2 2" xfId="9986" xr:uid="{00000000-0005-0000-0000-00005F950000}"/>
    <cellStyle name="Note 3 2 6 2 2 2 2 2" xfId="11343" xr:uid="{00000000-0005-0000-0000-000060950000}"/>
    <cellStyle name="Note 3 2 6 2 2 2 2 2 2" xfId="28909" xr:uid="{00000000-0005-0000-0000-000061950000}"/>
    <cellStyle name="Note 3 2 6 2 2 2 2 2 2 2" xfId="44539" xr:uid="{00000000-0005-0000-0000-000062950000}"/>
    <cellStyle name="Note 3 2 6 2 2 2 2 2 3" xfId="20845" xr:uid="{00000000-0005-0000-0000-000063950000}"/>
    <cellStyle name="Note 3 2 6 2 2 2 2 2 4" xfId="36688" xr:uid="{00000000-0005-0000-0000-000064950000}"/>
    <cellStyle name="Note 3 2 6 2 2 2 2 3" xfId="27552" xr:uid="{00000000-0005-0000-0000-000065950000}"/>
    <cellStyle name="Note 3 2 6 2 2 2 2 3 2" xfId="43182" xr:uid="{00000000-0005-0000-0000-000066950000}"/>
    <cellStyle name="Note 3 2 6 2 2 2 2 4" xfId="19488" xr:uid="{00000000-0005-0000-0000-000067950000}"/>
    <cellStyle name="Note 3 2 6 2 2 2 2 5" xfId="35331" xr:uid="{00000000-0005-0000-0000-000068950000}"/>
    <cellStyle name="Note 3 2 6 2 2 2 3" xfId="6460" xr:uid="{00000000-0005-0000-0000-000069950000}"/>
    <cellStyle name="Note 3 2 6 2 2 2 3 2" xfId="24162" xr:uid="{00000000-0005-0000-0000-00006A950000}"/>
    <cellStyle name="Note 3 2 6 2 2 2 3 2 2" xfId="39793" xr:uid="{00000000-0005-0000-0000-00006B950000}"/>
    <cellStyle name="Note 3 2 6 2 2 2 3 3" xfId="15964" xr:uid="{00000000-0005-0000-0000-00006C950000}"/>
    <cellStyle name="Note 3 2 6 2 2 2 3 4" xfId="32001" xr:uid="{00000000-0005-0000-0000-00006D950000}"/>
    <cellStyle name="Note 3 2 6 2 2 2 4" xfId="26163" xr:uid="{00000000-0005-0000-0000-00006E950000}"/>
    <cellStyle name="Note 3 2 6 2 2 2 4 2" xfId="41793" xr:uid="{00000000-0005-0000-0000-00006F950000}"/>
    <cellStyle name="Note 3 2 6 2 2 2 5" xfId="18099" xr:uid="{00000000-0005-0000-0000-000070950000}"/>
    <cellStyle name="Note 3 2 6 2 2 2 6" xfId="33942" xr:uid="{00000000-0005-0000-0000-000071950000}"/>
    <cellStyle name="Note 3 2 6 2 2 3" xfId="23758" xr:uid="{00000000-0005-0000-0000-000072950000}"/>
    <cellStyle name="Note 3 2 6 2 2 3 2" xfId="39389" xr:uid="{00000000-0005-0000-0000-000073950000}"/>
    <cellStyle name="Note 3 2 6 2 2 4" xfId="15392" xr:uid="{00000000-0005-0000-0000-000074950000}"/>
    <cellStyle name="Note 3 2 6 2 2 5" xfId="31656" xr:uid="{00000000-0005-0000-0000-000075950000}"/>
    <cellStyle name="Note 3 2 6 2 2 6" xfId="50375" xr:uid="{00000000-0005-0000-0000-000076950000}"/>
    <cellStyle name="Note 3 2 6 2 2 7" xfId="52161" xr:uid="{00000000-0005-0000-0000-000077950000}"/>
    <cellStyle name="Note 3 2 6 2 2 8" xfId="53256" xr:uid="{00000000-0005-0000-0000-000078950000}"/>
    <cellStyle name="Note 3 2 6 2 3" xfId="9086" xr:uid="{00000000-0005-0000-0000-000079950000}"/>
    <cellStyle name="Note 3 2 6 2 3 2" xfId="10475" xr:uid="{00000000-0005-0000-0000-00007A950000}"/>
    <cellStyle name="Note 3 2 6 2 3 2 2" xfId="10960" xr:uid="{00000000-0005-0000-0000-00007B950000}"/>
    <cellStyle name="Note 3 2 6 2 3 2 2 2" xfId="28526" xr:uid="{00000000-0005-0000-0000-00007C950000}"/>
    <cellStyle name="Note 3 2 6 2 3 2 2 2 2" xfId="44156" xr:uid="{00000000-0005-0000-0000-00007D950000}"/>
    <cellStyle name="Note 3 2 6 2 3 2 2 3" xfId="20462" xr:uid="{00000000-0005-0000-0000-00007E950000}"/>
    <cellStyle name="Note 3 2 6 2 3 2 2 4" xfId="36305" xr:uid="{00000000-0005-0000-0000-00007F950000}"/>
    <cellStyle name="Note 3 2 6 2 3 2 3" xfId="28041" xr:uid="{00000000-0005-0000-0000-000080950000}"/>
    <cellStyle name="Note 3 2 6 2 3 2 3 2" xfId="43671" xr:uid="{00000000-0005-0000-0000-000081950000}"/>
    <cellStyle name="Note 3 2 6 2 3 2 4" xfId="19977" xr:uid="{00000000-0005-0000-0000-000082950000}"/>
    <cellStyle name="Note 3 2 6 2 3 2 5" xfId="35820" xr:uid="{00000000-0005-0000-0000-000083950000}"/>
    <cellStyle name="Note 3 2 6 2 3 3" xfId="4599" xr:uid="{00000000-0005-0000-0000-000084950000}"/>
    <cellStyle name="Note 3 2 6 2 3 3 2" xfId="22771" xr:uid="{00000000-0005-0000-0000-000085950000}"/>
    <cellStyle name="Note 3 2 6 2 3 3 2 2" xfId="38402" xr:uid="{00000000-0005-0000-0000-000086950000}"/>
    <cellStyle name="Note 3 2 6 2 3 3 3" xfId="14105" xr:uid="{00000000-0005-0000-0000-000087950000}"/>
    <cellStyle name="Note 3 2 6 2 3 3 4" xfId="30792" xr:uid="{00000000-0005-0000-0000-000088950000}"/>
    <cellStyle name="Note 3 2 6 2 3 4" xfId="26652" xr:uid="{00000000-0005-0000-0000-000089950000}"/>
    <cellStyle name="Note 3 2 6 2 3 4 2" xfId="42282" xr:uid="{00000000-0005-0000-0000-00008A950000}"/>
    <cellStyle name="Note 3 2 6 2 3 5" xfId="18588" xr:uid="{00000000-0005-0000-0000-00008B950000}"/>
    <cellStyle name="Note 3 2 6 2 3 6" xfId="34431" xr:uid="{00000000-0005-0000-0000-00008C950000}"/>
    <cellStyle name="Note 3 2 6 2 4" xfId="21890" xr:uid="{00000000-0005-0000-0000-00008D950000}"/>
    <cellStyle name="Note 3 2 6 2 4 2" xfId="37521" xr:uid="{00000000-0005-0000-0000-00008E950000}"/>
    <cellStyle name="Note 3 2 6 2 5" xfId="29276" xr:uid="{00000000-0005-0000-0000-00008F950000}"/>
    <cellStyle name="Note 3 2 6 2 5 2" xfId="44906" xr:uid="{00000000-0005-0000-0000-000090950000}"/>
    <cellStyle name="Note 3 2 6 2 6" xfId="13017" xr:uid="{00000000-0005-0000-0000-000091950000}"/>
    <cellStyle name="Note 3 2 6 2 7" xfId="29991" xr:uid="{00000000-0005-0000-0000-000092950000}"/>
    <cellStyle name="Note 3 2 6 2 8" xfId="47048" xr:uid="{00000000-0005-0000-0000-000093950000}"/>
    <cellStyle name="Note 3 2 6 2 9" xfId="48406" xr:uid="{00000000-0005-0000-0000-000094950000}"/>
    <cellStyle name="Note 3 2 6 3" xfId="5238" xr:uid="{00000000-0005-0000-0000-000095950000}"/>
    <cellStyle name="Note 3 2 6 3 2" xfId="8203" xr:uid="{00000000-0005-0000-0000-000096950000}"/>
    <cellStyle name="Note 3 2 6 3 2 2" xfId="9592" xr:uid="{00000000-0005-0000-0000-000097950000}"/>
    <cellStyle name="Note 3 2 6 3 2 2 2" xfId="6439" xr:uid="{00000000-0005-0000-0000-000098950000}"/>
    <cellStyle name="Note 3 2 6 3 2 2 2 2" xfId="24141" xr:uid="{00000000-0005-0000-0000-000099950000}"/>
    <cellStyle name="Note 3 2 6 3 2 2 2 2 2" xfId="39772" xr:uid="{00000000-0005-0000-0000-00009A950000}"/>
    <cellStyle name="Note 3 2 6 3 2 2 2 3" xfId="15943" xr:uid="{00000000-0005-0000-0000-00009B950000}"/>
    <cellStyle name="Note 3 2 6 3 2 2 2 4" xfId="31980" xr:uid="{00000000-0005-0000-0000-00009C950000}"/>
    <cellStyle name="Note 3 2 6 3 2 2 3" xfId="27158" xr:uid="{00000000-0005-0000-0000-00009D950000}"/>
    <cellStyle name="Note 3 2 6 3 2 2 3 2" xfId="42788" xr:uid="{00000000-0005-0000-0000-00009E950000}"/>
    <cellStyle name="Note 3 2 6 3 2 2 4" xfId="19094" xr:uid="{00000000-0005-0000-0000-00009F950000}"/>
    <cellStyle name="Note 3 2 6 3 2 2 5" xfId="34937" xr:uid="{00000000-0005-0000-0000-0000A0950000}"/>
    <cellStyle name="Note 3 2 6 3 2 3" xfId="7700" xr:uid="{00000000-0005-0000-0000-0000A1950000}"/>
    <cellStyle name="Note 3 2 6 3 2 3 2" xfId="25266" xr:uid="{00000000-0005-0000-0000-0000A2950000}"/>
    <cellStyle name="Note 3 2 6 3 2 3 2 2" xfId="40896" xr:uid="{00000000-0005-0000-0000-0000A3950000}"/>
    <cellStyle name="Note 3 2 6 3 2 3 3" xfId="17202" xr:uid="{00000000-0005-0000-0000-0000A4950000}"/>
    <cellStyle name="Note 3 2 6 3 2 3 4" xfId="33045" xr:uid="{00000000-0005-0000-0000-0000A5950000}"/>
    <cellStyle name="Note 3 2 6 3 2 4" xfId="25769" xr:uid="{00000000-0005-0000-0000-0000A6950000}"/>
    <cellStyle name="Note 3 2 6 3 2 4 2" xfId="41399" xr:uid="{00000000-0005-0000-0000-0000A7950000}"/>
    <cellStyle name="Note 3 2 6 3 2 5" xfId="17705" xr:uid="{00000000-0005-0000-0000-0000A8950000}"/>
    <cellStyle name="Note 3 2 6 3 2 6" xfId="33548" xr:uid="{00000000-0005-0000-0000-0000A9950000}"/>
    <cellStyle name="Note 3 2 6 3 3" xfId="23316" xr:uid="{00000000-0005-0000-0000-0000AA950000}"/>
    <cellStyle name="Note 3 2 6 3 3 2" xfId="38947" xr:uid="{00000000-0005-0000-0000-0000AB950000}"/>
    <cellStyle name="Note 3 2 6 3 4" xfId="14743" xr:uid="{00000000-0005-0000-0000-0000AC950000}"/>
    <cellStyle name="Note 3 2 6 3 5" xfId="31294" xr:uid="{00000000-0005-0000-0000-0000AD950000}"/>
    <cellStyle name="Note 3 2 6 3 6" xfId="49998" xr:uid="{00000000-0005-0000-0000-0000AE950000}"/>
    <cellStyle name="Note 3 2 6 3 7" xfId="51796" xr:uid="{00000000-0005-0000-0000-0000AF950000}"/>
    <cellStyle name="Note 3 2 6 3 8" xfId="52889" xr:uid="{00000000-0005-0000-0000-0000B0950000}"/>
    <cellStyle name="Note 3 2 6 4" xfId="8269" xr:uid="{00000000-0005-0000-0000-0000B1950000}"/>
    <cellStyle name="Note 3 2 6 4 2" xfId="9658" xr:uid="{00000000-0005-0000-0000-0000B2950000}"/>
    <cellStyle name="Note 3 2 6 4 2 2" xfId="5005" xr:uid="{00000000-0005-0000-0000-0000B3950000}"/>
    <cellStyle name="Note 3 2 6 4 2 2 2" xfId="23177" xr:uid="{00000000-0005-0000-0000-0000B4950000}"/>
    <cellStyle name="Note 3 2 6 4 2 2 2 2" xfId="38808" xr:uid="{00000000-0005-0000-0000-0000B5950000}"/>
    <cellStyle name="Note 3 2 6 4 2 2 3" xfId="14511" xr:uid="{00000000-0005-0000-0000-0000B6950000}"/>
    <cellStyle name="Note 3 2 6 4 2 2 4" xfId="31198" xr:uid="{00000000-0005-0000-0000-0000B7950000}"/>
    <cellStyle name="Note 3 2 6 4 2 3" xfId="27224" xr:uid="{00000000-0005-0000-0000-0000B8950000}"/>
    <cellStyle name="Note 3 2 6 4 2 3 2" xfId="42854" xr:uid="{00000000-0005-0000-0000-0000B9950000}"/>
    <cellStyle name="Note 3 2 6 4 2 4" xfId="19160" xr:uid="{00000000-0005-0000-0000-0000BA950000}"/>
    <cellStyle name="Note 3 2 6 4 2 5" xfId="35003" xr:uid="{00000000-0005-0000-0000-0000BB950000}"/>
    <cellStyle name="Note 3 2 6 4 3" xfId="6992" xr:uid="{00000000-0005-0000-0000-0000BC950000}"/>
    <cellStyle name="Note 3 2 6 4 3 2" xfId="24655" xr:uid="{00000000-0005-0000-0000-0000BD950000}"/>
    <cellStyle name="Note 3 2 6 4 3 2 2" xfId="40286" xr:uid="{00000000-0005-0000-0000-0000BE950000}"/>
    <cellStyle name="Note 3 2 6 4 3 3" xfId="16496" xr:uid="{00000000-0005-0000-0000-0000BF950000}"/>
    <cellStyle name="Note 3 2 6 4 3 4" xfId="32474" xr:uid="{00000000-0005-0000-0000-0000C0950000}"/>
    <cellStyle name="Note 3 2 6 4 4" xfId="25835" xr:uid="{00000000-0005-0000-0000-0000C1950000}"/>
    <cellStyle name="Note 3 2 6 4 4 2" xfId="41465" xr:uid="{00000000-0005-0000-0000-0000C2950000}"/>
    <cellStyle name="Note 3 2 6 4 5" xfId="17771" xr:uid="{00000000-0005-0000-0000-0000C3950000}"/>
    <cellStyle name="Note 3 2 6 4 6" xfId="33614" xr:uid="{00000000-0005-0000-0000-0000C4950000}"/>
    <cellStyle name="Note 3 2 6 5" xfId="21442" xr:uid="{00000000-0005-0000-0000-0000C5950000}"/>
    <cellStyle name="Note 3 2 6 5 2" xfId="37073" xr:uid="{00000000-0005-0000-0000-0000C6950000}"/>
    <cellStyle name="Note 3 2 6 6" xfId="24070" xr:uid="{00000000-0005-0000-0000-0000C7950000}"/>
    <cellStyle name="Note 3 2 6 6 2" xfId="39701" xr:uid="{00000000-0005-0000-0000-0000C8950000}"/>
    <cellStyle name="Note 3 2 6 7" xfId="12364" xr:uid="{00000000-0005-0000-0000-0000C9950000}"/>
    <cellStyle name="Note 3 2 6 8" xfId="29625" xr:uid="{00000000-0005-0000-0000-0000CA950000}"/>
    <cellStyle name="Note 3 2 6 9" xfId="47411" xr:uid="{00000000-0005-0000-0000-0000CB950000}"/>
    <cellStyle name="Note 3 2 7" xfId="3137" xr:uid="{00000000-0005-0000-0000-0000CC950000}"/>
    <cellStyle name="Note 3 2 7 10" xfId="48250" xr:uid="{00000000-0005-0000-0000-0000CD950000}"/>
    <cellStyle name="Note 3 2 7 11" xfId="49116" xr:uid="{00000000-0005-0000-0000-0000CE950000}"/>
    <cellStyle name="Note 3 2 7 12" xfId="50953" xr:uid="{00000000-0005-0000-0000-0000CF950000}"/>
    <cellStyle name="Note 3 2 7 13" xfId="45134" xr:uid="{00000000-0005-0000-0000-0000D0950000}"/>
    <cellStyle name="Note 3 2 7 14" xfId="53770" xr:uid="{00000000-0005-0000-0000-0000D1950000}"/>
    <cellStyle name="Note 3 2 7 15" xfId="52637" xr:uid="{00000000-0005-0000-0000-0000D2950000}"/>
    <cellStyle name="Note 3 2 7 2" xfId="3791" xr:uid="{00000000-0005-0000-0000-0000D3950000}"/>
    <cellStyle name="Note 3 2 7 2 10" xfId="46449" xr:uid="{00000000-0005-0000-0000-0000D4950000}"/>
    <cellStyle name="Note 3 2 7 2 11" xfId="51314" xr:uid="{00000000-0005-0000-0000-0000D5950000}"/>
    <cellStyle name="Note 3 2 7 2 12" xfId="47993" xr:uid="{00000000-0005-0000-0000-0000D6950000}"/>
    <cellStyle name="Note 3 2 7 2 13" xfId="52503" xr:uid="{00000000-0005-0000-0000-0000D7950000}"/>
    <cellStyle name="Note 3 2 7 2 14" xfId="53845" xr:uid="{00000000-0005-0000-0000-0000D8950000}"/>
    <cellStyle name="Note 3 2 7 2 2" xfId="6166" xr:uid="{00000000-0005-0000-0000-0000D9950000}"/>
    <cellStyle name="Note 3 2 7 2 2 2" xfId="6807" xr:uid="{00000000-0005-0000-0000-0000DA950000}"/>
    <cellStyle name="Note 3 2 7 2 2 2 2" xfId="7528" xr:uid="{00000000-0005-0000-0000-0000DB950000}"/>
    <cellStyle name="Note 3 2 7 2 2 2 2 2" xfId="11320" xr:uid="{00000000-0005-0000-0000-0000DC950000}"/>
    <cellStyle name="Note 3 2 7 2 2 2 2 2 2" xfId="28886" xr:uid="{00000000-0005-0000-0000-0000DD950000}"/>
    <cellStyle name="Note 3 2 7 2 2 2 2 2 2 2" xfId="44516" xr:uid="{00000000-0005-0000-0000-0000DE950000}"/>
    <cellStyle name="Note 3 2 7 2 2 2 2 2 3" xfId="20822" xr:uid="{00000000-0005-0000-0000-0000DF950000}"/>
    <cellStyle name="Note 3 2 7 2 2 2 2 2 4" xfId="36665" xr:uid="{00000000-0005-0000-0000-0000E0950000}"/>
    <cellStyle name="Note 3 2 7 2 2 2 2 3" xfId="25094" xr:uid="{00000000-0005-0000-0000-0000E1950000}"/>
    <cellStyle name="Note 3 2 7 2 2 2 2 3 2" xfId="40724" xr:uid="{00000000-0005-0000-0000-0000E2950000}"/>
    <cellStyle name="Note 3 2 7 2 2 2 2 4" xfId="17030" xr:uid="{00000000-0005-0000-0000-0000E3950000}"/>
    <cellStyle name="Note 3 2 7 2 2 2 2 5" xfId="32873" xr:uid="{00000000-0005-0000-0000-0000E4950000}"/>
    <cellStyle name="Note 3 2 7 2 2 2 3" xfId="4269" xr:uid="{00000000-0005-0000-0000-0000E5950000}"/>
    <cellStyle name="Note 3 2 7 2 2 2 3 2" xfId="22480" xr:uid="{00000000-0005-0000-0000-0000E6950000}"/>
    <cellStyle name="Note 3 2 7 2 2 2 3 2 2" xfId="38111" xr:uid="{00000000-0005-0000-0000-0000E7950000}"/>
    <cellStyle name="Note 3 2 7 2 2 2 3 3" xfId="13775" xr:uid="{00000000-0005-0000-0000-0000E8950000}"/>
    <cellStyle name="Note 3 2 7 2 2 2 3 4" xfId="30520" xr:uid="{00000000-0005-0000-0000-0000E9950000}"/>
    <cellStyle name="Note 3 2 7 2 2 2 4" xfId="24470" xr:uid="{00000000-0005-0000-0000-0000EA950000}"/>
    <cellStyle name="Note 3 2 7 2 2 2 4 2" xfId="40101" xr:uid="{00000000-0005-0000-0000-0000EB950000}"/>
    <cellStyle name="Note 3 2 7 2 2 2 5" xfId="16311" xr:uid="{00000000-0005-0000-0000-0000EC950000}"/>
    <cellStyle name="Note 3 2 7 2 2 2 6" xfId="32289" xr:uid="{00000000-0005-0000-0000-0000ED950000}"/>
    <cellStyle name="Note 3 2 7 2 2 3" xfId="23981" xr:uid="{00000000-0005-0000-0000-0000EE950000}"/>
    <cellStyle name="Note 3 2 7 2 2 3 2" xfId="39612" xr:uid="{00000000-0005-0000-0000-0000EF950000}"/>
    <cellStyle name="Note 3 2 7 2 2 4" xfId="15671" xr:uid="{00000000-0005-0000-0000-0000F0950000}"/>
    <cellStyle name="Note 3 2 7 2 2 5" xfId="31860" xr:uid="{00000000-0005-0000-0000-0000F1950000}"/>
    <cellStyle name="Note 3 2 7 2 2 6" xfId="50579" xr:uid="{00000000-0005-0000-0000-0000F2950000}"/>
    <cellStyle name="Note 3 2 7 2 2 7" xfId="52365" xr:uid="{00000000-0005-0000-0000-0000F3950000}"/>
    <cellStyle name="Note 3 2 7 2 2 8" xfId="53460" xr:uid="{00000000-0005-0000-0000-0000F4950000}"/>
    <cellStyle name="Note 3 2 7 2 3" xfId="8574" xr:uid="{00000000-0005-0000-0000-0000F5950000}"/>
    <cellStyle name="Note 3 2 7 2 3 2" xfId="9963" xr:uid="{00000000-0005-0000-0000-0000F6950000}"/>
    <cellStyle name="Note 3 2 7 2 3 2 2" xfId="10849" xr:uid="{00000000-0005-0000-0000-0000F7950000}"/>
    <cellStyle name="Note 3 2 7 2 3 2 2 2" xfId="28415" xr:uid="{00000000-0005-0000-0000-0000F8950000}"/>
    <cellStyle name="Note 3 2 7 2 3 2 2 2 2" xfId="44045" xr:uid="{00000000-0005-0000-0000-0000F9950000}"/>
    <cellStyle name="Note 3 2 7 2 3 2 2 3" xfId="20351" xr:uid="{00000000-0005-0000-0000-0000FA950000}"/>
    <cellStyle name="Note 3 2 7 2 3 2 2 4" xfId="36194" xr:uid="{00000000-0005-0000-0000-0000FB950000}"/>
    <cellStyle name="Note 3 2 7 2 3 2 3" xfId="27529" xr:uid="{00000000-0005-0000-0000-0000FC950000}"/>
    <cellStyle name="Note 3 2 7 2 3 2 3 2" xfId="43159" xr:uid="{00000000-0005-0000-0000-0000FD950000}"/>
    <cellStyle name="Note 3 2 7 2 3 2 4" xfId="19465" xr:uid="{00000000-0005-0000-0000-0000FE950000}"/>
    <cellStyle name="Note 3 2 7 2 3 2 5" xfId="35308" xr:uid="{00000000-0005-0000-0000-0000FF950000}"/>
    <cellStyle name="Note 3 2 7 2 3 3" xfId="4792" xr:uid="{00000000-0005-0000-0000-000000960000}"/>
    <cellStyle name="Note 3 2 7 2 3 3 2" xfId="22964" xr:uid="{00000000-0005-0000-0000-000001960000}"/>
    <cellStyle name="Note 3 2 7 2 3 3 2 2" xfId="38595" xr:uid="{00000000-0005-0000-0000-000002960000}"/>
    <cellStyle name="Note 3 2 7 2 3 3 3" xfId="14298" xr:uid="{00000000-0005-0000-0000-000003960000}"/>
    <cellStyle name="Note 3 2 7 2 3 3 4" xfId="30985" xr:uid="{00000000-0005-0000-0000-000004960000}"/>
    <cellStyle name="Note 3 2 7 2 3 4" xfId="26140" xr:uid="{00000000-0005-0000-0000-000005960000}"/>
    <cellStyle name="Note 3 2 7 2 3 4 2" xfId="41770" xr:uid="{00000000-0005-0000-0000-000006960000}"/>
    <cellStyle name="Note 3 2 7 2 3 5" xfId="18076" xr:uid="{00000000-0005-0000-0000-000007960000}"/>
    <cellStyle name="Note 3 2 7 2 3 6" xfId="33919" xr:uid="{00000000-0005-0000-0000-000008960000}"/>
    <cellStyle name="Note 3 2 7 2 4" xfId="22113" xr:uid="{00000000-0005-0000-0000-000009960000}"/>
    <cellStyle name="Note 3 2 7 2 4 2" xfId="37744" xr:uid="{00000000-0005-0000-0000-00000A960000}"/>
    <cellStyle name="Note 3 2 7 2 5" xfId="12201" xr:uid="{00000000-0005-0000-0000-00000B960000}"/>
    <cellStyle name="Note 3 2 7 2 5 2" xfId="29464" xr:uid="{00000000-0005-0000-0000-00000C960000}"/>
    <cellStyle name="Note 3 2 7 2 6" xfId="13296" xr:uid="{00000000-0005-0000-0000-00000D960000}"/>
    <cellStyle name="Note 3 2 7 2 7" xfId="30195" xr:uid="{00000000-0005-0000-0000-00000E960000}"/>
    <cellStyle name="Note 3 2 7 2 8" xfId="47670" xr:uid="{00000000-0005-0000-0000-00000F960000}"/>
    <cellStyle name="Note 3 2 7 2 9" xfId="48610" xr:uid="{00000000-0005-0000-0000-000010960000}"/>
    <cellStyle name="Note 3 2 7 3" xfId="5512" xr:uid="{00000000-0005-0000-0000-000011960000}"/>
    <cellStyle name="Note 3 2 7 3 2" xfId="8504" xr:uid="{00000000-0005-0000-0000-000012960000}"/>
    <cellStyle name="Note 3 2 7 3 2 2" xfId="9893" xr:uid="{00000000-0005-0000-0000-000013960000}"/>
    <cellStyle name="Note 3 2 7 3 2 2 2" xfId="11057" xr:uid="{00000000-0005-0000-0000-000014960000}"/>
    <cellStyle name="Note 3 2 7 3 2 2 2 2" xfId="28623" xr:uid="{00000000-0005-0000-0000-000015960000}"/>
    <cellStyle name="Note 3 2 7 3 2 2 2 2 2" xfId="44253" xr:uid="{00000000-0005-0000-0000-000016960000}"/>
    <cellStyle name="Note 3 2 7 3 2 2 2 3" xfId="20559" xr:uid="{00000000-0005-0000-0000-000017960000}"/>
    <cellStyle name="Note 3 2 7 3 2 2 2 4" xfId="36402" xr:uid="{00000000-0005-0000-0000-000018960000}"/>
    <cellStyle name="Note 3 2 7 3 2 2 3" xfId="27459" xr:uid="{00000000-0005-0000-0000-000019960000}"/>
    <cellStyle name="Note 3 2 7 3 2 2 3 2" xfId="43089" xr:uid="{00000000-0005-0000-0000-00001A960000}"/>
    <cellStyle name="Note 3 2 7 3 2 2 4" xfId="19395" xr:uid="{00000000-0005-0000-0000-00001B960000}"/>
    <cellStyle name="Note 3 2 7 3 2 2 5" xfId="35238" xr:uid="{00000000-0005-0000-0000-00001C960000}"/>
    <cellStyle name="Note 3 2 7 3 2 3" xfId="9288" xr:uid="{00000000-0005-0000-0000-00001D960000}"/>
    <cellStyle name="Note 3 2 7 3 2 3 2" xfId="26854" xr:uid="{00000000-0005-0000-0000-00001E960000}"/>
    <cellStyle name="Note 3 2 7 3 2 3 2 2" xfId="42484" xr:uid="{00000000-0005-0000-0000-00001F960000}"/>
    <cellStyle name="Note 3 2 7 3 2 3 3" xfId="18790" xr:uid="{00000000-0005-0000-0000-000020960000}"/>
    <cellStyle name="Note 3 2 7 3 2 3 4" xfId="34633" xr:uid="{00000000-0005-0000-0000-000021960000}"/>
    <cellStyle name="Note 3 2 7 3 2 4" xfId="26070" xr:uid="{00000000-0005-0000-0000-000022960000}"/>
    <cellStyle name="Note 3 2 7 3 2 4 2" xfId="41700" xr:uid="{00000000-0005-0000-0000-000023960000}"/>
    <cellStyle name="Note 3 2 7 3 2 5" xfId="18006" xr:uid="{00000000-0005-0000-0000-000024960000}"/>
    <cellStyle name="Note 3 2 7 3 2 6" xfId="33849" xr:uid="{00000000-0005-0000-0000-000025960000}"/>
    <cellStyle name="Note 3 2 7 3 3" xfId="23534" xr:uid="{00000000-0005-0000-0000-000026960000}"/>
    <cellStyle name="Note 3 2 7 3 3 2" xfId="39165" xr:uid="{00000000-0005-0000-0000-000027960000}"/>
    <cellStyle name="Note 3 2 7 3 4" xfId="15017" xr:uid="{00000000-0005-0000-0000-000028960000}"/>
    <cellStyle name="Note 3 2 7 3 5" xfId="31493" xr:uid="{00000000-0005-0000-0000-000029960000}"/>
    <cellStyle name="Note 3 2 7 3 6" xfId="50219" xr:uid="{00000000-0005-0000-0000-00002A960000}"/>
    <cellStyle name="Note 3 2 7 3 7" xfId="52005" xr:uid="{00000000-0005-0000-0000-00002B960000}"/>
    <cellStyle name="Note 3 2 7 3 8" xfId="53100" xr:uid="{00000000-0005-0000-0000-00002C960000}"/>
    <cellStyle name="Note 3 2 7 4" xfId="8953" xr:uid="{00000000-0005-0000-0000-00002D960000}"/>
    <cellStyle name="Note 3 2 7 4 2" xfId="10342" xr:uid="{00000000-0005-0000-0000-00002E960000}"/>
    <cellStyle name="Note 3 2 7 4 2 2" xfId="10842" xr:uid="{00000000-0005-0000-0000-00002F960000}"/>
    <cellStyle name="Note 3 2 7 4 2 2 2" xfId="28408" xr:uid="{00000000-0005-0000-0000-000030960000}"/>
    <cellStyle name="Note 3 2 7 4 2 2 2 2" xfId="44038" xr:uid="{00000000-0005-0000-0000-000031960000}"/>
    <cellStyle name="Note 3 2 7 4 2 2 3" xfId="20344" xr:uid="{00000000-0005-0000-0000-000032960000}"/>
    <cellStyle name="Note 3 2 7 4 2 2 4" xfId="36187" xr:uid="{00000000-0005-0000-0000-000033960000}"/>
    <cellStyle name="Note 3 2 7 4 2 3" xfId="27908" xr:uid="{00000000-0005-0000-0000-000034960000}"/>
    <cellStyle name="Note 3 2 7 4 2 3 2" xfId="43538" xr:uid="{00000000-0005-0000-0000-000035960000}"/>
    <cellStyle name="Note 3 2 7 4 2 4" xfId="19844" xr:uid="{00000000-0005-0000-0000-000036960000}"/>
    <cellStyle name="Note 3 2 7 4 2 5" xfId="35687" xr:uid="{00000000-0005-0000-0000-000037960000}"/>
    <cellStyle name="Note 3 2 7 4 3" xfId="11166" xr:uid="{00000000-0005-0000-0000-000038960000}"/>
    <cellStyle name="Note 3 2 7 4 3 2" xfId="28732" xr:uid="{00000000-0005-0000-0000-000039960000}"/>
    <cellStyle name="Note 3 2 7 4 3 2 2" xfId="44362" xr:uid="{00000000-0005-0000-0000-00003A960000}"/>
    <cellStyle name="Note 3 2 7 4 3 3" xfId="20668" xr:uid="{00000000-0005-0000-0000-00003B960000}"/>
    <cellStyle name="Note 3 2 7 4 3 4" xfId="36511" xr:uid="{00000000-0005-0000-0000-00003C960000}"/>
    <cellStyle name="Note 3 2 7 4 4" xfId="26519" xr:uid="{00000000-0005-0000-0000-00003D960000}"/>
    <cellStyle name="Note 3 2 7 4 4 2" xfId="42149" xr:uid="{00000000-0005-0000-0000-00003E960000}"/>
    <cellStyle name="Note 3 2 7 4 5" xfId="18455" xr:uid="{00000000-0005-0000-0000-00003F960000}"/>
    <cellStyle name="Note 3 2 7 4 6" xfId="34298" xr:uid="{00000000-0005-0000-0000-000040960000}"/>
    <cellStyle name="Note 3 2 7 5" xfId="21666" xr:uid="{00000000-0005-0000-0000-000041960000}"/>
    <cellStyle name="Note 3 2 7 5 2" xfId="37297" xr:uid="{00000000-0005-0000-0000-000042960000}"/>
    <cellStyle name="Note 3 2 7 6" xfId="23703" xr:uid="{00000000-0005-0000-0000-000043960000}"/>
    <cellStyle name="Note 3 2 7 6 2" xfId="39334" xr:uid="{00000000-0005-0000-0000-000044960000}"/>
    <cellStyle name="Note 3 2 7 7" xfId="12643" xr:uid="{00000000-0005-0000-0000-000045960000}"/>
    <cellStyle name="Note 3 2 7 8" xfId="29829" xr:uid="{00000000-0005-0000-0000-000046960000}"/>
    <cellStyle name="Note 3 2 7 9" xfId="47302" xr:uid="{00000000-0005-0000-0000-000047960000}"/>
    <cellStyle name="Note 3 2 8" xfId="2890" xr:uid="{00000000-0005-0000-0000-000048960000}"/>
    <cellStyle name="Note 3 2 8 10" xfId="48076" xr:uid="{00000000-0005-0000-0000-000049960000}"/>
    <cellStyle name="Note 3 2 8 11" xfId="45453" xr:uid="{00000000-0005-0000-0000-00004A960000}"/>
    <cellStyle name="Note 3 2 8 12" xfId="50779" xr:uid="{00000000-0005-0000-0000-00004B960000}"/>
    <cellStyle name="Note 3 2 8 13" xfId="46062" xr:uid="{00000000-0005-0000-0000-00004C960000}"/>
    <cellStyle name="Note 3 2 8 14" xfId="52532" xr:uid="{00000000-0005-0000-0000-00004D960000}"/>
    <cellStyle name="Note 3 2 8 15" xfId="53694" xr:uid="{00000000-0005-0000-0000-00004E960000}"/>
    <cellStyle name="Note 3 2 8 2" xfId="3544" xr:uid="{00000000-0005-0000-0000-00004F960000}"/>
    <cellStyle name="Note 3 2 8 2 10" xfId="46269" xr:uid="{00000000-0005-0000-0000-000050960000}"/>
    <cellStyle name="Note 3 2 8 2 11" xfId="51142" xr:uid="{00000000-0005-0000-0000-000051960000}"/>
    <cellStyle name="Note 3 2 8 2 12" xfId="47901" xr:uid="{00000000-0005-0000-0000-000052960000}"/>
    <cellStyle name="Note 3 2 8 2 13" xfId="52678" xr:uid="{00000000-0005-0000-0000-000053960000}"/>
    <cellStyle name="Note 3 2 8 2 14" xfId="48921" xr:uid="{00000000-0005-0000-0000-000054960000}"/>
    <cellStyle name="Note 3 2 8 2 2" xfId="5919" xr:uid="{00000000-0005-0000-0000-000055960000}"/>
    <cellStyle name="Note 3 2 8 2 2 2" xfId="8409" xr:uid="{00000000-0005-0000-0000-000056960000}"/>
    <cellStyle name="Note 3 2 8 2 2 2 2" xfId="9798" xr:uid="{00000000-0005-0000-0000-000057960000}"/>
    <cellStyle name="Note 3 2 8 2 2 2 2 2" xfId="9406" xr:uid="{00000000-0005-0000-0000-000058960000}"/>
    <cellStyle name="Note 3 2 8 2 2 2 2 2 2" xfId="26972" xr:uid="{00000000-0005-0000-0000-000059960000}"/>
    <cellStyle name="Note 3 2 8 2 2 2 2 2 2 2" xfId="42602" xr:uid="{00000000-0005-0000-0000-00005A960000}"/>
    <cellStyle name="Note 3 2 8 2 2 2 2 2 3" xfId="18908" xr:uid="{00000000-0005-0000-0000-00005B960000}"/>
    <cellStyle name="Note 3 2 8 2 2 2 2 2 4" xfId="34751" xr:uid="{00000000-0005-0000-0000-00005C960000}"/>
    <cellStyle name="Note 3 2 8 2 2 2 2 3" xfId="27364" xr:uid="{00000000-0005-0000-0000-00005D960000}"/>
    <cellStyle name="Note 3 2 8 2 2 2 2 3 2" xfId="42994" xr:uid="{00000000-0005-0000-0000-00005E960000}"/>
    <cellStyle name="Note 3 2 8 2 2 2 2 4" xfId="19300" xr:uid="{00000000-0005-0000-0000-00005F960000}"/>
    <cellStyle name="Note 3 2 8 2 2 2 2 5" xfId="35143" xr:uid="{00000000-0005-0000-0000-000060960000}"/>
    <cellStyle name="Note 3 2 8 2 2 2 3" xfId="7759" xr:uid="{00000000-0005-0000-0000-000061960000}"/>
    <cellStyle name="Note 3 2 8 2 2 2 3 2" xfId="25325" xr:uid="{00000000-0005-0000-0000-000062960000}"/>
    <cellStyle name="Note 3 2 8 2 2 2 3 2 2" xfId="40955" xr:uid="{00000000-0005-0000-0000-000063960000}"/>
    <cellStyle name="Note 3 2 8 2 2 2 3 3" xfId="17261" xr:uid="{00000000-0005-0000-0000-000064960000}"/>
    <cellStyle name="Note 3 2 8 2 2 2 3 4" xfId="33104" xr:uid="{00000000-0005-0000-0000-000065960000}"/>
    <cellStyle name="Note 3 2 8 2 2 2 4" xfId="25975" xr:uid="{00000000-0005-0000-0000-000066960000}"/>
    <cellStyle name="Note 3 2 8 2 2 2 4 2" xfId="41605" xr:uid="{00000000-0005-0000-0000-000067960000}"/>
    <cellStyle name="Note 3 2 8 2 2 2 5" xfId="17911" xr:uid="{00000000-0005-0000-0000-000068960000}"/>
    <cellStyle name="Note 3 2 8 2 2 2 6" xfId="33754" xr:uid="{00000000-0005-0000-0000-000069960000}"/>
    <cellStyle name="Note 3 2 8 2 2 3" xfId="23790" xr:uid="{00000000-0005-0000-0000-00006A960000}"/>
    <cellStyle name="Note 3 2 8 2 2 3 2" xfId="39421" xr:uid="{00000000-0005-0000-0000-00006B960000}"/>
    <cellStyle name="Note 3 2 8 2 2 4" xfId="15424" xr:uid="{00000000-0005-0000-0000-00006C960000}"/>
    <cellStyle name="Note 3 2 8 2 2 5" xfId="31688" xr:uid="{00000000-0005-0000-0000-00006D960000}"/>
    <cellStyle name="Note 3 2 8 2 2 6" xfId="50407" xr:uid="{00000000-0005-0000-0000-00006E960000}"/>
    <cellStyle name="Note 3 2 8 2 2 7" xfId="52193" xr:uid="{00000000-0005-0000-0000-00006F960000}"/>
    <cellStyle name="Note 3 2 8 2 2 8" xfId="53288" xr:uid="{00000000-0005-0000-0000-000070960000}"/>
    <cellStyle name="Note 3 2 8 2 3" xfId="9088" xr:uid="{00000000-0005-0000-0000-000071960000}"/>
    <cellStyle name="Note 3 2 8 2 3 2" xfId="10477" xr:uid="{00000000-0005-0000-0000-000072960000}"/>
    <cellStyle name="Note 3 2 8 2 3 2 2" xfId="11022" xr:uid="{00000000-0005-0000-0000-000073960000}"/>
    <cellStyle name="Note 3 2 8 2 3 2 2 2" xfId="28588" xr:uid="{00000000-0005-0000-0000-000074960000}"/>
    <cellStyle name="Note 3 2 8 2 3 2 2 2 2" xfId="44218" xr:uid="{00000000-0005-0000-0000-000075960000}"/>
    <cellStyle name="Note 3 2 8 2 3 2 2 3" xfId="20524" xr:uid="{00000000-0005-0000-0000-000076960000}"/>
    <cellStyle name="Note 3 2 8 2 3 2 2 4" xfId="36367" xr:uid="{00000000-0005-0000-0000-000077960000}"/>
    <cellStyle name="Note 3 2 8 2 3 2 3" xfId="28043" xr:uid="{00000000-0005-0000-0000-000078960000}"/>
    <cellStyle name="Note 3 2 8 2 3 2 3 2" xfId="43673" xr:uid="{00000000-0005-0000-0000-000079960000}"/>
    <cellStyle name="Note 3 2 8 2 3 2 4" xfId="19979" xr:uid="{00000000-0005-0000-0000-00007A960000}"/>
    <cellStyle name="Note 3 2 8 2 3 2 5" xfId="35822" xr:uid="{00000000-0005-0000-0000-00007B960000}"/>
    <cellStyle name="Note 3 2 8 2 3 3" xfId="11529" xr:uid="{00000000-0005-0000-0000-00007C960000}"/>
    <cellStyle name="Note 3 2 8 2 3 3 2" xfId="29095" xr:uid="{00000000-0005-0000-0000-00007D960000}"/>
    <cellStyle name="Note 3 2 8 2 3 3 2 2" xfId="44725" xr:uid="{00000000-0005-0000-0000-00007E960000}"/>
    <cellStyle name="Note 3 2 8 2 3 3 3" xfId="21031" xr:uid="{00000000-0005-0000-0000-00007F960000}"/>
    <cellStyle name="Note 3 2 8 2 3 3 4" xfId="36874" xr:uid="{00000000-0005-0000-0000-000080960000}"/>
    <cellStyle name="Note 3 2 8 2 3 4" xfId="26654" xr:uid="{00000000-0005-0000-0000-000081960000}"/>
    <cellStyle name="Note 3 2 8 2 3 4 2" xfId="42284" xr:uid="{00000000-0005-0000-0000-000082960000}"/>
    <cellStyle name="Note 3 2 8 2 3 5" xfId="18590" xr:uid="{00000000-0005-0000-0000-000083960000}"/>
    <cellStyle name="Note 3 2 8 2 3 6" xfId="34433" xr:uid="{00000000-0005-0000-0000-000084960000}"/>
    <cellStyle name="Note 3 2 8 2 4" xfId="21922" xr:uid="{00000000-0005-0000-0000-000085960000}"/>
    <cellStyle name="Note 3 2 8 2 4 2" xfId="37553" xr:uid="{00000000-0005-0000-0000-000086960000}"/>
    <cellStyle name="Note 3 2 8 2 5" xfId="23228" xr:uid="{00000000-0005-0000-0000-000087960000}"/>
    <cellStyle name="Note 3 2 8 2 5 2" xfId="38859" xr:uid="{00000000-0005-0000-0000-000088960000}"/>
    <cellStyle name="Note 3 2 8 2 6" xfId="13049" xr:uid="{00000000-0005-0000-0000-000089960000}"/>
    <cellStyle name="Note 3 2 8 2 7" xfId="30023" xr:uid="{00000000-0005-0000-0000-00008A960000}"/>
    <cellStyle name="Note 3 2 8 2 8" xfId="47844" xr:uid="{00000000-0005-0000-0000-00008B960000}"/>
    <cellStyle name="Note 3 2 8 2 9" xfId="48438" xr:uid="{00000000-0005-0000-0000-00008C960000}"/>
    <cellStyle name="Note 3 2 8 3" xfId="5270" xr:uid="{00000000-0005-0000-0000-00008D960000}"/>
    <cellStyle name="Note 3 2 8 3 2" xfId="8178" xr:uid="{00000000-0005-0000-0000-00008E960000}"/>
    <cellStyle name="Note 3 2 8 3 2 2" xfId="9567" xr:uid="{00000000-0005-0000-0000-00008F960000}"/>
    <cellStyle name="Note 3 2 8 3 2 2 2" xfId="9222" xr:uid="{00000000-0005-0000-0000-000090960000}"/>
    <cellStyle name="Note 3 2 8 3 2 2 2 2" xfId="26788" xr:uid="{00000000-0005-0000-0000-000091960000}"/>
    <cellStyle name="Note 3 2 8 3 2 2 2 2 2" xfId="42418" xr:uid="{00000000-0005-0000-0000-000092960000}"/>
    <cellStyle name="Note 3 2 8 3 2 2 2 3" xfId="18724" xr:uid="{00000000-0005-0000-0000-000093960000}"/>
    <cellStyle name="Note 3 2 8 3 2 2 2 4" xfId="34567" xr:uid="{00000000-0005-0000-0000-000094960000}"/>
    <cellStyle name="Note 3 2 8 3 2 2 3" xfId="27133" xr:uid="{00000000-0005-0000-0000-000095960000}"/>
    <cellStyle name="Note 3 2 8 3 2 2 3 2" xfId="42763" xr:uid="{00000000-0005-0000-0000-000096960000}"/>
    <cellStyle name="Note 3 2 8 3 2 2 4" xfId="19069" xr:uid="{00000000-0005-0000-0000-000097960000}"/>
    <cellStyle name="Note 3 2 8 3 2 2 5" xfId="34912" xr:uid="{00000000-0005-0000-0000-000098960000}"/>
    <cellStyle name="Note 3 2 8 3 2 3" xfId="7335" xr:uid="{00000000-0005-0000-0000-000099960000}"/>
    <cellStyle name="Note 3 2 8 3 2 3 2" xfId="24902" xr:uid="{00000000-0005-0000-0000-00009A960000}"/>
    <cellStyle name="Note 3 2 8 3 2 3 2 2" xfId="40532" xr:uid="{00000000-0005-0000-0000-00009B960000}"/>
    <cellStyle name="Note 3 2 8 3 2 3 3" xfId="16838" xr:uid="{00000000-0005-0000-0000-00009C960000}"/>
    <cellStyle name="Note 3 2 8 3 2 3 4" xfId="32681" xr:uid="{00000000-0005-0000-0000-00009D960000}"/>
    <cellStyle name="Note 3 2 8 3 2 4" xfId="25744" xr:uid="{00000000-0005-0000-0000-00009E960000}"/>
    <cellStyle name="Note 3 2 8 3 2 4 2" xfId="41374" xr:uid="{00000000-0005-0000-0000-00009F960000}"/>
    <cellStyle name="Note 3 2 8 3 2 5" xfId="17680" xr:uid="{00000000-0005-0000-0000-0000A0960000}"/>
    <cellStyle name="Note 3 2 8 3 2 6" xfId="33523" xr:uid="{00000000-0005-0000-0000-0000A1960000}"/>
    <cellStyle name="Note 3 2 8 3 3" xfId="23348" xr:uid="{00000000-0005-0000-0000-0000A2960000}"/>
    <cellStyle name="Note 3 2 8 3 3 2" xfId="38979" xr:uid="{00000000-0005-0000-0000-0000A3960000}"/>
    <cellStyle name="Note 3 2 8 3 4" xfId="14775" xr:uid="{00000000-0005-0000-0000-0000A4960000}"/>
    <cellStyle name="Note 3 2 8 3 5" xfId="31326" xr:uid="{00000000-0005-0000-0000-0000A5960000}"/>
    <cellStyle name="Note 3 2 8 3 6" xfId="50030" xr:uid="{00000000-0005-0000-0000-0000A6960000}"/>
    <cellStyle name="Note 3 2 8 3 7" xfId="51828" xr:uid="{00000000-0005-0000-0000-0000A7960000}"/>
    <cellStyle name="Note 3 2 8 3 8" xfId="52921" xr:uid="{00000000-0005-0000-0000-0000A8960000}"/>
    <cellStyle name="Note 3 2 8 4" xfId="8902" xr:uid="{00000000-0005-0000-0000-0000A9960000}"/>
    <cellStyle name="Note 3 2 8 4 2" xfId="10291" xr:uid="{00000000-0005-0000-0000-0000AA960000}"/>
    <cellStyle name="Note 3 2 8 4 2 2" xfId="4862" xr:uid="{00000000-0005-0000-0000-0000AB960000}"/>
    <cellStyle name="Note 3 2 8 4 2 2 2" xfId="23034" xr:uid="{00000000-0005-0000-0000-0000AC960000}"/>
    <cellStyle name="Note 3 2 8 4 2 2 2 2" xfId="38665" xr:uid="{00000000-0005-0000-0000-0000AD960000}"/>
    <cellStyle name="Note 3 2 8 4 2 2 3" xfId="14368" xr:uid="{00000000-0005-0000-0000-0000AE960000}"/>
    <cellStyle name="Note 3 2 8 4 2 2 4" xfId="31055" xr:uid="{00000000-0005-0000-0000-0000AF960000}"/>
    <cellStyle name="Note 3 2 8 4 2 3" xfId="27857" xr:uid="{00000000-0005-0000-0000-0000B0960000}"/>
    <cellStyle name="Note 3 2 8 4 2 3 2" xfId="43487" xr:uid="{00000000-0005-0000-0000-0000B1960000}"/>
    <cellStyle name="Note 3 2 8 4 2 4" xfId="19793" xr:uid="{00000000-0005-0000-0000-0000B2960000}"/>
    <cellStyle name="Note 3 2 8 4 2 5" xfId="35636" xr:uid="{00000000-0005-0000-0000-0000B3960000}"/>
    <cellStyle name="Note 3 2 8 4 3" xfId="10863" xr:uid="{00000000-0005-0000-0000-0000B4960000}"/>
    <cellStyle name="Note 3 2 8 4 3 2" xfId="28429" xr:uid="{00000000-0005-0000-0000-0000B5960000}"/>
    <cellStyle name="Note 3 2 8 4 3 2 2" xfId="44059" xr:uid="{00000000-0005-0000-0000-0000B6960000}"/>
    <cellStyle name="Note 3 2 8 4 3 3" xfId="20365" xr:uid="{00000000-0005-0000-0000-0000B7960000}"/>
    <cellStyle name="Note 3 2 8 4 3 4" xfId="36208" xr:uid="{00000000-0005-0000-0000-0000B8960000}"/>
    <cellStyle name="Note 3 2 8 4 4" xfId="26468" xr:uid="{00000000-0005-0000-0000-0000B9960000}"/>
    <cellStyle name="Note 3 2 8 4 4 2" xfId="42098" xr:uid="{00000000-0005-0000-0000-0000BA960000}"/>
    <cellStyle name="Note 3 2 8 4 5" xfId="18404" xr:uid="{00000000-0005-0000-0000-0000BB960000}"/>
    <cellStyle name="Note 3 2 8 4 6" xfId="34247" xr:uid="{00000000-0005-0000-0000-0000BC960000}"/>
    <cellStyle name="Note 3 2 8 5" xfId="21474" xr:uid="{00000000-0005-0000-0000-0000BD960000}"/>
    <cellStyle name="Note 3 2 8 5 2" xfId="37105" xr:uid="{00000000-0005-0000-0000-0000BE960000}"/>
    <cellStyle name="Note 3 2 8 6" xfId="22228" xr:uid="{00000000-0005-0000-0000-0000BF960000}"/>
    <cellStyle name="Note 3 2 8 6 2" xfId="37859" xr:uid="{00000000-0005-0000-0000-0000C0960000}"/>
    <cellStyle name="Note 3 2 8 7" xfId="12396" xr:uid="{00000000-0005-0000-0000-0000C1960000}"/>
    <cellStyle name="Note 3 2 8 8" xfId="29657" xr:uid="{00000000-0005-0000-0000-0000C2960000}"/>
    <cellStyle name="Note 3 2 8 9" xfId="45282" xr:uid="{00000000-0005-0000-0000-0000C3960000}"/>
    <cellStyle name="Note 3 2 9" xfId="3197" xr:uid="{00000000-0005-0000-0000-0000C4960000}"/>
    <cellStyle name="Note 3 2 9 10" xfId="48310" xr:uid="{00000000-0005-0000-0000-0000C5960000}"/>
    <cellStyle name="Note 3 2 9 11" xfId="49146" xr:uid="{00000000-0005-0000-0000-0000C6960000}"/>
    <cellStyle name="Note 3 2 9 12" xfId="51013" xr:uid="{00000000-0005-0000-0000-0000C7960000}"/>
    <cellStyle name="Note 3 2 9 13" xfId="45012" xr:uid="{00000000-0005-0000-0000-0000C8960000}"/>
    <cellStyle name="Note 3 2 9 14" xfId="52579" xr:uid="{00000000-0005-0000-0000-0000C9960000}"/>
    <cellStyle name="Note 3 2 9 15" xfId="48804" xr:uid="{00000000-0005-0000-0000-0000CA960000}"/>
    <cellStyle name="Note 3 2 9 2" xfId="3851" xr:uid="{00000000-0005-0000-0000-0000CB960000}"/>
    <cellStyle name="Note 3 2 9 2 10" xfId="46528" xr:uid="{00000000-0005-0000-0000-0000CC960000}"/>
    <cellStyle name="Note 3 2 9 2 11" xfId="51374" xr:uid="{00000000-0005-0000-0000-0000CD960000}"/>
    <cellStyle name="Note 3 2 9 2 12" xfId="45073" xr:uid="{00000000-0005-0000-0000-0000CE960000}"/>
    <cellStyle name="Note 3 2 9 2 13" xfId="52621" xr:uid="{00000000-0005-0000-0000-0000CF960000}"/>
    <cellStyle name="Note 3 2 9 2 14" xfId="53829" xr:uid="{00000000-0005-0000-0000-0000D0960000}"/>
    <cellStyle name="Note 3 2 9 2 2" xfId="6226" xr:uid="{00000000-0005-0000-0000-0000D1960000}"/>
    <cellStyle name="Note 3 2 9 2 2 2" xfId="6864" xr:uid="{00000000-0005-0000-0000-0000D2960000}"/>
    <cellStyle name="Note 3 2 9 2 2 2 2" xfId="4587" xr:uid="{00000000-0005-0000-0000-0000D3960000}"/>
    <cellStyle name="Note 3 2 9 2 2 2 2 2" xfId="8008" xr:uid="{00000000-0005-0000-0000-0000D4960000}"/>
    <cellStyle name="Note 3 2 9 2 2 2 2 2 2" xfId="25574" xr:uid="{00000000-0005-0000-0000-0000D5960000}"/>
    <cellStyle name="Note 3 2 9 2 2 2 2 2 2 2" xfId="41204" xr:uid="{00000000-0005-0000-0000-0000D6960000}"/>
    <cellStyle name="Note 3 2 9 2 2 2 2 2 3" xfId="17510" xr:uid="{00000000-0005-0000-0000-0000D7960000}"/>
    <cellStyle name="Note 3 2 9 2 2 2 2 2 4" xfId="33353" xr:uid="{00000000-0005-0000-0000-0000D8960000}"/>
    <cellStyle name="Note 3 2 9 2 2 2 2 3" xfId="22759" xr:uid="{00000000-0005-0000-0000-0000D9960000}"/>
    <cellStyle name="Note 3 2 9 2 2 2 2 3 2" xfId="38390" xr:uid="{00000000-0005-0000-0000-0000DA960000}"/>
    <cellStyle name="Note 3 2 9 2 2 2 2 4" xfId="14093" xr:uid="{00000000-0005-0000-0000-0000DB960000}"/>
    <cellStyle name="Note 3 2 9 2 2 2 2 5" xfId="30780" xr:uid="{00000000-0005-0000-0000-0000DC960000}"/>
    <cellStyle name="Note 3 2 9 2 2 2 3" xfId="4327" xr:uid="{00000000-0005-0000-0000-0000DD960000}"/>
    <cellStyle name="Note 3 2 9 2 2 2 3 2" xfId="22538" xr:uid="{00000000-0005-0000-0000-0000DE960000}"/>
    <cellStyle name="Note 3 2 9 2 2 2 3 2 2" xfId="38169" xr:uid="{00000000-0005-0000-0000-0000DF960000}"/>
    <cellStyle name="Note 3 2 9 2 2 2 3 3" xfId="13833" xr:uid="{00000000-0005-0000-0000-0000E0960000}"/>
    <cellStyle name="Note 3 2 9 2 2 2 3 4" xfId="30578" xr:uid="{00000000-0005-0000-0000-0000E1960000}"/>
    <cellStyle name="Note 3 2 9 2 2 2 4" xfId="24527" xr:uid="{00000000-0005-0000-0000-0000E2960000}"/>
    <cellStyle name="Note 3 2 9 2 2 2 4 2" xfId="40158" xr:uid="{00000000-0005-0000-0000-0000E3960000}"/>
    <cellStyle name="Note 3 2 9 2 2 2 5" xfId="16368" xr:uid="{00000000-0005-0000-0000-0000E4960000}"/>
    <cellStyle name="Note 3 2 9 2 2 2 6" xfId="32346" xr:uid="{00000000-0005-0000-0000-0000E5960000}"/>
    <cellStyle name="Note 3 2 9 2 2 3" xfId="24041" xr:uid="{00000000-0005-0000-0000-0000E6960000}"/>
    <cellStyle name="Note 3 2 9 2 2 3 2" xfId="39672" xr:uid="{00000000-0005-0000-0000-0000E7960000}"/>
    <cellStyle name="Note 3 2 9 2 2 4" xfId="15731" xr:uid="{00000000-0005-0000-0000-0000E8960000}"/>
    <cellStyle name="Note 3 2 9 2 2 5" xfId="31920" xr:uid="{00000000-0005-0000-0000-0000E9960000}"/>
    <cellStyle name="Note 3 2 9 2 2 6" xfId="50639" xr:uid="{00000000-0005-0000-0000-0000EA960000}"/>
    <cellStyle name="Note 3 2 9 2 2 7" xfId="52425" xr:uid="{00000000-0005-0000-0000-0000EB960000}"/>
    <cellStyle name="Note 3 2 9 2 2 8" xfId="53520" xr:uid="{00000000-0005-0000-0000-0000EC960000}"/>
    <cellStyle name="Note 3 2 9 2 3" xfId="6758" xr:uid="{00000000-0005-0000-0000-0000ED960000}"/>
    <cellStyle name="Note 3 2 9 2 3 2" xfId="8024" xr:uid="{00000000-0005-0000-0000-0000EE960000}"/>
    <cellStyle name="Note 3 2 9 2 3 2 2" xfId="7601" xr:uid="{00000000-0005-0000-0000-0000EF960000}"/>
    <cellStyle name="Note 3 2 9 2 3 2 2 2" xfId="25167" xr:uid="{00000000-0005-0000-0000-0000F0960000}"/>
    <cellStyle name="Note 3 2 9 2 3 2 2 2 2" xfId="40797" xr:uid="{00000000-0005-0000-0000-0000F1960000}"/>
    <cellStyle name="Note 3 2 9 2 3 2 2 3" xfId="17103" xr:uid="{00000000-0005-0000-0000-0000F2960000}"/>
    <cellStyle name="Note 3 2 9 2 3 2 2 4" xfId="32946" xr:uid="{00000000-0005-0000-0000-0000F3960000}"/>
    <cellStyle name="Note 3 2 9 2 3 2 3" xfId="25590" xr:uid="{00000000-0005-0000-0000-0000F4960000}"/>
    <cellStyle name="Note 3 2 9 2 3 2 3 2" xfId="41220" xr:uid="{00000000-0005-0000-0000-0000F5960000}"/>
    <cellStyle name="Note 3 2 9 2 3 2 4" xfId="17526" xr:uid="{00000000-0005-0000-0000-0000F6960000}"/>
    <cellStyle name="Note 3 2 9 2 3 2 5" xfId="33369" xr:uid="{00000000-0005-0000-0000-0000F7960000}"/>
    <cellStyle name="Note 3 2 9 2 3 3" xfId="4227" xr:uid="{00000000-0005-0000-0000-0000F8960000}"/>
    <cellStyle name="Note 3 2 9 2 3 3 2" xfId="22438" xr:uid="{00000000-0005-0000-0000-0000F9960000}"/>
    <cellStyle name="Note 3 2 9 2 3 3 2 2" xfId="38069" xr:uid="{00000000-0005-0000-0000-0000FA960000}"/>
    <cellStyle name="Note 3 2 9 2 3 3 3" xfId="13733" xr:uid="{00000000-0005-0000-0000-0000FB960000}"/>
    <cellStyle name="Note 3 2 9 2 3 3 4" xfId="30478" xr:uid="{00000000-0005-0000-0000-0000FC960000}"/>
    <cellStyle name="Note 3 2 9 2 3 4" xfId="24421" xr:uid="{00000000-0005-0000-0000-0000FD960000}"/>
    <cellStyle name="Note 3 2 9 2 3 4 2" xfId="40052" xr:uid="{00000000-0005-0000-0000-0000FE960000}"/>
    <cellStyle name="Note 3 2 9 2 3 5" xfId="16262" xr:uid="{00000000-0005-0000-0000-0000FF960000}"/>
    <cellStyle name="Note 3 2 9 2 3 6" xfId="32240" xr:uid="{00000000-0005-0000-0000-000000970000}"/>
    <cellStyle name="Note 3 2 9 2 4" xfId="22173" xr:uid="{00000000-0005-0000-0000-000001970000}"/>
    <cellStyle name="Note 3 2 9 2 4 2" xfId="37804" xr:uid="{00000000-0005-0000-0000-000002970000}"/>
    <cellStyle name="Note 3 2 9 2 5" xfId="12259" xr:uid="{00000000-0005-0000-0000-000003970000}"/>
    <cellStyle name="Note 3 2 9 2 5 2" xfId="29522" xr:uid="{00000000-0005-0000-0000-000004970000}"/>
    <cellStyle name="Note 3 2 9 2 6" xfId="13356" xr:uid="{00000000-0005-0000-0000-000005970000}"/>
    <cellStyle name="Note 3 2 9 2 7" xfId="30255" xr:uid="{00000000-0005-0000-0000-000006970000}"/>
    <cellStyle name="Note 3 2 9 2 8" xfId="46491" xr:uid="{00000000-0005-0000-0000-000007970000}"/>
    <cellStyle name="Note 3 2 9 2 9" xfId="48670" xr:uid="{00000000-0005-0000-0000-000008970000}"/>
    <cellStyle name="Note 3 2 9 3" xfId="5572" xr:uid="{00000000-0005-0000-0000-000009970000}"/>
    <cellStyle name="Note 3 2 9 3 2" xfId="8190" xr:uid="{00000000-0005-0000-0000-00000A970000}"/>
    <cellStyle name="Note 3 2 9 3 2 2" xfId="9579" xr:uid="{00000000-0005-0000-0000-00000B970000}"/>
    <cellStyle name="Note 3 2 9 3 2 2 2" xfId="6933" xr:uid="{00000000-0005-0000-0000-00000C970000}"/>
    <cellStyle name="Note 3 2 9 3 2 2 2 2" xfId="24596" xr:uid="{00000000-0005-0000-0000-00000D970000}"/>
    <cellStyle name="Note 3 2 9 3 2 2 2 2 2" xfId="40227" xr:uid="{00000000-0005-0000-0000-00000E970000}"/>
    <cellStyle name="Note 3 2 9 3 2 2 2 3" xfId="16437" xr:uid="{00000000-0005-0000-0000-00000F970000}"/>
    <cellStyle name="Note 3 2 9 3 2 2 2 4" xfId="32415" xr:uid="{00000000-0005-0000-0000-000010970000}"/>
    <cellStyle name="Note 3 2 9 3 2 2 3" xfId="27145" xr:uid="{00000000-0005-0000-0000-000011970000}"/>
    <cellStyle name="Note 3 2 9 3 2 2 3 2" xfId="42775" xr:uid="{00000000-0005-0000-0000-000012970000}"/>
    <cellStyle name="Note 3 2 9 3 2 2 4" xfId="19081" xr:uid="{00000000-0005-0000-0000-000013970000}"/>
    <cellStyle name="Note 3 2 9 3 2 2 5" xfId="34924" xr:uid="{00000000-0005-0000-0000-000014970000}"/>
    <cellStyle name="Note 3 2 9 3 2 3" xfId="4506" xr:uid="{00000000-0005-0000-0000-000015970000}"/>
    <cellStyle name="Note 3 2 9 3 2 3 2" xfId="22678" xr:uid="{00000000-0005-0000-0000-000016970000}"/>
    <cellStyle name="Note 3 2 9 3 2 3 2 2" xfId="38309" xr:uid="{00000000-0005-0000-0000-000017970000}"/>
    <cellStyle name="Note 3 2 9 3 2 3 3" xfId="14012" xr:uid="{00000000-0005-0000-0000-000018970000}"/>
    <cellStyle name="Note 3 2 9 3 2 3 4" xfId="30699" xr:uid="{00000000-0005-0000-0000-000019970000}"/>
    <cellStyle name="Note 3 2 9 3 2 4" xfId="25756" xr:uid="{00000000-0005-0000-0000-00001A970000}"/>
    <cellStyle name="Note 3 2 9 3 2 4 2" xfId="41386" xr:uid="{00000000-0005-0000-0000-00001B970000}"/>
    <cellStyle name="Note 3 2 9 3 2 5" xfId="17692" xr:uid="{00000000-0005-0000-0000-00001C970000}"/>
    <cellStyle name="Note 3 2 9 3 2 6" xfId="33535" xr:uid="{00000000-0005-0000-0000-00001D970000}"/>
    <cellStyle name="Note 3 2 9 3 3" xfId="23594" xr:uid="{00000000-0005-0000-0000-00001E970000}"/>
    <cellStyle name="Note 3 2 9 3 3 2" xfId="39225" xr:uid="{00000000-0005-0000-0000-00001F970000}"/>
    <cellStyle name="Note 3 2 9 3 4" xfId="15077" xr:uid="{00000000-0005-0000-0000-000020970000}"/>
    <cellStyle name="Note 3 2 9 3 5" xfId="31553" xr:uid="{00000000-0005-0000-0000-000021970000}"/>
    <cellStyle name="Note 3 2 9 3 6" xfId="50279" xr:uid="{00000000-0005-0000-0000-000022970000}"/>
    <cellStyle name="Note 3 2 9 3 7" xfId="52065" xr:uid="{00000000-0005-0000-0000-000023970000}"/>
    <cellStyle name="Note 3 2 9 3 8" xfId="53160" xr:uid="{00000000-0005-0000-0000-000024970000}"/>
    <cellStyle name="Note 3 2 9 4" xfId="8720" xr:uid="{00000000-0005-0000-0000-000025970000}"/>
    <cellStyle name="Note 3 2 9 4 2" xfId="10109" xr:uid="{00000000-0005-0000-0000-000026970000}"/>
    <cellStyle name="Note 3 2 9 4 2 2" xfId="10722" xr:uid="{00000000-0005-0000-0000-000027970000}"/>
    <cellStyle name="Note 3 2 9 4 2 2 2" xfId="28288" xr:uid="{00000000-0005-0000-0000-000028970000}"/>
    <cellStyle name="Note 3 2 9 4 2 2 2 2" xfId="43918" xr:uid="{00000000-0005-0000-0000-000029970000}"/>
    <cellStyle name="Note 3 2 9 4 2 2 3" xfId="20224" xr:uid="{00000000-0005-0000-0000-00002A970000}"/>
    <cellStyle name="Note 3 2 9 4 2 2 4" xfId="36067" xr:uid="{00000000-0005-0000-0000-00002B970000}"/>
    <cellStyle name="Note 3 2 9 4 2 3" xfId="27675" xr:uid="{00000000-0005-0000-0000-00002C970000}"/>
    <cellStyle name="Note 3 2 9 4 2 3 2" xfId="43305" xr:uid="{00000000-0005-0000-0000-00002D970000}"/>
    <cellStyle name="Note 3 2 9 4 2 4" xfId="19611" xr:uid="{00000000-0005-0000-0000-00002E970000}"/>
    <cellStyle name="Note 3 2 9 4 2 5" xfId="35454" xr:uid="{00000000-0005-0000-0000-00002F970000}"/>
    <cellStyle name="Note 3 2 9 4 3" xfId="7807" xr:uid="{00000000-0005-0000-0000-000030970000}"/>
    <cellStyle name="Note 3 2 9 4 3 2" xfId="25373" xr:uid="{00000000-0005-0000-0000-000031970000}"/>
    <cellStyle name="Note 3 2 9 4 3 2 2" xfId="41003" xr:uid="{00000000-0005-0000-0000-000032970000}"/>
    <cellStyle name="Note 3 2 9 4 3 3" xfId="17309" xr:uid="{00000000-0005-0000-0000-000033970000}"/>
    <cellStyle name="Note 3 2 9 4 3 4" xfId="33152" xr:uid="{00000000-0005-0000-0000-000034970000}"/>
    <cellStyle name="Note 3 2 9 4 4" xfId="26286" xr:uid="{00000000-0005-0000-0000-000035970000}"/>
    <cellStyle name="Note 3 2 9 4 4 2" xfId="41916" xr:uid="{00000000-0005-0000-0000-000036970000}"/>
    <cellStyle name="Note 3 2 9 4 5" xfId="18222" xr:uid="{00000000-0005-0000-0000-000037970000}"/>
    <cellStyle name="Note 3 2 9 4 6" xfId="34065" xr:uid="{00000000-0005-0000-0000-000038970000}"/>
    <cellStyle name="Note 3 2 9 5" xfId="21726" xr:uid="{00000000-0005-0000-0000-000039970000}"/>
    <cellStyle name="Note 3 2 9 5 2" xfId="37357" xr:uid="{00000000-0005-0000-0000-00003A970000}"/>
    <cellStyle name="Note 3 2 9 6" xfId="23852" xr:uid="{00000000-0005-0000-0000-00003B970000}"/>
    <cellStyle name="Note 3 2 9 6 2" xfId="39483" xr:uid="{00000000-0005-0000-0000-00003C970000}"/>
    <cellStyle name="Note 3 2 9 7" xfId="12703" xr:uid="{00000000-0005-0000-0000-00003D970000}"/>
    <cellStyle name="Note 3 2 9 8" xfId="29889" xr:uid="{00000000-0005-0000-0000-00003E970000}"/>
    <cellStyle name="Note 3 2 9 9" xfId="47875" xr:uid="{00000000-0005-0000-0000-00003F970000}"/>
    <cellStyle name="Note 3 20" xfId="2914" xr:uid="{00000000-0005-0000-0000-000040970000}"/>
    <cellStyle name="Note 3 20 10" xfId="48100" xr:uid="{00000000-0005-0000-0000-000041970000}"/>
    <cellStyle name="Note 3 20 11" xfId="45261" xr:uid="{00000000-0005-0000-0000-000042970000}"/>
    <cellStyle name="Note 3 20 12" xfId="50803" xr:uid="{00000000-0005-0000-0000-000043970000}"/>
    <cellStyle name="Note 3 20 13" xfId="46083" xr:uid="{00000000-0005-0000-0000-000044970000}"/>
    <cellStyle name="Note 3 20 14" xfId="51615" xr:uid="{00000000-0005-0000-0000-000045970000}"/>
    <cellStyle name="Note 3 20 15" xfId="52497" xr:uid="{00000000-0005-0000-0000-000046970000}"/>
    <cellStyle name="Note 3 20 2" xfId="3568" xr:uid="{00000000-0005-0000-0000-000047970000}"/>
    <cellStyle name="Note 3 20 2 10" xfId="46275" xr:uid="{00000000-0005-0000-0000-000048970000}"/>
    <cellStyle name="Note 3 20 2 11" xfId="51166" xr:uid="{00000000-0005-0000-0000-000049970000}"/>
    <cellStyle name="Note 3 20 2 12" xfId="47417" xr:uid="{00000000-0005-0000-0000-00004A970000}"/>
    <cellStyle name="Note 3 20 2 13" xfId="52800" xr:uid="{00000000-0005-0000-0000-00004B970000}"/>
    <cellStyle name="Note 3 20 2 14" xfId="53591" xr:uid="{00000000-0005-0000-0000-00004C970000}"/>
    <cellStyle name="Note 3 20 2 2" xfId="5943" xr:uid="{00000000-0005-0000-0000-00004D970000}"/>
    <cellStyle name="Note 3 20 2 2 2" xfId="8593" xr:uid="{00000000-0005-0000-0000-00004E970000}"/>
    <cellStyle name="Note 3 20 2 2 2 2" xfId="9982" xr:uid="{00000000-0005-0000-0000-00004F970000}"/>
    <cellStyle name="Note 3 20 2 2 2 2 2" xfId="10980" xr:uid="{00000000-0005-0000-0000-000050970000}"/>
    <cellStyle name="Note 3 20 2 2 2 2 2 2" xfId="28546" xr:uid="{00000000-0005-0000-0000-000051970000}"/>
    <cellStyle name="Note 3 20 2 2 2 2 2 2 2" xfId="44176" xr:uid="{00000000-0005-0000-0000-000052970000}"/>
    <cellStyle name="Note 3 20 2 2 2 2 2 3" xfId="20482" xr:uid="{00000000-0005-0000-0000-000053970000}"/>
    <cellStyle name="Note 3 20 2 2 2 2 2 4" xfId="36325" xr:uid="{00000000-0005-0000-0000-000054970000}"/>
    <cellStyle name="Note 3 20 2 2 2 2 3" xfId="27548" xr:uid="{00000000-0005-0000-0000-000055970000}"/>
    <cellStyle name="Note 3 20 2 2 2 2 3 2" xfId="43178" xr:uid="{00000000-0005-0000-0000-000056970000}"/>
    <cellStyle name="Note 3 20 2 2 2 2 4" xfId="19484" xr:uid="{00000000-0005-0000-0000-000057970000}"/>
    <cellStyle name="Note 3 20 2 2 2 2 5" xfId="35327" xr:uid="{00000000-0005-0000-0000-000058970000}"/>
    <cellStyle name="Note 3 20 2 2 2 3" xfId="4648" xr:uid="{00000000-0005-0000-0000-000059970000}"/>
    <cellStyle name="Note 3 20 2 2 2 3 2" xfId="22820" xr:uid="{00000000-0005-0000-0000-00005A970000}"/>
    <cellStyle name="Note 3 20 2 2 2 3 2 2" xfId="38451" xr:uid="{00000000-0005-0000-0000-00005B970000}"/>
    <cellStyle name="Note 3 20 2 2 2 3 3" xfId="14154" xr:uid="{00000000-0005-0000-0000-00005C970000}"/>
    <cellStyle name="Note 3 20 2 2 2 3 4" xfId="30841" xr:uid="{00000000-0005-0000-0000-00005D970000}"/>
    <cellStyle name="Note 3 20 2 2 2 4" xfId="26159" xr:uid="{00000000-0005-0000-0000-00005E970000}"/>
    <cellStyle name="Note 3 20 2 2 2 4 2" xfId="41789" xr:uid="{00000000-0005-0000-0000-00005F970000}"/>
    <cellStyle name="Note 3 20 2 2 2 5" xfId="18095" xr:uid="{00000000-0005-0000-0000-000060970000}"/>
    <cellStyle name="Note 3 20 2 2 2 6" xfId="33938" xr:uid="{00000000-0005-0000-0000-000061970000}"/>
    <cellStyle name="Note 3 20 2 2 3" xfId="23814" xr:uid="{00000000-0005-0000-0000-000062970000}"/>
    <cellStyle name="Note 3 20 2 2 3 2" xfId="39445" xr:uid="{00000000-0005-0000-0000-000063970000}"/>
    <cellStyle name="Note 3 20 2 2 4" xfId="15448" xr:uid="{00000000-0005-0000-0000-000064970000}"/>
    <cellStyle name="Note 3 20 2 2 5" xfId="31712" xr:uid="{00000000-0005-0000-0000-000065970000}"/>
    <cellStyle name="Note 3 20 2 2 6" xfId="50431" xr:uid="{00000000-0005-0000-0000-000066970000}"/>
    <cellStyle name="Note 3 20 2 2 7" xfId="52217" xr:uid="{00000000-0005-0000-0000-000067970000}"/>
    <cellStyle name="Note 3 20 2 2 8" xfId="53312" xr:uid="{00000000-0005-0000-0000-000068970000}"/>
    <cellStyle name="Note 3 20 2 3" xfId="8922" xr:uid="{00000000-0005-0000-0000-000069970000}"/>
    <cellStyle name="Note 3 20 2 3 2" xfId="10311" xr:uid="{00000000-0005-0000-0000-00006A970000}"/>
    <cellStyle name="Note 3 20 2 3 2 2" xfId="7621" xr:uid="{00000000-0005-0000-0000-00006B970000}"/>
    <cellStyle name="Note 3 20 2 3 2 2 2" xfId="25187" xr:uid="{00000000-0005-0000-0000-00006C970000}"/>
    <cellStyle name="Note 3 20 2 3 2 2 2 2" xfId="40817" xr:uid="{00000000-0005-0000-0000-00006D970000}"/>
    <cellStyle name="Note 3 20 2 3 2 2 3" xfId="17123" xr:uid="{00000000-0005-0000-0000-00006E970000}"/>
    <cellStyle name="Note 3 20 2 3 2 2 4" xfId="32966" xr:uid="{00000000-0005-0000-0000-00006F970000}"/>
    <cellStyle name="Note 3 20 2 3 2 3" xfId="27877" xr:uid="{00000000-0005-0000-0000-000070970000}"/>
    <cellStyle name="Note 3 20 2 3 2 3 2" xfId="43507" xr:uid="{00000000-0005-0000-0000-000071970000}"/>
    <cellStyle name="Note 3 20 2 3 2 4" xfId="19813" xr:uid="{00000000-0005-0000-0000-000072970000}"/>
    <cellStyle name="Note 3 20 2 3 2 5" xfId="35656" xr:uid="{00000000-0005-0000-0000-000073970000}"/>
    <cellStyle name="Note 3 20 2 3 3" xfId="4823" xr:uid="{00000000-0005-0000-0000-000074970000}"/>
    <cellStyle name="Note 3 20 2 3 3 2" xfId="22995" xr:uid="{00000000-0005-0000-0000-000075970000}"/>
    <cellStyle name="Note 3 20 2 3 3 2 2" xfId="38626" xr:uid="{00000000-0005-0000-0000-000076970000}"/>
    <cellStyle name="Note 3 20 2 3 3 3" xfId="14329" xr:uid="{00000000-0005-0000-0000-000077970000}"/>
    <cellStyle name="Note 3 20 2 3 3 4" xfId="31016" xr:uid="{00000000-0005-0000-0000-000078970000}"/>
    <cellStyle name="Note 3 20 2 3 4" xfId="26488" xr:uid="{00000000-0005-0000-0000-000079970000}"/>
    <cellStyle name="Note 3 20 2 3 4 2" xfId="42118" xr:uid="{00000000-0005-0000-0000-00007A970000}"/>
    <cellStyle name="Note 3 20 2 3 5" xfId="18424" xr:uid="{00000000-0005-0000-0000-00007B970000}"/>
    <cellStyle name="Note 3 20 2 3 6" xfId="34267" xr:uid="{00000000-0005-0000-0000-00007C970000}"/>
    <cellStyle name="Note 3 20 2 4" xfId="21946" xr:uid="{00000000-0005-0000-0000-00007D970000}"/>
    <cellStyle name="Note 3 20 2 4 2" xfId="37577" xr:uid="{00000000-0005-0000-0000-00007E970000}"/>
    <cellStyle name="Note 3 20 2 5" xfId="23227" xr:uid="{00000000-0005-0000-0000-00007F970000}"/>
    <cellStyle name="Note 3 20 2 5 2" xfId="38858" xr:uid="{00000000-0005-0000-0000-000080970000}"/>
    <cellStyle name="Note 3 20 2 6" xfId="13073" xr:uid="{00000000-0005-0000-0000-000081970000}"/>
    <cellStyle name="Note 3 20 2 7" xfId="30047" xr:uid="{00000000-0005-0000-0000-000082970000}"/>
    <cellStyle name="Note 3 20 2 8" xfId="47858" xr:uid="{00000000-0005-0000-0000-000083970000}"/>
    <cellStyle name="Note 3 20 2 9" xfId="48462" xr:uid="{00000000-0005-0000-0000-000084970000}"/>
    <cellStyle name="Note 3 20 3" xfId="5293" xr:uid="{00000000-0005-0000-0000-000085970000}"/>
    <cellStyle name="Note 3 20 3 2" xfId="9108" xr:uid="{00000000-0005-0000-0000-000086970000}"/>
    <cellStyle name="Note 3 20 3 2 2" xfId="10497" xr:uid="{00000000-0005-0000-0000-000087970000}"/>
    <cellStyle name="Note 3 20 3 2 2 2" xfId="4063" xr:uid="{00000000-0005-0000-0000-000088970000}"/>
    <cellStyle name="Note 3 20 3 2 2 2 2" xfId="22275" xr:uid="{00000000-0005-0000-0000-000089970000}"/>
    <cellStyle name="Note 3 20 3 2 2 2 2 2" xfId="37906" xr:uid="{00000000-0005-0000-0000-00008A970000}"/>
    <cellStyle name="Note 3 20 3 2 2 2 3" xfId="13569" xr:uid="{00000000-0005-0000-0000-00008B970000}"/>
    <cellStyle name="Note 3 20 3 2 2 2 4" xfId="30315" xr:uid="{00000000-0005-0000-0000-00008C970000}"/>
    <cellStyle name="Note 3 20 3 2 2 3" xfId="28063" xr:uid="{00000000-0005-0000-0000-00008D970000}"/>
    <cellStyle name="Note 3 20 3 2 2 3 2" xfId="43693" xr:uid="{00000000-0005-0000-0000-00008E970000}"/>
    <cellStyle name="Note 3 20 3 2 2 4" xfId="19999" xr:uid="{00000000-0005-0000-0000-00008F970000}"/>
    <cellStyle name="Note 3 20 3 2 2 5" xfId="35842" xr:uid="{00000000-0005-0000-0000-000090970000}"/>
    <cellStyle name="Note 3 20 3 2 3" xfId="10673" xr:uid="{00000000-0005-0000-0000-000091970000}"/>
    <cellStyle name="Note 3 20 3 2 3 2" xfId="28239" xr:uid="{00000000-0005-0000-0000-000092970000}"/>
    <cellStyle name="Note 3 20 3 2 3 2 2" xfId="43869" xr:uid="{00000000-0005-0000-0000-000093970000}"/>
    <cellStyle name="Note 3 20 3 2 3 3" xfId="20175" xr:uid="{00000000-0005-0000-0000-000094970000}"/>
    <cellStyle name="Note 3 20 3 2 3 4" xfId="36018" xr:uid="{00000000-0005-0000-0000-000095970000}"/>
    <cellStyle name="Note 3 20 3 2 4" xfId="26674" xr:uid="{00000000-0005-0000-0000-000096970000}"/>
    <cellStyle name="Note 3 20 3 2 4 2" xfId="42304" xr:uid="{00000000-0005-0000-0000-000097970000}"/>
    <cellStyle name="Note 3 20 3 2 5" xfId="18610" xr:uid="{00000000-0005-0000-0000-000098970000}"/>
    <cellStyle name="Note 3 20 3 2 6" xfId="34453" xr:uid="{00000000-0005-0000-0000-000099970000}"/>
    <cellStyle name="Note 3 20 3 3" xfId="23371" xr:uid="{00000000-0005-0000-0000-00009A970000}"/>
    <cellStyle name="Note 3 20 3 3 2" xfId="39002" xr:uid="{00000000-0005-0000-0000-00009B970000}"/>
    <cellStyle name="Note 3 20 3 4" xfId="14798" xr:uid="{00000000-0005-0000-0000-00009C970000}"/>
    <cellStyle name="Note 3 20 3 5" xfId="31349" xr:uid="{00000000-0005-0000-0000-00009D970000}"/>
    <cellStyle name="Note 3 20 3 6" xfId="50054" xr:uid="{00000000-0005-0000-0000-00009E970000}"/>
    <cellStyle name="Note 3 20 3 7" xfId="51852" xr:uid="{00000000-0005-0000-0000-00009F970000}"/>
    <cellStyle name="Note 3 20 3 8" xfId="52945" xr:uid="{00000000-0005-0000-0000-0000A0970000}"/>
    <cellStyle name="Note 3 20 4" xfId="8193" xr:uid="{00000000-0005-0000-0000-0000A1970000}"/>
    <cellStyle name="Note 3 20 4 2" xfId="9582" xr:uid="{00000000-0005-0000-0000-0000A2970000}"/>
    <cellStyle name="Note 3 20 4 2 2" xfId="4716" xr:uid="{00000000-0005-0000-0000-0000A3970000}"/>
    <cellStyle name="Note 3 20 4 2 2 2" xfId="22888" xr:uid="{00000000-0005-0000-0000-0000A4970000}"/>
    <cellStyle name="Note 3 20 4 2 2 2 2" xfId="38519" xr:uid="{00000000-0005-0000-0000-0000A5970000}"/>
    <cellStyle name="Note 3 20 4 2 2 3" xfId="14222" xr:uid="{00000000-0005-0000-0000-0000A6970000}"/>
    <cellStyle name="Note 3 20 4 2 2 4" xfId="30909" xr:uid="{00000000-0005-0000-0000-0000A7970000}"/>
    <cellStyle name="Note 3 20 4 2 3" xfId="27148" xr:uid="{00000000-0005-0000-0000-0000A8970000}"/>
    <cellStyle name="Note 3 20 4 2 3 2" xfId="42778" xr:uid="{00000000-0005-0000-0000-0000A9970000}"/>
    <cellStyle name="Note 3 20 4 2 4" xfId="19084" xr:uid="{00000000-0005-0000-0000-0000AA970000}"/>
    <cellStyle name="Note 3 20 4 2 5" xfId="34927" xr:uid="{00000000-0005-0000-0000-0000AB970000}"/>
    <cellStyle name="Note 3 20 4 3" xfId="10655" xr:uid="{00000000-0005-0000-0000-0000AC970000}"/>
    <cellStyle name="Note 3 20 4 3 2" xfId="28221" xr:uid="{00000000-0005-0000-0000-0000AD970000}"/>
    <cellStyle name="Note 3 20 4 3 2 2" xfId="43851" xr:uid="{00000000-0005-0000-0000-0000AE970000}"/>
    <cellStyle name="Note 3 20 4 3 3" xfId="20157" xr:uid="{00000000-0005-0000-0000-0000AF970000}"/>
    <cellStyle name="Note 3 20 4 3 4" xfId="36000" xr:uid="{00000000-0005-0000-0000-0000B0970000}"/>
    <cellStyle name="Note 3 20 4 4" xfId="25759" xr:uid="{00000000-0005-0000-0000-0000B1970000}"/>
    <cellStyle name="Note 3 20 4 4 2" xfId="41389" xr:uid="{00000000-0005-0000-0000-0000B2970000}"/>
    <cellStyle name="Note 3 20 4 5" xfId="17695" xr:uid="{00000000-0005-0000-0000-0000B3970000}"/>
    <cellStyle name="Note 3 20 4 6" xfId="33538" xr:uid="{00000000-0005-0000-0000-0000B4970000}"/>
    <cellStyle name="Note 3 20 5" xfId="21498" xr:uid="{00000000-0005-0000-0000-0000B5970000}"/>
    <cellStyle name="Note 3 20 5 2" xfId="37129" xr:uid="{00000000-0005-0000-0000-0000B6970000}"/>
    <cellStyle name="Note 3 20 6" xfId="22227" xr:uid="{00000000-0005-0000-0000-0000B7970000}"/>
    <cellStyle name="Note 3 20 6 2" xfId="37858" xr:uid="{00000000-0005-0000-0000-0000B8970000}"/>
    <cellStyle name="Note 3 20 7" xfId="12420" xr:uid="{00000000-0005-0000-0000-0000B9970000}"/>
    <cellStyle name="Note 3 20 8" xfId="29681" xr:uid="{00000000-0005-0000-0000-0000BA970000}"/>
    <cellStyle name="Note 3 20 9" xfId="47892" xr:uid="{00000000-0005-0000-0000-0000BB970000}"/>
    <cellStyle name="Note 3 21" xfId="2996" xr:uid="{00000000-0005-0000-0000-0000BC970000}"/>
    <cellStyle name="Note 3 21 10" xfId="48147" xr:uid="{00000000-0005-0000-0000-0000BD970000}"/>
    <cellStyle name="Note 3 21 11" xfId="45753" xr:uid="{00000000-0005-0000-0000-0000BE970000}"/>
    <cellStyle name="Note 3 21 12" xfId="50850" xr:uid="{00000000-0005-0000-0000-0000BF970000}"/>
    <cellStyle name="Note 3 21 13" xfId="46126" xr:uid="{00000000-0005-0000-0000-0000C0970000}"/>
    <cellStyle name="Note 3 21 14" xfId="52769" xr:uid="{00000000-0005-0000-0000-0000C1970000}"/>
    <cellStyle name="Note 3 21 15" xfId="53727" xr:uid="{00000000-0005-0000-0000-0000C2970000}"/>
    <cellStyle name="Note 3 21 2" xfId="3650" xr:uid="{00000000-0005-0000-0000-0000C3970000}"/>
    <cellStyle name="Note 3 21 2 10" xfId="47467" xr:uid="{00000000-0005-0000-0000-0000C4970000}"/>
    <cellStyle name="Note 3 21 2 11" xfId="51213" xr:uid="{00000000-0005-0000-0000-0000C5970000}"/>
    <cellStyle name="Note 3 21 2 12" xfId="47123" xr:uid="{00000000-0005-0000-0000-0000C6970000}"/>
    <cellStyle name="Note 3 21 2 13" xfId="46306" xr:uid="{00000000-0005-0000-0000-0000C7970000}"/>
    <cellStyle name="Note 3 21 2 14" xfId="47718" xr:uid="{00000000-0005-0000-0000-0000C8970000}"/>
    <cellStyle name="Note 3 21 2 2" xfId="6025" xr:uid="{00000000-0005-0000-0000-0000C9970000}"/>
    <cellStyle name="Note 3 21 2 2 2" xfId="8625" xr:uid="{00000000-0005-0000-0000-0000CA970000}"/>
    <cellStyle name="Note 3 21 2 2 2 2" xfId="10014" xr:uid="{00000000-0005-0000-0000-0000CB970000}"/>
    <cellStyle name="Note 3 21 2 2 2 2 2" xfId="7882" xr:uid="{00000000-0005-0000-0000-0000CC970000}"/>
    <cellStyle name="Note 3 21 2 2 2 2 2 2" xfId="25448" xr:uid="{00000000-0005-0000-0000-0000CD970000}"/>
    <cellStyle name="Note 3 21 2 2 2 2 2 2 2" xfId="41078" xr:uid="{00000000-0005-0000-0000-0000CE970000}"/>
    <cellStyle name="Note 3 21 2 2 2 2 2 3" xfId="17384" xr:uid="{00000000-0005-0000-0000-0000CF970000}"/>
    <cellStyle name="Note 3 21 2 2 2 2 2 4" xfId="33227" xr:uid="{00000000-0005-0000-0000-0000D0970000}"/>
    <cellStyle name="Note 3 21 2 2 2 2 3" xfId="27580" xr:uid="{00000000-0005-0000-0000-0000D1970000}"/>
    <cellStyle name="Note 3 21 2 2 2 2 3 2" xfId="43210" xr:uid="{00000000-0005-0000-0000-0000D2970000}"/>
    <cellStyle name="Note 3 21 2 2 2 2 4" xfId="19516" xr:uid="{00000000-0005-0000-0000-0000D3970000}"/>
    <cellStyle name="Note 3 21 2 2 2 2 5" xfId="35359" xr:uid="{00000000-0005-0000-0000-0000D4970000}"/>
    <cellStyle name="Note 3 21 2 2 2 3" xfId="6889" xr:uid="{00000000-0005-0000-0000-0000D5970000}"/>
    <cellStyle name="Note 3 21 2 2 2 3 2" xfId="24552" xr:uid="{00000000-0005-0000-0000-0000D6970000}"/>
    <cellStyle name="Note 3 21 2 2 2 3 2 2" xfId="40183" xr:uid="{00000000-0005-0000-0000-0000D7970000}"/>
    <cellStyle name="Note 3 21 2 2 2 3 3" xfId="16393" xr:uid="{00000000-0005-0000-0000-0000D8970000}"/>
    <cellStyle name="Note 3 21 2 2 2 3 4" xfId="32371" xr:uid="{00000000-0005-0000-0000-0000D9970000}"/>
    <cellStyle name="Note 3 21 2 2 2 4" xfId="26191" xr:uid="{00000000-0005-0000-0000-0000DA970000}"/>
    <cellStyle name="Note 3 21 2 2 2 4 2" xfId="41821" xr:uid="{00000000-0005-0000-0000-0000DB970000}"/>
    <cellStyle name="Note 3 21 2 2 2 5" xfId="18127" xr:uid="{00000000-0005-0000-0000-0000DC970000}"/>
    <cellStyle name="Note 3 21 2 2 2 6" xfId="33970" xr:uid="{00000000-0005-0000-0000-0000DD970000}"/>
    <cellStyle name="Note 3 21 2 2 3" xfId="23880" xr:uid="{00000000-0005-0000-0000-0000DE970000}"/>
    <cellStyle name="Note 3 21 2 2 3 2" xfId="39511" xr:uid="{00000000-0005-0000-0000-0000DF970000}"/>
    <cellStyle name="Note 3 21 2 2 4" xfId="15530" xr:uid="{00000000-0005-0000-0000-0000E0970000}"/>
    <cellStyle name="Note 3 21 2 2 5" xfId="31759" xr:uid="{00000000-0005-0000-0000-0000E1970000}"/>
    <cellStyle name="Note 3 21 2 2 6" xfId="50478" xr:uid="{00000000-0005-0000-0000-0000E2970000}"/>
    <cellStyle name="Note 3 21 2 2 7" xfId="52264" xr:uid="{00000000-0005-0000-0000-0000E3970000}"/>
    <cellStyle name="Note 3 21 2 2 8" xfId="53359" xr:uid="{00000000-0005-0000-0000-0000E4970000}"/>
    <cellStyle name="Note 3 21 2 3" xfId="8334" xr:uid="{00000000-0005-0000-0000-0000E5970000}"/>
    <cellStyle name="Note 3 21 2 3 2" xfId="9723" xr:uid="{00000000-0005-0000-0000-0000E6970000}"/>
    <cellStyle name="Note 3 21 2 3 2 2" xfId="4458" xr:uid="{00000000-0005-0000-0000-0000E7970000}"/>
    <cellStyle name="Note 3 21 2 3 2 2 2" xfId="22630" xr:uid="{00000000-0005-0000-0000-0000E8970000}"/>
    <cellStyle name="Note 3 21 2 3 2 2 2 2" xfId="38261" xr:uid="{00000000-0005-0000-0000-0000E9970000}"/>
    <cellStyle name="Note 3 21 2 3 2 2 3" xfId="13964" xr:uid="{00000000-0005-0000-0000-0000EA970000}"/>
    <cellStyle name="Note 3 21 2 3 2 2 4" xfId="30651" xr:uid="{00000000-0005-0000-0000-0000EB970000}"/>
    <cellStyle name="Note 3 21 2 3 2 3" xfId="27289" xr:uid="{00000000-0005-0000-0000-0000EC970000}"/>
    <cellStyle name="Note 3 21 2 3 2 3 2" xfId="42919" xr:uid="{00000000-0005-0000-0000-0000ED970000}"/>
    <cellStyle name="Note 3 21 2 3 2 4" xfId="19225" xr:uid="{00000000-0005-0000-0000-0000EE970000}"/>
    <cellStyle name="Note 3 21 2 3 2 5" xfId="35068" xr:uid="{00000000-0005-0000-0000-0000EF970000}"/>
    <cellStyle name="Note 3 21 2 3 3" xfId="7954" xr:uid="{00000000-0005-0000-0000-0000F0970000}"/>
    <cellStyle name="Note 3 21 2 3 3 2" xfId="25520" xr:uid="{00000000-0005-0000-0000-0000F1970000}"/>
    <cellStyle name="Note 3 21 2 3 3 2 2" xfId="41150" xr:uid="{00000000-0005-0000-0000-0000F2970000}"/>
    <cellStyle name="Note 3 21 2 3 3 3" xfId="17456" xr:uid="{00000000-0005-0000-0000-0000F3970000}"/>
    <cellStyle name="Note 3 21 2 3 3 4" xfId="33299" xr:uid="{00000000-0005-0000-0000-0000F4970000}"/>
    <cellStyle name="Note 3 21 2 3 4" xfId="25900" xr:uid="{00000000-0005-0000-0000-0000F5970000}"/>
    <cellStyle name="Note 3 21 2 3 4 2" xfId="41530" xr:uid="{00000000-0005-0000-0000-0000F6970000}"/>
    <cellStyle name="Note 3 21 2 3 5" xfId="17836" xr:uid="{00000000-0005-0000-0000-0000F7970000}"/>
    <cellStyle name="Note 3 21 2 3 6" xfId="33679" xr:uid="{00000000-0005-0000-0000-0000F8970000}"/>
    <cellStyle name="Note 3 21 2 4" xfId="22011" xr:uid="{00000000-0005-0000-0000-0000F9970000}"/>
    <cellStyle name="Note 3 21 2 4 2" xfId="37642" xr:uid="{00000000-0005-0000-0000-0000FA970000}"/>
    <cellStyle name="Note 3 21 2 5" xfId="12104" xr:uid="{00000000-0005-0000-0000-0000FB970000}"/>
    <cellStyle name="Note 3 21 2 5 2" xfId="29367" xr:uid="{00000000-0005-0000-0000-0000FC970000}"/>
    <cellStyle name="Note 3 21 2 6" xfId="13155" xr:uid="{00000000-0005-0000-0000-0000FD970000}"/>
    <cellStyle name="Note 3 21 2 7" xfId="30094" xr:uid="{00000000-0005-0000-0000-0000FE970000}"/>
    <cellStyle name="Note 3 21 2 8" xfId="45392" xr:uid="{00000000-0005-0000-0000-0000FF970000}"/>
    <cellStyle name="Note 3 21 2 9" xfId="48509" xr:uid="{00000000-0005-0000-0000-000000980000}"/>
    <cellStyle name="Note 3 21 3" xfId="5375" xr:uid="{00000000-0005-0000-0000-000001980000}"/>
    <cellStyle name="Note 3 21 3 2" xfId="8228" xr:uid="{00000000-0005-0000-0000-000002980000}"/>
    <cellStyle name="Note 3 21 3 2 2" xfId="9617" xr:uid="{00000000-0005-0000-0000-000003980000}"/>
    <cellStyle name="Note 3 21 3 2 2 2" xfId="8009" xr:uid="{00000000-0005-0000-0000-000004980000}"/>
    <cellStyle name="Note 3 21 3 2 2 2 2" xfId="25575" xr:uid="{00000000-0005-0000-0000-000005980000}"/>
    <cellStyle name="Note 3 21 3 2 2 2 2 2" xfId="41205" xr:uid="{00000000-0005-0000-0000-000006980000}"/>
    <cellStyle name="Note 3 21 3 2 2 2 3" xfId="17511" xr:uid="{00000000-0005-0000-0000-000007980000}"/>
    <cellStyle name="Note 3 21 3 2 2 2 4" xfId="33354" xr:uid="{00000000-0005-0000-0000-000008980000}"/>
    <cellStyle name="Note 3 21 3 2 2 3" xfId="27183" xr:uid="{00000000-0005-0000-0000-000009980000}"/>
    <cellStyle name="Note 3 21 3 2 2 3 2" xfId="42813" xr:uid="{00000000-0005-0000-0000-00000A980000}"/>
    <cellStyle name="Note 3 21 3 2 2 4" xfId="19119" xr:uid="{00000000-0005-0000-0000-00000B980000}"/>
    <cellStyle name="Note 3 21 3 2 2 5" xfId="34962" xr:uid="{00000000-0005-0000-0000-00000C980000}"/>
    <cellStyle name="Note 3 21 3 2 3" xfId="10640" xr:uid="{00000000-0005-0000-0000-00000D980000}"/>
    <cellStyle name="Note 3 21 3 2 3 2" xfId="28206" xr:uid="{00000000-0005-0000-0000-00000E980000}"/>
    <cellStyle name="Note 3 21 3 2 3 2 2" xfId="43836" xr:uid="{00000000-0005-0000-0000-00000F980000}"/>
    <cellStyle name="Note 3 21 3 2 3 3" xfId="20142" xr:uid="{00000000-0005-0000-0000-000010980000}"/>
    <cellStyle name="Note 3 21 3 2 3 4" xfId="35985" xr:uid="{00000000-0005-0000-0000-000011980000}"/>
    <cellStyle name="Note 3 21 3 2 4" xfId="25794" xr:uid="{00000000-0005-0000-0000-000012980000}"/>
    <cellStyle name="Note 3 21 3 2 4 2" xfId="41424" xr:uid="{00000000-0005-0000-0000-000013980000}"/>
    <cellStyle name="Note 3 21 3 2 5" xfId="17730" xr:uid="{00000000-0005-0000-0000-000014980000}"/>
    <cellStyle name="Note 3 21 3 2 6" xfId="33573" xr:uid="{00000000-0005-0000-0000-000015980000}"/>
    <cellStyle name="Note 3 21 3 3" xfId="23437" xr:uid="{00000000-0005-0000-0000-000016980000}"/>
    <cellStyle name="Note 3 21 3 3 2" xfId="39068" xr:uid="{00000000-0005-0000-0000-000017980000}"/>
    <cellStyle name="Note 3 21 3 4" xfId="14880" xr:uid="{00000000-0005-0000-0000-000018980000}"/>
    <cellStyle name="Note 3 21 3 5" xfId="31396" xr:uid="{00000000-0005-0000-0000-000019980000}"/>
    <cellStyle name="Note 3 21 3 6" xfId="50101" xr:uid="{00000000-0005-0000-0000-00001A980000}"/>
    <cellStyle name="Note 3 21 3 7" xfId="51899" xr:uid="{00000000-0005-0000-0000-00001B980000}"/>
    <cellStyle name="Note 3 21 3 8" xfId="52992" xr:uid="{00000000-0005-0000-0000-00001C980000}"/>
    <cellStyle name="Note 3 21 4" xfId="8691" xr:uid="{00000000-0005-0000-0000-00001D980000}"/>
    <cellStyle name="Note 3 21 4 2" xfId="10080" xr:uid="{00000000-0005-0000-0000-00001E980000}"/>
    <cellStyle name="Note 3 21 4 2 2" xfId="7935" xr:uid="{00000000-0005-0000-0000-00001F980000}"/>
    <cellStyle name="Note 3 21 4 2 2 2" xfId="25501" xr:uid="{00000000-0005-0000-0000-000020980000}"/>
    <cellStyle name="Note 3 21 4 2 2 2 2" xfId="41131" xr:uid="{00000000-0005-0000-0000-000021980000}"/>
    <cellStyle name="Note 3 21 4 2 2 3" xfId="17437" xr:uid="{00000000-0005-0000-0000-000022980000}"/>
    <cellStyle name="Note 3 21 4 2 2 4" xfId="33280" xr:uid="{00000000-0005-0000-0000-000023980000}"/>
    <cellStyle name="Note 3 21 4 2 3" xfId="27646" xr:uid="{00000000-0005-0000-0000-000024980000}"/>
    <cellStyle name="Note 3 21 4 2 3 2" xfId="43276" xr:uid="{00000000-0005-0000-0000-000025980000}"/>
    <cellStyle name="Note 3 21 4 2 4" xfId="19582" xr:uid="{00000000-0005-0000-0000-000026980000}"/>
    <cellStyle name="Note 3 21 4 2 5" xfId="35425" xr:uid="{00000000-0005-0000-0000-000027980000}"/>
    <cellStyle name="Note 3 21 4 3" xfId="7374" xr:uid="{00000000-0005-0000-0000-000028980000}"/>
    <cellStyle name="Note 3 21 4 3 2" xfId="24941" xr:uid="{00000000-0005-0000-0000-000029980000}"/>
    <cellStyle name="Note 3 21 4 3 2 2" xfId="40571" xr:uid="{00000000-0005-0000-0000-00002A980000}"/>
    <cellStyle name="Note 3 21 4 3 3" xfId="16877" xr:uid="{00000000-0005-0000-0000-00002B980000}"/>
    <cellStyle name="Note 3 21 4 3 4" xfId="32720" xr:uid="{00000000-0005-0000-0000-00002C980000}"/>
    <cellStyle name="Note 3 21 4 4" xfId="26257" xr:uid="{00000000-0005-0000-0000-00002D980000}"/>
    <cellStyle name="Note 3 21 4 4 2" xfId="41887" xr:uid="{00000000-0005-0000-0000-00002E980000}"/>
    <cellStyle name="Note 3 21 4 5" xfId="18193" xr:uid="{00000000-0005-0000-0000-00002F980000}"/>
    <cellStyle name="Note 3 21 4 6" xfId="34036" xr:uid="{00000000-0005-0000-0000-000030980000}"/>
    <cellStyle name="Note 3 21 5" xfId="21564" xr:uid="{00000000-0005-0000-0000-000031980000}"/>
    <cellStyle name="Note 3 21 5 2" xfId="37195" xr:uid="{00000000-0005-0000-0000-000032980000}"/>
    <cellStyle name="Note 3 21 6" xfId="23860" xr:uid="{00000000-0005-0000-0000-000033980000}"/>
    <cellStyle name="Note 3 21 6 2" xfId="39491" xr:uid="{00000000-0005-0000-0000-000034980000}"/>
    <cellStyle name="Note 3 21 7" xfId="12502" xr:uid="{00000000-0005-0000-0000-000035980000}"/>
    <cellStyle name="Note 3 21 8" xfId="29728" xr:uid="{00000000-0005-0000-0000-000036980000}"/>
    <cellStyle name="Note 3 21 9" xfId="47723" xr:uid="{00000000-0005-0000-0000-000037980000}"/>
    <cellStyle name="Note 3 22" xfId="3080" xr:uid="{00000000-0005-0000-0000-000038980000}"/>
    <cellStyle name="Note 3 22 10" xfId="48193" xr:uid="{00000000-0005-0000-0000-000039980000}"/>
    <cellStyle name="Note 3 22 11" xfId="48911" xr:uid="{00000000-0005-0000-0000-00003A980000}"/>
    <cellStyle name="Note 3 22 12" xfId="50896" xr:uid="{00000000-0005-0000-0000-00003B980000}"/>
    <cellStyle name="Note 3 22 13" xfId="47211" xr:uid="{00000000-0005-0000-0000-00003C980000}"/>
    <cellStyle name="Note 3 22 14" xfId="52738" xr:uid="{00000000-0005-0000-0000-00003D980000}"/>
    <cellStyle name="Note 3 22 15" xfId="53791" xr:uid="{00000000-0005-0000-0000-00003E980000}"/>
    <cellStyle name="Note 3 22 2" xfId="3734" xr:uid="{00000000-0005-0000-0000-00003F980000}"/>
    <cellStyle name="Note 3 22 2 10" xfId="47248" xr:uid="{00000000-0005-0000-0000-000040980000}"/>
    <cellStyle name="Note 3 22 2 11" xfId="51257" xr:uid="{00000000-0005-0000-0000-000041980000}"/>
    <cellStyle name="Note 3 22 2 12" xfId="48840" xr:uid="{00000000-0005-0000-0000-000042980000}"/>
    <cellStyle name="Note 3 22 2 13" xfId="48884" xr:uid="{00000000-0005-0000-0000-000043980000}"/>
    <cellStyle name="Note 3 22 2 14" xfId="50699" xr:uid="{00000000-0005-0000-0000-000044980000}"/>
    <cellStyle name="Note 3 22 2 2" xfId="6109" xr:uid="{00000000-0005-0000-0000-000045980000}"/>
    <cellStyle name="Note 3 22 2 2 2" xfId="6565" xr:uid="{00000000-0005-0000-0000-000046980000}"/>
    <cellStyle name="Note 3 22 2 2 2 2" xfId="7536" xr:uid="{00000000-0005-0000-0000-000047980000}"/>
    <cellStyle name="Note 3 22 2 2 2 2 2" xfId="11264" xr:uid="{00000000-0005-0000-0000-000048980000}"/>
    <cellStyle name="Note 3 22 2 2 2 2 2 2" xfId="28830" xr:uid="{00000000-0005-0000-0000-000049980000}"/>
    <cellStyle name="Note 3 22 2 2 2 2 2 2 2" xfId="44460" xr:uid="{00000000-0005-0000-0000-00004A980000}"/>
    <cellStyle name="Note 3 22 2 2 2 2 2 3" xfId="20766" xr:uid="{00000000-0005-0000-0000-00004B980000}"/>
    <cellStyle name="Note 3 22 2 2 2 2 2 4" xfId="36609" xr:uid="{00000000-0005-0000-0000-00004C980000}"/>
    <cellStyle name="Note 3 22 2 2 2 2 3" xfId="25102" xr:uid="{00000000-0005-0000-0000-00004D980000}"/>
    <cellStyle name="Note 3 22 2 2 2 2 3 2" xfId="40732" xr:uid="{00000000-0005-0000-0000-00004E980000}"/>
    <cellStyle name="Note 3 22 2 2 2 2 4" xfId="17038" xr:uid="{00000000-0005-0000-0000-00004F980000}"/>
    <cellStyle name="Note 3 22 2 2 2 2 5" xfId="32881" xr:uid="{00000000-0005-0000-0000-000050980000}"/>
    <cellStyle name="Note 3 22 2 2 2 3" xfId="10756" xr:uid="{00000000-0005-0000-0000-000051980000}"/>
    <cellStyle name="Note 3 22 2 2 2 3 2" xfId="28322" xr:uid="{00000000-0005-0000-0000-000052980000}"/>
    <cellStyle name="Note 3 22 2 2 2 3 2 2" xfId="43952" xr:uid="{00000000-0005-0000-0000-000053980000}"/>
    <cellStyle name="Note 3 22 2 2 2 3 3" xfId="20258" xr:uid="{00000000-0005-0000-0000-000054980000}"/>
    <cellStyle name="Note 3 22 2 2 2 3 4" xfId="36101" xr:uid="{00000000-0005-0000-0000-000055980000}"/>
    <cellStyle name="Note 3 22 2 2 2 4" xfId="24266" xr:uid="{00000000-0005-0000-0000-000056980000}"/>
    <cellStyle name="Note 3 22 2 2 2 4 2" xfId="39897" xr:uid="{00000000-0005-0000-0000-000057980000}"/>
    <cellStyle name="Note 3 22 2 2 2 5" xfId="16069" xr:uid="{00000000-0005-0000-0000-000058980000}"/>
    <cellStyle name="Note 3 22 2 2 2 6" xfId="32105" xr:uid="{00000000-0005-0000-0000-000059980000}"/>
    <cellStyle name="Note 3 22 2 2 3" xfId="23924" xr:uid="{00000000-0005-0000-0000-00005A980000}"/>
    <cellStyle name="Note 3 22 2 2 3 2" xfId="39555" xr:uid="{00000000-0005-0000-0000-00005B980000}"/>
    <cellStyle name="Note 3 22 2 2 4" xfId="15614" xr:uid="{00000000-0005-0000-0000-00005C980000}"/>
    <cellStyle name="Note 3 22 2 2 5" xfId="31803" xr:uid="{00000000-0005-0000-0000-00005D980000}"/>
    <cellStyle name="Note 3 22 2 2 6" xfId="50522" xr:uid="{00000000-0005-0000-0000-00005E980000}"/>
    <cellStyle name="Note 3 22 2 2 7" xfId="52308" xr:uid="{00000000-0005-0000-0000-00005F980000}"/>
    <cellStyle name="Note 3 22 2 2 8" xfId="53403" xr:uid="{00000000-0005-0000-0000-000060980000}"/>
    <cellStyle name="Note 3 22 2 3" xfId="8359" xr:uid="{00000000-0005-0000-0000-000061980000}"/>
    <cellStyle name="Note 3 22 2 3 2" xfId="9748" xr:uid="{00000000-0005-0000-0000-000062980000}"/>
    <cellStyle name="Note 3 22 2 3 2 2" xfId="8038" xr:uid="{00000000-0005-0000-0000-000063980000}"/>
    <cellStyle name="Note 3 22 2 3 2 2 2" xfId="25604" xr:uid="{00000000-0005-0000-0000-000064980000}"/>
    <cellStyle name="Note 3 22 2 3 2 2 2 2" xfId="41234" xr:uid="{00000000-0005-0000-0000-000065980000}"/>
    <cellStyle name="Note 3 22 2 3 2 2 3" xfId="17540" xr:uid="{00000000-0005-0000-0000-000066980000}"/>
    <cellStyle name="Note 3 22 2 3 2 2 4" xfId="33383" xr:uid="{00000000-0005-0000-0000-000067980000}"/>
    <cellStyle name="Note 3 22 2 3 2 3" xfId="27314" xr:uid="{00000000-0005-0000-0000-000068980000}"/>
    <cellStyle name="Note 3 22 2 3 2 3 2" xfId="42944" xr:uid="{00000000-0005-0000-0000-000069980000}"/>
    <cellStyle name="Note 3 22 2 3 2 4" xfId="19250" xr:uid="{00000000-0005-0000-0000-00006A980000}"/>
    <cellStyle name="Note 3 22 2 3 2 5" xfId="35093" xr:uid="{00000000-0005-0000-0000-00006B980000}"/>
    <cellStyle name="Note 3 22 2 3 3" xfId="9286" xr:uid="{00000000-0005-0000-0000-00006C980000}"/>
    <cellStyle name="Note 3 22 2 3 3 2" xfId="26852" xr:uid="{00000000-0005-0000-0000-00006D980000}"/>
    <cellStyle name="Note 3 22 2 3 3 2 2" xfId="42482" xr:uid="{00000000-0005-0000-0000-00006E980000}"/>
    <cellStyle name="Note 3 22 2 3 3 3" xfId="18788" xr:uid="{00000000-0005-0000-0000-00006F980000}"/>
    <cellStyle name="Note 3 22 2 3 3 4" xfId="34631" xr:uid="{00000000-0005-0000-0000-000070980000}"/>
    <cellStyle name="Note 3 22 2 3 4" xfId="25925" xr:uid="{00000000-0005-0000-0000-000071980000}"/>
    <cellStyle name="Note 3 22 2 3 4 2" xfId="41555" xr:uid="{00000000-0005-0000-0000-000072980000}"/>
    <cellStyle name="Note 3 22 2 3 5" xfId="17861" xr:uid="{00000000-0005-0000-0000-000073980000}"/>
    <cellStyle name="Note 3 22 2 3 6" xfId="33704" xr:uid="{00000000-0005-0000-0000-000074980000}"/>
    <cellStyle name="Note 3 22 2 4" xfId="22056" xr:uid="{00000000-0005-0000-0000-000075980000}"/>
    <cellStyle name="Note 3 22 2 4 2" xfId="37687" xr:uid="{00000000-0005-0000-0000-000076980000}"/>
    <cellStyle name="Note 3 22 2 5" xfId="12147" xr:uid="{00000000-0005-0000-0000-000077980000}"/>
    <cellStyle name="Note 3 22 2 5 2" xfId="29410" xr:uid="{00000000-0005-0000-0000-000078980000}"/>
    <cellStyle name="Note 3 22 2 6" xfId="13239" xr:uid="{00000000-0005-0000-0000-000079980000}"/>
    <cellStyle name="Note 3 22 2 7" xfId="30138" xr:uid="{00000000-0005-0000-0000-00007A980000}"/>
    <cellStyle name="Note 3 22 2 8" xfId="45350" xr:uid="{00000000-0005-0000-0000-00007B980000}"/>
    <cellStyle name="Note 3 22 2 9" xfId="48553" xr:uid="{00000000-0005-0000-0000-00007C980000}"/>
    <cellStyle name="Note 3 22 3" xfId="5459" xr:uid="{00000000-0005-0000-0000-00007D980000}"/>
    <cellStyle name="Note 3 22 3 2" xfId="8088" xr:uid="{00000000-0005-0000-0000-00007E980000}"/>
    <cellStyle name="Note 3 22 3 2 2" xfId="9477" xr:uid="{00000000-0005-0000-0000-00007F980000}"/>
    <cellStyle name="Note 3 22 3 2 2 2" xfId="8005" xr:uid="{00000000-0005-0000-0000-000080980000}"/>
    <cellStyle name="Note 3 22 3 2 2 2 2" xfId="25571" xr:uid="{00000000-0005-0000-0000-000081980000}"/>
    <cellStyle name="Note 3 22 3 2 2 2 2 2" xfId="41201" xr:uid="{00000000-0005-0000-0000-000082980000}"/>
    <cellStyle name="Note 3 22 3 2 2 2 3" xfId="17507" xr:uid="{00000000-0005-0000-0000-000083980000}"/>
    <cellStyle name="Note 3 22 3 2 2 2 4" xfId="33350" xr:uid="{00000000-0005-0000-0000-000084980000}"/>
    <cellStyle name="Note 3 22 3 2 2 3" xfId="27043" xr:uid="{00000000-0005-0000-0000-000085980000}"/>
    <cellStyle name="Note 3 22 3 2 2 3 2" xfId="42673" xr:uid="{00000000-0005-0000-0000-000086980000}"/>
    <cellStyle name="Note 3 22 3 2 2 4" xfId="18979" xr:uid="{00000000-0005-0000-0000-000087980000}"/>
    <cellStyle name="Note 3 22 3 2 2 5" xfId="34822" xr:uid="{00000000-0005-0000-0000-000088980000}"/>
    <cellStyle name="Note 3 22 3 2 3" xfId="10660" xr:uid="{00000000-0005-0000-0000-000089980000}"/>
    <cellStyle name="Note 3 22 3 2 3 2" xfId="28226" xr:uid="{00000000-0005-0000-0000-00008A980000}"/>
    <cellStyle name="Note 3 22 3 2 3 2 2" xfId="43856" xr:uid="{00000000-0005-0000-0000-00008B980000}"/>
    <cellStyle name="Note 3 22 3 2 3 3" xfId="20162" xr:uid="{00000000-0005-0000-0000-00008C980000}"/>
    <cellStyle name="Note 3 22 3 2 3 4" xfId="36005" xr:uid="{00000000-0005-0000-0000-00008D980000}"/>
    <cellStyle name="Note 3 22 3 2 4" xfId="25654" xr:uid="{00000000-0005-0000-0000-00008E980000}"/>
    <cellStyle name="Note 3 22 3 2 4 2" xfId="41284" xr:uid="{00000000-0005-0000-0000-00008F980000}"/>
    <cellStyle name="Note 3 22 3 2 5" xfId="17590" xr:uid="{00000000-0005-0000-0000-000090980000}"/>
    <cellStyle name="Note 3 22 3 2 6" xfId="33433" xr:uid="{00000000-0005-0000-0000-000091980000}"/>
    <cellStyle name="Note 3 22 3 3" xfId="23481" xr:uid="{00000000-0005-0000-0000-000092980000}"/>
    <cellStyle name="Note 3 22 3 3 2" xfId="39112" xr:uid="{00000000-0005-0000-0000-000093980000}"/>
    <cellStyle name="Note 3 22 3 4" xfId="14964" xr:uid="{00000000-0005-0000-0000-000094980000}"/>
    <cellStyle name="Note 3 22 3 5" xfId="31440" xr:uid="{00000000-0005-0000-0000-000095980000}"/>
    <cellStyle name="Note 3 22 3 6" xfId="50162" xr:uid="{00000000-0005-0000-0000-000096980000}"/>
    <cellStyle name="Note 3 22 3 7" xfId="51948" xr:uid="{00000000-0005-0000-0000-000097980000}"/>
    <cellStyle name="Note 3 22 3 8" xfId="53043" xr:uid="{00000000-0005-0000-0000-000098980000}"/>
    <cellStyle name="Note 3 22 4" xfId="8758" xr:uid="{00000000-0005-0000-0000-000099980000}"/>
    <cellStyle name="Note 3 22 4 2" xfId="10147" xr:uid="{00000000-0005-0000-0000-00009A980000}"/>
    <cellStyle name="Note 3 22 4 2 2" xfId="11110" xr:uid="{00000000-0005-0000-0000-00009B980000}"/>
    <cellStyle name="Note 3 22 4 2 2 2" xfId="28676" xr:uid="{00000000-0005-0000-0000-00009C980000}"/>
    <cellStyle name="Note 3 22 4 2 2 2 2" xfId="44306" xr:uid="{00000000-0005-0000-0000-00009D980000}"/>
    <cellStyle name="Note 3 22 4 2 2 3" xfId="20612" xr:uid="{00000000-0005-0000-0000-00009E980000}"/>
    <cellStyle name="Note 3 22 4 2 2 4" xfId="36455" xr:uid="{00000000-0005-0000-0000-00009F980000}"/>
    <cellStyle name="Note 3 22 4 2 3" xfId="27713" xr:uid="{00000000-0005-0000-0000-0000A0980000}"/>
    <cellStyle name="Note 3 22 4 2 3 2" xfId="43343" xr:uid="{00000000-0005-0000-0000-0000A1980000}"/>
    <cellStyle name="Note 3 22 4 2 4" xfId="19649" xr:uid="{00000000-0005-0000-0000-0000A2980000}"/>
    <cellStyle name="Note 3 22 4 2 5" xfId="35492" xr:uid="{00000000-0005-0000-0000-0000A3980000}"/>
    <cellStyle name="Note 3 22 4 3" xfId="4860" xr:uid="{00000000-0005-0000-0000-0000A4980000}"/>
    <cellStyle name="Note 3 22 4 3 2" xfId="23032" xr:uid="{00000000-0005-0000-0000-0000A5980000}"/>
    <cellStyle name="Note 3 22 4 3 2 2" xfId="38663" xr:uid="{00000000-0005-0000-0000-0000A6980000}"/>
    <cellStyle name="Note 3 22 4 3 3" xfId="14366" xr:uid="{00000000-0005-0000-0000-0000A7980000}"/>
    <cellStyle name="Note 3 22 4 3 4" xfId="31053" xr:uid="{00000000-0005-0000-0000-0000A8980000}"/>
    <cellStyle name="Note 3 22 4 4" xfId="26324" xr:uid="{00000000-0005-0000-0000-0000A9980000}"/>
    <cellStyle name="Note 3 22 4 4 2" xfId="41954" xr:uid="{00000000-0005-0000-0000-0000AA980000}"/>
    <cellStyle name="Note 3 22 4 5" xfId="18260" xr:uid="{00000000-0005-0000-0000-0000AB980000}"/>
    <cellStyle name="Note 3 22 4 6" xfId="34103" xr:uid="{00000000-0005-0000-0000-0000AC980000}"/>
    <cellStyle name="Note 3 22 5" xfId="21609" xr:uid="{00000000-0005-0000-0000-0000AD980000}"/>
    <cellStyle name="Note 3 22 5 2" xfId="37240" xr:uid="{00000000-0005-0000-0000-0000AE980000}"/>
    <cellStyle name="Note 3 22 6" xfId="23643" xr:uid="{00000000-0005-0000-0000-0000AF980000}"/>
    <cellStyle name="Note 3 22 6 2" xfId="39274" xr:uid="{00000000-0005-0000-0000-0000B0980000}"/>
    <cellStyle name="Note 3 22 7" xfId="12586" xr:uid="{00000000-0005-0000-0000-0000B1980000}"/>
    <cellStyle name="Note 3 22 8" xfId="29772" xr:uid="{00000000-0005-0000-0000-0000B2980000}"/>
    <cellStyle name="Note 3 22 9" xfId="46984" xr:uid="{00000000-0005-0000-0000-0000B3980000}"/>
    <cellStyle name="Note 3 23" xfId="2924" xr:uid="{00000000-0005-0000-0000-0000B4980000}"/>
    <cellStyle name="Note 3 23 10" xfId="48110" xr:uid="{00000000-0005-0000-0000-0000B5980000}"/>
    <cellStyle name="Note 3 23 11" xfId="45515" xr:uid="{00000000-0005-0000-0000-0000B6980000}"/>
    <cellStyle name="Note 3 23 12" xfId="50813" xr:uid="{00000000-0005-0000-0000-0000B7980000}"/>
    <cellStyle name="Note 3 23 13" xfId="46092" xr:uid="{00000000-0005-0000-0000-0000B8980000}"/>
    <cellStyle name="Note 3 23 14" xfId="51716" xr:uid="{00000000-0005-0000-0000-0000B9980000}"/>
    <cellStyle name="Note 3 23 15" xfId="52688" xr:uid="{00000000-0005-0000-0000-0000BA980000}"/>
    <cellStyle name="Note 3 23 2" xfId="3578" xr:uid="{00000000-0005-0000-0000-0000BB980000}"/>
    <cellStyle name="Note 3 23 2 10" xfId="46285" xr:uid="{00000000-0005-0000-0000-0000BC980000}"/>
    <cellStyle name="Note 3 23 2 11" xfId="51176" xr:uid="{00000000-0005-0000-0000-0000BD980000}"/>
    <cellStyle name="Note 3 23 2 12" xfId="46356" xr:uid="{00000000-0005-0000-0000-0000BE980000}"/>
    <cellStyle name="Note 3 23 2 13" xfId="45619" xr:uid="{00000000-0005-0000-0000-0000BF980000}"/>
    <cellStyle name="Note 3 23 2 14" xfId="48821" xr:uid="{00000000-0005-0000-0000-0000C0980000}"/>
    <cellStyle name="Note 3 23 2 2" xfId="5953" xr:uid="{00000000-0005-0000-0000-0000C1980000}"/>
    <cellStyle name="Note 3 23 2 2 2" xfId="8728" xr:uid="{00000000-0005-0000-0000-0000C2980000}"/>
    <cellStyle name="Note 3 23 2 2 2 2" xfId="10117" xr:uid="{00000000-0005-0000-0000-0000C3980000}"/>
    <cellStyle name="Note 3 23 2 2 2 2 2" xfId="7414" xr:uid="{00000000-0005-0000-0000-0000C4980000}"/>
    <cellStyle name="Note 3 23 2 2 2 2 2 2" xfId="24981" xr:uid="{00000000-0005-0000-0000-0000C5980000}"/>
    <cellStyle name="Note 3 23 2 2 2 2 2 2 2" xfId="40611" xr:uid="{00000000-0005-0000-0000-0000C6980000}"/>
    <cellStyle name="Note 3 23 2 2 2 2 2 3" xfId="16917" xr:uid="{00000000-0005-0000-0000-0000C7980000}"/>
    <cellStyle name="Note 3 23 2 2 2 2 2 4" xfId="32760" xr:uid="{00000000-0005-0000-0000-0000C8980000}"/>
    <cellStyle name="Note 3 23 2 2 2 2 3" xfId="27683" xr:uid="{00000000-0005-0000-0000-0000C9980000}"/>
    <cellStyle name="Note 3 23 2 2 2 2 3 2" xfId="43313" xr:uid="{00000000-0005-0000-0000-0000CA980000}"/>
    <cellStyle name="Note 3 23 2 2 2 2 4" xfId="19619" xr:uid="{00000000-0005-0000-0000-0000CB980000}"/>
    <cellStyle name="Note 3 23 2 2 2 2 5" xfId="35462" xr:uid="{00000000-0005-0000-0000-0000CC980000}"/>
    <cellStyle name="Note 3 23 2 2 2 3" xfId="4880" xr:uid="{00000000-0005-0000-0000-0000CD980000}"/>
    <cellStyle name="Note 3 23 2 2 2 3 2" xfId="23052" xr:uid="{00000000-0005-0000-0000-0000CE980000}"/>
    <cellStyle name="Note 3 23 2 2 2 3 2 2" xfId="38683" xr:uid="{00000000-0005-0000-0000-0000CF980000}"/>
    <cellStyle name="Note 3 23 2 2 2 3 3" xfId="14386" xr:uid="{00000000-0005-0000-0000-0000D0980000}"/>
    <cellStyle name="Note 3 23 2 2 2 3 4" xfId="31073" xr:uid="{00000000-0005-0000-0000-0000D1980000}"/>
    <cellStyle name="Note 3 23 2 2 2 4" xfId="26294" xr:uid="{00000000-0005-0000-0000-0000D2980000}"/>
    <cellStyle name="Note 3 23 2 2 2 4 2" xfId="41924" xr:uid="{00000000-0005-0000-0000-0000D3980000}"/>
    <cellStyle name="Note 3 23 2 2 2 5" xfId="18230" xr:uid="{00000000-0005-0000-0000-0000D4980000}"/>
    <cellStyle name="Note 3 23 2 2 2 6" xfId="34073" xr:uid="{00000000-0005-0000-0000-0000D5980000}"/>
    <cellStyle name="Note 3 23 2 2 3" xfId="23824" xr:uid="{00000000-0005-0000-0000-0000D6980000}"/>
    <cellStyle name="Note 3 23 2 2 3 2" xfId="39455" xr:uid="{00000000-0005-0000-0000-0000D7980000}"/>
    <cellStyle name="Note 3 23 2 2 4" xfId="15458" xr:uid="{00000000-0005-0000-0000-0000D8980000}"/>
    <cellStyle name="Note 3 23 2 2 5" xfId="31722" xr:uid="{00000000-0005-0000-0000-0000D9980000}"/>
    <cellStyle name="Note 3 23 2 2 6" xfId="50441" xr:uid="{00000000-0005-0000-0000-0000DA980000}"/>
    <cellStyle name="Note 3 23 2 2 7" xfId="52227" xr:uid="{00000000-0005-0000-0000-0000DB980000}"/>
    <cellStyle name="Note 3 23 2 2 8" xfId="53322" xr:uid="{00000000-0005-0000-0000-0000DC980000}"/>
    <cellStyle name="Note 3 23 2 3" xfId="8139" xr:uid="{00000000-0005-0000-0000-0000DD980000}"/>
    <cellStyle name="Note 3 23 2 3 2" xfId="9528" xr:uid="{00000000-0005-0000-0000-0000DE980000}"/>
    <cellStyle name="Note 3 23 2 3 2 2" xfId="4852" xr:uid="{00000000-0005-0000-0000-0000DF980000}"/>
    <cellStyle name="Note 3 23 2 3 2 2 2" xfId="23024" xr:uid="{00000000-0005-0000-0000-0000E0980000}"/>
    <cellStyle name="Note 3 23 2 3 2 2 2 2" xfId="38655" xr:uid="{00000000-0005-0000-0000-0000E1980000}"/>
    <cellStyle name="Note 3 23 2 3 2 2 3" xfId="14358" xr:uid="{00000000-0005-0000-0000-0000E2980000}"/>
    <cellStyle name="Note 3 23 2 3 2 2 4" xfId="31045" xr:uid="{00000000-0005-0000-0000-0000E3980000}"/>
    <cellStyle name="Note 3 23 2 3 2 3" xfId="27094" xr:uid="{00000000-0005-0000-0000-0000E4980000}"/>
    <cellStyle name="Note 3 23 2 3 2 3 2" xfId="42724" xr:uid="{00000000-0005-0000-0000-0000E5980000}"/>
    <cellStyle name="Note 3 23 2 3 2 4" xfId="19030" xr:uid="{00000000-0005-0000-0000-0000E6980000}"/>
    <cellStyle name="Note 3 23 2 3 2 5" xfId="34873" xr:uid="{00000000-0005-0000-0000-0000E7980000}"/>
    <cellStyle name="Note 3 23 2 3 3" xfId="7555" xr:uid="{00000000-0005-0000-0000-0000E8980000}"/>
    <cellStyle name="Note 3 23 2 3 3 2" xfId="25121" xr:uid="{00000000-0005-0000-0000-0000E9980000}"/>
    <cellStyle name="Note 3 23 2 3 3 2 2" xfId="40751" xr:uid="{00000000-0005-0000-0000-0000EA980000}"/>
    <cellStyle name="Note 3 23 2 3 3 3" xfId="17057" xr:uid="{00000000-0005-0000-0000-0000EB980000}"/>
    <cellStyle name="Note 3 23 2 3 3 4" xfId="32900" xr:uid="{00000000-0005-0000-0000-0000EC980000}"/>
    <cellStyle name="Note 3 23 2 3 4" xfId="25705" xr:uid="{00000000-0005-0000-0000-0000ED980000}"/>
    <cellStyle name="Note 3 23 2 3 4 2" xfId="41335" xr:uid="{00000000-0005-0000-0000-0000EE980000}"/>
    <cellStyle name="Note 3 23 2 3 5" xfId="17641" xr:uid="{00000000-0005-0000-0000-0000EF980000}"/>
    <cellStyle name="Note 3 23 2 3 6" xfId="33484" xr:uid="{00000000-0005-0000-0000-0000F0980000}"/>
    <cellStyle name="Note 3 23 2 4" xfId="21956" xr:uid="{00000000-0005-0000-0000-0000F1980000}"/>
    <cellStyle name="Note 3 23 2 4 2" xfId="37587" xr:uid="{00000000-0005-0000-0000-0000F2980000}"/>
    <cellStyle name="Note 3 23 2 5" xfId="22556" xr:uid="{00000000-0005-0000-0000-0000F3980000}"/>
    <cellStyle name="Note 3 23 2 5 2" xfId="38187" xr:uid="{00000000-0005-0000-0000-0000F4980000}"/>
    <cellStyle name="Note 3 23 2 6" xfId="13083" xr:uid="{00000000-0005-0000-0000-0000F5980000}"/>
    <cellStyle name="Note 3 23 2 7" xfId="30057" xr:uid="{00000000-0005-0000-0000-0000F6980000}"/>
    <cellStyle name="Note 3 23 2 8" xfId="47782" xr:uid="{00000000-0005-0000-0000-0000F7980000}"/>
    <cellStyle name="Note 3 23 2 9" xfId="48472" xr:uid="{00000000-0005-0000-0000-0000F8980000}"/>
    <cellStyle name="Note 3 23 3" xfId="5303" xr:uid="{00000000-0005-0000-0000-0000F9980000}"/>
    <cellStyle name="Note 3 23 3 2" xfId="8111" xr:uid="{00000000-0005-0000-0000-0000FA980000}"/>
    <cellStyle name="Note 3 23 3 2 2" xfId="9500" xr:uid="{00000000-0005-0000-0000-0000FB980000}"/>
    <cellStyle name="Note 3 23 3 2 2 2" xfId="4894" xr:uid="{00000000-0005-0000-0000-0000FC980000}"/>
    <cellStyle name="Note 3 23 3 2 2 2 2" xfId="23066" xr:uid="{00000000-0005-0000-0000-0000FD980000}"/>
    <cellStyle name="Note 3 23 3 2 2 2 2 2" xfId="38697" xr:uid="{00000000-0005-0000-0000-0000FE980000}"/>
    <cellStyle name="Note 3 23 3 2 2 2 3" xfId="14400" xr:uid="{00000000-0005-0000-0000-0000FF980000}"/>
    <cellStyle name="Note 3 23 3 2 2 2 4" xfId="31087" xr:uid="{00000000-0005-0000-0000-000000990000}"/>
    <cellStyle name="Note 3 23 3 2 2 3" xfId="27066" xr:uid="{00000000-0005-0000-0000-000001990000}"/>
    <cellStyle name="Note 3 23 3 2 2 3 2" xfId="42696" xr:uid="{00000000-0005-0000-0000-000002990000}"/>
    <cellStyle name="Note 3 23 3 2 2 4" xfId="19002" xr:uid="{00000000-0005-0000-0000-000003990000}"/>
    <cellStyle name="Note 3 23 3 2 2 5" xfId="34845" xr:uid="{00000000-0005-0000-0000-000004990000}"/>
    <cellStyle name="Note 3 23 3 2 3" xfId="7539" xr:uid="{00000000-0005-0000-0000-000005990000}"/>
    <cellStyle name="Note 3 23 3 2 3 2" xfId="25105" xr:uid="{00000000-0005-0000-0000-000006990000}"/>
    <cellStyle name="Note 3 23 3 2 3 2 2" xfId="40735" xr:uid="{00000000-0005-0000-0000-000007990000}"/>
    <cellStyle name="Note 3 23 3 2 3 3" xfId="17041" xr:uid="{00000000-0005-0000-0000-000008990000}"/>
    <cellStyle name="Note 3 23 3 2 3 4" xfId="32884" xr:uid="{00000000-0005-0000-0000-000009990000}"/>
    <cellStyle name="Note 3 23 3 2 4" xfId="25677" xr:uid="{00000000-0005-0000-0000-00000A990000}"/>
    <cellStyle name="Note 3 23 3 2 4 2" xfId="41307" xr:uid="{00000000-0005-0000-0000-00000B990000}"/>
    <cellStyle name="Note 3 23 3 2 5" xfId="17613" xr:uid="{00000000-0005-0000-0000-00000C990000}"/>
    <cellStyle name="Note 3 23 3 2 6" xfId="33456" xr:uid="{00000000-0005-0000-0000-00000D990000}"/>
    <cellStyle name="Note 3 23 3 3" xfId="23381" xr:uid="{00000000-0005-0000-0000-00000E990000}"/>
    <cellStyle name="Note 3 23 3 3 2" xfId="39012" xr:uid="{00000000-0005-0000-0000-00000F990000}"/>
    <cellStyle name="Note 3 23 3 4" xfId="14808" xr:uid="{00000000-0005-0000-0000-000010990000}"/>
    <cellStyle name="Note 3 23 3 5" xfId="31359" xr:uid="{00000000-0005-0000-0000-000011990000}"/>
    <cellStyle name="Note 3 23 3 6" xfId="50064" xr:uid="{00000000-0005-0000-0000-000012990000}"/>
    <cellStyle name="Note 3 23 3 7" xfId="51862" xr:uid="{00000000-0005-0000-0000-000013990000}"/>
    <cellStyle name="Note 3 23 3 8" xfId="52955" xr:uid="{00000000-0005-0000-0000-000014990000}"/>
    <cellStyle name="Note 3 23 4" xfId="8809" xr:uid="{00000000-0005-0000-0000-000015990000}"/>
    <cellStyle name="Note 3 23 4 2" xfId="10198" xr:uid="{00000000-0005-0000-0000-000016990000}"/>
    <cellStyle name="Note 3 23 4 2 2" xfId="11064" xr:uid="{00000000-0005-0000-0000-000017990000}"/>
    <cellStyle name="Note 3 23 4 2 2 2" xfId="28630" xr:uid="{00000000-0005-0000-0000-000018990000}"/>
    <cellStyle name="Note 3 23 4 2 2 2 2" xfId="44260" xr:uid="{00000000-0005-0000-0000-000019990000}"/>
    <cellStyle name="Note 3 23 4 2 2 3" xfId="20566" xr:uid="{00000000-0005-0000-0000-00001A990000}"/>
    <cellStyle name="Note 3 23 4 2 2 4" xfId="36409" xr:uid="{00000000-0005-0000-0000-00001B990000}"/>
    <cellStyle name="Note 3 23 4 2 3" xfId="27764" xr:uid="{00000000-0005-0000-0000-00001C990000}"/>
    <cellStyle name="Note 3 23 4 2 3 2" xfId="43394" xr:uid="{00000000-0005-0000-0000-00001D990000}"/>
    <cellStyle name="Note 3 23 4 2 4" xfId="19700" xr:uid="{00000000-0005-0000-0000-00001E990000}"/>
    <cellStyle name="Note 3 23 4 2 5" xfId="35543" xr:uid="{00000000-0005-0000-0000-00001F990000}"/>
    <cellStyle name="Note 3 23 4 3" xfId="11170" xr:uid="{00000000-0005-0000-0000-000020990000}"/>
    <cellStyle name="Note 3 23 4 3 2" xfId="28736" xr:uid="{00000000-0005-0000-0000-000021990000}"/>
    <cellStyle name="Note 3 23 4 3 2 2" xfId="44366" xr:uid="{00000000-0005-0000-0000-000022990000}"/>
    <cellStyle name="Note 3 23 4 3 3" xfId="20672" xr:uid="{00000000-0005-0000-0000-000023990000}"/>
    <cellStyle name="Note 3 23 4 3 4" xfId="36515" xr:uid="{00000000-0005-0000-0000-000024990000}"/>
    <cellStyle name="Note 3 23 4 4" xfId="26375" xr:uid="{00000000-0005-0000-0000-000025990000}"/>
    <cellStyle name="Note 3 23 4 4 2" xfId="42005" xr:uid="{00000000-0005-0000-0000-000026990000}"/>
    <cellStyle name="Note 3 23 4 5" xfId="18311" xr:uid="{00000000-0005-0000-0000-000027990000}"/>
    <cellStyle name="Note 3 23 4 6" xfId="34154" xr:uid="{00000000-0005-0000-0000-000028990000}"/>
    <cellStyle name="Note 3 23 5" xfId="21508" xr:uid="{00000000-0005-0000-0000-000029990000}"/>
    <cellStyle name="Note 3 23 5 2" xfId="37139" xr:uid="{00000000-0005-0000-0000-00002A990000}"/>
    <cellStyle name="Note 3 23 6" xfId="23861" xr:uid="{00000000-0005-0000-0000-00002B990000}"/>
    <cellStyle name="Note 3 23 6 2" xfId="39492" xr:uid="{00000000-0005-0000-0000-00002C990000}"/>
    <cellStyle name="Note 3 23 7" xfId="12430" xr:uid="{00000000-0005-0000-0000-00002D990000}"/>
    <cellStyle name="Note 3 23 8" xfId="29691" xr:uid="{00000000-0005-0000-0000-00002E990000}"/>
    <cellStyle name="Note 3 23 9" xfId="47409" xr:uid="{00000000-0005-0000-0000-00002F990000}"/>
    <cellStyle name="Note 3 24" xfId="3051" xr:uid="{00000000-0005-0000-0000-000030990000}"/>
    <cellStyle name="Note 3 24 10" xfId="48164" xr:uid="{00000000-0005-0000-0000-000031990000}"/>
    <cellStyle name="Note 3 24 11" xfId="46458" xr:uid="{00000000-0005-0000-0000-000032990000}"/>
    <cellStyle name="Note 3 24 12" xfId="50867" xr:uid="{00000000-0005-0000-0000-000033990000}"/>
    <cellStyle name="Note 3 24 13" xfId="46141" xr:uid="{00000000-0005-0000-0000-000034990000}"/>
    <cellStyle name="Note 3 24 14" xfId="52544" xr:uid="{00000000-0005-0000-0000-000035990000}"/>
    <cellStyle name="Note 3 24 15" xfId="48866" xr:uid="{00000000-0005-0000-0000-000036990000}"/>
    <cellStyle name="Note 3 24 2" xfId="3705" xr:uid="{00000000-0005-0000-0000-000037990000}"/>
    <cellStyle name="Note 3 24 2 10" xfId="47182" xr:uid="{00000000-0005-0000-0000-000038990000}"/>
    <cellStyle name="Note 3 24 2 11" xfId="51228" xr:uid="{00000000-0005-0000-0000-000039990000}"/>
    <cellStyle name="Note 3 24 2 12" xfId="45542" xr:uid="{00000000-0005-0000-0000-00003A990000}"/>
    <cellStyle name="Note 3 24 2 13" xfId="47425" xr:uid="{00000000-0005-0000-0000-00003B990000}"/>
    <cellStyle name="Note 3 24 2 14" xfId="45498" xr:uid="{00000000-0005-0000-0000-00003C990000}"/>
    <cellStyle name="Note 3 24 2 2" xfId="6080" xr:uid="{00000000-0005-0000-0000-00003D990000}"/>
    <cellStyle name="Note 3 24 2 2 2" xfId="6594" xr:uid="{00000000-0005-0000-0000-00003E990000}"/>
    <cellStyle name="Note 3 24 2 2 2 2" xfId="7900" xr:uid="{00000000-0005-0000-0000-00003F990000}"/>
    <cellStyle name="Note 3 24 2 2 2 2 2" xfId="7342" xr:uid="{00000000-0005-0000-0000-000040990000}"/>
    <cellStyle name="Note 3 24 2 2 2 2 2 2" xfId="24909" xr:uid="{00000000-0005-0000-0000-000041990000}"/>
    <cellStyle name="Note 3 24 2 2 2 2 2 2 2" xfId="40539" xr:uid="{00000000-0005-0000-0000-000042990000}"/>
    <cellStyle name="Note 3 24 2 2 2 2 2 3" xfId="16845" xr:uid="{00000000-0005-0000-0000-000043990000}"/>
    <cellStyle name="Note 3 24 2 2 2 2 2 4" xfId="32688" xr:uid="{00000000-0005-0000-0000-000044990000}"/>
    <cellStyle name="Note 3 24 2 2 2 2 3" xfId="25466" xr:uid="{00000000-0005-0000-0000-000045990000}"/>
    <cellStyle name="Note 3 24 2 2 2 2 3 2" xfId="41096" xr:uid="{00000000-0005-0000-0000-000046990000}"/>
    <cellStyle name="Note 3 24 2 2 2 2 4" xfId="17402" xr:uid="{00000000-0005-0000-0000-000047990000}"/>
    <cellStyle name="Note 3 24 2 2 2 2 5" xfId="33245" xr:uid="{00000000-0005-0000-0000-000048990000}"/>
    <cellStyle name="Note 3 24 2 2 2 3" xfId="11029" xr:uid="{00000000-0005-0000-0000-000049990000}"/>
    <cellStyle name="Note 3 24 2 2 2 3 2" xfId="28595" xr:uid="{00000000-0005-0000-0000-00004A990000}"/>
    <cellStyle name="Note 3 24 2 2 2 3 2 2" xfId="44225" xr:uid="{00000000-0005-0000-0000-00004B990000}"/>
    <cellStyle name="Note 3 24 2 2 2 3 3" xfId="20531" xr:uid="{00000000-0005-0000-0000-00004C990000}"/>
    <cellStyle name="Note 3 24 2 2 2 3 4" xfId="36374" xr:uid="{00000000-0005-0000-0000-00004D990000}"/>
    <cellStyle name="Note 3 24 2 2 2 4" xfId="24295" xr:uid="{00000000-0005-0000-0000-00004E990000}"/>
    <cellStyle name="Note 3 24 2 2 2 4 2" xfId="39926" xr:uid="{00000000-0005-0000-0000-00004F990000}"/>
    <cellStyle name="Note 3 24 2 2 2 5" xfId="16098" xr:uid="{00000000-0005-0000-0000-000050990000}"/>
    <cellStyle name="Note 3 24 2 2 2 6" xfId="32134" xr:uid="{00000000-0005-0000-0000-000051990000}"/>
    <cellStyle name="Note 3 24 2 2 3" xfId="23895" xr:uid="{00000000-0005-0000-0000-000052990000}"/>
    <cellStyle name="Note 3 24 2 2 3 2" xfId="39526" xr:uid="{00000000-0005-0000-0000-000053990000}"/>
    <cellStyle name="Note 3 24 2 2 4" xfId="15585" xr:uid="{00000000-0005-0000-0000-000054990000}"/>
    <cellStyle name="Note 3 24 2 2 5" xfId="31774" xr:uid="{00000000-0005-0000-0000-000055990000}"/>
    <cellStyle name="Note 3 24 2 2 6" xfId="50493" xr:uid="{00000000-0005-0000-0000-000056990000}"/>
    <cellStyle name="Note 3 24 2 2 7" xfId="52279" xr:uid="{00000000-0005-0000-0000-000057990000}"/>
    <cellStyle name="Note 3 24 2 2 8" xfId="53374" xr:uid="{00000000-0005-0000-0000-000058990000}"/>
    <cellStyle name="Note 3 24 2 3" xfId="8911" xr:uid="{00000000-0005-0000-0000-000059990000}"/>
    <cellStyle name="Note 3 24 2 3 2" xfId="10300" xr:uid="{00000000-0005-0000-0000-00005A990000}"/>
    <cellStyle name="Note 3 24 2 3 2 2" xfId="11624" xr:uid="{00000000-0005-0000-0000-00005B990000}"/>
    <cellStyle name="Note 3 24 2 3 2 2 2" xfId="29190" xr:uid="{00000000-0005-0000-0000-00005C990000}"/>
    <cellStyle name="Note 3 24 2 3 2 2 2 2" xfId="44820" xr:uid="{00000000-0005-0000-0000-00005D990000}"/>
    <cellStyle name="Note 3 24 2 3 2 2 3" xfId="21126" xr:uid="{00000000-0005-0000-0000-00005E990000}"/>
    <cellStyle name="Note 3 24 2 3 2 2 4" xfId="36969" xr:uid="{00000000-0005-0000-0000-00005F990000}"/>
    <cellStyle name="Note 3 24 2 3 2 3" xfId="27866" xr:uid="{00000000-0005-0000-0000-000060990000}"/>
    <cellStyle name="Note 3 24 2 3 2 3 2" xfId="43496" xr:uid="{00000000-0005-0000-0000-000061990000}"/>
    <cellStyle name="Note 3 24 2 3 2 4" xfId="19802" xr:uid="{00000000-0005-0000-0000-000062990000}"/>
    <cellStyle name="Note 3 24 2 3 2 5" xfId="35645" xr:uid="{00000000-0005-0000-0000-000063990000}"/>
    <cellStyle name="Note 3 24 2 3 3" xfId="11253" xr:uid="{00000000-0005-0000-0000-000064990000}"/>
    <cellStyle name="Note 3 24 2 3 3 2" xfId="28819" xr:uid="{00000000-0005-0000-0000-000065990000}"/>
    <cellStyle name="Note 3 24 2 3 3 2 2" xfId="44449" xr:uid="{00000000-0005-0000-0000-000066990000}"/>
    <cellStyle name="Note 3 24 2 3 3 3" xfId="20755" xr:uid="{00000000-0005-0000-0000-000067990000}"/>
    <cellStyle name="Note 3 24 2 3 3 4" xfId="36598" xr:uid="{00000000-0005-0000-0000-000068990000}"/>
    <cellStyle name="Note 3 24 2 3 4" xfId="26477" xr:uid="{00000000-0005-0000-0000-000069990000}"/>
    <cellStyle name="Note 3 24 2 3 4 2" xfId="42107" xr:uid="{00000000-0005-0000-0000-00006A990000}"/>
    <cellStyle name="Note 3 24 2 3 5" xfId="18413" xr:uid="{00000000-0005-0000-0000-00006B990000}"/>
    <cellStyle name="Note 3 24 2 3 6" xfId="34256" xr:uid="{00000000-0005-0000-0000-00006C990000}"/>
    <cellStyle name="Note 3 24 2 4" xfId="22027" xr:uid="{00000000-0005-0000-0000-00006D990000}"/>
    <cellStyle name="Note 3 24 2 4 2" xfId="37658" xr:uid="{00000000-0005-0000-0000-00006E990000}"/>
    <cellStyle name="Note 3 24 2 5" xfId="12119" xr:uid="{00000000-0005-0000-0000-00006F990000}"/>
    <cellStyle name="Note 3 24 2 5 2" xfId="29382" xr:uid="{00000000-0005-0000-0000-000070990000}"/>
    <cellStyle name="Note 3 24 2 6" xfId="13210" xr:uid="{00000000-0005-0000-0000-000071990000}"/>
    <cellStyle name="Note 3 24 2 7" xfId="30109" xr:uid="{00000000-0005-0000-0000-000072990000}"/>
    <cellStyle name="Note 3 24 2 8" xfId="45378" xr:uid="{00000000-0005-0000-0000-000073990000}"/>
    <cellStyle name="Note 3 24 2 9" xfId="48524" xr:uid="{00000000-0005-0000-0000-000074990000}"/>
    <cellStyle name="Note 3 24 3" xfId="5430" xr:uid="{00000000-0005-0000-0000-000075990000}"/>
    <cellStyle name="Note 3 24 3 2" xfId="8842" xr:uid="{00000000-0005-0000-0000-000076990000}"/>
    <cellStyle name="Note 3 24 3 2 2" xfId="10231" xr:uid="{00000000-0005-0000-0000-000077990000}"/>
    <cellStyle name="Note 3 24 3 2 2 2" xfId="10690" xr:uid="{00000000-0005-0000-0000-000078990000}"/>
    <cellStyle name="Note 3 24 3 2 2 2 2" xfId="28256" xr:uid="{00000000-0005-0000-0000-000079990000}"/>
    <cellStyle name="Note 3 24 3 2 2 2 2 2" xfId="43886" xr:uid="{00000000-0005-0000-0000-00007A990000}"/>
    <cellStyle name="Note 3 24 3 2 2 2 3" xfId="20192" xr:uid="{00000000-0005-0000-0000-00007B990000}"/>
    <cellStyle name="Note 3 24 3 2 2 2 4" xfId="36035" xr:uid="{00000000-0005-0000-0000-00007C990000}"/>
    <cellStyle name="Note 3 24 3 2 2 3" xfId="27797" xr:uid="{00000000-0005-0000-0000-00007D990000}"/>
    <cellStyle name="Note 3 24 3 2 2 3 2" xfId="43427" xr:uid="{00000000-0005-0000-0000-00007E990000}"/>
    <cellStyle name="Note 3 24 3 2 2 4" xfId="19733" xr:uid="{00000000-0005-0000-0000-00007F990000}"/>
    <cellStyle name="Note 3 24 3 2 2 5" xfId="35576" xr:uid="{00000000-0005-0000-0000-000080990000}"/>
    <cellStyle name="Note 3 24 3 2 3" xfId="11476" xr:uid="{00000000-0005-0000-0000-000081990000}"/>
    <cellStyle name="Note 3 24 3 2 3 2" xfId="29042" xr:uid="{00000000-0005-0000-0000-000082990000}"/>
    <cellStyle name="Note 3 24 3 2 3 2 2" xfId="44672" xr:uid="{00000000-0005-0000-0000-000083990000}"/>
    <cellStyle name="Note 3 24 3 2 3 3" xfId="20978" xr:uid="{00000000-0005-0000-0000-000084990000}"/>
    <cellStyle name="Note 3 24 3 2 3 4" xfId="36821" xr:uid="{00000000-0005-0000-0000-000085990000}"/>
    <cellStyle name="Note 3 24 3 2 4" xfId="26408" xr:uid="{00000000-0005-0000-0000-000086990000}"/>
    <cellStyle name="Note 3 24 3 2 4 2" xfId="42038" xr:uid="{00000000-0005-0000-0000-000087990000}"/>
    <cellStyle name="Note 3 24 3 2 5" xfId="18344" xr:uid="{00000000-0005-0000-0000-000088990000}"/>
    <cellStyle name="Note 3 24 3 2 6" xfId="34187" xr:uid="{00000000-0005-0000-0000-000089990000}"/>
    <cellStyle name="Note 3 24 3 3" xfId="23452" xr:uid="{00000000-0005-0000-0000-00008A990000}"/>
    <cellStyle name="Note 3 24 3 3 2" xfId="39083" xr:uid="{00000000-0005-0000-0000-00008B990000}"/>
    <cellStyle name="Note 3 24 3 4" xfId="14935" xr:uid="{00000000-0005-0000-0000-00008C990000}"/>
    <cellStyle name="Note 3 24 3 5" xfId="31411" xr:uid="{00000000-0005-0000-0000-00008D990000}"/>
    <cellStyle name="Note 3 24 3 6" xfId="50133" xr:uid="{00000000-0005-0000-0000-00008E990000}"/>
    <cellStyle name="Note 3 24 3 7" xfId="51919" xr:uid="{00000000-0005-0000-0000-00008F990000}"/>
    <cellStyle name="Note 3 24 3 8" xfId="53014" xr:uid="{00000000-0005-0000-0000-000090990000}"/>
    <cellStyle name="Note 3 24 4" xfId="6736" xr:uid="{00000000-0005-0000-0000-000091990000}"/>
    <cellStyle name="Note 3 24 4 2" xfId="7288" xr:uid="{00000000-0005-0000-0000-000092990000}"/>
    <cellStyle name="Note 3 24 4 2 2" xfId="4743" xr:uid="{00000000-0005-0000-0000-000093990000}"/>
    <cellStyle name="Note 3 24 4 2 2 2" xfId="22915" xr:uid="{00000000-0005-0000-0000-000094990000}"/>
    <cellStyle name="Note 3 24 4 2 2 2 2" xfId="38546" xr:uid="{00000000-0005-0000-0000-000095990000}"/>
    <cellStyle name="Note 3 24 4 2 2 3" xfId="14249" xr:uid="{00000000-0005-0000-0000-000096990000}"/>
    <cellStyle name="Note 3 24 4 2 2 4" xfId="30936" xr:uid="{00000000-0005-0000-0000-000097990000}"/>
    <cellStyle name="Note 3 24 4 2 3" xfId="24855" xr:uid="{00000000-0005-0000-0000-000098990000}"/>
    <cellStyle name="Note 3 24 4 2 3 2" xfId="40485" xr:uid="{00000000-0005-0000-0000-000099990000}"/>
    <cellStyle name="Note 3 24 4 2 4" xfId="16791" xr:uid="{00000000-0005-0000-0000-00009A990000}"/>
    <cellStyle name="Note 3 24 4 2 5" xfId="32634" xr:uid="{00000000-0005-0000-0000-00009B990000}"/>
    <cellStyle name="Note 3 24 4 3" xfId="5030" xr:uid="{00000000-0005-0000-0000-00009C990000}"/>
    <cellStyle name="Note 3 24 4 3 2" xfId="23201" xr:uid="{00000000-0005-0000-0000-00009D990000}"/>
    <cellStyle name="Note 3 24 4 3 2 2" xfId="38832" xr:uid="{00000000-0005-0000-0000-00009E990000}"/>
    <cellStyle name="Note 3 24 4 3 3" xfId="14535" xr:uid="{00000000-0005-0000-0000-00009F990000}"/>
    <cellStyle name="Note 3 24 4 3 4" xfId="31222" xr:uid="{00000000-0005-0000-0000-0000A0990000}"/>
    <cellStyle name="Note 3 24 4 4" xfId="24399" xr:uid="{00000000-0005-0000-0000-0000A1990000}"/>
    <cellStyle name="Note 3 24 4 4 2" xfId="40030" xr:uid="{00000000-0005-0000-0000-0000A2990000}"/>
    <cellStyle name="Note 3 24 4 5" xfId="16240" xr:uid="{00000000-0005-0000-0000-0000A3990000}"/>
    <cellStyle name="Note 3 24 4 6" xfId="32218" xr:uid="{00000000-0005-0000-0000-0000A4990000}"/>
    <cellStyle name="Note 3 24 5" xfId="21580" xr:uid="{00000000-0005-0000-0000-0000A5990000}"/>
    <cellStyle name="Note 3 24 5 2" xfId="37211" xr:uid="{00000000-0005-0000-0000-0000A6990000}"/>
    <cellStyle name="Note 3 24 6" xfId="22199" xr:uid="{00000000-0005-0000-0000-0000A7990000}"/>
    <cellStyle name="Note 3 24 6 2" xfId="37830" xr:uid="{00000000-0005-0000-0000-0000A8990000}"/>
    <cellStyle name="Note 3 24 7" xfId="12557" xr:uid="{00000000-0005-0000-0000-0000A9990000}"/>
    <cellStyle name="Note 3 24 8" xfId="29743" xr:uid="{00000000-0005-0000-0000-0000AA990000}"/>
    <cellStyle name="Note 3 24 9" xfId="47199" xr:uid="{00000000-0005-0000-0000-0000AB990000}"/>
    <cellStyle name="Note 3 25" xfId="2836" xr:uid="{00000000-0005-0000-0000-0000AC990000}"/>
    <cellStyle name="Note 3 25 10" xfId="48022" xr:uid="{00000000-0005-0000-0000-0000AD990000}"/>
    <cellStyle name="Note 3 25 11" xfId="46211" xr:uid="{00000000-0005-0000-0000-0000AE990000}"/>
    <cellStyle name="Note 3 25 12" xfId="50725" xr:uid="{00000000-0005-0000-0000-0000AF990000}"/>
    <cellStyle name="Note 3 25 13" xfId="46009" xr:uid="{00000000-0005-0000-0000-0000B0990000}"/>
    <cellStyle name="Note 3 25 14" xfId="51597" xr:uid="{00000000-0005-0000-0000-0000B1990000}"/>
    <cellStyle name="Note 3 25 15" xfId="53672" xr:uid="{00000000-0005-0000-0000-0000B2990000}"/>
    <cellStyle name="Note 3 25 2" xfId="3490" xr:uid="{00000000-0005-0000-0000-0000B3990000}"/>
    <cellStyle name="Note 3 25 2 10" xfId="46261" xr:uid="{00000000-0005-0000-0000-0000B4990000}"/>
    <cellStyle name="Note 3 25 2 11" xfId="51088" xr:uid="{00000000-0005-0000-0000-0000B5990000}"/>
    <cellStyle name="Note 3 25 2 12" xfId="45647" xr:uid="{00000000-0005-0000-0000-0000B6990000}"/>
    <cellStyle name="Note 3 25 2 13" xfId="49151" xr:uid="{00000000-0005-0000-0000-0000B7990000}"/>
    <cellStyle name="Note 3 25 2 14" xfId="45897" xr:uid="{00000000-0005-0000-0000-0000B8990000}"/>
    <cellStyle name="Note 3 25 2 2" xfId="5865" xr:uid="{00000000-0005-0000-0000-0000B9990000}"/>
    <cellStyle name="Note 3 25 2 2 2" xfId="8851" xr:uid="{00000000-0005-0000-0000-0000BA990000}"/>
    <cellStyle name="Note 3 25 2 2 2 2" xfId="10240" xr:uid="{00000000-0005-0000-0000-0000BB990000}"/>
    <cellStyle name="Note 3 25 2 2 2 2 2" xfId="10907" xr:uid="{00000000-0005-0000-0000-0000BC990000}"/>
    <cellStyle name="Note 3 25 2 2 2 2 2 2" xfId="28473" xr:uid="{00000000-0005-0000-0000-0000BD990000}"/>
    <cellStyle name="Note 3 25 2 2 2 2 2 2 2" xfId="44103" xr:uid="{00000000-0005-0000-0000-0000BE990000}"/>
    <cellStyle name="Note 3 25 2 2 2 2 2 3" xfId="20409" xr:uid="{00000000-0005-0000-0000-0000BF990000}"/>
    <cellStyle name="Note 3 25 2 2 2 2 2 4" xfId="36252" xr:uid="{00000000-0005-0000-0000-0000C0990000}"/>
    <cellStyle name="Note 3 25 2 2 2 2 3" xfId="27806" xr:uid="{00000000-0005-0000-0000-0000C1990000}"/>
    <cellStyle name="Note 3 25 2 2 2 2 3 2" xfId="43436" xr:uid="{00000000-0005-0000-0000-0000C2990000}"/>
    <cellStyle name="Note 3 25 2 2 2 2 4" xfId="19742" xr:uid="{00000000-0005-0000-0000-0000C3990000}"/>
    <cellStyle name="Note 3 25 2 2 2 2 5" xfId="35585" xr:uid="{00000000-0005-0000-0000-0000C4990000}"/>
    <cellStyle name="Note 3 25 2 2 2 3" xfId="10683" xr:uid="{00000000-0005-0000-0000-0000C5990000}"/>
    <cellStyle name="Note 3 25 2 2 2 3 2" xfId="28249" xr:uid="{00000000-0005-0000-0000-0000C6990000}"/>
    <cellStyle name="Note 3 25 2 2 2 3 2 2" xfId="43879" xr:uid="{00000000-0005-0000-0000-0000C7990000}"/>
    <cellStyle name="Note 3 25 2 2 2 3 3" xfId="20185" xr:uid="{00000000-0005-0000-0000-0000C8990000}"/>
    <cellStyle name="Note 3 25 2 2 2 3 4" xfId="36028" xr:uid="{00000000-0005-0000-0000-0000C9990000}"/>
    <cellStyle name="Note 3 25 2 2 2 4" xfId="26417" xr:uid="{00000000-0005-0000-0000-0000CA990000}"/>
    <cellStyle name="Note 3 25 2 2 2 4 2" xfId="42047" xr:uid="{00000000-0005-0000-0000-0000CB990000}"/>
    <cellStyle name="Note 3 25 2 2 2 5" xfId="18353" xr:uid="{00000000-0005-0000-0000-0000CC990000}"/>
    <cellStyle name="Note 3 25 2 2 2 6" xfId="34196" xr:uid="{00000000-0005-0000-0000-0000CD990000}"/>
    <cellStyle name="Note 3 25 2 2 3" xfId="23736" xr:uid="{00000000-0005-0000-0000-0000CE990000}"/>
    <cellStyle name="Note 3 25 2 2 3 2" xfId="39367" xr:uid="{00000000-0005-0000-0000-0000CF990000}"/>
    <cellStyle name="Note 3 25 2 2 4" xfId="15370" xr:uid="{00000000-0005-0000-0000-0000D0990000}"/>
    <cellStyle name="Note 3 25 2 2 5" xfId="31634" xr:uid="{00000000-0005-0000-0000-0000D1990000}"/>
    <cellStyle name="Note 3 25 2 2 6" xfId="50353" xr:uid="{00000000-0005-0000-0000-0000D2990000}"/>
    <cellStyle name="Note 3 25 2 2 7" xfId="52139" xr:uid="{00000000-0005-0000-0000-0000D3990000}"/>
    <cellStyle name="Note 3 25 2 2 8" xfId="53234" xr:uid="{00000000-0005-0000-0000-0000D4990000}"/>
    <cellStyle name="Note 3 25 2 3" xfId="8219" xr:uid="{00000000-0005-0000-0000-0000D5990000}"/>
    <cellStyle name="Note 3 25 2 3 2" xfId="9608" xr:uid="{00000000-0005-0000-0000-0000D6990000}"/>
    <cellStyle name="Note 3 25 2 3 2 2" xfId="4868" xr:uid="{00000000-0005-0000-0000-0000D7990000}"/>
    <cellStyle name="Note 3 25 2 3 2 2 2" xfId="23040" xr:uid="{00000000-0005-0000-0000-0000D8990000}"/>
    <cellStyle name="Note 3 25 2 3 2 2 2 2" xfId="38671" xr:uid="{00000000-0005-0000-0000-0000D9990000}"/>
    <cellStyle name="Note 3 25 2 3 2 2 3" xfId="14374" xr:uid="{00000000-0005-0000-0000-0000DA990000}"/>
    <cellStyle name="Note 3 25 2 3 2 2 4" xfId="31061" xr:uid="{00000000-0005-0000-0000-0000DB990000}"/>
    <cellStyle name="Note 3 25 2 3 2 3" xfId="27174" xr:uid="{00000000-0005-0000-0000-0000DC990000}"/>
    <cellStyle name="Note 3 25 2 3 2 3 2" xfId="42804" xr:uid="{00000000-0005-0000-0000-0000DD990000}"/>
    <cellStyle name="Note 3 25 2 3 2 4" xfId="19110" xr:uid="{00000000-0005-0000-0000-0000DE990000}"/>
    <cellStyle name="Note 3 25 2 3 2 5" xfId="34953" xr:uid="{00000000-0005-0000-0000-0000DF990000}"/>
    <cellStyle name="Note 3 25 2 3 3" xfId="7694" xr:uid="{00000000-0005-0000-0000-0000E0990000}"/>
    <cellStyle name="Note 3 25 2 3 3 2" xfId="25260" xr:uid="{00000000-0005-0000-0000-0000E1990000}"/>
    <cellStyle name="Note 3 25 2 3 3 2 2" xfId="40890" xr:uid="{00000000-0005-0000-0000-0000E2990000}"/>
    <cellStyle name="Note 3 25 2 3 3 3" xfId="17196" xr:uid="{00000000-0005-0000-0000-0000E3990000}"/>
    <cellStyle name="Note 3 25 2 3 3 4" xfId="33039" xr:uid="{00000000-0005-0000-0000-0000E4990000}"/>
    <cellStyle name="Note 3 25 2 3 4" xfId="25785" xr:uid="{00000000-0005-0000-0000-0000E5990000}"/>
    <cellStyle name="Note 3 25 2 3 4 2" xfId="41415" xr:uid="{00000000-0005-0000-0000-0000E6990000}"/>
    <cellStyle name="Note 3 25 2 3 5" xfId="17721" xr:uid="{00000000-0005-0000-0000-0000E7990000}"/>
    <cellStyle name="Note 3 25 2 3 6" xfId="33564" xr:uid="{00000000-0005-0000-0000-0000E8990000}"/>
    <cellStyle name="Note 3 25 2 4" xfId="21868" xr:uid="{00000000-0005-0000-0000-0000E9990000}"/>
    <cellStyle name="Note 3 25 2 4 2" xfId="37499" xr:uid="{00000000-0005-0000-0000-0000EA990000}"/>
    <cellStyle name="Note 3 25 2 5" xfId="23610" xr:uid="{00000000-0005-0000-0000-0000EB990000}"/>
    <cellStyle name="Note 3 25 2 5 2" xfId="39241" xr:uid="{00000000-0005-0000-0000-0000EC990000}"/>
    <cellStyle name="Note 3 25 2 6" xfId="12995" xr:uid="{00000000-0005-0000-0000-0000ED990000}"/>
    <cellStyle name="Note 3 25 2 7" xfId="29969" xr:uid="{00000000-0005-0000-0000-0000EE990000}"/>
    <cellStyle name="Note 3 25 2 8" xfId="47798" xr:uid="{00000000-0005-0000-0000-0000EF990000}"/>
    <cellStyle name="Note 3 25 2 9" xfId="48384" xr:uid="{00000000-0005-0000-0000-0000F0990000}"/>
    <cellStyle name="Note 3 25 3" xfId="5217" xr:uid="{00000000-0005-0000-0000-0000F1990000}"/>
    <cellStyle name="Note 3 25 3 2" xfId="8130" xr:uid="{00000000-0005-0000-0000-0000F2990000}"/>
    <cellStyle name="Note 3 25 3 2 2" xfId="9519" xr:uid="{00000000-0005-0000-0000-0000F3990000}"/>
    <cellStyle name="Note 3 25 3 2 2 2" xfId="9226" xr:uid="{00000000-0005-0000-0000-0000F4990000}"/>
    <cellStyle name="Note 3 25 3 2 2 2 2" xfId="26792" xr:uid="{00000000-0005-0000-0000-0000F5990000}"/>
    <cellStyle name="Note 3 25 3 2 2 2 2 2" xfId="42422" xr:uid="{00000000-0005-0000-0000-0000F6990000}"/>
    <cellStyle name="Note 3 25 3 2 2 2 3" xfId="18728" xr:uid="{00000000-0005-0000-0000-0000F7990000}"/>
    <cellStyle name="Note 3 25 3 2 2 2 4" xfId="34571" xr:uid="{00000000-0005-0000-0000-0000F8990000}"/>
    <cellStyle name="Note 3 25 3 2 2 3" xfId="27085" xr:uid="{00000000-0005-0000-0000-0000F9990000}"/>
    <cellStyle name="Note 3 25 3 2 2 3 2" xfId="42715" xr:uid="{00000000-0005-0000-0000-0000FA990000}"/>
    <cellStyle name="Note 3 25 3 2 2 4" xfId="19021" xr:uid="{00000000-0005-0000-0000-0000FB990000}"/>
    <cellStyle name="Note 3 25 3 2 2 5" xfId="34864" xr:uid="{00000000-0005-0000-0000-0000FC990000}"/>
    <cellStyle name="Note 3 25 3 2 3" xfId="10658" xr:uid="{00000000-0005-0000-0000-0000FD990000}"/>
    <cellStyle name="Note 3 25 3 2 3 2" xfId="28224" xr:uid="{00000000-0005-0000-0000-0000FE990000}"/>
    <cellStyle name="Note 3 25 3 2 3 2 2" xfId="43854" xr:uid="{00000000-0005-0000-0000-0000FF990000}"/>
    <cellStyle name="Note 3 25 3 2 3 3" xfId="20160" xr:uid="{00000000-0005-0000-0000-0000009A0000}"/>
    <cellStyle name="Note 3 25 3 2 3 4" xfId="36003" xr:uid="{00000000-0005-0000-0000-0000019A0000}"/>
    <cellStyle name="Note 3 25 3 2 4" xfId="25696" xr:uid="{00000000-0005-0000-0000-0000029A0000}"/>
    <cellStyle name="Note 3 25 3 2 4 2" xfId="41326" xr:uid="{00000000-0005-0000-0000-0000039A0000}"/>
    <cellStyle name="Note 3 25 3 2 5" xfId="17632" xr:uid="{00000000-0005-0000-0000-0000049A0000}"/>
    <cellStyle name="Note 3 25 3 2 6" xfId="33475" xr:uid="{00000000-0005-0000-0000-0000059A0000}"/>
    <cellStyle name="Note 3 25 3 3" xfId="23295" xr:uid="{00000000-0005-0000-0000-0000069A0000}"/>
    <cellStyle name="Note 3 25 3 3 2" xfId="38926" xr:uid="{00000000-0005-0000-0000-0000079A0000}"/>
    <cellStyle name="Note 3 25 3 4" xfId="14722" xr:uid="{00000000-0005-0000-0000-0000089A0000}"/>
    <cellStyle name="Note 3 25 3 5" xfId="31273" xr:uid="{00000000-0005-0000-0000-0000099A0000}"/>
    <cellStyle name="Note 3 25 3 6" xfId="49976" xr:uid="{00000000-0005-0000-0000-00000A9A0000}"/>
    <cellStyle name="Note 3 25 3 7" xfId="51774" xr:uid="{00000000-0005-0000-0000-00000B9A0000}"/>
    <cellStyle name="Note 3 25 3 8" xfId="52867" xr:uid="{00000000-0005-0000-0000-00000C9A0000}"/>
    <cellStyle name="Note 3 25 4" xfId="8299" xr:uid="{00000000-0005-0000-0000-00000D9A0000}"/>
    <cellStyle name="Note 3 25 4 2" xfId="9688" xr:uid="{00000000-0005-0000-0000-00000E9A0000}"/>
    <cellStyle name="Note 3 25 4 2 2" xfId="4425" xr:uid="{00000000-0005-0000-0000-00000F9A0000}"/>
    <cellStyle name="Note 3 25 4 2 2 2" xfId="22597" xr:uid="{00000000-0005-0000-0000-0000109A0000}"/>
    <cellStyle name="Note 3 25 4 2 2 2 2" xfId="38228" xr:uid="{00000000-0005-0000-0000-0000119A0000}"/>
    <cellStyle name="Note 3 25 4 2 2 3" xfId="13931" xr:uid="{00000000-0005-0000-0000-0000129A0000}"/>
    <cellStyle name="Note 3 25 4 2 2 4" xfId="30618" xr:uid="{00000000-0005-0000-0000-0000139A0000}"/>
    <cellStyle name="Note 3 25 4 2 3" xfId="27254" xr:uid="{00000000-0005-0000-0000-0000149A0000}"/>
    <cellStyle name="Note 3 25 4 2 3 2" xfId="42884" xr:uid="{00000000-0005-0000-0000-0000159A0000}"/>
    <cellStyle name="Note 3 25 4 2 4" xfId="19190" xr:uid="{00000000-0005-0000-0000-0000169A0000}"/>
    <cellStyle name="Note 3 25 4 2 5" xfId="35033" xr:uid="{00000000-0005-0000-0000-0000179A0000}"/>
    <cellStyle name="Note 3 25 4 3" xfId="6462" xr:uid="{00000000-0005-0000-0000-0000189A0000}"/>
    <cellStyle name="Note 3 25 4 3 2" xfId="24164" xr:uid="{00000000-0005-0000-0000-0000199A0000}"/>
    <cellStyle name="Note 3 25 4 3 2 2" xfId="39795" xr:uid="{00000000-0005-0000-0000-00001A9A0000}"/>
    <cellStyle name="Note 3 25 4 3 3" xfId="15966" xr:uid="{00000000-0005-0000-0000-00001B9A0000}"/>
    <cellStyle name="Note 3 25 4 3 4" xfId="32003" xr:uid="{00000000-0005-0000-0000-00001C9A0000}"/>
    <cellStyle name="Note 3 25 4 4" xfId="25865" xr:uid="{00000000-0005-0000-0000-00001D9A0000}"/>
    <cellStyle name="Note 3 25 4 4 2" xfId="41495" xr:uid="{00000000-0005-0000-0000-00001E9A0000}"/>
    <cellStyle name="Note 3 25 4 5" xfId="17801" xr:uid="{00000000-0005-0000-0000-00001F9A0000}"/>
    <cellStyle name="Note 3 25 4 6" xfId="33644" xr:uid="{00000000-0005-0000-0000-0000209A0000}"/>
    <cellStyle name="Note 3 25 5" xfId="21420" xr:uid="{00000000-0005-0000-0000-0000219A0000}"/>
    <cellStyle name="Note 3 25 5 2" xfId="37051" xr:uid="{00000000-0005-0000-0000-0000229A0000}"/>
    <cellStyle name="Note 3 25 6" xfId="21757" xr:uid="{00000000-0005-0000-0000-0000239A0000}"/>
    <cellStyle name="Note 3 25 6 2" xfId="37388" xr:uid="{00000000-0005-0000-0000-0000249A0000}"/>
    <cellStyle name="Note 3 25 7" xfId="12342" xr:uid="{00000000-0005-0000-0000-0000259A0000}"/>
    <cellStyle name="Note 3 25 8" xfId="29603" xr:uid="{00000000-0005-0000-0000-0000269A0000}"/>
    <cellStyle name="Note 3 25 9" xfId="47778" xr:uid="{00000000-0005-0000-0000-0000279A0000}"/>
    <cellStyle name="Note 3 26" xfId="3120" xr:uid="{00000000-0005-0000-0000-0000289A0000}"/>
    <cellStyle name="Note 3 26 10" xfId="48233" xr:uid="{00000000-0005-0000-0000-0000299A0000}"/>
    <cellStyle name="Note 3 26 11" xfId="48975" xr:uid="{00000000-0005-0000-0000-00002A9A0000}"/>
    <cellStyle name="Note 3 26 12" xfId="50936" xr:uid="{00000000-0005-0000-0000-00002B9A0000}"/>
    <cellStyle name="Note 3 26 13" xfId="47406" xr:uid="{00000000-0005-0000-0000-00002C9A0000}"/>
    <cellStyle name="Note 3 26 14" xfId="53706" xr:uid="{00000000-0005-0000-0000-00002D9A0000}"/>
    <cellStyle name="Note 3 26 15" xfId="48811" xr:uid="{00000000-0005-0000-0000-00002E9A0000}"/>
    <cellStyle name="Note 3 26 2" xfId="3774" xr:uid="{00000000-0005-0000-0000-00002F9A0000}"/>
    <cellStyle name="Note 3 26 2 10" xfId="46995" xr:uid="{00000000-0005-0000-0000-0000309A0000}"/>
    <cellStyle name="Note 3 26 2 11" xfId="51297" xr:uid="{00000000-0005-0000-0000-0000319A0000}"/>
    <cellStyle name="Note 3 26 2 12" xfId="45704" xr:uid="{00000000-0005-0000-0000-0000329A0000}"/>
    <cellStyle name="Note 3 26 2 13" xfId="52484" xr:uid="{00000000-0005-0000-0000-0000339A0000}"/>
    <cellStyle name="Note 3 26 2 14" xfId="53809" xr:uid="{00000000-0005-0000-0000-0000349A0000}"/>
    <cellStyle name="Note 3 26 2 2" xfId="6149" xr:uid="{00000000-0005-0000-0000-0000359A0000}"/>
    <cellStyle name="Note 3 26 2 2 2" xfId="6529" xr:uid="{00000000-0005-0000-0000-0000369A0000}"/>
    <cellStyle name="Note 3 26 2 2 2 2" xfId="4480" xr:uid="{00000000-0005-0000-0000-0000379A0000}"/>
    <cellStyle name="Note 3 26 2 2 2 2 2" xfId="10777" xr:uid="{00000000-0005-0000-0000-0000389A0000}"/>
    <cellStyle name="Note 3 26 2 2 2 2 2 2" xfId="28343" xr:uid="{00000000-0005-0000-0000-0000399A0000}"/>
    <cellStyle name="Note 3 26 2 2 2 2 2 2 2" xfId="43973" xr:uid="{00000000-0005-0000-0000-00003A9A0000}"/>
    <cellStyle name="Note 3 26 2 2 2 2 2 3" xfId="20279" xr:uid="{00000000-0005-0000-0000-00003B9A0000}"/>
    <cellStyle name="Note 3 26 2 2 2 2 2 4" xfId="36122" xr:uid="{00000000-0005-0000-0000-00003C9A0000}"/>
    <cellStyle name="Note 3 26 2 2 2 2 3" xfId="22652" xr:uid="{00000000-0005-0000-0000-00003D9A0000}"/>
    <cellStyle name="Note 3 26 2 2 2 2 3 2" xfId="38283" xr:uid="{00000000-0005-0000-0000-00003E9A0000}"/>
    <cellStyle name="Note 3 26 2 2 2 2 4" xfId="13986" xr:uid="{00000000-0005-0000-0000-00003F9A0000}"/>
    <cellStyle name="Note 3 26 2 2 2 2 5" xfId="30673" xr:uid="{00000000-0005-0000-0000-0000409A0000}"/>
    <cellStyle name="Note 3 26 2 2 2 3" xfId="10688" xr:uid="{00000000-0005-0000-0000-0000419A0000}"/>
    <cellStyle name="Note 3 26 2 2 2 3 2" xfId="28254" xr:uid="{00000000-0005-0000-0000-0000429A0000}"/>
    <cellStyle name="Note 3 26 2 2 2 3 2 2" xfId="43884" xr:uid="{00000000-0005-0000-0000-0000439A0000}"/>
    <cellStyle name="Note 3 26 2 2 2 3 3" xfId="20190" xr:uid="{00000000-0005-0000-0000-0000449A0000}"/>
    <cellStyle name="Note 3 26 2 2 2 3 4" xfId="36033" xr:uid="{00000000-0005-0000-0000-0000459A0000}"/>
    <cellStyle name="Note 3 26 2 2 2 4" xfId="24230" xr:uid="{00000000-0005-0000-0000-0000469A0000}"/>
    <cellStyle name="Note 3 26 2 2 2 4 2" xfId="39861" xr:uid="{00000000-0005-0000-0000-0000479A0000}"/>
    <cellStyle name="Note 3 26 2 2 2 5" xfId="16033" xr:uid="{00000000-0005-0000-0000-0000489A0000}"/>
    <cellStyle name="Note 3 26 2 2 2 6" xfId="32069" xr:uid="{00000000-0005-0000-0000-0000499A0000}"/>
    <cellStyle name="Note 3 26 2 2 3" xfId="23964" xr:uid="{00000000-0005-0000-0000-00004A9A0000}"/>
    <cellStyle name="Note 3 26 2 2 3 2" xfId="39595" xr:uid="{00000000-0005-0000-0000-00004B9A0000}"/>
    <cellStyle name="Note 3 26 2 2 4" xfId="15654" xr:uid="{00000000-0005-0000-0000-00004C9A0000}"/>
    <cellStyle name="Note 3 26 2 2 5" xfId="31843" xr:uid="{00000000-0005-0000-0000-00004D9A0000}"/>
    <cellStyle name="Note 3 26 2 2 6" xfId="50562" xr:uid="{00000000-0005-0000-0000-00004E9A0000}"/>
    <cellStyle name="Note 3 26 2 2 7" xfId="52348" xr:uid="{00000000-0005-0000-0000-00004F9A0000}"/>
    <cellStyle name="Note 3 26 2 2 8" xfId="53443" xr:uid="{00000000-0005-0000-0000-0000509A0000}"/>
    <cellStyle name="Note 3 26 2 3" xfId="9113" xr:uid="{00000000-0005-0000-0000-0000519A0000}"/>
    <cellStyle name="Note 3 26 2 3 2" xfId="10502" xr:uid="{00000000-0005-0000-0000-0000529A0000}"/>
    <cellStyle name="Note 3 26 2 3 2 2" xfId="10670" xr:uid="{00000000-0005-0000-0000-0000539A0000}"/>
    <cellStyle name="Note 3 26 2 3 2 2 2" xfId="28236" xr:uid="{00000000-0005-0000-0000-0000549A0000}"/>
    <cellStyle name="Note 3 26 2 3 2 2 2 2" xfId="43866" xr:uid="{00000000-0005-0000-0000-0000559A0000}"/>
    <cellStyle name="Note 3 26 2 3 2 2 3" xfId="20172" xr:uid="{00000000-0005-0000-0000-0000569A0000}"/>
    <cellStyle name="Note 3 26 2 3 2 2 4" xfId="36015" xr:uid="{00000000-0005-0000-0000-0000579A0000}"/>
    <cellStyle name="Note 3 26 2 3 2 3" xfId="28068" xr:uid="{00000000-0005-0000-0000-0000589A0000}"/>
    <cellStyle name="Note 3 26 2 3 2 3 2" xfId="43698" xr:uid="{00000000-0005-0000-0000-0000599A0000}"/>
    <cellStyle name="Note 3 26 2 3 2 4" xfId="20004" xr:uid="{00000000-0005-0000-0000-00005A9A0000}"/>
    <cellStyle name="Note 3 26 2 3 2 5" xfId="35847" xr:uid="{00000000-0005-0000-0000-00005B9A0000}"/>
    <cellStyle name="Note 3 26 2 3 3" xfId="11138" xr:uid="{00000000-0005-0000-0000-00005C9A0000}"/>
    <cellStyle name="Note 3 26 2 3 3 2" xfId="28704" xr:uid="{00000000-0005-0000-0000-00005D9A0000}"/>
    <cellStyle name="Note 3 26 2 3 3 2 2" xfId="44334" xr:uid="{00000000-0005-0000-0000-00005E9A0000}"/>
    <cellStyle name="Note 3 26 2 3 3 3" xfId="20640" xr:uid="{00000000-0005-0000-0000-00005F9A0000}"/>
    <cellStyle name="Note 3 26 2 3 3 4" xfId="36483" xr:uid="{00000000-0005-0000-0000-0000609A0000}"/>
    <cellStyle name="Note 3 26 2 3 4" xfId="26679" xr:uid="{00000000-0005-0000-0000-0000619A0000}"/>
    <cellStyle name="Note 3 26 2 3 4 2" xfId="42309" xr:uid="{00000000-0005-0000-0000-0000629A0000}"/>
    <cellStyle name="Note 3 26 2 3 5" xfId="18615" xr:uid="{00000000-0005-0000-0000-0000639A0000}"/>
    <cellStyle name="Note 3 26 2 3 6" xfId="34458" xr:uid="{00000000-0005-0000-0000-0000649A0000}"/>
    <cellStyle name="Note 3 26 2 4" xfId="22096" xr:uid="{00000000-0005-0000-0000-0000659A0000}"/>
    <cellStyle name="Note 3 26 2 4 2" xfId="37727" xr:uid="{00000000-0005-0000-0000-0000669A0000}"/>
    <cellStyle name="Note 3 26 2 5" xfId="12186" xr:uid="{00000000-0005-0000-0000-0000679A0000}"/>
    <cellStyle name="Note 3 26 2 5 2" xfId="29449" xr:uid="{00000000-0005-0000-0000-0000689A0000}"/>
    <cellStyle name="Note 3 26 2 6" xfId="13279" xr:uid="{00000000-0005-0000-0000-0000699A0000}"/>
    <cellStyle name="Note 3 26 2 7" xfId="30178" xr:uid="{00000000-0005-0000-0000-00006A9A0000}"/>
    <cellStyle name="Note 3 26 2 8" xfId="46450" xr:uid="{00000000-0005-0000-0000-00006B9A0000}"/>
    <cellStyle name="Note 3 26 2 9" xfId="48593" xr:uid="{00000000-0005-0000-0000-00006C9A0000}"/>
    <cellStyle name="Note 3 26 3" xfId="5499" xr:uid="{00000000-0005-0000-0000-00006D9A0000}"/>
    <cellStyle name="Note 3 26 3 2" xfId="8261" xr:uid="{00000000-0005-0000-0000-00006E9A0000}"/>
    <cellStyle name="Note 3 26 3 2 2" xfId="9650" xr:uid="{00000000-0005-0000-0000-00006F9A0000}"/>
    <cellStyle name="Note 3 26 3 2 2 2" xfId="4681" xr:uid="{00000000-0005-0000-0000-0000709A0000}"/>
    <cellStyle name="Note 3 26 3 2 2 2 2" xfId="22853" xr:uid="{00000000-0005-0000-0000-0000719A0000}"/>
    <cellStyle name="Note 3 26 3 2 2 2 2 2" xfId="38484" xr:uid="{00000000-0005-0000-0000-0000729A0000}"/>
    <cellStyle name="Note 3 26 3 2 2 2 3" xfId="14187" xr:uid="{00000000-0005-0000-0000-0000739A0000}"/>
    <cellStyle name="Note 3 26 3 2 2 2 4" xfId="30874" xr:uid="{00000000-0005-0000-0000-0000749A0000}"/>
    <cellStyle name="Note 3 26 3 2 2 3" xfId="27216" xr:uid="{00000000-0005-0000-0000-0000759A0000}"/>
    <cellStyle name="Note 3 26 3 2 2 3 2" xfId="42846" xr:uid="{00000000-0005-0000-0000-0000769A0000}"/>
    <cellStyle name="Note 3 26 3 2 2 4" xfId="19152" xr:uid="{00000000-0005-0000-0000-0000779A0000}"/>
    <cellStyle name="Note 3 26 3 2 2 5" xfId="34995" xr:uid="{00000000-0005-0000-0000-0000789A0000}"/>
    <cellStyle name="Note 3 26 3 2 3" xfId="7349" xr:uid="{00000000-0005-0000-0000-0000799A0000}"/>
    <cellStyle name="Note 3 26 3 2 3 2" xfId="24916" xr:uid="{00000000-0005-0000-0000-00007A9A0000}"/>
    <cellStyle name="Note 3 26 3 2 3 2 2" xfId="40546" xr:uid="{00000000-0005-0000-0000-00007B9A0000}"/>
    <cellStyle name="Note 3 26 3 2 3 3" xfId="16852" xr:uid="{00000000-0005-0000-0000-00007C9A0000}"/>
    <cellStyle name="Note 3 26 3 2 3 4" xfId="32695" xr:uid="{00000000-0005-0000-0000-00007D9A0000}"/>
    <cellStyle name="Note 3 26 3 2 4" xfId="25827" xr:uid="{00000000-0005-0000-0000-00007E9A0000}"/>
    <cellStyle name="Note 3 26 3 2 4 2" xfId="41457" xr:uid="{00000000-0005-0000-0000-00007F9A0000}"/>
    <cellStyle name="Note 3 26 3 2 5" xfId="17763" xr:uid="{00000000-0005-0000-0000-0000809A0000}"/>
    <cellStyle name="Note 3 26 3 2 6" xfId="33606" xr:uid="{00000000-0005-0000-0000-0000819A0000}"/>
    <cellStyle name="Note 3 26 3 3" xfId="23521" xr:uid="{00000000-0005-0000-0000-0000829A0000}"/>
    <cellStyle name="Note 3 26 3 3 2" xfId="39152" xr:uid="{00000000-0005-0000-0000-0000839A0000}"/>
    <cellStyle name="Note 3 26 3 4" xfId="15004" xr:uid="{00000000-0005-0000-0000-0000849A0000}"/>
    <cellStyle name="Note 3 26 3 5" xfId="31480" xr:uid="{00000000-0005-0000-0000-0000859A0000}"/>
    <cellStyle name="Note 3 26 3 6" xfId="50202" xr:uid="{00000000-0005-0000-0000-0000869A0000}"/>
    <cellStyle name="Note 3 26 3 7" xfId="51988" xr:uid="{00000000-0005-0000-0000-0000879A0000}"/>
    <cellStyle name="Note 3 26 3 8" xfId="53083" xr:uid="{00000000-0005-0000-0000-0000889A0000}"/>
    <cellStyle name="Note 3 26 4" xfId="8290" xr:uid="{00000000-0005-0000-0000-0000899A0000}"/>
    <cellStyle name="Note 3 26 4 2" xfId="9679" xr:uid="{00000000-0005-0000-0000-00008A9A0000}"/>
    <cellStyle name="Note 3 26 4 2 2" xfId="4416" xr:uid="{00000000-0005-0000-0000-00008B9A0000}"/>
    <cellStyle name="Note 3 26 4 2 2 2" xfId="22588" xr:uid="{00000000-0005-0000-0000-00008C9A0000}"/>
    <cellStyle name="Note 3 26 4 2 2 2 2" xfId="38219" xr:uid="{00000000-0005-0000-0000-00008D9A0000}"/>
    <cellStyle name="Note 3 26 4 2 2 3" xfId="13922" xr:uid="{00000000-0005-0000-0000-00008E9A0000}"/>
    <cellStyle name="Note 3 26 4 2 2 4" xfId="30609" xr:uid="{00000000-0005-0000-0000-00008F9A0000}"/>
    <cellStyle name="Note 3 26 4 2 3" xfId="27245" xr:uid="{00000000-0005-0000-0000-0000909A0000}"/>
    <cellStyle name="Note 3 26 4 2 3 2" xfId="42875" xr:uid="{00000000-0005-0000-0000-0000919A0000}"/>
    <cellStyle name="Note 3 26 4 2 4" xfId="19181" xr:uid="{00000000-0005-0000-0000-0000929A0000}"/>
    <cellStyle name="Note 3 26 4 2 5" xfId="35024" xr:uid="{00000000-0005-0000-0000-0000939A0000}"/>
    <cellStyle name="Note 3 26 4 3" xfId="10637" xr:uid="{00000000-0005-0000-0000-0000949A0000}"/>
    <cellStyle name="Note 3 26 4 3 2" xfId="28203" xr:uid="{00000000-0005-0000-0000-0000959A0000}"/>
    <cellStyle name="Note 3 26 4 3 2 2" xfId="43833" xr:uid="{00000000-0005-0000-0000-0000969A0000}"/>
    <cellStyle name="Note 3 26 4 3 3" xfId="20139" xr:uid="{00000000-0005-0000-0000-0000979A0000}"/>
    <cellStyle name="Note 3 26 4 3 4" xfId="35982" xr:uid="{00000000-0005-0000-0000-0000989A0000}"/>
    <cellStyle name="Note 3 26 4 4" xfId="25856" xr:uid="{00000000-0005-0000-0000-0000999A0000}"/>
    <cellStyle name="Note 3 26 4 4 2" xfId="41486" xr:uid="{00000000-0005-0000-0000-00009A9A0000}"/>
    <cellStyle name="Note 3 26 4 5" xfId="17792" xr:uid="{00000000-0005-0000-0000-00009B9A0000}"/>
    <cellStyle name="Note 3 26 4 6" xfId="33635" xr:uid="{00000000-0005-0000-0000-00009C9A0000}"/>
    <cellStyle name="Note 3 26 5" xfId="21649" xr:uid="{00000000-0005-0000-0000-00009D9A0000}"/>
    <cellStyle name="Note 3 26 5 2" xfId="37280" xr:uid="{00000000-0005-0000-0000-00009E9A0000}"/>
    <cellStyle name="Note 3 26 6" xfId="24679" xr:uid="{00000000-0005-0000-0000-00009F9A0000}"/>
    <cellStyle name="Note 3 26 6 2" xfId="40310" xr:uid="{00000000-0005-0000-0000-0000A09A0000}"/>
    <cellStyle name="Note 3 26 7" xfId="12626" xr:uid="{00000000-0005-0000-0000-0000A19A0000}"/>
    <cellStyle name="Note 3 26 8" xfId="29812" xr:uid="{00000000-0005-0000-0000-0000A29A0000}"/>
    <cellStyle name="Note 3 26 9" xfId="47395" xr:uid="{00000000-0005-0000-0000-0000A39A0000}"/>
    <cellStyle name="Note 3 27" xfId="3176" xr:uid="{00000000-0005-0000-0000-0000A49A0000}"/>
    <cellStyle name="Note 3 27 10" xfId="48289" xr:uid="{00000000-0005-0000-0000-0000A59A0000}"/>
    <cellStyle name="Note 3 27 11" xfId="48973" xr:uid="{00000000-0005-0000-0000-0000A69A0000}"/>
    <cellStyle name="Note 3 27 12" xfId="50992" xr:uid="{00000000-0005-0000-0000-0000A79A0000}"/>
    <cellStyle name="Note 3 27 13" xfId="45195" xr:uid="{00000000-0005-0000-0000-0000A89A0000}"/>
    <cellStyle name="Note 3 27 14" xfId="52646" xr:uid="{00000000-0005-0000-0000-0000A99A0000}"/>
    <cellStyle name="Note 3 27 15" xfId="45978" xr:uid="{00000000-0005-0000-0000-0000AA9A0000}"/>
    <cellStyle name="Note 3 27 2" xfId="3830" xr:uid="{00000000-0005-0000-0000-0000AB9A0000}"/>
    <cellStyle name="Note 3 27 2 10" xfId="48788" xr:uid="{00000000-0005-0000-0000-0000AC9A0000}"/>
    <cellStyle name="Note 3 27 2 11" xfId="51353" xr:uid="{00000000-0005-0000-0000-0000AD9A0000}"/>
    <cellStyle name="Note 3 27 2 12" xfId="47254" xr:uid="{00000000-0005-0000-0000-0000AE9A0000}"/>
    <cellStyle name="Note 3 27 2 13" xfId="52760" xr:uid="{00000000-0005-0000-0000-0000AF9A0000}"/>
    <cellStyle name="Note 3 27 2 14" xfId="53850" xr:uid="{00000000-0005-0000-0000-0000B09A0000}"/>
    <cellStyle name="Note 3 27 2 2" xfId="6205" xr:uid="{00000000-0005-0000-0000-0000B19A0000}"/>
    <cellStyle name="Note 3 27 2 2 2" xfId="6788" xr:uid="{00000000-0005-0000-0000-0000B29A0000}"/>
    <cellStyle name="Note 3 27 2 2 2 2" xfId="6944" xr:uid="{00000000-0005-0000-0000-0000B39A0000}"/>
    <cellStyle name="Note 3 27 2 2 2 2 2" xfId="9228" xr:uid="{00000000-0005-0000-0000-0000B49A0000}"/>
    <cellStyle name="Note 3 27 2 2 2 2 2 2" xfId="26794" xr:uid="{00000000-0005-0000-0000-0000B59A0000}"/>
    <cellStyle name="Note 3 27 2 2 2 2 2 2 2" xfId="42424" xr:uid="{00000000-0005-0000-0000-0000B69A0000}"/>
    <cellStyle name="Note 3 27 2 2 2 2 2 3" xfId="18730" xr:uid="{00000000-0005-0000-0000-0000B79A0000}"/>
    <cellStyle name="Note 3 27 2 2 2 2 2 4" xfId="34573" xr:uid="{00000000-0005-0000-0000-0000B89A0000}"/>
    <cellStyle name="Note 3 27 2 2 2 2 3" xfId="24607" xr:uid="{00000000-0005-0000-0000-0000B99A0000}"/>
    <cellStyle name="Note 3 27 2 2 2 2 3 2" xfId="40238" xr:uid="{00000000-0005-0000-0000-0000BA9A0000}"/>
    <cellStyle name="Note 3 27 2 2 2 2 4" xfId="16448" xr:uid="{00000000-0005-0000-0000-0000BB9A0000}"/>
    <cellStyle name="Note 3 27 2 2 2 2 5" xfId="32426" xr:uid="{00000000-0005-0000-0000-0000BC9A0000}"/>
    <cellStyle name="Note 3 27 2 2 2 3" xfId="4250" xr:uid="{00000000-0005-0000-0000-0000BD9A0000}"/>
    <cellStyle name="Note 3 27 2 2 2 3 2" xfId="22461" xr:uid="{00000000-0005-0000-0000-0000BE9A0000}"/>
    <cellStyle name="Note 3 27 2 2 2 3 2 2" xfId="38092" xr:uid="{00000000-0005-0000-0000-0000BF9A0000}"/>
    <cellStyle name="Note 3 27 2 2 2 3 3" xfId="13756" xr:uid="{00000000-0005-0000-0000-0000C09A0000}"/>
    <cellStyle name="Note 3 27 2 2 2 3 4" xfId="30501" xr:uid="{00000000-0005-0000-0000-0000C19A0000}"/>
    <cellStyle name="Note 3 27 2 2 2 4" xfId="24451" xr:uid="{00000000-0005-0000-0000-0000C29A0000}"/>
    <cellStyle name="Note 3 27 2 2 2 4 2" xfId="40082" xr:uid="{00000000-0005-0000-0000-0000C39A0000}"/>
    <cellStyle name="Note 3 27 2 2 2 5" xfId="16292" xr:uid="{00000000-0005-0000-0000-0000C49A0000}"/>
    <cellStyle name="Note 3 27 2 2 2 6" xfId="32270" xr:uid="{00000000-0005-0000-0000-0000C59A0000}"/>
    <cellStyle name="Note 3 27 2 2 3" xfId="24020" xr:uid="{00000000-0005-0000-0000-0000C69A0000}"/>
    <cellStyle name="Note 3 27 2 2 3 2" xfId="39651" xr:uid="{00000000-0005-0000-0000-0000C79A0000}"/>
    <cellStyle name="Note 3 27 2 2 4" xfId="15710" xr:uid="{00000000-0005-0000-0000-0000C89A0000}"/>
    <cellStyle name="Note 3 27 2 2 5" xfId="31899" xr:uid="{00000000-0005-0000-0000-0000C99A0000}"/>
    <cellStyle name="Note 3 27 2 2 6" xfId="50618" xr:uid="{00000000-0005-0000-0000-0000CA9A0000}"/>
    <cellStyle name="Note 3 27 2 2 7" xfId="52404" xr:uid="{00000000-0005-0000-0000-0000CB9A0000}"/>
    <cellStyle name="Note 3 27 2 2 8" xfId="53499" xr:uid="{00000000-0005-0000-0000-0000CC9A0000}"/>
    <cellStyle name="Note 3 27 2 3" xfId="8267" xr:uid="{00000000-0005-0000-0000-0000CD9A0000}"/>
    <cellStyle name="Note 3 27 2 3 2" xfId="9656" xr:uid="{00000000-0005-0000-0000-0000CE9A0000}"/>
    <cellStyle name="Note 3 27 2 3 2 2" xfId="4943" xr:uid="{00000000-0005-0000-0000-0000CF9A0000}"/>
    <cellStyle name="Note 3 27 2 3 2 2 2" xfId="23115" xr:uid="{00000000-0005-0000-0000-0000D09A0000}"/>
    <cellStyle name="Note 3 27 2 3 2 2 2 2" xfId="38746" xr:uid="{00000000-0005-0000-0000-0000D19A0000}"/>
    <cellStyle name="Note 3 27 2 3 2 2 3" xfId="14449" xr:uid="{00000000-0005-0000-0000-0000D29A0000}"/>
    <cellStyle name="Note 3 27 2 3 2 2 4" xfId="31136" xr:uid="{00000000-0005-0000-0000-0000D39A0000}"/>
    <cellStyle name="Note 3 27 2 3 2 3" xfId="27222" xr:uid="{00000000-0005-0000-0000-0000D49A0000}"/>
    <cellStyle name="Note 3 27 2 3 2 3 2" xfId="42852" xr:uid="{00000000-0005-0000-0000-0000D59A0000}"/>
    <cellStyle name="Note 3 27 2 3 2 4" xfId="19158" xr:uid="{00000000-0005-0000-0000-0000D69A0000}"/>
    <cellStyle name="Note 3 27 2 3 2 5" xfId="35001" xr:uid="{00000000-0005-0000-0000-0000D79A0000}"/>
    <cellStyle name="Note 3 27 2 3 3" xfId="7252" xr:uid="{00000000-0005-0000-0000-0000D89A0000}"/>
    <cellStyle name="Note 3 27 2 3 3 2" xfId="24819" xr:uid="{00000000-0005-0000-0000-0000D99A0000}"/>
    <cellStyle name="Note 3 27 2 3 3 2 2" xfId="40449" xr:uid="{00000000-0005-0000-0000-0000DA9A0000}"/>
    <cellStyle name="Note 3 27 2 3 3 3" xfId="16755" xr:uid="{00000000-0005-0000-0000-0000DB9A0000}"/>
    <cellStyle name="Note 3 27 2 3 3 4" xfId="32598" xr:uid="{00000000-0005-0000-0000-0000DC9A0000}"/>
    <cellStyle name="Note 3 27 2 3 4" xfId="25833" xr:uid="{00000000-0005-0000-0000-0000DD9A0000}"/>
    <cellStyle name="Note 3 27 2 3 4 2" xfId="41463" xr:uid="{00000000-0005-0000-0000-0000DE9A0000}"/>
    <cellStyle name="Note 3 27 2 3 5" xfId="17769" xr:uid="{00000000-0005-0000-0000-0000DF9A0000}"/>
    <cellStyle name="Note 3 27 2 3 6" xfId="33612" xr:uid="{00000000-0005-0000-0000-0000E09A0000}"/>
    <cellStyle name="Note 3 27 2 4" xfId="22152" xr:uid="{00000000-0005-0000-0000-0000E19A0000}"/>
    <cellStyle name="Note 3 27 2 4 2" xfId="37783" xr:uid="{00000000-0005-0000-0000-0000E29A0000}"/>
    <cellStyle name="Note 3 27 2 5" xfId="12239" xr:uid="{00000000-0005-0000-0000-0000E39A0000}"/>
    <cellStyle name="Note 3 27 2 5 2" xfId="29502" xr:uid="{00000000-0005-0000-0000-0000E49A0000}"/>
    <cellStyle name="Note 3 27 2 6" xfId="13335" xr:uid="{00000000-0005-0000-0000-0000E59A0000}"/>
    <cellStyle name="Note 3 27 2 7" xfId="30234" xr:uid="{00000000-0005-0000-0000-0000E69A0000}"/>
    <cellStyle name="Note 3 27 2 8" xfId="47710" xr:uid="{00000000-0005-0000-0000-0000E79A0000}"/>
    <cellStyle name="Note 3 27 2 9" xfId="48649" xr:uid="{00000000-0005-0000-0000-0000E89A0000}"/>
    <cellStyle name="Note 3 27 3" xfId="5551" xr:uid="{00000000-0005-0000-0000-0000E99A0000}"/>
    <cellStyle name="Note 3 27 3 2" xfId="8533" xr:uid="{00000000-0005-0000-0000-0000EA9A0000}"/>
    <cellStyle name="Note 3 27 3 2 2" xfId="9922" xr:uid="{00000000-0005-0000-0000-0000EB9A0000}"/>
    <cellStyle name="Note 3 27 3 2 2 2" xfId="8004" xr:uid="{00000000-0005-0000-0000-0000EC9A0000}"/>
    <cellStyle name="Note 3 27 3 2 2 2 2" xfId="25570" xr:uid="{00000000-0005-0000-0000-0000ED9A0000}"/>
    <cellStyle name="Note 3 27 3 2 2 2 2 2" xfId="41200" xr:uid="{00000000-0005-0000-0000-0000EE9A0000}"/>
    <cellStyle name="Note 3 27 3 2 2 2 3" xfId="17506" xr:uid="{00000000-0005-0000-0000-0000EF9A0000}"/>
    <cellStyle name="Note 3 27 3 2 2 2 4" xfId="33349" xr:uid="{00000000-0005-0000-0000-0000F09A0000}"/>
    <cellStyle name="Note 3 27 3 2 2 3" xfId="27488" xr:uid="{00000000-0005-0000-0000-0000F19A0000}"/>
    <cellStyle name="Note 3 27 3 2 2 3 2" xfId="43118" xr:uid="{00000000-0005-0000-0000-0000F29A0000}"/>
    <cellStyle name="Note 3 27 3 2 2 4" xfId="19424" xr:uid="{00000000-0005-0000-0000-0000F39A0000}"/>
    <cellStyle name="Note 3 27 3 2 2 5" xfId="35267" xr:uid="{00000000-0005-0000-0000-0000F49A0000}"/>
    <cellStyle name="Note 3 27 3 2 3" xfId="7228" xr:uid="{00000000-0005-0000-0000-0000F59A0000}"/>
    <cellStyle name="Note 3 27 3 2 3 2" xfId="24795" xr:uid="{00000000-0005-0000-0000-0000F69A0000}"/>
    <cellStyle name="Note 3 27 3 2 3 2 2" xfId="40425" xr:uid="{00000000-0005-0000-0000-0000F79A0000}"/>
    <cellStyle name="Note 3 27 3 2 3 3" xfId="16731" xr:uid="{00000000-0005-0000-0000-0000F89A0000}"/>
    <cellStyle name="Note 3 27 3 2 3 4" xfId="32574" xr:uid="{00000000-0005-0000-0000-0000F99A0000}"/>
    <cellStyle name="Note 3 27 3 2 4" xfId="26099" xr:uid="{00000000-0005-0000-0000-0000FA9A0000}"/>
    <cellStyle name="Note 3 27 3 2 4 2" xfId="41729" xr:uid="{00000000-0005-0000-0000-0000FB9A0000}"/>
    <cellStyle name="Note 3 27 3 2 5" xfId="18035" xr:uid="{00000000-0005-0000-0000-0000FC9A0000}"/>
    <cellStyle name="Note 3 27 3 2 6" xfId="33878" xr:uid="{00000000-0005-0000-0000-0000FD9A0000}"/>
    <cellStyle name="Note 3 27 3 3" xfId="23573" xr:uid="{00000000-0005-0000-0000-0000FE9A0000}"/>
    <cellStyle name="Note 3 27 3 3 2" xfId="39204" xr:uid="{00000000-0005-0000-0000-0000FF9A0000}"/>
    <cellStyle name="Note 3 27 3 4" xfId="15056" xr:uid="{00000000-0005-0000-0000-0000009B0000}"/>
    <cellStyle name="Note 3 27 3 5" xfId="31532" xr:uid="{00000000-0005-0000-0000-0000019B0000}"/>
    <cellStyle name="Note 3 27 3 6" xfId="50258" xr:uid="{00000000-0005-0000-0000-0000029B0000}"/>
    <cellStyle name="Note 3 27 3 7" xfId="52044" xr:uid="{00000000-0005-0000-0000-0000039B0000}"/>
    <cellStyle name="Note 3 27 3 8" xfId="53139" xr:uid="{00000000-0005-0000-0000-0000049B0000}"/>
    <cellStyle name="Note 3 27 4" xfId="9047" xr:uid="{00000000-0005-0000-0000-0000059B0000}"/>
    <cellStyle name="Note 3 27 4 2" xfId="10436" xr:uid="{00000000-0005-0000-0000-0000069B0000}"/>
    <cellStyle name="Note 3 27 4 2 2" xfId="10915" xr:uid="{00000000-0005-0000-0000-0000079B0000}"/>
    <cellStyle name="Note 3 27 4 2 2 2" xfId="28481" xr:uid="{00000000-0005-0000-0000-0000089B0000}"/>
    <cellStyle name="Note 3 27 4 2 2 2 2" xfId="44111" xr:uid="{00000000-0005-0000-0000-0000099B0000}"/>
    <cellStyle name="Note 3 27 4 2 2 3" xfId="20417" xr:uid="{00000000-0005-0000-0000-00000A9B0000}"/>
    <cellStyle name="Note 3 27 4 2 2 4" xfId="36260" xr:uid="{00000000-0005-0000-0000-00000B9B0000}"/>
    <cellStyle name="Note 3 27 4 2 3" xfId="28002" xr:uid="{00000000-0005-0000-0000-00000C9B0000}"/>
    <cellStyle name="Note 3 27 4 2 3 2" xfId="43632" xr:uid="{00000000-0005-0000-0000-00000D9B0000}"/>
    <cellStyle name="Note 3 27 4 2 4" xfId="19938" xr:uid="{00000000-0005-0000-0000-00000E9B0000}"/>
    <cellStyle name="Note 3 27 4 2 5" xfId="35781" xr:uid="{00000000-0005-0000-0000-00000F9B0000}"/>
    <cellStyle name="Note 3 27 4 3" xfId="11562" xr:uid="{00000000-0005-0000-0000-0000109B0000}"/>
    <cellStyle name="Note 3 27 4 3 2" xfId="29128" xr:uid="{00000000-0005-0000-0000-0000119B0000}"/>
    <cellStyle name="Note 3 27 4 3 2 2" xfId="44758" xr:uid="{00000000-0005-0000-0000-0000129B0000}"/>
    <cellStyle name="Note 3 27 4 3 3" xfId="21064" xr:uid="{00000000-0005-0000-0000-0000139B0000}"/>
    <cellStyle name="Note 3 27 4 3 4" xfId="36907" xr:uid="{00000000-0005-0000-0000-0000149B0000}"/>
    <cellStyle name="Note 3 27 4 4" xfId="26613" xr:uid="{00000000-0005-0000-0000-0000159B0000}"/>
    <cellStyle name="Note 3 27 4 4 2" xfId="42243" xr:uid="{00000000-0005-0000-0000-0000169B0000}"/>
    <cellStyle name="Note 3 27 4 5" xfId="18549" xr:uid="{00000000-0005-0000-0000-0000179B0000}"/>
    <cellStyle name="Note 3 27 4 6" xfId="34392" xr:uid="{00000000-0005-0000-0000-0000189B0000}"/>
    <cellStyle name="Note 3 27 5" xfId="21705" xr:uid="{00000000-0005-0000-0000-0000199B0000}"/>
    <cellStyle name="Note 3 27 5 2" xfId="37336" xr:uid="{00000000-0005-0000-0000-00001A9B0000}"/>
    <cellStyle name="Note 3 27 6" xfId="29281" xr:uid="{00000000-0005-0000-0000-00001B9B0000}"/>
    <cellStyle name="Note 3 27 6 2" xfId="44911" xr:uid="{00000000-0005-0000-0000-00001C9B0000}"/>
    <cellStyle name="Note 3 27 7" xfId="12682" xr:uid="{00000000-0005-0000-0000-00001D9B0000}"/>
    <cellStyle name="Note 3 27 8" xfId="29868" xr:uid="{00000000-0005-0000-0000-00001E9B0000}"/>
    <cellStyle name="Note 3 27 9" xfId="47667" xr:uid="{00000000-0005-0000-0000-00001F9B0000}"/>
    <cellStyle name="Note 3 28" xfId="3470" xr:uid="{00000000-0005-0000-0000-0000209B0000}"/>
    <cellStyle name="Note 3 28 10" xfId="45497" xr:uid="{00000000-0005-0000-0000-0000219B0000}"/>
    <cellStyle name="Note 3 28 11" xfId="45780" xr:uid="{00000000-0005-0000-0000-0000229B0000}"/>
    <cellStyle name="Note 3 28 12" xfId="47037" xr:uid="{00000000-0005-0000-0000-0000239B0000}"/>
    <cellStyle name="Note 3 28 13" xfId="48952" xr:uid="{00000000-0005-0000-0000-0000249B0000}"/>
    <cellStyle name="Note 3 28 14" xfId="49088" xr:uid="{00000000-0005-0000-0000-0000259B0000}"/>
    <cellStyle name="Note 3 28 2" xfId="5845" xr:uid="{00000000-0005-0000-0000-0000269B0000}"/>
    <cellStyle name="Note 3 28 2 2" xfId="8285" xr:uid="{00000000-0005-0000-0000-0000279B0000}"/>
    <cellStyle name="Note 3 28 2 2 2" xfId="9674" xr:uid="{00000000-0005-0000-0000-0000289B0000}"/>
    <cellStyle name="Note 3 28 2 2 2 2" xfId="4412" xr:uid="{00000000-0005-0000-0000-0000299B0000}"/>
    <cellStyle name="Note 3 28 2 2 2 2 2" xfId="22584" xr:uid="{00000000-0005-0000-0000-00002A9B0000}"/>
    <cellStyle name="Note 3 28 2 2 2 2 2 2" xfId="38215" xr:uid="{00000000-0005-0000-0000-00002B9B0000}"/>
    <cellStyle name="Note 3 28 2 2 2 2 3" xfId="13918" xr:uid="{00000000-0005-0000-0000-00002C9B0000}"/>
    <cellStyle name="Note 3 28 2 2 2 2 4" xfId="30605" xr:uid="{00000000-0005-0000-0000-00002D9B0000}"/>
    <cellStyle name="Note 3 28 2 2 2 3" xfId="27240" xr:uid="{00000000-0005-0000-0000-00002E9B0000}"/>
    <cellStyle name="Note 3 28 2 2 2 3 2" xfId="42870" xr:uid="{00000000-0005-0000-0000-00002F9B0000}"/>
    <cellStyle name="Note 3 28 2 2 2 4" xfId="19176" xr:uid="{00000000-0005-0000-0000-0000309B0000}"/>
    <cellStyle name="Note 3 28 2 2 2 5" xfId="35019" xr:uid="{00000000-0005-0000-0000-0000319B0000}"/>
    <cellStyle name="Note 3 28 2 2 3" xfId="4951" xr:uid="{00000000-0005-0000-0000-0000329B0000}"/>
    <cellStyle name="Note 3 28 2 2 3 2" xfId="23123" xr:uid="{00000000-0005-0000-0000-0000339B0000}"/>
    <cellStyle name="Note 3 28 2 2 3 2 2" xfId="38754" xr:uid="{00000000-0005-0000-0000-0000349B0000}"/>
    <cellStyle name="Note 3 28 2 2 3 3" xfId="14457" xr:uid="{00000000-0005-0000-0000-0000359B0000}"/>
    <cellStyle name="Note 3 28 2 2 3 4" xfId="31144" xr:uid="{00000000-0005-0000-0000-0000369B0000}"/>
    <cellStyle name="Note 3 28 2 2 4" xfId="25851" xr:uid="{00000000-0005-0000-0000-0000379B0000}"/>
    <cellStyle name="Note 3 28 2 2 4 2" xfId="41481" xr:uid="{00000000-0005-0000-0000-0000389B0000}"/>
    <cellStyle name="Note 3 28 2 2 5" xfId="17787" xr:uid="{00000000-0005-0000-0000-0000399B0000}"/>
    <cellStyle name="Note 3 28 2 2 6" xfId="33630" xr:uid="{00000000-0005-0000-0000-00003A9B0000}"/>
    <cellStyle name="Note 3 28 2 3" xfId="23717" xr:uid="{00000000-0005-0000-0000-00003B9B0000}"/>
    <cellStyle name="Note 3 28 2 3 2" xfId="39348" xr:uid="{00000000-0005-0000-0000-00003C9B0000}"/>
    <cellStyle name="Note 3 28 2 4" xfId="15350" xr:uid="{00000000-0005-0000-0000-00003D9B0000}"/>
    <cellStyle name="Note 3 28 2 5" xfId="31615" xr:uid="{00000000-0005-0000-0000-00003E9B0000}"/>
    <cellStyle name="Note 3 28 2 6" xfId="49896" xr:uid="{00000000-0005-0000-0000-00003F9B0000}"/>
    <cellStyle name="Note 3 28 2 7" xfId="51730" xr:uid="{00000000-0005-0000-0000-0000409B0000}"/>
    <cellStyle name="Note 3 28 2 8" xfId="52833" xr:uid="{00000000-0005-0000-0000-0000419B0000}"/>
    <cellStyle name="Note 3 28 3" xfId="8492" xr:uid="{00000000-0005-0000-0000-0000429B0000}"/>
    <cellStyle name="Note 3 28 3 2" xfId="9881" xr:uid="{00000000-0005-0000-0000-0000439B0000}"/>
    <cellStyle name="Note 3 28 3 2 2" xfId="10851" xr:uid="{00000000-0005-0000-0000-0000449B0000}"/>
    <cellStyle name="Note 3 28 3 2 2 2" xfId="28417" xr:uid="{00000000-0005-0000-0000-0000459B0000}"/>
    <cellStyle name="Note 3 28 3 2 2 2 2" xfId="44047" xr:uid="{00000000-0005-0000-0000-0000469B0000}"/>
    <cellStyle name="Note 3 28 3 2 2 3" xfId="20353" xr:uid="{00000000-0005-0000-0000-0000479B0000}"/>
    <cellStyle name="Note 3 28 3 2 2 4" xfId="36196" xr:uid="{00000000-0005-0000-0000-0000489B0000}"/>
    <cellStyle name="Note 3 28 3 2 3" xfId="27447" xr:uid="{00000000-0005-0000-0000-0000499B0000}"/>
    <cellStyle name="Note 3 28 3 2 3 2" xfId="43077" xr:uid="{00000000-0005-0000-0000-00004A9B0000}"/>
    <cellStyle name="Note 3 28 3 2 4" xfId="19383" xr:uid="{00000000-0005-0000-0000-00004B9B0000}"/>
    <cellStyle name="Note 3 28 3 2 5" xfId="35226" xr:uid="{00000000-0005-0000-0000-00004C9B0000}"/>
    <cellStyle name="Note 3 28 3 3" xfId="9359" xr:uid="{00000000-0005-0000-0000-00004D9B0000}"/>
    <cellStyle name="Note 3 28 3 3 2" xfId="26925" xr:uid="{00000000-0005-0000-0000-00004E9B0000}"/>
    <cellStyle name="Note 3 28 3 3 2 2" xfId="42555" xr:uid="{00000000-0005-0000-0000-00004F9B0000}"/>
    <cellStyle name="Note 3 28 3 3 3" xfId="18861" xr:uid="{00000000-0005-0000-0000-0000509B0000}"/>
    <cellStyle name="Note 3 28 3 3 4" xfId="34704" xr:uid="{00000000-0005-0000-0000-0000519B0000}"/>
    <cellStyle name="Note 3 28 3 4" xfId="26058" xr:uid="{00000000-0005-0000-0000-0000529B0000}"/>
    <cellStyle name="Note 3 28 3 4 2" xfId="41688" xr:uid="{00000000-0005-0000-0000-0000539B0000}"/>
    <cellStyle name="Note 3 28 3 5" xfId="17994" xr:uid="{00000000-0005-0000-0000-0000549B0000}"/>
    <cellStyle name="Note 3 28 3 6" xfId="33837" xr:uid="{00000000-0005-0000-0000-0000559B0000}"/>
    <cellStyle name="Note 3 28 4" xfId="21849" xr:uid="{00000000-0005-0000-0000-0000569B0000}"/>
    <cellStyle name="Note 3 28 4 2" xfId="37480" xr:uid="{00000000-0005-0000-0000-0000579B0000}"/>
    <cellStyle name="Note 3 28 5" xfId="29297" xr:uid="{00000000-0005-0000-0000-0000589B0000}"/>
    <cellStyle name="Note 3 28 5 2" xfId="44927" xr:uid="{00000000-0005-0000-0000-0000599B0000}"/>
    <cellStyle name="Note 3 28 6" xfId="12975" xr:uid="{00000000-0005-0000-0000-00005A9B0000}"/>
    <cellStyle name="Note 3 28 7" xfId="29950" xr:uid="{00000000-0005-0000-0000-00005B9B0000}"/>
    <cellStyle name="Note 3 28 8" xfId="47847" xr:uid="{00000000-0005-0000-0000-00005C9B0000}"/>
    <cellStyle name="Note 3 28 9" xfId="46690" xr:uid="{00000000-0005-0000-0000-00005D9B0000}"/>
    <cellStyle name="Note 3 29" xfId="4941" xr:uid="{00000000-0005-0000-0000-00005E9B0000}"/>
    <cellStyle name="Note 3 29 10" xfId="46384" xr:uid="{00000000-0005-0000-0000-00005F9B0000}"/>
    <cellStyle name="Note 3 29 11" xfId="47099" xr:uid="{00000000-0005-0000-0000-0000609B0000}"/>
    <cellStyle name="Note 3 29 12" xfId="48149" xr:uid="{00000000-0005-0000-0000-0000619B0000}"/>
    <cellStyle name="Note 3 29 2" xfId="8163" xr:uid="{00000000-0005-0000-0000-0000629B0000}"/>
    <cellStyle name="Note 3 29 2 2" xfId="9552" xr:uid="{00000000-0005-0000-0000-0000639B0000}"/>
    <cellStyle name="Note 3 29 2 2 2" xfId="4855" xr:uid="{00000000-0005-0000-0000-0000649B0000}"/>
    <cellStyle name="Note 3 29 2 2 2 2" xfId="23027" xr:uid="{00000000-0005-0000-0000-0000659B0000}"/>
    <cellStyle name="Note 3 29 2 2 2 2 2" xfId="38658" xr:uid="{00000000-0005-0000-0000-0000669B0000}"/>
    <cellStyle name="Note 3 29 2 2 2 3" xfId="14361" xr:uid="{00000000-0005-0000-0000-0000679B0000}"/>
    <cellStyle name="Note 3 29 2 2 2 4" xfId="31048" xr:uid="{00000000-0005-0000-0000-0000689B0000}"/>
    <cellStyle name="Note 3 29 2 2 3" xfId="27118" xr:uid="{00000000-0005-0000-0000-0000699B0000}"/>
    <cellStyle name="Note 3 29 2 2 3 2" xfId="42748" xr:uid="{00000000-0005-0000-0000-00006A9B0000}"/>
    <cellStyle name="Note 3 29 2 2 4" xfId="19054" xr:uid="{00000000-0005-0000-0000-00006B9B0000}"/>
    <cellStyle name="Note 3 29 2 2 5" xfId="34897" xr:uid="{00000000-0005-0000-0000-00006C9B0000}"/>
    <cellStyle name="Note 3 29 2 3" xfId="7261" xr:uid="{00000000-0005-0000-0000-00006D9B0000}"/>
    <cellStyle name="Note 3 29 2 3 2" xfId="24828" xr:uid="{00000000-0005-0000-0000-00006E9B0000}"/>
    <cellStyle name="Note 3 29 2 3 2 2" xfId="40458" xr:uid="{00000000-0005-0000-0000-00006F9B0000}"/>
    <cellStyle name="Note 3 29 2 3 3" xfId="16764" xr:uid="{00000000-0005-0000-0000-0000709B0000}"/>
    <cellStyle name="Note 3 29 2 3 4" xfId="32607" xr:uid="{00000000-0005-0000-0000-0000719B0000}"/>
    <cellStyle name="Note 3 29 2 4" xfId="25729" xr:uid="{00000000-0005-0000-0000-0000729B0000}"/>
    <cellStyle name="Note 3 29 2 4 2" xfId="41359" xr:uid="{00000000-0005-0000-0000-0000739B0000}"/>
    <cellStyle name="Note 3 29 2 5" xfId="17665" xr:uid="{00000000-0005-0000-0000-0000749B0000}"/>
    <cellStyle name="Note 3 29 2 6" xfId="33508" xr:uid="{00000000-0005-0000-0000-0000759B0000}"/>
    <cellStyle name="Note 3 29 2 7" xfId="49662" xr:uid="{00000000-0005-0000-0000-0000769B0000}"/>
    <cellStyle name="Note 3 29 2 8" xfId="51629" xr:uid="{00000000-0005-0000-0000-0000779B0000}"/>
    <cellStyle name="Note 3 29 2 9" xfId="52764" xr:uid="{00000000-0005-0000-0000-0000789B0000}"/>
    <cellStyle name="Note 3 29 3" xfId="23113" xr:uid="{00000000-0005-0000-0000-0000799B0000}"/>
    <cellStyle name="Note 3 29 3 2" xfId="38744" xr:uid="{00000000-0005-0000-0000-00007A9B0000}"/>
    <cellStyle name="Note 3 29 4" xfId="14447" xr:uid="{00000000-0005-0000-0000-00007B9B0000}"/>
    <cellStyle name="Note 3 29 5" xfId="31134" xr:uid="{00000000-0005-0000-0000-00007C9B0000}"/>
    <cellStyle name="Note 3 29 6" xfId="45528" xr:uid="{00000000-0005-0000-0000-00007D9B0000}"/>
    <cellStyle name="Note 3 29 7" xfId="47062" xr:uid="{00000000-0005-0000-0000-00007E9B0000}"/>
    <cellStyle name="Note 3 29 8" xfId="45720" xr:uid="{00000000-0005-0000-0000-00007F9B0000}"/>
    <cellStyle name="Note 3 29 9" xfId="48784" xr:uid="{00000000-0005-0000-0000-0000809B0000}"/>
    <cellStyle name="Note 3 3" xfId="2872" xr:uid="{00000000-0005-0000-0000-0000819B0000}"/>
    <cellStyle name="Note 3 3 10" xfId="29639" xr:uid="{00000000-0005-0000-0000-0000829B0000}"/>
    <cellStyle name="Note 3 3 11" xfId="45472" xr:uid="{00000000-0005-0000-0000-0000839B0000}"/>
    <cellStyle name="Note 3 3 12" xfId="46911" xr:uid="{00000000-0005-0000-0000-0000849B0000}"/>
    <cellStyle name="Note 3 3 13" xfId="45076" xr:uid="{00000000-0005-0000-0000-0000859B0000}"/>
    <cellStyle name="Note 3 3 14" xfId="48828" xr:uid="{00000000-0005-0000-0000-0000869B0000}"/>
    <cellStyle name="Note 3 3 15" xfId="49014" xr:uid="{00000000-0005-0000-0000-0000879B0000}"/>
    <cellStyle name="Note 3 3 16" xfId="46981" xr:uid="{00000000-0005-0000-0000-0000889B0000}"/>
    <cellStyle name="Note 3 3 17" xfId="48148" xr:uid="{00000000-0005-0000-0000-0000899B0000}"/>
    <cellStyle name="Note 3 3 2" xfId="3526" xr:uid="{00000000-0005-0000-0000-00008A9B0000}"/>
    <cellStyle name="Note 3 3 2 10" xfId="47361" xr:uid="{00000000-0005-0000-0000-00008B9B0000}"/>
    <cellStyle name="Note 3 3 2 11" xfId="51124" xr:uid="{00000000-0005-0000-0000-00008C9B0000}"/>
    <cellStyle name="Note 3 3 2 12" xfId="47852" xr:uid="{00000000-0005-0000-0000-00008D9B0000}"/>
    <cellStyle name="Note 3 3 2 13" xfId="52793" xr:uid="{00000000-0005-0000-0000-00008E9B0000}"/>
    <cellStyle name="Note 3 3 2 14" xfId="51681" xr:uid="{00000000-0005-0000-0000-00008F9B0000}"/>
    <cellStyle name="Note 3 3 2 2" xfId="5901" xr:uid="{00000000-0005-0000-0000-0000909B0000}"/>
    <cellStyle name="Note 3 3 2 2 2" xfId="8919" xr:uid="{00000000-0005-0000-0000-0000919B0000}"/>
    <cellStyle name="Note 3 3 2 2 2 2" xfId="10308" xr:uid="{00000000-0005-0000-0000-0000929B0000}"/>
    <cellStyle name="Note 3 3 2 2 2 2 2" xfId="8031" xr:uid="{00000000-0005-0000-0000-0000939B0000}"/>
    <cellStyle name="Note 3 3 2 2 2 2 2 2" xfId="25597" xr:uid="{00000000-0005-0000-0000-0000949B0000}"/>
    <cellStyle name="Note 3 3 2 2 2 2 2 2 2" xfId="41227" xr:uid="{00000000-0005-0000-0000-0000959B0000}"/>
    <cellStyle name="Note 3 3 2 2 2 2 2 3" xfId="17533" xr:uid="{00000000-0005-0000-0000-0000969B0000}"/>
    <cellStyle name="Note 3 3 2 2 2 2 2 4" xfId="33376" xr:uid="{00000000-0005-0000-0000-0000979B0000}"/>
    <cellStyle name="Note 3 3 2 2 2 2 3" xfId="27874" xr:uid="{00000000-0005-0000-0000-0000989B0000}"/>
    <cellStyle name="Note 3 3 2 2 2 2 3 2" xfId="43504" xr:uid="{00000000-0005-0000-0000-0000999B0000}"/>
    <cellStyle name="Note 3 3 2 2 2 2 4" xfId="19810" xr:uid="{00000000-0005-0000-0000-00009A9B0000}"/>
    <cellStyle name="Note 3 3 2 2 2 2 5" xfId="35653" xr:uid="{00000000-0005-0000-0000-00009B9B0000}"/>
    <cellStyle name="Note 3 3 2 2 2 3" xfId="7870" xr:uid="{00000000-0005-0000-0000-00009C9B0000}"/>
    <cellStyle name="Note 3 3 2 2 2 3 2" xfId="25436" xr:uid="{00000000-0005-0000-0000-00009D9B0000}"/>
    <cellStyle name="Note 3 3 2 2 2 3 2 2" xfId="41066" xr:uid="{00000000-0005-0000-0000-00009E9B0000}"/>
    <cellStyle name="Note 3 3 2 2 2 3 3" xfId="17372" xr:uid="{00000000-0005-0000-0000-00009F9B0000}"/>
    <cellStyle name="Note 3 3 2 2 2 3 4" xfId="33215" xr:uid="{00000000-0005-0000-0000-0000A09B0000}"/>
    <cellStyle name="Note 3 3 2 2 2 4" xfId="26485" xr:uid="{00000000-0005-0000-0000-0000A19B0000}"/>
    <cellStyle name="Note 3 3 2 2 2 4 2" xfId="42115" xr:uid="{00000000-0005-0000-0000-0000A29B0000}"/>
    <cellStyle name="Note 3 3 2 2 2 5" xfId="18421" xr:uid="{00000000-0005-0000-0000-0000A39B0000}"/>
    <cellStyle name="Note 3 3 2 2 2 6" xfId="34264" xr:uid="{00000000-0005-0000-0000-0000A49B0000}"/>
    <cellStyle name="Note 3 3 2 2 3" xfId="23772" xr:uid="{00000000-0005-0000-0000-0000A59B0000}"/>
    <cellStyle name="Note 3 3 2 2 3 2" xfId="39403" xr:uid="{00000000-0005-0000-0000-0000A69B0000}"/>
    <cellStyle name="Note 3 3 2 2 4" xfId="15406" xr:uid="{00000000-0005-0000-0000-0000A79B0000}"/>
    <cellStyle name="Note 3 3 2 2 5" xfId="31670" xr:uid="{00000000-0005-0000-0000-0000A89B0000}"/>
    <cellStyle name="Note 3 3 2 2 6" xfId="50389" xr:uid="{00000000-0005-0000-0000-0000A99B0000}"/>
    <cellStyle name="Note 3 3 2 2 7" xfId="52175" xr:uid="{00000000-0005-0000-0000-0000AA9B0000}"/>
    <cellStyle name="Note 3 3 2 2 8" xfId="53270" xr:uid="{00000000-0005-0000-0000-0000AB9B0000}"/>
    <cellStyle name="Note 3 3 2 3" xfId="8191" xr:uid="{00000000-0005-0000-0000-0000AC9B0000}"/>
    <cellStyle name="Note 3 3 2 3 2" xfId="9580" xr:uid="{00000000-0005-0000-0000-0000AD9B0000}"/>
    <cellStyle name="Note 3 3 2 3 2 2" xfId="7590" xr:uid="{00000000-0005-0000-0000-0000AE9B0000}"/>
    <cellStyle name="Note 3 3 2 3 2 2 2" xfId="25156" xr:uid="{00000000-0005-0000-0000-0000AF9B0000}"/>
    <cellStyle name="Note 3 3 2 3 2 2 2 2" xfId="40786" xr:uid="{00000000-0005-0000-0000-0000B09B0000}"/>
    <cellStyle name="Note 3 3 2 3 2 2 3" xfId="17092" xr:uid="{00000000-0005-0000-0000-0000B19B0000}"/>
    <cellStyle name="Note 3 3 2 3 2 2 4" xfId="32935" xr:uid="{00000000-0005-0000-0000-0000B29B0000}"/>
    <cellStyle name="Note 3 3 2 3 2 3" xfId="27146" xr:uid="{00000000-0005-0000-0000-0000B39B0000}"/>
    <cellStyle name="Note 3 3 2 3 2 3 2" xfId="42776" xr:uid="{00000000-0005-0000-0000-0000B49B0000}"/>
    <cellStyle name="Note 3 3 2 3 2 4" xfId="19082" xr:uid="{00000000-0005-0000-0000-0000B59B0000}"/>
    <cellStyle name="Note 3 3 2 3 2 5" xfId="34925" xr:uid="{00000000-0005-0000-0000-0000B69B0000}"/>
    <cellStyle name="Note 3 3 2 3 3" xfId="7578" xr:uid="{00000000-0005-0000-0000-0000B79B0000}"/>
    <cellStyle name="Note 3 3 2 3 3 2" xfId="25144" xr:uid="{00000000-0005-0000-0000-0000B89B0000}"/>
    <cellStyle name="Note 3 3 2 3 3 2 2" xfId="40774" xr:uid="{00000000-0005-0000-0000-0000B99B0000}"/>
    <cellStyle name="Note 3 3 2 3 3 3" xfId="17080" xr:uid="{00000000-0005-0000-0000-0000BA9B0000}"/>
    <cellStyle name="Note 3 3 2 3 3 4" xfId="32923" xr:uid="{00000000-0005-0000-0000-0000BB9B0000}"/>
    <cellStyle name="Note 3 3 2 3 4" xfId="25757" xr:uid="{00000000-0005-0000-0000-0000BC9B0000}"/>
    <cellStyle name="Note 3 3 2 3 4 2" xfId="41387" xr:uid="{00000000-0005-0000-0000-0000BD9B0000}"/>
    <cellStyle name="Note 3 3 2 3 5" xfId="17693" xr:uid="{00000000-0005-0000-0000-0000BE9B0000}"/>
    <cellStyle name="Note 3 3 2 3 6" xfId="33536" xr:uid="{00000000-0005-0000-0000-0000BF9B0000}"/>
    <cellStyle name="Note 3 3 2 4" xfId="21904" xr:uid="{00000000-0005-0000-0000-0000C09B0000}"/>
    <cellStyle name="Note 3 3 2 4 2" xfId="37535" xr:uid="{00000000-0005-0000-0000-0000C19B0000}"/>
    <cellStyle name="Note 3 3 2 5" xfId="29255" xr:uid="{00000000-0005-0000-0000-0000C29B0000}"/>
    <cellStyle name="Note 3 3 2 5 2" xfId="44885" xr:uid="{00000000-0005-0000-0000-0000C39B0000}"/>
    <cellStyle name="Note 3 3 2 6" xfId="13031" xr:uid="{00000000-0005-0000-0000-0000C49B0000}"/>
    <cellStyle name="Note 3 3 2 7" xfId="30005" xr:uid="{00000000-0005-0000-0000-0000C59B0000}"/>
    <cellStyle name="Note 3 3 2 8" xfId="47354" xr:uid="{00000000-0005-0000-0000-0000C69B0000}"/>
    <cellStyle name="Note 3 3 2 9" xfId="48420" xr:uid="{00000000-0005-0000-0000-0000C79B0000}"/>
    <cellStyle name="Note 3 3 3" xfId="5252" xr:uid="{00000000-0005-0000-0000-0000C89B0000}"/>
    <cellStyle name="Note 3 3 3 10" xfId="46044" xr:uid="{00000000-0005-0000-0000-0000C99B0000}"/>
    <cellStyle name="Note 3 3 3 11" xfId="45928" xr:uid="{00000000-0005-0000-0000-0000CA9B0000}"/>
    <cellStyle name="Note 3 3 3 12" xfId="45794" xr:uid="{00000000-0005-0000-0000-0000CB9B0000}"/>
    <cellStyle name="Note 3 3 3 2" xfId="9083" xr:uid="{00000000-0005-0000-0000-0000CC9B0000}"/>
    <cellStyle name="Note 3 3 3 2 2" xfId="10472" xr:uid="{00000000-0005-0000-0000-0000CD9B0000}"/>
    <cellStyle name="Note 3 3 3 2 2 2" xfId="10847" xr:uid="{00000000-0005-0000-0000-0000CE9B0000}"/>
    <cellStyle name="Note 3 3 3 2 2 2 2" xfId="28413" xr:uid="{00000000-0005-0000-0000-0000CF9B0000}"/>
    <cellStyle name="Note 3 3 3 2 2 2 2 2" xfId="44043" xr:uid="{00000000-0005-0000-0000-0000D09B0000}"/>
    <cellStyle name="Note 3 3 3 2 2 2 3" xfId="20349" xr:uid="{00000000-0005-0000-0000-0000D19B0000}"/>
    <cellStyle name="Note 3 3 3 2 2 2 4" xfId="36192" xr:uid="{00000000-0005-0000-0000-0000D29B0000}"/>
    <cellStyle name="Note 3 3 3 2 2 3" xfId="28038" xr:uid="{00000000-0005-0000-0000-0000D39B0000}"/>
    <cellStyle name="Note 3 3 3 2 2 3 2" xfId="43668" xr:uid="{00000000-0005-0000-0000-0000D49B0000}"/>
    <cellStyle name="Note 3 3 3 2 2 4" xfId="19974" xr:uid="{00000000-0005-0000-0000-0000D59B0000}"/>
    <cellStyle name="Note 3 3 3 2 2 5" xfId="35817" xr:uid="{00000000-0005-0000-0000-0000D69B0000}"/>
    <cellStyle name="Note 3 3 3 2 3" xfId="11477" xr:uid="{00000000-0005-0000-0000-0000D79B0000}"/>
    <cellStyle name="Note 3 3 3 2 3 2" xfId="29043" xr:uid="{00000000-0005-0000-0000-0000D89B0000}"/>
    <cellStyle name="Note 3 3 3 2 3 2 2" xfId="44673" xr:uid="{00000000-0005-0000-0000-0000D99B0000}"/>
    <cellStyle name="Note 3 3 3 2 3 3" xfId="20979" xr:uid="{00000000-0005-0000-0000-0000DA9B0000}"/>
    <cellStyle name="Note 3 3 3 2 3 4" xfId="36822" xr:uid="{00000000-0005-0000-0000-0000DB9B0000}"/>
    <cellStyle name="Note 3 3 3 2 4" xfId="26649" xr:uid="{00000000-0005-0000-0000-0000DC9B0000}"/>
    <cellStyle name="Note 3 3 3 2 4 2" xfId="42279" xr:uid="{00000000-0005-0000-0000-0000DD9B0000}"/>
    <cellStyle name="Note 3 3 3 2 5" xfId="18585" xr:uid="{00000000-0005-0000-0000-0000DE9B0000}"/>
    <cellStyle name="Note 3 3 3 2 6" xfId="34428" xr:uid="{00000000-0005-0000-0000-0000DF9B0000}"/>
    <cellStyle name="Note 3 3 3 2 7" xfId="50012" xr:uid="{00000000-0005-0000-0000-0000E09B0000}"/>
    <cellStyle name="Note 3 3 3 2 8" xfId="51810" xr:uid="{00000000-0005-0000-0000-0000E19B0000}"/>
    <cellStyle name="Note 3 3 3 2 9" xfId="52903" xr:uid="{00000000-0005-0000-0000-0000E29B0000}"/>
    <cellStyle name="Note 3 3 3 3" xfId="23330" xr:uid="{00000000-0005-0000-0000-0000E39B0000}"/>
    <cellStyle name="Note 3 3 3 3 2" xfId="38961" xr:uid="{00000000-0005-0000-0000-0000E49B0000}"/>
    <cellStyle name="Note 3 3 3 4" xfId="14757" xr:uid="{00000000-0005-0000-0000-0000E59B0000}"/>
    <cellStyle name="Note 3 3 3 5" xfId="31308" xr:uid="{00000000-0005-0000-0000-0000E69B0000}"/>
    <cellStyle name="Note 3 3 3 6" xfId="47890" xr:uid="{00000000-0005-0000-0000-0000E79B0000}"/>
    <cellStyle name="Note 3 3 3 7" xfId="48058" xr:uid="{00000000-0005-0000-0000-0000E89B0000}"/>
    <cellStyle name="Note 3 3 3 8" xfId="47973" xr:uid="{00000000-0005-0000-0000-0000E99B0000}"/>
    <cellStyle name="Note 3 3 3 9" xfId="50761" xr:uid="{00000000-0005-0000-0000-0000EA9B0000}"/>
    <cellStyle name="Note 3 3 4" xfId="5048" xr:uid="{00000000-0005-0000-0000-0000EB9B0000}"/>
    <cellStyle name="Note 3 3 4 2" xfId="6754" xr:uid="{00000000-0005-0000-0000-0000EC9B0000}"/>
    <cellStyle name="Note 3 3 4 2 2" xfId="7384" xr:uid="{00000000-0005-0000-0000-0000ED9B0000}"/>
    <cellStyle name="Note 3 3 4 2 2 2" xfId="11379" xr:uid="{00000000-0005-0000-0000-0000EE9B0000}"/>
    <cellStyle name="Note 3 3 4 2 2 2 2" xfId="28945" xr:uid="{00000000-0005-0000-0000-0000EF9B0000}"/>
    <cellStyle name="Note 3 3 4 2 2 2 2 2" xfId="44575" xr:uid="{00000000-0005-0000-0000-0000F09B0000}"/>
    <cellStyle name="Note 3 3 4 2 2 2 3" xfId="20881" xr:uid="{00000000-0005-0000-0000-0000F19B0000}"/>
    <cellStyle name="Note 3 3 4 2 2 2 4" xfId="36724" xr:uid="{00000000-0005-0000-0000-0000F29B0000}"/>
    <cellStyle name="Note 3 3 4 2 2 3" xfId="24951" xr:uid="{00000000-0005-0000-0000-0000F39B0000}"/>
    <cellStyle name="Note 3 3 4 2 2 3 2" xfId="40581" xr:uid="{00000000-0005-0000-0000-0000F49B0000}"/>
    <cellStyle name="Note 3 3 4 2 2 4" xfId="16887" xr:uid="{00000000-0005-0000-0000-0000F59B0000}"/>
    <cellStyle name="Note 3 3 4 2 2 5" xfId="32730" xr:uid="{00000000-0005-0000-0000-0000F69B0000}"/>
    <cellStyle name="Note 3 3 4 2 3" xfId="4223" xr:uid="{00000000-0005-0000-0000-0000F79B0000}"/>
    <cellStyle name="Note 3 3 4 2 3 2" xfId="22434" xr:uid="{00000000-0005-0000-0000-0000F89B0000}"/>
    <cellStyle name="Note 3 3 4 2 3 2 2" xfId="38065" xr:uid="{00000000-0005-0000-0000-0000F99B0000}"/>
    <cellStyle name="Note 3 3 4 2 3 3" xfId="13729" xr:uid="{00000000-0005-0000-0000-0000FA9B0000}"/>
    <cellStyle name="Note 3 3 4 2 3 4" xfId="30474" xr:uid="{00000000-0005-0000-0000-0000FB9B0000}"/>
    <cellStyle name="Note 3 3 4 2 4" xfId="24417" xr:uid="{00000000-0005-0000-0000-0000FC9B0000}"/>
    <cellStyle name="Note 3 3 4 2 4 2" xfId="40048" xr:uid="{00000000-0005-0000-0000-0000FD9B0000}"/>
    <cellStyle name="Note 3 3 4 2 5" xfId="16258" xr:uid="{00000000-0005-0000-0000-0000FE9B0000}"/>
    <cellStyle name="Note 3 3 4 2 6" xfId="32236" xr:uid="{00000000-0005-0000-0000-0000FF9B0000}"/>
    <cellStyle name="Note 3 3 4 3" xfId="23218" xr:uid="{00000000-0005-0000-0000-0000009C0000}"/>
    <cellStyle name="Note 3 3 4 3 2" xfId="38849" xr:uid="{00000000-0005-0000-0000-0000019C0000}"/>
    <cellStyle name="Note 3 3 4 4" xfId="14553" xr:uid="{00000000-0005-0000-0000-0000029C0000}"/>
    <cellStyle name="Note 3 3 4 5" xfId="31239" xr:uid="{00000000-0005-0000-0000-0000039C0000}"/>
    <cellStyle name="Note 3 3 4 6" xfId="49727" xr:uid="{00000000-0005-0000-0000-0000049C0000}"/>
    <cellStyle name="Note 3 3 4 7" xfId="51658" xr:uid="{00000000-0005-0000-0000-0000059C0000}"/>
    <cellStyle name="Note 3 3 4 8" xfId="52779" xr:uid="{00000000-0005-0000-0000-0000069C0000}"/>
    <cellStyle name="Note 3 3 5" xfId="6892" xr:uid="{00000000-0005-0000-0000-0000079C0000}"/>
    <cellStyle name="Note 3 3 5 2" xfId="7421" xr:uid="{00000000-0005-0000-0000-0000089C0000}"/>
    <cellStyle name="Note 3 3 5 2 2" xfId="11173" xr:uid="{00000000-0005-0000-0000-0000099C0000}"/>
    <cellStyle name="Note 3 3 5 2 2 2" xfId="28739" xr:uid="{00000000-0005-0000-0000-00000A9C0000}"/>
    <cellStyle name="Note 3 3 5 2 2 2 2" xfId="44369" xr:uid="{00000000-0005-0000-0000-00000B9C0000}"/>
    <cellStyle name="Note 3 3 5 2 2 3" xfId="20675" xr:uid="{00000000-0005-0000-0000-00000C9C0000}"/>
    <cellStyle name="Note 3 3 5 2 2 4" xfId="36518" xr:uid="{00000000-0005-0000-0000-00000D9C0000}"/>
    <cellStyle name="Note 3 3 5 2 3" xfId="7953" xr:uid="{00000000-0005-0000-0000-00000E9C0000}"/>
    <cellStyle name="Note 3 3 5 2 3 2" xfId="25519" xr:uid="{00000000-0005-0000-0000-00000F9C0000}"/>
    <cellStyle name="Note 3 3 5 2 3 2 2" xfId="41149" xr:uid="{00000000-0005-0000-0000-0000109C0000}"/>
    <cellStyle name="Note 3 3 5 2 3 3" xfId="17455" xr:uid="{00000000-0005-0000-0000-0000119C0000}"/>
    <cellStyle name="Note 3 3 5 2 3 4" xfId="33298" xr:uid="{00000000-0005-0000-0000-0000129C0000}"/>
    <cellStyle name="Note 3 3 5 2 4" xfId="24988" xr:uid="{00000000-0005-0000-0000-0000139C0000}"/>
    <cellStyle name="Note 3 3 5 2 4 2" xfId="40618" xr:uid="{00000000-0005-0000-0000-0000149C0000}"/>
    <cellStyle name="Note 3 3 5 2 5" xfId="16924" xr:uid="{00000000-0005-0000-0000-0000159C0000}"/>
    <cellStyle name="Note 3 3 5 2 6" xfId="32767" xr:uid="{00000000-0005-0000-0000-0000169C0000}"/>
    <cellStyle name="Note 3 3 5 3" xfId="11143" xr:uid="{00000000-0005-0000-0000-0000179C0000}"/>
    <cellStyle name="Note 3 3 5 3 2" xfId="4971" xr:uid="{00000000-0005-0000-0000-0000189C0000}"/>
    <cellStyle name="Note 3 3 5 3 2 2" xfId="23143" xr:uid="{00000000-0005-0000-0000-0000199C0000}"/>
    <cellStyle name="Note 3 3 5 3 2 2 2" xfId="38774" xr:uid="{00000000-0005-0000-0000-00001A9C0000}"/>
    <cellStyle name="Note 3 3 5 3 2 3" xfId="14477" xr:uid="{00000000-0005-0000-0000-00001B9C0000}"/>
    <cellStyle name="Note 3 3 5 3 2 4" xfId="31164" xr:uid="{00000000-0005-0000-0000-00001C9C0000}"/>
    <cellStyle name="Note 3 3 5 3 3" xfId="28709" xr:uid="{00000000-0005-0000-0000-00001D9C0000}"/>
    <cellStyle name="Note 3 3 5 3 3 2" xfId="44339" xr:uid="{00000000-0005-0000-0000-00001E9C0000}"/>
    <cellStyle name="Note 3 3 5 3 4" xfId="20645" xr:uid="{00000000-0005-0000-0000-00001F9C0000}"/>
    <cellStyle name="Note 3 3 5 3 5" xfId="36488" xr:uid="{00000000-0005-0000-0000-0000209C0000}"/>
    <cellStyle name="Note 3 3 5 4" xfId="4621" xr:uid="{00000000-0005-0000-0000-0000219C0000}"/>
    <cellStyle name="Note 3 3 5 4 2" xfId="22793" xr:uid="{00000000-0005-0000-0000-0000229C0000}"/>
    <cellStyle name="Note 3 3 5 4 2 2" xfId="38424" xr:uid="{00000000-0005-0000-0000-0000239C0000}"/>
    <cellStyle name="Note 3 3 5 4 3" xfId="14127" xr:uid="{00000000-0005-0000-0000-0000249C0000}"/>
    <cellStyle name="Note 3 3 5 4 4" xfId="30814" xr:uid="{00000000-0005-0000-0000-0000259C0000}"/>
    <cellStyle name="Note 3 3 5 5" xfId="24555" xr:uid="{00000000-0005-0000-0000-0000269C0000}"/>
    <cellStyle name="Note 3 3 5 5 2" xfId="40186" xr:uid="{00000000-0005-0000-0000-0000279C0000}"/>
    <cellStyle name="Note 3 3 5 6" xfId="16396" xr:uid="{00000000-0005-0000-0000-0000289C0000}"/>
    <cellStyle name="Note 3 3 5 7" xfId="32374" xr:uid="{00000000-0005-0000-0000-0000299C0000}"/>
    <cellStyle name="Note 3 3 6" xfId="9166" xr:uid="{00000000-0005-0000-0000-00002A9C0000}"/>
    <cellStyle name="Note 3 3 6 2" xfId="10555" xr:uid="{00000000-0005-0000-0000-00002B9C0000}"/>
    <cellStyle name="Note 3 3 6 2 2" xfId="11660" xr:uid="{00000000-0005-0000-0000-00002C9C0000}"/>
    <cellStyle name="Note 3 3 6 2 2 2" xfId="29226" xr:uid="{00000000-0005-0000-0000-00002D9C0000}"/>
    <cellStyle name="Note 3 3 6 2 2 2 2" xfId="44856" xr:uid="{00000000-0005-0000-0000-00002E9C0000}"/>
    <cellStyle name="Note 3 3 6 2 2 3" xfId="21162" xr:uid="{00000000-0005-0000-0000-00002F9C0000}"/>
    <cellStyle name="Note 3 3 6 2 2 4" xfId="37005" xr:uid="{00000000-0005-0000-0000-0000309C0000}"/>
    <cellStyle name="Note 3 3 6 2 3" xfId="28121" xr:uid="{00000000-0005-0000-0000-0000319C0000}"/>
    <cellStyle name="Note 3 3 6 2 3 2" xfId="43751" xr:uid="{00000000-0005-0000-0000-0000329C0000}"/>
    <cellStyle name="Note 3 3 6 2 4" xfId="20057" xr:uid="{00000000-0005-0000-0000-0000339C0000}"/>
    <cellStyle name="Note 3 3 6 2 5" xfId="35900" xr:uid="{00000000-0005-0000-0000-0000349C0000}"/>
    <cellStyle name="Note 3 3 6 3" xfId="11358" xr:uid="{00000000-0005-0000-0000-0000359C0000}"/>
    <cellStyle name="Note 3 3 6 3 2" xfId="28924" xr:uid="{00000000-0005-0000-0000-0000369C0000}"/>
    <cellStyle name="Note 3 3 6 3 2 2" xfId="44554" xr:uid="{00000000-0005-0000-0000-0000379C0000}"/>
    <cellStyle name="Note 3 3 6 3 3" xfId="20860" xr:uid="{00000000-0005-0000-0000-0000389C0000}"/>
    <cellStyle name="Note 3 3 6 3 4" xfId="36703" xr:uid="{00000000-0005-0000-0000-0000399C0000}"/>
    <cellStyle name="Note 3 3 6 4" xfId="26732" xr:uid="{00000000-0005-0000-0000-00003A9C0000}"/>
    <cellStyle name="Note 3 3 6 4 2" xfId="42362" xr:uid="{00000000-0005-0000-0000-00003B9C0000}"/>
    <cellStyle name="Note 3 3 6 5" xfId="18668" xr:uid="{00000000-0005-0000-0000-00003C9C0000}"/>
    <cellStyle name="Note 3 3 6 6" xfId="34511" xr:uid="{00000000-0005-0000-0000-00003D9C0000}"/>
    <cellStyle name="Note 3 3 7" xfId="21456" xr:uid="{00000000-0005-0000-0000-00003E9C0000}"/>
    <cellStyle name="Note 3 3 7 2" xfId="37087" xr:uid="{00000000-0005-0000-0000-00003F9C0000}"/>
    <cellStyle name="Note 3 3 8" xfId="22573" xr:uid="{00000000-0005-0000-0000-0000409C0000}"/>
    <cellStyle name="Note 3 3 8 2" xfId="38204" xr:uid="{00000000-0005-0000-0000-0000419C0000}"/>
    <cellStyle name="Note 3 3 9" xfId="12378" xr:uid="{00000000-0005-0000-0000-0000429C0000}"/>
    <cellStyle name="Note 3 30" xfId="11978" xr:uid="{00000000-0005-0000-0000-0000439C0000}"/>
    <cellStyle name="Note 3 30 2" xfId="29316" xr:uid="{00000000-0005-0000-0000-0000449C0000}"/>
    <cellStyle name="Note 3 30 3" xfId="49499" xr:uid="{00000000-0005-0000-0000-0000459C0000}"/>
    <cellStyle name="Note 3 30 4" xfId="51565" xr:uid="{00000000-0005-0000-0000-0000469C0000}"/>
    <cellStyle name="Note 3 30 5" xfId="52720" xr:uid="{00000000-0005-0000-0000-0000479C0000}"/>
    <cellStyle name="Note 3 31" xfId="29291" xr:uid="{00000000-0005-0000-0000-0000489C0000}"/>
    <cellStyle name="Note 3 31 2" xfId="44921" xr:uid="{00000000-0005-0000-0000-0000499C0000}"/>
    <cellStyle name="Note 3 31 3" xfId="49222" xr:uid="{00000000-0005-0000-0000-00004A9C0000}"/>
    <cellStyle name="Note 3 31 4" xfId="51456" xr:uid="{00000000-0005-0000-0000-00004B9C0000}"/>
    <cellStyle name="Note 3 31 5" xfId="52650" xr:uid="{00000000-0005-0000-0000-00004C9C0000}"/>
    <cellStyle name="Note 3 32" xfId="11971" xr:uid="{00000000-0005-0000-0000-00004D9C0000}"/>
    <cellStyle name="Note 3 33" xfId="11905" xr:uid="{00000000-0005-0000-0000-00004E9C0000}"/>
    <cellStyle name="Note 3 34" xfId="45634" xr:uid="{00000000-0005-0000-0000-00004F9C0000}"/>
    <cellStyle name="Note 3 35" xfId="46485" xr:uid="{00000000-0005-0000-0000-0000509C0000}"/>
    <cellStyle name="Note 3 36" xfId="45229" xr:uid="{00000000-0005-0000-0000-0000519C0000}"/>
    <cellStyle name="Note 3 37" xfId="49089" xr:uid="{00000000-0005-0000-0000-0000529C0000}"/>
    <cellStyle name="Note 3 38" xfId="51603" xr:uid="{00000000-0005-0000-0000-0000539C0000}"/>
    <cellStyle name="Note 3 39" xfId="45875" xr:uid="{00000000-0005-0000-0000-0000549C0000}"/>
    <cellStyle name="Note 3 4" xfId="3123" xr:uid="{00000000-0005-0000-0000-0000559C0000}"/>
    <cellStyle name="Note 3 4 10" xfId="48236" xr:uid="{00000000-0005-0000-0000-0000569C0000}"/>
    <cellStyle name="Note 3 4 11" xfId="49132" xr:uid="{00000000-0005-0000-0000-0000579C0000}"/>
    <cellStyle name="Note 3 4 12" xfId="50939" xr:uid="{00000000-0005-0000-0000-0000589C0000}"/>
    <cellStyle name="Note 3 4 13" xfId="44947" xr:uid="{00000000-0005-0000-0000-0000599C0000}"/>
    <cellStyle name="Note 3 4 14" xfId="51553" xr:uid="{00000000-0005-0000-0000-00005A9C0000}"/>
    <cellStyle name="Note 3 4 15" xfId="46408" xr:uid="{00000000-0005-0000-0000-00005B9C0000}"/>
    <cellStyle name="Note 3 4 2" xfId="3777" xr:uid="{00000000-0005-0000-0000-00005C9C0000}"/>
    <cellStyle name="Note 3 4 2 10" xfId="46494" xr:uid="{00000000-0005-0000-0000-00005D9C0000}"/>
    <cellStyle name="Note 3 4 2 11" xfId="51300" xr:uid="{00000000-0005-0000-0000-00005E9C0000}"/>
    <cellStyle name="Note 3 4 2 12" xfId="45666" xr:uid="{00000000-0005-0000-0000-00005F9C0000}"/>
    <cellStyle name="Note 3 4 2 13" xfId="48826" xr:uid="{00000000-0005-0000-0000-0000609C0000}"/>
    <cellStyle name="Note 3 4 2 14" xfId="53623" xr:uid="{00000000-0005-0000-0000-0000619C0000}"/>
    <cellStyle name="Note 3 4 2 2" xfId="6152" xr:uid="{00000000-0005-0000-0000-0000629C0000}"/>
    <cellStyle name="Note 3 4 2 2 2" xfId="6526" xr:uid="{00000000-0005-0000-0000-0000639C0000}"/>
    <cellStyle name="Note 3 4 2 2 2 2" xfId="4477" xr:uid="{00000000-0005-0000-0000-0000649C0000}"/>
    <cellStyle name="Note 3 4 2 2 2 2 2" xfId="4143" xr:uid="{00000000-0005-0000-0000-0000659C0000}"/>
    <cellStyle name="Note 3 4 2 2 2 2 2 2" xfId="22354" xr:uid="{00000000-0005-0000-0000-0000669C0000}"/>
    <cellStyle name="Note 3 4 2 2 2 2 2 2 2" xfId="37985" xr:uid="{00000000-0005-0000-0000-0000679C0000}"/>
    <cellStyle name="Note 3 4 2 2 2 2 2 3" xfId="13649" xr:uid="{00000000-0005-0000-0000-0000689C0000}"/>
    <cellStyle name="Note 3 4 2 2 2 2 2 4" xfId="30394" xr:uid="{00000000-0005-0000-0000-0000699C0000}"/>
    <cellStyle name="Note 3 4 2 2 2 2 3" xfId="22649" xr:uid="{00000000-0005-0000-0000-00006A9C0000}"/>
    <cellStyle name="Note 3 4 2 2 2 2 3 2" xfId="38280" xr:uid="{00000000-0005-0000-0000-00006B9C0000}"/>
    <cellStyle name="Note 3 4 2 2 2 2 4" xfId="13983" xr:uid="{00000000-0005-0000-0000-00006C9C0000}"/>
    <cellStyle name="Note 3 4 2 2 2 2 5" xfId="30670" xr:uid="{00000000-0005-0000-0000-00006D9C0000}"/>
    <cellStyle name="Note 3 4 2 2 2 3" xfId="11442" xr:uid="{00000000-0005-0000-0000-00006E9C0000}"/>
    <cellStyle name="Note 3 4 2 2 2 3 2" xfId="29008" xr:uid="{00000000-0005-0000-0000-00006F9C0000}"/>
    <cellStyle name="Note 3 4 2 2 2 3 2 2" xfId="44638" xr:uid="{00000000-0005-0000-0000-0000709C0000}"/>
    <cellStyle name="Note 3 4 2 2 2 3 3" xfId="20944" xr:uid="{00000000-0005-0000-0000-0000719C0000}"/>
    <cellStyle name="Note 3 4 2 2 2 3 4" xfId="36787" xr:uid="{00000000-0005-0000-0000-0000729C0000}"/>
    <cellStyle name="Note 3 4 2 2 2 4" xfId="24227" xr:uid="{00000000-0005-0000-0000-0000739C0000}"/>
    <cellStyle name="Note 3 4 2 2 2 4 2" xfId="39858" xr:uid="{00000000-0005-0000-0000-0000749C0000}"/>
    <cellStyle name="Note 3 4 2 2 2 5" xfId="16030" xr:uid="{00000000-0005-0000-0000-0000759C0000}"/>
    <cellStyle name="Note 3 4 2 2 2 6" xfId="32066" xr:uid="{00000000-0005-0000-0000-0000769C0000}"/>
    <cellStyle name="Note 3 4 2 2 3" xfId="23967" xr:uid="{00000000-0005-0000-0000-0000779C0000}"/>
    <cellStyle name="Note 3 4 2 2 3 2" xfId="39598" xr:uid="{00000000-0005-0000-0000-0000789C0000}"/>
    <cellStyle name="Note 3 4 2 2 4" xfId="15657" xr:uid="{00000000-0005-0000-0000-0000799C0000}"/>
    <cellStyle name="Note 3 4 2 2 5" xfId="31846" xr:uid="{00000000-0005-0000-0000-00007A9C0000}"/>
    <cellStyle name="Note 3 4 2 2 6" xfId="50565" xr:uid="{00000000-0005-0000-0000-00007B9C0000}"/>
    <cellStyle name="Note 3 4 2 2 7" xfId="52351" xr:uid="{00000000-0005-0000-0000-00007C9C0000}"/>
    <cellStyle name="Note 3 4 2 2 8" xfId="53446" xr:uid="{00000000-0005-0000-0000-00007D9C0000}"/>
    <cellStyle name="Note 3 4 2 3" xfId="8762" xr:uid="{00000000-0005-0000-0000-00007E9C0000}"/>
    <cellStyle name="Note 3 4 2 3 2" xfId="10151" xr:uid="{00000000-0005-0000-0000-00007F9C0000}"/>
    <cellStyle name="Note 3 4 2 3 2 2" xfId="11383" xr:uid="{00000000-0005-0000-0000-0000809C0000}"/>
    <cellStyle name="Note 3 4 2 3 2 2 2" xfId="28949" xr:uid="{00000000-0005-0000-0000-0000819C0000}"/>
    <cellStyle name="Note 3 4 2 3 2 2 2 2" xfId="44579" xr:uid="{00000000-0005-0000-0000-0000829C0000}"/>
    <cellStyle name="Note 3 4 2 3 2 2 3" xfId="20885" xr:uid="{00000000-0005-0000-0000-0000839C0000}"/>
    <cellStyle name="Note 3 4 2 3 2 2 4" xfId="36728" xr:uid="{00000000-0005-0000-0000-0000849C0000}"/>
    <cellStyle name="Note 3 4 2 3 2 3" xfId="27717" xr:uid="{00000000-0005-0000-0000-0000859C0000}"/>
    <cellStyle name="Note 3 4 2 3 2 3 2" xfId="43347" xr:uid="{00000000-0005-0000-0000-0000869C0000}"/>
    <cellStyle name="Note 3 4 2 3 2 4" xfId="19653" xr:uid="{00000000-0005-0000-0000-0000879C0000}"/>
    <cellStyle name="Note 3 4 2 3 2 5" xfId="35496" xr:uid="{00000000-0005-0000-0000-0000889C0000}"/>
    <cellStyle name="Note 3 4 2 3 3" xfId="10677" xr:uid="{00000000-0005-0000-0000-0000899C0000}"/>
    <cellStyle name="Note 3 4 2 3 3 2" xfId="28243" xr:uid="{00000000-0005-0000-0000-00008A9C0000}"/>
    <cellStyle name="Note 3 4 2 3 3 2 2" xfId="43873" xr:uid="{00000000-0005-0000-0000-00008B9C0000}"/>
    <cellStyle name="Note 3 4 2 3 3 3" xfId="20179" xr:uid="{00000000-0005-0000-0000-00008C9C0000}"/>
    <cellStyle name="Note 3 4 2 3 3 4" xfId="36022" xr:uid="{00000000-0005-0000-0000-00008D9C0000}"/>
    <cellStyle name="Note 3 4 2 3 4" xfId="26328" xr:uid="{00000000-0005-0000-0000-00008E9C0000}"/>
    <cellStyle name="Note 3 4 2 3 4 2" xfId="41958" xr:uid="{00000000-0005-0000-0000-00008F9C0000}"/>
    <cellStyle name="Note 3 4 2 3 5" xfId="18264" xr:uid="{00000000-0005-0000-0000-0000909C0000}"/>
    <cellStyle name="Note 3 4 2 3 6" xfId="34107" xr:uid="{00000000-0005-0000-0000-0000919C0000}"/>
    <cellStyle name="Note 3 4 2 4" xfId="22099" xr:uid="{00000000-0005-0000-0000-0000929C0000}"/>
    <cellStyle name="Note 3 4 2 4 2" xfId="37730" xr:uid="{00000000-0005-0000-0000-0000939C0000}"/>
    <cellStyle name="Note 3 4 2 5" xfId="12189" xr:uid="{00000000-0005-0000-0000-0000949C0000}"/>
    <cellStyle name="Note 3 4 2 5 2" xfId="29452" xr:uid="{00000000-0005-0000-0000-0000959C0000}"/>
    <cellStyle name="Note 3 4 2 6" xfId="13282" xr:uid="{00000000-0005-0000-0000-0000969C0000}"/>
    <cellStyle name="Note 3 4 2 7" xfId="30181" xr:uid="{00000000-0005-0000-0000-0000979C0000}"/>
    <cellStyle name="Note 3 4 2 8" xfId="47727" xr:uid="{00000000-0005-0000-0000-0000989C0000}"/>
    <cellStyle name="Note 3 4 2 9" xfId="48596" xr:uid="{00000000-0005-0000-0000-0000999C0000}"/>
    <cellStyle name="Note 3 4 3" xfId="5052" xr:uid="{00000000-0005-0000-0000-00009A9C0000}"/>
    <cellStyle name="Note 3 4 3 2" xfId="6806" xr:uid="{00000000-0005-0000-0000-00009B9C0000}"/>
    <cellStyle name="Note 3 4 3 2 2" xfId="7049" xr:uid="{00000000-0005-0000-0000-00009C9C0000}"/>
    <cellStyle name="Note 3 4 3 2 2 2" xfId="6895" xr:uid="{00000000-0005-0000-0000-00009D9C0000}"/>
    <cellStyle name="Note 3 4 3 2 2 2 2" xfId="24558" xr:uid="{00000000-0005-0000-0000-00009E9C0000}"/>
    <cellStyle name="Note 3 4 3 2 2 2 2 2" xfId="40189" xr:uid="{00000000-0005-0000-0000-00009F9C0000}"/>
    <cellStyle name="Note 3 4 3 2 2 2 3" xfId="16399" xr:uid="{00000000-0005-0000-0000-0000A09C0000}"/>
    <cellStyle name="Note 3 4 3 2 2 2 4" xfId="32377" xr:uid="{00000000-0005-0000-0000-0000A19C0000}"/>
    <cellStyle name="Note 3 4 3 2 2 3" xfId="24693" xr:uid="{00000000-0005-0000-0000-0000A29C0000}"/>
    <cellStyle name="Note 3 4 3 2 2 3 2" xfId="40324" xr:uid="{00000000-0005-0000-0000-0000A39C0000}"/>
    <cellStyle name="Note 3 4 3 2 2 4" xfId="16552" xr:uid="{00000000-0005-0000-0000-0000A49C0000}"/>
    <cellStyle name="Note 3 4 3 2 2 5" xfId="32494" xr:uid="{00000000-0005-0000-0000-0000A59C0000}"/>
    <cellStyle name="Note 3 4 3 2 3" xfId="4268" xr:uid="{00000000-0005-0000-0000-0000A69C0000}"/>
    <cellStyle name="Note 3 4 3 2 3 2" xfId="22479" xr:uid="{00000000-0005-0000-0000-0000A79C0000}"/>
    <cellStyle name="Note 3 4 3 2 3 2 2" xfId="38110" xr:uid="{00000000-0005-0000-0000-0000A89C0000}"/>
    <cellStyle name="Note 3 4 3 2 3 3" xfId="13774" xr:uid="{00000000-0005-0000-0000-0000A99C0000}"/>
    <cellStyle name="Note 3 4 3 2 3 4" xfId="30519" xr:uid="{00000000-0005-0000-0000-0000AA9C0000}"/>
    <cellStyle name="Note 3 4 3 2 4" xfId="24469" xr:uid="{00000000-0005-0000-0000-0000AB9C0000}"/>
    <cellStyle name="Note 3 4 3 2 4 2" xfId="40100" xr:uid="{00000000-0005-0000-0000-0000AC9C0000}"/>
    <cellStyle name="Note 3 4 3 2 5" xfId="16310" xr:uid="{00000000-0005-0000-0000-0000AD9C0000}"/>
    <cellStyle name="Note 3 4 3 2 6" xfId="32288" xr:uid="{00000000-0005-0000-0000-0000AE9C0000}"/>
    <cellStyle name="Note 3 4 3 3" xfId="23222" xr:uid="{00000000-0005-0000-0000-0000AF9C0000}"/>
    <cellStyle name="Note 3 4 3 3 2" xfId="38853" xr:uid="{00000000-0005-0000-0000-0000B09C0000}"/>
    <cellStyle name="Note 3 4 3 4" xfId="14557" xr:uid="{00000000-0005-0000-0000-0000B19C0000}"/>
    <cellStyle name="Note 3 4 3 5" xfId="31243" xr:uid="{00000000-0005-0000-0000-0000B29C0000}"/>
    <cellStyle name="Note 3 4 3 6" xfId="50205" xr:uid="{00000000-0005-0000-0000-0000B39C0000}"/>
    <cellStyle name="Note 3 4 3 7" xfId="51991" xr:uid="{00000000-0005-0000-0000-0000B49C0000}"/>
    <cellStyle name="Note 3 4 3 8" xfId="53086" xr:uid="{00000000-0005-0000-0000-0000B59C0000}"/>
    <cellStyle name="Note 3 4 4" xfId="9059" xr:uid="{00000000-0005-0000-0000-0000B69C0000}"/>
    <cellStyle name="Note 3 4 4 2" xfId="10448" xr:uid="{00000000-0005-0000-0000-0000B79C0000}"/>
    <cellStyle name="Note 3 4 4 2 2" xfId="11098" xr:uid="{00000000-0005-0000-0000-0000B89C0000}"/>
    <cellStyle name="Note 3 4 4 2 2 2" xfId="28664" xr:uid="{00000000-0005-0000-0000-0000B99C0000}"/>
    <cellStyle name="Note 3 4 4 2 2 2 2" xfId="44294" xr:uid="{00000000-0005-0000-0000-0000BA9C0000}"/>
    <cellStyle name="Note 3 4 4 2 2 3" xfId="20600" xr:uid="{00000000-0005-0000-0000-0000BB9C0000}"/>
    <cellStyle name="Note 3 4 4 2 2 4" xfId="36443" xr:uid="{00000000-0005-0000-0000-0000BC9C0000}"/>
    <cellStyle name="Note 3 4 4 2 3" xfId="28014" xr:uid="{00000000-0005-0000-0000-0000BD9C0000}"/>
    <cellStyle name="Note 3 4 4 2 3 2" xfId="43644" xr:uid="{00000000-0005-0000-0000-0000BE9C0000}"/>
    <cellStyle name="Note 3 4 4 2 4" xfId="19950" xr:uid="{00000000-0005-0000-0000-0000BF9C0000}"/>
    <cellStyle name="Note 3 4 4 2 5" xfId="35793" xr:uid="{00000000-0005-0000-0000-0000C09C0000}"/>
    <cellStyle name="Note 3 4 4 3" xfId="11115" xr:uid="{00000000-0005-0000-0000-0000C19C0000}"/>
    <cellStyle name="Note 3 4 4 3 2" xfId="28681" xr:uid="{00000000-0005-0000-0000-0000C29C0000}"/>
    <cellStyle name="Note 3 4 4 3 2 2" xfId="44311" xr:uid="{00000000-0005-0000-0000-0000C39C0000}"/>
    <cellStyle name="Note 3 4 4 3 3" xfId="20617" xr:uid="{00000000-0005-0000-0000-0000C49C0000}"/>
    <cellStyle name="Note 3 4 4 3 4" xfId="36460" xr:uid="{00000000-0005-0000-0000-0000C59C0000}"/>
    <cellStyle name="Note 3 4 4 4" xfId="26625" xr:uid="{00000000-0005-0000-0000-0000C69C0000}"/>
    <cellStyle name="Note 3 4 4 4 2" xfId="42255" xr:uid="{00000000-0005-0000-0000-0000C79C0000}"/>
    <cellStyle name="Note 3 4 4 5" xfId="18561" xr:uid="{00000000-0005-0000-0000-0000C89C0000}"/>
    <cellStyle name="Note 3 4 4 6" xfId="34404" xr:uid="{00000000-0005-0000-0000-0000C99C0000}"/>
    <cellStyle name="Note 3 4 5" xfId="21652" xr:uid="{00000000-0005-0000-0000-0000CA9C0000}"/>
    <cellStyle name="Note 3 4 5 2" xfId="37283" xr:uid="{00000000-0005-0000-0000-0000CB9C0000}"/>
    <cellStyle name="Note 3 4 6" xfId="22196" xr:uid="{00000000-0005-0000-0000-0000CC9C0000}"/>
    <cellStyle name="Note 3 4 6 2" xfId="37827" xr:uid="{00000000-0005-0000-0000-0000CD9C0000}"/>
    <cellStyle name="Note 3 4 7" xfId="12629" xr:uid="{00000000-0005-0000-0000-0000CE9C0000}"/>
    <cellStyle name="Note 3 4 8" xfId="29815" xr:uid="{00000000-0005-0000-0000-0000CF9C0000}"/>
    <cellStyle name="Note 3 4 9" xfId="46606" xr:uid="{00000000-0005-0000-0000-0000D09C0000}"/>
    <cellStyle name="Note 3 5" xfId="2900" xr:uid="{00000000-0005-0000-0000-0000D19C0000}"/>
    <cellStyle name="Note 3 5 10" xfId="48086" xr:uid="{00000000-0005-0000-0000-0000D29C0000}"/>
    <cellStyle name="Note 3 5 11" xfId="45143" xr:uid="{00000000-0005-0000-0000-0000D39C0000}"/>
    <cellStyle name="Note 3 5 12" xfId="50789" xr:uid="{00000000-0005-0000-0000-0000D49C0000}"/>
    <cellStyle name="Note 3 5 13" xfId="46072" xr:uid="{00000000-0005-0000-0000-0000D59C0000}"/>
    <cellStyle name="Note 3 5 14" xfId="51586" xr:uid="{00000000-0005-0000-0000-0000D69C0000}"/>
    <cellStyle name="Note 3 5 15" xfId="45877" xr:uid="{00000000-0005-0000-0000-0000D79C0000}"/>
    <cellStyle name="Note 3 5 2" xfId="3554" xr:uid="{00000000-0005-0000-0000-0000D89C0000}"/>
    <cellStyle name="Note 3 5 2 10" xfId="45185" xr:uid="{00000000-0005-0000-0000-0000D99C0000}"/>
    <cellStyle name="Note 3 5 2 11" xfId="51152" xr:uid="{00000000-0005-0000-0000-0000DA9C0000}"/>
    <cellStyle name="Note 3 5 2 12" xfId="47098" xr:uid="{00000000-0005-0000-0000-0000DB9C0000}"/>
    <cellStyle name="Note 3 5 2 13" xfId="51718" xr:uid="{00000000-0005-0000-0000-0000DC9C0000}"/>
    <cellStyle name="Note 3 5 2 14" xfId="47650" xr:uid="{00000000-0005-0000-0000-0000DD9C0000}"/>
    <cellStyle name="Note 3 5 2 2" xfId="5929" xr:uid="{00000000-0005-0000-0000-0000DE9C0000}"/>
    <cellStyle name="Note 3 5 2 2 2" xfId="8838" xr:uid="{00000000-0005-0000-0000-0000DF9C0000}"/>
    <cellStyle name="Note 3 5 2 2 2 2" xfId="10227" xr:uid="{00000000-0005-0000-0000-0000E09C0000}"/>
    <cellStyle name="Note 3 5 2 2 2 2 2" xfId="7316" xr:uid="{00000000-0005-0000-0000-0000E19C0000}"/>
    <cellStyle name="Note 3 5 2 2 2 2 2 2" xfId="24883" xr:uid="{00000000-0005-0000-0000-0000E29C0000}"/>
    <cellStyle name="Note 3 5 2 2 2 2 2 2 2" xfId="40513" xr:uid="{00000000-0005-0000-0000-0000E39C0000}"/>
    <cellStyle name="Note 3 5 2 2 2 2 2 3" xfId="16819" xr:uid="{00000000-0005-0000-0000-0000E49C0000}"/>
    <cellStyle name="Note 3 5 2 2 2 2 2 4" xfId="32662" xr:uid="{00000000-0005-0000-0000-0000E59C0000}"/>
    <cellStyle name="Note 3 5 2 2 2 2 3" xfId="27793" xr:uid="{00000000-0005-0000-0000-0000E69C0000}"/>
    <cellStyle name="Note 3 5 2 2 2 2 3 2" xfId="43423" xr:uid="{00000000-0005-0000-0000-0000E79C0000}"/>
    <cellStyle name="Note 3 5 2 2 2 2 4" xfId="19729" xr:uid="{00000000-0005-0000-0000-0000E89C0000}"/>
    <cellStyle name="Note 3 5 2 2 2 2 5" xfId="35572" xr:uid="{00000000-0005-0000-0000-0000E99C0000}"/>
    <cellStyle name="Note 3 5 2 2 2 3" xfId="11647" xr:uid="{00000000-0005-0000-0000-0000EA9C0000}"/>
    <cellStyle name="Note 3 5 2 2 2 3 2" xfId="29213" xr:uid="{00000000-0005-0000-0000-0000EB9C0000}"/>
    <cellStyle name="Note 3 5 2 2 2 3 2 2" xfId="44843" xr:uid="{00000000-0005-0000-0000-0000EC9C0000}"/>
    <cellStyle name="Note 3 5 2 2 2 3 3" xfId="21149" xr:uid="{00000000-0005-0000-0000-0000ED9C0000}"/>
    <cellStyle name="Note 3 5 2 2 2 3 4" xfId="36992" xr:uid="{00000000-0005-0000-0000-0000EE9C0000}"/>
    <cellStyle name="Note 3 5 2 2 2 4" xfId="26404" xr:uid="{00000000-0005-0000-0000-0000EF9C0000}"/>
    <cellStyle name="Note 3 5 2 2 2 4 2" xfId="42034" xr:uid="{00000000-0005-0000-0000-0000F09C0000}"/>
    <cellStyle name="Note 3 5 2 2 2 5" xfId="18340" xr:uid="{00000000-0005-0000-0000-0000F19C0000}"/>
    <cellStyle name="Note 3 5 2 2 2 6" xfId="34183" xr:uid="{00000000-0005-0000-0000-0000F29C0000}"/>
    <cellStyle name="Note 3 5 2 2 3" xfId="23800" xr:uid="{00000000-0005-0000-0000-0000F39C0000}"/>
    <cellStyle name="Note 3 5 2 2 3 2" xfId="39431" xr:uid="{00000000-0005-0000-0000-0000F49C0000}"/>
    <cellStyle name="Note 3 5 2 2 4" xfId="15434" xr:uid="{00000000-0005-0000-0000-0000F59C0000}"/>
    <cellStyle name="Note 3 5 2 2 5" xfId="31698" xr:uid="{00000000-0005-0000-0000-0000F69C0000}"/>
    <cellStyle name="Note 3 5 2 2 6" xfId="50417" xr:uid="{00000000-0005-0000-0000-0000F79C0000}"/>
    <cellStyle name="Note 3 5 2 2 7" xfId="52203" xr:uid="{00000000-0005-0000-0000-0000F89C0000}"/>
    <cellStyle name="Note 3 5 2 2 8" xfId="53298" xr:uid="{00000000-0005-0000-0000-0000F99C0000}"/>
    <cellStyle name="Note 3 5 2 3" xfId="9076" xr:uid="{00000000-0005-0000-0000-0000FA9C0000}"/>
    <cellStyle name="Note 3 5 2 3 2" xfId="10465" xr:uid="{00000000-0005-0000-0000-0000FB9C0000}"/>
    <cellStyle name="Note 3 5 2 3 2 2" xfId="10798" xr:uid="{00000000-0005-0000-0000-0000FC9C0000}"/>
    <cellStyle name="Note 3 5 2 3 2 2 2" xfId="28364" xr:uid="{00000000-0005-0000-0000-0000FD9C0000}"/>
    <cellStyle name="Note 3 5 2 3 2 2 2 2" xfId="43994" xr:uid="{00000000-0005-0000-0000-0000FE9C0000}"/>
    <cellStyle name="Note 3 5 2 3 2 2 3" xfId="20300" xr:uid="{00000000-0005-0000-0000-0000FF9C0000}"/>
    <cellStyle name="Note 3 5 2 3 2 2 4" xfId="36143" xr:uid="{00000000-0005-0000-0000-0000009D0000}"/>
    <cellStyle name="Note 3 5 2 3 2 3" xfId="28031" xr:uid="{00000000-0005-0000-0000-0000019D0000}"/>
    <cellStyle name="Note 3 5 2 3 2 3 2" xfId="43661" xr:uid="{00000000-0005-0000-0000-0000029D0000}"/>
    <cellStyle name="Note 3 5 2 3 2 4" xfId="19967" xr:uid="{00000000-0005-0000-0000-0000039D0000}"/>
    <cellStyle name="Note 3 5 2 3 2 5" xfId="35810" xr:uid="{00000000-0005-0000-0000-0000049D0000}"/>
    <cellStyle name="Note 3 5 2 3 3" xfId="11528" xr:uid="{00000000-0005-0000-0000-0000059D0000}"/>
    <cellStyle name="Note 3 5 2 3 3 2" xfId="29094" xr:uid="{00000000-0005-0000-0000-0000069D0000}"/>
    <cellStyle name="Note 3 5 2 3 3 2 2" xfId="44724" xr:uid="{00000000-0005-0000-0000-0000079D0000}"/>
    <cellStyle name="Note 3 5 2 3 3 3" xfId="21030" xr:uid="{00000000-0005-0000-0000-0000089D0000}"/>
    <cellStyle name="Note 3 5 2 3 3 4" xfId="36873" xr:uid="{00000000-0005-0000-0000-0000099D0000}"/>
    <cellStyle name="Note 3 5 2 3 4" xfId="26642" xr:uid="{00000000-0005-0000-0000-00000A9D0000}"/>
    <cellStyle name="Note 3 5 2 3 4 2" xfId="42272" xr:uid="{00000000-0005-0000-0000-00000B9D0000}"/>
    <cellStyle name="Note 3 5 2 3 5" xfId="18578" xr:uid="{00000000-0005-0000-0000-00000C9D0000}"/>
    <cellStyle name="Note 3 5 2 3 6" xfId="34421" xr:uid="{00000000-0005-0000-0000-00000D9D0000}"/>
    <cellStyle name="Note 3 5 2 4" xfId="21932" xr:uid="{00000000-0005-0000-0000-00000E9D0000}"/>
    <cellStyle name="Note 3 5 2 4 2" xfId="37563" xr:uid="{00000000-0005-0000-0000-00000F9D0000}"/>
    <cellStyle name="Note 3 5 2 5" xfId="23695" xr:uid="{00000000-0005-0000-0000-0000109D0000}"/>
    <cellStyle name="Note 3 5 2 5 2" xfId="39326" xr:uid="{00000000-0005-0000-0000-0000119D0000}"/>
    <cellStyle name="Note 3 5 2 6" xfId="13059" xr:uid="{00000000-0005-0000-0000-0000129D0000}"/>
    <cellStyle name="Note 3 5 2 7" xfId="30033" xr:uid="{00000000-0005-0000-0000-0000139D0000}"/>
    <cellStyle name="Note 3 5 2 8" xfId="47843" xr:uid="{00000000-0005-0000-0000-0000149D0000}"/>
    <cellStyle name="Note 3 5 2 9" xfId="48448" xr:uid="{00000000-0005-0000-0000-0000159D0000}"/>
    <cellStyle name="Note 3 5 3" xfId="5280" xr:uid="{00000000-0005-0000-0000-0000169D0000}"/>
    <cellStyle name="Note 3 5 3 2" xfId="9100" xr:uid="{00000000-0005-0000-0000-0000179D0000}"/>
    <cellStyle name="Note 3 5 3 2 2" xfId="10489" xr:uid="{00000000-0005-0000-0000-0000189D0000}"/>
    <cellStyle name="Note 3 5 3 2 2 2" xfId="10699" xr:uid="{00000000-0005-0000-0000-0000199D0000}"/>
    <cellStyle name="Note 3 5 3 2 2 2 2" xfId="28265" xr:uid="{00000000-0005-0000-0000-00001A9D0000}"/>
    <cellStyle name="Note 3 5 3 2 2 2 2 2" xfId="43895" xr:uid="{00000000-0005-0000-0000-00001B9D0000}"/>
    <cellStyle name="Note 3 5 3 2 2 2 3" xfId="20201" xr:uid="{00000000-0005-0000-0000-00001C9D0000}"/>
    <cellStyle name="Note 3 5 3 2 2 2 4" xfId="36044" xr:uid="{00000000-0005-0000-0000-00001D9D0000}"/>
    <cellStyle name="Note 3 5 3 2 2 3" xfId="28055" xr:uid="{00000000-0005-0000-0000-00001E9D0000}"/>
    <cellStyle name="Note 3 5 3 2 2 3 2" xfId="43685" xr:uid="{00000000-0005-0000-0000-00001F9D0000}"/>
    <cellStyle name="Note 3 5 3 2 2 4" xfId="19991" xr:uid="{00000000-0005-0000-0000-0000209D0000}"/>
    <cellStyle name="Note 3 5 3 2 2 5" xfId="35834" xr:uid="{00000000-0005-0000-0000-0000219D0000}"/>
    <cellStyle name="Note 3 5 3 2 3" xfId="10772" xr:uid="{00000000-0005-0000-0000-0000229D0000}"/>
    <cellStyle name="Note 3 5 3 2 3 2" xfId="28338" xr:uid="{00000000-0005-0000-0000-0000239D0000}"/>
    <cellStyle name="Note 3 5 3 2 3 2 2" xfId="43968" xr:uid="{00000000-0005-0000-0000-0000249D0000}"/>
    <cellStyle name="Note 3 5 3 2 3 3" xfId="20274" xr:uid="{00000000-0005-0000-0000-0000259D0000}"/>
    <cellStyle name="Note 3 5 3 2 3 4" xfId="36117" xr:uid="{00000000-0005-0000-0000-0000269D0000}"/>
    <cellStyle name="Note 3 5 3 2 4" xfId="26666" xr:uid="{00000000-0005-0000-0000-0000279D0000}"/>
    <cellStyle name="Note 3 5 3 2 4 2" xfId="42296" xr:uid="{00000000-0005-0000-0000-0000289D0000}"/>
    <cellStyle name="Note 3 5 3 2 5" xfId="18602" xr:uid="{00000000-0005-0000-0000-0000299D0000}"/>
    <cellStyle name="Note 3 5 3 2 6" xfId="34445" xr:uid="{00000000-0005-0000-0000-00002A9D0000}"/>
    <cellStyle name="Note 3 5 3 3" xfId="23358" xr:uid="{00000000-0005-0000-0000-00002B9D0000}"/>
    <cellStyle name="Note 3 5 3 3 2" xfId="38989" xr:uid="{00000000-0005-0000-0000-00002C9D0000}"/>
    <cellStyle name="Note 3 5 3 4" xfId="14785" xr:uid="{00000000-0005-0000-0000-00002D9D0000}"/>
    <cellStyle name="Note 3 5 3 5" xfId="31336" xr:uid="{00000000-0005-0000-0000-00002E9D0000}"/>
    <cellStyle name="Note 3 5 3 6" xfId="50040" xr:uid="{00000000-0005-0000-0000-00002F9D0000}"/>
    <cellStyle name="Note 3 5 3 7" xfId="51838" xr:uid="{00000000-0005-0000-0000-0000309D0000}"/>
    <cellStyle name="Note 3 5 3 8" xfId="52931" xr:uid="{00000000-0005-0000-0000-0000319D0000}"/>
    <cellStyle name="Note 3 5 4" xfId="6687" xr:uid="{00000000-0005-0000-0000-0000329D0000}"/>
    <cellStyle name="Note 3 5 4 2" xfId="4533" xr:uid="{00000000-0005-0000-0000-0000339D0000}"/>
    <cellStyle name="Note 3 5 4 2 2" xfId="4123" xr:uid="{00000000-0005-0000-0000-0000349D0000}"/>
    <cellStyle name="Note 3 5 4 2 2 2" xfId="22334" xr:uid="{00000000-0005-0000-0000-0000359D0000}"/>
    <cellStyle name="Note 3 5 4 2 2 2 2" xfId="37965" xr:uid="{00000000-0005-0000-0000-0000369D0000}"/>
    <cellStyle name="Note 3 5 4 2 2 3" xfId="13629" xr:uid="{00000000-0005-0000-0000-0000379D0000}"/>
    <cellStyle name="Note 3 5 4 2 2 4" xfId="30374" xr:uid="{00000000-0005-0000-0000-0000389D0000}"/>
    <cellStyle name="Note 3 5 4 2 3" xfId="22705" xr:uid="{00000000-0005-0000-0000-0000399D0000}"/>
    <cellStyle name="Note 3 5 4 2 3 2" xfId="38336" xr:uid="{00000000-0005-0000-0000-00003A9D0000}"/>
    <cellStyle name="Note 3 5 4 2 4" xfId="14039" xr:uid="{00000000-0005-0000-0000-00003B9D0000}"/>
    <cellStyle name="Note 3 5 4 2 5" xfId="30726" xr:uid="{00000000-0005-0000-0000-00003C9D0000}"/>
    <cellStyle name="Note 3 5 4 3" xfId="4174" xr:uid="{00000000-0005-0000-0000-00003D9D0000}"/>
    <cellStyle name="Note 3 5 4 3 2" xfId="22385" xr:uid="{00000000-0005-0000-0000-00003E9D0000}"/>
    <cellStyle name="Note 3 5 4 3 2 2" xfId="38016" xr:uid="{00000000-0005-0000-0000-00003F9D0000}"/>
    <cellStyle name="Note 3 5 4 3 3" xfId="13680" xr:uid="{00000000-0005-0000-0000-0000409D0000}"/>
    <cellStyle name="Note 3 5 4 3 4" xfId="30425" xr:uid="{00000000-0005-0000-0000-0000419D0000}"/>
    <cellStyle name="Note 3 5 4 4" xfId="24350" xr:uid="{00000000-0005-0000-0000-0000429D0000}"/>
    <cellStyle name="Note 3 5 4 4 2" xfId="39981" xr:uid="{00000000-0005-0000-0000-0000439D0000}"/>
    <cellStyle name="Note 3 5 4 5" xfId="16191" xr:uid="{00000000-0005-0000-0000-0000449D0000}"/>
    <cellStyle name="Note 3 5 4 6" xfId="32169" xr:uid="{00000000-0005-0000-0000-0000459D0000}"/>
    <cellStyle name="Note 3 5 5" xfId="21484" xr:uid="{00000000-0005-0000-0000-0000469D0000}"/>
    <cellStyle name="Note 3 5 5 2" xfId="37115" xr:uid="{00000000-0005-0000-0000-0000479D0000}"/>
    <cellStyle name="Note 3 5 6" xfId="23862" xr:uid="{00000000-0005-0000-0000-0000489D0000}"/>
    <cellStyle name="Note 3 5 6 2" xfId="39493" xr:uid="{00000000-0005-0000-0000-0000499D0000}"/>
    <cellStyle name="Note 3 5 7" xfId="12406" xr:uid="{00000000-0005-0000-0000-00004A9D0000}"/>
    <cellStyle name="Note 3 5 8" xfId="29667" xr:uid="{00000000-0005-0000-0000-00004B9D0000}"/>
    <cellStyle name="Note 3 5 9" xfId="45260" xr:uid="{00000000-0005-0000-0000-00004C9D0000}"/>
    <cellStyle name="Note 3 6" xfId="3100" xr:uid="{00000000-0005-0000-0000-00004D9D0000}"/>
    <cellStyle name="Note 3 6 10" xfId="48213" xr:uid="{00000000-0005-0000-0000-00004E9D0000}"/>
    <cellStyle name="Note 3 6 11" xfId="49043" xr:uid="{00000000-0005-0000-0000-00004F9D0000}"/>
    <cellStyle name="Note 3 6 12" xfId="50916" xr:uid="{00000000-0005-0000-0000-0000509D0000}"/>
    <cellStyle name="Note 3 6 13" xfId="46506" xr:uid="{00000000-0005-0000-0000-0000519D0000}"/>
    <cellStyle name="Note 3 6 14" xfId="53651" xr:uid="{00000000-0005-0000-0000-0000529D0000}"/>
    <cellStyle name="Note 3 6 15" xfId="53750" xr:uid="{00000000-0005-0000-0000-0000539D0000}"/>
    <cellStyle name="Note 3 6 2" xfId="3754" xr:uid="{00000000-0005-0000-0000-0000549D0000}"/>
    <cellStyle name="Note 3 6 2 10" xfId="47456" xr:uid="{00000000-0005-0000-0000-0000559D0000}"/>
    <cellStyle name="Note 3 6 2 11" xfId="51277" xr:uid="{00000000-0005-0000-0000-0000569D0000}"/>
    <cellStyle name="Note 3 6 2 12" xfId="46326" xr:uid="{00000000-0005-0000-0000-0000579D0000}"/>
    <cellStyle name="Note 3 6 2 13" xfId="53718" xr:uid="{00000000-0005-0000-0000-0000589D0000}"/>
    <cellStyle name="Note 3 6 2 14" xfId="52753" xr:uid="{00000000-0005-0000-0000-0000599D0000}"/>
    <cellStyle name="Note 3 6 2 2" xfId="6129" xr:uid="{00000000-0005-0000-0000-00005A9D0000}"/>
    <cellStyle name="Note 3 6 2 2 2" xfId="6546" xr:uid="{00000000-0005-0000-0000-00005B9D0000}"/>
    <cellStyle name="Note 3 6 2 2 2 2" xfId="4497" xr:uid="{00000000-0005-0000-0000-00005C9D0000}"/>
    <cellStyle name="Note 3 6 2 2 2 2 2" xfId="4912" xr:uid="{00000000-0005-0000-0000-00005D9D0000}"/>
    <cellStyle name="Note 3 6 2 2 2 2 2 2" xfId="23084" xr:uid="{00000000-0005-0000-0000-00005E9D0000}"/>
    <cellStyle name="Note 3 6 2 2 2 2 2 2 2" xfId="38715" xr:uid="{00000000-0005-0000-0000-00005F9D0000}"/>
    <cellStyle name="Note 3 6 2 2 2 2 2 3" xfId="14418" xr:uid="{00000000-0005-0000-0000-0000609D0000}"/>
    <cellStyle name="Note 3 6 2 2 2 2 2 4" xfId="31105" xr:uid="{00000000-0005-0000-0000-0000619D0000}"/>
    <cellStyle name="Note 3 6 2 2 2 2 3" xfId="22669" xr:uid="{00000000-0005-0000-0000-0000629D0000}"/>
    <cellStyle name="Note 3 6 2 2 2 2 3 2" xfId="38300" xr:uid="{00000000-0005-0000-0000-0000639D0000}"/>
    <cellStyle name="Note 3 6 2 2 2 2 4" xfId="14003" xr:uid="{00000000-0005-0000-0000-0000649D0000}"/>
    <cellStyle name="Note 3 6 2 2 2 2 5" xfId="30690" xr:uid="{00000000-0005-0000-0000-0000659D0000}"/>
    <cellStyle name="Note 3 6 2 2 2 3" xfId="9411" xr:uid="{00000000-0005-0000-0000-0000669D0000}"/>
    <cellStyle name="Note 3 6 2 2 2 3 2" xfId="26977" xr:uid="{00000000-0005-0000-0000-0000679D0000}"/>
    <cellStyle name="Note 3 6 2 2 2 3 2 2" xfId="42607" xr:uid="{00000000-0005-0000-0000-0000689D0000}"/>
    <cellStyle name="Note 3 6 2 2 2 3 3" xfId="18913" xr:uid="{00000000-0005-0000-0000-0000699D0000}"/>
    <cellStyle name="Note 3 6 2 2 2 3 4" xfId="34756" xr:uid="{00000000-0005-0000-0000-00006A9D0000}"/>
    <cellStyle name="Note 3 6 2 2 2 4" xfId="24247" xr:uid="{00000000-0005-0000-0000-00006B9D0000}"/>
    <cellStyle name="Note 3 6 2 2 2 4 2" xfId="39878" xr:uid="{00000000-0005-0000-0000-00006C9D0000}"/>
    <cellStyle name="Note 3 6 2 2 2 5" xfId="16050" xr:uid="{00000000-0005-0000-0000-00006D9D0000}"/>
    <cellStyle name="Note 3 6 2 2 2 6" xfId="32086" xr:uid="{00000000-0005-0000-0000-00006E9D0000}"/>
    <cellStyle name="Note 3 6 2 2 3" xfId="23944" xr:uid="{00000000-0005-0000-0000-00006F9D0000}"/>
    <cellStyle name="Note 3 6 2 2 3 2" xfId="39575" xr:uid="{00000000-0005-0000-0000-0000709D0000}"/>
    <cellStyle name="Note 3 6 2 2 4" xfId="15634" xr:uid="{00000000-0005-0000-0000-0000719D0000}"/>
    <cellStyle name="Note 3 6 2 2 5" xfId="31823" xr:uid="{00000000-0005-0000-0000-0000729D0000}"/>
    <cellStyle name="Note 3 6 2 2 6" xfId="50542" xr:uid="{00000000-0005-0000-0000-0000739D0000}"/>
    <cellStyle name="Note 3 6 2 2 7" xfId="52328" xr:uid="{00000000-0005-0000-0000-0000749D0000}"/>
    <cellStyle name="Note 3 6 2 2 8" xfId="53423" xr:uid="{00000000-0005-0000-0000-0000759D0000}"/>
    <cellStyle name="Note 3 6 2 3" xfId="9014" xr:uid="{00000000-0005-0000-0000-0000769D0000}"/>
    <cellStyle name="Note 3 6 2 3 2" xfId="10403" xr:uid="{00000000-0005-0000-0000-0000779D0000}"/>
    <cellStyle name="Note 3 6 2 3 2 2" xfId="10689" xr:uid="{00000000-0005-0000-0000-0000789D0000}"/>
    <cellStyle name="Note 3 6 2 3 2 2 2" xfId="28255" xr:uid="{00000000-0005-0000-0000-0000799D0000}"/>
    <cellStyle name="Note 3 6 2 3 2 2 2 2" xfId="43885" xr:uid="{00000000-0005-0000-0000-00007A9D0000}"/>
    <cellStyle name="Note 3 6 2 3 2 2 3" xfId="20191" xr:uid="{00000000-0005-0000-0000-00007B9D0000}"/>
    <cellStyle name="Note 3 6 2 3 2 2 4" xfId="36034" xr:uid="{00000000-0005-0000-0000-00007C9D0000}"/>
    <cellStyle name="Note 3 6 2 3 2 3" xfId="27969" xr:uid="{00000000-0005-0000-0000-00007D9D0000}"/>
    <cellStyle name="Note 3 6 2 3 2 3 2" xfId="43599" xr:uid="{00000000-0005-0000-0000-00007E9D0000}"/>
    <cellStyle name="Note 3 6 2 3 2 4" xfId="19905" xr:uid="{00000000-0005-0000-0000-00007F9D0000}"/>
    <cellStyle name="Note 3 6 2 3 2 5" xfId="35748" xr:uid="{00000000-0005-0000-0000-0000809D0000}"/>
    <cellStyle name="Note 3 6 2 3 3" xfId="10828" xr:uid="{00000000-0005-0000-0000-0000819D0000}"/>
    <cellStyle name="Note 3 6 2 3 3 2" xfId="28394" xr:uid="{00000000-0005-0000-0000-0000829D0000}"/>
    <cellStyle name="Note 3 6 2 3 3 2 2" xfId="44024" xr:uid="{00000000-0005-0000-0000-0000839D0000}"/>
    <cellStyle name="Note 3 6 2 3 3 3" xfId="20330" xr:uid="{00000000-0005-0000-0000-0000849D0000}"/>
    <cellStyle name="Note 3 6 2 3 3 4" xfId="36173" xr:uid="{00000000-0005-0000-0000-0000859D0000}"/>
    <cellStyle name="Note 3 6 2 3 4" xfId="26580" xr:uid="{00000000-0005-0000-0000-0000869D0000}"/>
    <cellStyle name="Note 3 6 2 3 4 2" xfId="42210" xr:uid="{00000000-0005-0000-0000-0000879D0000}"/>
    <cellStyle name="Note 3 6 2 3 5" xfId="18516" xr:uid="{00000000-0005-0000-0000-0000889D0000}"/>
    <cellStyle name="Note 3 6 2 3 6" xfId="34359" xr:uid="{00000000-0005-0000-0000-0000899D0000}"/>
    <cellStyle name="Note 3 6 2 4" xfId="22076" xr:uid="{00000000-0005-0000-0000-00008A9D0000}"/>
    <cellStyle name="Note 3 6 2 4 2" xfId="37707" xr:uid="{00000000-0005-0000-0000-00008B9D0000}"/>
    <cellStyle name="Note 3 6 2 5" xfId="12167" xr:uid="{00000000-0005-0000-0000-00008C9D0000}"/>
    <cellStyle name="Note 3 6 2 5 2" xfId="29430" xr:uid="{00000000-0005-0000-0000-00008D9D0000}"/>
    <cellStyle name="Note 3 6 2 6" xfId="13259" xr:uid="{00000000-0005-0000-0000-00008E9D0000}"/>
    <cellStyle name="Note 3 6 2 7" xfId="30158" xr:uid="{00000000-0005-0000-0000-00008F9D0000}"/>
    <cellStyle name="Note 3 6 2 8" xfId="47581" xr:uid="{00000000-0005-0000-0000-0000909D0000}"/>
    <cellStyle name="Note 3 6 2 9" xfId="48573" xr:uid="{00000000-0005-0000-0000-0000919D0000}"/>
    <cellStyle name="Note 3 6 3" xfId="5479" xr:uid="{00000000-0005-0000-0000-0000929D0000}"/>
    <cellStyle name="Note 3 6 3 2" xfId="8327" xr:uid="{00000000-0005-0000-0000-0000939D0000}"/>
    <cellStyle name="Note 3 6 3 2 2" xfId="9716" xr:uid="{00000000-0005-0000-0000-0000949D0000}"/>
    <cellStyle name="Note 3 6 3 2 2 2" xfId="4451" xr:uid="{00000000-0005-0000-0000-0000959D0000}"/>
    <cellStyle name="Note 3 6 3 2 2 2 2" xfId="22623" xr:uid="{00000000-0005-0000-0000-0000969D0000}"/>
    <cellStyle name="Note 3 6 3 2 2 2 2 2" xfId="38254" xr:uid="{00000000-0005-0000-0000-0000979D0000}"/>
    <cellStyle name="Note 3 6 3 2 2 2 3" xfId="13957" xr:uid="{00000000-0005-0000-0000-0000989D0000}"/>
    <cellStyle name="Note 3 6 3 2 2 2 4" xfId="30644" xr:uid="{00000000-0005-0000-0000-0000999D0000}"/>
    <cellStyle name="Note 3 6 3 2 2 3" xfId="27282" xr:uid="{00000000-0005-0000-0000-00009A9D0000}"/>
    <cellStyle name="Note 3 6 3 2 2 3 2" xfId="42912" xr:uid="{00000000-0005-0000-0000-00009B9D0000}"/>
    <cellStyle name="Note 3 6 3 2 2 4" xfId="19218" xr:uid="{00000000-0005-0000-0000-00009C9D0000}"/>
    <cellStyle name="Note 3 6 3 2 2 5" xfId="35061" xr:uid="{00000000-0005-0000-0000-00009D9D0000}"/>
    <cellStyle name="Note 3 6 3 2 3" xfId="8034" xr:uid="{00000000-0005-0000-0000-00009E9D0000}"/>
    <cellStyle name="Note 3 6 3 2 3 2" xfId="25600" xr:uid="{00000000-0005-0000-0000-00009F9D0000}"/>
    <cellStyle name="Note 3 6 3 2 3 2 2" xfId="41230" xr:uid="{00000000-0005-0000-0000-0000A09D0000}"/>
    <cellStyle name="Note 3 6 3 2 3 3" xfId="17536" xr:uid="{00000000-0005-0000-0000-0000A19D0000}"/>
    <cellStyle name="Note 3 6 3 2 3 4" xfId="33379" xr:uid="{00000000-0005-0000-0000-0000A29D0000}"/>
    <cellStyle name="Note 3 6 3 2 4" xfId="25893" xr:uid="{00000000-0005-0000-0000-0000A39D0000}"/>
    <cellStyle name="Note 3 6 3 2 4 2" xfId="41523" xr:uid="{00000000-0005-0000-0000-0000A49D0000}"/>
    <cellStyle name="Note 3 6 3 2 5" xfId="17829" xr:uid="{00000000-0005-0000-0000-0000A59D0000}"/>
    <cellStyle name="Note 3 6 3 2 6" xfId="33672" xr:uid="{00000000-0005-0000-0000-0000A69D0000}"/>
    <cellStyle name="Note 3 6 3 3" xfId="23501" xr:uid="{00000000-0005-0000-0000-0000A79D0000}"/>
    <cellStyle name="Note 3 6 3 3 2" xfId="39132" xr:uid="{00000000-0005-0000-0000-0000A89D0000}"/>
    <cellStyle name="Note 3 6 3 4" xfId="14984" xr:uid="{00000000-0005-0000-0000-0000A99D0000}"/>
    <cellStyle name="Note 3 6 3 5" xfId="31460" xr:uid="{00000000-0005-0000-0000-0000AA9D0000}"/>
    <cellStyle name="Note 3 6 3 6" xfId="50182" xr:uid="{00000000-0005-0000-0000-0000AB9D0000}"/>
    <cellStyle name="Note 3 6 3 7" xfId="51968" xr:uid="{00000000-0005-0000-0000-0000AC9D0000}"/>
    <cellStyle name="Note 3 6 3 8" xfId="53063" xr:uid="{00000000-0005-0000-0000-0000AD9D0000}"/>
    <cellStyle name="Note 3 6 4" xfId="8086" xr:uid="{00000000-0005-0000-0000-0000AE9D0000}"/>
    <cellStyle name="Note 3 6 4 2" xfId="9475" xr:uid="{00000000-0005-0000-0000-0000AF9D0000}"/>
    <cellStyle name="Note 3 6 4 2 2" xfId="9246" xr:uid="{00000000-0005-0000-0000-0000B09D0000}"/>
    <cellStyle name="Note 3 6 4 2 2 2" xfId="26812" xr:uid="{00000000-0005-0000-0000-0000B19D0000}"/>
    <cellStyle name="Note 3 6 4 2 2 2 2" xfId="42442" xr:uid="{00000000-0005-0000-0000-0000B29D0000}"/>
    <cellStyle name="Note 3 6 4 2 2 3" xfId="18748" xr:uid="{00000000-0005-0000-0000-0000B39D0000}"/>
    <cellStyle name="Note 3 6 4 2 2 4" xfId="34591" xr:uid="{00000000-0005-0000-0000-0000B49D0000}"/>
    <cellStyle name="Note 3 6 4 2 3" xfId="27041" xr:uid="{00000000-0005-0000-0000-0000B59D0000}"/>
    <cellStyle name="Note 3 6 4 2 3 2" xfId="42671" xr:uid="{00000000-0005-0000-0000-0000B69D0000}"/>
    <cellStyle name="Note 3 6 4 2 4" xfId="18977" xr:uid="{00000000-0005-0000-0000-0000B79D0000}"/>
    <cellStyle name="Note 3 6 4 2 5" xfId="34820" xr:uid="{00000000-0005-0000-0000-0000B89D0000}"/>
    <cellStyle name="Note 3 6 4 3" xfId="6906" xr:uid="{00000000-0005-0000-0000-0000B99D0000}"/>
    <cellStyle name="Note 3 6 4 3 2" xfId="24569" xr:uid="{00000000-0005-0000-0000-0000BA9D0000}"/>
    <cellStyle name="Note 3 6 4 3 2 2" xfId="40200" xr:uid="{00000000-0005-0000-0000-0000BB9D0000}"/>
    <cellStyle name="Note 3 6 4 3 3" xfId="16410" xr:uid="{00000000-0005-0000-0000-0000BC9D0000}"/>
    <cellStyle name="Note 3 6 4 3 4" xfId="32388" xr:uid="{00000000-0005-0000-0000-0000BD9D0000}"/>
    <cellStyle name="Note 3 6 4 4" xfId="25652" xr:uid="{00000000-0005-0000-0000-0000BE9D0000}"/>
    <cellStyle name="Note 3 6 4 4 2" xfId="41282" xr:uid="{00000000-0005-0000-0000-0000BF9D0000}"/>
    <cellStyle name="Note 3 6 4 5" xfId="17588" xr:uid="{00000000-0005-0000-0000-0000C09D0000}"/>
    <cellStyle name="Note 3 6 4 6" xfId="33431" xr:uid="{00000000-0005-0000-0000-0000C19D0000}"/>
    <cellStyle name="Note 3 6 5" xfId="21629" xr:uid="{00000000-0005-0000-0000-0000C29D0000}"/>
    <cellStyle name="Note 3 6 5 2" xfId="37260" xr:uid="{00000000-0005-0000-0000-0000C39D0000}"/>
    <cellStyle name="Note 3 6 6" xfId="21750" xr:uid="{00000000-0005-0000-0000-0000C49D0000}"/>
    <cellStyle name="Note 3 6 6 2" xfId="37381" xr:uid="{00000000-0005-0000-0000-0000C59D0000}"/>
    <cellStyle name="Note 3 6 7" xfId="12606" xr:uid="{00000000-0005-0000-0000-0000C69D0000}"/>
    <cellStyle name="Note 3 6 8" xfId="29792" xr:uid="{00000000-0005-0000-0000-0000C79D0000}"/>
    <cellStyle name="Note 3 6 9" xfId="46373" xr:uid="{00000000-0005-0000-0000-0000C89D0000}"/>
    <cellStyle name="Note 3 7" xfId="2937" xr:uid="{00000000-0005-0000-0000-0000C99D0000}"/>
    <cellStyle name="Note 3 7 10" xfId="48123" xr:uid="{00000000-0005-0000-0000-0000CA9D0000}"/>
    <cellStyle name="Note 3 7 11" xfId="47867" xr:uid="{00000000-0005-0000-0000-0000CB9D0000}"/>
    <cellStyle name="Note 3 7 12" xfId="50826" xr:uid="{00000000-0005-0000-0000-0000CC9D0000}"/>
    <cellStyle name="Note 3 7 13" xfId="46105" xr:uid="{00000000-0005-0000-0000-0000CD9D0000}"/>
    <cellStyle name="Note 3 7 14" xfId="45805" xr:uid="{00000000-0005-0000-0000-0000CE9D0000}"/>
    <cellStyle name="Note 3 7 15" xfId="51437" xr:uid="{00000000-0005-0000-0000-0000CF9D0000}"/>
    <cellStyle name="Note 3 7 2" xfId="3591" xr:uid="{00000000-0005-0000-0000-0000D09D0000}"/>
    <cellStyle name="Note 3 7 2 10" xfId="47850" xr:uid="{00000000-0005-0000-0000-0000D19D0000}"/>
    <cellStyle name="Note 3 7 2 11" xfId="51189" xr:uid="{00000000-0005-0000-0000-0000D29D0000}"/>
    <cellStyle name="Note 3 7 2 12" xfId="45540" xr:uid="{00000000-0005-0000-0000-0000D39D0000}"/>
    <cellStyle name="Note 3 7 2 13" xfId="47183" xr:uid="{00000000-0005-0000-0000-0000D49D0000}"/>
    <cellStyle name="Note 3 7 2 14" xfId="46755" xr:uid="{00000000-0005-0000-0000-0000D59D0000}"/>
    <cellStyle name="Note 3 7 2 2" xfId="5966" xr:uid="{00000000-0005-0000-0000-0000D69D0000}"/>
    <cellStyle name="Note 3 7 2 2 2" xfId="8240" xr:uid="{00000000-0005-0000-0000-0000D79D0000}"/>
    <cellStyle name="Note 3 7 2 2 2 2" xfId="9629" xr:uid="{00000000-0005-0000-0000-0000D89D0000}"/>
    <cellStyle name="Note 3 7 2 2 2 2 2" xfId="4588" xr:uid="{00000000-0005-0000-0000-0000D99D0000}"/>
    <cellStyle name="Note 3 7 2 2 2 2 2 2" xfId="22760" xr:uid="{00000000-0005-0000-0000-0000DA9D0000}"/>
    <cellStyle name="Note 3 7 2 2 2 2 2 2 2" xfId="38391" xr:uid="{00000000-0005-0000-0000-0000DB9D0000}"/>
    <cellStyle name="Note 3 7 2 2 2 2 2 3" xfId="14094" xr:uid="{00000000-0005-0000-0000-0000DC9D0000}"/>
    <cellStyle name="Note 3 7 2 2 2 2 2 4" xfId="30781" xr:uid="{00000000-0005-0000-0000-0000DD9D0000}"/>
    <cellStyle name="Note 3 7 2 2 2 2 3" xfId="27195" xr:uid="{00000000-0005-0000-0000-0000DE9D0000}"/>
    <cellStyle name="Note 3 7 2 2 2 2 3 2" xfId="42825" xr:uid="{00000000-0005-0000-0000-0000DF9D0000}"/>
    <cellStyle name="Note 3 7 2 2 2 2 4" xfId="19131" xr:uid="{00000000-0005-0000-0000-0000E09D0000}"/>
    <cellStyle name="Note 3 7 2 2 2 2 5" xfId="34974" xr:uid="{00000000-0005-0000-0000-0000E19D0000}"/>
    <cellStyle name="Note 3 7 2 2 2 3" xfId="7950" xr:uid="{00000000-0005-0000-0000-0000E29D0000}"/>
    <cellStyle name="Note 3 7 2 2 2 3 2" xfId="25516" xr:uid="{00000000-0005-0000-0000-0000E39D0000}"/>
    <cellStyle name="Note 3 7 2 2 2 3 2 2" xfId="41146" xr:uid="{00000000-0005-0000-0000-0000E49D0000}"/>
    <cellStyle name="Note 3 7 2 2 2 3 3" xfId="17452" xr:uid="{00000000-0005-0000-0000-0000E59D0000}"/>
    <cellStyle name="Note 3 7 2 2 2 3 4" xfId="33295" xr:uid="{00000000-0005-0000-0000-0000E69D0000}"/>
    <cellStyle name="Note 3 7 2 2 2 4" xfId="25806" xr:uid="{00000000-0005-0000-0000-0000E79D0000}"/>
    <cellStyle name="Note 3 7 2 2 2 4 2" xfId="41436" xr:uid="{00000000-0005-0000-0000-0000E89D0000}"/>
    <cellStyle name="Note 3 7 2 2 2 5" xfId="17742" xr:uid="{00000000-0005-0000-0000-0000E99D0000}"/>
    <cellStyle name="Note 3 7 2 2 2 6" xfId="33585" xr:uid="{00000000-0005-0000-0000-0000EA9D0000}"/>
    <cellStyle name="Note 3 7 2 2 3" xfId="23837" xr:uid="{00000000-0005-0000-0000-0000EB9D0000}"/>
    <cellStyle name="Note 3 7 2 2 3 2" xfId="39468" xr:uid="{00000000-0005-0000-0000-0000EC9D0000}"/>
    <cellStyle name="Note 3 7 2 2 4" xfId="15471" xr:uid="{00000000-0005-0000-0000-0000ED9D0000}"/>
    <cellStyle name="Note 3 7 2 2 5" xfId="31735" xr:uid="{00000000-0005-0000-0000-0000EE9D0000}"/>
    <cellStyle name="Note 3 7 2 2 6" xfId="50454" xr:uid="{00000000-0005-0000-0000-0000EF9D0000}"/>
    <cellStyle name="Note 3 7 2 2 7" xfId="52240" xr:uid="{00000000-0005-0000-0000-0000F09D0000}"/>
    <cellStyle name="Note 3 7 2 2 8" xfId="53335" xr:uid="{00000000-0005-0000-0000-0000F19D0000}"/>
    <cellStyle name="Note 3 7 2 3" xfId="8730" xr:uid="{00000000-0005-0000-0000-0000F29D0000}"/>
    <cellStyle name="Note 3 7 2 3 2" xfId="10119" xr:uid="{00000000-0005-0000-0000-0000F39D0000}"/>
    <cellStyle name="Note 3 7 2 3 2 2" xfId="7934" xr:uid="{00000000-0005-0000-0000-0000F49D0000}"/>
    <cellStyle name="Note 3 7 2 3 2 2 2" xfId="25500" xr:uid="{00000000-0005-0000-0000-0000F59D0000}"/>
    <cellStyle name="Note 3 7 2 3 2 2 2 2" xfId="41130" xr:uid="{00000000-0005-0000-0000-0000F69D0000}"/>
    <cellStyle name="Note 3 7 2 3 2 2 3" xfId="17436" xr:uid="{00000000-0005-0000-0000-0000F79D0000}"/>
    <cellStyle name="Note 3 7 2 3 2 2 4" xfId="33279" xr:uid="{00000000-0005-0000-0000-0000F89D0000}"/>
    <cellStyle name="Note 3 7 2 3 2 3" xfId="27685" xr:uid="{00000000-0005-0000-0000-0000F99D0000}"/>
    <cellStyle name="Note 3 7 2 3 2 3 2" xfId="43315" xr:uid="{00000000-0005-0000-0000-0000FA9D0000}"/>
    <cellStyle name="Note 3 7 2 3 2 4" xfId="19621" xr:uid="{00000000-0005-0000-0000-0000FB9D0000}"/>
    <cellStyle name="Note 3 7 2 3 2 5" xfId="35464" xr:uid="{00000000-0005-0000-0000-0000FC9D0000}"/>
    <cellStyle name="Note 3 7 2 3 3" xfId="4711" xr:uid="{00000000-0005-0000-0000-0000FD9D0000}"/>
    <cellStyle name="Note 3 7 2 3 3 2" xfId="22883" xr:uid="{00000000-0005-0000-0000-0000FE9D0000}"/>
    <cellStyle name="Note 3 7 2 3 3 2 2" xfId="38514" xr:uid="{00000000-0005-0000-0000-0000FF9D0000}"/>
    <cellStyle name="Note 3 7 2 3 3 3" xfId="14217" xr:uid="{00000000-0005-0000-0000-0000009E0000}"/>
    <cellStyle name="Note 3 7 2 3 3 4" xfId="30904" xr:uid="{00000000-0005-0000-0000-0000019E0000}"/>
    <cellStyle name="Note 3 7 2 3 4" xfId="26296" xr:uid="{00000000-0005-0000-0000-0000029E0000}"/>
    <cellStyle name="Note 3 7 2 3 4 2" xfId="41926" xr:uid="{00000000-0005-0000-0000-0000039E0000}"/>
    <cellStyle name="Note 3 7 2 3 5" xfId="18232" xr:uid="{00000000-0005-0000-0000-0000049E0000}"/>
    <cellStyle name="Note 3 7 2 3 6" xfId="34075" xr:uid="{00000000-0005-0000-0000-0000059E0000}"/>
    <cellStyle name="Note 3 7 2 4" xfId="21969" xr:uid="{00000000-0005-0000-0000-0000069E0000}"/>
    <cellStyle name="Note 3 7 2 4 2" xfId="37600" xr:uid="{00000000-0005-0000-0000-0000079E0000}"/>
    <cellStyle name="Note 3 7 2 5" xfId="29292" xr:uid="{00000000-0005-0000-0000-0000089E0000}"/>
    <cellStyle name="Note 3 7 2 5 2" xfId="44922" xr:uid="{00000000-0005-0000-0000-0000099E0000}"/>
    <cellStyle name="Note 3 7 2 6" xfId="13096" xr:uid="{00000000-0005-0000-0000-00000A9E0000}"/>
    <cellStyle name="Note 3 7 2 7" xfId="30070" xr:uid="{00000000-0005-0000-0000-00000B9E0000}"/>
    <cellStyle name="Note 3 7 2 8" xfId="45416" xr:uid="{00000000-0005-0000-0000-00000C9E0000}"/>
    <cellStyle name="Note 3 7 2 9" xfId="48485" xr:uid="{00000000-0005-0000-0000-00000D9E0000}"/>
    <cellStyle name="Note 3 7 3" xfId="5316" xr:uid="{00000000-0005-0000-0000-00000E9E0000}"/>
    <cellStyle name="Note 3 7 3 2" xfId="8993" xr:uid="{00000000-0005-0000-0000-00000F9E0000}"/>
    <cellStyle name="Note 3 7 3 2 2" xfId="10382" xr:uid="{00000000-0005-0000-0000-0000109E0000}"/>
    <cellStyle name="Note 3 7 3 2 2 2" xfId="7697" xr:uid="{00000000-0005-0000-0000-0000119E0000}"/>
    <cellStyle name="Note 3 7 3 2 2 2 2" xfId="25263" xr:uid="{00000000-0005-0000-0000-0000129E0000}"/>
    <cellStyle name="Note 3 7 3 2 2 2 2 2" xfId="40893" xr:uid="{00000000-0005-0000-0000-0000139E0000}"/>
    <cellStyle name="Note 3 7 3 2 2 2 3" xfId="17199" xr:uid="{00000000-0005-0000-0000-0000149E0000}"/>
    <cellStyle name="Note 3 7 3 2 2 2 4" xfId="33042" xr:uid="{00000000-0005-0000-0000-0000159E0000}"/>
    <cellStyle name="Note 3 7 3 2 2 3" xfId="27948" xr:uid="{00000000-0005-0000-0000-0000169E0000}"/>
    <cellStyle name="Note 3 7 3 2 2 3 2" xfId="43578" xr:uid="{00000000-0005-0000-0000-0000179E0000}"/>
    <cellStyle name="Note 3 7 3 2 2 4" xfId="19884" xr:uid="{00000000-0005-0000-0000-0000189E0000}"/>
    <cellStyle name="Note 3 7 3 2 2 5" xfId="35727" xr:uid="{00000000-0005-0000-0000-0000199E0000}"/>
    <cellStyle name="Note 3 7 3 2 3" xfId="7507" xr:uid="{00000000-0005-0000-0000-00001A9E0000}"/>
    <cellStyle name="Note 3 7 3 2 3 2" xfId="25073" xr:uid="{00000000-0005-0000-0000-00001B9E0000}"/>
    <cellStyle name="Note 3 7 3 2 3 2 2" xfId="40703" xr:uid="{00000000-0005-0000-0000-00001C9E0000}"/>
    <cellStyle name="Note 3 7 3 2 3 3" xfId="17009" xr:uid="{00000000-0005-0000-0000-00001D9E0000}"/>
    <cellStyle name="Note 3 7 3 2 3 4" xfId="32852" xr:uid="{00000000-0005-0000-0000-00001E9E0000}"/>
    <cellStyle name="Note 3 7 3 2 4" xfId="26559" xr:uid="{00000000-0005-0000-0000-00001F9E0000}"/>
    <cellStyle name="Note 3 7 3 2 4 2" xfId="42189" xr:uid="{00000000-0005-0000-0000-0000209E0000}"/>
    <cellStyle name="Note 3 7 3 2 5" xfId="18495" xr:uid="{00000000-0005-0000-0000-0000219E0000}"/>
    <cellStyle name="Note 3 7 3 2 6" xfId="34338" xr:uid="{00000000-0005-0000-0000-0000229E0000}"/>
    <cellStyle name="Note 3 7 3 3" xfId="23394" xr:uid="{00000000-0005-0000-0000-0000239E0000}"/>
    <cellStyle name="Note 3 7 3 3 2" xfId="39025" xr:uid="{00000000-0005-0000-0000-0000249E0000}"/>
    <cellStyle name="Note 3 7 3 4" xfId="14821" xr:uid="{00000000-0005-0000-0000-0000259E0000}"/>
    <cellStyle name="Note 3 7 3 5" xfId="31372" xr:uid="{00000000-0005-0000-0000-0000269E0000}"/>
    <cellStyle name="Note 3 7 3 6" xfId="50077" xr:uid="{00000000-0005-0000-0000-0000279E0000}"/>
    <cellStyle name="Note 3 7 3 7" xfId="51875" xr:uid="{00000000-0005-0000-0000-0000289E0000}"/>
    <cellStyle name="Note 3 7 3 8" xfId="52968" xr:uid="{00000000-0005-0000-0000-0000299E0000}"/>
    <cellStyle name="Note 3 7 4" xfId="6781" xr:uid="{00000000-0005-0000-0000-00002A9E0000}"/>
    <cellStyle name="Note 3 7 4 2" xfId="4575" xr:uid="{00000000-0005-0000-0000-00002B9E0000}"/>
    <cellStyle name="Note 3 7 4 2 2" xfId="4824" xr:uid="{00000000-0005-0000-0000-00002C9E0000}"/>
    <cellStyle name="Note 3 7 4 2 2 2" xfId="22996" xr:uid="{00000000-0005-0000-0000-00002D9E0000}"/>
    <cellStyle name="Note 3 7 4 2 2 2 2" xfId="38627" xr:uid="{00000000-0005-0000-0000-00002E9E0000}"/>
    <cellStyle name="Note 3 7 4 2 2 3" xfId="14330" xr:uid="{00000000-0005-0000-0000-00002F9E0000}"/>
    <cellStyle name="Note 3 7 4 2 2 4" xfId="31017" xr:uid="{00000000-0005-0000-0000-0000309E0000}"/>
    <cellStyle name="Note 3 7 4 2 3" xfId="22747" xr:uid="{00000000-0005-0000-0000-0000319E0000}"/>
    <cellStyle name="Note 3 7 4 2 3 2" xfId="38378" xr:uid="{00000000-0005-0000-0000-0000329E0000}"/>
    <cellStyle name="Note 3 7 4 2 4" xfId="14081" xr:uid="{00000000-0005-0000-0000-0000339E0000}"/>
    <cellStyle name="Note 3 7 4 2 5" xfId="30768" xr:uid="{00000000-0005-0000-0000-0000349E0000}"/>
    <cellStyle name="Note 3 7 4 3" xfId="4242" xr:uid="{00000000-0005-0000-0000-0000359E0000}"/>
    <cellStyle name="Note 3 7 4 3 2" xfId="22453" xr:uid="{00000000-0005-0000-0000-0000369E0000}"/>
    <cellStyle name="Note 3 7 4 3 2 2" xfId="38084" xr:uid="{00000000-0005-0000-0000-0000379E0000}"/>
    <cellStyle name="Note 3 7 4 3 3" xfId="13748" xr:uid="{00000000-0005-0000-0000-0000389E0000}"/>
    <cellStyle name="Note 3 7 4 3 4" xfId="30493" xr:uid="{00000000-0005-0000-0000-0000399E0000}"/>
    <cellStyle name="Note 3 7 4 4" xfId="24444" xr:uid="{00000000-0005-0000-0000-00003A9E0000}"/>
    <cellStyle name="Note 3 7 4 4 2" xfId="40075" xr:uid="{00000000-0005-0000-0000-00003B9E0000}"/>
    <cellStyle name="Note 3 7 4 5" xfId="16285" xr:uid="{00000000-0005-0000-0000-00003C9E0000}"/>
    <cellStyle name="Note 3 7 4 6" xfId="32263" xr:uid="{00000000-0005-0000-0000-00003D9E0000}"/>
    <cellStyle name="Note 3 7 5" xfId="21521" xr:uid="{00000000-0005-0000-0000-00003E9E0000}"/>
    <cellStyle name="Note 3 7 5 2" xfId="37152" xr:uid="{00000000-0005-0000-0000-00003F9E0000}"/>
    <cellStyle name="Note 3 7 6" xfId="24093" xr:uid="{00000000-0005-0000-0000-0000409E0000}"/>
    <cellStyle name="Note 3 7 6 2" xfId="39724" xr:uid="{00000000-0005-0000-0000-0000419E0000}"/>
    <cellStyle name="Note 3 7 7" xfId="12443" xr:uid="{00000000-0005-0000-0000-0000429E0000}"/>
    <cellStyle name="Note 3 7 8" xfId="29704" xr:uid="{00000000-0005-0000-0000-0000439E0000}"/>
    <cellStyle name="Note 3 7 9" xfId="47563" xr:uid="{00000000-0005-0000-0000-0000449E0000}"/>
    <cellStyle name="Note 3 8" xfId="3199" xr:uid="{00000000-0005-0000-0000-0000459E0000}"/>
    <cellStyle name="Note 3 8 10" xfId="48312" xr:uid="{00000000-0005-0000-0000-0000469E0000}"/>
    <cellStyle name="Note 3 8 11" xfId="49080" xr:uid="{00000000-0005-0000-0000-0000479E0000}"/>
    <cellStyle name="Note 3 8 12" xfId="51015" xr:uid="{00000000-0005-0000-0000-0000489E0000}"/>
    <cellStyle name="Note 3 8 13" xfId="48729" xr:uid="{00000000-0005-0000-0000-0000499E0000}"/>
    <cellStyle name="Note 3 8 14" xfId="52519" xr:uid="{00000000-0005-0000-0000-00004A9E0000}"/>
    <cellStyle name="Note 3 8 15" xfId="45850" xr:uid="{00000000-0005-0000-0000-00004B9E0000}"/>
    <cellStyle name="Note 3 8 2" xfId="3853" xr:uid="{00000000-0005-0000-0000-00004C9E0000}"/>
    <cellStyle name="Note 3 8 2 10" xfId="48935" xr:uid="{00000000-0005-0000-0000-00004D9E0000}"/>
    <cellStyle name="Note 3 8 2 11" xfId="51376" xr:uid="{00000000-0005-0000-0000-00004E9E0000}"/>
    <cellStyle name="Note 3 8 2 12" xfId="45163" xr:uid="{00000000-0005-0000-0000-00004F9E0000}"/>
    <cellStyle name="Note 3 8 2 13" xfId="45279" xr:uid="{00000000-0005-0000-0000-0000509E0000}"/>
    <cellStyle name="Note 3 8 2 14" xfId="53844" xr:uid="{00000000-0005-0000-0000-0000519E0000}"/>
    <cellStyle name="Note 3 8 2 2" xfId="6228" xr:uid="{00000000-0005-0000-0000-0000529E0000}"/>
    <cellStyle name="Note 3 8 2 2 2" xfId="8904" xr:uid="{00000000-0005-0000-0000-0000539E0000}"/>
    <cellStyle name="Note 3 8 2 2 2 2" xfId="10293" xr:uid="{00000000-0005-0000-0000-0000549E0000}"/>
    <cellStyle name="Note 3 8 2 2 2 2 2" xfId="11481" xr:uid="{00000000-0005-0000-0000-0000559E0000}"/>
    <cellStyle name="Note 3 8 2 2 2 2 2 2" xfId="29047" xr:uid="{00000000-0005-0000-0000-0000569E0000}"/>
    <cellStyle name="Note 3 8 2 2 2 2 2 2 2" xfId="44677" xr:uid="{00000000-0005-0000-0000-0000579E0000}"/>
    <cellStyle name="Note 3 8 2 2 2 2 2 3" xfId="20983" xr:uid="{00000000-0005-0000-0000-0000589E0000}"/>
    <cellStyle name="Note 3 8 2 2 2 2 2 4" xfId="36826" xr:uid="{00000000-0005-0000-0000-0000599E0000}"/>
    <cellStyle name="Note 3 8 2 2 2 2 3" xfId="27859" xr:uid="{00000000-0005-0000-0000-00005A9E0000}"/>
    <cellStyle name="Note 3 8 2 2 2 2 3 2" xfId="43489" xr:uid="{00000000-0005-0000-0000-00005B9E0000}"/>
    <cellStyle name="Note 3 8 2 2 2 2 4" xfId="19795" xr:uid="{00000000-0005-0000-0000-00005C9E0000}"/>
    <cellStyle name="Note 3 8 2 2 2 2 5" xfId="35638" xr:uid="{00000000-0005-0000-0000-00005D9E0000}"/>
    <cellStyle name="Note 3 8 2 2 2 3" xfId="11447" xr:uid="{00000000-0005-0000-0000-00005E9E0000}"/>
    <cellStyle name="Note 3 8 2 2 2 3 2" xfId="29013" xr:uid="{00000000-0005-0000-0000-00005F9E0000}"/>
    <cellStyle name="Note 3 8 2 2 2 3 2 2" xfId="44643" xr:uid="{00000000-0005-0000-0000-0000609E0000}"/>
    <cellStyle name="Note 3 8 2 2 2 3 3" xfId="20949" xr:uid="{00000000-0005-0000-0000-0000619E0000}"/>
    <cellStyle name="Note 3 8 2 2 2 3 4" xfId="36792" xr:uid="{00000000-0005-0000-0000-0000629E0000}"/>
    <cellStyle name="Note 3 8 2 2 2 4" xfId="26470" xr:uid="{00000000-0005-0000-0000-0000639E0000}"/>
    <cellStyle name="Note 3 8 2 2 2 4 2" xfId="42100" xr:uid="{00000000-0005-0000-0000-0000649E0000}"/>
    <cellStyle name="Note 3 8 2 2 2 5" xfId="18406" xr:uid="{00000000-0005-0000-0000-0000659E0000}"/>
    <cellStyle name="Note 3 8 2 2 2 6" xfId="34249" xr:uid="{00000000-0005-0000-0000-0000669E0000}"/>
    <cellStyle name="Note 3 8 2 2 3" xfId="24043" xr:uid="{00000000-0005-0000-0000-0000679E0000}"/>
    <cellStyle name="Note 3 8 2 2 3 2" xfId="39674" xr:uid="{00000000-0005-0000-0000-0000689E0000}"/>
    <cellStyle name="Note 3 8 2 2 4" xfId="15733" xr:uid="{00000000-0005-0000-0000-0000699E0000}"/>
    <cellStyle name="Note 3 8 2 2 5" xfId="31922" xr:uid="{00000000-0005-0000-0000-00006A9E0000}"/>
    <cellStyle name="Note 3 8 2 2 6" xfId="50641" xr:uid="{00000000-0005-0000-0000-00006B9E0000}"/>
    <cellStyle name="Note 3 8 2 2 7" xfId="52427" xr:uid="{00000000-0005-0000-0000-00006C9E0000}"/>
    <cellStyle name="Note 3 8 2 2 8" xfId="53522" xr:uid="{00000000-0005-0000-0000-00006D9E0000}"/>
    <cellStyle name="Note 3 8 2 3" xfId="8429" xr:uid="{00000000-0005-0000-0000-00006E9E0000}"/>
    <cellStyle name="Note 3 8 2 3 2" xfId="9818" xr:uid="{00000000-0005-0000-0000-00006F9E0000}"/>
    <cellStyle name="Note 3 8 2 3 2 2" xfId="11473" xr:uid="{00000000-0005-0000-0000-0000709E0000}"/>
    <cellStyle name="Note 3 8 2 3 2 2 2" xfId="29039" xr:uid="{00000000-0005-0000-0000-0000719E0000}"/>
    <cellStyle name="Note 3 8 2 3 2 2 2 2" xfId="44669" xr:uid="{00000000-0005-0000-0000-0000729E0000}"/>
    <cellStyle name="Note 3 8 2 3 2 2 3" xfId="20975" xr:uid="{00000000-0005-0000-0000-0000739E0000}"/>
    <cellStyle name="Note 3 8 2 3 2 2 4" xfId="36818" xr:uid="{00000000-0005-0000-0000-0000749E0000}"/>
    <cellStyle name="Note 3 8 2 3 2 3" xfId="27384" xr:uid="{00000000-0005-0000-0000-0000759E0000}"/>
    <cellStyle name="Note 3 8 2 3 2 3 2" xfId="43014" xr:uid="{00000000-0005-0000-0000-0000769E0000}"/>
    <cellStyle name="Note 3 8 2 3 2 4" xfId="19320" xr:uid="{00000000-0005-0000-0000-0000779E0000}"/>
    <cellStyle name="Note 3 8 2 3 2 5" xfId="35163" xr:uid="{00000000-0005-0000-0000-0000789E0000}"/>
    <cellStyle name="Note 3 8 2 3 3" xfId="6438" xr:uid="{00000000-0005-0000-0000-0000799E0000}"/>
    <cellStyle name="Note 3 8 2 3 3 2" xfId="24140" xr:uid="{00000000-0005-0000-0000-00007A9E0000}"/>
    <cellStyle name="Note 3 8 2 3 3 2 2" xfId="39771" xr:uid="{00000000-0005-0000-0000-00007B9E0000}"/>
    <cellStyle name="Note 3 8 2 3 3 3" xfId="15942" xr:uid="{00000000-0005-0000-0000-00007C9E0000}"/>
    <cellStyle name="Note 3 8 2 3 3 4" xfId="31979" xr:uid="{00000000-0005-0000-0000-00007D9E0000}"/>
    <cellStyle name="Note 3 8 2 3 4" xfId="25995" xr:uid="{00000000-0005-0000-0000-00007E9E0000}"/>
    <cellStyle name="Note 3 8 2 3 4 2" xfId="41625" xr:uid="{00000000-0005-0000-0000-00007F9E0000}"/>
    <cellStyle name="Note 3 8 2 3 5" xfId="17931" xr:uid="{00000000-0005-0000-0000-0000809E0000}"/>
    <cellStyle name="Note 3 8 2 3 6" xfId="33774" xr:uid="{00000000-0005-0000-0000-0000819E0000}"/>
    <cellStyle name="Note 3 8 2 4" xfId="22175" xr:uid="{00000000-0005-0000-0000-0000829E0000}"/>
    <cellStyle name="Note 3 8 2 4 2" xfId="37806" xr:uid="{00000000-0005-0000-0000-0000839E0000}"/>
    <cellStyle name="Note 3 8 2 5" xfId="12261" xr:uid="{00000000-0005-0000-0000-0000849E0000}"/>
    <cellStyle name="Note 3 8 2 5 2" xfId="29524" xr:uid="{00000000-0005-0000-0000-0000859E0000}"/>
    <cellStyle name="Note 3 8 2 6" xfId="13358" xr:uid="{00000000-0005-0000-0000-0000869E0000}"/>
    <cellStyle name="Note 3 8 2 7" xfId="30257" xr:uid="{00000000-0005-0000-0000-0000879E0000}"/>
    <cellStyle name="Note 3 8 2 8" xfId="47959" xr:uid="{00000000-0005-0000-0000-0000889E0000}"/>
    <cellStyle name="Note 3 8 2 9" xfId="48672" xr:uid="{00000000-0005-0000-0000-0000899E0000}"/>
    <cellStyle name="Note 3 8 3" xfId="5574" xr:uid="{00000000-0005-0000-0000-00008A9E0000}"/>
    <cellStyle name="Note 3 8 3 2" xfId="9066" xr:uid="{00000000-0005-0000-0000-00008B9E0000}"/>
    <cellStyle name="Note 3 8 3 2 2" xfId="10455" xr:uid="{00000000-0005-0000-0000-00008C9E0000}"/>
    <cellStyle name="Note 3 8 3 2 2 2" xfId="6882" xr:uid="{00000000-0005-0000-0000-00008D9E0000}"/>
    <cellStyle name="Note 3 8 3 2 2 2 2" xfId="24545" xr:uid="{00000000-0005-0000-0000-00008E9E0000}"/>
    <cellStyle name="Note 3 8 3 2 2 2 2 2" xfId="40176" xr:uid="{00000000-0005-0000-0000-00008F9E0000}"/>
    <cellStyle name="Note 3 8 3 2 2 2 3" xfId="16386" xr:uid="{00000000-0005-0000-0000-0000909E0000}"/>
    <cellStyle name="Note 3 8 3 2 2 2 4" xfId="32364" xr:uid="{00000000-0005-0000-0000-0000919E0000}"/>
    <cellStyle name="Note 3 8 3 2 2 3" xfId="28021" xr:uid="{00000000-0005-0000-0000-0000929E0000}"/>
    <cellStyle name="Note 3 8 3 2 2 3 2" xfId="43651" xr:uid="{00000000-0005-0000-0000-0000939E0000}"/>
    <cellStyle name="Note 3 8 3 2 2 4" xfId="19957" xr:uid="{00000000-0005-0000-0000-0000949E0000}"/>
    <cellStyle name="Note 3 8 3 2 2 5" xfId="35800" xr:uid="{00000000-0005-0000-0000-0000959E0000}"/>
    <cellStyle name="Note 3 8 3 2 3" xfId="11589" xr:uid="{00000000-0005-0000-0000-0000969E0000}"/>
    <cellStyle name="Note 3 8 3 2 3 2" xfId="29155" xr:uid="{00000000-0005-0000-0000-0000979E0000}"/>
    <cellStyle name="Note 3 8 3 2 3 2 2" xfId="44785" xr:uid="{00000000-0005-0000-0000-0000989E0000}"/>
    <cellStyle name="Note 3 8 3 2 3 3" xfId="21091" xr:uid="{00000000-0005-0000-0000-0000999E0000}"/>
    <cellStyle name="Note 3 8 3 2 3 4" xfId="36934" xr:uid="{00000000-0005-0000-0000-00009A9E0000}"/>
    <cellStyle name="Note 3 8 3 2 4" xfId="26632" xr:uid="{00000000-0005-0000-0000-00009B9E0000}"/>
    <cellStyle name="Note 3 8 3 2 4 2" xfId="42262" xr:uid="{00000000-0005-0000-0000-00009C9E0000}"/>
    <cellStyle name="Note 3 8 3 2 5" xfId="18568" xr:uid="{00000000-0005-0000-0000-00009D9E0000}"/>
    <cellStyle name="Note 3 8 3 2 6" xfId="34411" xr:uid="{00000000-0005-0000-0000-00009E9E0000}"/>
    <cellStyle name="Note 3 8 3 3" xfId="23596" xr:uid="{00000000-0005-0000-0000-00009F9E0000}"/>
    <cellStyle name="Note 3 8 3 3 2" xfId="39227" xr:uid="{00000000-0005-0000-0000-0000A09E0000}"/>
    <cellStyle name="Note 3 8 3 4" xfId="15079" xr:uid="{00000000-0005-0000-0000-0000A19E0000}"/>
    <cellStyle name="Note 3 8 3 5" xfId="31555" xr:uid="{00000000-0005-0000-0000-0000A29E0000}"/>
    <cellStyle name="Note 3 8 3 6" xfId="50281" xr:uid="{00000000-0005-0000-0000-0000A39E0000}"/>
    <cellStyle name="Note 3 8 3 7" xfId="52067" xr:uid="{00000000-0005-0000-0000-0000A49E0000}"/>
    <cellStyle name="Note 3 8 3 8" xfId="53162" xr:uid="{00000000-0005-0000-0000-0000A59E0000}"/>
    <cellStyle name="Note 3 8 4" xfId="8496" xr:uid="{00000000-0005-0000-0000-0000A69E0000}"/>
    <cellStyle name="Note 3 8 4 2" xfId="9885" xr:uid="{00000000-0005-0000-0000-0000A79E0000}"/>
    <cellStyle name="Note 3 8 4 2 2" xfId="11194" xr:uid="{00000000-0005-0000-0000-0000A89E0000}"/>
    <cellStyle name="Note 3 8 4 2 2 2" xfId="28760" xr:uid="{00000000-0005-0000-0000-0000A99E0000}"/>
    <cellStyle name="Note 3 8 4 2 2 2 2" xfId="44390" xr:uid="{00000000-0005-0000-0000-0000AA9E0000}"/>
    <cellStyle name="Note 3 8 4 2 2 3" xfId="20696" xr:uid="{00000000-0005-0000-0000-0000AB9E0000}"/>
    <cellStyle name="Note 3 8 4 2 2 4" xfId="36539" xr:uid="{00000000-0005-0000-0000-0000AC9E0000}"/>
    <cellStyle name="Note 3 8 4 2 3" xfId="27451" xr:uid="{00000000-0005-0000-0000-0000AD9E0000}"/>
    <cellStyle name="Note 3 8 4 2 3 2" xfId="43081" xr:uid="{00000000-0005-0000-0000-0000AE9E0000}"/>
    <cellStyle name="Note 3 8 4 2 4" xfId="19387" xr:uid="{00000000-0005-0000-0000-0000AF9E0000}"/>
    <cellStyle name="Note 3 8 4 2 5" xfId="35230" xr:uid="{00000000-0005-0000-0000-0000B09E0000}"/>
    <cellStyle name="Note 3 8 4 3" xfId="9216" xr:uid="{00000000-0005-0000-0000-0000B19E0000}"/>
    <cellStyle name="Note 3 8 4 3 2" xfId="26782" xr:uid="{00000000-0005-0000-0000-0000B29E0000}"/>
    <cellStyle name="Note 3 8 4 3 2 2" xfId="42412" xr:uid="{00000000-0005-0000-0000-0000B39E0000}"/>
    <cellStyle name="Note 3 8 4 3 3" xfId="18718" xr:uid="{00000000-0005-0000-0000-0000B49E0000}"/>
    <cellStyle name="Note 3 8 4 3 4" xfId="34561" xr:uid="{00000000-0005-0000-0000-0000B59E0000}"/>
    <cellStyle name="Note 3 8 4 4" xfId="26062" xr:uid="{00000000-0005-0000-0000-0000B69E0000}"/>
    <cellStyle name="Note 3 8 4 4 2" xfId="41692" xr:uid="{00000000-0005-0000-0000-0000B79E0000}"/>
    <cellStyle name="Note 3 8 4 5" xfId="17998" xr:uid="{00000000-0005-0000-0000-0000B89E0000}"/>
    <cellStyle name="Note 3 8 4 6" xfId="33841" xr:uid="{00000000-0005-0000-0000-0000B99E0000}"/>
    <cellStyle name="Note 3 8 5" xfId="21728" xr:uid="{00000000-0005-0000-0000-0000BA9E0000}"/>
    <cellStyle name="Note 3 8 5 2" xfId="37359" xr:uid="{00000000-0005-0000-0000-0000BB9E0000}"/>
    <cellStyle name="Note 3 8 6" xfId="21537" xr:uid="{00000000-0005-0000-0000-0000BC9E0000}"/>
    <cellStyle name="Note 3 8 6 2" xfId="37168" xr:uid="{00000000-0005-0000-0000-0000BD9E0000}"/>
    <cellStyle name="Note 3 8 7" xfId="12705" xr:uid="{00000000-0005-0000-0000-0000BE9E0000}"/>
    <cellStyle name="Note 3 8 8" xfId="29891" xr:uid="{00000000-0005-0000-0000-0000BF9E0000}"/>
    <cellStyle name="Note 3 8 9" xfId="47960" xr:uid="{00000000-0005-0000-0000-0000C09E0000}"/>
    <cellStyle name="Note 3 9" xfId="3151" xr:uid="{00000000-0005-0000-0000-0000C19E0000}"/>
    <cellStyle name="Note 3 9 10" xfId="48264" xr:uid="{00000000-0005-0000-0000-0000C29E0000}"/>
    <cellStyle name="Note 3 9 11" xfId="49096" xr:uid="{00000000-0005-0000-0000-0000C39E0000}"/>
    <cellStyle name="Note 3 9 12" xfId="50967" xr:uid="{00000000-0005-0000-0000-0000C49E0000}"/>
    <cellStyle name="Note 3 9 13" xfId="48735" xr:uid="{00000000-0005-0000-0000-0000C59E0000}"/>
    <cellStyle name="Note 3 9 14" xfId="52772" xr:uid="{00000000-0005-0000-0000-0000C69E0000}"/>
    <cellStyle name="Note 3 9 15" xfId="45953" xr:uid="{00000000-0005-0000-0000-0000C79E0000}"/>
    <cellStyle name="Note 3 9 2" xfId="3805" xr:uid="{00000000-0005-0000-0000-0000C89E0000}"/>
    <cellStyle name="Note 3 9 2 10" xfId="46484" xr:uid="{00000000-0005-0000-0000-0000C99E0000}"/>
    <cellStyle name="Note 3 9 2 11" xfId="51328" xr:uid="{00000000-0005-0000-0000-0000CA9E0000}"/>
    <cellStyle name="Note 3 9 2 12" xfId="44964" xr:uid="{00000000-0005-0000-0000-0000CB9E0000}"/>
    <cellStyle name="Note 3 9 2 13" xfId="52681" xr:uid="{00000000-0005-0000-0000-0000CC9E0000}"/>
    <cellStyle name="Note 3 9 2 14" xfId="53839" xr:uid="{00000000-0005-0000-0000-0000CD9E0000}"/>
    <cellStyle name="Note 3 9 2 2" xfId="6180" xr:uid="{00000000-0005-0000-0000-0000CE9E0000}"/>
    <cellStyle name="Note 3 9 2 2 2" xfId="8556" xr:uid="{00000000-0005-0000-0000-0000CF9E0000}"/>
    <cellStyle name="Note 3 9 2 2 2 2" xfId="9945" xr:uid="{00000000-0005-0000-0000-0000D09E0000}"/>
    <cellStyle name="Note 3 9 2 2 2 2 2" xfId="11147" xr:uid="{00000000-0005-0000-0000-0000D19E0000}"/>
    <cellStyle name="Note 3 9 2 2 2 2 2 2" xfId="28713" xr:uid="{00000000-0005-0000-0000-0000D29E0000}"/>
    <cellStyle name="Note 3 9 2 2 2 2 2 2 2" xfId="44343" xr:uid="{00000000-0005-0000-0000-0000D39E0000}"/>
    <cellStyle name="Note 3 9 2 2 2 2 2 3" xfId="20649" xr:uid="{00000000-0005-0000-0000-0000D49E0000}"/>
    <cellStyle name="Note 3 9 2 2 2 2 2 4" xfId="36492" xr:uid="{00000000-0005-0000-0000-0000D59E0000}"/>
    <cellStyle name="Note 3 9 2 2 2 2 3" xfId="27511" xr:uid="{00000000-0005-0000-0000-0000D69E0000}"/>
    <cellStyle name="Note 3 9 2 2 2 2 3 2" xfId="43141" xr:uid="{00000000-0005-0000-0000-0000D79E0000}"/>
    <cellStyle name="Note 3 9 2 2 2 2 4" xfId="19447" xr:uid="{00000000-0005-0000-0000-0000D89E0000}"/>
    <cellStyle name="Note 3 9 2 2 2 2 5" xfId="35290" xr:uid="{00000000-0005-0000-0000-0000D99E0000}"/>
    <cellStyle name="Note 3 9 2 2 2 3" xfId="4706" xr:uid="{00000000-0005-0000-0000-0000DA9E0000}"/>
    <cellStyle name="Note 3 9 2 2 2 3 2" xfId="22878" xr:uid="{00000000-0005-0000-0000-0000DB9E0000}"/>
    <cellStyle name="Note 3 9 2 2 2 3 2 2" xfId="38509" xr:uid="{00000000-0005-0000-0000-0000DC9E0000}"/>
    <cellStyle name="Note 3 9 2 2 2 3 3" xfId="14212" xr:uid="{00000000-0005-0000-0000-0000DD9E0000}"/>
    <cellStyle name="Note 3 9 2 2 2 3 4" xfId="30899" xr:uid="{00000000-0005-0000-0000-0000DE9E0000}"/>
    <cellStyle name="Note 3 9 2 2 2 4" xfId="26122" xr:uid="{00000000-0005-0000-0000-0000DF9E0000}"/>
    <cellStyle name="Note 3 9 2 2 2 4 2" xfId="41752" xr:uid="{00000000-0005-0000-0000-0000E09E0000}"/>
    <cellStyle name="Note 3 9 2 2 2 5" xfId="18058" xr:uid="{00000000-0005-0000-0000-0000E19E0000}"/>
    <cellStyle name="Note 3 9 2 2 2 6" xfId="33901" xr:uid="{00000000-0005-0000-0000-0000E29E0000}"/>
    <cellStyle name="Note 3 9 2 2 3" xfId="23995" xr:uid="{00000000-0005-0000-0000-0000E39E0000}"/>
    <cellStyle name="Note 3 9 2 2 3 2" xfId="39626" xr:uid="{00000000-0005-0000-0000-0000E49E0000}"/>
    <cellStyle name="Note 3 9 2 2 4" xfId="15685" xr:uid="{00000000-0005-0000-0000-0000E59E0000}"/>
    <cellStyle name="Note 3 9 2 2 5" xfId="31874" xr:uid="{00000000-0005-0000-0000-0000E69E0000}"/>
    <cellStyle name="Note 3 9 2 2 6" xfId="50593" xr:uid="{00000000-0005-0000-0000-0000E79E0000}"/>
    <cellStyle name="Note 3 9 2 2 7" xfId="52379" xr:uid="{00000000-0005-0000-0000-0000E89E0000}"/>
    <cellStyle name="Note 3 9 2 2 8" xfId="53474" xr:uid="{00000000-0005-0000-0000-0000E99E0000}"/>
    <cellStyle name="Note 3 9 2 3" xfId="8576" xr:uid="{00000000-0005-0000-0000-0000EA9E0000}"/>
    <cellStyle name="Note 3 9 2 3 2" xfId="9965" xr:uid="{00000000-0005-0000-0000-0000EB9E0000}"/>
    <cellStyle name="Note 3 9 2 3 2 2" xfId="10934" xr:uid="{00000000-0005-0000-0000-0000EC9E0000}"/>
    <cellStyle name="Note 3 9 2 3 2 2 2" xfId="28500" xr:uid="{00000000-0005-0000-0000-0000ED9E0000}"/>
    <cellStyle name="Note 3 9 2 3 2 2 2 2" xfId="44130" xr:uid="{00000000-0005-0000-0000-0000EE9E0000}"/>
    <cellStyle name="Note 3 9 2 3 2 2 3" xfId="20436" xr:uid="{00000000-0005-0000-0000-0000EF9E0000}"/>
    <cellStyle name="Note 3 9 2 3 2 2 4" xfId="36279" xr:uid="{00000000-0005-0000-0000-0000F09E0000}"/>
    <cellStyle name="Note 3 9 2 3 2 3" xfId="27531" xr:uid="{00000000-0005-0000-0000-0000F19E0000}"/>
    <cellStyle name="Note 3 9 2 3 2 3 2" xfId="43161" xr:uid="{00000000-0005-0000-0000-0000F29E0000}"/>
    <cellStyle name="Note 3 9 2 3 2 4" xfId="19467" xr:uid="{00000000-0005-0000-0000-0000F39E0000}"/>
    <cellStyle name="Note 3 9 2 3 2 5" xfId="35310" xr:uid="{00000000-0005-0000-0000-0000F49E0000}"/>
    <cellStyle name="Note 3 9 2 3 3" xfId="6885" xr:uid="{00000000-0005-0000-0000-0000F59E0000}"/>
    <cellStyle name="Note 3 9 2 3 3 2" xfId="24548" xr:uid="{00000000-0005-0000-0000-0000F69E0000}"/>
    <cellStyle name="Note 3 9 2 3 3 2 2" xfId="40179" xr:uid="{00000000-0005-0000-0000-0000F79E0000}"/>
    <cellStyle name="Note 3 9 2 3 3 3" xfId="16389" xr:uid="{00000000-0005-0000-0000-0000F89E0000}"/>
    <cellStyle name="Note 3 9 2 3 3 4" xfId="32367" xr:uid="{00000000-0005-0000-0000-0000F99E0000}"/>
    <cellStyle name="Note 3 9 2 3 4" xfId="26142" xr:uid="{00000000-0005-0000-0000-0000FA9E0000}"/>
    <cellStyle name="Note 3 9 2 3 4 2" xfId="41772" xr:uid="{00000000-0005-0000-0000-0000FB9E0000}"/>
    <cellStyle name="Note 3 9 2 3 5" xfId="18078" xr:uid="{00000000-0005-0000-0000-0000FC9E0000}"/>
    <cellStyle name="Note 3 9 2 3 6" xfId="33921" xr:uid="{00000000-0005-0000-0000-0000FD9E0000}"/>
    <cellStyle name="Note 3 9 2 4" xfId="22127" xr:uid="{00000000-0005-0000-0000-0000FE9E0000}"/>
    <cellStyle name="Note 3 9 2 4 2" xfId="37758" xr:uid="{00000000-0005-0000-0000-0000FF9E0000}"/>
    <cellStyle name="Note 3 9 2 5" xfId="12214" xr:uid="{00000000-0005-0000-0000-0000009F0000}"/>
    <cellStyle name="Note 3 9 2 5 2" xfId="29477" xr:uid="{00000000-0005-0000-0000-0000019F0000}"/>
    <cellStyle name="Note 3 9 2 6" xfId="13310" xr:uid="{00000000-0005-0000-0000-0000029F0000}"/>
    <cellStyle name="Note 3 9 2 7" xfId="30209" xr:uid="{00000000-0005-0000-0000-0000039F0000}"/>
    <cellStyle name="Note 3 9 2 8" xfId="47333" xr:uid="{00000000-0005-0000-0000-0000049F0000}"/>
    <cellStyle name="Note 3 9 2 9" xfId="48624" xr:uid="{00000000-0005-0000-0000-0000059F0000}"/>
    <cellStyle name="Note 3 9 3" xfId="5526" xr:uid="{00000000-0005-0000-0000-0000069F0000}"/>
    <cellStyle name="Note 3 9 3 2" xfId="8970" xr:uid="{00000000-0005-0000-0000-0000079F0000}"/>
    <cellStyle name="Note 3 9 3 2 2" xfId="10359" xr:uid="{00000000-0005-0000-0000-0000089F0000}"/>
    <cellStyle name="Note 3 9 3 2 2 2" xfId="7622" xr:uid="{00000000-0005-0000-0000-0000099F0000}"/>
    <cellStyle name="Note 3 9 3 2 2 2 2" xfId="25188" xr:uid="{00000000-0005-0000-0000-00000A9F0000}"/>
    <cellStyle name="Note 3 9 3 2 2 2 2 2" xfId="40818" xr:uid="{00000000-0005-0000-0000-00000B9F0000}"/>
    <cellStyle name="Note 3 9 3 2 2 2 3" xfId="17124" xr:uid="{00000000-0005-0000-0000-00000C9F0000}"/>
    <cellStyle name="Note 3 9 3 2 2 2 4" xfId="32967" xr:uid="{00000000-0005-0000-0000-00000D9F0000}"/>
    <cellStyle name="Note 3 9 3 2 2 3" xfId="27925" xr:uid="{00000000-0005-0000-0000-00000E9F0000}"/>
    <cellStyle name="Note 3 9 3 2 2 3 2" xfId="43555" xr:uid="{00000000-0005-0000-0000-00000F9F0000}"/>
    <cellStyle name="Note 3 9 3 2 2 4" xfId="19861" xr:uid="{00000000-0005-0000-0000-0000109F0000}"/>
    <cellStyle name="Note 3 9 3 2 2 5" xfId="35704" xr:uid="{00000000-0005-0000-0000-0000119F0000}"/>
    <cellStyle name="Note 3 9 3 2 3" xfId="11261" xr:uid="{00000000-0005-0000-0000-0000129F0000}"/>
    <cellStyle name="Note 3 9 3 2 3 2" xfId="28827" xr:uid="{00000000-0005-0000-0000-0000139F0000}"/>
    <cellStyle name="Note 3 9 3 2 3 2 2" xfId="44457" xr:uid="{00000000-0005-0000-0000-0000149F0000}"/>
    <cellStyle name="Note 3 9 3 2 3 3" xfId="20763" xr:uid="{00000000-0005-0000-0000-0000159F0000}"/>
    <cellStyle name="Note 3 9 3 2 3 4" xfId="36606" xr:uid="{00000000-0005-0000-0000-0000169F0000}"/>
    <cellStyle name="Note 3 9 3 2 4" xfId="26536" xr:uid="{00000000-0005-0000-0000-0000179F0000}"/>
    <cellStyle name="Note 3 9 3 2 4 2" xfId="42166" xr:uid="{00000000-0005-0000-0000-0000189F0000}"/>
    <cellStyle name="Note 3 9 3 2 5" xfId="18472" xr:uid="{00000000-0005-0000-0000-0000199F0000}"/>
    <cellStyle name="Note 3 9 3 2 6" xfId="34315" xr:uid="{00000000-0005-0000-0000-00001A9F0000}"/>
    <cellStyle name="Note 3 9 3 3" xfId="23548" xr:uid="{00000000-0005-0000-0000-00001B9F0000}"/>
    <cellStyle name="Note 3 9 3 3 2" xfId="39179" xr:uid="{00000000-0005-0000-0000-00001C9F0000}"/>
    <cellStyle name="Note 3 9 3 4" xfId="15031" xr:uid="{00000000-0005-0000-0000-00001D9F0000}"/>
    <cellStyle name="Note 3 9 3 5" xfId="31507" xr:uid="{00000000-0005-0000-0000-00001E9F0000}"/>
    <cellStyle name="Note 3 9 3 6" xfId="50233" xr:uid="{00000000-0005-0000-0000-00001F9F0000}"/>
    <cellStyle name="Note 3 9 3 7" xfId="52019" xr:uid="{00000000-0005-0000-0000-0000209F0000}"/>
    <cellStyle name="Note 3 9 3 8" xfId="53114" xr:uid="{00000000-0005-0000-0000-0000219F0000}"/>
    <cellStyle name="Note 3 9 4" xfId="8366" xr:uid="{00000000-0005-0000-0000-0000229F0000}"/>
    <cellStyle name="Note 3 9 4 2" xfId="9755" xr:uid="{00000000-0005-0000-0000-0000239F0000}"/>
    <cellStyle name="Note 3 9 4 2 2" xfId="7203" xr:uid="{00000000-0005-0000-0000-0000249F0000}"/>
    <cellStyle name="Note 3 9 4 2 2 2" xfId="24770" xr:uid="{00000000-0005-0000-0000-0000259F0000}"/>
    <cellStyle name="Note 3 9 4 2 2 2 2" xfId="40400" xr:uid="{00000000-0005-0000-0000-0000269F0000}"/>
    <cellStyle name="Note 3 9 4 2 2 3" xfId="16706" xr:uid="{00000000-0005-0000-0000-0000279F0000}"/>
    <cellStyle name="Note 3 9 4 2 2 4" xfId="32549" xr:uid="{00000000-0005-0000-0000-0000289F0000}"/>
    <cellStyle name="Note 3 9 4 2 3" xfId="27321" xr:uid="{00000000-0005-0000-0000-0000299F0000}"/>
    <cellStyle name="Note 3 9 4 2 3 2" xfId="42951" xr:uid="{00000000-0005-0000-0000-00002A9F0000}"/>
    <cellStyle name="Note 3 9 4 2 4" xfId="19257" xr:uid="{00000000-0005-0000-0000-00002B9F0000}"/>
    <cellStyle name="Note 3 9 4 2 5" xfId="35100" xr:uid="{00000000-0005-0000-0000-00002C9F0000}"/>
    <cellStyle name="Note 3 9 4 3" xfId="4668" xr:uid="{00000000-0005-0000-0000-00002D9F0000}"/>
    <cellStyle name="Note 3 9 4 3 2" xfId="22840" xr:uid="{00000000-0005-0000-0000-00002E9F0000}"/>
    <cellStyle name="Note 3 9 4 3 2 2" xfId="38471" xr:uid="{00000000-0005-0000-0000-00002F9F0000}"/>
    <cellStyle name="Note 3 9 4 3 3" xfId="14174" xr:uid="{00000000-0005-0000-0000-0000309F0000}"/>
    <cellStyle name="Note 3 9 4 3 4" xfId="30861" xr:uid="{00000000-0005-0000-0000-0000319F0000}"/>
    <cellStyle name="Note 3 9 4 4" xfId="25932" xr:uid="{00000000-0005-0000-0000-0000329F0000}"/>
    <cellStyle name="Note 3 9 4 4 2" xfId="41562" xr:uid="{00000000-0005-0000-0000-0000339F0000}"/>
    <cellStyle name="Note 3 9 4 5" xfId="17868" xr:uid="{00000000-0005-0000-0000-0000349F0000}"/>
    <cellStyle name="Note 3 9 4 6" xfId="33711" xr:uid="{00000000-0005-0000-0000-0000359F0000}"/>
    <cellStyle name="Note 3 9 5" xfId="21680" xr:uid="{00000000-0005-0000-0000-0000369F0000}"/>
    <cellStyle name="Note 3 9 5 2" xfId="37311" xr:uid="{00000000-0005-0000-0000-0000379F0000}"/>
    <cellStyle name="Note 3 9 6" xfId="23236" xr:uid="{00000000-0005-0000-0000-0000389F0000}"/>
    <cellStyle name="Note 3 9 6 2" xfId="38867" xr:uid="{00000000-0005-0000-0000-0000399F0000}"/>
    <cellStyle name="Note 3 9 7" xfId="12657" xr:uid="{00000000-0005-0000-0000-00003A9F0000}"/>
    <cellStyle name="Note 3 9 8" xfId="29843" xr:uid="{00000000-0005-0000-0000-00003B9F0000}"/>
    <cellStyle name="Note 3 9 9" xfId="45041" xr:uid="{00000000-0005-0000-0000-00003C9F0000}"/>
    <cellStyle name="Note 30" xfId="3468" xr:uid="{00000000-0005-0000-0000-00003D9F0000}"/>
    <cellStyle name="Note 30 10" xfId="45210" xr:uid="{00000000-0005-0000-0000-00003E9F0000}"/>
    <cellStyle name="Note 30 11" xfId="46366" xr:uid="{00000000-0005-0000-0000-00003F9F0000}"/>
    <cellStyle name="Note 30 12" xfId="45711" xr:uid="{00000000-0005-0000-0000-0000409F0000}"/>
    <cellStyle name="Note 30 13" xfId="45920" xr:uid="{00000000-0005-0000-0000-0000419F0000}"/>
    <cellStyle name="Note 30 14" xfId="53732" xr:uid="{00000000-0005-0000-0000-0000429F0000}"/>
    <cellStyle name="Note 30 2" xfId="5843" xr:uid="{00000000-0005-0000-0000-0000439F0000}"/>
    <cellStyle name="Note 30 2 2" xfId="9118" xr:uid="{00000000-0005-0000-0000-0000449F0000}"/>
    <cellStyle name="Note 30 2 2 2" xfId="10507" xr:uid="{00000000-0005-0000-0000-0000459F0000}"/>
    <cellStyle name="Note 30 2 2 2 2" xfId="4469" xr:uid="{00000000-0005-0000-0000-0000469F0000}"/>
    <cellStyle name="Note 30 2 2 2 2 2" xfId="22641" xr:uid="{00000000-0005-0000-0000-0000479F0000}"/>
    <cellStyle name="Note 30 2 2 2 2 2 2" xfId="38272" xr:uid="{00000000-0005-0000-0000-0000489F0000}"/>
    <cellStyle name="Note 30 2 2 2 2 3" xfId="13975" xr:uid="{00000000-0005-0000-0000-0000499F0000}"/>
    <cellStyle name="Note 30 2 2 2 2 4" xfId="30662" xr:uid="{00000000-0005-0000-0000-00004A9F0000}"/>
    <cellStyle name="Note 30 2 2 2 3" xfId="28073" xr:uid="{00000000-0005-0000-0000-00004B9F0000}"/>
    <cellStyle name="Note 30 2 2 2 3 2" xfId="43703" xr:uid="{00000000-0005-0000-0000-00004C9F0000}"/>
    <cellStyle name="Note 30 2 2 2 4" xfId="20009" xr:uid="{00000000-0005-0000-0000-00004D9F0000}"/>
    <cellStyle name="Note 30 2 2 2 5" xfId="35852" xr:uid="{00000000-0005-0000-0000-00004E9F0000}"/>
    <cellStyle name="Note 30 2 2 3" xfId="11193" xr:uid="{00000000-0005-0000-0000-00004F9F0000}"/>
    <cellStyle name="Note 30 2 2 3 2" xfId="28759" xr:uid="{00000000-0005-0000-0000-0000509F0000}"/>
    <cellStyle name="Note 30 2 2 3 2 2" xfId="44389" xr:uid="{00000000-0005-0000-0000-0000519F0000}"/>
    <cellStyle name="Note 30 2 2 3 3" xfId="20695" xr:uid="{00000000-0005-0000-0000-0000529F0000}"/>
    <cellStyle name="Note 30 2 2 3 4" xfId="36538" xr:uid="{00000000-0005-0000-0000-0000539F0000}"/>
    <cellStyle name="Note 30 2 2 4" xfId="26684" xr:uid="{00000000-0005-0000-0000-0000549F0000}"/>
    <cellStyle name="Note 30 2 2 4 2" xfId="42314" xr:uid="{00000000-0005-0000-0000-0000559F0000}"/>
    <cellStyle name="Note 30 2 2 5" xfId="18620" xr:uid="{00000000-0005-0000-0000-0000569F0000}"/>
    <cellStyle name="Note 30 2 2 6" xfId="34463" xr:uid="{00000000-0005-0000-0000-0000579F0000}"/>
    <cellStyle name="Note 30 2 3" xfId="23715" xr:uid="{00000000-0005-0000-0000-0000589F0000}"/>
    <cellStyle name="Note 30 2 3 2" xfId="39346" xr:uid="{00000000-0005-0000-0000-0000599F0000}"/>
    <cellStyle name="Note 30 2 4" xfId="15348" xr:uid="{00000000-0005-0000-0000-00005A9F0000}"/>
    <cellStyle name="Note 30 2 5" xfId="31613" xr:uid="{00000000-0005-0000-0000-00005B9F0000}"/>
    <cellStyle name="Note 30 2 6" xfId="49898" xr:uid="{00000000-0005-0000-0000-00005C9F0000}"/>
    <cellStyle name="Note 30 2 7" xfId="51732" xr:uid="{00000000-0005-0000-0000-00005D9F0000}"/>
    <cellStyle name="Note 30 2 8" xfId="52835" xr:uid="{00000000-0005-0000-0000-00005E9F0000}"/>
    <cellStyle name="Note 30 3" xfId="8291" xr:uid="{00000000-0005-0000-0000-00005F9F0000}"/>
    <cellStyle name="Note 30 3 2" xfId="9680" xr:uid="{00000000-0005-0000-0000-0000609F0000}"/>
    <cellStyle name="Note 30 3 2 2" xfId="4417" xr:uid="{00000000-0005-0000-0000-0000619F0000}"/>
    <cellStyle name="Note 30 3 2 2 2" xfId="22589" xr:uid="{00000000-0005-0000-0000-0000629F0000}"/>
    <cellStyle name="Note 30 3 2 2 2 2" xfId="38220" xr:uid="{00000000-0005-0000-0000-0000639F0000}"/>
    <cellStyle name="Note 30 3 2 2 3" xfId="13923" xr:uid="{00000000-0005-0000-0000-0000649F0000}"/>
    <cellStyle name="Note 30 3 2 2 4" xfId="30610" xr:uid="{00000000-0005-0000-0000-0000659F0000}"/>
    <cellStyle name="Note 30 3 2 3" xfId="27246" xr:uid="{00000000-0005-0000-0000-0000669F0000}"/>
    <cellStyle name="Note 30 3 2 3 2" xfId="42876" xr:uid="{00000000-0005-0000-0000-0000679F0000}"/>
    <cellStyle name="Note 30 3 2 4" xfId="19182" xr:uid="{00000000-0005-0000-0000-0000689F0000}"/>
    <cellStyle name="Note 30 3 2 5" xfId="35025" xr:uid="{00000000-0005-0000-0000-0000699F0000}"/>
    <cellStyle name="Note 30 3 3" xfId="7855" xr:uid="{00000000-0005-0000-0000-00006A9F0000}"/>
    <cellStyle name="Note 30 3 3 2" xfId="25421" xr:uid="{00000000-0005-0000-0000-00006B9F0000}"/>
    <cellStyle name="Note 30 3 3 2 2" xfId="41051" xr:uid="{00000000-0005-0000-0000-00006C9F0000}"/>
    <cellStyle name="Note 30 3 3 3" xfId="17357" xr:uid="{00000000-0005-0000-0000-00006D9F0000}"/>
    <cellStyle name="Note 30 3 3 4" xfId="33200" xr:uid="{00000000-0005-0000-0000-00006E9F0000}"/>
    <cellStyle name="Note 30 3 4" xfId="25857" xr:uid="{00000000-0005-0000-0000-00006F9F0000}"/>
    <cellStyle name="Note 30 3 4 2" xfId="41487" xr:uid="{00000000-0005-0000-0000-0000709F0000}"/>
    <cellStyle name="Note 30 3 5" xfId="17793" xr:uid="{00000000-0005-0000-0000-0000719F0000}"/>
    <cellStyle name="Note 30 3 6" xfId="33636" xr:uid="{00000000-0005-0000-0000-0000729F0000}"/>
    <cellStyle name="Note 30 4" xfId="21847" xr:uid="{00000000-0005-0000-0000-0000739F0000}"/>
    <cellStyle name="Note 30 4 2" xfId="37478" xr:uid="{00000000-0005-0000-0000-0000749F0000}"/>
    <cellStyle name="Note 30 5" xfId="22190" xr:uid="{00000000-0005-0000-0000-0000759F0000}"/>
    <cellStyle name="Note 30 5 2" xfId="37821" xr:uid="{00000000-0005-0000-0000-0000769F0000}"/>
    <cellStyle name="Note 30 6" xfId="12973" xr:uid="{00000000-0005-0000-0000-0000779F0000}"/>
    <cellStyle name="Note 30 7" xfId="29948" xr:uid="{00000000-0005-0000-0000-0000789F0000}"/>
    <cellStyle name="Note 30 8" xfId="47932" xr:uid="{00000000-0005-0000-0000-0000799F0000}"/>
    <cellStyle name="Note 30 9" xfId="47984" xr:uid="{00000000-0005-0000-0000-00007A9F0000}"/>
    <cellStyle name="Note 31" xfId="4939" xr:uid="{00000000-0005-0000-0000-00007B9F0000}"/>
    <cellStyle name="Note 31 10" xfId="51549" xr:uid="{00000000-0005-0000-0000-00007C9F0000}"/>
    <cellStyle name="Note 31 11" xfId="51669" xr:uid="{00000000-0005-0000-0000-00007D9F0000}"/>
    <cellStyle name="Note 31 12" xfId="47318" xr:uid="{00000000-0005-0000-0000-00007E9F0000}"/>
    <cellStyle name="Note 31 2" xfId="8196" xr:uid="{00000000-0005-0000-0000-00007F9F0000}"/>
    <cellStyle name="Note 31 2 2" xfId="9585" xr:uid="{00000000-0005-0000-0000-0000809F0000}"/>
    <cellStyle name="Note 31 2 2 2" xfId="8015" xr:uid="{00000000-0005-0000-0000-0000819F0000}"/>
    <cellStyle name="Note 31 2 2 2 2" xfId="25581" xr:uid="{00000000-0005-0000-0000-0000829F0000}"/>
    <cellStyle name="Note 31 2 2 2 2 2" xfId="41211" xr:uid="{00000000-0005-0000-0000-0000839F0000}"/>
    <cellStyle name="Note 31 2 2 2 3" xfId="17517" xr:uid="{00000000-0005-0000-0000-0000849F0000}"/>
    <cellStyle name="Note 31 2 2 2 4" xfId="33360" xr:uid="{00000000-0005-0000-0000-0000859F0000}"/>
    <cellStyle name="Note 31 2 2 3" xfId="27151" xr:uid="{00000000-0005-0000-0000-0000869F0000}"/>
    <cellStyle name="Note 31 2 2 3 2" xfId="42781" xr:uid="{00000000-0005-0000-0000-0000879F0000}"/>
    <cellStyle name="Note 31 2 2 4" xfId="19087" xr:uid="{00000000-0005-0000-0000-0000889F0000}"/>
    <cellStyle name="Note 31 2 2 5" xfId="34930" xr:uid="{00000000-0005-0000-0000-0000899F0000}"/>
    <cellStyle name="Note 31 2 3" xfId="7216" xr:uid="{00000000-0005-0000-0000-00008A9F0000}"/>
    <cellStyle name="Note 31 2 3 2" xfId="24783" xr:uid="{00000000-0005-0000-0000-00008B9F0000}"/>
    <cellStyle name="Note 31 2 3 2 2" xfId="40413" xr:uid="{00000000-0005-0000-0000-00008C9F0000}"/>
    <cellStyle name="Note 31 2 3 3" xfId="16719" xr:uid="{00000000-0005-0000-0000-00008D9F0000}"/>
    <cellStyle name="Note 31 2 3 4" xfId="32562" xr:uid="{00000000-0005-0000-0000-00008E9F0000}"/>
    <cellStyle name="Note 31 2 4" xfId="25762" xr:uid="{00000000-0005-0000-0000-00008F9F0000}"/>
    <cellStyle name="Note 31 2 4 2" xfId="41392" xr:uid="{00000000-0005-0000-0000-0000909F0000}"/>
    <cellStyle name="Note 31 2 5" xfId="17698" xr:uid="{00000000-0005-0000-0000-0000919F0000}"/>
    <cellStyle name="Note 31 2 6" xfId="33541" xr:uid="{00000000-0005-0000-0000-0000929F0000}"/>
    <cellStyle name="Note 31 2 7" xfId="49664" xr:uid="{00000000-0005-0000-0000-0000939F0000}"/>
    <cellStyle name="Note 31 2 8" xfId="51631" xr:uid="{00000000-0005-0000-0000-0000949F0000}"/>
    <cellStyle name="Note 31 2 9" xfId="52766" xr:uid="{00000000-0005-0000-0000-0000959F0000}"/>
    <cellStyle name="Note 31 3" xfId="23111" xr:uid="{00000000-0005-0000-0000-0000969F0000}"/>
    <cellStyle name="Note 31 3 2" xfId="38742" xr:uid="{00000000-0005-0000-0000-0000979F0000}"/>
    <cellStyle name="Note 31 4" xfId="14445" xr:uid="{00000000-0005-0000-0000-0000989F0000}"/>
    <cellStyle name="Note 31 5" xfId="31132" xr:uid="{00000000-0005-0000-0000-0000999F0000}"/>
    <cellStyle name="Note 31 6" xfId="45526" xr:uid="{00000000-0005-0000-0000-00009A9F0000}"/>
    <cellStyle name="Note 31 7" xfId="46483" xr:uid="{00000000-0005-0000-0000-00009B9F0000}"/>
    <cellStyle name="Note 31 8" xfId="49456" xr:uid="{00000000-0005-0000-0000-00009C9F0000}"/>
    <cellStyle name="Note 31 9" xfId="49087" xr:uid="{00000000-0005-0000-0000-00009D9F0000}"/>
    <cellStyle name="Note 32" xfId="11980" xr:uid="{00000000-0005-0000-0000-00009E9F0000}"/>
    <cellStyle name="Note 32 2" xfId="29318" xr:uid="{00000000-0005-0000-0000-00009F9F0000}"/>
    <cellStyle name="Note 32 3" xfId="49497" xr:uid="{00000000-0005-0000-0000-0000A09F0000}"/>
    <cellStyle name="Note 32 4" xfId="51563" xr:uid="{00000000-0005-0000-0000-0000A19F0000}"/>
    <cellStyle name="Note 32 5" xfId="52718" xr:uid="{00000000-0005-0000-0000-0000A29F0000}"/>
    <cellStyle name="Note 33" xfId="22012" xr:uid="{00000000-0005-0000-0000-0000A39F0000}"/>
    <cellStyle name="Note 33 2" xfId="37643" xr:uid="{00000000-0005-0000-0000-0000A49F0000}"/>
    <cellStyle name="Note 33 3" xfId="49220" xr:uid="{00000000-0005-0000-0000-0000A59F0000}"/>
    <cellStyle name="Note 33 4" xfId="51454" xr:uid="{00000000-0005-0000-0000-0000A69F0000}"/>
    <cellStyle name="Note 33 5" xfId="52648" xr:uid="{00000000-0005-0000-0000-0000A79F0000}"/>
    <cellStyle name="Note 34" xfId="11969" xr:uid="{00000000-0005-0000-0000-0000A89F0000}"/>
    <cellStyle name="Note 35" xfId="11907" xr:uid="{00000000-0005-0000-0000-0000A99F0000}"/>
    <cellStyle name="Note 36" xfId="45636" xr:uid="{00000000-0005-0000-0000-0000AA9F0000}"/>
    <cellStyle name="Note 37" xfId="47661" xr:uid="{00000000-0005-0000-0000-0000AB9F0000}"/>
    <cellStyle name="Note 38" xfId="46982" xr:uid="{00000000-0005-0000-0000-0000AC9F0000}"/>
    <cellStyle name="Note 39" xfId="49113" xr:uid="{00000000-0005-0000-0000-0000AD9F0000}"/>
    <cellStyle name="Note 4" xfId="3285" xr:uid="{00000000-0005-0000-0000-0000AE9F0000}"/>
    <cellStyle name="Note 4 10" xfId="2918" xr:uid="{00000000-0005-0000-0000-0000AF9F0000}"/>
    <cellStyle name="Note 4 10 10" xfId="48104" xr:uid="{00000000-0005-0000-0000-0000B09F0000}"/>
    <cellStyle name="Note 4 10 11" xfId="45457" xr:uid="{00000000-0005-0000-0000-0000B19F0000}"/>
    <cellStyle name="Note 4 10 12" xfId="50807" xr:uid="{00000000-0005-0000-0000-0000B29F0000}"/>
    <cellStyle name="Note 4 10 13" xfId="46087" xr:uid="{00000000-0005-0000-0000-0000B39F0000}"/>
    <cellStyle name="Note 4 10 14" xfId="50851" xr:uid="{00000000-0005-0000-0000-0000B49F0000}"/>
    <cellStyle name="Note 4 10 15" xfId="52525" xr:uid="{00000000-0005-0000-0000-0000B59F0000}"/>
    <cellStyle name="Note 4 10 2" xfId="3572" xr:uid="{00000000-0005-0000-0000-0000B69F0000}"/>
    <cellStyle name="Note 4 10 2 10" xfId="46279" xr:uid="{00000000-0005-0000-0000-0000B79F0000}"/>
    <cellStyle name="Note 4 10 2 11" xfId="51170" xr:uid="{00000000-0005-0000-0000-0000B89F0000}"/>
    <cellStyle name="Note 4 10 2 12" xfId="47817" xr:uid="{00000000-0005-0000-0000-0000B99F0000}"/>
    <cellStyle name="Note 4 10 2 13" xfId="46196" xr:uid="{00000000-0005-0000-0000-0000BA9F0000}"/>
    <cellStyle name="Note 4 10 2 14" xfId="48856" xr:uid="{00000000-0005-0000-0000-0000BB9F0000}"/>
    <cellStyle name="Note 4 10 2 2" xfId="5947" xr:uid="{00000000-0005-0000-0000-0000BC9F0000}"/>
    <cellStyle name="Note 4 10 2 2 2" xfId="8608" xr:uid="{00000000-0005-0000-0000-0000BD9F0000}"/>
    <cellStyle name="Note 4 10 2 2 2 2" xfId="9997" xr:uid="{00000000-0005-0000-0000-0000BE9F0000}"/>
    <cellStyle name="Note 4 10 2 2 2 2 2" xfId="6481" xr:uid="{00000000-0005-0000-0000-0000BF9F0000}"/>
    <cellStyle name="Note 4 10 2 2 2 2 2 2" xfId="24183" xr:uid="{00000000-0005-0000-0000-0000C09F0000}"/>
    <cellStyle name="Note 4 10 2 2 2 2 2 2 2" xfId="39814" xr:uid="{00000000-0005-0000-0000-0000C19F0000}"/>
    <cellStyle name="Note 4 10 2 2 2 2 2 3" xfId="15985" xr:uid="{00000000-0005-0000-0000-0000C29F0000}"/>
    <cellStyle name="Note 4 10 2 2 2 2 2 4" xfId="32022" xr:uid="{00000000-0005-0000-0000-0000C39F0000}"/>
    <cellStyle name="Note 4 10 2 2 2 2 3" xfId="27563" xr:uid="{00000000-0005-0000-0000-0000C49F0000}"/>
    <cellStyle name="Note 4 10 2 2 2 2 3 2" xfId="43193" xr:uid="{00000000-0005-0000-0000-0000C59F0000}"/>
    <cellStyle name="Note 4 10 2 2 2 2 4" xfId="19499" xr:uid="{00000000-0005-0000-0000-0000C69F0000}"/>
    <cellStyle name="Note 4 10 2 2 2 2 5" xfId="35342" xr:uid="{00000000-0005-0000-0000-0000C79F0000}"/>
    <cellStyle name="Note 4 10 2 2 2 3" xfId="7968" xr:uid="{00000000-0005-0000-0000-0000C89F0000}"/>
    <cellStyle name="Note 4 10 2 2 2 3 2" xfId="25534" xr:uid="{00000000-0005-0000-0000-0000C99F0000}"/>
    <cellStyle name="Note 4 10 2 2 2 3 2 2" xfId="41164" xr:uid="{00000000-0005-0000-0000-0000CA9F0000}"/>
    <cellStyle name="Note 4 10 2 2 2 3 3" xfId="17470" xr:uid="{00000000-0005-0000-0000-0000CB9F0000}"/>
    <cellStyle name="Note 4 10 2 2 2 3 4" xfId="33313" xr:uid="{00000000-0005-0000-0000-0000CC9F0000}"/>
    <cellStyle name="Note 4 10 2 2 2 4" xfId="26174" xr:uid="{00000000-0005-0000-0000-0000CD9F0000}"/>
    <cellStyle name="Note 4 10 2 2 2 4 2" xfId="41804" xr:uid="{00000000-0005-0000-0000-0000CE9F0000}"/>
    <cellStyle name="Note 4 10 2 2 2 5" xfId="18110" xr:uid="{00000000-0005-0000-0000-0000CF9F0000}"/>
    <cellStyle name="Note 4 10 2 2 2 6" xfId="33953" xr:uid="{00000000-0005-0000-0000-0000D09F0000}"/>
    <cellStyle name="Note 4 10 2 2 3" xfId="23818" xr:uid="{00000000-0005-0000-0000-0000D19F0000}"/>
    <cellStyle name="Note 4 10 2 2 3 2" xfId="39449" xr:uid="{00000000-0005-0000-0000-0000D29F0000}"/>
    <cellStyle name="Note 4 10 2 2 4" xfId="15452" xr:uid="{00000000-0005-0000-0000-0000D39F0000}"/>
    <cellStyle name="Note 4 10 2 2 5" xfId="31716" xr:uid="{00000000-0005-0000-0000-0000D49F0000}"/>
    <cellStyle name="Note 4 10 2 2 6" xfId="50435" xr:uid="{00000000-0005-0000-0000-0000D59F0000}"/>
    <cellStyle name="Note 4 10 2 2 7" xfId="52221" xr:uid="{00000000-0005-0000-0000-0000D69F0000}"/>
    <cellStyle name="Note 4 10 2 2 8" xfId="53316" xr:uid="{00000000-0005-0000-0000-0000D79F0000}"/>
    <cellStyle name="Note 4 10 2 3" xfId="8263" xr:uid="{00000000-0005-0000-0000-0000D89F0000}"/>
    <cellStyle name="Note 4 10 2 3 2" xfId="9652" xr:uid="{00000000-0005-0000-0000-0000D99F0000}"/>
    <cellStyle name="Note 4 10 2 3 2 2" xfId="4897" xr:uid="{00000000-0005-0000-0000-0000DA9F0000}"/>
    <cellStyle name="Note 4 10 2 3 2 2 2" xfId="23069" xr:uid="{00000000-0005-0000-0000-0000DB9F0000}"/>
    <cellStyle name="Note 4 10 2 3 2 2 2 2" xfId="38700" xr:uid="{00000000-0005-0000-0000-0000DC9F0000}"/>
    <cellStyle name="Note 4 10 2 3 2 2 3" xfId="14403" xr:uid="{00000000-0005-0000-0000-0000DD9F0000}"/>
    <cellStyle name="Note 4 10 2 3 2 2 4" xfId="31090" xr:uid="{00000000-0005-0000-0000-0000DE9F0000}"/>
    <cellStyle name="Note 4 10 2 3 2 3" xfId="27218" xr:uid="{00000000-0005-0000-0000-0000DF9F0000}"/>
    <cellStyle name="Note 4 10 2 3 2 3 2" xfId="42848" xr:uid="{00000000-0005-0000-0000-0000E09F0000}"/>
    <cellStyle name="Note 4 10 2 3 2 4" xfId="19154" xr:uid="{00000000-0005-0000-0000-0000E19F0000}"/>
    <cellStyle name="Note 4 10 2 3 2 5" xfId="34997" xr:uid="{00000000-0005-0000-0000-0000E29F0000}"/>
    <cellStyle name="Note 4 10 2 3 3" xfId="7262" xr:uid="{00000000-0005-0000-0000-0000E39F0000}"/>
    <cellStyle name="Note 4 10 2 3 3 2" xfId="24829" xr:uid="{00000000-0005-0000-0000-0000E49F0000}"/>
    <cellStyle name="Note 4 10 2 3 3 2 2" xfId="40459" xr:uid="{00000000-0005-0000-0000-0000E59F0000}"/>
    <cellStyle name="Note 4 10 2 3 3 3" xfId="16765" xr:uid="{00000000-0005-0000-0000-0000E69F0000}"/>
    <cellStyle name="Note 4 10 2 3 3 4" xfId="32608" xr:uid="{00000000-0005-0000-0000-0000E79F0000}"/>
    <cellStyle name="Note 4 10 2 3 4" xfId="25829" xr:uid="{00000000-0005-0000-0000-0000E89F0000}"/>
    <cellStyle name="Note 4 10 2 3 4 2" xfId="41459" xr:uid="{00000000-0005-0000-0000-0000E99F0000}"/>
    <cellStyle name="Note 4 10 2 3 5" xfId="17765" xr:uid="{00000000-0005-0000-0000-0000EA9F0000}"/>
    <cellStyle name="Note 4 10 2 3 6" xfId="33608" xr:uid="{00000000-0005-0000-0000-0000EB9F0000}"/>
    <cellStyle name="Note 4 10 2 4" xfId="21950" xr:uid="{00000000-0005-0000-0000-0000EC9F0000}"/>
    <cellStyle name="Note 4 10 2 4 2" xfId="37581" xr:uid="{00000000-0005-0000-0000-0000ED9F0000}"/>
    <cellStyle name="Note 4 10 2 5" xfId="21765" xr:uid="{00000000-0005-0000-0000-0000EE9F0000}"/>
    <cellStyle name="Note 4 10 2 5 2" xfId="37396" xr:uid="{00000000-0005-0000-0000-0000EF9F0000}"/>
    <cellStyle name="Note 4 10 2 6" xfId="13077" xr:uid="{00000000-0005-0000-0000-0000F09F0000}"/>
    <cellStyle name="Note 4 10 2 7" xfId="30051" xr:uid="{00000000-0005-0000-0000-0000F19F0000}"/>
    <cellStyle name="Note 4 10 2 8" xfId="47838" xr:uid="{00000000-0005-0000-0000-0000F29F0000}"/>
    <cellStyle name="Note 4 10 2 9" xfId="48466" xr:uid="{00000000-0005-0000-0000-0000F39F0000}"/>
    <cellStyle name="Note 4 10 3" xfId="5297" xr:uid="{00000000-0005-0000-0000-0000F49F0000}"/>
    <cellStyle name="Note 4 10 3 2" xfId="8960" xr:uid="{00000000-0005-0000-0000-0000F59F0000}"/>
    <cellStyle name="Note 4 10 3 2 2" xfId="10349" xr:uid="{00000000-0005-0000-0000-0000F69F0000}"/>
    <cellStyle name="Note 4 10 3 2 2 2" xfId="11092" xr:uid="{00000000-0005-0000-0000-0000F79F0000}"/>
    <cellStyle name="Note 4 10 3 2 2 2 2" xfId="28658" xr:uid="{00000000-0005-0000-0000-0000F89F0000}"/>
    <cellStyle name="Note 4 10 3 2 2 2 2 2" xfId="44288" xr:uid="{00000000-0005-0000-0000-0000F99F0000}"/>
    <cellStyle name="Note 4 10 3 2 2 2 3" xfId="20594" xr:uid="{00000000-0005-0000-0000-0000FA9F0000}"/>
    <cellStyle name="Note 4 10 3 2 2 2 4" xfId="36437" xr:uid="{00000000-0005-0000-0000-0000FB9F0000}"/>
    <cellStyle name="Note 4 10 3 2 2 3" xfId="27915" xr:uid="{00000000-0005-0000-0000-0000FC9F0000}"/>
    <cellStyle name="Note 4 10 3 2 2 3 2" xfId="43545" xr:uid="{00000000-0005-0000-0000-0000FD9F0000}"/>
    <cellStyle name="Note 4 10 3 2 2 4" xfId="19851" xr:uid="{00000000-0005-0000-0000-0000FE9F0000}"/>
    <cellStyle name="Note 4 10 3 2 2 5" xfId="35694" xr:uid="{00000000-0005-0000-0000-0000FF9F0000}"/>
    <cellStyle name="Note 4 10 3 2 3" xfId="11294" xr:uid="{00000000-0005-0000-0000-000000A00000}"/>
    <cellStyle name="Note 4 10 3 2 3 2" xfId="28860" xr:uid="{00000000-0005-0000-0000-000001A00000}"/>
    <cellStyle name="Note 4 10 3 2 3 2 2" xfId="44490" xr:uid="{00000000-0005-0000-0000-000002A00000}"/>
    <cellStyle name="Note 4 10 3 2 3 3" xfId="20796" xr:uid="{00000000-0005-0000-0000-000003A00000}"/>
    <cellStyle name="Note 4 10 3 2 3 4" xfId="36639" xr:uid="{00000000-0005-0000-0000-000004A00000}"/>
    <cellStyle name="Note 4 10 3 2 4" xfId="26526" xr:uid="{00000000-0005-0000-0000-000005A00000}"/>
    <cellStyle name="Note 4 10 3 2 4 2" xfId="42156" xr:uid="{00000000-0005-0000-0000-000006A00000}"/>
    <cellStyle name="Note 4 10 3 2 5" xfId="18462" xr:uid="{00000000-0005-0000-0000-000007A00000}"/>
    <cellStyle name="Note 4 10 3 2 6" xfId="34305" xr:uid="{00000000-0005-0000-0000-000008A00000}"/>
    <cellStyle name="Note 4 10 3 3" xfId="23375" xr:uid="{00000000-0005-0000-0000-000009A00000}"/>
    <cellStyle name="Note 4 10 3 3 2" xfId="39006" xr:uid="{00000000-0005-0000-0000-00000AA00000}"/>
    <cellStyle name="Note 4 10 3 4" xfId="14802" xr:uid="{00000000-0005-0000-0000-00000BA00000}"/>
    <cellStyle name="Note 4 10 3 5" xfId="31353" xr:uid="{00000000-0005-0000-0000-00000CA00000}"/>
    <cellStyle name="Note 4 10 3 6" xfId="50058" xr:uid="{00000000-0005-0000-0000-00000DA00000}"/>
    <cellStyle name="Note 4 10 3 7" xfId="51856" xr:uid="{00000000-0005-0000-0000-00000EA00000}"/>
    <cellStyle name="Note 4 10 3 8" xfId="52949" xr:uid="{00000000-0005-0000-0000-00000FA00000}"/>
    <cellStyle name="Note 4 10 4" xfId="8296" xr:uid="{00000000-0005-0000-0000-000010A00000}"/>
    <cellStyle name="Note 4 10 4 2" xfId="9685" xr:uid="{00000000-0005-0000-0000-000011A00000}"/>
    <cellStyle name="Note 4 10 4 2 2" xfId="4422" xr:uid="{00000000-0005-0000-0000-000012A00000}"/>
    <cellStyle name="Note 4 10 4 2 2 2" xfId="22594" xr:uid="{00000000-0005-0000-0000-000013A00000}"/>
    <cellStyle name="Note 4 10 4 2 2 2 2" xfId="38225" xr:uid="{00000000-0005-0000-0000-000014A00000}"/>
    <cellStyle name="Note 4 10 4 2 2 3" xfId="13928" xr:uid="{00000000-0005-0000-0000-000015A00000}"/>
    <cellStyle name="Note 4 10 4 2 2 4" xfId="30615" xr:uid="{00000000-0005-0000-0000-000016A00000}"/>
    <cellStyle name="Note 4 10 4 2 3" xfId="27251" xr:uid="{00000000-0005-0000-0000-000017A00000}"/>
    <cellStyle name="Note 4 10 4 2 3 2" xfId="42881" xr:uid="{00000000-0005-0000-0000-000018A00000}"/>
    <cellStyle name="Note 4 10 4 2 4" xfId="19187" xr:uid="{00000000-0005-0000-0000-000019A00000}"/>
    <cellStyle name="Note 4 10 4 2 5" xfId="35030" xr:uid="{00000000-0005-0000-0000-00001AA00000}"/>
    <cellStyle name="Note 4 10 4 3" xfId="10650" xr:uid="{00000000-0005-0000-0000-00001BA00000}"/>
    <cellStyle name="Note 4 10 4 3 2" xfId="28216" xr:uid="{00000000-0005-0000-0000-00001CA00000}"/>
    <cellStyle name="Note 4 10 4 3 2 2" xfId="43846" xr:uid="{00000000-0005-0000-0000-00001DA00000}"/>
    <cellStyle name="Note 4 10 4 3 3" xfId="20152" xr:uid="{00000000-0005-0000-0000-00001EA00000}"/>
    <cellStyle name="Note 4 10 4 3 4" xfId="35995" xr:uid="{00000000-0005-0000-0000-00001FA00000}"/>
    <cellStyle name="Note 4 10 4 4" xfId="25862" xr:uid="{00000000-0005-0000-0000-000020A00000}"/>
    <cellStyle name="Note 4 10 4 4 2" xfId="41492" xr:uid="{00000000-0005-0000-0000-000021A00000}"/>
    <cellStyle name="Note 4 10 4 5" xfId="17798" xr:uid="{00000000-0005-0000-0000-000022A00000}"/>
    <cellStyle name="Note 4 10 4 6" xfId="33641" xr:uid="{00000000-0005-0000-0000-000023A00000}"/>
    <cellStyle name="Note 4 10 5" xfId="21502" xr:uid="{00000000-0005-0000-0000-000024A00000}"/>
    <cellStyle name="Note 4 10 5 2" xfId="37133" xr:uid="{00000000-0005-0000-0000-000025A00000}"/>
    <cellStyle name="Note 4 10 6" xfId="24317" xr:uid="{00000000-0005-0000-0000-000026A00000}"/>
    <cellStyle name="Note 4 10 6 2" xfId="39948" xr:uid="{00000000-0005-0000-0000-000027A00000}"/>
    <cellStyle name="Note 4 10 7" xfId="12424" xr:uid="{00000000-0005-0000-0000-000028A00000}"/>
    <cellStyle name="Note 4 10 8" xfId="29685" xr:uid="{00000000-0005-0000-0000-000029A00000}"/>
    <cellStyle name="Note 4 10 9" xfId="47868" xr:uid="{00000000-0005-0000-0000-00002AA00000}"/>
    <cellStyle name="Note 4 11" xfId="2843" xr:uid="{00000000-0005-0000-0000-00002BA00000}"/>
    <cellStyle name="Note 4 11 10" xfId="48029" xr:uid="{00000000-0005-0000-0000-00002CA00000}"/>
    <cellStyle name="Note 4 11 11" xfId="46212" xr:uid="{00000000-0005-0000-0000-00002DA00000}"/>
    <cellStyle name="Note 4 11 12" xfId="50732" xr:uid="{00000000-0005-0000-0000-00002EA00000}"/>
    <cellStyle name="Note 4 11 13" xfId="46016" xr:uid="{00000000-0005-0000-0000-00002FA00000}"/>
    <cellStyle name="Note 4 11 14" xfId="52792" xr:uid="{00000000-0005-0000-0000-000030A00000}"/>
    <cellStyle name="Note 4 11 15" xfId="53762" xr:uid="{00000000-0005-0000-0000-000031A00000}"/>
    <cellStyle name="Note 4 11 2" xfId="3497" xr:uid="{00000000-0005-0000-0000-000032A00000}"/>
    <cellStyle name="Note 4 11 2 10" xfId="45565" xr:uid="{00000000-0005-0000-0000-000033A00000}"/>
    <cellStyle name="Note 4 11 2 11" xfId="51095" xr:uid="{00000000-0005-0000-0000-000034A00000}"/>
    <cellStyle name="Note 4 11 2 12" xfId="45671" xr:uid="{00000000-0005-0000-0000-000035A00000}"/>
    <cellStyle name="Note 4 11 2 13" xfId="45845" xr:uid="{00000000-0005-0000-0000-000036A00000}"/>
    <cellStyle name="Note 4 11 2 14" xfId="52522" xr:uid="{00000000-0005-0000-0000-000037A00000}"/>
    <cellStyle name="Note 4 11 2 2" xfId="5872" xr:uid="{00000000-0005-0000-0000-000038A00000}"/>
    <cellStyle name="Note 4 11 2 2 2" xfId="9102" xr:uid="{00000000-0005-0000-0000-000039A00000}"/>
    <cellStyle name="Note 4 11 2 2 2 2" xfId="10491" xr:uid="{00000000-0005-0000-0000-00003AA00000}"/>
    <cellStyle name="Note 4 11 2 2 2 2 2" xfId="7258" xr:uid="{00000000-0005-0000-0000-00003BA00000}"/>
    <cellStyle name="Note 4 11 2 2 2 2 2 2" xfId="24825" xr:uid="{00000000-0005-0000-0000-00003CA00000}"/>
    <cellStyle name="Note 4 11 2 2 2 2 2 2 2" xfId="40455" xr:uid="{00000000-0005-0000-0000-00003DA00000}"/>
    <cellStyle name="Note 4 11 2 2 2 2 2 3" xfId="16761" xr:uid="{00000000-0005-0000-0000-00003EA00000}"/>
    <cellStyle name="Note 4 11 2 2 2 2 2 4" xfId="32604" xr:uid="{00000000-0005-0000-0000-00003FA00000}"/>
    <cellStyle name="Note 4 11 2 2 2 2 3" xfId="28057" xr:uid="{00000000-0005-0000-0000-000040A00000}"/>
    <cellStyle name="Note 4 11 2 2 2 2 3 2" xfId="43687" xr:uid="{00000000-0005-0000-0000-000041A00000}"/>
    <cellStyle name="Note 4 11 2 2 2 2 4" xfId="19993" xr:uid="{00000000-0005-0000-0000-000042A00000}"/>
    <cellStyle name="Note 4 11 2 2 2 2 5" xfId="35836" xr:uid="{00000000-0005-0000-0000-000043A00000}"/>
    <cellStyle name="Note 4 11 2 2 2 3" xfId="7235" xr:uid="{00000000-0005-0000-0000-000044A00000}"/>
    <cellStyle name="Note 4 11 2 2 2 3 2" xfId="24802" xr:uid="{00000000-0005-0000-0000-000045A00000}"/>
    <cellStyle name="Note 4 11 2 2 2 3 2 2" xfId="40432" xr:uid="{00000000-0005-0000-0000-000046A00000}"/>
    <cellStyle name="Note 4 11 2 2 2 3 3" xfId="16738" xr:uid="{00000000-0005-0000-0000-000047A00000}"/>
    <cellStyle name="Note 4 11 2 2 2 3 4" xfId="32581" xr:uid="{00000000-0005-0000-0000-000048A00000}"/>
    <cellStyle name="Note 4 11 2 2 2 4" xfId="26668" xr:uid="{00000000-0005-0000-0000-000049A00000}"/>
    <cellStyle name="Note 4 11 2 2 2 4 2" xfId="42298" xr:uid="{00000000-0005-0000-0000-00004AA00000}"/>
    <cellStyle name="Note 4 11 2 2 2 5" xfId="18604" xr:uid="{00000000-0005-0000-0000-00004BA00000}"/>
    <cellStyle name="Note 4 11 2 2 2 6" xfId="34447" xr:uid="{00000000-0005-0000-0000-00004CA00000}"/>
    <cellStyle name="Note 4 11 2 2 3" xfId="23743" xr:uid="{00000000-0005-0000-0000-00004DA00000}"/>
    <cellStyle name="Note 4 11 2 2 3 2" xfId="39374" xr:uid="{00000000-0005-0000-0000-00004EA00000}"/>
    <cellStyle name="Note 4 11 2 2 4" xfId="15377" xr:uid="{00000000-0005-0000-0000-00004FA00000}"/>
    <cellStyle name="Note 4 11 2 2 5" xfId="31641" xr:uid="{00000000-0005-0000-0000-000050A00000}"/>
    <cellStyle name="Note 4 11 2 2 6" xfId="50360" xr:uid="{00000000-0005-0000-0000-000051A00000}"/>
    <cellStyle name="Note 4 11 2 2 7" xfId="52146" xr:uid="{00000000-0005-0000-0000-000052A00000}"/>
    <cellStyle name="Note 4 11 2 2 8" xfId="53241" xr:uid="{00000000-0005-0000-0000-000053A00000}"/>
    <cellStyle name="Note 4 11 2 3" xfId="8708" xr:uid="{00000000-0005-0000-0000-000054A00000}"/>
    <cellStyle name="Note 4 11 2 3 2" xfId="10097" xr:uid="{00000000-0005-0000-0000-000055A00000}"/>
    <cellStyle name="Note 4 11 2 3 2 2" xfId="10821" xr:uid="{00000000-0005-0000-0000-000056A00000}"/>
    <cellStyle name="Note 4 11 2 3 2 2 2" xfId="28387" xr:uid="{00000000-0005-0000-0000-000057A00000}"/>
    <cellStyle name="Note 4 11 2 3 2 2 2 2" xfId="44017" xr:uid="{00000000-0005-0000-0000-000058A00000}"/>
    <cellStyle name="Note 4 11 2 3 2 2 3" xfId="20323" xr:uid="{00000000-0005-0000-0000-000059A00000}"/>
    <cellStyle name="Note 4 11 2 3 2 2 4" xfId="36166" xr:uid="{00000000-0005-0000-0000-00005AA00000}"/>
    <cellStyle name="Note 4 11 2 3 2 3" xfId="27663" xr:uid="{00000000-0005-0000-0000-00005BA00000}"/>
    <cellStyle name="Note 4 11 2 3 2 3 2" xfId="43293" xr:uid="{00000000-0005-0000-0000-00005CA00000}"/>
    <cellStyle name="Note 4 11 2 3 2 4" xfId="19599" xr:uid="{00000000-0005-0000-0000-00005DA00000}"/>
    <cellStyle name="Note 4 11 2 3 2 5" xfId="35442" xr:uid="{00000000-0005-0000-0000-00005EA00000}"/>
    <cellStyle name="Note 4 11 2 3 3" xfId="7469" xr:uid="{00000000-0005-0000-0000-00005FA00000}"/>
    <cellStyle name="Note 4 11 2 3 3 2" xfId="25035" xr:uid="{00000000-0005-0000-0000-000060A00000}"/>
    <cellStyle name="Note 4 11 2 3 3 2 2" xfId="40665" xr:uid="{00000000-0005-0000-0000-000061A00000}"/>
    <cellStyle name="Note 4 11 2 3 3 3" xfId="16971" xr:uid="{00000000-0005-0000-0000-000062A00000}"/>
    <cellStyle name="Note 4 11 2 3 3 4" xfId="32814" xr:uid="{00000000-0005-0000-0000-000063A00000}"/>
    <cellStyle name="Note 4 11 2 3 4" xfId="26274" xr:uid="{00000000-0005-0000-0000-000064A00000}"/>
    <cellStyle name="Note 4 11 2 3 4 2" xfId="41904" xr:uid="{00000000-0005-0000-0000-000065A00000}"/>
    <cellStyle name="Note 4 11 2 3 5" xfId="18210" xr:uid="{00000000-0005-0000-0000-000066A00000}"/>
    <cellStyle name="Note 4 11 2 3 6" xfId="34053" xr:uid="{00000000-0005-0000-0000-000067A00000}"/>
    <cellStyle name="Note 4 11 2 4" xfId="21875" xr:uid="{00000000-0005-0000-0000-000068A00000}"/>
    <cellStyle name="Note 4 11 2 4 2" xfId="37506" xr:uid="{00000000-0005-0000-0000-000069A00000}"/>
    <cellStyle name="Note 4 11 2 5" xfId="23634" xr:uid="{00000000-0005-0000-0000-00006AA00000}"/>
    <cellStyle name="Note 4 11 2 5 2" xfId="39265" xr:uid="{00000000-0005-0000-0000-00006BA00000}"/>
    <cellStyle name="Note 4 11 2 6" xfId="13002" xr:uid="{00000000-0005-0000-0000-00006CA00000}"/>
    <cellStyle name="Note 4 11 2 7" xfId="29976" xr:uid="{00000000-0005-0000-0000-00006DA00000}"/>
    <cellStyle name="Note 4 11 2 8" xfId="47800" xr:uid="{00000000-0005-0000-0000-00006EA00000}"/>
    <cellStyle name="Note 4 11 2 9" xfId="48391" xr:uid="{00000000-0005-0000-0000-00006FA00000}"/>
    <cellStyle name="Note 4 11 3" xfId="5224" xr:uid="{00000000-0005-0000-0000-000070A00000}"/>
    <cellStyle name="Note 4 11 3 2" xfId="8825" xr:uid="{00000000-0005-0000-0000-000071A00000}"/>
    <cellStyle name="Note 4 11 3 2 2" xfId="10214" xr:uid="{00000000-0005-0000-0000-000072A00000}"/>
    <cellStyle name="Note 4 11 3 2 2 2" xfId="7693" xr:uid="{00000000-0005-0000-0000-000073A00000}"/>
    <cellStyle name="Note 4 11 3 2 2 2 2" xfId="25259" xr:uid="{00000000-0005-0000-0000-000074A00000}"/>
    <cellStyle name="Note 4 11 3 2 2 2 2 2" xfId="40889" xr:uid="{00000000-0005-0000-0000-000075A00000}"/>
    <cellStyle name="Note 4 11 3 2 2 2 3" xfId="17195" xr:uid="{00000000-0005-0000-0000-000076A00000}"/>
    <cellStyle name="Note 4 11 3 2 2 2 4" xfId="33038" xr:uid="{00000000-0005-0000-0000-000077A00000}"/>
    <cellStyle name="Note 4 11 3 2 2 3" xfId="27780" xr:uid="{00000000-0005-0000-0000-000078A00000}"/>
    <cellStyle name="Note 4 11 3 2 2 3 2" xfId="43410" xr:uid="{00000000-0005-0000-0000-000079A00000}"/>
    <cellStyle name="Note 4 11 3 2 2 4" xfId="19716" xr:uid="{00000000-0005-0000-0000-00007AA00000}"/>
    <cellStyle name="Note 4 11 3 2 2 5" xfId="35559" xr:uid="{00000000-0005-0000-0000-00007BA00000}"/>
    <cellStyle name="Note 4 11 3 2 3" xfId="9374" xr:uid="{00000000-0005-0000-0000-00007CA00000}"/>
    <cellStyle name="Note 4 11 3 2 3 2" xfId="26940" xr:uid="{00000000-0005-0000-0000-00007DA00000}"/>
    <cellStyle name="Note 4 11 3 2 3 2 2" xfId="42570" xr:uid="{00000000-0005-0000-0000-00007EA00000}"/>
    <cellStyle name="Note 4 11 3 2 3 3" xfId="18876" xr:uid="{00000000-0005-0000-0000-00007FA00000}"/>
    <cellStyle name="Note 4 11 3 2 3 4" xfId="34719" xr:uid="{00000000-0005-0000-0000-000080A00000}"/>
    <cellStyle name="Note 4 11 3 2 4" xfId="26391" xr:uid="{00000000-0005-0000-0000-000081A00000}"/>
    <cellStyle name="Note 4 11 3 2 4 2" xfId="42021" xr:uid="{00000000-0005-0000-0000-000082A00000}"/>
    <cellStyle name="Note 4 11 3 2 5" xfId="18327" xr:uid="{00000000-0005-0000-0000-000083A00000}"/>
    <cellStyle name="Note 4 11 3 2 6" xfId="34170" xr:uid="{00000000-0005-0000-0000-000084A00000}"/>
    <cellStyle name="Note 4 11 3 3" xfId="23302" xr:uid="{00000000-0005-0000-0000-000085A00000}"/>
    <cellStyle name="Note 4 11 3 3 2" xfId="38933" xr:uid="{00000000-0005-0000-0000-000086A00000}"/>
    <cellStyle name="Note 4 11 3 4" xfId="14729" xr:uid="{00000000-0005-0000-0000-000087A00000}"/>
    <cellStyle name="Note 4 11 3 5" xfId="31280" xr:uid="{00000000-0005-0000-0000-000088A00000}"/>
    <cellStyle name="Note 4 11 3 6" xfId="49983" xr:uid="{00000000-0005-0000-0000-000089A00000}"/>
    <cellStyle name="Note 4 11 3 7" xfId="51781" xr:uid="{00000000-0005-0000-0000-00008AA00000}"/>
    <cellStyle name="Note 4 11 3 8" xfId="52874" xr:uid="{00000000-0005-0000-0000-00008BA00000}"/>
    <cellStyle name="Note 4 11 4" xfId="6743" xr:uid="{00000000-0005-0000-0000-00008CA00000}"/>
    <cellStyle name="Note 4 11 4 2" xfId="7767" xr:uid="{00000000-0005-0000-0000-00008DA00000}"/>
    <cellStyle name="Note 4 11 4 2 2" xfId="11260" xr:uid="{00000000-0005-0000-0000-00008EA00000}"/>
    <cellStyle name="Note 4 11 4 2 2 2" xfId="28826" xr:uid="{00000000-0005-0000-0000-00008FA00000}"/>
    <cellStyle name="Note 4 11 4 2 2 2 2" xfId="44456" xr:uid="{00000000-0005-0000-0000-000090A00000}"/>
    <cellStyle name="Note 4 11 4 2 2 3" xfId="20762" xr:uid="{00000000-0005-0000-0000-000091A00000}"/>
    <cellStyle name="Note 4 11 4 2 2 4" xfId="36605" xr:uid="{00000000-0005-0000-0000-000092A00000}"/>
    <cellStyle name="Note 4 11 4 2 3" xfId="25333" xr:uid="{00000000-0005-0000-0000-000093A00000}"/>
    <cellStyle name="Note 4 11 4 2 3 2" xfId="40963" xr:uid="{00000000-0005-0000-0000-000094A00000}"/>
    <cellStyle name="Note 4 11 4 2 4" xfId="17269" xr:uid="{00000000-0005-0000-0000-000095A00000}"/>
    <cellStyle name="Note 4 11 4 2 5" xfId="33112" xr:uid="{00000000-0005-0000-0000-000096A00000}"/>
    <cellStyle name="Note 4 11 4 3" xfId="7570" xr:uid="{00000000-0005-0000-0000-000097A00000}"/>
    <cellStyle name="Note 4 11 4 3 2" xfId="25136" xr:uid="{00000000-0005-0000-0000-000098A00000}"/>
    <cellStyle name="Note 4 11 4 3 2 2" xfId="40766" xr:uid="{00000000-0005-0000-0000-000099A00000}"/>
    <cellStyle name="Note 4 11 4 3 3" xfId="17072" xr:uid="{00000000-0005-0000-0000-00009AA00000}"/>
    <cellStyle name="Note 4 11 4 3 4" xfId="32915" xr:uid="{00000000-0005-0000-0000-00009BA00000}"/>
    <cellStyle name="Note 4 11 4 4" xfId="24406" xr:uid="{00000000-0005-0000-0000-00009CA00000}"/>
    <cellStyle name="Note 4 11 4 4 2" xfId="40037" xr:uid="{00000000-0005-0000-0000-00009DA00000}"/>
    <cellStyle name="Note 4 11 4 5" xfId="16247" xr:uid="{00000000-0005-0000-0000-00009EA00000}"/>
    <cellStyle name="Note 4 11 4 6" xfId="32225" xr:uid="{00000000-0005-0000-0000-00009FA00000}"/>
    <cellStyle name="Note 4 11 5" xfId="21427" xr:uid="{00000000-0005-0000-0000-0000A0A00000}"/>
    <cellStyle name="Note 4 11 5 2" xfId="37058" xr:uid="{00000000-0005-0000-0000-0000A1A00000}"/>
    <cellStyle name="Note 4 11 6" xfId="21784" xr:uid="{00000000-0005-0000-0000-0000A2A00000}"/>
    <cellStyle name="Note 4 11 6 2" xfId="37415" xr:uid="{00000000-0005-0000-0000-0000A3A00000}"/>
    <cellStyle name="Note 4 11 7" xfId="12349" xr:uid="{00000000-0005-0000-0000-0000A4A00000}"/>
    <cellStyle name="Note 4 11 8" xfId="29610" xr:uid="{00000000-0005-0000-0000-0000A5A00000}"/>
    <cellStyle name="Note 4 11 9" xfId="45222" xr:uid="{00000000-0005-0000-0000-0000A6A00000}"/>
    <cellStyle name="Note 4 12" xfId="3146" xr:uid="{00000000-0005-0000-0000-0000A7A00000}"/>
    <cellStyle name="Note 4 12 10" xfId="48259" xr:uid="{00000000-0005-0000-0000-0000A8A00000}"/>
    <cellStyle name="Note 4 12 11" xfId="48870" xr:uid="{00000000-0005-0000-0000-0000A9A00000}"/>
    <cellStyle name="Note 4 12 12" xfId="50962" xr:uid="{00000000-0005-0000-0000-0000AAA00000}"/>
    <cellStyle name="Note 4 12 13" xfId="45214" xr:uid="{00000000-0005-0000-0000-0000ABA00000}"/>
    <cellStyle name="Note 4 12 14" xfId="45880" xr:uid="{00000000-0005-0000-0000-0000ACA00000}"/>
    <cellStyle name="Note 4 12 15" xfId="45297" xr:uid="{00000000-0005-0000-0000-0000ADA00000}"/>
    <cellStyle name="Note 4 12 2" xfId="3800" xr:uid="{00000000-0005-0000-0000-0000AEA00000}"/>
    <cellStyle name="Note 4 12 2 10" xfId="47965" xr:uid="{00000000-0005-0000-0000-0000AFA00000}"/>
    <cellStyle name="Note 4 12 2 11" xfId="51323" xr:uid="{00000000-0005-0000-0000-0000B0A00000}"/>
    <cellStyle name="Note 4 12 2 12" xfId="44959" xr:uid="{00000000-0005-0000-0000-0000B1A00000}"/>
    <cellStyle name="Note 4 12 2 13" xfId="49106" xr:uid="{00000000-0005-0000-0000-0000B2A00000}"/>
    <cellStyle name="Note 4 12 2 14" xfId="47021" xr:uid="{00000000-0005-0000-0000-0000B3A00000}"/>
    <cellStyle name="Note 4 12 2 2" xfId="6175" xr:uid="{00000000-0005-0000-0000-0000B4A00000}"/>
    <cellStyle name="Note 4 12 2 2 2" xfId="6690" xr:uid="{00000000-0005-0000-0000-0000B5A00000}"/>
    <cellStyle name="Note 4 12 2 2 2 2" xfId="4536" xr:uid="{00000000-0005-0000-0000-0000B6A00000}"/>
    <cellStyle name="Note 4 12 2 2 2 2 2" xfId="4182" xr:uid="{00000000-0005-0000-0000-0000B7A00000}"/>
    <cellStyle name="Note 4 12 2 2 2 2 2 2" xfId="22393" xr:uid="{00000000-0005-0000-0000-0000B8A00000}"/>
    <cellStyle name="Note 4 12 2 2 2 2 2 2 2" xfId="38024" xr:uid="{00000000-0005-0000-0000-0000B9A00000}"/>
    <cellStyle name="Note 4 12 2 2 2 2 2 3" xfId="13688" xr:uid="{00000000-0005-0000-0000-0000BAA00000}"/>
    <cellStyle name="Note 4 12 2 2 2 2 2 4" xfId="30433" xr:uid="{00000000-0005-0000-0000-0000BBA00000}"/>
    <cellStyle name="Note 4 12 2 2 2 2 3" xfId="22708" xr:uid="{00000000-0005-0000-0000-0000BCA00000}"/>
    <cellStyle name="Note 4 12 2 2 2 2 3 2" xfId="38339" xr:uid="{00000000-0005-0000-0000-0000BDA00000}"/>
    <cellStyle name="Note 4 12 2 2 2 2 4" xfId="14042" xr:uid="{00000000-0005-0000-0000-0000BEA00000}"/>
    <cellStyle name="Note 4 12 2 2 2 2 5" xfId="30729" xr:uid="{00000000-0005-0000-0000-0000BFA00000}"/>
    <cellStyle name="Note 4 12 2 2 2 3" xfId="4177" xr:uid="{00000000-0005-0000-0000-0000C0A00000}"/>
    <cellStyle name="Note 4 12 2 2 2 3 2" xfId="22388" xr:uid="{00000000-0005-0000-0000-0000C1A00000}"/>
    <cellStyle name="Note 4 12 2 2 2 3 2 2" xfId="38019" xr:uid="{00000000-0005-0000-0000-0000C2A00000}"/>
    <cellStyle name="Note 4 12 2 2 2 3 3" xfId="13683" xr:uid="{00000000-0005-0000-0000-0000C3A00000}"/>
    <cellStyle name="Note 4 12 2 2 2 3 4" xfId="30428" xr:uid="{00000000-0005-0000-0000-0000C4A00000}"/>
    <cellStyle name="Note 4 12 2 2 2 4" xfId="24353" xr:uid="{00000000-0005-0000-0000-0000C5A00000}"/>
    <cellStyle name="Note 4 12 2 2 2 4 2" xfId="39984" xr:uid="{00000000-0005-0000-0000-0000C6A00000}"/>
    <cellStyle name="Note 4 12 2 2 2 5" xfId="16194" xr:uid="{00000000-0005-0000-0000-0000C7A00000}"/>
    <cellStyle name="Note 4 12 2 2 2 6" xfId="32172" xr:uid="{00000000-0005-0000-0000-0000C8A00000}"/>
    <cellStyle name="Note 4 12 2 2 3" xfId="23990" xr:uid="{00000000-0005-0000-0000-0000C9A00000}"/>
    <cellStyle name="Note 4 12 2 2 3 2" xfId="39621" xr:uid="{00000000-0005-0000-0000-0000CAA00000}"/>
    <cellStyle name="Note 4 12 2 2 4" xfId="15680" xr:uid="{00000000-0005-0000-0000-0000CBA00000}"/>
    <cellStyle name="Note 4 12 2 2 5" xfId="31869" xr:uid="{00000000-0005-0000-0000-0000CCA00000}"/>
    <cellStyle name="Note 4 12 2 2 6" xfId="50588" xr:uid="{00000000-0005-0000-0000-0000CDA00000}"/>
    <cellStyle name="Note 4 12 2 2 7" xfId="52374" xr:uid="{00000000-0005-0000-0000-0000CEA00000}"/>
    <cellStyle name="Note 4 12 2 2 8" xfId="53469" xr:uid="{00000000-0005-0000-0000-0000CFA00000}"/>
    <cellStyle name="Note 4 12 2 3" xfId="6660" xr:uid="{00000000-0005-0000-0000-0000D0A00000}"/>
    <cellStyle name="Note 4 12 2 3 2" xfId="5027" xr:uid="{00000000-0005-0000-0000-0000D1A00000}"/>
    <cellStyle name="Note 4 12 2 3 2 2" xfId="6437" xr:uid="{00000000-0005-0000-0000-0000D2A00000}"/>
    <cellStyle name="Note 4 12 2 3 2 2 2" xfId="24139" xr:uid="{00000000-0005-0000-0000-0000D3A00000}"/>
    <cellStyle name="Note 4 12 2 3 2 2 2 2" xfId="39770" xr:uid="{00000000-0005-0000-0000-0000D4A00000}"/>
    <cellStyle name="Note 4 12 2 3 2 2 3" xfId="15941" xr:uid="{00000000-0005-0000-0000-0000D5A00000}"/>
    <cellStyle name="Note 4 12 2 3 2 2 4" xfId="31978" xr:uid="{00000000-0005-0000-0000-0000D6A00000}"/>
    <cellStyle name="Note 4 12 2 3 2 3" xfId="23198" xr:uid="{00000000-0005-0000-0000-0000D7A00000}"/>
    <cellStyle name="Note 4 12 2 3 2 3 2" xfId="38829" xr:uid="{00000000-0005-0000-0000-0000D8A00000}"/>
    <cellStyle name="Note 4 12 2 3 2 4" xfId="14532" xr:uid="{00000000-0005-0000-0000-0000D9A00000}"/>
    <cellStyle name="Note 4 12 2 3 2 5" xfId="31219" xr:uid="{00000000-0005-0000-0000-0000DAA00000}"/>
    <cellStyle name="Note 4 12 2 3 3" xfId="4148" xr:uid="{00000000-0005-0000-0000-0000DBA00000}"/>
    <cellStyle name="Note 4 12 2 3 3 2" xfId="22359" xr:uid="{00000000-0005-0000-0000-0000DCA00000}"/>
    <cellStyle name="Note 4 12 2 3 3 2 2" xfId="37990" xr:uid="{00000000-0005-0000-0000-0000DDA00000}"/>
    <cellStyle name="Note 4 12 2 3 3 3" xfId="13654" xr:uid="{00000000-0005-0000-0000-0000DEA00000}"/>
    <cellStyle name="Note 4 12 2 3 3 4" xfId="30399" xr:uid="{00000000-0005-0000-0000-0000DFA00000}"/>
    <cellStyle name="Note 4 12 2 3 4" xfId="24323" xr:uid="{00000000-0005-0000-0000-0000E0A00000}"/>
    <cellStyle name="Note 4 12 2 3 4 2" xfId="39954" xr:uid="{00000000-0005-0000-0000-0000E1A00000}"/>
    <cellStyle name="Note 4 12 2 3 5" xfId="16164" xr:uid="{00000000-0005-0000-0000-0000E2A00000}"/>
    <cellStyle name="Note 4 12 2 3 6" xfId="32142" xr:uid="{00000000-0005-0000-0000-0000E3A00000}"/>
    <cellStyle name="Note 4 12 2 4" xfId="22122" xr:uid="{00000000-0005-0000-0000-0000E4A00000}"/>
    <cellStyle name="Note 4 12 2 4 2" xfId="37753" xr:uid="{00000000-0005-0000-0000-0000E5A00000}"/>
    <cellStyle name="Note 4 12 2 5" xfId="12209" xr:uid="{00000000-0005-0000-0000-0000E6A00000}"/>
    <cellStyle name="Note 4 12 2 5 2" xfId="29472" xr:uid="{00000000-0005-0000-0000-0000E7A00000}"/>
    <cellStyle name="Note 4 12 2 6" xfId="13305" xr:uid="{00000000-0005-0000-0000-0000E8A00000}"/>
    <cellStyle name="Note 4 12 2 7" xfId="30204" xr:uid="{00000000-0005-0000-0000-0000E9A00000}"/>
    <cellStyle name="Note 4 12 2 8" xfId="47357" xr:uid="{00000000-0005-0000-0000-0000EAA00000}"/>
    <cellStyle name="Note 4 12 2 9" xfId="48619" xr:uid="{00000000-0005-0000-0000-0000EBA00000}"/>
    <cellStyle name="Note 4 12 3" xfId="5521" xr:uid="{00000000-0005-0000-0000-0000ECA00000}"/>
    <cellStyle name="Note 4 12 3 2" xfId="8973" xr:uid="{00000000-0005-0000-0000-0000EDA00000}"/>
    <cellStyle name="Note 4 12 3 2 2" xfId="10362" xr:uid="{00000000-0005-0000-0000-0000EEA00000}"/>
    <cellStyle name="Note 4 12 3 2 2 2" xfId="11369" xr:uid="{00000000-0005-0000-0000-0000EFA00000}"/>
    <cellStyle name="Note 4 12 3 2 2 2 2" xfId="28935" xr:uid="{00000000-0005-0000-0000-0000F0A00000}"/>
    <cellStyle name="Note 4 12 3 2 2 2 2 2" xfId="44565" xr:uid="{00000000-0005-0000-0000-0000F1A00000}"/>
    <cellStyle name="Note 4 12 3 2 2 2 3" xfId="20871" xr:uid="{00000000-0005-0000-0000-0000F2A00000}"/>
    <cellStyle name="Note 4 12 3 2 2 2 4" xfId="36714" xr:uid="{00000000-0005-0000-0000-0000F3A00000}"/>
    <cellStyle name="Note 4 12 3 2 2 3" xfId="27928" xr:uid="{00000000-0005-0000-0000-0000F4A00000}"/>
    <cellStyle name="Note 4 12 3 2 2 3 2" xfId="43558" xr:uid="{00000000-0005-0000-0000-0000F5A00000}"/>
    <cellStyle name="Note 4 12 3 2 2 4" xfId="19864" xr:uid="{00000000-0005-0000-0000-0000F6A00000}"/>
    <cellStyle name="Note 4 12 3 2 2 5" xfId="35707" xr:uid="{00000000-0005-0000-0000-0000F7A00000}"/>
    <cellStyle name="Note 4 12 3 2 3" xfId="11100" xr:uid="{00000000-0005-0000-0000-0000F8A00000}"/>
    <cellStyle name="Note 4 12 3 2 3 2" xfId="28666" xr:uid="{00000000-0005-0000-0000-0000F9A00000}"/>
    <cellStyle name="Note 4 12 3 2 3 2 2" xfId="44296" xr:uid="{00000000-0005-0000-0000-0000FAA00000}"/>
    <cellStyle name="Note 4 12 3 2 3 3" xfId="20602" xr:uid="{00000000-0005-0000-0000-0000FBA00000}"/>
    <cellStyle name="Note 4 12 3 2 3 4" xfId="36445" xr:uid="{00000000-0005-0000-0000-0000FCA00000}"/>
    <cellStyle name="Note 4 12 3 2 4" xfId="26539" xr:uid="{00000000-0005-0000-0000-0000FDA00000}"/>
    <cellStyle name="Note 4 12 3 2 4 2" xfId="42169" xr:uid="{00000000-0005-0000-0000-0000FEA00000}"/>
    <cellStyle name="Note 4 12 3 2 5" xfId="18475" xr:uid="{00000000-0005-0000-0000-0000FFA00000}"/>
    <cellStyle name="Note 4 12 3 2 6" xfId="34318" xr:uid="{00000000-0005-0000-0000-000000A10000}"/>
    <cellStyle name="Note 4 12 3 3" xfId="23543" xr:uid="{00000000-0005-0000-0000-000001A10000}"/>
    <cellStyle name="Note 4 12 3 3 2" xfId="39174" xr:uid="{00000000-0005-0000-0000-000002A10000}"/>
    <cellStyle name="Note 4 12 3 4" xfId="15026" xr:uid="{00000000-0005-0000-0000-000003A10000}"/>
    <cellStyle name="Note 4 12 3 5" xfId="31502" xr:uid="{00000000-0005-0000-0000-000004A10000}"/>
    <cellStyle name="Note 4 12 3 6" xfId="50228" xr:uid="{00000000-0005-0000-0000-000005A10000}"/>
    <cellStyle name="Note 4 12 3 7" xfId="52014" xr:uid="{00000000-0005-0000-0000-000006A10000}"/>
    <cellStyle name="Note 4 12 3 8" xfId="53109" xr:uid="{00000000-0005-0000-0000-000007A10000}"/>
    <cellStyle name="Note 4 12 4" xfId="8165" xr:uid="{00000000-0005-0000-0000-000008A10000}"/>
    <cellStyle name="Note 4 12 4 2" xfId="9554" xr:uid="{00000000-0005-0000-0000-000009A10000}"/>
    <cellStyle name="Note 4 12 4 2 2" xfId="7613" xr:uid="{00000000-0005-0000-0000-00000AA10000}"/>
    <cellStyle name="Note 4 12 4 2 2 2" xfId="25179" xr:uid="{00000000-0005-0000-0000-00000BA10000}"/>
    <cellStyle name="Note 4 12 4 2 2 2 2" xfId="40809" xr:uid="{00000000-0005-0000-0000-00000CA10000}"/>
    <cellStyle name="Note 4 12 4 2 2 3" xfId="17115" xr:uid="{00000000-0005-0000-0000-00000DA10000}"/>
    <cellStyle name="Note 4 12 4 2 2 4" xfId="32958" xr:uid="{00000000-0005-0000-0000-00000EA10000}"/>
    <cellStyle name="Note 4 12 4 2 3" xfId="27120" xr:uid="{00000000-0005-0000-0000-00000FA10000}"/>
    <cellStyle name="Note 4 12 4 2 3 2" xfId="42750" xr:uid="{00000000-0005-0000-0000-000010A10000}"/>
    <cellStyle name="Note 4 12 4 2 4" xfId="19056" xr:uid="{00000000-0005-0000-0000-000011A10000}"/>
    <cellStyle name="Note 4 12 4 2 5" xfId="34899" xr:uid="{00000000-0005-0000-0000-000012A10000}"/>
    <cellStyle name="Note 4 12 4 3" xfId="7232" xr:uid="{00000000-0005-0000-0000-000013A10000}"/>
    <cellStyle name="Note 4 12 4 3 2" xfId="24799" xr:uid="{00000000-0005-0000-0000-000014A10000}"/>
    <cellStyle name="Note 4 12 4 3 2 2" xfId="40429" xr:uid="{00000000-0005-0000-0000-000015A10000}"/>
    <cellStyle name="Note 4 12 4 3 3" xfId="16735" xr:uid="{00000000-0005-0000-0000-000016A10000}"/>
    <cellStyle name="Note 4 12 4 3 4" xfId="32578" xr:uid="{00000000-0005-0000-0000-000017A10000}"/>
    <cellStyle name="Note 4 12 4 4" xfId="25731" xr:uid="{00000000-0005-0000-0000-000018A10000}"/>
    <cellStyle name="Note 4 12 4 4 2" xfId="41361" xr:uid="{00000000-0005-0000-0000-000019A10000}"/>
    <cellStyle name="Note 4 12 4 5" xfId="17667" xr:uid="{00000000-0005-0000-0000-00001AA10000}"/>
    <cellStyle name="Note 4 12 4 6" xfId="33510" xr:uid="{00000000-0005-0000-0000-00001BA10000}"/>
    <cellStyle name="Note 4 12 5" xfId="21675" xr:uid="{00000000-0005-0000-0000-00001CA10000}"/>
    <cellStyle name="Note 4 12 5 2" xfId="37306" xr:uid="{00000000-0005-0000-0000-00001DA10000}"/>
    <cellStyle name="Note 4 12 6" xfId="24062" xr:uid="{00000000-0005-0000-0000-00001EA10000}"/>
    <cellStyle name="Note 4 12 6 2" xfId="39693" xr:uid="{00000000-0005-0000-0000-00001FA10000}"/>
    <cellStyle name="Note 4 12 7" xfId="12652" xr:uid="{00000000-0005-0000-0000-000020A10000}"/>
    <cellStyle name="Note 4 12 8" xfId="29838" xr:uid="{00000000-0005-0000-0000-000021A10000}"/>
    <cellStyle name="Note 4 12 9" xfId="45094" xr:uid="{00000000-0005-0000-0000-000022A10000}"/>
    <cellStyle name="Note 4 13" xfId="3378" xr:uid="{00000000-0005-0000-0000-000023A10000}"/>
    <cellStyle name="Note 4 13 10" xfId="48338" xr:uid="{00000000-0005-0000-0000-000024A10000}"/>
    <cellStyle name="Note 4 13 11" xfId="45192" xr:uid="{00000000-0005-0000-0000-000025A10000}"/>
    <cellStyle name="Note 4 13 12" xfId="51041" xr:uid="{00000000-0005-0000-0000-000026A10000}"/>
    <cellStyle name="Note 4 13 13" xfId="45531" xr:uid="{00000000-0005-0000-0000-000027A10000}"/>
    <cellStyle name="Note 4 13 14" xfId="51525" xr:uid="{00000000-0005-0000-0000-000028A10000}"/>
    <cellStyle name="Note 4 13 15" xfId="52600" xr:uid="{00000000-0005-0000-0000-000029A10000}"/>
    <cellStyle name="Note 4 13 2" xfId="4031" xr:uid="{00000000-0005-0000-0000-00002AA10000}"/>
    <cellStyle name="Note 4 13 2 10" xfId="48860" xr:uid="{00000000-0005-0000-0000-00002BA10000}"/>
    <cellStyle name="Note 4 13 2 11" xfId="51402" xr:uid="{00000000-0005-0000-0000-00002CA10000}"/>
    <cellStyle name="Note 4 13 2 12" xfId="46323" xr:uid="{00000000-0005-0000-0000-00002DA10000}"/>
    <cellStyle name="Note 4 13 2 13" xfId="51649" xr:uid="{00000000-0005-0000-0000-00002EA10000}"/>
    <cellStyle name="Note 4 13 2 14" xfId="52587" xr:uid="{00000000-0005-0000-0000-00002FA10000}"/>
    <cellStyle name="Note 4 13 2 2" xfId="6406" xr:uid="{00000000-0005-0000-0000-000030A10000}"/>
    <cellStyle name="Note 4 13 2 2 2" xfId="6517" xr:uid="{00000000-0005-0000-0000-000031A10000}"/>
    <cellStyle name="Note 4 13 2 2 2 2" xfId="7391" xr:uid="{00000000-0005-0000-0000-000032A10000}"/>
    <cellStyle name="Note 4 13 2 2 2 2 2" xfId="11080" xr:uid="{00000000-0005-0000-0000-000033A10000}"/>
    <cellStyle name="Note 4 13 2 2 2 2 2 2" xfId="28646" xr:uid="{00000000-0005-0000-0000-000034A10000}"/>
    <cellStyle name="Note 4 13 2 2 2 2 2 2 2" xfId="44276" xr:uid="{00000000-0005-0000-0000-000035A10000}"/>
    <cellStyle name="Note 4 13 2 2 2 2 2 3" xfId="20582" xr:uid="{00000000-0005-0000-0000-000036A10000}"/>
    <cellStyle name="Note 4 13 2 2 2 2 2 4" xfId="36425" xr:uid="{00000000-0005-0000-0000-000037A10000}"/>
    <cellStyle name="Note 4 13 2 2 2 2 3" xfId="24958" xr:uid="{00000000-0005-0000-0000-000038A10000}"/>
    <cellStyle name="Note 4 13 2 2 2 2 3 2" xfId="40588" xr:uid="{00000000-0005-0000-0000-000039A10000}"/>
    <cellStyle name="Note 4 13 2 2 2 2 4" xfId="16894" xr:uid="{00000000-0005-0000-0000-00003AA10000}"/>
    <cellStyle name="Note 4 13 2 2 2 2 5" xfId="32737" xr:uid="{00000000-0005-0000-0000-00003BA10000}"/>
    <cellStyle name="Note 4 13 2 2 2 3" xfId="10807" xr:uid="{00000000-0005-0000-0000-00003CA10000}"/>
    <cellStyle name="Note 4 13 2 2 2 3 2" xfId="28373" xr:uid="{00000000-0005-0000-0000-00003DA10000}"/>
    <cellStyle name="Note 4 13 2 2 2 3 2 2" xfId="44003" xr:uid="{00000000-0005-0000-0000-00003EA10000}"/>
    <cellStyle name="Note 4 13 2 2 2 3 3" xfId="20309" xr:uid="{00000000-0005-0000-0000-00003FA10000}"/>
    <cellStyle name="Note 4 13 2 2 2 3 4" xfId="36152" xr:uid="{00000000-0005-0000-0000-000040A10000}"/>
    <cellStyle name="Note 4 13 2 2 2 4" xfId="24218" xr:uid="{00000000-0005-0000-0000-000041A10000}"/>
    <cellStyle name="Note 4 13 2 2 2 4 2" xfId="39849" xr:uid="{00000000-0005-0000-0000-000042A10000}"/>
    <cellStyle name="Note 4 13 2 2 2 5" xfId="16021" xr:uid="{00000000-0005-0000-0000-000043A10000}"/>
    <cellStyle name="Note 4 13 2 2 2 6" xfId="32057" xr:uid="{00000000-0005-0000-0000-000044A10000}"/>
    <cellStyle name="Note 4 13 2 2 3" xfId="24109" xr:uid="{00000000-0005-0000-0000-000045A10000}"/>
    <cellStyle name="Note 4 13 2 2 3 2" xfId="39740" xr:uid="{00000000-0005-0000-0000-000046A10000}"/>
    <cellStyle name="Note 4 13 2 2 4" xfId="15911" xr:uid="{00000000-0005-0000-0000-000047A10000}"/>
    <cellStyle name="Note 4 13 2 2 5" xfId="31948" xr:uid="{00000000-0005-0000-0000-000048A10000}"/>
    <cellStyle name="Note 4 13 2 2 6" xfId="50667" xr:uid="{00000000-0005-0000-0000-000049A10000}"/>
    <cellStyle name="Note 4 13 2 2 7" xfId="52453" xr:uid="{00000000-0005-0000-0000-00004AA10000}"/>
    <cellStyle name="Note 4 13 2 2 8" xfId="53548" xr:uid="{00000000-0005-0000-0000-00004BA10000}"/>
    <cellStyle name="Note 4 13 2 3" xfId="8384" xr:uid="{00000000-0005-0000-0000-00004CA10000}"/>
    <cellStyle name="Note 4 13 2 3 2" xfId="9773" xr:uid="{00000000-0005-0000-0000-00004DA10000}"/>
    <cellStyle name="Note 4 13 2 3 2 2" xfId="11128" xr:uid="{00000000-0005-0000-0000-00004EA10000}"/>
    <cellStyle name="Note 4 13 2 3 2 2 2" xfId="28694" xr:uid="{00000000-0005-0000-0000-00004FA10000}"/>
    <cellStyle name="Note 4 13 2 3 2 2 2 2" xfId="44324" xr:uid="{00000000-0005-0000-0000-000050A10000}"/>
    <cellStyle name="Note 4 13 2 3 2 2 3" xfId="20630" xr:uid="{00000000-0005-0000-0000-000051A10000}"/>
    <cellStyle name="Note 4 13 2 3 2 2 4" xfId="36473" xr:uid="{00000000-0005-0000-0000-000052A10000}"/>
    <cellStyle name="Note 4 13 2 3 2 3" xfId="27339" xr:uid="{00000000-0005-0000-0000-000053A10000}"/>
    <cellStyle name="Note 4 13 2 3 2 3 2" xfId="42969" xr:uid="{00000000-0005-0000-0000-000054A10000}"/>
    <cellStyle name="Note 4 13 2 3 2 4" xfId="19275" xr:uid="{00000000-0005-0000-0000-000055A10000}"/>
    <cellStyle name="Note 4 13 2 3 2 5" xfId="35118" xr:uid="{00000000-0005-0000-0000-000056A10000}"/>
    <cellStyle name="Note 4 13 2 3 3" xfId="4870" xr:uid="{00000000-0005-0000-0000-000057A10000}"/>
    <cellStyle name="Note 4 13 2 3 3 2" xfId="23042" xr:uid="{00000000-0005-0000-0000-000058A10000}"/>
    <cellStyle name="Note 4 13 2 3 3 2 2" xfId="38673" xr:uid="{00000000-0005-0000-0000-000059A10000}"/>
    <cellStyle name="Note 4 13 2 3 3 3" xfId="14376" xr:uid="{00000000-0005-0000-0000-00005AA10000}"/>
    <cellStyle name="Note 4 13 2 3 3 4" xfId="31063" xr:uid="{00000000-0005-0000-0000-00005BA10000}"/>
    <cellStyle name="Note 4 13 2 3 4" xfId="25950" xr:uid="{00000000-0005-0000-0000-00005CA10000}"/>
    <cellStyle name="Note 4 13 2 3 4 2" xfId="41580" xr:uid="{00000000-0005-0000-0000-00005DA10000}"/>
    <cellStyle name="Note 4 13 2 3 5" xfId="17886" xr:uid="{00000000-0005-0000-0000-00005EA10000}"/>
    <cellStyle name="Note 4 13 2 3 6" xfId="33729" xr:uid="{00000000-0005-0000-0000-00005FA10000}"/>
    <cellStyle name="Note 4 13 2 4" xfId="22243" xr:uid="{00000000-0005-0000-0000-000060A10000}"/>
    <cellStyle name="Note 4 13 2 4 2" xfId="37874" xr:uid="{00000000-0005-0000-0000-000061A10000}"/>
    <cellStyle name="Note 4 13 2 5" xfId="12285" xr:uid="{00000000-0005-0000-0000-000062A10000}"/>
    <cellStyle name="Note 4 13 2 5 2" xfId="29548" xr:uid="{00000000-0005-0000-0000-000063A10000}"/>
    <cellStyle name="Note 4 13 2 6" xfId="13536" xr:uid="{00000000-0005-0000-0000-000064A10000}"/>
    <cellStyle name="Note 4 13 2 7" xfId="30283" xr:uid="{00000000-0005-0000-0000-000065A10000}"/>
    <cellStyle name="Note 4 13 2 8" xfId="45332" xr:uid="{00000000-0005-0000-0000-000066A10000}"/>
    <cellStyle name="Note 4 13 2 9" xfId="48698" xr:uid="{00000000-0005-0000-0000-000067A10000}"/>
    <cellStyle name="Note 4 13 3" xfId="5753" xr:uid="{00000000-0005-0000-0000-000068A10000}"/>
    <cellStyle name="Note 4 13 3 2" xfId="6667" xr:uid="{00000000-0005-0000-0000-000069A10000}"/>
    <cellStyle name="Note 4 13 3 2 2" xfId="4513" xr:uid="{00000000-0005-0000-0000-00006AA10000}"/>
    <cellStyle name="Note 4 13 3 2 2 2" xfId="4656" xr:uid="{00000000-0005-0000-0000-00006BA10000}"/>
    <cellStyle name="Note 4 13 3 2 2 2 2" xfId="22828" xr:uid="{00000000-0005-0000-0000-00006CA10000}"/>
    <cellStyle name="Note 4 13 3 2 2 2 2 2" xfId="38459" xr:uid="{00000000-0005-0000-0000-00006DA10000}"/>
    <cellStyle name="Note 4 13 3 2 2 2 3" xfId="14162" xr:uid="{00000000-0005-0000-0000-00006EA10000}"/>
    <cellStyle name="Note 4 13 3 2 2 2 4" xfId="30849" xr:uid="{00000000-0005-0000-0000-00006FA10000}"/>
    <cellStyle name="Note 4 13 3 2 2 3" xfId="22685" xr:uid="{00000000-0005-0000-0000-000070A10000}"/>
    <cellStyle name="Note 4 13 3 2 2 3 2" xfId="38316" xr:uid="{00000000-0005-0000-0000-000071A10000}"/>
    <cellStyle name="Note 4 13 3 2 2 4" xfId="14019" xr:uid="{00000000-0005-0000-0000-000072A10000}"/>
    <cellStyle name="Note 4 13 3 2 2 5" xfId="30706" xr:uid="{00000000-0005-0000-0000-000073A10000}"/>
    <cellStyle name="Note 4 13 3 2 3" xfId="4154" xr:uid="{00000000-0005-0000-0000-000074A10000}"/>
    <cellStyle name="Note 4 13 3 2 3 2" xfId="22365" xr:uid="{00000000-0005-0000-0000-000075A10000}"/>
    <cellStyle name="Note 4 13 3 2 3 2 2" xfId="37996" xr:uid="{00000000-0005-0000-0000-000076A10000}"/>
    <cellStyle name="Note 4 13 3 2 3 3" xfId="13660" xr:uid="{00000000-0005-0000-0000-000077A10000}"/>
    <cellStyle name="Note 4 13 3 2 3 4" xfId="30405" xr:uid="{00000000-0005-0000-0000-000078A10000}"/>
    <cellStyle name="Note 4 13 3 2 4" xfId="24330" xr:uid="{00000000-0005-0000-0000-000079A10000}"/>
    <cellStyle name="Note 4 13 3 2 4 2" xfId="39961" xr:uid="{00000000-0005-0000-0000-00007AA10000}"/>
    <cellStyle name="Note 4 13 3 2 5" xfId="16171" xr:uid="{00000000-0005-0000-0000-00007BA10000}"/>
    <cellStyle name="Note 4 13 3 2 6" xfId="32149" xr:uid="{00000000-0005-0000-0000-00007CA10000}"/>
    <cellStyle name="Note 4 13 3 3" xfId="23663" xr:uid="{00000000-0005-0000-0000-00007DA10000}"/>
    <cellStyle name="Note 4 13 3 3 2" xfId="39294" xr:uid="{00000000-0005-0000-0000-00007EA10000}"/>
    <cellStyle name="Note 4 13 3 4" xfId="15258" xr:uid="{00000000-0005-0000-0000-00007FA10000}"/>
    <cellStyle name="Note 4 13 3 5" xfId="31582" xr:uid="{00000000-0005-0000-0000-000080A10000}"/>
    <cellStyle name="Note 4 13 3 6" xfId="50307" xr:uid="{00000000-0005-0000-0000-000081A10000}"/>
    <cellStyle name="Note 4 13 3 7" xfId="52093" xr:uid="{00000000-0005-0000-0000-000082A10000}"/>
    <cellStyle name="Note 4 13 3 8" xfId="53188" xr:uid="{00000000-0005-0000-0000-000083A10000}"/>
    <cellStyle name="Note 4 13 4" xfId="8074" xr:uid="{00000000-0005-0000-0000-000084A10000}"/>
    <cellStyle name="Note 4 13 4 2" xfId="9463" xr:uid="{00000000-0005-0000-0000-000085A10000}"/>
    <cellStyle name="Note 4 13 4 2 2" xfId="9217" xr:uid="{00000000-0005-0000-0000-000086A10000}"/>
    <cellStyle name="Note 4 13 4 2 2 2" xfId="26783" xr:uid="{00000000-0005-0000-0000-000087A10000}"/>
    <cellStyle name="Note 4 13 4 2 2 2 2" xfId="42413" xr:uid="{00000000-0005-0000-0000-000088A10000}"/>
    <cellStyle name="Note 4 13 4 2 2 3" xfId="18719" xr:uid="{00000000-0005-0000-0000-000089A10000}"/>
    <cellStyle name="Note 4 13 4 2 2 4" xfId="34562" xr:uid="{00000000-0005-0000-0000-00008AA10000}"/>
    <cellStyle name="Note 4 13 4 2 3" xfId="27029" xr:uid="{00000000-0005-0000-0000-00008BA10000}"/>
    <cellStyle name="Note 4 13 4 2 3 2" xfId="42659" xr:uid="{00000000-0005-0000-0000-00008CA10000}"/>
    <cellStyle name="Note 4 13 4 2 4" xfId="18965" xr:uid="{00000000-0005-0000-0000-00008DA10000}"/>
    <cellStyle name="Note 4 13 4 2 5" xfId="34808" xr:uid="{00000000-0005-0000-0000-00008EA10000}"/>
    <cellStyle name="Note 4 13 4 3" xfId="4813" xr:uid="{00000000-0005-0000-0000-00008FA10000}"/>
    <cellStyle name="Note 4 13 4 3 2" xfId="22985" xr:uid="{00000000-0005-0000-0000-000090A10000}"/>
    <cellStyle name="Note 4 13 4 3 2 2" xfId="38616" xr:uid="{00000000-0005-0000-0000-000091A10000}"/>
    <cellStyle name="Note 4 13 4 3 3" xfId="14319" xr:uid="{00000000-0005-0000-0000-000092A10000}"/>
    <cellStyle name="Note 4 13 4 3 4" xfId="31006" xr:uid="{00000000-0005-0000-0000-000093A10000}"/>
    <cellStyle name="Note 4 13 4 4" xfId="25640" xr:uid="{00000000-0005-0000-0000-000094A10000}"/>
    <cellStyle name="Note 4 13 4 4 2" xfId="41270" xr:uid="{00000000-0005-0000-0000-000095A10000}"/>
    <cellStyle name="Note 4 13 4 5" xfId="17576" xr:uid="{00000000-0005-0000-0000-000096A10000}"/>
    <cellStyle name="Note 4 13 4 6" xfId="33419" xr:uid="{00000000-0005-0000-0000-000097A10000}"/>
    <cellStyle name="Note 4 13 5" xfId="21797" xr:uid="{00000000-0005-0000-0000-000098A10000}"/>
    <cellStyle name="Note 4 13 5 2" xfId="37428" xr:uid="{00000000-0005-0000-0000-000099A10000}"/>
    <cellStyle name="Note 4 13 6" xfId="24085" xr:uid="{00000000-0005-0000-0000-00009AA10000}"/>
    <cellStyle name="Note 4 13 6 2" xfId="39716" xr:uid="{00000000-0005-0000-0000-00009BA10000}"/>
    <cellStyle name="Note 4 13 7" xfId="12883" xr:uid="{00000000-0005-0000-0000-00009CA10000}"/>
    <cellStyle name="Note 4 13 8" xfId="29917" xr:uid="{00000000-0005-0000-0000-00009DA10000}"/>
    <cellStyle name="Note 4 13 9" xfId="47855" xr:uid="{00000000-0005-0000-0000-00009EA10000}"/>
    <cellStyle name="Note 4 14" xfId="3068" xr:uid="{00000000-0005-0000-0000-00009FA10000}"/>
    <cellStyle name="Note 4 14 10" xfId="48181" xr:uid="{00000000-0005-0000-0000-0000A0A10000}"/>
    <cellStyle name="Note 4 14 11" xfId="45466" xr:uid="{00000000-0005-0000-0000-0000A1A10000}"/>
    <cellStyle name="Note 4 14 12" xfId="50884" xr:uid="{00000000-0005-0000-0000-0000A2A10000}"/>
    <cellStyle name="Note 4 14 13" xfId="46158" xr:uid="{00000000-0005-0000-0000-0000A3A10000}"/>
    <cellStyle name="Note 4 14 14" xfId="45838" xr:uid="{00000000-0005-0000-0000-0000A4A10000}"/>
    <cellStyle name="Note 4 14 15" xfId="53843" xr:uid="{00000000-0005-0000-0000-0000A5A10000}"/>
    <cellStyle name="Note 4 14 2" xfId="3722" xr:uid="{00000000-0005-0000-0000-0000A6A10000}"/>
    <cellStyle name="Note 4 14 2 10" xfId="47205" xr:uid="{00000000-0005-0000-0000-0000A7A10000}"/>
    <cellStyle name="Note 4 14 2 11" xfId="51245" xr:uid="{00000000-0005-0000-0000-0000A8A10000}"/>
    <cellStyle name="Note 4 14 2 12" xfId="48842" xr:uid="{00000000-0005-0000-0000-0000A9A10000}"/>
    <cellStyle name="Note 4 14 2 13" xfId="45216" xr:uid="{00000000-0005-0000-0000-0000AAA10000}"/>
    <cellStyle name="Note 4 14 2 14" xfId="45681" xr:uid="{00000000-0005-0000-0000-0000ABA10000}"/>
    <cellStyle name="Note 4 14 2 2" xfId="6097" xr:uid="{00000000-0005-0000-0000-0000ACA10000}"/>
    <cellStyle name="Note 4 14 2 2 2" xfId="6577" xr:uid="{00000000-0005-0000-0000-0000ADA10000}"/>
    <cellStyle name="Note 4 14 2 2 2 2" xfId="7294" xr:uid="{00000000-0005-0000-0000-0000AEA10000}"/>
    <cellStyle name="Note 4 14 2 2 2 2 2" xfId="10880" xr:uid="{00000000-0005-0000-0000-0000AFA10000}"/>
    <cellStyle name="Note 4 14 2 2 2 2 2 2" xfId="28446" xr:uid="{00000000-0005-0000-0000-0000B0A10000}"/>
    <cellStyle name="Note 4 14 2 2 2 2 2 2 2" xfId="44076" xr:uid="{00000000-0005-0000-0000-0000B1A10000}"/>
    <cellStyle name="Note 4 14 2 2 2 2 2 3" xfId="20382" xr:uid="{00000000-0005-0000-0000-0000B2A10000}"/>
    <cellStyle name="Note 4 14 2 2 2 2 2 4" xfId="36225" xr:uid="{00000000-0005-0000-0000-0000B3A10000}"/>
    <cellStyle name="Note 4 14 2 2 2 2 3" xfId="24861" xr:uid="{00000000-0005-0000-0000-0000B4A10000}"/>
    <cellStyle name="Note 4 14 2 2 2 2 3 2" xfId="40491" xr:uid="{00000000-0005-0000-0000-0000B5A10000}"/>
    <cellStyle name="Note 4 14 2 2 2 2 4" xfId="16797" xr:uid="{00000000-0005-0000-0000-0000B6A10000}"/>
    <cellStyle name="Note 4 14 2 2 2 2 5" xfId="32640" xr:uid="{00000000-0005-0000-0000-0000B7A10000}"/>
    <cellStyle name="Note 4 14 2 2 2 3" xfId="10969" xr:uid="{00000000-0005-0000-0000-0000B8A10000}"/>
    <cellStyle name="Note 4 14 2 2 2 3 2" xfId="28535" xr:uid="{00000000-0005-0000-0000-0000B9A10000}"/>
    <cellStyle name="Note 4 14 2 2 2 3 2 2" xfId="44165" xr:uid="{00000000-0005-0000-0000-0000BAA10000}"/>
    <cellStyle name="Note 4 14 2 2 2 3 3" xfId="20471" xr:uid="{00000000-0005-0000-0000-0000BBA10000}"/>
    <cellStyle name="Note 4 14 2 2 2 3 4" xfId="36314" xr:uid="{00000000-0005-0000-0000-0000BCA10000}"/>
    <cellStyle name="Note 4 14 2 2 2 4" xfId="24278" xr:uid="{00000000-0005-0000-0000-0000BDA10000}"/>
    <cellStyle name="Note 4 14 2 2 2 4 2" xfId="39909" xr:uid="{00000000-0005-0000-0000-0000BEA10000}"/>
    <cellStyle name="Note 4 14 2 2 2 5" xfId="16081" xr:uid="{00000000-0005-0000-0000-0000BFA10000}"/>
    <cellStyle name="Note 4 14 2 2 2 6" xfId="32117" xr:uid="{00000000-0005-0000-0000-0000C0A10000}"/>
    <cellStyle name="Note 4 14 2 2 3" xfId="23912" xr:uid="{00000000-0005-0000-0000-0000C1A10000}"/>
    <cellStyle name="Note 4 14 2 2 3 2" xfId="39543" xr:uid="{00000000-0005-0000-0000-0000C2A10000}"/>
    <cellStyle name="Note 4 14 2 2 4" xfId="15602" xr:uid="{00000000-0005-0000-0000-0000C3A10000}"/>
    <cellStyle name="Note 4 14 2 2 5" xfId="31791" xr:uid="{00000000-0005-0000-0000-0000C4A10000}"/>
    <cellStyle name="Note 4 14 2 2 6" xfId="50510" xr:uid="{00000000-0005-0000-0000-0000C5A10000}"/>
    <cellStyle name="Note 4 14 2 2 7" xfId="52296" xr:uid="{00000000-0005-0000-0000-0000C6A10000}"/>
    <cellStyle name="Note 4 14 2 2 8" xfId="53391" xr:uid="{00000000-0005-0000-0000-0000C7A10000}"/>
    <cellStyle name="Note 4 14 2 3" xfId="6704" xr:uid="{00000000-0005-0000-0000-0000C8A10000}"/>
    <cellStyle name="Note 4 14 2 3 2" xfId="4550" xr:uid="{00000000-0005-0000-0000-0000C9A10000}"/>
    <cellStyle name="Note 4 14 2 3 2 2" xfId="11002" xr:uid="{00000000-0005-0000-0000-0000CAA10000}"/>
    <cellStyle name="Note 4 14 2 3 2 2 2" xfId="28568" xr:uid="{00000000-0005-0000-0000-0000CBA10000}"/>
    <cellStyle name="Note 4 14 2 3 2 2 2 2" xfId="44198" xr:uid="{00000000-0005-0000-0000-0000CCA10000}"/>
    <cellStyle name="Note 4 14 2 3 2 2 3" xfId="20504" xr:uid="{00000000-0005-0000-0000-0000CDA10000}"/>
    <cellStyle name="Note 4 14 2 3 2 2 4" xfId="36347" xr:uid="{00000000-0005-0000-0000-0000CEA10000}"/>
    <cellStyle name="Note 4 14 2 3 2 3" xfId="22722" xr:uid="{00000000-0005-0000-0000-0000CFA10000}"/>
    <cellStyle name="Note 4 14 2 3 2 3 2" xfId="38353" xr:uid="{00000000-0005-0000-0000-0000D0A10000}"/>
    <cellStyle name="Note 4 14 2 3 2 4" xfId="14056" xr:uid="{00000000-0005-0000-0000-0000D1A10000}"/>
    <cellStyle name="Note 4 14 2 3 2 5" xfId="30743" xr:uid="{00000000-0005-0000-0000-0000D2A10000}"/>
    <cellStyle name="Note 4 14 2 3 3" xfId="4187" xr:uid="{00000000-0005-0000-0000-0000D3A10000}"/>
    <cellStyle name="Note 4 14 2 3 3 2" xfId="22398" xr:uid="{00000000-0005-0000-0000-0000D4A10000}"/>
    <cellStyle name="Note 4 14 2 3 3 2 2" xfId="38029" xr:uid="{00000000-0005-0000-0000-0000D5A10000}"/>
    <cellStyle name="Note 4 14 2 3 3 3" xfId="13693" xr:uid="{00000000-0005-0000-0000-0000D6A10000}"/>
    <cellStyle name="Note 4 14 2 3 3 4" xfId="30438" xr:uid="{00000000-0005-0000-0000-0000D7A10000}"/>
    <cellStyle name="Note 4 14 2 3 4" xfId="24367" xr:uid="{00000000-0005-0000-0000-0000D8A10000}"/>
    <cellStyle name="Note 4 14 2 3 4 2" xfId="39998" xr:uid="{00000000-0005-0000-0000-0000D9A10000}"/>
    <cellStyle name="Note 4 14 2 3 5" xfId="16208" xr:uid="{00000000-0005-0000-0000-0000DAA10000}"/>
    <cellStyle name="Note 4 14 2 3 6" xfId="32186" xr:uid="{00000000-0005-0000-0000-0000DBA10000}"/>
    <cellStyle name="Note 4 14 2 4" xfId="22044" xr:uid="{00000000-0005-0000-0000-0000DCA10000}"/>
    <cellStyle name="Note 4 14 2 4 2" xfId="37675" xr:uid="{00000000-0005-0000-0000-0000DDA10000}"/>
    <cellStyle name="Note 4 14 2 5" xfId="12135" xr:uid="{00000000-0005-0000-0000-0000DEA10000}"/>
    <cellStyle name="Note 4 14 2 5 2" xfId="29398" xr:uid="{00000000-0005-0000-0000-0000DFA10000}"/>
    <cellStyle name="Note 4 14 2 6" xfId="13227" xr:uid="{00000000-0005-0000-0000-0000E0A10000}"/>
    <cellStyle name="Note 4 14 2 7" xfId="30126" xr:uid="{00000000-0005-0000-0000-0000E1A10000}"/>
    <cellStyle name="Note 4 14 2 8" xfId="45362" xr:uid="{00000000-0005-0000-0000-0000E2A10000}"/>
    <cellStyle name="Note 4 14 2 9" xfId="48541" xr:uid="{00000000-0005-0000-0000-0000E3A10000}"/>
    <cellStyle name="Note 4 14 3" xfId="5447" xr:uid="{00000000-0005-0000-0000-0000E4A10000}"/>
    <cellStyle name="Note 4 14 3 2" xfId="8073" xr:uid="{00000000-0005-0000-0000-0000E5A10000}"/>
    <cellStyle name="Note 4 14 3 2 2" xfId="9462" xr:uid="{00000000-0005-0000-0000-0000E6A10000}"/>
    <cellStyle name="Note 4 14 3 2 2 2" xfId="7996" xr:uid="{00000000-0005-0000-0000-0000E7A10000}"/>
    <cellStyle name="Note 4 14 3 2 2 2 2" xfId="25562" xr:uid="{00000000-0005-0000-0000-0000E8A10000}"/>
    <cellStyle name="Note 4 14 3 2 2 2 2 2" xfId="41192" xr:uid="{00000000-0005-0000-0000-0000E9A10000}"/>
    <cellStyle name="Note 4 14 3 2 2 2 3" xfId="17498" xr:uid="{00000000-0005-0000-0000-0000EAA10000}"/>
    <cellStyle name="Note 4 14 3 2 2 2 4" xfId="33341" xr:uid="{00000000-0005-0000-0000-0000EBA10000}"/>
    <cellStyle name="Note 4 14 3 2 2 3" xfId="27028" xr:uid="{00000000-0005-0000-0000-0000ECA10000}"/>
    <cellStyle name="Note 4 14 3 2 2 3 2" xfId="42658" xr:uid="{00000000-0005-0000-0000-0000EDA10000}"/>
    <cellStyle name="Note 4 14 3 2 2 4" xfId="18964" xr:uid="{00000000-0005-0000-0000-0000EEA10000}"/>
    <cellStyle name="Note 4 14 3 2 2 5" xfId="34807" xr:uid="{00000000-0005-0000-0000-0000EFA10000}"/>
    <cellStyle name="Note 4 14 3 2 3" xfId="7493" xr:uid="{00000000-0005-0000-0000-0000F0A10000}"/>
    <cellStyle name="Note 4 14 3 2 3 2" xfId="25059" xr:uid="{00000000-0005-0000-0000-0000F1A10000}"/>
    <cellStyle name="Note 4 14 3 2 3 2 2" xfId="40689" xr:uid="{00000000-0005-0000-0000-0000F2A10000}"/>
    <cellStyle name="Note 4 14 3 2 3 3" xfId="16995" xr:uid="{00000000-0005-0000-0000-0000F3A10000}"/>
    <cellStyle name="Note 4 14 3 2 3 4" xfId="32838" xr:uid="{00000000-0005-0000-0000-0000F4A10000}"/>
    <cellStyle name="Note 4 14 3 2 4" xfId="25639" xr:uid="{00000000-0005-0000-0000-0000F5A10000}"/>
    <cellStyle name="Note 4 14 3 2 4 2" xfId="41269" xr:uid="{00000000-0005-0000-0000-0000F6A10000}"/>
    <cellStyle name="Note 4 14 3 2 5" xfId="17575" xr:uid="{00000000-0005-0000-0000-0000F7A10000}"/>
    <cellStyle name="Note 4 14 3 2 6" xfId="33418" xr:uid="{00000000-0005-0000-0000-0000F8A10000}"/>
    <cellStyle name="Note 4 14 3 3" xfId="23469" xr:uid="{00000000-0005-0000-0000-0000F9A10000}"/>
    <cellStyle name="Note 4 14 3 3 2" xfId="39100" xr:uid="{00000000-0005-0000-0000-0000FAA10000}"/>
    <cellStyle name="Note 4 14 3 4" xfId="14952" xr:uid="{00000000-0005-0000-0000-0000FBA10000}"/>
    <cellStyle name="Note 4 14 3 5" xfId="31428" xr:uid="{00000000-0005-0000-0000-0000FCA10000}"/>
    <cellStyle name="Note 4 14 3 6" xfId="50150" xr:uid="{00000000-0005-0000-0000-0000FDA10000}"/>
    <cellStyle name="Note 4 14 3 7" xfId="51936" xr:uid="{00000000-0005-0000-0000-0000FEA10000}"/>
    <cellStyle name="Note 4 14 3 8" xfId="53031" xr:uid="{00000000-0005-0000-0000-0000FFA10000}"/>
    <cellStyle name="Note 4 14 4" xfId="8952" xr:uid="{00000000-0005-0000-0000-000000A20000}"/>
    <cellStyle name="Note 4 14 4 2" xfId="10341" xr:uid="{00000000-0005-0000-0000-000001A20000}"/>
    <cellStyle name="Note 4 14 4 2 2" xfId="11386" xr:uid="{00000000-0005-0000-0000-000002A20000}"/>
    <cellStyle name="Note 4 14 4 2 2 2" xfId="28952" xr:uid="{00000000-0005-0000-0000-000003A20000}"/>
    <cellStyle name="Note 4 14 4 2 2 2 2" xfId="44582" xr:uid="{00000000-0005-0000-0000-000004A20000}"/>
    <cellStyle name="Note 4 14 4 2 2 3" xfId="20888" xr:uid="{00000000-0005-0000-0000-000005A20000}"/>
    <cellStyle name="Note 4 14 4 2 2 4" xfId="36731" xr:uid="{00000000-0005-0000-0000-000006A20000}"/>
    <cellStyle name="Note 4 14 4 2 3" xfId="27907" xr:uid="{00000000-0005-0000-0000-000007A20000}"/>
    <cellStyle name="Note 4 14 4 2 3 2" xfId="43537" xr:uid="{00000000-0005-0000-0000-000008A20000}"/>
    <cellStyle name="Note 4 14 4 2 4" xfId="19843" xr:uid="{00000000-0005-0000-0000-000009A20000}"/>
    <cellStyle name="Note 4 14 4 2 5" xfId="35686" xr:uid="{00000000-0005-0000-0000-00000AA20000}"/>
    <cellStyle name="Note 4 14 4 3" xfId="10889" xr:uid="{00000000-0005-0000-0000-00000BA20000}"/>
    <cellStyle name="Note 4 14 4 3 2" xfId="28455" xr:uid="{00000000-0005-0000-0000-00000CA20000}"/>
    <cellStyle name="Note 4 14 4 3 2 2" xfId="44085" xr:uid="{00000000-0005-0000-0000-00000DA20000}"/>
    <cellStyle name="Note 4 14 4 3 3" xfId="20391" xr:uid="{00000000-0005-0000-0000-00000EA20000}"/>
    <cellStyle name="Note 4 14 4 3 4" xfId="36234" xr:uid="{00000000-0005-0000-0000-00000FA20000}"/>
    <cellStyle name="Note 4 14 4 4" xfId="26518" xr:uid="{00000000-0005-0000-0000-000010A20000}"/>
    <cellStyle name="Note 4 14 4 4 2" xfId="42148" xr:uid="{00000000-0005-0000-0000-000011A20000}"/>
    <cellStyle name="Note 4 14 4 5" xfId="18454" xr:uid="{00000000-0005-0000-0000-000012A20000}"/>
    <cellStyle name="Note 4 14 4 6" xfId="34297" xr:uid="{00000000-0005-0000-0000-000013A20000}"/>
    <cellStyle name="Note 4 14 5" xfId="21597" xr:uid="{00000000-0005-0000-0000-000014A20000}"/>
    <cellStyle name="Note 4 14 5 2" xfId="37228" xr:uid="{00000000-0005-0000-0000-000015A20000}"/>
    <cellStyle name="Note 4 14 6" xfId="23858" xr:uid="{00000000-0005-0000-0000-000016A20000}"/>
    <cellStyle name="Note 4 14 6 2" xfId="39489" xr:uid="{00000000-0005-0000-0000-000017A20000}"/>
    <cellStyle name="Note 4 14 7" xfId="12574" xr:uid="{00000000-0005-0000-0000-000018A20000}"/>
    <cellStyle name="Note 4 14 8" xfId="29760" xr:uid="{00000000-0005-0000-0000-000019A20000}"/>
    <cellStyle name="Note 4 14 9" xfId="47605" xr:uid="{00000000-0005-0000-0000-00001AA20000}"/>
    <cellStyle name="Note 4 15" xfId="3180" xr:uid="{00000000-0005-0000-0000-00001BA20000}"/>
    <cellStyle name="Note 4 15 10" xfId="48293" xr:uid="{00000000-0005-0000-0000-00001CA20000}"/>
    <cellStyle name="Note 4 15 11" xfId="49021" xr:uid="{00000000-0005-0000-0000-00001DA20000}"/>
    <cellStyle name="Note 4 15 12" xfId="50996" xr:uid="{00000000-0005-0000-0000-00001EA20000}"/>
    <cellStyle name="Note 4 15 13" xfId="45690" xr:uid="{00000000-0005-0000-0000-00001FA20000}"/>
    <cellStyle name="Note 4 15 14" xfId="49118" xr:uid="{00000000-0005-0000-0000-000020A20000}"/>
    <cellStyle name="Note 4 15 15" xfId="51596" xr:uid="{00000000-0005-0000-0000-000021A20000}"/>
    <cellStyle name="Note 4 15 2" xfId="3834" xr:uid="{00000000-0005-0000-0000-000022A20000}"/>
    <cellStyle name="Note 4 15 2 10" xfId="48854" xr:uid="{00000000-0005-0000-0000-000023A20000}"/>
    <cellStyle name="Note 4 15 2 11" xfId="51357" xr:uid="{00000000-0005-0000-0000-000024A20000}"/>
    <cellStyle name="Note 4 15 2 12" xfId="45433" xr:uid="{00000000-0005-0000-0000-000025A20000}"/>
    <cellStyle name="Note 4 15 2 13" xfId="52737" xr:uid="{00000000-0005-0000-0000-000026A20000}"/>
    <cellStyle name="Note 4 15 2 14" xfId="53848" xr:uid="{00000000-0005-0000-0000-000027A20000}"/>
    <cellStyle name="Note 4 15 2 2" xfId="6209" xr:uid="{00000000-0005-0000-0000-000028A20000}"/>
    <cellStyle name="Note 4 15 2 2 2" xfId="6790" xr:uid="{00000000-0005-0000-0000-000029A20000}"/>
    <cellStyle name="Note 4 15 2 2 2 2" xfId="7975" xr:uid="{00000000-0005-0000-0000-00002AA20000}"/>
    <cellStyle name="Note 4 15 2 2 2 2 2" xfId="11620" xr:uid="{00000000-0005-0000-0000-00002BA20000}"/>
    <cellStyle name="Note 4 15 2 2 2 2 2 2" xfId="29186" xr:uid="{00000000-0005-0000-0000-00002CA20000}"/>
    <cellStyle name="Note 4 15 2 2 2 2 2 2 2" xfId="44816" xr:uid="{00000000-0005-0000-0000-00002DA20000}"/>
    <cellStyle name="Note 4 15 2 2 2 2 2 3" xfId="21122" xr:uid="{00000000-0005-0000-0000-00002EA20000}"/>
    <cellStyle name="Note 4 15 2 2 2 2 2 4" xfId="36965" xr:uid="{00000000-0005-0000-0000-00002FA20000}"/>
    <cellStyle name="Note 4 15 2 2 2 2 3" xfId="25541" xr:uid="{00000000-0005-0000-0000-000030A20000}"/>
    <cellStyle name="Note 4 15 2 2 2 2 3 2" xfId="41171" xr:uid="{00000000-0005-0000-0000-000031A20000}"/>
    <cellStyle name="Note 4 15 2 2 2 2 4" xfId="17477" xr:uid="{00000000-0005-0000-0000-000032A20000}"/>
    <cellStyle name="Note 4 15 2 2 2 2 5" xfId="33320" xr:uid="{00000000-0005-0000-0000-000033A20000}"/>
    <cellStyle name="Note 4 15 2 2 2 3" xfId="4252" xr:uid="{00000000-0005-0000-0000-000034A20000}"/>
    <cellStyle name="Note 4 15 2 2 2 3 2" xfId="22463" xr:uid="{00000000-0005-0000-0000-000035A20000}"/>
    <cellStyle name="Note 4 15 2 2 2 3 2 2" xfId="38094" xr:uid="{00000000-0005-0000-0000-000036A20000}"/>
    <cellStyle name="Note 4 15 2 2 2 3 3" xfId="13758" xr:uid="{00000000-0005-0000-0000-000037A20000}"/>
    <cellStyle name="Note 4 15 2 2 2 3 4" xfId="30503" xr:uid="{00000000-0005-0000-0000-000038A20000}"/>
    <cellStyle name="Note 4 15 2 2 2 4" xfId="24453" xr:uid="{00000000-0005-0000-0000-000039A20000}"/>
    <cellStyle name="Note 4 15 2 2 2 4 2" xfId="40084" xr:uid="{00000000-0005-0000-0000-00003AA20000}"/>
    <cellStyle name="Note 4 15 2 2 2 5" xfId="16294" xr:uid="{00000000-0005-0000-0000-00003BA20000}"/>
    <cellStyle name="Note 4 15 2 2 2 6" xfId="32272" xr:uid="{00000000-0005-0000-0000-00003CA20000}"/>
    <cellStyle name="Note 4 15 2 2 3" xfId="24024" xr:uid="{00000000-0005-0000-0000-00003DA20000}"/>
    <cellStyle name="Note 4 15 2 2 3 2" xfId="39655" xr:uid="{00000000-0005-0000-0000-00003EA20000}"/>
    <cellStyle name="Note 4 15 2 2 4" xfId="15714" xr:uid="{00000000-0005-0000-0000-00003FA20000}"/>
    <cellStyle name="Note 4 15 2 2 5" xfId="31903" xr:uid="{00000000-0005-0000-0000-000040A20000}"/>
    <cellStyle name="Note 4 15 2 2 6" xfId="50622" xr:uid="{00000000-0005-0000-0000-000041A20000}"/>
    <cellStyle name="Note 4 15 2 2 7" xfId="52408" xr:uid="{00000000-0005-0000-0000-000042A20000}"/>
    <cellStyle name="Note 4 15 2 2 8" xfId="53503" xr:uid="{00000000-0005-0000-0000-000043A20000}"/>
    <cellStyle name="Note 4 15 2 3" xfId="6824" xr:uid="{00000000-0005-0000-0000-000044A20000}"/>
    <cellStyle name="Note 4 15 2 3 2" xfId="7426" xr:uid="{00000000-0005-0000-0000-000045A20000}"/>
    <cellStyle name="Note 4 15 2 3 2 2" xfId="11548" xr:uid="{00000000-0005-0000-0000-000046A20000}"/>
    <cellStyle name="Note 4 15 2 3 2 2 2" xfId="29114" xr:uid="{00000000-0005-0000-0000-000047A20000}"/>
    <cellStyle name="Note 4 15 2 3 2 2 2 2" xfId="44744" xr:uid="{00000000-0005-0000-0000-000048A20000}"/>
    <cellStyle name="Note 4 15 2 3 2 2 3" xfId="21050" xr:uid="{00000000-0005-0000-0000-000049A20000}"/>
    <cellStyle name="Note 4 15 2 3 2 2 4" xfId="36893" xr:uid="{00000000-0005-0000-0000-00004AA20000}"/>
    <cellStyle name="Note 4 15 2 3 2 3" xfId="24993" xr:uid="{00000000-0005-0000-0000-00004BA20000}"/>
    <cellStyle name="Note 4 15 2 3 2 3 2" xfId="40623" xr:uid="{00000000-0005-0000-0000-00004CA20000}"/>
    <cellStyle name="Note 4 15 2 3 2 4" xfId="16929" xr:uid="{00000000-0005-0000-0000-00004DA20000}"/>
    <cellStyle name="Note 4 15 2 3 2 5" xfId="32772" xr:uid="{00000000-0005-0000-0000-00004EA20000}"/>
    <cellStyle name="Note 4 15 2 3 3" xfId="4286" xr:uid="{00000000-0005-0000-0000-00004FA20000}"/>
    <cellStyle name="Note 4 15 2 3 3 2" xfId="22497" xr:uid="{00000000-0005-0000-0000-000050A20000}"/>
    <cellStyle name="Note 4 15 2 3 3 2 2" xfId="38128" xr:uid="{00000000-0005-0000-0000-000051A20000}"/>
    <cellStyle name="Note 4 15 2 3 3 3" xfId="13792" xr:uid="{00000000-0005-0000-0000-000052A20000}"/>
    <cellStyle name="Note 4 15 2 3 3 4" xfId="30537" xr:uid="{00000000-0005-0000-0000-000053A20000}"/>
    <cellStyle name="Note 4 15 2 3 4" xfId="24487" xr:uid="{00000000-0005-0000-0000-000054A20000}"/>
    <cellStyle name="Note 4 15 2 3 4 2" xfId="40118" xr:uid="{00000000-0005-0000-0000-000055A20000}"/>
    <cellStyle name="Note 4 15 2 3 5" xfId="16328" xr:uid="{00000000-0005-0000-0000-000056A20000}"/>
    <cellStyle name="Note 4 15 2 3 6" xfId="32306" xr:uid="{00000000-0005-0000-0000-000057A20000}"/>
    <cellStyle name="Note 4 15 2 4" xfId="22156" xr:uid="{00000000-0005-0000-0000-000058A20000}"/>
    <cellStyle name="Note 4 15 2 4 2" xfId="37787" xr:uid="{00000000-0005-0000-0000-000059A20000}"/>
    <cellStyle name="Note 4 15 2 5" xfId="12242" xr:uid="{00000000-0005-0000-0000-00005AA20000}"/>
    <cellStyle name="Note 4 15 2 5 2" xfId="29505" xr:uid="{00000000-0005-0000-0000-00005BA20000}"/>
    <cellStyle name="Note 4 15 2 6" xfId="13339" xr:uid="{00000000-0005-0000-0000-00005CA20000}"/>
    <cellStyle name="Note 4 15 2 7" xfId="30238" xr:uid="{00000000-0005-0000-0000-00005DA20000}"/>
    <cellStyle name="Note 4 15 2 8" xfId="47780" xr:uid="{00000000-0005-0000-0000-00005EA20000}"/>
    <cellStyle name="Note 4 15 2 9" xfId="48653" xr:uid="{00000000-0005-0000-0000-00005FA20000}"/>
    <cellStyle name="Note 4 15 3" xfId="5555" xr:uid="{00000000-0005-0000-0000-000060A20000}"/>
    <cellStyle name="Note 4 15 3 2" xfId="8465" xr:uid="{00000000-0005-0000-0000-000061A20000}"/>
    <cellStyle name="Note 4 15 3 2 2" xfId="9854" xr:uid="{00000000-0005-0000-0000-000062A20000}"/>
    <cellStyle name="Note 4 15 3 2 2 2" xfId="10625" xr:uid="{00000000-0005-0000-0000-000063A20000}"/>
    <cellStyle name="Note 4 15 3 2 2 2 2" xfId="28191" xr:uid="{00000000-0005-0000-0000-000064A20000}"/>
    <cellStyle name="Note 4 15 3 2 2 2 2 2" xfId="43821" xr:uid="{00000000-0005-0000-0000-000065A20000}"/>
    <cellStyle name="Note 4 15 3 2 2 2 3" xfId="20127" xr:uid="{00000000-0005-0000-0000-000066A20000}"/>
    <cellStyle name="Note 4 15 3 2 2 2 4" xfId="35970" xr:uid="{00000000-0005-0000-0000-000067A20000}"/>
    <cellStyle name="Note 4 15 3 2 2 3" xfId="27420" xr:uid="{00000000-0005-0000-0000-000068A20000}"/>
    <cellStyle name="Note 4 15 3 2 2 3 2" xfId="43050" xr:uid="{00000000-0005-0000-0000-000069A20000}"/>
    <cellStyle name="Note 4 15 3 2 2 4" xfId="19356" xr:uid="{00000000-0005-0000-0000-00006AA20000}"/>
    <cellStyle name="Note 4 15 3 2 2 5" xfId="35199" xr:uid="{00000000-0005-0000-0000-00006BA20000}"/>
    <cellStyle name="Note 4 15 3 2 3" xfId="7846" xr:uid="{00000000-0005-0000-0000-00006CA20000}"/>
    <cellStyle name="Note 4 15 3 2 3 2" xfId="25412" xr:uid="{00000000-0005-0000-0000-00006DA20000}"/>
    <cellStyle name="Note 4 15 3 2 3 2 2" xfId="41042" xr:uid="{00000000-0005-0000-0000-00006EA20000}"/>
    <cellStyle name="Note 4 15 3 2 3 3" xfId="17348" xr:uid="{00000000-0005-0000-0000-00006FA20000}"/>
    <cellStyle name="Note 4 15 3 2 3 4" xfId="33191" xr:uid="{00000000-0005-0000-0000-000070A20000}"/>
    <cellStyle name="Note 4 15 3 2 4" xfId="26031" xr:uid="{00000000-0005-0000-0000-000071A20000}"/>
    <cellStyle name="Note 4 15 3 2 4 2" xfId="41661" xr:uid="{00000000-0005-0000-0000-000072A20000}"/>
    <cellStyle name="Note 4 15 3 2 5" xfId="17967" xr:uid="{00000000-0005-0000-0000-000073A20000}"/>
    <cellStyle name="Note 4 15 3 2 6" xfId="33810" xr:uid="{00000000-0005-0000-0000-000074A20000}"/>
    <cellStyle name="Note 4 15 3 3" xfId="23577" xr:uid="{00000000-0005-0000-0000-000075A20000}"/>
    <cellStyle name="Note 4 15 3 3 2" xfId="39208" xr:uid="{00000000-0005-0000-0000-000076A20000}"/>
    <cellStyle name="Note 4 15 3 4" xfId="15060" xr:uid="{00000000-0005-0000-0000-000077A20000}"/>
    <cellStyle name="Note 4 15 3 5" xfId="31536" xr:uid="{00000000-0005-0000-0000-000078A20000}"/>
    <cellStyle name="Note 4 15 3 6" xfId="50262" xr:uid="{00000000-0005-0000-0000-000079A20000}"/>
    <cellStyle name="Note 4 15 3 7" xfId="52048" xr:uid="{00000000-0005-0000-0000-00007AA20000}"/>
    <cellStyle name="Note 4 15 3 8" xfId="53143" xr:uid="{00000000-0005-0000-0000-00007BA20000}"/>
    <cellStyle name="Note 4 15 4" xfId="8975" xr:uid="{00000000-0005-0000-0000-00007CA20000}"/>
    <cellStyle name="Note 4 15 4 2" xfId="10364" xr:uid="{00000000-0005-0000-0000-00007DA20000}"/>
    <cellStyle name="Note 4 15 4 2 2" xfId="9298" xr:uid="{00000000-0005-0000-0000-00007EA20000}"/>
    <cellStyle name="Note 4 15 4 2 2 2" xfId="26864" xr:uid="{00000000-0005-0000-0000-00007FA20000}"/>
    <cellStyle name="Note 4 15 4 2 2 2 2" xfId="42494" xr:uid="{00000000-0005-0000-0000-000080A20000}"/>
    <cellStyle name="Note 4 15 4 2 2 3" xfId="18800" xr:uid="{00000000-0005-0000-0000-000081A20000}"/>
    <cellStyle name="Note 4 15 4 2 2 4" xfId="34643" xr:uid="{00000000-0005-0000-0000-000082A20000}"/>
    <cellStyle name="Note 4 15 4 2 3" xfId="27930" xr:uid="{00000000-0005-0000-0000-000083A20000}"/>
    <cellStyle name="Note 4 15 4 2 3 2" xfId="43560" xr:uid="{00000000-0005-0000-0000-000084A20000}"/>
    <cellStyle name="Note 4 15 4 2 4" xfId="19866" xr:uid="{00000000-0005-0000-0000-000085A20000}"/>
    <cellStyle name="Note 4 15 4 2 5" xfId="35709" xr:uid="{00000000-0005-0000-0000-000086A20000}"/>
    <cellStyle name="Note 4 15 4 3" xfId="11404" xr:uid="{00000000-0005-0000-0000-000087A20000}"/>
    <cellStyle name="Note 4 15 4 3 2" xfId="28970" xr:uid="{00000000-0005-0000-0000-000088A20000}"/>
    <cellStyle name="Note 4 15 4 3 2 2" xfId="44600" xr:uid="{00000000-0005-0000-0000-000089A20000}"/>
    <cellStyle name="Note 4 15 4 3 3" xfId="20906" xr:uid="{00000000-0005-0000-0000-00008AA20000}"/>
    <cellStyle name="Note 4 15 4 3 4" xfId="36749" xr:uid="{00000000-0005-0000-0000-00008BA20000}"/>
    <cellStyle name="Note 4 15 4 4" xfId="26541" xr:uid="{00000000-0005-0000-0000-00008CA20000}"/>
    <cellStyle name="Note 4 15 4 4 2" xfId="42171" xr:uid="{00000000-0005-0000-0000-00008DA20000}"/>
    <cellStyle name="Note 4 15 4 5" xfId="18477" xr:uid="{00000000-0005-0000-0000-00008EA20000}"/>
    <cellStyle name="Note 4 15 4 6" xfId="34320" xr:uid="{00000000-0005-0000-0000-00008FA20000}"/>
    <cellStyle name="Note 4 15 5" xfId="21709" xr:uid="{00000000-0005-0000-0000-000090A20000}"/>
    <cellStyle name="Note 4 15 5 2" xfId="37340" xr:uid="{00000000-0005-0000-0000-000091A20000}"/>
    <cellStyle name="Note 4 15 6" xfId="22194" xr:uid="{00000000-0005-0000-0000-000092A20000}"/>
    <cellStyle name="Note 4 15 6 2" xfId="37825" xr:uid="{00000000-0005-0000-0000-000093A20000}"/>
    <cellStyle name="Note 4 15 7" xfId="12686" xr:uid="{00000000-0005-0000-0000-000094A20000}"/>
    <cellStyle name="Note 4 15 8" xfId="29872" xr:uid="{00000000-0005-0000-0000-000095A20000}"/>
    <cellStyle name="Note 4 15 9" xfId="47668" xr:uid="{00000000-0005-0000-0000-000096A20000}"/>
    <cellStyle name="Note 4 16" xfId="3094" xr:uid="{00000000-0005-0000-0000-000097A20000}"/>
    <cellStyle name="Note 4 16 10" xfId="48207" xr:uid="{00000000-0005-0000-0000-000098A20000}"/>
    <cellStyle name="Note 4 16 11" xfId="48988" xr:uid="{00000000-0005-0000-0000-000099A20000}"/>
    <cellStyle name="Note 4 16 12" xfId="50910" xr:uid="{00000000-0005-0000-0000-00009AA20000}"/>
    <cellStyle name="Note 4 16 13" xfId="49493" xr:uid="{00000000-0005-0000-0000-00009BA20000}"/>
    <cellStyle name="Note 4 16 14" xfId="52687" xr:uid="{00000000-0005-0000-0000-00009CA20000}"/>
    <cellStyle name="Note 4 16 15" xfId="53813" xr:uid="{00000000-0005-0000-0000-00009DA20000}"/>
    <cellStyle name="Note 4 16 2" xfId="3748" xr:uid="{00000000-0005-0000-0000-00009EA20000}"/>
    <cellStyle name="Note 4 16 2 10" xfId="45049" xr:uid="{00000000-0005-0000-0000-00009FA20000}"/>
    <cellStyle name="Note 4 16 2 11" xfId="51271" xr:uid="{00000000-0005-0000-0000-0000A0A20000}"/>
    <cellStyle name="Note 4 16 2 12" xfId="47377" xr:uid="{00000000-0005-0000-0000-0000A1A20000}"/>
    <cellStyle name="Note 4 16 2 13" xfId="52811" xr:uid="{00000000-0005-0000-0000-0000A2A20000}"/>
    <cellStyle name="Note 4 16 2 14" xfId="51903" xr:uid="{00000000-0005-0000-0000-0000A3A20000}"/>
    <cellStyle name="Note 4 16 2 2" xfId="6123" xr:uid="{00000000-0005-0000-0000-0000A4A20000}"/>
    <cellStyle name="Note 4 16 2 2 2" xfId="6552" xr:uid="{00000000-0005-0000-0000-0000A5A20000}"/>
    <cellStyle name="Note 4 16 2 2 2 2" xfId="4503" xr:uid="{00000000-0005-0000-0000-0000A6A20000}"/>
    <cellStyle name="Note 4 16 2 2 2 2 2" xfId="4144" xr:uid="{00000000-0005-0000-0000-0000A7A20000}"/>
    <cellStyle name="Note 4 16 2 2 2 2 2 2" xfId="22355" xr:uid="{00000000-0005-0000-0000-0000A8A20000}"/>
    <cellStyle name="Note 4 16 2 2 2 2 2 2 2" xfId="37986" xr:uid="{00000000-0005-0000-0000-0000A9A20000}"/>
    <cellStyle name="Note 4 16 2 2 2 2 2 3" xfId="13650" xr:uid="{00000000-0005-0000-0000-0000AAA20000}"/>
    <cellStyle name="Note 4 16 2 2 2 2 2 4" xfId="30395" xr:uid="{00000000-0005-0000-0000-0000ABA20000}"/>
    <cellStyle name="Note 4 16 2 2 2 2 3" xfId="22675" xr:uid="{00000000-0005-0000-0000-0000ACA20000}"/>
    <cellStyle name="Note 4 16 2 2 2 2 3 2" xfId="38306" xr:uid="{00000000-0005-0000-0000-0000ADA20000}"/>
    <cellStyle name="Note 4 16 2 2 2 2 4" xfId="14009" xr:uid="{00000000-0005-0000-0000-0000AEA20000}"/>
    <cellStyle name="Note 4 16 2 2 2 2 5" xfId="30696" xr:uid="{00000000-0005-0000-0000-0000AFA20000}"/>
    <cellStyle name="Note 4 16 2 2 2 3" xfId="11229" xr:uid="{00000000-0005-0000-0000-0000B0A20000}"/>
    <cellStyle name="Note 4 16 2 2 2 3 2" xfId="28795" xr:uid="{00000000-0005-0000-0000-0000B1A20000}"/>
    <cellStyle name="Note 4 16 2 2 2 3 2 2" xfId="44425" xr:uid="{00000000-0005-0000-0000-0000B2A20000}"/>
    <cellStyle name="Note 4 16 2 2 2 3 3" xfId="20731" xr:uid="{00000000-0005-0000-0000-0000B3A20000}"/>
    <cellStyle name="Note 4 16 2 2 2 3 4" xfId="36574" xr:uid="{00000000-0005-0000-0000-0000B4A20000}"/>
    <cellStyle name="Note 4 16 2 2 2 4" xfId="24253" xr:uid="{00000000-0005-0000-0000-0000B5A20000}"/>
    <cellStyle name="Note 4 16 2 2 2 4 2" xfId="39884" xr:uid="{00000000-0005-0000-0000-0000B6A20000}"/>
    <cellStyle name="Note 4 16 2 2 2 5" xfId="16056" xr:uid="{00000000-0005-0000-0000-0000B7A20000}"/>
    <cellStyle name="Note 4 16 2 2 2 6" xfId="32092" xr:uid="{00000000-0005-0000-0000-0000B8A20000}"/>
    <cellStyle name="Note 4 16 2 2 3" xfId="23938" xr:uid="{00000000-0005-0000-0000-0000B9A20000}"/>
    <cellStyle name="Note 4 16 2 2 3 2" xfId="39569" xr:uid="{00000000-0005-0000-0000-0000BAA20000}"/>
    <cellStyle name="Note 4 16 2 2 4" xfId="15628" xr:uid="{00000000-0005-0000-0000-0000BBA20000}"/>
    <cellStyle name="Note 4 16 2 2 5" xfId="31817" xr:uid="{00000000-0005-0000-0000-0000BCA20000}"/>
    <cellStyle name="Note 4 16 2 2 6" xfId="50536" xr:uid="{00000000-0005-0000-0000-0000BDA20000}"/>
    <cellStyle name="Note 4 16 2 2 7" xfId="52322" xr:uid="{00000000-0005-0000-0000-0000BEA20000}"/>
    <cellStyle name="Note 4 16 2 2 8" xfId="53417" xr:uid="{00000000-0005-0000-0000-0000BFA20000}"/>
    <cellStyle name="Note 4 16 2 3" xfId="8410" xr:uid="{00000000-0005-0000-0000-0000C0A20000}"/>
    <cellStyle name="Note 4 16 2 3 2" xfId="9799" xr:uid="{00000000-0005-0000-0000-0000C1A20000}"/>
    <cellStyle name="Note 4 16 2 3 2 2" xfId="11161" xr:uid="{00000000-0005-0000-0000-0000C2A20000}"/>
    <cellStyle name="Note 4 16 2 3 2 2 2" xfId="28727" xr:uid="{00000000-0005-0000-0000-0000C3A20000}"/>
    <cellStyle name="Note 4 16 2 3 2 2 2 2" xfId="44357" xr:uid="{00000000-0005-0000-0000-0000C4A20000}"/>
    <cellStyle name="Note 4 16 2 3 2 2 3" xfId="20663" xr:uid="{00000000-0005-0000-0000-0000C5A20000}"/>
    <cellStyle name="Note 4 16 2 3 2 2 4" xfId="36506" xr:uid="{00000000-0005-0000-0000-0000C6A20000}"/>
    <cellStyle name="Note 4 16 2 3 2 3" xfId="27365" xr:uid="{00000000-0005-0000-0000-0000C7A20000}"/>
    <cellStyle name="Note 4 16 2 3 2 3 2" xfId="42995" xr:uid="{00000000-0005-0000-0000-0000C8A20000}"/>
    <cellStyle name="Note 4 16 2 3 2 4" xfId="19301" xr:uid="{00000000-0005-0000-0000-0000C9A20000}"/>
    <cellStyle name="Note 4 16 2 3 2 5" xfId="35144" xr:uid="{00000000-0005-0000-0000-0000CAA20000}"/>
    <cellStyle name="Note 4 16 2 3 3" xfId="7744" xr:uid="{00000000-0005-0000-0000-0000CBA20000}"/>
    <cellStyle name="Note 4 16 2 3 3 2" xfId="25310" xr:uid="{00000000-0005-0000-0000-0000CCA20000}"/>
    <cellStyle name="Note 4 16 2 3 3 2 2" xfId="40940" xr:uid="{00000000-0005-0000-0000-0000CDA20000}"/>
    <cellStyle name="Note 4 16 2 3 3 3" xfId="17246" xr:uid="{00000000-0005-0000-0000-0000CEA20000}"/>
    <cellStyle name="Note 4 16 2 3 3 4" xfId="33089" xr:uid="{00000000-0005-0000-0000-0000CFA20000}"/>
    <cellStyle name="Note 4 16 2 3 4" xfId="25976" xr:uid="{00000000-0005-0000-0000-0000D0A20000}"/>
    <cellStyle name="Note 4 16 2 3 4 2" xfId="41606" xr:uid="{00000000-0005-0000-0000-0000D1A20000}"/>
    <cellStyle name="Note 4 16 2 3 5" xfId="17912" xr:uid="{00000000-0005-0000-0000-0000D2A20000}"/>
    <cellStyle name="Note 4 16 2 3 6" xfId="33755" xr:uid="{00000000-0005-0000-0000-0000D3A20000}"/>
    <cellStyle name="Note 4 16 2 4" xfId="22070" xr:uid="{00000000-0005-0000-0000-0000D4A20000}"/>
    <cellStyle name="Note 4 16 2 4 2" xfId="37701" xr:uid="{00000000-0005-0000-0000-0000D5A20000}"/>
    <cellStyle name="Note 4 16 2 5" xfId="12161" xr:uid="{00000000-0005-0000-0000-0000D6A20000}"/>
    <cellStyle name="Note 4 16 2 5 2" xfId="29424" xr:uid="{00000000-0005-0000-0000-0000D7A20000}"/>
    <cellStyle name="Note 4 16 2 6" xfId="13253" xr:uid="{00000000-0005-0000-0000-0000D8A20000}"/>
    <cellStyle name="Note 4 16 2 7" xfId="30152" xr:uid="{00000000-0005-0000-0000-0000D9A20000}"/>
    <cellStyle name="Note 4 16 2 8" xfId="47446" xr:uid="{00000000-0005-0000-0000-0000DAA20000}"/>
    <cellStyle name="Note 4 16 2 9" xfId="48567" xr:uid="{00000000-0005-0000-0000-0000DBA20000}"/>
    <cellStyle name="Note 4 16 3" xfId="5473" xr:uid="{00000000-0005-0000-0000-0000DCA20000}"/>
    <cellStyle name="Note 4 16 3 2" xfId="8981" xr:uid="{00000000-0005-0000-0000-0000DDA20000}"/>
    <cellStyle name="Note 4 16 3 2 2" xfId="10370" xr:uid="{00000000-0005-0000-0000-0000DEA20000}"/>
    <cellStyle name="Note 4 16 3 2 2 2" xfId="7941" xr:uid="{00000000-0005-0000-0000-0000DFA20000}"/>
    <cellStyle name="Note 4 16 3 2 2 2 2" xfId="25507" xr:uid="{00000000-0005-0000-0000-0000E0A20000}"/>
    <cellStyle name="Note 4 16 3 2 2 2 2 2" xfId="41137" xr:uid="{00000000-0005-0000-0000-0000E1A20000}"/>
    <cellStyle name="Note 4 16 3 2 2 2 3" xfId="17443" xr:uid="{00000000-0005-0000-0000-0000E2A20000}"/>
    <cellStyle name="Note 4 16 3 2 2 2 4" xfId="33286" xr:uid="{00000000-0005-0000-0000-0000E3A20000}"/>
    <cellStyle name="Note 4 16 3 2 2 3" xfId="27936" xr:uid="{00000000-0005-0000-0000-0000E4A20000}"/>
    <cellStyle name="Note 4 16 3 2 2 3 2" xfId="43566" xr:uid="{00000000-0005-0000-0000-0000E5A20000}"/>
    <cellStyle name="Note 4 16 3 2 2 4" xfId="19872" xr:uid="{00000000-0005-0000-0000-0000E6A20000}"/>
    <cellStyle name="Note 4 16 3 2 2 5" xfId="35715" xr:uid="{00000000-0005-0000-0000-0000E7A20000}"/>
    <cellStyle name="Note 4 16 3 2 3" xfId="6909" xr:uid="{00000000-0005-0000-0000-0000E8A20000}"/>
    <cellStyle name="Note 4 16 3 2 3 2" xfId="24572" xr:uid="{00000000-0005-0000-0000-0000E9A20000}"/>
    <cellStyle name="Note 4 16 3 2 3 2 2" xfId="40203" xr:uid="{00000000-0005-0000-0000-0000EAA20000}"/>
    <cellStyle name="Note 4 16 3 2 3 3" xfId="16413" xr:uid="{00000000-0005-0000-0000-0000EBA20000}"/>
    <cellStyle name="Note 4 16 3 2 3 4" xfId="32391" xr:uid="{00000000-0005-0000-0000-0000ECA20000}"/>
    <cellStyle name="Note 4 16 3 2 4" xfId="26547" xr:uid="{00000000-0005-0000-0000-0000EDA20000}"/>
    <cellStyle name="Note 4 16 3 2 4 2" xfId="42177" xr:uid="{00000000-0005-0000-0000-0000EEA20000}"/>
    <cellStyle name="Note 4 16 3 2 5" xfId="18483" xr:uid="{00000000-0005-0000-0000-0000EFA20000}"/>
    <cellStyle name="Note 4 16 3 2 6" xfId="34326" xr:uid="{00000000-0005-0000-0000-0000F0A20000}"/>
    <cellStyle name="Note 4 16 3 3" xfId="23495" xr:uid="{00000000-0005-0000-0000-0000F1A20000}"/>
    <cellStyle name="Note 4 16 3 3 2" xfId="39126" xr:uid="{00000000-0005-0000-0000-0000F2A20000}"/>
    <cellStyle name="Note 4 16 3 4" xfId="14978" xr:uid="{00000000-0005-0000-0000-0000F3A20000}"/>
    <cellStyle name="Note 4 16 3 5" xfId="31454" xr:uid="{00000000-0005-0000-0000-0000F4A20000}"/>
    <cellStyle name="Note 4 16 3 6" xfId="50176" xr:uid="{00000000-0005-0000-0000-0000F5A20000}"/>
    <cellStyle name="Note 4 16 3 7" xfId="51962" xr:uid="{00000000-0005-0000-0000-0000F6A20000}"/>
    <cellStyle name="Note 4 16 3 8" xfId="53057" xr:uid="{00000000-0005-0000-0000-0000F7A20000}"/>
    <cellStyle name="Note 4 16 4" xfId="6664" xr:uid="{00000000-0005-0000-0000-0000F8A20000}"/>
    <cellStyle name="Note 4 16 4 2" xfId="4510" xr:uid="{00000000-0005-0000-0000-0000F9A20000}"/>
    <cellStyle name="Note 4 16 4 2 2" xfId="10898" xr:uid="{00000000-0005-0000-0000-0000FAA20000}"/>
    <cellStyle name="Note 4 16 4 2 2 2" xfId="28464" xr:uid="{00000000-0005-0000-0000-0000FBA20000}"/>
    <cellStyle name="Note 4 16 4 2 2 2 2" xfId="44094" xr:uid="{00000000-0005-0000-0000-0000FCA20000}"/>
    <cellStyle name="Note 4 16 4 2 2 3" xfId="20400" xr:uid="{00000000-0005-0000-0000-0000FDA20000}"/>
    <cellStyle name="Note 4 16 4 2 2 4" xfId="36243" xr:uid="{00000000-0005-0000-0000-0000FEA20000}"/>
    <cellStyle name="Note 4 16 4 2 3" xfId="22682" xr:uid="{00000000-0005-0000-0000-0000FFA20000}"/>
    <cellStyle name="Note 4 16 4 2 3 2" xfId="38313" xr:uid="{00000000-0005-0000-0000-000000A30000}"/>
    <cellStyle name="Note 4 16 4 2 4" xfId="14016" xr:uid="{00000000-0005-0000-0000-000001A30000}"/>
    <cellStyle name="Note 4 16 4 2 5" xfId="30703" xr:uid="{00000000-0005-0000-0000-000002A30000}"/>
    <cellStyle name="Note 4 16 4 3" xfId="4152" xr:uid="{00000000-0005-0000-0000-000003A30000}"/>
    <cellStyle name="Note 4 16 4 3 2" xfId="22363" xr:uid="{00000000-0005-0000-0000-000004A30000}"/>
    <cellStyle name="Note 4 16 4 3 2 2" xfId="37994" xr:uid="{00000000-0005-0000-0000-000005A30000}"/>
    <cellStyle name="Note 4 16 4 3 3" xfId="13658" xr:uid="{00000000-0005-0000-0000-000006A30000}"/>
    <cellStyle name="Note 4 16 4 3 4" xfId="30403" xr:uid="{00000000-0005-0000-0000-000007A30000}"/>
    <cellStyle name="Note 4 16 4 4" xfId="24327" xr:uid="{00000000-0005-0000-0000-000008A30000}"/>
    <cellStyle name="Note 4 16 4 4 2" xfId="39958" xr:uid="{00000000-0005-0000-0000-000009A30000}"/>
    <cellStyle name="Note 4 16 4 5" xfId="16168" xr:uid="{00000000-0005-0000-0000-00000AA30000}"/>
    <cellStyle name="Note 4 16 4 6" xfId="32146" xr:uid="{00000000-0005-0000-0000-00000BA30000}"/>
    <cellStyle name="Note 4 16 5" xfId="21623" xr:uid="{00000000-0005-0000-0000-00000CA30000}"/>
    <cellStyle name="Note 4 16 5 2" xfId="37254" xr:uid="{00000000-0005-0000-0000-00000DA30000}"/>
    <cellStyle name="Note 4 16 6" xfId="21542" xr:uid="{00000000-0005-0000-0000-00000EA30000}"/>
    <cellStyle name="Note 4 16 6 2" xfId="37173" xr:uid="{00000000-0005-0000-0000-00000FA30000}"/>
    <cellStyle name="Note 4 16 7" xfId="12600" xr:uid="{00000000-0005-0000-0000-000010A30000}"/>
    <cellStyle name="Note 4 16 8" xfId="29786" xr:uid="{00000000-0005-0000-0000-000011A30000}"/>
    <cellStyle name="Note 4 16 9" xfId="46464" xr:uid="{00000000-0005-0000-0000-000012A30000}"/>
    <cellStyle name="Note 4 17" xfId="2863" xr:uid="{00000000-0005-0000-0000-000013A30000}"/>
    <cellStyle name="Note 4 17 10" xfId="48049" xr:uid="{00000000-0005-0000-0000-000014A30000}"/>
    <cellStyle name="Note 4 17 11" xfId="46375" xr:uid="{00000000-0005-0000-0000-000015A30000}"/>
    <cellStyle name="Note 4 17 12" xfId="50752" xr:uid="{00000000-0005-0000-0000-000016A30000}"/>
    <cellStyle name="Note 4 17 13" xfId="46036" xr:uid="{00000000-0005-0000-0000-000017A30000}"/>
    <cellStyle name="Note 4 17 14" xfId="45189" xr:uid="{00000000-0005-0000-0000-000018A30000}"/>
    <cellStyle name="Note 4 17 15" xfId="45986" xr:uid="{00000000-0005-0000-0000-000019A30000}"/>
    <cellStyle name="Note 4 17 2" xfId="3517" xr:uid="{00000000-0005-0000-0000-00001AA30000}"/>
    <cellStyle name="Note 4 17 2 10" xfId="45123" xr:uid="{00000000-0005-0000-0000-00001BA30000}"/>
    <cellStyle name="Note 4 17 2 11" xfId="51115" xr:uid="{00000000-0005-0000-0000-00001CA30000}"/>
    <cellStyle name="Note 4 17 2 12" xfId="47728" xr:uid="{00000000-0005-0000-0000-00001DA30000}"/>
    <cellStyle name="Note 4 17 2 13" xfId="45806" xr:uid="{00000000-0005-0000-0000-00001EA30000}"/>
    <cellStyle name="Note 4 17 2 14" xfId="49107" xr:uid="{00000000-0005-0000-0000-00001FA30000}"/>
    <cellStyle name="Note 4 17 2 2" xfId="5892" xr:uid="{00000000-0005-0000-0000-000020A30000}"/>
    <cellStyle name="Note 4 17 2 2 2" xfId="9046" xr:uid="{00000000-0005-0000-0000-000021A30000}"/>
    <cellStyle name="Note 4 17 2 2 2 2" xfId="10435" xr:uid="{00000000-0005-0000-0000-000022A30000}"/>
    <cellStyle name="Note 4 17 2 2 2 2 2" xfId="11455" xr:uid="{00000000-0005-0000-0000-000023A30000}"/>
    <cellStyle name="Note 4 17 2 2 2 2 2 2" xfId="29021" xr:uid="{00000000-0005-0000-0000-000024A30000}"/>
    <cellStyle name="Note 4 17 2 2 2 2 2 2 2" xfId="44651" xr:uid="{00000000-0005-0000-0000-000025A30000}"/>
    <cellStyle name="Note 4 17 2 2 2 2 2 3" xfId="20957" xr:uid="{00000000-0005-0000-0000-000026A30000}"/>
    <cellStyle name="Note 4 17 2 2 2 2 2 4" xfId="36800" xr:uid="{00000000-0005-0000-0000-000027A30000}"/>
    <cellStyle name="Note 4 17 2 2 2 2 3" xfId="28001" xr:uid="{00000000-0005-0000-0000-000028A30000}"/>
    <cellStyle name="Note 4 17 2 2 2 2 3 2" xfId="43631" xr:uid="{00000000-0005-0000-0000-000029A30000}"/>
    <cellStyle name="Note 4 17 2 2 2 2 4" xfId="19937" xr:uid="{00000000-0005-0000-0000-00002AA30000}"/>
    <cellStyle name="Note 4 17 2 2 2 2 5" xfId="35780" xr:uid="{00000000-0005-0000-0000-00002BA30000}"/>
    <cellStyle name="Note 4 17 2 2 2 3" xfId="9327" xr:uid="{00000000-0005-0000-0000-00002CA30000}"/>
    <cellStyle name="Note 4 17 2 2 2 3 2" xfId="26893" xr:uid="{00000000-0005-0000-0000-00002DA30000}"/>
    <cellStyle name="Note 4 17 2 2 2 3 2 2" xfId="42523" xr:uid="{00000000-0005-0000-0000-00002EA30000}"/>
    <cellStyle name="Note 4 17 2 2 2 3 3" xfId="18829" xr:uid="{00000000-0005-0000-0000-00002FA30000}"/>
    <cellStyle name="Note 4 17 2 2 2 3 4" xfId="34672" xr:uid="{00000000-0005-0000-0000-000030A30000}"/>
    <cellStyle name="Note 4 17 2 2 2 4" xfId="26612" xr:uid="{00000000-0005-0000-0000-000031A30000}"/>
    <cellStyle name="Note 4 17 2 2 2 4 2" xfId="42242" xr:uid="{00000000-0005-0000-0000-000032A30000}"/>
    <cellStyle name="Note 4 17 2 2 2 5" xfId="18548" xr:uid="{00000000-0005-0000-0000-000033A30000}"/>
    <cellStyle name="Note 4 17 2 2 2 6" xfId="34391" xr:uid="{00000000-0005-0000-0000-000034A30000}"/>
    <cellStyle name="Note 4 17 2 2 3" xfId="23763" xr:uid="{00000000-0005-0000-0000-000035A30000}"/>
    <cellStyle name="Note 4 17 2 2 3 2" xfId="39394" xr:uid="{00000000-0005-0000-0000-000036A30000}"/>
    <cellStyle name="Note 4 17 2 2 4" xfId="15397" xr:uid="{00000000-0005-0000-0000-000037A30000}"/>
    <cellStyle name="Note 4 17 2 2 5" xfId="31661" xr:uid="{00000000-0005-0000-0000-000038A30000}"/>
    <cellStyle name="Note 4 17 2 2 6" xfId="50380" xr:uid="{00000000-0005-0000-0000-000039A30000}"/>
    <cellStyle name="Note 4 17 2 2 7" xfId="52166" xr:uid="{00000000-0005-0000-0000-00003AA30000}"/>
    <cellStyle name="Note 4 17 2 2 8" xfId="53261" xr:uid="{00000000-0005-0000-0000-00003BA30000}"/>
    <cellStyle name="Note 4 17 2 3" xfId="8831" xr:uid="{00000000-0005-0000-0000-00003CA30000}"/>
    <cellStyle name="Note 4 17 2 3 2" xfId="10220" xr:uid="{00000000-0005-0000-0000-00003DA30000}"/>
    <cellStyle name="Note 4 17 2 3 2 2" xfId="7308" xr:uid="{00000000-0005-0000-0000-00003EA30000}"/>
    <cellStyle name="Note 4 17 2 3 2 2 2" xfId="24875" xr:uid="{00000000-0005-0000-0000-00003FA30000}"/>
    <cellStyle name="Note 4 17 2 3 2 2 2 2" xfId="40505" xr:uid="{00000000-0005-0000-0000-000040A30000}"/>
    <cellStyle name="Note 4 17 2 3 2 2 3" xfId="16811" xr:uid="{00000000-0005-0000-0000-000041A30000}"/>
    <cellStyle name="Note 4 17 2 3 2 2 4" xfId="32654" xr:uid="{00000000-0005-0000-0000-000042A30000}"/>
    <cellStyle name="Note 4 17 2 3 2 3" xfId="27786" xr:uid="{00000000-0005-0000-0000-000043A30000}"/>
    <cellStyle name="Note 4 17 2 3 2 3 2" xfId="43416" xr:uid="{00000000-0005-0000-0000-000044A30000}"/>
    <cellStyle name="Note 4 17 2 3 2 4" xfId="19722" xr:uid="{00000000-0005-0000-0000-000045A30000}"/>
    <cellStyle name="Note 4 17 2 3 2 5" xfId="35565" xr:uid="{00000000-0005-0000-0000-000046A30000}"/>
    <cellStyle name="Note 4 17 2 3 3" xfId="11526" xr:uid="{00000000-0005-0000-0000-000047A30000}"/>
    <cellStyle name="Note 4 17 2 3 3 2" xfId="29092" xr:uid="{00000000-0005-0000-0000-000048A30000}"/>
    <cellStyle name="Note 4 17 2 3 3 2 2" xfId="44722" xr:uid="{00000000-0005-0000-0000-000049A30000}"/>
    <cellStyle name="Note 4 17 2 3 3 3" xfId="21028" xr:uid="{00000000-0005-0000-0000-00004AA30000}"/>
    <cellStyle name="Note 4 17 2 3 3 4" xfId="36871" xr:uid="{00000000-0005-0000-0000-00004BA30000}"/>
    <cellStyle name="Note 4 17 2 3 4" xfId="26397" xr:uid="{00000000-0005-0000-0000-00004CA30000}"/>
    <cellStyle name="Note 4 17 2 3 4 2" xfId="42027" xr:uid="{00000000-0005-0000-0000-00004DA30000}"/>
    <cellStyle name="Note 4 17 2 3 5" xfId="18333" xr:uid="{00000000-0005-0000-0000-00004EA30000}"/>
    <cellStyle name="Note 4 17 2 3 6" xfId="34176" xr:uid="{00000000-0005-0000-0000-00004FA30000}"/>
    <cellStyle name="Note 4 17 2 4" xfId="21895" xr:uid="{00000000-0005-0000-0000-000050A30000}"/>
    <cellStyle name="Note 4 17 2 4 2" xfId="37526" xr:uid="{00000000-0005-0000-0000-000051A30000}"/>
    <cellStyle name="Note 4 17 2 5" xfId="21741" xr:uid="{00000000-0005-0000-0000-000052A30000}"/>
    <cellStyle name="Note 4 17 2 5 2" xfId="37372" xr:uid="{00000000-0005-0000-0000-000053A30000}"/>
    <cellStyle name="Note 4 17 2 6" xfId="13022" xr:uid="{00000000-0005-0000-0000-000054A30000}"/>
    <cellStyle name="Note 4 17 2 7" xfId="29996" xr:uid="{00000000-0005-0000-0000-000055A30000}"/>
    <cellStyle name="Note 4 17 2 8" xfId="47914" xr:uid="{00000000-0005-0000-0000-000056A30000}"/>
    <cellStyle name="Note 4 17 2 9" xfId="48411" xr:uid="{00000000-0005-0000-0000-000057A30000}"/>
    <cellStyle name="Note 4 17 3" xfId="5243" xr:uid="{00000000-0005-0000-0000-000058A30000}"/>
    <cellStyle name="Note 4 17 3 2" xfId="8461" xr:uid="{00000000-0005-0000-0000-000059A30000}"/>
    <cellStyle name="Note 4 17 3 2 2" xfId="9850" xr:uid="{00000000-0005-0000-0000-00005AA30000}"/>
    <cellStyle name="Note 4 17 3 2 2 2" xfId="11414" xr:uid="{00000000-0005-0000-0000-00005BA30000}"/>
    <cellStyle name="Note 4 17 3 2 2 2 2" xfId="28980" xr:uid="{00000000-0005-0000-0000-00005CA30000}"/>
    <cellStyle name="Note 4 17 3 2 2 2 2 2" xfId="44610" xr:uid="{00000000-0005-0000-0000-00005DA30000}"/>
    <cellStyle name="Note 4 17 3 2 2 2 3" xfId="20916" xr:uid="{00000000-0005-0000-0000-00005EA30000}"/>
    <cellStyle name="Note 4 17 3 2 2 2 4" xfId="36759" xr:uid="{00000000-0005-0000-0000-00005FA30000}"/>
    <cellStyle name="Note 4 17 3 2 2 3" xfId="27416" xr:uid="{00000000-0005-0000-0000-000060A30000}"/>
    <cellStyle name="Note 4 17 3 2 2 3 2" xfId="43046" xr:uid="{00000000-0005-0000-0000-000061A30000}"/>
    <cellStyle name="Note 4 17 3 2 2 4" xfId="19352" xr:uid="{00000000-0005-0000-0000-000062A30000}"/>
    <cellStyle name="Note 4 17 3 2 2 5" xfId="35195" xr:uid="{00000000-0005-0000-0000-000063A30000}"/>
    <cellStyle name="Note 4 17 3 2 3" xfId="4914" xr:uid="{00000000-0005-0000-0000-000064A30000}"/>
    <cellStyle name="Note 4 17 3 2 3 2" xfId="23086" xr:uid="{00000000-0005-0000-0000-000065A30000}"/>
    <cellStyle name="Note 4 17 3 2 3 2 2" xfId="38717" xr:uid="{00000000-0005-0000-0000-000066A30000}"/>
    <cellStyle name="Note 4 17 3 2 3 3" xfId="14420" xr:uid="{00000000-0005-0000-0000-000067A30000}"/>
    <cellStyle name="Note 4 17 3 2 3 4" xfId="31107" xr:uid="{00000000-0005-0000-0000-000068A30000}"/>
    <cellStyle name="Note 4 17 3 2 4" xfId="26027" xr:uid="{00000000-0005-0000-0000-000069A30000}"/>
    <cellStyle name="Note 4 17 3 2 4 2" xfId="41657" xr:uid="{00000000-0005-0000-0000-00006AA30000}"/>
    <cellStyle name="Note 4 17 3 2 5" xfId="17963" xr:uid="{00000000-0005-0000-0000-00006BA30000}"/>
    <cellStyle name="Note 4 17 3 2 6" xfId="33806" xr:uid="{00000000-0005-0000-0000-00006CA30000}"/>
    <cellStyle name="Note 4 17 3 3" xfId="23321" xr:uid="{00000000-0005-0000-0000-00006DA30000}"/>
    <cellStyle name="Note 4 17 3 3 2" xfId="38952" xr:uid="{00000000-0005-0000-0000-00006EA30000}"/>
    <cellStyle name="Note 4 17 3 4" xfId="14748" xr:uid="{00000000-0005-0000-0000-00006FA30000}"/>
    <cellStyle name="Note 4 17 3 5" xfId="31299" xr:uid="{00000000-0005-0000-0000-000070A30000}"/>
    <cellStyle name="Note 4 17 3 6" xfId="50003" xr:uid="{00000000-0005-0000-0000-000071A30000}"/>
    <cellStyle name="Note 4 17 3 7" xfId="51801" xr:uid="{00000000-0005-0000-0000-000072A30000}"/>
    <cellStyle name="Note 4 17 3 8" xfId="52894" xr:uid="{00000000-0005-0000-0000-000073A30000}"/>
    <cellStyle name="Note 4 17 4" xfId="8598" xr:uid="{00000000-0005-0000-0000-000074A30000}"/>
    <cellStyle name="Note 4 17 4 2" xfId="9987" xr:uid="{00000000-0005-0000-0000-000075A30000}"/>
    <cellStyle name="Note 4 17 4 2 2" xfId="10799" xr:uid="{00000000-0005-0000-0000-000076A30000}"/>
    <cellStyle name="Note 4 17 4 2 2 2" xfId="28365" xr:uid="{00000000-0005-0000-0000-000077A30000}"/>
    <cellStyle name="Note 4 17 4 2 2 2 2" xfId="43995" xr:uid="{00000000-0005-0000-0000-000078A30000}"/>
    <cellStyle name="Note 4 17 4 2 2 3" xfId="20301" xr:uid="{00000000-0005-0000-0000-000079A30000}"/>
    <cellStyle name="Note 4 17 4 2 2 4" xfId="36144" xr:uid="{00000000-0005-0000-0000-00007AA30000}"/>
    <cellStyle name="Note 4 17 4 2 3" xfId="27553" xr:uid="{00000000-0005-0000-0000-00007BA30000}"/>
    <cellStyle name="Note 4 17 4 2 3 2" xfId="43183" xr:uid="{00000000-0005-0000-0000-00007CA30000}"/>
    <cellStyle name="Note 4 17 4 2 4" xfId="19489" xr:uid="{00000000-0005-0000-0000-00007DA30000}"/>
    <cellStyle name="Note 4 17 4 2 5" xfId="35332" xr:uid="{00000000-0005-0000-0000-00007EA30000}"/>
    <cellStyle name="Note 4 17 4 3" xfId="9204" xr:uid="{00000000-0005-0000-0000-00007FA30000}"/>
    <cellStyle name="Note 4 17 4 3 2" xfId="26770" xr:uid="{00000000-0005-0000-0000-000080A30000}"/>
    <cellStyle name="Note 4 17 4 3 2 2" xfId="42400" xr:uid="{00000000-0005-0000-0000-000081A30000}"/>
    <cellStyle name="Note 4 17 4 3 3" xfId="18706" xr:uid="{00000000-0005-0000-0000-000082A30000}"/>
    <cellStyle name="Note 4 17 4 3 4" xfId="34549" xr:uid="{00000000-0005-0000-0000-000083A30000}"/>
    <cellStyle name="Note 4 17 4 4" xfId="26164" xr:uid="{00000000-0005-0000-0000-000084A30000}"/>
    <cellStyle name="Note 4 17 4 4 2" xfId="41794" xr:uid="{00000000-0005-0000-0000-000085A30000}"/>
    <cellStyle name="Note 4 17 4 5" xfId="18100" xr:uid="{00000000-0005-0000-0000-000086A30000}"/>
    <cellStyle name="Note 4 17 4 6" xfId="33943" xr:uid="{00000000-0005-0000-0000-000087A30000}"/>
    <cellStyle name="Note 4 17 5" xfId="21447" xr:uid="{00000000-0005-0000-0000-000088A30000}"/>
    <cellStyle name="Note 4 17 5 2" xfId="37078" xr:uid="{00000000-0005-0000-0000-000089A30000}"/>
    <cellStyle name="Note 4 17 6" xfId="23246" xr:uid="{00000000-0005-0000-0000-00008AA30000}"/>
    <cellStyle name="Note 4 17 6 2" xfId="38877" xr:uid="{00000000-0005-0000-0000-00008BA30000}"/>
    <cellStyle name="Note 4 17 7" xfId="12369" xr:uid="{00000000-0005-0000-0000-00008CA30000}"/>
    <cellStyle name="Note 4 17 8" xfId="29630" xr:uid="{00000000-0005-0000-0000-00008DA30000}"/>
    <cellStyle name="Note 4 17 9" xfId="47951" xr:uid="{00000000-0005-0000-0000-00008EA30000}"/>
    <cellStyle name="Note 4 18" xfId="3012" xr:uid="{00000000-0005-0000-0000-00008FA30000}"/>
    <cellStyle name="Note 4 18 10" xfId="48152" xr:uid="{00000000-0005-0000-0000-000090A30000}"/>
    <cellStyle name="Note 4 18 11" xfId="46429" xr:uid="{00000000-0005-0000-0000-000091A30000}"/>
    <cellStyle name="Note 4 18 12" xfId="50854" xr:uid="{00000000-0005-0000-0000-000092A30000}"/>
    <cellStyle name="Note 4 18 13" xfId="46131" xr:uid="{00000000-0005-0000-0000-000093A30000}"/>
    <cellStyle name="Note 4 18 14" xfId="52802" xr:uid="{00000000-0005-0000-0000-000094A30000}"/>
    <cellStyle name="Note 4 18 15" xfId="53814" xr:uid="{00000000-0005-0000-0000-000095A30000}"/>
    <cellStyle name="Note 4 18 2" xfId="3666" xr:uid="{00000000-0005-0000-0000-000096A30000}"/>
    <cellStyle name="Note 4 18 2 10" xfId="45078" xr:uid="{00000000-0005-0000-0000-000097A30000}"/>
    <cellStyle name="Note 4 18 2 11" xfId="51216" xr:uid="{00000000-0005-0000-0000-000098A30000}"/>
    <cellStyle name="Note 4 18 2 12" xfId="46379" xr:uid="{00000000-0005-0000-0000-000099A30000}"/>
    <cellStyle name="Note 4 18 2 13" xfId="45132" xr:uid="{00000000-0005-0000-0000-00009AA30000}"/>
    <cellStyle name="Note 4 18 2 14" xfId="47054" xr:uid="{00000000-0005-0000-0000-00009BA30000}"/>
    <cellStyle name="Note 4 18 2 2" xfId="6041" xr:uid="{00000000-0005-0000-0000-00009CA30000}"/>
    <cellStyle name="Note 4 18 2 2 2" xfId="8846" xr:uid="{00000000-0005-0000-0000-00009DA30000}"/>
    <cellStyle name="Note 4 18 2 2 2 2" xfId="10235" xr:uid="{00000000-0005-0000-0000-00009EA30000}"/>
    <cellStyle name="Note 4 18 2 2 2 2 2" xfId="11468" xr:uid="{00000000-0005-0000-0000-00009FA30000}"/>
    <cellStyle name="Note 4 18 2 2 2 2 2 2" xfId="29034" xr:uid="{00000000-0005-0000-0000-0000A0A30000}"/>
    <cellStyle name="Note 4 18 2 2 2 2 2 2 2" xfId="44664" xr:uid="{00000000-0005-0000-0000-0000A1A30000}"/>
    <cellStyle name="Note 4 18 2 2 2 2 2 3" xfId="20970" xr:uid="{00000000-0005-0000-0000-0000A2A30000}"/>
    <cellStyle name="Note 4 18 2 2 2 2 2 4" xfId="36813" xr:uid="{00000000-0005-0000-0000-0000A3A30000}"/>
    <cellStyle name="Note 4 18 2 2 2 2 3" xfId="27801" xr:uid="{00000000-0005-0000-0000-0000A4A30000}"/>
    <cellStyle name="Note 4 18 2 2 2 2 3 2" xfId="43431" xr:uid="{00000000-0005-0000-0000-0000A5A30000}"/>
    <cellStyle name="Note 4 18 2 2 2 2 4" xfId="19737" xr:uid="{00000000-0005-0000-0000-0000A6A30000}"/>
    <cellStyle name="Note 4 18 2 2 2 2 5" xfId="35580" xr:uid="{00000000-0005-0000-0000-0000A7A30000}"/>
    <cellStyle name="Note 4 18 2 2 2 3" xfId="10878" xr:uid="{00000000-0005-0000-0000-0000A8A30000}"/>
    <cellStyle name="Note 4 18 2 2 2 3 2" xfId="28444" xr:uid="{00000000-0005-0000-0000-0000A9A30000}"/>
    <cellStyle name="Note 4 18 2 2 2 3 2 2" xfId="44074" xr:uid="{00000000-0005-0000-0000-0000AAA30000}"/>
    <cellStyle name="Note 4 18 2 2 2 3 3" xfId="20380" xr:uid="{00000000-0005-0000-0000-0000ABA30000}"/>
    <cellStyle name="Note 4 18 2 2 2 3 4" xfId="36223" xr:uid="{00000000-0005-0000-0000-0000ACA30000}"/>
    <cellStyle name="Note 4 18 2 2 2 4" xfId="26412" xr:uid="{00000000-0005-0000-0000-0000ADA30000}"/>
    <cellStyle name="Note 4 18 2 2 2 4 2" xfId="42042" xr:uid="{00000000-0005-0000-0000-0000AEA30000}"/>
    <cellStyle name="Note 4 18 2 2 2 5" xfId="18348" xr:uid="{00000000-0005-0000-0000-0000AFA30000}"/>
    <cellStyle name="Note 4 18 2 2 2 6" xfId="34191" xr:uid="{00000000-0005-0000-0000-0000B0A30000}"/>
    <cellStyle name="Note 4 18 2 2 3" xfId="23883" xr:uid="{00000000-0005-0000-0000-0000B1A30000}"/>
    <cellStyle name="Note 4 18 2 2 3 2" xfId="39514" xr:uid="{00000000-0005-0000-0000-0000B2A30000}"/>
    <cellStyle name="Note 4 18 2 2 4" xfId="15546" xr:uid="{00000000-0005-0000-0000-0000B3A30000}"/>
    <cellStyle name="Note 4 18 2 2 5" xfId="31762" xr:uid="{00000000-0005-0000-0000-0000B4A30000}"/>
    <cellStyle name="Note 4 18 2 2 6" xfId="50481" xr:uid="{00000000-0005-0000-0000-0000B5A30000}"/>
    <cellStyle name="Note 4 18 2 2 7" xfId="52267" xr:uid="{00000000-0005-0000-0000-0000B6A30000}"/>
    <cellStyle name="Note 4 18 2 2 8" xfId="53362" xr:uid="{00000000-0005-0000-0000-0000B7A30000}"/>
    <cellStyle name="Note 4 18 2 3" xfId="8151" xr:uid="{00000000-0005-0000-0000-0000B8A30000}"/>
    <cellStyle name="Note 4 18 2 3 2" xfId="9540" xr:uid="{00000000-0005-0000-0000-0000B9A30000}"/>
    <cellStyle name="Note 4 18 2 3 2 2" xfId="7456" xr:uid="{00000000-0005-0000-0000-0000BAA30000}"/>
    <cellStyle name="Note 4 18 2 3 2 2 2" xfId="25023" xr:uid="{00000000-0005-0000-0000-0000BBA30000}"/>
    <cellStyle name="Note 4 18 2 3 2 2 2 2" xfId="40653" xr:uid="{00000000-0005-0000-0000-0000BCA30000}"/>
    <cellStyle name="Note 4 18 2 3 2 2 3" xfId="16959" xr:uid="{00000000-0005-0000-0000-0000BDA30000}"/>
    <cellStyle name="Note 4 18 2 3 2 2 4" xfId="32802" xr:uid="{00000000-0005-0000-0000-0000BEA30000}"/>
    <cellStyle name="Note 4 18 2 3 2 3" xfId="27106" xr:uid="{00000000-0005-0000-0000-0000BFA30000}"/>
    <cellStyle name="Note 4 18 2 3 2 3 2" xfId="42736" xr:uid="{00000000-0005-0000-0000-0000C0A30000}"/>
    <cellStyle name="Note 4 18 2 3 2 4" xfId="19042" xr:uid="{00000000-0005-0000-0000-0000C1A30000}"/>
    <cellStyle name="Note 4 18 2 3 2 5" xfId="34885" xr:uid="{00000000-0005-0000-0000-0000C2A30000}"/>
    <cellStyle name="Note 4 18 2 3 3" xfId="10657" xr:uid="{00000000-0005-0000-0000-0000C3A30000}"/>
    <cellStyle name="Note 4 18 2 3 3 2" xfId="28223" xr:uid="{00000000-0005-0000-0000-0000C4A30000}"/>
    <cellStyle name="Note 4 18 2 3 3 2 2" xfId="43853" xr:uid="{00000000-0005-0000-0000-0000C5A30000}"/>
    <cellStyle name="Note 4 18 2 3 3 3" xfId="20159" xr:uid="{00000000-0005-0000-0000-0000C6A30000}"/>
    <cellStyle name="Note 4 18 2 3 3 4" xfId="36002" xr:uid="{00000000-0005-0000-0000-0000C7A30000}"/>
    <cellStyle name="Note 4 18 2 3 4" xfId="25717" xr:uid="{00000000-0005-0000-0000-0000C8A30000}"/>
    <cellStyle name="Note 4 18 2 3 4 2" xfId="41347" xr:uid="{00000000-0005-0000-0000-0000C9A30000}"/>
    <cellStyle name="Note 4 18 2 3 5" xfId="17653" xr:uid="{00000000-0005-0000-0000-0000CAA30000}"/>
    <cellStyle name="Note 4 18 2 3 6" xfId="33496" xr:uid="{00000000-0005-0000-0000-0000CBA30000}"/>
    <cellStyle name="Note 4 18 2 4" xfId="22015" xr:uid="{00000000-0005-0000-0000-0000CCA30000}"/>
    <cellStyle name="Note 4 18 2 4 2" xfId="37646" xr:uid="{00000000-0005-0000-0000-0000CDA30000}"/>
    <cellStyle name="Note 4 18 2 5" xfId="12107" xr:uid="{00000000-0005-0000-0000-0000CEA30000}"/>
    <cellStyle name="Note 4 18 2 5 2" xfId="29370" xr:uid="{00000000-0005-0000-0000-0000CFA30000}"/>
    <cellStyle name="Note 4 18 2 6" xfId="13171" xr:uid="{00000000-0005-0000-0000-0000D0A30000}"/>
    <cellStyle name="Note 4 18 2 7" xfId="30097" xr:uid="{00000000-0005-0000-0000-0000D1A30000}"/>
    <cellStyle name="Note 4 18 2 8" xfId="45389" xr:uid="{00000000-0005-0000-0000-0000D2A30000}"/>
    <cellStyle name="Note 4 18 2 9" xfId="48512" xr:uid="{00000000-0005-0000-0000-0000D3A30000}"/>
    <cellStyle name="Note 4 18 3" xfId="5391" xr:uid="{00000000-0005-0000-0000-0000D4A30000}"/>
    <cellStyle name="Note 4 18 3 2" xfId="8226" xr:uid="{00000000-0005-0000-0000-0000D5A30000}"/>
    <cellStyle name="Note 4 18 3 2 2" xfId="9615" xr:uid="{00000000-0005-0000-0000-0000D6A30000}"/>
    <cellStyle name="Note 4 18 3 2 2 2" xfId="7457" xr:uid="{00000000-0005-0000-0000-0000D7A30000}"/>
    <cellStyle name="Note 4 18 3 2 2 2 2" xfId="25024" xr:uid="{00000000-0005-0000-0000-0000D8A30000}"/>
    <cellStyle name="Note 4 18 3 2 2 2 2 2" xfId="40654" xr:uid="{00000000-0005-0000-0000-0000D9A30000}"/>
    <cellStyle name="Note 4 18 3 2 2 2 3" xfId="16960" xr:uid="{00000000-0005-0000-0000-0000DAA30000}"/>
    <cellStyle name="Note 4 18 3 2 2 2 4" xfId="32803" xr:uid="{00000000-0005-0000-0000-0000DBA30000}"/>
    <cellStyle name="Note 4 18 3 2 2 3" xfId="27181" xr:uid="{00000000-0005-0000-0000-0000DCA30000}"/>
    <cellStyle name="Note 4 18 3 2 2 3 2" xfId="42811" xr:uid="{00000000-0005-0000-0000-0000DDA30000}"/>
    <cellStyle name="Note 4 18 3 2 2 4" xfId="19117" xr:uid="{00000000-0005-0000-0000-0000DEA30000}"/>
    <cellStyle name="Note 4 18 3 2 2 5" xfId="34960" xr:uid="{00000000-0005-0000-0000-0000DFA30000}"/>
    <cellStyle name="Note 4 18 3 2 3" xfId="7189" xr:uid="{00000000-0005-0000-0000-0000E0A30000}"/>
    <cellStyle name="Note 4 18 3 2 3 2" xfId="24756" xr:uid="{00000000-0005-0000-0000-0000E1A30000}"/>
    <cellStyle name="Note 4 18 3 2 3 2 2" xfId="40386" xr:uid="{00000000-0005-0000-0000-0000E2A30000}"/>
    <cellStyle name="Note 4 18 3 2 3 3" xfId="16692" xr:uid="{00000000-0005-0000-0000-0000E3A30000}"/>
    <cellStyle name="Note 4 18 3 2 3 4" xfId="32535" xr:uid="{00000000-0005-0000-0000-0000E4A30000}"/>
    <cellStyle name="Note 4 18 3 2 4" xfId="25792" xr:uid="{00000000-0005-0000-0000-0000E5A30000}"/>
    <cellStyle name="Note 4 18 3 2 4 2" xfId="41422" xr:uid="{00000000-0005-0000-0000-0000E6A30000}"/>
    <cellStyle name="Note 4 18 3 2 5" xfId="17728" xr:uid="{00000000-0005-0000-0000-0000E7A30000}"/>
    <cellStyle name="Note 4 18 3 2 6" xfId="33571" xr:uid="{00000000-0005-0000-0000-0000E8A30000}"/>
    <cellStyle name="Note 4 18 3 3" xfId="23440" xr:uid="{00000000-0005-0000-0000-0000E9A30000}"/>
    <cellStyle name="Note 4 18 3 3 2" xfId="39071" xr:uid="{00000000-0005-0000-0000-0000EAA30000}"/>
    <cellStyle name="Note 4 18 3 4" xfId="14896" xr:uid="{00000000-0005-0000-0000-0000EBA30000}"/>
    <cellStyle name="Note 4 18 3 5" xfId="31399" xr:uid="{00000000-0005-0000-0000-0000ECA30000}"/>
    <cellStyle name="Note 4 18 3 6" xfId="50117" xr:uid="{00000000-0005-0000-0000-0000EDA30000}"/>
    <cellStyle name="Note 4 18 3 7" xfId="51906" xr:uid="{00000000-0005-0000-0000-0000EEA30000}"/>
    <cellStyle name="Note 4 18 3 8" xfId="53000" xr:uid="{00000000-0005-0000-0000-0000EFA30000}"/>
    <cellStyle name="Note 4 18 4" xfId="8499" xr:uid="{00000000-0005-0000-0000-0000F0A30000}"/>
    <cellStyle name="Note 4 18 4 2" xfId="9888" xr:uid="{00000000-0005-0000-0000-0000F1A30000}"/>
    <cellStyle name="Note 4 18 4 2 2" xfId="4996" xr:uid="{00000000-0005-0000-0000-0000F2A30000}"/>
    <cellStyle name="Note 4 18 4 2 2 2" xfId="23168" xr:uid="{00000000-0005-0000-0000-0000F3A30000}"/>
    <cellStyle name="Note 4 18 4 2 2 2 2" xfId="38799" xr:uid="{00000000-0005-0000-0000-0000F4A30000}"/>
    <cellStyle name="Note 4 18 4 2 2 3" xfId="14502" xr:uid="{00000000-0005-0000-0000-0000F5A30000}"/>
    <cellStyle name="Note 4 18 4 2 2 4" xfId="31189" xr:uid="{00000000-0005-0000-0000-0000F6A30000}"/>
    <cellStyle name="Note 4 18 4 2 3" xfId="27454" xr:uid="{00000000-0005-0000-0000-0000F7A30000}"/>
    <cellStyle name="Note 4 18 4 2 3 2" xfId="43084" xr:uid="{00000000-0005-0000-0000-0000F8A30000}"/>
    <cellStyle name="Note 4 18 4 2 4" xfId="19390" xr:uid="{00000000-0005-0000-0000-0000F9A30000}"/>
    <cellStyle name="Note 4 18 4 2 5" xfId="35233" xr:uid="{00000000-0005-0000-0000-0000FAA30000}"/>
    <cellStyle name="Note 4 18 4 3" xfId="7611" xr:uid="{00000000-0005-0000-0000-0000FBA30000}"/>
    <cellStyle name="Note 4 18 4 3 2" xfId="25177" xr:uid="{00000000-0005-0000-0000-0000FCA30000}"/>
    <cellStyle name="Note 4 18 4 3 2 2" xfId="40807" xr:uid="{00000000-0005-0000-0000-0000FDA30000}"/>
    <cellStyle name="Note 4 18 4 3 3" xfId="17113" xr:uid="{00000000-0005-0000-0000-0000FEA30000}"/>
    <cellStyle name="Note 4 18 4 3 4" xfId="32956" xr:uid="{00000000-0005-0000-0000-0000FFA30000}"/>
    <cellStyle name="Note 4 18 4 4" xfId="26065" xr:uid="{00000000-0005-0000-0000-000000A40000}"/>
    <cellStyle name="Note 4 18 4 4 2" xfId="41695" xr:uid="{00000000-0005-0000-0000-000001A40000}"/>
    <cellStyle name="Note 4 18 4 5" xfId="18001" xr:uid="{00000000-0005-0000-0000-000002A40000}"/>
    <cellStyle name="Note 4 18 4 6" xfId="33844" xr:uid="{00000000-0005-0000-0000-000003A40000}"/>
    <cellStyle name="Note 4 18 5" xfId="21568" xr:uid="{00000000-0005-0000-0000-000004A40000}"/>
    <cellStyle name="Note 4 18 5 2" xfId="37199" xr:uid="{00000000-0005-0000-0000-000005A40000}"/>
    <cellStyle name="Note 4 18 6" xfId="12065" xr:uid="{00000000-0005-0000-0000-000006A40000}"/>
    <cellStyle name="Note 4 18 6 2" xfId="29328" xr:uid="{00000000-0005-0000-0000-000007A40000}"/>
    <cellStyle name="Note 4 18 7" xfId="12518" xr:uid="{00000000-0005-0000-0000-000008A40000}"/>
    <cellStyle name="Note 4 18 8" xfId="29731" xr:uid="{00000000-0005-0000-0000-000009A40000}"/>
    <cellStyle name="Note 4 18 9" xfId="46466" xr:uid="{00000000-0005-0000-0000-00000AA40000}"/>
    <cellStyle name="Note 4 19" xfId="2894" xr:uid="{00000000-0005-0000-0000-00000BA40000}"/>
    <cellStyle name="Note 4 19 10" xfId="48080" xr:uid="{00000000-0005-0000-0000-00000CA40000}"/>
    <cellStyle name="Note 4 19 11" xfId="46225" xr:uid="{00000000-0005-0000-0000-00000DA40000}"/>
    <cellStyle name="Note 4 19 12" xfId="50783" xr:uid="{00000000-0005-0000-0000-00000EA40000}"/>
    <cellStyle name="Note 4 19 13" xfId="46066" xr:uid="{00000000-0005-0000-0000-00000FA40000}"/>
    <cellStyle name="Note 4 19 14" xfId="45823" xr:uid="{00000000-0005-0000-0000-000010A40000}"/>
    <cellStyle name="Note 4 19 15" xfId="53608" xr:uid="{00000000-0005-0000-0000-000011A40000}"/>
    <cellStyle name="Note 4 19 2" xfId="3548" xr:uid="{00000000-0005-0000-0000-000012A40000}"/>
    <cellStyle name="Note 4 19 2 10" xfId="45128" xr:uid="{00000000-0005-0000-0000-000013A40000}"/>
    <cellStyle name="Note 4 19 2 11" xfId="51146" xr:uid="{00000000-0005-0000-0000-000014A40000}"/>
    <cellStyle name="Note 4 19 2 12" xfId="47184" xr:uid="{00000000-0005-0000-0000-000015A40000}"/>
    <cellStyle name="Note 4 19 2 13" xfId="45245" xr:uid="{00000000-0005-0000-0000-000016A40000}"/>
    <cellStyle name="Note 4 19 2 14" xfId="45745" xr:uid="{00000000-0005-0000-0000-000017A40000}"/>
    <cellStyle name="Note 4 19 2 2" xfId="5923" xr:uid="{00000000-0005-0000-0000-000018A40000}"/>
    <cellStyle name="Note 4 19 2 2 2" xfId="8397" xr:uid="{00000000-0005-0000-0000-000019A40000}"/>
    <cellStyle name="Note 4 19 2 2 2 2" xfId="9786" xr:uid="{00000000-0005-0000-0000-00001AA40000}"/>
    <cellStyle name="Note 4 19 2 2 2 2 2" xfId="11036" xr:uid="{00000000-0005-0000-0000-00001BA40000}"/>
    <cellStyle name="Note 4 19 2 2 2 2 2 2" xfId="28602" xr:uid="{00000000-0005-0000-0000-00001CA40000}"/>
    <cellStyle name="Note 4 19 2 2 2 2 2 2 2" xfId="44232" xr:uid="{00000000-0005-0000-0000-00001DA40000}"/>
    <cellStyle name="Note 4 19 2 2 2 2 2 3" xfId="20538" xr:uid="{00000000-0005-0000-0000-00001EA40000}"/>
    <cellStyle name="Note 4 19 2 2 2 2 2 4" xfId="36381" xr:uid="{00000000-0005-0000-0000-00001FA40000}"/>
    <cellStyle name="Note 4 19 2 2 2 2 3" xfId="27352" xr:uid="{00000000-0005-0000-0000-000020A40000}"/>
    <cellStyle name="Note 4 19 2 2 2 2 3 2" xfId="42982" xr:uid="{00000000-0005-0000-0000-000021A40000}"/>
    <cellStyle name="Note 4 19 2 2 2 2 4" xfId="19288" xr:uid="{00000000-0005-0000-0000-000022A40000}"/>
    <cellStyle name="Note 4 19 2 2 2 2 5" xfId="35131" xr:uid="{00000000-0005-0000-0000-000023A40000}"/>
    <cellStyle name="Note 4 19 2 2 2 3" xfId="7967" xr:uid="{00000000-0005-0000-0000-000024A40000}"/>
    <cellStyle name="Note 4 19 2 2 2 3 2" xfId="25533" xr:uid="{00000000-0005-0000-0000-000025A40000}"/>
    <cellStyle name="Note 4 19 2 2 2 3 2 2" xfId="41163" xr:uid="{00000000-0005-0000-0000-000026A40000}"/>
    <cellStyle name="Note 4 19 2 2 2 3 3" xfId="17469" xr:uid="{00000000-0005-0000-0000-000027A40000}"/>
    <cellStyle name="Note 4 19 2 2 2 3 4" xfId="33312" xr:uid="{00000000-0005-0000-0000-000028A40000}"/>
    <cellStyle name="Note 4 19 2 2 2 4" xfId="25963" xr:uid="{00000000-0005-0000-0000-000029A40000}"/>
    <cellStyle name="Note 4 19 2 2 2 4 2" xfId="41593" xr:uid="{00000000-0005-0000-0000-00002AA40000}"/>
    <cellStyle name="Note 4 19 2 2 2 5" xfId="17899" xr:uid="{00000000-0005-0000-0000-00002BA40000}"/>
    <cellStyle name="Note 4 19 2 2 2 6" xfId="33742" xr:uid="{00000000-0005-0000-0000-00002CA40000}"/>
    <cellStyle name="Note 4 19 2 2 3" xfId="23794" xr:uid="{00000000-0005-0000-0000-00002DA40000}"/>
    <cellStyle name="Note 4 19 2 2 3 2" xfId="39425" xr:uid="{00000000-0005-0000-0000-00002EA40000}"/>
    <cellStyle name="Note 4 19 2 2 4" xfId="15428" xr:uid="{00000000-0005-0000-0000-00002FA40000}"/>
    <cellStyle name="Note 4 19 2 2 5" xfId="31692" xr:uid="{00000000-0005-0000-0000-000030A40000}"/>
    <cellStyle name="Note 4 19 2 2 6" xfId="50411" xr:uid="{00000000-0005-0000-0000-000031A40000}"/>
    <cellStyle name="Note 4 19 2 2 7" xfId="52197" xr:uid="{00000000-0005-0000-0000-000032A40000}"/>
    <cellStyle name="Note 4 19 2 2 8" xfId="53292" xr:uid="{00000000-0005-0000-0000-000033A40000}"/>
    <cellStyle name="Note 4 19 2 3" xfId="8398" xr:uid="{00000000-0005-0000-0000-000034A40000}"/>
    <cellStyle name="Note 4 19 2 3 2" xfId="9787" xr:uid="{00000000-0005-0000-0000-000035A40000}"/>
    <cellStyle name="Note 4 19 2 3 2 2" xfId="11536" xr:uid="{00000000-0005-0000-0000-000036A40000}"/>
    <cellStyle name="Note 4 19 2 3 2 2 2" xfId="29102" xr:uid="{00000000-0005-0000-0000-000037A40000}"/>
    <cellStyle name="Note 4 19 2 3 2 2 2 2" xfId="44732" xr:uid="{00000000-0005-0000-0000-000038A40000}"/>
    <cellStyle name="Note 4 19 2 3 2 2 3" xfId="21038" xr:uid="{00000000-0005-0000-0000-000039A40000}"/>
    <cellStyle name="Note 4 19 2 3 2 2 4" xfId="36881" xr:uid="{00000000-0005-0000-0000-00003AA40000}"/>
    <cellStyle name="Note 4 19 2 3 2 3" xfId="27353" xr:uid="{00000000-0005-0000-0000-00003BA40000}"/>
    <cellStyle name="Note 4 19 2 3 2 3 2" xfId="42983" xr:uid="{00000000-0005-0000-0000-00003CA40000}"/>
    <cellStyle name="Note 4 19 2 3 2 4" xfId="19289" xr:uid="{00000000-0005-0000-0000-00003DA40000}"/>
    <cellStyle name="Note 4 19 2 3 2 5" xfId="35132" xr:uid="{00000000-0005-0000-0000-00003EA40000}"/>
    <cellStyle name="Note 4 19 2 3 3" xfId="7612" xr:uid="{00000000-0005-0000-0000-00003FA40000}"/>
    <cellStyle name="Note 4 19 2 3 3 2" xfId="25178" xr:uid="{00000000-0005-0000-0000-000040A40000}"/>
    <cellStyle name="Note 4 19 2 3 3 2 2" xfId="40808" xr:uid="{00000000-0005-0000-0000-000041A40000}"/>
    <cellStyle name="Note 4 19 2 3 3 3" xfId="17114" xr:uid="{00000000-0005-0000-0000-000042A40000}"/>
    <cellStyle name="Note 4 19 2 3 3 4" xfId="32957" xr:uid="{00000000-0005-0000-0000-000043A40000}"/>
    <cellStyle name="Note 4 19 2 3 4" xfId="25964" xr:uid="{00000000-0005-0000-0000-000044A40000}"/>
    <cellStyle name="Note 4 19 2 3 4 2" xfId="41594" xr:uid="{00000000-0005-0000-0000-000045A40000}"/>
    <cellStyle name="Note 4 19 2 3 5" xfId="17900" xr:uid="{00000000-0005-0000-0000-000046A40000}"/>
    <cellStyle name="Note 4 19 2 3 6" xfId="33743" xr:uid="{00000000-0005-0000-0000-000047A40000}"/>
    <cellStyle name="Note 4 19 2 4" xfId="21926" xr:uid="{00000000-0005-0000-0000-000048A40000}"/>
    <cellStyle name="Note 4 19 2 4 2" xfId="37557" xr:uid="{00000000-0005-0000-0000-000049A40000}"/>
    <cellStyle name="Note 4 19 2 5" xfId="21766" xr:uid="{00000000-0005-0000-0000-00004AA40000}"/>
    <cellStyle name="Note 4 19 2 5 2" xfId="37397" xr:uid="{00000000-0005-0000-0000-00004BA40000}"/>
    <cellStyle name="Note 4 19 2 6" xfId="13053" xr:uid="{00000000-0005-0000-0000-00004CA40000}"/>
    <cellStyle name="Note 4 19 2 7" xfId="30027" xr:uid="{00000000-0005-0000-0000-00004DA40000}"/>
    <cellStyle name="Note 4 19 2 8" xfId="47797" xr:uid="{00000000-0005-0000-0000-00004EA40000}"/>
    <cellStyle name="Note 4 19 2 9" xfId="48442" xr:uid="{00000000-0005-0000-0000-00004FA40000}"/>
    <cellStyle name="Note 4 19 3" xfId="5274" xr:uid="{00000000-0005-0000-0000-000050A40000}"/>
    <cellStyle name="Note 4 19 3 2" xfId="8329" xr:uid="{00000000-0005-0000-0000-000051A40000}"/>
    <cellStyle name="Note 4 19 3 2 2" xfId="9718" xr:uid="{00000000-0005-0000-0000-000052A40000}"/>
    <cellStyle name="Note 4 19 3 2 2 2" xfId="4453" xr:uid="{00000000-0005-0000-0000-000053A40000}"/>
    <cellStyle name="Note 4 19 3 2 2 2 2" xfId="22625" xr:uid="{00000000-0005-0000-0000-000054A40000}"/>
    <cellStyle name="Note 4 19 3 2 2 2 2 2" xfId="38256" xr:uid="{00000000-0005-0000-0000-000055A40000}"/>
    <cellStyle name="Note 4 19 3 2 2 2 3" xfId="13959" xr:uid="{00000000-0005-0000-0000-000056A40000}"/>
    <cellStyle name="Note 4 19 3 2 2 2 4" xfId="30646" xr:uid="{00000000-0005-0000-0000-000057A40000}"/>
    <cellStyle name="Note 4 19 3 2 2 3" xfId="27284" xr:uid="{00000000-0005-0000-0000-000058A40000}"/>
    <cellStyle name="Note 4 19 3 2 2 3 2" xfId="42914" xr:uid="{00000000-0005-0000-0000-000059A40000}"/>
    <cellStyle name="Note 4 19 3 2 2 4" xfId="19220" xr:uid="{00000000-0005-0000-0000-00005AA40000}"/>
    <cellStyle name="Note 4 19 3 2 2 5" xfId="35063" xr:uid="{00000000-0005-0000-0000-00005BA40000}"/>
    <cellStyle name="Note 4 19 3 2 3" xfId="4085" xr:uid="{00000000-0005-0000-0000-00005CA40000}"/>
    <cellStyle name="Note 4 19 3 2 3 2" xfId="22296" xr:uid="{00000000-0005-0000-0000-00005DA40000}"/>
    <cellStyle name="Note 4 19 3 2 3 2 2" xfId="37927" xr:uid="{00000000-0005-0000-0000-00005EA40000}"/>
    <cellStyle name="Note 4 19 3 2 3 3" xfId="13591" xr:uid="{00000000-0005-0000-0000-00005FA40000}"/>
    <cellStyle name="Note 4 19 3 2 3 4" xfId="30336" xr:uid="{00000000-0005-0000-0000-000060A40000}"/>
    <cellStyle name="Note 4 19 3 2 4" xfId="25895" xr:uid="{00000000-0005-0000-0000-000061A40000}"/>
    <cellStyle name="Note 4 19 3 2 4 2" xfId="41525" xr:uid="{00000000-0005-0000-0000-000062A40000}"/>
    <cellStyle name="Note 4 19 3 2 5" xfId="17831" xr:uid="{00000000-0005-0000-0000-000063A40000}"/>
    <cellStyle name="Note 4 19 3 2 6" xfId="33674" xr:uid="{00000000-0005-0000-0000-000064A40000}"/>
    <cellStyle name="Note 4 19 3 3" xfId="23352" xr:uid="{00000000-0005-0000-0000-000065A40000}"/>
    <cellStyle name="Note 4 19 3 3 2" xfId="38983" xr:uid="{00000000-0005-0000-0000-000066A40000}"/>
    <cellStyle name="Note 4 19 3 4" xfId="14779" xr:uid="{00000000-0005-0000-0000-000067A40000}"/>
    <cellStyle name="Note 4 19 3 5" xfId="31330" xr:uid="{00000000-0005-0000-0000-000068A40000}"/>
    <cellStyle name="Note 4 19 3 6" xfId="50034" xr:uid="{00000000-0005-0000-0000-000069A40000}"/>
    <cellStyle name="Note 4 19 3 7" xfId="51832" xr:uid="{00000000-0005-0000-0000-00006AA40000}"/>
    <cellStyle name="Note 4 19 3 8" xfId="52925" xr:uid="{00000000-0005-0000-0000-00006BA40000}"/>
    <cellStyle name="Note 4 19 4" xfId="9137" xr:uid="{00000000-0005-0000-0000-00006CA40000}"/>
    <cellStyle name="Note 4 19 4 2" xfId="10526" xr:uid="{00000000-0005-0000-0000-00006DA40000}"/>
    <cellStyle name="Note 4 19 4 2 2" xfId="7571" xr:uid="{00000000-0005-0000-0000-00006EA40000}"/>
    <cellStyle name="Note 4 19 4 2 2 2" xfId="25137" xr:uid="{00000000-0005-0000-0000-00006FA40000}"/>
    <cellStyle name="Note 4 19 4 2 2 2 2" xfId="40767" xr:uid="{00000000-0005-0000-0000-000070A40000}"/>
    <cellStyle name="Note 4 19 4 2 2 3" xfId="17073" xr:uid="{00000000-0005-0000-0000-000071A40000}"/>
    <cellStyle name="Note 4 19 4 2 2 4" xfId="32916" xr:uid="{00000000-0005-0000-0000-000072A40000}"/>
    <cellStyle name="Note 4 19 4 2 3" xfId="28092" xr:uid="{00000000-0005-0000-0000-000073A40000}"/>
    <cellStyle name="Note 4 19 4 2 3 2" xfId="43722" xr:uid="{00000000-0005-0000-0000-000074A40000}"/>
    <cellStyle name="Note 4 19 4 2 4" xfId="20028" xr:uid="{00000000-0005-0000-0000-000075A40000}"/>
    <cellStyle name="Note 4 19 4 2 5" xfId="35871" xr:uid="{00000000-0005-0000-0000-000076A40000}"/>
    <cellStyle name="Note 4 19 4 3" xfId="7521" xr:uid="{00000000-0005-0000-0000-000077A40000}"/>
    <cellStyle name="Note 4 19 4 3 2" xfId="25087" xr:uid="{00000000-0005-0000-0000-000078A40000}"/>
    <cellStyle name="Note 4 19 4 3 2 2" xfId="40717" xr:uid="{00000000-0005-0000-0000-000079A40000}"/>
    <cellStyle name="Note 4 19 4 3 3" xfId="17023" xr:uid="{00000000-0005-0000-0000-00007AA40000}"/>
    <cellStyle name="Note 4 19 4 3 4" xfId="32866" xr:uid="{00000000-0005-0000-0000-00007BA40000}"/>
    <cellStyle name="Note 4 19 4 4" xfId="26703" xr:uid="{00000000-0005-0000-0000-00007CA40000}"/>
    <cellStyle name="Note 4 19 4 4 2" xfId="42333" xr:uid="{00000000-0005-0000-0000-00007DA40000}"/>
    <cellStyle name="Note 4 19 4 5" xfId="18639" xr:uid="{00000000-0005-0000-0000-00007EA40000}"/>
    <cellStyle name="Note 4 19 4 6" xfId="34482" xr:uid="{00000000-0005-0000-0000-00007FA40000}"/>
    <cellStyle name="Note 4 19 5" xfId="21478" xr:uid="{00000000-0005-0000-0000-000080A40000}"/>
    <cellStyle name="Note 4 19 5 2" xfId="37109" xr:uid="{00000000-0005-0000-0000-000081A40000}"/>
    <cellStyle name="Note 4 19 6" xfId="24318" xr:uid="{00000000-0005-0000-0000-000082A40000}"/>
    <cellStyle name="Note 4 19 6 2" xfId="39949" xr:uid="{00000000-0005-0000-0000-000083A40000}"/>
    <cellStyle name="Note 4 19 7" xfId="12400" xr:uid="{00000000-0005-0000-0000-000084A40000}"/>
    <cellStyle name="Note 4 19 8" xfId="29661" xr:uid="{00000000-0005-0000-0000-000085A40000}"/>
    <cellStyle name="Note 4 19 9" xfId="47905" xr:uid="{00000000-0005-0000-0000-000086A40000}"/>
    <cellStyle name="Note 4 2" xfId="3384" xr:uid="{00000000-0005-0000-0000-000087A40000}"/>
    <cellStyle name="Note 4 2 10" xfId="46295" xr:uid="{00000000-0005-0000-0000-000088A40000}"/>
    <cellStyle name="Note 4 2 11" xfId="46190" xr:uid="{00000000-0005-0000-0000-000089A40000}"/>
    <cellStyle name="Note 4 2 12" xfId="45799" xr:uid="{00000000-0005-0000-0000-00008AA40000}"/>
    <cellStyle name="Note 4 2 13" xfId="51543" xr:uid="{00000000-0005-0000-0000-00008BA40000}"/>
    <cellStyle name="Note 4 2 14" xfId="45931" xr:uid="{00000000-0005-0000-0000-00008CA40000}"/>
    <cellStyle name="Note 4 2 15" xfId="45871" xr:uid="{00000000-0005-0000-0000-00008DA40000}"/>
    <cellStyle name="Note 4 2 2" xfId="4037" xr:uid="{00000000-0005-0000-0000-00008EA40000}"/>
    <cellStyle name="Note 4 2 2 10" xfId="48767" xr:uid="{00000000-0005-0000-0000-00008FA40000}"/>
    <cellStyle name="Note 4 2 2 11" xfId="51408" xr:uid="{00000000-0005-0000-0000-000090A40000}"/>
    <cellStyle name="Note 4 2 2 12" xfId="47491" xr:uid="{00000000-0005-0000-0000-000091A40000}"/>
    <cellStyle name="Note 4 2 2 13" xfId="52757" xr:uid="{00000000-0005-0000-0000-000092A40000}"/>
    <cellStyle name="Note 4 2 2 14" xfId="51561" xr:uid="{00000000-0005-0000-0000-000093A40000}"/>
    <cellStyle name="Note 4 2 2 2" xfId="6412" xr:uid="{00000000-0005-0000-0000-000094A40000}"/>
    <cellStyle name="Note 4 2 2 2 2" xfId="6511" xr:uid="{00000000-0005-0000-0000-000095A40000}"/>
    <cellStyle name="Note 4 2 2 2 2 2" xfId="7653" xr:uid="{00000000-0005-0000-0000-000096A40000}"/>
    <cellStyle name="Note 4 2 2 2 2 2 2" xfId="7709" xr:uid="{00000000-0005-0000-0000-000097A40000}"/>
    <cellStyle name="Note 4 2 2 2 2 2 2 2" xfId="25275" xr:uid="{00000000-0005-0000-0000-000098A40000}"/>
    <cellStyle name="Note 4 2 2 2 2 2 2 2 2" xfId="40905" xr:uid="{00000000-0005-0000-0000-000099A40000}"/>
    <cellStyle name="Note 4 2 2 2 2 2 2 3" xfId="17211" xr:uid="{00000000-0005-0000-0000-00009AA40000}"/>
    <cellStyle name="Note 4 2 2 2 2 2 2 4" xfId="33054" xr:uid="{00000000-0005-0000-0000-00009BA40000}"/>
    <cellStyle name="Note 4 2 2 2 2 2 3" xfId="25219" xr:uid="{00000000-0005-0000-0000-00009CA40000}"/>
    <cellStyle name="Note 4 2 2 2 2 2 3 2" xfId="40849" xr:uid="{00000000-0005-0000-0000-00009DA40000}"/>
    <cellStyle name="Note 4 2 2 2 2 2 4" xfId="17155" xr:uid="{00000000-0005-0000-0000-00009EA40000}"/>
    <cellStyle name="Note 4 2 2 2 2 2 5" xfId="32998" xr:uid="{00000000-0005-0000-0000-00009FA40000}"/>
    <cellStyle name="Note 4 2 2 2 2 3" xfId="4744" xr:uid="{00000000-0005-0000-0000-0000A0A40000}"/>
    <cellStyle name="Note 4 2 2 2 2 3 2" xfId="22916" xr:uid="{00000000-0005-0000-0000-0000A1A40000}"/>
    <cellStyle name="Note 4 2 2 2 2 3 2 2" xfId="38547" xr:uid="{00000000-0005-0000-0000-0000A2A40000}"/>
    <cellStyle name="Note 4 2 2 2 2 3 3" xfId="14250" xr:uid="{00000000-0005-0000-0000-0000A3A40000}"/>
    <cellStyle name="Note 4 2 2 2 2 3 4" xfId="30937" xr:uid="{00000000-0005-0000-0000-0000A4A40000}"/>
    <cellStyle name="Note 4 2 2 2 2 4" xfId="24212" xr:uid="{00000000-0005-0000-0000-0000A5A40000}"/>
    <cellStyle name="Note 4 2 2 2 2 4 2" xfId="39843" xr:uid="{00000000-0005-0000-0000-0000A6A40000}"/>
    <cellStyle name="Note 4 2 2 2 2 5" xfId="16015" xr:uid="{00000000-0005-0000-0000-0000A7A40000}"/>
    <cellStyle name="Note 4 2 2 2 2 6" xfId="32051" xr:uid="{00000000-0005-0000-0000-0000A8A40000}"/>
    <cellStyle name="Note 4 2 2 2 3" xfId="24115" xr:uid="{00000000-0005-0000-0000-0000A9A40000}"/>
    <cellStyle name="Note 4 2 2 2 3 2" xfId="39746" xr:uid="{00000000-0005-0000-0000-0000AAA40000}"/>
    <cellStyle name="Note 4 2 2 2 4" xfId="15917" xr:uid="{00000000-0005-0000-0000-0000ABA40000}"/>
    <cellStyle name="Note 4 2 2 2 5" xfId="31954" xr:uid="{00000000-0005-0000-0000-0000ACA40000}"/>
    <cellStyle name="Note 4 2 2 2 6" xfId="50673" xr:uid="{00000000-0005-0000-0000-0000ADA40000}"/>
    <cellStyle name="Note 4 2 2 2 7" xfId="52459" xr:uid="{00000000-0005-0000-0000-0000AEA40000}"/>
    <cellStyle name="Note 4 2 2 2 8" xfId="53554" xr:uid="{00000000-0005-0000-0000-0000AFA40000}"/>
    <cellStyle name="Note 4 2 2 3" xfId="8657" xr:uid="{00000000-0005-0000-0000-0000B0A40000}"/>
    <cellStyle name="Note 4 2 2 3 2" xfId="10046" xr:uid="{00000000-0005-0000-0000-0000B1A40000}"/>
    <cellStyle name="Note 4 2 2 3 2 2" xfId="10635" xr:uid="{00000000-0005-0000-0000-0000B2A40000}"/>
    <cellStyle name="Note 4 2 2 3 2 2 2" xfId="28201" xr:uid="{00000000-0005-0000-0000-0000B3A40000}"/>
    <cellStyle name="Note 4 2 2 3 2 2 2 2" xfId="43831" xr:uid="{00000000-0005-0000-0000-0000B4A40000}"/>
    <cellStyle name="Note 4 2 2 3 2 2 3" xfId="20137" xr:uid="{00000000-0005-0000-0000-0000B5A40000}"/>
    <cellStyle name="Note 4 2 2 3 2 2 4" xfId="35980" xr:uid="{00000000-0005-0000-0000-0000B6A40000}"/>
    <cellStyle name="Note 4 2 2 3 2 3" xfId="27612" xr:uid="{00000000-0005-0000-0000-0000B7A40000}"/>
    <cellStyle name="Note 4 2 2 3 2 3 2" xfId="43242" xr:uid="{00000000-0005-0000-0000-0000B8A40000}"/>
    <cellStyle name="Note 4 2 2 3 2 4" xfId="19548" xr:uid="{00000000-0005-0000-0000-0000B9A40000}"/>
    <cellStyle name="Note 4 2 2 3 2 5" xfId="35391" xr:uid="{00000000-0005-0000-0000-0000BAA40000}"/>
    <cellStyle name="Note 4 2 2 3 3" xfId="8042" xr:uid="{00000000-0005-0000-0000-0000BBA40000}"/>
    <cellStyle name="Note 4 2 2 3 3 2" xfId="25608" xr:uid="{00000000-0005-0000-0000-0000BCA40000}"/>
    <cellStyle name="Note 4 2 2 3 3 2 2" xfId="41238" xr:uid="{00000000-0005-0000-0000-0000BDA40000}"/>
    <cellStyle name="Note 4 2 2 3 3 3" xfId="17544" xr:uid="{00000000-0005-0000-0000-0000BEA40000}"/>
    <cellStyle name="Note 4 2 2 3 3 4" xfId="33387" xr:uid="{00000000-0005-0000-0000-0000BFA40000}"/>
    <cellStyle name="Note 4 2 2 3 4" xfId="26223" xr:uid="{00000000-0005-0000-0000-0000C0A40000}"/>
    <cellStyle name="Note 4 2 2 3 4 2" xfId="41853" xr:uid="{00000000-0005-0000-0000-0000C1A40000}"/>
    <cellStyle name="Note 4 2 2 3 5" xfId="18159" xr:uid="{00000000-0005-0000-0000-0000C2A40000}"/>
    <cellStyle name="Note 4 2 2 3 6" xfId="34002" xr:uid="{00000000-0005-0000-0000-0000C3A40000}"/>
    <cellStyle name="Note 4 2 2 4" xfId="22249" xr:uid="{00000000-0005-0000-0000-0000C4A40000}"/>
    <cellStyle name="Note 4 2 2 4 2" xfId="37880" xr:uid="{00000000-0005-0000-0000-0000C5A40000}"/>
    <cellStyle name="Note 4 2 2 5" xfId="12291" xr:uid="{00000000-0005-0000-0000-0000C6A40000}"/>
    <cellStyle name="Note 4 2 2 5 2" xfId="29554" xr:uid="{00000000-0005-0000-0000-0000C7A40000}"/>
    <cellStyle name="Note 4 2 2 6" xfId="13542" xr:uid="{00000000-0005-0000-0000-0000C8A40000}"/>
    <cellStyle name="Note 4 2 2 7" xfId="30289" xr:uid="{00000000-0005-0000-0000-0000C9A40000}"/>
    <cellStyle name="Note 4 2 2 8" xfId="45326" xr:uid="{00000000-0005-0000-0000-0000CAA40000}"/>
    <cellStyle name="Note 4 2 2 9" xfId="48704" xr:uid="{00000000-0005-0000-0000-0000CBA40000}"/>
    <cellStyle name="Note 4 2 3" xfId="5759" xr:uid="{00000000-0005-0000-0000-0000CCA40000}"/>
    <cellStyle name="Note 4 2 3 10" xfId="50704" xr:uid="{00000000-0005-0000-0000-0000CDA40000}"/>
    <cellStyle name="Note 4 2 3 11" xfId="48794" xr:uid="{00000000-0005-0000-0000-0000CEA40000}"/>
    <cellStyle name="Note 4 2 3 12" xfId="53622" xr:uid="{00000000-0005-0000-0000-0000CFA40000}"/>
    <cellStyle name="Note 4 2 3 2" xfId="6867" xr:uid="{00000000-0005-0000-0000-0000D0A40000}"/>
    <cellStyle name="Note 4 2 3 2 2" xfId="7281" xr:uid="{00000000-0005-0000-0000-0000D1A40000}"/>
    <cellStyle name="Note 4 2 3 2 2 2" xfId="10931" xr:uid="{00000000-0005-0000-0000-0000D2A40000}"/>
    <cellStyle name="Note 4 2 3 2 2 2 2" xfId="28497" xr:uid="{00000000-0005-0000-0000-0000D3A40000}"/>
    <cellStyle name="Note 4 2 3 2 2 2 2 2" xfId="44127" xr:uid="{00000000-0005-0000-0000-0000D4A40000}"/>
    <cellStyle name="Note 4 2 3 2 2 2 3" xfId="20433" xr:uid="{00000000-0005-0000-0000-0000D5A40000}"/>
    <cellStyle name="Note 4 2 3 2 2 2 4" xfId="36276" xr:uid="{00000000-0005-0000-0000-0000D6A40000}"/>
    <cellStyle name="Note 4 2 3 2 2 3" xfId="24848" xr:uid="{00000000-0005-0000-0000-0000D7A40000}"/>
    <cellStyle name="Note 4 2 3 2 2 3 2" xfId="40478" xr:uid="{00000000-0005-0000-0000-0000D8A40000}"/>
    <cellStyle name="Note 4 2 3 2 2 4" xfId="16784" xr:uid="{00000000-0005-0000-0000-0000D9A40000}"/>
    <cellStyle name="Note 4 2 3 2 2 5" xfId="32627" xr:uid="{00000000-0005-0000-0000-0000DAA40000}"/>
    <cellStyle name="Note 4 2 3 2 3" xfId="4330" xr:uid="{00000000-0005-0000-0000-0000DBA40000}"/>
    <cellStyle name="Note 4 2 3 2 3 2" xfId="22541" xr:uid="{00000000-0005-0000-0000-0000DCA40000}"/>
    <cellStyle name="Note 4 2 3 2 3 2 2" xfId="38172" xr:uid="{00000000-0005-0000-0000-0000DDA40000}"/>
    <cellStyle name="Note 4 2 3 2 3 3" xfId="13836" xr:uid="{00000000-0005-0000-0000-0000DEA40000}"/>
    <cellStyle name="Note 4 2 3 2 3 4" xfId="30581" xr:uid="{00000000-0005-0000-0000-0000DFA40000}"/>
    <cellStyle name="Note 4 2 3 2 4" xfId="24530" xr:uid="{00000000-0005-0000-0000-0000E0A40000}"/>
    <cellStyle name="Note 4 2 3 2 4 2" xfId="40161" xr:uid="{00000000-0005-0000-0000-0000E1A40000}"/>
    <cellStyle name="Note 4 2 3 2 5" xfId="16371" xr:uid="{00000000-0005-0000-0000-0000E2A40000}"/>
    <cellStyle name="Note 4 2 3 2 6" xfId="32349" xr:uid="{00000000-0005-0000-0000-0000E3A40000}"/>
    <cellStyle name="Note 4 2 3 2 7" xfId="50313" xr:uid="{00000000-0005-0000-0000-0000E4A40000}"/>
    <cellStyle name="Note 4 2 3 2 8" xfId="52099" xr:uid="{00000000-0005-0000-0000-0000E5A40000}"/>
    <cellStyle name="Note 4 2 3 2 9" xfId="53194" xr:uid="{00000000-0005-0000-0000-0000E6A40000}"/>
    <cellStyle name="Note 4 2 3 3" xfId="23669" xr:uid="{00000000-0005-0000-0000-0000E7A40000}"/>
    <cellStyle name="Note 4 2 3 3 2" xfId="39300" xr:uid="{00000000-0005-0000-0000-0000E8A40000}"/>
    <cellStyle name="Note 4 2 3 4" xfId="15264" xr:uid="{00000000-0005-0000-0000-0000E9A40000}"/>
    <cellStyle name="Note 4 2 3 5" xfId="31588" xr:uid="{00000000-0005-0000-0000-0000EAA40000}"/>
    <cellStyle name="Note 4 2 3 6" xfId="47902" xr:uid="{00000000-0005-0000-0000-0000EBA40000}"/>
    <cellStyle name="Note 4 2 3 7" xfId="48344" xr:uid="{00000000-0005-0000-0000-0000ECA40000}"/>
    <cellStyle name="Note 4 2 3 8" xfId="45243" xr:uid="{00000000-0005-0000-0000-0000EDA40000}"/>
    <cellStyle name="Note 4 2 3 9" xfId="51047" xr:uid="{00000000-0005-0000-0000-0000EEA40000}"/>
    <cellStyle name="Note 4 2 4" xfId="8740" xr:uid="{00000000-0005-0000-0000-0000EFA40000}"/>
    <cellStyle name="Note 4 2 4 2" xfId="10129" xr:uid="{00000000-0005-0000-0000-0000F0A40000}"/>
    <cellStyle name="Note 4 2 4 2 2" xfId="10628" xr:uid="{00000000-0005-0000-0000-0000F1A40000}"/>
    <cellStyle name="Note 4 2 4 2 2 2" xfId="28194" xr:uid="{00000000-0005-0000-0000-0000F2A40000}"/>
    <cellStyle name="Note 4 2 4 2 2 2 2" xfId="43824" xr:uid="{00000000-0005-0000-0000-0000F3A40000}"/>
    <cellStyle name="Note 4 2 4 2 2 3" xfId="20130" xr:uid="{00000000-0005-0000-0000-0000F4A40000}"/>
    <cellStyle name="Note 4 2 4 2 2 4" xfId="35973" xr:uid="{00000000-0005-0000-0000-0000F5A40000}"/>
    <cellStyle name="Note 4 2 4 2 3" xfId="27695" xr:uid="{00000000-0005-0000-0000-0000F6A40000}"/>
    <cellStyle name="Note 4 2 4 2 3 2" xfId="43325" xr:uid="{00000000-0005-0000-0000-0000F7A40000}"/>
    <cellStyle name="Note 4 2 4 2 4" xfId="19631" xr:uid="{00000000-0005-0000-0000-0000F8A40000}"/>
    <cellStyle name="Note 4 2 4 2 5" xfId="35474" xr:uid="{00000000-0005-0000-0000-0000F9A40000}"/>
    <cellStyle name="Note 4 2 4 3" xfId="9199" xr:uid="{00000000-0005-0000-0000-0000FAA40000}"/>
    <cellStyle name="Note 4 2 4 3 2" xfId="26765" xr:uid="{00000000-0005-0000-0000-0000FBA40000}"/>
    <cellStyle name="Note 4 2 4 3 2 2" xfId="42395" xr:uid="{00000000-0005-0000-0000-0000FCA40000}"/>
    <cellStyle name="Note 4 2 4 3 3" xfId="18701" xr:uid="{00000000-0005-0000-0000-0000FDA40000}"/>
    <cellStyle name="Note 4 2 4 3 4" xfId="34544" xr:uid="{00000000-0005-0000-0000-0000FEA40000}"/>
    <cellStyle name="Note 4 2 4 4" xfId="26306" xr:uid="{00000000-0005-0000-0000-0000FFA40000}"/>
    <cellStyle name="Note 4 2 4 4 2" xfId="41936" xr:uid="{00000000-0005-0000-0000-000000A50000}"/>
    <cellStyle name="Note 4 2 4 5" xfId="18242" xr:uid="{00000000-0005-0000-0000-000001A50000}"/>
    <cellStyle name="Note 4 2 4 6" xfId="34085" xr:uid="{00000000-0005-0000-0000-000002A50000}"/>
    <cellStyle name="Note 4 2 4 7" xfId="49808" xr:uid="{00000000-0005-0000-0000-000003A50000}"/>
    <cellStyle name="Note 4 2 4 8" xfId="51692" xr:uid="{00000000-0005-0000-0000-000004A50000}"/>
    <cellStyle name="Note 4 2 4 9" xfId="52804" xr:uid="{00000000-0005-0000-0000-000005A50000}"/>
    <cellStyle name="Note 4 2 5" xfId="21803" xr:uid="{00000000-0005-0000-0000-000006A50000}"/>
    <cellStyle name="Note 4 2 5 2" xfId="37434" xr:uid="{00000000-0005-0000-0000-000007A50000}"/>
    <cellStyle name="Note 4 2 6" xfId="23263" xr:uid="{00000000-0005-0000-0000-000008A50000}"/>
    <cellStyle name="Note 4 2 6 2" xfId="38894" xr:uid="{00000000-0005-0000-0000-000009A50000}"/>
    <cellStyle name="Note 4 2 7" xfId="12889" xr:uid="{00000000-0005-0000-0000-00000AA50000}"/>
    <cellStyle name="Note 4 2 8" xfId="29923" xr:uid="{00000000-0005-0000-0000-00000BA50000}"/>
    <cellStyle name="Note 4 2 9" xfId="47343" xr:uid="{00000000-0005-0000-0000-00000CA50000}"/>
    <cellStyle name="Note 4 20" xfId="3183" xr:uid="{00000000-0005-0000-0000-00000DA50000}"/>
    <cellStyle name="Note 4 20 10" xfId="48296" xr:uid="{00000000-0005-0000-0000-00000EA50000}"/>
    <cellStyle name="Note 4 20 11" xfId="49053" xr:uid="{00000000-0005-0000-0000-00000FA50000}"/>
    <cellStyle name="Note 4 20 12" xfId="50999" xr:uid="{00000000-0005-0000-0000-000010A50000}"/>
    <cellStyle name="Note 4 20 13" xfId="48731" xr:uid="{00000000-0005-0000-0000-000011A50000}"/>
    <cellStyle name="Note 4 20 14" xfId="52831" xr:uid="{00000000-0005-0000-0000-000012A50000}"/>
    <cellStyle name="Note 4 20 15" xfId="45977" xr:uid="{00000000-0005-0000-0000-000013A50000}"/>
    <cellStyle name="Note 4 20 2" xfId="3837" xr:uid="{00000000-0005-0000-0000-000014A50000}"/>
    <cellStyle name="Note 4 20 2 10" xfId="49124" xr:uid="{00000000-0005-0000-0000-000015A50000}"/>
    <cellStyle name="Note 4 20 2 11" xfId="51360" xr:uid="{00000000-0005-0000-0000-000016A50000}"/>
    <cellStyle name="Note 4 20 2 12" xfId="45547" xr:uid="{00000000-0005-0000-0000-000017A50000}"/>
    <cellStyle name="Note 4 20 2 13" xfId="53714" xr:uid="{00000000-0005-0000-0000-000018A50000}"/>
    <cellStyle name="Note 4 20 2 14" xfId="53724" xr:uid="{00000000-0005-0000-0000-000019A50000}"/>
    <cellStyle name="Note 4 20 2 2" xfId="6212" xr:uid="{00000000-0005-0000-0000-00001AA50000}"/>
    <cellStyle name="Note 4 20 2 2 2" xfId="8302" xr:uid="{00000000-0005-0000-0000-00001BA50000}"/>
    <cellStyle name="Note 4 20 2 2 2 2" xfId="9691" xr:uid="{00000000-0005-0000-0000-00001CA50000}"/>
    <cellStyle name="Note 4 20 2 2 2 2 2" xfId="4428" xr:uid="{00000000-0005-0000-0000-00001DA50000}"/>
    <cellStyle name="Note 4 20 2 2 2 2 2 2" xfId="22600" xr:uid="{00000000-0005-0000-0000-00001EA50000}"/>
    <cellStyle name="Note 4 20 2 2 2 2 2 2 2" xfId="38231" xr:uid="{00000000-0005-0000-0000-00001FA50000}"/>
    <cellStyle name="Note 4 20 2 2 2 2 2 3" xfId="13934" xr:uid="{00000000-0005-0000-0000-000020A50000}"/>
    <cellStyle name="Note 4 20 2 2 2 2 2 4" xfId="30621" xr:uid="{00000000-0005-0000-0000-000021A50000}"/>
    <cellStyle name="Note 4 20 2 2 2 2 3" xfId="27257" xr:uid="{00000000-0005-0000-0000-000022A50000}"/>
    <cellStyle name="Note 4 20 2 2 2 2 3 2" xfId="42887" xr:uid="{00000000-0005-0000-0000-000023A50000}"/>
    <cellStyle name="Note 4 20 2 2 2 2 4" xfId="19193" xr:uid="{00000000-0005-0000-0000-000024A50000}"/>
    <cellStyle name="Note 4 20 2 2 2 2 5" xfId="35036" xr:uid="{00000000-0005-0000-0000-000025A50000}"/>
    <cellStyle name="Note 4 20 2 2 2 3" xfId="6988" xr:uid="{00000000-0005-0000-0000-000026A50000}"/>
    <cellStyle name="Note 4 20 2 2 2 3 2" xfId="24651" xr:uid="{00000000-0005-0000-0000-000027A50000}"/>
    <cellStyle name="Note 4 20 2 2 2 3 2 2" xfId="40282" xr:uid="{00000000-0005-0000-0000-000028A50000}"/>
    <cellStyle name="Note 4 20 2 2 2 3 3" xfId="16492" xr:uid="{00000000-0005-0000-0000-000029A50000}"/>
    <cellStyle name="Note 4 20 2 2 2 3 4" xfId="32470" xr:uid="{00000000-0005-0000-0000-00002AA50000}"/>
    <cellStyle name="Note 4 20 2 2 2 4" xfId="25868" xr:uid="{00000000-0005-0000-0000-00002BA50000}"/>
    <cellStyle name="Note 4 20 2 2 2 4 2" xfId="41498" xr:uid="{00000000-0005-0000-0000-00002CA50000}"/>
    <cellStyle name="Note 4 20 2 2 2 5" xfId="17804" xr:uid="{00000000-0005-0000-0000-00002DA50000}"/>
    <cellStyle name="Note 4 20 2 2 2 6" xfId="33647" xr:uid="{00000000-0005-0000-0000-00002EA50000}"/>
    <cellStyle name="Note 4 20 2 2 3" xfId="24027" xr:uid="{00000000-0005-0000-0000-00002FA50000}"/>
    <cellStyle name="Note 4 20 2 2 3 2" xfId="39658" xr:uid="{00000000-0005-0000-0000-000030A50000}"/>
    <cellStyle name="Note 4 20 2 2 4" xfId="15717" xr:uid="{00000000-0005-0000-0000-000031A50000}"/>
    <cellStyle name="Note 4 20 2 2 5" xfId="31906" xr:uid="{00000000-0005-0000-0000-000032A50000}"/>
    <cellStyle name="Note 4 20 2 2 6" xfId="50625" xr:uid="{00000000-0005-0000-0000-000033A50000}"/>
    <cellStyle name="Note 4 20 2 2 7" xfId="52411" xr:uid="{00000000-0005-0000-0000-000034A50000}"/>
    <cellStyle name="Note 4 20 2 2 8" xfId="53506" xr:uid="{00000000-0005-0000-0000-000035A50000}"/>
    <cellStyle name="Note 4 20 2 3" xfId="8230" xr:uid="{00000000-0005-0000-0000-000036A50000}"/>
    <cellStyle name="Note 4 20 2 3 2" xfId="9619" xr:uid="{00000000-0005-0000-0000-000037A50000}"/>
    <cellStyle name="Note 4 20 2 3 2 2" xfId="9304" xr:uid="{00000000-0005-0000-0000-000038A50000}"/>
    <cellStyle name="Note 4 20 2 3 2 2 2" xfId="26870" xr:uid="{00000000-0005-0000-0000-000039A50000}"/>
    <cellStyle name="Note 4 20 2 3 2 2 2 2" xfId="42500" xr:uid="{00000000-0005-0000-0000-00003AA50000}"/>
    <cellStyle name="Note 4 20 2 3 2 2 3" xfId="18806" xr:uid="{00000000-0005-0000-0000-00003BA50000}"/>
    <cellStyle name="Note 4 20 2 3 2 2 4" xfId="34649" xr:uid="{00000000-0005-0000-0000-00003CA50000}"/>
    <cellStyle name="Note 4 20 2 3 2 3" xfId="27185" xr:uid="{00000000-0005-0000-0000-00003DA50000}"/>
    <cellStyle name="Note 4 20 2 3 2 3 2" xfId="42815" xr:uid="{00000000-0005-0000-0000-00003EA50000}"/>
    <cellStyle name="Note 4 20 2 3 2 4" xfId="19121" xr:uid="{00000000-0005-0000-0000-00003FA50000}"/>
    <cellStyle name="Note 4 20 2 3 2 5" xfId="34964" xr:uid="{00000000-0005-0000-0000-000040A50000}"/>
    <cellStyle name="Note 4 20 2 3 3" xfId="4658" xr:uid="{00000000-0005-0000-0000-000041A50000}"/>
    <cellStyle name="Note 4 20 2 3 3 2" xfId="22830" xr:uid="{00000000-0005-0000-0000-000042A50000}"/>
    <cellStyle name="Note 4 20 2 3 3 2 2" xfId="38461" xr:uid="{00000000-0005-0000-0000-000043A50000}"/>
    <cellStyle name="Note 4 20 2 3 3 3" xfId="14164" xr:uid="{00000000-0005-0000-0000-000044A50000}"/>
    <cellStyle name="Note 4 20 2 3 3 4" xfId="30851" xr:uid="{00000000-0005-0000-0000-000045A50000}"/>
    <cellStyle name="Note 4 20 2 3 4" xfId="25796" xr:uid="{00000000-0005-0000-0000-000046A50000}"/>
    <cellStyle name="Note 4 20 2 3 4 2" xfId="41426" xr:uid="{00000000-0005-0000-0000-000047A50000}"/>
    <cellStyle name="Note 4 20 2 3 5" xfId="17732" xr:uid="{00000000-0005-0000-0000-000048A50000}"/>
    <cellStyle name="Note 4 20 2 3 6" xfId="33575" xr:uid="{00000000-0005-0000-0000-000049A50000}"/>
    <cellStyle name="Note 4 20 2 4" xfId="22159" xr:uid="{00000000-0005-0000-0000-00004AA50000}"/>
    <cellStyle name="Note 4 20 2 4 2" xfId="37790" xr:uid="{00000000-0005-0000-0000-00004BA50000}"/>
    <cellStyle name="Note 4 20 2 5" xfId="12245" xr:uid="{00000000-0005-0000-0000-00004CA50000}"/>
    <cellStyle name="Note 4 20 2 5 2" xfId="29508" xr:uid="{00000000-0005-0000-0000-00004DA50000}"/>
    <cellStyle name="Note 4 20 2 6" xfId="13342" xr:uid="{00000000-0005-0000-0000-00004EA50000}"/>
    <cellStyle name="Note 4 20 2 7" xfId="30241" xr:uid="{00000000-0005-0000-0000-00004FA50000}"/>
    <cellStyle name="Note 4 20 2 8" xfId="47232" xr:uid="{00000000-0005-0000-0000-000050A50000}"/>
    <cellStyle name="Note 4 20 2 9" xfId="48656" xr:uid="{00000000-0005-0000-0000-000051A50000}"/>
    <cellStyle name="Note 4 20 3" xfId="5558" xr:uid="{00000000-0005-0000-0000-000052A50000}"/>
    <cellStyle name="Note 4 20 3 2" xfId="8779" xr:uid="{00000000-0005-0000-0000-000053A50000}"/>
    <cellStyle name="Note 4 20 3 2 2" xfId="10168" xr:uid="{00000000-0005-0000-0000-000054A50000}"/>
    <cellStyle name="Note 4 20 3 2 2 2" xfId="11492" xr:uid="{00000000-0005-0000-0000-000055A50000}"/>
    <cellStyle name="Note 4 20 3 2 2 2 2" xfId="29058" xr:uid="{00000000-0005-0000-0000-000056A50000}"/>
    <cellStyle name="Note 4 20 3 2 2 2 2 2" xfId="44688" xr:uid="{00000000-0005-0000-0000-000057A50000}"/>
    <cellStyle name="Note 4 20 3 2 2 2 3" xfId="20994" xr:uid="{00000000-0005-0000-0000-000058A50000}"/>
    <cellStyle name="Note 4 20 3 2 2 2 4" xfId="36837" xr:uid="{00000000-0005-0000-0000-000059A50000}"/>
    <cellStyle name="Note 4 20 3 2 2 3" xfId="27734" xr:uid="{00000000-0005-0000-0000-00005AA50000}"/>
    <cellStyle name="Note 4 20 3 2 2 3 2" xfId="43364" xr:uid="{00000000-0005-0000-0000-00005BA50000}"/>
    <cellStyle name="Note 4 20 3 2 2 4" xfId="19670" xr:uid="{00000000-0005-0000-0000-00005CA50000}"/>
    <cellStyle name="Note 4 20 3 2 2 5" xfId="35513" xr:uid="{00000000-0005-0000-0000-00005DA50000}"/>
    <cellStyle name="Note 4 20 3 2 3" xfId="8046" xr:uid="{00000000-0005-0000-0000-00005EA50000}"/>
    <cellStyle name="Note 4 20 3 2 3 2" xfId="25612" xr:uid="{00000000-0005-0000-0000-00005FA50000}"/>
    <cellStyle name="Note 4 20 3 2 3 2 2" xfId="41242" xr:uid="{00000000-0005-0000-0000-000060A50000}"/>
    <cellStyle name="Note 4 20 3 2 3 3" xfId="17548" xr:uid="{00000000-0005-0000-0000-000061A50000}"/>
    <cellStyle name="Note 4 20 3 2 3 4" xfId="33391" xr:uid="{00000000-0005-0000-0000-000062A50000}"/>
    <cellStyle name="Note 4 20 3 2 4" xfId="26345" xr:uid="{00000000-0005-0000-0000-000063A50000}"/>
    <cellStyle name="Note 4 20 3 2 4 2" xfId="41975" xr:uid="{00000000-0005-0000-0000-000064A50000}"/>
    <cellStyle name="Note 4 20 3 2 5" xfId="18281" xr:uid="{00000000-0005-0000-0000-000065A50000}"/>
    <cellStyle name="Note 4 20 3 2 6" xfId="34124" xr:uid="{00000000-0005-0000-0000-000066A50000}"/>
    <cellStyle name="Note 4 20 3 3" xfId="23580" xr:uid="{00000000-0005-0000-0000-000067A50000}"/>
    <cellStyle name="Note 4 20 3 3 2" xfId="39211" xr:uid="{00000000-0005-0000-0000-000068A50000}"/>
    <cellStyle name="Note 4 20 3 4" xfId="15063" xr:uid="{00000000-0005-0000-0000-000069A50000}"/>
    <cellStyle name="Note 4 20 3 5" xfId="31539" xr:uid="{00000000-0005-0000-0000-00006AA50000}"/>
    <cellStyle name="Note 4 20 3 6" xfId="50265" xr:uid="{00000000-0005-0000-0000-00006BA50000}"/>
    <cellStyle name="Note 4 20 3 7" xfId="52051" xr:uid="{00000000-0005-0000-0000-00006CA50000}"/>
    <cellStyle name="Note 4 20 3 8" xfId="53146" xr:uid="{00000000-0005-0000-0000-00006DA50000}"/>
    <cellStyle name="Note 4 20 4" xfId="8460" xr:uid="{00000000-0005-0000-0000-00006EA50000}"/>
    <cellStyle name="Note 4 20 4 2" xfId="9849" xr:uid="{00000000-0005-0000-0000-00006FA50000}"/>
    <cellStyle name="Note 4 20 4 2 2" xfId="7000" xr:uid="{00000000-0005-0000-0000-000070A50000}"/>
    <cellStyle name="Note 4 20 4 2 2 2" xfId="24663" xr:uid="{00000000-0005-0000-0000-000071A50000}"/>
    <cellStyle name="Note 4 20 4 2 2 2 2" xfId="40294" xr:uid="{00000000-0005-0000-0000-000072A50000}"/>
    <cellStyle name="Note 4 20 4 2 2 3" xfId="16504" xr:uid="{00000000-0005-0000-0000-000073A50000}"/>
    <cellStyle name="Note 4 20 4 2 2 4" xfId="32482" xr:uid="{00000000-0005-0000-0000-000074A50000}"/>
    <cellStyle name="Note 4 20 4 2 3" xfId="27415" xr:uid="{00000000-0005-0000-0000-000075A50000}"/>
    <cellStyle name="Note 4 20 4 2 3 2" xfId="43045" xr:uid="{00000000-0005-0000-0000-000076A50000}"/>
    <cellStyle name="Note 4 20 4 2 4" xfId="19351" xr:uid="{00000000-0005-0000-0000-000077A50000}"/>
    <cellStyle name="Note 4 20 4 2 5" xfId="35194" xr:uid="{00000000-0005-0000-0000-000078A50000}"/>
    <cellStyle name="Note 4 20 4 3" xfId="9328" xr:uid="{00000000-0005-0000-0000-000079A50000}"/>
    <cellStyle name="Note 4 20 4 3 2" xfId="26894" xr:uid="{00000000-0005-0000-0000-00007AA50000}"/>
    <cellStyle name="Note 4 20 4 3 2 2" xfId="42524" xr:uid="{00000000-0005-0000-0000-00007BA50000}"/>
    <cellStyle name="Note 4 20 4 3 3" xfId="18830" xr:uid="{00000000-0005-0000-0000-00007CA50000}"/>
    <cellStyle name="Note 4 20 4 3 4" xfId="34673" xr:uid="{00000000-0005-0000-0000-00007DA50000}"/>
    <cellStyle name="Note 4 20 4 4" xfId="26026" xr:uid="{00000000-0005-0000-0000-00007EA50000}"/>
    <cellStyle name="Note 4 20 4 4 2" xfId="41656" xr:uid="{00000000-0005-0000-0000-00007FA50000}"/>
    <cellStyle name="Note 4 20 4 5" xfId="17962" xr:uid="{00000000-0005-0000-0000-000080A50000}"/>
    <cellStyle name="Note 4 20 4 6" xfId="33805" xr:uid="{00000000-0005-0000-0000-000081A50000}"/>
    <cellStyle name="Note 4 20 5" xfId="21712" xr:uid="{00000000-0005-0000-0000-000082A50000}"/>
    <cellStyle name="Note 4 20 5 2" xfId="37343" xr:uid="{00000000-0005-0000-0000-000083A50000}"/>
    <cellStyle name="Note 4 20 6" xfId="24712" xr:uid="{00000000-0005-0000-0000-000084A50000}"/>
    <cellStyle name="Note 4 20 6 2" xfId="40343" xr:uid="{00000000-0005-0000-0000-000085A50000}"/>
    <cellStyle name="Note 4 20 7" xfId="12689" xr:uid="{00000000-0005-0000-0000-000086A50000}"/>
    <cellStyle name="Note 4 20 8" xfId="29875" xr:uid="{00000000-0005-0000-0000-000087A50000}"/>
    <cellStyle name="Note 4 20 9" xfId="47682" xr:uid="{00000000-0005-0000-0000-000088A50000}"/>
    <cellStyle name="Note 4 21" xfId="2909" xr:uid="{00000000-0005-0000-0000-000089A50000}"/>
    <cellStyle name="Note 4 21 10" xfId="48095" xr:uid="{00000000-0005-0000-0000-00008AA50000}"/>
    <cellStyle name="Note 4 21 11" xfId="47926" xr:uid="{00000000-0005-0000-0000-00008BA50000}"/>
    <cellStyle name="Note 4 21 12" xfId="50798" xr:uid="{00000000-0005-0000-0000-00008CA50000}"/>
    <cellStyle name="Note 4 21 13" xfId="46079" xr:uid="{00000000-0005-0000-0000-00008DA50000}"/>
    <cellStyle name="Note 4 21 14" xfId="48969" xr:uid="{00000000-0005-0000-0000-00008EA50000}"/>
    <cellStyle name="Note 4 21 15" xfId="53605" xr:uid="{00000000-0005-0000-0000-00008FA50000}"/>
    <cellStyle name="Note 4 21 2" xfId="3563" xr:uid="{00000000-0005-0000-0000-000090A50000}"/>
    <cellStyle name="Note 4 21 2 10" xfId="46999" xr:uid="{00000000-0005-0000-0000-000091A50000}"/>
    <cellStyle name="Note 4 21 2 11" xfId="51161" xr:uid="{00000000-0005-0000-0000-000092A50000}"/>
    <cellStyle name="Note 4 21 2 12" xfId="45538" xr:uid="{00000000-0005-0000-0000-000093A50000}"/>
    <cellStyle name="Note 4 21 2 13" xfId="51559" xr:uid="{00000000-0005-0000-0000-000094A50000}"/>
    <cellStyle name="Note 4 21 2 14" xfId="45973" xr:uid="{00000000-0005-0000-0000-000095A50000}"/>
    <cellStyle name="Note 4 21 2 2" xfId="5938" xr:uid="{00000000-0005-0000-0000-000096A50000}"/>
    <cellStyle name="Note 4 21 2 2 2" xfId="8120" xr:uid="{00000000-0005-0000-0000-000097A50000}"/>
    <cellStyle name="Note 4 21 2 2 2 2" xfId="9509" xr:uid="{00000000-0005-0000-0000-000098A50000}"/>
    <cellStyle name="Note 4 21 2 2 2 2 2" xfId="7376" xr:uid="{00000000-0005-0000-0000-000099A50000}"/>
    <cellStyle name="Note 4 21 2 2 2 2 2 2" xfId="24943" xr:uid="{00000000-0005-0000-0000-00009AA50000}"/>
    <cellStyle name="Note 4 21 2 2 2 2 2 2 2" xfId="40573" xr:uid="{00000000-0005-0000-0000-00009BA50000}"/>
    <cellStyle name="Note 4 21 2 2 2 2 2 3" xfId="16879" xr:uid="{00000000-0005-0000-0000-00009CA50000}"/>
    <cellStyle name="Note 4 21 2 2 2 2 2 4" xfId="32722" xr:uid="{00000000-0005-0000-0000-00009DA50000}"/>
    <cellStyle name="Note 4 21 2 2 2 2 3" xfId="27075" xr:uid="{00000000-0005-0000-0000-00009EA50000}"/>
    <cellStyle name="Note 4 21 2 2 2 2 3 2" xfId="42705" xr:uid="{00000000-0005-0000-0000-00009FA50000}"/>
    <cellStyle name="Note 4 21 2 2 2 2 4" xfId="19011" xr:uid="{00000000-0005-0000-0000-0000A0A50000}"/>
    <cellStyle name="Note 4 21 2 2 2 2 5" xfId="34854" xr:uid="{00000000-0005-0000-0000-0000A1A50000}"/>
    <cellStyle name="Note 4 21 2 2 2 3" xfId="4597" xr:uid="{00000000-0005-0000-0000-0000A2A50000}"/>
    <cellStyle name="Note 4 21 2 2 2 3 2" xfId="22769" xr:uid="{00000000-0005-0000-0000-0000A3A50000}"/>
    <cellStyle name="Note 4 21 2 2 2 3 2 2" xfId="38400" xr:uid="{00000000-0005-0000-0000-0000A4A50000}"/>
    <cellStyle name="Note 4 21 2 2 2 3 3" xfId="14103" xr:uid="{00000000-0005-0000-0000-0000A5A50000}"/>
    <cellStyle name="Note 4 21 2 2 2 3 4" xfId="30790" xr:uid="{00000000-0005-0000-0000-0000A6A50000}"/>
    <cellStyle name="Note 4 21 2 2 2 4" xfId="25686" xr:uid="{00000000-0005-0000-0000-0000A7A50000}"/>
    <cellStyle name="Note 4 21 2 2 2 4 2" xfId="41316" xr:uid="{00000000-0005-0000-0000-0000A8A50000}"/>
    <cellStyle name="Note 4 21 2 2 2 5" xfId="17622" xr:uid="{00000000-0005-0000-0000-0000A9A50000}"/>
    <cellStyle name="Note 4 21 2 2 2 6" xfId="33465" xr:uid="{00000000-0005-0000-0000-0000AAA50000}"/>
    <cellStyle name="Note 4 21 2 2 3" xfId="23809" xr:uid="{00000000-0005-0000-0000-0000ABA50000}"/>
    <cellStyle name="Note 4 21 2 2 3 2" xfId="39440" xr:uid="{00000000-0005-0000-0000-0000ACA50000}"/>
    <cellStyle name="Note 4 21 2 2 4" xfId="15443" xr:uid="{00000000-0005-0000-0000-0000ADA50000}"/>
    <cellStyle name="Note 4 21 2 2 5" xfId="31707" xr:uid="{00000000-0005-0000-0000-0000AEA50000}"/>
    <cellStyle name="Note 4 21 2 2 6" xfId="50426" xr:uid="{00000000-0005-0000-0000-0000AFA50000}"/>
    <cellStyle name="Note 4 21 2 2 7" xfId="52212" xr:uid="{00000000-0005-0000-0000-0000B0A50000}"/>
    <cellStyle name="Note 4 21 2 2 8" xfId="53307" xr:uid="{00000000-0005-0000-0000-0000B1A50000}"/>
    <cellStyle name="Note 4 21 2 3" xfId="6769" xr:uid="{00000000-0005-0000-0000-0000B2A50000}"/>
    <cellStyle name="Note 4 21 2 3 2" xfId="7051" xr:uid="{00000000-0005-0000-0000-0000B3A50000}"/>
    <cellStyle name="Note 4 21 2 3 2 2" xfId="7302" xr:uid="{00000000-0005-0000-0000-0000B4A50000}"/>
    <cellStyle name="Note 4 21 2 3 2 2 2" xfId="24869" xr:uid="{00000000-0005-0000-0000-0000B5A50000}"/>
    <cellStyle name="Note 4 21 2 3 2 2 2 2" xfId="40499" xr:uid="{00000000-0005-0000-0000-0000B6A50000}"/>
    <cellStyle name="Note 4 21 2 3 2 2 3" xfId="16805" xr:uid="{00000000-0005-0000-0000-0000B7A50000}"/>
    <cellStyle name="Note 4 21 2 3 2 2 4" xfId="32648" xr:uid="{00000000-0005-0000-0000-0000B8A50000}"/>
    <cellStyle name="Note 4 21 2 3 2 3" xfId="24695" xr:uid="{00000000-0005-0000-0000-0000B9A50000}"/>
    <cellStyle name="Note 4 21 2 3 2 3 2" xfId="40326" xr:uid="{00000000-0005-0000-0000-0000BAA50000}"/>
    <cellStyle name="Note 4 21 2 3 2 4" xfId="16554" xr:uid="{00000000-0005-0000-0000-0000BBA50000}"/>
    <cellStyle name="Note 4 21 2 3 2 5" xfId="32496" xr:uid="{00000000-0005-0000-0000-0000BCA50000}"/>
    <cellStyle name="Note 4 21 2 3 3" xfId="4234" xr:uid="{00000000-0005-0000-0000-0000BDA50000}"/>
    <cellStyle name="Note 4 21 2 3 3 2" xfId="22445" xr:uid="{00000000-0005-0000-0000-0000BEA50000}"/>
    <cellStyle name="Note 4 21 2 3 3 2 2" xfId="38076" xr:uid="{00000000-0005-0000-0000-0000BFA50000}"/>
    <cellStyle name="Note 4 21 2 3 3 3" xfId="13740" xr:uid="{00000000-0005-0000-0000-0000C0A50000}"/>
    <cellStyle name="Note 4 21 2 3 3 4" xfId="30485" xr:uid="{00000000-0005-0000-0000-0000C1A50000}"/>
    <cellStyle name="Note 4 21 2 3 4" xfId="24432" xr:uid="{00000000-0005-0000-0000-0000C2A50000}"/>
    <cellStyle name="Note 4 21 2 3 4 2" xfId="40063" xr:uid="{00000000-0005-0000-0000-0000C3A50000}"/>
    <cellStyle name="Note 4 21 2 3 5" xfId="16273" xr:uid="{00000000-0005-0000-0000-0000C4A50000}"/>
    <cellStyle name="Note 4 21 2 3 6" xfId="32251" xr:uid="{00000000-0005-0000-0000-0000C5A50000}"/>
    <cellStyle name="Note 4 21 2 4" xfId="21941" xr:uid="{00000000-0005-0000-0000-0000C6A50000}"/>
    <cellStyle name="Note 4 21 2 4 2" xfId="37572" xr:uid="{00000000-0005-0000-0000-0000C7A50000}"/>
    <cellStyle name="Note 4 21 2 5" xfId="24054" xr:uid="{00000000-0005-0000-0000-0000C8A50000}"/>
    <cellStyle name="Note 4 21 2 5 2" xfId="39685" xr:uid="{00000000-0005-0000-0000-0000C9A50000}"/>
    <cellStyle name="Note 4 21 2 6" xfId="13068" xr:uid="{00000000-0005-0000-0000-0000CAA50000}"/>
    <cellStyle name="Note 4 21 2 7" xfId="30042" xr:uid="{00000000-0005-0000-0000-0000CBA50000}"/>
    <cellStyle name="Note 4 21 2 8" xfId="45206" xr:uid="{00000000-0005-0000-0000-0000CCA50000}"/>
    <cellStyle name="Note 4 21 2 9" xfId="48457" xr:uid="{00000000-0005-0000-0000-0000CDA50000}"/>
    <cellStyle name="Note 4 21 3" xfId="5288" xr:uid="{00000000-0005-0000-0000-0000CEA50000}"/>
    <cellStyle name="Note 4 21 3 2" xfId="8356" xr:uid="{00000000-0005-0000-0000-0000CFA50000}"/>
    <cellStyle name="Note 4 21 3 2 2" xfId="9745" xr:uid="{00000000-0005-0000-0000-0000D0A50000}"/>
    <cellStyle name="Note 4 21 3 2 2 2" xfId="6490" xr:uid="{00000000-0005-0000-0000-0000D1A50000}"/>
    <cellStyle name="Note 4 21 3 2 2 2 2" xfId="24192" xr:uid="{00000000-0005-0000-0000-0000D2A50000}"/>
    <cellStyle name="Note 4 21 3 2 2 2 2 2" xfId="39823" xr:uid="{00000000-0005-0000-0000-0000D3A50000}"/>
    <cellStyle name="Note 4 21 3 2 2 2 3" xfId="15994" xr:uid="{00000000-0005-0000-0000-0000D4A50000}"/>
    <cellStyle name="Note 4 21 3 2 2 2 4" xfId="32031" xr:uid="{00000000-0005-0000-0000-0000D5A50000}"/>
    <cellStyle name="Note 4 21 3 2 2 3" xfId="27311" xr:uid="{00000000-0005-0000-0000-0000D6A50000}"/>
    <cellStyle name="Note 4 21 3 2 2 3 2" xfId="42941" xr:uid="{00000000-0005-0000-0000-0000D7A50000}"/>
    <cellStyle name="Note 4 21 3 2 2 4" xfId="19247" xr:uid="{00000000-0005-0000-0000-0000D8A50000}"/>
    <cellStyle name="Note 4 21 3 2 2 5" xfId="35090" xr:uid="{00000000-0005-0000-0000-0000D9A50000}"/>
    <cellStyle name="Note 4 21 3 2 3" xfId="4839" xr:uid="{00000000-0005-0000-0000-0000DAA50000}"/>
    <cellStyle name="Note 4 21 3 2 3 2" xfId="23011" xr:uid="{00000000-0005-0000-0000-0000DBA50000}"/>
    <cellStyle name="Note 4 21 3 2 3 2 2" xfId="38642" xr:uid="{00000000-0005-0000-0000-0000DCA50000}"/>
    <cellStyle name="Note 4 21 3 2 3 3" xfId="14345" xr:uid="{00000000-0005-0000-0000-0000DDA50000}"/>
    <cellStyle name="Note 4 21 3 2 3 4" xfId="31032" xr:uid="{00000000-0005-0000-0000-0000DEA50000}"/>
    <cellStyle name="Note 4 21 3 2 4" xfId="25922" xr:uid="{00000000-0005-0000-0000-0000DFA50000}"/>
    <cellStyle name="Note 4 21 3 2 4 2" xfId="41552" xr:uid="{00000000-0005-0000-0000-0000E0A50000}"/>
    <cellStyle name="Note 4 21 3 2 5" xfId="17858" xr:uid="{00000000-0005-0000-0000-0000E1A50000}"/>
    <cellStyle name="Note 4 21 3 2 6" xfId="33701" xr:uid="{00000000-0005-0000-0000-0000E2A50000}"/>
    <cellStyle name="Note 4 21 3 3" xfId="23366" xr:uid="{00000000-0005-0000-0000-0000E3A50000}"/>
    <cellStyle name="Note 4 21 3 3 2" xfId="38997" xr:uid="{00000000-0005-0000-0000-0000E4A50000}"/>
    <cellStyle name="Note 4 21 3 4" xfId="14793" xr:uid="{00000000-0005-0000-0000-0000E5A50000}"/>
    <cellStyle name="Note 4 21 3 5" xfId="31344" xr:uid="{00000000-0005-0000-0000-0000E6A50000}"/>
    <cellStyle name="Note 4 21 3 6" xfId="50049" xr:uid="{00000000-0005-0000-0000-0000E7A50000}"/>
    <cellStyle name="Note 4 21 3 7" xfId="51847" xr:uid="{00000000-0005-0000-0000-0000E8A50000}"/>
    <cellStyle name="Note 4 21 3 8" xfId="52940" xr:uid="{00000000-0005-0000-0000-0000E9A50000}"/>
    <cellStyle name="Note 4 21 4" xfId="6709" xr:uid="{00000000-0005-0000-0000-0000EAA50000}"/>
    <cellStyle name="Note 4 21 4 2" xfId="4555" xr:uid="{00000000-0005-0000-0000-0000EBA50000}"/>
    <cellStyle name="Note 4 21 4 2 2" xfId="7600" xr:uid="{00000000-0005-0000-0000-0000ECA50000}"/>
    <cellStyle name="Note 4 21 4 2 2 2" xfId="25166" xr:uid="{00000000-0005-0000-0000-0000EDA50000}"/>
    <cellStyle name="Note 4 21 4 2 2 2 2" xfId="40796" xr:uid="{00000000-0005-0000-0000-0000EEA50000}"/>
    <cellStyle name="Note 4 21 4 2 2 3" xfId="17102" xr:uid="{00000000-0005-0000-0000-0000EFA50000}"/>
    <cellStyle name="Note 4 21 4 2 2 4" xfId="32945" xr:uid="{00000000-0005-0000-0000-0000F0A50000}"/>
    <cellStyle name="Note 4 21 4 2 3" xfId="22727" xr:uid="{00000000-0005-0000-0000-0000F1A50000}"/>
    <cellStyle name="Note 4 21 4 2 3 2" xfId="38358" xr:uid="{00000000-0005-0000-0000-0000F2A50000}"/>
    <cellStyle name="Note 4 21 4 2 4" xfId="14061" xr:uid="{00000000-0005-0000-0000-0000F3A50000}"/>
    <cellStyle name="Note 4 21 4 2 5" xfId="30748" xr:uid="{00000000-0005-0000-0000-0000F4A50000}"/>
    <cellStyle name="Note 4 21 4 3" xfId="4192" xr:uid="{00000000-0005-0000-0000-0000F5A50000}"/>
    <cellStyle name="Note 4 21 4 3 2" xfId="22403" xr:uid="{00000000-0005-0000-0000-0000F6A50000}"/>
    <cellStyle name="Note 4 21 4 3 2 2" xfId="38034" xr:uid="{00000000-0005-0000-0000-0000F7A50000}"/>
    <cellStyle name="Note 4 21 4 3 3" xfId="13698" xr:uid="{00000000-0005-0000-0000-0000F8A50000}"/>
    <cellStyle name="Note 4 21 4 3 4" xfId="30443" xr:uid="{00000000-0005-0000-0000-0000F9A50000}"/>
    <cellStyle name="Note 4 21 4 4" xfId="24372" xr:uid="{00000000-0005-0000-0000-0000FAA50000}"/>
    <cellStyle name="Note 4 21 4 4 2" xfId="40003" xr:uid="{00000000-0005-0000-0000-0000FBA50000}"/>
    <cellStyle name="Note 4 21 4 5" xfId="16213" xr:uid="{00000000-0005-0000-0000-0000FCA50000}"/>
    <cellStyle name="Note 4 21 4 6" xfId="32191" xr:uid="{00000000-0005-0000-0000-0000FDA50000}"/>
    <cellStyle name="Note 4 21 5" xfId="21493" xr:uid="{00000000-0005-0000-0000-0000FEA50000}"/>
    <cellStyle name="Note 4 21 5 2" xfId="37124" xr:uid="{00000000-0005-0000-0000-0000FFA50000}"/>
    <cellStyle name="Note 4 21 6" xfId="29309" xr:uid="{00000000-0005-0000-0000-000000A60000}"/>
    <cellStyle name="Note 4 21 6 2" xfId="44939" xr:uid="{00000000-0005-0000-0000-000001A60000}"/>
    <cellStyle name="Note 4 21 7" xfId="12415" xr:uid="{00000000-0005-0000-0000-000002A60000}"/>
    <cellStyle name="Note 4 21 8" xfId="29676" xr:uid="{00000000-0005-0000-0000-000003A60000}"/>
    <cellStyle name="Note 4 21 9" xfId="47933" xr:uid="{00000000-0005-0000-0000-000004A60000}"/>
    <cellStyle name="Note 4 22" xfId="3397" xr:uid="{00000000-0005-0000-0000-000005A60000}"/>
    <cellStyle name="Note 4 22 10" xfId="48357" xr:uid="{00000000-0005-0000-0000-000006A60000}"/>
    <cellStyle name="Note 4 22 11" xfId="46253" xr:uid="{00000000-0005-0000-0000-000007A60000}"/>
    <cellStyle name="Note 4 22 12" xfId="51060" xr:uid="{00000000-0005-0000-0000-000008A60000}"/>
    <cellStyle name="Note 4 22 13" xfId="48728" xr:uid="{00000000-0005-0000-0000-000009A60000}"/>
    <cellStyle name="Note 4 22 14" xfId="48798" xr:uid="{00000000-0005-0000-0000-00000AA60000}"/>
    <cellStyle name="Note 4 22 15" xfId="49008" xr:uid="{00000000-0005-0000-0000-00000BA60000}"/>
    <cellStyle name="Note 4 22 2" xfId="4050" xr:uid="{00000000-0005-0000-0000-00000CA60000}"/>
    <cellStyle name="Note 4 22 2 10" xfId="48939" xr:uid="{00000000-0005-0000-0000-00000DA60000}"/>
    <cellStyle name="Note 4 22 2 11" xfId="51421" xr:uid="{00000000-0005-0000-0000-00000EA60000}"/>
    <cellStyle name="Note 4 22 2 12" xfId="47975" xr:uid="{00000000-0005-0000-0000-00000FA60000}"/>
    <cellStyle name="Note 4 22 2 13" xfId="45835" xr:uid="{00000000-0005-0000-0000-000010A60000}"/>
    <cellStyle name="Note 4 22 2 14" xfId="46351" xr:uid="{00000000-0005-0000-0000-000011A60000}"/>
    <cellStyle name="Note 4 22 2 2" xfId="6425" xr:uid="{00000000-0005-0000-0000-000012A60000}"/>
    <cellStyle name="Note 4 22 2 2 2" xfId="6498" xr:uid="{00000000-0005-0000-0000-000013A60000}"/>
    <cellStyle name="Note 4 22 2 2 2 2" xfId="7985" xr:uid="{00000000-0005-0000-0000-000014A60000}"/>
    <cellStyle name="Note 4 22 2 2 2 2 2" xfId="6918" xr:uid="{00000000-0005-0000-0000-000015A60000}"/>
    <cellStyle name="Note 4 22 2 2 2 2 2 2" xfId="24581" xr:uid="{00000000-0005-0000-0000-000016A60000}"/>
    <cellStyle name="Note 4 22 2 2 2 2 2 2 2" xfId="40212" xr:uid="{00000000-0005-0000-0000-000017A60000}"/>
    <cellStyle name="Note 4 22 2 2 2 2 2 3" xfId="16422" xr:uid="{00000000-0005-0000-0000-000018A60000}"/>
    <cellStyle name="Note 4 22 2 2 2 2 2 4" xfId="32400" xr:uid="{00000000-0005-0000-0000-000019A60000}"/>
    <cellStyle name="Note 4 22 2 2 2 2 3" xfId="25551" xr:uid="{00000000-0005-0000-0000-00001AA60000}"/>
    <cellStyle name="Note 4 22 2 2 2 2 3 2" xfId="41181" xr:uid="{00000000-0005-0000-0000-00001BA60000}"/>
    <cellStyle name="Note 4 22 2 2 2 2 4" xfId="17487" xr:uid="{00000000-0005-0000-0000-00001CA60000}"/>
    <cellStyle name="Note 4 22 2 2 2 2 5" xfId="33330" xr:uid="{00000000-0005-0000-0000-00001DA60000}"/>
    <cellStyle name="Note 4 22 2 2 2 3" xfId="10663" xr:uid="{00000000-0005-0000-0000-00001EA60000}"/>
    <cellStyle name="Note 4 22 2 2 2 3 2" xfId="28229" xr:uid="{00000000-0005-0000-0000-00001FA60000}"/>
    <cellStyle name="Note 4 22 2 2 2 3 2 2" xfId="43859" xr:uid="{00000000-0005-0000-0000-000020A60000}"/>
    <cellStyle name="Note 4 22 2 2 2 3 3" xfId="20165" xr:uid="{00000000-0005-0000-0000-000021A60000}"/>
    <cellStyle name="Note 4 22 2 2 2 3 4" xfId="36008" xr:uid="{00000000-0005-0000-0000-000022A60000}"/>
    <cellStyle name="Note 4 22 2 2 2 4" xfId="24199" xr:uid="{00000000-0005-0000-0000-000023A60000}"/>
    <cellStyle name="Note 4 22 2 2 2 4 2" xfId="39830" xr:uid="{00000000-0005-0000-0000-000024A60000}"/>
    <cellStyle name="Note 4 22 2 2 2 5" xfId="16002" xr:uid="{00000000-0005-0000-0000-000025A60000}"/>
    <cellStyle name="Note 4 22 2 2 2 6" xfId="32038" xr:uid="{00000000-0005-0000-0000-000026A60000}"/>
    <cellStyle name="Note 4 22 2 2 3" xfId="24128" xr:uid="{00000000-0005-0000-0000-000027A60000}"/>
    <cellStyle name="Note 4 22 2 2 3 2" xfId="39759" xr:uid="{00000000-0005-0000-0000-000028A60000}"/>
    <cellStyle name="Note 4 22 2 2 4" xfId="15930" xr:uid="{00000000-0005-0000-0000-000029A60000}"/>
    <cellStyle name="Note 4 22 2 2 5" xfId="31967" xr:uid="{00000000-0005-0000-0000-00002AA60000}"/>
    <cellStyle name="Note 4 22 2 2 6" xfId="50686" xr:uid="{00000000-0005-0000-0000-00002BA60000}"/>
    <cellStyle name="Note 4 22 2 2 7" xfId="52472" xr:uid="{00000000-0005-0000-0000-00002CA60000}"/>
    <cellStyle name="Note 4 22 2 2 8" xfId="53567" xr:uid="{00000000-0005-0000-0000-00002DA60000}"/>
    <cellStyle name="Note 4 22 2 3" xfId="8308" xr:uid="{00000000-0005-0000-0000-00002EA60000}"/>
    <cellStyle name="Note 4 22 2 3 2" xfId="9697" xr:uid="{00000000-0005-0000-0000-00002FA60000}"/>
    <cellStyle name="Note 4 22 2 3 2 2" xfId="4434" xr:uid="{00000000-0005-0000-0000-000030A60000}"/>
    <cellStyle name="Note 4 22 2 3 2 2 2" xfId="22606" xr:uid="{00000000-0005-0000-0000-000031A60000}"/>
    <cellStyle name="Note 4 22 2 3 2 2 2 2" xfId="38237" xr:uid="{00000000-0005-0000-0000-000032A60000}"/>
    <cellStyle name="Note 4 22 2 3 2 2 3" xfId="13940" xr:uid="{00000000-0005-0000-0000-000033A60000}"/>
    <cellStyle name="Note 4 22 2 3 2 2 4" xfId="30627" xr:uid="{00000000-0005-0000-0000-000034A60000}"/>
    <cellStyle name="Note 4 22 2 3 2 3" xfId="27263" xr:uid="{00000000-0005-0000-0000-000035A60000}"/>
    <cellStyle name="Note 4 22 2 3 2 3 2" xfId="42893" xr:uid="{00000000-0005-0000-0000-000036A60000}"/>
    <cellStyle name="Note 4 22 2 3 2 4" xfId="19199" xr:uid="{00000000-0005-0000-0000-000037A60000}"/>
    <cellStyle name="Note 4 22 2 3 2 5" xfId="35042" xr:uid="{00000000-0005-0000-0000-000038A60000}"/>
    <cellStyle name="Note 4 22 2 3 3" xfId="7965" xr:uid="{00000000-0005-0000-0000-000039A60000}"/>
    <cellStyle name="Note 4 22 2 3 3 2" xfId="25531" xr:uid="{00000000-0005-0000-0000-00003AA60000}"/>
    <cellStyle name="Note 4 22 2 3 3 2 2" xfId="41161" xr:uid="{00000000-0005-0000-0000-00003BA60000}"/>
    <cellStyle name="Note 4 22 2 3 3 3" xfId="17467" xr:uid="{00000000-0005-0000-0000-00003CA60000}"/>
    <cellStyle name="Note 4 22 2 3 3 4" xfId="33310" xr:uid="{00000000-0005-0000-0000-00003DA60000}"/>
    <cellStyle name="Note 4 22 2 3 4" xfId="25874" xr:uid="{00000000-0005-0000-0000-00003EA60000}"/>
    <cellStyle name="Note 4 22 2 3 4 2" xfId="41504" xr:uid="{00000000-0005-0000-0000-00003FA60000}"/>
    <cellStyle name="Note 4 22 2 3 5" xfId="17810" xr:uid="{00000000-0005-0000-0000-000040A60000}"/>
    <cellStyle name="Note 4 22 2 3 6" xfId="33653" xr:uid="{00000000-0005-0000-0000-000041A60000}"/>
    <cellStyle name="Note 4 22 2 4" xfId="22262" xr:uid="{00000000-0005-0000-0000-000042A60000}"/>
    <cellStyle name="Note 4 22 2 4 2" xfId="37893" xr:uid="{00000000-0005-0000-0000-000043A60000}"/>
    <cellStyle name="Note 4 22 2 5" xfId="12303" xr:uid="{00000000-0005-0000-0000-000044A60000}"/>
    <cellStyle name="Note 4 22 2 5 2" xfId="29566" xr:uid="{00000000-0005-0000-0000-000045A60000}"/>
    <cellStyle name="Note 4 22 2 6" xfId="13555" xr:uid="{00000000-0005-0000-0000-000046A60000}"/>
    <cellStyle name="Note 4 22 2 7" xfId="30302" xr:uid="{00000000-0005-0000-0000-000047A60000}"/>
    <cellStyle name="Note 4 22 2 8" xfId="45313" xr:uid="{00000000-0005-0000-0000-000048A60000}"/>
    <cellStyle name="Note 4 22 2 9" xfId="48717" xr:uid="{00000000-0005-0000-0000-000049A60000}"/>
    <cellStyle name="Note 4 22 3" xfId="5772" xr:uid="{00000000-0005-0000-0000-00004AA60000}"/>
    <cellStyle name="Note 4 22 3 2" xfId="8873" xr:uid="{00000000-0005-0000-0000-00004BA60000}"/>
    <cellStyle name="Note 4 22 3 2 2" xfId="10262" xr:uid="{00000000-0005-0000-0000-00004CA60000}"/>
    <cellStyle name="Note 4 22 3 2 2 2" xfId="7213" xr:uid="{00000000-0005-0000-0000-00004DA60000}"/>
    <cellStyle name="Note 4 22 3 2 2 2 2" xfId="24780" xr:uid="{00000000-0005-0000-0000-00004EA60000}"/>
    <cellStyle name="Note 4 22 3 2 2 2 2 2" xfId="40410" xr:uid="{00000000-0005-0000-0000-00004FA60000}"/>
    <cellStyle name="Note 4 22 3 2 2 2 3" xfId="16716" xr:uid="{00000000-0005-0000-0000-000050A60000}"/>
    <cellStyle name="Note 4 22 3 2 2 2 4" xfId="32559" xr:uid="{00000000-0005-0000-0000-000051A60000}"/>
    <cellStyle name="Note 4 22 3 2 2 3" xfId="27828" xr:uid="{00000000-0005-0000-0000-000052A60000}"/>
    <cellStyle name="Note 4 22 3 2 2 3 2" xfId="43458" xr:uid="{00000000-0005-0000-0000-000053A60000}"/>
    <cellStyle name="Note 4 22 3 2 2 4" xfId="19764" xr:uid="{00000000-0005-0000-0000-000054A60000}"/>
    <cellStyle name="Note 4 22 3 2 2 5" xfId="35607" xr:uid="{00000000-0005-0000-0000-000055A60000}"/>
    <cellStyle name="Note 4 22 3 2 3" xfId="9341" xr:uid="{00000000-0005-0000-0000-000056A60000}"/>
    <cellStyle name="Note 4 22 3 2 3 2" xfId="26907" xr:uid="{00000000-0005-0000-0000-000057A60000}"/>
    <cellStyle name="Note 4 22 3 2 3 2 2" xfId="42537" xr:uid="{00000000-0005-0000-0000-000058A60000}"/>
    <cellStyle name="Note 4 22 3 2 3 3" xfId="18843" xr:uid="{00000000-0005-0000-0000-000059A60000}"/>
    <cellStyle name="Note 4 22 3 2 3 4" xfId="34686" xr:uid="{00000000-0005-0000-0000-00005AA60000}"/>
    <cellStyle name="Note 4 22 3 2 4" xfId="26439" xr:uid="{00000000-0005-0000-0000-00005BA60000}"/>
    <cellStyle name="Note 4 22 3 2 4 2" xfId="42069" xr:uid="{00000000-0005-0000-0000-00005CA60000}"/>
    <cellStyle name="Note 4 22 3 2 5" xfId="18375" xr:uid="{00000000-0005-0000-0000-00005DA60000}"/>
    <cellStyle name="Note 4 22 3 2 6" xfId="34218" xr:uid="{00000000-0005-0000-0000-00005EA60000}"/>
    <cellStyle name="Note 4 22 3 3" xfId="23682" xr:uid="{00000000-0005-0000-0000-00005FA60000}"/>
    <cellStyle name="Note 4 22 3 3 2" xfId="39313" xr:uid="{00000000-0005-0000-0000-000060A60000}"/>
    <cellStyle name="Note 4 22 3 4" xfId="15277" xr:uid="{00000000-0005-0000-0000-000061A60000}"/>
    <cellStyle name="Note 4 22 3 5" xfId="31601" xr:uid="{00000000-0005-0000-0000-000062A60000}"/>
    <cellStyle name="Note 4 22 3 6" xfId="50326" xr:uid="{00000000-0005-0000-0000-000063A60000}"/>
    <cellStyle name="Note 4 22 3 7" xfId="52112" xr:uid="{00000000-0005-0000-0000-000064A60000}"/>
    <cellStyle name="Note 4 22 3 8" xfId="53207" xr:uid="{00000000-0005-0000-0000-000065A60000}"/>
    <cellStyle name="Note 4 22 4" xfId="8502" xr:uid="{00000000-0005-0000-0000-000066A60000}"/>
    <cellStyle name="Note 4 22 4 2" xfId="9891" xr:uid="{00000000-0005-0000-0000-000067A60000}"/>
    <cellStyle name="Note 4 22 4 2 2" xfId="10714" xr:uid="{00000000-0005-0000-0000-000068A60000}"/>
    <cellStyle name="Note 4 22 4 2 2 2" xfId="28280" xr:uid="{00000000-0005-0000-0000-000069A60000}"/>
    <cellStyle name="Note 4 22 4 2 2 2 2" xfId="43910" xr:uid="{00000000-0005-0000-0000-00006AA60000}"/>
    <cellStyle name="Note 4 22 4 2 2 3" xfId="20216" xr:uid="{00000000-0005-0000-0000-00006BA60000}"/>
    <cellStyle name="Note 4 22 4 2 2 4" xfId="36059" xr:uid="{00000000-0005-0000-0000-00006CA60000}"/>
    <cellStyle name="Note 4 22 4 2 3" xfId="27457" xr:uid="{00000000-0005-0000-0000-00006DA60000}"/>
    <cellStyle name="Note 4 22 4 2 3 2" xfId="43087" xr:uid="{00000000-0005-0000-0000-00006EA60000}"/>
    <cellStyle name="Note 4 22 4 2 4" xfId="19393" xr:uid="{00000000-0005-0000-0000-00006FA60000}"/>
    <cellStyle name="Note 4 22 4 2 5" xfId="35236" xr:uid="{00000000-0005-0000-0000-000070A60000}"/>
    <cellStyle name="Note 4 22 4 3" xfId="7268" xr:uid="{00000000-0005-0000-0000-000071A60000}"/>
    <cellStyle name="Note 4 22 4 3 2" xfId="24835" xr:uid="{00000000-0005-0000-0000-000072A60000}"/>
    <cellStyle name="Note 4 22 4 3 2 2" xfId="40465" xr:uid="{00000000-0005-0000-0000-000073A60000}"/>
    <cellStyle name="Note 4 22 4 3 3" xfId="16771" xr:uid="{00000000-0005-0000-0000-000074A60000}"/>
    <cellStyle name="Note 4 22 4 3 4" xfId="32614" xr:uid="{00000000-0005-0000-0000-000075A60000}"/>
    <cellStyle name="Note 4 22 4 4" xfId="26068" xr:uid="{00000000-0005-0000-0000-000076A60000}"/>
    <cellStyle name="Note 4 22 4 4 2" xfId="41698" xr:uid="{00000000-0005-0000-0000-000077A60000}"/>
    <cellStyle name="Note 4 22 4 5" xfId="18004" xr:uid="{00000000-0005-0000-0000-000078A60000}"/>
    <cellStyle name="Note 4 22 4 6" xfId="33847" xr:uid="{00000000-0005-0000-0000-000079A60000}"/>
    <cellStyle name="Note 4 22 5" xfId="21816" xr:uid="{00000000-0005-0000-0000-00007AA60000}"/>
    <cellStyle name="Note 4 22 5 2" xfId="37447" xr:uid="{00000000-0005-0000-0000-00007BA60000}"/>
    <cellStyle name="Note 4 22 6" xfId="21744" xr:uid="{00000000-0005-0000-0000-00007CA60000}"/>
    <cellStyle name="Note 4 22 6 2" xfId="37375" xr:uid="{00000000-0005-0000-0000-00007DA60000}"/>
    <cellStyle name="Note 4 22 7" xfId="12902" xr:uid="{00000000-0005-0000-0000-00007EA60000}"/>
    <cellStyle name="Note 4 22 8" xfId="29936" xr:uid="{00000000-0005-0000-0000-00007FA60000}"/>
    <cellStyle name="Note 4 22 9" xfId="45001" xr:uid="{00000000-0005-0000-0000-000080A60000}"/>
    <cellStyle name="Note 4 23" xfId="3113" xr:uid="{00000000-0005-0000-0000-000081A60000}"/>
    <cellStyle name="Note 4 23 10" xfId="48226" xr:uid="{00000000-0005-0000-0000-000082A60000}"/>
    <cellStyle name="Note 4 23 11" xfId="48801" xr:uid="{00000000-0005-0000-0000-000083A60000}"/>
    <cellStyle name="Note 4 23 12" xfId="50929" xr:uid="{00000000-0005-0000-0000-000084A60000}"/>
    <cellStyle name="Note 4 23 13" xfId="45632" xr:uid="{00000000-0005-0000-0000-000085A60000}"/>
    <cellStyle name="Note 4 23 14" xfId="45825" xr:uid="{00000000-0005-0000-0000-000086A60000}"/>
    <cellStyle name="Note 4 23 15" xfId="45907" xr:uid="{00000000-0005-0000-0000-000087A60000}"/>
    <cellStyle name="Note 4 23 2" xfId="3767" xr:uid="{00000000-0005-0000-0000-000088A60000}"/>
    <cellStyle name="Note 4 23 2 10" xfId="47878" xr:uid="{00000000-0005-0000-0000-000089A60000}"/>
    <cellStyle name="Note 4 23 2 11" xfId="51290" xr:uid="{00000000-0005-0000-0000-00008AA60000}"/>
    <cellStyle name="Note 4 23 2 12" xfId="45609" xr:uid="{00000000-0005-0000-0000-00008BA60000}"/>
    <cellStyle name="Note 4 23 2 13" xfId="45926" xr:uid="{00000000-0005-0000-0000-00008CA60000}"/>
    <cellStyle name="Note 4 23 2 14" xfId="53761" xr:uid="{00000000-0005-0000-0000-00008DA60000}"/>
    <cellStyle name="Note 4 23 2 2" xfId="6142" xr:uid="{00000000-0005-0000-0000-00008EA60000}"/>
    <cellStyle name="Note 4 23 2 2 2" xfId="6534" xr:uid="{00000000-0005-0000-0000-00008FA60000}"/>
    <cellStyle name="Note 4 23 2 2 2 2" xfId="4485" xr:uid="{00000000-0005-0000-0000-000090A60000}"/>
    <cellStyle name="Note 4 23 2 2 2 2 2" xfId="10743" xr:uid="{00000000-0005-0000-0000-000091A60000}"/>
    <cellStyle name="Note 4 23 2 2 2 2 2 2" xfId="28309" xr:uid="{00000000-0005-0000-0000-000092A60000}"/>
    <cellStyle name="Note 4 23 2 2 2 2 2 2 2" xfId="43939" xr:uid="{00000000-0005-0000-0000-000093A60000}"/>
    <cellStyle name="Note 4 23 2 2 2 2 2 3" xfId="20245" xr:uid="{00000000-0005-0000-0000-000094A60000}"/>
    <cellStyle name="Note 4 23 2 2 2 2 2 4" xfId="36088" xr:uid="{00000000-0005-0000-0000-000095A60000}"/>
    <cellStyle name="Note 4 23 2 2 2 2 3" xfId="22657" xr:uid="{00000000-0005-0000-0000-000096A60000}"/>
    <cellStyle name="Note 4 23 2 2 2 2 3 2" xfId="38288" xr:uid="{00000000-0005-0000-0000-000097A60000}"/>
    <cellStyle name="Note 4 23 2 2 2 2 4" xfId="13991" xr:uid="{00000000-0005-0000-0000-000098A60000}"/>
    <cellStyle name="Note 4 23 2 2 2 2 5" xfId="30678" xr:uid="{00000000-0005-0000-0000-000099A60000}"/>
    <cellStyle name="Note 4 23 2 2 2 3" xfId="10949" xr:uid="{00000000-0005-0000-0000-00009AA60000}"/>
    <cellStyle name="Note 4 23 2 2 2 3 2" xfId="28515" xr:uid="{00000000-0005-0000-0000-00009BA60000}"/>
    <cellStyle name="Note 4 23 2 2 2 3 2 2" xfId="44145" xr:uid="{00000000-0005-0000-0000-00009CA60000}"/>
    <cellStyle name="Note 4 23 2 2 2 3 3" xfId="20451" xr:uid="{00000000-0005-0000-0000-00009DA60000}"/>
    <cellStyle name="Note 4 23 2 2 2 3 4" xfId="36294" xr:uid="{00000000-0005-0000-0000-00009EA60000}"/>
    <cellStyle name="Note 4 23 2 2 2 4" xfId="24235" xr:uid="{00000000-0005-0000-0000-00009FA60000}"/>
    <cellStyle name="Note 4 23 2 2 2 4 2" xfId="39866" xr:uid="{00000000-0005-0000-0000-0000A0A60000}"/>
    <cellStyle name="Note 4 23 2 2 2 5" xfId="16038" xr:uid="{00000000-0005-0000-0000-0000A1A60000}"/>
    <cellStyle name="Note 4 23 2 2 2 6" xfId="32074" xr:uid="{00000000-0005-0000-0000-0000A2A60000}"/>
    <cellStyle name="Note 4 23 2 2 3" xfId="23957" xr:uid="{00000000-0005-0000-0000-0000A3A60000}"/>
    <cellStyle name="Note 4 23 2 2 3 2" xfId="39588" xr:uid="{00000000-0005-0000-0000-0000A4A60000}"/>
    <cellStyle name="Note 4 23 2 2 4" xfId="15647" xr:uid="{00000000-0005-0000-0000-0000A5A60000}"/>
    <cellStyle name="Note 4 23 2 2 5" xfId="31836" xr:uid="{00000000-0005-0000-0000-0000A6A60000}"/>
    <cellStyle name="Note 4 23 2 2 6" xfId="50555" xr:uid="{00000000-0005-0000-0000-0000A7A60000}"/>
    <cellStyle name="Note 4 23 2 2 7" xfId="52341" xr:uid="{00000000-0005-0000-0000-0000A8A60000}"/>
    <cellStyle name="Note 4 23 2 2 8" xfId="53436" xr:uid="{00000000-0005-0000-0000-0000A9A60000}"/>
    <cellStyle name="Note 4 23 2 3" xfId="8896" xr:uid="{00000000-0005-0000-0000-0000AAA60000}"/>
    <cellStyle name="Note 4 23 2 3 2" xfId="10285" xr:uid="{00000000-0005-0000-0000-0000ABA60000}"/>
    <cellStyle name="Note 4 23 2 3 2 2" xfId="10598" xr:uid="{00000000-0005-0000-0000-0000ACA60000}"/>
    <cellStyle name="Note 4 23 2 3 2 2 2" xfId="28164" xr:uid="{00000000-0005-0000-0000-0000ADA60000}"/>
    <cellStyle name="Note 4 23 2 3 2 2 2 2" xfId="43794" xr:uid="{00000000-0005-0000-0000-0000AEA60000}"/>
    <cellStyle name="Note 4 23 2 3 2 2 3" xfId="20100" xr:uid="{00000000-0005-0000-0000-0000AFA60000}"/>
    <cellStyle name="Note 4 23 2 3 2 2 4" xfId="35943" xr:uid="{00000000-0005-0000-0000-0000B0A60000}"/>
    <cellStyle name="Note 4 23 2 3 2 3" xfId="27851" xr:uid="{00000000-0005-0000-0000-0000B1A60000}"/>
    <cellStyle name="Note 4 23 2 3 2 3 2" xfId="43481" xr:uid="{00000000-0005-0000-0000-0000B2A60000}"/>
    <cellStyle name="Note 4 23 2 3 2 4" xfId="19787" xr:uid="{00000000-0005-0000-0000-0000B3A60000}"/>
    <cellStyle name="Note 4 23 2 3 2 5" xfId="35630" xr:uid="{00000000-0005-0000-0000-0000B4A60000}"/>
    <cellStyle name="Note 4 23 2 3 3" xfId="10623" xr:uid="{00000000-0005-0000-0000-0000B5A60000}"/>
    <cellStyle name="Note 4 23 2 3 3 2" xfId="28189" xr:uid="{00000000-0005-0000-0000-0000B6A60000}"/>
    <cellStyle name="Note 4 23 2 3 3 2 2" xfId="43819" xr:uid="{00000000-0005-0000-0000-0000B7A60000}"/>
    <cellStyle name="Note 4 23 2 3 3 3" xfId="20125" xr:uid="{00000000-0005-0000-0000-0000B8A60000}"/>
    <cellStyle name="Note 4 23 2 3 3 4" xfId="35968" xr:uid="{00000000-0005-0000-0000-0000B9A60000}"/>
    <cellStyle name="Note 4 23 2 3 4" xfId="26462" xr:uid="{00000000-0005-0000-0000-0000BAA60000}"/>
    <cellStyle name="Note 4 23 2 3 4 2" xfId="42092" xr:uid="{00000000-0005-0000-0000-0000BBA60000}"/>
    <cellStyle name="Note 4 23 2 3 5" xfId="18398" xr:uid="{00000000-0005-0000-0000-0000BCA60000}"/>
    <cellStyle name="Note 4 23 2 3 6" xfId="34241" xr:uid="{00000000-0005-0000-0000-0000BDA60000}"/>
    <cellStyle name="Note 4 23 2 4" xfId="22089" xr:uid="{00000000-0005-0000-0000-0000BEA60000}"/>
    <cellStyle name="Note 4 23 2 4 2" xfId="37720" xr:uid="{00000000-0005-0000-0000-0000BFA60000}"/>
    <cellStyle name="Note 4 23 2 5" xfId="12179" xr:uid="{00000000-0005-0000-0000-0000C0A60000}"/>
    <cellStyle name="Note 4 23 2 5 2" xfId="29442" xr:uid="{00000000-0005-0000-0000-0000C1A60000}"/>
    <cellStyle name="Note 4 23 2 6" xfId="13272" xr:uid="{00000000-0005-0000-0000-0000C2A60000}"/>
    <cellStyle name="Note 4 23 2 7" xfId="30171" xr:uid="{00000000-0005-0000-0000-0000C3A60000}"/>
    <cellStyle name="Note 4 23 2 8" xfId="47930" xr:uid="{00000000-0005-0000-0000-0000C4A60000}"/>
    <cellStyle name="Note 4 23 2 9" xfId="48586" xr:uid="{00000000-0005-0000-0000-0000C5A60000}"/>
    <cellStyle name="Note 4 23 3" xfId="5492" xr:uid="{00000000-0005-0000-0000-0000C6A60000}"/>
    <cellStyle name="Note 4 23 3 2" xfId="8451" xr:uid="{00000000-0005-0000-0000-0000C7A60000}"/>
    <cellStyle name="Note 4 23 3 2 2" xfId="9840" xr:uid="{00000000-0005-0000-0000-0000C8A60000}"/>
    <cellStyle name="Note 4 23 3 2 2 2" xfId="11169" xr:uid="{00000000-0005-0000-0000-0000C9A60000}"/>
    <cellStyle name="Note 4 23 3 2 2 2 2" xfId="28735" xr:uid="{00000000-0005-0000-0000-0000CAA60000}"/>
    <cellStyle name="Note 4 23 3 2 2 2 2 2" xfId="44365" xr:uid="{00000000-0005-0000-0000-0000CBA60000}"/>
    <cellStyle name="Note 4 23 3 2 2 2 3" xfId="20671" xr:uid="{00000000-0005-0000-0000-0000CCA60000}"/>
    <cellStyle name="Note 4 23 3 2 2 2 4" xfId="36514" xr:uid="{00000000-0005-0000-0000-0000CDA60000}"/>
    <cellStyle name="Note 4 23 3 2 2 3" xfId="27406" xr:uid="{00000000-0005-0000-0000-0000CEA60000}"/>
    <cellStyle name="Note 4 23 3 2 2 3 2" xfId="43036" xr:uid="{00000000-0005-0000-0000-0000CFA60000}"/>
    <cellStyle name="Note 4 23 3 2 2 4" xfId="19342" xr:uid="{00000000-0005-0000-0000-0000D0A60000}"/>
    <cellStyle name="Note 4 23 3 2 2 5" xfId="35185" xr:uid="{00000000-0005-0000-0000-0000D1A60000}"/>
    <cellStyle name="Note 4 23 3 2 3" xfId="4663" xr:uid="{00000000-0005-0000-0000-0000D2A60000}"/>
    <cellStyle name="Note 4 23 3 2 3 2" xfId="22835" xr:uid="{00000000-0005-0000-0000-0000D3A60000}"/>
    <cellStyle name="Note 4 23 3 2 3 2 2" xfId="38466" xr:uid="{00000000-0005-0000-0000-0000D4A60000}"/>
    <cellStyle name="Note 4 23 3 2 3 3" xfId="14169" xr:uid="{00000000-0005-0000-0000-0000D5A60000}"/>
    <cellStyle name="Note 4 23 3 2 3 4" xfId="30856" xr:uid="{00000000-0005-0000-0000-0000D6A60000}"/>
    <cellStyle name="Note 4 23 3 2 4" xfId="26017" xr:uid="{00000000-0005-0000-0000-0000D7A60000}"/>
    <cellStyle name="Note 4 23 3 2 4 2" xfId="41647" xr:uid="{00000000-0005-0000-0000-0000D8A60000}"/>
    <cellStyle name="Note 4 23 3 2 5" xfId="17953" xr:uid="{00000000-0005-0000-0000-0000D9A60000}"/>
    <cellStyle name="Note 4 23 3 2 6" xfId="33796" xr:uid="{00000000-0005-0000-0000-0000DAA60000}"/>
    <cellStyle name="Note 4 23 3 3" xfId="23514" xr:uid="{00000000-0005-0000-0000-0000DBA60000}"/>
    <cellStyle name="Note 4 23 3 3 2" xfId="39145" xr:uid="{00000000-0005-0000-0000-0000DCA60000}"/>
    <cellStyle name="Note 4 23 3 4" xfId="14997" xr:uid="{00000000-0005-0000-0000-0000DDA60000}"/>
    <cellStyle name="Note 4 23 3 5" xfId="31473" xr:uid="{00000000-0005-0000-0000-0000DEA60000}"/>
    <cellStyle name="Note 4 23 3 6" xfId="50195" xr:uid="{00000000-0005-0000-0000-0000DFA60000}"/>
    <cellStyle name="Note 4 23 3 7" xfId="51981" xr:uid="{00000000-0005-0000-0000-0000E0A60000}"/>
    <cellStyle name="Note 4 23 3 8" xfId="53076" xr:uid="{00000000-0005-0000-0000-0000E1A60000}"/>
    <cellStyle name="Note 4 23 4" xfId="9099" xr:uid="{00000000-0005-0000-0000-0000E2A60000}"/>
    <cellStyle name="Note 4 23 4 2" xfId="10488" xr:uid="{00000000-0005-0000-0000-0000E3A60000}"/>
    <cellStyle name="Note 4 23 4 2 2" xfId="11248" xr:uid="{00000000-0005-0000-0000-0000E4A60000}"/>
    <cellStyle name="Note 4 23 4 2 2 2" xfId="28814" xr:uid="{00000000-0005-0000-0000-0000E5A60000}"/>
    <cellStyle name="Note 4 23 4 2 2 2 2" xfId="44444" xr:uid="{00000000-0005-0000-0000-0000E6A60000}"/>
    <cellStyle name="Note 4 23 4 2 2 3" xfId="20750" xr:uid="{00000000-0005-0000-0000-0000E7A60000}"/>
    <cellStyle name="Note 4 23 4 2 2 4" xfId="36593" xr:uid="{00000000-0005-0000-0000-0000E8A60000}"/>
    <cellStyle name="Note 4 23 4 2 3" xfId="28054" xr:uid="{00000000-0005-0000-0000-0000E9A60000}"/>
    <cellStyle name="Note 4 23 4 2 3 2" xfId="43684" xr:uid="{00000000-0005-0000-0000-0000EAA60000}"/>
    <cellStyle name="Note 4 23 4 2 4" xfId="19990" xr:uid="{00000000-0005-0000-0000-0000EBA60000}"/>
    <cellStyle name="Note 4 23 4 2 5" xfId="35833" xr:uid="{00000000-0005-0000-0000-0000ECA60000}"/>
    <cellStyle name="Note 4 23 4 3" xfId="11318" xr:uid="{00000000-0005-0000-0000-0000EDA60000}"/>
    <cellStyle name="Note 4 23 4 3 2" xfId="28884" xr:uid="{00000000-0005-0000-0000-0000EEA60000}"/>
    <cellStyle name="Note 4 23 4 3 2 2" xfId="44514" xr:uid="{00000000-0005-0000-0000-0000EFA60000}"/>
    <cellStyle name="Note 4 23 4 3 3" xfId="20820" xr:uid="{00000000-0005-0000-0000-0000F0A60000}"/>
    <cellStyle name="Note 4 23 4 3 4" xfId="36663" xr:uid="{00000000-0005-0000-0000-0000F1A60000}"/>
    <cellStyle name="Note 4 23 4 4" xfId="26665" xr:uid="{00000000-0005-0000-0000-0000F2A60000}"/>
    <cellStyle name="Note 4 23 4 4 2" xfId="42295" xr:uid="{00000000-0005-0000-0000-0000F3A60000}"/>
    <cellStyle name="Note 4 23 4 5" xfId="18601" xr:uid="{00000000-0005-0000-0000-0000F4A60000}"/>
    <cellStyle name="Note 4 23 4 6" xfId="34444" xr:uid="{00000000-0005-0000-0000-0000F5A60000}"/>
    <cellStyle name="Note 4 23 5" xfId="21642" xr:uid="{00000000-0005-0000-0000-0000F6A60000}"/>
    <cellStyle name="Note 4 23 5 2" xfId="37273" xr:uid="{00000000-0005-0000-0000-0000F7A60000}"/>
    <cellStyle name="Note 4 23 6" xfId="23704" xr:uid="{00000000-0005-0000-0000-0000F8A60000}"/>
    <cellStyle name="Note 4 23 6 2" xfId="39335" xr:uid="{00000000-0005-0000-0000-0000F9A60000}"/>
    <cellStyle name="Note 4 23 7" xfId="12619" xr:uid="{00000000-0005-0000-0000-0000FAA60000}"/>
    <cellStyle name="Note 4 23 8" xfId="29805" xr:uid="{00000000-0005-0000-0000-0000FBA60000}"/>
    <cellStyle name="Note 4 23 9" xfId="47385" xr:uid="{00000000-0005-0000-0000-0000FCA60000}"/>
    <cellStyle name="Note 4 24" xfId="3399" xr:uid="{00000000-0005-0000-0000-0000FDA60000}"/>
    <cellStyle name="Note 4 24 10" xfId="48359" xr:uid="{00000000-0005-0000-0000-0000FEA60000}"/>
    <cellStyle name="Note 4 24 11" xfId="45174" xr:uid="{00000000-0005-0000-0000-0000FFA60000}"/>
    <cellStyle name="Note 4 24 12" xfId="51062" xr:uid="{00000000-0005-0000-0000-000000A70000}"/>
    <cellStyle name="Note 4 24 13" xfId="45645" xr:uid="{00000000-0005-0000-0000-000001A70000}"/>
    <cellStyle name="Note 4 24 14" xfId="52547" xr:uid="{00000000-0005-0000-0000-000002A70000}"/>
    <cellStyle name="Note 4 24 15" xfId="44969" xr:uid="{00000000-0005-0000-0000-000003A70000}"/>
    <cellStyle name="Note 4 24 2" xfId="4052" xr:uid="{00000000-0005-0000-0000-000004A70000}"/>
    <cellStyle name="Note 4 24 2 10" xfId="48894" xr:uid="{00000000-0005-0000-0000-000005A70000}"/>
    <cellStyle name="Note 4 24 2 11" xfId="51423" xr:uid="{00000000-0005-0000-0000-000006A70000}"/>
    <cellStyle name="Note 4 24 2 12" xfId="45709" xr:uid="{00000000-0005-0000-0000-000007A70000}"/>
    <cellStyle name="Note 4 24 2 13" xfId="52545" xr:uid="{00000000-0005-0000-0000-000008A70000}"/>
    <cellStyle name="Note 4 24 2 14" xfId="53773" xr:uid="{00000000-0005-0000-0000-000009A70000}"/>
    <cellStyle name="Note 4 24 2 2" xfId="6427" xr:uid="{00000000-0005-0000-0000-00000AA70000}"/>
    <cellStyle name="Note 4 24 2 2 2" xfId="6496" xr:uid="{00000000-0005-0000-0000-00000BA70000}"/>
    <cellStyle name="Note 4 24 2 2 2 2" xfId="6957" xr:uid="{00000000-0005-0000-0000-00000CA70000}"/>
    <cellStyle name="Note 4 24 2 2 2 2 2" xfId="11107" xr:uid="{00000000-0005-0000-0000-00000DA70000}"/>
    <cellStyle name="Note 4 24 2 2 2 2 2 2" xfId="28673" xr:uid="{00000000-0005-0000-0000-00000EA70000}"/>
    <cellStyle name="Note 4 24 2 2 2 2 2 2 2" xfId="44303" xr:uid="{00000000-0005-0000-0000-00000FA70000}"/>
    <cellStyle name="Note 4 24 2 2 2 2 2 3" xfId="20609" xr:uid="{00000000-0005-0000-0000-000010A70000}"/>
    <cellStyle name="Note 4 24 2 2 2 2 2 4" xfId="36452" xr:uid="{00000000-0005-0000-0000-000011A70000}"/>
    <cellStyle name="Note 4 24 2 2 2 2 3" xfId="24620" xr:uid="{00000000-0005-0000-0000-000012A70000}"/>
    <cellStyle name="Note 4 24 2 2 2 2 3 2" xfId="40251" xr:uid="{00000000-0005-0000-0000-000013A70000}"/>
    <cellStyle name="Note 4 24 2 2 2 2 4" xfId="16461" xr:uid="{00000000-0005-0000-0000-000014A70000}"/>
    <cellStyle name="Note 4 24 2 2 2 2 5" xfId="32439" xr:uid="{00000000-0005-0000-0000-000015A70000}"/>
    <cellStyle name="Note 4 24 2 2 2 3" xfId="11364" xr:uid="{00000000-0005-0000-0000-000016A70000}"/>
    <cellStyle name="Note 4 24 2 2 2 3 2" xfId="28930" xr:uid="{00000000-0005-0000-0000-000017A70000}"/>
    <cellStyle name="Note 4 24 2 2 2 3 2 2" xfId="44560" xr:uid="{00000000-0005-0000-0000-000018A70000}"/>
    <cellStyle name="Note 4 24 2 2 2 3 3" xfId="20866" xr:uid="{00000000-0005-0000-0000-000019A70000}"/>
    <cellStyle name="Note 4 24 2 2 2 3 4" xfId="36709" xr:uid="{00000000-0005-0000-0000-00001AA70000}"/>
    <cellStyle name="Note 4 24 2 2 2 4" xfId="24197" xr:uid="{00000000-0005-0000-0000-00001BA70000}"/>
    <cellStyle name="Note 4 24 2 2 2 4 2" xfId="39828" xr:uid="{00000000-0005-0000-0000-00001CA70000}"/>
    <cellStyle name="Note 4 24 2 2 2 5" xfId="16000" xr:uid="{00000000-0005-0000-0000-00001DA70000}"/>
    <cellStyle name="Note 4 24 2 2 2 6" xfId="32036" xr:uid="{00000000-0005-0000-0000-00001EA70000}"/>
    <cellStyle name="Note 4 24 2 2 3" xfId="24130" xr:uid="{00000000-0005-0000-0000-00001FA70000}"/>
    <cellStyle name="Note 4 24 2 2 3 2" xfId="39761" xr:uid="{00000000-0005-0000-0000-000020A70000}"/>
    <cellStyle name="Note 4 24 2 2 4" xfId="15932" xr:uid="{00000000-0005-0000-0000-000021A70000}"/>
    <cellStyle name="Note 4 24 2 2 5" xfId="31969" xr:uid="{00000000-0005-0000-0000-000022A70000}"/>
    <cellStyle name="Note 4 24 2 2 6" xfId="50688" xr:uid="{00000000-0005-0000-0000-000023A70000}"/>
    <cellStyle name="Note 4 24 2 2 7" xfId="52474" xr:uid="{00000000-0005-0000-0000-000024A70000}"/>
    <cellStyle name="Note 4 24 2 2 8" xfId="53569" xr:uid="{00000000-0005-0000-0000-000025A70000}"/>
    <cellStyle name="Note 4 24 2 3" xfId="8279" xr:uid="{00000000-0005-0000-0000-000026A70000}"/>
    <cellStyle name="Note 4 24 2 3 2" xfId="9668" xr:uid="{00000000-0005-0000-0000-000027A70000}"/>
    <cellStyle name="Note 4 24 2 3 2 2" xfId="4406" xr:uid="{00000000-0005-0000-0000-000028A70000}"/>
    <cellStyle name="Note 4 24 2 3 2 2 2" xfId="22578" xr:uid="{00000000-0005-0000-0000-000029A70000}"/>
    <cellStyle name="Note 4 24 2 3 2 2 2 2" xfId="38209" xr:uid="{00000000-0005-0000-0000-00002AA70000}"/>
    <cellStyle name="Note 4 24 2 3 2 2 3" xfId="13912" xr:uid="{00000000-0005-0000-0000-00002BA70000}"/>
    <cellStyle name="Note 4 24 2 3 2 2 4" xfId="30599" xr:uid="{00000000-0005-0000-0000-00002CA70000}"/>
    <cellStyle name="Note 4 24 2 3 2 3" xfId="27234" xr:uid="{00000000-0005-0000-0000-00002DA70000}"/>
    <cellStyle name="Note 4 24 2 3 2 3 2" xfId="42864" xr:uid="{00000000-0005-0000-0000-00002EA70000}"/>
    <cellStyle name="Note 4 24 2 3 2 4" xfId="19170" xr:uid="{00000000-0005-0000-0000-00002FA70000}"/>
    <cellStyle name="Note 4 24 2 3 2 5" xfId="35013" xr:uid="{00000000-0005-0000-0000-000030A70000}"/>
    <cellStyle name="Note 4 24 2 3 3" xfId="7045" xr:uid="{00000000-0005-0000-0000-000031A70000}"/>
    <cellStyle name="Note 4 24 2 3 3 2" xfId="24689" xr:uid="{00000000-0005-0000-0000-000032A70000}"/>
    <cellStyle name="Note 4 24 2 3 3 2 2" xfId="40320" xr:uid="{00000000-0005-0000-0000-000033A70000}"/>
    <cellStyle name="Note 4 24 2 3 3 3" xfId="16548" xr:uid="{00000000-0005-0000-0000-000034A70000}"/>
    <cellStyle name="Note 4 24 2 3 3 4" xfId="32490" xr:uid="{00000000-0005-0000-0000-000035A70000}"/>
    <cellStyle name="Note 4 24 2 3 4" xfId="25845" xr:uid="{00000000-0005-0000-0000-000036A70000}"/>
    <cellStyle name="Note 4 24 2 3 4 2" xfId="41475" xr:uid="{00000000-0005-0000-0000-000037A70000}"/>
    <cellStyle name="Note 4 24 2 3 5" xfId="17781" xr:uid="{00000000-0005-0000-0000-000038A70000}"/>
    <cellStyle name="Note 4 24 2 3 6" xfId="33624" xr:uid="{00000000-0005-0000-0000-000039A70000}"/>
    <cellStyle name="Note 4 24 2 4" xfId="22264" xr:uid="{00000000-0005-0000-0000-00003AA70000}"/>
    <cellStyle name="Note 4 24 2 4 2" xfId="37895" xr:uid="{00000000-0005-0000-0000-00003BA70000}"/>
    <cellStyle name="Note 4 24 2 5" xfId="12305" xr:uid="{00000000-0005-0000-0000-00003CA70000}"/>
    <cellStyle name="Note 4 24 2 5 2" xfId="29568" xr:uid="{00000000-0005-0000-0000-00003DA70000}"/>
    <cellStyle name="Note 4 24 2 6" xfId="13557" xr:uid="{00000000-0005-0000-0000-00003EA70000}"/>
    <cellStyle name="Note 4 24 2 7" xfId="30304" xr:uid="{00000000-0005-0000-0000-00003FA70000}"/>
    <cellStyle name="Note 4 24 2 8" xfId="45311" xr:uid="{00000000-0005-0000-0000-000040A70000}"/>
    <cellStyle name="Note 4 24 2 9" xfId="48719" xr:uid="{00000000-0005-0000-0000-000041A70000}"/>
    <cellStyle name="Note 4 24 3" xfId="5774" xr:uid="{00000000-0005-0000-0000-000042A70000}"/>
    <cellStyle name="Note 4 24 3 2" xfId="6770" xr:uid="{00000000-0005-0000-0000-000043A70000}"/>
    <cellStyle name="Note 4 24 3 2 2" xfId="7530" xr:uid="{00000000-0005-0000-0000-000044A70000}"/>
    <cellStyle name="Note 4 24 3 2 2 2" xfId="11353" xr:uid="{00000000-0005-0000-0000-000045A70000}"/>
    <cellStyle name="Note 4 24 3 2 2 2 2" xfId="28919" xr:uid="{00000000-0005-0000-0000-000046A70000}"/>
    <cellStyle name="Note 4 24 3 2 2 2 2 2" xfId="44549" xr:uid="{00000000-0005-0000-0000-000047A70000}"/>
    <cellStyle name="Note 4 24 3 2 2 2 3" xfId="20855" xr:uid="{00000000-0005-0000-0000-000048A70000}"/>
    <cellStyle name="Note 4 24 3 2 2 2 4" xfId="36698" xr:uid="{00000000-0005-0000-0000-000049A70000}"/>
    <cellStyle name="Note 4 24 3 2 2 3" xfId="25096" xr:uid="{00000000-0005-0000-0000-00004AA70000}"/>
    <cellStyle name="Note 4 24 3 2 2 3 2" xfId="40726" xr:uid="{00000000-0005-0000-0000-00004BA70000}"/>
    <cellStyle name="Note 4 24 3 2 2 4" xfId="17032" xr:uid="{00000000-0005-0000-0000-00004CA70000}"/>
    <cellStyle name="Note 4 24 3 2 2 5" xfId="32875" xr:uid="{00000000-0005-0000-0000-00004DA70000}"/>
    <cellStyle name="Note 4 24 3 2 3" xfId="4235" xr:uid="{00000000-0005-0000-0000-00004EA70000}"/>
    <cellStyle name="Note 4 24 3 2 3 2" xfId="22446" xr:uid="{00000000-0005-0000-0000-00004FA70000}"/>
    <cellStyle name="Note 4 24 3 2 3 2 2" xfId="38077" xr:uid="{00000000-0005-0000-0000-000050A70000}"/>
    <cellStyle name="Note 4 24 3 2 3 3" xfId="13741" xr:uid="{00000000-0005-0000-0000-000051A70000}"/>
    <cellStyle name="Note 4 24 3 2 3 4" xfId="30486" xr:uid="{00000000-0005-0000-0000-000052A70000}"/>
    <cellStyle name="Note 4 24 3 2 4" xfId="24433" xr:uid="{00000000-0005-0000-0000-000053A70000}"/>
    <cellStyle name="Note 4 24 3 2 4 2" xfId="40064" xr:uid="{00000000-0005-0000-0000-000054A70000}"/>
    <cellStyle name="Note 4 24 3 2 5" xfId="16274" xr:uid="{00000000-0005-0000-0000-000055A70000}"/>
    <cellStyle name="Note 4 24 3 2 6" xfId="32252" xr:uid="{00000000-0005-0000-0000-000056A70000}"/>
    <cellStyle name="Note 4 24 3 3" xfId="23684" xr:uid="{00000000-0005-0000-0000-000057A70000}"/>
    <cellStyle name="Note 4 24 3 3 2" xfId="39315" xr:uid="{00000000-0005-0000-0000-000058A70000}"/>
    <cellStyle name="Note 4 24 3 4" xfId="15279" xr:uid="{00000000-0005-0000-0000-000059A70000}"/>
    <cellStyle name="Note 4 24 3 5" xfId="31603" xr:uid="{00000000-0005-0000-0000-00005AA70000}"/>
    <cellStyle name="Note 4 24 3 6" xfId="50328" xr:uid="{00000000-0005-0000-0000-00005BA70000}"/>
    <cellStyle name="Note 4 24 3 7" xfId="52114" xr:uid="{00000000-0005-0000-0000-00005CA70000}"/>
    <cellStyle name="Note 4 24 3 8" xfId="53209" xr:uid="{00000000-0005-0000-0000-00005DA70000}"/>
    <cellStyle name="Note 4 24 4" xfId="9033" xr:uid="{00000000-0005-0000-0000-00005EA70000}"/>
    <cellStyle name="Note 4 24 4 2" xfId="10422" xr:uid="{00000000-0005-0000-0000-00005FA70000}"/>
    <cellStyle name="Note 4 24 4 2 2" xfId="10784" xr:uid="{00000000-0005-0000-0000-000060A70000}"/>
    <cellStyle name="Note 4 24 4 2 2 2" xfId="28350" xr:uid="{00000000-0005-0000-0000-000061A70000}"/>
    <cellStyle name="Note 4 24 4 2 2 2 2" xfId="43980" xr:uid="{00000000-0005-0000-0000-000062A70000}"/>
    <cellStyle name="Note 4 24 4 2 2 3" xfId="20286" xr:uid="{00000000-0005-0000-0000-000063A70000}"/>
    <cellStyle name="Note 4 24 4 2 2 4" xfId="36129" xr:uid="{00000000-0005-0000-0000-000064A70000}"/>
    <cellStyle name="Note 4 24 4 2 3" xfId="27988" xr:uid="{00000000-0005-0000-0000-000065A70000}"/>
    <cellStyle name="Note 4 24 4 2 3 2" xfId="43618" xr:uid="{00000000-0005-0000-0000-000066A70000}"/>
    <cellStyle name="Note 4 24 4 2 4" xfId="19924" xr:uid="{00000000-0005-0000-0000-000067A70000}"/>
    <cellStyle name="Note 4 24 4 2 5" xfId="35767" xr:uid="{00000000-0005-0000-0000-000068A70000}"/>
    <cellStyle name="Note 4 24 4 3" xfId="11545" xr:uid="{00000000-0005-0000-0000-000069A70000}"/>
    <cellStyle name="Note 4 24 4 3 2" xfId="29111" xr:uid="{00000000-0005-0000-0000-00006AA70000}"/>
    <cellStyle name="Note 4 24 4 3 2 2" xfId="44741" xr:uid="{00000000-0005-0000-0000-00006BA70000}"/>
    <cellStyle name="Note 4 24 4 3 3" xfId="21047" xr:uid="{00000000-0005-0000-0000-00006CA70000}"/>
    <cellStyle name="Note 4 24 4 3 4" xfId="36890" xr:uid="{00000000-0005-0000-0000-00006DA70000}"/>
    <cellStyle name="Note 4 24 4 4" xfId="26599" xr:uid="{00000000-0005-0000-0000-00006EA70000}"/>
    <cellStyle name="Note 4 24 4 4 2" xfId="42229" xr:uid="{00000000-0005-0000-0000-00006FA70000}"/>
    <cellStyle name="Note 4 24 4 5" xfId="18535" xr:uid="{00000000-0005-0000-0000-000070A70000}"/>
    <cellStyle name="Note 4 24 4 6" xfId="34378" xr:uid="{00000000-0005-0000-0000-000071A70000}"/>
    <cellStyle name="Note 4 24 5" xfId="21818" xr:uid="{00000000-0005-0000-0000-000072A70000}"/>
    <cellStyle name="Note 4 24 5 2" xfId="37449" xr:uid="{00000000-0005-0000-0000-000073A70000}"/>
    <cellStyle name="Note 4 24 6" xfId="24710" xr:uid="{00000000-0005-0000-0000-000074A70000}"/>
    <cellStyle name="Note 4 24 6 2" xfId="40341" xr:uid="{00000000-0005-0000-0000-000075A70000}"/>
    <cellStyle name="Note 4 24 7" xfId="12904" xr:uid="{00000000-0005-0000-0000-000076A70000}"/>
    <cellStyle name="Note 4 24 8" xfId="29938" xr:uid="{00000000-0005-0000-0000-000077A70000}"/>
    <cellStyle name="Note 4 24 9" xfId="47283" xr:uid="{00000000-0005-0000-0000-000078A70000}"/>
    <cellStyle name="Note 4 25" xfId="2825" xr:uid="{00000000-0005-0000-0000-000079A70000}"/>
    <cellStyle name="Note 4 25 10" xfId="48011" xr:uid="{00000000-0005-0000-0000-00007AA70000}"/>
    <cellStyle name="Note 4 25 11" xfId="45445" xr:uid="{00000000-0005-0000-0000-00007BA70000}"/>
    <cellStyle name="Note 4 25 12" xfId="50714" xr:uid="{00000000-0005-0000-0000-00007CA70000}"/>
    <cellStyle name="Note 4 25 13" xfId="45998" xr:uid="{00000000-0005-0000-0000-00007DA70000}"/>
    <cellStyle name="Note 4 25 14" xfId="48816" xr:uid="{00000000-0005-0000-0000-00007EA70000}"/>
    <cellStyle name="Note 4 25 15" xfId="51510" xr:uid="{00000000-0005-0000-0000-00007FA70000}"/>
    <cellStyle name="Note 4 25 2" xfId="3479" xr:uid="{00000000-0005-0000-0000-000080A70000}"/>
    <cellStyle name="Note 4 25 2 10" xfId="45120" xr:uid="{00000000-0005-0000-0000-000081A70000}"/>
    <cellStyle name="Note 4 25 2 11" xfId="51077" xr:uid="{00000000-0005-0000-0000-000082A70000}"/>
    <cellStyle name="Note 4 25 2 12" xfId="46347" xr:uid="{00000000-0005-0000-0000-000083A70000}"/>
    <cellStyle name="Note 4 25 2 13" xfId="52665" xr:uid="{00000000-0005-0000-0000-000084A70000}"/>
    <cellStyle name="Note 4 25 2 14" xfId="53719" xr:uid="{00000000-0005-0000-0000-000085A70000}"/>
    <cellStyle name="Note 4 25 2 2" xfId="5854" xr:uid="{00000000-0005-0000-0000-000086A70000}"/>
    <cellStyle name="Note 4 25 2 2 2" xfId="8188" xr:uid="{00000000-0005-0000-0000-000087A70000}"/>
    <cellStyle name="Note 4 25 2 2 2 2" xfId="9577" xr:uid="{00000000-0005-0000-0000-000088A70000}"/>
    <cellStyle name="Note 4 25 2 2 2 2 2" xfId="8017" xr:uid="{00000000-0005-0000-0000-000089A70000}"/>
    <cellStyle name="Note 4 25 2 2 2 2 2 2" xfId="25583" xr:uid="{00000000-0005-0000-0000-00008AA70000}"/>
    <cellStyle name="Note 4 25 2 2 2 2 2 2 2" xfId="41213" xr:uid="{00000000-0005-0000-0000-00008BA70000}"/>
    <cellStyle name="Note 4 25 2 2 2 2 2 3" xfId="17519" xr:uid="{00000000-0005-0000-0000-00008CA70000}"/>
    <cellStyle name="Note 4 25 2 2 2 2 2 4" xfId="33362" xr:uid="{00000000-0005-0000-0000-00008DA70000}"/>
    <cellStyle name="Note 4 25 2 2 2 2 3" xfId="27143" xr:uid="{00000000-0005-0000-0000-00008EA70000}"/>
    <cellStyle name="Note 4 25 2 2 2 2 3 2" xfId="42773" xr:uid="{00000000-0005-0000-0000-00008FA70000}"/>
    <cellStyle name="Note 4 25 2 2 2 2 4" xfId="19079" xr:uid="{00000000-0005-0000-0000-000090A70000}"/>
    <cellStyle name="Note 4 25 2 2 2 2 5" xfId="34922" xr:uid="{00000000-0005-0000-0000-000091A70000}"/>
    <cellStyle name="Note 4 25 2 2 2 3" xfId="7609" xr:uid="{00000000-0005-0000-0000-000092A70000}"/>
    <cellStyle name="Note 4 25 2 2 2 3 2" xfId="25175" xr:uid="{00000000-0005-0000-0000-000093A70000}"/>
    <cellStyle name="Note 4 25 2 2 2 3 2 2" xfId="40805" xr:uid="{00000000-0005-0000-0000-000094A70000}"/>
    <cellStyle name="Note 4 25 2 2 2 3 3" xfId="17111" xr:uid="{00000000-0005-0000-0000-000095A70000}"/>
    <cellStyle name="Note 4 25 2 2 2 3 4" xfId="32954" xr:uid="{00000000-0005-0000-0000-000096A70000}"/>
    <cellStyle name="Note 4 25 2 2 2 4" xfId="25754" xr:uid="{00000000-0005-0000-0000-000097A70000}"/>
    <cellStyle name="Note 4 25 2 2 2 4 2" xfId="41384" xr:uid="{00000000-0005-0000-0000-000098A70000}"/>
    <cellStyle name="Note 4 25 2 2 2 5" xfId="17690" xr:uid="{00000000-0005-0000-0000-000099A70000}"/>
    <cellStyle name="Note 4 25 2 2 2 6" xfId="33533" xr:uid="{00000000-0005-0000-0000-00009AA70000}"/>
    <cellStyle name="Note 4 25 2 2 3" xfId="23725" xr:uid="{00000000-0005-0000-0000-00009BA70000}"/>
    <cellStyle name="Note 4 25 2 2 3 2" xfId="39356" xr:uid="{00000000-0005-0000-0000-00009CA70000}"/>
    <cellStyle name="Note 4 25 2 2 4" xfId="15359" xr:uid="{00000000-0005-0000-0000-00009DA70000}"/>
    <cellStyle name="Note 4 25 2 2 5" xfId="31623" xr:uid="{00000000-0005-0000-0000-00009EA70000}"/>
    <cellStyle name="Note 4 25 2 2 6" xfId="50342" xr:uid="{00000000-0005-0000-0000-00009FA70000}"/>
    <cellStyle name="Note 4 25 2 2 7" xfId="52128" xr:uid="{00000000-0005-0000-0000-0000A0A70000}"/>
    <cellStyle name="Note 4 25 2 2 8" xfId="53223" xr:uid="{00000000-0005-0000-0000-0000A1A70000}"/>
    <cellStyle name="Note 4 25 2 3" xfId="8357" xr:uid="{00000000-0005-0000-0000-0000A2A70000}"/>
    <cellStyle name="Note 4 25 2 3 2" xfId="9746" xr:uid="{00000000-0005-0000-0000-0000A3A70000}"/>
    <cellStyle name="Note 4 25 2 3 2 2" xfId="7548" xr:uid="{00000000-0005-0000-0000-0000A4A70000}"/>
    <cellStyle name="Note 4 25 2 3 2 2 2" xfId="25114" xr:uid="{00000000-0005-0000-0000-0000A5A70000}"/>
    <cellStyle name="Note 4 25 2 3 2 2 2 2" xfId="40744" xr:uid="{00000000-0005-0000-0000-0000A6A70000}"/>
    <cellStyle name="Note 4 25 2 3 2 2 3" xfId="17050" xr:uid="{00000000-0005-0000-0000-0000A7A70000}"/>
    <cellStyle name="Note 4 25 2 3 2 2 4" xfId="32893" xr:uid="{00000000-0005-0000-0000-0000A8A70000}"/>
    <cellStyle name="Note 4 25 2 3 2 3" xfId="27312" xr:uid="{00000000-0005-0000-0000-0000A9A70000}"/>
    <cellStyle name="Note 4 25 2 3 2 3 2" xfId="42942" xr:uid="{00000000-0005-0000-0000-0000AAA70000}"/>
    <cellStyle name="Note 4 25 2 3 2 4" xfId="19248" xr:uid="{00000000-0005-0000-0000-0000ABA70000}"/>
    <cellStyle name="Note 4 25 2 3 2 5" xfId="35091" xr:uid="{00000000-0005-0000-0000-0000ACA70000}"/>
    <cellStyle name="Note 4 25 2 3 3" xfId="7625" xr:uid="{00000000-0005-0000-0000-0000ADA70000}"/>
    <cellStyle name="Note 4 25 2 3 3 2" xfId="25191" xr:uid="{00000000-0005-0000-0000-0000AEA70000}"/>
    <cellStyle name="Note 4 25 2 3 3 2 2" xfId="40821" xr:uid="{00000000-0005-0000-0000-0000AFA70000}"/>
    <cellStyle name="Note 4 25 2 3 3 3" xfId="17127" xr:uid="{00000000-0005-0000-0000-0000B0A70000}"/>
    <cellStyle name="Note 4 25 2 3 3 4" xfId="32970" xr:uid="{00000000-0005-0000-0000-0000B1A70000}"/>
    <cellStyle name="Note 4 25 2 3 4" xfId="25923" xr:uid="{00000000-0005-0000-0000-0000B2A70000}"/>
    <cellStyle name="Note 4 25 2 3 4 2" xfId="41553" xr:uid="{00000000-0005-0000-0000-0000B3A70000}"/>
    <cellStyle name="Note 4 25 2 3 5" xfId="17859" xr:uid="{00000000-0005-0000-0000-0000B4A70000}"/>
    <cellStyle name="Note 4 25 2 3 6" xfId="33702" xr:uid="{00000000-0005-0000-0000-0000B5A70000}"/>
    <cellStyle name="Note 4 25 2 4" xfId="21857" xr:uid="{00000000-0005-0000-0000-0000B6A70000}"/>
    <cellStyle name="Note 4 25 2 4 2" xfId="37488" xr:uid="{00000000-0005-0000-0000-0000B7A70000}"/>
    <cellStyle name="Note 4 25 2 5" xfId="24306" xr:uid="{00000000-0005-0000-0000-0000B8A70000}"/>
    <cellStyle name="Note 4 25 2 5 2" xfId="39937" xr:uid="{00000000-0005-0000-0000-0000B9A70000}"/>
    <cellStyle name="Note 4 25 2 6" xfId="12984" xr:uid="{00000000-0005-0000-0000-0000BAA70000}"/>
    <cellStyle name="Note 4 25 2 7" xfId="29958" xr:uid="{00000000-0005-0000-0000-0000BBA70000}"/>
    <cellStyle name="Note 4 25 2 8" xfId="47185" xr:uid="{00000000-0005-0000-0000-0000BCA70000}"/>
    <cellStyle name="Note 4 25 2 9" xfId="48373" xr:uid="{00000000-0005-0000-0000-0000BDA70000}"/>
    <cellStyle name="Note 4 25 3" xfId="5206" xr:uid="{00000000-0005-0000-0000-0000BEA70000}"/>
    <cellStyle name="Note 4 25 3 2" xfId="8599" xr:uid="{00000000-0005-0000-0000-0000BFA70000}"/>
    <cellStyle name="Note 4 25 3 2 2" xfId="9988" xr:uid="{00000000-0005-0000-0000-0000C0A70000}"/>
    <cellStyle name="Note 4 25 3 2 2 2" xfId="11535" xr:uid="{00000000-0005-0000-0000-0000C1A70000}"/>
    <cellStyle name="Note 4 25 3 2 2 2 2" xfId="29101" xr:uid="{00000000-0005-0000-0000-0000C2A70000}"/>
    <cellStyle name="Note 4 25 3 2 2 2 2 2" xfId="44731" xr:uid="{00000000-0005-0000-0000-0000C3A70000}"/>
    <cellStyle name="Note 4 25 3 2 2 2 3" xfId="21037" xr:uid="{00000000-0005-0000-0000-0000C4A70000}"/>
    <cellStyle name="Note 4 25 3 2 2 2 4" xfId="36880" xr:uid="{00000000-0005-0000-0000-0000C5A70000}"/>
    <cellStyle name="Note 4 25 3 2 2 3" xfId="27554" xr:uid="{00000000-0005-0000-0000-0000C6A70000}"/>
    <cellStyle name="Note 4 25 3 2 2 3 2" xfId="43184" xr:uid="{00000000-0005-0000-0000-0000C7A70000}"/>
    <cellStyle name="Note 4 25 3 2 2 4" xfId="19490" xr:uid="{00000000-0005-0000-0000-0000C8A70000}"/>
    <cellStyle name="Note 4 25 3 2 2 5" xfId="35333" xr:uid="{00000000-0005-0000-0000-0000C9A70000}"/>
    <cellStyle name="Note 4 25 3 2 3" xfId="6949" xr:uid="{00000000-0005-0000-0000-0000CAA70000}"/>
    <cellStyle name="Note 4 25 3 2 3 2" xfId="24612" xr:uid="{00000000-0005-0000-0000-0000CBA70000}"/>
    <cellStyle name="Note 4 25 3 2 3 2 2" xfId="40243" xr:uid="{00000000-0005-0000-0000-0000CCA70000}"/>
    <cellStyle name="Note 4 25 3 2 3 3" xfId="16453" xr:uid="{00000000-0005-0000-0000-0000CDA70000}"/>
    <cellStyle name="Note 4 25 3 2 3 4" xfId="32431" xr:uid="{00000000-0005-0000-0000-0000CEA70000}"/>
    <cellStyle name="Note 4 25 3 2 4" xfId="26165" xr:uid="{00000000-0005-0000-0000-0000CFA70000}"/>
    <cellStyle name="Note 4 25 3 2 4 2" xfId="41795" xr:uid="{00000000-0005-0000-0000-0000D0A70000}"/>
    <cellStyle name="Note 4 25 3 2 5" xfId="18101" xr:uid="{00000000-0005-0000-0000-0000D1A70000}"/>
    <cellStyle name="Note 4 25 3 2 6" xfId="33944" xr:uid="{00000000-0005-0000-0000-0000D2A70000}"/>
    <cellStyle name="Note 4 25 3 3" xfId="23284" xr:uid="{00000000-0005-0000-0000-0000D3A70000}"/>
    <cellStyle name="Note 4 25 3 3 2" xfId="38915" xr:uid="{00000000-0005-0000-0000-0000D4A70000}"/>
    <cellStyle name="Note 4 25 3 4" xfId="14711" xr:uid="{00000000-0005-0000-0000-0000D5A70000}"/>
    <cellStyle name="Note 4 25 3 5" xfId="31262" xr:uid="{00000000-0005-0000-0000-0000D6A70000}"/>
    <cellStyle name="Note 4 25 3 6" xfId="49965" xr:uid="{00000000-0005-0000-0000-0000D7A70000}"/>
    <cellStyle name="Note 4 25 3 7" xfId="51763" xr:uid="{00000000-0005-0000-0000-0000D8A70000}"/>
    <cellStyle name="Note 4 25 3 8" xfId="52856" xr:uid="{00000000-0005-0000-0000-0000D9A70000}"/>
    <cellStyle name="Note 4 25 4" xfId="6744" xr:uid="{00000000-0005-0000-0000-0000DAA70000}"/>
    <cellStyle name="Note 4 25 4 2" xfId="8025" xr:uid="{00000000-0005-0000-0000-0000DBA70000}"/>
    <cellStyle name="Note 4 25 4 2 2" xfId="10671" xr:uid="{00000000-0005-0000-0000-0000DCA70000}"/>
    <cellStyle name="Note 4 25 4 2 2 2" xfId="28237" xr:uid="{00000000-0005-0000-0000-0000DDA70000}"/>
    <cellStyle name="Note 4 25 4 2 2 2 2" xfId="43867" xr:uid="{00000000-0005-0000-0000-0000DEA70000}"/>
    <cellStyle name="Note 4 25 4 2 2 3" xfId="20173" xr:uid="{00000000-0005-0000-0000-0000DFA70000}"/>
    <cellStyle name="Note 4 25 4 2 2 4" xfId="36016" xr:uid="{00000000-0005-0000-0000-0000E0A70000}"/>
    <cellStyle name="Note 4 25 4 2 3" xfId="25591" xr:uid="{00000000-0005-0000-0000-0000E1A70000}"/>
    <cellStyle name="Note 4 25 4 2 3 2" xfId="41221" xr:uid="{00000000-0005-0000-0000-0000E2A70000}"/>
    <cellStyle name="Note 4 25 4 2 4" xfId="17527" xr:uid="{00000000-0005-0000-0000-0000E3A70000}"/>
    <cellStyle name="Note 4 25 4 2 5" xfId="33370" xr:uid="{00000000-0005-0000-0000-0000E4A70000}"/>
    <cellStyle name="Note 4 25 4 3" xfId="4068" xr:uid="{00000000-0005-0000-0000-0000E5A70000}"/>
    <cellStyle name="Note 4 25 4 3 2" xfId="22280" xr:uid="{00000000-0005-0000-0000-0000E6A70000}"/>
    <cellStyle name="Note 4 25 4 3 2 2" xfId="37911" xr:uid="{00000000-0005-0000-0000-0000E7A70000}"/>
    <cellStyle name="Note 4 25 4 3 3" xfId="13574" xr:uid="{00000000-0005-0000-0000-0000E8A70000}"/>
    <cellStyle name="Note 4 25 4 3 4" xfId="30320" xr:uid="{00000000-0005-0000-0000-0000E9A70000}"/>
    <cellStyle name="Note 4 25 4 4" xfId="24407" xr:uid="{00000000-0005-0000-0000-0000EAA70000}"/>
    <cellStyle name="Note 4 25 4 4 2" xfId="40038" xr:uid="{00000000-0005-0000-0000-0000EBA70000}"/>
    <cellStyle name="Note 4 25 4 5" xfId="16248" xr:uid="{00000000-0005-0000-0000-0000ECA70000}"/>
    <cellStyle name="Note 4 25 4 6" xfId="32226" xr:uid="{00000000-0005-0000-0000-0000EDA70000}"/>
    <cellStyle name="Note 4 25 5" xfId="21409" xr:uid="{00000000-0005-0000-0000-0000EEA70000}"/>
    <cellStyle name="Note 4 25 5 2" xfId="37040" xr:uid="{00000000-0005-0000-0000-0000EFA70000}"/>
    <cellStyle name="Note 4 25 6" xfId="23714" xr:uid="{00000000-0005-0000-0000-0000F0A70000}"/>
    <cellStyle name="Note 4 25 6 2" xfId="39345" xr:uid="{00000000-0005-0000-0000-0000F1A70000}"/>
    <cellStyle name="Note 4 25 7" xfId="12331" xr:uid="{00000000-0005-0000-0000-0000F2A70000}"/>
    <cellStyle name="Note 4 25 8" xfId="29592" xr:uid="{00000000-0005-0000-0000-0000F3A70000}"/>
    <cellStyle name="Note 4 25 9" xfId="47382" xr:uid="{00000000-0005-0000-0000-0000F4A70000}"/>
    <cellStyle name="Note 4 26" xfId="3380" xr:uid="{00000000-0005-0000-0000-0000F5A70000}"/>
    <cellStyle name="Note 4 26 10" xfId="48340" xr:uid="{00000000-0005-0000-0000-0000F6A70000}"/>
    <cellStyle name="Note 4 26 11" xfId="45284" xr:uid="{00000000-0005-0000-0000-0000F7A70000}"/>
    <cellStyle name="Note 4 26 12" xfId="51043" xr:uid="{00000000-0005-0000-0000-0000F8A70000}"/>
    <cellStyle name="Note 4 26 13" xfId="47940" xr:uid="{00000000-0005-0000-0000-0000F9A70000}"/>
    <cellStyle name="Note 4 26 14" xfId="48883" xr:uid="{00000000-0005-0000-0000-0000FAA70000}"/>
    <cellStyle name="Note 4 26 15" xfId="45893" xr:uid="{00000000-0005-0000-0000-0000FBA70000}"/>
    <cellStyle name="Note 4 26 2" xfId="4033" xr:uid="{00000000-0005-0000-0000-0000FCA70000}"/>
    <cellStyle name="Note 4 26 2 10" xfId="48777" xr:uid="{00000000-0005-0000-0000-0000FDA70000}"/>
    <cellStyle name="Note 4 26 2 11" xfId="51404" xr:uid="{00000000-0005-0000-0000-0000FEA70000}"/>
    <cellStyle name="Note 4 26 2 12" xfId="45668" xr:uid="{00000000-0005-0000-0000-0000FFA70000}"/>
    <cellStyle name="Note 4 26 2 13" xfId="45847" xr:uid="{00000000-0005-0000-0000-000000A80000}"/>
    <cellStyle name="Note 4 26 2 14" xfId="45680" xr:uid="{00000000-0005-0000-0000-000001A80000}"/>
    <cellStyle name="Note 4 26 2 2" xfId="6408" xr:uid="{00000000-0005-0000-0000-000002A80000}"/>
    <cellStyle name="Note 4 26 2 2 2" xfId="6515" xr:uid="{00000000-0005-0000-0000-000003A80000}"/>
    <cellStyle name="Note 4 26 2 2 2 2" xfId="7726" xr:uid="{00000000-0005-0000-0000-000004A80000}"/>
    <cellStyle name="Note 4 26 2 2 2 2 2" xfId="11212" xr:uid="{00000000-0005-0000-0000-000005A80000}"/>
    <cellStyle name="Note 4 26 2 2 2 2 2 2" xfId="28778" xr:uid="{00000000-0005-0000-0000-000006A80000}"/>
    <cellStyle name="Note 4 26 2 2 2 2 2 2 2" xfId="44408" xr:uid="{00000000-0005-0000-0000-000007A80000}"/>
    <cellStyle name="Note 4 26 2 2 2 2 2 3" xfId="20714" xr:uid="{00000000-0005-0000-0000-000008A80000}"/>
    <cellStyle name="Note 4 26 2 2 2 2 2 4" xfId="36557" xr:uid="{00000000-0005-0000-0000-000009A80000}"/>
    <cellStyle name="Note 4 26 2 2 2 2 3" xfId="25292" xr:uid="{00000000-0005-0000-0000-00000AA80000}"/>
    <cellStyle name="Note 4 26 2 2 2 2 3 2" xfId="40922" xr:uid="{00000000-0005-0000-0000-00000BA80000}"/>
    <cellStyle name="Note 4 26 2 2 2 2 4" xfId="17228" xr:uid="{00000000-0005-0000-0000-00000CA80000}"/>
    <cellStyle name="Note 4 26 2 2 2 2 5" xfId="33071" xr:uid="{00000000-0005-0000-0000-00000DA80000}"/>
    <cellStyle name="Note 4 26 2 2 2 3" xfId="10981" xr:uid="{00000000-0005-0000-0000-00000EA80000}"/>
    <cellStyle name="Note 4 26 2 2 2 3 2" xfId="28547" xr:uid="{00000000-0005-0000-0000-00000FA80000}"/>
    <cellStyle name="Note 4 26 2 2 2 3 2 2" xfId="44177" xr:uid="{00000000-0005-0000-0000-000010A80000}"/>
    <cellStyle name="Note 4 26 2 2 2 3 3" xfId="20483" xr:uid="{00000000-0005-0000-0000-000011A80000}"/>
    <cellStyle name="Note 4 26 2 2 2 3 4" xfId="36326" xr:uid="{00000000-0005-0000-0000-000012A80000}"/>
    <cellStyle name="Note 4 26 2 2 2 4" xfId="24216" xr:uid="{00000000-0005-0000-0000-000013A80000}"/>
    <cellStyle name="Note 4 26 2 2 2 4 2" xfId="39847" xr:uid="{00000000-0005-0000-0000-000014A80000}"/>
    <cellStyle name="Note 4 26 2 2 2 5" xfId="16019" xr:uid="{00000000-0005-0000-0000-000015A80000}"/>
    <cellStyle name="Note 4 26 2 2 2 6" xfId="32055" xr:uid="{00000000-0005-0000-0000-000016A80000}"/>
    <cellStyle name="Note 4 26 2 2 3" xfId="24111" xr:uid="{00000000-0005-0000-0000-000017A80000}"/>
    <cellStyle name="Note 4 26 2 2 3 2" xfId="39742" xr:uid="{00000000-0005-0000-0000-000018A80000}"/>
    <cellStyle name="Note 4 26 2 2 4" xfId="15913" xr:uid="{00000000-0005-0000-0000-000019A80000}"/>
    <cellStyle name="Note 4 26 2 2 5" xfId="31950" xr:uid="{00000000-0005-0000-0000-00001AA80000}"/>
    <cellStyle name="Note 4 26 2 2 6" xfId="50669" xr:uid="{00000000-0005-0000-0000-00001BA80000}"/>
    <cellStyle name="Note 4 26 2 2 7" xfId="52455" xr:uid="{00000000-0005-0000-0000-00001CA80000}"/>
    <cellStyle name="Note 4 26 2 2 8" xfId="53550" xr:uid="{00000000-0005-0000-0000-00001DA80000}"/>
    <cellStyle name="Note 4 26 2 3" xfId="8864" xr:uid="{00000000-0005-0000-0000-00001EA80000}"/>
    <cellStyle name="Note 4 26 2 3 2" xfId="10253" xr:uid="{00000000-0005-0000-0000-00001FA80000}"/>
    <cellStyle name="Note 4 26 2 3 2 2" xfId="10992" xr:uid="{00000000-0005-0000-0000-000020A80000}"/>
    <cellStyle name="Note 4 26 2 3 2 2 2" xfId="28558" xr:uid="{00000000-0005-0000-0000-000021A80000}"/>
    <cellStyle name="Note 4 26 2 3 2 2 2 2" xfId="44188" xr:uid="{00000000-0005-0000-0000-000022A80000}"/>
    <cellStyle name="Note 4 26 2 3 2 2 3" xfId="20494" xr:uid="{00000000-0005-0000-0000-000023A80000}"/>
    <cellStyle name="Note 4 26 2 3 2 2 4" xfId="36337" xr:uid="{00000000-0005-0000-0000-000024A80000}"/>
    <cellStyle name="Note 4 26 2 3 2 3" xfId="27819" xr:uid="{00000000-0005-0000-0000-000025A80000}"/>
    <cellStyle name="Note 4 26 2 3 2 3 2" xfId="43449" xr:uid="{00000000-0005-0000-0000-000026A80000}"/>
    <cellStyle name="Note 4 26 2 3 2 4" xfId="19755" xr:uid="{00000000-0005-0000-0000-000027A80000}"/>
    <cellStyle name="Note 4 26 2 3 2 5" xfId="35598" xr:uid="{00000000-0005-0000-0000-000028A80000}"/>
    <cellStyle name="Note 4 26 2 3 3" xfId="11425" xr:uid="{00000000-0005-0000-0000-000029A80000}"/>
    <cellStyle name="Note 4 26 2 3 3 2" xfId="28991" xr:uid="{00000000-0005-0000-0000-00002AA80000}"/>
    <cellStyle name="Note 4 26 2 3 3 2 2" xfId="44621" xr:uid="{00000000-0005-0000-0000-00002BA80000}"/>
    <cellStyle name="Note 4 26 2 3 3 3" xfId="20927" xr:uid="{00000000-0005-0000-0000-00002CA80000}"/>
    <cellStyle name="Note 4 26 2 3 3 4" xfId="36770" xr:uid="{00000000-0005-0000-0000-00002DA80000}"/>
    <cellStyle name="Note 4 26 2 3 4" xfId="26430" xr:uid="{00000000-0005-0000-0000-00002EA80000}"/>
    <cellStyle name="Note 4 26 2 3 4 2" xfId="42060" xr:uid="{00000000-0005-0000-0000-00002FA80000}"/>
    <cellStyle name="Note 4 26 2 3 5" xfId="18366" xr:uid="{00000000-0005-0000-0000-000030A80000}"/>
    <cellStyle name="Note 4 26 2 3 6" xfId="34209" xr:uid="{00000000-0005-0000-0000-000031A80000}"/>
    <cellStyle name="Note 4 26 2 4" xfId="22245" xr:uid="{00000000-0005-0000-0000-000032A80000}"/>
    <cellStyle name="Note 4 26 2 4 2" xfId="37876" xr:uid="{00000000-0005-0000-0000-000033A80000}"/>
    <cellStyle name="Note 4 26 2 5" xfId="12287" xr:uid="{00000000-0005-0000-0000-000034A80000}"/>
    <cellStyle name="Note 4 26 2 5 2" xfId="29550" xr:uid="{00000000-0005-0000-0000-000035A80000}"/>
    <cellStyle name="Note 4 26 2 6" xfId="13538" xr:uid="{00000000-0005-0000-0000-000036A80000}"/>
    <cellStyle name="Note 4 26 2 7" xfId="30285" xr:uid="{00000000-0005-0000-0000-000037A80000}"/>
    <cellStyle name="Note 4 26 2 8" xfId="45330" xr:uid="{00000000-0005-0000-0000-000038A80000}"/>
    <cellStyle name="Note 4 26 2 9" xfId="48700" xr:uid="{00000000-0005-0000-0000-000039A80000}"/>
    <cellStyle name="Note 4 26 3" xfId="5755" xr:uid="{00000000-0005-0000-0000-00003AA80000}"/>
    <cellStyle name="Note 4 26 3 2" xfId="8132" xr:uid="{00000000-0005-0000-0000-00003BA80000}"/>
    <cellStyle name="Note 4 26 3 2 2" xfId="9521" xr:uid="{00000000-0005-0000-0000-00003CA80000}"/>
    <cellStyle name="Note 4 26 3 2 2 2" xfId="7185" xr:uid="{00000000-0005-0000-0000-00003DA80000}"/>
    <cellStyle name="Note 4 26 3 2 2 2 2" xfId="24752" xr:uid="{00000000-0005-0000-0000-00003EA80000}"/>
    <cellStyle name="Note 4 26 3 2 2 2 2 2" xfId="40382" xr:uid="{00000000-0005-0000-0000-00003FA80000}"/>
    <cellStyle name="Note 4 26 3 2 2 2 3" xfId="16688" xr:uid="{00000000-0005-0000-0000-000040A80000}"/>
    <cellStyle name="Note 4 26 3 2 2 2 4" xfId="32531" xr:uid="{00000000-0005-0000-0000-000041A80000}"/>
    <cellStyle name="Note 4 26 3 2 2 3" xfId="27087" xr:uid="{00000000-0005-0000-0000-000042A80000}"/>
    <cellStyle name="Note 4 26 3 2 2 3 2" xfId="42717" xr:uid="{00000000-0005-0000-0000-000043A80000}"/>
    <cellStyle name="Note 4 26 3 2 2 4" xfId="19023" xr:uid="{00000000-0005-0000-0000-000044A80000}"/>
    <cellStyle name="Note 4 26 3 2 2 5" xfId="34866" xr:uid="{00000000-0005-0000-0000-000045A80000}"/>
    <cellStyle name="Note 4 26 3 2 3" xfId="4762" xr:uid="{00000000-0005-0000-0000-000046A80000}"/>
    <cellStyle name="Note 4 26 3 2 3 2" xfId="22934" xr:uid="{00000000-0005-0000-0000-000047A80000}"/>
    <cellStyle name="Note 4 26 3 2 3 2 2" xfId="38565" xr:uid="{00000000-0005-0000-0000-000048A80000}"/>
    <cellStyle name="Note 4 26 3 2 3 3" xfId="14268" xr:uid="{00000000-0005-0000-0000-000049A80000}"/>
    <cellStyle name="Note 4 26 3 2 3 4" xfId="30955" xr:uid="{00000000-0005-0000-0000-00004AA80000}"/>
    <cellStyle name="Note 4 26 3 2 4" xfId="25698" xr:uid="{00000000-0005-0000-0000-00004BA80000}"/>
    <cellStyle name="Note 4 26 3 2 4 2" xfId="41328" xr:uid="{00000000-0005-0000-0000-00004CA80000}"/>
    <cellStyle name="Note 4 26 3 2 5" xfId="17634" xr:uid="{00000000-0005-0000-0000-00004DA80000}"/>
    <cellStyle name="Note 4 26 3 2 6" xfId="33477" xr:uid="{00000000-0005-0000-0000-00004EA80000}"/>
    <cellStyle name="Note 4 26 3 3" xfId="23665" xr:uid="{00000000-0005-0000-0000-00004FA80000}"/>
    <cellStyle name="Note 4 26 3 3 2" xfId="39296" xr:uid="{00000000-0005-0000-0000-000050A80000}"/>
    <cellStyle name="Note 4 26 3 4" xfId="15260" xr:uid="{00000000-0005-0000-0000-000051A80000}"/>
    <cellStyle name="Note 4 26 3 5" xfId="31584" xr:uid="{00000000-0005-0000-0000-000052A80000}"/>
    <cellStyle name="Note 4 26 3 6" xfId="50309" xr:uid="{00000000-0005-0000-0000-000053A80000}"/>
    <cellStyle name="Note 4 26 3 7" xfId="52095" xr:uid="{00000000-0005-0000-0000-000054A80000}"/>
    <cellStyle name="Note 4 26 3 8" xfId="53190" xr:uid="{00000000-0005-0000-0000-000055A80000}"/>
    <cellStyle name="Note 4 26 4" xfId="8903" xr:uid="{00000000-0005-0000-0000-000056A80000}"/>
    <cellStyle name="Note 4 26 4 2" xfId="10292" xr:uid="{00000000-0005-0000-0000-000057A80000}"/>
    <cellStyle name="Note 4 26 4 2 2" xfId="4129" xr:uid="{00000000-0005-0000-0000-000058A80000}"/>
    <cellStyle name="Note 4 26 4 2 2 2" xfId="22340" xr:uid="{00000000-0005-0000-0000-000059A80000}"/>
    <cellStyle name="Note 4 26 4 2 2 2 2" xfId="37971" xr:uid="{00000000-0005-0000-0000-00005AA80000}"/>
    <cellStyle name="Note 4 26 4 2 2 3" xfId="13635" xr:uid="{00000000-0005-0000-0000-00005BA80000}"/>
    <cellStyle name="Note 4 26 4 2 2 4" xfId="30380" xr:uid="{00000000-0005-0000-0000-00005CA80000}"/>
    <cellStyle name="Note 4 26 4 2 3" xfId="27858" xr:uid="{00000000-0005-0000-0000-00005DA80000}"/>
    <cellStyle name="Note 4 26 4 2 3 2" xfId="43488" xr:uid="{00000000-0005-0000-0000-00005EA80000}"/>
    <cellStyle name="Note 4 26 4 2 4" xfId="19794" xr:uid="{00000000-0005-0000-0000-00005FA80000}"/>
    <cellStyle name="Note 4 26 4 2 5" xfId="35637" xr:uid="{00000000-0005-0000-0000-000060A80000}"/>
    <cellStyle name="Note 4 26 4 3" xfId="4791" xr:uid="{00000000-0005-0000-0000-000061A80000}"/>
    <cellStyle name="Note 4 26 4 3 2" xfId="22963" xr:uid="{00000000-0005-0000-0000-000062A80000}"/>
    <cellStyle name="Note 4 26 4 3 2 2" xfId="38594" xr:uid="{00000000-0005-0000-0000-000063A80000}"/>
    <cellStyle name="Note 4 26 4 3 3" xfId="14297" xr:uid="{00000000-0005-0000-0000-000064A80000}"/>
    <cellStyle name="Note 4 26 4 3 4" xfId="30984" xr:uid="{00000000-0005-0000-0000-000065A80000}"/>
    <cellStyle name="Note 4 26 4 4" xfId="26469" xr:uid="{00000000-0005-0000-0000-000066A80000}"/>
    <cellStyle name="Note 4 26 4 4 2" xfId="42099" xr:uid="{00000000-0005-0000-0000-000067A80000}"/>
    <cellStyle name="Note 4 26 4 5" xfId="18405" xr:uid="{00000000-0005-0000-0000-000068A80000}"/>
    <cellStyle name="Note 4 26 4 6" xfId="34248" xr:uid="{00000000-0005-0000-0000-000069A80000}"/>
    <cellStyle name="Note 4 26 5" xfId="21799" xr:uid="{00000000-0005-0000-0000-00006AA80000}"/>
    <cellStyle name="Note 4 26 5 2" xfId="37430" xr:uid="{00000000-0005-0000-0000-00006BA80000}"/>
    <cellStyle name="Note 4 26 6" xfId="21771" xr:uid="{00000000-0005-0000-0000-00006CA80000}"/>
    <cellStyle name="Note 4 26 6 2" xfId="37402" xr:uid="{00000000-0005-0000-0000-00006DA80000}"/>
    <cellStyle name="Note 4 26 7" xfId="12885" xr:uid="{00000000-0005-0000-0000-00006EA80000}"/>
    <cellStyle name="Note 4 26 8" xfId="29919" xr:uid="{00000000-0005-0000-0000-00006FA80000}"/>
    <cellStyle name="Note 4 26 9" xfId="47743" xr:uid="{00000000-0005-0000-0000-000070A80000}"/>
    <cellStyle name="Note 4 27" xfId="2919" xr:uid="{00000000-0005-0000-0000-000071A80000}"/>
    <cellStyle name="Note 4 27 10" xfId="48105" xr:uid="{00000000-0005-0000-0000-000072A80000}"/>
    <cellStyle name="Note 4 27 11" xfId="46428" xr:uid="{00000000-0005-0000-0000-000073A80000}"/>
    <cellStyle name="Note 4 27 12" xfId="50808" xr:uid="{00000000-0005-0000-0000-000074A80000}"/>
    <cellStyle name="Note 4 27 13" xfId="46088" xr:uid="{00000000-0005-0000-0000-000075A80000}"/>
    <cellStyle name="Note 4 27 14" xfId="52748" xr:uid="{00000000-0005-0000-0000-000076A80000}"/>
    <cellStyle name="Note 4 27 15" xfId="52630" xr:uid="{00000000-0005-0000-0000-000077A80000}"/>
    <cellStyle name="Note 4 27 2" xfId="3573" xr:uid="{00000000-0005-0000-0000-000078A80000}"/>
    <cellStyle name="Note 4 27 2 10" xfId="46280" xr:uid="{00000000-0005-0000-0000-000079A80000}"/>
    <cellStyle name="Note 4 27 2 11" xfId="51171" xr:uid="{00000000-0005-0000-0000-00007AA80000}"/>
    <cellStyle name="Note 4 27 2 12" xfId="45487" xr:uid="{00000000-0005-0000-0000-00007BA80000}"/>
    <cellStyle name="Note 4 27 2 13" xfId="49459" xr:uid="{00000000-0005-0000-0000-00007CA80000}"/>
    <cellStyle name="Note 4 27 2 14" xfId="51487" xr:uid="{00000000-0005-0000-0000-00007DA80000}"/>
    <cellStyle name="Note 4 27 2 2" xfId="5948" xr:uid="{00000000-0005-0000-0000-00007EA80000}"/>
    <cellStyle name="Note 4 27 2 2 2" xfId="9190" xr:uid="{00000000-0005-0000-0000-00007FA80000}"/>
    <cellStyle name="Note 4 27 2 2 2 2" xfId="10579" xr:uid="{00000000-0005-0000-0000-000080A80000}"/>
    <cellStyle name="Note 4 27 2 2 2 2 2" xfId="11684" xr:uid="{00000000-0005-0000-0000-000081A80000}"/>
    <cellStyle name="Note 4 27 2 2 2 2 2 2" xfId="29250" xr:uid="{00000000-0005-0000-0000-000082A80000}"/>
    <cellStyle name="Note 4 27 2 2 2 2 2 2 2" xfId="44880" xr:uid="{00000000-0005-0000-0000-000083A80000}"/>
    <cellStyle name="Note 4 27 2 2 2 2 2 3" xfId="21186" xr:uid="{00000000-0005-0000-0000-000084A80000}"/>
    <cellStyle name="Note 4 27 2 2 2 2 2 4" xfId="37029" xr:uid="{00000000-0005-0000-0000-000085A80000}"/>
    <cellStyle name="Note 4 27 2 2 2 2 3" xfId="28145" xr:uid="{00000000-0005-0000-0000-000086A80000}"/>
    <cellStyle name="Note 4 27 2 2 2 2 3 2" xfId="43775" xr:uid="{00000000-0005-0000-0000-000087A80000}"/>
    <cellStyle name="Note 4 27 2 2 2 2 4" xfId="20081" xr:uid="{00000000-0005-0000-0000-000088A80000}"/>
    <cellStyle name="Note 4 27 2 2 2 2 5" xfId="35924" xr:uid="{00000000-0005-0000-0000-000089A80000}"/>
    <cellStyle name="Note 4 27 2 2 2 3" xfId="11118" xr:uid="{00000000-0005-0000-0000-00008AA80000}"/>
    <cellStyle name="Note 4 27 2 2 2 3 2" xfId="28684" xr:uid="{00000000-0005-0000-0000-00008BA80000}"/>
    <cellStyle name="Note 4 27 2 2 2 3 2 2" xfId="44314" xr:uid="{00000000-0005-0000-0000-00008CA80000}"/>
    <cellStyle name="Note 4 27 2 2 2 3 3" xfId="20620" xr:uid="{00000000-0005-0000-0000-00008DA80000}"/>
    <cellStyle name="Note 4 27 2 2 2 3 4" xfId="36463" xr:uid="{00000000-0005-0000-0000-00008EA80000}"/>
    <cellStyle name="Note 4 27 2 2 2 4" xfId="26756" xr:uid="{00000000-0005-0000-0000-00008FA80000}"/>
    <cellStyle name="Note 4 27 2 2 2 4 2" xfId="42386" xr:uid="{00000000-0005-0000-0000-000090A80000}"/>
    <cellStyle name="Note 4 27 2 2 2 5" xfId="18692" xr:uid="{00000000-0005-0000-0000-000091A80000}"/>
    <cellStyle name="Note 4 27 2 2 2 6" xfId="34535" xr:uid="{00000000-0005-0000-0000-000092A80000}"/>
    <cellStyle name="Note 4 27 2 2 3" xfId="23819" xr:uid="{00000000-0005-0000-0000-000093A80000}"/>
    <cellStyle name="Note 4 27 2 2 3 2" xfId="39450" xr:uid="{00000000-0005-0000-0000-000094A80000}"/>
    <cellStyle name="Note 4 27 2 2 4" xfId="15453" xr:uid="{00000000-0005-0000-0000-000095A80000}"/>
    <cellStyle name="Note 4 27 2 2 5" xfId="31717" xr:uid="{00000000-0005-0000-0000-000096A80000}"/>
    <cellStyle name="Note 4 27 2 2 6" xfId="50436" xr:uid="{00000000-0005-0000-0000-000097A80000}"/>
    <cellStyle name="Note 4 27 2 2 7" xfId="52222" xr:uid="{00000000-0005-0000-0000-000098A80000}"/>
    <cellStyle name="Note 4 27 2 2 8" xfId="53317" xr:uid="{00000000-0005-0000-0000-000099A80000}"/>
    <cellStyle name="Note 4 27 2 3" xfId="9001" xr:uid="{00000000-0005-0000-0000-00009AA80000}"/>
    <cellStyle name="Note 4 27 2 3 2" xfId="10390" xr:uid="{00000000-0005-0000-0000-00009BA80000}"/>
    <cellStyle name="Note 4 27 2 3 2 2" xfId="11533" xr:uid="{00000000-0005-0000-0000-00009CA80000}"/>
    <cellStyle name="Note 4 27 2 3 2 2 2" xfId="29099" xr:uid="{00000000-0005-0000-0000-00009DA80000}"/>
    <cellStyle name="Note 4 27 2 3 2 2 2 2" xfId="44729" xr:uid="{00000000-0005-0000-0000-00009EA80000}"/>
    <cellStyle name="Note 4 27 2 3 2 2 3" xfId="21035" xr:uid="{00000000-0005-0000-0000-00009FA80000}"/>
    <cellStyle name="Note 4 27 2 3 2 2 4" xfId="36878" xr:uid="{00000000-0005-0000-0000-0000A0A80000}"/>
    <cellStyle name="Note 4 27 2 3 2 3" xfId="27956" xr:uid="{00000000-0005-0000-0000-0000A1A80000}"/>
    <cellStyle name="Note 4 27 2 3 2 3 2" xfId="43586" xr:uid="{00000000-0005-0000-0000-0000A2A80000}"/>
    <cellStyle name="Note 4 27 2 3 2 4" xfId="19892" xr:uid="{00000000-0005-0000-0000-0000A3A80000}"/>
    <cellStyle name="Note 4 27 2 3 2 5" xfId="35735" xr:uid="{00000000-0005-0000-0000-0000A4A80000}"/>
    <cellStyle name="Note 4 27 2 3 3" xfId="11581" xr:uid="{00000000-0005-0000-0000-0000A5A80000}"/>
    <cellStyle name="Note 4 27 2 3 3 2" xfId="29147" xr:uid="{00000000-0005-0000-0000-0000A6A80000}"/>
    <cellStyle name="Note 4 27 2 3 3 2 2" xfId="44777" xr:uid="{00000000-0005-0000-0000-0000A7A80000}"/>
    <cellStyle name="Note 4 27 2 3 3 3" xfId="21083" xr:uid="{00000000-0005-0000-0000-0000A8A80000}"/>
    <cellStyle name="Note 4 27 2 3 3 4" xfId="36926" xr:uid="{00000000-0005-0000-0000-0000A9A80000}"/>
    <cellStyle name="Note 4 27 2 3 4" xfId="26567" xr:uid="{00000000-0005-0000-0000-0000AAA80000}"/>
    <cellStyle name="Note 4 27 2 3 4 2" xfId="42197" xr:uid="{00000000-0005-0000-0000-0000ABA80000}"/>
    <cellStyle name="Note 4 27 2 3 5" xfId="18503" xr:uid="{00000000-0005-0000-0000-0000ACA80000}"/>
    <cellStyle name="Note 4 27 2 3 6" xfId="34346" xr:uid="{00000000-0005-0000-0000-0000ADA80000}"/>
    <cellStyle name="Note 4 27 2 4" xfId="21951" xr:uid="{00000000-0005-0000-0000-0000AEA80000}"/>
    <cellStyle name="Note 4 27 2 4 2" xfId="37582" xr:uid="{00000000-0005-0000-0000-0000AFA80000}"/>
    <cellStyle name="Note 4 27 2 5" xfId="12087" xr:uid="{00000000-0005-0000-0000-0000B0A80000}"/>
    <cellStyle name="Note 4 27 2 5 2" xfId="29350" xr:uid="{00000000-0005-0000-0000-0000B1A80000}"/>
    <cellStyle name="Note 4 27 2 6" xfId="13078" xr:uid="{00000000-0005-0000-0000-0000B2A80000}"/>
    <cellStyle name="Note 4 27 2 7" xfId="30052" xr:uid="{00000000-0005-0000-0000-0000B3A80000}"/>
    <cellStyle name="Note 4 27 2 8" xfId="47622" xr:uid="{00000000-0005-0000-0000-0000B4A80000}"/>
    <cellStyle name="Note 4 27 2 9" xfId="48467" xr:uid="{00000000-0005-0000-0000-0000B5A80000}"/>
    <cellStyle name="Note 4 27 3" xfId="5298" xr:uid="{00000000-0005-0000-0000-0000B6A80000}"/>
    <cellStyle name="Note 4 27 3 2" xfId="8688" xr:uid="{00000000-0005-0000-0000-0000B7A80000}"/>
    <cellStyle name="Note 4 27 3 2 2" xfId="10077" xr:uid="{00000000-0005-0000-0000-0000B8A80000}"/>
    <cellStyle name="Note 4 27 3 2 2 2" xfId="11373" xr:uid="{00000000-0005-0000-0000-0000B9A80000}"/>
    <cellStyle name="Note 4 27 3 2 2 2 2" xfId="28939" xr:uid="{00000000-0005-0000-0000-0000BAA80000}"/>
    <cellStyle name="Note 4 27 3 2 2 2 2 2" xfId="44569" xr:uid="{00000000-0005-0000-0000-0000BBA80000}"/>
    <cellStyle name="Note 4 27 3 2 2 2 3" xfId="20875" xr:uid="{00000000-0005-0000-0000-0000BCA80000}"/>
    <cellStyle name="Note 4 27 3 2 2 2 4" xfId="36718" xr:uid="{00000000-0005-0000-0000-0000BDA80000}"/>
    <cellStyle name="Note 4 27 3 2 2 3" xfId="27643" xr:uid="{00000000-0005-0000-0000-0000BEA80000}"/>
    <cellStyle name="Note 4 27 3 2 2 3 2" xfId="43273" xr:uid="{00000000-0005-0000-0000-0000BFA80000}"/>
    <cellStyle name="Note 4 27 3 2 2 4" xfId="19579" xr:uid="{00000000-0005-0000-0000-0000C0A80000}"/>
    <cellStyle name="Note 4 27 3 2 2 5" xfId="35422" xr:uid="{00000000-0005-0000-0000-0000C1A80000}"/>
    <cellStyle name="Note 4 27 3 2 3" xfId="7957" xr:uid="{00000000-0005-0000-0000-0000C2A80000}"/>
    <cellStyle name="Note 4 27 3 2 3 2" xfId="25523" xr:uid="{00000000-0005-0000-0000-0000C3A80000}"/>
    <cellStyle name="Note 4 27 3 2 3 2 2" xfId="41153" xr:uid="{00000000-0005-0000-0000-0000C4A80000}"/>
    <cellStyle name="Note 4 27 3 2 3 3" xfId="17459" xr:uid="{00000000-0005-0000-0000-0000C5A80000}"/>
    <cellStyle name="Note 4 27 3 2 3 4" xfId="33302" xr:uid="{00000000-0005-0000-0000-0000C6A80000}"/>
    <cellStyle name="Note 4 27 3 2 4" xfId="26254" xr:uid="{00000000-0005-0000-0000-0000C7A80000}"/>
    <cellStyle name="Note 4 27 3 2 4 2" xfId="41884" xr:uid="{00000000-0005-0000-0000-0000C8A80000}"/>
    <cellStyle name="Note 4 27 3 2 5" xfId="18190" xr:uid="{00000000-0005-0000-0000-0000C9A80000}"/>
    <cellStyle name="Note 4 27 3 2 6" xfId="34033" xr:uid="{00000000-0005-0000-0000-0000CAA80000}"/>
    <cellStyle name="Note 4 27 3 3" xfId="23376" xr:uid="{00000000-0005-0000-0000-0000CBA80000}"/>
    <cellStyle name="Note 4 27 3 3 2" xfId="39007" xr:uid="{00000000-0005-0000-0000-0000CCA80000}"/>
    <cellStyle name="Note 4 27 3 4" xfId="14803" xr:uid="{00000000-0005-0000-0000-0000CDA80000}"/>
    <cellStyle name="Note 4 27 3 5" xfId="31354" xr:uid="{00000000-0005-0000-0000-0000CEA80000}"/>
    <cellStyle name="Note 4 27 3 6" xfId="50059" xr:uid="{00000000-0005-0000-0000-0000CFA80000}"/>
    <cellStyle name="Note 4 27 3 7" xfId="51857" xr:uid="{00000000-0005-0000-0000-0000D0A80000}"/>
    <cellStyle name="Note 4 27 3 8" xfId="52950" xr:uid="{00000000-0005-0000-0000-0000D1A80000}"/>
    <cellStyle name="Note 4 27 4" xfId="6782" xr:uid="{00000000-0005-0000-0000-0000D2A80000}"/>
    <cellStyle name="Note 4 27 4 2" xfId="4576" xr:uid="{00000000-0005-0000-0000-0000D3A80000}"/>
    <cellStyle name="Note 4 27 4 2 2" xfId="4214" xr:uid="{00000000-0005-0000-0000-0000D4A80000}"/>
    <cellStyle name="Note 4 27 4 2 2 2" xfId="22425" xr:uid="{00000000-0005-0000-0000-0000D5A80000}"/>
    <cellStyle name="Note 4 27 4 2 2 2 2" xfId="38056" xr:uid="{00000000-0005-0000-0000-0000D6A80000}"/>
    <cellStyle name="Note 4 27 4 2 2 3" xfId="13720" xr:uid="{00000000-0005-0000-0000-0000D7A80000}"/>
    <cellStyle name="Note 4 27 4 2 2 4" xfId="30465" xr:uid="{00000000-0005-0000-0000-0000D8A80000}"/>
    <cellStyle name="Note 4 27 4 2 3" xfId="22748" xr:uid="{00000000-0005-0000-0000-0000D9A80000}"/>
    <cellStyle name="Note 4 27 4 2 3 2" xfId="38379" xr:uid="{00000000-0005-0000-0000-0000DAA80000}"/>
    <cellStyle name="Note 4 27 4 2 4" xfId="14082" xr:uid="{00000000-0005-0000-0000-0000DBA80000}"/>
    <cellStyle name="Note 4 27 4 2 5" xfId="30769" xr:uid="{00000000-0005-0000-0000-0000DCA80000}"/>
    <cellStyle name="Note 4 27 4 3" xfId="4243" xr:uid="{00000000-0005-0000-0000-0000DDA80000}"/>
    <cellStyle name="Note 4 27 4 3 2" xfId="22454" xr:uid="{00000000-0005-0000-0000-0000DEA80000}"/>
    <cellStyle name="Note 4 27 4 3 2 2" xfId="38085" xr:uid="{00000000-0005-0000-0000-0000DFA80000}"/>
    <cellStyle name="Note 4 27 4 3 3" xfId="13749" xr:uid="{00000000-0005-0000-0000-0000E0A80000}"/>
    <cellStyle name="Note 4 27 4 3 4" xfId="30494" xr:uid="{00000000-0005-0000-0000-0000E1A80000}"/>
    <cellStyle name="Note 4 27 4 4" xfId="24445" xr:uid="{00000000-0005-0000-0000-0000E2A80000}"/>
    <cellStyle name="Note 4 27 4 4 2" xfId="40076" xr:uid="{00000000-0005-0000-0000-0000E3A80000}"/>
    <cellStyle name="Note 4 27 4 5" xfId="16286" xr:uid="{00000000-0005-0000-0000-0000E4A80000}"/>
    <cellStyle name="Note 4 27 4 6" xfId="32264" xr:uid="{00000000-0005-0000-0000-0000E5A80000}"/>
    <cellStyle name="Note 4 27 5" xfId="21503" xr:uid="{00000000-0005-0000-0000-0000E6A80000}"/>
    <cellStyle name="Note 4 27 5 2" xfId="37134" xr:uid="{00000000-0005-0000-0000-0000E7A80000}"/>
    <cellStyle name="Note 4 27 6" xfId="23273" xr:uid="{00000000-0005-0000-0000-0000E8A80000}"/>
    <cellStyle name="Note 4 27 6 2" xfId="38904" xr:uid="{00000000-0005-0000-0000-0000E9A80000}"/>
    <cellStyle name="Note 4 27 7" xfId="12425" xr:uid="{00000000-0005-0000-0000-0000EAA80000}"/>
    <cellStyle name="Note 4 27 8" xfId="29686" xr:uid="{00000000-0005-0000-0000-0000EBA80000}"/>
    <cellStyle name="Note 4 27 9" xfId="45007" xr:uid="{00000000-0005-0000-0000-0000ECA80000}"/>
    <cellStyle name="Note 4 28" xfId="2851" xr:uid="{00000000-0005-0000-0000-0000EDA80000}"/>
    <cellStyle name="Note 4 28 10" xfId="48037" xr:uid="{00000000-0005-0000-0000-0000EEA80000}"/>
    <cellStyle name="Note 4 28 11" xfId="47601" xr:uid="{00000000-0005-0000-0000-0000EFA80000}"/>
    <cellStyle name="Note 4 28 12" xfId="50740" xr:uid="{00000000-0005-0000-0000-0000F0A80000}"/>
    <cellStyle name="Note 4 28 13" xfId="46024" xr:uid="{00000000-0005-0000-0000-0000F1A80000}"/>
    <cellStyle name="Note 4 28 14" xfId="52524" xr:uid="{00000000-0005-0000-0000-0000F2A80000}"/>
    <cellStyle name="Note 4 28 15" xfId="51507" xr:uid="{00000000-0005-0000-0000-0000F3A80000}"/>
    <cellStyle name="Note 4 28 2" xfId="3505" xr:uid="{00000000-0005-0000-0000-0000F4A80000}"/>
    <cellStyle name="Note 4 28 2 10" xfId="46263" xr:uid="{00000000-0005-0000-0000-0000F5A80000}"/>
    <cellStyle name="Note 4 28 2 11" xfId="51103" xr:uid="{00000000-0005-0000-0000-0000F6A80000}"/>
    <cellStyle name="Note 4 28 2 12" xfId="47134" xr:uid="{00000000-0005-0000-0000-0000F7A80000}"/>
    <cellStyle name="Note 4 28 2 13" xfId="47400" xr:uid="{00000000-0005-0000-0000-0000F8A80000}"/>
    <cellStyle name="Note 4 28 2 14" xfId="53648" xr:uid="{00000000-0005-0000-0000-0000F9A80000}"/>
    <cellStyle name="Note 4 28 2 2" xfId="5880" xr:uid="{00000000-0005-0000-0000-0000FAA80000}"/>
    <cellStyle name="Note 4 28 2 2 2" xfId="9043" xr:uid="{00000000-0005-0000-0000-0000FBA80000}"/>
    <cellStyle name="Note 4 28 2 2 2 2" xfId="10432" xr:uid="{00000000-0005-0000-0000-0000FCA80000}"/>
    <cellStyle name="Note 4 28 2 2 2 2 2" xfId="4757" xr:uid="{00000000-0005-0000-0000-0000FDA80000}"/>
    <cellStyle name="Note 4 28 2 2 2 2 2 2" xfId="22929" xr:uid="{00000000-0005-0000-0000-0000FEA80000}"/>
    <cellStyle name="Note 4 28 2 2 2 2 2 2 2" xfId="38560" xr:uid="{00000000-0005-0000-0000-0000FFA80000}"/>
    <cellStyle name="Note 4 28 2 2 2 2 2 3" xfId="14263" xr:uid="{00000000-0005-0000-0000-000000A90000}"/>
    <cellStyle name="Note 4 28 2 2 2 2 2 4" xfId="30950" xr:uid="{00000000-0005-0000-0000-000001A90000}"/>
    <cellStyle name="Note 4 28 2 2 2 2 3" xfId="27998" xr:uid="{00000000-0005-0000-0000-000002A90000}"/>
    <cellStyle name="Note 4 28 2 2 2 2 3 2" xfId="43628" xr:uid="{00000000-0005-0000-0000-000003A90000}"/>
    <cellStyle name="Note 4 28 2 2 2 2 4" xfId="19934" xr:uid="{00000000-0005-0000-0000-000004A90000}"/>
    <cellStyle name="Note 4 28 2 2 2 2 5" xfId="35777" xr:uid="{00000000-0005-0000-0000-000005A90000}"/>
    <cellStyle name="Note 4 28 2 2 2 3" xfId="11023" xr:uid="{00000000-0005-0000-0000-000006A90000}"/>
    <cellStyle name="Note 4 28 2 2 2 3 2" xfId="28589" xr:uid="{00000000-0005-0000-0000-000007A90000}"/>
    <cellStyle name="Note 4 28 2 2 2 3 2 2" xfId="44219" xr:uid="{00000000-0005-0000-0000-000008A90000}"/>
    <cellStyle name="Note 4 28 2 2 2 3 3" xfId="20525" xr:uid="{00000000-0005-0000-0000-000009A90000}"/>
    <cellStyle name="Note 4 28 2 2 2 3 4" xfId="36368" xr:uid="{00000000-0005-0000-0000-00000AA90000}"/>
    <cellStyle name="Note 4 28 2 2 2 4" xfId="26609" xr:uid="{00000000-0005-0000-0000-00000BA90000}"/>
    <cellStyle name="Note 4 28 2 2 2 4 2" xfId="42239" xr:uid="{00000000-0005-0000-0000-00000CA90000}"/>
    <cellStyle name="Note 4 28 2 2 2 5" xfId="18545" xr:uid="{00000000-0005-0000-0000-00000DA90000}"/>
    <cellStyle name="Note 4 28 2 2 2 6" xfId="34388" xr:uid="{00000000-0005-0000-0000-00000EA90000}"/>
    <cellStyle name="Note 4 28 2 2 3" xfId="23751" xr:uid="{00000000-0005-0000-0000-00000FA90000}"/>
    <cellStyle name="Note 4 28 2 2 3 2" xfId="39382" xr:uid="{00000000-0005-0000-0000-000010A90000}"/>
    <cellStyle name="Note 4 28 2 2 4" xfId="15385" xr:uid="{00000000-0005-0000-0000-000011A90000}"/>
    <cellStyle name="Note 4 28 2 2 5" xfId="31649" xr:uid="{00000000-0005-0000-0000-000012A90000}"/>
    <cellStyle name="Note 4 28 2 2 6" xfId="50368" xr:uid="{00000000-0005-0000-0000-000013A90000}"/>
    <cellStyle name="Note 4 28 2 2 7" xfId="52154" xr:uid="{00000000-0005-0000-0000-000014A90000}"/>
    <cellStyle name="Note 4 28 2 2 8" xfId="53249" xr:uid="{00000000-0005-0000-0000-000015A90000}"/>
    <cellStyle name="Note 4 28 2 3" xfId="8787" xr:uid="{00000000-0005-0000-0000-000016A90000}"/>
    <cellStyle name="Note 4 28 2 3 2" xfId="10176" xr:uid="{00000000-0005-0000-0000-000017A90000}"/>
    <cellStyle name="Note 4 28 2 3 2 2" xfId="10749" xr:uid="{00000000-0005-0000-0000-000018A90000}"/>
    <cellStyle name="Note 4 28 2 3 2 2 2" xfId="28315" xr:uid="{00000000-0005-0000-0000-000019A90000}"/>
    <cellStyle name="Note 4 28 2 3 2 2 2 2" xfId="43945" xr:uid="{00000000-0005-0000-0000-00001AA90000}"/>
    <cellStyle name="Note 4 28 2 3 2 2 3" xfId="20251" xr:uid="{00000000-0005-0000-0000-00001BA90000}"/>
    <cellStyle name="Note 4 28 2 3 2 2 4" xfId="36094" xr:uid="{00000000-0005-0000-0000-00001CA90000}"/>
    <cellStyle name="Note 4 28 2 3 2 3" xfId="27742" xr:uid="{00000000-0005-0000-0000-00001DA90000}"/>
    <cellStyle name="Note 4 28 2 3 2 3 2" xfId="43372" xr:uid="{00000000-0005-0000-0000-00001EA90000}"/>
    <cellStyle name="Note 4 28 2 3 2 4" xfId="19678" xr:uid="{00000000-0005-0000-0000-00001FA90000}"/>
    <cellStyle name="Note 4 28 2 3 2 5" xfId="35521" xr:uid="{00000000-0005-0000-0000-000020A90000}"/>
    <cellStyle name="Note 4 28 2 3 3" xfId="11527" xr:uid="{00000000-0005-0000-0000-000021A90000}"/>
    <cellStyle name="Note 4 28 2 3 3 2" xfId="29093" xr:uid="{00000000-0005-0000-0000-000022A90000}"/>
    <cellStyle name="Note 4 28 2 3 3 2 2" xfId="44723" xr:uid="{00000000-0005-0000-0000-000023A90000}"/>
    <cellStyle name="Note 4 28 2 3 3 3" xfId="21029" xr:uid="{00000000-0005-0000-0000-000024A90000}"/>
    <cellStyle name="Note 4 28 2 3 3 4" xfId="36872" xr:uid="{00000000-0005-0000-0000-000025A90000}"/>
    <cellStyle name="Note 4 28 2 3 4" xfId="26353" xr:uid="{00000000-0005-0000-0000-000026A90000}"/>
    <cellStyle name="Note 4 28 2 3 4 2" xfId="41983" xr:uid="{00000000-0005-0000-0000-000027A90000}"/>
    <cellStyle name="Note 4 28 2 3 5" xfId="18289" xr:uid="{00000000-0005-0000-0000-000028A90000}"/>
    <cellStyle name="Note 4 28 2 3 6" xfId="34132" xr:uid="{00000000-0005-0000-0000-000029A90000}"/>
    <cellStyle name="Note 4 28 2 4" xfId="21883" xr:uid="{00000000-0005-0000-0000-00002AA90000}"/>
    <cellStyle name="Note 4 28 2 4 2" xfId="37514" xr:uid="{00000000-0005-0000-0000-00002BA90000}"/>
    <cellStyle name="Note 4 28 2 5" xfId="22559" xr:uid="{00000000-0005-0000-0000-00002CA90000}"/>
    <cellStyle name="Note 4 28 2 5 2" xfId="38190" xr:uid="{00000000-0005-0000-0000-00002DA90000}"/>
    <cellStyle name="Note 4 28 2 6" xfId="13010" xr:uid="{00000000-0005-0000-0000-00002EA90000}"/>
    <cellStyle name="Note 4 28 2 7" xfId="29984" xr:uid="{00000000-0005-0000-0000-00002FA90000}"/>
    <cellStyle name="Note 4 28 2 8" xfId="47899" xr:uid="{00000000-0005-0000-0000-000030A90000}"/>
    <cellStyle name="Note 4 28 2 9" xfId="48399" xr:uid="{00000000-0005-0000-0000-000031A90000}"/>
    <cellStyle name="Note 4 28 3" xfId="5232" xr:uid="{00000000-0005-0000-0000-000032A90000}"/>
    <cellStyle name="Note 4 28 3 2" xfId="8059" xr:uid="{00000000-0005-0000-0000-000033A90000}"/>
    <cellStyle name="Note 4 28 3 2 2" xfId="9448" xr:uid="{00000000-0005-0000-0000-000034A90000}"/>
    <cellStyle name="Note 4 28 3 2 2 2" xfId="11242" xr:uid="{00000000-0005-0000-0000-000035A90000}"/>
    <cellStyle name="Note 4 28 3 2 2 2 2" xfId="28808" xr:uid="{00000000-0005-0000-0000-000036A90000}"/>
    <cellStyle name="Note 4 28 3 2 2 2 2 2" xfId="44438" xr:uid="{00000000-0005-0000-0000-000037A90000}"/>
    <cellStyle name="Note 4 28 3 2 2 2 3" xfId="20744" xr:uid="{00000000-0005-0000-0000-000038A90000}"/>
    <cellStyle name="Note 4 28 3 2 2 2 4" xfId="36587" xr:uid="{00000000-0005-0000-0000-000039A90000}"/>
    <cellStyle name="Note 4 28 3 2 2 3" xfId="27014" xr:uid="{00000000-0005-0000-0000-00003AA90000}"/>
    <cellStyle name="Note 4 28 3 2 2 3 2" xfId="42644" xr:uid="{00000000-0005-0000-0000-00003BA90000}"/>
    <cellStyle name="Note 4 28 3 2 2 4" xfId="18950" xr:uid="{00000000-0005-0000-0000-00003CA90000}"/>
    <cellStyle name="Note 4 28 3 2 2 5" xfId="34793" xr:uid="{00000000-0005-0000-0000-00003DA90000}"/>
    <cellStyle name="Note 4 28 3 2 3" xfId="4778" xr:uid="{00000000-0005-0000-0000-00003EA90000}"/>
    <cellStyle name="Note 4 28 3 2 3 2" xfId="22950" xr:uid="{00000000-0005-0000-0000-00003FA90000}"/>
    <cellStyle name="Note 4 28 3 2 3 2 2" xfId="38581" xr:uid="{00000000-0005-0000-0000-000040A90000}"/>
    <cellStyle name="Note 4 28 3 2 3 3" xfId="14284" xr:uid="{00000000-0005-0000-0000-000041A90000}"/>
    <cellStyle name="Note 4 28 3 2 3 4" xfId="30971" xr:uid="{00000000-0005-0000-0000-000042A90000}"/>
    <cellStyle name="Note 4 28 3 2 4" xfId="25625" xr:uid="{00000000-0005-0000-0000-000043A90000}"/>
    <cellStyle name="Note 4 28 3 2 4 2" xfId="41255" xr:uid="{00000000-0005-0000-0000-000044A90000}"/>
    <cellStyle name="Note 4 28 3 2 5" xfId="17561" xr:uid="{00000000-0005-0000-0000-000045A90000}"/>
    <cellStyle name="Note 4 28 3 2 6" xfId="33404" xr:uid="{00000000-0005-0000-0000-000046A90000}"/>
    <cellStyle name="Note 4 28 3 3" xfId="23310" xr:uid="{00000000-0005-0000-0000-000047A90000}"/>
    <cellStyle name="Note 4 28 3 3 2" xfId="38941" xr:uid="{00000000-0005-0000-0000-000048A90000}"/>
    <cellStyle name="Note 4 28 3 4" xfId="14737" xr:uid="{00000000-0005-0000-0000-000049A90000}"/>
    <cellStyle name="Note 4 28 3 5" xfId="31288" xr:uid="{00000000-0005-0000-0000-00004AA90000}"/>
    <cellStyle name="Note 4 28 3 6" xfId="49991" xr:uid="{00000000-0005-0000-0000-00004BA90000}"/>
    <cellStyle name="Note 4 28 3 7" xfId="51789" xr:uid="{00000000-0005-0000-0000-00004CA90000}"/>
    <cellStyle name="Note 4 28 3 8" xfId="52882" xr:uid="{00000000-0005-0000-0000-00004DA90000}"/>
    <cellStyle name="Note 4 28 4" xfId="8368" xr:uid="{00000000-0005-0000-0000-00004EA90000}"/>
    <cellStyle name="Note 4 28 4 2" xfId="9757" xr:uid="{00000000-0005-0000-0000-00004FA90000}"/>
    <cellStyle name="Note 4 28 4 2 2" xfId="7910" xr:uid="{00000000-0005-0000-0000-000050A90000}"/>
    <cellStyle name="Note 4 28 4 2 2 2" xfId="25476" xr:uid="{00000000-0005-0000-0000-000051A90000}"/>
    <cellStyle name="Note 4 28 4 2 2 2 2" xfId="41106" xr:uid="{00000000-0005-0000-0000-000052A90000}"/>
    <cellStyle name="Note 4 28 4 2 2 3" xfId="17412" xr:uid="{00000000-0005-0000-0000-000053A90000}"/>
    <cellStyle name="Note 4 28 4 2 2 4" xfId="33255" xr:uid="{00000000-0005-0000-0000-000054A90000}"/>
    <cellStyle name="Note 4 28 4 2 3" xfId="27323" xr:uid="{00000000-0005-0000-0000-000055A90000}"/>
    <cellStyle name="Note 4 28 4 2 3 2" xfId="42953" xr:uid="{00000000-0005-0000-0000-000056A90000}"/>
    <cellStyle name="Note 4 28 4 2 4" xfId="19259" xr:uid="{00000000-0005-0000-0000-000057A90000}"/>
    <cellStyle name="Note 4 28 4 2 5" xfId="35102" xr:uid="{00000000-0005-0000-0000-000058A90000}"/>
    <cellStyle name="Note 4 28 4 3" xfId="4883" xr:uid="{00000000-0005-0000-0000-000059A90000}"/>
    <cellStyle name="Note 4 28 4 3 2" xfId="23055" xr:uid="{00000000-0005-0000-0000-00005AA90000}"/>
    <cellStyle name="Note 4 28 4 3 2 2" xfId="38686" xr:uid="{00000000-0005-0000-0000-00005BA90000}"/>
    <cellStyle name="Note 4 28 4 3 3" xfId="14389" xr:uid="{00000000-0005-0000-0000-00005CA90000}"/>
    <cellStyle name="Note 4 28 4 3 4" xfId="31076" xr:uid="{00000000-0005-0000-0000-00005DA90000}"/>
    <cellStyle name="Note 4 28 4 4" xfId="25934" xr:uid="{00000000-0005-0000-0000-00005EA90000}"/>
    <cellStyle name="Note 4 28 4 4 2" xfId="41564" xr:uid="{00000000-0005-0000-0000-00005FA90000}"/>
    <cellStyle name="Note 4 28 4 5" xfId="17870" xr:uid="{00000000-0005-0000-0000-000060A90000}"/>
    <cellStyle name="Note 4 28 4 6" xfId="33713" xr:uid="{00000000-0005-0000-0000-000061A90000}"/>
    <cellStyle name="Note 4 28 5" xfId="21435" xr:uid="{00000000-0005-0000-0000-000062A90000}"/>
    <cellStyle name="Note 4 28 5 2" xfId="37066" xr:uid="{00000000-0005-0000-0000-000063A90000}"/>
    <cellStyle name="Note 4 28 6" xfId="23421" xr:uid="{00000000-0005-0000-0000-000064A90000}"/>
    <cellStyle name="Note 4 28 6 2" xfId="39052" xr:uid="{00000000-0005-0000-0000-000065A90000}"/>
    <cellStyle name="Note 4 28 7" xfId="12357" xr:uid="{00000000-0005-0000-0000-000066A90000}"/>
    <cellStyle name="Note 4 28 8" xfId="29618" xr:uid="{00000000-0005-0000-0000-000067A90000}"/>
    <cellStyle name="Note 4 28 9" xfId="47681" xr:uid="{00000000-0005-0000-0000-000068A90000}"/>
    <cellStyle name="Note 4 29" xfId="3155" xr:uid="{00000000-0005-0000-0000-000069A90000}"/>
    <cellStyle name="Note 4 29 10" xfId="48268" xr:uid="{00000000-0005-0000-0000-00006AA90000}"/>
    <cellStyle name="Note 4 29 11" xfId="49065" xr:uid="{00000000-0005-0000-0000-00006BA90000}"/>
    <cellStyle name="Note 4 29 12" xfId="50971" xr:uid="{00000000-0005-0000-0000-00006CA90000}"/>
    <cellStyle name="Note 4 29 13" xfId="47441" xr:uid="{00000000-0005-0000-0000-00006DA90000}"/>
    <cellStyle name="Note 4 29 14" xfId="45960" xr:uid="{00000000-0005-0000-0000-00006EA90000}"/>
    <cellStyle name="Note 4 29 15" xfId="51702" xr:uid="{00000000-0005-0000-0000-00006FA90000}"/>
    <cellStyle name="Note 4 29 2" xfId="3809" xr:uid="{00000000-0005-0000-0000-000070A90000}"/>
    <cellStyle name="Note 4 29 2 10" xfId="48814" xr:uid="{00000000-0005-0000-0000-000071A90000}"/>
    <cellStyle name="Note 4 29 2 11" xfId="51332" xr:uid="{00000000-0005-0000-0000-000072A90000}"/>
    <cellStyle name="Note 4 29 2 12" xfId="46171" xr:uid="{00000000-0005-0000-0000-000073A90000}"/>
    <cellStyle name="Note 4 29 2 13" xfId="52654" xr:uid="{00000000-0005-0000-0000-000074A90000}"/>
    <cellStyle name="Note 4 29 2 14" xfId="45820" xr:uid="{00000000-0005-0000-0000-000075A90000}"/>
    <cellStyle name="Note 4 29 2 2" xfId="6184" xr:uid="{00000000-0005-0000-0000-000076A90000}"/>
    <cellStyle name="Note 4 29 2 2 2" xfId="8278" xr:uid="{00000000-0005-0000-0000-000077A90000}"/>
    <cellStyle name="Note 4 29 2 2 2 2" xfId="9667" xr:uid="{00000000-0005-0000-0000-000078A90000}"/>
    <cellStyle name="Note 4 29 2 2 2 2 2" xfId="4405" xr:uid="{00000000-0005-0000-0000-000079A90000}"/>
    <cellStyle name="Note 4 29 2 2 2 2 2 2" xfId="22577" xr:uid="{00000000-0005-0000-0000-00007AA90000}"/>
    <cellStyle name="Note 4 29 2 2 2 2 2 2 2" xfId="38208" xr:uid="{00000000-0005-0000-0000-00007BA90000}"/>
    <cellStyle name="Note 4 29 2 2 2 2 2 3" xfId="13911" xr:uid="{00000000-0005-0000-0000-00007CA90000}"/>
    <cellStyle name="Note 4 29 2 2 2 2 2 4" xfId="30598" xr:uid="{00000000-0005-0000-0000-00007DA90000}"/>
    <cellStyle name="Note 4 29 2 2 2 2 3" xfId="27233" xr:uid="{00000000-0005-0000-0000-00007EA90000}"/>
    <cellStyle name="Note 4 29 2 2 2 2 3 2" xfId="42863" xr:uid="{00000000-0005-0000-0000-00007FA90000}"/>
    <cellStyle name="Note 4 29 2 2 2 2 4" xfId="19169" xr:uid="{00000000-0005-0000-0000-000080A90000}"/>
    <cellStyle name="Note 4 29 2 2 2 2 5" xfId="35012" xr:uid="{00000000-0005-0000-0000-000081A90000}"/>
    <cellStyle name="Note 4 29 2 2 2 3" xfId="4907" xr:uid="{00000000-0005-0000-0000-000082A90000}"/>
    <cellStyle name="Note 4 29 2 2 2 3 2" xfId="23079" xr:uid="{00000000-0005-0000-0000-000083A90000}"/>
    <cellStyle name="Note 4 29 2 2 2 3 2 2" xfId="38710" xr:uid="{00000000-0005-0000-0000-000084A90000}"/>
    <cellStyle name="Note 4 29 2 2 2 3 3" xfId="14413" xr:uid="{00000000-0005-0000-0000-000085A90000}"/>
    <cellStyle name="Note 4 29 2 2 2 3 4" xfId="31100" xr:uid="{00000000-0005-0000-0000-000086A90000}"/>
    <cellStyle name="Note 4 29 2 2 2 4" xfId="25844" xr:uid="{00000000-0005-0000-0000-000087A90000}"/>
    <cellStyle name="Note 4 29 2 2 2 4 2" xfId="41474" xr:uid="{00000000-0005-0000-0000-000088A90000}"/>
    <cellStyle name="Note 4 29 2 2 2 5" xfId="17780" xr:uid="{00000000-0005-0000-0000-000089A90000}"/>
    <cellStyle name="Note 4 29 2 2 2 6" xfId="33623" xr:uid="{00000000-0005-0000-0000-00008AA90000}"/>
    <cellStyle name="Note 4 29 2 2 3" xfId="23999" xr:uid="{00000000-0005-0000-0000-00008BA90000}"/>
    <cellStyle name="Note 4 29 2 2 3 2" xfId="39630" xr:uid="{00000000-0005-0000-0000-00008CA90000}"/>
    <cellStyle name="Note 4 29 2 2 4" xfId="15689" xr:uid="{00000000-0005-0000-0000-00008DA90000}"/>
    <cellStyle name="Note 4 29 2 2 5" xfId="31878" xr:uid="{00000000-0005-0000-0000-00008EA90000}"/>
    <cellStyle name="Note 4 29 2 2 6" xfId="50597" xr:uid="{00000000-0005-0000-0000-00008FA90000}"/>
    <cellStyle name="Note 4 29 2 2 7" xfId="52383" xr:uid="{00000000-0005-0000-0000-000090A90000}"/>
    <cellStyle name="Note 4 29 2 2 8" xfId="53478" xr:uid="{00000000-0005-0000-0000-000091A90000}"/>
    <cellStyle name="Note 4 29 2 3" xfId="9156" xr:uid="{00000000-0005-0000-0000-000092A90000}"/>
    <cellStyle name="Note 4 29 2 3 2" xfId="10545" xr:uid="{00000000-0005-0000-0000-000093A90000}"/>
    <cellStyle name="Note 4 29 2 3 2 2" xfId="11650" xr:uid="{00000000-0005-0000-0000-000094A90000}"/>
    <cellStyle name="Note 4 29 2 3 2 2 2" xfId="29216" xr:uid="{00000000-0005-0000-0000-000095A90000}"/>
    <cellStyle name="Note 4 29 2 3 2 2 2 2" xfId="44846" xr:uid="{00000000-0005-0000-0000-000096A90000}"/>
    <cellStyle name="Note 4 29 2 3 2 2 3" xfId="21152" xr:uid="{00000000-0005-0000-0000-000097A90000}"/>
    <cellStyle name="Note 4 29 2 3 2 2 4" xfId="36995" xr:uid="{00000000-0005-0000-0000-000098A90000}"/>
    <cellStyle name="Note 4 29 2 3 2 3" xfId="28111" xr:uid="{00000000-0005-0000-0000-000099A90000}"/>
    <cellStyle name="Note 4 29 2 3 2 3 2" xfId="43741" xr:uid="{00000000-0005-0000-0000-00009AA90000}"/>
    <cellStyle name="Note 4 29 2 3 2 4" xfId="20047" xr:uid="{00000000-0005-0000-0000-00009BA90000}"/>
    <cellStyle name="Note 4 29 2 3 2 5" xfId="35890" xr:uid="{00000000-0005-0000-0000-00009CA90000}"/>
    <cellStyle name="Note 4 29 2 3 3" xfId="10908" xr:uid="{00000000-0005-0000-0000-00009DA90000}"/>
    <cellStyle name="Note 4 29 2 3 3 2" xfId="28474" xr:uid="{00000000-0005-0000-0000-00009EA90000}"/>
    <cellStyle name="Note 4 29 2 3 3 2 2" xfId="44104" xr:uid="{00000000-0005-0000-0000-00009FA90000}"/>
    <cellStyle name="Note 4 29 2 3 3 3" xfId="20410" xr:uid="{00000000-0005-0000-0000-0000A0A90000}"/>
    <cellStyle name="Note 4 29 2 3 3 4" xfId="36253" xr:uid="{00000000-0005-0000-0000-0000A1A90000}"/>
    <cellStyle name="Note 4 29 2 3 4" xfId="26722" xr:uid="{00000000-0005-0000-0000-0000A2A90000}"/>
    <cellStyle name="Note 4 29 2 3 4 2" xfId="42352" xr:uid="{00000000-0005-0000-0000-0000A3A90000}"/>
    <cellStyle name="Note 4 29 2 3 5" xfId="18658" xr:uid="{00000000-0005-0000-0000-0000A4A90000}"/>
    <cellStyle name="Note 4 29 2 3 6" xfId="34501" xr:uid="{00000000-0005-0000-0000-0000A5A90000}"/>
    <cellStyle name="Note 4 29 2 4" xfId="22131" xr:uid="{00000000-0005-0000-0000-0000A6A90000}"/>
    <cellStyle name="Note 4 29 2 4 2" xfId="37762" xr:uid="{00000000-0005-0000-0000-0000A7A90000}"/>
    <cellStyle name="Note 4 29 2 5" xfId="12218" xr:uid="{00000000-0005-0000-0000-0000A8A90000}"/>
    <cellStyle name="Note 4 29 2 5 2" xfId="29481" xr:uid="{00000000-0005-0000-0000-0000A9A90000}"/>
    <cellStyle name="Note 4 29 2 6" xfId="13314" xr:uid="{00000000-0005-0000-0000-0000AAA90000}"/>
    <cellStyle name="Note 4 29 2 7" xfId="30213" xr:uid="{00000000-0005-0000-0000-0000ABA90000}"/>
    <cellStyle name="Note 4 29 2 8" xfId="47293" xr:uid="{00000000-0005-0000-0000-0000ACA90000}"/>
    <cellStyle name="Note 4 29 2 9" xfId="48628" xr:uid="{00000000-0005-0000-0000-0000ADA90000}"/>
    <cellStyle name="Note 4 29 3" xfId="5530" xr:uid="{00000000-0005-0000-0000-0000AEA90000}"/>
    <cellStyle name="Note 4 29 3 2" xfId="8212" xr:uid="{00000000-0005-0000-0000-0000AFA90000}"/>
    <cellStyle name="Note 4 29 3 2 2" xfId="9601" xr:uid="{00000000-0005-0000-0000-0000B0A90000}"/>
    <cellStyle name="Note 4 29 3 2 2 2" xfId="7748" xr:uid="{00000000-0005-0000-0000-0000B1A90000}"/>
    <cellStyle name="Note 4 29 3 2 2 2 2" xfId="25314" xr:uid="{00000000-0005-0000-0000-0000B2A90000}"/>
    <cellStyle name="Note 4 29 3 2 2 2 2 2" xfId="40944" xr:uid="{00000000-0005-0000-0000-0000B3A90000}"/>
    <cellStyle name="Note 4 29 3 2 2 2 3" xfId="17250" xr:uid="{00000000-0005-0000-0000-0000B4A90000}"/>
    <cellStyle name="Note 4 29 3 2 2 2 4" xfId="33093" xr:uid="{00000000-0005-0000-0000-0000B5A90000}"/>
    <cellStyle name="Note 4 29 3 2 2 3" xfId="27167" xr:uid="{00000000-0005-0000-0000-0000B6A90000}"/>
    <cellStyle name="Note 4 29 3 2 2 3 2" xfId="42797" xr:uid="{00000000-0005-0000-0000-0000B7A90000}"/>
    <cellStyle name="Note 4 29 3 2 2 4" xfId="19103" xr:uid="{00000000-0005-0000-0000-0000B8A90000}"/>
    <cellStyle name="Note 4 29 3 2 2 5" xfId="34946" xr:uid="{00000000-0005-0000-0000-0000B9A90000}"/>
    <cellStyle name="Note 4 29 3 2 3" xfId="4136" xr:uid="{00000000-0005-0000-0000-0000BAA90000}"/>
    <cellStyle name="Note 4 29 3 2 3 2" xfId="22347" xr:uid="{00000000-0005-0000-0000-0000BBA90000}"/>
    <cellStyle name="Note 4 29 3 2 3 2 2" xfId="37978" xr:uid="{00000000-0005-0000-0000-0000BCA90000}"/>
    <cellStyle name="Note 4 29 3 2 3 3" xfId="13642" xr:uid="{00000000-0005-0000-0000-0000BDA90000}"/>
    <cellStyle name="Note 4 29 3 2 3 4" xfId="30387" xr:uid="{00000000-0005-0000-0000-0000BEA90000}"/>
    <cellStyle name="Note 4 29 3 2 4" xfId="25778" xr:uid="{00000000-0005-0000-0000-0000BFA90000}"/>
    <cellStyle name="Note 4 29 3 2 4 2" xfId="41408" xr:uid="{00000000-0005-0000-0000-0000C0A90000}"/>
    <cellStyle name="Note 4 29 3 2 5" xfId="17714" xr:uid="{00000000-0005-0000-0000-0000C1A90000}"/>
    <cellStyle name="Note 4 29 3 2 6" xfId="33557" xr:uid="{00000000-0005-0000-0000-0000C2A90000}"/>
    <cellStyle name="Note 4 29 3 3" xfId="23552" xr:uid="{00000000-0005-0000-0000-0000C3A90000}"/>
    <cellStyle name="Note 4 29 3 3 2" xfId="39183" xr:uid="{00000000-0005-0000-0000-0000C4A90000}"/>
    <cellStyle name="Note 4 29 3 4" xfId="15035" xr:uid="{00000000-0005-0000-0000-0000C5A90000}"/>
    <cellStyle name="Note 4 29 3 5" xfId="31511" xr:uid="{00000000-0005-0000-0000-0000C6A90000}"/>
    <cellStyle name="Note 4 29 3 6" xfId="50237" xr:uid="{00000000-0005-0000-0000-0000C7A90000}"/>
    <cellStyle name="Note 4 29 3 7" xfId="52023" xr:uid="{00000000-0005-0000-0000-0000C8A90000}"/>
    <cellStyle name="Note 4 29 3 8" xfId="53118" xr:uid="{00000000-0005-0000-0000-0000C9A90000}"/>
    <cellStyle name="Note 4 29 4" xfId="8590" xr:uid="{00000000-0005-0000-0000-0000CAA90000}"/>
    <cellStyle name="Note 4 29 4 2" xfId="9979" xr:uid="{00000000-0005-0000-0000-0000CBA90000}"/>
    <cellStyle name="Note 4 29 4 2 2" xfId="11619" xr:uid="{00000000-0005-0000-0000-0000CCA90000}"/>
    <cellStyle name="Note 4 29 4 2 2 2" xfId="29185" xr:uid="{00000000-0005-0000-0000-0000CDA90000}"/>
    <cellStyle name="Note 4 29 4 2 2 2 2" xfId="44815" xr:uid="{00000000-0005-0000-0000-0000CEA90000}"/>
    <cellStyle name="Note 4 29 4 2 2 3" xfId="21121" xr:uid="{00000000-0005-0000-0000-0000CFA90000}"/>
    <cellStyle name="Note 4 29 4 2 2 4" xfId="36964" xr:uid="{00000000-0005-0000-0000-0000D0A90000}"/>
    <cellStyle name="Note 4 29 4 2 3" xfId="27545" xr:uid="{00000000-0005-0000-0000-0000D1A90000}"/>
    <cellStyle name="Note 4 29 4 2 3 2" xfId="43175" xr:uid="{00000000-0005-0000-0000-0000D2A90000}"/>
    <cellStyle name="Note 4 29 4 2 4" xfId="19481" xr:uid="{00000000-0005-0000-0000-0000D3A90000}"/>
    <cellStyle name="Note 4 29 4 2 5" xfId="35324" xr:uid="{00000000-0005-0000-0000-0000D4A90000}"/>
    <cellStyle name="Note 4 29 4 3" xfId="4972" xr:uid="{00000000-0005-0000-0000-0000D5A90000}"/>
    <cellStyle name="Note 4 29 4 3 2" xfId="23144" xr:uid="{00000000-0005-0000-0000-0000D6A90000}"/>
    <cellStyle name="Note 4 29 4 3 2 2" xfId="38775" xr:uid="{00000000-0005-0000-0000-0000D7A90000}"/>
    <cellStyle name="Note 4 29 4 3 3" xfId="14478" xr:uid="{00000000-0005-0000-0000-0000D8A90000}"/>
    <cellStyle name="Note 4 29 4 3 4" xfId="31165" xr:uid="{00000000-0005-0000-0000-0000D9A90000}"/>
    <cellStyle name="Note 4 29 4 4" xfId="26156" xr:uid="{00000000-0005-0000-0000-0000DAA90000}"/>
    <cellStyle name="Note 4 29 4 4 2" xfId="41786" xr:uid="{00000000-0005-0000-0000-0000DBA90000}"/>
    <cellStyle name="Note 4 29 4 5" xfId="18092" xr:uid="{00000000-0005-0000-0000-0000DCA90000}"/>
    <cellStyle name="Note 4 29 4 6" xfId="33935" xr:uid="{00000000-0005-0000-0000-0000DDA90000}"/>
    <cellStyle name="Note 4 29 5" xfId="21684" xr:uid="{00000000-0005-0000-0000-0000DEA90000}"/>
    <cellStyle name="Note 4 29 5 2" xfId="37315" xr:uid="{00000000-0005-0000-0000-0000DFA90000}"/>
    <cellStyle name="Note 4 29 6" xfId="21773" xr:uid="{00000000-0005-0000-0000-0000E0A90000}"/>
    <cellStyle name="Note 4 29 6 2" xfId="37404" xr:uid="{00000000-0005-0000-0000-0000E1A90000}"/>
    <cellStyle name="Note 4 29 7" xfId="12661" xr:uid="{00000000-0005-0000-0000-0000E2A90000}"/>
    <cellStyle name="Note 4 29 8" xfId="29847" xr:uid="{00000000-0005-0000-0000-0000E3A90000}"/>
    <cellStyle name="Note 4 29 9" xfId="47652" xr:uid="{00000000-0005-0000-0000-0000E4A90000}"/>
    <cellStyle name="Note 4 3" xfId="2822" xr:uid="{00000000-0005-0000-0000-0000E5A90000}"/>
    <cellStyle name="Note 4 3 10" xfId="48009" xr:uid="{00000000-0005-0000-0000-0000E6A90000}"/>
    <cellStyle name="Note 4 3 11" xfId="45009" xr:uid="{00000000-0005-0000-0000-0000E7A90000}"/>
    <cellStyle name="Note 4 3 12" xfId="50712" xr:uid="{00000000-0005-0000-0000-0000E8A90000}"/>
    <cellStyle name="Note 4 3 13" xfId="45996" xr:uid="{00000000-0005-0000-0000-0000E9A90000}"/>
    <cellStyle name="Note 4 3 14" xfId="48905" xr:uid="{00000000-0005-0000-0000-0000EAA90000}"/>
    <cellStyle name="Note 4 3 15" xfId="53737" xr:uid="{00000000-0005-0000-0000-0000EBA90000}"/>
    <cellStyle name="Note 4 3 2" xfId="3476" xr:uid="{00000000-0005-0000-0000-0000ECA90000}"/>
    <cellStyle name="Note 4 3 2 10" xfId="45176" xr:uid="{00000000-0005-0000-0000-0000EDA90000}"/>
    <cellStyle name="Note 4 3 2 11" xfId="51075" xr:uid="{00000000-0005-0000-0000-0000EEA90000}"/>
    <cellStyle name="Note 4 3 2 12" xfId="45555" xr:uid="{00000000-0005-0000-0000-0000EFA90000}"/>
    <cellStyle name="Note 4 3 2 13" xfId="52518" xr:uid="{00000000-0005-0000-0000-0000F0A90000}"/>
    <cellStyle name="Note 4 3 2 14" xfId="53664" xr:uid="{00000000-0005-0000-0000-0000F1A90000}"/>
    <cellStyle name="Note 4 3 2 2" xfId="5851" xr:uid="{00000000-0005-0000-0000-0000F2A90000}"/>
    <cellStyle name="Note 4 3 2 2 2" xfId="8416" xr:uid="{00000000-0005-0000-0000-0000F3A90000}"/>
    <cellStyle name="Note 4 3 2 2 2 2" xfId="9805" xr:uid="{00000000-0005-0000-0000-0000F4A90000}"/>
    <cellStyle name="Note 4 3 2 2 2 2 2" xfId="7159" xr:uid="{00000000-0005-0000-0000-0000F5A90000}"/>
    <cellStyle name="Note 4 3 2 2 2 2 2 2" xfId="24726" xr:uid="{00000000-0005-0000-0000-0000F6A90000}"/>
    <cellStyle name="Note 4 3 2 2 2 2 2 2 2" xfId="40356" xr:uid="{00000000-0005-0000-0000-0000F7A90000}"/>
    <cellStyle name="Note 4 3 2 2 2 2 2 3" xfId="16662" xr:uid="{00000000-0005-0000-0000-0000F8A90000}"/>
    <cellStyle name="Note 4 3 2 2 2 2 2 4" xfId="32505" xr:uid="{00000000-0005-0000-0000-0000F9A90000}"/>
    <cellStyle name="Note 4 3 2 2 2 2 3" xfId="27371" xr:uid="{00000000-0005-0000-0000-0000FAA90000}"/>
    <cellStyle name="Note 4 3 2 2 2 2 3 2" xfId="43001" xr:uid="{00000000-0005-0000-0000-0000FBA90000}"/>
    <cellStyle name="Note 4 3 2 2 2 2 4" xfId="19307" xr:uid="{00000000-0005-0000-0000-0000FCA90000}"/>
    <cellStyle name="Note 4 3 2 2 2 2 5" xfId="35150" xr:uid="{00000000-0005-0000-0000-0000FDA90000}"/>
    <cellStyle name="Note 4 3 2 2 2 3" xfId="7222" xr:uid="{00000000-0005-0000-0000-0000FEA90000}"/>
    <cellStyle name="Note 4 3 2 2 2 3 2" xfId="24789" xr:uid="{00000000-0005-0000-0000-0000FFA90000}"/>
    <cellStyle name="Note 4 3 2 2 2 3 2 2" xfId="40419" xr:uid="{00000000-0005-0000-0000-000000AA0000}"/>
    <cellStyle name="Note 4 3 2 2 2 3 3" xfId="16725" xr:uid="{00000000-0005-0000-0000-000001AA0000}"/>
    <cellStyle name="Note 4 3 2 2 2 3 4" xfId="32568" xr:uid="{00000000-0005-0000-0000-000002AA0000}"/>
    <cellStyle name="Note 4 3 2 2 2 4" xfId="25982" xr:uid="{00000000-0005-0000-0000-000003AA0000}"/>
    <cellStyle name="Note 4 3 2 2 2 4 2" xfId="41612" xr:uid="{00000000-0005-0000-0000-000004AA0000}"/>
    <cellStyle name="Note 4 3 2 2 2 5" xfId="17918" xr:uid="{00000000-0005-0000-0000-000005AA0000}"/>
    <cellStyle name="Note 4 3 2 2 2 6" xfId="33761" xr:uid="{00000000-0005-0000-0000-000006AA0000}"/>
    <cellStyle name="Note 4 3 2 2 3" xfId="23723" xr:uid="{00000000-0005-0000-0000-000007AA0000}"/>
    <cellStyle name="Note 4 3 2 2 3 2" xfId="39354" xr:uid="{00000000-0005-0000-0000-000008AA0000}"/>
    <cellStyle name="Note 4 3 2 2 4" xfId="15356" xr:uid="{00000000-0005-0000-0000-000009AA0000}"/>
    <cellStyle name="Note 4 3 2 2 5" xfId="31621" xr:uid="{00000000-0005-0000-0000-00000AAA0000}"/>
    <cellStyle name="Note 4 3 2 2 6" xfId="50340" xr:uid="{00000000-0005-0000-0000-00000BAA0000}"/>
    <cellStyle name="Note 4 3 2 2 7" xfId="52126" xr:uid="{00000000-0005-0000-0000-00000CAA0000}"/>
    <cellStyle name="Note 4 3 2 2 8" xfId="53221" xr:uid="{00000000-0005-0000-0000-00000DAA0000}"/>
    <cellStyle name="Note 4 3 2 3" xfId="8884" xr:uid="{00000000-0005-0000-0000-00000EAA0000}"/>
    <cellStyle name="Note 4 3 2 3 2" xfId="10273" xr:uid="{00000000-0005-0000-0000-00000FAA0000}"/>
    <cellStyle name="Note 4 3 2 3 2 2" xfId="10665" xr:uid="{00000000-0005-0000-0000-000010AA0000}"/>
    <cellStyle name="Note 4 3 2 3 2 2 2" xfId="28231" xr:uid="{00000000-0005-0000-0000-000011AA0000}"/>
    <cellStyle name="Note 4 3 2 3 2 2 2 2" xfId="43861" xr:uid="{00000000-0005-0000-0000-000012AA0000}"/>
    <cellStyle name="Note 4 3 2 3 2 2 3" xfId="20167" xr:uid="{00000000-0005-0000-0000-000013AA0000}"/>
    <cellStyle name="Note 4 3 2 3 2 2 4" xfId="36010" xr:uid="{00000000-0005-0000-0000-000014AA0000}"/>
    <cellStyle name="Note 4 3 2 3 2 3" xfId="27839" xr:uid="{00000000-0005-0000-0000-000015AA0000}"/>
    <cellStyle name="Note 4 3 2 3 2 3 2" xfId="43469" xr:uid="{00000000-0005-0000-0000-000016AA0000}"/>
    <cellStyle name="Note 4 3 2 3 2 4" xfId="19775" xr:uid="{00000000-0005-0000-0000-000017AA0000}"/>
    <cellStyle name="Note 4 3 2 3 2 5" xfId="35618" xr:uid="{00000000-0005-0000-0000-000018AA0000}"/>
    <cellStyle name="Note 4 3 2 3 3" xfId="10597" xr:uid="{00000000-0005-0000-0000-000019AA0000}"/>
    <cellStyle name="Note 4 3 2 3 3 2" xfId="28163" xr:uid="{00000000-0005-0000-0000-00001AAA0000}"/>
    <cellStyle name="Note 4 3 2 3 3 2 2" xfId="43793" xr:uid="{00000000-0005-0000-0000-00001BAA0000}"/>
    <cellStyle name="Note 4 3 2 3 3 3" xfId="20099" xr:uid="{00000000-0005-0000-0000-00001CAA0000}"/>
    <cellStyle name="Note 4 3 2 3 3 4" xfId="35942" xr:uid="{00000000-0005-0000-0000-00001DAA0000}"/>
    <cellStyle name="Note 4 3 2 3 4" xfId="26450" xr:uid="{00000000-0005-0000-0000-00001EAA0000}"/>
    <cellStyle name="Note 4 3 2 3 4 2" xfId="42080" xr:uid="{00000000-0005-0000-0000-00001FAA0000}"/>
    <cellStyle name="Note 4 3 2 3 5" xfId="18386" xr:uid="{00000000-0005-0000-0000-000020AA0000}"/>
    <cellStyle name="Note 4 3 2 3 6" xfId="34229" xr:uid="{00000000-0005-0000-0000-000021AA0000}"/>
    <cellStyle name="Note 4 3 2 4" xfId="21855" xr:uid="{00000000-0005-0000-0000-000022AA0000}"/>
    <cellStyle name="Note 4 3 2 4 2" xfId="37486" xr:uid="{00000000-0005-0000-0000-000023AA0000}"/>
    <cellStyle name="Note 4 3 2 5" xfId="21769" xr:uid="{00000000-0005-0000-0000-000024AA0000}"/>
    <cellStyle name="Note 4 3 2 5 2" xfId="37400" xr:uid="{00000000-0005-0000-0000-000025AA0000}"/>
    <cellStyle name="Note 4 3 2 6" xfId="12981" xr:uid="{00000000-0005-0000-0000-000026AA0000}"/>
    <cellStyle name="Note 4 3 2 7" xfId="29956" xr:uid="{00000000-0005-0000-0000-000027AA0000}"/>
    <cellStyle name="Note 4 3 2 8" xfId="45003" xr:uid="{00000000-0005-0000-0000-000028AA0000}"/>
    <cellStyle name="Note 4 3 2 9" xfId="48371" xr:uid="{00000000-0005-0000-0000-000029AA0000}"/>
    <cellStyle name="Note 4 3 3" xfId="5203" xr:uid="{00000000-0005-0000-0000-00002AAA0000}"/>
    <cellStyle name="Note 4 3 3 2" xfId="9044" xr:uid="{00000000-0005-0000-0000-00002BAA0000}"/>
    <cellStyle name="Note 4 3 3 2 2" xfId="10433" xr:uid="{00000000-0005-0000-0000-00002CAA0000}"/>
    <cellStyle name="Note 4 3 3 2 2 2" xfId="11565" xr:uid="{00000000-0005-0000-0000-00002DAA0000}"/>
    <cellStyle name="Note 4 3 3 2 2 2 2" xfId="29131" xr:uid="{00000000-0005-0000-0000-00002EAA0000}"/>
    <cellStyle name="Note 4 3 3 2 2 2 2 2" xfId="44761" xr:uid="{00000000-0005-0000-0000-00002FAA0000}"/>
    <cellStyle name="Note 4 3 3 2 2 2 3" xfId="21067" xr:uid="{00000000-0005-0000-0000-000030AA0000}"/>
    <cellStyle name="Note 4 3 3 2 2 2 4" xfId="36910" xr:uid="{00000000-0005-0000-0000-000031AA0000}"/>
    <cellStyle name="Note 4 3 3 2 2 3" xfId="27999" xr:uid="{00000000-0005-0000-0000-000032AA0000}"/>
    <cellStyle name="Note 4 3 3 2 2 3 2" xfId="43629" xr:uid="{00000000-0005-0000-0000-000033AA0000}"/>
    <cellStyle name="Note 4 3 3 2 2 4" xfId="19935" xr:uid="{00000000-0005-0000-0000-000034AA0000}"/>
    <cellStyle name="Note 4 3 3 2 2 5" xfId="35778" xr:uid="{00000000-0005-0000-0000-000035AA0000}"/>
    <cellStyle name="Note 4 3 3 2 3" xfId="11646" xr:uid="{00000000-0005-0000-0000-000036AA0000}"/>
    <cellStyle name="Note 4 3 3 2 3 2" xfId="29212" xr:uid="{00000000-0005-0000-0000-000037AA0000}"/>
    <cellStyle name="Note 4 3 3 2 3 2 2" xfId="44842" xr:uid="{00000000-0005-0000-0000-000038AA0000}"/>
    <cellStyle name="Note 4 3 3 2 3 3" xfId="21148" xr:uid="{00000000-0005-0000-0000-000039AA0000}"/>
    <cellStyle name="Note 4 3 3 2 3 4" xfId="36991" xr:uid="{00000000-0005-0000-0000-00003AAA0000}"/>
    <cellStyle name="Note 4 3 3 2 4" xfId="26610" xr:uid="{00000000-0005-0000-0000-00003BAA0000}"/>
    <cellStyle name="Note 4 3 3 2 4 2" xfId="42240" xr:uid="{00000000-0005-0000-0000-00003CAA0000}"/>
    <cellStyle name="Note 4 3 3 2 5" xfId="18546" xr:uid="{00000000-0005-0000-0000-00003DAA0000}"/>
    <cellStyle name="Note 4 3 3 2 6" xfId="34389" xr:uid="{00000000-0005-0000-0000-00003EAA0000}"/>
    <cellStyle name="Note 4 3 3 3" xfId="23282" xr:uid="{00000000-0005-0000-0000-00003FAA0000}"/>
    <cellStyle name="Note 4 3 3 3 2" xfId="38913" xr:uid="{00000000-0005-0000-0000-000040AA0000}"/>
    <cellStyle name="Note 4 3 3 4" xfId="14708" xr:uid="{00000000-0005-0000-0000-000041AA0000}"/>
    <cellStyle name="Note 4 3 3 5" xfId="31260" xr:uid="{00000000-0005-0000-0000-000042AA0000}"/>
    <cellStyle name="Note 4 3 3 6" xfId="49963" xr:uid="{00000000-0005-0000-0000-000043AA0000}"/>
    <cellStyle name="Note 4 3 3 7" xfId="51761" xr:uid="{00000000-0005-0000-0000-000044AA0000}"/>
    <cellStyle name="Note 4 3 3 8" xfId="52854" xr:uid="{00000000-0005-0000-0000-000045AA0000}"/>
    <cellStyle name="Note 4 3 4" xfId="8893" xr:uid="{00000000-0005-0000-0000-000046AA0000}"/>
    <cellStyle name="Note 4 3 4 2" xfId="10282" xr:uid="{00000000-0005-0000-0000-000047AA0000}"/>
    <cellStyle name="Note 4 3 4 2 2" xfId="8039" xr:uid="{00000000-0005-0000-0000-000048AA0000}"/>
    <cellStyle name="Note 4 3 4 2 2 2" xfId="25605" xr:uid="{00000000-0005-0000-0000-000049AA0000}"/>
    <cellStyle name="Note 4 3 4 2 2 2 2" xfId="41235" xr:uid="{00000000-0005-0000-0000-00004AAA0000}"/>
    <cellStyle name="Note 4 3 4 2 2 3" xfId="17541" xr:uid="{00000000-0005-0000-0000-00004BAA0000}"/>
    <cellStyle name="Note 4 3 4 2 2 4" xfId="33384" xr:uid="{00000000-0005-0000-0000-00004CAA0000}"/>
    <cellStyle name="Note 4 3 4 2 3" xfId="27848" xr:uid="{00000000-0005-0000-0000-00004DAA0000}"/>
    <cellStyle name="Note 4 3 4 2 3 2" xfId="43478" xr:uid="{00000000-0005-0000-0000-00004EAA0000}"/>
    <cellStyle name="Note 4 3 4 2 4" xfId="19784" xr:uid="{00000000-0005-0000-0000-00004FAA0000}"/>
    <cellStyle name="Note 4 3 4 2 5" xfId="35627" xr:uid="{00000000-0005-0000-0000-000050AA0000}"/>
    <cellStyle name="Note 4 3 4 3" xfId="10720" xr:uid="{00000000-0005-0000-0000-000051AA0000}"/>
    <cellStyle name="Note 4 3 4 3 2" xfId="28286" xr:uid="{00000000-0005-0000-0000-000052AA0000}"/>
    <cellStyle name="Note 4 3 4 3 2 2" xfId="43916" xr:uid="{00000000-0005-0000-0000-000053AA0000}"/>
    <cellStyle name="Note 4 3 4 3 3" xfId="20222" xr:uid="{00000000-0005-0000-0000-000054AA0000}"/>
    <cellStyle name="Note 4 3 4 3 4" xfId="36065" xr:uid="{00000000-0005-0000-0000-000055AA0000}"/>
    <cellStyle name="Note 4 3 4 4" xfId="26459" xr:uid="{00000000-0005-0000-0000-000056AA0000}"/>
    <cellStyle name="Note 4 3 4 4 2" xfId="42089" xr:uid="{00000000-0005-0000-0000-000057AA0000}"/>
    <cellStyle name="Note 4 3 4 5" xfId="18395" xr:uid="{00000000-0005-0000-0000-000058AA0000}"/>
    <cellStyle name="Note 4 3 4 6" xfId="34238" xr:uid="{00000000-0005-0000-0000-000059AA0000}"/>
    <cellStyle name="Note 4 3 5" xfId="21407" xr:uid="{00000000-0005-0000-0000-00005AAA0000}"/>
    <cellStyle name="Note 4 3 5 2" xfId="37038" xr:uid="{00000000-0005-0000-0000-00005BAA0000}"/>
    <cellStyle name="Note 4 3 6" xfId="24321" xr:uid="{00000000-0005-0000-0000-00005CAA0000}"/>
    <cellStyle name="Note 4 3 6 2" xfId="39952" xr:uid="{00000000-0005-0000-0000-00005DAA0000}"/>
    <cellStyle name="Note 4 3 7" xfId="12328" xr:uid="{00000000-0005-0000-0000-00005EAA0000}"/>
    <cellStyle name="Note 4 3 8" xfId="29590" xr:uid="{00000000-0005-0000-0000-00005FAA0000}"/>
    <cellStyle name="Note 4 3 9" xfId="47582" xr:uid="{00000000-0005-0000-0000-000060AA0000}"/>
    <cellStyle name="Note 4 30" xfId="2895" xr:uid="{00000000-0005-0000-0000-000061AA0000}"/>
    <cellStyle name="Note 4 30 10" xfId="48081" xr:uid="{00000000-0005-0000-0000-000062AA0000}"/>
    <cellStyle name="Note 4 30 11" xfId="47820" xr:uid="{00000000-0005-0000-0000-000063AA0000}"/>
    <cellStyle name="Note 4 30 12" xfId="50784" xr:uid="{00000000-0005-0000-0000-000064AA0000}"/>
    <cellStyle name="Note 4 30 13" xfId="46067" xr:uid="{00000000-0005-0000-0000-000065AA0000}"/>
    <cellStyle name="Note 4 30 14" xfId="53662" xr:uid="{00000000-0005-0000-0000-000066AA0000}"/>
    <cellStyle name="Note 4 30 15" xfId="52536" xr:uid="{00000000-0005-0000-0000-000067AA0000}"/>
    <cellStyle name="Note 4 30 2" xfId="3549" xr:uid="{00000000-0005-0000-0000-000068AA0000}"/>
    <cellStyle name="Note 4 30 2 10" xfId="47126" xr:uid="{00000000-0005-0000-0000-000069AA0000}"/>
    <cellStyle name="Note 4 30 2 11" xfId="51147" xr:uid="{00000000-0005-0000-0000-00006AAA0000}"/>
    <cellStyle name="Note 4 30 2 12" xfId="45536" xr:uid="{00000000-0005-0000-0000-00006BAA0000}"/>
    <cellStyle name="Note 4 30 2 13" xfId="51682" xr:uid="{00000000-0005-0000-0000-00006CAA0000}"/>
    <cellStyle name="Note 4 30 2 14" xfId="52701" xr:uid="{00000000-0005-0000-0000-00006DAA0000}"/>
    <cellStyle name="Note 4 30 2 2" xfId="5924" xr:uid="{00000000-0005-0000-0000-00006EAA0000}"/>
    <cellStyle name="Note 4 30 2 2 2" xfId="8983" xr:uid="{00000000-0005-0000-0000-00006FAA0000}"/>
    <cellStyle name="Note 4 30 2 2 2 2" xfId="10372" xr:uid="{00000000-0005-0000-0000-000070AA0000}"/>
    <cellStyle name="Note 4 30 2 2 2 2 2" xfId="11314" xr:uid="{00000000-0005-0000-0000-000071AA0000}"/>
    <cellStyle name="Note 4 30 2 2 2 2 2 2" xfId="28880" xr:uid="{00000000-0005-0000-0000-000072AA0000}"/>
    <cellStyle name="Note 4 30 2 2 2 2 2 2 2" xfId="44510" xr:uid="{00000000-0005-0000-0000-000073AA0000}"/>
    <cellStyle name="Note 4 30 2 2 2 2 2 3" xfId="20816" xr:uid="{00000000-0005-0000-0000-000074AA0000}"/>
    <cellStyle name="Note 4 30 2 2 2 2 2 4" xfId="36659" xr:uid="{00000000-0005-0000-0000-000075AA0000}"/>
    <cellStyle name="Note 4 30 2 2 2 2 3" xfId="27938" xr:uid="{00000000-0005-0000-0000-000076AA0000}"/>
    <cellStyle name="Note 4 30 2 2 2 2 3 2" xfId="43568" xr:uid="{00000000-0005-0000-0000-000077AA0000}"/>
    <cellStyle name="Note 4 30 2 2 2 2 4" xfId="19874" xr:uid="{00000000-0005-0000-0000-000078AA0000}"/>
    <cellStyle name="Note 4 30 2 2 2 2 5" xfId="35717" xr:uid="{00000000-0005-0000-0000-000079AA0000}"/>
    <cellStyle name="Note 4 30 2 2 2 3" xfId="10691" xr:uid="{00000000-0005-0000-0000-00007AAA0000}"/>
    <cellStyle name="Note 4 30 2 2 2 3 2" xfId="28257" xr:uid="{00000000-0005-0000-0000-00007BAA0000}"/>
    <cellStyle name="Note 4 30 2 2 2 3 2 2" xfId="43887" xr:uid="{00000000-0005-0000-0000-00007CAA0000}"/>
    <cellStyle name="Note 4 30 2 2 2 3 3" xfId="20193" xr:uid="{00000000-0005-0000-0000-00007DAA0000}"/>
    <cellStyle name="Note 4 30 2 2 2 3 4" xfId="36036" xr:uid="{00000000-0005-0000-0000-00007EAA0000}"/>
    <cellStyle name="Note 4 30 2 2 2 4" xfId="26549" xr:uid="{00000000-0005-0000-0000-00007FAA0000}"/>
    <cellStyle name="Note 4 30 2 2 2 4 2" xfId="42179" xr:uid="{00000000-0005-0000-0000-000080AA0000}"/>
    <cellStyle name="Note 4 30 2 2 2 5" xfId="18485" xr:uid="{00000000-0005-0000-0000-000081AA0000}"/>
    <cellStyle name="Note 4 30 2 2 2 6" xfId="34328" xr:uid="{00000000-0005-0000-0000-000082AA0000}"/>
    <cellStyle name="Note 4 30 2 2 3" xfId="23795" xr:uid="{00000000-0005-0000-0000-000083AA0000}"/>
    <cellStyle name="Note 4 30 2 2 3 2" xfId="39426" xr:uid="{00000000-0005-0000-0000-000084AA0000}"/>
    <cellStyle name="Note 4 30 2 2 4" xfId="15429" xr:uid="{00000000-0005-0000-0000-000085AA0000}"/>
    <cellStyle name="Note 4 30 2 2 5" xfId="31693" xr:uid="{00000000-0005-0000-0000-000086AA0000}"/>
    <cellStyle name="Note 4 30 2 2 6" xfId="50412" xr:uid="{00000000-0005-0000-0000-000087AA0000}"/>
    <cellStyle name="Note 4 30 2 2 7" xfId="52198" xr:uid="{00000000-0005-0000-0000-000088AA0000}"/>
    <cellStyle name="Note 4 30 2 2 8" xfId="53293" xr:uid="{00000000-0005-0000-0000-000089AA0000}"/>
    <cellStyle name="Note 4 30 2 3" xfId="8986" xr:uid="{00000000-0005-0000-0000-00008AAA0000}"/>
    <cellStyle name="Note 4 30 2 3 2" xfId="10375" xr:uid="{00000000-0005-0000-0000-00008BAA0000}"/>
    <cellStyle name="Note 4 30 2 3 2 2" xfId="11031" xr:uid="{00000000-0005-0000-0000-00008CAA0000}"/>
    <cellStyle name="Note 4 30 2 3 2 2 2" xfId="28597" xr:uid="{00000000-0005-0000-0000-00008DAA0000}"/>
    <cellStyle name="Note 4 30 2 3 2 2 2 2" xfId="44227" xr:uid="{00000000-0005-0000-0000-00008EAA0000}"/>
    <cellStyle name="Note 4 30 2 3 2 2 3" xfId="20533" xr:uid="{00000000-0005-0000-0000-00008FAA0000}"/>
    <cellStyle name="Note 4 30 2 3 2 2 4" xfId="36376" xr:uid="{00000000-0005-0000-0000-000090AA0000}"/>
    <cellStyle name="Note 4 30 2 3 2 3" xfId="27941" xr:uid="{00000000-0005-0000-0000-000091AA0000}"/>
    <cellStyle name="Note 4 30 2 3 2 3 2" xfId="43571" xr:uid="{00000000-0005-0000-0000-000092AA0000}"/>
    <cellStyle name="Note 4 30 2 3 2 4" xfId="19877" xr:uid="{00000000-0005-0000-0000-000093AA0000}"/>
    <cellStyle name="Note 4 30 2 3 2 5" xfId="35720" xr:uid="{00000000-0005-0000-0000-000094AA0000}"/>
    <cellStyle name="Note 4 30 2 3 3" xfId="7166" xr:uid="{00000000-0005-0000-0000-000095AA0000}"/>
    <cellStyle name="Note 4 30 2 3 3 2" xfId="24733" xr:uid="{00000000-0005-0000-0000-000096AA0000}"/>
    <cellStyle name="Note 4 30 2 3 3 2 2" xfId="40363" xr:uid="{00000000-0005-0000-0000-000097AA0000}"/>
    <cellStyle name="Note 4 30 2 3 3 3" xfId="16669" xr:uid="{00000000-0005-0000-0000-000098AA0000}"/>
    <cellStyle name="Note 4 30 2 3 3 4" xfId="32512" xr:uid="{00000000-0005-0000-0000-000099AA0000}"/>
    <cellStyle name="Note 4 30 2 3 4" xfId="26552" xr:uid="{00000000-0005-0000-0000-00009AAA0000}"/>
    <cellStyle name="Note 4 30 2 3 4 2" xfId="42182" xr:uid="{00000000-0005-0000-0000-00009BAA0000}"/>
    <cellStyle name="Note 4 30 2 3 5" xfId="18488" xr:uid="{00000000-0005-0000-0000-00009CAA0000}"/>
    <cellStyle name="Note 4 30 2 3 6" xfId="34331" xr:uid="{00000000-0005-0000-0000-00009DAA0000}"/>
    <cellStyle name="Note 4 30 2 4" xfId="21927" xr:uid="{00000000-0005-0000-0000-00009EAA0000}"/>
    <cellStyle name="Note 4 30 2 4 2" xfId="37558" xr:uid="{00000000-0005-0000-0000-00009FAA0000}"/>
    <cellStyle name="Note 4 30 2 5" xfId="12086" xr:uid="{00000000-0005-0000-0000-0000A0AA0000}"/>
    <cellStyle name="Note 4 30 2 5 2" xfId="29349" xr:uid="{00000000-0005-0000-0000-0000A1AA0000}"/>
    <cellStyle name="Note 4 30 2 6" xfId="13054" xr:uid="{00000000-0005-0000-0000-0000A2AA0000}"/>
    <cellStyle name="Note 4 30 2 7" xfId="30028" xr:uid="{00000000-0005-0000-0000-0000A3AA0000}"/>
    <cellStyle name="Note 4 30 2 8" xfId="47669" xr:uid="{00000000-0005-0000-0000-0000A4AA0000}"/>
    <cellStyle name="Note 4 30 2 9" xfId="48443" xr:uid="{00000000-0005-0000-0000-0000A5AA0000}"/>
    <cellStyle name="Note 4 30 3" xfId="5275" xr:uid="{00000000-0005-0000-0000-0000A6AA0000}"/>
    <cellStyle name="Note 4 30 3 2" xfId="8609" xr:uid="{00000000-0005-0000-0000-0000A7AA0000}"/>
    <cellStyle name="Note 4 30 3 2 2" xfId="9998" xr:uid="{00000000-0005-0000-0000-0000A8AA0000}"/>
    <cellStyle name="Note 4 30 3 2 2 2" xfId="11412" xr:uid="{00000000-0005-0000-0000-0000A9AA0000}"/>
    <cellStyle name="Note 4 30 3 2 2 2 2" xfId="28978" xr:uid="{00000000-0005-0000-0000-0000AAAA0000}"/>
    <cellStyle name="Note 4 30 3 2 2 2 2 2" xfId="44608" xr:uid="{00000000-0005-0000-0000-0000ABAA0000}"/>
    <cellStyle name="Note 4 30 3 2 2 2 3" xfId="20914" xr:uid="{00000000-0005-0000-0000-0000ACAA0000}"/>
    <cellStyle name="Note 4 30 3 2 2 2 4" xfId="36757" xr:uid="{00000000-0005-0000-0000-0000ADAA0000}"/>
    <cellStyle name="Note 4 30 3 2 2 3" xfId="27564" xr:uid="{00000000-0005-0000-0000-0000AEAA0000}"/>
    <cellStyle name="Note 4 30 3 2 2 3 2" xfId="43194" xr:uid="{00000000-0005-0000-0000-0000AFAA0000}"/>
    <cellStyle name="Note 4 30 3 2 2 4" xfId="19500" xr:uid="{00000000-0005-0000-0000-0000B0AA0000}"/>
    <cellStyle name="Note 4 30 3 2 2 5" xfId="35343" xr:uid="{00000000-0005-0000-0000-0000B1AA0000}"/>
    <cellStyle name="Note 4 30 3 2 3" xfId="7698" xr:uid="{00000000-0005-0000-0000-0000B2AA0000}"/>
    <cellStyle name="Note 4 30 3 2 3 2" xfId="25264" xr:uid="{00000000-0005-0000-0000-0000B3AA0000}"/>
    <cellStyle name="Note 4 30 3 2 3 2 2" xfId="40894" xr:uid="{00000000-0005-0000-0000-0000B4AA0000}"/>
    <cellStyle name="Note 4 30 3 2 3 3" xfId="17200" xr:uid="{00000000-0005-0000-0000-0000B5AA0000}"/>
    <cellStyle name="Note 4 30 3 2 3 4" xfId="33043" xr:uid="{00000000-0005-0000-0000-0000B6AA0000}"/>
    <cellStyle name="Note 4 30 3 2 4" xfId="26175" xr:uid="{00000000-0005-0000-0000-0000B7AA0000}"/>
    <cellStyle name="Note 4 30 3 2 4 2" xfId="41805" xr:uid="{00000000-0005-0000-0000-0000B8AA0000}"/>
    <cellStyle name="Note 4 30 3 2 5" xfId="18111" xr:uid="{00000000-0005-0000-0000-0000B9AA0000}"/>
    <cellStyle name="Note 4 30 3 2 6" xfId="33954" xr:uid="{00000000-0005-0000-0000-0000BAAA0000}"/>
    <cellStyle name="Note 4 30 3 3" xfId="23353" xr:uid="{00000000-0005-0000-0000-0000BBAA0000}"/>
    <cellStyle name="Note 4 30 3 3 2" xfId="38984" xr:uid="{00000000-0005-0000-0000-0000BCAA0000}"/>
    <cellStyle name="Note 4 30 3 4" xfId="14780" xr:uid="{00000000-0005-0000-0000-0000BDAA0000}"/>
    <cellStyle name="Note 4 30 3 5" xfId="31331" xr:uid="{00000000-0005-0000-0000-0000BEAA0000}"/>
    <cellStyle name="Note 4 30 3 6" xfId="50035" xr:uid="{00000000-0005-0000-0000-0000BFAA0000}"/>
    <cellStyle name="Note 4 30 3 7" xfId="51833" xr:uid="{00000000-0005-0000-0000-0000C0AA0000}"/>
    <cellStyle name="Note 4 30 3 8" xfId="52926" xr:uid="{00000000-0005-0000-0000-0000C1AA0000}"/>
    <cellStyle name="Note 4 30 4" xfId="8585" xr:uid="{00000000-0005-0000-0000-0000C2AA0000}"/>
    <cellStyle name="Note 4 30 4 2" xfId="9974" xr:uid="{00000000-0005-0000-0000-0000C3AA0000}"/>
    <cellStyle name="Note 4 30 4 2 2" xfId="11596" xr:uid="{00000000-0005-0000-0000-0000C4AA0000}"/>
    <cellStyle name="Note 4 30 4 2 2 2" xfId="29162" xr:uid="{00000000-0005-0000-0000-0000C5AA0000}"/>
    <cellStyle name="Note 4 30 4 2 2 2 2" xfId="44792" xr:uid="{00000000-0005-0000-0000-0000C6AA0000}"/>
    <cellStyle name="Note 4 30 4 2 2 3" xfId="21098" xr:uid="{00000000-0005-0000-0000-0000C7AA0000}"/>
    <cellStyle name="Note 4 30 4 2 2 4" xfId="36941" xr:uid="{00000000-0005-0000-0000-0000C8AA0000}"/>
    <cellStyle name="Note 4 30 4 2 3" xfId="27540" xr:uid="{00000000-0005-0000-0000-0000C9AA0000}"/>
    <cellStyle name="Note 4 30 4 2 3 2" xfId="43170" xr:uid="{00000000-0005-0000-0000-0000CAAA0000}"/>
    <cellStyle name="Note 4 30 4 2 4" xfId="19476" xr:uid="{00000000-0005-0000-0000-0000CBAA0000}"/>
    <cellStyle name="Note 4 30 4 2 5" xfId="35319" xr:uid="{00000000-0005-0000-0000-0000CCAA0000}"/>
    <cellStyle name="Note 4 30 4 3" xfId="7809" xr:uid="{00000000-0005-0000-0000-0000CDAA0000}"/>
    <cellStyle name="Note 4 30 4 3 2" xfId="25375" xr:uid="{00000000-0005-0000-0000-0000CEAA0000}"/>
    <cellStyle name="Note 4 30 4 3 2 2" xfId="41005" xr:uid="{00000000-0005-0000-0000-0000CFAA0000}"/>
    <cellStyle name="Note 4 30 4 3 3" xfId="17311" xr:uid="{00000000-0005-0000-0000-0000D0AA0000}"/>
    <cellStyle name="Note 4 30 4 3 4" xfId="33154" xr:uid="{00000000-0005-0000-0000-0000D1AA0000}"/>
    <cellStyle name="Note 4 30 4 4" xfId="26151" xr:uid="{00000000-0005-0000-0000-0000D2AA0000}"/>
    <cellStyle name="Note 4 30 4 4 2" xfId="41781" xr:uid="{00000000-0005-0000-0000-0000D3AA0000}"/>
    <cellStyle name="Note 4 30 4 5" xfId="18087" xr:uid="{00000000-0005-0000-0000-0000D4AA0000}"/>
    <cellStyle name="Note 4 30 4 6" xfId="33930" xr:uid="{00000000-0005-0000-0000-0000D5AA0000}"/>
    <cellStyle name="Note 4 30 5" xfId="21479" xr:uid="{00000000-0005-0000-0000-0000D6AA0000}"/>
    <cellStyle name="Note 4 30 5 2" xfId="37110" xr:uid="{00000000-0005-0000-0000-0000D7AA0000}"/>
    <cellStyle name="Note 4 30 6" xfId="23274" xr:uid="{00000000-0005-0000-0000-0000D8AA0000}"/>
    <cellStyle name="Note 4 30 6 2" xfId="38905" xr:uid="{00000000-0005-0000-0000-0000D9AA0000}"/>
    <cellStyle name="Note 4 30 7" xfId="12401" xr:uid="{00000000-0005-0000-0000-0000DAAA0000}"/>
    <cellStyle name="Note 4 30 8" xfId="29662" xr:uid="{00000000-0005-0000-0000-0000DBAA0000}"/>
    <cellStyle name="Note 4 30 9" xfId="47438" xr:uid="{00000000-0005-0000-0000-0000DCAA0000}"/>
    <cellStyle name="Note 4 31" xfId="3144" xr:uid="{00000000-0005-0000-0000-0000DDAA0000}"/>
    <cellStyle name="Note 4 31 10" xfId="48257" xr:uid="{00000000-0005-0000-0000-0000DEAA0000}"/>
    <cellStyle name="Note 4 31 11" xfId="48903" xr:uid="{00000000-0005-0000-0000-0000DFAA0000}"/>
    <cellStyle name="Note 4 31 12" xfId="50960" xr:uid="{00000000-0005-0000-0000-0000E0AA0000}"/>
    <cellStyle name="Note 4 31 13" xfId="47373" xr:uid="{00000000-0005-0000-0000-0000E1AA0000}"/>
    <cellStyle name="Note 4 31 14" xfId="45811" xr:uid="{00000000-0005-0000-0000-0000E2AA0000}"/>
    <cellStyle name="Note 4 31 15" xfId="45954" xr:uid="{00000000-0005-0000-0000-0000E3AA0000}"/>
    <cellStyle name="Note 4 31 2" xfId="3798" xr:uid="{00000000-0005-0000-0000-0000E4AA0000}"/>
    <cellStyle name="Note 4 31 2 10" xfId="47420" xr:uid="{00000000-0005-0000-0000-0000E5AA0000}"/>
    <cellStyle name="Note 4 31 2 11" xfId="51321" xr:uid="{00000000-0005-0000-0000-0000E6AA0000}"/>
    <cellStyle name="Note 4 31 2 12" xfId="46336" xr:uid="{00000000-0005-0000-0000-0000E7AA0000}"/>
    <cellStyle name="Note 4 31 2 13" xfId="53597" xr:uid="{00000000-0005-0000-0000-0000E8AA0000}"/>
    <cellStyle name="Note 4 31 2 14" xfId="53599" xr:uid="{00000000-0005-0000-0000-0000E9AA0000}"/>
    <cellStyle name="Note 4 31 2 2" xfId="6173" xr:uid="{00000000-0005-0000-0000-0000EAAA0000}"/>
    <cellStyle name="Note 4 31 2 2 2" xfId="6715" xr:uid="{00000000-0005-0000-0000-0000EBAA0000}"/>
    <cellStyle name="Note 4 31 2 2 2 2" xfId="4561" xr:uid="{00000000-0005-0000-0000-0000ECAA0000}"/>
    <cellStyle name="Note 4 31 2 2 2 2 2" xfId="4158" xr:uid="{00000000-0005-0000-0000-0000EDAA0000}"/>
    <cellStyle name="Note 4 31 2 2 2 2 2 2" xfId="22369" xr:uid="{00000000-0005-0000-0000-0000EEAA0000}"/>
    <cellStyle name="Note 4 31 2 2 2 2 2 2 2" xfId="38000" xr:uid="{00000000-0005-0000-0000-0000EFAA0000}"/>
    <cellStyle name="Note 4 31 2 2 2 2 2 3" xfId="13664" xr:uid="{00000000-0005-0000-0000-0000F0AA0000}"/>
    <cellStyle name="Note 4 31 2 2 2 2 2 4" xfId="30409" xr:uid="{00000000-0005-0000-0000-0000F1AA0000}"/>
    <cellStyle name="Note 4 31 2 2 2 2 3" xfId="22733" xr:uid="{00000000-0005-0000-0000-0000F2AA0000}"/>
    <cellStyle name="Note 4 31 2 2 2 2 3 2" xfId="38364" xr:uid="{00000000-0005-0000-0000-0000F3AA0000}"/>
    <cellStyle name="Note 4 31 2 2 2 2 4" xfId="14067" xr:uid="{00000000-0005-0000-0000-0000F4AA0000}"/>
    <cellStyle name="Note 4 31 2 2 2 2 5" xfId="30754" xr:uid="{00000000-0005-0000-0000-0000F5AA0000}"/>
    <cellStyle name="Note 4 31 2 2 2 3" xfId="4195" xr:uid="{00000000-0005-0000-0000-0000F6AA0000}"/>
    <cellStyle name="Note 4 31 2 2 2 3 2" xfId="22406" xr:uid="{00000000-0005-0000-0000-0000F7AA0000}"/>
    <cellStyle name="Note 4 31 2 2 2 3 2 2" xfId="38037" xr:uid="{00000000-0005-0000-0000-0000F8AA0000}"/>
    <cellStyle name="Note 4 31 2 2 2 3 3" xfId="13701" xr:uid="{00000000-0005-0000-0000-0000F9AA0000}"/>
    <cellStyle name="Note 4 31 2 2 2 3 4" xfId="30446" xr:uid="{00000000-0005-0000-0000-0000FAAA0000}"/>
    <cellStyle name="Note 4 31 2 2 2 4" xfId="24378" xr:uid="{00000000-0005-0000-0000-0000FBAA0000}"/>
    <cellStyle name="Note 4 31 2 2 2 4 2" xfId="40009" xr:uid="{00000000-0005-0000-0000-0000FCAA0000}"/>
    <cellStyle name="Note 4 31 2 2 2 5" xfId="16219" xr:uid="{00000000-0005-0000-0000-0000FDAA0000}"/>
    <cellStyle name="Note 4 31 2 2 2 6" xfId="32197" xr:uid="{00000000-0005-0000-0000-0000FEAA0000}"/>
    <cellStyle name="Note 4 31 2 2 3" xfId="23988" xr:uid="{00000000-0005-0000-0000-0000FFAA0000}"/>
    <cellStyle name="Note 4 31 2 2 3 2" xfId="39619" xr:uid="{00000000-0005-0000-0000-000000AB0000}"/>
    <cellStyle name="Note 4 31 2 2 4" xfId="15678" xr:uid="{00000000-0005-0000-0000-000001AB0000}"/>
    <cellStyle name="Note 4 31 2 2 5" xfId="31867" xr:uid="{00000000-0005-0000-0000-000002AB0000}"/>
    <cellStyle name="Note 4 31 2 2 6" xfId="50586" xr:uid="{00000000-0005-0000-0000-000003AB0000}"/>
    <cellStyle name="Note 4 31 2 2 7" xfId="52372" xr:uid="{00000000-0005-0000-0000-000004AB0000}"/>
    <cellStyle name="Note 4 31 2 2 8" xfId="53467" xr:uid="{00000000-0005-0000-0000-000005AB0000}"/>
    <cellStyle name="Note 4 31 2 3" xfId="6826" xr:uid="{00000000-0005-0000-0000-000006AB0000}"/>
    <cellStyle name="Note 4 31 2 3 2" xfId="4581" xr:uid="{00000000-0005-0000-0000-000007AB0000}"/>
    <cellStyle name="Note 4 31 2 3 2 2" xfId="4960" xr:uid="{00000000-0005-0000-0000-000008AB0000}"/>
    <cellStyle name="Note 4 31 2 3 2 2 2" xfId="23132" xr:uid="{00000000-0005-0000-0000-000009AB0000}"/>
    <cellStyle name="Note 4 31 2 3 2 2 2 2" xfId="38763" xr:uid="{00000000-0005-0000-0000-00000AAB0000}"/>
    <cellStyle name="Note 4 31 2 3 2 2 3" xfId="14466" xr:uid="{00000000-0005-0000-0000-00000BAB0000}"/>
    <cellStyle name="Note 4 31 2 3 2 2 4" xfId="31153" xr:uid="{00000000-0005-0000-0000-00000CAB0000}"/>
    <cellStyle name="Note 4 31 2 3 2 3" xfId="22753" xr:uid="{00000000-0005-0000-0000-00000DAB0000}"/>
    <cellStyle name="Note 4 31 2 3 2 3 2" xfId="38384" xr:uid="{00000000-0005-0000-0000-00000EAB0000}"/>
    <cellStyle name="Note 4 31 2 3 2 4" xfId="14087" xr:uid="{00000000-0005-0000-0000-00000FAB0000}"/>
    <cellStyle name="Note 4 31 2 3 2 5" xfId="30774" xr:uid="{00000000-0005-0000-0000-000010AB0000}"/>
    <cellStyle name="Note 4 31 2 3 3" xfId="4288" xr:uid="{00000000-0005-0000-0000-000011AB0000}"/>
    <cellStyle name="Note 4 31 2 3 3 2" xfId="22499" xr:uid="{00000000-0005-0000-0000-000012AB0000}"/>
    <cellStyle name="Note 4 31 2 3 3 2 2" xfId="38130" xr:uid="{00000000-0005-0000-0000-000013AB0000}"/>
    <cellStyle name="Note 4 31 2 3 3 3" xfId="13794" xr:uid="{00000000-0005-0000-0000-000014AB0000}"/>
    <cellStyle name="Note 4 31 2 3 3 4" xfId="30539" xr:uid="{00000000-0005-0000-0000-000015AB0000}"/>
    <cellStyle name="Note 4 31 2 3 4" xfId="24489" xr:uid="{00000000-0005-0000-0000-000016AB0000}"/>
    <cellStyle name="Note 4 31 2 3 4 2" xfId="40120" xr:uid="{00000000-0005-0000-0000-000017AB0000}"/>
    <cellStyle name="Note 4 31 2 3 5" xfId="16330" xr:uid="{00000000-0005-0000-0000-000018AB0000}"/>
    <cellStyle name="Note 4 31 2 3 6" xfId="32308" xr:uid="{00000000-0005-0000-0000-000019AB0000}"/>
    <cellStyle name="Note 4 31 2 4" xfId="22120" xr:uid="{00000000-0005-0000-0000-00001AAB0000}"/>
    <cellStyle name="Note 4 31 2 4 2" xfId="37751" xr:uid="{00000000-0005-0000-0000-00001BAB0000}"/>
    <cellStyle name="Note 4 31 2 5" xfId="12207" xr:uid="{00000000-0005-0000-0000-00001CAB0000}"/>
    <cellStyle name="Note 4 31 2 5 2" xfId="29470" xr:uid="{00000000-0005-0000-0000-00001DAB0000}"/>
    <cellStyle name="Note 4 31 2 6" xfId="13303" xr:uid="{00000000-0005-0000-0000-00001EAB0000}"/>
    <cellStyle name="Note 4 31 2 7" xfId="30202" xr:uid="{00000000-0005-0000-0000-00001FAB0000}"/>
    <cellStyle name="Note 4 31 2 8" xfId="45048" xr:uid="{00000000-0005-0000-0000-000020AB0000}"/>
    <cellStyle name="Note 4 31 2 9" xfId="48617" xr:uid="{00000000-0005-0000-0000-000021AB0000}"/>
    <cellStyle name="Note 4 31 3" xfId="5519" xr:uid="{00000000-0005-0000-0000-000022AB0000}"/>
    <cellStyle name="Note 4 31 3 2" xfId="8107" xr:uid="{00000000-0005-0000-0000-000023AB0000}"/>
    <cellStyle name="Note 4 31 3 2 2" xfId="9496" xr:uid="{00000000-0005-0000-0000-000024AB0000}"/>
    <cellStyle name="Note 4 31 3 2 2 2" xfId="4869" xr:uid="{00000000-0005-0000-0000-000025AB0000}"/>
    <cellStyle name="Note 4 31 3 2 2 2 2" xfId="23041" xr:uid="{00000000-0005-0000-0000-000026AB0000}"/>
    <cellStyle name="Note 4 31 3 2 2 2 2 2" xfId="38672" xr:uid="{00000000-0005-0000-0000-000027AB0000}"/>
    <cellStyle name="Note 4 31 3 2 2 2 3" xfId="14375" xr:uid="{00000000-0005-0000-0000-000028AB0000}"/>
    <cellStyle name="Note 4 31 3 2 2 2 4" xfId="31062" xr:uid="{00000000-0005-0000-0000-000029AB0000}"/>
    <cellStyle name="Note 4 31 3 2 2 3" xfId="27062" xr:uid="{00000000-0005-0000-0000-00002AAB0000}"/>
    <cellStyle name="Note 4 31 3 2 2 3 2" xfId="42692" xr:uid="{00000000-0005-0000-0000-00002BAB0000}"/>
    <cellStyle name="Note 4 31 3 2 2 4" xfId="18998" xr:uid="{00000000-0005-0000-0000-00002CAB0000}"/>
    <cellStyle name="Note 4 31 3 2 2 5" xfId="34841" xr:uid="{00000000-0005-0000-0000-00002DAB0000}"/>
    <cellStyle name="Note 4 31 3 2 3" xfId="7788" xr:uid="{00000000-0005-0000-0000-00002EAB0000}"/>
    <cellStyle name="Note 4 31 3 2 3 2" xfId="25354" xr:uid="{00000000-0005-0000-0000-00002FAB0000}"/>
    <cellStyle name="Note 4 31 3 2 3 2 2" xfId="40984" xr:uid="{00000000-0005-0000-0000-000030AB0000}"/>
    <cellStyle name="Note 4 31 3 2 3 3" xfId="17290" xr:uid="{00000000-0005-0000-0000-000031AB0000}"/>
    <cellStyle name="Note 4 31 3 2 3 4" xfId="33133" xr:uid="{00000000-0005-0000-0000-000032AB0000}"/>
    <cellStyle name="Note 4 31 3 2 4" xfId="25673" xr:uid="{00000000-0005-0000-0000-000033AB0000}"/>
    <cellStyle name="Note 4 31 3 2 4 2" xfId="41303" xr:uid="{00000000-0005-0000-0000-000034AB0000}"/>
    <cellStyle name="Note 4 31 3 2 5" xfId="17609" xr:uid="{00000000-0005-0000-0000-000035AB0000}"/>
    <cellStyle name="Note 4 31 3 2 6" xfId="33452" xr:uid="{00000000-0005-0000-0000-000036AB0000}"/>
    <cellStyle name="Note 4 31 3 3" xfId="23541" xr:uid="{00000000-0005-0000-0000-000037AB0000}"/>
    <cellStyle name="Note 4 31 3 3 2" xfId="39172" xr:uid="{00000000-0005-0000-0000-000038AB0000}"/>
    <cellStyle name="Note 4 31 3 4" xfId="15024" xr:uid="{00000000-0005-0000-0000-000039AB0000}"/>
    <cellStyle name="Note 4 31 3 5" xfId="31500" xr:uid="{00000000-0005-0000-0000-00003AAB0000}"/>
    <cellStyle name="Note 4 31 3 6" xfId="50226" xr:uid="{00000000-0005-0000-0000-00003BAB0000}"/>
    <cellStyle name="Note 4 31 3 7" xfId="52012" xr:uid="{00000000-0005-0000-0000-00003CAB0000}"/>
    <cellStyle name="Note 4 31 3 8" xfId="53107" xr:uid="{00000000-0005-0000-0000-00003DAB0000}"/>
    <cellStyle name="Note 4 31 4" xfId="9125" xr:uid="{00000000-0005-0000-0000-00003EAB0000}"/>
    <cellStyle name="Note 4 31 4 2" xfId="10514" xr:uid="{00000000-0005-0000-0000-00003FAB0000}"/>
    <cellStyle name="Note 4 31 4 2 2" xfId="7305" xr:uid="{00000000-0005-0000-0000-000040AB0000}"/>
    <cellStyle name="Note 4 31 4 2 2 2" xfId="24872" xr:uid="{00000000-0005-0000-0000-000041AB0000}"/>
    <cellStyle name="Note 4 31 4 2 2 2 2" xfId="40502" xr:uid="{00000000-0005-0000-0000-000042AB0000}"/>
    <cellStyle name="Note 4 31 4 2 2 3" xfId="16808" xr:uid="{00000000-0005-0000-0000-000043AB0000}"/>
    <cellStyle name="Note 4 31 4 2 2 4" xfId="32651" xr:uid="{00000000-0005-0000-0000-000044AB0000}"/>
    <cellStyle name="Note 4 31 4 2 3" xfId="28080" xr:uid="{00000000-0005-0000-0000-000045AB0000}"/>
    <cellStyle name="Note 4 31 4 2 3 2" xfId="43710" xr:uid="{00000000-0005-0000-0000-000046AB0000}"/>
    <cellStyle name="Note 4 31 4 2 4" xfId="20016" xr:uid="{00000000-0005-0000-0000-000047AB0000}"/>
    <cellStyle name="Note 4 31 4 2 5" xfId="35859" xr:uid="{00000000-0005-0000-0000-000048AB0000}"/>
    <cellStyle name="Note 4 31 4 3" xfId="10935" xr:uid="{00000000-0005-0000-0000-000049AB0000}"/>
    <cellStyle name="Note 4 31 4 3 2" xfId="28501" xr:uid="{00000000-0005-0000-0000-00004AAB0000}"/>
    <cellStyle name="Note 4 31 4 3 2 2" xfId="44131" xr:uid="{00000000-0005-0000-0000-00004BAB0000}"/>
    <cellStyle name="Note 4 31 4 3 3" xfId="20437" xr:uid="{00000000-0005-0000-0000-00004CAB0000}"/>
    <cellStyle name="Note 4 31 4 3 4" xfId="36280" xr:uid="{00000000-0005-0000-0000-00004DAB0000}"/>
    <cellStyle name="Note 4 31 4 4" xfId="26691" xr:uid="{00000000-0005-0000-0000-00004EAB0000}"/>
    <cellStyle name="Note 4 31 4 4 2" xfId="42321" xr:uid="{00000000-0005-0000-0000-00004FAB0000}"/>
    <cellStyle name="Note 4 31 4 5" xfId="18627" xr:uid="{00000000-0005-0000-0000-000050AB0000}"/>
    <cellStyle name="Note 4 31 4 6" xfId="34470" xr:uid="{00000000-0005-0000-0000-000051AB0000}"/>
    <cellStyle name="Note 4 31 5" xfId="21673" xr:uid="{00000000-0005-0000-0000-000052AB0000}"/>
    <cellStyle name="Note 4 31 5 2" xfId="37304" xr:uid="{00000000-0005-0000-0000-000053AB0000}"/>
    <cellStyle name="Note 4 31 6" xfId="24678" xr:uid="{00000000-0005-0000-0000-000054AB0000}"/>
    <cellStyle name="Note 4 31 6 2" xfId="40309" xr:uid="{00000000-0005-0000-0000-000055AB0000}"/>
    <cellStyle name="Note 4 31 7" xfId="12650" xr:uid="{00000000-0005-0000-0000-000056AB0000}"/>
    <cellStyle name="Note 4 31 8" xfId="29836" xr:uid="{00000000-0005-0000-0000-000057AB0000}"/>
    <cellStyle name="Note 4 31 9" xfId="47588" xr:uid="{00000000-0005-0000-0000-000058AB0000}"/>
    <cellStyle name="Note 4 32" xfId="3404" xr:uid="{00000000-0005-0000-0000-000059AB0000}"/>
    <cellStyle name="Note 4 32 10" xfId="48364" xr:uid="{00000000-0005-0000-0000-00005AAB0000}"/>
    <cellStyle name="Note 4 32 11" xfId="47268" xr:uid="{00000000-0005-0000-0000-00005BAB0000}"/>
    <cellStyle name="Note 4 32 12" xfId="51067" xr:uid="{00000000-0005-0000-0000-00005CAB0000}"/>
    <cellStyle name="Note 4 32 13" xfId="49478" xr:uid="{00000000-0005-0000-0000-00005DAB0000}"/>
    <cellStyle name="Note 4 32 14" xfId="52682" xr:uid="{00000000-0005-0000-0000-00005EAB0000}"/>
    <cellStyle name="Note 4 32 15" xfId="45912" xr:uid="{00000000-0005-0000-0000-00005FAB0000}"/>
    <cellStyle name="Note 4 32 2" xfId="4057" xr:uid="{00000000-0005-0000-0000-000060AB0000}"/>
    <cellStyle name="Note 4 32 2 10" xfId="49062" xr:uid="{00000000-0005-0000-0000-000061AB0000}"/>
    <cellStyle name="Note 4 32 2 11" xfId="51428" xr:uid="{00000000-0005-0000-0000-000062AB0000}"/>
    <cellStyle name="Note 4 32 2 12" xfId="45670" xr:uid="{00000000-0005-0000-0000-000063AB0000}"/>
    <cellStyle name="Note 4 32 2 13" xfId="51715" xr:uid="{00000000-0005-0000-0000-000064AB0000}"/>
    <cellStyle name="Note 4 32 2 14" xfId="45133" xr:uid="{00000000-0005-0000-0000-000065AB0000}"/>
    <cellStyle name="Note 4 32 2 2" xfId="6432" xr:uid="{00000000-0005-0000-0000-000066AB0000}"/>
    <cellStyle name="Note 4 32 2 2 2" xfId="8052" xr:uid="{00000000-0005-0000-0000-000067AB0000}"/>
    <cellStyle name="Note 4 32 2 2 2 2" xfId="9441" xr:uid="{00000000-0005-0000-0000-000068AB0000}"/>
    <cellStyle name="Note 4 32 2 2 2 2 2" xfId="4640" xr:uid="{00000000-0005-0000-0000-000069AB0000}"/>
    <cellStyle name="Note 4 32 2 2 2 2 2 2" xfId="22812" xr:uid="{00000000-0005-0000-0000-00006AAB0000}"/>
    <cellStyle name="Note 4 32 2 2 2 2 2 2 2" xfId="38443" xr:uid="{00000000-0005-0000-0000-00006BAB0000}"/>
    <cellStyle name="Note 4 32 2 2 2 2 2 3" xfId="14146" xr:uid="{00000000-0005-0000-0000-00006CAB0000}"/>
    <cellStyle name="Note 4 32 2 2 2 2 2 4" xfId="30833" xr:uid="{00000000-0005-0000-0000-00006DAB0000}"/>
    <cellStyle name="Note 4 32 2 2 2 2 3" xfId="27007" xr:uid="{00000000-0005-0000-0000-00006EAB0000}"/>
    <cellStyle name="Note 4 32 2 2 2 2 3 2" xfId="42637" xr:uid="{00000000-0005-0000-0000-00006FAB0000}"/>
    <cellStyle name="Note 4 32 2 2 2 2 4" xfId="18943" xr:uid="{00000000-0005-0000-0000-000070AB0000}"/>
    <cellStyle name="Note 4 32 2 2 2 2 5" xfId="34786" xr:uid="{00000000-0005-0000-0000-000071AB0000}"/>
    <cellStyle name="Note 4 32 2 2 2 3" xfId="6976" xr:uid="{00000000-0005-0000-0000-000072AB0000}"/>
    <cellStyle name="Note 4 32 2 2 2 3 2" xfId="24639" xr:uid="{00000000-0005-0000-0000-000073AB0000}"/>
    <cellStyle name="Note 4 32 2 2 2 3 2 2" xfId="40270" xr:uid="{00000000-0005-0000-0000-000074AB0000}"/>
    <cellStyle name="Note 4 32 2 2 2 3 3" xfId="16480" xr:uid="{00000000-0005-0000-0000-000075AB0000}"/>
    <cellStyle name="Note 4 32 2 2 2 3 4" xfId="32458" xr:uid="{00000000-0005-0000-0000-000076AB0000}"/>
    <cellStyle name="Note 4 32 2 2 2 4" xfId="25618" xr:uid="{00000000-0005-0000-0000-000077AB0000}"/>
    <cellStyle name="Note 4 32 2 2 2 4 2" xfId="41248" xr:uid="{00000000-0005-0000-0000-000078AB0000}"/>
    <cellStyle name="Note 4 32 2 2 2 5" xfId="17554" xr:uid="{00000000-0005-0000-0000-000079AB0000}"/>
    <cellStyle name="Note 4 32 2 2 2 6" xfId="33397" xr:uid="{00000000-0005-0000-0000-00007AAB0000}"/>
    <cellStyle name="Note 4 32 2 2 3" xfId="24135" xr:uid="{00000000-0005-0000-0000-00007BAB0000}"/>
    <cellStyle name="Note 4 32 2 2 3 2" xfId="39766" xr:uid="{00000000-0005-0000-0000-00007CAB0000}"/>
    <cellStyle name="Note 4 32 2 2 4" xfId="15937" xr:uid="{00000000-0005-0000-0000-00007DAB0000}"/>
    <cellStyle name="Note 4 32 2 2 5" xfId="31974" xr:uid="{00000000-0005-0000-0000-00007EAB0000}"/>
    <cellStyle name="Note 4 32 2 2 6" xfId="50693" xr:uid="{00000000-0005-0000-0000-00007FAB0000}"/>
    <cellStyle name="Note 4 32 2 2 7" xfId="52479" xr:uid="{00000000-0005-0000-0000-000080AB0000}"/>
    <cellStyle name="Note 4 32 2 2 8" xfId="53574" xr:uid="{00000000-0005-0000-0000-000081AB0000}"/>
    <cellStyle name="Note 4 32 2 3" xfId="8443" xr:uid="{00000000-0005-0000-0000-000082AB0000}"/>
    <cellStyle name="Note 4 32 2 3 2" xfId="9832" xr:uid="{00000000-0005-0000-0000-000083AB0000}"/>
    <cellStyle name="Note 4 32 2 3 2 2" xfId="7843" xr:uid="{00000000-0005-0000-0000-000084AB0000}"/>
    <cellStyle name="Note 4 32 2 3 2 2 2" xfId="25409" xr:uid="{00000000-0005-0000-0000-000085AB0000}"/>
    <cellStyle name="Note 4 32 2 3 2 2 2 2" xfId="41039" xr:uid="{00000000-0005-0000-0000-000086AB0000}"/>
    <cellStyle name="Note 4 32 2 3 2 2 3" xfId="17345" xr:uid="{00000000-0005-0000-0000-000087AB0000}"/>
    <cellStyle name="Note 4 32 2 3 2 2 4" xfId="33188" xr:uid="{00000000-0005-0000-0000-000088AB0000}"/>
    <cellStyle name="Note 4 32 2 3 2 3" xfId="27398" xr:uid="{00000000-0005-0000-0000-000089AB0000}"/>
    <cellStyle name="Note 4 32 2 3 2 3 2" xfId="43028" xr:uid="{00000000-0005-0000-0000-00008AAB0000}"/>
    <cellStyle name="Note 4 32 2 3 2 4" xfId="19334" xr:uid="{00000000-0005-0000-0000-00008BAB0000}"/>
    <cellStyle name="Note 4 32 2 3 2 5" xfId="35177" xr:uid="{00000000-0005-0000-0000-00008CAB0000}"/>
    <cellStyle name="Note 4 32 2 3 3" xfId="4724" xr:uid="{00000000-0005-0000-0000-00008DAB0000}"/>
    <cellStyle name="Note 4 32 2 3 3 2" xfId="22896" xr:uid="{00000000-0005-0000-0000-00008EAB0000}"/>
    <cellStyle name="Note 4 32 2 3 3 2 2" xfId="38527" xr:uid="{00000000-0005-0000-0000-00008FAB0000}"/>
    <cellStyle name="Note 4 32 2 3 3 3" xfId="14230" xr:uid="{00000000-0005-0000-0000-000090AB0000}"/>
    <cellStyle name="Note 4 32 2 3 3 4" xfId="30917" xr:uid="{00000000-0005-0000-0000-000091AB0000}"/>
    <cellStyle name="Note 4 32 2 3 4" xfId="26009" xr:uid="{00000000-0005-0000-0000-000092AB0000}"/>
    <cellStyle name="Note 4 32 2 3 4 2" xfId="41639" xr:uid="{00000000-0005-0000-0000-000093AB0000}"/>
    <cellStyle name="Note 4 32 2 3 5" xfId="17945" xr:uid="{00000000-0005-0000-0000-000094AB0000}"/>
    <cellStyle name="Note 4 32 2 3 6" xfId="33788" xr:uid="{00000000-0005-0000-0000-000095AB0000}"/>
    <cellStyle name="Note 4 32 2 4" xfId="22269" xr:uid="{00000000-0005-0000-0000-000096AB0000}"/>
    <cellStyle name="Note 4 32 2 4 2" xfId="37900" xr:uid="{00000000-0005-0000-0000-000097AB0000}"/>
    <cellStyle name="Note 4 32 2 5" xfId="12309" xr:uid="{00000000-0005-0000-0000-000098AB0000}"/>
    <cellStyle name="Note 4 32 2 5 2" xfId="29572" xr:uid="{00000000-0005-0000-0000-000099AB0000}"/>
    <cellStyle name="Note 4 32 2 6" xfId="13562" xr:uid="{00000000-0005-0000-0000-00009AAB0000}"/>
    <cellStyle name="Note 4 32 2 7" xfId="30309" xr:uid="{00000000-0005-0000-0000-00009BAB0000}"/>
    <cellStyle name="Note 4 32 2 8" xfId="45306" xr:uid="{00000000-0005-0000-0000-00009CAB0000}"/>
    <cellStyle name="Note 4 32 2 9" xfId="48724" xr:uid="{00000000-0005-0000-0000-00009DAB0000}"/>
    <cellStyle name="Note 4 32 3" xfId="5779" xr:uid="{00000000-0005-0000-0000-00009EAB0000}"/>
    <cellStyle name="Note 4 32 3 2" xfId="8652" xr:uid="{00000000-0005-0000-0000-00009FAB0000}"/>
    <cellStyle name="Note 4 32 3 2 2" xfId="10041" xr:uid="{00000000-0005-0000-0000-0000A0AB0000}"/>
    <cellStyle name="Note 4 32 3 2 2 2" xfId="7219" xr:uid="{00000000-0005-0000-0000-0000A1AB0000}"/>
    <cellStyle name="Note 4 32 3 2 2 2 2" xfId="24786" xr:uid="{00000000-0005-0000-0000-0000A2AB0000}"/>
    <cellStyle name="Note 4 32 3 2 2 2 2 2" xfId="40416" xr:uid="{00000000-0005-0000-0000-0000A3AB0000}"/>
    <cellStyle name="Note 4 32 3 2 2 2 3" xfId="16722" xr:uid="{00000000-0005-0000-0000-0000A4AB0000}"/>
    <cellStyle name="Note 4 32 3 2 2 2 4" xfId="32565" xr:uid="{00000000-0005-0000-0000-0000A5AB0000}"/>
    <cellStyle name="Note 4 32 3 2 2 3" xfId="27607" xr:uid="{00000000-0005-0000-0000-0000A6AB0000}"/>
    <cellStyle name="Note 4 32 3 2 2 3 2" xfId="43237" xr:uid="{00000000-0005-0000-0000-0000A7AB0000}"/>
    <cellStyle name="Note 4 32 3 2 2 4" xfId="19543" xr:uid="{00000000-0005-0000-0000-0000A8AB0000}"/>
    <cellStyle name="Note 4 32 3 2 2 5" xfId="35386" xr:uid="{00000000-0005-0000-0000-0000A9AB0000}"/>
    <cellStyle name="Note 4 32 3 2 3" xfId="9323" xr:uid="{00000000-0005-0000-0000-0000AAAB0000}"/>
    <cellStyle name="Note 4 32 3 2 3 2" xfId="26889" xr:uid="{00000000-0005-0000-0000-0000ABAB0000}"/>
    <cellStyle name="Note 4 32 3 2 3 2 2" xfId="42519" xr:uid="{00000000-0005-0000-0000-0000ACAB0000}"/>
    <cellStyle name="Note 4 32 3 2 3 3" xfId="18825" xr:uid="{00000000-0005-0000-0000-0000ADAB0000}"/>
    <cellStyle name="Note 4 32 3 2 3 4" xfId="34668" xr:uid="{00000000-0005-0000-0000-0000AEAB0000}"/>
    <cellStyle name="Note 4 32 3 2 4" xfId="26218" xr:uid="{00000000-0005-0000-0000-0000AFAB0000}"/>
    <cellStyle name="Note 4 32 3 2 4 2" xfId="41848" xr:uid="{00000000-0005-0000-0000-0000B0AB0000}"/>
    <cellStyle name="Note 4 32 3 2 5" xfId="18154" xr:uid="{00000000-0005-0000-0000-0000B1AB0000}"/>
    <cellStyle name="Note 4 32 3 2 6" xfId="33997" xr:uid="{00000000-0005-0000-0000-0000B2AB0000}"/>
    <cellStyle name="Note 4 32 3 3" xfId="23689" xr:uid="{00000000-0005-0000-0000-0000B3AB0000}"/>
    <cellStyle name="Note 4 32 3 3 2" xfId="39320" xr:uid="{00000000-0005-0000-0000-0000B4AB0000}"/>
    <cellStyle name="Note 4 32 3 4" xfId="15284" xr:uid="{00000000-0005-0000-0000-0000B5AB0000}"/>
    <cellStyle name="Note 4 32 3 5" xfId="31608" xr:uid="{00000000-0005-0000-0000-0000B6AB0000}"/>
    <cellStyle name="Note 4 32 3 6" xfId="50333" xr:uid="{00000000-0005-0000-0000-0000B7AB0000}"/>
    <cellStyle name="Note 4 32 3 7" xfId="52119" xr:uid="{00000000-0005-0000-0000-0000B8AB0000}"/>
    <cellStyle name="Note 4 32 3 8" xfId="53214" xr:uid="{00000000-0005-0000-0000-0000B9AB0000}"/>
    <cellStyle name="Note 4 32 4" xfId="9169" xr:uid="{00000000-0005-0000-0000-0000BAAB0000}"/>
    <cellStyle name="Note 4 32 4 2" xfId="10558" xr:uid="{00000000-0005-0000-0000-0000BBAB0000}"/>
    <cellStyle name="Note 4 32 4 2 2" xfId="11663" xr:uid="{00000000-0005-0000-0000-0000BCAB0000}"/>
    <cellStyle name="Note 4 32 4 2 2 2" xfId="29229" xr:uid="{00000000-0005-0000-0000-0000BDAB0000}"/>
    <cellStyle name="Note 4 32 4 2 2 2 2" xfId="44859" xr:uid="{00000000-0005-0000-0000-0000BEAB0000}"/>
    <cellStyle name="Note 4 32 4 2 2 3" xfId="21165" xr:uid="{00000000-0005-0000-0000-0000BFAB0000}"/>
    <cellStyle name="Note 4 32 4 2 2 4" xfId="37008" xr:uid="{00000000-0005-0000-0000-0000C0AB0000}"/>
    <cellStyle name="Note 4 32 4 2 3" xfId="28124" xr:uid="{00000000-0005-0000-0000-0000C1AB0000}"/>
    <cellStyle name="Note 4 32 4 2 3 2" xfId="43754" xr:uid="{00000000-0005-0000-0000-0000C2AB0000}"/>
    <cellStyle name="Note 4 32 4 2 4" xfId="20060" xr:uid="{00000000-0005-0000-0000-0000C3AB0000}"/>
    <cellStyle name="Note 4 32 4 2 5" xfId="35903" xr:uid="{00000000-0005-0000-0000-0000C4AB0000}"/>
    <cellStyle name="Note 4 32 4 3" xfId="10888" xr:uid="{00000000-0005-0000-0000-0000C5AB0000}"/>
    <cellStyle name="Note 4 32 4 3 2" xfId="28454" xr:uid="{00000000-0005-0000-0000-0000C6AB0000}"/>
    <cellStyle name="Note 4 32 4 3 2 2" xfId="44084" xr:uid="{00000000-0005-0000-0000-0000C7AB0000}"/>
    <cellStyle name="Note 4 32 4 3 3" xfId="20390" xr:uid="{00000000-0005-0000-0000-0000C8AB0000}"/>
    <cellStyle name="Note 4 32 4 3 4" xfId="36233" xr:uid="{00000000-0005-0000-0000-0000C9AB0000}"/>
    <cellStyle name="Note 4 32 4 4" xfId="26735" xr:uid="{00000000-0005-0000-0000-0000CAAB0000}"/>
    <cellStyle name="Note 4 32 4 4 2" xfId="42365" xr:uid="{00000000-0005-0000-0000-0000CBAB0000}"/>
    <cellStyle name="Note 4 32 4 5" xfId="18671" xr:uid="{00000000-0005-0000-0000-0000CCAB0000}"/>
    <cellStyle name="Note 4 32 4 6" xfId="34514" xr:uid="{00000000-0005-0000-0000-0000CDAB0000}"/>
    <cellStyle name="Note 4 32 5" xfId="21823" xr:uid="{00000000-0005-0000-0000-0000CEAB0000}"/>
    <cellStyle name="Note 4 32 5 2" xfId="37454" xr:uid="{00000000-0005-0000-0000-0000CFAB0000}"/>
    <cellStyle name="Note 4 32 6" xfId="21770" xr:uid="{00000000-0005-0000-0000-0000D0AB0000}"/>
    <cellStyle name="Note 4 32 6 2" xfId="37401" xr:uid="{00000000-0005-0000-0000-0000D1AB0000}"/>
    <cellStyle name="Note 4 32 7" xfId="12909" xr:uid="{00000000-0005-0000-0000-0000D2AB0000}"/>
    <cellStyle name="Note 4 32 8" xfId="29943" xr:uid="{00000000-0005-0000-0000-0000D3AB0000}"/>
    <cellStyle name="Note 4 32 9" xfId="47789" xr:uid="{00000000-0005-0000-0000-0000D4AB0000}"/>
    <cellStyle name="Note 4 33" xfId="3164" xr:uid="{00000000-0005-0000-0000-0000D5AB0000}"/>
    <cellStyle name="Note 4 33 10" xfId="48277" xr:uid="{00000000-0005-0000-0000-0000D6AB0000}"/>
    <cellStyle name="Note 4 33 11" xfId="49054" xr:uid="{00000000-0005-0000-0000-0000D7AB0000}"/>
    <cellStyle name="Note 4 33 12" xfId="50980" xr:uid="{00000000-0005-0000-0000-0000D8AB0000}"/>
    <cellStyle name="Note 4 33 13" xfId="46402" xr:uid="{00000000-0005-0000-0000-0000D9AB0000}"/>
    <cellStyle name="Note 4 33 14" xfId="53633" xr:uid="{00000000-0005-0000-0000-0000DAAB0000}"/>
    <cellStyle name="Note 4 33 15" xfId="50707" xr:uid="{00000000-0005-0000-0000-0000DBAB0000}"/>
    <cellStyle name="Note 4 33 2" xfId="3818" xr:uid="{00000000-0005-0000-0000-0000DCAB0000}"/>
    <cellStyle name="Note 4 33 2 10" xfId="48916" xr:uid="{00000000-0005-0000-0000-0000DDAB0000}"/>
    <cellStyle name="Note 4 33 2 11" xfId="51341" xr:uid="{00000000-0005-0000-0000-0000DEAB0000}"/>
    <cellStyle name="Note 4 33 2 12" xfId="45493" xr:uid="{00000000-0005-0000-0000-0000DFAB0000}"/>
    <cellStyle name="Note 4 33 2 13" xfId="51529" xr:uid="{00000000-0005-0000-0000-0000E0AB0000}"/>
    <cellStyle name="Note 4 33 2 14" xfId="52673" xr:uid="{00000000-0005-0000-0000-0000E1AB0000}"/>
    <cellStyle name="Note 4 33 2 2" xfId="6193" xr:uid="{00000000-0005-0000-0000-0000E2AB0000}"/>
    <cellStyle name="Note 4 33 2 2 2" xfId="6796" xr:uid="{00000000-0005-0000-0000-0000E3AB0000}"/>
    <cellStyle name="Note 4 33 2 2 2 2" xfId="7428" xr:uid="{00000000-0005-0000-0000-0000E4AB0000}"/>
    <cellStyle name="Note 4 33 2 2 2 2 2" xfId="4707" xr:uid="{00000000-0005-0000-0000-0000E5AB0000}"/>
    <cellStyle name="Note 4 33 2 2 2 2 2 2" xfId="22879" xr:uid="{00000000-0005-0000-0000-0000E6AB0000}"/>
    <cellStyle name="Note 4 33 2 2 2 2 2 2 2" xfId="38510" xr:uid="{00000000-0005-0000-0000-0000E7AB0000}"/>
    <cellStyle name="Note 4 33 2 2 2 2 2 3" xfId="14213" xr:uid="{00000000-0005-0000-0000-0000E8AB0000}"/>
    <cellStyle name="Note 4 33 2 2 2 2 2 4" xfId="30900" xr:uid="{00000000-0005-0000-0000-0000E9AB0000}"/>
    <cellStyle name="Note 4 33 2 2 2 2 3" xfId="24995" xr:uid="{00000000-0005-0000-0000-0000EAAB0000}"/>
    <cellStyle name="Note 4 33 2 2 2 2 3 2" xfId="40625" xr:uid="{00000000-0005-0000-0000-0000EBAB0000}"/>
    <cellStyle name="Note 4 33 2 2 2 2 4" xfId="16931" xr:uid="{00000000-0005-0000-0000-0000ECAB0000}"/>
    <cellStyle name="Note 4 33 2 2 2 2 5" xfId="32774" xr:uid="{00000000-0005-0000-0000-0000EDAB0000}"/>
    <cellStyle name="Note 4 33 2 2 2 3" xfId="4259" xr:uid="{00000000-0005-0000-0000-0000EEAB0000}"/>
    <cellStyle name="Note 4 33 2 2 2 3 2" xfId="22470" xr:uid="{00000000-0005-0000-0000-0000EFAB0000}"/>
    <cellStyle name="Note 4 33 2 2 2 3 2 2" xfId="38101" xr:uid="{00000000-0005-0000-0000-0000F0AB0000}"/>
    <cellStyle name="Note 4 33 2 2 2 3 3" xfId="13765" xr:uid="{00000000-0005-0000-0000-0000F1AB0000}"/>
    <cellStyle name="Note 4 33 2 2 2 3 4" xfId="30510" xr:uid="{00000000-0005-0000-0000-0000F2AB0000}"/>
    <cellStyle name="Note 4 33 2 2 2 4" xfId="24459" xr:uid="{00000000-0005-0000-0000-0000F3AB0000}"/>
    <cellStyle name="Note 4 33 2 2 2 4 2" xfId="40090" xr:uid="{00000000-0005-0000-0000-0000F4AB0000}"/>
    <cellStyle name="Note 4 33 2 2 2 5" xfId="16300" xr:uid="{00000000-0005-0000-0000-0000F5AB0000}"/>
    <cellStyle name="Note 4 33 2 2 2 6" xfId="32278" xr:uid="{00000000-0005-0000-0000-0000F6AB0000}"/>
    <cellStyle name="Note 4 33 2 2 3" xfId="24008" xr:uid="{00000000-0005-0000-0000-0000F7AB0000}"/>
    <cellStyle name="Note 4 33 2 2 3 2" xfId="39639" xr:uid="{00000000-0005-0000-0000-0000F8AB0000}"/>
    <cellStyle name="Note 4 33 2 2 4" xfId="15698" xr:uid="{00000000-0005-0000-0000-0000F9AB0000}"/>
    <cellStyle name="Note 4 33 2 2 5" xfId="31887" xr:uid="{00000000-0005-0000-0000-0000FAAB0000}"/>
    <cellStyle name="Note 4 33 2 2 6" xfId="50606" xr:uid="{00000000-0005-0000-0000-0000FBAB0000}"/>
    <cellStyle name="Note 4 33 2 2 7" xfId="52392" xr:uid="{00000000-0005-0000-0000-0000FCAB0000}"/>
    <cellStyle name="Note 4 33 2 2 8" xfId="53487" xr:uid="{00000000-0005-0000-0000-0000FDAB0000}"/>
    <cellStyle name="Note 4 33 2 3" xfId="8304" xr:uid="{00000000-0005-0000-0000-0000FEAB0000}"/>
    <cellStyle name="Note 4 33 2 3 2" xfId="9693" xr:uid="{00000000-0005-0000-0000-0000FFAB0000}"/>
    <cellStyle name="Note 4 33 2 3 2 2" xfId="4430" xr:uid="{00000000-0005-0000-0000-000000AC0000}"/>
    <cellStyle name="Note 4 33 2 3 2 2 2" xfId="22602" xr:uid="{00000000-0005-0000-0000-000001AC0000}"/>
    <cellStyle name="Note 4 33 2 3 2 2 2 2" xfId="38233" xr:uid="{00000000-0005-0000-0000-000002AC0000}"/>
    <cellStyle name="Note 4 33 2 3 2 2 3" xfId="13936" xr:uid="{00000000-0005-0000-0000-000003AC0000}"/>
    <cellStyle name="Note 4 33 2 3 2 2 4" xfId="30623" xr:uid="{00000000-0005-0000-0000-000004AC0000}"/>
    <cellStyle name="Note 4 33 2 3 2 3" xfId="27259" xr:uid="{00000000-0005-0000-0000-000005AC0000}"/>
    <cellStyle name="Note 4 33 2 3 2 3 2" xfId="42889" xr:uid="{00000000-0005-0000-0000-000006AC0000}"/>
    <cellStyle name="Note 4 33 2 3 2 4" xfId="19195" xr:uid="{00000000-0005-0000-0000-000007AC0000}"/>
    <cellStyle name="Note 4 33 2 3 2 5" xfId="35038" xr:uid="{00000000-0005-0000-0000-000008AC0000}"/>
    <cellStyle name="Note 4 33 2 3 3" xfId="7175" xr:uid="{00000000-0005-0000-0000-000009AC0000}"/>
    <cellStyle name="Note 4 33 2 3 3 2" xfId="24742" xr:uid="{00000000-0005-0000-0000-00000AAC0000}"/>
    <cellStyle name="Note 4 33 2 3 3 2 2" xfId="40372" xr:uid="{00000000-0005-0000-0000-00000BAC0000}"/>
    <cellStyle name="Note 4 33 2 3 3 3" xfId="16678" xr:uid="{00000000-0005-0000-0000-00000CAC0000}"/>
    <cellStyle name="Note 4 33 2 3 3 4" xfId="32521" xr:uid="{00000000-0005-0000-0000-00000DAC0000}"/>
    <cellStyle name="Note 4 33 2 3 4" xfId="25870" xr:uid="{00000000-0005-0000-0000-00000EAC0000}"/>
    <cellStyle name="Note 4 33 2 3 4 2" xfId="41500" xr:uid="{00000000-0005-0000-0000-00000FAC0000}"/>
    <cellStyle name="Note 4 33 2 3 5" xfId="17806" xr:uid="{00000000-0005-0000-0000-000010AC0000}"/>
    <cellStyle name="Note 4 33 2 3 6" xfId="33649" xr:uid="{00000000-0005-0000-0000-000011AC0000}"/>
    <cellStyle name="Note 4 33 2 4" xfId="22140" xr:uid="{00000000-0005-0000-0000-000012AC0000}"/>
    <cellStyle name="Note 4 33 2 4 2" xfId="37771" xr:uid="{00000000-0005-0000-0000-000013AC0000}"/>
    <cellStyle name="Note 4 33 2 5" xfId="12227" xr:uid="{00000000-0005-0000-0000-000014AC0000}"/>
    <cellStyle name="Note 4 33 2 5 2" xfId="29490" xr:uid="{00000000-0005-0000-0000-000015AC0000}"/>
    <cellStyle name="Note 4 33 2 6" xfId="13323" xr:uid="{00000000-0005-0000-0000-000016AC0000}"/>
    <cellStyle name="Note 4 33 2 7" xfId="30222" xr:uid="{00000000-0005-0000-0000-000017AC0000}"/>
    <cellStyle name="Note 4 33 2 8" xfId="46513" xr:uid="{00000000-0005-0000-0000-000018AC0000}"/>
    <cellStyle name="Note 4 33 2 9" xfId="48637" xr:uid="{00000000-0005-0000-0000-000019AC0000}"/>
    <cellStyle name="Note 4 33 3" xfId="5539" xr:uid="{00000000-0005-0000-0000-00001AAC0000}"/>
    <cellStyle name="Note 4 33 3 2" xfId="8717" xr:uid="{00000000-0005-0000-0000-00001BAC0000}"/>
    <cellStyle name="Note 4 33 3 2 2" xfId="10106" xr:uid="{00000000-0005-0000-0000-00001CAC0000}"/>
    <cellStyle name="Note 4 33 3 2 2 2" xfId="9393" xr:uid="{00000000-0005-0000-0000-00001DAC0000}"/>
    <cellStyle name="Note 4 33 3 2 2 2 2" xfId="26959" xr:uid="{00000000-0005-0000-0000-00001EAC0000}"/>
    <cellStyle name="Note 4 33 3 2 2 2 2 2" xfId="42589" xr:uid="{00000000-0005-0000-0000-00001FAC0000}"/>
    <cellStyle name="Note 4 33 3 2 2 2 3" xfId="18895" xr:uid="{00000000-0005-0000-0000-000020AC0000}"/>
    <cellStyle name="Note 4 33 3 2 2 2 4" xfId="34738" xr:uid="{00000000-0005-0000-0000-000021AC0000}"/>
    <cellStyle name="Note 4 33 3 2 2 3" xfId="27672" xr:uid="{00000000-0005-0000-0000-000022AC0000}"/>
    <cellStyle name="Note 4 33 3 2 2 3 2" xfId="43302" xr:uid="{00000000-0005-0000-0000-000023AC0000}"/>
    <cellStyle name="Note 4 33 3 2 2 4" xfId="19608" xr:uid="{00000000-0005-0000-0000-000024AC0000}"/>
    <cellStyle name="Note 4 33 3 2 2 5" xfId="35451" xr:uid="{00000000-0005-0000-0000-000025AC0000}"/>
    <cellStyle name="Note 4 33 3 2 3" xfId="9343" xr:uid="{00000000-0005-0000-0000-000026AC0000}"/>
    <cellStyle name="Note 4 33 3 2 3 2" xfId="26909" xr:uid="{00000000-0005-0000-0000-000027AC0000}"/>
    <cellStyle name="Note 4 33 3 2 3 2 2" xfId="42539" xr:uid="{00000000-0005-0000-0000-000028AC0000}"/>
    <cellStyle name="Note 4 33 3 2 3 3" xfId="18845" xr:uid="{00000000-0005-0000-0000-000029AC0000}"/>
    <cellStyle name="Note 4 33 3 2 3 4" xfId="34688" xr:uid="{00000000-0005-0000-0000-00002AAC0000}"/>
    <cellStyle name="Note 4 33 3 2 4" xfId="26283" xr:uid="{00000000-0005-0000-0000-00002BAC0000}"/>
    <cellStyle name="Note 4 33 3 2 4 2" xfId="41913" xr:uid="{00000000-0005-0000-0000-00002CAC0000}"/>
    <cellStyle name="Note 4 33 3 2 5" xfId="18219" xr:uid="{00000000-0005-0000-0000-00002DAC0000}"/>
    <cellStyle name="Note 4 33 3 2 6" xfId="34062" xr:uid="{00000000-0005-0000-0000-00002EAC0000}"/>
    <cellStyle name="Note 4 33 3 3" xfId="23561" xr:uid="{00000000-0005-0000-0000-00002FAC0000}"/>
    <cellStyle name="Note 4 33 3 3 2" xfId="39192" xr:uid="{00000000-0005-0000-0000-000030AC0000}"/>
    <cellStyle name="Note 4 33 3 4" xfId="15044" xr:uid="{00000000-0005-0000-0000-000031AC0000}"/>
    <cellStyle name="Note 4 33 3 5" xfId="31520" xr:uid="{00000000-0005-0000-0000-000032AC0000}"/>
    <cellStyle name="Note 4 33 3 6" xfId="50246" xr:uid="{00000000-0005-0000-0000-000033AC0000}"/>
    <cellStyle name="Note 4 33 3 7" xfId="52032" xr:uid="{00000000-0005-0000-0000-000034AC0000}"/>
    <cellStyle name="Note 4 33 3 8" xfId="53127" xr:uid="{00000000-0005-0000-0000-000035AC0000}"/>
    <cellStyle name="Note 4 33 4" xfId="9179" xr:uid="{00000000-0005-0000-0000-000036AC0000}"/>
    <cellStyle name="Note 4 33 4 2" xfId="10568" xr:uid="{00000000-0005-0000-0000-000037AC0000}"/>
    <cellStyle name="Note 4 33 4 2 2" xfId="11673" xr:uid="{00000000-0005-0000-0000-000038AC0000}"/>
    <cellStyle name="Note 4 33 4 2 2 2" xfId="29239" xr:uid="{00000000-0005-0000-0000-000039AC0000}"/>
    <cellStyle name="Note 4 33 4 2 2 2 2" xfId="44869" xr:uid="{00000000-0005-0000-0000-00003AAC0000}"/>
    <cellStyle name="Note 4 33 4 2 2 3" xfId="21175" xr:uid="{00000000-0005-0000-0000-00003BAC0000}"/>
    <cellStyle name="Note 4 33 4 2 2 4" xfId="37018" xr:uid="{00000000-0005-0000-0000-00003CAC0000}"/>
    <cellStyle name="Note 4 33 4 2 3" xfId="28134" xr:uid="{00000000-0005-0000-0000-00003DAC0000}"/>
    <cellStyle name="Note 4 33 4 2 3 2" xfId="43764" xr:uid="{00000000-0005-0000-0000-00003EAC0000}"/>
    <cellStyle name="Note 4 33 4 2 4" xfId="20070" xr:uid="{00000000-0005-0000-0000-00003FAC0000}"/>
    <cellStyle name="Note 4 33 4 2 5" xfId="35913" xr:uid="{00000000-0005-0000-0000-000040AC0000}"/>
    <cellStyle name="Note 4 33 4 3" xfId="4812" xr:uid="{00000000-0005-0000-0000-000041AC0000}"/>
    <cellStyle name="Note 4 33 4 3 2" xfId="22984" xr:uid="{00000000-0005-0000-0000-000042AC0000}"/>
    <cellStyle name="Note 4 33 4 3 2 2" xfId="38615" xr:uid="{00000000-0005-0000-0000-000043AC0000}"/>
    <cellStyle name="Note 4 33 4 3 3" xfId="14318" xr:uid="{00000000-0005-0000-0000-000044AC0000}"/>
    <cellStyle name="Note 4 33 4 3 4" xfId="31005" xr:uid="{00000000-0005-0000-0000-000045AC0000}"/>
    <cellStyle name="Note 4 33 4 4" xfId="26745" xr:uid="{00000000-0005-0000-0000-000046AC0000}"/>
    <cellStyle name="Note 4 33 4 4 2" xfId="42375" xr:uid="{00000000-0005-0000-0000-000047AC0000}"/>
    <cellStyle name="Note 4 33 4 5" xfId="18681" xr:uid="{00000000-0005-0000-0000-000048AC0000}"/>
    <cellStyle name="Note 4 33 4 6" xfId="34524" xr:uid="{00000000-0005-0000-0000-000049AC0000}"/>
    <cellStyle name="Note 4 33 5" xfId="21693" xr:uid="{00000000-0005-0000-0000-00004AAC0000}"/>
    <cellStyle name="Note 4 33 5 2" xfId="37324" xr:uid="{00000000-0005-0000-0000-00004BAC0000}"/>
    <cellStyle name="Note 4 33 6" xfId="12077" xr:uid="{00000000-0005-0000-0000-00004CAC0000}"/>
    <cellStyle name="Note 4 33 6 2" xfId="29340" xr:uid="{00000000-0005-0000-0000-00004DAC0000}"/>
    <cellStyle name="Note 4 33 7" xfId="12670" xr:uid="{00000000-0005-0000-0000-00004EAC0000}"/>
    <cellStyle name="Note 4 33 8" xfId="29856" xr:uid="{00000000-0005-0000-0000-00004FAC0000}"/>
    <cellStyle name="Note 4 33 9" xfId="47711" xr:uid="{00000000-0005-0000-0000-000050AC0000}"/>
    <cellStyle name="Note 4 34" xfId="3108" xr:uid="{00000000-0005-0000-0000-000051AC0000}"/>
    <cellStyle name="Note 4 34 10" xfId="48221" xr:uid="{00000000-0005-0000-0000-000052AC0000}"/>
    <cellStyle name="Note 4 34 11" xfId="49154" xr:uid="{00000000-0005-0000-0000-000053AC0000}"/>
    <cellStyle name="Note 4 34 12" xfId="50924" xr:uid="{00000000-0005-0000-0000-000054AC0000}"/>
    <cellStyle name="Note 4 34 13" xfId="47976" xr:uid="{00000000-0005-0000-0000-000055AC0000}"/>
    <cellStyle name="Note 4 34 14" xfId="52684" xr:uid="{00000000-0005-0000-0000-000056AC0000}"/>
    <cellStyle name="Note 4 34 15" xfId="45782" xr:uid="{00000000-0005-0000-0000-000057AC0000}"/>
    <cellStyle name="Note 4 34 2" xfId="3762" xr:uid="{00000000-0005-0000-0000-000058AC0000}"/>
    <cellStyle name="Note 4 34 2 10" xfId="47304" xr:uid="{00000000-0005-0000-0000-000059AC0000}"/>
    <cellStyle name="Note 4 34 2 11" xfId="51285" xr:uid="{00000000-0005-0000-0000-00005AAC0000}"/>
    <cellStyle name="Note 4 34 2 12" xfId="45702" xr:uid="{00000000-0005-0000-0000-00005BAC0000}"/>
    <cellStyle name="Note 4 34 2 13" xfId="52676" xr:uid="{00000000-0005-0000-0000-00005CAC0000}"/>
    <cellStyle name="Note 4 34 2 14" xfId="53618" xr:uid="{00000000-0005-0000-0000-00005DAC0000}"/>
    <cellStyle name="Note 4 34 2 2" xfId="6137" xr:uid="{00000000-0005-0000-0000-00005EAC0000}"/>
    <cellStyle name="Note 4 34 2 2 2" xfId="6539" xr:uid="{00000000-0005-0000-0000-00005FAC0000}"/>
    <cellStyle name="Note 4 34 2 2 2 2" xfId="4490" xr:uid="{00000000-0005-0000-0000-000060AC0000}"/>
    <cellStyle name="Note 4 34 2 2 2 2 2" xfId="10938" xr:uid="{00000000-0005-0000-0000-000061AC0000}"/>
    <cellStyle name="Note 4 34 2 2 2 2 2 2" xfId="28504" xr:uid="{00000000-0005-0000-0000-000062AC0000}"/>
    <cellStyle name="Note 4 34 2 2 2 2 2 2 2" xfId="44134" xr:uid="{00000000-0005-0000-0000-000063AC0000}"/>
    <cellStyle name="Note 4 34 2 2 2 2 2 3" xfId="20440" xr:uid="{00000000-0005-0000-0000-000064AC0000}"/>
    <cellStyle name="Note 4 34 2 2 2 2 2 4" xfId="36283" xr:uid="{00000000-0005-0000-0000-000065AC0000}"/>
    <cellStyle name="Note 4 34 2 2 2 2 3" xfId="22662" xr:uid="{00000000-0005-0000-0000-000066AC0000}"/>
    <cellStyle name="Note 4 34 2 2 2 2 3 2" xfId="38293" xr:uid="{00000000-0005-0000-0000-000067AC0000}"/>
    <cellStyle name="Note 4 34 2 2 2 2 4" xfId="13996" xr:uid="{00000000-0005-0000-0000-000068AC0000}"/>
    <cellStyle name="Note 4 34 2 2 2 2 5" xfId="30683" xr:uid="{00000000-0005-0000-0000-000069AC0000}"/>
    <cellStyle name="Note 4 34 2 2 2 3" xfId="11004" xr:uid="{00000000-0005-0000-0000-00006AAC0000}"/>
    <cellStyle name="Note 4 34 2 2 2 3 2" xfId="28570" xr:uid="{00000000-0005-0000-0000-00006BAC0000}"/>
    <cellStyle name="Note 4 34 2 2 2 3 2 2" xfId="44200" xr:uid="{00000000-0005-0000-0000-00006CAC0000}"/>
    <cellStyle name="Note 4 34 2 2 2 3 3" xfId="20506" xr:uid="{00000000-0005-0000-0000-00006DAC0000}"/>
    <cellStyle name="Note 4 34 2 2 2 3 4" xfId="36349" xr:uid="{00000000-0005-0000-0000-00006EAC0000}"/>
    <cellStyle name="Note 4 34 2 2 2 4" xfId="24240" xr:uid="{00000000-0005-0000-0000-00006FAC0000}"/>
    <cellStyle name="Note 4 34 2 2 2 4 2" xfId="39871" xr:uid="{00000000-0005-0000-0000-000070AC0000}"/>
    <cellStyle name="Note 4 34 2 2 2 5" xfId="16043" xr:uid="{00000000-0005-0000-0000-000071AC0000}"/>
    <cellStyle name="Note 4 34 2 2 2 6" xfId="32079" xr:uid="{00000000-0005-0000-0000-000072AC0000}"/>
    <cellStyle name="Note 4 34 2 2 3" xfId="23952" xr:uid="{00000000-0005-0000-0000-000073AC0000}"/>
    <cellStyle name="Note 4 34 2 2 3 2" xfId="39583" xr:uid="{00000000-0005-0000-0000-000074AC0000}"/>
    <cellStyle name="Note 4 34 2 2 4" xfId="15642" xr:uid="{00000000-0005-0000-0000-000075AC0000}"/>
    <cellStyle name="Note 4 34 2 2 5" xfId="31831" xr:uid="{00000000-0005-0000-0000-000076AC0000}"/>
    <cellStyle name="Note 4 34 2 2 6" xfId="50550" xr:uid="{00000000-0005-0000-0000-000077AC0000}"/>
    <cellStyle name="Note 4 34 2 2 7" xfId="52336" xr:uid="{00000000-0005-0000-0000-000078AC0000}"/>
    <cellStyle name="Note 4 34 2 2 8" xfId="53431" xr:uid="{00000000-0005-0000-0000-000079AC0000}"/>
    <cellStyle name="Note 4 34 2 3" xfId="6828" xr:uid="{00000000-0005-0000-0000-00007AAC0000}"/>
    <cellStyle name="Note 4 34 2 3 2" xfId="7952" xr:uid="{00000000-0005-0000-0000-00007BAC0000}"/>
    <cellStyle name="Note 4 34 2 3 2 2" xfId="10962" xr:uid="{00000000-0005-0000-0000-00007CAC0000}"/>
    <cellStyle name="Note 4 34 2 3 2 2 2" xfId="28528" xr:uid="{00000000-0005-0000-0000-00007DAC0000}"/>
    <cellStyle name="Note 4 34 2 3 2 2 2 2" xfId="44158" xr:uid="{00000000-0005-0000-0000-00007EAC0000}"/>
    <cellStyle name="Note 4 34 2 3 2 2 3" xfId="20464" xr:uid="{00000000-0005-0000-0000-00007FAC0000}"/>
    <cellStyle name="Note 4 34 2 3 2 2 4" xfId="36307" xr:uid="{00000000-0005-0000-0000-000080AC0000}"/>
    <cellStyle name="Note 4 34 2 3 2 3" xfId="25518" xr:uid="{00000000-0005-0000-0000-000081AC0000}"/>
    <cellStyle name="Note 4 34 2 3 2 3 2" xfId="41148" xr:uid="{00000000-0005-0000-0000-000082AC0000}"/>
    <cellStyle name="Note 4 34 2 3 2 4" xfId="17454" xr:uid="{00000000-0005-0000-0000-000083AC0000}"/>
    <cellStyle name="Note 4 34 2 3 2 5" xfId="33297" xr:uid="{00000000-0005-0000-0000-000084AC0000}"/>
    <cellStyle name="Note 4 34 2 3 3" xfId="4290" xr:uid="{00000000-0005-0000-0000-000085AC0000}"/>
    <cellStyle name="Note 4 34 2 3 3 2" xfId="22501" xr:uid="{00000000-0005-0000-0000-000086AC0000}"/>
    <cellStyle name="Note 4 34 2 3 3 2 2" xfId="38132" xr:uid="{00000000-0005-0000-0000-000087AC0000}"/>
    <cellStyle name="Note 4 34 2 3 3 3" xfId="13796" xr:uid="{00000000-0005-0000-0000-000088AC0000}"/>
    <cellStyle name="Note 4 34 2 3 3 4" xfId="30541" xr:uid="{00000000-0005-0000-0000-000089AC0000}"/>
    <cellStyle name="Note 4 34 2 3 4" xfId="24491" xr:uid="{00000000-0005-0000-0000-00008AAC0000}"/>
    <cellStyle name="Note 4 34 2 3 4 2" xfId="40122" xr:uid="{00000000-0005-0000-0000-00008BAC0000}"/>
    <cellStyle name="Note 4 34 2 3 5" xfId="16332" xr:uid="{00000000-0005-0000-0000-00008CAC0000}"/>
    <cellStyle name="Note 4 34 2 3 6" xfId="32310" xr:uid="{00000000-0005-0000-0000-00008DAC0000}"/>
    <cellStyle name="Note 4 34 2 4" xfId="22084" xr:uid="{00000000-0005-0000-0000-00008EAC0000}"/>
    <cellStyle name="Note 4 34 2 4 2" xfId="37715" xr:uid="{00000000-0005-0000-0000-00008FAC0000}"/>
    <cellStyle name="Note 4 34 2 5" xfId="12175" xr:uid="{00000000-0005-0000-0000-000090AC0000}"/>
    <cellStyle name="Note 4 34 2 5 2" xfId="29438" xr:uid="{00000000-0005-0000-0000-000091AC0000}"/>
    <cellStyle name="Note 4 34 2 6" xfId="13267" xr:uid="{00000000-0005-0000-0000-000092AC0000}"/>
    <cellStyle name="Note 4 34 2 7" xfId="30166" xr:uid="{00000000-0005-0000-0000-000093AC0000}"/>
    <cellStyle name="Note 4 34 2 8" xfId="47414" xr:uid="{00000000-0005-0000-0000-000094AC0000}"/>
    <cellStyle name="Note 4 34 2 9" xfId="48581" xr:uid="{00000000-0005-0000-0000-000095AC0000}"/>
    <cellStyle name="Note 4 34 3" xfId="5487" xr:uid="{00000000-0005-0000-0000-000096AC0000}"/>
    <cellStyle name="Note 4 34 3 2" xfId="8205" xr:uid="{00000000-0005-0000-0000-000097AC0000}"/>
    <cellStyle name="Note 4 34 3 2 2" xfId="9594" xr:uid="{00000000-0005-0000-0000-000098AC0000}"/>
    <cellStyle name="Note 4 34 3 2 2 2" xfId="7254" xr:uid="{00000000-0005-0000-0000-000099AC0000}"/>
    <cellStyle name="Note 4 34 3 2 2 2 2" xfId="24821" xr:uid="{00000000-0005-0000-0000-00009AAC0000}"/>
    <cellStyle name="Note 4 34 3 2 2 2 2 2" xfId="40451" xr:uid="{00000000-0005-0000-0000-00009BAC0000}"/>
    <cellStyle name="Note 4 34 3 2 2 2 3" xfId="16757" xr:uid="{00000000-0005-0000-0000-00009CAC0000}"/>
    <cellStyle name="Note 4 34 3 2 2 2 4" xfId="32600" xr:uid="{00000000-0005-0000-0000-00009DAC0000}"/>
    <cellStyle name="Note 4 34 3 2 2 3" xfId="27160" xr:uid="{00000000-0005-0000-0000-00009EAC0000}"/>
    <cellStyle name="Note 4 34 3 2 2 3 2" xfId="42790" xr:uid="{00000000-0005-0000-0000-00009FAC0000}"/>
    <cellStyle name="Note 4 34 3 2 2 4" xfId="19096" xr:uid="{00000000-0005-0000-0000-0000A0AC0000}"/>
    <cellStyle name="Note 4 34 3 2 2 5" xfId="34939" xr:uid="{00000000-0005-0000-0000-0000A1AC0000}"/>
    <cellStyle name="Note 4 34 3 2 3" xfId="7236" xr:uid="{00000000-0005-0000-0000-0000A2AC0000}"/>
    <cellStyle name="Note 4 34 3 2 3 2" xfId="24803" xr:uid="{00000000-0005-0000-0000-0000A3AC0000}"/>
    <cellStyle name="Note 4 34 3 2 3 2 2" xfId="40433" xr:uid="{00000000-0005-0000-0000-0000A4AC0000}"/>
    <cellStyle name="Note 4 34 3 2 3 3" xfId="16739" xr:uid="{00000000-0005-0000-0000-0000A5AC0000}"/>
    <cellStyle name="Note 4 34 3 2 3 4" xfId="32582" xr:uid="{00000000-0005-0000-0000-0000A6AC0000}"/>
    <cellStyle name="Note 4 34 3 2 4" xfId="25771" xr:uid="{00000000-0005-0000-0000-0000A7AC0000}"/>
    <cellStyle name="Note 4 34 3 2 4 2" xfId="41401" xr:uid="{00000000-0005-0000-0000-0000A8AC0000}"/>
    <cellStyle name="Note 4 34 3 2 5" xfId="17707" xr:uid="{00000000-0005-0000-0000-0000A9AC0000}"/>
    <cellStyle name="Note 4 34 3 2 6" xfId="33550" xr:uid="{00000000-0005-0000-0000-0000AAAC0000}"/>
    <cellStyle name="Note 4 34 3 3" xfId="23509" xr:uid="{00000000-0005-0000-0000-0000ABAC0000}"/>
    <cellStyle name="Note 4 34 3 3 2" xfId="39140" xr:uid="{00000000-0005-0000-0000-0000ACAC0000}"/>
    <cellStyle name="Note 4 34 3 4" xfId="14992" xr:uid="{00000000-0005-0000-0000-0000ADAC0000}"/>
    <cellStyle name="Note 4 34 3 5" xfId="31468" xr:uid="{00000000-0005-0000-0000-0000AEAC0000}"/>
    <cellStyle name="Note 4 34 3 6" xfId="50190" xr:uid="{00000000-0005-0000-0000-0000AFAC0000}"/>
    <cellStyle name="Note 4 34 3 7" xfId="51976" xr:uid="{00000000-0005-0000-0000-0000B0AC0000}"/>
    <cellStyle name="Note 4 34 3 8" xfId="53071" xr:uid="{00000000-0005-0000-0000-0000B1AC0000}"/>
    <cellStyle name="Note 4 34 4" xfId="8157" xr:uid="{00000000-0005-0000-0000-0000B2AC0000}"/>
    <cellStyle name="Note 4 34 4 2" xfId="9546" xr:uid="{00000000-0005-0000-0000-0000B3AC0000}"/>
    <cellStyle name="Note 4 34 4 2 2" xfId="4732" xr:uid="{00000000-0005-0000-0000-0000B4AC0000}"/>
    <cellStyle name="Note 4 34 4 2 2 2" xfId="22904" xr:uid="{00000000-0005-0000-0000-0000B5AC0000}"/>
    <cellStyle name="Note 4 34 4 2 2 2 2" xfId="38535" xr:uid="{00000000-0005-0000-0000-0000B6AC0000}"/>
    <cellStyle name="Note 4 34 4 2 2 3" xfId="14238" xr:uid="{00000000-0005-0000-0000-0000B7AC0000}"/>
    <cellStyle name="Note 4 34 4 2 2 4" xfId="30925" xr:uid="{00000000-0005-0000-0000-0000B8AC0000}"/>
    <cellStyle name="Note 4 34 4 2 3" xfId="27112" xr:uid="{00000000-0005-0000-0000-0000B9AC0000}"/>
    <cellStyle name="Note 4 34 4 2 3 2" xfId="42742" xr:uid="{00000000-0005-0000-0000-0000BAAC0000}"/>
    <cellStyle name="Note 4 34 4 2 4" xfId="19048" xr:uid="{00000000-0005-0000-0000-0000BBAC0000}"/>
    <cellStyle name="Note 4 34 4 2 5" xfId="34891" xr:uid="{00000000-0005-0000-0000-0000BCAC0000}"/>
    <cellStyle name="Note 4 34 4 3" xfId="7939" xr:uid="{00000000-0005-0000-0000-0000BDAC0000}"/>
    <cellStyle name="Note 4 34 4 3 2" xfId="25505" xr:uid="{00000000-0005-0000-0000-0000BEAC0000}"/>
    <cellStyle name="Note 4 34 4 3 2 2" xfId="41135" xr:uid="{00000000-0005-0000-0000-0000BFAC0000}"/>
    <cellStyle name="Note 4 34 4 3 3" xfId="17441" xr:uid="{00000000-0005-0000-0000-0000C0AC0000}"/>
    <cellStyle name="Note 4 34 4 3 4" xfId="33284" xr:uid="{00000000-0005-0000-0000-0000C1AC0000}"/>
    <cellStyle name="Note 4 34 4 4" xfId="25723" xr:uid="{00000000-0005-0000-0000-0000C2AC0000}"/>
    <cellStyle name="Note 4 34 4 4 2" xfId="41353" xr:uid="{00000000-0005-0000-0000-0000C3AC0000}"/>
    <cellStyle name="Note 4 34 4 5" xfId="17659" xr:uid="{00000000-0005-0000-0000-0000C4AC0000}"/>
    <cellStyle name="Note 4 34 4 6" xfId="33502" xr:uid="{00000000-0005-0000-0000-0000C5AC0000}"/>
    <cellStyle name="Note 4 34 5" xfId="21637" xr:uid="{00000000-0005-0000-0000-0000C6AC0000}"/>
    <cellStyle name="Note 4 34 5 2" xfId="37268" xr:uid="{00000000-0005-0000-0000-0000C7AC0000}"/>
    <cellStyle name="Note 4 34 6" xfId="12068" xr:uid="{00000000-0005-0000-0000-0000C8AC0000}"/>
    <cellStyle name="Note 4 34 6 2" xfId="29331" xr:uid="{00000000-0005-0000-0000-0000C9AC0000}"/>
    <cellStyle name="Note 4 34 7" xfId="12614" xr:uid="{00000000-0005-0000-0000-0000CAAC0000}"/>
    <cellStyle name="Note 4 34 8" xfId="29800" xr:uid="{00000000-0005-0000-0000-0000CBAC0000}"/>
    <cellStyle name="Note 4 34 9" xfId="47435" xr:uid="{00000000-0005-0000-0000-0000CCAC0000}"/>
    <cellStyle name="Note 4 35" xfId="3020" xr:uid="{00000000-0005-0000-0000-0000CDAC0000}"/>
    <cellStyle name="Note 4 35 10" xfId="48156" xr:uid="{00000000-0005-0000-0000-0000CEAC0000}"/>
    <cellStyle name="Note 4 35 11" xfId="45062" xr:uid="{00000000-0005-0000-0000-0000CFAC0000}"/>
    <cellStyle name="Note 4 35 12" xfId="50859" xr:uid="{00000000-0005-0000-0000-0000D0AC0000}"/>
    <cellStyle name="Note 4 35 13" xfId="46135" xr:uid="{00000000-0005-0000-0000-0000D1AC0000}"/>
    <cellStyle name="Note 4 35 14" xfId="53728" xr:uid="{00000000-0005-0000-0000-0000D2AC0000}"/>
    <cellStyle name="Note 4 35 15" xfId="53702" xr:uid="{00000000-0005-0000-0000-0000D3AC0000}"/>
    <cellStyle name="Note 4 35 2" xfId="3674" xr:uid="{00000000-0005-0000-0000-0000D4AC0000}"/>
    <cellStyle name="Note 4 35 2 10" xfId="47065" xr:uid="{00000000-0005-0000-0000-0000D5AC0000}"/>
    <cellStyle name="Note 4 35 2 11" xfId="51220" xr:uid="{00000000-0005-0000-0000-0000D6AC0000}"/>
    <cellStyle name="Note 4 35 2 12" xfId="46509" xr:uid="{00000000-0005-0000-0000-0000D7AC0000}"/>
    <cellStyle name="Note 4 35 2 13" xfId="46305" xr:uid="{00000000-0005-0000-0000-0000D8AC0000}"/>
    <cellStyle name="Note 4 35 2 14" xfId="53710" xr:uid="{00000000-0005-0000-0000-0000D9AC0000}"/>
    <cellStyle name="Note 4 35 2 2" xfId="6049" xr:uid="{00000000-0005-0000-0000-0000DAAC0000}"/>
    <cellStyle name="Note 4 35 2 2 2" xfId="8746" xr:uid="{00000000-0005-0000-0000-0000DBAC0000}"/>
    <cellStyle name="Note 4 35 2 2 2 2" xfId="10135" xr:uid="{00000000-0005-0000-0000-0000DCAC0000}"/>
    <cellStyle name="Note 4 35 2 2 2 2 2" xfId="10791" xr:uid="{00000000-0005-0000-0000-0000DDAC0000}"/>
    <cellStyle name="Note 4 35 2 2 2 2 2 2" xfId="28357" xr:uid="{00000000-0005-0000-0000-0000DEAC0000}"/>
    <cellStyle name="Note 4 35 2 2 2 2 2 2 2" xfId="43987" xr:uid="{00000000-0005-0000-0000-0000DFAC0000}"/>
    <cellStyle name="Note 4 35 2 2 2 2 2 3" xfId="20293" xr:uid="{00000000-0005-0000-0000-0000E0AC0000}"/>
    <cellStyle name="Note 4 35 2 2 2 2 2 4" xfId="36136" xr:uid="{00000000-0005-0000-0000-0000E1AC0000}"/>
    <cellStyle name="Note 4 35 2 2 2 2 3" xfId="27701" xr:uid="{00000000-0005-0000-0000-0000E2AC0000}"/>
    <cellStyle name="Note 4 35 2 2 2 2 3 2" xfId="43331" xr:uid="{00000000-0005-0000-0000-0000E3AC0000}"/>
    <cellStyle name="Note 4 35 2 2 2 2 4" xfId="19637" xr:uid="{00000000-0005-0000-0000-0000E4AC0000}"/>
    <cellStyle name="Note 4 35 2 2 2 2 5" xfId="35480" xr:uid="{00000000-0005-0000-0000-0000E5AC0000}"/>
    <cellStyle name="Note 4 35 2 2 2 3" xfId="4612" xr:uid="{00000000-0005-0000-0000-0000E6AC0000}"/>
    <cellStyle name="Note 4 35 2 2 2 3 2" xfId="22784" xr:uid="{00000000-0005-0000-0000-0000E7AC0000}"/>
    <cellStyle name="Note 4 35 2 2 2 3 2 2" xfId="38415" xr:uid="{00000000-0005-0000-0000-0000E8AC0000}"/>
    <cellStyle name="Note 4 35 2 2 2 3 3" xfId="14118" xr:uid="{00000000-0005-0000-0000-0000E9AC0000}"/>
    <cellStyle name="Note 4 35 2 2 2 3 4" xfId="30805" xr:uid="{00000000-0005-0000-0000-0000EAAC0000}"/>
    <cellStyle name="Note 4 35 2 2 2 4" xfId="26312" xr:uid="{00000000-0005-0000-0000-0000EBAC0000}"/>
    <cellStyle name="Note 4 35 2 2 2 4 2" xfId="41942" xr:uid="{00000000-0005-0000-0000-0000ECAC0000}"/>
    <cellStyle name="Note 4 35 2 2 2 5" xfId="18248" xr:uid="{00000000-0005-0000-0000-0000EDAC0000}"/>
    <cellStyle name="Note 4 35 2 2 2 6" xfId="34091" xr:uid="{00000000-0005-0000-0000-0000EEAC0000}"/>
    <cellStyle name="Note 4 35 2 2 3" xfId="23887" xr:uid="{00000000-0005-0000-0000-0000EFAC0000}"/>
    <cellStyle name="Note 4 35 2 2 3 2" xfId="39518" xr:uid="{00000000-0005-0000-0000-0000F0AC0000}"/>
    <cellStyle name="Note 4 35 2 2 4" xfId="15554" xr:uid="{00000000-0005-0000-0000-0000F1AC0000}"/>
    <cellStyle name="Note 4 35 2 2 5" xfId="31766" xr:uid="{00000000-0005-0000-0000-0000F2AC0000}"/>
    <cellStyle name="Note 4 35 2 2 6" xfId="50485" xr:uid="{00000000-0005-0000-0000-0000F3AC0000}"/>
    <cellStyle name="Note 4 35 2 2 7" xfId="52271" xr:uid="{00000000-0005-0000-0000-0000F4AC0000}"/>
    <cellStyle name="Note 4 35 2 2 8" xfId="53366" xr:uid="{00000000-0005-0000-0000-0000F5AC0000}"/>
    <cellStyle name="Note 4 35 2 3" xfId="8457" xr:uid="{00000000-0005-0000-0000-0000F6AC0000}"/>
    <cellStyle name="Note 4 35 2 3 2" xfId="9846" xr:uid="{00000000-0005-0000-0000-0000F7AC0000}"/>
    <cellStyle name="Note 4 35 2 3 2 2" xfId="7591" xr:uid="{00000000-0005-0000-0000-0000F8AC0000}"/>
    <cellStyle name="Note 4 35 2 3 2 2 2" xfId="25157" xr:uid="{00000000-0005-0000-0000-0000F9AC0000}"/>
    <cellStyle name="Note 4 35 2 3 2 2 2 2" xfId="40787" xr:uid="{00000000-0005-0000-0000-0000FAAC0000}"/>
    <cellStyle name="Note 4 35 2 3 2 2 3" xfId="17093" xr:uid="{00000000-0005-0000-0000-0000FBAC0000}"/>
    <cellStyle name="Note 4 35 2 3 2 2 4" xfId="32936" xr:uid="{00000000-0005-0000-0000-0000FCAC0000}"/>
    <cellStyle name="Note 4 35 2 3 2 3" xfId="27412" xr:uid="{00000000-0005-0000-0000-0000FDAC0000}"/>
    <cellStyle name="Note 4 35 2 3 2 3 2" xfId="43042" xr:uid="{00000000-0005-0000-0000-0000FEAC0000}"/>
    <cellStyle name="Note 4 35 2 3 2 4" xfId="19348" xr:uid="{00000000-0005-0000-0000-0000FFAC0000}"/>
    <cellStyle name="Note 4 35 2 3 2 5" xfId="35191" xr:uid="{00000000-0005-0000-0000-000000AD0000}"/>
    <cellStyle name="Note 4 35 2 3 3" xfId="7162" xr:uid="{00000000-0005-0000-0000-000001AD0000}"/>
    <cellStyle name="Note 4 35 2 3 3 2" xfId="24729" xr:uid="{00000000-0005-0000-0000-000002AD0000}"/>
    <cellStyle name="Note 4 35 2 3 3 2 2" xfId="40359" xr:uid="{00000000-0005-0000-0000-000003AD0000}"/>
    <cellStyle name="Note 4 35 2 3 3 3" xfId="16665" xr:uid="{00000000-0005-0000-0000-000004AD0000}"/>
    <cellStyle name="Note 4 35 2 3 3 4" xfId="32508" xr:uid="{00000000-0005-0000-0000-000005AD0000}"/>
    <cellStyle name="Note 4 35 2 3 4" xfId="26023" xr:uid="{00000000-0005-0000-0000-000006AD0000}"/>
    <cellStyle name="Note 4 35 2 3 4 2" xfId="41653" xr:uid="{00000000-0005-0000-0000-000007AD0000}"/>
    <cellStyle name="Note 4 35 2 3 5" xfId="17959" xr:uid="{00000000-0005-0000-0000-000008AD0000}"/>
    <cellStyle name="Note 4 35 2 3 6" xfId="33802" xr:uid="{00000000-0005-0000-0000-000009AD0000}"/>
    <cellStyle name="Note 4 35 2 4" xfId="22019" xr:uid="{00000000-0005-0000-0000-00000AAD0000}"/>
    <cellStyle name="Note 4 35 2 4 2" xfId="37650" xr:uid="{00000000-0005-0000-0000-00000BAD0000}"/>
    <cellStyle name="Note 4 35 2 5" xfId="12111" xr:uid="{00000000-0005-0000-0000-00000CAD0000}"/>
    <cellStyle name="Note 4 35 2 5 2" xfId="29374" xr:uid="{00000000-0005-0000-0000-00000DAD0000}"/>
    <cellStyle name="Note 4 35 2 6" xfId="13179" xr:uid="{00000000-0005-0000-0000-00000EAD0000}"/>
    <cellStyle name="Note 4 35 2 7" xfId="30101" xr:uid="{00000000-0005-0000-0000-00000FAD0000}"/>
    <cellStyle name="Note 4 35 2 8" xfId="45386" xr:uid="{00000000-0005-0000-0000-000010AD0000}"/>
    <cellStyle name="Note 4 35 2 9" xfId="48516" xr:uid="{00000000-0005-0000-0000-000011AD0000}"/>
    <cellStyle name="Note 4 35 3" xfId="5399" xr:uid="{00000000-0005-0000-0000-000012AD0000}"/>
    <cellStyle name="Note 4 35 3 2" xfId="8183" xr:uid="{00000000-0005-0000-0000-000013AD0000}"/>
    <cellStyle name="Note 4 35 3 2 2" xfId="9572" xr:uid="{00000000-0005-0000-0000-000014AD0000}"/>
    <cellStyle name="Note 4 35 3 2 2 2" xfId="4856" xr:uid="{00000000-0005-0000-0000-000015AD0000}"/>
    <cellStyle name="Note 4 35 3 2 2 2 2" xfId="23028" xr:uid="{00000000-0005-0000-0000-000016AD0000}"/>
    <cellStyle name="Note 4 35 3 2 2 2 2 2" xfId="38659" xr:uid="{00000000-0005-0000-0000-000017AD0000}"/>
    <cellStyle name="Note 4 35 3 2 2 2 3" xfId="14362" xr:uid="{00000000-0005-0000-0000-000018AD0000}"/>
    <cellStyle name="Note 4 35 3 2 2 2 4" xfId="31049" xr:uid="{00000000-0005-0000-0000-000019AD0000}"/>
    <cellStyle name="Note 4 35 3 2 2 3" xfId="27138" xr:uid="{00000000-0005-0000-0000-00001AAD0000}"/>
    <cellStyle name="Note 4 35 3 2 2 3 2" xfId="42768" xr:uid="{00000000-0005-0000-0000-00001BAD0000}"/>
    <cellStyle name="Note 4 35 3 2 2 4" xfId="19074" xr:uid="{00000000-0005-0000-0000-00001CAD0000}"/>
    <cellStyle name="Note 4 35 3 2 2 5" xfId="34917" xr:uid="{00000000-0005-0000-0000-00001DAD0000}"/>
    <cellStyle name="Note 4 35 3 2 3" xfId="4845" xr:uid="{00000000-0005-0000-0000-00001EAD0000}"/>
    <cellStyle name="Note 4 35 3 2 3 2" xfId="23017" xr:uid="{00000000-0005-0000-0000-00001FAD0000}"/>
    <cellStyle name="Note 4 35 3 2 3 2 2" xfId="38648" xr:uid="{00000000-0005-0000-0000-000020AD0000}"/>
    <cellStyle name="Note 4 35 3 2 3 3" xfId="14351" xr:uid="{00000000-0005-0000-0000-000021AD0000}"/>
    <cellStyle name="Note 4 35 3 2 3 4" xfId="31038" xr:uid="{00000000-0005-0000-0000-000022AD0000}"/>
    <cellStyle name="Note 4 35 3 2 4" xfId="25749" xr:uid="{00000000-0005-0000-0000-000023AD0000}"/>
    <cellStyle name="Note 4 35 3 2 4 2" xfId="41379" xr:uid="{00000000-0005-0000-0000-000024AD0000}"/>
    <cellStyle name="Note 4 35 3 2 5" xfId="17685" xr:uid="{00000000-0005-0000-0000-000025AD0000}"/>
    <cellStyle name="Note 4 35 3 2 6" xfId="33528" xr:uid="{00000000-0005-0000-0000-000026AD0000}"/>
    <cellStyle name="Note 4 35 3 3" xfId="23444" xr:uid="{00000000-0005-0000-0000-000027AD0000}"/>
    <cellStyle name="Note 4 35 3 3 2" xfId="39075" xr:uid="{00000000-0005-0000-0000-000028AD0000}"/>
    <cellStyle name="Note 4 35 3 4" xfId="14904" xr:uid="{00000000-0005-0000-0000-000029AD0000}"/>
    <cellStyle name="Note 4 35 3 5" xfId="31403" xr:uid="{00000000-0005-0000-0000-00002AAD0000}"/>
    <cellStyle name="Note 4 35 3 6" xfId="50125" xr:uid="{00000000-0005-0000-0000-00002BAD0000}"/>
    <cellStyle name="Note 4 35 3 7" xfId="51911" xr:uid="{00000000-0005-0000-0000-00002CAD0000}"/>
    <cellStyle name="Note 4 35 3 8" xfId="53006" xr:uid="{00000000-0005-0000-0000-00002DAD0000}"/>
    <cellStyle name="Note 4 35 4" xfId="8125" xr:uid="{00000000-0005-0000-0000-00002EAD0000}"/>
    <cellStyle name="Note 4 35 4 2" xfId="9514" xr:uid="{00000000-0005-0000-0000-00002FAD0000}"/>
    <cellStyle name="Note 4 35 4 2 2" xfId="4804" xr:uid="{00000000-0005-0000-0000-000030AD0000}"/>
    <cellStyle name="Note 4 35 4 2 2 2" xfId="22976" xr:uid="{00000000-0005-0000-0000-000031AD0000}"/>
    <cellStyle name="Note 4 35 4 2 2 2 2" xfId="38607" xr:uid="{00000000-0005-0000-0000-000032AD0000}"/>
    <cellStyle name="Note 4 35 4 2 2 3" xfId="14310" xr:uid="{00000000-0005-0000-0000-000033AD0000}"/>
    <cellStyle name="Note 4 35 4 2 2 4" xfId="30997" xr:uid="{00000000-0005-0000-0000-000034AD0000}"/>
    <cellStyle name="Note 4 35 4 2 3" xfId="27080" xr:uid="{00000000-0005-0000-0000-000035AD0000}"/>
    <cellStyle name="Note 4 35 4 2 3 2" xfId="42710" xr:uid="{00000000-0005-0000-0000-000036AD0000}"/>
    <cellStyle name="Note 4 35 4 2 4" xfId="19016" xr:uid="{00000000-0005-0000-0000-000037AD0000}"/>
    <cellStyle name="Note 4 35 4 2 5" xfId="34859" xr:uid="{00000000-0005-0000-0000-000038AD0000}"/>
    <cellStyle name="Note 4 35 4 3" xfId="7919" xr:uid="{00000000-0005-0000-0000-000039AD0000}"/>
    <cellStyle name="Note 4 35 4 3 2" xfId="25485" xr:uid="{00000000-0005-0000-0000-00003AAD0000}"/>
    <cellStyle name="Note 4 35 4 3 2 2" xfId="41115" xr:uid="{00000000-0005-0000-0000-00003BAD0000}"/>
    <cellStyle name="Note 4 35 4 3 3" xfId="17421" xr:uid="{00000000-0005-0000-0000-00003CAD0000}"/>
    <cellStyle name="Note 4 35 4 3 4" xfId="33264" xr:uid="{00000000-0005-0000-0000-00003DAD0000}"/>
    <cellStyle name="Note 4 35 4 4" xfId="25691" xr:uid="{00000000-0005-0000-0000-00003EAD0000}"/>
    <cellStyle name="Note 4 35 4 4 2" xfId="41321" xr:uid="{00000000-0005-0000-0000-00003FAD0000}"/>
    <cellStyle name="Note 4 35 4 5" xfId="17627" xr:uid="{00000000-0005-0000-0000-000040AD0000}"/>
    <cellStyle name="Note 4 35 4 6" xfId="33470" xr:uid="{00000000-0005-0000-0000-000041AD0000}"/>
    <cellStyle name="Note 4 35 5" xfId="21572" xr:uid="{00000000-0005-0000-0000-000042AD0000}"/>
    <cellStyle name="Note 4 35 5 2" xfId="37203" xr:uid="{00000000-0005-0000-0000-000043AD0000}"/>
    <cellStyle name="Note 4 35 6" xfId="23859" xr:uid="{00000000-0005-0000-0000-000044AD0000}"/>
    <cellStyle name="Note 4 35 6 2" xfId="39490" xr:uid="{00000000-0005-0000-0000-000045AD0000}"/>
    <cellStyle name="Note 4 35 7" xfId="12526" xr:uid="{00000000-0005-0000-0000-000046AD0000}"/>
    <cellStyle name="Note 4 35 8" xfId="29735" xr:uid="{00000000-0005-0000-0000-000047AD0000}"/>
    <cellStyle name="Note 4 35 9" xfId="47341" xr:uid="{00000000-0005-0000-0000-000048AD0000}"/>
    <cellStyle name="Note 4 36" xfId="3939" xr:uid="{00000000-0005-0000-0000-000049AD0000}"/>
    <cellStyle name="Note 4 36 10" xfId="47133" xr:uid="{00000000-0005-0000-0000-00004AAD0000}"/>
    <cellStyle name="Note 4 36 11" xfId="51025" xr:uid="{00000000-0005-0000-0000-00004BAD0000}"/>
    <cellStyle name="Note 4 36 12" xfId="45277" xr:uid="{00000000-0005-0000-0000-00004CAD0000}"/>
    <cellStyle name="Note 4 36 13" xfId="52712" xr:uid="{00000000-0005-0000-0000-00004DAD0000}"/>
    <cellStyle name="Note 4 36 14" xfId="47319" xr:uid="{00000000-0005-0000-0000-00004EAD0000}"/>
    <cellStyle name="Note 4 36 2" xfId="6314" xr:uid="{00000000-0005-0000-0000-00004FAD0000}"/>
    <cellStyle name="Note 4 36 2 2" xfId="6866" xr:uid="{00000000-0005-0000-0000-000050AD0000}"/>
    <cellStyle name="Note 4 36 2 2 2" xfId="7888" xr:uid="{00000000-0005-0000-0000-000051AD0000}"/>
    <cellStyle name="Note 4 36 2 2 2 2" xfId="11378" xr:uid="{00000000-0005-0000-0000-000052AD0000}"/>
    <cellStyle name="Note 4 36 2 2 2 2 2" xfId="28944" xr:uid="{00000000-0005-0000-0000-000053AD0000}"/>
    <cellStyle name="Note 4 36 2 2 2 2 2 2" xfId="44574" xr:uid="{00000000-0005-0000-0000-000054AD0000}"/>
    <cellStyle name="Note 4 36 2 2 2 2 3" xfId="20880" xr:uid="{00000000-0005-0000-0000-000055AD0000}"/>
    <cellStyle name="Note 4 36 2 2 2 2 4" xfId="36723" xr:uid="{00000000-0005-0000-0000-000056AD0000}"/>
    <cellStyle name="Note 4 36 2 2 2 3" xfId="25454" xr:uid="{00000000-0005-0000-0000-000057AD0000}"/>
    <cellStyle name="Note 4 36 2 2 2 3 2" xfId="41084" xr:uid="{00000000-0005-0000-0000-000058AD0000}"/>
    <cellStyle name="Note 4 36 2 2 2 4" xfId="17390" xr:uid="{00000000-0005-0000-0000-000059AD0000}"/>
    <cellStyle name="Note 4 36 2 2 2 5" xfId="33233" xr:uid="{00000000-0005-0000-0000-00005AAD0000}"/>
    <cellStyle name="Note 4 36 2 2 3" xfId="4329" xr:uid="{00000000-0005-0000-0000-00005BAD0000}"/>
    <cellStyle name="Note 4 36 2 2 3 2" xfId="22540" xr:uid="{00000000-0005-0000-0000-00005CAD0000}"/>
    <cellStyle name="Note 4 36 2 2 3 2 2" xfId="38171" xr:uid="{00000000-0005-0000-0000-00005DAD0000}"/>
    <cellStyle name="Note 4 36 2 2 3 3" xfId="13835" xr:uid="{00000000-0005-0000-0000-00005EAD0000}"/>
    <cellStyle name="Note 4 36 2 2 3 4" xfId="30580" xr:uid="{00000000-0005-0000-0000-00005FAD0000}"/>
    <cellStyle name="Note 4 36 2 2 4" xfId="24529" xr:uid="{00000000-0005-0000-0000-000060AD0000}"/>
    <cellStyle name="Note 4 36 2 2 4 2" xfId="40160" xr:uid="{00000000-0005-0000-0000-000061AD0000}"/>
    <cellStyle name="Note 4 36 2 2 5" xfId="16370" xr:uid="{00000000-0005-0000-0000-000062AD0000}"/>
    <cellStyle name="Note 4 36 2 2 6" xfId="32348" xr:uid="{00000000-0005-0000-0000-000063AD0000}"/>
    <cellStyle name="Note 4 36 2 3" xfId="24073" xr:uid="{00000000-0005-0000-0000-000064AD0000}"/>
    <cellStyle name="Note 4 36 2 3 2" xfId="39704" xr:uid="{00000000-0005-0000-0000-000065AD0000}"/>
    <cellStyle name="Note 4 36 2 4" xfId="15819" xr:uid="{00000000-0005-0000-0000-000066AD0000}"/>
    <cellStyle name="Note 4 36 2 5" xfId="31932" xr:uid="{00000000-0005-0000-0000-000067AD0000}"/>
    <cellStyle name="Note 4 36 2 6" xfId="50291" xr:uid="{00000000-0005-0000-0000-000068AD0000}"/>
    <cellStyle name="Note 4 36 2 7" xfId="52077" xr:uid="{00000000-0005-0000-0000-000069AD0000}"/>
    <cellStyle name="Note 4 36 2 8" xfId="53172" xr:uid="{00000000-0005-0000-0000-00006AAD0000}"/>
    <cellStyle name="Note 4 36 3" xfId="9167" xr:uid="{00000000-0005-0000-0000-00006BAD0000}"/>
    <cellStyle name="Note 4 36 3 2" xfId="10556" xr:uid="{00000000-0005-0000-0000-00006CAD0000}"/>
    <cellStyle name="Note 4 36 3 2 2" xfId="11661" xr:uid="{00000000-0005-0000-0000-00006DAD0000}"/>
    <cellStyle name="Note 4 36 3 2 2 2" xfId="29227" xr:uid="{00000000-0005-0000-0000-00006EAD0000}"/>
    <cellStyle name="Note 4 36 3 2 2 2 2" xfId="44857" xr:uid="{00000000-0005-0000-0000-00006FAD0000}"/>
    <cellStyle name="Note 4 36 3 2 2 3" xfId="21163" xr:uid="{00000000-0005-0000-0000-000070AD0000}"/>
    <cellStyle name="Note 4 36 3 2 2 4" xfId="37006" xr:uid="{00000000-0005-0000-0000-000071AD0000}"/>
    <cellStyle name="Note 4 36 3 2 3" xfId="28122" xr:uid="{00000000-0005-0000-0000-000072AD0000}"/>
    <cellStyle name="Note 4 36 3 2 3 2" xfId="43752" xr:uid="{00000000-0005-0000-0000-000073AD0000}"/>
    <cellStyle name="Note 4 36 3 2 4" xfId="20058" xr:uid="{00000000-0005-0000-0000-000074AD0000}"/>
    <cellStyle name="Note 4 36 3 2 5" xfId="35901" xr:uid="{00000000-0005-0000-0000-000075AD0000}"/>
    <cellStyle name="Note 4 36 3 3" xfId="10814" xr:uid="{00000000-0005-0000-0000-000076AD0000}"/>
    <cellStyle name="Note 4 36 3 3 2" xfId="28380" xr:uid="{00000000-0005-0000-0000-000077AD0000}"/>
    <cellStyle name="Note 4 36 3 3 2 2" xfId="44010" xr:uid="{00000000-0005-0000-0000-000078AD0000}"/>
    <cellStyle name="Note 4 36 3 3 3" xfId="20316" xr:uid="{00000000-0005-0000-0000-000079AD0000}"/>
    <cellStyle name="Note 4 36 3 3 4" xfId="36159" xr:uid="{00000000-0005-0000-0000-00007AAD0000}"/>
    <cellStyle name="Note 4 36 3 4" xfId="26733" xr:uid="{00000000-0005-0000-0000-00007BAD0000}"/>
    <cellStyle name="Note 4 36 3 4 2" xfId="42363" xr:uid="{00000000-0005-0000-0000-00007CAD0000}"/>
    <cellStyle name="Note 4 36 3 5" xfId="18669" xr:uid="{00000000-0005-0000-0000-00007DAD0000}"/>
    <cellStyle name="Note 4 36 3 6" xfId="34512" xr:uid="{00000000-0005-0000-0000-00007EAD0000}"/>
    <cellStyle name="Note 4 36 4" xfId="22205" xr:uid="{00000000-0005-0000-0000-00007FAD0000}"/>
    <cellStyle name="Note 4 36 4 2" xfId="37836" xr:uid="{00000000-0005-0000-0000-000080AD0000}"/>
    <cellStyle name="Note 4 36 5" xfId="12271" xr:uid="{00000000-0005-0000-0000-000081AD0000}"/>
    <cellStyle name="Note 4 36 5 2" xfId="29534" xr:uid="{00000000-0005-0000-0000-000082AD0000}"/>
    <cellStyle name="Note 4 36 6" xfId="13444" xr:uid="{00000000-0005-0000-0000-000083AD0000}"/>
    <cellStyle name="Note 4 36 7" xfId="30267" xr:uid="{00000000-0005-0000-0000-000084AD0000}"/>
    <cellStyle name="Note 4 36 8" xfId="47634" xr:uid="{00000000-0005-0000-0000-000085AD0000}"/>
    <cellStyle name="Note 4 36 9" xfId="48322" xr:uid="{00000000-0005-0000-0000-000086AD0000}"/>
    <cellStyle name="Note 4 37" xfId="5660" xr:uid="{00000000-0005-0000-0000-000087AD0000}"/>
    <cellStyle name="Note 4 37 10" xfId="47243" xr:uid="{00000000-0005-0000-0000-000088AD0000}"/>
    <cellStyle name="Note 4 37 11" xfId="52656" xr:uid="{00000000-0005-0000-0000-000089AD0000}"/>
    <cellStyle name="Note 4 37 12" xfId="52768" xr:uid="{00000000-0005-0000-0000-00008AAD0000}"/>
    <cellStyle name="Note 4 37 2" xfId="6684" xr:uid="{00000000-0005-0000-0000-00008BAD0000}"/>
    <cellStyle name="Note 4 37 2 2" xfId="4530" xr:uid="{00000000-0005-0000-0000-00008CAD0000}"/>
    <cellStyle name="Note 4 37 2 2 2" xfId="7947" xr:uid="{00000000-0005-0000-0000-00008DAD0000}"/>
    <cellStyle name="Note 4 37 2 2 2 2" xfId="25513" xr:uid="{00000000-0005-0000-0000-00008EAD0000}"/>
    <cellStyle name="Note 4 37 2 2 2 2 2" xfId="41143" xr:uid="{00000000-0005-0000-0000-00008FAD0000}"/>
    <cellStyle name="Note 4 37 2 2 2 3" xfId="17449" xr:uid="{00000000-0005-0000-0000-000090AD0000}"/>
    <cellStyle name="Note 4 37 2 2 2 4" xfId="33292" xr:uid="{00000000-0005-0000-0000-000091AD0000}"/>
    <cellStyle name="Note 4 37 2 2 3" xfId="22702" xr:uid="{00000000-0005-0000-0000-000092AD0000}"/>
    <cellStyle name="Note 4 37 2 2 3 2" xfId="38333" xr:uid="{00000000-0005-0000-0000-000093AD0000}"/>
    <cellStyle name="Note 4 37 2 2 4" xfId="14036" xr:uid="{00000000-0005-0000-0000-000094AD0000}"/>
    <cellStyle name="Note 4 37 2 2 5" xfId="30723" xr:uid="{00000000-0005-0000-0000-000095AD0000}"/>
    <cellStyle name="Note 4 37 2 3" xfId="4171" xr:uid="{00000000-0005-0000-0000-000096AD0000}"/>
    <cellStyle name="Note 4 37 2 3 2" xfId="22382" xr:uid="{00000000-0005-0000-0000-000097AD0000}"/>
    <cellStyle name="Note 4 37 2 3 2 2" xfId="38013" xr:uid="{00000000-0005-0000-0000-000098AD0000}"/>
    <cellStyle name="Note 4 37 2 3 3" xfId="13677" xr:uid="{00000000-0005-0000-0000-000099AD0000}"/>
    <cellStyle name="Note 4 37 2 3 4" xfId="30422" xr:uid="{00000000-0005-0000-0000-00009AAD0000}"/>
    <cellStyle name="Note 4 37 2 4" xfId="24347" xr:uid="{00000000-0005-0000-0000-00009BAD0000}"/>
    <cellStyle name="Note 4 37 2 4 2" xfId="39978" xr:uid="{00000000-0005-0000-0000-00009CAD0000}"/>
    <cellStyle name="Note 4 37 2 5" xfId="16188" xr:uid="{00000000-0005-0000-0000-00009DAD0000}"/>
    <cellStyle name="Note 4 37 2 6" xfId="32166" xr:uid="{00000000-0005-0000-0000-00009EAD0000}"/>
    <cellStyle name="Note 4 37 2 7" xfId="50651" xr:uid="{00000000-0005-0000-0000-00009FAD0000}"/>
    <cellStyle name="Note 4 37 2 8" xfId="52437" xr:uid="{00000000-0005-0000-0000-0000A0AD0000}"/>
    <cellStyle name="Note 4 37 2 9" xfId="53532" xr:uid="{00000000-0005-0000-0000-0000A1AD0000}"/>
    <cellStyle name="Note 4 37 3" xfId="23624" xr:uid="{00000000-0005-0000-0000-0000A2AD0000}"/>
    <cellStyle name="Note 4 37 3 2" xfId="39255" xr:uid="{00000000-0005-0000-0000-0000A3AD0000}"/>
    <cellStyle name="Note 4 37 4" xfId="15165" xr:uid="{00000000-0005-0000-0000-0000A4AD0000}"/>
    <cellStyle name="Note 4 37 5" xfId="31565" xr:uid="{00000000-0005-0000-0000-0000A5AD0000}"/>
    <cellStyle name="Note 4 37 6" xfId="47063" xr:uid="{00000000-0005-0000-0000-0000A6AD0000}"/>
    <cellStyle name="Note 4 37 7" xfId="48682" xr:uid="{00000000-0005-0000-0000-0000A7AD0000}"/>
    <cellStyle name="Note 4 37 8" xfId="48809" xr:uid="{00000000-0005-0000-0000-0000A8AD0000}"/>
    <cellStyle name="Note 4 37 9" xfId="51386" xr:uid="{00000000-0005-0000-0000-0000A9AD0000}"/>
    <cellStyle name="Note 4 38" xfId="5133" xr:uid="{00000000-0005-0000-0000-0000AAAD0000}"/>
    <cellStyle name="Note 4 38 10" xfId="48796" xr:uid="{00000000-0005-0000-0000-0000ABAD0000}"/>
    <cellStyle name="Note 4 38 11" xfId="52755" xr:uid="{00000000-0005-0000-0000-0000ACAD0000}"/>
    <cellStyle name="Note 4 38 12" xfId="51613" xr:uid="{00000000-0005-0000-0000-0000ADAD0000}"/>
    <cellStyle name="Note 4 38 2" xfId="8202" xr:uid="{00000000-0005-0000-0000-0000AEAD0000}"/>
    <cellStyle name="Note 4 38 2 2" xfId="9591" xr:uid="{00000000-0005-0000-0000-0000AFAD0000}"/>
    <cellStyle name="Note 4 38 2 2 2" xfId="9319" xr:uid="{00000000-0005-0000-0000-0000B0AD0000}"/>
    <cellStyle name="Note 4 38 2 2 2 2" xfId="26885" xr:uid="{00000000-0005-0000-0000-0000B1AD0000}"/>
    <cellStyle name="Note 4 38 2 2 2 2 2" xfId="42515" xr:uid="{00000000-0005-0000-0000-0000B2AD0000}"/>
    <cellStyle name="Note 4 38 2 2 2 3" xfId="18821" xr:uid="{00000000-0005-0000-0000-0000B3AD0000}"/>
    <cellStyle name="Note 4 38 2 2 2 4" xfId="34664" xr:uid="{00000000-0005-0000-0000-0000B4AD0000}"/>
    <cellStyle name="Note 4 38 2 2 3" xfId="27157" xr:uid="{00000000-0005-0000-0000-0000B5AD0000}"/>
    <cellStyle name="Note 4 38 2 2 3 2" xfId="42787" xr:uid="{00000000-0005-0000-0000-0000B6AD0000}"/>
    <cellStyle name="Note 4 38 2 2 4" xfId="19093" xr:uid="{00000000-0005-0000-0000-0000B7AD0000}"/>
    <cellStyle name="Note 4 38 2 2 5" xfId="34936" xr:uid="{00000000-0005-0000-0000-0000B8AD0000}"/>
    <cellStyle name="Note 4 38 2 3" xfId="4836" xr:uid="{00000000-0005-0000-0000-0000B9AD0000}"/>
    <cellStyle name="Note 4 38 2 3 2" xfId="23008" xr:uid="{00000000-0005-0000-0000-0000BAAD0000}"/>
    <cellStyle name="Note 4 38 2 3 2 2" xfId="38639" xr:uid="{00000000-0005-0000-0000-0000BBAD0000}"/>
    <cellStyle name="Note 4 38 2 3 3" xfId="14342" xr:uid="{00000000-0005-0000-0000-0000BCAD0000}"/>
    <cellStyle name="Note 4 38 2 3 4" xfId="31029" xr:uid="{00000000-0005-0000-0000-0000BDAD0000}"/>
    <cellStyle name="Note 4 38 2 4" xfId="25768" xr:uid="{00000000-0005-0000-0000-0000BEAD0000}"/>
    <cellStyle name="Note 4 38 2 4 2" xfId="41398" xr:uid="{00000000-0005-0000-0000-0000BFAD0000}"/>
    <cellStyle name="Note 4 38 2 5" xfId="17704" xr:uid="{00000000-0005-0000-0000-0000C0AD0000}"/>
    <cellStyle name="Note 4 38 2 6" xfId="33547" xr:uid="{00000000-0005-0000-0000-0000C1AD0000}"/>
    <cellStyle name="Note 4 38 2 7" xfId="49890" xr:uid="{00000000-0005-0000-0000-0000C2AD0000}"/>
    <cellStyle name="Note 4 38 2 8" xfId="51724" xr:uid="{00000000-0005-0000-0000-0000C3AD0000}"/>
    <cellStyle name="Note 4 38 2 9" xfId="52827" xr:uid="{00000000-0005-0000-0000-0000C4AD0000}"/>
    <cellStyle name="Note 4 38 3" xfId="23250" xr:uid="{00000000-0005-0000-0000-0000C5AD0000}"/>
    <cellStyle name="Note 4 38 3 2" xfId="38881" xr:uid="{00000000-0005-0000-0000-0000C6AD0000}"/>
    <cellStyle name="Note 4 38 4" xfId="14638" xr:uid="{00000000-0005-0000-0000-0000C7AD0000}"/>
    <cellStyle name="Note 4 38 5" xfId="31249" xr:uid="{00000000-0005-0000-0000-0000C8AD0000}"/>
    <cellStyle name="Note 4 38 6" xfId="47937" xr:uid="{00000000-0005-0000-0000-0000C9AD0000}"/>
    <cellStyle name="Note 4 38 7" xfId="45077" xr:uid="{00000000-0005-0000-0000-0000CAAD0000}"/>
    <cellStyle name="Note 4 38 8" xfId="44949" xr:uid="{00000000-0005-0000-0000-0000CBAD0000}"/>
    <cellStyle name="Note 4 38 9" xfId="46367" xr:uid="{00000000-0005-0000-0000-0000CCAD0000}"/>
    <cellStyle name="Note 4 39" xfId="7078" xr:uid="{00000000-0005-0000-0000-0000CDAD0000}"/>
    <cellStyle name="Note 4 39 10" xfId="52739" xr:uid="{00000000-0005-0000-0000-0000CEAD0000}"/>
    <cellStyle name="Note 4 39 2" xfId="7962" xr:uid="{00000000-0005-0000-0000-0000CFAD0000}"/>
    <cellStyle name="Note 4 39 2 2" xfId="11213" xr:uid="{00000000-0005-0000-0000-0000D0AD0000}"/>
    <cellStyle name="Note 4 39 2 2 2" xfId="28779" xr:uid="{00000000-0005-0000-0000-0000D1AD0000}"/>
    <cellStyle name="Note 4 39 2 2 2 2" xfId="44409" xr:uid="{00000000-0005-0000-0000-0000D2AD0000}"/>
    <cellStyle name="Note 4 39 2 2 3" xfId="20715" xr:uid="{00000000-0005-0000-0000-0000D3AD0000}"/>
    <cellStyle name="Note 4 39 2 2 4" xfId="36558" xr:uid="{00000000-0005-0000-0000-0000D4AD0000}"/>
    <cellStyle name="Note 4 39 2 3" xfId="4742" xr:uid="{00000000-0005-0000-0000-0000D5AD0000}"/>
    <cellStyle name="Note 4 39 2 3 2" xfId="22914" xr:uid="{00000000-0005-0000-0000-0000D6AD0000}"/>
    <cellStyle name="Note 4 39 2 3 2 2" xfId="38545" xr:uid="{00000000-0005-0000-0000-0000D7AD0000}"/>
    <cellStyle name="Note 4 39 2 3 3" xfId="14248" xr:uid="{00000000-0005-0000-0000-0000D8AD0000}"/>
    <cellStyle name="Note 4 39 2 3 4" xfId="30935" xr:uid="{00000000-0005-0000-0000-0000D9AD0000}"/>
    <cellStyle name="Note 4 39 2 4" xfId="25528" xr:uid="{00000000-0005-0000-0000-0000DAAD0000}"/>
    <cellStyle name="Note 4 39 2 4 2" xfId="41158" xr:uid="{00000000-0005-0000-0000-0000DBAD0000}"/>
    <cellStyle name="Note 4 39 2 5" xfId="17464" xr:uid="{00000000-0005-0000-0000-0000DCAD0000}"/>
    <cellStyle name="Note 4 39 2 6" xfId="33307" xr:uid="{00000000-0005-0000-0000-0000DDAD0000}"/>
    <cellStyle name="Note 4 39 3" xfId="11156" xr:uid="{00000000-0005-0000-0000-0000DEAD0000}"/>
    <cellStyle name="Note 4 39 3 2" xfId="11045" xr:uid="{00000000-0005-0000-0000-0000DFAD0000}"/>
    <cellStyle name="Note 4 39 3 2 2" xfId="28611" xr:uid="{00000000-0005-0000-0000-0000E0AD0000}"/>
    <cellStyle name="Note 4 39 3 2 2 2" xfId="44241" xr:uid="{00000000-0005-0000-0000-0000E1AD0000}"/>
    <cellStyle name="Note 4 39 3 2 3" xfId="20547" xr:uid="{00000000-0005-0000-0000-0000E2AD0000}"/>
    <cellStyle name="Note 4 39 3 2 4" xfId="36390" xr:uid="{00000000-0005-0000-0000-0000E3AD0000}"/>
    <cellStyle name="Note 4 39 3 3" xfId="28722" xr:uid="{00000000-0005-0000-0000-0000E4AD0000}"/>
    <cellStyle name="Note 4 39 3 3 2" xfId="44352" xr:uid="{00000000-0005-0000-0000-0000E5AD0000}"/>
    <cellStyle name="Note 4 39 3 4" xfId="20658" xr:uid="{00000000-0005-0000-0000-0000E6AD0000}"/>
    <cellStyle name="Note 4 39 3 5" xfId="36501" xr:uid="{00000000-0005-0000-0000-0000E7AD0000}"/>
    <cellStyle name="Note 4 39 4" xfId="7512" xr:uid="{00000000-0005-0000-0000-0000E8AD0000}"/>
    <cellStyle name="Note 4 39 4 2" xfId="25078" xr:uid="{00000000-0005-0000-0000-0000E9AD0000}"/>
    <cellStyle name="Note 4 39 4 2 2" xfId="40708" xr:uid="{00000000-0005-0000-0000-0000EAAD0000}"/>
    <cellStyle name="Note 4 39 4 3" xfId="17014" xr:uid="{00000000-0005-0000-0000-0000EBAD0000}"/>
    <cellStyle name="Note 4 39 4 4" xfId="32857" xr:uid="{00000000-0005-0000-0000-0000ECAD0000}"/>
    <cellStyle name="Note 4 39 5" xfId="24699" xr:uid="{00000000-0005-0000-0000-0000EDAD0000}"/>
    <cellStyle name="Note 4 39 5 2" xfId="40330" xr:uid="{00000000-0005-0000-0000-0000EEAD0000}"/>
    <cellStyle name="Note 4 39 6" xfId="16581" xr:uid="{00000000-0005-0000-0000-0000EFAD0000}"/>
    <cellStyle name="Note 4 39 7" xfId="32500" xr:uid="{00000000-0005-0000-0000-0000F0AD0000}"/>
    <cellStyle name="Note 4 39 8" xfId="49579" xr:uid="{00000000-0005-0000-0000-0000F1AD0000}"/>
    <cellStyle name="Note 4 39 9" xfId="51591" xr:uid="{00000000-0005-0000-0000-0000F2AD0000}"/>
    <cellStyle name="Note 4 4" xfId="3202" xr:uid="{00000000-0005-0000-0000-0000F3AD0000}"/>
    <cellStyle name="Note 4 4 10" xfId="48315" xr:uid="{00000000-0005-0000-0000-0000F4AD0000}"/>
    <cellStyle name="Note 4 4 11" xfId="48793" xr:uid="{00000000-0005-0000-0000-0000F5AD0000}"/>
    <cellStyle name="Note 4 4 12" xfId="51018" xr:uid="{00000000-0005-0000-0000-0000F6AD0000}"/>
    <cellStyle name="Note 4 4 13" xfId="45733" xr:uid="{00000000-0005-0000-0000-0000F7AD0000}"/>
    <cellStyle name="Note 4 4 14" xfId="52582" xr:uid="{00000000-0005-0000-0000-0000F8AD0000}"/>
    <cellStyle name="Note 4 4 15" xfId="45499" xr:uid="{00000000-0005-0000-0000-0000F9AD0000}"/>
    <cellStyle name="Note 4 4 2" xfId="3856" xr:uid="{00000000-0005-0000-0000-0000FAAD0000}"/>
    <cellStyle name="Note 4 4 2 10" xfId="49046" xr:uid="{00000000-0005-0000-0000-0000FBAD0000}"/>
    <cellStyle name="Note 4 4 2 11" xfId="51379" xr:uid="{00000000-0005-0000-0000-0000FCAD0000}"/>
    <cellStyle name="Note 4 4 2 12" xfId="46986" xr:uid="{00000000-0005-0000-0000-0000FDAD0000}"/>
    <cellStyle name="Note 4 4 2 13" xfId="53646" xr:uid="{00000000-0005-0000-0000-0000FEAD0000}"/>
    <cellStyle name="Note 4 4 2 14" xfId="44972" xr:uid="{00000000-0005-0000-0000-0000FFAD0000}"/>
    <cellStyle name="Note 4 4 2 2" xfId="6231" xr:uid="{00000000-0005-0000-0000-000000AE0000}"/>
    <cellStyle name="Note 4 4 2 2 2" xfId="6692" xr:uid="{00000000-0005-0000-0000-000001AE0000}"/>
    <cellStyle name="Note 4 4 2 2 2 2" xfId="4538" xr:uid="{00000000-0005-0000-0000-000002AE0000}"/>
    <cellStyle name="Note 4 4 2 2 2 2 2" xfId="4118" xr:uid="{00000000-0005-0000-0000-000003AE0000}"/>
    <cellStyle name="Note 4 4 2 2 2 2 2 2" xfId="22329" xr:uid="{00000000-0005-0000-0000-000004AE0000}"/>
    <cellStyle name="Note 4 4 2 2 2 2 2 2 2" xfId="37960" xr:uid="{00000000-0005-0000-0000-000005AE0000}"/>
    <cellStyle name="Note 4 4 2 2 2 2 2 3" xfId="13624" xr:uid="{00000000-0005-0000-0000-000006AE0000}"/>
    <cellStyle name="Note 4 4 2 2 2 2 2 4" xfId="30369" xr:uid="{00000000-0005-0000-0000-000007AE0000}"/>
    <cellStyle name="Note 4 4 2 2 2 2 3" xfId="22710" xr:uid="{00000000-0005-0000-0000-000008AE0000}"/>
    <cellStyle name="Note 4 4 2 2 2 2 3 2" xfId="38341" xr:uid="{00000000-0005-0000-0000-000009AE0000}"/>
    <cellStyle name="Note 4 4 2 2 2 2 4" xfId="14044" xr:uid="{00000000-0005-0000-0000-00000AAE0000}"/>
    <cellStyle name="Note 4 4 2 2 2 2 5" xfId="30731" xr:uid="{00000000-0005-0000-0000-00000BAE0000}"/>
    <cellStyle name="Note 4 4 2 2 2 3" xfId="4179" xr:uid="{00000000-0005-0000-0000-00000CAE0000}"/>
    <cellStyle name="Note 4 4 2 2 2 3 2" xfId="22390" xr:uid="{00000000-0005-0000-0000-00000DAE0000}"/>
    <cellStyle name="Note 4 4 2 2 2 3 2 2" xfId="38021" xr:uid="{00000000-0005-0000-0000-00000EAE0000}"/>
    <cellStyle name="Note 4 4 2 2 2 3 3" xfId="13685" xr:uid="{00000000-0005-0000-0000-00000FAE0000}"/>
    <cellStyle name="Note 4 4 2 2 2 3 4" xfId="30430" xr:uid="{00000000-0005-0000-0000-000010AE0000}"/>
    <cellStyle name="Note 4 4 2 2 2 4" xfId="24355" xr:uid="{00000000-0005-0000-0000-000011AE0000}"/>
    <cellStyle name="Note 4 4 2 2 2 4 2" xfId="39986" xr:uid="{00000000-0005-0000-0000-000012AE0000}"/>
    <cellStyle name="Note 4 4 2 2 2 5" xfId="16196" xr:uid="{00000000-0005-0000-0000-000013AE0000}"/>
    <cellStyle name="Note 4 4 2 2 2 6" xfId="32174" xr:uid="{00000000-0005-0000-0000-000014AE0000}"/>
    <cellStyle name="Note 4 4 2 2 3" xfId="24046" xr:uid="{00000000-0005-0000-0000-000015AE0000}"/>
    <cellStyle name="Note 4 4 2 2 3 2" xfId="39677" xr:uid="{00000000-0005-0000-0000-000016AE0000}"/>
    <cellStyle name="Note 4 4 2 2 4" xfId="15736" xr:uid="{00000000-0005-0000-0000-000017AE0000}"/>
    <cellStyle name="Note 4 4 2 2 5" xfId="31925" xr:uid="{00000000-0005-0000-0000-000018AE0000}"/>
    <cellStyle name="Note 4 4 2 2 6" xfId="50644" xr:uid="{00000000-0005-0000-0000-000019AE0000}"/>
    <cellStyle name="Note 4 4 2 2 7" xfId="52430" xr:uid="{00000000-0005-0000-0000-00001AAE0000}"/>
    <cellStyle name="Note 4 4 2 2 8" xfId="53525" xr:uid="{00000000-0005-0000-0000-00001BAE0000}"/>
    <cellStyle name="Note 4 4 2 3" xfId="8733" xr:uid="{00000000-0005-0000-0000-00001CAE0000}"/>
    <cellStyle name="Note 4 4 2 3 2" xfId="10122" xr:uid="{00000000-0005-0000-0000-00001DAE0000}"/>
    <cellStyle name="Note 4 4 2 3 2 2" xfId="11517" xr:uid="{00000000-0005-0000-0000-00001EAE0000}"/>
    <cellStyle name="Note 4 4 2 3 2 2 2" xfId="29083" xr:uid="{00000000-0005-0000-0000-00001FAE0000}"/>
    <cellStyle name="Note 4 4 2 3 2 2 2 2" xfId="44713" xr:uid="{00000000-0005-0000-0000-000020AE0000}"/>
    <cellStyle name="Note 4 4 2 3 2 2 3" xfId="21019" xr:uid="{00000000-0005-0000-0000-000021AE0000}"/>
    <cellStyle name="Note 4 4 2 3 2 2 4" xfId="36862" xr:uid="{00000000-0005-0000-0000-000022AE0000}"/>
    <cellStyle name="Note 4 4 2 3 2 3" xfId="27688" xr:uid="{00000000-0005-0000-0000-000023AE0000}"/>
    <cellStyle name="Note 4 4 2 3 2 3 2" xfId="43318" xr:uid="{00000000-0005-0000-0000-000024AE0000}"/>
    <cellStyle name="Note 4 4 2 3 2 4" xfId="19624" xr:uid="{00000000-0005-0000-0000-000025AE0000}"/>
    <cellStyle name="Note 4 4 2 3 2 5" xfId="35467" xr:uid="{00000000-0005-0000-0000-000026AE0000}"/>
    <cellStyle name="Note 4 4 2 3 3" xfId="7706" xr:uid="{00000000-0005-0000-0000-000027AE0000}"/>
    <cellStyle name="Note 4 4 2 3 3 2" xfId="25272" xr:uid="{00000000-0005-0000-0000-000028AE0000}"/>
    <cellStyle name="Note 4 4 2 3 3 2 2" xfId="40902" xr:uid="{00000000-0005-0000-0000-000029AE0000}"/>
    <cellStyle name="Note 4 4 2 3 3 3" xfId="17208" xr:uid="{00000000-0005-0000-0000-00002AAE0000}"/>
    <cellStyle name="Note 4 4 2 3 3 4" xfId="33051" xr:uid="{00000000-0005-0000-0000-00002BAE0000}"/>
    <cellStyle name="Note 4 4 2 3 4" xfId="26299" xr:uid="{00000000-0005-0000-0000-00002CAE0000}"/>
    <cellStyle name="Note 4 4 2 3 4 2" xfId="41929" xr:uid="{00000000-0005-0000-0000-00002DAE0000}"/>
    <cellStyle name="Note 4 4 2 3 5" xfId="18235" xr:uid="{00000000-0005-0000-0000-00002EAE0000}"/>
    <cellStyle name="Note 4 4 2 3 6" xfId="34078" xr:uid="{00000000-0005-0000-0000-00002FAE0000}"/>
    <cellStyle name="Note 4 4 2 4" xfId="22178" xr:uid="{00000000-0005-0000-0000-000030AE0000}"/>
    <cellStyle name="Note 4 4 2 4 2" xfId="37809" xr:uid="{00000000-0005-0000-0000-000031AE0000}"/>
    <cellStyle name="Note 4 4 2 5" xfId="12264" xr:uid="{00000000-0005-0000-0000-000032AE0000}"/>
    <cellStyle name="Note 4 4 2 5 2" xfId="29527" xr:uid="{00000000-0005-0000-0000-000033AE0000}"/>
    <cellStyle name="Note 4 4 2 6" xfId="13361" xr:uid="{00000000-0005-0000-0000-000034AE0000}"/>
    <cellStyle name="Note 4 4 2 7" xfId="30260" xr:uid="{00000000-0005-0000-0000-000035AE0000}"/>
    <cellStyle name="Note 4 4 2 8" xfId="47192" xr:uid="{00000000-0005-0000-0000-000036AE0000}"/>
    <cellStyle name="Note 4 4 2 9" xfId="48675" xr:uid="{00000000-0005-0000-0000-000037AE0000}"/>
    <cellStyle name="Note 4 4 3" xfId="5577" xr:uid="{00000000-0005-0000-0000-000038AE0000}"/>
    <cellStyle name="Note 4 4 3 2" xfId="8435" xr:uid="{00000000-0005-0000-0000-000039AE0000}"/>
    <cellStyle name="Note 4 4 3 2 2" xfId="9824" xr:uid="{00000000-0005-0000-0000-00003AAE0000}"/>
    <cellStyle name="Note 4 4 3 2 2 2" xfId="6907" xr:uid="{00000000-0005-0000-0000-00003BAE0000}"/>
    <cellStyle name="Note 4 4 3 2 2 2 2" xfId="24570" xr:uid="{00000000-0005-0000-0000-00003CAE0000}"/>
    <cellStyle name="Note 4 4 3 2 2 2 2 2" xfId="40201" xr:uid="{00000000-0005-0000-0000-00003DAE0000}"/>
    <cellStyle name="Note 4 4 3 2 2 2 3" xfId="16411" xr:uid="{00000000-0005-0000-0000-00003EAE0000}"/>
    <cellStyle name="Note 4 4 3 2 2 2 4" xfId="32389" xr:uid="{00000000-0005-0000-0000-00003FAE0000}"/>
    <cellStyle name="Note 4 4 3 2 2 3" xfId="27390" xr:uid="{00000000-0005-0000-0000-000040AE0000}"/>
    <cellStyle name="Note 4 4 3 2 2 3 2" xfId="43020" xr:uid="{00000000-0005-0000-0000-000041AE0000}"/>
    <cellStyle name="Note 4 4 3 2 2 4" xfId="19326" xr:uid="{00000000-0005-0000-0000-000042AE0000}"/>
    <cellStyle name="Note 4 4 3 2 2 5" xfId="35169" xr:uid="{00000000-0005-0000-0000-000043AE0000}"/>
    <cellStyle name="Note 4 4 3 2 3" xfId="4731" xr:uid="{00000000-0005-0000-0000-000044AE0000}"/>
    <cellStyle name="Note 4 4 3 2 3 2" xfId="22903" xr:uid="{00000000-0005-0000-0000-000045AE0000}"/>
    <cellStyle name="Note 4 4 3 2 3 2 2" xfId="38534" xr:uid="{00000000-0005-0000-0000-000046AE0000}"/>
    <cellStyle name="Note 4 4 3 2 3 3" xfId="14237" xr:uid="{00000000-0005-0000-0000-000047AE0000}"/>
    <cellStyle name="Note 4 4 3 2 3 4" xfId="30924" xr:uid="{00000000-0005-0000-0000-000048AE0000}"/>
    <cellStyle name="Note 4 4 3 2 4" xfId="26001" xr:uid="{00000000-0005-0000-0000-000049AE0000}"/>
    <cellStyle name="Note 4 4 3 2 4 2" xfId="41631" xr:uid="{00000000-0005-0000-0000-00004AAE0000}"/>
    <cellStyle name="Note 4 4 3 2 5" xfId="17937" xr:uid="{00000000-0005-0000-0000-00004BAE0000}"/>
    <cellStyle name="Note 4 4 3 2 6" xfId="33780" xr:uid="{00000000-0005-0000-0000-00004CAE0000}"/>
    <cellStyle name="Note 4 4 3 3" xfId="23599" xr:uid="{00000000-0005-0000-0000-00004DAE0000}"/>
    <cellStyle name="Note 4 4 3 3 2" xfId="39230" xr:uid="{00000000-0005-0000-0000-00004EAE0000}"/>
    <cellStyle name="Note 4 4 3 4" xfId="15082" xr:uid="{00000000-0005-0000-0000-00004FAE0000}"/>
    <cellStyle name="Note 4 4 3 5" xfId="31558" xr:uid="{00000000-0005-0000-0000-000050AE0000}"/>
    <cellStyle name="Note 4 4 3 6" xfId="50284" xr:uid="{00000000-0005-0000-0000-000051AE0000}"/>
    <cellStyle name="Note 4 4 3 7" xfId="52070" xr:uid="{00000000-0005-0000-0000-000052AE0000}"/>
    <cellStyle name="Note 4 4 3 8" xfId="53165" xr:uid="{00000000-0005-0000-0000-000053AE0000}"/>
    <cellStyle name="Note 4 4 4" xfId="8339" xr:uid="{00000000-0005-0000-0000-000054AE0000}"/>
    <cellStyle name="Note 4 4 4 2" xfId="9728" xr:uid="{00000000-0005-0000-0000-000055AE0000}"/>
    <cellStyle name="Note 4 4 4 2 2" xfId="4463" xr:uid="{00000000-0005-0000-0000-000056AE0000}"/>
    <cellStyle name="Note 4 4 4 2 2 2" xfId="22635" xr:uid="{00000000-0005-0000-0000-000057AE0000}"/>
    <cellStyle name="Note 4 4 4 2 2 2 2" xfId="38266" xr:uid="{00000000-0005-0000-0000-000058AE0000}"/>
    <cellStyle name="Note 4 4 4 2 2 3" xfId="13969" xr:uid="{00000000-0005-0000-0000-000059AE0000}"/>
    <cellStyle name="Note 4 4 4 2 2 4" xfId="30656" xr:uid="{00000000-0005-0000-0000-00005AAE0000}"/>
    <cellStyle name="Note 4 4 4 2 3" xfId="27294" xr:uid="{00000000-0005-0000-0000-00005BAE0000}"/>
    <cellStyle name="Note 4 4 4 2 3 2" xfId="42924" xr:uid="{00000000-0005-0000-0000-00005CAE0000}"/>
    <cellStyle name="Note 4 4 4 2 4" xfId="19230" xr:uid="{00000000-0005-0000-0000-00005DAE0000}"/>
    <cellStyle name="Note 4 4 4 2 5" xfId="35073" xr:uid="{00000000-0005-0000-0000-00005EAE0000}"/>
    <cellStyle name="Note 4 4 4 3" xfId="9420" xr:uid="{00000000-0005-0000-0000-00005FAE0000}"/>
    <cellStyle name="Note 4 4 4 3 2" xfId="26986" xr:uid="{00000000-0005-0000-0000-000060AE0000}"/>
    <cellStyle name="Note 4 4 4 3 2 2" xfId="42616" xr:uid="{00000000-0005-0000-0000-000061AE0000}"/>
    <cellStyle name="Note 4 4 4 3 3" xfId="18922" xr:uid="{00000000-0005-0000-0000-000062AE0000}"/>
    <cellStyle name="Note 4 4 4 3 4" xfId="34765" xr:uid="{00000000-0005-0000-0000-000063AE0000}"/>
    <cellStyle name="Note 4 4 4 4" xfId="25905" xr:uid="{00000000-0005-0000-0000-000064AE0000}"/>
    <cellStyle name="Note 4 4 4 4 2" xfId="41535" xr:uid="{00000000-0005-0000-0000-000065AE0000}"/>
    <cellStyle name="Note 4 4 4 5" xfId="17841" xr:uid="{00000000-0005-0000-0000-000066AE0000}"/>
    <cellStyle name="Note 4 4 4 6" xfId="33684" xr:uid="{00000000-0005-0000-0000-000067AE0000}"/>
    <cellStyle name="Note 4 4 5" xfId="21731" xr:uid="{00000000-0005-0000-0000-000068AE0000}"/>
    <cellStyle name="Note 4 4 5 2" xfId="37362" xr:uid="{00000000-0005-0000-0000-000069AE0000}"/>
    <cellStyle name="Note 4 4 6" xfId="23613" xr:uid="{00000000-0005-0000-0000-00006AAE0000}"/>
    <cellStyle name="Note 4 4 6 2" xfId="39244" xr:uid="{00000000-0005-0000-0000-00006BAE0000}"/>
    <cellStyle name="Note 4 4 7" xfId="12708" xr:uid="{00000000-0005-0000-0000-00006CAE0000}"/>
    <cellStyle name="Note 4 4 8" xfId="29894" xr:uid="{00000000-0005-0000-0000-00006DAE0000}"/>
    <cellStyle name="Note 4 4 9" xfId="44979" xr:uid="{00000000-0005-0000-0000-00006EAE0000}"/>
    <cellStyle name="Note 4 40" xfId="8661" xr:uid="{00000000-0005-0000-0000-00006FAE0000}"/>
    <cellStyle name="Note 4 40 2" xfId="10050" xr:uid="{00000000-0005-0000-0000-000070AE0000}"/>
    <cellStyle name="Note 4 40 2 2" xfId="11398" xr:uid="{00000000-0005-0000-0000-000071AE0000}"/>
    <cellStyle name="Note 4 40 2 2 2" xfId="28964" xr:uid="{00000000-0005-0000-0000-000072AE0000}"/>
    <cellStyle name="Note 4 40 2 2 2 2" xfId="44594" xr:uid="{00000000-0005-0000-0000-000073AE0000}"/>
    <cellStyle name="Note 4 40 2 2 3" xfId="20900" xr:uid="{00000000-0005-0000-0000-000074AE0000}"/>
    <cellStyle name="Note 4 40 2 2 4" xfId="36743" xr:uid="{00000000-0005-0000-0000-000075AE0000}"/>
    <cellStyle name="Note 4 40 2 3" xfId="27616" xr:uid="{00000000-0005-0000-0000-000076AE0000}"/>
    <cellStyle name="Note 4 40 2 3 2" xfId="43246" xr:uid="{00000000-0005-0000-0000-000077AE0000}"/>
    <cellStyle name="Note 4 40 2 4" xfId="19552" xr:uid="{00000000-0005-0000-0000-000078AE0000}"/>
    <cellStyle name="Note 4 40 2 5" xfId="35395" xr:uid="{00000000-0005-0000-0000-000079AE0000}"/>
    <cellStyle name="Note 4 40 3" xfId="4083" xr:uid="{00000000-0005-0000-0000-00007AAE0000}"/>
    <cellStyle name="Note 4 40 3 2" xfId="22294" xr:uid="{00000000-0005-0000-0000-00007BAE0000}"/>
    <cellStyle name="Note 4 40 3 2 2" xfId="37925" xr:uid="{00000000-0005-0000-0000-00007CAE0000}"/>
    <cellStyle name="Note 4 40 3 3" xfId="13589" xr:uid="{00000000-0005-0000-0000-00007DAE0000}"/>
    <cellStyle name="Note 4 40 3 4" xfId="30334" xr:uid="{00000000-0005-0000-0000-00007EAE0000}"/>
    <cellStyle name="Note 4 40 4" xfId="26227" xr:uid="{00000000-0005-0000-0000-00007FAE0000}"/>
    <cellStyle name="Note 4 40 4 2" xfId="41857" xr:uid="{00000000-0005-0000-0000-000080AE0000}"/>
    <cellStyle name="Note 4 40 5" xfId="18163" xr:uid="{00000000-0005-0000-0000-000081AE0000}"/>
    <cellStyle name="Note 4 40 6" xfId="34006" xr:uid="{00000000-0005-0000-0000-000082AE0000}"/>
    <cellStyle name="Note 4 41" xfId="21758" xr:uid="{00000000-0005-0000-0000-000083AE0000}"/>
    <cellStyle name="Note 4 41 2" xfId="37389" xr:uid="{00000000-0005-0000-0000-000084AE0000}"/>
    <cellStyle name="Note 4 42" xfId="12080" xr:uid="{00000000-0005-0000-0000-000085AE0000}"/>
    <cellStyle name="Note 4 42 2" xfId="29343" xr:uid="{00000000-0005-0000-0000-000086AE0000}"/>
    <cellStyle name="Note 4 43" xfId="12791" xr:uid="{00000000-0005-0000-0000-000087AE0000}"/>
    <cellStyle name="Note 4 44" xfId="29901" xr:uid="{00000000-0005-0000-0000-000088AE0000}"/>
    <cellStyle name="Note 4 45" xfId="47972" xr:uid="{00000000-0005-0000-0000-000089AE0000}"/>
    <cellStyle name="Note 4 46" xfId="45135" xr:uid="{00000000-0005-0000-0000-00008AAE0000}"/>
    <cellStyle name="Note 4 47" xfId="47226" xr:uid="{00000000-0005-0000-0000-00008BAE0000}"/>
    <cellStyle name="Note 4 48" xfId="45773" xr:uid="{00000000-0005-0000-0000-00008CAE0000}"/>
    <cellStyle name="Note 4 49" xfId="51470" xr:uid="{00000000-0005-0000-0000-00008DAE0000}"/>
    <cellStyle name="Note 4 5" xfId="3160" xr:uid="{00000000-0005-0000-0000-00008EAE0000}"/>
    <cellStyle name="Note 4 5 10" xfId="48273" xr:uid="{00000000-0005-0000-0000-00008FAE0000}"/>
    <cellStyle name="Note 4 5 11" xfId="49139" xr:uid="{00000000-0005-0000-0000-000090AE0000}"/>
    <cellStyle name="Note 4 5 12" xfId="50976" xr:uid="{00000000-0005-0000-0000-000091AE0000}"/>
    <cellStyle name="Note 4 5 13" xfId="45144" xr:uid="{00000000-0005-0000-0000-000092AE0000}"/>
    <cellStyle name="Note 4 5 14" xfId="52672" xr:uid="{00000000-0005-0000-0000-000093AE0000}"/>
    <cellStyle name="Note 4 5 15" xfId="49463" xr:uid="{00000000-0005-0000-0000-000094AE0000}"/>
    <cellStyle name="Note 4 5 2" xfId="3814" xr:uid="{00000000-0005-0000-0000-000095AE0000}"/>
    <cellStyle name="Note 4 5 2 10" xfId="49098" xr:uid="{00000000-0005-0000-0000-000096AE0000}"/>
    <cellStyle name="Note 4 5 2 11" xfId="51337" xr:uid="{00000000-0005-0000-0000-000097AE0000}"/>
    <cellStyle name="Note 4 5 2 12" xfId="47802" xr:uid="{00000000-0005-0000-0000-000098AE0000}"/>
    <cellStyle name="Note 4 5 2 13" xfId="52509" xr:uid="{00000000-0005-0000-0000-000099AE0000}"/>
    <cellStyle name="Note 4 5 2 14" xfId="52616" xr:uid="{00000000-0005-0000-0000-00009AAE0000}"/>
    <cellStyle name="Note 4 5 2 2" xfId="6189" xr:uid="{00000000-0005-0000-0000-00009BAE0000}"/>
    <cellStyle name="Note 4 5 2 2 2" xfId="6798" xr:uid="{00000000-0005-0000-0000-00009CAE0000}"/>
    <cellStyle name="Note 4 5 2 2 2 2" xfId="4579" xr:uid="{00000000-0005-0000-0000-00009DAE0000}"/>
    <cellStyle name="Note 4 5 2 2 2 2 2" xfId="4331" xr:uid="{00000000-0005-0000-0000-00009EAE0000}"/>
    <cellStyle name="Note 4 5 2 2 2 2 2 2" xfId="22542" xr:uid="{00000000-0005-0000-0000-00009FAE0000}"/>
    <cellStyle name="Note 4 5 2 2 2 2 2 2 2" xfId="38173" xr:uid="{00000000-0005-0000-0000-0000A0AE0000}"/>
    <cellStyle name="Note 4 5 2 2 2 2 2 3" xfId="13837" xr:uid="{00000000-0005-0000-0000-0000A1AE0000}"/>
    <cellStyle name="Note 4 5 2 2 2 2 2 4" xfId="30582" xr:uid="{00000000-0005-0000-0000-0000A2AE0000}"/>
    <cellStyle name="Note 4 5 2 2 2 2 3" xfId="22751" xr:uid="{00000000-0005-0000-0000-0000A3AE0000}"/>
    <cellStyle name="Note 4 5 2 2 2 2 3 2" xfId="38382" xr:uid="{00000000-0005-0000-0000-0000A4AE0000}"/>
    <cellStyle name="Note 4 5 2 2 2 2 4" xfId="14085" xr:uid="{00000000-0005-0000-0000-0000A5AE0000}"/>
    <cellStyle name="Note 4 5 2 2 2 2 5" xfId="30772" xr:uid="{00000000-0005-0000-0000-0000A6AE0000}"/>
    <cellStyle name="Note 4 5 2 2 2 3" xfId="4261" xr:uid="{00000000-0005-0000-0000-0000A7AE0000}"/>
    <cellStyle name="Note 4 5 2 2 2 3 2" xfId="22472" xr:uid="{00000000-0005-0000-0000-0000A8AE0000}"/>
    <cellStyle name="Note 4 5 2 2 2 3 2 2" xfId="38103" xr:uid="{00000000-0005-0000-0000-0000A9AE0000}"/>
    <cellStyle name="Note 4 5 2 2 2 3 3" xfId="13767" xr:uid="{00000000-0005-0000-0000-0000AAAE0000}"/>
    <cellStyle name="Note 4 5 2 2 2 3 4" xfId="30512" xr:uid="{00000000-0005-0000-0000-0000ABAE0000}"/>
    <cellStyle name="Note 4 5 2 2 2 4" xfId="24461" xr:uid="{00000000-0005-0000-0000-0000ACAE0000}"/>
    <cellStyle name="Note 4 5 2 2 2 4 2" xfId="40092" xr:uid="{00000000-0005-0000-0000-0000ADAE0000}"/>
    <cellStyle name="Note 4 5 2 2 2 5" xfId="16302" xr:uid="{00000000-0005-0000-0000-0000AEAE0000}"/>
    <cellStyle name="Note 4 5 2 2 2 6" xfId="32280" xr:uid="{00000000-0005-0000-0000-0000AFAE0000}"/>
    <cellStyle name="Note 4 5 2 2 3" xfId="24004" xr:uid="{00000000-0005-0000-0000-0000B0AE0000}"/>
    <cellStyle name="Note 4 5 2 2 3 2" xfId="39635" xr:uid="{00000000-0005-0000-0000-0000B1AE0000}"/>
    <cellStyle name="Note 4 5 2 2 4" xfId="15694" xr:uid="{00000000-0005-0000-0000-0000B2AE0000}"/>
    <cellStyle name="Note 4 5 2 2 5" xfId="31883" xr:uid="{00000000-0005-0000-0000-0000B3AE0000}"/>
    <cellStyle name="Note 4 5 2 2 6" xfId="50602" xr:uid="{00000000-0005-0000-0000-0000B4AE0000}"/>
    <cellStyle name="Note 4 5 2 2 7" xfId="52388" xr:uid="{00000000-0005-0000-0000-0000B5AE0000}"/>
    <cellStyle name="Note 4 5 2 2 8" xfId="53483" xr:uid="{00000000-0005-0000-0000-0000B6AE0000}"/>
    <cellStyle name="Note 4 5 2 3" xfId="9030" xr:uid="{00000000-0005-0000-0000-0000B7AE0000}"/>
    <cellStyle name="Note 4 5 2 3 2" xfId="10419" xr:uid="{00000000-0005-0000-0000-0000B8AE0000}"/>
    <cellStyle name="Note 4 5 2 3 2 2" xfId="4846" xr:uid="{00000000-0005-0000-0000-0000B9AE0000}"/>
    <cellStyle name="Note 4 5 2 3 2 2 2" xfId="23018" xr:uid="{00000000-0005-0000-0000-0000BAAE0000}"/>
    <cellStyle name="Note 4 5 2 3 2 2 2 2" xfId="38649" xr:uid="{00000000-0005-0000-0000-0000BBAE0000}"/>
    <cellStyle name="Note 4 5 2 3 2 2 3" xfId="14352" xr:uid="{00000000-0005-0000-0000-0000BCAE0000}"/>
    <cellStyle name="Note 4 5 2 3 2 2 4" xfId="31039" xr:uid="{00000000-0005-0000-0000-0000BDAE0000}"/>
    <cellStyle name="Note 4 5 2 3 2 3" xfId="27985" xr:uid="{00000000-0005-0000-0000-0000BEAE0000}"/>
    <cellStyle name="Note 4 5 2 3 2 3 2" xfId="43615" xr:uid="{00000000-0005-0000-0000-0000BFAE0000}"/>
    <cellStyle name="Note 4 5 2 3 2 4" xfId="19921" xr:uid="{00000000-0005-0000-0000-0000C0AE0000}"/>
    <cellStyle name="Note 4 5 2 3 2 5" xfId="35764" xr:uid="{00000000-0005-0000-0000-0000C1AE0000}"/>
    <cellStyle name="Note 4 5 2 3 3" xfId="6484" xr:uid="{00000000-0005-0000-0000-0000C2AE0000}"/>
    <cellStyle name="Note 4 5 2 3 3 2" xfId="24186" xr:uid="{00000000-0005-0000-0000-0000C3AE0000}"/>
    <cellStyle name="Note 4 5 2 3 3 2 2" xfId="39817" xr:uid="{00000000-0005-0000-0000-0000C4AE0000}"/>
    <cellStyle name="Note 4 5 2 3 3 3" xfId="15988" xr:uid="{00000000-0005-0000-0000-0000C5AE0000}"/>
    <cellStyle name="Note 4 5 2 3 3 4" xfId="32025" xr:uid="{00000000-0005-0000-0000-0000C6AE0000}"/>
    <cellStyle name="Note 4 5 2 3 4" xfId="26596" xr:uid="{00000000-0005-0000-0000-0000C7AE0000}"/>
    <cellStyle name="Note 4 5 2 3 4 2" xfId="42226" xr:uid="{00000000-0005-0000-0000-0000C8AE0000}"/>
    <cellStyle name="Note 4 5 2 3 5" xfId="18532" xr:uid="{00000000-0005-0000-0000-0000C9AE0000}"/>
    <cellStyle name="Note 4 5 2 3 6" xfId="34375" xr:uid="{00000000-0005-0000-0000-0000CAAE0000}"/>
    <cellStyle name="Note 4 5 2 4" xfId="22136" xr:uid="{00000000-0005-0000-0000-0000CBAE0000}"/>
    <cellStyle name="Note 4 5 2 4 2" xfId="37767" xr:uid="{00000000-0005-0000-0000-0000CCAE0000}"/>
    <cellStyle name="Note 4 5 2 5" xfId="12223" xr:uid="{00000000-0005-0000-0000-0000CDAE0000}"/>
    <cellStyle name="Note 4 5 2 5 2" xfId="29486" xr:uid="{00000000-0005-0000-0000-0000CEAE0000}"/>
    <cellStyle name="Note 4 5 2 6" xfId="13319" xr:uid="{00000000-0005-0000-0000-0000CFAE0000}"/>
    <cellStyle name="Note 4 5 2 7" xfId="30218" xr:uid="{00000000-0005-0000-0000-0000D0AE0000}"/>
    <cellStyle name="Note 4 5 2 8" xfId="47190" xr:uid="{00000000-0005-0000-0000-0000D1AE0000}"/>
    <cellStyle name="Note 4 5 2 9" xfId="48633" xr:uid="{00000000-0005-0000-0000-0000D2AE0000}"/>
    <cellStyle name="Note 4 5 3" xfId="5535" xr:uid="{00000000-0005-0000-0000-0000D3AE0000}"/>
    <cellStyle name="Note 4 5 3 2" xfId="8119" xr:uid="{00000000-0005-0000-0000-0000D4AE0000}"/>
    <cellStyle name="Note 4 5 3 2 2" xfId="9508" xr:uid="{00000000-0005-0000-0000-0000D5AE0000}"/>
    <cellStyle name="Note 4 5 3 2 2 2" xfId="4874" xr:uid="{00000000-0005-0000-0000-0000D6AE0000}"/>
    <cellStyle name="Note 4 5 3 2 2 2 2" xfId="23046" xr:uid="{00000000-0005-0000-0000-0000D7AE0000}"/>
    <cellStyle name="Note 4 5 3 2 2 2 2 2" xfId="38677" xr:uid="{00000000-0005-0000-0000-0000D8AE0000}"/>
    <cellStyle name="Note 4 5 3 2 2 2 3" xfId="14380" xr:uid="{00000000-0005-0000-0000-0000D9AE0000}"/>
    <cellStyle name="Note 4 5 3 2 2 2 4" xfId="31067" xr:uid="{00000000-0005-0000-0000-0000DAAE0000}"/>
    <cellStyle name="Note 4 5 3 2 2 3" xfId="27074" xr:uid="{00000000-0005-0000-0000-0000DBAE0000}"/>
    <cellStyle name="Note 4 5 3 2 2 3 2" xfId="42704" xr:uid="{00000000-0005-0000-0000-0000DCAE0000}"/>
    <cellStyle name="Note 4 5 3 2 2 4" xfId="19010" xr:uid="{00000000-0005-0000-0000-0000DDAE0000}"/>
    <cellStyle name="Note 4 5 3 2 2 5" xfId="34853" xr:uid="{00000000-0005-0000-0000-0000DEAE0000}"/>
    <cellStyle name="Note 4 5 3 2 3" xfId="7593" xr:uid="{00000000-0005-0000-0000-0000DFAE0000}"/>
    <cellStyle name="Note 4 5 3 2 3 2" xfId="25159" xr:uid="{00000000-0005-0000-0000-0000E0AE0000}"/>
    <cellStyle name="Note 4 5 3 2 3 2 2" xfId="40789" xr:uid="{00000000-0005-0000-0000-0000E1AE0000}"/>
    <cellStyle name="Note 4 5 3 2 3 3" xfId="17095" xr:uid="{00000000-0005-0000-0000-0000E2AE0000}"/>
    <cellStyle name="Note 4 5 3 2 3 4" xfId="32938" xr:uid="{00000000-0005-0000-0000-0000E3AE0000}"/>
    <cellStyle name="Note 4 5 3 2 4" xfId="25685" xr:uid="{00000000-0005-0000-0000-0000E4AE0000}"/>
    <cellStyle name="Note 4 5 3 2 4 2" xfId="41315" xr:uid="{00000000-0005-0000-0000-0000E5AE0000}"/>
    <cellStyle name="Note 4 5 3 2 5" xfId="17621" xr:uid="{00000000-0005-0000-0000-0000E6AE0000}"/>
    <cellStyle name="Note 4 5 3 2 6" xfId="33464" xr:uid="{00000000-0005-0000-0000-0000E7AE0000}"/>
    <cellStyle name="Note 4 5 3 3" xfId="23557" xr:uid="{00000000-0005-0000-0000-0000E8AE0000}"/>
    <cellStyle name="Note 4 5 3 3 2" xfId="39188" xr:uid="{00000000-0005-0000-0000-0000E9AE0000}"/>
    <cellStyle name="Note 4 5 3 4" xfId="15040" xr:uid="{00000000-0005-0000-0000-0000EAAE0000}"/>
    <cellStyle name="Note 4 5 3 5" xfId="31516" xr:uid="{00000000-0005-0000-0000-0000EBAE0000}"/>
    <cellStyle name="Note 4 5 3 6" xfId="50242" xr:uid="{00000000-0005-0000-0000-0000ECAE0000}"/>
    <cellStyle name="Note 4 5 3 7" xfId="52028" xr:uid="{00000000-0005-0000-0000-0000EDAE0000}"/>
    <cellStyle name="Note 4 5 3 8" xfId="53123" xr:uid="{00000000-0005-0000-0000-0000EEAE0000}"/>
    <cellStyle name="Note 4 5 4" xfId="9173" xr:uid="{00000000-0005-0000-0000-0000EFAE0000}"/>
    <cellStyle name="Note 4 5 4 2" xfId="10562" xr:uid="{00000000-0005-0000-0000-0000F0AE0000}"/>
    <cellStyle name="Note 4 5 4 2 2" xfId="11667" xr:uid="{00000000-0005-0000-0000-0000F1AE0000}"/>
    <cellStyle name="Note 4 5 4 2 2 2" xfId="29233" xr:uid="{00000000-0005-0000-0000-0000F2AE0000}"/>
    <cellStyle name="Note 4 5 4 2 2 2 2" xfId="44863" xr:uid="{00000000-0005-0000-0000-0000F3AE0000}"/>
    <cellStyle name="Note 4 5 4 2 2 3" xfId="21169" xr:uid="{00000000-0005-0000-0000-0000F4AE0000}"/>
    <cellStyle name="Note 4 5 4 2 2 4" xfId="37012" xr:uid="{00000000-0005-0000-0000-0000F5AE0000}"/>
    <cellStyle name="Note 4 5 4 2 3" xfId="28128" xr:uid="{00000000-0005-0000-0000-0000F6AE0000}"/>
    <cellStyle name="Note 4 5 4 2 3 2" xfId="43758" xr:uid="{00000000-0005-0000-0000-0000F7AE0000}"/>
    <cellStyle name="Note 4 5 4 2 4" xfId="20064" xr:uid="{00000000-0005-0000-0000-0000F8AE0000}"/>
    <cellStyle name="Note 4 5 4 2 5" xfId="35907" xr:uid="{00000000-0005-0000-0000-0000F9AE0000}"/>
    <cellStyle name="Note 4 5 4 3" xfId="11219" xr:uid="{00000000-0005-0000-0000-0000FAAE0000}"/>
    <cellStyle name="Note 4 5 4 3 2" xfId="28785" xr:uid="{00000000-0005-0000-0000-0000FBAE0000}"/>
    <cellStyle name="Note 4 5 4 3 2 2" xfId="44415" xr:uid="{00000000-0005-0000-0000-0000FCAE0000}"/>
    <cellStyle name="Note 4 5 4 3 3" xfId="20721" xr:uid="{00000000-0005-0000-0000-0000FDAE0000}"/>
    <cellStyle name="Note 4 5 4 3 4" xfId="36564" xr:uid="{00000000-0005-0000-0000-0000FEAE0000}"/>
    <cellStyle name="Note 4 5 4 4" xfId="26739" xr:uid="{00000000-0005-0000-0000-0000FFAE0000}"/>
    <cellStyle name="Note 4 5 4 4 2" xfId="42369" xr:uid="{00000000-0005-0000-0000-000000AF0000}"/>
    <cellStyle name="Note 4 5 4 5" xfId="18675" xr:uid="{00000000-0005-0000-0000-000001AF0000}"/>
    <cellStyle name="Note 4 5 4 6" xfId="34518" xr:uid="{00000000-0005-0000-0000-000002AF0000}"/>
    <cellStyle name="Note 4 5 5" xfId="21689" xr:uid="{00000000-0005-0000-0000-000003AF0000}"/>
    <cellStyle name="Note 4 5 5 2" xfId="37320" xr:uid="{00000000-0005-0000-0000-000004AF0000}"/>
    <cellStyle name="Note 4 5 6" xfId="12073" xr:uid="{00000000-0005-0000-0000-000005AF0000}"/>
    <cellStyle name="Note 4 5 6 2" xfId="29336" xr:uid="{00000000-0005-0000-0000-000006AF0000}"/>
    <cellStyle name="Note 4 5 7" xfId="12666" xr:uid="{00000000-0005-0000-0000-000007AF0000}"/>
    <cellStyle name="Note 4 5 8" xfId="29852" xr:uid="{00000000-0005-0000-0000-000008AF0000}"/>
    <cellStyle name="Note 4 5 9" xfId="47907" xr:uid="{00000000-0005-0000-0000-000009AF0000}"/>
    <cellStyle name="Note 4 50" xfId="52846" xr:uid="{00000000-0005-0000-0000-00000AAF0000}"/>
    <cellStyle name="Note 4 51" xfId="53731" xr:uid="{00000000-0005-0000-0000-00000BAF0000}"/>
    <cellStyle name="Note 4 6" xfId="2860" xr:uid="{00000000-0005-0000-0000-00000CAF0000}"/>
    <cellStyle name="Note 4 6 10" xfId="48046" xr:uid="{00000000-0005-0000-0000-00000DAF0000}"/>
    <cellStyle name="Note 4 6 11" xfId="45450" xr:uid="{00000000-0005-0000-0000-00000EAF0000}"/>
    <cellStyle name="Note 4 6 12" xfId="50749" xr:uid="{00000000-0005-0000-0000-00000FAF0000}"/>
    <cellStyle name="Note 4 6 13" xfId="46033" xr:uid="{00000000-0005-0000-0000-000010AF0000}"/>
    <cellStyle name="Note 4 6 14" xfId="52752" xr:uid="{00000000-0005-0000-0000-000011AF0000}"/>
    <cellStyle name="Note 4 6 15" xfId="49011" xr:uid="{00000000-0005-0000-0000-000012AF0000}"/>
    <cellStyle name="Note 4 6 2" xfId="3514" xr:uid="{00000000-0005-0000-0000-000013AF0000}"/>
    <cellStyle name="Note 4 6 2 10" xfId="47276" xr:uid="{00000000-0005-0000-0000-000014AF0000}"/>
    <cellStyle name="Note 4 6 2 11" xfId="51112" xr:uid="{00000000-0005-0000-0000-000015AF0000}"/>
    <cellStyle name="Note 4 6 2 12" xfId="45590" xr:uid="{00000000-0005-0000-0000-000016AF0000}"/>
    <cellStyle name="Note 4 6 2 13" xfId="48775" xr:uid="{00000000-0005-0000-0000-000017AF0000}"/>
    <cellStyle name="Note 4 6 2 14" xfId="51611" xr:uid="{00000000-0005-0000-0000-000018AF0000}"/>
    <cellStyle name="Note 4 6 2 2" xfId="5889" xr:uid="{00000000-0005-0000-0000-000019AF0000}"/>
    <cellStyle name="Note 4 6 2 2 2" xfId="8914" xr:uid="{00000000-0005-0000-0000-00001AAF0000}"/>
    <cellStyle name="Note 4 6 2 2 2 2" xfId="10303" xr:uid="{00000000-0005-0000-0000-00001BAF0000}"/>
    <cellStyle name="Note 4 6 2 2 2 2 2" xfId="11097" xr:uid="{00000000-0005-0000-0000-00001CAF0000}"/>
    <cellStyle name="Note 4 6 2 2 2 2 2 2" xfId="28663" xr:uid="{00000000-0005-0000-0000-00001DAF0000}"/>
    <cellStyle name="Note 4 6 2 2 2 2 2 2 2" xfId="44293" xr:uid="{00000000-0005-0000-0000-00001EAF0000}"/>
    <cellStyle name="Note 4 6 2 2 2 2 2 3" xfId="20599" xr:uid="{00000000-0005-0000-0000-00001FAF0000}"/>
    <cellStyle name="Note 4 6 2 2 2 2 2 4" xfId="36442" xr:uid="{00000000-0005-0000-0000-000020AF0000}"/>
    <cellStyle name="Note 4 6 2 2 2 2 3" xfId="27869" xr:uid="{00000000-0005-0000-0000-000021AF0000}"/>
    <cellStyle name="Note 4 6 2 2 2 2 3 2" xfId="43499" xr:uid="{00000000-0005-0000-0000-000022AF0000}"/>
    <cellStyle name="Note 4 6 2 2 2 2 4" xfId="19805" xr:uid="{00000000-0005-0000-0000-000023AF0000}"/>
    <cellStyle name="Note 4 6 2 2 2 2 5" xfId="35648" xr:uid="{00000000-0005-0000-0000-000024AF0000}"/>
    <cellStyle name="Note 4 6 2 2 2 3" xfId="10808" xr:uid="{00000000-0005-0000-0000-000025AF0000}"/>
    <cellStyle name="Note 4 6 2 2 2 3 2" xfId="28374" xr:uid="{00000000-0005-0000-0000-000026AF0000}"/>
    <cellStyle name="Note 4 6 2 2 2 3 2 2" xfId="44004" xr:uid="{00000000-0005-0000-0000-000027AF0000}"/>
    <cellStyle name="Note 4 6 2 2 2 3 3" xfId="20310" xr:uid="{00000000-0005-0000-0000-000028AF0000}"/>
    <cellStyle name="Note 4 6 2 2 2 3 4" xfId="36153" xr:uid="{00000000-0005-0000-0000-000029AF0000}"/>
    <cellStyle name="Note 4 6 2 2 2 4" xfId="26480" xr:uid="{00000000-0005-0000-0000-00002AAF0000}"/>
    <cellStyle name="Note 4 6 2 2 2 4 2" xfId="42110" xr:uid="{00000000-0005-0000-0000-00002BAF0000}"/>
    <cellStyle name="Note 4 6 2 2 2 5" xfId="18416" xr:uid="{00000000-0005-0000-0000-00002CAF0000}"/>
    <cellStyle name="Note 4 6 2 2 2 6" xfId="34259" xr:uid="{00000000-0005-0000-0000-00002DAF0000}"/>
    <cellStyle name="Note 4 6 2 2 3" xfId="23760" xr:uid="{00000000-0005-0000-0000-00002EAF0000}"/>
    <cellStyle name="Note 4 6 2 2 3 2" xfId="39391" xr:uid="{00000000-0005-0000-0000-00002FAF0000}"/>
    <cellStyle name="Note 4 6 2 2 4" xfId="15394" xr:uid="{00000000-0005-0000-0000-000030AF0000}"/>
    <cellStyle name="Note 4 6 2 2 5" xfId="31658" xr:uid="{00000000-0005-0000-0000-000031AF0000}"/>
    <cellStyle name="Note 4 6 2 2 6" xfId="50377" xr:uid="{00000000-0005-0000-0000-000032AF0000}"/>
    <cellStyle name="Note 4 6 2 2 7" xfId="52163" xr:uid="{00000000-0005-0000-0000-000033AF0000}"/>
    <cellStyle name="Note 4 6 2 2 8" xfId="53258" xr:uid="{00000000-0005-0000-0000-000034AF0000}"/>
    <cellStyle name="Note 4 6 2 3" xfId="8242" xr:uid="{00000000-0005-0000-0000-000035AF0000}"/>
    <cellStyle name="Note 4 6 2 3 2" xfId="9631" xr:uid="{00000000-0005-0000-0000-000036AF0000}"/>
    <cellStyle name="Note 4 6 2 3 2 2" xfId="7588" xr:uid="{00000000-0005-0000-0000-000037AF0000}"/>
    <cellStyle name="Note 4 6 2 3 2 2 2" xfId="25154" xr:uid="{00000000-0005-0000-0000-000038AF0000}"/>
    <cellStyle name="Note 4 6 2 3 2 2 2 2" xfId="40784" xr:uid="{00000000-0005-0000-0000-000039AF0000}"/>
    <cellStyle name="Note 4 6 2 3 2 2 3" xfId="17090" xr:uid="{00000000-0005-0000-0000-00003AAF0000}"/>
    <cellStyle name="Note 4 6 2 3 2 2 4" xfId="32933" xr:uid="{00000000-0005-0000-0000-00003BAF0000}"/>
    <cellStyle name="Note 4 6 2 3 2 3" xfId="27197" xr:uid="{00000000-0005-0000-0000-00003CAF0000}"/>
    <cellStyle name="Note 4 6 2 3 2 3 2" xfId="42827" xr:uid="{00000000-0005-0000-0000-00003DAF0000}"/>
    <cellStyle name="Note 4 6 2 3 2 4" xfId="19133" xr:uid="{00000000-0005-0000-0000-00003EAF0000}"/>
    <cellStyle name="Note 4 6 2 3 2 5" xfId="34976" xr:uid="{00000000-0005-0000-0000-00003FAF0000}"/>
    <cellStyle name="Note 4 6 2 3 3" xfId="4955" xr:uid="{00000000-0005-0000-0000-000040AF0000}"/>
    <cellStyle name="Note 4 6 2 3 3 2" xfId="23127" xr:uid="{00000000-0005-0000-0000-000041AF0000}"/>
    <cellStyle name="Note 4 6 2 3 3 2 2" xfId="38758" xr:uid="{00000000-0005-0000-0000-000042AF0000}"/>
    <cellStyle name="Note 4 6 2 3 3 3" xfId="14461" xr:uid="{00000000-0005-0000-0000-000043AF0000}"/>
    <cellStyle name="Note 4 6 2 3 3 4" xfId="31148" xr:uid="{00000000-0005-0000-0000-000044AF0000}"/>
    <cellStyle name="Note 4 6 2 3 4" xfId="25808" xr:uid="{00000000-0005-0000-0000-000045AF0000}"/>
    <cellStyle name="Note 4 6 2 3 4 2" xfId="41438" xr:uid="{00000000-0005-0000-0000-000046AF0000}"/>
    <cellStyle name="Note 4 6 2 3 5" xfId="17744" xr:uid="{00000000-0005-0000-0000-000047AF0000}"/>
    <cellStyle name="Note 4 6 2 3 6" xfId="33587" xr:uid="{00000000-0005-0000-0000-000048AF0000}"/>
    <cellStyle name="Note 4 6 2 4" xfId="21892" xr:uid="{00000000-0005-0000-0000-000049AF0000}"/>
    <cellStyle name="Note 4 6 2 4 2" xfId="37523" xr:uid="{00000000-0005-0000-0000-00004AAF0000}"/>
    <cellStyle name="Note 4 6 2 5" xfId="23609" xr:uid="{00000000-0005-0000-0000-00004BAF0000}"/>
    <cellStyle name="Note 4 6 2 5 2" xfId="39240" xr:uid="{00000000-0005-0000-0000-00004CAF0000}"/>
    <cellStyle name="Note 4 6 2 6" xfId="13019" xr:uid="{00000000-0005-0000-0000-00004DAF0000}"/>
    <cellStyle name="Note 4 6 2 7" xfId="29993" xr:uid="{00000000-0005-0000-0000-00004EAF0000}"/>
    <cellStyle name="Note 4 6 2 8" xfId="47610" xr:uid="{00000000-0005-0000-0000-00004FAF0000}"/>
    <cellStyle name="Note 4 6 2 9" xfId="48408" xr:uid="{00000000-0005-0000-0000-000050AF0000}"/>
    <cellStyle name="Note 4 6 3" xfId="5240" xr:uid="{00000000-0005-0000-0000-000051AF0000}"/>
    <cellStyle name="Note 4 6 3 2" xfId="9080" xr:uid="{00000000-0005-0000-0000-000052AF0000}"/>
    <cellStyle name="Note 4 6 3 2 2" xfId="10469" xr:uid="{00000000-0005-0000-0000-000053AF0000}"/>
    <cellStyle name="Note 4 6 3 2 2 2" xfId="11625" xr:uid="{00000000-0005-0000-0000-000054AF0000}"/>
    <cellStyle name="Note 4 6 3 2 2 2 2" xfId="29191" xr:uid="{00000000-0005-0000-0000-000055AF0000}"/>
    <cellStyle name="Note 4 6 3 2 2 2 2 2" xfId="44821" xr:uid="{00000000-0005-0000-0000-000056AF0000}"/>
    <cellStyle name="Note 4 6 3 2 2 2 3" xfId="21127" xr:uid="{00000000-0005-0000-0000-000057AF0000}"/>
    <cellStyle name="Note 4 6 3 2 2 2 4" xfId="36970" xr:uid="{00000000-0005-0000-0000-000058AF0000}"/>
    <cellStyle name="Note 4 6 3 2 2 3" xfId="28035" xr:uid="{00000000-0005-0000-0000-000059AF0000}"/>
    <cellStyle name="Note 4 6 3 2 2 3 2" xfId="43665" xr:uid="{00000000-0005-0000-0000-00005AAF0000}"/>
    <cellStyle name="Note 4 6 3 2 2 4" xfId="19971" xr:uid="{00000000-0005-0000-0000-00005BAF0000}"/>
    <cellStyle name="Note 4 6 3 2 2 5" xfId="35814" xr:uid="{00000000-0005-0000-0000-00005CAF0000}"/>
    <cellStyle name="Note 4 6 3 2 3" xfId="9415" xr:uid="{00000000-0005-0000-0000-00005DAF0000}"/>
    <cellStyle name="Note 4 6 3 2 3 2" xfId="26981" xr:uid="{00000000-0005-0000-0000-00005EAF0000}"/>
    <cellStyle name="Note 4 6 3 2 3 2 2" xfId="42611" xr:uid="{00000000-0005-0000-0000-00005FAF0000}"/>
    <cellStyle name="Note 4 6 3 2 3 3" xfId="18917" xr:uid="{00000000-0005-0000-0000-000060AF0000}"/>
    <cellStyle name="Note 4 6 3 2 3 4" xfId="34760" xr:uid="{00000000-0005-0000-0000-000061AF0000}"/>
    <cellStyle name="Note 4 6 3 2 4" xfId="26646" xr:uid="{00000000-0005-0000-0000-000062AF0000}"/>
    <cellStyle name="Note 4 6 3 2 4 2" xfId="42276" xr:uid="{00000000-0005-0000-0000-000063AF0000}"/>
    <cellStyle name="Note 4 6 3 2 5" xfId="18582" xr:uid="{00000000-0005-0000-0000-000064AF0000}"/>
    <cellStyle name="Note 4 6 3 2 6" xfId="34425" xr:uid="{00000000-0005-0000-0000-000065AF0000}"/>
    <cellStyle name="Note 4 6 3 3" xfId="23318" xr:uid="{00000000-0005-0000-0000-000066AF0000}"/>
    <cellStyle name="Note 4 6 3 3 2" xfId="38949" xr:uid="{00000000-0005-0000-0000-000067AF0000}"/>
    <cellStyle name="Note 4 6 3 4" xfId="14745" xr:uid="{00000000-0005-0000-0000-000068AF0000}"/>
    <cellStyle name="Note 4 6 3 5" xfId="31296" xr:uid="{00000000-0005-0000-0000-000069AF0000}"/>
    <cellStyle name="Note 4 6 3 6" xfId="50000" xr:uid="{00000000-0005-0000-0000-00006AAF0000}"/>
    <cellStyle name="Note 4 6 3 7" xfId="51798" xr:uid="{00000000-0005-0000-0000-00006BAF0000}"/>
    <cellStyle name="Note 4 6 3 8" xfId="52891" xr:uid="{00000000-0005-0000-0000-00006CAF0000}"/>
    <cellStyle name="Note 4 6 4" xfId="8394" xr:uid="{00000000-0005-0000-0000-00006DAF0000}"/>
    <cellStyle name="Note 4 6 4 2" xfId="9783" xr:uid="{00000000-0005-0000-0000-00006EAF0000}"/>
    <cellStyle name="Note 4 6 4 2 2" xfId="10862" xr:uid="{00000000-0005-0000-0000-00006FAF0000}"/>
    <cellStyle name="Note 4 6 4 2 2 2" xfId="28428" xr:uid="{00000000-0005-0000-0000-000070AF0000}"/>
    <cellStyle name="Note 4 6 4 2 2 2 2" xfId="44058" xr:uid="{00000000-0005-0000-0000-000071AF0000}"/>
    <cellStyle name="Note 4 6 4 2 2 3" xfId="20364" xr:uid="{00000000-0005-0000-0000-000072AF0000}"/>
    <cellStyle name="Note 4 6 4 2 2 4" xfId="36207" xr:uid="{00000000-0005-0000-0000-000073AF0000}"/>
    <cellStyle name="Note 4 6 4 2 3" xfId="27349" xr:uid="{00000000-0005-0000-0000-000074AF0000}"/>
    <cellStyle name="Note 4 6 4 2 3 2" xfId="42979" xr:uid="{00000000-0005-0000-0000-000075AF0000}"/>
    <cellStyle name="Note 4 6 4 2 4" xfId="19285" xr:uid="{00000000-0005-0000-0000-000076AF0000}"/>
    <cellStyle name="Note 4 6 4 2 5" xfId="35128" xr:uid="{00000000-0005-0000-0000-000077AF0000}"/>
    <cellStyle name="Note 4 6 4 3" xfId="4802" xr:uid="{00000000-0005-0000-0000-000078AF0000}"/>
    <cellStyle name="Note 4 6 4 3 2" xfId="22974" xr:uid="{00000000-0005-0000-0000-000079AF0000}"/>
    <cellStyle name="Note 4 6 4 3 2 2" xfId="38605" xr:uid="{00000000-0005-0000-0000-00007AAF0000}"/>
    <cellStyle name="Note 4 6 4 3 3" xfId="14308" xr:uid="{00000000-0005-0000-0000-00007BAF0000}"/>
    <cellStyle name="Note 4 6 4 3 4" xfId="30995" xr:uid="{00000000-0005-0000-0000-00007CAF0000}"/>
    <cellStyle name="Note 4 6 4 4" xfId="25960" xr:uid="{00000000-0005-0000-0000-00007DAF0000}"/>
    <cellStyle name="Note 4 6 4 4 2" xfId="41590" xr:uid="{00000000-0005-0000-0000-00007EAF0000}"/>
    <cellStyle name="Note 4 6 4 5" xfId="17896" xr:uid="{00000000-0005-0000-0000-00007FAF0000}"/>
    <cellStyle name="Note 4 6 4 6" xfId="33739" xr:uid="{00000000-0005-0000-0000-000080AF0000}"/>
    <cellStyle name="Note 4 6 5" xfId="21444" xr:uid="{00000000-0005-0000-0000-000081AF0000}"/>
    <cellStyle name="Note 4 6 5 2" xfId="37075" xr:uid="{00000000-0005-0000-0000-000082AF0000}"/>
    <cellStyle name="Note 4 6 6" xfId="21756" xr:uid="{00000000-0005-0000-0000-000083AF0000}"/>
    <cellStyle name="Note 4 6 6 2" xfId="37387" xr:uid="{00000000-0005-0000-0000-000084AF0000}"/>
    <cellStyle name="Note 4 6 7" xfId="12366" xr:uid="{00000000-0005-0000-0000-000085AF0000}"/>
    <cellStyle name="Note 4 6 8" xfId="29627" xr:uid="{00000000-0005-0000-0000-000086AF0000}"/>
    <cellStyle name="Note 4 6 9" xfId="47000" xr:uid="{00000000-0005-0000-0000-000087AF0000}"/>
    <cellStyle name="Note 4 7" xfId="3135" xr:uid="{00000000-0005-0000-0000-000088AF0000}"/>
    <cellStyle name="Note 4 7 10" xfId="48248" xr:uid="{00000000-0005-0000-0000-000089AF0000}"/>
    <cellStyle name="Note 4 7 11" xfId="49149" xr:uid="{00000000-0005-0000-0000-00008AAF0000}"/>
    <cellStyle name="Note 4 7 12" xfId="50951" xr:uid="{00000000-0005-0000-0000-00008BAF0000}"/>
    <cellStyle name="Note 4 7 13" xfId="48737" xr:uid="{00000000-0005-0000-0000-00008CAF0000}"/>
    <cellStyle name="Note 4 7 14" xfId="52668" xr:uid="{00000000-0005-0000-0000-00008DAF0000}"/>
    <cellStyle name="Note 4 7 15" xfId="48912" xr:uid="{00000000-0005-0000-0000-00008EAF0000}"/>
    <cellStyle name="Note 4 7 2" xfId="3789" xr:uid="{00000000-0005-0000-0000-00008FAF0000}"/>
    <cellStyle name="Note 4 7 2 10" xfId="44974" xr:uid="{00000000-0005-0000-0000-000090AF0000}"/>
    <cellStyle name="Note 4 7 2 11" xfId="51312" xr:uid="{00000000-0005-0000-0000-000091AF0000}"/>
    <cellStyle name="Note 4 7 2 12" xfId="47212" xr:uid="{00000000-0005-0000-0000-000092AF0000}"/>
    <cellStyle name="Note 4 7 2 13" xfId="53739" xr:uid="{00000000-0005-0000-0000-000093AF0000}"/>
    <cellStyle name="Note 4 7 2 14" xfId="45439" xr:uid="{00000000-0005-0000-0000-000094AF0000}"/>
    <cellStyle name="Note 4 7 2 2" xfId="6164" xr:uid="{00000000-0005-0000-0000-000095AF0000}"/>
    <cellStyle name="Note 4 7 2 2 2" xfId="8341" xr:uid="{00000000-0005-0000-0000-000096AF0000}"/>
    <cellStyle name="Note 4 7 2 2 2 2" xfId="9730" xr:uid="{00000000-0005-0000-0000-000097AF0000}"/>
    <cellStyle name="Note 4 7 2 2 2 2 2" xfId="4464" xr:uid="{00000000-0005-0000-0000-000098AF0000}"/>
    <cellStyle name="Note 4 7 2 2 2 2 2 2" xfId="22636" xr:uid="{00000000-0005-0000-0000-000099AF0000}"/>
    <cellStyle name="Note 4 7 2 2 2 2 2 2 2" xfId="38267" xr:uid="{00000000-0005-0000-0000-00009AAF0000}"/>
    <cellStyle name="Note 4 7 2 2 2 2 2 3" xfId="13970" xr:uid="{00000000-0005-0000-0000-00009BAF0000}"/>
    <cellStyle name="Note 4 7 2 2 2 2 2 4" xfId="30657" xr:uid="{00000000-0005-0000-0000-00009CAF0000}"/>
    <cellStyle name="Note 4 7 2 2 2 2 3" xfId="27296" xr:uid="{00000000-0005-0000-0000-00009DAF0000}"/>
    <cellStyle name="Note 4 7 2 2 2 2 3 2" xfId="42926" xr:uid="{00000000-0005-0000-0000-00009EAF0000}"/>
    <cellStyle name="Note 4 7 2 2 2 2 4" xfId="19232" xr:uid="{00000000-0005-0000-0000-00009FAF0000}"/>
    <cellStyle name="Note 4 7 2 2 2 2 5" xfId="35075" xr:uid="{00000000-0005-0000-0000-0000A0AF0000}"/>
    <cellStyle name="Note 4 7 2 2 2 3" xfId="7970" xr:uid="{00000000-0005-0000-0000-0000A1AF0000}"/>
    <cellStyle name="Note 4 7 2 2 2 3 2" xfId="25536" xr:uid="{00000000-0005-0000-0000-0000A2AF0000}"/>
    <cellStyle name="Note 4 7 2 2 2 3 2 2" xfId="41166" xr:uid="{00000000-0005-0000-0000-0000A3AF0000}"/>
    <cellStyle name="Note 4 7 2 2 2 3 3" xfId="17472" xr:uid="{00000000-0005-0000-0000-0000A4AF0000}"/>
    <cellStyle name="Note 4 7 2 2 2 3 4" xfId="33315" xr:uid="{00000000-0005-0000-0000-0000A5AF0000}"/>
    <cellStyle name="Note 4 7 2 2 2 4" xfId="25907" xr:uid="{00000000-0005-0000-0000-0000A6AF0000}"/>
    <cellStyle name="Note 4 7 2 2 2 4 2" xfId="41537" xr:uid="{00000000-0005-0000-0000-0000A7AF0000}"/>
    <cellStyle name="Note 4 7 2 2 2 5" xfId="17843" xr:uid="{00000000-0005-0000-0000-0000A8AF0000}"/>
    <cellStyle name="Note 4 7 2 2 2 6" xfId="33686" xr:uid="{00000000-0005-0000-0000-0000A9AF0000}"/>
    <cellStyle name="Note 4 7 2 2 3" xfId="23979" xr:uid="{00000000-0005-0000-0000-0000AAAF0000}"/>
    <cellStyle name="Note 4 7 2 2 3 2" xfId="39610" xr:uid="{00000000-0005-0000-0000-0000ABAF0000}"/>
    <cellStyle name="Note 4 7 2 2 4" xfId="15669" xr:uid="{00000000-0005-0000-0000-0000ACAF0000}"/>
    <cellStyle name="Note 4 7 2 2 5" xfId="31858" xr:uid="{00000000-0005-0000-0000-0000ADAF0000}"/>
    <cellStyle name="Note 4 7 2 2 6" xfId="50577" xr:uid="{00000000-0005-0000-0000-0000AEAF0000}"/>
    <cellStyle name="Note 4 7 2 2 7" xfId="52363" xr:uid="{00000000-0005-0000-0000-0000AFAF0000}"/>
    <cellStyle name="Note 4 7 2 2 8" xfId="53458" xr:uid="{00000000-0005-0000-0000-0000B0AF0000}"/>
    <cellStyle name="Note 4 7 2 3" xfId="8972" xr:uid="{00000000-0005-0000-0000-0000B1AF0000}"/>
    <cellStyle name="Note 4 7 2 3 2" xfId="10361" xr:uid="{00000000-0005-0000-0000-0000B2AF0000}"/>
    <cellStyle name="Note 4 7 2 3 2 2" xfId="10790" xr:uid="{00000000-0005-0000-0000-0000B3AF0000}"/>
    <cellStyle name="Note 4 7 2 3 2 2 2" xfId="28356" xr:uid="{00000000-0005-0000-0000-0000B4AF0000}"/>
    <cellStyle name="Note 4 7 2 3 2 2 2 2" xfId="43986" xr:uid="{00000000-0005-0000-0000-0000B5AF0000}"/>
    <cellStyle name="Note 4 7 2 3 2 2 3" xfId="20292" xr:uid="{00000000-0005-0000-0000-0000B6AF0000}"/>
    <cellStyle name="Note 4 7 2 3 2 2 4" xfId="36135" xr:uid="{00000000-0005-0000-0000-0000B7AF0000}"/>
    <cellStyle name="Note 4 7 2 3 2 3" xfId="27927" xr:uid="{00000000-0005-0000-0000-0000B8AF0000}"/>
    <cellStyle name="Note 4 7 2 3 2 3 2" xfId="43557" xr:uid="{00000000-0005-0000-0000-0000B9AF0000}"/>
    <cellStyle name="Note 4 7 2 3 2 4" xfId="19863" xr:uid="{00000000-0005-0000-0000-0000BAAF0000}"/>
    <cellStyle name="Note 4 7 2 3 2 5" xfId="35706" xr:uid="{00000000-0005-0000-0000-0000BBAF0000}"/>
    <cellStyle name="Note 4 7 2 3 3" xfId="11635" xr:uid="{00000000-0005-0000-0000-0000BCAF0000}"/>
    <cellStyle name="Note 4 7 2 3 3 2" xfId="29201" xr:uid="{00000000-0005-0000-0000-0000BDAF0000}"/>
    <cellStyle name="Note 4 7 2 3 3 2 2" xfId="44831" xr:uid="{00000000-0005-0000-0000-0000BEAF0000}"/>
    <cellStyle name="Note 4 7 2 3 3 3" xfId="21137" xr:uid="{00000000-0005-0000-0000-0000BFAF0000}"/>
    <cellStyle name="Note 4 7 2 3 3 4" xfId="36980" xr:uid="{00000000-0005-0000-0000-0000C0AF0000}"/>
    <cellStyle name="Note 4 7 2 3 4" xfId="26538" xr:uid="{00000000-0005-0000-0000-0000C1AF0000}"/>
    <cellStyle name="Note 4 7 2 3 4 2" xfId="42168" xr:uid="{00000000-0005-0000-0000-0000C2AF0000}"/>
    <cellStyle name="Note 4 7 2 3 5" xfId="18474" xr:uid="{00000000-0005-0000-0000-0000C3AF0000}"/>
    <cellStyle name="Note 4 7 2 3 6" xfId="34317" xr:uid="{00000000-0005-0000-0000-0000C4AF0000}"/>
    <cellStyle name="Note 4 7 2 4" xfId="22111" xr:uid="{00000000-0005-0000-0000-0000C5AF0000}"/>
    <cellStyle name="Note 4 7 2 4 2" xfId="37742" xr:uid="{00000000-0005-0000-0000-0000C6AF0000}"/>
    <cellStyle name="Note 4 7 2 5" xfId="12314" xr:uid="{00000000-0005-0000-0000-0000C7AF0000}"/>
    <cellStyle name="Note 4 7 2 5 2" xfId="29577" xr:uid="{00000000-0005-0000-0000-0000C8AF0000}"/>
    <cellStyle name="Note 4 7 2 6" xfId="13294" xr:uid="{00000000-0005-0000-0000-0000C9AF0000}"/>
    <cellStyle name="Note 4 7 2 7" xfId="30193" xr:uid="{00000000-0005-0000-0000-0000CAAF0000}"/>
    <cellStyle name="Note 4 7 2 8" xfId="47368" xr:uid="{00000000-0005-0000-0000-0000CBAF0000}"/>
    <cellStyle name="Note 4 7 2 9" xfId="48608" xr:uid="{00000000-0005-0000-0000-0000CCAF0000}"/>
    <cellStyle name="Note 4 7 3" xfId="5510" xr:uid="{00000000-0005-0000-0000-0000CDAF0000}"/>
    <cellStyle name="Note 4 7 3 2" xfId="8690" xr:uid="{00000000-0005-0000-0000-0000CEAF0000}"/>
    <cellStyle name="Note 4 7 3 2 2" xfId="10079" xr:uid="{00000000-0005-0000-0000-0000CFAF0000}"/>
    <cellStyle name="Note 4 7 3 2 2 2" xfId="11165" xr:uid="{00000000-0005-0000-0000-0000D0AF0000}"/>
    <cellStyle name="Note 4 7 3 2 2 2 2" xfId="28731" xr:uid="{00000000-0005-0000-0000-0000D1AF0000}"/>
    <cellStyle name="Note 4 7 3 2 2 2 2 2" xfId="44361" xr:uid="{00000000-0005-0000-0000-0000D2AF0000}"/>
    <cellStyle name="Note 4 7 3 2 2 2 3" xfId="20667" xr:uid="{00000000-0005-0000-0000-0000D3AF0000}"/>
    <cellStyle name="Note 4 7 3 2 2 2 4" xfId="36510" xr:uid="{00000000-0005-0000-0000-0000D4AF0000}"/>
    <cellStyle name="Note 4 7 3 2 2 3" xfId="27645" xr:uid="{00000000-0005-0000-0000-0000D5AF0000}"/>
    <cellStyle name="Note 4 7 3 2 2 3 2" xfId="43275" xr:uid="{00000000-0005-0000-0000-0000D6AF0000}"/>
    <cellStyle name="Note 4 7 3 2 2 4" xfId="19581" xr:uid="{00000000-0005-0000-0000-0000D7AF0000}"/>
    <cellStyle name="Note 4 7 3 2 2 5" xfId="35424" xr:uid="{00000000-0005-0000-0000-0000D8AF0000}"/>
    <cellStyle name="Note 4 7 3 2 3" xfId="7898" xr:uid="{00000000-0005-0000-0000-0000D9AF0000}"/>
    <cellStyle name="Note 4 7 3 2 3 2" xfId="25464" xr:uid="{00000000-0005-0000-0000-0000DAAF0000}"/>
    <cellStyle name="Note 4 7 3 2 3 2 2" xfId="41094" xr:uid="{00000000-0005-0000-0000-0000DBAF0000}"/>
    <cellStyle name="Note 4 7 3 2 3 3" xfId="17400" xr:uid="{00000000-0005-0000-0000-0000DCAF0000}"/>
    <cellStyle name="Note 4 7 3 2 3 4" xfId="33243" xr:uid="{00000000-0005-0000-0000-0000DDAF0000}"/>
    <cellStyle name="Note 4 7 3 2 4" xfId="26256" xr:uid="{00000000-0005-0000-0000-0000DEAF0000}"/>
    <cellStyle name="Note 4 7 3 2 4 2" xfId="41886" xr:uid="{00000000-0005-0000-0000-0000DFAF0000}"/>
    <cellStyle name="Note 4 7 3 2 5" xfId="18192" xr:uid="{00000000-0005-0000-0000-0000E0AF0000}"/>
    <cellStyle name="Note 4 7 3 2 6" xfId="34035" xr:uid="{00000000-0005-0000-0000-0000E1AF0000}"/>
    <cellStyle name="Note 4 7 3 3" xfId="23532" xr:uid="{00000000-0005-0000-0000-0000E2AF0000}"/>
    <cellStyle name="Note 4 7 3 3 2" xfId="39163" xr:uid="{00000000-0005-0000-0000-0000E3AF0000}"/>
    <cellStyle name="Note 4 7 3 4" xfId="15015" xr:uid="{00000000-0005-0000-0000-0000E4AF0000}"/>
    <cellStyle name="Note 4 7 3 5" xfId="31491" xr:uid="{00000000-0005-0000-0000-0000E5AF0000}"/>
    <cellStyle name="Note 4 7 3 6" xfId="50217" xr:uid="{00000000-0005-0000-0000-0000E6AF0000}"/>
    <cellStyle name="Note 4 7 3 7" xfId="52003" xr:uid="{00000000-0005-0000-0000-0000E7AF0000}"/>
    <cellStyle name="Note 4 7 3 8" xfId="53098" xr:uid="{00000000-0005-0000-0000-0000E8AF0000}"/>
    <cellStyle name="Note 4 7 4" xfId="6674" xr:uid="{00000000-0005-0000-0000-0000E9AF0000}"/>
    <cellStyle name="Note 4 7 4 2" xfId="4520" xr:uid="{00000000-0005-0000-0000-0000EAAF0000}"/>
    <cellStyle name="Note 4 7 4 2 2" xfId="10703" xr:uid="{00000000-0005-0000-0000-0000EBAF0000}"/>
    <cellStyle name="Note 4 7 4 2 2 2" xfId="28269" xr:uid="{00000000-0005-0000-0000-0000ECAF0000}"/>
    <cellStyle name="Note 4 7 4 2 2 2 2" xfId="43899" xr:uid="{00000000-0005-0000-0000-0000EDAF0000}"/>
    <cellStyle name="Note 4 7 4 2 2 3" xfId="20205" xr:uid="{00000000-0005-0000-0000-0000EEAF0000}"/>
    <cellStyle name="Note 4 7 4 2 2 4" xfId="36048" xr:uid="{00000000-0005-0000-0000-0000EFAF0000}"/>
    <cellStyle name="Note 4 7 4 2 3" xfId="22692" xr:uid="{00000000-0005-0000-0000-0000F0AF0000}"/>
    <cellStyle name="Note 4 7 4 2 3 2" xfId="38323" xr:uid="{00000000-0005-0000-0000-0000F1AF0000}"/>
    <cellStyle name="Note 4 7 4 2 4" xfId="14026" xr:uid="{00000000-0005-0000-0000-0000F2AF0000}"/>
    <cellStyle name="Note 4 7 4 2 5" xfId="30713" xr:uid="{00000000-0005-0000-0000-0000F3AF0000}"/>
    <cellStyle name="Note 4 7 4 3" xfId="4161" xr:uid="{00000000-0005-0000-0000-0000F4AF0000}"/>
    <cellStyle name="Note 4 7 4 3 2" xfId="22372" xr:uid="{00000000-0005-0000-0000-0000F5AF0000}"/>
    <cellStyle name="Note 4 7 4 3 2 2" xfId="38003" xr:uid="{00000000-0005-0000-0000-0000F6AF0000}"/>
    <cellStyle name="Note 4 7 4 3 3" xfId="13667" xr:uid="{00000000-0005-0000-0000-0000F7AF0000}"/>
    <cellStyle name="Note 4 7 4 3 4" xfId="30412" xr:uid="{00000000-0005-0000-0000-0000F8AF0000}"/>
    <cellStyle name="Note 4 7 4 4" xfId="24337" xr:uid="{00000000-0005-0000-0000-0000F9AF0000}"/>
    <cellStyle name="Note 4 7 4 4 2" xfId="39968" xr:uid="{00000000-0005-0000-0000-0000FAAF0000}"/>
    <cellStyle name="Note 4 7 4 5" xfId="16178" xr:uid="{00000000-0005-0000-0000-0000FBAF0000}"/>
    <cellStyle name="Note 4 7 4 6" xfId="32156" xr:uid="{00000000-0005-0000-0000-0000FCAF0000}"/>
    <cellStyle name="Note 4 7 5" xfId="21664" xr:uid="{00000000-0005-0000-0000-0000FDAF0000}"/>
    <cellStyle name="Note 4 7 5 2" xfId="37295" xr:uid="{00000000-0005-0000-0000-0000FEAF0000}"/>
    <cellStyle name="Note 4 7 6" xfId="23267" xr:uid="{00000000-0005-0000-0000-0000FFAF0000}"/>
    <cellStyle name="Note 4 7 6 2" xfId="38898" xr:uid="{00000000-0005-0000-0000-000000B00000}"/>
    <cellStyle name="Note 4 7 7" xfId="12641" xr:uid="{00000000-0005-0000-0000-000001B00000}"/>
    <cellStyle name="Note 4 7 8" xfId="29827" xr:uid="{00000000-0005-0000-0000-000002B00000}"/>
    <cellStyle name="Note 4 7 9" xfId="46517" xr:uid="{00000000-0005-0000-0000-000003B00000}"/>
    <cellStyle name="Note 4 8" xfId="2892" xr:uid="{00000000-0005-0000-0000-000004B00000}"/>
    <cellStyle name="Note 4 8 10" xfId="48078" xr:uid="{00000000-0005-0000-0000-000005B00000}"/>
    <cellStyle name="Note 4 8 11" xfId="44999" xr:uid="{00000000-0005-0000-0000-000006B00000}"/>
    <cellStyle name="Note 4 8 12" xfId="50781" xr:uid="{00000000-0005-0000-0000-000007B00000}"/>
    <cellStyle name="Note 4 8 13" xfId="46064" xr:uid="{00000000-0005-0000-0000-000008B00000}"/>
    <cellStyle name="Note 4 8 14" xfId="50702" xr:uid="{00000000-0005-0000-0000-000009B00000}"/>
    <cellStyle name="Note 4 8 15" xfId="53689" xr:uid="{00000000-0005-0000-0000-00000AB00000}"/>
    <cellStyle name="Note 4 8 2" xfId="3546" xr:uid="{00000000-0005-0000-0000-00000BB00000}"/>
    <cellStyle name="Note 4 8 2 10" xfId="45184" xr:uid="{00000000-0005-0000-0000-00000CB00000}"/>
    <cellStyle name="Note 4 8 2 11" xfId="51144" xr:uid="{00000000-0005-0000-0000-00000DB00000}"/>
    <cellStyle name="Note 4 8 2 12" xfId="47895" xr:uid="{00000000-0005-0000-0000-00000EB00000}"/>
    <cellStyle name="Note 4 8 2 13" xfId="49150" xr:uid="{00000000-0005-0000-0000-00000FB00000}"/>
    <cellStyle name="Note 4 8 2 14" xfId="45550" xr:uid="{00000000-0005-0000-0000-000010B00000}"/>
    <cellStyle name="Note 4 8 2 2" xfId="5921" xr:uid="{00000000-0005-0000-0000-000011B00000}"/>
    <cellStyle name="Note 4 8 2 2 2" xfId="8726" xr:uid="{00000000-0005-0000-0000-000012B00000}"/>
    <cellStyle name="Note 4 8 2 2 2 2" xfId="10115" xr:uid="{00000000-0005-0000-0000-000013B00000}"/>
    <cellStyle name="Note 4 8 2 2 2 2 2" xfId="11457" xr:uid="{00000000-0005-0000-0000-000014B00000}"/>
    <cellStyle name="Note 4 8 2 2 2 2 2 2" xfId="29023" xr:uid="{00000000-0005-0000-0000-000015B00000}"/>
    <cellStyle name="Note 4 8 2 2 2 2 2 2 2" xfId="44653" xr:uid="{00000000-0005-0000-0000-000016B00000}"/>
    <cellStyle name="Note 4 8 2 2 2 2 2 3" xfId="20959" xr:uid="{00000000-0005-0000-0000-000017B00000}"/>
    <cellStyle name="Note 4 8 2 2 2 2 2 4" xfId="36802" xr:uid="{00000000-0005-0000-0000-000018B00000}"/>
    <cellStyle name="Note 4 8 2 2 2 2 3" xfId="27681" xr:uid="{00000000-0005-0000-0000-000019B00000}"/>
    <cellStyle name="Note 4 8 2 2 2 2 3 2" xfId="43311" xr:uid="{00000000-0005-0000-0000-00001AB00000}"/>
    <cellStyle name="Note 4 8 2 2 2 2 4" xfId="19617" xr:uid="{00000000-0005-0000-0000-00001BB00000}"/>
    <cellStyle name="Note 4 8 2 2 2 2 5" xfId="35460" xr:uid="{00000000-0005-0000-0000-00001CB00000}"/>
    <cellStyle name="Note 4 8 2 2 2 3" xfId="9279" xr:uid="{00000000-0005-0000-0000-00001DB00000}"/>
    <cellStyle name="Note 4 8 2 2 2 3 2" xfId="26845" xr:uid="{00000000-0005-0000-0000-00001EB00000}"/>
    <cellStyle name="Note 4 8 2 2 2 3 2 2" xfId="42475" xr:uid="{00000000-0005-0000-0000-00001FB00000}"/>
    <cellStyle name="Note 4 8 2 2 2 3 3" xfId="18781" xr:uid="{00000000-0005-0000-0000-000020B00000}"/>
    <cellStyle name="Note 4 8 2 2 2 3 4" xfId="34624" xr:uid="{00000000-0005-0000-0000-000021B00000}"/>
    <cellStyle name="Note 4 8 2 2 2 4" xfId="26292" xr:uid="{00000000-0005-0000-0000-000022B00000}"/>
    <cellStyle name="Note 4 8 2 2 2 4 2" xfId="41922" xr:uid="{00000000-0005-0000-0000-000023B00000}"/>
    <cellStyle name="Note 4 8 2 2 2 5" xfId="18228" xr:uid="{00000000-0005-0000-0000-000024B00000}"/>
    <cellStyle name="Note 4 8 2 2 2 6" xfId="34071" xr:uid="{00000000-0005-0000-0000-000025B00000}"/>
    <cellStyle name="Note 4 8 2 2 3" xfId="23792" xr:uid="{00000000-0005-0000-0000-000026B00000}"/>
    <cellStyle name="Note 4 8 2 2 3 2" xfId="39423" xr:uid="{00000000-0005-0000-0000-000027B00000}"/>
    <cellStyle name="Note 4 8 2 2 4" xfId="15426" xr:uid="{00000000-0005-0000-0000-000028B00000}"/>
    <cellStyle name="Note 4 8 2 2 5" xfId="31690" xr:uid="{00000000-0005-0000-0000-000029B00000}"/>
    <cellStyle name="Note 4 8 2 2 6" xfId="50409" xr:uid="{00000000-0005-0000-0000-00002AB00000}"/>
    <cellStyle name="Note 4 8 2 2 7" xfId="52195" xr:uid="{00000000-0005-0000-0000-00002BB00000}"/>
    <cellStyle name="Note 4 8 2 2 8" xfId="53290" xr:uid="{00000000-0005-0000-0000-00002CB00000}"/>
    <cellStyle name="Note 4 8 2 3" xfId="8118" xr:uid="{00000000-0005-0000-0000-00002DB00000}"/>
    <cellStyle name="Note 4 8 2 3 2" xfId="9507" xr:uid="{00000000-0005-0000-0000-00002EB00000}"/>
    <cellStyle name="Note 4 8 2 3 2 2" xfId="9273" xr:uid="{00000000-0005-0000-0000-00002FB00000}"/>
    <cellStyle name="Note 4 8 2 3 2 2 2" xfId="26839" xr:uid="{00000000-0005-0000-0000-000030B00000}"/>
    <cellStyle name="Note 4 8 2 3 2 2 2 2" xfId="42469" xr:uid="{00000000-0005-0000-0000-000031B00000}"/>
    <cellStyle name="Note 4 8 2 3 2 2 3" xfId="18775" xr:uid="{00000000-0005-0000-0000-000032B00000}"/>
    <cellStyle name="Note 4 8 2 3 2 2 4" xfId="34618" xr:uid="{00000000-0005-0000-0000-000033B00000}"/>
    <cellStyle name="Note 4 8 2 3 2 3" xfId="27073" xr:uid="{00000000-0005-0000-0000-000034B00000}"/>
    <cellStyle name="Note 4 8 2 3 2 3 2" xfId="42703" xr:uid="{00000000-0005-0000-0000-000035B00000}"/>
    <cellStyle name="Note 4 8 2 3 2 4" xfId="19009" xr:uid="{00000000-0005-0000-0000-000036B00000}"/>
    <cellStyle name="Note 4 8 2 3 2 5" xfId="34852" xr:uid="{00000000-0005-0000-0000-000037B00000}"/>
    <cellStyle name="Note 4 8 2 3 3" xfId="7635" xr:uid="{00000000-0005-0000-0000-000038B00000}"/>
    <cellStyle name="Note 4 8 2 3 3 2" xfId="25201" xr:uid="{00000000-0005-0000-0000-000039B00000}"/>
    <cellStyle name="Note 4 8 2 3 3 2 2" xfId="40831" xr:uid="{00000000-0005-0000-0000-00003AB00000}"/>
    <cellStyle name="Note 4 8 2 3 3 3" xfId="17137" xr:uid="{00000000-0005-0000-0000-00003BB00000}"/>
    <cellStyle name="Note 4 8 2 3 3 4" xfId="32980" xr:uid="{00000000-0005-0000-0000-00003CB00000}"/>
    <cellStyle name="Note 4 8 2 3 4" xfId="25684" xr:uid="{00000000-0005-0000-0000-00003DB00000}"/>
    <cellStyle name="Note 4 8 2 3 4 2" xfId="41314" xr:uid="{00000000-0005-0000-0000-00003EB00000}"/>
    <cellStyle name="Note 4 8 2 3 5" xfId="17620" xr:uid="{00000000-0005-0000-0000-00003FB00000}"/>
    <cellStyle name="Note 4 8 2 3 6" xfId="33463" xr:uid="{00000000-0005-0000-0000-000040B00000}"/>
    <cellStyle name="Note 4 8 2 4" xfId="21924" xr:uid="{00000000-0005-0000-0000-000041B00000}"/>
    <cellStyle name="Note 4 8 2 4 2" xfId="37555" xr:uid="{00000000-0005-0000-0000-000042B00000}"/>
    <cellStyle name="Note 4 8 2 5" xfId="24080" xr:uid="{00000000-0005-0000-0000-000043B00000}"/>
    <cellStyle name="Note 4 8 2 5 2" xfId="39711" xr:uid="{00000000-0005-0000-0000-000044B00000}"/>
    <cellStyle name="Note 4 8 2 6" xfId="13051" xr:uid="{00000000-0005-0000-0000-000045B00000}"/>
    <cellStyle name="Note 4 8 2 7" xfId="30025" xr:uid="{00000000-0005-0000-0000-000046B00000}"/>
    <cellStyle name="Note 4 8 2 8" xfId="47949" xr:uid="{00000000-0005-0000-0000-000047B00000}"/>
    <cellStyle name="Note 4 8 2 9" xfId="48440" xr:uid="{00000000-0005-0000-0000-000048B00000}"/>
    <cellStyle name="Note 4 8 3" xfId="5272" xr:uid="{00000000-0005-0000-0000-000049B00000}"/>
    <cellStyle name="Note 4 8 3 2" xfId="9050" xr:uid="{00000000-0005-0000-0000-00004AB00000}"/>
    <cellStyle name="Note 4 8 3 2 2" xfId="10439" xr:uid="{00000000-0005-0000-0000-00004BB00000}"/>
    <cellStyle name="Note 4 8 3 2 2 2" xfId="10947" xr:uid="{00000000-0005-0000-0000-00004CB00000}"/>
    <cellStyle name="Note 4 8 3 2 2 2 2" xfId="28513" xr:uid="{00000000-0005-0000-0000-00004DB00000}"/>
    <cellStyle name="Note 4 8 3 2 2 2 2 2" xfId="44143" xr:uid="{00000000-0005-0000-0000-00004EB00000}"/>
    <cellStyle name="Note 4 8 3 2 2 2 3" xfId="20449" xr:uid="{00000000-0005-0000-0000-00004FB00000}"/>
    <cellStyle name="Note 4 8 3 2 2 2 4" xfId="36292" xr:uid="{00000000-0005-0000-0000-000050B00000}"/>
    <cellStyle name="Note 4 8 3 2 2 3" xfId="28005" xr:uid="{00000000-0005-0000-0000-000051B00000}"/>
    <cellStyle name="Note 4 8 3 2 2 3 2" xfId="43635" xr:uid="{00000000-0005-0000-0000-000052B00000}"/>
    <cellStyle name="Note 4 8 3 2 2 4" xfId="19941" xr:uid="{00000000-0005-0000-0000-000053B00000}"/>
    <cellStyle name="Note 4 8 3 2 2 5" xfId="35784" xr:uid="{00000000-0005-0000-0000-000054B00000}"/>
    <cellStyle name="Note 4 8 3 2 3" xfId="10864" xr:uid="{00000000-0005-0000-0000-000055B00000}"/>
    <cellStyle name="Note 4 8 3 2 3 2" xfId="28430" xr:uid="{00000000-0005-0000-0000-000056B00000}"/>
    <cellStyle name="Note 4 8 3 2 3 2 2" xfId="44060" xr:uid="{00000000-0005-0000-0000-000057B00000}"/>
    <cellStyle name="Note 4 8 3 2 3 3" xfId="20366" xr:uid="{00000000-0005-0000-0000-000058B00000}"/>
    <cellStyle name="Note 4 8 3 2 3 4" xfId="36209" xr:uid="{00000000-0005-0000-0000-000059B00000}"/>
    <cellStyle name="Note 4 8 3 2 4" xfId="26616" xr:uid="{00000000-0005-0000-0000-00005AB00000}"/>
    <cellStyle name="Note 4 8 3 2 4 2" xfId="42246" xr:uid="{00000000-0005-0000-0000-00005BB00000}"/>
    <cellStyle name="Note 4 8 3 2 5" xfId="18552" xr:uid="{00000000-0005-0000-0000-00005CB00000}"/>
    <cellStyle name="Note 4 8 3 2 6" xfId="34395" xr:uid="{00000000-0005-0000-0000-00005DB00000}"/>
    <cellStyle name="Note 4 8 3 3" xfId="23350" xr:uid="{00000000-0005-0000-0000-00005EB00000}"/>
    <cellStyle name="Note 4 8 3 3 2" xfId="38981" xr:uid="{00000000-0005-0000-0000-00005FB00000}"/>
    <cellStyle name="Note 4 8 3 4" xfId="14777" xr:uid="{00000000-0005-0000-0000-000060B00000}"/>
    <cellStyle name="Note 4 8 3 5" xfId="31328" xr:uid="{00000000-0005-0000-0000-000061B00000}"/>
    <cellStyle name="Note 4 8 3 6" xfId="50032" xr:uid="{00000000-0005-0000-0000-000062B00000}"/>
    <cellStyle name="Note 4 8 3 7" xfId="51830" xr:uid="{00000000-0005-0000-0000-000063B00000}"/>
    <cellStyle name="Note 4 8 3 8" xfId="52923" xr:uid="{00000000-0005-0000-0000-000064B00000}"/>
    <cellStyle name="Note 4 8 4" xfId="9068" xr:uid="{00000000-0005-0000-0000-000065B00000}"/>
    <cellStyle name="Note 4 8 4 2" xfId="10457" xr:uid="{00000000-0005-0000-0000-000066B00000}"/>
    <cellStyle name="Note 4 8 4 2 2" xfId="11187" xr:uid="{00000000-0005-0000-0000-000067B00000}"/>
    <cellStyle name="Note 4 8 4 2 2 2" xfId="28753" xr:uid="{00000000-0005-0000-0000-000068B00000}"/>
    <cellStyle name="Note 4 8 4 2 2 2 2" xfId="44383" xr:uid="{00000000-0005-0000-0000-000069B00000}"/>
    <cellStyle name="Note 4 8 4 2 2 3" xfId="20689" xr:uid="{00000000-0005-0000-0000-00006AB00000}"/>
    <cellStyle name="Note 4 8 4 2 2 4" xfId="36532" xr:uid="{00000000-0005-0000-0000-00006BB00000}"/>
    <cellStyle name="Note 4 8 4 2 3" xfId="28023" xr:uid="{00000000-0005-0000-0000-00006CB00000}"/>
    <cellStyle name="Note 4 8 4 2 3 2" xfId="43653" xr:uid="{00000000-0005-0000-0000-00006DB00000}"/>
    <cellStyle name="Note 4 8 4 2 4" xfId="19959" xr:uid="{00000000-0005-0000-0000-00006EB00000}"/>
    <cellStyle name="Note 4 8 4 2 5" xfId="35802" xr:uid="{00000000-0005-0000-0000-00006FB00000}"/>
    <cellStyle name="Note 4 8 4 3" xfId="11488" xr:uid="{00000000-0005-0000-0000-000070B00000}"/>
    <cellStyle name="Note 4 8 4 3 2" xfId="29054" xr:uid="{00000000-0005-0000-0000-000071B00000}"/>
    <cellStyle name="Note 4 8 4 3 2 2" xfId="44684" xr:uid="{00000000-0005-0000-0000-000072B00000}"/>
    <cellStyle name="Note 4 8 4 3 3" xfId="20990" xr:uid="{00000000-0005-0000-0000-000073B00000}"/>
    <cellStyle name="Note 4 8 4 3 4" xfId="36833" xr:uid="{00000000-0005-0000-0000-000074B00000}"/>
    <cellStyle name="Note 4 8 4 4" xfId="26634" xr:uid="{00000000-0005-0000-0000-000075B00000}"/>
    <cellStyle name="Note 4 8 4 4 2" xfId="42264" xr:uid="{00000000-0005-0000-0000-000076B00000}"/>
    <cellStyle name="Note 4 8 4 5" xfId="18570" xr:uid="{00000000-0005-0000-0000-000077B00000}"/>
    <cellStyle name="Note 4 8 4 6" xfId="34413" xr:uid="{00000000-0005-0000-0000-000078B00000}"/>
    <cellStyle name="Note 4 8 5" xfId="21476" xr:uid="{00000000-0005-0000-0000-000079B00000}"/>
    <cellStyle name="Note 4 8 5 2" xfId="37107" xr:uid="{00000000-0005-0000-0000-00007AB00000}"/>
    <cellStyle name="Note 4 8 6" xfId="12060" xr:uid="{00000000-0005-0000-0000-00007BB00000}"/>
    <cellStyle name="Note 4 8 6 2" xfId="29323" xr:uid="{00000000-0005-0000-0000-00007CB00000}"/>
    <cellStyle name="Note 4 8 7" xfId="12398" xr:uid="{00000000-0005-0000-0000-00007DB00000}"/>
    <cellStyle name="Note 4 8 8" xfId="29659" xr:uid="{00000000-0005-0000-0000-00007EB00000}"/>
    <cellStyle name="Note 4 8 9" xfId="47808" xr:uid="{00000000-0005-0000-0000-00007FB00000}"/>
    <cellStyle name="Note 4 9" xfId="2881" xr:uid="{00000000-0005-0000-0000-000080B00000}"/>
    <cellStyle name="Note 4 9 10" xfId="48067" xr:uid="{00000000-0005-0000-0000-000081B00000}"/>
    <cellStyle name="Note 4 9 11" xfId="47796" xr:uid="{00000000-0005-0000-0000-000082B00000}"/>
    <cellStyle name="Note 4 9 12" xfId="50770" xr:uid="{00000000-0005-0000-0000-000083B00000}"/>
    <cellStyle name="Note 4 9 13" xfId="46053" xr:uid="{00000000-0005-0000-0000-000084B00000}"/>
    <cellStyle name="Note 4 9 14" xfId="51488" xr:uid="{00000000-0005-0000-0000-000085B00000}"/>
    <cellStyle name="Note 4 9 15" xfId="46412" xr:uid="{00000000-0005-0000-0000-000086B00000}"/>
    <cellStyle name="Note 4 9 2" xfId="3535" xr:uid="{00000000-0005-0000-0000-000087B00000}"/>
    <cellStyle name="Note 4 9 2 10" xfId="45126" xr:uid="{00000000-0005-0000-0000-000088B00000}"/>
    <cellStyle name="Note 4 9 2 11" xfId="51133" xr:uid="{00000000-0005-0000-0000-000089B00000}"/>
    <cellStyle name="Note 4 9 2 12" xfId="45066" xr:uid="{00000000-0005-0000-0000-00008AB00000}"/>
    <cellStyle name="Note 4 9 2 13" xfId="51449" xr:uid="{00000000-0005-0000-0000-00008BB00000}"/>
    <cellStyle name="Note 4 9 2 14" xfId="49466" xr:uid="{00000000-0005-0000-0000-00008CB00000}"/>
    <cellStyle name="Note 4 9 2 2" xfId="5910" xr:uid="{00000000-0005-0000-0000-00008DB00000}"/>
    <cellStyle name="Note 4 9 2 2 2" xfId="8149" xr:uid="{00000000-0005-0000-0000-00008EB00000}"/>
    <cellStyle name="Note 4 9 2 2 2 2" xfId="9538" xr:uid="{00000000-0005-0000-0000-00008FB00000}"/>
    <cellStyle name="Note 4 9 2 2 2 2 2" xfId="7997" xr:uid="{00000000-0005-0000-0000-000090B00000}"/>
    <cellStyle name="Note 4 9 2 2 2 2 2 2" xfId="25563" xr:uid="{00000000-0005-0000-0000-000091B00000}"/>
    <cellStyle name="Note 4 9 2 2 2 2 2 2 2" xfId="41193" xr:uid="{00000000-0005-0000-0000-000092B00000}"/>
    <cellStyle name="Note 4 9 2 2 2 2 2 3" xfId="17499" xr:uid="{00000000-0005-0000-0000-000093B00000}"/>
    <cellStyle name="Note 4 9 2 2 2 2 2 4" xfId="33342" xr:uid="{00000000-0005-0000-0000-000094B00000}"/>
    <cellStyle name="Note 4 9 2 2 2 2 3" xfId="27104" xr:uid="{00000000-0005-0000-0000-000095B00000}"/>
    <cellStyle name="Note 4 9 2 2 2 2 3 2" xfId="42734" xr:uid="{00000000-0005-0000-0000-000096B00000}"/>
    <cellStyle name="Note 4 9 2 2 2 2 4" xfId="19040" xr:uid="{00000000-0005-0000-0000-000097B00000}"/>
    <cellStyle name="Note 4 9 2 2 2 2 5" xfId="34883" xr:uid="{00000000-0005-0000-0000-000098B00000}"/>
    <cellStyle name="Note 4 9 2 2 2 3" xfId="7455" xr:uid="{00000000-0005-0000-0000-000099B00000}"/>
    <cellStyle name="Note 4 9 2 2 2 3 2" xfId="25022" xr:uid="{00000000-0005-0000-0000-00009AB00000}"/>
    <cellStyle name="Note 4 9 2 2 2 3 2 2" xfId="40652" xr:uid="{00000000-0005-0000-0000-00009BB00000}"/>
    <cellStyle name="Note 4 9 2 2 2 3 3" xfId="16958" xr:uid="{00000000-0005-0000-0000-00009CB00000}"/>
    <cellStyle name="Note 4 9 2 2 2 3 4" xfId="32801" xr:uid="{00000000-0005-0000-0000-00009DB00000}"/>
    <cellStyle name="Note 4 9 2 2 2 4" xfId="25715" xr:uid="{00000000-0005-0000-0000-00009EB00000}"/>
    <cellStyle name="Note 4 9 2 2 2 4 2" xfId="41345" xr:uid="{00000000-0005-0000-0000-00009FB00000}"/>
    <cellStyle name="Note 4 9 2 2 2 5" xfId="17651" xr:uid="{00000000-0005-0000-0000-0000A0B00000}"/>
    <cellStyle name="Note 4 9 2 2 2 6" xfId="33494" xr:uid="{00000000-0005-0000-0000-0000A1B00000}"/>
    <cellStyle name="Note 4 9 2 2 3" xfId="23781" xr:uid="{00000000-0005-0000-0000-0000A2B00000}"/>
    <cellStyle name="Note 4 9 2 2 3 2" xfId="39412" xr:uid="{00000000-0005-0000-0000-0000A3B00000}"/>
    <cellStyle name="Note 4 9 2 2 4" xfId="15415" xr:uid="{00000000-0005-0000-0000-0000A4B00000}"/>
    <cellStyle name="Note 4 9 2 2 5" xfId="31679" xr:uid="{00000000-0005-0000-0000-0000A5B00000}"/>
    <cellStyle name="Note 4 9 2 2 6" xfId="50398" xr:uid="{00000000-0005-0000-0000-0000A6B00000}"/>
    <cellStyle name="Note 4 9 2 2 7" xfId="52184" xr:uid="{00000000-0005-0000-0000-0000A7B00000}"/>
    <cellStyle name="Note 4 9 2 2 8" xfId="53279" xr:uid="{00000000-0005-0000-0000-0000A8B00000}"/>
    <cellStyle name="Note 4 9 2 3" xfId="8935" xr:uid="{00000000-0005-0000-0000-0000A9B00000}"/>
    <cellStyle name="Note 4 9 2 3 2" xfId="10324" xr:uid="{00000000-0005-0000-0000-0000AAB00000}"/>
    <cellStyle name="Note 4 9 2 3 2 2" xfId="11131" xr:uid="{00000000-0005-0000-0000-0000ABB00000}"/>
    <cellStyle name="Note 4 9 2 3 2 2 2" xfId="28697" xr:uid="{00000000-0005-0000-0000-0000ACB00000}"/>
    <cellStyle name="Note 4 9 2 3 2 2 2 2" xfId="44327" xr:uid="{00000000-0005-0000-0000-0000ADB00000}"/>
    <cellStyle name="Note 4 9 2 3 2 2 3" xfId="20633" xr:uid="{00000000-0005-0000-0000-0000AEB00000}"/>
    <cellStyle name="Note 4 9 2 3 2 2 4" xfId="36476" xr:uid="{00000000-0005-0000-0000-0000AFB00000}"/>
    <cellStyle name="Note 4 9 2 3 2 3" xfId="27890" xr:uid="{00000000-0005-0000-0000-0000B0B00000}"/>
    <cellStyle name="Note 4 9 2 3 2 3 2" xfId="43520" xr:uid="{00000000-0005-0000-0000-0000B1B00000}"/>
    <cellStyle name="Note 4 9 2 3 2 4" xfId="19826" xr:uid="{00000000-0005-0000-0000-0000B2B00000}"/>
    <cellStyle name="Note 4 9 2 3 2 5" xfId="35669" xr:uid="{00000000-0005-0000-0000-0000B3B00000}"/>
    <cellStyle name="Note 4 9 2 3 3" xfId="10964" xr:uid="{00000000-0005-0000-0000-0000B4B00000}"/>
    <cellStyle name="Note 4 9 2 3 3 2" xfId="28530" xr:uid="{00000000-0005-0000-0000-0000B5B00000}"/>
    <cellStyle name="Note 4 9 2 3 3 2 2" xfId="44160" xr:uid="{00000000-0005-0000-0000-0000B6B00000}"/>
    <cellStyle name="Note 4 9 2 3 3 3" xfId="20466" xr:uid="{00000000-0005-0000-0000-0000B7B00000}"/>
    <cellStyle name="Note 4 9 2 3 3 4" xfId="36309" xr:uid="{00000000-0005-0000-0000-0000B8B00000}"/>
    <cellStyle name="Note 4 9 2 3 4" xfId="26501" xr:uid="{00000000-0005-0000-0000-0000B9B00000}"/>
    <cellStyle name="Note 4 9 2 3 4 2" xfId="42131" xr:uid="{00000000-0005-0000-0000-0000BAB00000}"/>
    <cellStyle name="Note 4 9 2 3 5" xfId="18437" xr:uid="{00000000-0005-0000-0000-0000BBB00000}"/>
    <cellStyle name="Note 4 9 2 3 6" xfId="34280" xr:uid="{00000000-0005-0000-0000-0000BCB00000}"/>
    <cellStyle name="Note 4 9 2 4" xfId="21913" xr:uid="{00000000-0005-0000-0000-0000BDB00000}"/>
    <cellStyle name="Note 4 9 2 4 2" xfId="37544" xr:uid="{00000000-0005-0000-0000-0000BEB00000}"/>
    <cellStyle name="Note 4 9 2 5" xfId="21532" xr:uid="{00000000-0005-0000-0000-0000BFB00000}"/>
    <cellStyle name="Note 4 9 2 5 2" xfId="37163" xr:uid="{00000000-0005-0000-0000-0000C0B00000}"/>
    <cellStyle name="Note 4 9 2 6" xfId="13040" xr:uid="{00000000-0005-0000-0000-0000C1B00000}"/>
    <cellStyle name="Note 4 9 2 7" xfId="30014" xr:uid="{00000000-0005-0000-0000-0000C2B00000}"/>
    <cellStyle name="Note 4 9 2 8" xfId="47598" xr:uid="{00000000-0005-0000-0000-0000C3B00000}"/>
    <cellStyle name="Note 4 9 2 9" xfId="48429" xr:uid="{00000000-0005-0000-0000-0000C4B00000}"/>
    <cellStyle name="Note 4 9 3" xfId="5261" xr:uid="{00000000-0005-0000-0000-0000C5B00000}"/>
    <cellStyle name="Note 4 9 3 2" xfId="8775" xr:uid="{00000000-0005-0000-0000-0000C6B00000}"/>
    <cellStyle name="Note 4 9 3 2 2" xfId="10164" xr:uid="{00000000-0005-0000-0000-0000C7B00000}"/>
    <cellStyle name="Note 4 9 3 2 2 2" xfId="10877" xr:uid="{00000000-0005-0000-0000-0000C8B00000}"/>
    <cellStyle name="Note 4 9 3 2 2 2 2" xfId="28443" xr:uid="{00000000-0005-0000-0000-0000C9B00000}"/>
    <cellStyle name="Note 4 9 3 2 2 2 2 2" xfId="44073" xr:uid="{00000000-0005-0000-0000-0000CAB00000}"/>
    <cellStyle name="Note 4 9 3 2 2 2 3" xfId="20379" xr:uid="{00000000-0005-0000-0000-0000CBB00000}"/>
    <cellStyle name="Note 4 9 3 2 2 2 4" xfId="36222" xr:uid="{00000000-0005-0000-0000-0000CCB00000}"/>
    <cellStyle name="Note 4 9 3 2 2 3" xfId="27730" xr:uid="{00000000-0005-0000-0000-0000CDB00000}"/>
    <cellStyle name="Note 4 9 3 2 2 3 2" xfId="43360" xr:uid="{00000000-0005-0000-0000-0000CEB00000}"/>
    <cellStyle name="Note 4 9 3 2 2 4" xfId="19666" xr:uid="{00000000-0005-0000-0000-0000CFB00000}"/>
    <cellStyle name="Note 4 9 3 2 2 5" xfId="35509" xr:uid="{00000000-0005-0000-0000-0000D0B00000}"/>
    <cellStyle name="Note 4 9 3 2 3" xfId="11172" xr:uid="{00000000-0005-0000-0000-0000D1B00000}"/>
    <cellStyle name="Note 4 9 3 2 3 2" xfId="28738" xr:uid="{00000000-0005-0000-0000-0000D2B00000}"/>
    <cellStyle name="Note 4 9 3 2 3 2 2" xfId="44368" xr:uid="{00000000-0005-0000-0000-0000D3B00000}"/>
    <cellStyle name="Note 4 9 3 2 3 3" xfId="20674" xr:uid="{00000000-0005-0000-0000-0000D4B00000}"/>
    <cellStyle name="Note 4 9 3 2 3 4" xfId="36517" xr:uid="{00000000-0005-0000-0000-0000D5B00000}"/>
    <cellStyle name="Note 4 9 3 2 4" xfId="26341" xr:uid="{00000000-0005-0000-0000-0000D6B00000}"/>
    <cellStyle name="Note 4 9 3 2 4 2" xfId="41971" xr:uid="{00000000-0005-0000-0000-0000D7B00000}"/>
    <cellStyle name="Note 4 9 3 2 5" xfId="18277" xr:uid="{00000000-0005-0000-0000-0000D8B00000}"/>
    <cellStyle name="Note 4 9 3 2 6" xfId="34120" xr:uid="{00000000-0005-0000-0000-0000D9B00000}"/>
    <cellStyle name="Note 4 9 3 3" xfId="23339" xr:uid="{00000000-0005-0000-0000-0000DAB00000}"/>
    <cellStyle name="Note 4 9 3 3 2" xfId="38970" xr:uid="{00000000-0005-0000-0000-0000DBB00000}"/>
    <cellStyle name="Note 4 9 3 4" xfId="14766" xr:uid="{00000000-0005-0000-0000-0000DCB00000}"/>
    <cellStyle name="Note 4 9 3 5" xfId="31317" xr:uid="{00000000-0005-0000-0000-0000DDB00000}"/>
    <cellStyle name="Note 4 9 3 6" xfId="50021" xr:uid="{00000000-0005-0000-0000-0000DEB00000}"/>
    <cellStyle name="Note 4 9 3 7" xfId="51819" xr:uid="{00000000-0005-0000-0000-0000DFB00000}"/>
    <cellStyle name="Note 4 9 3 8" xfId="52912" xr:uid="{00000000-0005-0000-0000-0000E0B00000}"/>
    <cellStyle name="Note 4 9 4" xfId="9182" xr:uid="{00000000-0005-0000-0000-0000E1B00000}"/>
    <cellStyle name="Note 4 9 4 2" xfId="10571" xr:uid="{00000000-0005-0000-0000-0000E2B00000}"/>
    <cellStyle name="Note 4 9 4 2 2" xfId="11676" xr:uid="{00000000-0005-0000-0000-0000E3B00000}"/>
    <cellStyle name="Note 4 9 4 2 2 2" xfId="29242" xr:uid="{00000000-0005-0000-0000-0000E4B00000}"/>
    <cellStyle name="Note 4 9 4 2 2 2 2" xfId="44872" xr:uid="{00000000-0005-0000-0000-0000E5B00000}"/>
    <cellStyle name="Note 4 9 4 2 2 3" xfId="21178" xr:uid="{00000000-0005-0000-0000-0000E6B00000}"/>
    <cellStyle name="Note 4 9 4 2 2 4" xfId="37021" xr:uid="{00000000-0005-0000-0000-0000E7B00000}"/>
    <cellStyle name="Note 4 9 4 2 3" xfId="28137" xr:uid="{00000000-0005-0000-0000-0000E8B00000}"/>
    <cellStyle name="Note 4 9 4 2 3 2" xfId="43767" xr:uid="{00000000-0005-0000-0000-0000E9B00000}"/>
    <cellStyle name="Note 4 9 4 2 4" xfId="20073" xr:uid="{00000000-0005-0000-0000-0000EAB00000}"/>
    <cellStyle name="Note 4 9 4 2 5" xfId="35916" xr:uid="{00000000-0005-0000-0000-0000EBB00000}"/>
    <cellStyle name="Note 4 9 4 3" xfId="4803" xr:uid="{00000000-0005-0000-0000-0000ECB00000}"/>
    <cellStyle name="Note 4 9 4 3 2" xfId="22975" xr:uid="{00000000-0005-0000-0000-0000EDB00000}"/>
    <cellStyle name="Note 4 9 4 3 2 2" xfId="38606" xr:uid="{00000000-0005-0000-0000-0000EEB00000}"/>
    <cellStyle name="Note 4 9 4 3 3" xfId="14309" xr:uid="{00000000-0005-0000-0000-0000EFB00000}"/>
    <cellStyle name="Note 4 9 4 3 4" xfId="30996" xr:uid="{00000000-0005-0000-0000-0000F0B00000}"/>
    <cellStyle name="Note 4 9 4 4" xfId="26748" xr:uid="{00000000-0005-0000-0000-0000F1B00000}"/>
    <cellStyle name="Note 4 9 4 4 2" xfId="42378" xr:uid="{00000000-0005-0000-0000-0000F2B00000}"/>
    <cellStyle name="Note 4 9 4 5" xfId="18684" xr:uid="{00000000-0005-0000-0000-0000F3B00000}"/>
    <cellStyle name="Note 4 9 4 6" xfId="34527" xr:uid="{00000000-0005-0000-0000-0000F4B00000}"/>
    <cellStyle name="Note 4 9 5" xfId="21465" xr:uid="{00000000-0005-0000-0000-0000F5B00000}"/>
    <cellStyle name="Note 4 9 5 2" xfId="37096" xr:uid="{00000000-0005-0000-0000-0000F6B00000}"/>
    <cellStyle name="Note 4 9 6" xfId="23621" xr:uid="{00000000-0005-0000-0000-0000F7B00000}"/>
    <cellStyle name="Note 4 9 6 2" xfId="39252" xr:uid="{00000000-0005-0000-0000-0000F8B00000}"/>
    <cellStyle name="Note 4 9 7" xfId="12387" xr:uid="{00000000-0005-0000-0000-0000F9B00000}"/>
    <cellStyle name="Note 4 9 8" xfId="29648" xr:uid="{00000000-0005-0000-0000-0000FAB00000}"/>
    <cellStyle name="Note 4 9 9" xfId="47321" xr:uid="{00000000-0005-0000-0000-0000FBB00000}"/>
    <cellStyle name="Note 40" xfId="51524" xr:uid="{00000000-0005-0000-0000-0000FCB00000}"/>
    <cellStyle name="Note 41" xfId="47260" xr:uid="{00000000-0005-0000-0000-0000FDB00000}"/>
    <cellStyle name="Note 5" xfId="2874" xr:uid="{00000000-0005-0000-0000-0000FEB00000}"/>
    <cellStyle name="Note 5 10" xfId="29641" xr:uid="{00000000-0005-0000-0000-0000FFB00000}"/>
    <cellStyle name="Note 5 11" xfId="45474" xr:uid="{00000000-0005-0000-0000-000000B10000}"/>
    <cellStyle name="Note 5 12" xfId="47761" xr:uid="{00000000-0005-0000-0000-000001B10000}"/>
    <cellStyle name="Note 5 13" xfId="46176" xr:uid="{00000000-0005-0000-0000-000002B10000}"/>
    <cellStyle name="Note 5 14" xfId="48918" xr:uid="{00000000-0005-0000-0000-000003B10000}"/>
    <cellStyle name="Note 5 15" xfId="51573" xr:uid="{00000000-0005-0000-0000-000004B10000}"/>
    <cellStyle name="Note 5 16" xfId="51706" xr:uid="{00000000-0005-0000-0000-000005B10000}"/>
    <cellStyle name="Note 5 17" xfId="47477" xr:uid="{00000000-0005-0000-0000-000006B10000}"/>
    <cellStyle name="Note 5 2" xfId="3528" xr:uid="{00000000-0005-0000-0000-000007B10000}"/>
    <cellStyle name="Note 5 2 10" xfId="46527" xr:uid="{00000000-0005-0000-0000-000008B10000}"/>
    <cellStyle name="Note 5 2 11" xfId="51126" xr:uid="{00000000-0005-0000-0000-000009B10000}"/>
    <cellStyle name="Note 5 2 12" xfId="47997" xr:uid="{00000000-0005-0000-0000-00000AB10000}"/>
    <cellStyle name="Note 5 2 13" xfId="45824" xr:uid="{00000000-0005-0000-0000-00000BB10000}"/>
    <cellStyle name="Note 5 2 14" xfId="49036" xr:uid="{00000000-0005-0000-0000-00000CB10000}"/>
    <cellStyle name="Note 5 2 2" xfId="5903" xr:uid="{00000000-0005-0000-0000-00000DB10000}"/>
    <cellStyle name="Note 5 2 2 2" xfId="8414" xr:uid="{00000000-0005-0000-0000-00000EB10000}"/>
    <cellStyle name="Note 5 2 2 2 2" xfId="9803" xr:uid="{00000000-0005-0000-0000-00000FB10000}"/>
    <cellStyle name="Note 5 2 2 2 2 2" xfId="9244" xr:uid="{00000000-0005-0000-0000-000010B10000}"/>
    <cellStyle name="Note 5 2 2 2 2 2 2" xfId="26810" xr:uid="{00000000-0005-0000-0000-000011B10000}"/>
    <cellStyle name="Note 5 2 2 2 2 2 2 2" xfId="42440" xr:uid="{00000000-0005-0000-0000-000012B10000}"/>
    <cellStyle name="Note 5 2 2 2 2 2 3" xfId="18746" xr:uid="{00000000-0005-0000-0000-000013B10000}"/>
    <cellStyle name="Note 5 2 2 2 2 2 4" xfId="34589" xr:uid="{00000000-0005-0000-0000-000014B10000}"/>
    <cellStyle name="Note 5 2 2 2 2 3" xfId="27369" xr:uid="{00000000-0005-0000-0000-000015B10000}"/>
    <cellStyle name="Note 5 2 2 2 2 3 2" xfId="42999" xr:uid="{00000000-0005-0000-0000-000016B10000}"/>
    <cellStyle name="Note 5 2 2 2 2 4" xfId="19305" xr:uid="{00000000-0005-0000-0000-000017B10000}"/>
    <cellStyle name="Note 5 2 2 2 2 5" xfId="35148" xr:uid="{00000000-0005-0000-0000-000018B10000}"/>
    <cellStyle name="Note 5 2 2 2 3" xfId="7887" xr:uid="{00000000-0005-0000-0000-000019B10000}"/>
    <cellStyle name="Note 5 2 2 2 3 2" xfId="25453" xr:uid="{00000000-0005-0000-0000-00001AB10000}"/>
    <cellStyle name="Note 5 2 2 2 3 2 2" xfId="41083" xr:uid="{00000000-0005-0000-0000-00001BB10000}"/>
    <cellStyle name="Note 5 2 2 2 3 3" xfId="17389" xr:uid="{00000000-0005-0000-0000-00001CB10000}"/>
    <cellStyle name="Note 5 2 2 2 3 4" xfId="33232" xr:uid="{00000000-0005-0000-0000-00001DB10000}"/>
    <cellStyle name="Note 5 2 2 2 4" xfId="25980" xr:uid="{00000000-0005-0000-0000-00001EB10000}"/>
    <cellStyle name="Note 5 2 2 2 4 2" xfId="41610" xr:uid="{00000000-0005-0000-0000-00001FB10000}"/>
    <cellStyle name="Note 5 2 2 2 5" xfId="17916" xr:uid="{00000000-0005-0000-0000-000020B10000}"/>
    <cellStyle name="Note 5 2 2 2 6" xfId="33759" xr:uid="{00000000-0005-0000-0000-000021B10000}"/>
    <cellStyle name="Note 5 2 2 3" xfId="23774" xr:uid="{00000000-0005-0000-0000-000022B10000}"/>
    <cellStyle name="Note 5 2 2 3 2" xfId="39405" xr:uid="{00000000-0005-0000-0000-000023B10000}"/>
    <cellStyle name="Note 5 2 2 4" xfId="15408" xr:uid="{00000000-0005-0000-0000-000024B10000}"/>
    <cellStyle name="Note 5 2 2 5" xfId="31672" xr:uid="{00000000-0005-0000-0000-000025B10000}"/>
    <cellStyle name="Note 5 2 2 6" xfId="50391" xr:uid="{00000000-0005-0000-0000-000026B10000}"/>
    <cellStyle name="Note 5 2 2 7" xfId="52177" xr:uid="{00000000-0005-0000-0000-000027B10000}"/>
    <cellStyle name="Note 5 2 2 8" xfId="53272" xr:uid="{00000000-0005-0000-0000-000028B10000}"/>
    <cellStyle name="Note 5 2 3" xfId="9067" xr:uid="{00000000-0005-0000-0000-000029B10000}"/>
    <cellStyle name="Note 5 2 3 2" xfId="10456" xr:uid="{00000000-0005-0000-0000-00002AB10000}"/>
    <cellStyle name="Note 5 2 3 2 2" xfId="7558" xr:uid="{00000000-0005-0000-0000-00002BB10000}"/>
    <cellStyle name="Note 5 2 3 2 2 2" xfId="25124" xr:uid="{00000000-0005-0000-0000-00002CB10000}"/>
    <cellStyle name="Note 5 2 3 2 2 2 2" xfId="40754" xr:uid="{00000000-0005-0000-0000-00002DB10000}"/>
    <cellStyle name="Note 5 2 3 2 2 3" xfId="17060" xr:uid="{00000000-0005-0000-0000-00002EB10000}"/>
    <cellStyle name="Note 5 2 3 2 2 4" xfId="32903" xr:uid="{00000000-0005-0000-0000-00002FB10000}"/>
    <cellStyle name="Note 5 2 3 2 3" xfId="28022" xr:uid="{00000000-0005-0000-0000-000030B10000}"/>
    <cellStyle name="Note 5 2 3 2 3 2" xfId="43652" xr:uid="{00000000-0005-0000-0000-000031B10000}"/>
    <cellStyle name="Note 5 2 3 2 4" xfId="19958" xr:uid="{00000000-0005-0000-0000-000032B10000}"/>
    <cellStyle name="Note 5 2 3 2 5" xfId="35801" xr:uid="{00000000-0005-0000-0000-000033B10000}"/>
    <cellStyle name="Note 5 2 3 3" xfId="11052" xr:uid="{00000000-0005-0000-0000-000034B10000}"/>
    <cellStyle name="Note 5 2 3 3 2" xfId="28618" xr:uid="{00000000-0005-0000-0000-000035B10000}"/>
    <cellStyle name="Note 5 2 3 3 2 2" xfId="44248" xr:uid="{00000000-0005-0000-0000-000036B10000}"/>
    <cellStyle name="Note 5 2 3 3 3" xfId="20554" xr:uid="{00000000-0005-0000-0000-000037B10000}"/>
    <cellStyle name="Note 5 2 3 3 4" xfId="36397" xr:uid="{00000000-0005-0000-0000-000038B10000}"/>
    <cellStyle name="Note 5 2 3 4" xfId="26633" xr:uid="{00000000-0005-0000-0000-000039B10000}"/>
    <cellStyle name="Note 5 2 3 4 2" xfId="42263" xr:uid="{00000000-0005-0000-0000-00003AB10000}"/>
    <cellStyle name="Note 5 2 3 5" xfId="18569" xr:uid="{00000000-0005-0000-0000-00003BB10000}"/>
    <cellStyle name="Note 5 2 3 6" xfId="34412" xr:uid="{00000000-0005-0000-0000-00003CB10000}"/>
    <cellStyle name="Note 5 2 4" xfId="21906" xr:uid="{00000000-0005-0000-0000-00003DB10000}"/>
    <cellStyle name="Note 5 2 4 2" xfId="37537" xr:uid="{00000000-0005-0000-0000-00003EB10000}"/>
    <cellStyle name="Note 5 2 5" xfId="23259" xr:uid="{00000000-0005-0000-0000-00003FB10000}"/>
    <cellStyle name="Note 5 2 5 2" xfId="38890" xr:uid="{00000000-0005-0000-0000-000040B10000}"/>
    <cellStyle name="Note 5 2 6" xfId="13033" xr:uid="{00000000-0005-0000-0000-000041B10000}"/>
    <cellStyle name="Note 5 2 7" xfId="30007" xr:uid="{00000000-0005-0000-0000-000042B10000}"/>
    <cellStyle name="Note 5 2 8" xfId="46980" xr:uid="{00000000-0005-0000-0000-000043B10000}"/>
    <cellStyle name="Note 5 2 9" xfId="48422" xr:uid="{00000000-0005-0000-0000-000044B10000}"/>
    <cellStyle name="Note 5 3" xfId="5254" xr:uid="{00000000-0005-0000-0000-000045B10000}"/>
    <cellStyle name="Note 5 3 10" xfId="46046" xr:uid="{00000000-0005-0000-0000-000046B10000}"/>
    <cellStyle name="Note 5 3 11" xfId="51676" xr:uid="{00000000-0005-0000-0000-000047B10000}"/>
    <cellStyle name="Note 5 3 12" xfId="51459" xr:uid="{00000000-0005-0000-0000-000048B10000}"/>
    <cellStyle name="Note 5 3 2" xfId="8251" xr:uid="{00000000-0005-0000-0000-000049B10000}"/>
    <cellStyle name="Note 5 3 2 2" xfId="9640" xr:uid="{00000000-0005-0000-0000-00004AB10000}"/>
    <cellStyle name="Note 5 3 2 2 2" xfId="4831" xr:uid="{00000000-0005-0000-0000-00004BB10000}"/>
    <cellStyle name="Note 5 3 2 2 2 2" xfId="23003" xr:uid="{00000000-0005-0000-0000-00004CB10000}"/>
    <cellStyle name="Note 5 3 2 2 2 2 2" xfId="38634" xr:uid="{00000000-0005-0000-0000-00004DB10000}"/>
    <cellStyle name="Note 5 3 2 2 2 3" xfId="14337" xr:uid="{00000000-0005-0000-0000-00004EB10000}"/>
    <cellStyle name="Note 5 3 2 2 2 4" xfId="31024" xr:uid="{00000000-0005-0000-0000-00004FB10000}"/>
    <cellStyle name="Note 5 3 2 2 3" xfId="27206" xr:uid="{00000000-0005-0000-0000-000050B10000}"/>
    <cellStyle name="Note 5 3 2 2 3 2" xfId="42836" xr:uid="{00000000-0005-0000-0000-000051B10000}"/>
    <cellStyle name="Note 5 3 2 2 4" xfId="19142" xr:uid="{00000000-0005-0000-0000-000052B10000}"/>
    <cellStyle name="Note 5 3 2 2 5" xfId="34985" xr:uid="{00000000-0005-0000-0000-000053B10000}"/>
    <cellStyle name="Note 5 3 2 3" xfId="9271" xr:uid="{00000000-0005-0000-0000-000054B10000}"/>
    <cellStyle name="Note 5 3 2 3 2" xfId="26837" xr:uid="{00000000-0005-0000-0000-000055B10000}"/>
    <cellStyle name="Note 5 3 2 3 2 2" xfId="42467" xr:uid="{00000000-0005-0000-0000-000056B10000}"/>
    <cellStyle name="Note 5 3 2 3 3" xfId="18773" xr:uid="{00000000-0005-0000-0000-000057B10000}"/>
    <cellStyle name="Note 5 3 2 3 4" xfId="34616" xr:uid="{00000000-0005-0000-0000-000058B10000}"/>
    <cellStyle name="Note 5 3 2 4" xfId="25817" xr:uid="{00000000-0005-0000-0000-000059B10000}"/>
    <cellStyle name="Note 5 3 2 4 2" xfId="41447" xr:uid="{00000000-0005-0000-0000-00005AB10000}"/>
    <cellStyle name="Note 5 3 2 5" xfId="17753" xr:uid="{00000000-0005-0000-0000-00005BB10000}"/>
    <cellStyle name="Note 5 3 2 6" xfId="33596" xr:uid="{00000000-0005-0000-0000-00005CB10000}"/>
    <cellStyle name="Note 5 3 2 7" xfId="50014" xr:uid="{00000000-0005-0000-0000-00005DB10000}"/>
    <cellStyle name="Note 5 3 2 8" xfId="51812" xr:uid="{00000000-0005-0000-0000-00005EB10000}"/>
    <cellStyle name="Note 5 3 2 9" xfId="52905" xr:uid="{00000000-0005-0000-0000-00005FB10000}"/>
    <cellStyle name="Note 5 3 3" xfId="23332" xr:uid="{00000000-0005-0000-0000-000060B10000}"/>
    <cellStyle name="Note 5 3 3 2" xfId="38963" xr:uid="{00000000-0005-0000-0000-000061B10000}"/>
    <cellStyle name="Note 5 3 4" xfId="14759" xr:uid="{00000000-0005-0000-0000-000062B10000}"/>
    <cellStyle name="Note 5 3 5" xfId="31310" xr:uid="{00000000-0005-0000-0000-000063B10000}"/>
    <cellStyle name="Note 5 3 6" xfId="47737" xr:uid="{00000000-0005-0000-0000-000064B10000}"/>
    <cellStyle name="Note 5 3 7" xfId="48060" xr:uid="{00000000-0005-0000-0000-000065B10000}"/>
    <cellStyle name="Note 5 3 8" xfId="44973" xr:uid="{00000000-0005-0000-0000-000066B10000}"/>
    <cellStyle name="Note 5 3 9" xfId="50763" xr:uid="{00000000-0005-0000-0000-000067B10000}"/>
    <cellStyle name="Note 5 4" xfId="5050" xr:uid="{00000000-0005-0000-0000-000068B10000}"/>
    <cellStyle name="Note 5 4 2" xfId="8871" xr:uid="{00000000-0005-0000-0000-000069B10000}"/>
    <cellStyle name="Note 5 4 2 2" xfId="10260" xr:uid="{00000000-0005-0000-0000-00006AB10000}"/>
    <cellStyle name="Note 5 4 2 2 2" xfId="7510" xr:uid="{00000000-0005-0000-0000-00006BB10000}"/>
    <cellStyle name="Note 5 4 2 2 2 2" xfId="25076" xr:uid="{00000000-0005-0000-0000-00006CB10000}"/>
    <cellStyle name="Note 5 4 2 2 2 2 2" xfId="40706" xr:uid="{00000000-0005-0000-0000-00006DB10000}"/>
    <cellStyle name="Note 5 4 2 2 2 3" xfId="17012" xr:uid="{00000000-0005-0000-0000-00006EB10000}"/>
    <cellStyle name="Note 5 4 2 2 2 4" xfId="32855" xr:uid="{00000000-0005-0000-0000-00006FB10000}"/>
    <cellStyle name="Note 5 4 2 2 3" xfId="27826" xr:uid="{00000000-0005-0000-0000-000070B10000}"/>
    <cellStyle name="Note 5 4 2 2 3 2" xfId="43456" xr:uid="{00000000-0005-0000-0000-000071B10000}"/>
    <cellStyle name="Note 5 4 2 2 4" xfId="19762" xr:uid="{00000000-0005-0000-0000-000072B10000}"/>
    <cellStyle name="Note 5 4 2 2 5" xfId="35605" xr:uid="{00000000-0005-0000-0000-000073B10000}"/>
    <cellStyle name="Note 5 4 2 3" xfId="11387" xr:uid="{00000000-0005-0000-0000-000074B10000}"/>
    <cellStyle name="Note 5 4 2 3 2" xfId="28953" xr:uid="{00000000-0005-0000-0000-000075B10000}"/>
    <cellStyle name="Note 5 4 2 3 2 2" xfId="44583" xr:uid="{00000000-0005-0000-0000-000076B10000}"/>
    <cellStyle name="Note 5 4 2 3 3" xfId="20889" xr:uid="{00000000-0005-0000-0000-000077B10000}"/>
    <cellStyle name="Note 5 4 2 3 4" xfId="36732" xr:uid="{00000000-0005-0000-0000-000078B10000}"/>
    <cellStyle name="Note 5 4 2 4" xfId="26437" xr:uid="{00000000-0005-0000-0000-000079B10000}"/>
    <cellStyle name="Note 5 4 2 4 2" xfId="42067" xr:uid="{00000000-0005-0000-0000-00007AB10000}"/>
    <cellStyle name="Note 5 4 2 5" xfId="18373" xr:uid="{00000000-0005-0000-0000-00007BB10000}"/>
    <cellStyle name="Note 5 4 2 6" xfId="34216" xr:uid="{00000000-0005-0000-0000-00007CB10000}"/>
    <cellStyle name="Note 5 4 3" xfId="23220" xr:uid="{00000000-0005-0000-0000-00007DB10000}"/>
    <cellStyle name="Note 5 4 3 2" xfId="38851" xr:uid="{00000000-0005-0000-0000-00007EB10000}"/>
    <cellStyle name="Note 5 4 4" xfId="14555" xr:uid="{00000000-0005-0000-0000-00007FB10000}"/>
    <cellStyle name="Note 5 4 5" xfId="31241" xr:uid="{00000000-0005-0000-0000-000080B10000}"/>
    <cellStyle name="Note 5 4 6" xfId="49725" xr:uid="{00000000-0005-0000-0000-000081B10000}"/>
    <cellStyle name="Note 5 4 7" xfId="51656" xr:uid="{00000000-0005-0000-0000-000082B10000}"/>
    <cellStyle name="Note 5 4 8" xfId="52777" xr:uid="{00000000-0005-0000-0000-000083B10000}"/>
    <cellStyle name="Note 5 5" xfId="6894" xr:uid="{00000000-0005-0000-0000-000084B10000}"/>
    <cellStyle name="Note 5 5 2" xfId="4591" xr:uid="{00000000-0005-0000-0000-000085B10000}"/>
    <cellStyle name="Note 5 5 2 2" xfId="11134" xr:uid="{00000000-0005-0000-0000-000086B10000}"/>
    <cellStyle name="Note 5 5 2 2 2" xfId="28700" xr:uid="{00000000-0005-0000-0000-000087B10000}"/>
    <cellStyle name="Note 5 5 2 2 2 2" xfId="44330" xr:uid="{00000000-0005-0000-0000-000088B10000}"/>
    <cellStyle name="Note 5 5 2 2 3" xfId="20636" xr:uid="{00000000-0005-0000-0000-000089B10000}"/>
    <cellStyle name="Note 5 5 2 2 4" xfId="36479" xr:uid="{00000000-0005-0000-0000-00008AB10000}"/>
    <cellStyle name="Note 5 5 2 3" xfId="11095" xr:uid="{00000000-0005-0000-0000-00008BB10000}"/>
    <cellStyle name="Note 5 5 2 3 2" xfId="28661" xr:uid="{00000000-0005-0000-0000-00008CB10000}"/>
    <cellStyle name="Note 5 5 2 3 2 2" xfId="44291" xr:uid="{00000000-0005-0000-0000-00008DB10000}"/>
    <cellStyle name="Note 5 5 2 3 3" xfId="20597" xr:uid="{00000000-0005-0000-0000-00008EB10000}"/>
    <cellStyle name="Note 5 5 2 3 4" xfId="36440" xr:uid="{00000000-0005-0000-0000-00008FB10000}"/>
    <cellStyle name="Note 5 5 2 4" xfId="22763" xr:uid="{00000000-0005-0000-0000-000090B10000}"/>
    <cellStyle name="Note 5 5 2 4 2" xfId="38394" xr:uid="{00000000-0005-0000-0000-000091B10000}"/>
    <cellStyle name="Note 5 5 2 5" xfId="14097" xr:uid="{00000000-0005-0000-0000-000092B10000}"/>
    <cellStyle name="Note 5 5 2 6" xfId="30784" xr:uid="{00000000-0005-0000-0000-000093B10000}"/>
    <cellStyle name="Note 5 5 3" xfId="11145" xr:uid="{00000000-0005-0000-0000-000094B10000}"/>
    <cellStyle name="Note 5 5 3 2" xfId="7731" xr:uid="{00000000-0005-0000-0000-000095B10000}"/>
    <cellStyle name="Note 5 5 3 2 2" xfId="25297" xr:uid="{00000000-0005-0000-0000-000096B10000}"/>
    <cellStyle name="Note 5 5 3 2 2 2" xfId="40927" xr:uid="{00000000-0005-0000-0000-000097B10000}"/>
    <cellStyle name="Note 5 5 3 2 3" xfId="17233" xr:uid="{00000000-0005-0000-0000-000098B10000}"/>
    <cellStyle name="Note 5 5 3 2 4" xfId="33076" xr:uid="{00000000-0005-0000-0000-000099B10000}"/>
    <cellStyle name="Note 5 5 3 3" xfId="28711" xr:uid="{00000000-0005-0000-0000-00009AB10000}"/>
    <cellStyle name="Note 5 5 3 3 2" xfId="44341" xr:uid="{00000000-0005-0000-0000-00009BB10000}"/>
    <cellStyle name="Note 5 5 3 4" xfId="20647" xr:uid="{00000000-0005-0000-0000-00009CB10000}"/>
    <cellStyle name="Note 5 5 3 5" xfId="36490" xr:uid="{00000000-0005-0000-0000-00009DB10000}"/>
    <cellStyle name="Note 5 5 4" xfId="9380" xr:uid="{00000000-0005-0000-0000-00009EB10000}"/>
    <cellStyle name="Note 5 5 4 2" xfId="26946" xr:uid="{00000000-0005-0000-0000-00009FB10000}"/>
    <cellStyle name="Note 5 5 4 2 2" xfId="42576" xr:uid="{00000000-0005-0000-0000-0000A0B10000}"/>
    <cellStyle name="Note 5 5 4 3" xfId="18882" xr:uid="{00000000-0005-0000-0000-0000A1B10000}"/>
    <cellStyle name="Note 5 5 4 4" xfId="34725" xr:uid="{00000000-0005-0000-0000-0000A2B10000}"/>
    <cellStyle name="Note 5 5 5" xfId="24557" xr:uid="{00000000-0005-0000-0000-0000A3B10000}"/>
    <cellStyle name="Note 5 5 5 2" xfId="40188" xr:uid="{00000000-0005-0000-0000-0000A4B10000}"/>
    <cellStyle name="Note 5 5 6" xfId="16398" xr:uid="{00000000-0005-0000-0000-0000A5B10000}"/>
    <cellStyle name="Note 5 5 7" xfId="32376" xr:uid="{00000000-0005-0000-0000-0000A6B10000}"/>
    <cellStyle name="Note 5 6" xfId="8477" xr:uid="{00000000-0005-0000-0000-0000A7B10000}"/>
    <cellStyle name="Note 5 6 2" xfId="9866" xr:uid="{00000000-0005-0000-0000-0000A8B10000}"/>
    <cellStyle name="Note 5 6 2 2" xfId="11345" xr:uid="{00000000-0005-0000-0000-0000A9B10000}"/>
    <cellStyle name="Note 5 6 2 2 2" xfId="28911" xr:uid="{00000000-0005-0000-0000-0000AAB10000}"/>
    <cellStyle name="Note 5 6 2 2 2 2" xfId="44541" xr:uid="{00000000-0005-0000-0000-0000ABB10000}"/>
    <cellStyle name="Note 5 6 2 2 3" xfId="20847" xr:uid="{00000000-0005-0000-0000-0000ACB10000}"/>
    <cellStyle name="Note 5 6 2 2 4" xfId="36690" xr:uid="{00000000-0005-0000-0000-0000ADB10000}"/>
    <cellStyle name="Note 5 6 2 3" xfId="27432" xr:uid="{00000000-0005-0000-0000-0000AEB10000}"/>
    <cellStyle name="Note 5 6 2 3 2" xfId="43062" xr:uid="{00000000-0005-0000-0000-0000AFB10000}"/>
    <cellStyle name="Note 5 6 2 4" xfId="19368" xr:uid="{00000000-0005-0000-0000-0000B0B10000}"/>
    <cellStyle name="Note 5 6 2 5" xfId="35211" xr:uid="{00000000-0005-0000-0000-0000B1B10000}"/>
    <cellStyle name="Note 5 6 3" xfId="4969" xr:uid="{00000000-0005-0000-0000-0000B2B10000}"/>
    <cellStyle name="Note 5 6 3 2" xfId="23141" xr:uid="{00000000-0005-0000-0000-0000B3B10000}"/>
    <cellStyle name="Note 5 6 3 2 2" xfId="38772" xr:uid="{00000000-0005-0000-0000-0000B4B10000}"/>
    <cellStyle name="Note 5 6 3 3" xfId="14475" xr:uid="{00000000-0005-0000-0000-0000B5B10000}"/>
    <cellStyle name="Note 5 6 3 4" xfId="31162" xr:uid="{00000000-0005-0000-0000-0000B6B10000}"/>
    <cellStyle name="Note 5 6 4" xfId="26043" xr:uid="{00000000-0005-0000-0000-0000B7B10000}"/>
    <cellStyle name="Note 5 6 4 2" xfId="41673" xr:uid="{00000000-0005-0000-0000-0000B8B10000}"/>
    <cellStyle name="Note 5 6 5" xfId="17979" xr:uid="{00000000-0005-0000-0000-0000B9B10000}"/>
    <cellStyle name="Note 5 6 6" xfId="33822" xr:uid="{00000000-0005-0000-0000-0000BAB10000}"/>
    <cellStyle name="Note 5 7" xfId="21458" xr:uid="{00000000-0005-0000-0000-0000BBB10000}"/>
    <cellStyle name="Note 5 7 2" xfId="37089" xr:uid="{00000000-0005-0000-0000-0000BCB10000}"/>
    <cellStyle name="Note 5 8" xfId="21844" xr:uid="{00000000-0005-0000-0000-0000BDB10000}"/>
    <cellStyle name="Note 5 8 2" xfId="37475" xr:uid="{00000000-0005-0000-0000-0000BEB10000}"/>
    <cellStyle name="Note 5 9" xfId="12380" xr:uid="{00000000-0005-0000-0000-0000BFB10000}"/>
    <cellStyle name="Note 6" xfId="3121" xr:uid="{00000000-0005-0000-0000-0000C0B10000}"/>
    <cellStyle name="Note 6 10" xfId="48234" xr:uid="{00000000-0005-0000-0000-0000C1B10000}"/>
    <cellStyle name="Note 6 11" xfId="48761" xr:uid="{00000000-0005-0000-0000-0000C2B10000}"/>
    <cellStyle name="Note 6 12" xfId="50937" xr:uid="{00000000-0005-0000-0000-0000C3B10000}"/>
    <cellStyle name="Note 6 13" xfId="45079" xr:uid="{00000000-0005-0000-0000-0000C4B10000}"/>
    <cellStyle name="Note 6 14" xfId="52530" xr:uid="{00000000-0005-0000-0000-0000C5B10000}"/>
    <cellStyle name="Note 6 15" xfId="45836" xr:uid="{00000000-0005-0000-0000-0000C6B10000}"/>
    <cellStyle name="Note 6 2" xfId="3775" xr:uid="{00000000-0005-0000-0000-0000C7B10000}"/>
    <cellStyle name="Note 6 2 10" xfId="46608" xr:uid="{00000000-0005-0000-0000-0000C8B10000}"/>
    <cellStyle name="Note 6 2 11" xfId="51298" xr:uid="{00000000-0005-0000-0000-0000C9B10000}"/>
    <cellStyle name="Note 6 2 12" xfId="47312" xr:uid="{00000000-0005-0000-0000-0000CAB10000}"/>
    <cellStyle name="Note 6 2 13" xfId="45435" xr:uid="{00000000-0005-0000-0000-0000CBB10000}"/>
    <cellStyle name="Note 6 2 14" xfId="52563" xr:uid="{00000000-0005-0000-0000-0000CCB10000}"/>
    <cellStyle name="Note 6 2 2" xfId="6150" xr:uid="{00000000-0005-0000-0000-0000CDB10000}"/>
    <cellStyle name="Note 6 2 2 2" xfId="6528" xr:uid="{00000000-0005-0000-0000-0000CEB10000}"/>
    <cellStyle name="Note 6 2 2 2 2" xfId="4479" xr:uid="{00000000-0005-0000-0000-0000CFB10000}"/>
    <cellStyle name="Note 6 2 2 2 2 2" xfId="10919" xr:uid="{00000000-0005-0000-0000-0000D0B10000}"/>
    <cellStyle name="Note 6 2 2 2 2 2 2" xfId="28485" xr:uid="{00000000-0005-0000-0000-0000D1B10000}"/>
    <cellStyle name="Note 6 2 2 2 2 2 2 2" xfId="44115" xr:uid="{00000000-0005-0000-0000-0000D2B10000}"/>
    <cellStyle name="Note 6 2 2 2 2 2 3" xfId="20421" xr:uid="{00000000-0005-0000-0000-0000D3B10000}"/>
    <cellStyle name="Note 6 2 2 2 2 2 4" xfId="36264" xr:uid="{00000000-0005-0000-0000-0000D4B10000}"/>
    <cellStyle name="Note 6 2 2 2 2 3" xfId="22651" xr:uid="{00000000-0005-0000-0000-0000D5B10000}"/>
    <cellStyle name="Note 6 2 2 2 2 3 2" xfId="38282" xr:uid="{00000000-0005-0000-0000-0000D6B10000}"/>
    <cellStyle name="Note 6 2 2 2 2 4" xfId="13985" xr:uid="{00000000-0005-0000-0000-0000D7B10000}"/>
    <cellStyle name="Note 6 2 2 2 2 5" xfId="30672" xr:uid="{00000000-0005-0000-0000-0000D8B10000}"/>
    <cellStyle name="Note 6 2 2 2 3" xfId="11237" xr:uid="{00000000-0005-0000-0000-0000D9B10000}"/>
    <cellStyle name="Note 6 2 2 2 3 2" xfId="28803" xr:uid="{00000000-0005-0000-0000-0000DAB10000}"/>
    <cellStyle name="Note 6 2 2 2 3 2 2" xfId="44433" xr:uid="{00000000-0005-0000-0000-0000DBB10000}"/>
    <cellStyle name="Note 6 2 2 2 3 3" xfId="20739" xr:uid="{00000000-0005-0000-0000-0000DCB10000}"/>
    <cellStyle name="Note 6 2 2 2 3 4" xfId="36582" xr:uid="{00000000-0005-0000-0000-0000DDB10000}"/>
    <cellStyle name="Note 6 2 2 2 4" xfId="24229" xr:uid="{00000000-0005-0000-0000-0000DEB10000}"/>
    <cellStyle name="Note 6 2 2 2 4 2" xfId="39860" xr:uid="{00000000-0005-0000-0000-0000DFB10000}"/>
    <cellStyle name="Note 6 2 2 2 5" xfId="16032" xr:uid="{00000000-0005-0000-0000-0000E0B10000}"/>
    <cellStyle name="Note 6 2 2 2 6" xfId="32068" xr:uid="{00000000-0005-0000-0000-0000E1B10000}"/>
    <cellStyle name="Note 6 2 2 3" xfId="23965" xr:uid="{00000000-0005-0000-0000-0000E2B10000}"/>
    <cellStyle name="Note 6 2 2 3 2" xfId="39596" xr:uid="{00000000-0005-0000-0000-0000E3B10000}"/>
    <cellStyle name="Note 6 2 2 4" xfId="15655" xr:uid="{00000000-0005-0000-0000-0000E4B10000}"/>
    <cellStyle name="Note 6 2 2 5" xfId="31844" xr:uid="{00000000-0005-0000-0000-0000E5B10000}"/>
    <cellStyle name="Note 6 2 2 6" xfId="50563" xr:uid="{00000000-0005-0000-0000-0000E6B10000}"/>
    <cellStyle name="Note 6 2 2 7" xfId="52349" xr:uid="{00000000-0005-0000-0000-0000E7B10000}"/>
    <cellStyle name="Note 6 2 2 8" xfId="53444" xr:uid="{00000000-0005-0000-0000-0000E8B10000}"/>
    <cellStyle name="Note 6 2 3" xfId="6723" xr:uid="{00000000-0005-0000-0000-0000E9B10000}"/>
    <cellStyle name="Note 6 2 3 2" xfId="6948" xr:uid="{00000000-0005-0000-0000-0000EAB10000}"/>
    <cellStyle name="Note 6 2 3 2 2" xfId="6978" xr:uid="{00000000-0005-0000-0000-0000EBB10000}"/>
    <cellStyle name="Note 6 2 3 2 2 2" xfId="24641" xr:uid="{00000000-0005-0000-0000-0000ECB10000}"/>
    <cellStyle name="Note 6 2 3 2 2 2 2" xfId="40272" xr:uid="{00000000-0005-0000-0000-0000EDB10000}"/>
    <cellStyle name="Note 6 2 3 2 2 3" xfId="16482" xr:uid="{00000000-0005-0000-0000-0000EEB10000}"/>
    <cellStyle name="Note 6 2 3 2 2 4" xfId="32460" xr:uid="{00000000-0005-0000-0000-0000EFB10000}"/>
    <cellStyle name="Note 6 2 3 2 3" xfId="24611" xr:uid="{00000000-0005-0000-0000-0000F0B10000}"/>
    <cellStyle name="Note 6 2 3 2 3 2" xfId="40242" xr:uid="{00000000-0005-0000-0000-0000F1B10000}"/>
    <cellStyle name="Note 6 2 3 2 4" xfId="16452" xr:uid="{00000000-0005-0000-0000-0000F2B10000}"/>
    <cellStyle name="Note 6 2 3 2 5" xfId="32430" xr:uid="{00000000-0005-0000-0000-0000F3B10000}"/>
    <cellStyle name="Note 6 2 3 3" xfId="4202" xr:uid="{00000000-0005-0000-0000-0000F4B10000}"/>
    <cellStyle name="Note 6 2 3 3 2" xfId="22413" xr:uid="{00000000-0005-0000-0000-0000F5B10000}"/>
    <cellStyle name="Note 6 2 3 3 2 2" xfId="38044" xr:uid="{00000000-0005-0000-0000-0000F6B10000}"/>
    <cellStyle name="Note 6 2 3 3 3" xfId="13708" xr:uid="{00000000-0005-0000-0000-0000F7B10000}"/>
    <cellStyle name="Note 6 2 3 3 4" xfId="30453" xr:uid="{00000000-0005-0000-0000-0000F8B10000}"/>
    <cellStyle name="Note 6 2 3 4" xfId="24386" xr:uid="{00000000-0005-0000-0000-0000F9B10000}"/>
    <cellStyle name="Note 6 2 3 4 2" xfId="40017" xr:uid="{00000000-0005-0000-0000-0000FAB10000}"/>
    <cellStyle name="Note 6 2 3 5" xfId="16227" xr:uid="{00000000-0005-0000-0000-0000FBB10000}"/>
    <cellStyle name="Note 6 2 3 6" xfId="32205" xr:uid="{00000000-0005-0000-0000-0000FCB10000}"/>
    <cellStyle name="Note 6 2 4" xfId="22097" xr:uid="{00000000-0005-0000-0000-0000FDB10000}"/>
    <cellStyle name="Note 6 2 4 2" xfId="37728" xr:uid="{00000000-0005-0000-0000-0000FEB10000}"/>
    <cellStyle name="Note 6 2 5" xfId="12187" xr:uid="{00000000-0005-0000-0000-0000FFB10000}"/>
    <cellStyle name="Note 6 2 5 2" xfId="29450" xr:uid="{00000000-0005-0000-0000-000000B20000}"/>
    <cellStyle name="Note 6 2 6" xfId="13280" xr:uid="{00000000-0005-0000-0000-000001B20000}"/>
    <cellStyle name="Note 6 2 7" xfId="30179" xr:uid="{00000000-0005-0000-0000-000002B20000}"/>
    <cellStyle name="Note 6 2 8" xfId="47812" xr:uid="{00000000-0005-0000-0000-000003B20000}"/>
    <cellStyle name="Note 6 2 9" xfId="48594" xr:uid="{00000000-0005-0000-0000-000004B20000}"/>
    <cellStyle name="Note 6 3" xfId="5054" xr:uid="{00000000-0005-0000-0000-000005B20000}"/>
    <cellStyle name="Note 6 3 2" xfId="6697" xr:uid="{00000000-0005-0000-0000-000006B20000}"/>
    <cellStyle name="Note 6 3 2 2" xfId="4543" xr:uid="{00000000-0005-0000-0000-000007B20000}"/>
    <cellStyle name="Note 6 3 2 2 2" xfId="4272" xr:uid="{00000000-0005-0000-0000-000008B20000}"/>
    <cellStyle name="Note 6 3 2 2 2 2" xfId="22483" xr:uid="{00000000-0005-0000-0000-000009B20000}"/>
    <cellStyle name="Note 6 3 2 2 2 2 2" xfId="38114" xr:uid="{00000000-0005-0000-0000-00000AB20000}"/>
    <cellStyle name="Note 6 3 2 2 2 3" xfId="13778" xr:uid="{00000000-0005-0000-0000-00000BB20000}"/>
    <cellStyle name="Note 6 3 2 2 2 4" xfId="30523" xr:uid="{00000000-0005-0000-0000-00000CB20000}"/>
    <cellStyle name="Note 6 3 2 2 3" xfId="22715" xr:uid="{00000000-0005-0000-0000-00000DB20000}"/>
    <cellStyle name="Note 6 3 2 2 3 2" xfId="38346" xr:uid="{00000000-0005-0000-0000-00000EB20000}"/>
    <cellStyle name="Note 6 3 2 2 4" xfId="14049" xr:uid="{00000000-0005-0000-0000-00000FB20000}"/>
    <cellStyle name="Note 6 3 2 2 5" xfId="30736" xr:uid="{00000000-0005-0000-0000-000010B20000}"/>
    <cellStyle name="Note 6 3 2 3" xfId="5040" xr:uid="{00000000-0005-0000-0000-000011B20000}"/>
    <cellStyle name="Note 6 3 2 3 2" xfId="23211" xr:uid="{00000000-0005-0000-0000-000012B20000}"/>
    <cellStyle name="Note 6 3 2 3 2 2" xfId="38842" xr:uid="{00000000-0005-0000-0000-000013B20000}"/>
    <cellStyle name="Note 6 3 2 3 3" xfId="14545" xr:uid="{00000000-0005-0000-0000-000014B20000}"/>
    <cellStyle name="Note 6 3 2 3 4" xfId="31232" xr:uid="{00000000-0005-0000-0000-000015B20000}"/>
    <cellStyle name="Note 6 3 2 4" xfId="24360" xr:uid="{00000000-0005-0000-0000-000016B20000}"/>
    <cellStyle name="Note 6 3 2 4 2" xfId="39991" xr:uid="{00000000-0005-0000-0000-000017B20000}"/>
    <cellStyle name="Note 6 3 2 5" xfId="16201" xr:uid="{00000000-0005-0000-0000-000018B20000}"/>
    <cellStyle name="Note 6 3 2 6" xfId="32179" xr:uid="{00000000-0005-0000-0000-000019B20000}"/>
    <cellStyle name="Note 6 3 3" xfId="23224" xr:uid="{00000000-0005-0000-0000-00001AB20000}"/>
    <cellStyle name="Note 6 3 3 2" xfId="38855" xr:uid="{00000000-0005-0000-0000-00001BB20000}"/>
    <cellStyle name="Note 6 3 4" xfId="14559" xr:uid="{00000000-0005-0000-0000-00001CB20000}"/>
    <cellStyle name="Note 6 3 5" xfId="31245" xr:uid="{00000000-0005-0000-0000-00001DB20000}"/>
    <cellStyle name="Note 6 3 6" xfId="50203" xr:uid="{00000000-0005-0000-0000-00001EB20000}"/>
    <cellStyle name="Note 6 3 7" xfId="51989" xr:uid="{00000000-0005-0000-0000-00001FB20000}"/>
    <cellStyle name="Note 6 3 8" xfId="53084" xr:uid="{00000000-0005-0000-0000-000020B20000}"/>
    <cellStyle name="Note 6 4" xfId="8757" xr:uid="{00000000-0005-0000-0000-000021B20000}"/>
    <cellStyle name="Note 6 4 2" xfId="10146" xr:uid="{00000000-0005-0000-0000-000022B20000}"/>
    <cellStyle name="Note 6 4 2 2" xfId="11644" xr:uid="{00000000-0005-0000-0000-000023B20000}"/>
    <cellStyle name="Note 6 4 2 2 2" xfId="29210" xr:uid="{00000000-0005-0000-0000-000024B20000}"/>
    <cellStyle name="Note 6 4 2 2 2 2" xfId="44840" xr:uid="{00000000-0005-0000-0000-000025B20000}"/>
    <cellStyle name="Note 6 4 2 2 3" xfId="21146" xr:uid="{00000000-0005-0000-0000-000026B20000}"/>
    <cellStyle name="Note 6 4 2 2 4" xfId="36989" xr:uid="{00000000-0005-0000-0000-000027B20000}"/>
    <cellStyle name="Note 6 4 2 3" xfId="27712" xr:uid="{00000000-0005-0000-0000-000028B20000}"/>
    <cellStyle name="Note 6 4 2 3 2" xfId="43342" xr:uid="{00000000-0005-0000-0000-000029B20000}"/>
    <cellStyle name="Note 6 4 2 4" xfId="19648" xr:uid="{00000000-0005-0000-0000-00002AB20000}"/>
    <cellStyle name="Note 6 4 2 5" xfId="35491" xr:uid="{00000000-0005-0000-0000-00002BB20000}"/>
    <cellStyle name="Note 6 4 3" xfId="9259" xr:uid="{00000000-0005-0000-0000-00002CB20000}"/>
    <cellStyle name="Note 6 4 3 2" xfId="26825" xr:uid="{00000000-0005-0000-0000-00002DB20000}"/>
    <cellStyle name="Note 6 4 3 2 2" xfId="42455" xr:uid="{00000000-0005-0000-0000-00002EB20000}"/>
    <cellStyle name="Note 6 4 3 3" xfId="18761" xr:uid="{00000000-0005-0000-0000-00002FB20000}"/>
    <cellStyle name="Note 6 4 3 4" xfId="34604" xr:uid="{00000000-0005-0000-0000-000030B20000}"/>
    <cellStyle name="Note 6 4 4" xfId="26323" xr:uid="{00000000-0005-0000-0000-000031B20000}"/>
    <cellStyle name="Note 6 4 4 2" xfId="41953" xr:uid="{00000000-0005-0000-0000-000032B20000}"/>
    <cellStyle name="Note 6 4 5" xfId="18259" xr:uid="{00000000-0005-0000-0000-000033B20000}"/>
    <cellStyle name="Note 6 4 6" xfId="34102" xr:uid="{00000000-0005-0000-0000-000034B20000}"/>
    <cellStyle name="Note 6 5" xfId="21650" xr:uid="{00000000-0005-0000-0000-000035B20000}"/>
    <cellStyle name="Note 6 5 2" xfId="37281" xr:uid="{00000000-0005-0000-0000-000036B20000}"/>
    <cellStyle name="Note 6 6" xfId="23616" xr:uid="{00000000-0005-0000-0000-000037B20000}"/>
    <cellStyle name="Note 6 6 2" xfId="39247" xr:uid="{00000000-0005-0000-0000-000038B20000}"/>
    <cellStyle name="Note 6 7" xfId="12627" xr:uid="{00000000-0005-0000-0000-000039B20000}"/>
    <cellStyle name="Note 6 8" xfId="29813" xr:uid="{00000000-0005-0000-0000-00003AB20000}"/>
    <cellStyle name="Note 6 9" xfId="47980" xr:uid="{00000000-0005-0000-0000-00003BB20000}"/>
    <cellStyle name="Note 7" xfId="2902" xr:uid="{00000000-0005-0000-0000-00003CB20000}"/>
    <cellStyle name="Note 7 10" xfId="48088" xr:uid="{00000000-0005-0000-0000-00003DB20000}"/>
    <cellStyle name="Note 7 11" xfId="47069" xr:uid="{00000000-0005-0000-0000-00003EB20000}"/>
    <cellStyle name="Note 7 12" xfId="50791" xr:uid="{00000000-0005-0000-0000-00003FB20000}"/>
    <cellStyle name="Note 7 13" xfId="46074" xr:uid="{00000000-0005-0000-0000-000040B20000}"/>
    <cellStyle name="Note 7 14" xfId="45911" xr:uid="{00000000-0005-0000-0000-000041B20000}"/>
    <cellStyle name="Note 7 15" xfId="52675" xr:uid="{00000000-0005-0000-0000-000042B20000}"/>
    <cellStyle name="Note 7 2" xfId="3556" xr:uid="{00000000-0005-0000-0000-000043B20000}"/>
    <cellStyle name="Note 7 2 10" xfId="45129" xr:uid="{00000000-0005-0000-0000-000044B20000}"/>
    <cellStyle name="Note 7 2 11" xfId="51154" xr:uid="{00000000-0005-0000-0000-000045B20000}"/>
    <cellStyle name="Note 7 2 12" xfId="45537" xr:uid="{00000000-0005-0000-0000-000046B20000}"/>
    <cellStyle name="Note 7 2 13" xfId="51534" xr:uid="{00000000-0005-0000-0000-000047B20000}"/>
    <cellStyle name="Note 7 2 14" xfId="51492" xr:uid="{00000000-0005-0000-0000-000048B20000}"/>
    <cellStyle name="Note 7 2 2" xfId="5931" xr:uid="{00000000-0005-0000-0000-000049B20000}"/>
    <cellStyle name="Note 7 2 2 2" xfId="8532" xr:uid="{00000000-0005-0000-0000-00004AB20000}"/>
    <cellStyle name="Note 7 2 2 2 2" xfId="9921" xr:uid="{00000000-0005-0000-0000-00004BB20000}"/>
    <cellStyle name="Note 7 2 2 2 2 2" xfId="11176" xr:uid="{00000000-0005-0000-0000-00004CB20000}"/>
    <cellStyle name="Note 7 2 2 2 2 2 2" xfId="28742" xr:uid="{00000000-0005-0000-0000-00004DB20000}"/>
    <cellStyle name="Note 7 2 2 2 2 2 2 2" xfId="44372" xr:uid="{00000000-0005-0000-0000-00004EB20000}"/>
    <cellStyle name="Note 7 2 2 2 2 2 3" xfId="20678" xr:uid="{00000000-0005-0000-0000-00004FB20000}"/>
    <cellStyle name="Note 7 2 2 2 2 2 4" xfId="36521" xr:uid="{00000000-0005-0000-0000-000050B20000}"/>
    <cellStyle name="Note 7 2 2 2 2 3" xfId="27487" xr:uid="{00000000-0005-0000-0000-000051B20000}"/>
    <cellStyle name="Note 7 2 2 2 2 3 2" xfId="43117" xr:uid="{00000000-0005-0000-0000-000052B20000}"/>
    <cellStyle name="Note 7 2 2 2 2 4" xfId="19423" xr:uid="{00000000-0005-0000-0000-000053B20000}"/>
    <cellStyle name="Note 7 2 2 2 2 5" xfId="35266" xr:uid="{00000000-0005-0000-0000-000054B20000}"/>
    <cellStyle name="Note 7 2 2 2 3" xfId="9193" xr:uid="{00000000-0005-0000-0000-000055B20000}"/>
    <cellStyle name="Note 7 2 2 2 3 2" xfId="26759" xr:uid="{00000000-0005-0000-0000-000056B20000}"/>
    <cellStyle name="Note 7 2 2 2 3 2 2" xfId="42389" xr:uid="{00000000-0005-0000-0000-000057B20000}"/>
    <cellStyle name="Note 7 2 2 2 3 3" xfId="18695" xr:uid="{00000000-0005-0000-0000-000058B20000}"/>
    <cellStyle name="Note 7 2 2 2 3 4" xfId="34538" xr:uid="{00000000-0005-0000-0000-000059B20000}"/>
    <cellStyle name="Note 7 2 2 2 4" xfId="26098" xr:uid="{00000000-0005-0000-0000-00005AB20000}"/>
    <cellStyle name="Note 7 2 2 2 4 2" xfId="41728" xr:uid="{00000000-0005-0000-0000-00005BB20000}"/>
    <cellStyle name="Note 7 2 2 2 5" xfId="18034" xr:uid="{00000000-0005-0000-0000-00005CB20000}"/>
    <cellStyle name="Note 7 2 2 2 6" xfId="33877" xr:uid="{00000000-0005-0000-0000-00005DB20000}"/>
    <cellStyle name="Note 7 2 2 3" xfId="23802" xr:uid="{00000000-0005-0000-0000-00005EB20000}"/>
    <cellStyle name="Note 7 2 2 3 2" xfId="39433" xr:uid="{00000000-0005-0000-0000-00005FB20000}"/>
    <cellStyle name="Note 7 2 2 4" xfId="15436" xr:uid="{00000000-0005-0000-0000-000060B20000}"/>
    <cellStyle name="Note 7 2 2 5" xfId="31700" xr:uid="{00000000-0005-0000-0000-000061B20000}"/>
    <cellStyle name="Note 7 2 2 6" xfId="50419" xr:uid="{00000000-0005-0000-0000-000062B20000}"/>
    <cellStyle name="Note 7 2 2 7" xfId="52205" xr:uid="{00000000-0005-0000-0000-000063B20000}"/>
    <cellStyle name="Note 7 2 2 8" xfId="53300" xr:uid="{00000000-0005-0000-0000-000064B20000}"/>
    <cellStyle name="Note 7 2 3" xfId="8254" xr:uid="{00000000-0005-0000-0000-000065B20000}"/>
    <cellStyle name="Note 7 2 3 2" xfId="9643" xr:uid="{00000000-0005-0000-0000-000066B20000}"/>
    <cellStyle name="Note 7 2 3 2 2" xfId="9313" xr:uid="{00000000-0005-0000-0000-000067B20000}"/>
    <cellStyle name="Note 7 2 3 2 2 2" xfId="26879" xr:uid="{00000000-0005-0000-0000-000068B20000}"/>
    <cellStyle name="Note 7 2 3 2 2 2 2" xfId="42509" xr:uid="{00000000-0005-0000-0000-000069B20000}"/>
    <cellStyle name="Note 7 2 3 2 2 3" xfId="18815" xr:uid="{00000000-0005-0000-0000-00006AB20000}"/>
    <cellStyle name="Note 7 2 3 2 2 4" xfId="34658" xr:uid="{00000000-0005-0000-0000-00006BB20000}"/>
    <cellStyle name="Note 7 2 3 2 3" xfId="27209" xr:uid="{00000000-0005-0000-0000-00006CB20000}"/>
    <cellStyle name="Note 7 2 3 2 3 2" xfId="42839" xr:uid="{00000000-0005-0000-0000-00006DB20000}"/>
    <cellStyle name="Note 7 2 3 2 4" xfId="19145" xr:uid="{00000000-0005-0000-0000-00006EB20000}"/>
    <cellStyle name="Note 7 2 3 2 5" xfId="34988" xr:uid="{00000000-0005-0000-0000-00006FB20000}"/>
    <cellStyle name="Note 7 2 3 3" xfId="4138" xr:uid="{00000000-0005-0000-0000-000070B20000}"/>
    <cellStyle name="Note 7 2 3 3 2" xfId="22349" xr:uid="{00000000-0005-0000-0000-000071B20000}"/>
    <cellStyle name="Note 7 2 3 3 2 2" xfId="37980" xr:uid="{00000000-0005-0000-0000-000072B20000}"/>
    <cellStyle name="Note 7 2 3 3 3" xfId="13644" xr:uid="{00000000-0005-0000-0000-000073B20000}"/>
    <cellStyle name="Note 7 2 3 3 4" xfId="30389" xr:uid="{00000000-0005-0000-0000-000074B20000}"/>
    <cellStyle name="Note 7 2 3 4" xfId="25820" xr:uid="{00000000-0005-0000-0000-000075B20000}"/>
    <cellStyle name="Note 7 2 3 4 2" xfId="41450" xr:uid="{00000000-0005-0000-0000-000076B20000}"/>
    <cellStyle name="Note 7 2 3 5" xfId="17756" xr:uid="{00000000-0005-0000-0000-000077B20000}"/>
    <cellStyle name="Note 7 2 3 6" xfId="33599" xr:uid="{00000000-0005-0000-0000-000078B20000}"/>
    <cellStyle name="Note 7 2 4" xfId="21934" xr:uid="{00000000-0005-0000-0000-000079B20000}"/>
    <cellStyle name="Note 7 2 4 2" xfId="37565" xr:uid="{00000000-0005-0000-0000-00007AB20000}"/>
    <cellStyle name="Note 7 2 5" xfId="23404" xr:uid="{00000000-0005-0000-0000-00007BB20000}"/>
    <cellStyle name="Note 7 2 5 2" xfId="39035" xr:uid="{00000000-0005-0000-0000-00007CB20000}"/>
    <cellStyle name="Note 7 2 6" xfId="13061" xr:uid="{00000000-0005-0000-0000-00007DB20000}"/>
    <cellStyle name="Note 7 2 7" xfId="30035" xr:uid="{00000000-0005-0000-0000-00007EB20000}"/>
    <cellStyle name="Note 7 2 8" xfId="47830" xr:uid="{00000000-0005-0000-0000-00007FB20000}"/>
    <cellStyle name="Note 7 2 9" xfId="48450" xr:uid="{00000000-0005-0000-0000-000080B20000}"/>
    <cellStyle name="Note 7 3" xfId="5282" xr:uid="{00000000-0005-0000-0000-000081B20000}"/>
    <cellStyle name="Note 7 3 2" xfId="8572" xr:uid="{00000000-0005-0000-0000-000082B20000}"/>
    <cellStyle name="Note 7 3 2 2" xfId="9961" xr:uid="{00000000-0005-0000-0000-000083B20000}"/>
    <cellStyle name="Note 7 3 2 2 2" xfId="7647" xr:uid="{00000000-0005-0000-0000-000084B20000}"/>
    <cellStyle name="Note 7 3 2 2 2 2" xfId="25213" xr:uid="{00000000-0005-0000-0000-000085B20000}"/>
    <cellStyle name="Note 7 3 2 2 2 2 2" xfId="40843" xr:uid="{00000000-0005-0000-0000-000086B20000}"/>
    <cellStyle name="Note 7 3 2 2 2 3" xfId="17149" xr:uid="{00000000-0005-0000-0000-000087B20000}"/>
    <cellStyle name="Note 7 3 2 2 2 4" xfId="32992" xr:uid="{00000000-0005-0000-0000-000088B20000}"/>
    <cellStyle name="Note 7 3 2 2 3" xfId="27527" xr:uid="{00000000-0005-0000-0000-000089B20000}"/>
    <cellStyle name="Note 7 3 2 2 3 2" xfId="43157" xr:uid="{00000000-0005-0000-0000-00008AB20000}"/>
    <cellStyle name="Note 7 3 2 2 4" xfId="19463" xr:uid="{00000000-0005-0000-0000-00008BB20000}"/>
    <cellStyle name="Note 7 3 2 2 5" xfId="35306" xr:uid="{00000000-0005-0000-0000-00008CB20000}"/>
    <cellStyle name="Note 7 3 2 3" xfId="4911" xr:uid="{00000000-0005-0000-0000-00008DB20000}"/>
    <cellStyle name="Note 7 3 2 3 2" xfId="23083" xr:uid="{00000000-0005-0000-0000-00008EB20000}"/>
    <cellStyle name="Note 7 3 2 3 2 2" xfId="38714" xr:uid="{00000000-0005-0000-0000-00008FB20000}"/>
    <cellStyle name="Note 7 3 2 3 3" xfId="14417" xr:uid="{00000000-0005-0000-0000-000090B20000}"/>
    <cellStyle name="Note 7 3 2 3 4" xfId="31104" xr:uid="{00000000-0005-0000-0000-000091B20000}"/>
    <cellStyle name="Note 7 3 2 4" xfId="26138" xr:uid="{00000000-0005-0000-0000-000092B20000}"/>
    <cellStyle name="Note 7 3 2 4 2" xfId="41768" xr:uid="{00000000-0005-0000-0000-000093B20000}"/>
    <cellStyle name="Note 7 3 2 5" xfId="18074" xr:uid="{00000000-0005-0000-0000-000094B20000}"/>
    <cellStyle name="Note 7 3 2 6" xfId="33917" xr:uid="{00000000-0005-0000-0000-000095B20000}"/>
    <cellStyle name="Note 7 3 3" xfId="23360" xr:uid="{00000000-0005-0000-0000-000096B20000}"/>
    <cellStyle name="Note 7 3 3 2" xfId="38991" xr:uid="{00000000-0005-0000-0000-000097B20000}"/>
    <cellStyle name="Note 7 3 4" xfId="14787" xr:uid="{00000000-0005-0000-0000-000098B20000}"/>
    <cellStyle name="Note 7 3 5" xfId="31338" xr:uid="{00000000-0005-0000-0000-000099B20000}"/>
    <cellStyle name="Note 7 3 6" xfId="50042" xr:uid="{00000000-0005-0000-0000-00009AB20000}"/>
    <cellStyle name="Note 7 3 7" xfId="51840" xr:uid="{00000000-0005-0000-0000-00009BB20000}"/>
    <cellStyle name="Note 7 3 8" xfId="52933" xr:uid="{00000000-0005-0000-0000-00009CB20000}"/>
    <cellStyle name="Note 7 4" xfId="6849" xr:uid="{00000000-0005-0000-0000-00009DB20000}"/>
    <cellStyle name="Note 7 4 2" xfId="6879" xr:uid="{00000000-0005-0000-0000-00009EB20000}"/>
    <cellStyle name="Note 7 4 2 2" xfId="11366" xr:uid="{00000000-0005-0000-0000-00009FB20000}"/>
    <cellStyle name="Note 7 4 2 2 2" xfId="28932" xr:uid="{00000000-0005-0000-0000-0000A0B20000}"/>
    <cellStyle name="Note 7 4 2 2 2 2" xfId="44562" xr:uid="{00000000-0005-0000-0000-0000A1B20000}"/>
    <cellStyle name="Note 7 4 2 2 3" xfId="20868" xr:uid="{00000000-0005-0000-0000-0000A2B20000}"/>
    <cellStyle name="Note 7 4 2 2 4" xfId="36711" xr:uid="{00000000-0005-0000-0000-0000A3B20000}"/>
    <cellStyle name="Note 7 4 2 3" xfId="24542" xr:uid="{00000000-0005-0000-0000-0000A4B20000}"/>
    <cellStyle name="Note 7 4 2 3 2" xfId="40173" xr:uid="{00000000-0005-0000-0000-0000A5B20000}"/>
    <cellStyle name="Note 7 4 2 4" xfId="16383" xr:uid="{00000000-0005-0000-0000-0000A6B20000}"/>
    <cellStyle name="Note 7 4 2 5" xfId="32361" xr:uid="{00000000-0005-0000-0000-0000A7B20000}"/>
    <cellStyle name="Note 7 4 3" xfId="4311" xr:uid="{00000000-0005-0000-0000-0000A8B20000}"/>
    <cellStyle name="Note 7 4 3 2" xfId="22522" xr:uid="{00000000-0005-0000-0000-0000A9B20000}"/>
    <cellStyle name="Note 7 4 3 2 2" xfId="38153" xr:uid="{00000000-0005-0000-0000-0000AAB20000}"/>
    <cellStyle name="Note 7 4 3 3" xfId="13817" xr:uid="{00000000-0005-0000-0000-0000ABB20000}"/>
    <cellStyle name="Note 7 4 3 4" xfId="30562" xr:uid="{00000000-0005-0000-0000-0000ACB20000}"/>
    <cellStyle name="Note 7 4 4" xfId="24512" xr:uid="{00000000-0005-0000-0000-0000ADB20000}"/>
    <cellStyle name="Note 7 4 4 2" xfId="40143" xr:uid="{00000000-0005-0000-0000-0000AEB20000}"/>
    <cellStyle name="Note 7 4 5" xfId="16353" xr:uid="{00000000-0005-0000-0000-0000AFB20000}"/>
    <cellStyle name="Note 7 4 6" xfId="32331" xr:uid="{00000000-0005-0000-0000-0000B0B20000}"/>
    <cellStyle name="Note 7 5" xfId="21486" xr:uid="{00000000-0005-0000-0000-0000B1B20000}"/>
    <cellStyle name="Note 7 5 2" xfId="37117" xr:uid="{00000000-0005-0000-0000-0000B2B20000}"/>
    <cellStyle name="Note 7 6" xfId="21546" xr:uid="{00000000-0005-0000-0000-0000B3B20000}"/>
    <cellStyle name="Note 7 6 2" xfId="37177" xr:uid="{00000000-0005-0000-0000-0000B4B20000}"/>
    <cellStyle name="Note 7 7" xfId="12408" xr:uid="{00000000-0005-0000-0000-0000B5B20000}"/>
    <cellStyle name="Note 7 8" xfId="29669" xr:uid="{00000000-0005-0000-0000-0000B6B20000}"/>
    <cellStyle name="Note 7 9" xfId="47045" xr:uid="{00000000-0005-0000-0000-0000B7B20000}"/>
    <cellStyle name="Note 8" xfId="3098" xr:uid="{00000000-0005-0000-0000-0000B8B20000}"/>
    <cellStyle name="Note 8 10" xfId="48211" xr:uid="{00000000-0005-0000-0000-0000B9B20000}"/>
    <cellStyle name="Note 8 11" xfId="49104" xr:uid="{00000000-0005-0000-0000-0000BAB20000}"/>
    <cellStyle name="Note 8 12" xfId="50914" xr:uid="{00000000-0005-0000-0000-0000BBB20000}"/>
    <cellStyle name="Note 8 13" xfId="45727" xr:uid="{00000000-0005-0000-0000-0000BCB20000}"/>
    <cellStyle name="Note 8 14" xfId="47466" xr:uid="{00000000-0005-0000-0000-0000BDB20000}"/>
    <cellStyle name="Note 8 15" xfId="53768" xr:uid="{00000000-0005-0000-0000-0000BEB20000}"/>
    <cellStyle name="Note 8 2" xfId="3752" xr:uid="{00000000-0005-0000-0000-0000BFB20000}"/>
    <cellStyle name="Note 8 2 10" xfId="45055" xr:uid="{00000000-0005-0000-0000-0000C0B20000}"/>
    <cellStyle name="Note 8 2 11" xfId="51275" xr:uid="{00000000-0005-0000-0000-0000C1B20000}"/>
    <cellStyle name="Note 8 2 12" xfId="48837" xr:uid="{00000000-0005-0000-0000-0000C2B20000}"/>
    <cellStyle name="Note 8 2 13" xfId="52708" xr:uid="{00000000-0005-0000-0000-0000C3B20000}"/>
    <cellStyle name="Note 8 2 14" xfId="52572" xr:uid="{00000000-0005-0000-0000-0000C4B20000}"/>
    <cellStyle name="Note 8 2 2" xfId="6127" xr:uid="{00000000-0005-0000-0000-0000C5B20000}"/>
    <cellStyle name="Note 8 2 2 2" xfId="6548" xr:uid="{00000000-0005-0000-0000-0000C6B20000}"/>
    <cellStyle name="Note 8 2 2 2 2" xfId="4499" xr:uid="{00000000-0005-0000-0000-0000C7B20000}"/>
    <cellStyle name="Note 8 2 2 2 2 2" xfId="4062" xr:uid="{00000000-0005-0000-0000-0000C8B20000}"/>
    <cellStyle name="Note 8 2 2 2 2 2 2" xfId="22274" xr:uid="{00000000-0005-0000-0000-0000C9B20000}"/>
    <cellStyle name="Note 8 2 2 2 2 2 2 2" xfId="37905" xr:uid="{00000000-0005-0000-0000-0000CAB20000}"/>
    <cellStyle name="Note 8 2 2 2 2 2 3" xfId="13568" xr:uid="{00000000-0005-0000-0000-0000CBB20000}"/>
    <cellStyle name="Note 8 2 2 2 2 2 4" xfId="30314" xr:uid="{00000000-0005-0000-0000-0000CCB20000}"/>
    <cellStyle name="Note 8 2 2 2 2 3" xfId="22671" xr:uid="{00000000-0005-0000-0000-0000CDB20000}"/>
    <cellStyle name="Note 8 2 2 2 2 3 2" xfId="38302" xr:uid="{00000000-0005-0000-0000-0000CEB20000}"/>
    <cellStyle name="Note 8 2 2 2 2 4" xfId="14005" xr:uid="{00000000-0005-0000-0000-0000CFB20000}"/>
    <cellStyle name="Note 8 2 2 2 2 5" xfId="30692" xr:uid="{00000000-0005-0000-0000-0000D0B20000}"/>
    <cellStyle name="Note 8 2 2 2 3" xfId="7321" xr:uid="{00000000-0005-0000-0000-0000D1B20000}"/>
    <cellStyle name="Note 8 2 2 2 3 2" xfId="24888" xr:uid="{00000000-0005-0000-0000-0000D2B20000}"/>
    <cellStyle name="Note 8 2 2 2 3 2 2" xfId="40518" xr:uid="{00000000-0005-0000-0000-0000D3B20000}"/>
    <cellStyle name="Note 8 2 2 2 3 3" xfId="16824" xr:uid="{00000000-0005-0000-0000-0000D4B20000}"/>
    <cellStyle name="Note 8 2 2 2 3 4" xfId="32667" xr:uid="{00000000-0005-0000-0000-0000D5B20000}"/>
    <cellStyle name="Note 8 2 2 2 4" xfId="24249" xr:uid="{00000000-0005-0000-0000-0000D6B20000}"/>
    <cellStyle name="Note 8 2 2 2 4 2" xfId="39880" xr:uid="{00000000-0005-0000-0000-0000D7B20000}"/>
    <cellStyle name="Note 8 2 2 2 5" xfId="16052" xr:uid="{00000000-0005-0000-0000-0000D8B20000}"/>
    <cellStyle name="Note 8 2 2 2 6" xfId="32088" xr:uid="{00000000-0005-0000-0000-0000D9B20000}"/>
    <cellStyle name="Note 8 2 2 3" xfId="23942" xr:uid="{00000000-0005-0000-0000-0000DAB20000}"/>
    <cellStyle name="Note 8 2 2 3 2" xfId="39573" xr:uid="{00000000-0005-0000-0000-0000DBB20000}"/>
    <cellStyle name="Note 8 2 2 4" xfId="15632" xr:uid="{00000000-0005-0000-0000-0000DCB20000}"/>
    <cellStyle name="Note 8 2 2 5" xfId="31821" xr:uid="{00000000-0005-0000-0000-0000DDB20000}"/>
    <cellStyle name="Note 8 2 2 6" xfId="50540" xr:uid="{00000000-0005-0000-0000-0000DEB20000}"/>
    <cellStyle name="Note 8 2 2 7" xfId="52326" xr:uid="{00000000-0005-0000-0000-0000DFB20000}"/>
    <cellStyle name="Note 8 2 2 8" xfId="53421" xr:uid="{00000000-0005-0000-0000-0000E0B20000}"/>
    <cellStyle name="Note 8 2 3" xfId="8948" xr:uid="{00000000-0005-0000-0000-0000E1B20000}"/>
    <cellStyle name="Note 8 2 3 2" xfId="10337" xr:uid="{00000000-0005-0000-0000-0000E2B20000}"/>
    <cellStyle name="Note 8 2 3 2 2" xfId="10776" xr:uid="{00000000-0005-0000-0000-0000E3B20000}"/>
    <cellStyle name="Note 8 2 3 2 2 2" xfId="28342" xr:uid="{00000000-0005-0000-0000-0000E4B20000}"/>
    <cellStyle name="Note 8 2 3 2 2 2 2" xfId="43972" xr:uid="{00000000-0005-0000-0000-0000E5B20000}"/>
    <cellStyle name="Note 8 2 3 2 2 3" xfId="20278" xr:uid="{00000000-0005-0000-0000-0000E6B20000}"/>
    <cellStyle name="Note 8 2 3 2 2 4" xfId="36121" xr:uid="{00000000-0005-0000-0000-0000E7B20000}"/>
    <cellStyle name="Note 8 2 3 2 3" xfId="27903" xr:uid="{00000000-0005-0000-0000-0000E8B20000}"/>
    <cellStyle name="Note 8 2 3 2 3 2" xfId="43533" xr:uid="{00000000-0005-0000-0000-0000E9B20000}"/>
    <cellStyle name="Note 8 2 3 2 4" xfId="19839" xr:uid="{00000000-0005-0000-0000-0000EAB20000}"/>
    <cellStyle name="Note 8 2 3 2 5" xfId="35682" xr:uid="{00000000-0005-0000-0000-0000EBB20000}"/>
    <cellStyle name="Note 8 2 3 3" xfId="10769" xr:uid="{00000000-0005-0000-0000-0000ECB20000}"/>
    <cellStyle name="Note 8 2 3 3 2" xfId="28335" xr:uid="{00000000-0005-0000-0000-0000EDB20000}"/>
    <cellStyle name="Note 8 2 3 3 2 2" xfId="43965" xr:uid="{00000000-0005-0000-0000-0000EEB20000}"/>
    <cellStyle name="Note 8 2 3 3 3" xfId="20271" xr:uid="{00000000-0005-0000-0000-0000EFB20000}"/>
    <cellStyle name="Note 8 2 3 3 4" xfId="36114" xr:uid="{00000000-0005-0000-0000-0000F0B20000}"/>
    <cellStyle name="Note 8 2 3 4" xfId="26514" xr:uid="{00000000-0005-0000-0000-0000F1B20000}"/>
    <cellStyle name="Note 8 2 3 4 2" xfId="42144" xr:uid="{00000000-0005-0000-0000-0000F2B20000}"/>
    <cellStyle name="Note 8 2 3 5" xfId="18450" xr:uid="{00000000-0005-0000-0000-0000F3B20000}"/>
    <cellStyle name="Note 8 2 3 6" xfId="34293" xr:uid="{00000000-0005-0000-0000-0000F4B20000}"/>
    <cellStyle name="Note 8 2 4" xfId="22074" xr:uid="{00000000-0005-0000-0000-0000F5B20000}"/>
    <cellStyle name="Note 8 2 4 2" xfId="37705" xr:uid="{00000000-0005-0000-0000-0000F6B20000}"/>
    <cellStyle name="Note 8 2 5" xfId="12165" xr:uid="{00000000-0005-0000-0000-0000F7B20000}"/>
    <cellStyle name="Note 8 2 5 2" xfId="29428" xr:uid="{00000000-0005-0000-0000-0000F8B20000}"/>
    <cellStyle name="Note 8 2 6" xfId="13257" xr:uid="{00000000-0005-0000-0000-0000F9B20000}"/>
    <cellStyle name="Note 8 2 7" xfId="30156" xr:uid="{00000000-0005-0000-0000-0000FAB20000}"/>
    <cellStyle name="Note 8 2 8" xfId="47120" xr:uid="{00000000-0005-0000-0000-0000FBB20000}"/>
    <cellStyle name="Note 8 2 9" xfId="48571" xr:uid="{00000000-0005-0000-0000-0000FCB20000}"/>
    <cellStyle name="Note 8 3" xfId="5477" xr:uid="{00000000-0005-0000-0000-0000FDB20000}"/>
    <cellStyle name="Note 8 3 2" xfId="9098" xr:uid="{00000000-0005-0000-0000-0000FEB20000}"/>
    <cellStyle name="Note 8 3 2 2" xfId="10487" xr:uid="{00000000-0005-0000-0000-0000FFB20000}"/>
    <cellStyle name="Note 8 3 2 2 2" xfId="10764" xr:uid="{00000000-0005-0000-0000-000000B30000}"/>
    <cellStyle name="Note 8 3 2 2 2 2" xfId="28330" xr:uid="{00000000-0005-0000-0000-000001B30000}"/>
    <cellStyle name="Note 8 3 2 2 2 2 2" xfId="43960" xr:uid="{00000000-0005-0000-0000-000002B30000}"/>
    <cellStyle name="Note 8 3 2 2 2 3" xfId="20266" xr:uid="{00000000-0005-0000-0000-000003B30000}"/>
    <cellStyle name="Note 8 3 2 2 2 4" xfId="36109" xr:uid="{00000000-0005-0000-0000-000004B30000}"/>
    <cellStyle name="Note 8 3 2 2 3" xfId="28053" xr:uid="{00000000-0005-0000-0000-000005B30000}"/>
    <cellStyle name="Note 8 3 2 2 3 2" xfId="43683" xr:uid="{00000000-0005-0000-0000-000006B30000}"/>
    <cellStyle name="Note 8 3 2 2 4" xfId="19989" xr:uid="{00000000-0005-0000-0000-000007B30000}"/>
    <cellStyle name="Note 8 3 2 2 5" xfId="35832" xr:uid="{00000000-0005-0000-0000-000008B30000}"/>
    <cellStyle name="Note 8 3 2 3" xfId="7540" xr:uid="{00000000-0005-0000-0000-000009B30000}"/>
    <cellStyle name="Note 8 3 2 3 2" xfId="25106" xr:uid="{00000000-0005-0000-0000-00000AB30000}"/>
    <cellStyle name="Note 8 3 2 3 2 2" xfId="40736" xr:uid="{00000000-0005-0000-0000-00000BB30000}"/>
    <cellStyle name="Note 8 3 2 3 3" xfId="17042" xr:uid="{00000000-0005-0000-0000-00000CB30000}"/>
    <cellStyle name="Note 8 3 2 3 4" xfId="32885" xr:uid="{00000000-0005-0000-0000-00000DB30000}"/>
    <cellStyle name="Note 8 3 2 4" xfId="26664" xr:uid="{00000000-0005-0000-0000-00000EB30000}"/>
    <cellStyle name="Note 8 3 2 4 2" xfId="42294" xr:uid="{00000000-0005-0000-0000-00000FB30000}"/>
    <cellStyle name="Note 8 3 2 5" xfId="18600" xr:uid="{00000000-0005-0000-0000-000010B30000}"/>
    <cellStyle name="Note 8 3 2 6" xfId="34443" xr:uid="{00000000-0005-0000-0000-000011B30000}"/>
    <cellStyle name="Note 8 3 3" xfId="23499" xr:uid="{00000000-0005-0000-0000-000012B30000}"/>
    <cellStyle name="Note 8 3 3 2" xfId="39130" xr:uid="{00000000-0005-0000-0000-000013B30000}"/>
    <cellStyle name="Note 8 3 4" xfId="14982" xr:uid="{00000000-0005-0000-0000-000014B30000}"/>
    <cellStyle name="Note 8 3 5" xfId="31458" xr:uid="{00000000-0005-0000-0000-000015B30000}"/>
    <cellStyle name="Note 8 3 6" xfId="50180" xr:uid="{00000000-0005-0000-0000-000016B30000}"/>
    <cellStyle name="Note 8 3 7" xfId="51966" xr:uid="{00000000-0005-0000-0000-000017B30000}"/>
    <cellStyle name="Note 8 3 8" xfId="53061" xr:uid="{00000000-0005-0000-0000-000018B30000}"/>
    <cellStyle name="Note 8 4" xfId="6676" xr:uid="{00000000-0005-0000-0000-000019B30000}"/>
    <cellStyle name="Note 8 4 2" xfId="4522" xr:uid="{00000000-0005-0000-0000-00001AB30000}"/>
    <cellStyle name="Note 8 4 2 2" xfId="4686" xr:uid="{00000000-0005-0000-0000-00001BB30000}"/>
    <cellStyle name="Note 8 4 2 2 2" xfId="22858" xr:uid="{00000000-0005-0000-0000-00001CB30000}"/>
    <cellStyle name="Note 8 4 2 2 2 2" xfId="38489" xr:uid="{00000000-0005-0000-0000-00001DB30000}"/>
    <cellStyle name="Note 8 4 2 2 3" xfId="14192" xr:uid="{00000000-0005-0000-0000-00001EB30000}"/>
    <cellStyle name="Note 8 4 2 2 4" xfId="30879" xr:uid="{00000000-0005-0000-0000-00001FB30000}"/>
    <cellStyle name="Note 8 4 2 3" xfId="22694" xr:uid="{00000000-0005-0000-0000-000020B30000}"/>
    <cellStyle name="Note 8 4 2 3 2" xfId="38325" xr:uid="{00000000-0005-0000-0000-000021B30000}"/>
    <cellStyle name="Note 8 4 2 4" xfId="14028" xr:uid="{00000000-0005-0000-0000-000022B30000}"/>
    <cellStyle name="Note 8 4 2 5" xfId="30715" xr:uid="{00000000-0005-0000-0000-000023B30000}"/>
    <cellStyle name="Note 8 4 3" xfId="4163" xr:uid="{00000000-0005-0000-0000-000024B30000}"/>
    <cellStyle name="Note 8 4 3 2" xfId="22374" xr:uid="{00000000-0005-0000-0000-000025B30000}"/>
    <cellStyle name="Note 8 4 3 2 2" xfId="38005" xr:uid="{00000000-0005-0000-0000-000026B30000}"/>
    <cellStyle name="Note 8 4 3 3" xfId="13669" xr:uid="{00000000-0005-0000-0000-000027B30000}"/>
    <cellStyle name="Note 8 4 3 4" xfId="30414" xr:uid="{00000000-0005-0000-0000-000028B30000}"/>
    <cellStyle name="Note 8 4 4" xfId="24339" xr:uid="{00000000-0005-0000-0000-000029B30000}"/>
    <cellStyle name="Note 8 4 4 2" xfId="39970" xr:uid="{00000000-0005-0000-0000-00002AB30000}"/>
    <cellStyle name="Note 8 4 5" xfId="16180" xr:uid="{00000000-0005-0000-0000-00002BB30000}"/>
    <cellStyle name="Note 8 4 6" xfId="32158" xr:uid="{00000000-0005-0000-0000-00002CB30000}"/>
    <cellStyle name="Note 8 5" xfId="21627" xr:uid="{00000000-0005-0000-0000-00002DB30000}"/>
    <cellStyle name="Note 8 5 2" xfId="37258" xr:uid="{00000000-0005-0000-0000-00002EB30000}"/>
    <cellStyle name="Note 8 6" xfId="24064" xr:uid="{00000000-0005-0000-0000-00002FB30000}"/>
    <cellStyle name="Note 8 6 2" xfId="39695" xr:uid="{00000000-0005-0000-0000-000030B30000}"/>
    <cellStyle name="Note 8 7" xfId="12604" xr:uid="{00000000-0005-0000-0000-000031B30000}"/>
    <cellStyle name="Note 8 8" xfId="29790" xr:uid="{00000000-0005-0000-0000-000032B30000}"/>
    <cellStyle name="Note 8 9" xfId="47492" xr:uid="{00000000-0005-0000-0000-000033B30000}"/>
    <cellStyle name="Note 9" xfId="3175" xr:uid="{00000000-0005-0000-0000-000034B30000}"/>
    <cellStyle name="Note 9 10" xfId="48288" xr:uid="{00000000-0005-0000-0000-000035B30000}"/>
    <cellStyle name="Note 9 11" xfId="48789" xr:uid="{00000000-0005-0000-0000-000036B30000}"/>
    <cellStyle name="Note 9 12" xfId="50991" xr:uid="{00000000-0005-0000-0000-000037B30000}"/>
    <cellStyle name="Note 9 13" xfId="48732" xr:uid="{00000000-0005-0000-0000-000038B30000}"/>
    <cellStyle name="Note 9 14" xfId="51709" xr:uid="{00000000-0005-0000-0000-000039B30000}"/>
    <cellStyle name="Note 9 15" xfId="45166" xr:uid="{00000000-0005-0000-0000-00003AB30000}"/>
    <cellStyle name="Note 9 2" xfId="3829" xr:uid="{00000000-0005-0000-0000-00003BB30000}"/>
    <cellStyle name="Note 9 2 10" xfId="49000" xr:uid="{00000000-0005-0000-0000-00003CB30000}"/>
    <cellStyle name="Note 9 2 11" xfId="51352" xr:uid="{00000000-0005-0000-0000-00003DB30000}"/>
    <cellStyle name="Note 9 2 12" xfId="45546" xr:uid="{00000000-0005-0000-0000-00003EB30000}"/>
    <cellStyle name="Note 9 2 13" xfId="53740" xr:uid="{00000000-0005-0000-0000-00003FB30000}"/>
    <cellStyle name="Note 9 2 14" xfId="53647" xr:uid="{00000000-0005-0000-0000-000040B30000}"/>
    <cellStyle name="Note 9 2 2" xfId="6204" xr:uid="{00000000-0005-0000-0000-000041B30000}"/>
    <cellStyle name="Note 9 2 2 2" xfId="8877" xr:uid="{00000000-0005-0000-0000-000042B30000}"/>
    <cellStyle name="Note 9 2 2 2 2" xfId="10266" xr:uid="{00000000-0005-0000-0000-000043B30000}"/>
    <cellStyle name="Note 9 2 2 2 2 2" xfId="11189" xr:uid="{00000000-0005-0000-0000-000044B30000}"/>
    <cellStyle name="Note 9 2 2 2 2 2 2" xfId="28755" xr:uid="{00000000-0005-0000-0000-000045B30000}"/>
    <cellStyle name="Note 9 2 2 2 2 2 2 2" xfId="44385" xr:uid="{00000000-0005-0000-0000-000046B30000}"/>
    <cellStyle name="Note 9 2 2 2 2 2 3" xfId="20691" xr:uid="{00000000-0005-0000-0000-000047B30000}"/>
    <cellStyle name="Note 9 2 2 2 2 2 4" xfId="36534" xr:uid="{00000000-0005-0000-0000-000048B30000}"/>
    <cellStyle name="Note 9 2 2 2 2 3" xfId="27832" xr:uid="{00000000-0005-0000-0000-000049B30000}"/>
    <cellStyle name="Note 9 2 2 2 2 3 2" xfId="43462" xr:uid="{00000000-0005-0000-0000-00004AB30000}"/>
    <cellStyle name="Note 9 2 2 2 2 4" xfId="19768" xr:uid="{00000000-0005-0000-0000-00004BB30000}"/>
    <cellStyle name="Note 9 2 2 2 2 5" xfId="35611" xr:uid="{00000000-0005-0000-0000-00004CB30000}"/>
    <cellStyle name="Note 9 2 2 2 3" xfId="10763" xr:uid="{00000000-0005-0000-0000-00004DB30000}"/>
    <cellStyle name="Note 9 2 2 2 3 2" xfId="28329" xr:uid="{00000000-0005-0000-0000-00004EB30000}"/>
    <cellStyle name="Note 9 2 2 2 3 2 2" xfId="43959" xr:uid="{00000000-0005-0000-0000-00004FB30000}"/>
    <cellStyle name="Note 9 2 2 2 3 3" xfId="20265" xr:uid="{00000000-0005-0000-0000-000050B30000}"/>
    <cellStyle name="Note 9 2 2 2 3 4" xfId="36108" xr:uid="{00000000-0005-0000-0000-000051B30000}"/>
    <cellStyle name="Note 9 2 2 2 4" xfId="26443" xr:uid="{00000000-0005-0000-0000-000052B30000}"/>
    <cellStyle name="Note 9 2 2 2 4 2" xfId="42073" xr:uid="{00000000-0005-0000-0000-000053B30000}"/>
    <cellStyle name="Note 9 2 2 2 5" xfId="18379" xr:uid="{00000000-0005-0000-0000-000054B30000}"/>
    <cellStyle name="Note 9 2 2 2 6" xfId="34222" xr:uid="{00000000-0005-0000-0000-000055B30000}"/>
    <cellStyle name="Note 9 2 2 3" xfId="24019" xr:uid="{00000000-0005-0000-0000-000056B30000}"/>
    <cellStyle name="Note 9 2 2 3 2" xfId="39650" xr:uid="{00000000-0005-0000-0000-000057B30000}"/>
    <cellStyle name="Note 9 2 2 4" xfId="15709" xr:uid="{00000000-0005-0000-0000-000058B30000}"/>
    <cellStyle name="Note 9 2 2 5" xfId="31898" xr:uid="{00000000-0005-0000-0000-000059B30000}"/>
    <cellStyle name="Note 9 2 2 6" xfId="50617" xr:uid="{00000000-0005-0000-0000-00005AB30000}"/>
    <cellStyle name="Note 9 2 2 7" xfId="52403" xr:uid="{00000000-0005-0000-0000-00005BB30000}"/>
    <cellStyle name="Note 9 2 2 8" xfId="53498" xr:uid="{00000000-0005-0000-0000-00005CB30000}"/>
    <cellStyle name="Note 9 2 3" xfId="6720" xr:uid="{00000000-0005-0000-0000-00005DB30000}"/>
    <cellStyle name="Note 9 2 3 2" xfId="7645" xr:uid="{00000000-0005-0000-0000-00005EB30000}"/>
    <cellStyle name="Note 9 2 3 2 2" xfId="11577" xr:uid="{00000000-0005-0000-0000-00005FB30000}"/>
    <cellStyle name="Note 9 2 3 2 2 2" xfId="29143" xr:uid="{00000000-0005-0000-0000-000060B30000}"/>
    <cellStyle name="Note 9 2 3 2 2 2 2" xfId="44773" xr:uid="{00000000-0005-0000-0000-000061B30000}"/>
    <cellStyle name="Note 9 2 3 2 2 3" xfId="21079" xr:uid="{00000000-0005-0000-0000-000062B30000}"/>
    <cellStyle name="Note 9 2 3 2 2 4" xfId="36922" xr:uid="{00000000-0005-0000-0000-000063B30000}"/>
    <cellStyle name="Note 9 2 3 2 3" xfId="25211" xr:uid="{00000000-0005-0000-0000-000064B30000}"/>
    <cellStyle name="Note 9 2 3 2 3 2" xfId="40841" xr:uid="{00000000-0005-0000-0000-000065B30000}"/>
    <cellStyle name="Note 9 2 3 2 4" xfId="17147" xr:uid="{00000000-0005-0000-0000-000066B30000}"/>
    <cellStyle name="Note 9 2 3 2 5" xfId="32990" xr:uid="{00000000-0005-0000-0000-000067B30000}"/>
    <cellStyle name="Note 9 2 3 3" xfId="4200" xr:uid="{00000000-0005-0000-0000-000068B30000}"/>
    <cellStyle name="Note 9 2 3 3 2" xfId="22411" xr:uid="{00000000-0005-0000-0000-000069B30000}"/>
    <cellStyle name="Note 9 2 3 3 2 2" xfId="38042" xr:uid="{00000000-0005-0000-0000-00006AB30000}"/>
    <cellStyle name="Note 9 2 3 3 3" xfId="13706" xr:uid="{00000000-0005-0000-0000-00006BB30000}"/>
    <cellStyle name="Note 9 2 3 3 4" xfId="30451" xr:uid="{00000000-0005-0000-0000-00006CB30000}"/>
    <cellStyle name="Note 9 2 3 4" xfId="24383" xr:uid="{00000000-0005-0000-0000-00006DB30000}"/>
    <cellStyle name="Note 9 2 3 4 2" xfId="40014" xr:uid="{00000000-0005-0000-0000-00006EB30000}"/>
    <cellStyle name="Note 9 2 3 5" xfId="16224" xr:uid="{00000000-0005-0000-0000-00006FB30000}"/>
    <cellStyle name="Note 9 2 3 6" xfId="32202" xr:uid="{00000000-0005-0000-0000-000070B30000}"/>
    <cellStyle name="Note 9 2 4" xfId="22151" xr:uid="{00000000-0005-0000-0000-000071B30000}"/>
    <cellStyle name="Note 9 2 4 2" xfId="37782" xr:uid="{00000000-0005-0000-0000-000072B30000}"/>
    <cellStyle name="Note 9 2 5" xfId="12238" xr:uid="{00000000-0005-0000-0000-000073B30000}"/>
    <cellStyle name="Note 9 2 5 2" xfId="29501" xr:uid="{00000000-0005-0000-0000-000074B30000}"/>
    <cellStyle name="Note 9 2 6" xfId="13334" xr:uid="{00000000-0005-0000-0000-000075B30000}"/>
    <cellStyle name="Note 9 2 7" xfId="30233" xr:uid="{00000000-0005-0000-0000-000076B30000}"/>
    <cellStyle name="Note 9 2 8" xfId="46372" xr:uid="{00000000-0005-0000-0000-000077B30000}"/>
    <cellStyle name="Note 9 2 9" xfId="48648" xr:uid="{00000000-0005-0000-0000-000078B30000}"/>
    <cellStyle name="Note 9 3" xfId="5550" xr:uid="{00000000-0005-0000-0000-000079B30000}"/>
    <cellStyle name="Note 9 3 2" xfId="8253" xr:uid="{00000000-0005-0000-0000-00007AB30000}"/>
    <cellStyle name="Note 9 3 2 2" xfId="9642" xr:uid="{00000000-0005-0000-0000-00007BB30000}"/>
    <cellStyle name="Note 9 3 2 2 2" xfId="4986" xr:uid="{00000000-0005-0000-0000-00007CB30000}"/>
    <cellStyle name="Note 9 3 2 2 2 2" xfId="23158" xr:uid="{00000000-0005-0000-0000-00007DB30000}"/>
    <cellStyle name="Note 9 3 2 2 2 2 2" xfId="38789" xr:uid="{00000000-0005-0000-0000-00007EB30000}"/>
    <cellStyle name="Note 9 3 2 2 2 3" xfId="14492" xr:uid="{00000000-0005-0000-0000-00007FB30000}"/>
    <cellStyle name="Note 9 3 2 2 2 4" xfId="31179" xr:uid="{00000000-0005-0000-0000-000080B30000}"/>
    <cellStyle name="Note 9 3 2 2 3" xfId="27208" xr:uid="{00000000-0005-0000-0000-000081B30000}"/>
    <cellStyle name="Note 9 3 2 2 3 2" xfId="42838" xr:uid="{00000000-0005-0000-0000-000082B30000}"/>
    <cellStyle name="Note 9 3 2 2 4" xfId="19144" xr:uid="{00000000-0005-0000-0000-000083B30000}"/>
    <cellStyle name="Note 9 3 2 2 5" xfId="34987" xr:uid="{00000000-0005-0000-0000-000084B30000}"/>
    <cellStyle name="Note 9 3 2 3" xfId="6880" xr:uid="{00000000-0005-0000-0000-000085B30000}"/>
    <cellStyle name="Note 9 3 2 3 2" xfId="24543" xr:uid="{00000000-0005-0000-0000-000086B30000}"/>
    <cellStyle name="Note 9 3 2 3 2 2" xfId="40174" xr:uid="{00000000-0005-0000-0000-000087B30000}"/>
    <cellStyle name="Note 9 3 2 3 3" xfId="16384" xr:uid="{00000000-0005-0000-0000-000088B30000}"/>
    <cellStyle name="Note 9 3 2 3 4" xfId="32362" xr:uid="{00000000-0005-0000-0000-000089B30000}"/>
    <cellStyle name="Note 9 3 2 4" xfId="25819" xr:uid="{00000000-0005-0000-0000-00008AB30000}"/>
    <cellStyle name="Note 9 3 2 4 2" xfId="41449" xr:uid="{00000000-0005-0000-0000-00008BB30000}"/>
    <cellStyle name="Note 9 3 2 5" xfId="17755" xr:uid="{00000000-0005-0000-0000-00008CB30000}"/>
    <cellStyle name="Note 9 3 2 6" xfId="33598" xr:uid="{00000000-0005-0000-0000-00008DB30000}"/>
    <cellStyle name="Note 9 3 3" xfId="23572" xr:uid="{00000000-0005-0000-0000-00008EB30000}"/>
    <cellStyle name="Note 9 3 3 2" xfId="39203" xr:uid="{00000000-0005-0000-0000-00008FB30000}"/>
    <cellStyle name="Note 9 3 4" xfId="15055" xr:uid="{00000000-0005-0000-0000-000090B30000}"/>
    <cellStyle name="Note 9 3 5" xfId="31531" xr:uid="{00000000-0005-0000-0000-000091B30000}"/>
    <cellStyle name="Note 9 3 6" xfId="50257" xr:uid="{00000000-0005-0000-0000-000092B30000}"/>
    <cellStyle name="Note 9 3 7" xfId="52043" xr:uid="{00000000-0005-0000-0000-000093B30000}"/>
    <cellStyle name="Note 9 3 8" xfId="53138" xr:uid="{00000000-0005-0000-0000-000094B30000}"/>
    <cellStyle name="Note 9 4" xfId="8459" xr:uid="{00000000-0005-0000-0000-000095B30000}"/>
    <cellStyle name="Note 9 4 2" xfId="9848" xr:uid="{00000000-0005-0000-0000-000096B30000}"/>
    <cellStyle name="Note 9 4 2 2" xfId="11070" xr:uid="{00000000-0005-0000-0000-000097B30000}"/>
    <cellStyle name="Note 9 4 2 2 2" xfId="28636" xr:uid="{00000000-0005-0000-0000-000098B30000}"/>
    <cellStyle name="Note 9 4 2 2 2 2" xfId="44266" xr:uid="{00000000-0005-0000-0000-000099B30000}"/>
    <cellStyle name="Note 9 4 2 2 3" xfId="20572" xr:uid="{00000000-0005-0000-0000-00009AB30000}"/>
    <cellStyle name="Note 9 4 2 2 4" xfId="36415" xr:uid="{00000000-0005-0000-0000-00009BB30000}"/>
    <cellStyle name="Note 9 4 2 3" xfId="27414" xr:uid="{00000000-0005-0000-0000-00009CB30000}"/>
    <cellStyle name="Note 9 4 2 3 2" xfId="43044" xr:uid="{00000000-0005-0000-0000-00009DB30000}"/>
    <cellStyle name="Note 9 4 2 4" xfId="19350" xr:uid="{00000000-0005-0000-0000-00009EB30000}"/>
    <cellStyle name="Note 9 4 2 5" xfId="35193" xr:uid="{00000000-0005-0000-0000-00009FB30000}"/>
    <cellStyle name="Note 9 4 3" xfId="4708" xr:uid="{00000000-0005-0000-0000-0000A0B30000}"/>
    <cellStyle name="Note 9 4 3 2" xfId="22880" xr:uid="{00000000-0005-0000-0000-0000A1B30000}"/>
    <cellStyle name="Note 9 4 3 2 2" xfId="38511" xr:uid="{00000000-0005-0000-0000-0000A2B30000}"/>
    <cellStyle name="Note 9 4 3 3" xfId="14214" xr:uid="{00000000-0005-0000-0000-0000A3B30000}"/>
    <cellStyle name="Note 9 4 3 4" xfId="30901" xr:uid="{00000000-0005-0000-0000-0000A4B30000}"/>
    <cellStyle name="Note 9 4 4" xfId="26025" xr:uid="{00000000-0005-0000-0000-0000A5B30000}"/>
    <cellStyle name="Note 9 4 4 2" xfId="41655" xr:uid="{00000000-0005-0000-0000-0000A6B30000}"/>
    <cellStyle name="Note 9 4 5" xfId="17961" xr:uid="{00000000-0005-0000-0000-0000A7B30000}"/>
    <cellStyle name="Note 9 4 6" xfId="33804" xr:uid="{00000000-0005-0000-0000-0000A8B30000}"/>
    <cellStyle name="Note 9 5" xfId="21704" xr:uid="{00000000-0005-0000-0000-0000A9B30000}"/>
    <cellStyle name="Note 9 5 2" xfId="37335" xr:uid="{00000000-0005-0000-0000-0000AAB30000}"/>
    <cellStyle name="Note 9 6" xfId="21538" xr:uid="{00000000-0005-0000-0000-0000ABB30000}"/>
    <cellStyle name="Note 9 6 2" xfId="37169" xr:uid="{00000000-0005-0000-0000-0000ACB30000}"/>
    <cellStyle name="Note 9 7" xfId="12681" xr:uid="{00000000-0005-0000-0000-0000ADB30000}"/>
    <cellStyle name="Note 9 8" xfId="29867" xr:uid="{00000000-0005-0000-0000-0000AEB30000}"/>
    <cellStyle name="Note 9 9" xfId="47748" xr:uid="{00000000-0005-0000-0000-0000AFB30000}"/>
    <cellStyle name="Note_MONTEBELLO_PRESUPUESTO_FASE_II_V_02(1)(1)" xfId="2634" xr:uid="{00000000-0005-0000-0000-0000B0B30000}"/>
    <cellStyle name="Output" xfId="2635" xr:uid="{00000000-0005-0000-0000-0000B1B30000}"/>
    <cellStyle name="Output 10" xfId="3188" xr:uid="{00000000-0005-0000-0000-0000B2B30000}"/>
    <cellStyle name="Output 10 10" xfId="48301" xr:uid="{00000000-0005-0000-0000-0000B3B30000}"/>
    <cellStyle name="Output 10 11" xfId="48950" xr:uid="{00000000-0005-0000-0000-0000B4B30000}"/>
    <cellStyle name="Output 10 12" xfId="51004" xr:uid="{00000000-0005-0000-0000-0000B5B30000}"/>
    <cellStyle name="Output 10 13" xfId="45271" xr:uid="{00000000-0005-0000-0000-0000B6B30000}"/>
    <cellStyle name="Output 10 14" xfId="52711" xr:uid="{00000000-0005-0000-0000-0000B7B30000}"/>
    <cellStyle name="Output 10 15" xfId="53682" xr:uid="{00000000-0005-0000-0000-0000B8B30000}"/>
    <cellStyle name="Output 10 2" xfId="3842" xr:uid="{00000000-0005-0000-0000-0000B9B30000}"/>
    <cellStyle name="Output 10 2 10" xfId="48802" xr:uid="{00000000-0005-0000-0000-0000BAB30000}"/>
    <cellStyle name="Output 10 2 11" xfId="51365" xr:uid="{00000000-0005-0000-0000-0000BBB30000}"/>
    <cellStyle name="Output 10 2 12" xfId="47991" xr:uid="{00000000-0005-0000-0000-0000BCB30000}"/>
    <cellStyle name="Output 10 2 13" xfId="53584" xr:uid="{00000000-0005-0000-0000-0000BDB30000}"/>
    <cellStyle name="Output 10 2 14" xfId="45813" xr:uid="{00000000-0005-0000-0000-0000BEB30000}"/>
    <cellStyle name="Output 10 2 2" xfId="6217" xr:uid="{00000000-0005-0000-0000-0000BFB30000}"/>
    <cellStyle name="Output 10 2 2 2" xfId="6794" xr:uid="{00000000-0005-0000-0000-0000C0B30000}"/>
    <cellStyle name="Output 10 2 2 2 2" xfId="7764" xr:uid="{00000000-0005-0000-0000-0000C1B30000}"/>
    <cellStyle name="Output 10 2 2 2 2 2" xfId="11325" xr:uid="{00000000-0005-0000-0000-0000C2B30000}"/>
    <cellStyle name="Output 10 2 2 2 2 2 2" xfId="28891" xr:uid="{00000000-0005-0000-0000-0000C3B30000}"/>
    <cellStyle name="Output 10 2 2 2 2 2 2 2" xfId="44521" xr:uid="{00000000-0005-0000-0000-0000C4B30000}"/>
    <cellStyle name="Output 10 2 2 2 2 2 3" xfId="20827" xr:uid="{00000000-0005-0000-0000-0000C5B30000}"/>
    <cellStyle name="Output 10 2 2 2 2 2 4" xfId="36670" xr:uid="{00000000-0005-0000-0000-0000C6B30000}"/>
    <cellStyle name="Output 10 2 2 2 2 3" xfId="25330" xr:uid="{00000000-0005-0000-0000-0000C7B30000}"/>
    <cellStyle name="Output 10 2 2 2 2 3 2" xfId="40960" xr:uid="{00000000-0005-0000-0000-0000C8B30000}"/>
    <cellStyle name="Output 10 2 2 2 2 4" xfId="17266" xr:uid="{00000000-0005-0000-0000-0000C9B30000}"/>
    <cellStyle name="Output 10 2 2 2 2 5" xfId="33109" xr:uid="{00000000-0005-0000-0000-0000CAB30000}"/>
    <cellStyle name="Output 10 2 2 2 3" xfId="4257" xr:uid="{00000000-0005-0000-0000-0000CBB30000}"/>
    <cellStyle name="Output 10 2 2 2 3 2" xfId="22468" xr:uid="{00000000-0005-0000-0000-0000CCB30000}"/>
    <cellStyle name="Output 10 2 2 2 3 2 2" xfId="38099" xr:uid="{00000000-0005-0000-0000-0000CDB30000}"/>
    <cellStyle name="Output 10 2 2 2 3 3" xfId="13763" xr:uid="{00000000-0005-0000-0000-0000CEB30000}"/>
    <cellStyle name="Output 10 2 2 2 3 4" xfId="30508" xr:uid="{00000000-0005-0000-0000-0000CFB30000}"/>
    <cellStyle name="Output 10 2 2 2 4" xfId="24457" xr:uid="{00000000-0005-0000-0000-0000D0B30000}"/>
    <cellStyle name="Output 10 2 2 2 4 2" xfId="40088" xr:uid="{00000000-0005-0000-0000-0000D1B30000}"/>
    <cellStyle name="Output 10 2 2 2 5" xfId="16298" xr:uid="{00000000-0005-0000-0000-0000D2B30000}"/>
    <cellStyle name="Output 10 2 2 2 6" xfId="32276" xr:uid="{00000000-0005-0000-0000-0000D3B30000}"/>
    <cellStyle name="Output 10 2 2 3" xfId="24032" xr:uid="{00000000-0005-0000-0000-0000D4B30000}"/>
    <cellStyle name="Output 10 2 2 3 2" xfId="39663" xr:uid="{00000000-0005-0000-0000-0000D5B30000}"/>
    <cellStyle name="Output 10 2 2 4" xfId="15722" xr:uid="{00000000-0005-0000-0000-0000D6B30000}"/>
    <cellStyle name="Output 10 2 2 5" xfId="31911" xr:uid="{00000000-0005-0000-0000-0000D7B30000}"/>
    <cellStyle name="Output 10 2 2 6" xfId="50630" xr:uid="{00000000-0005-0000-0000-0000D8B30000}"/>
    <cellStyle name="Output 10 2 2 7" xfId="52416" xr:uid="{00000000-0005-0000-0000-0000D9B30000}"/>
    <cellStyle name="Output 10 2 2 8" xfId="53511" xr:uid="{00000000-0005-0000-0000-0000DAB30000}"/>
    <cellStyle name="Output 10 2 3" xfId="8630" xr:uid="{00000000-0005-0000-0000-0000DBB30000}"/>
    <cellStyle name="Output 10 2 3 2" xfId="10019" xr:uid="{00000000-0005-0000-0000-0000DCB30000}"/>
    <cellStyle name="Output 10 2 3 2 2" xfId="10622" xr:uid="{00000000-0005-0000-0000-0000DDB30000}"/>
    <cellStyle name="Output 10 2 3 2 2 2" xfId="28188" xr:uid="{00000000-0005-0000-0000-0000DEB30000}"/>
    <cellStyle name="Output 10 2 3 2 2 2 2" xfId="43818" xr:uid="{00000000-0005-0000-0000-0000DFB30000}"/>
    <cellStyle name="Output 10 2 3 2 2 3" xfId="20124" xr:uid="{00000000-0005-0000-0000-0000E0B30000}"/>
    <cellStyle name="Output 10 2 3 2 2 4" xfId="35967" xr:uid="{00000000-0005-0000-0000-0000E1B30000}"/>
    <cellStyle name="Output 10 2 3 2 3" xfId="27585" xr:uid="{00000000-0005-0000-0000-0000E2B30000}"/>
    <cellStyle name="Output 10 2 3 2 3 2" xfId="43215" xr:uid="{00000000-0005-0000-0000-0000E3B30000}"/>
    <cellStyle name="Output 10 2 3 2 4" xfId="19521" xr:uid="{00000000-0005-0000-0000-0000E4B30000}"/>
    <cellStyle name="Output 10 2 3 2 5" xfId="35364" xr:uid="{00000000-0005-0000-0000-0000E5B30000}"/>
    <cellStyle name="Output 10 2 3 3" xfId="7881" xr:uid="{00000000-0005-0000-0000-0000E6B30000}"/>
    <cellStyle name="Output 10 2 3 3 2" xfId="25447" xr:uid="{00000000-0005-0000-0000-0000E7B30000}"/>
    <cellStyle name="Output 10 2 3 3 2 2" xfId="41077" xr:uid="{00000000-0005-0000-0000-0000E8B30000}"/>
    <cellStyle name="Output 10 2 3 3 3" xfId="17383" xr:uid="{00000000-0005-0000-0000-0000E9B30000}"/>
    <cellStyle name="Output 10 2 3 3 4" xfId="33226" xr:uid="{00000000-0005-0000-0000-0000EAB30000}"/>
    <cellStyle name="Output 10 2 3 4" xfId="26196" xr:uid="{00000000-0005-0000-0000-0000EBB30000}"/>
    <cellStyle name="Output 10 2 3 4 2" xfId="41826" xr:uid="{00000000-0005-0000-0000-0000ECB30000}"/>
    <cellStyle name="Output 10 2 3 5" xfId="18132" xr:uid="{00000000-0005-0000-0000-0000EDB30000}"/>
    <cellStyle name="Output 10 2 3 6" xfId="33975" xr:uid="{00000000-0005-0000-0000-0000EEB30000}"/>
    <cellStyle name="Output 10 2 4" xfId="22164" xr:uid="{00000000-0005-0000-0000-0000EFB30000}"/>
    <cellStyle name="Output 10 2 4 2" xfId="37795" xr:uid="{00000000-0005-0000-0000-0000F0B30000}"/>
    <cellStyle name="Output 10 2 5" xfId="12250" xr:uid="{00000000-0005-0000-0000-0000F1B30000}"/>
    <cellStyle name="Output 10 2 5 2" xfId="29513" xr:uid="{00000000-0005-0000-0000-0000F2B30000}"/>
    <cellStyle name="Output 10 2 6" xfId="13347" xr:uid="{00000000-0005-0000-0000-0000F3B30000}"/>
    <cellStyle name="Output 10 2 7" xfId="30246" xr:uid="{00000000-0005-0000-0000-0000F4B30000}"/>
    <cellStyle name="Output 10 2 8" xfId="47351" xr:uid="{00000000-0005-0000-0000-0000F5B30000}"/>
    <cellStyle name="Output 10 2 9" xfId="48661" xr:uid="{00000000-0005-0000-0000-0000F6B30000}"/>
    <cellStyle name="Output 10 3" xfId="5563" xr:uid="{00000000-0005-0000-0000-0000F7B30000}"/>
    <cellStyle name="Output 10 3 2" xfId="8235" xr:uid="{00000000-0005-0000-0000-0000F8B30000}"/>
    <cellStyle name="Output 10 3 2 2" xfId="9624" xr:uid="{00000000-0005-0000-0000-0000F9B30000}"/>
    <cellStyle name="Output 10 3 2 2 2" xfId="4892" xr:uid="{00000000-0005-0000-0000-0000FAB30000}"/>
    <cellStyle name="Output 10 3 2 2 2 2" xfId="23064" xr:uid="{00000000-0005-0000-0000-0000FBB30000}"/>
    <cellStyle name="Output 10 3 2 2 2 2 2" xfId="38695" xr:uid="{00000000-0005-0000-0000-0000FCB30000}"/>
    <cellStyle name="Output 10 3 2 2 2 3" xfId="14398" xr:uid="{00000000-0005-0000-0000-0000FDB30000}"/>
    <cellStyle name="Output 10 3 2 2 2 4" xfId="31085" xr:uid="{00000000-0005-0000-0000-0000FEB30000}"/>
    <cellStyle name="Output 10 3 2 2 3" xfId="27190" xr:uid="{00000000-0005-0000-0000-0000FFB30000}"/>
    <cellStyle name="Output 10 3 2 2 3 2" xfId="42820" xr:uid="{00000000-0005-0000-0000-000000B40000}"/>
    <cellStyle name="Output 10 3 2 2 4" xfId="19126" xr:uid="{00000000-0005-0000-0000-000001B40000}"/>
    <cellStyle name="Output 10 3 2 2 5" xfId="34969" xr:uid="{00000000-0005-0000-0000-000002B40000}"/>
    <cellStyle name="Output 10 3 2 3" xfId="7343" xr:uid="{00000000-0005-0000-0000-000003B40000}"/>
    <cellStyle name="Output 10 3 2 3 2" xfId="24910" xr:uid="{00000000-0005-0000-0000-000004B40000}"/>
    <cellStyle name="Output 10 3 2 3 2 2" xfId="40540" xr:uid="{00000000-0005-0000-0000-000005B40000}"/>
    <cellStyle name="Output 10 3 2 3 3" xfId="16846" xr:uid="{00000000-0005-0000-0000-000006B40000}"/>
    <cellStyle name="Output 10 3 2 3 4" xfId="32689" xr:uid="{00000000-0005-0000-0000-000007B40000}"/>
    <cellStyle name="Output 10 3 2 4" xfId="25801" xr:uid="{00000000-0005-0000-0000-000008B40000}"/>
    <cellStyle name="Output 10 3 2 4 2" xfId="41431" xr:uid="{00000000-0005-0000-0000-000009B40000}"/>
    <cellStyle name="Output 10 3 2 5" xfId="17737" xr:uid="{00000000-0005-0000-0000-00000AB40000}"/>
    <cellStyle name="Output 10 3 2 6" xfId="33580" xr:uid="{00000000-0005-0000-0000-00000BB40000}"/>
    <cellStyle name="Output 10 3 3" xfId="23585" xr:uid="{00000000-0005-0000-0000-00000CB40000}"/>
    <cellStyle name="Output 10 3 3 2" xfId="39216" xr:uid="{00000000-0005-0000-0000-00000DB40000}"/>
    <cellStyle name="Output 10 3 4" xfId="15068" xr:uid="{00000000-0005-0000-0000-00000EB40000}"/>
    <cellStyle name="Output 10 3 5" xfId="31544" xr:uid="{00000000-0005-0000-0000-00000FB40000}"/>
    <cellStyle name="Output 10 3 6" xfId="50270" xr:uid="{00000000-0005-0000-0000-000010B40000}"/>
    <cellStyle name="Output 10 3 7" xfId="52056" xr:uid="{00000000-0005-0000-0000-000011B40000}"/>
    <cellStyle name="Output 10 3 8" xfId="53151" xr:uid="{00000000-0005-0000-0000-000012B40000}"/>
    <cellStyle name="Output 10 4" xfId="8947" xr:uid="{00000000-0005-0000-0000-000013B40000}"/>
    <cellStyle name="Output 10 4 2" xfId="10336" xr:uid="{00000000-0005-0000-0000-000014B40000}"/>
    <cellStyle name="Output 10 4 2 2" xfId="11322" xr:uid="{00000000-0005-0000-0000-000015B40000}"/>
    <cellStyle name="Output 10 4 2 2 2" xfId="28888" xr:uid="{00000000-0005-0000-0000-000016B40000}"/>
    <cellStyle name="Output 10 4 2 2 2 2" xfId="44518" xr:uid="{00000000-0005-0000-0000-000017B40000}"/>
    <cellStyle name="Output 10 4 2 2 3" xfId="20824" xr:uid="{00000000-0005-0000-0000-000018B40000}"/>
    <cellStyle name="Output 10 4 2 2 4" xfId="36667" xr:uid="{00000000-0005-0000-0000-000019B40000}"/>
    <cellStyle name="Output 10 4 2 3" xfId="27902" xr:uid="{00000000-0005-0000-0000-00001AB40000}"/>
    <cellStyle name="Output 10 4 2 3 2" xfId="43532" xr:uid="{00000000-0005-0000-0000-00001BB40000}"/>
    <cellStyle name="Output 10 4 2 4" xfId="19838" xr:uid="{00000000-0005-0000-0000-00001CB40000}"/>
    <cellStyle name="Output 10 4 2 5" xfId="35681" xr:uid="{00000000-0005-0000-0000-00001DB40000}"/>
    <cellStyle name="Output 10 4 3" xfId="10697" xr:uid="{00000000-0005-0000-0000-00001EB40000}"/>
    <cellStyle name="Output 10 4 3 2" xfId="28263" xr:uid="{00000000-0005-0000-0000-00001FB40000}"/>
    <cellStyle name="Output 10 4 3 2 2" xfId="43893" xr:uid="{00000000-0005-0000-0000-000020B40000}"/>
    <cellStyle name="Output 10 4 3 3" xfId="20199" xr:uid="{00000000-0005-0000-0000-000021B40000}"/>
    <cellStyle name="Output 10 4 3 4" xfId="36042" xr:uid="{00000000-0005-0000-0000-000022B40000}"/>
    <cellStyle name="Output 10 4 4" xfId="26513" xr:uid="{00000000-0005-0000-0000-000023B40000}"/>
    <cellStyle name="Output 10 4 4 2" xfId="42143" xr:uid="{00000000-0005-0000-0000-000024B40000}"/>
    <cellStyle name="Output 10 4 5" xfId="18449" xr:uid="{00000000-0005-0000-0000-000025B40000}"/>
    <cellStyle name="Output 10 4 6" xfId="34292" xr:uid="{00000000-0005-0000-0000-000026B40000}"/>
    <cellStyle name="Output 10 5" xfId="21717" xr:uid="{00000000-0005-0000-0000-000027B40000}"/>
    <cellStyle name="Output 10 5 2" xfId="37348" xr:uid="{00000000-0005-0000-0000-000028B40000}"/>
    <cellStyle name="Output 10 6" xfId="21772" xr:uid="{00000000-0005-0000-0000-000029B40000}"/>
    <cellStyle name="Output 10 6 2" xfId="37403" xr:uid="{00000000-0005-0000-0000-00002AB40000}"/>
    <cellStyle name="Output 10 7" xfId="12694" xr:uid="{00000000-0005-0000-0000-00002BB40000}"/>
    <cellStyle name="Output 10 8" xfId="29880" xr:uid="{00000000-0005-0000-0000-00002CB40000}"/>
    <cellStyle name="Output 10 9" xfId="45036" xr:uid="{00000000-0005-0000-0000-00002DB40000}"/>
    <cellStyle name="Output 11" xfId="3062" xr:uid="{00000000-0005-0000-0000-00002EB40000}"/>
    <cellStyle name="Output 11 10" xfId="48175" xr:uid="{00000000-0005-0000-0000-00002FB40000}"/>
    <cellStyle name="Output 11 11" xfId="46914" xr:uid="{00000000-0005-0000-0000-000030B40000}"/>
    <cellStyle name="Output 11 12" xfId="50878" xr:uid="{00000000-0005-0000-0000-000031B40000}"/>
    <cellStyle name="Output 11 13" xfId="46152" xr:uid="{00000000-0005-0000-0000-000032B40000}"/>
    <cellStyle name="Output 11 14" xfId="52533" xr:uid="{00000000-0005-0000-0000-000033B40000}"/>
    <cellStyle name="Output 11 15" xfId="53846" xr:uid="{00000000-0005-0000-0000-000034B40000}"/>
    <cellStyle name="Output 11 2" xfId="3716" xr:uid="{00000000-0005-0000-0000-000035B40000}"/>
    <cellStyle name="Output 11 2 10" xfId="47884" xr:uid="{00000000-0005-0000-0000-000036B40000}"/>
    <cellStyle name="Output 11 2 11" xfId="51239" xr:uid="{00000000-0005-0000-0000-000037B40000}"/>
    <cellStyle name="Output 11 2 12" xfId="47967" xr:uid="{00000000-0005-0000-0000-000038B40000}"/>
    <cellStyle name="Output 11 2 13" xfId="51675" xr:uid="{00000000-0005-0000-0000-000039B40000}"/>
    <cellStyle name="Output 11 2 14" xfId="53688" xr:uid="{00000000-0005-0000-0000-00003AB40000}"/>
    <cellStyle name="Output 11 2 2" xfId="6091" xr:uid="{00000000-0005-0000-0000-00003BB40000}"/>
    <cellStyle name="Output 11 2 2 2" xfId="6583" xr:uid="{00000000-0005-0000-0000-00003CB40000}"/>
    <cellStyle name="Output 11 2 2 2 2" xfId="7535" xr:uid="{00000000-0005-0000-0000-00003DB40000}"/>
    <cellStyle name="Output 11 2 2 2 2 2" xfId="10785" xr:uid="{00000000-0005-0000-0000-00003EB40000}"/>
    <cellStyle name="Output 11 2 2 2 2 2 2" xfId="28351" xr:uid="{00000000-0005-0000-0000-00003FB40000}"/>
    <cellStyle name="Output 11 2 2 2 2 2 2 2" xfId="43981" xr:uid="{00000000-0005-0000-0000-000040B40000}"/>
    <cellStyle name="Output 11 2 2 2 2 2 3" xfId="20287" xr:uid="{00000000-0005-0000-0000-000041B40000}"/>
    <cellStyle name="Output 11 2 2 2 2 2 4" xfId="36130" xr:uid="{00000000-0005-0000-0000-000042B40000}"/>
    <cellStyle name="Output 11 2 2 2 2 3" xfId="25101" xr:uid="{00000000-0005-0000-0000-000043B40000}"/>
    <cellStyle name="Output 11 2 2 2 2 3 2" xfId="40731" xr:uid="{00000000-0005-0000-0000-000044B40000}"/>
    <cellStyle name="Output 11 2 2 2 2 4" xfId="17037" xr:uid="{00000000-0005-0000-0000-000045B40000}"/>
    <cellStyle name="Output 11 2 2 2 2 5" xfId="32880" xr:uid="{00000000-0005-0000-0000-000046B40000}"/>
    <cellStyle name="Output 11 2 2 2 3" xfId="10604" xr:uid="{00000000-0005-0000-0000-000047B40000}"/>
    <cellStyle name="Output 11 2 2 2 3 2" xfId="28170" xr:uid="{00000000-0005-0000-0000-000048B40000}"/>
    <cellStyle name="Output 11 2 2 2 3 2 2" xfId="43800" xr:uid="{00000000-0005-0000-0000-000049B40000}"/>
    <cellStyle name="Output 11 2 2 2 3 3" xfId="20106" xr:uid="{00000000-0005-0000-0000-00004AB40000}"/>
    <cellStyle name="Output 11 2 2 2 3 4" xfId="35949" xr:uid="{00000000-0005-0000-0000-00004BB40000}"/>
    <cellStyle name="Output 11 2 2 2 4" xfId="24284" xr:uid="{00000000-0005-0000-0000-00004CB40000}"/>
    <cellStyle name="Output 11 2 2 2 4 2" xfId="39915" xr:uid="{00000000-0005-0000-0000-00004DB40000}"/>
    <cellStyle name="Output 11 2 2 2 5" xfId="16087" xr:uid="{00000000-0005-0000-0000-00004EB40000}"/>
    <cellStyle name="Output 11 2 2 2 6" xfId="32123" xr:uid="{00000000-0005-0000-0000-00004FB40000}"/>
    <cellStyle name="Output 11 2 2 3" xfId="23906" xr:uid="{00000000-0005-0000-0000-000050B40000}"/>
    <cellStyle name="Output 11 2 2 3 2" xfId="39537" xr:uid="{00000000-0005-0000-0000-000051B40000}"/>
    <cellStyle name="Output 11 2 2 4" xfId="15596" xr:uid="{00000000-0005-0000-0000-000052B40000}"/>
    <cellStyle name="Output 11 2 2 5" xfId="31785" xr:uid="{00000000-0005-0000-0000-000053B40000}"/>
    <cellStyle name="Output 11 2 2 6" xfId="50504" xr:uid="{00000000-0005-0000-0000-000054B40000}"/>
    <cellStyle name="Output 11 2 2 7" xfId="52290" xr:uid="{00000000-0005-0000-0000-000055B40000}"/>
    <cellStyle name="Output 11 2 2 8" xfId="53385" xr:uid="{00000000-0005-0000-0000-000056B40000}"/>
    <cellStyle name="Output 11 2 3" xfId="8079" xr:uid="{00000000-0005-0000-0000-000057B40000}"/>
    <cellStyle name="Output 11 2 3 2" xfId="9468" xr:uid="{00000000-0005-0000-0000-000058B40000}"/>
    <cellStyle name="Output 11 2 3 2 2" xfId="5007" xr:uid="{00000000-0005-0000-0000-000059B40000}"/>
    <cellStyle name="Output 11 2 3 2 2 2" xfId="23179" xr:uid="{00000000-0005-0000-0000-00005AB40000}"/>
    <cellStyle name="Output 11 2 3 2 2 2 2" xfId="38810" xr:uid="{00000000-0005-0000-0000-00005BB40000}"/>
    <cellStyle name="Output 11 2 3 2 2 3" xfId="14513" xr:uid="{00000000-0005-0000-0000-00005CB40000}"/>
    <cellStyle name="Output 11 2 3 2 2 4" xfId="31200" xr:uid="{00000000-0005-0000-0000-00005DB40000}"/>
    <cellStyle name="Output 11 2 3 2 3" xfId="27034" xr:uid="{00000000-0005-0000-0000-00005EB40000}"/>
    <cellStyle name="Output 11 2 3 2 3 2" xfId="42664" xr:uid="{00000000-0005-0000-0000-00005FB40000}"/>
    <cellStyle name="Output 11 2 3 2 4" xfId="18970" xr:uid="{00000000-0005-0000-0000-000060B40000}"/>
    <cellStyle name="Output 11 2 3 2 5" xfId="34813" xr:uid="{00000000-0005-0000-0000-000061B40000}"/>
    <cellStyle name="Output 11 2 3 3" xfId="9401" xr:uid="{00000000-0005-0000-0000-000062B40000}"/>
    <cellStyle name="Output 11 2 3 3 2" xfId="26967" xr:uid="{00000000-0005-0000-0000-000063B40000}"/>
    <cellStyle name="Output 11 2 3 3 2 2" xfId="42597" xr:uid="{00000000-0005-0000-0000-000064B40000}"/>
    <cellStyle name="Output 11 2 3 3 3" xfId="18903" xr:uid="{00000000-0005-0000-0000-000065B40000}"/>
    <cellStyle name="Output 11 2 3 3 4" xfId="34746" xr:uid="{00000000-0005-0000-0000-000066B40000}"/>
    <cellStyle name="Output 11 2 3 4" xfId="25645" xr:uid="{00000000-0005-0000-0000-000067B40000}"/>
    <cellStyle name="Output 11 2 3 4 2" xfId="41275" xr:uid="{00000000-0005-0000-0000-000068B40000}"/>
    <cellStyle name="Output 11 2 3 5" xfId="17581" xr:uid="{00000000-0005-0000-0000-000069B40000}"/>
    <cellStyle name="Output 11 2 3 6" xfId="33424" xr:uid="{00000000-0005-0000-0000-00006AB40000}"/>
    <cellStyle name="Output 11 2 4" xfId="22038" xr:uid="{00000000-0005-0000-0000-00006BB40000}"/>
    <cellStyle name="Output 11 2 4 2" xfId="37669" xr:uid="{00000000-0005-0000-0000-00006CB40000}"/>
    <cellStyle name="Output 11 2 5" xfId="12129" xr:uid="{00000000-0005-0000-0000-00006DB40000}"/>
    <cellStyle name="Output 11 2 5 2" xfId="29392" xr:uid="{00000000-0005-0000-0000-00006EB40000}"/>
    <cellStyle name="Output 11 2 6" xfId="13221" xr:uid="{00000000-0005-0000-0000-00006FB40000}"/>
    <cellStyle name="Output 11 2 7" xfId="30120" xr:uid="{00000000-0005-0000-0000-000070B40000}"/>
    <cellStyle name="Output 11 2 8" xfId="45367" xr:uid="{00000000-0005-0000-0000-000071B40000}"/>
    <cellStyle name="Output 11 2 9" xfId="48535" xr:uid="{00000000-0005-0000-0000-000072B40000}"/>
    <cellStyle name="Output 11 3" xfId="5441" xr:uid="{00000000-0005-0000-0000-000073B40000}"/>
    <cellStyle name="Output 11 3 2" xfId="9085" xr:uid="{00000000-0005-0000-0000-000074B40000}"/>
    <cellStyle name="Output 11 3 2 2" xfId="10474" xr:uid="{00000000-0005-0000-0000-000075B40000}"/>
    <cellStyle name="Output 11 3 2 2 2" xfId="11500" xr:uid="{00000000-0005-0000-0000-000076B40000}"/>
    <cellStyle name="Output 11 3 2 2 2 2" xfId="29066" xr:uid="{00000000-0005-0000-0000-000077B40000}"/>
    <cellStyle name="Output 11 3 2 2 2 2 2" xfId="44696" xr:uid="{00000000-0005-0000-0000-000078B40000}"/>
    <cellStyle name="Output 11 3 2 2 2 3" xfId="21002" xr:uid="{00000000-0005-0000-0000-000079B40000}"/>
    <cellStyle name="Output 11 3 2 2 2 4" xfId="36845" xr:uid="{00000000-0005-0000-0000-00007AB40000}"/>
    <cellStyle name="Output 11 3 2 2 3" xfId="28040" xr:uid="{00000000-0005-0000-0000-00007BB40000}"/>
    <cellStyle name="Output 11 3 2 2 3 2" xfId="43670" xr:uid="{00000000-0005-0000-0000-00007CB40000}"/>
    <cellStyle name="Output 11 3 2 2 4" xfId="19976" xr:uid="{00000000-0005-0000-0000-00007DB40000}"/>
    <cellStyle name="Output 11 3 2 2 5" xfId="35819" xr:uid="{00000000-0005-0000-0000-00007EB40000}"/>
    <cellStyle name="Output 11 3 2 3" xfId="7362" xr:uid="{00000000-0005-0000-0000-00007FB40000}"/>
    <cellStyle name="Output 11 3 2 3 2" xfId="24929" xr:uid="{00000000-0005-0000-0000-000080B40000}"/>
    <cellStyle name="Output 11 3 2 3 2 2" xfId="40559" xr:uid="{00000000-0005-0000-0000-000081B40000}"/>
    <cellStyle name="Output 11 3 2 3 3" xfId="16865" xr:uid="{00000000-0005-0000-0000-000082B40000}"/>
    <cellStyle name="Output 11 3 2 3 4" xfId="32708" xr:uid="{00000000-0005-0000-0000-000083B40000}"/>
    <cellStyle name="Output 11 3 2 4" xfId="26651" xr:uid="{00000000-0005-0000-0000-000084B40000}"/>
    <cellStyle name="Output 11 3 2 4 2" xfId="42281" xr:uid="{00000000-0005-0000-0000-000085B40000}"/>
    <cellStyle name="Output 11 3 2 5" xfId="18587" xr:uid="{00000000-0005-0000-0000-000086B40000}"/>
    <cellStyle name="Output 11 3 2 6" xfId="34430" xr:uid="{00000000-0005-0000-0000-000087B40000}"/>
    <cellStyle name="Output 11 3 3" xfId="23463" xr:uid="{00000000-0005-0000-0000-000088B40000}"/>
    <cellStyle name="Output 11 3 3 2" xfId="39094" xr:uid="{00000000-0005-0000-0000-000089B40000}"/>
    <cellStyle name="Output 11 3 4" xfId="14946" xr:uid="{00000000-0005-0000-0000-00008AB40000}"/>
    <cellStyle name="Output 11 3 5" xfId="31422" xr:uid="{00000000-0005-0000-0000-00008BB40000}"/>
    <cellStyle name="Output 11 3 6" xfId="50144" xr:uid="{00000000-0005-0000-0000-00008CB40000}"/>
    <cellStyle name="Output 11 3 7" xfId="51930" xr:uid="{00000000-0005-0000-0000-00008DB40000}"/>
    <cellStyle name="Output 11 3 8" xfId="53025" xr:uid="{00000000-0005-0000-0000-00008EB40000}"/>
    <cellStyle name="Output 11 4" xfId="9034" xr:uid="{00000000-0005-0000-0000-00008FB40000}"/>
    <cellStyle name="Output 11 4 2" xfId="10423" xr:uid="{00000000-0005-0000-0000-000090B40000}"/>
    <cellStyle name="Output 11 4 2 2" xfId="11355" xr:uid="{00000000-0005-0000-0000-000091B40000}"/>
    <cellStyle name="Output 11 4 2 2 2" xfId="28921" xr:uid="{00000000-0005-0000-0000-000092B40000}"/>
    <cellStyle name="Output 11 4 2 2 2 2" xfId="44551" xr:uid="{00000000-0005-0000-0000-000093B40000}"/>
    <cellStyle name="Output 11 4 2 2 3" xfId="20857" xr:uid="{00000000-0005-0000-0000-000094B40000}"/>
    <cellStyle name="Output 11 4 2 2 4" xfId="36700" xr:uid="{00000000-0005-0000-0000-000095B40000}"/>
    <cellStyle name="Output 11 4 2 3" xfId="27989" xr:uid="{00000000-0005-0000-0000-000096B40000}"/>
    <cellStyle name="Output 11 4 2 3 2" xfId="43619" xr:uid="{00000000-0005-0000-0000-000097B40000}"/>
    <cellStyle name="Output 11 4 2 4" xfId="19925" xr:uid="{00000000-0005-0000-0000-000098B40000}"/>
    <cellStyle name="Output 11 4 2 5" xfId="35768" xr:uid="{00000000-0005-0000-0000-000099B40000}"/>
    <cellStyle name="Output 11 4 3" xfId="11008" xr:uid="{00000000-0005-0000-0000-00009AB40000}"/>
    <cellStyle name="Output 11 4 3 2" xfId="28574" xr:uid="{00000000-0005-0000-0000-00009BB40000}"/>
    <cellStyle name="Output 11 4 3 2 2" xfId="44204" xr:uid="{00000000-0005-0000-0000-00009CB40000}"/>
    <cellStyle name="Output 11 4 3 3" xfId="20510" xr:uid="{00000000-0005-0000-0000-00009DB40000}"/>
    <cellStyle name="Output 11 4 3 4" xfId="36353" xr:uid="{00000000-0005-0000-0000-00009EB40000}"/>
    <cellStyle name="Output 11 4 4" xfId="26600" xr:uid="{00000000-0005-0000-0000-00009FB40000}"/>
    <cellStyle name="Output 11 4 4 2" xfId="42230" xr:uid="{00000000-0005-0000-0000-0000A0B40000}"/>
    <cellStyle name="Output 11 4 5" xfId="18536" xr:uid="{00000000-0005-0000-0000-0000A1B40000}"/>
    <cellStyle name="Output 11 4 6" xfId="34379" xr:uid="{00000000-0005-0000-0000-0000A2B40000}"/>
    <cellStyle name="Output 11 5" xfId="21591" xr:uid="{00000000-0005-0000-0000-0000A3B40000}"/>
    <cellStyle name="Output 11 5 2" xfId="37222" xr:uid="{00000000-0005-0000-0000-0000A4B40000}"/>
    <cellStyle name="Output 11 6" xfId="24314" xr:uid="{00000000-0005-0000-0000-0000A5B40000}"/>
    <cellStyle name="Output 11 6 2" xfId="39945" xr:uid="{00000000-0005-0000-0000-0000A6B40000}"/>
    <cellStyle name="Output 11 7" xfId="12568" xr:uid="{00000000-0005-0000-0000-0000A7B40000}"/>
    <cellStyle name="Output 11 8" xfId="29754" xr:uid="{00000000-0005-0000-0000-0000A8B40000}"/>
    <cellStyle name="Output 11 9" xfId="47683" xr:uid="{00000000-0005-0000-0000-0000A9B40000}"/>
    <cellStyle name="Output 12" xfId="3157" xr:uid="{00000000-0005-0000-0000-0000AAB40000}"/>
    <cellStyle name="Output 12 10" xfId="48270" xr:uid="{00000000-0005-0000-0000-0000ABB40000}"/>
    <cellStyle name="Output 12 11" xfId="49093" xr:uid="{00000000-0005-0000-0000-0000ACB40000}"/>
    <cellStyle name="Output 12 12" xfId="50973" xr:uid="{00000000-0005-0000-0000-0000ADB40000}"/>
    <cellStyle name="Output 12 13" xfId="46421" xr:uid="{00000000-0005-0000-0000-0000AEB40000}"/>
    <cellStyle name="Output 12 14" xfId="51697" xr:uid="{00000000-0005-0000-0000-0000AFB40000}"/>
    <cellStyle name="Output 12 15" xfId="45938" xr:uid="{00000000-0005-0000-0000-0000B0B40000}"/>
    <cellStyle name="Output 12 2" xfId="3811" xr:uid="{00000000-0005-0000-0000-0000B1B40000}"/>
    <cellStyle name="Output 12 2 10" xfId="48874" xr:uid="{00000000-0005-0000-0000-0000B2B40000}"/>
    <cellStyle name="Output 12 2 11" xfId="51334" xr:uid="{00000000-0005-0000-0000-0000B3B40000}"/>
    <cellStyle name="Output 12 2 12" xfId="45492" xr:uid="{00000000-0005-0000-0000-0000B4B40000}"/>
    <cellStyle name="Output 12 2 13" xfId="45910" xr:uid="{00000000-0005-0000-0000-0000B5B40000}"/>
    <cellStyle name="Output 12 2 14" xfId="53833" xr:uid="{00000000-0005-0000-0000-0000B6B40000}"/>
    <cellStyle name="Output 12 2 2" xfId="6186" xr:uid="{00000000-0005-0000-0000-0000B7B40000}"/>
    <cellStyle name="Output 12 2 2 2" xfId="6808" xr:uid="{00000000-0005-0000-0000-0000B8B40000}"/>
    <cellStyle name="Output 12 2 2 2 2" xfId="7763" xr:uid="{00000000-0005-0000-0000-0000B9B40000}"/>
    <cellStyle name="Output 12 2 2 2 2 2" xfId="10788" xr:uid="{00000000-0005-0000-0000-0000BAB40000}"/>
    <cellStyle name="Output 12 2 2 2 2 2 2" xfId="28354" xr:uid="{00000000-0005-0000-0000-0000BBB40000}"/>
    <cellStyle name="Output 12 2 2 2 2 2 2 2" xfId="43984" xr:uid="{00000000-0005-0000-0000-0000BCB40000}"/>
    <cellStyle name="Output 12 2 2 2 2 2 3" xfId="20290" xr:uid="{00000000-0005-0000-0000-0000BDB40000}"/>
    <cellStyle name="Output 12 2 2 2 2 2 4" xfId="36133" xr:uid="{00000000-0005-0000-0000-0000BEB40000}"/>
    <cellStyle name="Output 12 2 2 2 2 3" xfId="25329" xr:uid="{00000000-0005-0000-0000-0000BFB40000}"/>
    <cellStyle name="Output 12 2 2 2 2 3 2" xfId="40959" xr:uid="{00000000-0005-0000-0000-0000C0B40000}"/>
    <cellStyle name="Output 12 2 2 2 2 4" xfId="17265" xr:uid="{00000000-0005-0000-0000-0000C1B40000}"/>
    <cellStyle name="Output 12 2 2 2 2 5" xfId="33108" xr:uid="{00000000-0005-0000-0000-0000C2B40000}"/>
    <cellStyle name="Output 12 2 2 2 3" xfId="4270" xr:uid="{00000000-0005-0000-0000-0000C3B40000}"/>
    <cellStyle name="Output 12 2 2 2 3 2" xfId="22481" xr:uid="{00000000-0005-0000-0000-0000C4B40000}"/>
    <cellStyle name="Output 12 2 2 2 3 2 2" xfId="38112" xr:uid="{00000000-0005-0000-0000-0000C5B40000}"/>
    <cellStyle name="Output 12 2 2 2 3 3" xfId="13776" xr:uid="{00000000-0005-0000-0000-0000C6B40000}"/>
    <cellStyle name="Output 12 2 2 2 3 4" xfId="30521" xr:uid="{00000000-0005-0000-0000-0000C7B40000}"/>
    <cellStyle name="Output 12 2 2 2 4" xfId="24471" xr:uid="{00000000-0005-0000-0000-0000C8B40000}"/>
    <cellStyle name="Output 12 2 2 2 4 2" xfId="40102" xr:uid="{00000000-0005-0000-0000-0000C9B40000}"/>
    <cellStyle name="Output 12 2 2 2 5" xfId="16312" xr:uid="{00000000-0005-0000-0000-0000CAB40000}"/>
    <cellStyle name="Output 12 2 2 2 6" xfId="32290" xr:uid="{00000000-0005-0000-0000-0000CBB40000}"/>
    <cellStyle name="Output 12 2 2 3" xfId="24001" xr:uid="{00000000-0005-0000-0000-0000CCB40000}"/>
    <cellStyle name="Output 12 2 2 3 2" xfId="39632" xr:uid="{00000000-0005-0000-0000-0000CDB40000}"/>
    <cellStyle name="Output 12 2 2 4" xfId="15691" xr:uid="{00000000-0005-0000-0000-0000CEB40000}"/>
    <cellStyle name="Output 12 2 2 5" xfId="31880" xr:uid="{00000000-0005-0000-0000-0000CFB40000}"/>
    <cellStyle name="Output 12 2 2 6" xfId="50599" xr:uid="{00000000-0005-0000-0000-0000D0B40000}"/>
    <cellStyle name="Output 12 2 2 7" xfId="52385" xr:uid="{00000000-0005-0000-0000-0000D1B40000}"/>
    <cellStyle name="Output 12 2 2 8" xfId="53480" xr:uid="{00000000-0005-0000-0000-0000D2B40000}"/>
    <cellStyle name="Output 12 2 3" xfId="6721" xr:uid="{00000000-0005-0000-0000-0000D3B40000}"/>
    <cellStyle name="Output 12 2 3 2" xfId="7896" xr:uid="{00000000-0005-0000-0000-0000D4B40000}"/>
    <cellStyle name="Output 12 2 3 2 2" xfId="10783" xr:uid="{00000000-0005-0000-0000-0000D5B40000}"/>
    <cellStyle name="Output 12 2 3 2 2 2" xfId="28349" xr:uid="{00000000-0005-0000-0000-0000D6B40000}"/>
    <cellStyle name="Output 12 2 3 2 2 2 2" xfId="43979" xr:uid="{00000000-0005-0000-0000-0000D7B40000}"/>
    <cellStyle name="Output 12 2 3 2 2 3" xfId="20285" xr:uid="{00000000-0005-0000-0000-0000D8B40000}"/>
    <cellStyle name="Output 12 2 3 2 2 4" xfId="36128" xr:uid="{00000000-0005-0000-0000-0000D9B40000}"/>
    <cellStyle name="Output 12 2 3 2 3" xfId="25462" xr:uid="{00000000-0005-0000-0000-0000DAB40000}"/>
    <cellStyle name="Output 12 2 3 2 3 2" xfId="41092" xr:uid="{00000000-0005-0000-0000-0000DBB40000}"/>
    <cellStyle name="Output 12 2 3 2 4" xfId="17398" xr:uid="{00000000-0005-0000-0000-0000DCB40000}"/>
    <cellStyle name="Output 12 2 3 2 5" xfId="33241" xr:uid="{00000000-0005-0000-0000-0000DDB40000}"/>
    <cellStyle name="Output 12 2 3 3" xfId="5031" xr:uid="{00000000-0005-0000-0000-0000DEB40000}"/>
    <cellStyle name="Output 12 2 3 3 2" xfId="23202" xr:uid="{00000000-0005-0000-0000-0000DFB40000}"/>
    <cellStyle name="Output 12 2 3 3 2 2" xfId="38833" xr:uid="{00000000-0005-0000-0000-0000E0B40000}"/>
    <cellStyle name="Output 12 2 3 3 3" xfId="14536" xr:uid="{00000000-0005-0000-0000-0000E1B40000}"/>
    <cellStyle name="Output 12 2 3 3 4" xfId="31223" xr:uid="{00000000-0005-0000-0000-0000E2B40000}"/>
    <cellStyle name="Output 12 2 3 4" xfId="24384" xr:uid="{00000000-0005-0000-0000-0000E3B40000}"/>
    <cellStyle name="Output 12 2 3 4 2" xfId="40015" xr:uid="{00000000-0005-0000-0000-0000E4B40000}"/>
    <cellStyle name="Output 12 2 3 5" xfId="16225" xr:uid="{00000000-0005-0000-0000-0000E5B40000}"/>
    <cellStyle name="Output 12 2 3 6" xfId="32203" xr:uid="{00000000-0005-0000-0000-0000E6B40000}"/>
    <cellStyle name="Output 12 2 4" xfId="22133" xr:uid="{00000000-0005-0000-0000-0000E7B40000}"/>
    <cellStyle name="Output 12 2 4 2" xfId="37764" xr:uid="{00000000-0005-0000-0000-0000E8B40000}"/>
    <cellStyle name="Output 12 2 5" xfId="12220" xr:uid="{00000000-0005-0000-0000-0000E9B40000}"/>
    <cellStyle name="Output 12 2 5 2" xfId="29483" xr:uid="{00000000-0005-0000-0000-0000EAB40000}"/>
    <cellStyle name="Output 12 2 6" xfId="13316" xr:uid="{00000000-0005-0000-0000-0000EBB40000}"/>
    <cellStyle name="Output 12 2 7" xfId="30215" xr:uid="{00000000-0005-0000-0000-0000ECB40000}"/>
    <cellStyle name="Output 12 2 8" xfId="47829" xr:uid="{00000000-0005-0000-0000-0000EDB40000}"/>
    <cellStyle name="Output 12 2 9" xfId="48630" xr:uid="{00000000-0005-0000-0000-0000EEB40000}"/>
    <cellStyle name="Output 12 3" xfId="5532" xr:uid="{00000000-0005-0000-0000-0000EFB40000}"/>
    <cellStyle name="Output 12 3 2" xfId="9087" xr:uid="{00000000-0005-0000-0000-0000F0B40000}"/>
    <cellStyle name="Output 12 3 2 2" xfId="10476" xr:uid="{00000000-0005-0000-0000-0000F1B40000}"/>
    <cellStyle name="Output 12 3 2 2 2" xfId="11559" xr:uid="{00000000-0005-0000-0000-0000F2B40000}"/>
    <cellStyle name="Output 12 3 2 2 2 2" xfId="29125" xr:uid="{00000000-0005-0000-0000-0000F3B40000}"/>
    <cellStyle name="Output 12 3 2 2 2 2 2" xfId="44755" xr:uid="{00000000-0005-0000-0000-0000F4B40000}"/>
    <cellStyle name="Output 12 3 2 2 2 3" xfId="21061" xr:uid="{00000000-0005-0000-0000-0000F5B40000}"/>
    <cellStyle name="Output 12 3 2 2 2 4" xfId="36904" xr:uid="{00000000-0005-0000-0000-0000F6B40000}"/>
    <cellStyle name="Output 12 3 2 2 3" xfId="28042" xr:uid="{00000000-0005-0000-0000-0000F7B40000}"/>
    <cellStyle name="Output 12 3 2 2 3 2" xfId="43672" xr:uid="{00000000-0005-0000-0000-0000F8B40000}"/>
    <cellStyle name="Output 12 3 2 2 4" xfId="19978" xr:uid="{00000000-0005-0000-0000-0000F9B40000}"/>
    <cellStyle name="Output 12 3 2 2 5" xfId="35821" xr:uid="{00000000-0005-0000-0000-0000FAB40000}"/>
    <cellStyle name="Output 12 3 2 3" xfId="4780" xr:uid="{00000000-0005-0000-0000-0000FBB40000}"/>
    <cellStyle name="Output 12 3 2 3 2" xfId="22952" xr:uid="{00000000-0005-0000-0000-0000FCB40000}"/>
    <cellStyle name="Output 12 3 2 3 2 2" xfId="38583" xr:uid="{00000000-0005-0000-0000-0000FDB40000}"/>
    <cellStyle name="Output 12 3 2 3 3" xfId="14286" xr:uid="{00000000-0005-0000-0000-0000FEB40000}"/>
    <cellStyle name="Output 12 3 2 3 4" xfId="30973" xr:uid="{00000000-0005-0000-0000-0000FFB40000}"/>
    <cellStyle name="Output 12 3 2 4" xfId="26653" xr:uid="{00000000-0005-0000-0000-000000B50000}"/>
    <cellStyle name="Output 12 3 2 4 2" xfId="42283" xr:uid="{00000000-0005-0000-0000-000001B50000}"/>
    <cellStyle name="Output 12 3 2 5" xfId="18589" xr:uid="{00000000-0005-0000-0000-000002B50000}"/>
    <cellStyle name="Output 12 3 2 6" xfId="34432" xr:uid="{00000000-0005-0000-0000-000003B50000}"/>
    <cellStyle name="Output 12 3 3" xfId="23554" xr:uid="{00000000-0005-0000-0000-000004B50000}"/>
    <cellStyle name="Output 12 3 3 2" xfId="39185" xr:uid="{00000000-0005-0000-0000-000005B50000}"/>
    <cellStyle name="Output 12 3 4" xfId="15037" xr:uid="{00000000-0005-0000-0000-000006B50000}"/>
    <cellStyle name="Output 12 3 5" xfId="31513" xr:uid="{00000000-0005-0000-0000-000007B50000}"/>
    <cellStyle name="Output 12 3 6" xfId="50239" xr:uid="{00000000-0005-0000-0000-000008B50000}"/>
    <cellStyle name="Output 12 3 7" xfId="52025" xr:uid="{00000000-0005-0000-0000-000009B50000}"/>
    <cellStyle name="Output 12 3 8" xfId="53120" xr:uid="{00000000-0005-0000-0000-00000AB50000}"/>
    <cellStyle name="Output 12 4" xfId="8905" xr:uid="{00000000-0005-0000-0000-00000BB50000}"/>
    <cellStyle name="Output 12 4 2" xfId="10294" xr:uid="{00000000-0005-0000-0000-00000CB50000}"/>
    <cellStyle name="Output 12 4 2 2" xfId="10941" xr:uid="{00000000-0005-0000-0000-00000DB50000}"/>
    <cellStyle name="Output 12 4 2 2 2" xfId="28507" xr:uid="{00000000-0005-0000-0000-00000EB50000}"/>
    <cellStyle name="Output 12 4 2 2 2 2" xfId="44137" xr:uid="{00000000-0005-0000-0000-00000FB50000}"/>
    <cellStyle name="Output 12 4 2 2 3" xfId="20443" xr:uid="{00000000-0005-0000-0000-000010B50000}"/>
    <cellStyle name="Output 12 4 2 2 4" xfId="36286" xr:uid="{00000000-0005-0000-0000-000011B50000}"/>
    <cellStyle name="Output 12 4 2 3" xfId="27860" xr:uid="{00000000-0005-0000-0000-000012B50000}"/>
    <cellStyle name="Output 12 4 2 3 2" xfId="43490" xr:uid="{00000000-0005-0000-0000-000013B50000}"/>
    <cellStyle name="Output 12 4 2 4" xfId="19796" xr:uid="{00000000-0005-0000-0000-000014B50000}"/>
    <cellStyle name="Output 12 4 2 5" xfId="35639" xr:uid="{00000000-0005-0000-0000-000015B50000}"/>
    <cellStyle name="Output 12 4 3" xfId="10905" xr:uid="{00000000-0005-0000-0000-000016B50000}"/>
    <cellStyle name="Output 12 4 3 2" xfId="28471" xr:uid="{00000000-0005-0000-0000-000017B50000}"/>
    <cellStyle name="Output 12 4 3 2 2" xfId="44101" xr:uid="{00000000-0005-0000-0000-000018B50000}"/>
    <cellStyle name="Output 12 4 3 3" xfId="20407" xr:uid="{00000000-0005-0000-0000-000019B50000}"/>
    <cellStyle name="Output 12 4 3 4" xfId="36250" xr:uid="{00000000-0005-0000-0000-00001AB50000}"/>
    <cellStyle name="Output 12 4 4" xfId="26471" xr:uid="{00000000-0005-0000-0000-00001BB50000}"/>
    <cellStyle name="Output 12 4 4 2" xfId="42101" xr:uid="{00000000-0005-0000-0000-00001CB50000}"/>
    <cellStyle name="Output 12 4 5" xfId="18407" xr:uid="{00000000-0005-0000-0000-00001DB50000}"/>
    <cellStyle name="Output 12 4 6" xfId="34250" xr:uid="{00000000-0005-0000-0000-00001EB50000}"/>
    <cellStyle name="Output 12 5" xfId="21686" xr:uid="{00000000-0005-0000-0000-00001FB50000}"/>
    <cellStyle name="Output 12 5 2" xfId="37317" xr:uid="{00000000-0005-0000-0000-000020B50000}"/>
    <cellStyle name="Output 12 6" xfId="12071" xr:uid="{00000000-0005-0000-0000-000021B50000}"/>
    <cellStyle name="Output 12 6 2" xfId="29334" xr:uid="{00000000-0005-0000-0000-000022B50000}"/>
    <cellStyle name="Output 12 7" xfId="12663" xr:uid="{00000000-0005-0000-0000-000023B50000}"/>
    <cellStyle name="Output 12 8" xfId="29849" xr:uid="{00000000-0005-0000-0000-000024B50000}"/>
    <cellStyle name="Output 12 9" xfId="47035" xr:uid="{00000000-0005-0000-0000-000025B50000}"/>
    <cellStyle name="Output 13" xfId="3158" xr:uid="{00000000-0005-0000-0000-000026B50000}"/>
    <cellStyle name="Output 13 10" xfId="48271" xr:uid="{00000000-0005-0000-0000-000027B50000}"/>
    <cellStyle name="Output 13 11" xfId="48898" xr:uid="{00000000-0005-0000-0000-000028B50000}"/>
    <cellStyle name="Output 13 12" xfId="50974" xr:uid="{00000000-0005-0000-0000-000029B50000}"/>
    <cellStyle name="Output 13 13" xfId="49485" xr:uid="{00000000-0005-0000-0000-00002AB50000}"/>
    <cellStyle name="Output 13 14" xfId="51484" xr:uid="{00000000-0005-0000-0000-00002BB50000}"/>
    <cellStyle name="Output 13 15" xfId="44968" xr:uid="{00000000-0005-0000-0000-00002CB50000}"/>
    <cellStyle name="Output 13 2" xfId="3812" xr:uid="{00000000-0005-0000-0000-00002DB50000}"/>
    <cellStyle name="Output 13 2 10" xfId="48963" xr:uid="{00000000-0005-0000-0000-00002EB50000}"/>
    <cellStyle name="Output 13 2 11" xfId="51335" xr:uid="{00000000-0005-0000-0000-00002FB50000}"/>
    <cellStyle name="Output 13 2 12" xfId="45287" xr:uid="{00000000-0005-0000-0000-000030B50000}"/>
    <cellStyle name="Output 13 2 13" xfId="53733" xr:uid="{00000000-0005-0000-0000-000031B50000}"/>
    <cellStyle name="Output 13 2 14" xfId="52691" xr:uid="{00000000-0005-0000-0000-000032B50000}"/>
    <cellStyle name="Output 13 2 2" xfId="6187" xr:uid="{00000000-0005-0000-0000-000033B50000}"/>
    <cellStyle name="Output 13 2 2 2" xfId="6689" xr:uid="{00000000-0005-0000-0000-000034B50000}"/>
    <cellStyle name="Output 13 2 2 2 2" xfId="4535" xr:uid="{00000000-0005-0000-0000-000035B50000}"/>
    <cellStyle name="Output 13 2 2 2 2 2" xfId="4784" xr:uid="{00000000-0005-0000-0000-000036B50000}"/>
    <cellStyle name="Output 13 2 2 2 2 2 2" xfId="22956" xr:uid="{00000000-0005-0000-0000-000037B50000}"/>
    <cellStyle name="Output 13 2 2 2 2 2 2 2" xfId="38587" xr:uid="{00000000-0005-0000-0000-000038B50000}"/>
    <cellStyle name="Output 13 2 2 2 2 2 3" xfId="14290" xr:uid="{00000000-0005-0000-0000-000039B50000}"/>
    <cellStyle name="Output 13 2 2 2 2 2 4" xfId="30977" xr:uid="{00000000-0005-0000-0000-00003AB50000}"/>
    <cellStyle name="Output 13 2 2 2 2 3" xfId="22707" xr:uid="{00000000-0005-0000-0000-00003BB50000}"/>
    <cellStyle name="Output 13 2 2 2 2 3 2" xfId="38338" xr:uid="{00000000-0005-0000-0000-00003CB50000}"/>
    <cellStyle name="Output 13 2 2 2 2 4" xfId="14041" xr:uid="{00000000-0005-0000-0000-00003DB50000}"/>
    <cellStyle name="Output 13 2 2 2 2 5" xfId="30728" xr:uid="{00000000-0005-0000-0000-00003EB50000}"/>
    <cellStyle name="Output 13 2 2 2 3" xfId="4175" xr:uid="{00000000-0005-0000-0000-00003FB50000}"/>
    <cellStyle name="Output 13 2 2 2 3 2" xfId="22386" xr:uid="{00000000-0005-0000-0000-000040B50000}"/>
    <cellStyle name="Output 13 2 2 2 3 2 2" xfId="38017" xr:uid="{00000000-0005-0000-0000-000041B50000}"/>
    <cellStyle name="Output 13 2 2 2 3 3" xfId="13681" xr:uid="{00000000-0005-0000-0000-000042B50000}"/>
    <cellStyle name="Output 13 2 2 2 3 4" xfId="30426" xr:uid="{00000000-0005-0000-0000-000043B50000}"/>
    <cellStyle name="Output 13 2 2 2 4" xfId="24352" xr:uid="{00000000-0005-0000-0000-000044B50000}"/>
    <cellStyle name="Output 13 2 2 2 4 2" xfId="39983" xr:uid="{00000000-0005-0000-0000-000045B50000}"/>
    <cellStyle name="Output 13 2 2 2 5" xfId="16193" xr:uid="{00000000-0005-0000-0000-000046B50000}"/>
    <cellStyle name="Output 13 2 2 2 6" xfId="32171" xr:uid="{00000000-0005-0000-0000-000047B50000}"/>
    <cellStyle name="Output 13 2 2 3" xfId="24002" xr:uid="{00000000-0005-0000-0000-000048B50000}"/>
    <cellStyle name="Output 13 2 2 3 2" xfId="39633" xr:uid="{00000000-0005-0000-0000-000049B50000}"/>
    <cellStyle name="Output 13 2 2 4" xfId="15692" xr:uid="{00000000-0005-0000-0000-00004AB50000}"/>
    <cellStyle name="Output 13 2 2 5" xfId="31881" xr:uid="{00000000-0005-0000-0000-00004BB50000}"/>
    <cellStyle name="Output 13 2 2 6" xfId="50600" xr:uid="{00000000-0005-0000-0000-00004CB50000}"/>
    <cellStyle name="Output 13 2 2 7" xfId="52386" xr:uid="{00000000-0005-0000-0000-00004DB50000}"/>
    <cellStyle name="Output 13 2 2 8" xfId="53481" xr:uid="{00000000-0005-0000-0000-00004EB50000}"/>
    <cellStyle name="Output 13 2 3" xfId="8634" xr:uid="{00000000-0005-0000-0000-00004FB50000}"/>
    <cellStyle name="Output 13 2 3 2" xfId="10023" xr:uid="{00000000-0005-0000-0000-000050B50000}"/>
    <cellStyle name="Output 13 2 3 2 2" xfId="10986" xr:uid="{00000000-0005-0000-0000-000051B50000}"/>
    <cellStyle name="Output 13 2 3 2 2 2" xfId="28552" xr:uid="{00000000-0005-0000-0000-000052B50000}"/>
    <cellStyle name="Output 13 2 3 2 2 2 2" xfId="44182" xr:uid="{00000000-0005-0000-0000-000053B50000}"/>
    <cellStyle name="Output 13 2 3 2 2 3" xfId="20488" xr:uid="{00000000-0005-0000-0000-000054B50000}"/>
    <cellStyle name="Output 13 2 3 2 2 4" xfId="36331" xr:uid="{00000000-0005-0000-0000-000055B50000}"/>
    <cellStyle name="Output 13 2 3 2 3" xfId="27589" xr:uid="{00000000-0005-0000-0000-000056B50000}"/>
    <cellStyle name="Output 13 2 3 2 3 2" xfId="43219" xr:uid="{00000000-0005-0000-0000-000057B50000}"/>
    <cellStyle name="Output 13 2 3 2 4" xfId="19525" xr:uid="{00000000-0005-0000-0000-000058B50000}"/>
    <cellStyle name="Output 13 2 3 2 5" xfId="35368" xr:uid="{00000000-0005-0000-0000-000059B50000}"/>
    <cellStyle name="Output 13 2 3 3" xfId="7167" xr:uid="{00000000-0005-0000-0000-00005AB50000}"/>
    <cellStyle name="Output 13 2 3 3 2" xfId="24734" xr:uid="{00000000-0005-0000-0000-00005BB50000}"/>
    <cellStyle name="Output 13 2 3 3 2 2" xfId="40364" xr:uid="{00000000-0005-0000-0000-00005CB50000}"/>
    <cellStyle name="Output 13 2 3 3 3" xfId="16670" xr:uid="{00000000-0005-0000-0000-00005DB50000}"/>
    <cellStyle name="Output 13 2 3 3 4" xfId="32513" xr:uid="{00000000-0005-0000-0000-00005EB50000}"/>
    <cellStyle name="Output 13 2 3 4" xfId="26200" xr:uid="{00000000-0005-0000-0000-00005FB50000}"/>
    <cellStyle name="Output 13 2 3 4 2" xfId="41830" xr:uid="{00000000-0005-0000-0000-000060B50000}"/>
    <cellStyle name="Output 13 2 3 5" xfId="18136" xr:uid="{00000000-0005-0000-0000-000061B50000}"/>
    <cellStyle name="Output 13 2 3 6" xfId="33979" xr:uid="{00000000-0005-0000-0000-000062B50000}"/>
    <cellStyle name="Output 13 2 4" xfId="22134" xr:uid="{00000000-0005-0000-0000-000063B50000}"/>
    <cellStyle name="Output 13 2 4 2" xfId="37765" xr:uid="{00000000-0005-0000-0000-000064B50000}"/>
    <cellStyle name="Output 13 2 5" xfId="12221" xr:uid="{00000000-0005-0000-0000-000065B50000}"/>
    <cellStyle name="Output 13 2 5 2" xfId="29484" xr:uid="{00000000-0005-0000-0000-000066B50000}"/>
    <cellStyle name="Output 13 2 6" xfId="13317" xr:uid="{00000000-0005-0000-0000-000067B50000}"/>
    <cellStyle name="Output 13 2 7" xfId="30216" xr:uid="{00000000-0005-0000-0000-000068B50000}"/>
    <cellStyle name="Output 13 2 8" xfId="44998" xr:uid="{00000000-0005-0000-0000-000069B50000}"/>
    <cellStyle name="Output 13 2 9" xfId="48631" xr:uid="{00000000-0005-0000-0000-00006AB50000}"/>
    <cellStyle name="Output 13 3" xfId="5533" xr:uid="{00000000-0005-0000-0000-00006BB50000}"/>
    <cellStyle name="Output 13 3 2" xfId="8629" xr:uid="{00000000-0005-0000-0000-00006CB50000}"/>
    <cellStyle name="Output 13 3 2 2" xfId="10018" xr:uid="{00000000-0005-0000-0000-00006DB50000}"/>
    <cellStyle name="Output 13 3 2 2 2" xfId="7683" xr:uid="{00000000-0005-0000-0000-00006EB50000}"/>
    <cellStyle name="Output 13 3 2 2 2 2" xfId="25249" xr:uid="{00000000-0005-0000-0000-00006FB50000}"/>
    <cellStyle name="Output 13 3 2 2 2 2 2" xfId="40879" xr:uid="{00000000-0005-0000-0000-000070B50000}"/>
    <cellStyle name="Output 13 3 2 2 2 3" xfId="17185" xr:uid="{00000000-0005-0000-0000-000071B50000}"/>
    <cellStyle name="Output 13 3 2 2 2 4" xfId="33028" xr:uid="{00000000-0005-0000-0000-000072B50000}"/>
    <cellStyle name="Output 13 3 2 2 3" xfId="27584" xr:uid="{00000000-0005-0000-0000-000073B50000}"/>
    <cellStyle name="Output 13 3 2 2 3 2" xfId="43214" xr:uid="{00000000-0005-0000-0000-000074B50000}"/>
    <cellStyle name="Output 13 3 2 2 4" xfId="19520" xr:uid="{00000000-0005-0000-0000-000075B50000}"/>
    <cellStyle name="Output 13 3 2 2 5" xfId="35363" xr:uid="{00000000-0005-0000-0000-000076B50000}"/>
    <cellStyle name="Output 13 3 2 3" xfId="9419" xr:uid="{00000000-0005-0000-0000-000077B50000}"/>
    <cellStyle name="Output 13 3 2 3 2" xfId="26985" xr:uid="{00000000-0005-0000-0000-000078B50000}"/>
    <cellStyle name="Output 13 3 2 3 2 2" xfId="42615" xr:uid="{00000000-0005-0000-0000-000079B50000}"/>
    <cellStyle name="Output 13 3 2 3 3" xfId="18921" xr:uid="{00000000-0005-0000-0000-00007AB50000}"/>
    <cellStyle name="Output 13 3 2 3 4" xfId="34764" xr:uid="{00000000-0005-0000-0000-00007BB50000}"/>
    <cellStyle name="Output 13 3 2 4" xfId="26195" xr:uid="{00000000-0005-0000-0000-00007CB50000}"/>
    <cellStyle name="Output 13 3 2 4 2" xfId="41825" xr:uid="{00000000-0005-0000-0000-00007DB50000}"/>
    <cellStyle name="Output 13 3 2 5" xfId="18131" xr:uid="{00000000-0005-0000-0000-00007EB50000}"/>
    <cellStyle name="Output 13 3 2 6" xfId="33974" xr:uid="{00000000-0005-0000-0000-00007FB50000}"/>
    <cellStyle name="Output 13 3 3" xfId="23555" xr:uid="{00000000-0005-0000-0000-000080B50000}"/>
    <cellStyle name="Output 13 3 3 2" xfId="39186" xr:uid="{00000000-0005-0000-0000-000081B50000}"/>
    <cellStyle name="Output 13 3 4" xfId="15038" xr:uid="{00000000-0005-0000-0000-000082B50000}"/>
    <cellStyle name="Output 13 3 5" xfId="31514" xr:uid="{00000000-0005-0000-0000-000083B50000}"/>
    <cellStyle name="Output 13 3 6" xfId="50240" xr:uid="{00000000-0005-0000-0000-000084B50000}"/>
    <cellStyle name="Output 13 3 7" xfId="52026" xr:uid="{00000000-0005-0000-0000-000085B50000}"/>
    <cellStyle name="Output 13 3 8" xfId="53121" xr:uid="{00000000-0005-0000-0000-000086B50000}"/>
    <cellStyle name="Output 13 4" xfId="8311" xr:uid="{00000000-0005-0000-0000-000087B50000}"/>
    <cellStyle name="Output 13 4 2" xfId="9700" xr:uid="{00000000-0005-0000-0000-000088B50000}"/>
    <cellStyle name="Output 13 4 2 2" xfId="4437" xr:uid="{00000000-0005-0000-0000-000089B50000}"/>
    <cellStyle name="Output 13 4 2 2 2" xfId="22609" xr:uid="{00000000-0005-0000-0000-00008AB50000}"/>
    <cellStyle name="Output 13 4 2 2 2 2" xfId="38240" xr:uid="{00000000-0005-0000-0000-00008BB50000}"/>
    <cellStyle name="Output 13 4 2 2 3" xfId="13943" xr:uid="{00000000-0005-0000-0000-00008CB50000}"/>
    <cellStyle name="Output 13 4 2 2 4" xfId="30630" xr:uid="{00000000-0005-0000-0000-00008DB50000}"/>
    <cellStyle name="Output 13 4 2 3" xfId="27266" xr:uid="{00000000-0005-0000-0000-00008EB50000}"/>
    <cellStyle name="Output 13 4 2 3 2" xfId="42896" xr:uid="{00000000-0005-0000-0000-00008FB50000}"/>
    <cellStyle name="Output 13 4 2 4" xfId="19202" xr:uid="{00000000-0005-0000-0000-000090B50000}"/>
    <cellStyle name="Output 13 4 2 5" xfId="35045" xr:uid="{00000000-0005-0000-0000-000091B50000}"/>
    <cellStyle name="Output 13 4 3" xfId="7780" xr:uid="{00000000-0005-0000-0000-000092B50000}"/>
    <cellStyle name="Output 13 4 3 2" xfId="25346" xr:uid="{00000000-0005-0000-0000-000093B50000}"/>
    <cellStyle name="Output 13 4 3 2 2" xfId="40976" xr:uid="{00000000-0005-0000-0000-000094B50000}"/>
    <cellStyle name="Output 13 4 3 3" xfId="17282" xr:uid="{00000000-0005-0000-0000-000095B50000}"/>
    <cellStyle name="Output 13 4 3 4" xfId="33125" xr:uid="{00000000-0005-0000-0000-000096B50000}"/>
    <cellStyle name="Output 13 4 4" xfId="25877" xr:uid="{00000000-0005-0000-0000-000097B50000}"/>
    <cellStyle name="Output 13 4 4 2" xfId="41507" xr:uid="{00000000-0005-0000-0000-000098B50000}"/>
    <cellStyle name="Output 13 4 5" xfId="17813" xr:uid="{00000000-0005-0000-0000-000099B50000}"/>
    <cellStyle name="Output 13 4 6" xfId="33656" xr:uid="{00000000-0005-0000-0000-00009AB50000}"/>
    <cellStyle name="Output 13 5" xfId="21687" xr:uid="{00000000-0005-0000-0000-00009BB50000}"/>
    <cellStyle name="Output 13 5 2" xfId="37318" xr:uid="{00000000-0005-0000-0000-00009CB50000}"/>
    <cellStyle name="Output 13 6" xfId="21402" xr:uid="{00000000-0005-0000-0000-00009DB50000}"/>
    <cellStyle name="Output 13 6 2" xfId="37033" xr:uid="{00000000-0005-0000-0000-00009EB50000}"/>
    <cellStyle name="Output 13 7" xfId="12664" xr:uid="{00000000-0005-0000-0000-00009FB50000}"/>
    <cellStyle name="Output 13 8" xfId="29850" xr:uid="{00000000-0005-0000-0000-0000A0B50000}"/>
    <cellStyle name="Output 13 9" xfId="47815" xr:uid="{00000000-0005-0000-0000-0000A1B50000}"/>
    <cellStyle name="Output 14" xfId="2883" xr:uid="{00000000-0005-0000-0000-0000A2B50000}"/>
    <cellStyle name="Output 14 10" xfId="48069" xr:uid="{00000000-0005-0000-0000-0000A3B50000}"/>
    <cellStyle name="Output 14 11" xfId="45452" xr:uid="{00000000-0005-0000-0000-0000A4B50000}"/>
    <cellStyle name="Output 14 12" xfId="50772" xr:uid="{00000000-0005-0000-0000-0000A5B50000}"/>
    <cellStyle name="Output 14 13" xfId="46055" xr:uid="{00000000-0005-0000-0000-0000A6B50000}"/>
    <cellStyle name="Output 14 14" xfId="52714" xr:uid="{00000000-0005-0000-0000-0000A7B50000}"/>
    <cellStyle name="Output 14 15" xfId="52589" xr:uid="{00000000-0005-0000-0000-0000A8B50000}"/>
    <cellStyle name="Output 14 2" xfId="3537" xr:uid="{00000000-0005-0000-0000-0000A9B50000}"/>
    <cellStyle name="Output 14 2 10" xfId="46268" xr:uid="{00000000-0005-0000-0000-0000AAB50000}"/>
    <cellStyle name="Output 14 2 11" xfId="51135" xr:uid="{00000000-0005-0000-0000-0000ABB50000}"/>
    <cellStyle name="Output 14 2 12" xfId="46500" xr:uid="{00000000-0005-0000-0000-0000ACB50000}"/>
    <cellStyle name="Output 14 2 13" xfId="52754" xr:uid="{00000000-0005-0000-0000-0000ADB50000}"/>
    <cellStyle name="Output 14 2 14" xfId="47220" xr:uid="{00000000-0005-0000-0000-0000AEB50000}"/>
    <cellStyle name="Output 14 2 2" xfId="5912" xr:uid="{00000000-0005-0000-0000-0000AFB50000}"/>
    <cellStyle name="Output 14 2 2 2" xfId="9022" xr:uid="{00000000-0005-0000-0000-0000B0B50000}"/>
    <cellStyle name="Output 14 2 2 2 2" xfId="10411" xr:uid="{00000000-0005-0000-0000-0000B1B50000}"/>
    <cellStyle name="Output 14 2 2 2 2 2" xfId="11228" xr:uid="{00000000-0005-0000-0000-0000B2B50000}"/>
    <cellStyle name="Output 14 2 2 2 2 2 2" xfId="28794" xr:uid="{00000000-0005-0000-0000-0000B3B50000}"/>
    <cellStyle name="Output 14 2 2 2 2 2 2 2" xfId="44424" xr:uid="{00000000-0005-0000-0000-0000B4B50000}"/>
    <cellStyle name="Output 14 2 2 2 2 2 3" xfId="20730" xr:uid="{00000000-0005-0000-0000-0000B5B50000}"/>
    <cellStyle name="Output 14 2 2 2 2 2 4" xfId="36573" xr:uid="{00000000-0005-0000-0000-0000B6B50000}"/>
    <cellStyle name="Output 14 2 2 2 2 3" xfId="27977" xr:uid="{00000000-0005-0000-0000-0000B7B50000}"/>
    <cellStyle name="Output 14 2 2 2 2 3 2" xfId="43607" xr:uid="{00000000-0005-0000-0000-0000B8B50000}"/>
    <cellStyle name="Output 14 2 2 2 2 4" xfId="19913" xr:uid="{00000000-0005-0000-0000-0000B9B50000}"/>
    <cellStyle name="Output 14 2 2 2 2 5" xfId="35756" xr:uid="{00000000-0005-0000-0000-0000BAB50000}"/>
    <cellStyle name="Output 14 2 2 2 3" xfId="10817" xr:uid="{00000000-0005-0000-0000-0000BBB50000}"/>
    <cellStyle name="Output 14 2 2 2 3 2" xfId="28383" xr:uid="{00000000-0005-0000-0000-0000BCB50000}"/>
    <cellStyle name="Output 14 2 2 2 3 2 2" xfId="44013" xr:uid="{00000000-0005-0000-0000-0000BDB50000}"/>
    <cellStyle name="Output 14 2 2 2 3 3" xfId="20319" xr:uid="{00000000-0005-0000-0000-0000BEB50000}"/>
    <cellStyle name="Output 14 2 2 2 3 4" xfId="36162" xr:uid="{00000000-0005-0000-0000-0000BFB50000}"/>
    <cellStyle name="Output 14 2 2 2 4" xfId="26588" xr:uid="{00000000-0005-0000-0000-0000C0B50000}"/>
    <cellStyle name="Output 14 2 2 2 4 2" xfId="42218" xr:uid="{00000000-0005-0000-0000-0000C1B50000}"/>
    <cellStyle name="Output 14 2 2 2 5" xfId="18524" xr:uid="{00000000-0005-0000-0000-0000C2B50000}"/>
    <cellStyle name="Output 14 2 2 2 6" xfId="34367" xr:uid="{00000000-0005-0000-0000-0000C3B50000}"/>
    <cellStyle name="Output 14 2 2 3" xfId="23783" xr:uid="{00000000-0005-0000-0000-0000C4B50000}"/>
    <cellStyle name="Output 14 2 2 3 2" xfId="39414" xr:uid="{00000000-0005-0000-0000-0000C5B50000}"/>
    <cellStyle name="Output 14 2 2 4" xfId="15417" xr:uid="{00000000-0005-0000-0000-0000C6B50000}"/>
    <cellStyle name="Output 14 2 2 5" xfId="31681" xr:uid="{00000000-0005-0000-0000-0000C7B50000}"/>
    <cellStyle name="Output 14 2 2 6" xfId="50400" xr:uid="{00000000-0005-0000-0000-0000C8B50000}"/>
    <cellStyle name="Output 14 2 2 7" xfId="52186" xr:uid="{00000000-0005-0000-0000-0000C9B50000}"/>
    <cellStyle name="Output 14 2 2 8" xfId="53281" xr:uid="{00000000-0005-0000-0000-0000CAB50000}"/>
    <cellStyle name="Output 14 2 3" xfId="8104" xr:uid="{00000000-0005-0000-0000-0000CBB50000}"/>
    <cellStyle name="Output 14 2 3 2" xfId="9493" xr:uid="{00000000-0005-0000-0000-0000CCB50000}"/>
    <cellStyle name="Output 14 2 3 2 2" xfId="6475" xr:uid="{00000000-0005-0000-0000-0000CDB50000}"/>
    <cellStyle name="Output 14 2 3 2 2 2" xfId="24177" xr:uid="{00000000-0005-0000-0000-0000CEB50000}"/>
    <cellStyle name="Output 14 2 3 2 2 2 2" xfId="39808" xr:uid="{00000000-0005-0000-0000-0000CFB50000}"/>
    <cellStyle name="Output 14 2 3 2 2 3" xfId="15979" xr:uid="{00000000-0005-0000-0000-0000D0B50000}"/>
    <cellStyle name="Output 14 2 3 2 2 4" xfId="32016" xr:uid="{00000000-0005-0000-0000-0000D1B50000}"/>
    <cellStyle name="Output 14 2 3 2 3" xfId="27059" xr:uid="{00000000-0005-0000-0000-0000D2B50000}"/>
    <cellStyle name="Output 14 2 3 2 3 2" xfId="42689" xr:uid="{00000000-0005-0000-0000-0000D3B50000}"/>
    <cellStyle name="Output 14 2 3 2 4" xfId="18995" xr:uid="{00000000-0005-0000-0000-0000D4B50000}"/>
    <cellStyle name="Output 14 2 3 2 5" xfId="34838" xr:uid="{00000000-0005-0000-0000-0000D5B50000}"/>
    <cellStyle name="Output 14 2 3 3" xfId="7668" xr:uid="{00000000-0005-0000-0000-0000D6B50000}"/>
    <cellStyle name="Output 14 2 3 3 2" xfId="25234" xr:uid="{00000000-0005-0000-0000-0000D7B50000}"/>
    <cellStyle name="Output 14 2 3 3 2 2" xfId="40864" xr:uid="{00000000-0005-0000-0000-0000D8B50000}"/>
    <cellStyle name="Output 14 2 3 3 3" xfId="17170" xr:uid="{00000000-0005-0000-0000-0000D9B50000}"/>
    <cellStyle name="Output 14 2 3 3 4" xfId="33013" xr:uid="{00000000-0005-0000-0000-0000DAB50000}"/>
    <cellStyle name="Output 14 2 3 4" xfId="25670" xr:uid="{00000000-0005-0000-0000-0000DBB50000}"/>
    <cellStyle name="Output 14 2 3 4 2" xfId="41300" xr:uid="{00000000-0005-0000-0000-0000DCB50000}"/>
    <cellStyle name="Output 14 2 3 5" xfId="17606" xr:uid="{00000000-0005-0000-0000-0000DDB50000}"/>
    <cellStyle name="Output 14 2 3 6" xfId="33449" xr:uid="{00000000-0005-0000-0000-0000DEB50000}"/>
    <cellStyle name="Output 14 2 4" xfId="21915" xr:uid="{00000000-0005-0000-0000-0000DFB50000}"/>
    <cellStyle name="Output 14 2 4 2" xfId="37546" xr:uid="{00000000-0005-0000-0000-0000E0B50000}"/>
    <cellStyle name="Output 14 2 5" xfId="24671" xr:uid="{00000000-0005-0000-0000-0000E1B50000}"/>
    <cellStyle name="Output 14 2 5 2" xfId="40302" xr:uid="{00000000-0005-0000-0000-0000E2B50000}"/>
    <cellStyle name="Output 14 2 6" xfId="13042" xr:uid="{00000000-0005-0000-0000-0000E3B50000}"/>
    <cellStyle name="Output 14 2 7" xfId="30016" xr:uid="{00000000-0005-0000-0000-0000E4B50000}"/>
    <cellStyle name="Output 14 2 8" xfId="45031" xr:uid="{00000000-0005-0000-0000-0000E5B50000}"/>
    <cellStyle name="Output 14 2 9" xfId="48431" xr:uid="{00000000-0005-0000-0000-0000E6B50000}"/>
    <cellStyle name="Output 14 3" xfId="5263" xr:uid="{00000000-0005-0000-0000-0000E7B50000}"/>
    <cellStyle name="Output 14 3 2" xfId="8528" xr:uid="{00000000-0005-0000-0000-0000E8B50000}"/>
    <cellStyle name="Output 14 3 2 2" xfId="9917" xr:uid="{00000000-0005-0000-0000-0000E9B50000}"/>
    <cellStyle name="Output 14 3 2 2 2" xfId="4624" xr:uid="{00000000-0005-0000-0000-0000EAB50000}"/>
    <cellStyle name="Output 14 3 2 2 2 2" xfId="22796" xr:uid="{00000000-0005-0000-0000-0000EBB50000}"/>
    <cellStyle name="Output 14 3 2 2 2 2 2" xfId="38427" xr:uid="{00000000-0005-0000-0000-0000ECB50000}"/>
    <cellStyle name="Output 14 3 2 2 2 3" xfId="14130" xr:uid="{00000000-0005-0000-0000-0000EDB50000}"/>
    <cellStyle name="Output 14 3 2 2 2 4" xfId="30817" xr:uid="{00000000-0005-0000-0000-0000EEB50000}"/>
    <cellStyle name="Output 14 3 2 2 3" xfId="27483" xr:uid="{00000000-0005-0000-0000-0000EFB50000}"/>
    <cellStyle name="Output 14 3 2 2 3 2" xfId="43113" xr:uid="{00000000-0005-0000-0000-0000F0B50000}"/>
    <cellStyle name="Output 14 3 2 2 4" xfId="19419" xr:uid="{00000000-0005-0000-0000-0000F1B50000}"/>
    <cellStyle name="Output 14 3 2 2 5" xfId="35262" xr:uid="{00000000-0005-0000-0000-0000F2B50000}"/>
    <cellStyle name="Output 14 3 2 3" xfId="4830" xr:uid="{00000000-0005-0000-0000-0000F3B50000}"/>
    <cellStyle name="Output 14 3 2 3 2" xfId="23002" xr:uid="{00000000-0005-0000-0000-0000F4B50000}"/>
    <cellStyle name="Output 14 3 2 3 2 2" xfId="38633" xr:uid="{00000000-0005-0000-0000-0000F5B50000}"/>
    <cellStyle name="Output 14 3 2 3 3" xfId="14336" xr:uid="{00000000-0005-0000-0000-0000F6B50000}"/>
    <cellStyle name="Output 14 3 2 3 4" xfId="31023" xr:uid="{00000000-0005-0000-0000-0000F7B50000}"/>
    <cellStyle name="Output 14 3 2 4" xfId="26094" xr:uid="{00000000-0005-0000-0000-0000F8B50000}"/>
    <cellStyle name="Output 14 3 2 4 2" xfId="41724" xr:uid="{00000000-0005-0000-0000-0000F9B50000}"/>
    <cellStyle name="Output 14 3 2 5" xfId="18030" xr:uid="{00000000-0005-0000-0000-0000FAB50000}"/>
    <cellStyle name="Output 14 3 2 6" xfId="33873" xr:uid="{00000000-0005-0000-0000-0000FBB50000}"/>
    <cellStyle name="Output 14 3 3" xfId="23341" xr:uid="{00000000-0005-0000-0000-0000FCB50000}"/>
    <cellStyle name="Output 14 3 3 2" xfId="38972" xr:uid="{00000000-0005-0000-0000-0000FDB50000}"/>
    <cellStyle name="Output 14 3 4" xfId="14768" xr:uid="{00000000-0005-0000-0000-0000FEB50000}"/>
    <cellStyle name="Output 14 3 5" xfId="31319" xr:uid="{00000000-0005-0000-0000-0000FFB50000}"/>
    <cellStyle name="Output 14 3 6" xfId="50023" xr:uid="{00000000-0005-0000-0000-000000B60000}"/>
    <cellStyle name="Output 14 3 7" xfId="51821" xr:uid="{00000000-0005-0000-0000-000001B60000}"/>
    <cellStyle name="Output 14 3 8" xfId="52914" xr:uid="{00000000-0005-0000-0000-000002B60000}"/>
    <cellStyle name="Output 14 4" xfId="6784" xr:uid="{00000000-0005-0000-0000-000003B60000}"/>
    <cellStyle name="Output 14 4 2" xfId="4578" xr:uid="{00000000-0005-0000-0000-000004B60000}"/>
    <cellStyle name="Output 14 4 2 2" xfId="4910" xr:uid="{00000000-0005-0000-0000-000005B60000}"/>
    <cellStyle name="Output 14 4 2 2 2" xfId="23082" xr:uid="{00000000-0005-0000-0000-000006B60000}"/>
    <cellStyle name="Output 14 4 2 2 2 2" xfId="38713" xr:uid="{00000000-0005-0000-0000-000007B60000}"/>
    <cellStyle name="Output 14 4 2 2 3" xfId="14416" xr:uid="{00000000-0005-0000-0000-000008B60000}"/>
    <cellStyle name="Output 14 4 2 2 4" xfId="31103" xr:uid="{00000000-0005-0000-0000-000009B60000}"/>
    <cellStyle name="Output 14 4 2 3" xfId="22750" xr:uid="{00000000-0005-0000-0000-00000AB60000}"/>
    <cellStyle name="Output 14 4 2 3 2" xfId="38381" xr:uid="{00000000-0005-0000-0000-00000BB60000}"/>
    <cellStyle name="Output 14 4 2 4" xfId="14084" xr:uid="{00000000-0005-0000-0000-00000CB60000}"/>
    <cellStyle name="Output 14 4 2 5" xfId="30771" xr:uid="{00000000-0005-0000-0000-00000DB60000}"/>
    <cellStyle name="Output 14 4 3" xfId="4245" xr:uid="{00000000-0005-0000-0000-00000EB60000}"/>
    <cellStyle name="Output 14 4 3 2" xfId="22456" xr:uid="{00000000-0005-0000-0000-00000FB60000}"/>
    <cellStyle name="Output 14 4 3 2 2" xfId="38087" xr:uid="{00000000-0005-0000-0000-000010B60000}"/>
    <cellStyle name="Output 14 4 3 3" xfId="13751" xr:uid="{00000000-0005-0000-0000-000011B60000}"/>
    <cellStyle name="Output 14 4 3 4" xfId="30496" xr:uid="{00000000-0005-0000-0000-000012B60000}"/>
    <cellStyle name="Output 14 4 4" xfId="24447" xr:uid="{00000000-0005-0000-0000-000013B60000}"/>
    <cellStyle name="Output 14 4 4 2" xfId="40078" xr:uid="{00000000-0005-0000-0000-000014B60000}"/>
    <cellStyle name="Output 14 4 5" xfId="16288" xr:uid="{00000000-0005-0000-0000-000015B60000}"/>
    <cellStyle name="Output 14 4 6" xfId="32266" xr:uid="{00000000-0005-0000-0000-000016B60000}"/>
    <cellStyle name="Output 14 5" xfId="21467" xr:uid="{00000000-0005-0000-0000-000017B60000}"/>
    <cellStyle name="Output 14 5 2" xfId="37098" xr:uid="{00000000-0005-0000-0000-000018B60000}"/>
    <cellStyle name="Output 14 6" xfId="22202" xr:uid="{00000000-0005-0000-0000-000019B60000}"/>
    <cellStyle name="Output 14 6 2" xfId="37833" xr:uid="{00000000-0005-0000-0000-00001AB60000}"/>
    <cellStyle name="Output 14 7" xfId="12389" xr:uid="{00000000-0005-0000-0000-00001BB60000}"/>
    <cellStyle name="Output 14 8" xfId="29650" xr:uid="{00000000-0005-0000-0000-00001CB60000}"/>
    <cellStyle name="Output 14 9" xfId="45286" xr:uid="{00000000-0005-0000-0000-00001DB60000}"/>
    <cellStyle name="Output 15" xfId="3081" xr:uid="{00000000-0005-0000-0000-00001EB60000}"/>
    <cellStyle name="Output 15 10" xfId="48194" xr:uid="{00000000-0005-0000-0000-00001FB60000}"/>
    <cellStyle name="Output 15 11" xfId="49061" xr:uid="{00000000-0005-0000-0000-000020B60000}"/>
    <cellStyle name="Output 15 12" xfId="50897" xr:uid="{00000000-0005-0000-0000-000021B60000}"/>
    <cellStyle name="Output 15 13" xfId="45628" xr:uid="{00000000-0005-0000-0000-000022B60000}"/>
    <cellStyle name="Output 15 14" xfId="53772" xr:uid="{00000000-0005-0000-0000-000023B60000}"/>
    <cellStyle name="Output 15 15" xfId="51479" xr:uid="{00000000-0005-0000-0000-000024B60000}"/>
    <cellStyle name="Output 15 2" xfId="3735" xr:uid="{00000000-0005-0000-0000-000025B60000}"/>
    <cellStyle name="Output 15 2 10" xfId="45033" xr:uid="{00000000-0005-0000-0000-000026B60000}"/>
    <cellStyle name="Output 15 2 11" xfId="51258" xr:uid="{00000000-0005-0000-0000-000027B60000}"/>
    <cellStyle name="Output 15 2 12" xfId="45659" xr:uid="{00000000-0005-0000-0000-000028B60000}"/>
    <cellStyle name="Output 15 2 13" xfId="51643" xr:uid="{00000000-0005-0000-0000-000029B60000}"/>
    <cellStyle name="Output 15 2 14" xfId="51728" xr:uid="{00000000-0005-0000-0000-00002AB60000}"/>
    <cellStyle name="Output 15 2 2" xfId="6110" xr:uid="{00000000-0005-0000-0000-00002BB60000}"/>
    <cellStyle name="Output 15 2 2 2" xfId="6564" xr:uid="{00000000-0005-0000-0000-00002CB60000}"/>
    <cellStyle name="Output 15 2 2 2 2" xfId="6478" xr:uid="{00000000-0005-0000-0000-00002DB60000}"/>
    <cellStyle name="Output 15 2 2 2 2 2" xfId="10757" xr:uid="{00000000-0005-0000-0000-00002EB60000}"/>
    <cellStyle name="Output 15 2 2 2 2 2 2" xfId="28323" xr:uid="{00000000-0005-0000-0000-00002FB60000}"/>
    <cellStyle name="Output 15 2 2 2 2 2 2 2" xfId="43953" xr:uid="{00000000-0005-0000-0000-000030B60000}"/>
    <cellStyle name="Output 15 2 2 2 2 2 3" xfId="20259" xr:uid="{00000000-0005-0000-0000-000031B60000}"/>
    <cellStyle name="Output 15 2 2 2 2 2 4" xfId="36102" xr:uid="{00000000-0005-0000-0000-000032B60000}"/>
    <cellStyle name="Output 15 2 2 2 2 3" xfId="24180" xr:uid="{00000000-0005-0000-0000-000033B60000}"/>
    <cellStyle name="Output 15 2 2 2 2 3 2" xfId="39811" xr:uid="{00000000-0005-0000-0000-000034B60000}"/>
    <cellStyle name="Output 15 2 2 2 2 4" xfId="15982" xr:uid="{00000000-0005-0000-0000-000035B60000}"/>
    <cellStyle name="Output 15 2 2 2 2 5" xfId="32019" xr:uid="{00000000-0005-0000-0000-000036B60000}"/>
    <cellStyle name="Output 15 2 2 2 3" xfId="11303" xr:uid="{00000000-0005-0000-0000-000037B60000}"/>
    <cellStyle name="Output 15 2 2 2 3 2" xfId="28869" xr:uid="{00000000-0005-0000-0000-000038B60000}"/>
    <cellStyle name="Output 15 2 2 2 3 2 2" xfId="44499" xr:uid="{00000000-0005-0000-0000-000039B60000}"/>
    <cellStyle name="Output 15 2 2 2 3 3" xfId="20805" xr:uid="{00000000-0005-0000-0000-00003AB60000}"/>
    <cellStyle name="Output 15 2 2 2 3 4" xfId="36648" xr:uid="{00000000-0005-0000-0000-00003BB60000}"/>
    <cellStyle name="Output 15 2 2 2 4" xfId="24265" xr:uid="{00000000-0005-0000-0000-00003CB60000}"/>
    <cellStyle name="Output 15 2 2 2 4 2" xfId="39896" xr:uid="{00000000-0005-0000-0000-00003DB60000}"/>
    <cellStyle name="Output 15 2 2 2 5" xfId="16068" xr:uid="{00000000-0005-0000-0000-00003EB60000}"/>
    <cellStyle name="Output 15 2 2 2 6" xfId="32104" xr:uid="{00000000-0005-0000-0000-00003FB60000}"/>
    <cellStyle name="Output 15 2 2 3" xfId="23925" xr:uid="{00000000-0005-0000-0000-000040B60000}"/>
    <cellStyle name="Output 15 2 2 3 2" xfId="39556" xr:uid="{00000000-0005-0000-0000-000041B60000}"/>
    <cellStyle name="Output 15 2 2 4" xfId="15615" xr:uid="{00000000-0005-0000-0000-000042B60000}"/>
    <cellStyle name="Output 15 2 2 5" xfId="31804" xr:uid="{00000000-0005-0000-0000-000043B60000}"/>
    <cellStyle name="Output 15 2 2 6" xfId="50523" xr:uid="{00000000-0005-0000-0000-000044B60000}"/>
    <cellStyle name="Output 15 2 2 7" xfId="52309" xr:uid="{00000000-0005-0000-0000-000045B60000}"/>
    <cellStyle name="Output 15 2 2 8" xfId="53404" xr:uid="{00000000-0005-0000-0000-000046B60000}"/>
    <cellStyle name="Output 15 2 3" xfId="8785" xr:uid="{00000000-0005-0000-0000-000047B60000}"/>
    <cellStyle name="Output 15 2 3 2" xfId="10174" xr:uid="{00000000-0005-0000-0000-000048B60000}"/>
    <cellStyle name="Output 15 2 3 2 2" xfId="10810" xr:uid="{00000000-0005-0000-0000-000049B60000}"/>
    <cellStyle name="Output 15 2 3 2 2 2" xfId="28376" xr:uid="{00000000-0005-0000-0000-00004AB60000}"/>
    <cellStyle name="Output 15 2 3 2 2 2 2" xfId="44006" xr:uid="{00000000-0005-0000-0000-00004BB60000}"/>
    <cellStyle name="Output 15 2 3 2 2 3" xfId="20312" xr:uid="{00000000-0005-0000-0000-00004CB60000}"/>
    <cellStyle name="Output 15 2 3 2 2 4" xfId="36155" xr:uid="{00000000-0005-0000-0000-00004DB60000}"/>
    <cellStyle name="Output 15 2 3 2 3" xfId="27740" xr:uid="{00000000-0005-0000-0000-00004EB60000}"/>
    <cellStyle name="Output 15 2 3 2 3 2" xfId="43370" xr:uid="{00000000-0005-0000-0000-00004FB60000}"/>
    <cellStyle name="Output 15 2 3 2 4" xfId="19676" xr:uid="{00000000-0005-0000-0000-000050B60000}"/>
    <cellStyle name="Output 15 2 3 2 5" xfId="35519" xr:uid="{00000000-0005-0000-0000-000051B60000}"/>
    <cellStyle name="Output 15 2 3 3" xfId="11470" xr:uid="{00000000-0005-0000-0000-000052B60000}"/>
    <cellStyle name="Output 15 2 3 3 2" xfId="29036" xr:uid="{00000000-0005-0000-0000-000053B60000}"/>
    <cellStyle name="Output 15 2 3 3 2 2" xfId="44666" xr:uid="{00000000-0005-0000-0000-000054B60000}"/>
    <cellStyle name="Output 15 2 3 3 3" xfId="20972" xr:uid="{00000000-0005-0000-0000-000055B60000}"/>
    <cellStyle name="Output 15 2 3 3 4" xfId="36815" xr:uid="{00000000-0005-0000-0000-000056B60000}"/>
    <cellStyle name="Output 15 2 3 4" xfId="26351" xr:uid="{00000000-0005-0000-0000-000057B60000}"/>
    <cellStyle name="Output 15 2 3 4 2" xfId="41981" xr:uid="{00000000-0005-0000-0000-000058B60000}"/>
    <cellStyle name="Output 15 2 3 5" xfId="18287" xr:uid="{00000000-0005-0000-0000-000059B60000}"/>
    <cellStyle name="Output 15 2 3 6" xfId="34130" xr:uid="{00000000-0005-0000-0000-00005AB60000}"/>
    <cellStyle name="Output 15 2 4" xfId="22057" xr:uid="{00000000-0005-0000-0000-00005BB60000}"/>
    <cellStyle name="Output 15 2 4 2" xfId="37688" xr:uid="{00000000-0005-0000-0000-00005CB60000}"/>
    <cellStyle name="Output 15 2 5" xfId="12148" xr:uid="{00000000-0005-0000-0000-00005DB60000}"/>
    <cellStyle name="Output 15 2 5 2" xfId="29411" xr:uid="{00000000-0005-0000-0000-00005EB60000}"/>
    <cellStyle name="Output 15 2 6" xfId="13240" xr:uid="{00000000-0005-0000-0000-00005FB60000}"/>
    <cellStyle name="Output 15 2 7" xfId="30139" xr:uid="{00000000-0005-0000-0000-000060B60000}"/>
    <cellStyle name="Output 15 2 8" xfId="45349" xr:uid="{00000000-0005-0000-0000-000061B60000}"/>
    <cellStyle name="Output 15 2 9" xfId="48554" xr:uid="{00000000-0005-0000-0000-000062B60000}"/>
    <cellStyle name="Output 15 3" xfId="5460" xr:uid="{00000000-0005-0000-0000-000063B60000}"/>
    <cellStyle name="Output 15 3 2" xfId="8367" xr:uid="{00000000-0005-0000-0000-000064B60000}"/>
    <cellStyle name="Output 15 3 2 2" xfId="9756" xr:uid="{00000000-0005-0000-0000-000065B60000}"/>
    <cellStyle name="Output 15 3 2 2 2" xfId="7661" xr:uid="{00000000-0005-0000-0000-000066B60000}"/>
    <cellStyle name="Output 15 3 2 2 2 2" xfId="25227" xr:uid="{00000000-0005-0000-0000-000067B60000}"/>
    <cellStyle name="Output 15 3 2 2 2 2 2" xfId="40857" xr:uid="{00000000-0005-0000-0000-000068B60000}"/>
    <cellStyle name="Output 15 3 2 2 2 3" xfId="17163" xr:uid="{00000000-0005-0000-0000-000069B60000}"/>
    <cellStyle name="Output 15 3 2 2 2 4" xfId="33006" xr:uid="{00000000-0005-0000-0000-00006AB60000}"/>
    <cellStyle name="Output 15 3 2 2 3" xfId="27322" xr:uid="{00000000-0005-0000-0000-00006BB60000}"/>
    <cellStyle name="Output 15 3 2 2 3 2" xfId="42952" xr:uid="{00000000-0005-0000-0000-00006CB60000}"/>
    <cellStyle name="Output 15 3 2 2 4" xfId="19258" xr:uid="{00000000-0005-0000-0000-00006DB60000}"/>
    <cellStyle name="Output 15 3 2 2 5" xfId="35101" xr:uid="{00000000-0005-0000-0000-00006EB60000}"/>
    <cellStyle name="Output 15 3 2 3" xfId="9282" xr:uid="{00000000-0005-0000-0000-00006FB60000}"/>
    <cellStyle name="Output 15 3 2 3 2" xfId="26848" xr:uid="{00000000-0005-0000-0000-000070B60000}"/>
    <cellStyle name="Output 15 3 2 3 2 2" xfId="42478" xr:uid="{00000000-0005-0000-0000-000071B60000}"/>
    <cellStyle name="Output 15 3 2 3 3" xfId="18784" xr:uid="{00000000-0005-0000-0000-000072B60000}"/>
    <cellStyle name="Output 15 3 2 3 4" xfId="34627" xr:uid="{00000000-0005-0000-0000-000073B60000}"/>
    <cellStyle name="Output 15 3 2 4" xfId="25933" xr:uid="{00000000-0005-0000-0000-000074B60000}"/>
    <cellStyle name="Output 15 3 2 4 2" xfId="41563" xr:uid="{00000000-0005-0000-0000-000075B60000}"/>
    <cellStyle name="Output 15 3 2 5" xfId="17869" xr:uid="{00000000-0005-0000-0000-000076B60000}"/>
    <cellStyle name="Output 15 3 2 6" xfId="33712" xr:uid="{00000000-0005-0000-0000-000077B60000}"/>
    <cellStyle name="Output 15 3 3" xfId="23482" xr:uid="{00000000-0005-0000-0000-000078B60000}"/>
    <cellStyle name="Output 15 3 3 2" xfId="39113" xr:uid="{00000000-0005-0000-0000-000079B60000}"/>
    <cellStyle name="Output 15 3 4" xfId="14965" xr:uid="{00000000-0005-0000-0000-00007AB60000}"/>
    <cellStyle name="Output 15 3 5" xfId="31441" xr:uid="{00000000-0005-0000-0000-00007BB60000}"/>
    <cellStyle name="Output 15 3 6" xfId="50163" xr:uid="{00000000-0005-0000-0000-00007CB60000}"/>
    <cellStyle name="Output 15 3 7" xfId="51949" xr:uid="{00000000-0005-0000-0000-00007DB60000}"/>
    <cellStyle name="Output 15 3 8" xfId="53044" xr:uid="{00000000-0005-0000-0000-00007EB60000}"/>
    <cellStyle name="Output 15 4" xfId="8631" xr:uid="{00000000-0005-0000-0000-00007FB60000}"/>
    <cellStyle name="Output 15 4 2" xfId="10020" xr:uid="{00000000-0005-0000-0000-000080B60000}"/>
    <cellStyle name="Output 15 4 2 2" xfId="7441" xr:uid="{00000000-0005-0000-0000-000081B60000}"/>
    <cellStyle name="Output 15 4 2 2 2" xfId="25008" xr:uid="{00000000-0005-0000-0000-000082B60000}"/>
    <cellStyle name="Output 15 4 2 2 2 2" xfId="40638" xr:uid="{00000000-0005-0000-0000-000083B60000}"/>
    <cellStyle name="Output 15 4 2 2 3" xfId="16944" xr:uid="{00000000-0005-0000-0000-000084B60000}"/>
    <cellStyle name="Output 15 4 2 2 4" xfId="32787" xr:uid="{00000000-0005-0000-0000-000085B60000}"/>
    <cellStyle name="Output 15 4 2 3" xfId="27586" xr:uid="{00000000-0005-0000-0000-000086B60000}"/>
    <cellStyle name="Output 15 4 2 3 2" xfId="43216" xr:uid="{00000000-0005-0000-0000-000087B60000}"/>
    <cellStyle name="Output 15 4 2 4" xfId="19522" xr:uid="{00000000-0005-0000-0000-000088B60000}"/>
    <cellStyle name="Output 15 4 2 5" xfId="35365" xr:uid="{00000000-0005-0000-0000-000089B60000}"/>
    <cellStyle name="Output 15 4 3" xfId="7884" xr:uid="{00000000-0005-0000-0000-00008AB60000}"/>
    <cellStyle name="Output 15 4 3 2" xfId="25450" xr:uid="{00000000-0005-0000-0000-00008BB60000}"/>
    <cellStyle name="Output 15 4 3 2 2" xfId="41080" xr:uid="{00000000-0005-0000-0000-00008CB60000}"/>
    <cellStyle name="Output 15 4 3 3" xfId="17386" xr:uid="{00000000-0005-0000-0000-00008DB60000}"/>
    <cellStyle name="Output 15 4 3 4" xfId="33229" xr:uid="{00000000-0005-0000-0000-00008EB60000}"/>
    <cellStyle name="Output 15 4 4" xfId="26197" xr:uid="{00000000-0005-0000-0000-00008FB60000}"/>
    <cellStyle name="Output 15 4 4 2" xfId="41827" xr:uid="{00000000-0005-0000-0000-000090B60000}"/>
    <cellStyle name="Output 15 4 5" xfId="18133" xr:uid="{00000000-0005-0000-0000-000091B60000}"/>
    <cellStyle name="Output 15 4 6" xfId="33976" xr:uid="{00000000-0005-0000-0000-000092B60000}"/>
    <cellStyle name="Output 15 5" xfId="21610" xr:uid="{00000000-0005-0000-0000-000093B60000}"/>
    <cellStyle name="Output 15 5 2" xfId="37241" xr:uid="{00000000-0005-0000-0000-000094B60000}"/>
    <cellStyle name="Output 15 6" xfId="24090" xr:uid="{00000000-0005-0000-0000-000095B60000}"/>
    <cellStyle name="Output 15 6 2" xfId="39721" xr:uid="{00000000-0005-0000-0000-000096B60000}"/>
    <cellStyle name="Output 15 7" xfId="12587" xr:uid="{00000000-0005-0000-0000-000097B60000}"/>
    <cellStyle name="Output 15 8" xfId="29773" xr:uid="{00000000-0005-0000-0000-000098B60000}"/>
    <cellStyle name="Output 15 9" xfId="47497" xr:uid="{00000000-0005-0000-0000-000099B60000}"/>
    <cellStyle name="Output 16" xfId="2988" xr:uid="{00000000-0005-0000-0000-00009AB60000}"/>
    <cellStyle name="Output 16 10" xfId="48139" xr:uid="{00000000-0005-0000-0000-00009BB60000}"/>
    <cellStyle name="Output 16 11" xfId="47708" xr:uid="{00000000-0005-0000-0000-00009CB60000}"/>
    <cellStyle name="Output 16 12" xfId="50842" xr:uid="{00000000-0005-0000-0000-00009DB60000}"/>
    <cellStyle name="Output 16 13" xfId="46118" xr:uid="{00000000-0005-0000-0000-00009EB60000}"/>
    <cellStyle name="Output 16 14" xfId="52994" xr:uid="{00000000-0005-0000-0000-00009FB60000}"/>
    <cellStyle name="Output 16 15" xfId="45982" xr:uid="{00000000-0005-0000-0000-0000A0B60000}"/>
    <cellStyle name="Output 16 2" xfId="3642" xr:uid="{00000000-0005-0000-0000-0000A1B60000}"/>
    <cellStyle name="Output 16 2 10" xfId="45023" xr:uid="{00000000-0005-0000-0000-0000A2B60000}"/>
    <cellStyle name="Output 16 2 11" xfId="51205" xr:uid="{00000000-0005-0000-0000-0000A3B60000}"/>
    <cellStyle name="Output 16 2 12" xfId="47803" xr:uid="{00000000-0005-0000-0000-0000A4B60000}"/>
    <cellStyle name="Output 16 2 13" xfId="47638" xr:uid="{00000000-0005-0000-0000-0000A5B60000}"/>
    <cellStyle name="Output 16 2 14" xfId="52550" xr:uid="{00000000-0005-0000-0000-0000A6B60000}"/>
    <cellStyle name="Output 16 2 2" xfId="6017" xr:uid="{00000000-0005-0000-0000-0000A7B60000}"/>
    <cellStyle name="Output 16 2 2 2" xfId="8666" xr:uid="{00000000-0005-0000-0000-0000A8B60000}"/>
    <cellStyle name="Output 16 2 2 2 2" xfId="10055" xr:uid="{00000000-0005-0000-0000-0000A9B60000}"/>
    <cellStyle name="Output 16 2 2 2 2 2" xfId="7688" xr:uid="{00000000-0005-0000-0000-0000AAB60000}"/>
    <cellStyle name="Output 16 2 2 2 2 2 2" xfId="25254" xr:uid="{00000000-0005-0000-0000-0000ABB60000}"/>
    <cellStyle name="Output 16 2 2 2 2 2 2 2" xfId="40884" xr:uid="{00000000-0005-0000-0000-0000ACB60000}"/>
    <cellStyle name="Output 16 2 2 2 2 2 3" xfId="17190" xr:uid="{00000000-0005-0000-0000-0000ADB60000}"/>
    <cellStyle name="Output 16 2 2 2 2 2 4" xfId="33033" xr:uid="{00000000-0005-0000-0000-0000AEB60000}"/>
    <cellStyle name="Output 16 2 2 2 2 3" xfId="27621" xr:uid="{00000000-0005-0000-0000-0000AFB60000}"/>
    <cellStyle name="Output 16 2 2 2 2 3 2" xfId="43251" xr:uid="{00000000-0005-0000-0000-0000B0B60000}"/>
    <cellStyle name="Output 16 2 2 2 2 4" xfId="19557" xr:uid="{00000000-0005-0000-0000-0000B1B60000}"/>
    <cellStyle name="Output 16 2 2 2 2 5" xfId="35400" xr:uid="{00000000-0005-0000-0000-0000B2B60000}"/>
    <cellStyle name="Output 16 2 2 2 3" xfId="4866" xr:uid="{00000000-0005-0000-0000-0000B3B60000}"/>
    <cellStyle name="Output 16 2 2 2 3 2" xfId="23038" xr:uid="{00000000-0005-0000-0000-0000B4B60000}"/>
    <cellStyle name="Output 16 2 2 2 3 2 2" xfId="38669" xr:uid="{00000000-0005-0000-0000-0000B5B60000}"/>
    <cellStyle name="Output 16 2 2 2 3 3" xfId="14372" xr:uid="{00000000-0005-0000-0000-0000B6B60000}"/>
    <cellStyle name="Output 16 2 2 2 3 4" xfId="31059" xr:uid="{00000000-0005-0000-0000-0000B7B60000}"/>
    <cellStyle name="Output 16 2 2 2 4" xfId="26232" xr:uid="{00000000-0005-0000-0000-0000B8B60000}"/>
    <cellStyle name="Output 16 2 2 2 4 2" xfId="41862" xr:uid="{00000000-0005-0000-0000-0000B9B60000}"/>
    <cellStyle name="Output 16 2 2 2 5" xfId="18168" xr:uid="{00000000-0005-0000-0000-0000BAB60000}"/>
    <cellStyle name="Output 16 2 2 2 6" xfId="34011" xr:uid="{00000000-0005-0000-0000-0000BBB60000}"/>
    <cellStyle name="Output 16 2 2 3" xfId="23872" xr:uid="{00000000-0005-0000-0000-0000BCB60000}"/>
    <cellStyle name="Output 16 2 2 3 2" xfId="39503" xr:uid="{00000000-0005-0000-0000-0000BDB60000}"/>
    <cellStyle name="Output 16 2 2 4" xfId="15522" xr:uid="{00000000-0005-0000-0000-0000BEB60000}"/>
    <cellStyle name="Output 16 2 2 5" xfId="31751" xr:uid="{00000000-0005-0000-0000-0000BFB60000}"/>
    <cellStyle name="Output 16 2 2 6" xfId="50470" xr:uid="{00000000-0005-0000-0000-0000C0B60000}"/>
    <cellStyle name="Output 16 2 2 7" xfId="52256" xr:uid="{00000000-0005-0000-0000-0000C1B60000}"/>
    <cellStyle name="Output 16 2 2 8" xfId="53351" xr:uid="{00000000-0005-0000-0000-0000C2B60000}"/>
    <cellStyle name="Output 16 2 3" xfId="8300" xr:uid="{00000000-0005-0000-0000-0000C3B60000}"/>
    <cellStyle name="Output 16 2 3 2" xfId="9689" xr:uid="{00000000-0005-0000-0000-0000C4B60000}"/>
    <cellStyle name="Output 16 2 3 2 2" xfId="4426" xr:uid="{00000000-0005-0000-0000-0000C5B60000}"/>
    <cellStyle name="Output 16 2 3 2 2 2" xfId="22598" xr:uid="{00000000-0005-0000-0000-0000C6B60000}"/>
    <cellStyle name="Output 16 2 3 2 2 2 2" xfId="38229" xr:uid="{00000000-0005-0000-0000-0000C7B60000}"/>
    <cellStyle name="Output 16 2 3 2 2 3" xfId="13932" xr:uid="{00000000-0005-0000-0000-0000C8B60000}"/>
    <cellStyle name="Output 16 2 3 2 2 4" xfId="30619" xr:uid="{00000000-0005-0000-0000-0000C9B60000}"/>
    <cellStyle name="Output 16 2 3 2 3" xfId="27255" xr:uid="{00000000-0005-0000-0000-0000CAB60000}"/>
    <cellStyle name="Output 16 2 3 2 3 2" xfId="42885" xr:uid="{00000000-0005-0000-0000-0000CBB60000}"/>
    <cellStyle name="Output 16 2 3 2 4" xfId="19191" xr:uid="{00000000-0005-0000-0000-0000CCB60000}"/>
    <cellStyle name="Output 16 2 3 2 5" xfId="35034" xr:uid="{00000000-0005-0000-0000-0000CDB60000}"/>
    <cellStyle name="Output 16 2 3 3" xfId="7487" xr:uid="{00000000-0005-0000-0000-0000CEB60000}"/>
    <cellStyle name="Output 16 2 3 3 2" xfId="25053" xr:uid="{00000000-0005-0000-0000-0000CFB60000}"/>
    <cellStyle name="Output 16 2 3 3 2 2" xfId="40683" xr:uid="{00000000-0005-0000-0000-0000D0B60000}"/>
    <cellStyle name="Output 16 2 3 3 3" xfId="16989" xr:uid="{00000000-0005-0000-0000-0000D1B60000}"/>
    <cellStyle name="Output 16 2 3 3 4" xfId="32832" xr:uid="{00000000-0005-0000-0000-0000D2B60000}"/>
    <cellStyle name="Output 16 2 3 4" xfId="25866" xr:uid="{00000000-0005-0000-0000-0000D3B60000}"/>
    <cellStyle name="Output 16 2 3 4 2" xfId="41496" xr:uid="{00000000-0005-0000-0000-0000D4B60000}"/>
    <cellStyle name="Output 16 2 3 5" xfId="17802" xr:uid="{00000000-0005-0000-0000-0000D5B60000}"/>
    <cellStyle name="Output 16 2 3 6" xfId="33645" xr:uid="{00000000-0005-0000-0000-0000D6B60000}"/>
    <cellStyle name="Output 16 2 4" xfId="22003" xr:uid="{00000000-0005-0000-0000-0000D7B60000}"/>
    <cellStyle name="Output 16 2 4 2" xfId="37634" xr:uid="{00000000-0005-0000-0000-0000D8B60000}"/>
    <cellStyle name="Output 16 2 5" xfId="12097" xr:uid="{00000000-0005-0000-0000-0000D9B60000}"/>
    <cellStyle name="Output 16 2 5 2" xfId="29360" xr:uid="{00000000-0005-0000-0000-0000DAB60000}"/>
    <cellStyle name="Output 16 2 6" xfId="13147" xr:uid="{00000000-0005-0000-0000-0000DBB60000}"/>
    <cellStyle name="Output 16 2 7" xfId="30086" xr:uid="{00000000-0005-0000-0000-0000DCB60000}"/>
    <cellStyle name="Output 16 2 8" xfId="45400" xr:uid="{00000000-0005-0000-0000-0000DDB60000}"/>
    <cellStyle name="Output 16 2 9" xfId="48501" xr:uid="{00000000-0005-0000-0000-0000DEB60000}"/>
    <cellStyle name="Output 16 3" xfId="5367" xr:uid="{00000000-0005-0000-0000-0000DFB60000}"/>
    <cellStyle name="Output 16 3 2" xfId="8136" xr:uid="{00000000-0005-0000-0000-0000E0B60000}"/>
    <cellStyle name="Output 16 3 2 2" xfId="9525" xr:uid="{00000000-0005-0000-0000-0000E1B60000}"/>
    <cellStyle name="Output 16 3 2 2 2" xfId="4610" xr:uid="{00000000-0005-0000-0000-0000E2B60000}"/>
    <cellStyle name="Output 16 3 2 2 2 2" xfId="22782" xr:uid="{00000000-0005-0000-0000-0000E3B60000}"/>
    <cellStyle name="Output 16 3 2 2 2 2 2" xfId="38413" xr:uid="{00000000-0005-0000-0000-0000E4B60000}"/>
    <cellStyle name="Output 16 3 2 2 2 3" xfId="14116" xr:uid="{00000000-0005-0000-0000-0000E5B60000}"/>
    <cellStyle name="Output 16 3 2 2 2 4" xfId="30803" xr:uid="{00000000-0005-0000-0000-0000E6B60000}"/>
    <cellStyle name="Output 16 3 2 2 3" xfId="27091" xr:uid="{00000000-0005-0000-0000-0000E7B60000}"/>
    <cellStyle name="Output 16 3 2 2 3 2" xfId="42721" xr:uid="{00000000-0005-0000-0000-0000E8B60000}"/>
    <cellStyle name="Output 16 3 2 2 4" xfId="19027" xr:uid="{00000000-0005-0000-0000-0000E9B60000}"/>
    <cellStyle name="Output 16 3 2 2 5" xfId="34870" xr:uid="{00000000-0005-0000-0000-0000EAB60000}"/>
    <cellStyle name="Output 16 3 2 3" xfId="7685" xr:uid="{00000000-0005-0000-0000-0000EBB60000}"/>
    <cellStyle name="Output 16 3 2 3 2" xfId="25251" xr:uid="{00000000-0005-0000-0000-0000ECB60000}"/>
    <cellStyle name="Output 16 3 2 3 2 2" xfId="40881" xr:uid="{00000000-0005-0000-0000-0000EDB60000}"/>
    <cellStyle name="Output 16 3 2 3 3" xfId="17187" xr:uid="{00000000-0005-0000-0000-0000EEB60000}"/>
    <cellStyle name="Output 16 3 2 3 4" xfId="33030" xr:uid="{00000000-0005-0000-0000-0000EFB60000}"/>
    <cellStyle name="Output 16 3 2 4" xfId="25702" xr:uid="{00000000-0005-0000-0000-0000F0B60000}"/>
    <cellStyle name="Output 16 3 2 4 2" xfId="41332" xr:uid="{00000000-0005-0000-0000-0000F1B60000}"/>
    <cellStyle name="Output 16 3 2 5" xfId="17638" xr:uid="{00000000-0005-0000-0000-0000F2B60000}"/>
    <cellStyle name="Output 16 3 2 6" xfId="33481" xr:uid="{00000000-0005-0000-0000-0000F3B60000}"/>
    <cellStyle name="Output 16 3 3" xfId="23429" xr:uid="{00000000-0005-0000-0000-0000F4B60000}"/>
    <cellStyle name="Output 16 3 3 2" xfId="39060" xr:uid="{00000000-0005-0000-0000-0000F5B60000}"/>
    <cellStyle name="Output 16 3 4" xfId="14872" xr:uid="{00000000-0005-0000-0000-0000F6B60000}"/>
    <cellStyle name="Output 16 3 5" xfId="31388" xr:uid="{00000000-0005-0000-0000-0000F7B60000}"/>
    <cellStyle name="Output 16 3 6" xfId="50093" xr:uid="{00000000-0005-0000-0000-0000F8B60000}"/>
    <cellStyle name="Output 16 3 7" xfId="51891" xr:uid="{00000000-0005-0000-0000-0000F9B60000}"/>
    <cellStyle name="Output 16 3 8" xfId="52984" xr:uid="{00000000-0005-0000-0000-0000FAB60000}"/>
    <cellStyle name="Output 16 4" xfId="8577" xr:uid="{00000000-0005-0000-0000-0000FBB60000}"/>
    <cellStyle name="Output 16 4 2" xfId="9966" xr:uid="{00000000-0005-0000-0000-0000FCB60000}"/>
    <cellStyle name="Output 16 4 2 2" xfId="7003" xr:uid="{00000000-0005-0000-0000-0000FDB60000}"/>
    <cellStyle name="Output 16 4 2 2 2" xfId="24666" xr:uid="{00000000-0005-0000-0000-0000FEB60000}"/>
    <cellStyle name="Output 16 4 2 2 2 2" xfId="40297" xr:uid="{00000000-0005-0000-0000-0000FFB60000}"/>
    <cellStyle name="Output 16 4 2 2 3" xfId="16507" xr:uid="{00000000-0005-0000-0000-000000B70000}"/>
    <cellStyle name="Output 16 4 2 2 4" xfId="32485" xr:uid="{00000000-0005-0000-0000-000001B70000}"/>
    <cellStyle name="Output 16 4 2 3" xfId="27532" xr:uid="{00000000-0005-0000-0000-000002B70000}"/>
    <cellStyle name="Output 16 4 2 3 2" xfId="43162" xr:uid="{00000000-0005-0000-0000-000003B70000}"/>
    <cellStyle name="Output 16 4 2 4" xfId="19468" xr:uid="{00000000-0005-0000-0000-000004B70000}"/>
    <cellStyle name="Output 16 4 2 5" xfId="35311" xr:uid="{00000000-0005-0000-0000-000005B70000}"/>
    <cellStyle name="Output 16 4 3" xfId="7517" xr:uid="{00000000-0005-0000-0000-000006B70000}"/>
    <cellStyle name="Output 16 4 3 2" xfId="25083" xr:uid="{00000000-0005-0000-0000-000007B70000}"/>
    <cellStyle name="Output 16 4 3 2 2" xfId="40713" xr:uid="{00000000-0005-0000-0000-000008B70000}"/>
    <cellStyle name="Output 16 4 3 3" xfId="17019" xr:uid="{00000000-0005-0000-0000-000009B70000}"/>
    <cellStyle name="Output 16 4 3 4" xfId="32862" xr:uid="{00000000-0005-0000-0000-00000AB70000}"/>
    <cellStyle name="Output 16 4 4" xfId="26143" xr:uid="{00000000-0005-0000-0000-00000BB70000}"/>
    <cellStyle name="Output 16 4 4 2" xfId="41773" xr:uid="{00000000-0005-0000-0000-00000CB70000}"/>
    <cellStyle name="Output 16 4 5" xfId="18079" xr:uid="{00000000-0005-0000-0000-00000DB70000}"/>
    <cellStyle name="Output 16 4 6" xfId="33922" xr:uid="{00000000-0005-0000-0000-00000EB70000}"/>
    <cellStyle name="Output 16 5" xfId="21556" xr:uid="{00000000-0005-0000-0000-00000FB70000}"/>
    <cellStyle name="Output 16 5 2" xfId="37187" xr:uid="{00000000-0005-0000-0000-000010B70000}"/>
    <cellStyle name="Output 16 6" xfId="12064" xr:uid="{00000000-0005-0000-0000-000011B70000}"/>
    <cellStyle name="Output 16 6 2" xfId="29327" xr:uid="{00000000-0005-0000-0000-000012B70000}"/>
    <cellStyle name="Output 16 7" xfId="12494" xr:uid="{00000000-0005-0000-0000-000013B70000}"/>
    <cellStyle name="Output 16 8" xfId="29720" xr:uid="{00000000-0005-0000-0000-000014B70000}"/>
    <cellStyle name="Output 16 9" xfId="47171" xr:uid="{00000000-0005-0000-0000-000015B70000}"/>
    <cellStyle name="Output 17" xfId="3382" xr:uid="{00000000-0005-0000-0000-000016B70000}"/>
    <cellStyle name="Output 17 10" xfId="48342" xr:uid="{00000000-0005-0000-0000-000017B70000}"/>
    <cellStyle name="Output 17 11" xfId="45173" xr:uid="{00000000-0005-0000-0000-000018B70000}"/>
    <cellStyle name="Output 17 12" xfId="51045" xr:uid="{00000000-0005-0000-0000-000019B70000}"/>
    <cellStyle name="Output 17 13" xfId="51458" xr:uid="{00000000-0005-0000-0000-00001AB70000}"/>
    <cellStyle name="Output 17 14" xfId="48899" xr:uid="{00000000-0005-0000-0000-00001BB70000}"/>
    <cellStyle name="Output 17 15" xfId="52993" xr:uid="{00000000-0005-0000-0000-00001CB70000}"/>
    <cellStyle name="Output 17 2" xfId="4035" xr:uid="{00000000-0005-0000-0000-00001DB70000}"/>
    <cellStyle name="Output 17 2 10" xfId="48895" xr:uid="{00000000-0005-0000-0000-00001EB70000}"/>
    <cellStyle name="Output 17 2 11" xfId="51406" xr:uid="{00000000-0005-0000-0000-00001FB70000}"/>
    <cellStyle name="Output 17 2 12" xfId="45613" xr:uid="{00000000-0005-0000-0000-000020B70000}"/>
    <cellStyle name="Output 17 2 13" xfId="51612" xr:uid="{00000000-0005-0000-0000-000021B70000}"/>
    <cellStyle name="Output 17 2 14" xfId="47055" xr:uid="{00000000-0005-0000-0000-000022B70000}"/>
    <cellStyle name="Output 17 2 2" xfId="6410" xr:uid="{00000000-0005-0000-0000-000023B70000}"/>
    <cellStyle name="Output 17 2 2 2" xfId="6513" xr:uid="{00000000-0005-0000-0000-000024B70000}"/>
    <cellStyle name="Output 17 2 2 2 2" xfId="7298" xr:uid="{00000000-0005-0000-0000-000025B70000}"/>
    <cellStyle name="Output 17 2 2 2 2 2" xfId="10730" xr:uid="{00000000-0005-0000-0000-000026B70000}"/>
    <cellStyle name="Output 17 2 2 2 2 2 2" xfId="28296" xr:uid="{00000000-0005-0000-0000-000027B70000}"/>
    <cellStyle name="Output 17 2 2 2 2 2 2 2" xfId="43926" xr:uid="{00000000-0005-0000-0000-000028B70000}"/>
    <cellStyle name="Output 17 2 2 2 2 2 3" xfId="20232" xr:uid="{00000000-0005-0000-0000-000029B70000}"/>
    <cellStyle name="Output 17 2 2 2 2 2 4" xfId="36075" xr:uid="{00000000-0005-0000-0000-00002AB70000}"/>
    <cellStyle name="Output 17 2 2 2 2 3" xfId="24865" xr:uid="{00000000-0005-0000-0000-00002BB70000}"/>
    <cellStyle name="Output 17 2 2 2 2 3 2" xfId="40495" xr:uid="{00000000-0005-0000-0000-00002CB70000}"/>
    <cellStyle name="Output 17 2 2 2 2 4" xfId="16801" xr:uid="{00000000-0005-0000-0000-00002DB70000}"/>
    <cellStyle name="Output 17 2 2 2 2 5" xfId="32644" xr:uid="{00000000-0005-0000-0000-00002EB70000}"/>
    <cellStyle name="Output 17 2 2 2 3" xfId="4142" xr:uid="{00000000-0005-0000-0000-00002FB70000}"/>
    <cellStyle name="Output 17 2 2 2 3 2" xfId="22353" xr:uid="{00000000-0005-0000-0000-000030B70000}"/>
    <cellStyle name="Output 17 2 2 2 3 2 2" xfId="37984" xr:uid="{00000000-0005-0000-0000-000031B70000}"/>
    <cellStyle name="Output 17 2 2 2 3 3" xfId="13648" xr:uid="{00000000-0005-0000-0000-000032B70000}"/>
    <cellStyle name="Output 17 2 2 2 3 4" xfId="30393" xr:uid="{00000000-0005-0000-0000-000033B70000}"/>
    <cellStyle name="Output 17 2 2 2 4" xfId="24214" xr:uid="{00000000-0005-0000-0000-000034B70000}"/>
    <cellStyle name="Output 17 2 2 2 4 2" xfId="39845" xr:uid="{00000000-0005-0000-0000-000035B70000}"/>
    <cellStyle name="Output 17 2 2 2 5" xfId="16017" xr:uid="{00000000-0005-0000-0000-000036B70000}"/>
    <cellStyle name="Output 17 2 2 2 6" xfId="32053" xr:uid="{00000000-0005-0000-0000-000037B70000}"/>
    <cellStyle name="Output 17 2 2 3" xfId="24113" xr:uid="{00000000-0005-0000-0000-000038B70000}"/>
    <cellStyle name="Output 17 2 2 3 2" xfId="39744" xr:uid="{00000000-0005-0000-0000-000039B70000}"/>
    <cellStyle name="Output 17 2 2 4" xfId="15915" xr:uid="{00000000-0005-0000-0000-00003AB70000}"/>
    <cellStyle name="Output 17 2 2 5" xfId="31952" xr:uid="{00000000-0005-0000-0000-00003BB70000}"/>
    <cellStyle name="Output 17 2 2 6" xfId="50671" xr:uid="{00000000-0005-0000-0000-00003CB70000}"/>
    <cellStyle name="Output 17 2 2 7" xfId="52457" xr:uid="{00000000-0005-0000-0000-00003DB70000}"/>
    <cellStyle name="Output 17 2 2 8" xfId="53552" xr:uid="{00000000-0005-0000-0000-00003EB70000}"/>
    <cellStyle name="Output 17 2 3" xfId="8326" xr:uid="{00000000-0005-0000-0000-00003FB70000}"/>
    <cellStyle name="Output 17 2 3 2" xfId="9715" xr:uid="{00000000-0005-0000-0000-000040B70000}"/>
    <cellStyle name="Output 17 2 3 2 2" xfId="4450" xr:uid="{00000000-0005-0000-0000-000041B70000}"/>
    <cellStyle name="Output 17 2 3 2 2 2" xfId="22622" xr:uid="{00000000-0005-0000-0000-000042B70000}"/>
    <cellStyle name="Output 17 2 3 2 2 2 2" xfId="38253" xr:uid="{00000000-0005-0000-0000-000043B70000}"/>
    <cellStyle name="Output 17 2 3 2 2 3" xfId="13956" xr:uid="{00000000-0005-0000-0000-000044B70000}"/>
    <cellStyle name="Output 17 2 3 2 2 4" xfId="30643" xr:uid="{00000000-0005-0000-0000-000045B70000}"/>
    <cellStyle name="Output 17 2 3 2 3" xfId="27281" xr:uid="{00000000-0005-0000-0000-000046B70000}"/>
    <cellStyle name="Output 17 2 3 2 3 2" xfId="42911" xr:uid="{00000000-0005-0000-0000-000047B70000}"/>
    <cellStyle name="Output 17 2 3 2 4" xfId="19217" xr:uid="{00000000-0005-0000-0000-000048B70000}"/>
    <cellStyle name="Output 17 2 3 2 5" xfId="35060" xr:uid="{00000000-0005-0000-0000-000049B70000}"/>
    <cellStyle name="Output 17 2 3 3" xfId="9357" xr:uid="{00000000-0005-0000-0000-00004AB70000}"/>
    <cellStyle name="Output 17 2 3 3 2" xfId="26923" xr:uid="{00000000-0005-0000-0000-00004BB70000}"/>
    <cellStyle name="Output 17 2 3 3 2 2" xfId="42553" xr:uid="{00000000-0005-0000-0000-00004CB70000}"/>
    <cellStyle name="Output 17 2 3 3 3" xfId="18859" xr:uid="{00000000-0005-0000-0000-00004DB70000}"/>
    <cellStyle name="Output 17 2 3 3 4" xfId="34702" xr:uid="{00000000-0005-0000-0000-00004EB70000}"/>
    <cellStyle name="Output 17 2 3 4" xfId="25892" xr:uid="{00000000-0005-0000-0000-00004FB70000}"/>
    <cellStyle name="Output 17 2 3 4 2" xfId="41522" xr:uid="{00000000-0005-0000-0000-000050B70000}"/>
    <cellStyle name="Output 17 2 3 5" xfId="17828" xr:uid="{00000000-0005-0000-0000-000051B70000}"/>
    <cellStyle name="Output 17 2 3 6" xfId="33671" xr:uid="{00000000-0005-0000-0000-000052B70000}"/>
    <cellStyle name="Output 17 2 4" xfId="22247" xr:uid="{00000000-0005-0000-0000-000053B70000}"/>
    <cellStyle name="Output 17 2 4 2" xfId="37878" xr:uid="{00000000-0005-0000-0000-000054B70000}"/>
    <cellStyle name="Output 17 2 5" xfId="12289" xr:uid="{00000000-0005-0000-0000-000055B70000}"/>
    <cellStyle name="Output 17 2 5 2" xfId="29552" xr:uid="{00000000-0005-0000-0000-000056B70000}"/>
    <cellStyle name="Output 17 2 6" xfId="13540" xr:uid="{00000000-0005-0000-0000-000057B70000}"/>
    <cellStyle name="Output 17 2 7" xfId="30287" xr:uid="{00000000-0005-0000-0000-000058B70000}"/>
    <cellStyle name="Output 17 2 8" xfId="45328" xr:uid="{00000000-0005-0000-0000-000059B70000}"/>
    <cellStyle name="Output 17 2 9" xfId="48702" xr:uid="{00000000-0005-0000-0000-00005AB70000}"/>
    <cellStyle name="Output 17 3" xfId="5757" xr:uid="{00000000-0005-0000-0000-00005BB70000}"/>
    <cellStyle name="Output 17 3 2" xfId="8168" xr:uid="{00000000-0005-0000-0000-00005CB70000}"/>
    <cellStyle name="Output 17 3 2 2" xfId="9557" xr:uid="{00000000-0005-0000-0000-00005DB70000}"/>
    <cellStyle name="Output 17 3 2 2 2" xfId="7619" xr:uid="{00000000-0005-0000-0000-00005EB70000}"/>
    <cellStyle name="Output 17 3 2 2 2 2" xfId="25185" xr:uid="{00000000-0005-0000-0000-00005FB70000}"/>
    <cellStyle name="Output 17 3 2 2 2 2 2" xfId="40815" xr:uid="{00000000-0005-0000-0000-000060B70000}"/>
    <cellStyle name="Output 17 3 2 2 2 3" xfId="17121" xr:uid="{00000000-0005-0000-0000-000061B70000}"/>
    <cellStyle name="Output 17 3 2 2 2 4" xfId="32964" xr:uid="{00000000-0005-0000-0000-000062B70000}"/>
    <cellStyle name="Output 17 3 2 2 3" xfId="27123" xr:uid="{00000000-0005-0000-0000-000063B70000}"/>
    <cellStyle name="Output 17 3 2 2 3 2" xfId="42753" xr:uid="{00000000-0005-0000-0000-000064B70000}"/>
    <cellStyle name="Output 17 3 2 2 4" xfId="19059" xr:uid="{00000000-0005-0000-0000-000065B70000}"/>
    <cellStyle name="Output 17 3 2 2 5" xfId="34902" xr:uid="{00000000-0005-0000-0000-000066B70000}"/>
    <cellStyle name="Output 17 3 2 3" xfId="7576" xr:uid="{00000000-0005-0000-0000-000067B70000}"/>
    <cellStyle name="Output 17 3 2 3 2" xfId="25142" xr:uid="{00000000-0005-0000-0000-000068B70000}"/>
    <cellStyle name="Output 17 3 2 3 2 2" xfId="40772" xr:uid="{00000000-0005-0000-0000-000069B70000}"/>
    <cellStyle name="Output 17 3 2 3 3" xfId="17078" xr:uid="{00000000-0005-0000-0000-00006AB70000}"/>
    <cellStyle name="Output 17 3 2 3 4" xfId="32921" xr:uid="{00000000-0005-0000-0000-00006BB70000}"/>
    <cellStyle name="Output 17 3 2 4" xfId="25734" xr:uid="{00000000-0005-0000-0000-00006CB70000}"/>
    <cellStyle name="Output 17 3 2 4 2" xfId="41364" xr:uid="{00000000-0005-0000-0000-00006DB70000}"/>
    <cellStyle name="Output 17 3 2 5" xfId="17670" xr:uid="{00000000-0005-0000-0000-00006EB70000}"/>
    <cellStyle name="Output 17 3 2 6" xfId="33513" xr:uid="{00000000-0005-0000-0000-00006FB70000}"/>
    <cellStyle name="Output 17 3 3" xfId="23667" xr:uid="{00000000-0005-0000-0000-000070B70000}"/>
    <cellStyle name="Output 17 3 3 2" xfId="39298" xr:uid="{00000000-0005-0000-0000-000071B70000}"/>
    <cellStyle name="Output 17 3 4" xfId="15262" xr:uid="{00000000-0005-0000-0000-000072B70000}"/>
    <cellStyle name="Output 17 3 5" xfId="31586" xr:uid="{00000000-0005-0000-0000-000073B70000}"/>
    <cellStyle name="Output 17 3 6" xfId="50311" xr:uid="{00000000-0005-0000-0000-000074B70000}"/>
    <cellStyle name="Output 17 3 7" xfId="52097" xr:uid="{00000000-0005-0000-0000-000075B70000}"/>
    <cellStyle name="Output 17 3 8" xfId="53192" xr:uid="{00000000-0005-0000-0000-000076B70000}"/>
    <cellStyle name="Output 17 4" xfId="8483" xr:uid="{00000000-0005-0000-0000-000077B70000}"/>
    <cellStyle name="Output 17 4 2" xfId="9872" xr:uid="{00000000-0005-0000-0000-000078B70000}"/>
    <cellStyle name="Output 17 4 2 2" xfId="11099" xr:uid="{00000000-0005-0000-0000-000079B70000}"/>
    <cellStyle name="Output 17 4 2 2 2" xfId="28665" xr:uid="{00000000-0005-0000-0000-00007AB70000}"/>
    <cellStyle name="Output 17 4 2 2 2 2" xfId="44295" xr:uid="{00000000-0005-0000-0000-00007BB70000}"/>
    <cellStyle name="Output 17 4 2 2 3" xfId="20601" xr:uid="{00000000-0005-0000-0000-00007CB70000}"/>
    <cellStyle name="Output 17 4 2 2 4" xfId="36444" xr:uid="{00000000-0005-0000-0000-00007DB70000}"/>
    <cellStyle name="Output 17 4 2 3" xfId="27438" xr:uid="{00000000-0005-0000-0000-00007EB70000}"/>
    <cellStyle name="Output 17 4 2 3 2" xfId="43068" xr:uid="{00000000-0005-0000-0000-00007FB70000}"/>
    <cellStyle name="Output 17 4 2 4" xfId="19374" xr:uid="{00000000-0005-0000-0000-000080B70000}"/>
    <cellStyle name="Output 17 4 2 5" xfId="35217" xr:uid="{00000000-0005-0000-0000-000081B70000}"/>
    <cellStyle name="Output 17 4 3" xfId="7885" xr:uid="{00000000-0005-0000-0000-000082B70000}"/>
    <cellStyle name="Output 17 4 3 2" xfId="25451" xr:uid="{00000000-0005-0000-0000-000083B70000}"/>
    <cellStyle name="Output 17 4 3 2 2" xfId="41081" xr:uid="{00000000-0005-0000-0000-000084B70000}"/>
    <cellStyle name="Output 17 4 3 3" xfId="17387" xr:uid="{00000000-0005-0000-0000-000085B70000}"/>
    <cellStyle name="Output 17 4 3 4" xfId="33230" xr:uid="{00000000-0005-0000-0000-000086B70000}"/>
    <cellStyle name="Output 17 4 4" xfId="26049" xr:uid="{00000000-0005-0000-0000-000087B70000}"/>
    <cellStyle name="Output 17 4 4 2" xfId="41679" xr:uid="{00000000-0005-0000-0000-000088B70000}"/>
    <cellStyle name="Output 17 4 5" xfId="17985" xr:uid="{00000000-0005-0000-0000-000089B70000}"/>
    <cellStyle name="Output 17 4 6" xfId="33828" xr:uid="{00000000-0005-0000-0000-00008AB70000}"/>
    <cellStyle name="Output 17 5" xfId="21801" xr:uid="{00000000-0005-0000-0000-00008BB70000}"/>
    <cellStyle name="Output 17 5 2" xfId="37432" xr:uid="{00000000-0005-0000-0000-00008CB70000}"/>
    <cellStyle name="Output 17 6" xfId="29258" xr:uid="{00000000-0005-0000-0000-00008DB70000}"/>
    <cellStyle name="Output 17 6 2" xfId="44888" xr:uid="{00000000-0005-0000-0000-00008EB70000}"/>
    <cellStyle name="Output 17 7" xfId="12887" xr:uid="{00000000-0005-0000-0000-00008FB70000}"/>
    <cellStyle name="Output 17 8" xfId="29921" xr:uid="{00000000-0005-0000-0000-000090B70000}"/>
    <cellStyle name="Output 17 9" xfId="47835" xr:uid="{00000000-0005-0000-0000-000091B70000}"/>
    <cellStyle name="Output 18" xfId="3010" xr:uid="{00000000-0005-0000-0000-000092B70000}"/>
    <cellStyle name="Output 18 10" xfId="48150" xr:uid="{00000000-0005-0000-0000-000093B70000}"/>
    <cellStyle name="Output 18 11" xfId="45520" xr:uid="{00000000-0005-0000-0000-000094B70000}"/>
    <cellStyle name="Output 18 12" xfId="50852" xr:uid="{00000000-0005-0000-0000-000095B70000}"/>
    <cellStyle name="Output 18 13" xfId="46129" xr:uid="{00000000-0005-0000-0000-000096B70000}"/>
    <cellStyle name="Output 18 14" xfId="51537" xr:uid="{00000000-0005-0000-0000-000097B70000}"/>
    <cellStyle name="Output 18 15" xfId="52729" xr:uid="{00000000-0005-0000-0000-000098B70000}"/>
    <cellStyle name="Output 18 2" xfId="3664" xr:uid="{00000000-0005-0000-0000-000099B70000}"/>
    <cellStyle name="Output 18 2 10" xfId="47427" xr:uid="{00000000-0005-0000-0000-00009AB70000}"/>
    <cellStyle name="Output 18 2 11" xfId="51214" xr:uid="{00000000-0005-0000-0000-00009BB70000}"/>
    <cellStyle name="Output 18 2 12" xfId="46393" xr:uid="{00000000-0005-0000-0000-00009CB70000}"/>
    <cellStyle name="Output 18 2 13" xfId="47151" xr:uid="{00000000-0005-0000-0000-00009DB70000}"/>
    <cellStyle name="Output 18 2 14" xfId="46329" xr:uid="{00000000-0005-0000-0000-00009EB70000}"/>
    <cellStyle name="Output 18 2 2" xfId="6039" xr:uid="{00000000-0005-0000-0000-00009FB70000}"/>
    <cellStyle name="Output 18 2 2 2" xfId="8534" xr:uid="{00000000-0005-0000-0000-0000A0B70000}"/>
    <cellStyle name="Output 18 2 2 2 2" xfId="9923" xr:uid="{00000000-0005-0000-0000-0000A1B70000}"/>
    <cellStyle name="Output 18 2 2 2 2 2" xfId="10672" xr:uid="{00000000-0005-0000-0000-0000A2B70000}"/>
    <cellStyle name="Output 18 2 2 2 2 2 2" xfId="28238" xr:uid="{00000000-0005-0000-0000-0000A3B70000}"/>
    <cellStyle name="Output 18 2 2 2 2 2 2 2" xfId="43868" xr:uid="{00000000-0005-0000-0000-0000A4B70000}"/>
    <cellStyle name="Output 18 2 2 2 2 2 3" xfId="20174" xr:uid="{00000000-0005-0000-0000-0000A5B70000}"/>
    <cellStyle name="Output 18 2 2 2 2 2 4" xfId="36017" xr:uid="{00000000-0005-0000-0000-0000A6B70000}"/>
    <cellStyle name="Output 18 2 2 2 2 3" xfId="27489" xr:uid="{00000000-0005-0000-0000-0000A7B70000}"/>
    <cellStyle name="Output 18 2 2 2 2 3 2" xfId="43119" xr:uid="{00000000-0005-0000-0000-0000A8B70000}"/>
    <cellStyle name="Output 18 2 2 2 2 4" xfId="19425" xr:uid="{00000000-0005-0000-0000-0000A9B70000}"/>
    <cellStyle name="Output 18 2 2 2 2 5" xfId="35268" xr:uid="{00000000-0005-0000-0000-0000AAB70000}"/>
    <cellStyle name="Output 18 2 2 2 3" xfId="4832" xr:uid="{00000000-0005-0000-0000-0000ABB70000}"/>
    <cellStyle name="Output 18 2 2 2 3 2" xfId="23004" xr:uid="{00000000-0005-0000-0000-0000ACB70000}"/>
    <cellStyle name="Output 18 2 2 2 3 2 2" xfId="38635" xr:uid="{00000000-0005-0000-0000-0000ADB70000}"/>
    <cellStyle name="Output 18 2 2 2 3 3" xfId="14338" xr:uid="{00000000-0005-0000-0000-0000AEB70000}"/>
    <cellStyle name="Output 18 2 2 2 3 4" xfId="31025" xr:uid="{00000000-0005-0000-0000-0000AFB70000}"/>
    <cellStyle name="Output 18 2 2 2 4" xfId="26100" xr:uid="{00000000-0005-0000-0000-0000B0B70000}"/>
    <cellStyle name="Output 18 2 2 2 4 2" xfId="41730" xr:uid="{00000000-0005-0000-0000-0000B1B70000}"/>
    <cellStyle name="Output 18 2 2 2 5" xfId="18036" xr:uid="{00000000-0005-0000-0000-0000B2B70000}"/>
    <cellStyle name="Output 18 2 2 2 6" xfId="33879" xr:uid="{00000000-0005-0000-0000-0000B3B70000}"/>
    <cellStyle name="Output 18 2 2 3" xfId="23881" xr:uid="{00000000-0005-0000-0000-0000B4B70000}"/>
    <cellStyle name="Output 18 2 2 3 2" xfId="39512" xr:uid="{00000000-0005-0000-0000-0000B5B70000}"/>
    <cellStyle name="Output 18 2 2 4" xfId="15544" xr:uid="{00000000-0005-0000-0000-0000B6B70000}"/>
    <cellStyle name="Output 18 2 2 5" xfId="31760" xr:uid="{00000000-0005-0000-0000-0000B7B70000}"/>
    <cellStyle name="Output 18 2 2 6" xfId="50479" xr:uid="{00000000-0005-0000-0000-0000B8B70000}"/>
    <cellStyle name="Output 18 2 2 7" xfId="52265" xr:uid="{00000000-0005-0000-0000-0000B9B70000}"/>
    <cellStyle name="Output 18 2 2 8" xfId="53360" xr:uid="{00000000-0005-0000-0000-0000BAB70000}"/>
    <cellStyle name="Output 18 2 3" xfId="8553" xr:uid="{00000000-0005-0000-0000-0000BBB70000}"/>
    <cellStyle name="Output 18 2 3 2" xfId="9942" xr:uid="{00000000-0005-0000-0000-0000BCB70000}"/>
    <cellStyle name="Output 18 2 3 2 2" xfId="7411" xr:uid="{00000000-0005-0000-0000-0000BDB70000}"/>
    <cellStyle name="Output 18 2 3 2 2 2" xfId="24978" xr:uid="{00000000-0005-0000-0000-0000BEB70000}"/>
    <cellStyle name="Output 18 2 3 2 2 2 2" xfId="40608" xr:uid="{00000000-0005-0000-0000-0000BFB70000}"/>
    <cellStyle name="Output 18 2 3 2 2 3" xfId="16914" xr:uid="{00000000-0005-0000-0000-0000C0B70000}"/>
    <cellStyle name="Output 18 2 3 2 2 4" xfId="32757" xr:uid="{00000000-0005-0000-0000-0000C1B70000}"/>
    <cellStyle name="Output 18 2 3 2 3" xfId="27508" xr:uid="{00000000-0005-0000-0000-0000C2B70000}"/>
    <cellStyle name="Output 18 2 3 2 3 2" xfId="43138" xr:uid="{00000000-0005-0000-0000-0000C3B70000}"/>
    <cellStyle name="Output 18 2 3 2 4" xfId="19444" xr:uid="{00000000-0005-0000-0000-0000C4B70000}"/>
    <cellStyle name="Output 18 2 3 2 5" xfId="35287" xr:uid="{00000000-0005-0000-0000-0000C5B70000}"/>
    <cellStyle name="Output 18 2 3 3" xfId="9360" xr:uid="{00000000-0005-0000-0000-0000C6B70000}"/>
    <cellStyle name="Output 18 2 3 3 2" xfId="26926" xr:uid="{00000000-0005-0000-0000-0000C7B70000}"/>
    <cellStyle name="Output 18 2 3 3 2 2" xfId="42556" xr:uid="{00000000-0005-0000-0000-0000C8B70000}"/>
    <cellStyle name="Output 18 2 3 3 3" xfId="18862" xr:uid="{00000000-0005-0000-0000-0000C9B70000}"/>
    <cellStyle name="Output 18 2 3 3 4" xfId="34705" xr:uid="{00000000-0005-0000-0000-0000CAB70000}"/>
    <cellStyle name="Output 18 2 3 4" xfId="26119" xr:uid="{00000000-0005-0000-0000-0000CBB70000}"/>
    <cellStyle name="Output 18 2 3 4 2" xfId="41749" xr:uid="{00000000-0005-0000-0000-0000CCB70000}"/>
    <cellStyle name="Output 18 2 3 5" xfId="18055" xr:uid="{00000000-0005-0000-0000-0000CDB70000}"/>
    <cellStyle name="Output 18 2 3 6" xfId="33898" xr:uid="{00000000-0005-0000-0000-0000CEB70000}"/>
    <cellStyle name="Output 18 2 4" xfId="22013" xr:uid="{00000000-0005-0000-0000-0000CFB70000}"/>
    <cellStyle name="Output 18 2 4 2" xfId="37644" xr:uid="{00000000-0005-0000-0000-0000D0B70000}"/>
    <cellStyle name="Output 18 2 5" xfId="12105" xr:uid="{00000000-0005-0000-0000-0000D1B70000}"/>
    <cellStyle name="Output 18 2 5 2" xfId="29368" xr:uid="{00000000-0005-0000-0000-0000D2B70000}"/>
    <cellStyle name="Output 18 2 6" xfId="13169" xr:uid="{00000000-0005-0000-0000-0000D3B70000}"/>
    <cellStyle name="Output 18 2 7" xfId="30095" xr:uid="{00000000-0005-0000-0000-0000D4B70000}"/>
    <cellStyle name="Output 18 2 8" xfId="45391" xr:uid="{00000000-0005-0000-0000-0000D5B70000}"/>
    <cellStyle name="Output 18 2 9" xfId="48510" xr:uid="{00000000-0005-0000-0000-0000D6B70000}"/>
    <cellStyle name="Output 18 3" xfId="5389" xr:uid="{00000000-0005-0000-0000-0000D7B70000}"/>
    <cellStyle name="Output 18 3 2" xfId="8951" xr:uid="{00000000-0005-0000-0000-0000D8B70000}"/>
    <cellStyle name="Output 18 3 2 2" xfId="10340" xr:uid="{00000000-0005-0000-0000-0000D9B70000}"/>
    <cellStyle name="Output 18 3 2 2 2" xfId="4614" xr:uid="{00000000-0005-0000-0000-0000DAB70000}"/>
    <cellStyle name="Output 18 3 2 2 2 2" xfId="22786" xr:uid="{00000000-0005-0000-0000-0000DBB70000}"/>
    <cellStyle name="Output 18 3 2 2 2 2 2" xfId="38417" xr:uid="{00000000-0005-0000-0000-0000DCB70000}"/>
    <cellStyle name="Output 18 3 2 2 2 3" xfId="14120" xr:uid="{00000000-0005-0000-0000-0000DDB70000}"/>
    <cellStyle name="Output 18 3 2 2 2 4" xfId="30807" xr:uid="{00000000-0005-0000-0000-0000DEB70000}"/>
    <cellStyle name="Output 18 3 2 2 3" xfId="27906" xr:uid="{00000000-0005-0000-0000-0000DFB70000}"/>
    <cellStyle name="Output 18 3 2 2 3 2" xfId="43536" xr:uid="{00000000-0005-0000-0000-0000E0B70000}"/>
    <cellStyle name="Output 18 3 2 2 4" xfId="19842" xr:uid="{00000000-0005-0000-0000-0000E1B70000}"/>
    <cellStyle name="Output 18 3 2 2 5" xfId="35685" xr:uid="{00000000-0005-0000-0000-0000E2B70000}"/>
    <cellStyle name="Output 18 3 2 3" xfId="11431" xr:uid="{00000000-0005-0000-0000-0000E3B70000}"/>
    <cellStyle name="Output 18 3 2 3 2" xfId="28997" xr:uid="{00000000-0005-0000-0000-0000E4B70000}"/>
    <cellStyle name="Output 18 3 2 3 2 2" xfId="44627" xr:uid="{00000000-0005-0000-0000-0000E5B70000}"/>
    <cellStyle name="Output 18 3 2 3 3" xfId="20933" xr:uid="{00000000-0005-0000-0000-0000E6B70000}"/>
    <cellStyle name="Output 18 3 2 3 4" xfId="36776" xr:uid="{00000000-0005-0000-0000-0000E7B70000}"/>
    <cellStyle name="Output 18 3 2 4" xfId="26517" xr:uid="{00000000-0005-0000-0000-0000E8B70000}"/>
    <cellStyle name="Output 18 3 2 4 2" xfId="42147" xr:uid="{00000000-0005-0000-0000-0000E9B70000}"/>
    <cellStyle name="Output 18 3 2 5" xfId="18453" xr:uid="{00000000-0005-0000-0000-0000EAB70000}"/>
    <cellStyle name="Output 18 3 2 6" xfId="34296" xr:uid="{00000000-0005-0000-0000-0000EBB70000}"/>
    <cellStyle name="Output 18 3 3" xfId="23438" xr:uid="{00000000-0005-0000-0000-0000ECB70000}"/>
    <cellStyle name="Output 18 3 3 2" xfId="39069" xr:uid="{00000000-0005-0000-0000-0000EDB70000}"/>
    <cellStyle name="Output 18 3 4" xfId="14894" xr:uid="{00000000-0005-0000-0000-0000EEB70000}"/>
    <cellStyle name="Output 18 3 5" xfId="31397" xr:uid="{00000000-0005-0000-0000-0000EFB70000}"/>
    <cellStyle name="Output 18 3 6" xfId="50115" xr:uid="{00000000-0005-0000-0000-0000F0B70000}"/>
    <cellStyle name="Output 18 3 7" xfId="51904" xr:uid="{00000000-0005-0000-0000-0000F1B70000}"/>
    <cellStyle name="Output 18 3 8" xfId="52998" xr:uid="{00000000-0005-0000-0000-0000F2B70000}"/>
    <cellStyle name="Output 18 4" xfId="8833" xr:uid="{00000000-0005-0000-0000-0000F3B70000}"/>
    <cellStyle name="Output 18 4 2" xfId="10222" xr:uid="{00000000-0005-0000-0000-0000F4B70000}"/>
    <cellStyle name="Output 18 4 2 2" xfId="10909" xr:uid="{00000000-0005-0000-0000-0000F5B70000}"/>
    <cellStyle name="Output 18 4 2 2 2" xfId="28475" xr:uid="{00000000-0005-0000-0000-0000F6B70000}"/>
    <cellStyle name="Output 18 4 2 2 2 2" xfId="44105" xr:uid="{00000000-0005-0000-0000-0000F7B70000}"/>
    <cellStyle name="Output 18 4 2 2 3" xfId="20411" xr:uid="{00000000-0005-0000-0000-0000F8B70000}"/>
    <cellStyle name="Output 18 4 2 2 4" xfId="36254" xr:uid="{00000000-0005-0000-0000-0000F9B70000}"/>
    <cellStyle name="Output 18 4 2 3" xfId="27788" xr:uid="{00000000-0005-0000-0000-0000FAB70000}"/>
    <cellStyle name="Output 18 4 2 3 2" xfId="43418" xr:uid="{00000000-0005-0000-0000-0000FBB70000}"/>
    <cellStyle name="Output 18 4 2 4" xfId="19724" xr:uid="{00000000-0005-0000-0000-0000FCB70000}"/>
    <cellStyle name="Output 18 4 2 5" xfId="35567" xr:uid="{00000000-0005-0000-0000-0000FDB70000}"/>
    <cellStyle name="Output 18 4 3" xfId="11367" xr:uid="{00000000-0005-0000-0000-0000FEB70000}"/>
    <cellStyle name="Output 18 4 3 2" xfId="28933" xr:uid="{00000000-0005-0000-0000-0000FFB70000}"/>
    <cellStyle name="Output 18 4 3 2 2" xfId="44563" xr:uid="{00000000-0005-0000-0000-000000B80000}"/>
    <cellStyle name="Output 18 4 3 3" xfId="20869" xr:uid="{00000000-0005-0000-0000-000001B80000}"/>
    <cellStyle name="Output 18 4 3 4" xfId="36712" xr:uid="{00000000-0005-0000-0000-000002B80000}"/>
    <cellStyle name="Output 18 4 4" xfId="26399" xr:uid="{00000000-0005-0000-0000-000003B80000}"/>
    <cellStyle name="Output 18 4 4 2" xfId="42029" xr:uid="{00000000-0005-0000-0000-000004B80000}"/>
    <cellStyle name="Output 18 4 5" xfId="18335" xr:uid="{00000000-0005-0000-0000-000005B80000}"/>
    <cellStyle name="Output 18 4 6" xfId="34178" xr:uid="{00000000-0005-0000-0000-000006B80000}"/>
    <cellStyle name="Output 18 5" xfId="21566" xr:uid="{00000000-0005-0000-0000-000007B80000}"/>
    <cellStyle name="Output 18 5 2" xfId="37197" xr:uid="{00000000-0005-0000-0000-000008B80000}"/>
    <cellStyle name="Output 18 6" xfId="22224" xr:uid="{00000000-0005-0000-0000-000009B80000}"/>
    <cellStyle name="Output 18 6 2" xfId="37855" xr:uid="{00000000-0005-0000-0000-00000AB80000}"/>
    <cellStyle name="Output 18 7" xfId="12516" xr:uid="{00000000-0005-0000-0000-00000BB80000}"/>
    <cellStyle name="Output 18 8" xfId="29729" xr:uid="{00000000-0005-0000-0000-00000CB80000}"/>
    <cellStyle name="Output 18 9" xfId="47479" xr:uid="{00000000-0005-0000-0000-00000DB80000}"/>
    <cellStyle name="Output 19" xfId="3181" xr:uid="{00000000-0005-0000-0000-00000EB80000}"/>
    <cellStyle name="Output 19 10" xfId="48294" xr:uid="{00000000-0005-0000-0000-00000FB80000}"/>
    <cellStyle name="Output 19 11" xfId="48812" xr:uid="{00000000-0005-0000-0000-000010B80000}"/>
    <cellStyle name="Output 19 12" xfId="50997" xr:uid="{00000000-0005-0000-0000-000011B80000}"/>
    <cellStyle name="Output 19 13" xfId="46519" xr:uid="{00000000-0005-0000-0000-000012B80000}"/>
    <cellStyle name="Output 19 14" xfId="51710" xr:uid="{00000000-0005-0000-0000-000013B80000}"/>
    <cellStyle name="Output 19 15" xfId="51440" xr:uid="{00000000-0005-0000-0000-000014B80000}"/>
    <cellStyle name="Output 19 2" xfId="3835" xr:uid="{00000000-0005-0000-0000-000015B80000}"/>
    <cellStyle name="Output 19 2 10" xfId="49059" xr:uid="{00000000-0005-0000-0000-000016B80000}"/>
    <cellStyle name="Output 19 2 11" xfId="51358" xr:uid="{00000000-0005-0000-0000-000017B80000}"/>
    <cellStyle name="Output 19 2 12" xfId="47474" xr:uid="{00000000-0005-0000-0000-000018B80000}"/>
    <cellStyle name="Output 19 2 13" xfId="53616" xr:uid="{00000000-0005-0000-0000-000019B80000}"/>
    <cellStyle name="Output 19 2 14" xfId="52510" xr:uid="{00000000-0005-0000-0000-00001AB80000}"/>
    <cellStyle name="Output 19 2 2" xfId="6210" xr:uid="{00000000-0005-0000-0000-00001BB80000}"/>
    <cellStyle name="Output 19 2 2 2" xfId="6856" xr:uid="{00000000-0005-0000-0000-00001CB80000}"/>
    <cellStyle name="Output 19 2 2 2 2" xfId="7972" xr:uid="{00000000-0005-0000-0000-00001DB80000}"/>
    <cellStyle name="Output 19 2 2 2 2 2" xfId="7575" xr:uid="{00000000-0005-0000-0000-00001EB80000}"/>
    <cellStyle name="Output 19 2 2 2 2 2 2" xfId="25141" xr:uid="{00000000-0005-0000-0000-00001FB80000}"/>
    <cellStyle name="Output 19 2 2 2 2 2 2 2" xfId="40771" xr:uid="{00000000-0005-0000-0000-000020B80000}"/>
    <cellStyle name="Output 19 2 2 2 2 2 3" xfId="17077" xr:uid="{00000000-0005-0000-0000-000021B80000}"/>
    <cellStyle name="Output 19 2 2 2 2 2 4" xfId="32920" xr:uid="{00000000-0005-0000-0000-000022B80000}"/>
    <cellStyle name="Output 19 2 2 2 2 3" xfId="25538" xr:uid="{00000000-0005-0000-0000-000023B80000}"/>
    <cellStyle name="Output 19 2 2 2 2 3 2" xfId="41168" xr:uid="{00000000-0005-0000-0000-000024B80000}"/>
    <cellStyle name="Output 19 2 2 2 2 4" xfId="17474" xr:uid="{00000000-0005-0000-0000-000025B80000}"/>
    <cellStyle name="Output 19 2 2 2 2 5" xfId="33317" xr:uid="{00000000-0005-0000-0000-000026B80000}"/>
    <cellStyle name="Output 19 2 2 2 3" xfId="4319" xr:uid="{00000000-0005-0000-0000-000027B80000}"/>
    <cellStyle name="Output 19 2 2 2 3 2" xfId="22530" xr:uid="{00000000-0005-0000-0000-000028B80000}"/>
    <cellStyle name="Output 19 2 2 2 3 2 2" xfId="38161" xr:uid="{00000000-0005-0000-0000-000029B80000}"/>
    <cellStyle name="Output 19 2 2 2 3 3" xfId="13825" xr:uid="{00000000-0005-0000-0000-00002AB80000}"/>
    <cellStyle name="Output 19 2 2 2 3 4" xfId="30570" xr:uid="{00000000-0005-0000-0000-00002BB80000}"/>
    <cellStyle name="Output 19 2 2 2 4" xfId="24519" xr:uid="{00000000-0005-0000-0000-00002CB80000}"/>
    <cellStyle name="Output 19 2 2 2 4 2" xfId="40150" xr:uid="{00000000-0005-0000-0000-00002DB80000}"/>
    <cellStyle name="Output 19 2 2 2 5" xfId="16360" xr:uid="{00000000-0005-0000-0000-00002EB80000}"/>
    <cellStyle name="Output 19 2 2 2 6" xfId="32338" xr:uid="{00000000-0005-0000-0000-00002FB80000}"/>
    <cellStyle name="Output 19 2 2 3" xfId="24025" xr:uid="{00000000-0005-0000-0000-000030B80000}"/>
    <cellStyle name="Output 19 2 2 3 2" xfId="39656" xr:uid="{00000000-0005-0000-0000-000031B80000}"/>
    <cellStyle name="Output 19 2 2 4" xfId="15715" xr:uid="{00000000-0005-0000-0000-000032B80000}"/>
    <cellStyle name="Output 19 2 2 5" xfId="31904" xr:uid="{00000000-0005-0000-0000-000033B80000}"/>
    <cellStyle name="Output 19 2 2 6" xfId="50623" xr:uid="{00000000-0005-0000-0000-000034B80000}"/>
    <cellStyle name="Output 19 2 2 7" xfId="52409" xr:uid="{00000000-0005-0000-0000-000035B80000}"/>
    <cellStyle name="Output 19 2 2 8" xfId="53504" xr:uid="{00000000-0005-0000-0000-000036B80000}"/>
    <cellStyle name="Output 19 2 3" xfId="8146" xr:uid="{00000000-0005-0000-0000-000037B80000}"/>
    <cellStyle name="Output 19 2 3 2" xfId="9535" xr:uid="{00000000-0005-0000-0000-000038B80000}"/>
    <cellStyle name="Output 19 2 3 2 2" xfId="9221" xr:uid="{00000000-0005-0000-0000-000039B80000}"/>
    <cellStyle name="Output 19 2 3 2 2 2" xfId="26787" xr:uid="{00000000-0005-0000-0000-00003AB80000}"/>
    <cellStyle name="Output 19 2 3 2 2 2 2" xfId="42417" xr:uid="{00000000-0005-0000-0000-00003BB80000}"/>
    <cellStyle name="Output 19 2 3 2 2 3" xfId="18723" xr:uid="{00000000-0005-0000-0000-00003CB80000}"/>
    <cellStyle name="Output 19 2 3 2 2 4" xfId="34566" xr:uid="{00000000-0005-0000-0000-00003DB80000}"/>
    <cellStyle name="Output 19 2 3 2 3" xfId="27101" xr:uid="{00000000-0005-0000-0000-00003EB80000}"/>
    <cellStyle name="Output 19 2 3 2 3 2" xfId="42731" xr:uid="{00000000-0005-0000-0000-00003FB80000}"/>
    <cellStyle name="Output 19 2 3 2 4" xfId="19037" xr:uid="{00000000-0005-0000-0000-000040B80000}"/>
    <cellStyle name="Output 19 2 3 2 5" xfId="34880" xr:uid="{00000000-0005-0000-0000-000041B80000}"/>
    <cellStyle name="Output 19 2 3 3" xfId="7317" xr:uid="{00000000-0005-0000-0000-000042B80000}"/>
    <cellStyle name="Output 19 2 3 3 2" xfId="24884" xr:uid="{00000000-0005-0000-0000-000043B80000}"/>
    <cellStyle name="Output 19 2 3 3 2 2" xfId="40514" xr:uid="{00000000-0005-0000-0000-000044B80000}"/>
    <cellStyle name="Output 19 2 3 3 3" xfId="16820" xr:uid="{00000000-0005-0000-0000-000045B80000}"/>
    <cellStyle name="Output 19 2 3 3 4" xfId="32663" xr:uid="{00000000-0005-0000-0000-000046B80000}"/>
    <cellStyle name="Output 19 2 3 4" xfId="25712" xr:uid="{00000000-0005-0000-0000-000047B80000}"/>
    <cellStyle name="Output 19 2 3 4 2" xfId="41342" xr:uid="{00000000-0005-0000-0000-000048B80000}"/>
    <cellStyle name="Output 19 2 3 5" xfId="17648" xr:uid="{00000000-0005-0000-0000-000049B80000}"/>
    <cellStyle name="Output 19 2 3 6" xfId="33491" xr:uid="{00000000-0005-0000-0000-00004AB80000}"/>
    <cellStyle name="Output 19 2 4" xfId="22157" xr:uid="{00000000-0005-0000-0000-00004BB80000}"/>
    <cellStyle name="Output 19 2 4 2" xfId="37788" xr:uid="{00000000-0005-0000-0000-00004CB80000}"/>
    <cellStyle name="Output 19 2 5" xfId="12243" xr:uid="{00000000-0005-0000-0000-00004DB80000}"/>
    <cellStyle name="Output 19 2 5 2" xfId="29506" xr:uid="{00000000-0005-0000-0000-00004EB80000}"/>
    <cellStyle name="Output 19 2 6" xfId="13340" xr:uid="{00000000-0005-0000-0000-00004FB80000}"/>
    <cellStyle name="Output 19 2 7" xfId="30239" xr:uid="{00000000-0005-0000-0000-000050B80000}"/>
    <cellStyle name="Output 19 2 8" xfId="47196" xr:uid="{00000000-0005-0000-0000-000051B80000}"/>
    <cellStyle name="Output 19 2 9" xfId="48654" xr:uid="{00000000-0005-0000-0000-000052B80000}"/>
    <cellStyle name="Output 19 3" xfId="5556" xr:uid="{00000000-0005-0000-0000-000053B80000}"/>
    <cellStyle name="Output 19 3 2" xfId="9054" xr:uid="{00000000-0005-0000-0000-000054B80000}"/>
    <cellStyle name="Output 19 3 2 2" xfId="10443" xr:uid="{00000000-0005-0000-0000-000055B80000}"/>
    <cellStyle name="Output 19 3 2 2 2" xfId="7798" xr:uid="{00000000-0005-0000-0000-000056B80000}"/>
    <cellStyle name="Output 19 3 2 2 2 2" xfId="25364" xr:uid="{00000000-0005-0000-0000-000057B80000}"/>
    <cellStyle name="Output 19 3 2 2 2 2 2" xfId="40994" xr:uid="{00000000-0005-0000-0000-000058B80000}"/>
    <cellStyle name="Output 19 3 2 2 2 3" xfId="17300" xr:uid="{00000000-0005-0000-0000-000059B80000}"/>
    <cellStyle name="Output 19 3 2 2 2 4" xfId="33143" xr:uid="{00000000-0005-0000-0000-00005AB80000}"/>
    <cellStyle name="Output 19 3 2 2 3" xfId="28009" xr:uid="{00000000-0005-0000-0000-00005BB80000}"/>
    <cellStyle name="Output 19 3 2 2 3 2" xfId="43639" xr:uid="{00000000-0005-0000-0000-00005CB80000}"/>
    <cellStyle name="Output 19 3 2 2 4" xfId="19945" xr:uid="{00000000-0005-0000-0000-00005DB80000}"/>
    <cellStyle name="Output 19 3 2 2 5" xfId="35788" xr:uid="{00000000-0005-0000-0000-00005EB80000}"/>
    <cellStyle name="Output 19 3 2 3" xfId="11418" xr:uid="{00000000-0005-0000-0000-00005FB80000}"/>
    <cellStyle name="Output 19 3 2 3 2" xfId="28984" xr:uid="{00000000-0005-0000-0000-000060B80000}"/>
    <cellStyle name="Output 19 3 2 3 2 2" xfId="44614" xr:uid="{00000000-0005-0000-0000-000061B80000}"/>
    <cellStyle name="Output 19 3 2 3 3" xfId="20920" xr:uid="{00000000-0005-0000-0000-000062B80000}"/>
    <cellStyle name="Output 19 3 2 3 4" xfId="36763" xr:uid="{00000000-0005-0000-0000-000063B80000}"/>
    <cellStyle name="Output 19 3 2 4" xfId="26620" xr:uid="{00000000-0005-0000-0000-000064B80000}"/>
    <cellStyle name="Output 19 3 2 4 2" xfId="42250" xr:uid="{00000000-0005-0000-0000-000065B80000}"/>
    <cellStyle name="Output 19 3 2 5" xfId="18556" xr:uid="{00000000-0005-0000-0000-000066B80000}"/>
    <cellStyle name="Output 19 3 2 6" xfId="34399" xr:uid="{00000000-0005-0000-0000-000067B80000}"/>
    <cellStyle name="Output 19 3 3" xfId="23578" xr:uid="{00000000-0005-0000-0000-000068B80000}"/>
    <cellStyle name="Output 19 3 3 2" xfId="39209" xr:uid="{00000000-0005-0000-0000-000069B80000}"/>
    <cellStyle name="Output 19 3 4" xfId="15061" xr:uid="{00000000-0005-0000-0000-00006AB80000}"/>
    <cellStyle name="Output 19 3 5" xfId="31537" xr:uid="{00000000-0005-0000-0000-00006BB80000}"/>
    <cellStyle name="Output 19 3 6" xfId="50263" xr:uid="{00000000-0005-0000-0000-00006CB80000}"/>
    <cellStyle name="Output 19 3 7" xfId="52049" xr:uid="{00000000-0005-0000-0000-00006DB80000}"/>
    <cellStyle name="Output 19 3 8" xfId="53144" xr:uid="{00000000-0005-0000-0000-00006EB80000}"/>
    <cellStyle name="Output 19 4" xfId="8705" xr:uid="{00000000-0005-0000-0000-00006FB80000}"/>
    <cellStyle name="Output 19 4 2" xfId="10094" xr:uid="{00000000-0005-0000-0000-000070B80000}"/>
    <cellStyle name="Output 19 4 2 2" xfId="9369" xr:uid="{00000000-0005-0000-0000-000071B80000}"/>
    <cellStyle name="Output 19 4 2 2 2" xfId="26935" xr:uid="{00000000-0005-0000-0000-000072B80000}"/>
    <cellStyle name="Output 19 4 2 2 2 2" xfId="42565" xr:uid="{00000000-0005-0000-0000-000073B80000}"/>
    <cellStyle name="Output 19 4 2 2 3" xfId="18871" xr:uid="{00000000-0005-0000-0000-000074B80000}"/>
    <cellStyle name="Output 19 4 2 2 4" xfId="34714" xr:uid="{00000000-0005-0000-0000-000075B80000}"/>
    <cellStyle name="Output 19 4 2 3" xfId="27660" xr:uid="{00000000-0005-0000-0000-000076B80000}"/>
    <cellStyle name="Output 19 4 2 3 2" xfId="43290" xr:uid="{00000000-0005-0000-0000-000077B80000}"/>
    <cellStyle name="Output 19 4 2 4" xfId="19596" xr:uid="{00000000-0005-0000-0000-000078B80000}"/>
    <cellStyle name="Output 19 4 2 5" xfId="35439" xr:uid="{00000000-0005-0000-0000-000079B80000}"/>
    <cellStyle name="Output 19 4 3" xfId="4988" xr:uid="{00000000-0005-0000-0000-00007AB80000}"/>
    <cellStyle name="Output 19 4 3 2" xfId="23160" xr:uid="{00000000-0005-0000-0000-00007BB80000}"/>
    <cellStyle name="Output 19 4 3 2 2" xfId="38791" xr:uid="{00000000-0005-0000-0000-00007CB80000}"/>
    <cellStyle name="Output 19 4 3 3" xfId="14494" xr:uid="{00000000-0005-0000-0000-00007DB80000}"/>
    <cellStyle name="Output 19 4 3 4" xfId="31181" xr:uid="{00000000-0005-0000-0000-00007EB80000}"/>
    <cellStyle name="Output 19 4 4" xfId="26271" xr:uid="{00000000-0005-0000-0000-00007FB80000}"/>
    <cellStyle name="Output 19 4 4 2" xfId="41901" xr:uid="{00000000-0005-0000-0000-000080B80000}"/>
    <cellStyle name="Output 19 4 5" xfId="18207" xr:uid="{00000000-0005-0000-0000-000081B80000}"/>
    <cellStyle name="Output 19 4 6" xfId="34050" xr:uid="{00000000-0005-0000-0000-000082B80000}"/>
    <cellStyle name="Output 19 5" xfId="21710" xr:uid="{00000000-0005-0000-0000-000083B80000}"/>
    <cellStyle name="Output 19 5 2" xfId="37341" xr:uid="{00000000-0005-0000-0000-000084B80000}"/>
    <cellStyle name="Output 19 6" xfId="21747" xr:uid="{00000000-0005-0000-0000-000085B80000}"/>
    <cellStyle name="Output 19 6 2" xfId="37378" xr:uid="{00000000-0005-0000-0000-000086B80000}"/>
    <cellStyle name="Output 19 7" xfId="12687" xr:uid="{00000000-0005-0000-0000-000087B80000}"/>
    <cellStyle name="Output 19 8" xfId="29873" xr:uid="{00000000-0005-0000-0000-000088B80000}"/>
    <cellStyle name="Output 19 9" xfId="47957" xr:uid="{00000000-0005-0000-0000-000089B80000}"/>
    <cellStyle name="Output 2" xfId="3288" xr:uid="{00000000-0005-0000-0000-00008AB80000}"/>
    <cellStyle name="Output 2 10" xfId="2915" xr:uid="{00000000-0005-0000-0000-00008BB80000}"/>
    <cellStyle name="Output 2 10 10" xfId="48101" xr:uid="{00000000-0005-0000-0000-00008CB80000}"/>
    <cellStyle name="Output 2 10 11" xfId="46228" xr:uid="{00000000-0005-0000-0000-00008DB80000}"/>
    <cellStyle name="Output 2 10 12" xfId="50804" xr:uid="{00000000-0005-0000-0000-00008EB80000}"/>
    <cellStyle name="Output 2 10 13" xfId="46084" xr:uid="{00000000-0005-0000-0000-00008FB80000}"/>
    <cellStyle name="Output 2 10 14" xfId="52502" xr:uid="{00000000-0005-0000-0000-000090B80000}"/>
    <cellStyle name="Output 2 10 15" xfId="49051" xr:uid="{00000000-0005-0000-0000-000091B80000}"/>
    <cellStyle name="Output 2 10 2" xfId="3569" xr:uid="{00000000-0005-0000-0000-000092B80000}"/>
    <cellStyle name="Output 2 10 2 10" xfId="46276" xr:uid="{00000000-0005-0000-0000-000093B80000}"/>
    <cellStyle name="Output 2 10 2 11" xfId="51167" xr:uid="{00000000-0005-0000-0000-000094B80000}"/>
    <cellStyle name="Output 2 10 2 12" xfId="47689" xr:uid="{00000000-0005-0000-0000-000095B80000}"/>
    <cellStyle name="Output 2 10 2 13" xfId="45462" xr:uid="{00000000-0005-0000-0000-000096B80000}"/>
    <cellStyle name="Output 2 10 2 14" xfId="52605" xr:uid="{00000000-0005-0000-0000-000097B80000}"/>
    <cellStyle name="Output 2 10 2 2" xfId="5944" xr:uid="{00000000-0005-0000-0000-000098B80000}"/>
    <cellStyle name="Output 2 10 2 2 2" xfId="9176" xr:uid="{00000000-0005-0000-0000-000099B80000}"/>
    <cellStyle name="Output 2 10 2 2 2 2" xfId="10565" xr:uid="{00000000-0005-0000-0000-00009AB80000}"/>
    <cellStyle name="Output 2 10 2 2 2 2 2" xfId="11670" xr:uid="{00000000-0005-0000-0000-00009BB80000}"/>
    <cellStyle name="Output 2 10 2 2 2 2 2 2" xfId="29236" xr:uid="{00000000-0005-0000-0000-00009CB80000}"/>
    <cellStyle name="Output 2 10 2 2 2 2 2 2 2" xfId="44866" xr:uid="{00000000-0005-0000-0000-00009DB80000}"/>
    <cellStyle name="Output 2 10 2 2 2 2 2 3" xfId="21172" xr:uid="{00000000-0005-0000-0000-00009EB80000}"/>
    <cellStyle name="Output 2 10 2 2 2 2 2 4" xfId="37015" xr:uid="{00000000-0005-0000-0000-00009FB80000}"/>
    <cellStyle name="Output 2 10 2 2 2 2 3" xfId="28131" xr:uid="{00000000-0005-0000-0000-0000A0B80000}"/>
    <cellStyle name="Output 2 10 2 2 2 2 3 2" xfId="43761" xr:uid="{00000000-0005-0000-0000-0000A1B80000}"/>
    <cellStyle name="Output 2 10 2 2 2 2 4" xfId="20067" xr:uid="{00000000-0005-0000-0000-0000A2B80000}"/>
    <cellStyle name="Output 2 10 2 2 2 2 5" xfId="35910" xr:uid="{00000000-0005-0000-0000-0000A3B80000}"/>
    <cellStyle name="Output 2 10 2 2 2 3" xfId="7803" xr:uid="{00000000-0005-0000-0000-0000A4B80000}"/>
    <cellStyle name="Output 2 10 2 2 2 3 2" xfId="25369" xr:uid="{00000000-0005-0000-0000-0000A5B80000}"/>
    <cellStyle name="Output 2 10 2 2 2 3 2 2" xfId="40999" xr:uid="{00000000-0005-0000-0000-0000A6B80000}"/>
    <cellStyle name="Output 2 10 2 2 2 3 3" xfId="17305" xr:uid="{00000000-0005-0000-0000-0000A7B80000}"/>
    <cellStyle name="Output 2 10 2 2 2 3 4" xfId="33148" xr:uid="{00000000-0005-0000-0000-0000A8B80000}"/>
    <cellStyle name="Output 2 10 2 2 2 4" xfId="26742" xr:uid="{00000000-0005-0000-0000-0000A9B80000}"/>
    <cellStyle name="Output 2 10 2 2 2 4 2" xfId="42372" xr:uid="{00000000-0005-0000-0000-0000AAB80000}"/>
    <cellStyle name="Output 2 10 2 2 2 5" xfId="18678" xr:uid="{00000000-0005-0000-0000-0000ABB80000}"/>
    <cellStyle name="Output 2 10 2 2 2 6" xfId="34521" xr:uid="{00000000-0005-0000-0000-0000ACB80000}"/>
    <cellStyle name="Output 2 10 2 2 3" xfId="23815" xr:uid="{00000000-0005-0000-0000-0000ADB80000}"/>
    <cellStyle name="Output 2 10 2 2 3 2" xfId="39446" xr:uid="{00000000-0005-0000-0000-0000AEB80000}"/>
    <cellStyle name="Output 2 10 2 2 4" xfId="15449" xr:uid="{00000000-0005-0000-0000-0000AFB80000}"/>
    <cellStyle name="Output 2 10 2 2 5" xfId="31713" xr:uid="{00000000-0005-0000-0000-0000B0B80000}"/>
    <cellStyle name="Output 2 10 2 2 6" xfId="50432" xr:uid="{00000000-0005-0000-0000-0000B1B80000}"/>
    <cellStyle name="Output 2 10 2 2 7" xfId="52218" xr:uid="{00000000-0005-0000-0000-0000B2B80000}"/>
    <cellStyle name="Output 2 10 2 2 8" xfId="53313" xr:uid="{00000000-0005-0000-0000-0000B3B80000}"/>
    <cellStyle name="Output 2 10 2 3" xfId="8426" xr:uid="{00000000-0005-0000-0000-0000B4B80000}"/>
    <cellStyle name="Output 2 10 2 3 2" xfId="9815" xr:uid="{00000000-0005-0000-0000-0000B5B80000}"/>
    <cellStyle name="Output 2 10 2 3 2 2" xfId="6917" xr:uid="{00000000-0005-0000-0000-0000B6B80000}"/>
    <cellStyle name="Output 2 10 2 3 2 2 2" xfId="24580" xr:uid="{00000000-0005-0000-0000-0000B7B80000}"/>
    <cellStyle name="Output 2 10 2 3 2 2 2 2" xfId="40211" xr:uid="{00000000-0005-0000-0000-0000B8B80000}"/>
    <cellStyle name="Output 2 10 2 3 2 2 3" xfId="16421" xr:uid="{00000000-0005-0000-0000-0000B9B80000}"/>
    <cellStyle name="Output 2 10 2 3 2 2 4" xfId="32399" xr:uid="{00000000-0005-0000-0000-0000BAB80000}"/>
    <cellStyle name="Output 2 10 2 3 2 3" xfId="27381" xr:uid="{00000000-0005-0000-0000-0000BBB80000}"/>
    <cellStyle name="Output 2 10 2 3 2 3 2" xfId="43011" xr:uid="{00000000-0005-0000-0000-0000BCB80000}"/>
    <cellStyle name="Output 2 10 2 3 2 4" xfId="19317" xr:uid="{00000000-0005-0000-0000-0000BDB80000}"/>
    <cellStyle name="Output 2 10 2 3 2 5" xfId="35160" xr:uid="{00000000-0005-0000-0000-0000BEB80000}"/>
    <cellStyle name="Output 2 10 2 3 3" xfId="6929" xr:uid="{00000000-0005-0000-0000-0000BFB80000}"/>
    <cellStyle name="Output 2 10 2 3 3 2" xfId="24592" xr:uid="{00000000-0005-0000-0000-0000C0B80000}"/>
    <cellStyle name="Output 2 10 2 3 3 2 2" xfId="40223" xr:uid="{00000000-0005-0000-0000-0000C1B80000}"/>
    <cellStyle name="Output 2 10 2 3 3 3" xfId="16433" xr:uid="{00000000-0005-0000-0000-0000C2B80000}"/>
    <cellStyle name="Output 2 10 2 3 3 4" xfId="32411" xr:uid="{00000000-0005-0000-0000-0000C3B80000}"/>
    <cellStyle name="Output 2 10 2 3 4" xfId="25992" xr:uid="{00000000-0005-0000-0000-0000C4B80000}"/>
    <cellStyle name="Output 2 10 2 3 4 2" xfId="41622" xr:uid="{00000000-0005-0000-0000-0000C5B80000}"/>
    <cellStyle name="Output 2 10 2 3 5" xfId="17928" xr:uid="{00000000-0005-0000-0000-0000C6B80000}"/>
    <cellStyle name="Output 2 10 2 3 6" xfId="33771" xr:uid="{00000000-0005-0000-0000-0000C7B80000}"/>
    <cellStyle name="Output 2 10 2 4" xfId="21947" xr:uid="{00000000-0005-0000-0000-0000C8B80000}"/>
    <cellStyle name="Output 2 10 2 4 2" xfId="37578" xr:uid="{00000000-0005-0000-0000-0000C9B80000}"/>
    <cellStyle name="Output 2 10 2 5" xfId="23631" xr:uid="{00000000-0005-0000-0000-0000CAB80000}"/>
    <cellStyle name="Output 2 10 2 5 2" xfId="39262" xr:uid="{00000000-0005-0000-0000-0000CBB80000}"/>
    <cellStyle name="Output 2 10 2 6" xfId="13074" xr:uid="{00000000-0005-0000-0000-0000CCB80000}"/>
    <cellStyle name="Output 2 10 2 7" xfId="30048" xr:uid="{00000000-0005-0000-0000-0000CDB80000}"/>
    <cellStyle name="Output 2 10 2 8" xfId="47128" xr:uid="{00000000-0005-0000-0000-0000CEB80000}"/>
    <cellStyle name="Output 2 10 2 9" xfId="48463" xr:uid="{00000000-0005-0000-0000-0000CFB80000}"/>
    <cellStyle name="Output 2 10 3" xfId="5294" xr:uid="{00000000-0005-0000-0000-0000D0B80000}"/>
    <cellStyle name="Output 2 10 3 2" xfId="8828" xr:uid="{00000000-0005-0000-0000-0000D1B80000}"/>
    <cellStyle name="Output 2 10 3 2 2" xfId="10217" xr:uid="{00000000-0005-0000-0000-0000D2B80000}"/>
    <cellStyle name="Output 2 10 3 2 2 2" xfId="4625" xr:uid="{00000000-0005-0000-0000-0000D3B80000}"/>
    <cellStyle name="Output 2 10 3 2 2 2 2" xfId="22797" xr:uid="{00000000-0005-0000-0000-0000D4B80000}"/>
    <cellStyle name="Output 2 10 3 2 2 2 2 2" xfId="38428" xr:uid="{00000000-0005-0000-0000-0000D5B80000}"/>
    <cellStyle name="Output 2 10 3 2 2 2 3" xfId="14131" xr:uid="{00000000-0005-0000-0000-0000D6B80000}"/>
    <cellStyle name="Output 2 10 3 2 2 2 4" xfId="30818" xr:uid="{00000000-0005-0000-0000-0000D7B80000}"/>
    <cellStyle name="Output 2 10 3 2 2 3" xfId="27783" xr:uid="{00000000-0005-0000-0000-0000D8B80000}"/>
    <cellStyle name="Output 2 10 3 2 2 3 2" xfId="43413" xr:uid="{00000000-0005-0000-0000-0000D9B80000}"/>
    <cellStyle name="Output 2 10 3 2 2 4" xfId="19719" xr:uid="{00000000-0005-0000-0000-0000DAB80000}"/>
    <cellStyle name="Output 2 10 3 2 2 5" xfId="35562" xr:uid="{00000000-0005-0000-0000-0000DBB80000}"/>
    <cellStyle name="Output 2 10 3 2 3" xfId="11571" xr:uid="{00000000-0005-0000-0000-0000DCB80000}"/>
    <cellStyle name="Output 2 10 3 2 3 2" xfId="29137" xr:uid="{00000000-0005-0000-0000-0000DDB80000}"/>
    <cellStyle name="Output 2 10 3 2 3 2 2" xfId="44767" xr:uid="{00000000-0005-0000-0000-0000DEB80000}"/>
    <cellStyle name="Output 2 10 3 2 3 3" xfId="21073" xr:uid="{00000000-0005-0000-0000-0000DFB80000}"/>
    <cellStyle name="Output 2 10 3 2 3 4" xfId="36916" xr:uid="{00000000-0005-0000-0000-0000E0B80000}"/>
    <cellStyle name="Output 2 10 3 2 4" xfId="26394" xr:uid="{00000000-0005-0000-0000-0000E1B80000}"/>
    <cellStyle name="Output 2 10 3 2 4 2" xfId="42024" xr:uid="{00000000-0005-0000-0000-0000E2B80000}"/>
    <cellStyle name="Output 2 10 3 2 5" xfId="18330" xr:uid="{00000000-0005-0000-0000-0000E3B80000}"/>
    <cellStyle name="Output 2 10 3 2 6" xfId="34173" xr:uid="{00000000-0005-0000-0000-0000E4B80000}"/>
    <cellStyle name="Output 2 10 3 3" xfId="23372" xr:uid="{00000000-0005-0000-0000-0000E5B80000}"/>
    <cellStyle name="Output 2 10 3 3 2" xfId="39003" xr:uid="{00000000-0005-0000-0000-0000E6B80000}"/>
    <cellStyle name="Output 2 10 3 4" xfId="14799" xr:uid="{00000000-0005-0000-0000-0000E7B80000}"/>
    <cellStyle name="Output 2 10 3 5" xfId="31350" xr:uid="{00000000-0005-0000-0000-0000E8B80000}"/>
    <cellStyle name="Output 2 10 3 6" xfId="50055" xr:uid="{00000000-0005-0000-0000-0000E9B80000}"/>
    <cellStyle name="Output 2 10 3 7" xfId="51853" xr:uid="{00000000-0005-0000-0000-0000EAB80000}"/>
    <cellStyle name="Output 2 10 3 8" xfId="52946" xr:uid="{00000000-0005-0000-0000-0000EBB80000}"/>
    <cellStyle name="Output 2 10 4" xfId="6739" xr:uid="{00000000-0005-0000-0000-0000ECB80000}"/>
    <cellStyle name="Output 2 10 4 2" xfId="7978" xr:uid="{00000000-0005-0000-0000-0000EDB80000}"/>
    <cellStyle name="Output 2 10 4 2 2" xfId="11301" xr:uid="{00000000-0005-0000-0000-0000EEB80000}"/>
    <cellStyle name="Output 2 10 4 2 2 2" xfId="28867" xr:uid="{00000000-0005-0000-0000-0000EFB80000}"/>
    <cellStyle name="Output 2 10 4 2 2 2 2" xfId="44497" xr:uid="{00000000-0005-0000-0000-0000F0B80000}"/>
    <cellStyle name="Output 2 10 4 2 2 3" xfId="20803" xr:uid="{00000000-0005-0000-0000-0000F1B80000}"/>
    <cellStyle name="Output 2 10 4 2 2 4" xfId="36646" xr:uid="{00000000-0005-0000-0000-0000F2B80000}"/>
    <cellStyle name="Output 2 10 4 2 3" xfId="25544" xr:uid="{00000000-0005-0000-0000-0000F3B80000}"/>
    <cellStyle name="Output 2 10 4 2 3 2" xfId="41174" xr:uid="{00000000-0005-0000-0000-0000F4B80000}"/>
    <cellStyle name="Output 2 10 4 2 4" xfId="17480" xr:uid="{00000000-0005-0000-0000-0000F5B80000}"/>
    <cellStyle name="Output 2 10 4 2 5" xfId="33323" xr:uid="{00000000-0005-0000-0000-0000F6B80000}"/>
    <cellStyle name="Output 2 10 4 3" xfId="7544" xr:uid="{00000000-0005-0000-0000-0000F7B80000}"/>
    <cellStyle name="Output 2 10 4 3 2" xfId="25110" xr:uid="{00000000-0005-0000-0000-0000F8B80000}"/>
    <cellStyle name="Output 2 10 4 3 2 2" xfId="40740" xr:uid="{00000000-0005-0000-0000-0000F9B80000}"/>
    <cellStyle name="Output 2 10 4 3 3" xfId="17046" xr:uid="{00000000-0005-0000-0000-0000FAB80000}"/>
    <cellStyle name="Output 2 10 4 3 4" xfId="32889" xr:uid="{00000000-0005-0000-0000-0000FBB80000}"/>
    <cellStyle name="Output 2 10 4 4" xfId="24402" xr:uid="{00000000-0005-0000-0000-0000FCB80000}"/>
    <cellStyle name="Output 2 10 4 4 2" xfId="40033" xr:uid="{00000000-0005-0000-0000-0000FDB80000}"/>
    <cellStyle name="Output 2 10 4 5" xfId="16243" xr:uid="{00000000-0005-0000-0000-0000FEB80000}"/>
    <cellStyle name="Output 2 10 4 6" xfId="32221" xr:uid="{00000000-0005-0000-0000-0000FFB80000}"/>
    <cellStyle name="Output 2 10 5" xfId="21499" xr:uid="{00000000-0005-0000-0000-000000B90000}"/>
    <cellStyle name="Output 2 10 5 2" xfId="37130" xr:uid="{00000000-0005-0000-0000-000001B90000}"/>
    <cellStyle name="Output 2 10 6" xfId="21781" xr:uid="{00000000-0005-0000-0000-000002B90000}"/>
    <cellStyle name="Output 2 10 6 2" xfId="37412" xr:uid="{00000000-0005-0000-0000-000003B90000}"/>
    <cellStyle name="Output 2 10 7" xfId="12421" xr:uid="{00000000-0005-0000-0000-000004B90000}"/>
    <cellStyle name="Output 2 10 8" xfId="29682" xr:uid="{00000000-0005-0000-0000-000005B90000}"/>
    <cellStyle name="Output 2 10 9" xfId="45030" xr:uid="{00000000-0005-0000-0000-000006B90000}"/>
    <cellStyle name="Output 2 11" xfId="2934" xr:uid="{00000000-0005-0000-0000-000007B90000}"/>
    <cellStyle name="Output 2 11 10" xfId="48120" xr:uid="{00000000-0005-0000-0000-000008B90000}"/>
    <cellStyle name="Output 2 11 11" xfId="47627" xr:uid="{00000000-0005-0000-0000-000009B90000}"/>
    <cellStyle name="Output 2 11 12" xfId="50823" xr:uid="{00000000-0005-0000-0000-00000AB90000}"/>
    <cellStyle name="Output 2 11 13" xfId="46102" xr:uid="{00000000-0005-0000-0000-00000BB90000}"/>
    <cellStyle name="Output 2 11 14" xfId="51721" xr:uid="{00000000-0005-0000-0000-00000CB90000}"/>
    <cellStyle name="Output 2 11 15" xfId="51576" xr:uid="{00000000-0005-0000-0000-00000DB90000}"/>
    <cellStyle name="Output 2 11 2" xfId="3588" xr:uid="{00000000-0005-0000-0000-00000EB90000}"/>
    <cellStyle name="Output 2 11 2 10" xfId="47286" xr:uid="{00000000-0005-0000-0000-00000FB90000}"/>
    <cellStyle name="Output 2 11 2 11" xfId="51186" xr:uid="{00000000-0005-0000-0000-000010B90000}"/>
    <cellStyle name="Output 2 11 2 12" xfId="47396" xr:uid="{00000000-0005-0000-0000-000011B90000}"/>
    <cellStyle name="Output 2 11 2 13" xfId="45563" xr:uid="{00000000-0005-0000-0000-000012B90000}"/>
    <cellStyle name="Output 2 11 2 14" xfId="51634" xr:uid="{00000000-0005-0000-0000-000013B90000}"/>
    <cellStyle name="Output 2 11 2 2" xfId="5963" xr:uid="{00000000-0005-0000-0000-000014B90000}"/>
    <cellStyle name="Output 2 11 2 2 2" xfId="8355" xr:uid="{00000000-0005-0000-0000-000015B90000}"/>
    <cellStyle name="Output 2 11 2 2 2 2" xfId="9744" xr:uid="{00000000-0005-0000-0000-000016B90000}"/>
    <cellStyle name="Output 2 11 2 2 2 2 2" xfId="7402" xr:uid="{00000000-0005-0000-0000-000017B90000}"/>
    <cellStyle name="Output 2 11 2 2 2 2 2 2" xfId="24969" xr:uid="{00000000-0005-0000-0000-000018B90000}"/>
    <cellStyle name="Output 2 11 2 2 2 2 2 2 2" xfId="40599" xr:uid="{00000000-0005-0000-0000-000019B90000}"/>
    <cellStyle name="Output 2 11 2 2 2 2 2 3" xfId="16905" xr:uid="{00000000-0005-0000-0000-00001AB90000}"/>
    <cellStyle name="Output 2 11 2 2 2 2 2 4" xfId="32748" xr:uid="{00000000-0005-0000-0000-00001BB90000}"/>
    <cellStyle name="Output 2 11 2 2 2 2 3" xfId="27310" xr:uid="{00000000-0005-0000-0000-00001CB90000}"/>
    <cellStyle name="Output 2 11 2 2 2 2 3 2" xfId="42940" xr:uid="{00000000-0005-0000-0000-00001DB90000}"/>
    <cellStyle name="Output 2 11 2 2 2 2 4" xfId="19246" xr:uid="{00000000-0005-0000-0000-00001EB90000}"/>
    <cellStyle name="Output 2 11 2 2 2 2 5" xfId="35089" xr:uid="{00000000-0005-0000-0000-00001FB90000}"/>
    <cellStyle name="Output 2 11 2 2 2 3" xfId="9230" xr:uid="{00000000-0005-0000-0000-000020B90000}"/>
    <cellStyle name="Output 2 11 2 2 2 3 2" xfId="26796" xr:uid="{00000000-0005-0000-0000-000021B90000}"/>
    <cellStyle name="Output 2 11 2 2 2 3 2 2" xfId="42426" xr:uid="{00000000-0005-0000-0000-000022B90000}"/>
    <cellStyle name="Output 2 11 2 2 2 3 3" xfId="18732" xr:uid="{00000000-0005-0000-0000-000023B90000}"/>
    <cellStyle name="Output 2 11 2 2 2 3 4" xfId="34575" xr:uid="{00000000-0005-0000-0000-000024B90000}"/>
    <cellStyle name="Output 2 11 2 2 2 4" xfId="25921" xr:uid="{00000000-0005-0000-0000-000025B90000}"/>
    <cellStyle name="Output 2 11 2 2 2 4 2" xfId="41551" xr:uid="{00000000-0005-0000-0000-000026B90000}"/>
    <cellStyle name="Output 2 11 2 2 2 5" xfId="17857" xr:uid="{00000000-0005-0000-0000-000027B90000}"/>
    <cellStyle name="Output 2 11 2 2 2 6" xfId="33700" xr:uid="{00000000-0005-0000-0000-000028B90000}"/>
    <cellStyle name="Output 2 11 2 2 3" xfId="23834" xr:uid="{00000000-0005-0000-0000-000029B90000}"/>
    <cellStyle name="Output 2 11 2 2 3 2" xfId="39465" xr:uid="{00000000-0005-0000-0000-00002AB90000}"/>
    <cellStyle name="Output 2 11 2 2 4" xfId="15468" xr:uid="{00000000-0005-0000-0000-00002BB90000}"/>
    <cellStyle name="Output 2 11 2 2 5" xfId="31732" xr:uid="{00000000-0005-0000-0000-00002CB90000}"/>
    <cellStyle name="Output 2 11 2 2 6" xfId="50451" xr:uid="{00000000-0005-0000-0000-00002DB90000}"/>
    <cellStyle name="Output 2 11 2 2 7" xfId="52237" xr:uid="{00000000-0005-0000-0000-00002EB90000}"/>
    <cellStyle name="Output 2 11 2 2 8" xfId="53332" xr:uid="{00000000-0005-0000-0000-00002FB90000}"/>
    <cellStyle name="Output 2 11 2 3" xfId="9035" xr:uid="{00000000-0005-0000-0000-000030B90000}"/>
    <cellStyle name="Output 2 11 2 3 2" xfId="10424" xr:uid="{00000000-0005-0000-0000-000031B90000}"/>
    <cellStyle name="Output 2 11 2 3 2 2" xfId="10811" xr:uid="{00000000-0005-0000-0000-000032B90000}"/>
    <cellStyle name="Output 2 11 2 3 2 2 2" xfId="28377" xr:uid="{00000000-0005-0000-0000-000033B90000}"/>
    <cellStyle name="Output 2 11 2 3 2 2 2 2" xfId="44007" xr:uid="{00000000-0005-0000-0000-000034B90000}"/>
    <cellStyle name="Output 2 11 2 3 2 2 3" xfId="20313" xr:uid="{00000000-0005-0000-0000-000035B90000}"/>
    <cellStyle name="Output 2 11 2 3 2 2 4" xfId="36156" xr:uid="{00000000-0005-0000-0000-000036B90000}"/>
    <cellStyle name="Output 2 11 2 3 2 3" xfId="27990" xr:uid="{00000000-0005-0000-0000-000037B90000}"/>
    <cellStyle name="Output 2 11 2 3 2 3 2" xfId="43620" xr:uid="{00000000-0005-0000-0000-000038B90000}"/>
    <cellStyle name="Output 2 11 2 3 2 4" xfId="19926" xr:uid="{00000000-0005-0000-0000-000039B90000}"/>
    <cellStyle name="Output 2 11 2 3 2 5" xfId="35769" xr:uid="{00000000-0005-0000-0000-00003AB90000}"/>
    <cellStyle name="Output 2 11 2 3 3" xfId="7837" xr:uid="{00000000-0005-0000-0000-00003BB90000}"/>
    <cellStyle name="Output 2 11 2 3 3 2" xfId="25403" xr:uid="{00000000-0005-0000-0000-00003CB90000}"/>
    <cellStyle name="Output 2 11 2 3 3 2 2" xfId="41033" xr:uid="{00000000-0005-0000-0000-00003DB90000}"/>
    <cellStyle name="Output 2 11 2 3 3 3" xfId="17339" xr:uid="{00000000-0005-0000-0000-00003EB90000}"/>
    <cellStyle name="Output 2 11 2 3 3 4" xfId="33182" xr:uid="{00000000-0005-0000-0000-00003FB90000}"/>
    <cellStyle name="Output 2 11 2 3 4" xfId="26601" xr:uid="{00000000-0005-0000-0000-000040B90000}"/>
    <cellStyle name="Output 2 11 2 3 4 2" xfId="42231" xr:uid="{00000000-0005-0000-0000-000041B90000}"/>
    <cellStyle name="Output 2 11 2 3 5" xfId="18537" xr:uid="{00000000-0005-0000-0000-000042B90000}"/>
    <cellStyle name="Output 2 11 2 3 6" xfId="34380" xr:uid="{00000000-0005-0000-0000-000043B90000}"/>
    <cellStyle name="Output 2 11 2 4" xfId="21966" xr:uid="{00000000-0005-0000-0000-000044B90000}"/>
    <cellStyle name="Output 2 11 2 4 2" xfId="37597" xr:uid="{00000000-0005-0000-0000-000045B90000}"/>
    <cellStyle name="Output 2 11 2 5" xfId="24053" xr:uid="{00000000-0005-0000-0000-000046B90000}"/>
    <cellStyle name="Output 2 11 2 5 2" xfId="39684" xr:uid="{00000000-0005-0000-0000-000047B90000}"/>
    <cellStyle name="Output 2 11 2 6" xfId="13093" xr:uid="{00000000-0005-0000-0000-000048B90000}"/>
    <cellStyle name="Output 2 11 2 7" xfId="30067" xr:uid="{00000000-0005-0000-0000-000049B90000}"/>
    <cellStyle name="Output 2 11 2 8" xfId="45419" xr:uid="{00000000-0005-0000-0000-00004AB90000}"/>
    <cellStyle name="Output 2 11 2 9" xfId="48482" xr:uid="{00000000-0005-0000-0000-00004BB90000}"/>
    <cellStyle name="Output 2 11 3" xfId="5313" xr:uid="{00000000-0005-0000-0000-00004CB90000}"/>
    <cellStyle name="Output 2 11 3 2" xfId="8849" xr:uid="{00000000-0005-0000-0000-00004DB90000}"/>
    <cellStyle name="Output 2 11 3 2 2" xfId="10238" xr:uid="{00000000-0005-0000-0000-00004EB90000}"/>
    <cellStyle name="Output 2 11 3 2 2 2" xfId="7864" xr:uid="{00000000-0005-0000-0000-00004FB90000}"/>
    <cellStyle name="Output 2 11 3 2 2 2 2" xfId="25430" xr:uid="{00000000-0005-0000-0000-000050B90000}"/>
    <cellStyle name="Output 2 11 3 2 2 2 2 2" xfId="41060" xr:uid="{00000000-0005-0000-0000-000051B90000}"/>
    <cellStyle name="Output 2 11 3 2 2 2 3" xfId="17366" xr:uid="{00000000-0005-0000-0000-000052B90000}"/>
    <cellStyle name="Output 2 11 3 2 2 2 4" xfId="33209" xr:uid="{00000000-0005-0000-0000-000053B90000}"/>
    <cellStyle name="Output 2 11 3 2 2 3" xfId="27804" xr:uid="{00000000-0005-0000-0000-000054B90000}"/>
    <cellStyle name="Output 2 11 3 2 2 3 2" xfId="43434" xr:uid="{00000000-0005-0000-0000-000055B90000}"/>
    <cellStyle name="Output 2 11 3 2 2 4" xfId="19740" xr:uid="{00000000-0005-0000-0000-000056B90000}"/>
    <cellStyle name="Output 2 11 3 2 2 5" xfId="35583" xr:uid="{00000000-0005-0000-0000-000057B90000}"/>
    <cellStyle name="Output 2 11 3 2 3" xfId="10916" xr:uid="{00000000-0005-0000-0000-000058B90000}"/>
    <cellStyle name="Output 2 11 3 2 3 2" xfId="28482" xr:uid="{00000000-0005-0000-0000-000059B90000}"/>
    <cellStyle name="Output 2 11 3 2 3 2 2" xfId="44112" xr:uid="{00000000-0005-0000-0000-00005AB90000}"/>
    <cellStyle name="Output 2 11 3 2 3 3" xfId="20418" xr:uid="{00000000-0005-0000-0000-00005BB90000}"/>
    <cellStyle name="Output 2 11 3 2 3 4" xfId="36261" xr:uid="{00000000-0005-0000-0000-00005CB90000}"/>
    <cellStyle name="Output 2 11 3 2 4" xfId="26415" xr:uid="{00000000-0005-0000-0000-00005DB90000}"/>
    <cellStyle name="Output 2 11 3 2 4 2" xfId="42045" xr:uid="{00000000-0005-0000-0000-00005EB90000}"/>
    <cellStyle name="Output 2 11 3 2 5" xfId="18351" xr:uid="{00000000-0005-0000-0000-00005FB90000}"/>
    <cellStyle name="Output 2 11 3 2 6" xfId="34194" xr:uid="{00000000-0005-0000-0000-000060B90000}"/>
    <cellStyle name="Output 2 11 3 3" xfId="23391" xr:uid="{00000000-0005-0000-0000-000061B90000}"/>
    <cellStyle name="Output 2 11 3 3 2" xfId="39022" xr:uid="{00000000-0005-0000-0000-000062B90000}"/>
    <cellStyle name="Output 2 11 3 4" xfId="14818" xr:uid="{00000000-0005-0000-0000-000063B90000}"/>
    <cellStyle name="Output 2 11 3 5" xfId="31369" xr:uid="{00000000-0005-0000-0000-000064B90000}"/>
    <cellStyle name="Output 2 11 3 6" xfId="50074" xr:uid="{00000000-0005-0000-0000-000065B90000}"/>
    <cellStyle name="Output 2 11 3 7" xfId="51872" xr:uid="{00000000-0005-0000-0000-000066B90000}"/>
    <cellStyle name="Output 2 11 3 8" xfId="52965" xr:uid="{00000000-0005-0000-0000-000067B90000}"/>
    <cellStyle name="Output 2 11 4" xfId="8655" xr:uid="{00000000-0005-0000-0000-000068B90000}"/>
    <cellStyle name="Output 2 11 4 2" xfId="10044" xr:uid="{00000000-0005-0000-0000-000069B90000}"/>
    <cellStyle name="Output 2 11 4 2 2" xfId="11129" xr:uid="{00000000-0005-0000-0000-00006AB90000}"/>
    <cellStyle name="Output 2 11 4 2 2 2" xfId="28695" xr:uid="{00000000-0005-0000-0000-00006BB90000}"/>
    <cellStyle name="Output 2 11 4 2 2 2 2" xfId="44325" xr:uid="{00000000-0005-0000-0000-00006CB90000}"/>
    <cellStyle name="Output 2 11 4 2 2 3" xfId="20631" xr:uid="{00000000-0005-0000-0000-00006DB90000}"/>
    <cellStyle name="Output 2 11 4 2 2 4" xfId="36474" xr:uid="{00000000-0005-0000-0000-00006EB90000}"/>
    <cellStyle name="Output 2 11 4 2 3" xfId="27610" xr:uid="{00000000-0005-0000-0000-00006FB90000}"/>
    <cellStyle name="Output 2 11 4 2 3 2" xfId="43240" xr:uid="{00000000-0005-0000-0000-000070B90000}"/>
    <cellStyle name="Output 2 11 4 2 4" xfId="19546" xr:uid="{00000000-0005-0000-0000-000071B90000}"/>
    <cellStyle name="Output 2 11 4 2 5" xfId="35389" xr:uid="{00000000-0005-0000-0000-000072B90000}"/>
    <cellStyle name="Output 2 11 4 3" xfId="4809" xr:uid="{00000000-0005-0000-0000-000073B90000}"/>
    <cellStyle name="Output 2 11 4 3 2" xfId="22981" xr:uid="{00000000-0005-0000-0000-000074B90000}"/>
    <cellStyle name="Output 2 11 4 3 2 2" xfId="38612" xr:uid="{00000000-0005-0000-0000-000075B90000}"/>
    <cellStyle name="Output 2 11 4 3 3" xfId="14315" xr:uid="{00000000-0005-0000-0000-000076B90000}"/>
    <cellStyle name="Output 2 11 4 3 4" xfId="31002" xr:uid="{00000000-0005-0000-0000-000077B90000}"/>
    <cellStyle name="Output 2 11 4 4" xfId="26221" xr:uid="{00000000-0005-0000-0000-000078B90000}"/>
    <cellStyle name="Output 2 11 4 4 2" xfId="41851" xr:uid="{00000000-0005-0000-0000-000079B90000}"/>
    <cellStyle name="Output 2 11 4 5" xfId="18157" xr:uid="{00000000-0005-0000-0000-00007AB90000}"/>
    <cellStyle name="Output 2 11 4 6" xfId="34000" xr:uid="{00000000-0005-0000-0000-00007BB90000}"/>
    <cellStyle name="Output 2 11 5" xfId="21518" xr:uid="{00000000-0005-0000-0000-00007CB90000}"/>
    <cellStyle name="Output 2 11 5 2" xfId="37149" xr:uid="{00000000-0005-0000-0000-00007DB90000}"/>
    <cellStyle name="Output 2 11 6" xfId="24720" xr:uid="{00000000-0005-0000-0000-00007EB90000}"/>
    <cellStyle name="Output 2 11 6 2" xfId="40351" xr:uid="{00000000-0005-0000-0000-00007FB90000}"/>
    <cellStyle name="Output 2 11 7" xfId="12440" xr:uid="{00000000-0005-0000-0000-000080B90000}"/>
    <cellStyle name="Output 2 11 8" xfId="29701" xr:uid="{00000000-0005-0000-0000-000081B90000}"/>
    <cellStyle name="Output 2 11 9" xfId="47801" xr:uid="{00000000-0005-0000-0000-000082B90000}"/>
    <cellStyle name="Output 2 12" xfId="3079" xr:uid="{00000000-0005-0000-0000-000083B90000}"/>
    <cellStyle name="Output 2 12 10" xfId="48192" xr:uid="{00000000-0005-0000-0000-000084B90000}"/>
    <cellStyle name="Output 2 12 11" xfId="49105" xr:uid="{00000000-0005-0000-0000-000085B90000}"/>
    <cellStyle name="Output 2 12 12" xfId="50895" xr:uid="{00000000-0005-0000-0000-000086B90000}"/>
    <cellStyle name="Output 2 12 13" xfId="48744" xr:uid="{00000000-0005-0000-0000-000087B90000}"/>
    <cellStyle name="Output 2 12 14" xfId="53765" xr:uid="{00000000-0005-0000-0000-000088B90000}"/>
    <cellStyle name="Output 2 12 15" xfId="52632" xr:uid="{00000000-0005-0000-0000-000089B90000}"/>
    <cellStyle name="Output 2 12 2" xfId="3733" xr:uid="{00000000-0005-0000-0000-00008AB90000}"/>
    <cellStyle name="Output 2 12 2 10" xfId="46316" xr:uid="{00000000-0005-0000-0000-00008BB90000}"/>
    <cellStyle name="Output 2 12 2 11" xfId="51256" xr:uid="{00000000-0005-0000-0000-00008CB90000}"/>
    <cellStyle name="Output 2 12 2 12" xfId="47995" xr:uid="{00000000-0005-0000-0000-00008DB90000}"/>
    <cellStyle name="Output 2 12 2 13" xfId="49141" xr:uid="{00000000-0005-0000-0000-00008EB90000}"/>
    <cellStyle name="Output 2 12 2 14" xfId="46299" xr:uid="{00000000-0005-0000-0000-00008FB90000}"/>
    <cellStyle name="Output 2 12 2 2" xfId="6108" xr:uid="{00000000-0005-0000-0000-000090B90000}"/>
    <cellStyle name="Output 2 12 2 2 2" xfId="6566" xr:uid="{00000000-0005-0000-0000-000091B90000}"/>
    <cellStyle name="Output 2 12 2 2 2 2" xfId="7771" xr:uid="{00000000-0005-0000-0000-000092B90000}"/>
    <cellStyle name="Output 2 12 2 2 2 2 2" xfId="4657" xr:uid="{00000000-0005-0000-0000-000093B90000}"/>
    <cellStyle name="Output 2 12 2 2 2 2 2 2" xfId="22829" xr:uid="{00000000-0005-0000-0000-000094B90000}"/>
    <cellStyle name="Output 2 12 2 2 2 2 2 2 2" xfId="38460" xr:uid="{00000000-0005-0000-0000-000095B90000}"/>
    <cellStyle name="Output 2 12 2 2 2 2 2 3" xfId="14163" xr:uid="{00000000-0005-0000-0000-000096B90000}"/>
    <cellStyle name="Output 2 12 2 2 2 2 2 4" xfId="30850" xr:uid="{00000000-0005-0000-0000-000097B90000}"/>
    <cellStyle name="Output 2 12 2 2 2 2 3" xfId="25337" xr:uid="{00000000-0005-0000-0000-000098B90000}"/>
    <cellStyle name="Output 2 12 2 2 2 2 3 2" xfId="40967" xr:uid="{00000000-0005-0000-0000-000099B90000}"/>
    <cellStyle name="Output 2 12 2 2 2 2 4" xfId="17273" xr:uid="{00000000-0005-0000-0000-00009AB90000}"/>
    <cellStyle name="Output 2 12 2 2 2 2 5" xfId="33116" xr:uid="{00000000-0005-0000-0000-00009BB90000}"/>
    <cellStyle name="Output 2 12 2 2 2 3" xfId="7949" xr:uid="{00000000-0005-0000-0000-00009CB90000}"/>
    <cellStyle name="Output 2 12 2 2 2 3 2" xfId="25515" xr:uid="{00000000-0005-0000-0000-00009DB90000}"/>
    <cellStyle name="Output 2 12 2 2 2 3 2 2" xfId="41145" xr:uid="{00000000-0005-0000-0000-00009EB90000}"/>
    <cellStyle name="Output 2 12 2 2 2 3 3" xfId="17451" xr:uid="{00000000-0005-0000-0000-00009FB90000}"/>
    <cellStyle name="Output 2 12 2 2 2 3 4" xfId="33294" xr:uid="{00000000-0005-0000-0000-0000A0B90000}"/>
    <cellStyle name="Output 2 12 2 2 2 4" xfId="24267" xr:uid="{00000000-0005-0000-0000-0000A1B90000}"/>
    <cellStyle name="Output 2 12 2 2 2 4 2" xfId="39898" xr:uid="{00000000-0005-0000-0000-0000A2B90000}"/>
    <cellStyle name="Output 2 12 2 2 2 5" xfId="16070" xr:uid="{00000000-0005-0000-0000-0000A3B90000}"/>
    <cellStyle name="Output 2 12 2 2 2 6" xfId="32106" xr:uid="{00000000-0005-0000-0000-0000A4B90000}"/>
    <cellStyle name="Output 2 12 2 2 3" xfId="23923" xr:uid="{00000000-0005-0000-0000-0000A5B90000}"/>
    <cellStyle name="Output 2 12 2 2 3 2" xfId="39554" xr:uid="{00000000-0005-0000-0000-0000A6B90000}"/>
    <cellStyle name="Output 2 12 2 2 4" xfId="15613" xr:uid="{00000000-0005-0000-0000-0000A7B90000}"/>
    <cellStyle name="Output 2 12 2 2 5" xfId="31802" xr:uid="{00000000-0005-0000-0000-0000A8B90000}"/>
    <cellStyle name="Output 2 12 2 2 6" xfId="50521" xr:uid="{00000000-0005-0000-0000-0000A9B90000}"/>
    <cellStyle name="Output 2 12 2 2 7" xfId="52307" xr:uid="{00000000-0005-0000-0000-0000AAB90000}"/>
    <cellStyle name="Output 2 12 2 2 8" xfId="53402" xr:uid="{00000000-0005-0000-0000-0000ABB90000}"/>
    <cellStyle name="Output 2 12 2 3" xfId="8612" xr:uid="{00000000-0005-0000-0000-0000ACB90000}"/>
    <cellStyle name="Output 2 12 2 3 2" xfId="10001" xr:uid="{00000000-0005-0000-0000-0000ADB90000}"/>
    <cellStyle name="Output 2 12 2 3 2 2" xfId="11081" xr:uid="{00000000-0005-0000-0000-0000AEB90000}"/>
    <cellStyle name="Output 2 12 2 3 2 2 2" xfId="28647" xr:uid="{00000000-0005-0000-0000-0000AFB90000}"/>
    <cellStyle name="Output 2 12 2 3 2 2 2 2" xfId="44277" xr:uid="{00000000-0005-0000-0000-0000B0B90000}"/>
    <cellStyle name="Output 2 12 2 3 2 2 3" xfId="20583" xr:uid="{00000000-0005-0000-0000-0000B1B90000}"/>
    <cellStyle name="Output 2 12 2 3 2 2 4" xfId="36426" xr:uid="{00000000-0005-0000-0000-0000B2B90000}"/>
    <cellStyle name="Output 2 12 2 3 2 3" xfId="27567" xr:uid="{00000000-0005-0000-0000-0000B3B90000}"/>
    <cellStyle name="Output 2 12 2 3 2 3 2" xfId="43197" xr:uid="{00000000-0005-0000-0000-0000B4B90000}"/>
    <cellStyle name="Output 2 12 2 3 2 4" xfId="19503" xr:uid="{00000000-0005-0000-0000-0000B5B90000}"/>
    <cellStyle name="Output 2 12 2 3 2 5" xfId="35346" xr:uid="{00000000-0005-0000-0000-0000B6B90000}"/>
    <cellStyle name="Output 2 12 2 3 3" xfId="7618" xr:uid="{00000000-0005-0000-0000-0000B7B90000}"/>
    <cellStyle name="Output 2 12 2 3 3 2" xfId="25184" xr:uid="{00000000-0005-0000-0000-0000B8B90000}"/>
    <cellStyle name="Output 2 12 2 3 3 2 2" xfId="40814" xr:uid="{00000000-0005-0000-0000-0000B9B90000}"/>
    <cellStyle name="Output 2 12 2 3 3 3" xfId="17120" xr:uid="{00000000-0005-0000-0000-0000BAB90000}"/>
    <cellStyle name="Output 2 12 2 3 3 4" xfId="32963" xr:uid="{00000000-0005-0000-0000-0000BBB90000}"/>
    <cellStyle name="Output 2 12 2 3 4" xfId="26178" xr:uid="{00000000-0005-0000-0000-0000BCB90000}"/>
    <cellStyle name="Output 2 12 2 3 4 2" xfId="41808" xr:uid="{00000000-0005-0000-0000-0000BDB90000}"/>
    <cellStyle name="Output 2 12 2 3 5" xfId="18114" xr:uid="{00000000-0005-0000-0000-0000BEB90000}"/>
    <cellStyle name="Output 2 12 2 3 6" xfId="33957" xr:uid="{00000000-0005-0000-0000-0000BFB90000}"/>
    <cellStyle name="Output 2 12 2 4" xfId="22055" xr:uid="{00000000-0005-0000-0000-0000C0B90000}"/>
    <cellStyle name="Output 2 12 2 4 2" xfId="37686" xr:uid="{00000000-0005-0000-0000-0000C1B90000}"/>
    <cellStyle name="Output 2 12 2 5" xfId="12146" xr:uid="{00000000-0005-0000-0000-0000C2B90000}"/>
    <cellStyle name="Output 2 12 2 5 2" xfId="29409" xr:uid="{00000000-0005-0000-0000-0000C3B90000}"/>
    <cellStyle name="Output 2 12 2 6" xfId="13238" xr:uid="{00000000-0005-0000-0000-0000C4B90000}"/>
    <cellStyle name="Output 2 12 2 7" xfId="30137" xr:uid="{00000000-0005-0000-0000-0000C5B90000}"/>
    <cellStyle name="Output 2 12 2 8" xfId="45351" xr:uid="{00000000-0005-0000-0000-0000C6B90000}"/>
    <cellStyle name="Output 2 12 2 9" xfId="48552" xr:uid="{00000000-0005-0000-0000-0000C7B90000}"/>
    <cellStyle name="Output 2 12 3" xfId="5458" xr:uid="{00000000-0005-0000-0000-0000C8B90000}"/>
    <cellStyle name="Output 2 12 3 2" xfId="8725" xr:uid="{00000000-0005-0000-0000-0000C9B90000}"/>
    <cellStyle name="Output 2 12 3 2 2" xfId="10114" xr:uid="{00000000-0005-0000-0000-0000CAB90000}"/>
    <cellStyle name="Output 2 12 3 2 2 2" xfId="10702" xr:uid="{00000000-0005-0000-0000-0000CBB90000}"/>
    <cellStyle name="Output 2 12 3 2 2 2 2" xfId="28268" xr:uid="{00000000-0005-0000-0000-0000CCB90000}"/>
    <cellStyle name="Output 2 12 3 2 2 2 2 2" xfId="43898" xr:uid="{00000000-0005-0000-0000-0000CDB90000}"/>
    <cellStyle name="Output 2 12 3 2 2 2 3" xfId="20204" xr:uid="{00000000-0005-0000-0000-0000CEB90000}"/>
    <cellStyle name="Output 2 12 3 2 2 2 4" xfId="36047" xr:uid="{00000000-0005-0000-0000-0000CFB90000}"/>
    <cellStyle name="Output 2 12 3 2 2 3" xfId="27680" xr:uid="{00000000-0005-0000-0000-0000D0B90000}"/>
    <cellStyle name="Output 2 12 3 2 2 3 2" xfId="43310" xr:uid="{00000000-0005-0000-0000-0000D1B90000}"/>
    <cellStyle name="Output 2 12 3 2 2 4" xfId="19616" xr:uid="{00000000-0005-0000-0000-0000D2B90000}"/>
    <cellStyle name="Output 2 12 3 2 2 5" xfId="35459" xr:uid="{00000000-0005-0000-0000-0000D3B90000}"/>
    <cellStyle name="Output 2 12 3 2 3" xfId="4665" xr:uid="{00000000-0005-0000-0000-0000D4B90000}"/>
    <cellStyle name="Output 2 12 3 2 3 2" xfId="22837" xr:uid="{00000000-0005-0000-0000-0000D5B90000}"/>
    <cellStyle name="Output 2 12 3 2 3 2 2" xfId="38468" xr:uid="{00000000-0005-0000-0000-0000D6B90000}"/>
    <cellStyle name="Output 2 12 3 2 3 3" xfId="14171" xr:uid="{00000000-0005-0000-0000-0000D7B90000}"/>
    <cellStyle name="Output 2 12 3 2 3 4" xfId="30858" xr:uid="{00000000-0005-0000-0000-0000D8B90000}"/>
    <cellStyle name="Output 2 12 3 2 4" xfId="26291" xr:uid="{00000000-0005-0000-0000-0000D9B90000}"/>
    <cellStyle name="Output 2 12 3 2 4 2" xfId="41921" xr:uid="{00000000-0005-0000-0000-0000DAB90000}"/>
    <cellStyle name="Output 2 12 3 2 5" xfId="18227" xr:uid="{00000000-0005-0000-0000-0000DBB90000}"/>
    <cellStyle name="Output 2 12 3 2 6" xfId="34070" xr:uid="{00000000-0005-0000-0000-0000DCB90000}"/>
    <cellStyle name="Output 2 12 3 3" xfId="23480" xr:uid="{00000000-0005-0000-0000-0000DDB90000}"/>
    <cellStyle name="Output 2 12 3 3 2" xfId="39111" xr:uid="{00000000-0005-0000-0000-0000DEB90000}"/>
    <cellStyle name="Output 2 12 3 4" xfId="14963" xr:uid="{00000000-0005-0000-0000-0000DFB90000}"/>
    <cellStyle name="Output 2 12 3 5" xfId="31439" xr:uid="{00000000-0005-0000-0000-0000E0B90000}"/>
    <cellStyle name="Output 2 12 3 6" xfId="50161" xr:uid="{00000000-0005-0000-0000-0000E1B90000}"/>
    <cellStyle name="Output 2 12 3 7" xfId="51947" xr:uid="{00000000-0005-0000-0000-0000E2B90000}"/>
    <cellStyle name="Output 2 12 3 8" xfId="53042" xr:uid="{00000000-0005-0000-0000-0000E3B90000}"/>
    <cellStyle name="Output 2 12 4" xfId="9139" xr:uid="{00000000-0005-0000-0000-0000E4B90000}"/>
    <cellStyle name="Output 2 12 4 2" xfId="10528" xr:uid="{00000000-0005-0000-0000-0000E5B90000}"/>
    <cellStyle name="Output 2 12 4 2 2" xfId="7819" xr:uid="{00000000-0005-0000-0000-0000E6B90000}"/>
    <cellStyle name="Output 2 12 4 2 2 2" xfId="25385" xr:uid="{00000000-0005-0000-0000-0000E7B90000}"/>
    <cellStyle name="Output 2 12 4 2 2 2 2" xfId="41015" xr:uid="{00000000-0005-0000-0000-0000E8B90000}"/>
    <cellStyle name="Output 2 12 4 2 2 3" xfId="17321" xr:uid="{00000000-0005-0000-0000-0000E9B90000}"/>
    <cellStyle name="Output 2 12 4 2 2 4" xfId="33164" xr:uid="{00000000-0005-0000-0000-0000EAB90000}"/>
    <cellStyle name="Output 2 12 4 2 3" xfId="28094" xr:uid="{00000000-0005-0000-0000-0000EBB90000}"/>
    <cellStyle name="Output 2 12 4 2 3 2" xfId="43724" xr:uid="{00000000-0005-0000-0000-0000ECB90000}"/>
    <cellStyle name="Output 2 12 4 2 4" xfId="20030" xr:uid="{00000000-0005-0000-0000-0000EDB90000}"/>
    <cellStyle name="Output 2 12 4 2 5" xfId="35873" xr:uid="{00000000-0005-0000-0000-0000EEB90000}"/>
    <cellStyle name="Output 2 12 4 3" xfId="11103" xr:uid="{00000000-0005-0000-0000-0000EFB90000}"/>
    <cellStyle name="Output 2 12 4 3 2" xfId="28669" xr:uid="{00000000-0005-0000-0000-0000F0B90000}"/>
    <cellStyle name="Output 2 12 4 3 2 2" xfId="44299" xr:uid="{00000000-0005-0000-0000-0000F1B90000}"/>
    <cellStyle name="Output 2 12 4 3 3" xfId="20605" xr:uid="{00000000-0005-0000-0000-0000F2B90000}"/>
    <cellStyle name="Output 2 12 4 3 4" xfId="36448" xr:uid="{00000000-0005-0000-0000-0000F3B90000}"/>
    <cellStyle name="Output 2 12 4 4" xfId="26705" xr:uid="{00000000-0005-0000-0000-0000F4B90000}"/>
    <cellStyle name="Output 2 12 4 4 2" xfId="42335" xr:uid="{00000000-0005-0000-0000-0000F5B90000}"/>
    <cellStyle name="Output 2 12 4 5" xfId="18641" xr:uid="{00000000-0005-0000-0000-0000F6B90000}"/>
    <cellStyle name="Output 2 12 4 6" xfId="34484" xr:uid="{00000000-0005-0000-0000-0000F7B90000}"/>
    <cellStyle name="Output 2 12 5" xfId="21608" xr:uid="{00000000-0005-0000-0000-0000F8B90000}"/>
    <cellStyle name="Output 2 12 5 2" xfId="37239" xr:uid="{00000000-0005-0000-0000-0000F9B90000}"/>
    <cellStyle name="Output 2 12 6" xfId="23239" xr:uid="{00000000-0005-0000-0000-0000FAB90000}"/>
    <cellStyle name="Output 2 12 6 2" xfId="38870" xr:uid="{00000000-0005-0000-0000-0000FBB90000}"/>
    <cellStyle name="Output 2 12 7" xfId="12585" xr:uid="{00000000-0005-0000-0000-0000FCB90000}"/>
    <cellStyle name="Output 2 12 8" xfId="29771" xr:uid="{00000000-0005-0000-0000-0000FDB90000}"/>
    <cellStyle name="Output 2 12 9" xfId="47227" xr:uid="{00000000-0005-0000-0000-0000FEB90000}"/>
    <cellStyle name="Output 2 13" xfId="2983" xr:uid="{00000000-0005-0000-0000-0000FFB90000}"/>
    <cellStyle name="Output 2 13 10" xfId="48134" xr:uid="{00000000-0005-0000-0000-000000BA0000}"/>
    <cellStyle name="Output 2 13 11" xfId="47162" xr:uid="{00000000-0005-0000-0000-000001BA0000}"/>
    <cellStyle name="Output 2 13 12" xfId="50837" xr:uid="{00000000-0005-0000-0000-000002BA0000}"/>
    <cellStyle name="Output 2 13 13" xfId="46114" xr:uid="{00000000-0005-0000-0000-000003BA0000}"/>
    <cellStyle name="Output 2 13 14" xfId="52773" xr:uid="{00000000-0005-0000-0000-000004BA0000}"/>
    <cellStyle name="Output 2 13 15" xfId="48901" xr:uid="{00000000-0005-0000-0000-000005BA0000}"/>
    <cellStyle name="Output 2 13 2" xfId="3637" xr:uid="{00000000-0005-0000-0000-000006BA0000}"/>
    <cellStyle name="Output 2 13 2 10" xfId="47482" xr:uid="{00000000-0005-0000-0000-000007BA0000}"/>
    <cellStyle name="Output 2 13 2 11" xfId="51200" xr:uid="{00000000-0005-0000-0000-000008BA0000}"/>
    <cellStyle name="Output 2 13 2 12" xfId="45693" xr:uid="{00000000-0005-0000-0000-000009BA0000}"/>
    <cellStyle name="Output 2 13 2 13" xfId="45288" xr:uid="{00000000-0005-0000-0000-00000ABA0000}"/>
    <cellStyle name="Output 2 13 2 14" xfId="45208" xr:uid="{00000000-0005-0000-0000-00000BBA0000}"/>
    <cellStyle name="Output 2 13 2 2" xfId="6012" xr:uid="{00000000-0005-0000-0000-00000CBA0000}"/>
    <cellStyle name="Output 2 13 2 2 2" xfId="9071" xr:uid="{00000000-0005-0000-0000-00000DBA0000}"/>
    <cellStyle name="Output 2 13 2 2 2 2" xfId="10460" xr:uid="{00000000-0005-0000-0000-00000EBA0000}"/>
    <cellStyle name="Output 2 13 2 2 2 2 2" xfId="10746" xr:uid="{00000000-0005-0000-0000-00000FBA0000}"/>
    <cellStyle name="Output 2 13 2 2 2 2 2 2" xfId="28312" xr:uid="{00000000-0005-0000-0000-000010BA0000}"/>
    <cellStyle name="Output 2 13 2 2 2 2 2 2 2" xfId="43942" xr:uid="{00000000-0005-0000-0000-000011BA0000}"/>
    <cellStyle name="Output 2 13 2 2 2 2 2 3" xfId="20248" xr:uid="{00000000-0005-0000-0000-000012BA0000}"/>
    <cellStyle name="Output 2 13 2 2 2 2 2 4" xfId="36091" xr:uid="{00000000-0005-0000-0000-000013BA0000}"/>
    <cellStyle name="Output 2 13 2 2 2 2 3" xfId="28026" xr:uid="{00000000-0005-0000-0000-000014BA0000}"/>
    <cellStyle name="Output 2 13 2 2 2 2 3 2" xfId="43656" xr:uid="{00000000-0005-0000-0000-000015BA0000}"/>
    <cellStyle name="Output 2 13 2 2 2 2 4" xfId="19962" xr:uid="{00000000-0005-0000-0000-000016BA0000}"/>
    <cellStyle name="Output 2 13 2 2 2 2 5" xfId="35805" xr:uid="{00000000-0005-0000-0000-000017BA0000}"/>
    <cellStyle name="Output 2 13 2 2 2 3" xfId="10897" xr:uid="{00000000-0005-0000-0000-000018BA0000}"/>
    <cellStyle name="Output 2 13 2 2 2 3 2" xfId="28463" xr:uid="{00000000-0005-0000-0000-000019BA0000}"/>
    <cellStyle name="Output 2 13 2 2 2 3 2 2" xfId="44093" xr:uid="{00000000-0005-0000-0000-00001ABA0000}"/>
    <cellStyle name="Output 2 13 2 2 2 3 3" xfId="20399" xr:uid="{00000000-0005-0000-0000-00001BBA0000}"/>
    <cellStyle name="Output 2 13 2 2 2 3 4" xfId="36242" xr:uid="{00000000-0005-0000-0000-00001CBA0000}"/>
    <cellStyle name="Output 2 13 2 2 2 4" xfId="26637" xr:uid="{00000000-0005-0000-0000-00001DBA0000}"/>
    <cellStyle name="Output 2 13 2 2 2 4 2" xfId="42267" xr:uid="{00000000-0005-0000-0000-00001EBA0000}"/>
    <cellStyle name="Output 2 13 2 2 2 5" xfId="18573" xr:uid="{00000000-0005-0000-0000-00001FBA0000}"/>
    <cellStyle name="Output 2 13 2 2 2 6" xfId="34416" xr:uid="{00000000-0005-0000-0000-000020BA0000}"/>
    <cellStyle name="Output 2 13 2 2 3" xfId="23867" xr:uid="{00000000-0005-0000-0000-000021BA0000}"/>
    <cellStyle name="Output 2 13 2 2 3 2" xfId="39498" xr:uid="{00000000-0005-0000-0000-000022BA0000}"/>
    <cellStyle name="Output 2 13 2 2 4" xfId="15517" xr:uid="{00000000-0005-0000-0000-000023BA0000}"/>
    <cellStyle name="Output 2 13 2 2 5" xfId="31746" xr:uid="{00000000-0005-0000-0000-000024BA0000}"/>
    <cellStyle name="Output 2 13 2 2 6" xfId="50465" xr:uid="{00000000-0005-0000-0000-000025BA0000}"/>
    <cellStyle name="Output 2 13 2 2 7" xfId="52251" xr:uid="{00000000-0005-0000-0000-000026BA0000}"/>
    <cellStyle name="Output 2 13 2 2 8" xfId="53346" xr:uid="{00000000-0005-0000-0000-000027BA0000}"/>
    <cellStyle name="Output 2 13 2 3" xfId="8663" xr:uid="{00000000-0005-0000-0000-000028BA0000}"/>
    <cellStyle name="Output 2 13 2 3 2" xfId="10052" xr:uid="{00000000-0005-0000-0000-000029BA0000}"/>
    <cellStyle name="Output 2 13 2 3 2 2" xfId="7942" xr:uid="{00000000-0005-0000-0000-00002ABA0000}"/>
    <cellStyle name="Output 2 13 2 3 2 2 2" xfId="25508" xr:uid="{00000000-0005-0000-0000-00002BBA0000}"/>
    <cellStyle name="Output 2 13 2 3 2 2 2 2" xfId="41138" xr:uid="{00000000-0005-0000-0000-00002CBA0000}"/>
    <cellStyle name="Output 2 13 2 3 2 2 3" xfId="17444" xr:uid="{00000000-0005-0000-0000-00002DBA0000}"/>
    <cellStyle name="Output 2 13 2 3 2 2 4" xfId="33287" xr:uid="{00000000-0005-0000-0000-00002EBA0000}"/>
    <cellStyle name="Output 2 13 2 3 2 3" xfId="27618" xr:uid="{00000000-0005-0000-0000-00002FBA0000}"/>
    <cellStyle name="Output 2 13 2 3 2 3 2" xfId="43248" xr:uid="{00000000-0005-0000-0000-000030BA0000}"/>
    <cellStyle name="Output 2 13 2 3 2 4" xfId="19554" xr:uid="{00000000-0005-0000-0000-000031BA0000}"/>
    <cellStyle name="Output 2 13 2 3 2 5" xfId="35397" xr:uid="{00000000-0005-0000-0000-000032BA0000}"/>
    <cellStyle name="Output 2 13 2 3 3" xfId="4902" xr:uid="{00000000-0005-0000-0000-000033BA0000}"/>
    <cellStyle name="Output 2 13 2 3 3 2" xfId="23074" xr:uid="{00000000-0005-0000-0000-000034BA0000}"/>
    <cellStyle name="Output 2 13 2 3 3 2 2" xfId="38705" xr:uid="{00000000-0005-0000-0000-000035BA0000}"/>
    <cellStyle name="Output 2 13 2 3 3 3" xfId="14408" xr:uid="{00000000-0005-0000-0000-000036BA0000}"/>
    <cellStyle name="Output 2 13 2 3 3 4" xfId="31095" xr:uid="{00000000-0005-0000-0000-000037BA0000}"/>
    <cellStyle name="Output 2 13 2 3 4" xfId="26229" xr:uid="{00000000-0005-0000-0000-000038BA0000}"/>
    <cellStyle name="Output 2 13 2 3 4 2" xfId="41859" xr:uid="{00000000-0005-0000-0000-000039BA0000}"/>
    <cellStyle name="Output 2 13 2 3 5" xfId="18165" xr:uid="{00000000-0005-0000-0000-00003ABA0000}"/>
    <cellStyle name="Output 2 13 2 3 6" xfId="34008" xr:uid="{00000000-0005-0000-0000-00003BBA0000}"/>
    <cellStyle name="Output 2 13 2 4" xfId="21998" xr:uid="{00000000-0005-0000-0000-00003CBA0000}"/>
    <cellStyle name="Output 2 13 2 4 2" xfId="37629" xr:uid="{00000000-0005-0000-0000-00003DBA0000}"/>
    <cellStyle name="Output 2 13 2 5" xfId="12092" xr:uid="{00000000-0005-0000-0000-00003EBA0000}"/>
    <cellStyle name="Output 2 13 2 5 2" xfId="29355" xr:uid="{00000000-0005-0000-0000-00003FBA0000}"/>
    <cellStyle name="Output 2 13 2 6" xfId="13142" xr:uid="{00000000-0005-0000-0000-000040BA0000}"/>
    <cellStyle name="Output 2 13 2 7" xfId="30081" xr:uid="{00000000-0005-0000-0000-000041BA0000}"/>
    <cellStyle name="Output 2 13 2 8" xfId="45405" xr:uid="{00000000-0005-0000-0000-000042BA0000}"/>
    <cellStyle name="Output 2 13 2 9" xfId="48496" xr:uid="{00000000-0005-0000-0000-000043BA0000}"/>
    <cellStyle name="Output 2 13 3" xfId="5362" xr:uid="{00000000-0005-0000-0000-000044BA0000}"/>
    <cellStyle name="Output 2 13 3 2" xfId="8715" xr:uid="{00000000-0005-0000-0000-000045BA0000}"/>
    <cellStyle name="Output 2 13 3 2 2" xfId="10104" xr:uid="{00000000-0005-0000-0000-000046BA0000}"/>
    <cellStyle name="Output 2 13 3 2 2 2" xfId="10705" xr:uid="{00000000-0005-0000-0000-000047BA0000}"/>
    <cellStyle name="Output 2 13 3 2 2 2 2" xfId="28271" xr:uid="{00000000-0005-0000-0000-000048BA0000}"/>
    <cellStyle name="Output 2 13 3 2 2 2 2 2" xfId="43901" xr:uid="{00000000-0005-0000-0000-000049BA0000}"/>
    <cellStyle name="Output 2 13 3 2 2 2 3" xfId="20207" xr:uid="{00000000-0005-0000-0000-00004ABA0000}"/>
    <cellStyle name="Output 2 13 3 2 2 2 4" xfId="36050" xr:uid="{00000000-0005-0000-0000-00004BBA0000}"/>
    <cellStyle name="Output 2 13 3 2 2 3" xfId="27670" xr:uid="{00000000-0005-0000-0000-00004CBA0000}"/>
    <cellStyle name="Output 2 13 3 2 2 3 2" xfId="43300" xr:uid="{00000000-0005-0000-0000-00004DBA0000}"/>
    <cellStyle name="Output 2 13 3 2 2 4" xfId="19606" xr:uid="{00000000-0005-0000-0000-00004EBA0000}"/>
    <cellStyle name="Output 2 13 3 2 2 5" xfId="35449" xr:uid="{00000000-0005-0000-0000-00004FBA0000}"/>
    <cellStyle name="Output 2 13 3 2 3" xfId="6927" xr:uid="{00000000-0005-0000-0000-000050BA0000}"/>
    <cellStyle name="Output 2 13 3 2 3 2" xfId="24590" xr:uid="{00000000-0005-0000-0000-000051BA0000}"/>
    <cellStyle name="Output 2 13 3 2 3 2 2" xfId="40221" xr:uid="{00000000-0005-0000-0000-000052BA0000}"/>
    <cellStyle name="Output 2 13 3 2 3 3" xfId="16431" xr:uid="{00000000-0005-0000-0000-000053BA0000}"/>
    <cellStyle name="Output 2 13 3 2 3 4" xfId="32409" xr:uid="{00000000-0005-0000-0000-000054BA0000}"/>
    <cellStyle name="Output 2 13 3 2 4" xfId="26281" xr:uid="{00000000-0005-0000-0000-000055BA0000}"/>
    <cellStyle name="Output 2 13 3 2 4 2" xfId="41911" xr:uid="{00000000-0005-0000-0000-000056BA0000}"/>
    <cellStyle name="Output 2 13 3 2 5" xfId="18217" xr:uid="{00000000-0005-0000-0000-000057BA0000}"/>
    <cellStyle name="Output 2 13 3 2 6" xfId="34060" xr:uid="{00000000-0005-0000-0000-000058BA0000}"/>
    <cellStyle name="Output 2 13 3 3" xfId="23424" xr:uid="{00000000-0005-0000-0000-000059BA0000}"/>
    <cellStyle name="Output 2 13 3 3 2" xfId="39055" xr:uid="{00000000-0005-0000-0000-00005ABA0000}"/>
    <cellStyle name="Output 2 13 3 4" xfId="14867" xr:uid="{00000000-0005-0000-0000-00005BBA0000}"/>
    <cellStyle name="Output 2 13 3 5" xfId="31383" xr:uid="{00000000-0005-0000-0000-00005CBA0000}"/>
    <cellStyle name="Output 2 13 3 6" xfId="50088" xr:uid="{00000000-0005-0000-0000-00005DBA0000}"/>
    <cellStyle name="Output 2 13 3 7" xfId="51886" xr:uid="{00000000-0005-0000-0000-00005EBA0000}"/>
    <cellStyle name="Output 2 13 3 8" xfId="52979" xr:uid="{00000000-0005-0000-0000-00005FBA0000}"/>
    <cellStyle name="Output 2 13 4" xfId="9174" xr:uid="{00000000-0005-0000-0000-000060BA0000}"/>
    <cellStyle name="Output 2 13 4 2" xfId="10563" xr:uid="{00000000-0005-0000-0000-000061BA0000}"/>
    <cellStyle name="Output 2 13 4 2 2" xfId="11668" xr:uid="{00000000-0005-0000-0000-000062BA0000}"/>
    <cellStyle name="Output 2 13 4 2 2 2" xfId="29234" xr:uid="{00000000-0005-0000-0000-000063BA0000}"/>
    <cellStyle name="Output 2 13 4 2 2 2 2" xfId="44864" xr:uid="{00000000-0005-0000-0000-000064BA0000}"/>
    <cellStyle name="Output 2 13 4 2 2 3" xfId="21170" xr:uid="{00000000-0005-0000-0000-000065BA0000}"/>
    <cellStyle name="Output 2 13 4 2 2 4" xfId="37013" xr:uid="{00000000-0005-0000-0000-000066BA0000}"/>
    <cellStyle name="Output 2 13 4 2 3" xfId="28129" xr:uid="{00000000-0005-0000-0000-000067BA0000}"/>
    <cellStyle name="Output 2 13 4 2 3 2" xfId="43759" xr:uid="{00000000-0005-0000-0000-000068BA0000}"/>
    <cellStyle name="Output 2 13 4 2 4" xfId="20065" xr:uid="{00000000-0005-0000-0000-000069BA0000}"/>
    <cellStyle name="Output 2 13 4 2 5" xfId="35908" xr:uid="{00000000-0005-0000-0000-00006ABA0000}"/>
    <cellStyle name="Output 2 13 4 3" xfId="6986" xr:uid="{00000000-0005-0000-0000-00006BBA0000}"/>
    <cellStyle name="Output 2 13 4 3 2" xfId="24649" xr:uid="{00000000-0005-0000-0000-00006CBA0000}"/>
    <cellStyle name="Output 2 13 4 3 2 2" xfId="40280" xr:uid="{00000000-0005-0000-0000-00006DBA0000}"/>
    <cellStyle name="Output 2 13 4 3 3" xfId="16490" xr:uid="{00000000-0005-0000-0000-00006EBA0000}"/>
    <cellStyle name="Output 2 13 4 3 4" xfId="32468" xr:uid="{00000000-0005-0000-0000-00006FBA0000}"/>
    <cellStyle name="Output 2 13 4 4" xfId="26740" xr:uid="{00000000-0005-0000-0000-000070BA0000}"/>
    <cellStyle name="Output 2 13 4 4 2" xfId="42370" xr:uid="{00000000-0005-0000-0000-000071BA0000}"/>
    <cellStyle name="Output 2 13 4 5" xfId="18676" xr:uid="{00000000-0005-0000-0000-000072BA0000}"/>
    <cellStyle name="Output 2 13 4 6" xfId="34519" xr:uid="{00000000-0005-0000-0000-000073BA0000}"/>
    <cellStyle name="Output 2 13 5" xfId="21551" xr:uid="{00000000-0005-0000-0000-000074BA0000}"/>
    <cellStyle name="Output 2 13 5 2" xfId="37182" xr:uid="{00000000-0005-0000-0000-000075BA0000}"/>
    <cellStyle name="Output 2 13 6" xfId="23242" xr:uid="{00000000-0005-0000-0000-000076BA0000}"/>
    <cellStyle name="Output 2 13 6 2" xfId="38873" xr:uid="{00000000-0005-0000-0000-000077BA0000}"/>
    <cellStyle name="Output 2 13 7" xfId="12489" xr:uid="{00000000-0005-0000-0000-000078BA0000}"/>
    <cellStyle name="Output 2 13 8" xfId="29715" xr:uid="{00000000-0005-0000-0000-000079BA0000}"/>
    <cellStyle name="Output 2 13 9" xfId="47857" xr:uid="{00000000-0005-0000-0000-00007ABA0000}"/>
    <cellStyle name="Output 2 14" xfId="3200" xr:uid="{00000000-0005-0000-0000-00007BBA0000}"/>
    <cellStyle name="Output 2 14 10" xfId="48313" xr:uid="{00000000-0005-0000-0000-00007CBA0000}"/>
    <cellStyle name="Output 2 14 11" xfId="48885" xr:uid="{00000000-0005-0000-0000-00007DBA0000}"/>
    <cellStyle name="Output 2 14 12" xfId="51016" xr:uid="{00000000-0005-0000-0000-00007EBA0000}"/>
    <cellStyle name="Output 2 14 13" xfId="45675" xr:uid="{00000000-0005-0000-0000-00007FBA0000}"/>
    <cellStyle name="Output 2 14 14" xfId="52593" xr:uid="{00000000-0005-0000-0000-000080BA0000}"/>
    <cellStyle name="Output 2 14 15" xfId="47274" xr:uid="{00000000-0005-0000-0000-000081BA0000}"/>
    <cellStyle name="Output 2 14 2" xfId="3854" xr:uid="{00000000-0005-0000-0000-000082BA0000}"/>
    <cellStyle name="Output 2 14 2 10" xfId="49077" xr:uid="{00000000-0005-0000-0000-000083BA0000}"/>
    <cellStyle name="Output 2 14 2 11" xfId="51377" xr:uid="{00000000-0005-0000-0000-000084BA0000}"/>
    <cellStyle name="Output 2 14 2 12" xfId="45232" xr:uid="{00000000-0005-0000-0000-000085BA0000}"/>
    <cellStyle name="Output 2 14 2 13" xfId="53624" xr:uid="{00000000-0005-0000-0000-000086BA0000}"/>
    <cellStyle name="Output 2 14 2 14" xfId="51508" xr:uid="{00000000-0005-0000-0000-000087BA0000}"/>
    <cellStyle name="Output 2 14 2 2" xfId="6229" xr:uid="{00000000-0005-0000-0000-000088BA0000}"/>
    <cellStyle name="Output 2 14 2 2 2" xfId="6749" xr:uid="{00000000-0005-0000-0000-000089BA0000}"/>
    <cellStyle name="Output 2 14 2 2 2 2" xfId="7894" xr:uid="{00000000-0005-0000-0000-00008ABA0000}"/>
    <cellStyle name="Output 2 14 2 2 2 2 2" xfId="10717" xr:uid="{00000000-0005-0000-0000-00008BBA0000}"/>
    <cellStyle name="Output 2 14 2 2 2 2 2 2" xfId="28283" xr:uid="{00000000-0005-0000-0000-00008CBA0000}"/>
    <cellStyle name="Output 2 14 2 2 2 2 2 2 2" xfId="43913" xr:uid="{00000000-0005-0000-0000-00008DBA0000}"/>
    <cellStyle name="Output 2 14 2 2 2 2 2 3" xfId="20219" xr:uid="{00000000-0005-0000-0000-00008EBA0000}"/>
    <cellStyle name="Output 2 14 2 2 2 2 2 4" xfId="36062" xr:uid="{00000000-0005-0000-0000-00008FBA0000}"/>
    <cellStyle name="Output 2 14 2 2 2 2 3" xfId="25460" xr:uid="{00000000-0005-0000-0000-000090BA0000}"/>
    <cellStyle name="Output 2 14 2 2 2 2 3 2" xfId="41090" xr:uid="{00000000-0005-0000-0000-000091BA0000}"/>
    <cellStyle name="Output 2 14 2 2 2 2 4" xfId="17396" xr:uid="{00000000-0005-0000-0000-000092BA0000}"/>
    <cellStyle name="Output 2 14 2 2 2 2 5" xfId="33239" xr:uid="{00000000-0005-0000-0000-000093BA0000}"/>
    <cellStyle name="Output 2 14 2 2 2 3" xfId="4218" xr:uid="{00000000-0005-0000-0000-000094BA0000}"/>
    <cellStyle name="Output 2 14 2 2 2 3 2" xfId="22429" xr:uid="{00000000-0005-0000-0000-000095BA0000}"/>
    <cellStyle name="Output 2 14 2 2 2 3 2 2" xfId="38060" xr:uid="{00000000-0005-0000-0000-000096BA0000}"/>
    <cellStyle name="Output 2 14 2 2 2 3 3" xfId="13724" xr:uid="{00000000-0005-0000-0000-000097BA0000}"/>
    <cellStyle name="Output 2 14 2 2 2 3 4" xfId="30469" xr:uid="{00000000-0005-0000-0000-000098BA0000}"/>
    <cellStyle name="Output 2 14 2 2 2 4" xfId="24412" xr:uid="{00000000-0005-0000-0000-000099BA0000}"/>
    <cellStyle name="Output 2 14 2 2 2 4 2" xfId="40043" xr:uid="{00000000-0005-0000-0000-00009ABA0000}"/>
    <cellStyle name="Output 2 14 2 2 2 5" xfId="16253" xr:uid="{00000000-0005-0000-0000-00009BBA0000}"/>
    <cellStyle name="Output 2 14 2 2 2 6" xfId="32231" xr:uid="{00000000-0005-0000-0000-00009CBA0000}"/>
    <cellStyle name="Output 2 14 2 2 3" xfId="24044" xr:uid="{00000000-0005-0000-0000-00009DBA0000}"/>
    <cellStyle name="Output 2 14 2 2 3 2" xfId="39675" xr:uid="{00000000-0005-0000-0000-00009EBA0000}"/>
    <cellStyle name="Output 2 14 2 2 4" xfId="15734" xr:uid="{00000000-0005-0000-0000-00009FBA0000}"/>
    <cellStyle name="Output 2 14 2 2 5" xfId="31923" xr:uid="{00000000-0005-0000-0000-0000A0BA0000}"/>
    <cellStyle name="Output 2 14 2 2 6" xfId="50642" xr:uid="{00000000-0005-0000-0000-0000A1BA0000}"/>
    <cellStyle name="Output 2 14 2 2 7" xfId="52428" xr:uid="{00000000-0005-0000-0000-0000A2BA0000}"/>
    <cellStyle name="Output 2 14 2 2 8" xfId="53523" xr:uid="{00000000-0005-0000-0000-0000A3BA0000}"/>
    <cellStyle name="Output 2 14 2 3" xfId="9170" xr:uid="{00000000-0005-0000-0000-0000A4BA0000}"/>
    <cellStyle name="Output 2 14 2 3 2" xfId="10559" xr:uid="{00000000-0005-0000-0000-0000A5BA0000}"/>
    <cellStyle name="Output 2 14 2 3 2 2" xfId="11664" xr:uid="{00000000-0005-0000-0000-0000A6BA0000}"/>
    <cellStyle name="Output 2 14 2 3 2 2 2" xfId="29230" xr:uid="{00000000-0005-0000-0000-0000A7BA0000}"/>
    <cellStyle name="Output 2 14 2 3 2 2 2 2" xfId="44860" xr:uid="{00000000-0005-0000-0000-0000A8BA0000}"/>
    <cellStyle name="Output 2 14 2 3 2 2 3" xfId="21166" xr:uid="{00000000-0005-0000-0000-0000A9BA0000}"/>
    <cellStyle name="Output 2 14 2 3 2 2 4" xfId="37009" xr:uid="{00000000-0005-0000-0000-0000AABA0000}"/>
    <cellStyle name="Output 2 14 2 3 2 3" xfId="28125" xr:uid="{00000000-0005-0000-0000-0000ABBA0000}"/>
    <cellStyle name="Output 2 14 2 3 2 3 2" xfId="43755" xr:uid="{00000000-0005-0000-0000-0000ACBA0000}"/>
    <cellStyle name="Output 2 14 2 3 2 4" xfId="20061" xr:uid="{00000000-0005-0000-0000-0000ADBA0000}"/>
    <cellStyle name="Output 2 14 2 3 2 5" xfId="35904" xr:uid="{00000000-0005-0000-0000-0000AEBA0000}"/>
    <cellStyle name="Output 2 14 2 3 3" xfId="9426" xr:uid="{00000000-0005-0000-0000-0000AFBA0000}"/>
    <cellStyle name="Output 2 14 2 3 3 2" xfId="26992" xr:uid="{00000000-0005-0000-0000-0000B0BA0000}"/>
    <cellStyle name="Output 2 14 2 3 3 2 2" xfId="42622" xr:uid="{00000000-0005-0000-0000-0000B1BA0000}"/>
    <cellStyle name="Output 2 14 2 3 3 3" xfId="18928" xr:uid="{00000000-0005-0000-0000-0000B2BA0000}"/>
    <cellStyle name="Output 2 14 2 3 3 4" xfId="34771" xr:uid="{00000000-0005-0000-0000-0000B3BA0000}"/>
    <cellStyle name="Output 2 14 2 3 4" xfId="26736" xr:uid="{00000000-0005-0000-0000-0000B4BA0000}"/>
    <cellStyle name="Output 2 14 2 3 4 2" xfId="42366" xr:uid="{00000000-0005-0000-0000-0000B5BA0000}"/>
    <cellStyle name="Output 2 14 2 3 5" xfId="18672" xr:uid="{00000000-0005-0000-0000-0000B6BA0000}"/>
    <cellStyle name="Output 2 14 2 3 6" xfId="34515" xr:uid="{00000000-0005-0000-0000-0000B7BA0000}"/>
    <cellStyle name="Output 2 14 2 4" xfId="22176" xr:uid="{00000000-0005-0000-0000-0000B8BA0000}"/>
    <cellStyle name="Output 2 14 2 4 2" xfId="37807" xr:uid="{00000000-0005-0000-0000-0000B9BA0000}"/>
    <cellStyle name="Output 2 14 2 5" xfId="12262" xr:uid="{00000000-0005-0000-0000-0000BABA0000}"/>
    <cellStyle name="Output 2 14 2 5 2" xfId="29525" xr:uid="{00000000-0005-0000-0000-0000BBBA0000}"/>
    <cellStyle name="Output 2 14 2 6" xfId="13359" xr:uid="{00000000-0005-0000-0000-0000BCBA0000}"/>
    <cellStyle name="Output 2 14 2 7" xfId="30258" xr:uid="{00000000-0005-0000-0000-0000BDBA0000}"/>
    <cellStyle name="Output 2 14 2 8" xfId="47278" xr:uid="{00000000-0005-0000-0000-0000BEBA0000}"/>
    <cellStyle name="Output 2 14 2 9" xfId="48673" xr:uid="{00000000-0005-0000-0000-0000BFBA0000}"/>
    <cellStyle name="Output 2 14 3" xfId="5575" xr:uid="{00000000-0005-0000-0000-0000C0BA0000}"/>
    <cellStyle name="Output 2 14 3 2" xfId="8790" xr:uid="{00000000-0005-0000-0000-0000C1BA0000}"/>
    <cellStyle name="Output 2 14 3 2 2" xfId="10179" xr:uid="{00000000-0005-0000-0000-0000C2BA0000}"/>
    <cellStyle name="Output 2 14 3 2 2 2" xfId="7739" xr:uid="{00000000-0005-0000-0000-0000C3BA0000}"/>
    <cellStyle name="Output 2 14 3 2 2 2 2" xfId="25305" xr:uid="{00000000-0005-0000-0000-0000C4BA0000}"/>
    <cellStyle name="Output 2 14 3 2 2 2 2 2" xfId="40935" xr:uid="{00000000-0005-0000-0000-0000C5BA0000}"/>
    <cellStyle name="Output 2 14 3 2 2 2 3" xfId="17241" xr:uid="{00000000-0005-0000-0000-0000C6BA0000}"/>
    <cellStyle name="Output 2 14 3 2 2 2 4" xfId="33084" xr:uid="{00000000-0005-0000-0000-0000C7BA0000}"/>
    <cellStyle name="Output 2 14 3 2 2 3" xfId="27745" xr:uid="{00000000-0005-0000-0000-0000C8BA0000}"/>
    <cellStyle name="Output 2 14 3 2 2 3 2" xfId="43375" xr:uid="{00000000-0005-0000-0000-0000C9BA0000}"/>
    <cellStyle name="Output 2 14 3 2 2 4" xfId="19681" xr:uid="{00000000-0005-0000-0000-0000CABA0000}"/>
    <cellStyle name="Output 2 14 3 2 2 5" xfId="35524" xr:uid="{00000000-0005-0000-0000-0000CBBA0000}"/>
    <cellStyle name="Output 2 14 3 2 3" xfId="9389" xr:uid="{00000000-0005-0000-0000-0000CCBA0000}"/>
    <cellStyle name="Output 2 14 3 2 3 2" xfId="26955" xr:uid="{00000000-0005-0000-0000-0000CDBA0000}"/>
    <cellStyle name="Output 2 14 3 2 3 2 2" xfId="42585" xr:uid="{00000000-0005-0000-0000-0000CEBA0000}"/>
    <cellStyle name="Output 2 14 3 2 3 3" xfId="18891" xr:uid="{00000000-0005-0000-0000-0000CFBA0000}"/>
    <cellStyle name="Output 2 14 3 2 3 4" xfId="34734" xr:uid="{00000000-0005-0000-0000-0000D0BA0000}"/>
    <cellStyle name="Output 2 14 3 2 4" xfId="26356" xr:uid="{00000000-0005-0000-0000-0000D1BA0000}"/>
    <cellStyle name="Output 2 14 3 2 4 2" xfId="41986" xr:uid="{00000000-0005-0000-0000-0000D2BA0000}"/>
    <cellStyle name="Output 2 14 3 2 5" xfId="18292" xr:uid="{00000000-0005-0000-0000-0000D3BA0000}"/>
    <cellStyle name="Output 2 14 3 2 6" xfId="34135" xr:uid="{00000000-0005-0000-0000-0000D4BA0000}"/>
    <cellStyle name="Output 2 14 3 3" xfId="23597" xr:uid="{00000000-0005-0000-0000-0000D5BA0000}"/>
    <cellStyle name="Output 2 14 3 3 2" xfId="39228" xr:uid="{00000000-0005-0000-0000-0000D6BA0000}"/>
    <cellStyle name="Output 2 14 3 4" xfId="15080" xr:uid="{00000000-0005-0000-0000-0000D7BA0000}"/>
    <cellStyle name="Output 2 14 3 5" xfId="31556" xr:uid="{00000000-0005-0000-0000-0000D8BA0000}"/>
    <cellStyle name="Output 2 14 3 6" xfId="50282" xr:uid="{00000000-0005-0000-0000-0000D9BA0000}"/>
    <cellStyle name="Output 2 14 3 7" xfId="52068" xr:uid="{00000000-0005-0000-0000-0000DABA0000}"/>
    <cellStyle name="Output 2 14 3 8" xfId="53163" xr:uid="{00000000-0005-0000-0000-0000DBBA0000}"/>
    <cellStyle name="Output 2 14 4" xfId="6774" xr:uid="{00000000-0005-0000-0000-0000DCBA0000}"/>
    <cellStyle name="Output 2 14 4 2" xfId="5023" xr:uid="{00000000-0005-0000-0000-0000DDBA0000}"/>
    <cellStyle name="Output 2 14 4 2 2" xfId="4221" xr:uid="{00000000-0005-0000-0000-0000DEBA0000}"/>
    <cellStyle name="Output 2 14 4 2 2 2" xfId="22432" xr:uid="{00000000-0005-0000-0000-0000DFBA0000}"/>
    <cellStyle name="Output 2 14 4 2 2 2 2" xfId="38063" xr:uid="{00000000-0005-0000-0000-0000E0BA0000}"/>
    <cellStyle name="Output 2 14 4 2 2 3" xfId="13727" xr:uid="{00000000-0005-0000-0000-0000E1BA0000}"/>
    <cellStyle name="Output 2 14 4 2 2 4" xfId="30472" xr:uid="{00000000-0005-0000-0000-0000E2BA0000}"/>
    <cellStyle name="Output 2 14 4 2 3" xfId="23194" xr:uid="{00000000-0005-0000-0000-0000E3BA0000}"/>
    <cellStyle name="Output 2 14 4 2 3 2" xfId="38825" xr:uid="{00000000-0005-0000-0000-0000E4BA0000}"/>
    <cellStyle name="Output 2 14 4 2 4" xfId="14528" xr:uid="{00000000-0005-0000-0000-0000E5BA0000}"/>
    <cellStyle name="Output 2 14 4 2 5" xfId="31215" xr:uid="{00000000-0005-0000-0000-0000E6BA0000}"/>
    <cellStyle name="Output 2 14 4 3" xfId="5036" xr:uid="{00000000-0005-0000-0000-0000E7BA0000}"/>
    <cellStyle name="Output 2 14 4 3 2" xfId="23207" xr:uid="{00000000-0005-0000-0000-0000E8BA0000}"/>
    <cellStyle name="Output 2 14 4 3 2 2" xfId="38838" xr:uid="{00000000-0005-0000-0000-0000E9BA0000}"/>
    <cellStyle name="Output 2 14 4 3 3" xfId="14541" xr:uid="{00000000-0005-0000-0000-0000EABA0000}"/>
    <cellStyle name="Output 2 14 4 3 4" xfId="31228" xr:uid="{00000000-0005-0000-0000-0000EBBA0000}"/>
    <cellStyle name="Output 2 14 4 4" xfId="24437" xr:uid="{00000000-0005-0000-0000-0000ECBA0000}"/>
    <cellStyle name="Output 2 14 4 4 2" xfId="40068" xr:uid="{00000000-0005-0000-0000-0000EDBA0000}"/>
    <cellStyle name="Output 2 14 4 5" xfId="16278" xr:uid="{00000000-0005-0000-0000-0000EEBA0000}"/>
    <cellStyle name="Output 2 14 4 6" xfId="32256" xr:uid="{00000000-0005-0000-0000-0000EFBA0000}"/>
    <cellStyle name="Output 2 14 5" xfId="21729" xr:uid="{00000000-0005-0000-0000-0000F0BA0000}"/>
    <cellStyle name="Output 2 14 5 2" xfId="37360" xr:uid="{00000000-0005-0000-0000-0000F1BA0000}"/>
    <cellStyle name="Output 2 14 6" xfId="29280" xr:uid="{00000000-0005-0000-0000-0000F2BA0000}"/>
    <cellStyle name="Output 2 14 6 2" xfId="44910" xr:uid="{00000000-0005-0000-0000-0000F3BA0000}"/>
    <cellStyle name="Output 2 14 7" xfId="12706" xr:uid="{00000000-0005-0000-0000-0000F4BA0000}"/>
    <cellStyle name="Output 2 14 8" xfId="29892" xr:uid="{00000000-0005-0000-0000-0000F5BA0000}"/>
    <cellStyle name="Output 2 14 9" xfId="47599" xr:uid="{00000000-0005-0000-0000-0000F6BA0000}"/>
    <cellStyle name="Output 2 15" xfId="3179" xr:uid="{00000000-0005-0000-0000-0000F7BA0000}"/>
    <cellStyle name="Output 2 15 10" xfId="48292" xr:uid="{00000000-0005-0000-0000-0000F8BA0000}"/>
    <cellStyle name="Output 2 15 11" xfId="48820" xr:uid="{00000000-0005-0000-0000-0000F9BA0000}"/>
    <cellStyle name="Output 2 15 12" xfId="50995" xr:uid="{00000000-0005-0000-0000-0000FABA0000}"/>
    <cellStyle name="Output 2 15 13" xfId="46352" xr:uid="{00000000-0005-0000-0000-0000FBBA0000}"/>
    <cellStyle name="Output 2 15 14" xfId="51562" xr:uid="{00000000-0005-0000-0000-0000FCBA0000}"/>
    <cellStyle name="Output 2 15 15" xfId="45936" xr:uid="{00000000-0005-0000-0000-0000FDBA0000}"/>
    <cellStyle name="Output 2 15 2" xfId="3833" xr:uid="{00000000-0005-0000-0000-0000FEBA0000}"/>
    <cellStyle name="Output 2 15 2 10" xfId="49052" xr:uid="{00000000-0005-0000-0000-0000FFBA0000}"/>
    <cellStyle name="Output 2 15 2 11" xfId="51356" xr:uid="{00000000-0005-0000-0000-000000BB0000}"/>
    <cellStyle name="Output 2 15 2 12" xfId="45495" xr:uid="{00000000-0005-0000-0000-000001BB0000}"/>
    <cellStyle name="Output 2 15 2 13" xfId="52494" xr:uid="{00000000-0005-0000-0000-000002BB0000}"/>
    <cellStyle name="Output 2 15 2 14" xfId="53655" xr:uid="{00000000-0005-0000-0000-000003BB0000}"/>
    <cellStyle name="Output 2 15 2 2" xfId="6208" xr:uid="{00000000-0005-0000-0000-000004BB0000}"/>
    <cellStyle name="Output 2 15 2 2 2" xfId="8342" xr:uid="{00000000-0005-0000-0000-000005BB0000}"/>
    <cellStyle name="Output 2 15 2 2 2 2" xfId="9731" xr:uid="{00000000-0005-0000-0000-000006BB0000}"/>
    <cellStyle name="Output 2 15 2 2 2 2 2" xfId="4465" xr:uid="{00000000-0005-0000-0000-000007BB0000}"/>
    <cellStyle name="Output 2 15 2 2 2 2 2 2" xfId="22637" xr:uid="{00000000-0005-0000-0000-000008BB0000}"/>
    <cellStyle name="Output 2 15 2 2 2 2 2 2 2" xfId="38268" xr:uid="{00000000-0005-0000-0000-000009BB0000}"/>
    <cellStyle name="Output 2 15 2 2 2 2 2 3" xfId="13971" xr:uid="{00000000-0005-0000-0000-00000ABB0000}"/>
    <cellStyle name="Output 2 15 2 2 2 2 2 4" xfId="30658" xr:uid="{00000000-0005-0000-0000-00000BBB0000}"/>
    <cellStyle name="Output 2 15 2 2 2 2 3" xfId="27297" xr:uid="{00000000-0005-0000-0000-00000CBB0000}"/>
    <cellStyle name="Output 2 15 2 2 2 2 3 2" xfId="42927" xr:uid="{00000000-0005-0000-0000-00000DBB0000}"/>
    <cellStyle name="Output 2 15 2 2 2 2 4" xfId="19233" xr:uid="{00000000-0005-0000-0000-00000EBB0000}"/>
    <cellStyle name="Output 2 15 2 2 2 2 5" xfId="35076" xr:uid="{00000000-0005-0000-0000-00000FBB0000}"/>
    <cellStyle name="Output 2 15 2 2 2 3" xfId="7408" xr:uid="{00000000-0005-0000-0000-000010BB0000}"/>
    <cellStyle name="Output 2 15 2 2 2 3 2" xfId="24975" xr:uid="{00000000-0005-0000-0000-000011BB0000}"/>
    <cellStyle name="Output 2 15 2 2 2 3 2 2" xfId="40605" xr:uid="{00000000-0005-0000-0000-000012BB0000}"/>
    <cellStyle name="Output 2 15 2 2 2 3 3" xfId="16911" xr:uid="{00000000-0005-0000-0000-000013BB0000}"/>
    <cellStyle name="Output 2 15 2 2 2 3 4" xfId="32754" xr:uid="{00000000-0005-0000-0000-000014BB0000}"/>
    <cellStyle name="Output 2 15 2 2 2 4" xfId="25908" xr:uid="{00000000-0005-0000-0000-000015BB0000}"/>
    <cellStyle name="Output 2 15 2 2 2 4 2" xfId="41538" xr:uid="{00000000-0005-0000-0000-000016BB0000}"/>
    <cellStyle name="Output 2 15 2 2 2 5" xfId="17844" xr:uid="{00000000-0005-0000-0000-000017BB0000}"/>
    <cellStyle name="Output 2 15 2 2 2 6" xfId="33687" xr:uid="{00000000-0005-0000-0000-000018BB0000}"/>
    <cellStyle name="Output 2 15 2 2 3" xfId="24023" xr:uid="{00000000-0005-0000-0000-000019BB0000}"/>
    <cellStyle name="Output 2 15 2 2 3 2" xfId="39654" xr:uid="{00000000-0005-0000-0000-00001ABB0000}"/>
    <cellStyle name="Output 2 15 2 2 4" xfId="15713" xr:uid="{00000000-0005-0000-0000-00001BBB0000}"/>
    <cellStyle name="Output 2 15 2 2 5" xfId="31902" xr:uid="{00000000-0005-0000-0000-00001CBB0000}"/>
    <cellStyle name="Output 2 15 2 2 6" xfId="50621" xr:uid="{00000000-0005-0000-0000-00001DBB0000}"/>
    <cellStyle name="Output 2 15 2 2 7" xfId="52407" xr:uid="{00000000-0005-0000-0000-00001EBB0000}"/>
    <cellStyle name="Output 2 15 2 2 8" xfId="53502" xr:uid="{00000000-0005-0000-0000-00001FBB0000}"/>
    <cellStyle name="Output 2 15 2 3" xfId="6759" xr:uid="{00000000-0005-0000-0000-000020BB0000}"/>
    <cellStyle name="Output 2 15 2 3 2" xfId="7430" xr:uid="{00000000-0005-0000-0000-000021BB0000}"/>
    <cellStyle name="Output 2 15 2 3 2 2" xfId="10927" xr:uid="{00000000-0005-0000-0000-000022BB0000}"/>
    <cellStyle name="Output 2 15 2 3 2 2 2" xfId="28493" xr:uid="{00000000-0005-0000-0000-000023BB0000}"/>
    <cellStyle name="Output 2 15 2 3 2 2 2 2" xfId="44123" xr:uid="{00000000-0005-0000-0000-000024BB0000}"/>
    <cellStyle name="Output 2 15 2 3 2 2 3" xfId="20429" xr:uid="{00000000-0005-0000-0000-000025BB0000}"/>
    <cellStyle name="Output 2 15 2 3 2 2 4" xfId="36272" xr:uid="{00000000-0005-0000-0000-000026BB0000}"/>
    <cellStyle name="Output 2 15 2 3 2 3" xfId="24997" xr:uid="{00000000-0005-0000-0000-000027BB0000}"/>
    <cellStyle name="Output 2 15 2 3 2 3 2" xfId="40627" xr:uid="{00000000-0005-0000-0000-000028BB0000}"/>
    <cellStyle name="Output 2 15 2 3 2 4" xfId="16933" xr:uid="{00000000-0005-0000-0000-000029BB0000}"/>
    <cellStyle name="Output 2 15 2 3 2 5" xfId="32776" xr:uid="{00000000-0005-0000-0000-00002ABB0000}"/>
    <cellStyle name="Output 2 15 2 3 3" xfId="4999" xr:uid="{00000000-0005-0000-0000-00002BBB0000}"/>
    <cellStyle name="Output 2 15 2 3 3 2" xfId="23171" xr:uid="{00000000-0005-0000-0000-00002CBB0000}"/>
    <cellStyle name="Output 2 15 2 3 3 2 2" xfId="38802" xr:uid="{00000000-0005-0000-0000-00002DBB0000}"/>
    <cellStyle name="Output 2 15 2 3 3 3" xfId="14505" xr:uid="{00000000-0005-0000-0000-00002EBB0000}"/>
    <cellStyle name="Output 2 15 2 3 3 4" xfId="31192" xr:uid="{00000000-0005-0000-0000-00002FBB0000}"/>
    <cellStyle name="Output 2 15 2 3 4" xfId="24422" xr:uid="{00000000-0005-0000-0000-000030BB0000}"/>
    <cellStyle name="Output 2 15 2 3 4 2" xfId="40053" xr:uid="{00000000-0005-0000-0000-000031BB0000}"/>
    <cellStyle name="Output 2 15 2 3 5" xfId="16263" xr:uid="{00000000-0005-0000-0000-000032BB0000}"/>
    <cellStyle name="Output 2 15 2 3 6" xfId="32241" xr:uid="{00000000-0005-0000-0000-000033BB0000}"/>
    <cellStyle name="Output 2 15 2 4" xfId="22155" xr:uid="{00000000-0005-0000-0000-000034BB0000}"/>
    <cellStyle name="Output 2 15 2 4 2" xfId="37786" xr:uid="{00000000-0005-0000-0000-000035BB0000}"/>
    <cellStyle name="Output 2 15 2 5" xfId="12241" xr:uid="{00000000-0005-0000-0000-000036BB0000}"/>
    <cellStyle name="Output 2 15 2 5 2" xfId="29504" xr:uid="{00000000-0005-0000-0000-000037BB0000}"/>
    <cellStyle name="Output 2 15 2 6" xfId="13338" xr:uid="{00000000-0005-0000-0000-000038BB0000}"/>
    <cellStyle name="Output 2 15 2 7" xfId="30237" xr:uid="{00000000-0005-0000-0000-000039BB0000}"/>
    <cellStyle name="Output 2 15 2 8" xfId="47881" xr:uid="{00000000-0005-0000-0000-00003ABB0000}"/>
    <cellStyle name="Output 2 15 2 9" xfId="48652" xr:uid="{00000000-0005-0000-0000-00003BBB0000}"/>
    <cellStyle name="Output 2 15 3" xfId="5554" xr:uid="{00000000-0005-0000-0000-00003CBB0000}"/>
    <cellStyle name="Output 2 15 3 2" xfId="8181" xr:uid="{00000000-0005-0000-0000-00003DBB0000}"/>
    <cellStyle name="Output 2 15 3 2 2" xfId="9570" xr:uid="{00000000-0005-0000-0000-00003EBB0000}"/>
    <cellStyle name="Output 2 15 3 2 2 2" xfId="7173" xr:uid="{00000000-0005-0000-0000-00003FBB0000}"/>
    <cellStyle name="Output 2 15 3 2 2 2 2" xfId="24740" xr:uid="{00000000-0005-0000-0000-000040BB0000}"/>
    <cellStyle name="Output 2 15 3 2 2 2 2 2" xfId="40370" xr:uid="{00000000-0005-0000-0000-000041BB0000}"/>
    <cellStyle name="Output 2 15 3 2 2 2 3" xfId="16676" xr:uid="{00000000-0005-0000-0000-000042BB0000}"/>
    <cellStyle name="Output 2 15 3 2 2 2 4" xfId="32519" xr:uid="{00000000-0005-0000-0000-000043BB0000}"/>
    <cellStyle name="Output 2 15 3 2 2 3" xfId="27136" xr:uid="{00000000-0005-0000-0000-000044BB0000}"/>
    <cellStyle name="Output 2 15 3 2 2 3 2" xfId="42766" xr:uid="{00000000-0005-0000-0000-000045BB0000}"/>
    <cellStyle name="Output 2 15 3 2 2 4" xfId="19072" xr:uid="{00000000-0005-0000-0000-000046BB0000}"/>
    <cellStyle name="Output 2 15 3 2 2 5" xfId="34915" xr:uid="{00000000-0005-0000-0000-000047BB0000}"/>
    <cellStyle name="Output 2 15 3 2 3" xfId="7230" xr:uid="{00000000-0005-0000-0000-000048BB0000}"/>
    <cellStyle name="Output 2 15 3 2 3 2" xfId="24797" xr:uid="{00000000-0005-0000-0000-000049BB0000}"/>
    <cellStyle name="Output 2 15 3 2 3 2 2" xfId="40427" xr:uid="{00000000-0005-0000-0000-00004ABB0000}"/>
    <cellStyle name="Output 2 15 3 2 3 3" xfId="16733" xr:uid="{00000000-0005-0000-0000-00004BBB0000}"/>
    <cellStyle name="Output 2 15 3 2 3 4" xfId="32576" xr:uid="{00000000-0005-0000-0000-00004CBB0000}"/>
    <cellStyle name="Output 2 15 3 2 4" xfId="25747" xr:uid="{00000000-0005-0000-0000-00004DBB0000}"/>
    <cellStyle name="Output 2 15 3 2 4 2" xfId="41377" xr:uid="{00000000-0005-0000-0000-00004EBB0000}"/>
    <cellStyle name="Output 2 15 3 2 5" xfId="17683" xr:uid="{00000000-0005-0000-0000-00004FBB0000}"/>
    <cellStyle name="Output 2 15 3 2 6" xfId="33526" xr:uid="{00000000-0005-0000-0000-000050BB0000}"/>
    <cellStyle name="Output 2 15 3 3" xfId="23576" xr:uid="{00000000-0005-0000-0000-000051BB0000}"/>
    <cellStyle name="Output 2 15 3 3 2" xfId="39207" xr:uid="{00000000-0005-0000-0000-000052BB0000}"/>
    <cellStyle name="Output 2 15 3 4" xfId="15059" xr:uid="{00000000-0005-0000-0000-000053BB0000}"/>
    <cellStyle name="Output 2 15 3 5" xfId="31535" xr:uid="{00000000-0005-0000-0000-000054BB0000}"/>
    <cellStyle name="Output 2 15 3 6" xfId="50261" xr:uid="{00000000-0005-0000-0000-000055BB0000}"/>
    <cellStyle name="Output 2 15 3 7" xfId="52047" xr:uid="{00000000-0005-0000-0000-000056BB0000}"/>
    <cellStyle name="Output 2 15 3 8" xfId="53142" xr:uid="{00000000-0005-0000-0000-000057BB0000}"/>
    <cellStyle name="Output 2 15 4" xfId="8389" xr:uid="{00000000-0005-0000-0000-000058BB0000}"/>
    <cellStyle name="Output 2 15 4 2" xfId="9778" xr:uid="{00000000-0005-0000-0000-000059BB0000}"/>
    <cellStyle name="Output 2 15 4 2 2" xfId="9367" xr:uid="{00000000-0005-0000-0000-00005ABB0000}"/>
    <cellStyle name="Output 2 15 4 2 2 2" xfId="26933" xr:uid="{00000000-0005-0000-0000-00005BBB0000}"/>
    <cellStyle name="Output 2 15 4 2 2 2 2" xfId="42563" xr:uid="{00000000-0005-0000-0000-00005CBB0000}"/>
    <cellStyle name="Output 2 15 4 2 2 3" xfId="18869" xr:uid="{00000000-0005-0000-0000-00005DBB0000}"/>
    <cellStyle name="Output 2 15 4 2 2 4" xfId="34712" xr:uid="{00000000-0005-0000-0000-00005EBB0000}"/>
    <cellStyle name="Output 2 15 4 2 3" xfId="27344" xr:uid="{00000000-0005-0000-0000-00005FBB0000}"/>
    <cellStyle name="Output 2 15 4 2 3 2" xfId="42974" xr:uid="{00000000-0005-0000-0000-000060BB0000}"/>
    <cellStyle name="Output 2 15 4 2 4" xfId="19280" xr:uid="{00000000-0005-0000-0000-000061BB0000}"/>
    <cellStyle name="Output 2 15 4 2 5" xfId="35123" xr:uid="{00000000-0005-0000-0000-000062BB0000}"/>
    <cellStyle name="Output 2 15 4 3" xfId="6466" xr:uid="{00000000-0005-0000-0000-000063BB0000}"/>
    <cellStyle name="Output 2 15 4 3 2" xfId="24168" xr:uid="{00000000-0005-0000-0000-000064BB0000}"/>
    <cellStyle name="Output 2 15 4 3 2 2" xfId="39799" xr:uid="{00000000-0005-0000-0000-000065BB0000}"/>
    <cellStyle name="Output 2 15 4 3 3" xfId="15970" xr:uid="{00000000-0005-0000-0000-000066BB0000}"/>
    <cellStyle name="Output 2 15 4 3 4" xfId="32007" xr:uid="{00000000-0005-0000-0000-000067BB0000}"/>
    <cellStyle name="Output 2 15 4 4" xfId="25955" xr:uid="{00000000-0005-0000-0000-000068BB0000}"/>
    <cellStyle name="Output 2 15 4 4 2" xfId="41585" xr:uid="{00000000-0005-0000-0000-000069BB0000}"/>
    <cellStyle name="Output 2 15 4 5" xfId="17891" xr:uid="{00000000-0005-0000-0000-00006ABB0000}"/>
    <cellStyle name="Output 2 15 4 6" xfId="33734" xr:uid="{00000000-0005-0000-0000-00006BBB0000}"/>
    <cellStyle name="Output 2 15 5" xfId="21708" xr:uid="{00000000-0005-0000-0000-00006CBB0000}"/>
    <cellStyle name="Output 2 15 5 2" xfId="37339" xr:uid="{00000000-0005-0000-0000-00006DBB0000}"/>
    <cellStyle name="Output 2 15 6" xfId="24061" xr:uid="{00000000-0005-0000-0000-00006EBB0000}"/>
    <cellStyle name="Output 2 15 6 2" xfId="39692" xr:uid="{00000000-0005-0000-0000-00006FBB0000}"/>
    <cellStyle name="Output 2 15 7" xfId="12685" xr:uid="{00000000-0005-0000-0000-000070BB0000}"/>
    <cellStyle name="Output 2 15 8" xfId="29871" xr:uid="{00000000-0005-0000-0000-000071BB0000}"/>
    <cellStyle name="Output 2 15 9" xfId="47849" xr:uid="{00000000-0005-0000-0000-000072BB0000}"/>
    <cellStyle name="Output 2 16" xfId="3156" xr:uid="{00000000-0005-0000-0000-000073BB0000}"/>
    <cellStyle name="Output 2 16 10" xfId="48269" xr:uid="{00000000-0005-0000-0000-000074BB0000}"/>
    <cellStyle name="Output 2 16 11" xfId="48871" xr:uid="{00000000-0005-0000-0000-000075BB0000}"/>
    <cellStyle name="Output 2 16 12" xfId="50972" xr:uid="{00000000-0005-0000-0000-000076BB0000}"/>
    <cellStyle name="Output 2 16 13" xfId="45087" xr:uid="{00000000-0005-0000-0000-000077BB0000}"/>
    <cellStyle name="Output 2 16 14" xfId="51500" xr:uid="{00000000-0005-0000-0000-000078BB0000}"/>
    <cellStyle name="Output 2 16 15" xfId="51572" xr:uid="{00000000-0005-0000-0000-000079BB0000}"/>
    <cellStyle name="Output 2 16 2" xfId="3810" xr:uid="{00000000-0005-0000-0000-00007ABB0000}"/>
    <cellStyle name="Output 2 16 2 10" xfId="49068" xr:uid="{00000000-0005-0000-0000-00007BBB0000}"/>
    <cellStyle name="Output 2 16 2 11" xfId="51333" xr:uid="{00000000-0005-0000-0000-00007CBB0000}"/>
    <cellStyle name="Output 2 16 2 12" xfId="44988" xr:uid="{00000000-0005-0000-0000-00007DBB0000}"/>
    <cellStyle name="Output 2 16 2 13" xfId="53747" xr:uid="{00000000-0005-0000-0000-00007EBB0000}"/>
    <cellStyle name="Output 2 16 2 14" xfId="51746" xr:uid="{00000000-0005-0000-0000-00007FBB0000}"/>
    <cellStyle name="Output 2 16 2 2" xfId="6185" xr:uid="{00000000-0005-0000-0000-000080BB0000}"/>
    <cellStyle name="Output 2 16 2 2 2" xfId="6746" xr:uid="{00000000-0005-0000-0000-000081BB0000}"/>
    <cellStyle name="Output 2 16 2 2 2 2" xfId="5025" xr:uid="{00000000-0005-0000-0000-000082BB0000}"/>
    <cellStyle name="Output 2 16 2 2 2 2 2" xfId="4644" xr:uid="{00000000-0005-0000-0000-000083BB0000}"/>
    <cellStyle name="Output 2 16 2 2 2 2 2 2" xfId="22816" xr:uid="{00000000-0005-0000-0000-000084BB0000}"/>
    <cellStyle name="Output 2 16 2 2 2 2 2 2 2" xfId="38447" xr:uid="{00000000-0005-0000-0000-000085BB0000}"/>
    <cellStyle name="Output 2 16 2 2 2 2 2 3" xfId="14150" xr:uid="{00000000-0005-0000-0000-000086BB0000}"/>
    <cellStyle name="Output 2 16 2 2 2 2 2 4" xfId="30837" xr:uid="{00000000-0005-0000-0000-000087BB0000}"/>
    <cellStyle name="Output 2 16 2 2 2 2 3" xfId="23196" xr:uid="{00000000-0005-0000-0000-000088BB0000}"/>
    <cellStyle name="Output 2 16 2 2 2 2 3 2" xfId="38827" xr:uid="{00000000-0005-0000-0000-000089BB0000}"/>
    <cellStyle name="Output 2 16 2 2 2 2 4" xfId="14530" xr:uid="{00000000-0005-0000-0000-00008ABB0000}"/>
    <cellStyle name="Output 2 16 2 2 2 2 5" xfId="31217" xr:uid="{00000000-0005-0000-0000-00008BBB0000}"/>
    <cellStyle name="Output 2 16 2 2 2 3" xfId="4213" xr:uid="{00000000-0005-0000-0000-00008CBB0000}"/>
    <cellStyle name="Output 2 16 2 2 2 3 2" xfId="22424" xr:uid="{00000000-0005-0000-0000-00008DBB0000}"/>
    <cellStyle name="Output 2 16 2 2 2 3 2 2" xfId="38055" xr:uid="{00000000-0005-0000-0000-00008EBB0000}"/>
    <cellStyle name="Output 2 16 2 2 2 3 3" xfId="13719" xr:uid="{00000000-0005-0000-0000-00008FBB0000}"/>
    <cellStyle name="Output 2 16 2 2 2 3 4" xfId="30464" xr:uid="{00000000-0005-0000-0000-000090BB0000}"/>
    <cellStyle name="Output 2 16 2 2 2 4" xfId="24409" xr:uid="{00000000-0005-0000-0000-000091BB0000}"/>
    <cellStyle name="Output 2 16 2 2 2 4 2" xfId="40040" xr:uid="{00000000-0005-0000-0000-000092BB0000}"/>
    <cellStyle name="Output 2 16 2 2 2 5" xfId="16250" xr:uid="{00000000-0005-0000-0000-000093BB0000}"/>
    <cellStyle name="Output 2 16 2 2 2 6" xfId="32228" xr:uid="{00000000-0005-0000-0000-000094BB0000}"/>
    <cellStyle name="Output 2 16 2 2 3" xfId="24000" xr:uid="{00000000-0005-0000-0000-000095BB0000}"/>
    <cellStyle name="Output 2 16 2 2 3 2" xfId="39631" xr:uid="{00000000-0005-0000-0000-000096BB0000}"/>
    <cellStyle name="Output 2 16 2 2 4" xfId="15690" xr:uid="{00000000-0005-0000-0000-000097BB0000}"/>
    <cellStyle name="Output 2 16 2 2 5" xfId="31879" xr:uid="{00000000-0005-0000-0000-000098BB0000}"/>
    <cellStyle name="Output 2 16 2 2 6" xfId="50598" xr:uid="{00000000-0005-0000-0000-000099BB0000}"/>
    <cellStyle name="Output 2 16 2 2 7" xfId="52384" xr:uid="{00000000-0005-0000-0000-00009ABB0000}"/>
    <cellStyle name="Output 2 16 2 2 8" xfId="53479" xr:uid="{00000000-0005-0000-0000-00009BBB0000}"/>
    <cellStyle name="Output 2 16 2 3" xfId="8262" xr:uid="{00000000-0005-0000-0000-00009CBB0000}"/>
    <cellStyle name="Output 2 16 2 3 2" xfId="9651" xr:uid="{00000000-0005-0000-0000-00009DBB0000}"/>
    <cellStyle name="Output 2 16 2 3 2 2" xfId="9301" xr:uid="{00000000-0005-0000-0000-00009EBB0000}"/>
    <cellStyle name="Output 2 16 2 3 2 2 2" xfId="26867" xr:uid="{00000000-0005-0000-0000-00009FBB0000}"/>
    <cellStyle name="Output 2 16 2 3 2 2 2 2" xfId="42497" xr:uid="{00000000-0005-0000-0000-0000A0BB0000}"/>
    <cellStyle name="Output 2 16 2 3 2 2 3" xfId="18803" xr:uid="{00000000-0005-0000-0000-0000A1BB0000}"/>
    <cellStyle name="Output 2 16 2 3 2 2 4" xfId="34646" xr:uid="{00000000-0005-0000-0000-0000A2BB0000}"/>
    <cellStyle name="Output 2 16 2 3 2 3" xfId="27217" xr:uid="{00000000-0005-0000-0000-0000A3BB0000}"/>
    <cellStyle name="Output 2 16 2 3 2 3 2" xfId="42847" xr:uid="{00000000-0005-0000-0000-0000A4BB0000}"/>
    <cellStyle name="Output 2 16 2 3 2 4" xfId="19153" xr:uid="{00000000-0005-0000-0000-0000A5BB0000}"/>
    <cellStyle name="Output 2 16 2 3 2 5" xfId="34996" xr:uid="{00000000-0005-0000-0000-0000A6BB0000}"/>
    <cellStyle name="Output 2 16 2 3 3" xfId="7592" xr:uid="{00000000-0005-0000-0000-0000A7BB0000}"/>
    <cellStyle name="Output 2 16 2 3 3 2" xfId="25158" xr:uid="{00000000-0005-0000-0000-0000A8BB0000}"/>
    <cellStyle name="Output 2 16 2 3 3 2 2" xfId="40788" xr:uid="{00000000-0005-0000-0000-0000A9BB0000}"/>
    <cellStyle name="Output 2 16 2 3 3 3" xfId="17094" xr:uid="{00000000-0005-0000-0000-0000AABB0000}"/>
    <cellStyle name="Output 2 16 2 3 3 4" xfId="32937" xr:uid="{00000000-0005-0000-0000-0000ABBB0000}"/>
    <cellStyle name="Output 2 16 2 3 4" xfId="25828" xr:uid="{00000000-0005-0000-0000-0000ACBB0000}"/>
    <cellStyle name="Output 2 16 2 3 4 2" xfId="41458" xr:uid="{00000000-0005-0000-0000-0000ADBB0000}"/>
    <cellStyle name="Output 2 16 2 3 5" xfId="17764" xr:uid="{00000000-0005-0000-0000-0000AEBB0000}"/>
    <cellStyle name="Output 2 16 2 3 6" xfId="33607" xr:uid="{00000000-0005-0000-0000-0000AFBB0000}"/>
    <cellStyle name="Output 2 16 2 4" xfId="22132" xr:uid="{00000000-0005-0000-0000-0000B0BB0000}"/>
    <cellStyle name="Output 2 16 2 4 2" xfId="37763" xr:uid="{00000000-0005-0000-0000-0000B1BB0000}"/>
    <cellStyle name="Output 2 16 2 5" xfId="12219" xr:uid="{00000000-0005-0000-0000-0000B2BB0000}"/>
    <cellStyle name="Output 2 16 2 5 2" xfId="29482" xr:uid="{00000000-0005-0000-0000-0000B3BB0000}"/>
    <cellStyle name="Output 2 16 2 6" xfId="13315" xr:uid="{00000000-0005-0000-0000-0000B4BB0000}"/>
    <cellStyle name="Output 2 16 2 7" xfId="30214" xr:uid="{00000000-0005-0000-0000-0000B5BB0000}"/>
    <cellStyle name="Output 2 16 2 8" xfId="46750" xr:uid="{00000000-0005-0000-0000-0000B6BB0000}"/>
    <cellStyle name="Output 2 16 2 9" xfId="48629" xr:uid="{00000000-0005-0000-0000-0000B7BB0000}"/>
    <cellStyle name="Output 2 16 3" xfId="5531" xr:uid="{00000000-0005-0000-0000-0000B8BB0000}"/>
    <cellStyle name="Output 2 16 3 2" xfId="8497" xr:uid="{00000000-0005-0000-0000-0000B9BB0000}"/>
    <cellStyle name="Output 2 16 3 2 2" xfId="9886" xr:uid="{00000000-0005-0000-0000-0000BABB0000}"/>
    <cellStyle name="Output 2 16 3 2 2 2" xfId="7690" xr:uid="{00000000-0005-0000-0000-0000BBBB0000}"/>
    <cellStyle name="Output 2 16 3 2 2 2 2" xfId="25256" xr:uid="{00000000-0005-0000-0000-0000BCBB0000}"/>
    <cellStyle name="Output 2 16 3 2 2 2 2 2" xfId="40886" xr:uid="{00000000-0005-0000-0000-0000BDBB0000}"/>
    <cellStyle name="Output 2 16 3 2 2 2 3" xfId="17192" xr:uid="{00000000-0005-0000-0000-0000BEBB0000}"/>
    <cellStyle name="Output 2 16 3 2 2 2 4" xfId="33035" xr:uid="{00000000-0005-0000-0000-0000BFBB0000}"/>
    <cellStyle name="Output 2 16 3 2 2 3" xfId="27452" xr:uid="{00000000-0005-0000-0000-0000C0BB0000}"/>
    <cellStyle name="Output 2 16 3 2 2 3 2" xfId="43082" xr:uid="{00000000-0005-0000-0000-0000C1BB0000}"/>
    <cellStyle name="Output 2 16 3 2 2 4" xfId="19388" xr:uid="{00000000-0005-0000-0000-0000C2BB0000}"/>
    <cellStyle name="Output 2 16 3 2 2 5" xfId="35231" xr:uid="{00000000-0005-0000-0000-0000C3BB0000}"/>
    <cellStyle name="Output 2 16 3 2 3" xfId="7244" xr:uid="{00000000-0005-0000-0000-0000C4BB0000}"/>
    <cellStyle name="Output 2 16 3 2 3 2" xfId="24811" xr:uid="{00000000-0005-0000-0000-0000C5BB0000}"/>
    <cellStyle name="Output 2 16 3 2 3 2 2" xfId="40441" xr:uid="{00000000-0005-0000-0000-0000C6BB0000}"/>
    <cellStyle name="Output 2 16 3 2 3 3" xfId="16747" xr:uid="{00000000-0005-0000-0000-0000C7BB0000}"/>
    <cellStyle name="Output 2 16 3 2 3 4" xfId="32590" xr:uid="{00000000-0005-0000-0000-0000C8BB0000}"/>
    <cellStyle name="Output 2 16 3 2 4" xfId="26063" xr:uid="{00000000-0005-0000-0000-0000C9BB0000}"/>
    <cellStyle name="Output 2 16 3 2 4 2" xfId="41693" xr:uid="{00000000-0005-0000-0000-0000CABB0000}"/>
    <cellStyle name="Output 2 16 3 2 5" xfId="17999" xr:uid="{00000000-0005-0000-0000-0000CBBB0000}"/>
    <cellStyle name="Output 2 16 3 2 6" xfId="33842" xr:uid="{00000000-0005-0000-0000-0000CCBB0000}"/>
    <cellStyle name="Output 2 16 3 3" xfId="23553" xr:uid="{00000000-0005-0000-0000-0000CDBB0000}"/>
    <cellStyle name="Output 2 16 3 3 2" xfId="39184" xr:uid="{00000000-0005-0000-0000-0000CEBB0000}"/>
    <cellStyle name="Output 2 16 3 4" xfId="15036" xr:uid="{00000000-0005-0000-0000-0000CFBB0000}"/>
    <cellStyle name="Output 2 16 3 5" xfId="31512" xr:uid="{00000000-0005-0000-0000-0000D0BB0000}"/>
    <cellStyle name="Output 2 16 3 6" xfId="50238" xr:uid="{00000000-0005-0000-0000-0000D1BB0000}"/>
    <cellStyle name="Output 2 16 3 7" xfId="52024" xr:uid="{00000000-0005-0000-0000-0000D2BB0000}"/>
    <cellStyle name="Output 2 16 3 8" xfId="53119" xr:uid="{00000000-0005-0000-0000-0000D3BB0000}"/>
    <cellStyle name="Output 2 16 4" xfId="9172" xr:uid="{00000000-0005-0000-0000-0000D4BB0000}"/>
    <cellStyle name="Output 2 16 4 2" xfId="10561" xr:uid="{00000000-0005-0000-0000-0000D5BB0000}"/>
    <cellStyle name="Output 2 16 4 2 2" xfId="11666" xr:uid="{00000000-0005-0000-0000-0000D6BB0000}"/>
    <cellStyle name="Output 2 16 4 2 2 2" xfId="29232" xr:uid="{00000000-0005-0000-0000-0000D7BB0000}"/>
    <cellStyle name="Output 2 16 4 2 2 2 2" xfId="44862" xr:uid="{00000000-0005-0000-0000-0000D8BB0000}"/>
    <cellStyle name="Output 2 16 4 2 2 3" xfId="21168" xr:uid="{00000000-0005-0000-0000-0000D9BB0000}"/>
    <cellStyle name="Output 2 16 4 2 2 4" xfId="37011" xr:uid="{00000000-0005-0000-0000-0000DABB0000}"/>
    <cellStyle name="Output 2 16 4 2 3" xfId="28127" xr:uid="{00000000-0005-0000-0000-0000DBBB0000}"/>
    <cellStyle name="Output 2 16 4 2 3 2" xfId="43757" xr:uid="{00000000-0005-0000-0000-0000DCBB0000}"/>
    <cellStyle name="Output 2 16 4 2 4" xfId="20063" xr:uid="{00000000-0005-0000-0000-0000DDBB0000}"/>
    <cellStyle name="Output 2 16 4 2 5" xfId="35906" xr:uid="{00000000-0005-0000-0000-0000DEBB0000}"/>
    <cellStyle name="Output 2 16 4 3" xfId="4827" xr:uid="{00000000-0005-0000-0000-0000DFBB0000}"/>
    <cellStyle name="Output 2 16 4 3 2" xfId="22999" xr:uid="{00000000-0005-0000-0000-0000E0BB0000}"/>
    <cellStyle name="Output 2 16 4 3 2 2" xfId="38630" xr:uid="{00000000-0005-0000-0000-0000E1BB0000}"/>
    <cellStyle name="Output 2 16 4 3 3" xfId="14333" xr:uid="{00000000-0005-0000-0000-0000E2BB0000}"/>
    <cellStyle name="Output 2 16 4 3 4" xfId="31020" xr:uid="{00000000-0005-0000-0000-0000E3BB0000}"/>
    <cellStyle name="Output 2 16 4 4" xfId="26738" xr:uid="{00000000-0005-0000-0000-0000E4BB0000}"/>
    <cellStyle name="Output 2 16 4 4 2" xfId="42368" xr:uid="{00000000-0005-0000-0000-0000E5BB0000}"/>
    <cellStyle name="Output 2 16 4 5" xfId="18674" xr:uid="{00000000-0005-0000-0000-0000E6BB0000}"/>
    <cellStyle name="Output 2 16 4 6" xfId="34517" xr:uid="{00000000-0005-0000-0000-0000E7BB0000}"/>
    <cellStyle name="Output 2 16 5" xfId="21685" xr:uid="{00000000-0005-0000-0000-0000E8BB0000}"/>
    <cellStyle name="Output 2 16 5 2" xfId="37316" xr:uid="{00000000-0005-0000-0000-0000E9BB0000}"/>
    <cellStyle name="Output 2 16 6" xfId="12070" xr:uid="{00000000-0005-0000-0000-0000EABB0000}"/>
    <cellStyle name="Output 2 16 6 2" xfId="29333" xr:uid="{00000000-0005-0000-0000-0000EBBB0000}"/>
    <cellStyle name="Output 2 16 7" xfId="12662" xr:uid="{00000000-0005-0000-0000-0000ECBB0000}"/>
    <cellStyle name="Output 2 16 8" xfId="29848" xr:uid="{00000000-0005-0000-0000-0000EDBB0000}"/>
    <cellStyle name="Output 2 16 9" xfId="47941" xr:uid="{00000000-0005-0000-0000-0000EEBB0000}"/>
    <cellStyle name="Output 2 17" xfId="2864" xr:uid="{00000000-0005-0000-0000-0000EFBB0000}"/>
    <cellStyle name="Output 2 17 10" xfId="48050" xr:uid="{00000000-0005-0000-0000-0000F0BB0000}"/>
    <cellStyle name="Output 2 17 11" xfId="46215" xr:uid="{00000000-0005-0000-0000-0000F1BB0000}"/>
    <cellStyle name="Output 2 17 12" xfId="50753" xr:uid="{00000000-0005-0000-0000-0000F2BB0000}"/>
    <cellStyle name="Output 2 17 13" xfId="46037" xr:uid="{00000000-0005-0000-0000-0000F3BB0000}"/>
    <cellStyle name="Output 2 17 14" xfId="45846" xr:uid="{00000000-0005-0000-0000-0000F4BB0000}"/>
    <cellStyle name="Output 2 17 15" xfId="51465" xr:uid="{00000000-0005-0000-0000-0000F5BB0000}"/>
    <cellStyle name="Output 2 17 2" xfId="3518" xr:uid="{00000000-0005-0000-0000-0000F6BB0000}"/>
    <cellStyle name="Output 2 17 2 10" xfId="47454" xr:uid="{00000000-0005-0000-0000-0000F7BB0000}"/>
    <cellStyle name="Output 2 17 2 11" xfId="51116" xr:uid="{00000000-0005-0000-0000-0000F8BB0000}"/>
    <cellStyle name="Output 2 17 2 12" xfId="45088" xr:uid="{00000000-0005-0000-0000-0000F9BB0000}"/>
    <cellStyle name="Output 2 17 2 13" xfId="45916" xr:uid="{00000000-0005-0000-0000-0000FABB0000}"/>
    <cellStyle name="Output 2 17 2 14" xfId="53671" xr:uid="{00000000-0005-0000-0000-0000FBBB0000}"/>
    <cellStyle name="Output 2 17 2 2" xfId="5893" xr:uid="{00000000-0005-0000-0000-0000FCBB0000}"/>
    <cellStyle name="Output 2 17 2 2 2" xfId="8770" xr:uid="{00000000-0005-0000-0000-0000FDBB0000}"/>
    <cellStyle name="Output 2 17 2 2 2 2" xfId="10159" xr:uid="{00000000-0005-0000-0000-0000FEBB0000}"/>
    <cellStyle name="Output 2 17 2 2 2 2 2" xfId="10682" xr:uid="{00000000-0005-0000-0000-0000FFBB0000}"/>
    <cellStyle name="Output 2 17 2 2 2 2 2 2" xfId="28248" xr:uid="{00000000-0005-0000-0000-000000BC0000}"/>
    <cellStyle name="Output 2 17 2 2 2 2 2 2 2" xfId="43878" xr:uid="{00000000-0005-0000-0000-000001BC0000}"/>
    <cellStyle name="Output 2 17 2 2 2 2 2 3" xfId="20184" xr:uid="{00000000-0005-0000-0000-000002BC0000}"/>
    <cellStyle name="Output 2 17 2 2 2 2 2 4" xfId="36027" xr:uid="{00000000-0005-0000-0000-000003BC0000}"/>
    <cellStyle name="Output 2 17 2 2 2 2 3" xfId="27725" xr:uid="{00000000-0005-0000-0000-000004BC0000}"/>
    <cellStyle name="Output 2 17 2 2 2 2 3 2" xfId="43355" xr:uid="{00000000-0005-0000-0000-000005BC0000}"/>
    <cellStyle name="Output 2 17 2 2 2 2 4" xfId="19661" xr:uid="{00000000-0005-0000-0000-000006BC0000}"/>
    <cellStyle name="Output 2 17 2 2 2 2 5" xfId="35504" xr:uid="{00000000-0005-0000-0000-000007BC0000}"/>
    <cellStyle name="Output 2 17 2 2 2 3" xfId="11332" xr:uid="{00000000-0005-0000-0000-000008BC0000}"/>
    <cellStyle name="Output 2 17 2 2 2 3 2" xfId="28898" xr:uid="{00000000-0005-0000-0000-000009BC0000}"/>
    <cellStyle name="Output 2 17 2 2 2 3 2 2" xfId="44528" xr:uid="{00000000-0005-0000-0000-00000ABC0000}"/>
    <cellStyle name="Output 2 17 2 2 2 3 3" xfId="20834" xr:uid="{00000000-0005-0000-0000-00000BBC0000}"/>
    <cellStyle name="Output 2 17 2 2 2 3 4" xfId="36677" xr:uid="{00000000-0005-0000-0000-00000CBC0000}"/>
    <cellStyle name="Output 2 17 2 2 2 4" xfId="26336" xr:uid="{00000000-0005-0000-0000-00000DBC0000}"/>
    <cellStyle name="Output 2 17 2 2 2 4 2" xfId="41966" xr:uid="{00000000-0005-0000-0000-00000EBC0000}"/>
    <cellStyle name="Output 2 17 2 2 2 5" xfId="18272" xr:uid="{00000000-0005-0000-0000-00000FBC0000}"/>
    <cellStyle name="Output 2 17 2 2 2 6" xfId="34115" xr:uid="{00000000-0005-0000-0000-000010BC0000}"/>
    <cellStyle name="Output 2 17 2 2 3" xfId="23764" xr:uid="{00000000-0005-0000-0000-000011BC0000}"/>
    <cellStyle name="Output 2 17 2 2 3 2" xfId="39395" xr:uid="{00000000-0005-0000-0000-000012BC0000}"/>
    <cellStyle name="Output 2 17 2 2 4" xfId="15398" xr:uid="{00000000-0005-0000-0000-000013BC0000}"/>
    <cellStyle name="Output 2 17 2 2 5" xfId="31662" xr:uid="{00000000-0005-0000-0000-000014BC0000}"/>
    <cellStyle name="Output 2 17 2 2 6" xfId="50381" xr:uid="{00000000-0005-0000-0000-000015BC0000}"/>
    <cellStyle name="Output 2 17 2 2 7" xfId="52167" xr:uid="{00000000-0005-0000-0000-000016BC0000}"/>
    <cellStyle name="Output 2 17 2 2 8" xfId="53262" xr:uid="{00000000-0005-0000-0000-000017BC0000}"/>
    <cellStyle name="Output 2 17 2 3" xfId="8182" xr:uid="{00000000-0005-0000-0000-000018BC0000}"/>
    <cellStyle name="Output 2 17 2 3 2" xfId="9571" xr:uid="{00000000-0005-0000-0000-000019BC0000}"/>
    <cellStyle name="Output 2 17 2 3 2 2" xfId="9253" xr:uid="{00000000-0005-0000-0000-00001ABC0000}"/>
    <cellStyle name="Output 2 17 2 3 2 2 2" xfId="26819" xr:uid="{00000000-0005-0000-0000-00001BBC0000}"/>
    <cellStyle name="Output 2 17 2 3 2 2 2 2" xfId="42449" xr:uid="{00000000-0005-0000-0000-00001CBC0000}"/>
    <cellStyle name="Output 2 17 2 3 2 2 3" xfId="18755" xr:uid="{00000000-0005-0000-0000-00001DBC0000}"/>
    <cellStyle name="Output 2 17 2 3 2 2 4" xfId="34598" xr:uid="{00000000-0005-0000-0000-00001EBC0000}"/>
    <cellStyle name="Output 2 17 2 3 2 3" xfId="27137" xr:uid="{00000000-0005-0000-0000-00001FBC0000}"/>
    <cellStyle name="Output 2 17 2 3 2 3 2" xfId="42767" xr:uid="{00000000-0005-0000-0000-000020BC0000}"/>
    <cellStyle name="Output 2 17 2 3 2 4" xfId="19073" xr:uid="{00000000-0005-0000-0000-000021BC0000}"/>
    <cellStyle name="Output 2 17 2 3 2 5" xfId="34916" xr:uid="{00000000-0005-0000-0000-000022BC0000}"/>
    <cellStyle name="Output 2 17 2 3 3" xfId="9227" xr:uid="{00000000-0005-0000-0000-000023BC0000}"/>
    <cellStyle name="Output 2 17 2 3 3 2" xfId="26793" xr:uid="{00000000-0005-0000-0000-000024BC0000}"/>
    <cellStyle name="Output 2 17 2 3 3 2 2" xfId="42423" xr:uid="{00000000-0005-0000-0000-000025BC0000}"/>
    <cellStyle name="Output 2 17 2 3 3 3" xfId="18729" xr:uid="{00000000-0005-0000-0000-000026BC0000}"/>
    <cellStyle name="Output 2 17 2 3 3 4" xfId="34572" xr:uid="{00000000-0005-0000-0000-000027BC0000}"/>
    <cellStyle name="Output 2 17 2 3 4" xfId="25748" xr:uid="{00000000-0005-0000-0000-000028BC0000}"/>
    <cellStyle name="Output 2 17 2 3 4 2" xfId="41378" xr:uid="{00000000-0005-0000-0000-000029BC0000}"/>
    <cellStyle name="Output 2 17 2 3 5" xfId="17684" xr:uid="{00000000-0005-0000-0000-00002ABC0000}"/>
    <cellStyle name="Output 2 17 2 3 6" xfId="33527" xr:uid="{00000000-0005-0000-0000-00002BBC0000}"/>
    <cellStyle name="Output 2 17 2 4" xfId="21896" xr:uid="{00000000-0005-0000-0000-00002CBC0000}"/>
    <cellStyle name="Output 2 17 2 4 2" xfId="37527" xr:uid="{00000000-0005-0000-0000-00002DBC0000}"/>
    <cellStyle name="Output 2 17 2 5" xfId="29295" xr:uid="{00000000-0005-0000-0000-00002EBC0000}"/>
    <cellStyle name="Output 2 17 2 5 2" xfId="44925" xr:uid="{00000000-0005-0000-0000-00002FBC0000}"/>
    <cellStyle name="Output 2 17 2 6" xfId="13023" xr:uid="{00000000-0005-0000-0000-000030BC0000}"/>
    <cellStyle name="Output 2 17 2 7" xfId="29997" xr:uid="{00000000-0005-0000-0000-000031BC0000}"/>
    <cellStyle name="Output 2 17 2 8" xfId="47009" xr:uid="{00000000-0005-0000-0000-000032BC0000}"/>
    <cellStyle name="Output 2 17 2 9" xfId="48412" xr:uid="{00000000-0005-0000-0000-000033BC0000}"/>
    <cellStyle name="Output 2 17 3" xfId="5244" xr:uid="{00000000-0005-0000-0000-000034BC0000}"/>
    <cellStyle name="Output 2 17 3 2" xfId="9049" xr:uid="{00000000-0005-0000-0000-000035BC0000}"/>
    <cellStyle name="Output 2 17 3 2 2" xfId="10438" xr:uid="{00000000-0005-0000-0000-000036BC0000}"/>
    <cellStyle name="Output 2 17 3 2 2 2" xfId="11487" xr:uid="{00000000-0005-0000-0000-000037BC0000}"/>
    <cellStyle name="Output 2 17 3 2 2 2 2" xfId="29053" xr:uid="{00000000-0005-0000-0000-000038BC0000}"/>
    <cellStyle name="Output 2 17 3 2 2 2 2 2" xfId="44683" xr:uid="{00000000-0005-0000-0000-000039BC0000}"/>
    <cellStyle name="Output 2 17 3 2 2 2 3" xfId="20989" xr:uid="{00000000-0005-0000-0000-00003ABC0000}"/>
    <cellStyle name="Output 2 17 3 2 2 2 4" xfId="36832" xr:uid="{00000000-0005-0000-0000-00003BBC0000}"/>
    <cellStyle name="Output 2 17 3 2 2 3" xfId="28004" xr:uid="{00000000-0005-0000-0000-00003CBC0000}"/>
    <cellStyle name="Output 2 17 3 2 2 3 2" xfId="43634" xr:uid="{00000000-0005-0000-0000-00003DBC0000}"/>
    <cellStyle name="Output 2 17 3 2 2 4" xfId="19940" xr:uid="{00000000-0005-0000-0000-00003EBC0000}"/>
    <cellStyle name="Output 2 17 3 2 2 5" xfId="35783" xr:uid="{00000000-0005-0000-0000-00003FBC0000}"/>
    <cellStyle name="Output 2 17 3 2 3" xfId="11408" xr:uid="{00000000-0005-0000-0000-000040BC0000}"/>
    <cellStyle name="Output 2 17 3 2 3 2" xfId="28974" xr:uid="{00000000-0005-0000-0000-000041BC0000}"/>
    <cellStyle name="Output 2 17 3 2 3 2 2" xfId="44604" xr:uid="{00000000-0005-0000-0000-000042BC0000}"/>
    <cellStyle name="Output 2 17 3 2 3 3" xfId="20910" xr:uid="{00000000-0005-0000-0000-000043BC0000}"/>
    <cellStyle name="Output 2 17 3 2 3 4" xfId="36753" xr:uid="{00000000-0005-0000-0000-000044BC0000}"/>
    <cellStyle name="Output 2 17 3 2 4" xfId="26615" xr:uid="{00000000-0005-0000-0000-000045BC0000}"/>
    <cellStyle name="Output 2 17 3 2 4 2" xfId="42245" xr:uid="{00000000-0005-0000-0000-000046BC0000}"/>
    <cellStyle name="Output 2 17 3 2 5" xfId="18551" xr:uid="{00000000-0005-0000-0000-000047BC0000}"/>
    <cellStyle name="Output 2 17 3 2 6" xfId="34394" xr:uid="{00000000-0005-0000-0000-000048BC0000}"/>
    <cellStyle name="Output 2 17 3 3" xfId="23322" xr:uid="{00000000-0005-0000-0000-000049BC0000}"/>
    <cellStyle name="Output 2 17 3 3 2" xfId="38953" xr:uid="{00000000-0005-0000-0000-00004ABC0000}"/>
    <cellStyle name="Output 2 17 3 4" xfId="14749" xr:uid="{00000000-0005-0000-0000-00004BBC0000}"/>
    <cellStyle name="Output 2 17 3 5" xfId="31300" xr:uid="{00000000-0005-0000-0000-00004CBC0000}"/>
    <cellStyle name="Output 2 17 3 6" xfId="50004" xr:uid="{00000000-0005-0000-0000-00004DBC0000}"/>
    <cellStyle name="Output 2 17 3 7" xfId="51802" xr:uid="{00000000-0005-0000-0000-00004EBC0000}"/>
    <cellStyle name="Output 2 17 3 8" xfId="52895" xr:uid="{00000000-0005-0000-0000-00004FBC0000}"/>
    <cellStyle name="Output 2 17 4" xfId="9028" xr:uid="{00000000-0005-0000-0000-000050BC0000}"/>
    <cellStyle name="Output 2 17 4 2" xfId="10417" xr:uid="{00000000-0005-0000-0000-000051BC0000}"/>
    <cellStyle name="Output 2 17 4 2 2" xfId="11101" xr:uid="{00000000-0005-0000-0000-000052BC0000}"/>
    <cellStyle name="Output 2 17 4 2 2 2" xfId="28667" xr:uid="{00000000-0005-0000-0000-000053BC0000}"/>
    <cellStyle name="Output 2 17 4 2 2 2 2" xfId="44297" xr:uid="{00000000-0005-0000-0000-000054BC0000}"/>
    <cellStyle name="Output 2 17 4 2 2 3" xfId="20603" xr:uid="{00000000-0005-0000-0000-000055BC0000}"/>
    <cellStyle name="Output 2 17 4 2 2 4" xfId="36446" xr:uid="{00000000-0005-0000-0000-000056BC0000}"/>
    <cellStyle name="Output 2 17 4 2 3" xfId="27983" xr:uid="{00000000-0005-0000-0000-000057BC0000}"/>
    <cellStyle name="Output 2 17 4 2 3 2" xfId="43613" xr:uid="{00000000-0005-0000-0000-000058BC0000}"/>
    <cellStyle name="Output 2 17 4 2 4" xfId="19919" xr:uid="{00000000-0005-0000-0000-000059BC0000}"/>
    <cellStyle name="Output 2 17 4 2 5" xfId="35762" xr:uid="{00000000-0005-0000-0000-00005ABC0000}"/>
    <cellStyle name="Output 2 17 4 3" xfId="4925" xr:uid="{00000000-0005-0000-0000-00005BBC0000}"/>
    <cellStyle name="Output 2 17 4 3 2" xfId="23097" xr:uid="{00000000-0005-0000-0000-00005CBC0000}"/>
    <cellStyle name="Output 2 17 4 3 2 2" xfId="38728" xr:uid="{00000000-0005-0000-0000-00005DBC0000}"/>
    <cellStyle name="Output 2 17 4 3 3" xfId="14431" xr:uid="{00000000-0005-0000-0000-00005EBC0000}"/>
    <cellStyle name="Output 2 17 4 3 4" xfId="31118" xr:uid="{00000000-0005-0000-0000-00005FBC0000}"/>
    <cellStyle name="Output 2 17 4 4" xfId="26594" xr:uid="{00000000-0005-0000-0000-000060BC0000}"/>
    <cellStyle name="Output 2 17 4 4 2" xfId="42224" xr:uid="{00000000-0005-0000-0000-000061BC0000}"/>
    <cellStyle name="Output 2 17 4 5" xfId="18530" xr:uid="{00000000-0005-0000-0000-000062BC0000}"/>
    <cellStyle name="Output 2 17 4 6" xfId="34373" xr:uid="{00000000-0005-0000-0000-000063BC0000}"/>
    <cellStyle name="Output 2 17 5" xfId="21448" xr:uid="{00000000-0005-0000-0000-000064BC0000}"/>
    <cellStyle name="Output 2 17 5 2" xfId="37079" xr:uid="{00000000-0005-0000-0000-000065BC0000}"/>
    <cellStyle name="Output 2 17 6" xfId="23650" xr:uid="{00000000-0005-0000-0000-000066BC0000}"/>
    <cellStyle name="Output 2 17 6 2" xfId="39281" xr:uid="{00000000-0005-0000-0000-000067BC0000}"/>
    <cellStyle name="Output 2 17 7" xfId="12370" xr:uid="{00000000-0005-0000-0000-000068BC0000}"/>
    <cellStyle name="Output 2 17 8" xfId="29631" xr:uid="{00000000-0005-0000-0000-000069BC0000}"/>
    <cellStyle name="Output 2 17 9" xfId="45152" xr:uid="{00000000-0005-0000-0000-00006ABC0000}"/>
    <cellStyle name="Output 2 18" xfId="3031" xr:uid="{00000000-0005-0000-0000-00006BBC0000}"/>
    <cellStyle name="Output 2 18 10" xfId="48161" xr:uid="{00000000-0005-0000-0000-00006CBC0000}"/>
    <cellStyle name="Output 2 18 11" xfId="45522" xr:uid="{00000000-0005-0000-0000-00006DBC0000}"/>
    <cellStyle name="Output 2 18 12" xfId="50864" xr:uid="{00000000-0005-0000-0000-00006EBC0000}"/>
    <cellStyle name="Output 2 18 13" xfId="46138" xr:uid="{00000000-0005-0000-0000-00006FBC0000}"/>
    <cellStyle name="Output 2 18 14" xfId="52606" xr:uid="{00000000-0005-0000-0000-000070BC0000}"/>
    <cellStyle name="Output 2 18 15" xfId="53704" xr:uid="{00000000-0005-0000-0000-000071BC0000}"/>
    <cellStyle name="Output 2 18 2" xfId="3685" xr:uid="{00000000-0005-0000-0000-000072BC0000}"/>
    <cellStyle name="Output 2 18 2 10" xfId="46988" xr:uid="{00000000-0005-0000-0000-000073BC0000}"/>
    <cellStyle name="Output 2 18 2 11" xfId="51225" xr:uid="{00000000-0005-0000-0000-000074BC0000}"/>
    <cellStyle name="Output 2 18 2 12" xfId="46406" xr:uid="{00000000-0005-0000-0000-000075BC0000}"/>
    <cellStyle name="Output 2 18 2 13" xfId="45255" xr:uid="{00000000-0005-0000-0000-000076BC0000}"/>
    <cellStyle name="Output 2 18 2 14" xfId="53716" xr:uid="{00000000-0005-0000-0000-000077BC0000}"/>
    <cellStyle name="Output 2 18 2 2" xfId="6060" xr:uid="{00000000-0005-0000-0000-000078BC0000}"/>
    <cellStyle name="Output 2 18 2 2 2" xfId="6597" xr:uid="{00000000-0005-0000-0000-000079BC0000}"/>
    <cellStyle name="Output 2 18 2 2 2 2" xfId="7723" xr:uid="{00000000-0005-0000-0000-00007ABC0000}"/>
    <cellStyle name="Output 2 18 2 2 2 2 2" xfId="4109" xr:uid="{00000000-0005-0000-0000-00007BBC0000}"/>
    <cellStyle name="Output 2 18 2 2 2 2 2 2" xfId="22320" xr:uid="{00000000-0005-0000-0000-00007CBC0000}"/>
    <cellStyle name="Output 2 18 2 2 2 2 2 2 2" xfId="37951" xr:uid="{00000000-0005-0000-0000-00007DBC0000}"/>
    <cellStyle name="Output 2 18 2 2 2 2 2 3" xfId="13615" xr:uid="{00000000-0005-0000-0000-00007EBC0000}"/>
    <cellStyle name="Output 2 18 2 2 2 2 2 4" xfId="30360" xr:uid="{00000000-0005-0000-0000-00007FBC0000}"/>
    <cellStyle name="Output 2 18 2 2 2 2 3" xfId="25289" xr:uid="{00000000-0005-0000-0000-000080BC0000}"/>
    <cellStyle name="Output 2 18 2 2 2 2 3 2" xfId="40919" xr:uid="{00000000-0005-0000-0000-000081BC0000}"/>
    <cellStyle name="Output 2 18 2 2 2 2 4" xfId="17225" xr:uid="{00000000-0005-0000-0000-000082BC0000}"/>
    <cellStyle name="Output 2 18 2 2 2 2 5" xfId="33068" xr:uid="{00000000-0005-0000-0000-000083BC0000}"/>
    <cellStyle name="Output 2 18 2 2 2 3" xfId="4620" xr:uid="{00000000-0005-0000-0000-000084BC0000}"/>
    <cellStyle name="Output 2 18 2 2 2 3 2" xfId="22792" xr:uid="{00000000-0005-0000-0000-000085BC0000}"/>
    <cellStyle name="Output 2 18 2 2 2 3 2 2" xfId="38423" xr:uid="{00000000-0005-0000-0000-000086BC0000}"/>
    <cellStyle name="Output 2 18 2 2 2 3 3" xfId="14126" xr:uid="{00000000-0005-0000-0000-000087BC0000}"/>
    <cellStyle name="Output 2 18 2 2 2 3 4" xfId="30813" xr:uid="{00000000-0005-0000-0000-000088BC0000}"/>
    <cellStyle name="Output 2 18 2 2 2 4" xfId="24298" xr:uid="{00000000-0005-0000-0000-000089BC0000}"/>
    <cellStyle name="Output 2 18 2 2 2 4 2" xfId="39929" xr:uid="{00000000-0005-0000-0000-00008ABC0000}"/>
    <cellStyle name="Output 2 18 2 2 2 5" xfId="16101" xr:uid="{00000000-0005-0000-0000-00008BBC0000}"/>
    <cellStyle name="Output 2 18 2 2 2 6" xfId="32137" xr:uid="{00000000-0005-0000-0000-00008CBC0000}"/>
    <cellStyle name="Output 2 18 2 2 3" xfId="23892" xr:uid="{00000000-0005-0000-0000-00008DBC0000}"/>
    <cellStyle name="Output 2 18 2 2 3 2" xfId="39523" xr:uid="{00000000-0005-0000-0000-00008EBC0000}"/>
    <cellStyle name="Output 2 18 2 2 4" xfId="15565" xr:uid="{00000000-0005-0000-0000-00008FBC0000}"/>
    <cellStyle name="Output 2 18 2 2 5" xfId="31771" xr:uid="{00000000-0005-0000-0000-000090BC0000}"/>
    <cellStyle name="Output 2 18 2 2 6" xfId="50490" xr:uid="{00000000-0005-0000-0000-000091BC0000}"/>
    <cellStyle name="Output 2 18 2 2 7" xfId="52276" xr:uid="{00000000-0005-0000-0000-000092BC0000}"/>
    <cellStyle name="Output 2 18 2 2 8" xfId="53371" xr:uid="{00000000-0005-0000-0000-000093BC0000}"/>
    <cellStyle name="Output 2 18 2 3" xfId="6727" xr:uid="{00000000-0005-0000-0000-000094BC0000}"/>
    <cellStyle name="Output 2 18 2 3 2" xfId="7054" xr:uid="{00000000-0005-0000-0000-000095BC0000}"/>
    <cellStyle name="Output 2 18 2 3 2 2" xfId="11582" xr:uid="{00000000-0005-0000-0000-000096BC0000}"/>
    <cellStyle name="Output 2 18 2 3 2 2 2" xfId="29148" xr:uid="{00000000-0005-0000-0000-000097BC0000}"/>
    <cellStyle name="Output 2 18 2 3 2 2 2 2" xfId="44778" xr:uid="{00000000-0005-0000-0000-000098BC0000}"/>
    <cellStyle name="Output 2 18 2 3 2 2 3" xfId="21084" xr:uid="{00000000-0005-0000-0000-000099BC0000}"/>
    <cellStyle name="Output 2 18 2 3 2 2 4" xfId="36927" xr:uid="{00000000-0005-0000-0000-00009ABC0000}"/>
    <cellStyle name="Output 2 18 2 3 2 3" xfId="24698" xr:uid="{00000000-0005-0000-0000-00009BBC0000}"/>
    <cellStyle name="Output 2 18 2 3 2 3 2" xfId="40329" xr:uid="{00000000-0005-0000-0000-00009CBC0000}"/>
    <cellStyle name="Output 2 18 2 3 2 4" xfId="16557" xr:uid="{00000000-0005-0000-0000-00009DBC0000}"/>
    <cellStyle name="Output 2 18 2 3 2 5" xfId="32499" xr:uid="{00000000-0005-0000-0000-00009EBC0000}"/>
    <cellStyle name="Output 2 18 2 3 3" xfId="4105" xr:uid="{00000000-0005-0000-0000-00009FBC0000}"/>
    <cellStyle name="Output 2 18 2 3 3 2" xfId="22316" xr:uid="{00000000-0005-0000-0000-0000A0BC0000}"/>
    <cellStyle name="Output 2 18 2 3 3 2 2" xfId="37947" xr:uid="{00000000-0005-0000-0000-0000A1BC0000}"/>
    <cellStyle name="Output 2 18 2 3 3 3" xfId="13611" xr:uid="{00000000-0005-0000-0000-0000A2BC0000}"/>
    <cellStyle name="Output 2 18 2 3 3 4" xfId="30356" xr:uid="{00000000-0005-0000-0000-0000A3BC0000}"/>
    <cellStyle name="Output 2 18 2 3 4" xfId="24390" xr:uid="{00000000-0005-0000-0000-0000A4BC0000}"/>
    <cellStyle name="Output 2 18 2 3 4 2" xfId="40021" xr:uid="{00000000-0005-0000-0000-0000A5BC0000}"/>
    <cellStyle name="Output 2 18 2 3 5" xfId="16231" xr:uid="{00000000-0005-0000-0000-0000A6BC0000}"/>
    <cellStyle name="Output 2 18 2 3 6" xfId="32209" xr:uid="{00000000-0005-0000-0000-0000A7BC0000}"/>
    <cellStyle name="Output 2 18 2 4" xfId="22024" xr:uid="{00000000-0005-0000-0000-0000A8BC0000}"/>
    <cellStyle name="Output 2 18 2 4 2" xfId="37655" xr:uid="{00000000-0005-0000-0000-0000A9BC0000}"/>
    <cellStyle name="Output 2 18 2 5" xfId="12116" xr:uid="{00000000-0005-0000-0000-0000AABC0000}"/>
    <cellStyle name="Output 2 18 2 5 2" xfId="29379" xr:uid="{00000000-0005-0000-0000-0000ABBC0000}"/>
    <cellStyle name="Output 2 18 2 6" xfId="13190" xr:uid="{00000000-0005-0000-0000-0000ACBC0000}"/>
    <cellStyle name="Output 2 18 2 7" xfId="30106" xr:uid="{00000000-0005-0000-0000-0000ADBC0000}"/>
    <cellStyle name="Output 2 18 2 8" xfId="45381" xr:uid="{00000000-0005-0000-0000-0000AEBC0000}"/>
    <cellStyle name="Output 2 18 2 9" xfId="48521" xr:uid="{00000000-0005-0000-0000-0000AFBC0000}"/>
    <cellStyle name="Output 2 18 3" xfId="5410" xr:uid="{00000000-0005-0000-0000-0000B0BC0000}"/>
    <cellStyle name="Output 2 18 3 2" xfId="8796" xr:uid="{00000000-0005-0000-0000-0000B1BC0000}"/>
    <cellStyle name="Output 2 18 3 2 2" xfId="10185" xr:uid="{00000000-0005-0000-0000-0000B2BC0000}"/>
    <cellStyle name="Output 2 18 3 2 2 2" xfId="11534" xr:uid="{00000000-0005-0000-0000-0000B3BC0000}"/>
    <cellStyle name="Output 2 18 3 2 2 2 2" xfId="29100" xr:uid="{00000000-0005-0000-0000-0000B4BC0000}"/>
    <cellStyle name="Output 2 18 3 2 2 2 2 2" xfId="44730" xr:uid="{00000000-0005-0000-0000-0000B5BC0000}"/>
    <cellStyle name="Output 2 18 3 2 2 2 3" xfId="21036" xr:uid="{00000000-0005-0000-0000-0000B6BC0000}"/>
    <cellStyle name="Output 2 18 3 2 2 2 4" xfId="36879" xr:uid="{00000000-0005-0000-0000-0000B7BC0000}"/>
    <cellStyle name="Output 2 18 3 2 2 3" xfId="27751" xr:uid="{00000000-0005-0000-0000-0000B8BC0000}"/>
    <cellStyle name="Output 2 18 3 2 2 3 2" xfId="43381" xr:uid="{00000000-0005-0000-0000-0000B9BC0000}"/>
    <cellStyle name="Output 2 18 3 2 2 4" xfId="19687" xr:uid="{00000000-0005-0000-0000-0000BABC0000}"/>
    <cellStyle name="Output 2 18 3 2 2 5" xfId="35530" xr:uid="{00000000-0005-0000-0000-0000BBBC0000}"/>
    <cellStyle name="Output 2 18 3 2 3" xfId="7808" xr:uid="{00000000-0005-0000-0000-0000BCBC0000}"/>
    <cellStyle name="Output 2 18 3 2 3 2" xfId="25374" xr:uid="{00000000-0005-0000-0000-0000BDBC0000}"/>
    <cellStyle name="Output 2 18 3 2 3 2 2" xfId="41004" xr:uid="{00000000-0005-0000-0000-0000BEBC0000}"/>
    <cellStyle name="Output 2 18 3 2 3 3" xfId="17310" xr:uid="{00000000-0005-0000-0000-0000BFBC0000}"/>
    <cellStyle name="Output 2 18 3 2 3 4" xfId="33153" xr:uid="{00000000-0005-0000-0000-0000C0BC0000}"/>
    <cellStyle name="Output 2 18 3 2 4" xfId="26362" xr:uid="{00000000-0005-0000-0000-0000C1BC0000}"/>
    <cellStyle name="Output 2 18 3 2 4 2" xfId="41992" xr:uid="{00000000-0005-0000-0000-0000C2BC0000}"/>
    <cellStyle name="Output 2 18 3 2 5" xfId="18298" xr:uid="{00000000-0005-0000-0000-0000C3BC0000}"/>
    <cellStyle name="Output 2 18 3 2 6" xfId="34141" xr:uid="{00000000-0005-0000-0000-0000C4BC0000}"/>
    <cellStyle name="Output 2 18 3 3" xfId="23449" xr:uid="{00000000-0005-0000-0000-0000C5BC0000}"/>
    <cellStyle name="Output 2 18 3 3 2" xfId="39080" xr:uid="{00000000-0005-0000-0000-0000C6BC0000}"/>
    <cellStyle name="Output 2 18 3 4" xfId="14915" xr:uid="{00000000-0005-0000-0000-0000C7BC0000}"/>
    <cellStyle name="Output 2 18 3 5" xfId="31408" xr:uid="{00000000-0005-0000-0000-0000C8BC0000}"/>
    <cellStyle name="Output 2 18 3 6" xfId="50130" xr:uid="{00000000-0005-0000-0000-0000C9BC0000}"/>
    <cellStyle name="Output 2 18 3 7" xfId="51916" xr:uid="{00000000-0005-0000-0000-0000CABC0000}"/>
    <cellStyle name="Output 2 18 3 8" xfId="53011" xr:uid="{00000000-0005-0000-0000-0000CBBC0000}"/>
    <cellStyle name="Output 2 18 4" xfId="8788" xr:uid="{00000000-0005-0000-0000-0000CCBC0000}"/>
    <cellStyle name="Output 2 18 4 2" xfId="10177" xr:uid="{00000000-0005-0000-0000-0000CDBC0000}"/>
    <cellStyle name="Output 2 18 4 2 2" xfId="4840" xr:uid="{00000000-0005-0000-0000-0000CEBC0000}"/>
    <cellStyle name="Output 2 18 4 2 2 2" xfId="23012" xr:uid="{00000000-0005-0000-0000-0000CFBC0000}"/>
    <cellStyle name="Output 2 18 4 2 2 2 2" xfId="38643" xr:uid="{00000000-0005-0000-0000-0000D0BC0000}"/>
    <cellStyle name="Output 2 18 4 2 2 3" xfId="14346" xr:uid="{00000000-0005-0000-0000-0000D1BC0000}"/>
    <cellStyle name="Output 2 18 4 2 2 4" xfId="31033" xr:uid="{00000000-0005-0000-0000-0000D2BC0000}"/>
    <cellStyle name="Output 2 18 4 2 3" xfId="27743" xr:uid="{00000000-0005-0000-0000-0000D3BC0000}"/>
    <cellStyle name="Output 2 18 4 2 3 2" xfId="43373" xr:uid="{00000000-0005-0000-0000-0000D4BC0000}"/>
    <cellStyle name="Output 2 18 4 2 4" xfId="19679" xr:uid="{00000000-0005-0000-0000-0000D5BC0000}"/>
    <cellStyle name="Output 2 18 4 2 5" xfId="35522" xr:uid="{00000000-0005-0000-0000-0000D6BC0000}"/>
    <cellStyle name="Output 2 18 4 3" xfId="10988" xr:uid="{00000000-0005-0000-0000-0000D7BC0000}"/>
    <cellStyle name="Output 2 18 4 3 2" xfId="28554" xr:uid="{00000000-0005-0000-0000-0000D8BC0000}"/>
    <cellStyle name="Output 2 18 4 3 2 2" xfId="44184" xr:uid="{00000000-0005-0000-0000-0000D9BC0000}"/>
    <cellStyle name="Output 2 18 4 3 3" xfId="20490" xr:uid="{00000000-0005-0000-0000-0000DABC0000}"/>
    <cellStyle name="Output 2 18 4 3 4" xfId="36333" xr:uid="{00000000-0005-0000-0000-0000DBBC0000}"/>
    <cellStyle name="Output 2 18 4 4" xfId="26354" xr:uid="{00000000-0005-0000-0000-0000DCBC0000}"/>
    <cellStyle name="Output 2 18 4 4 2" xfId="41984" xr:uid="{00000000-0005-0000-0000-0000DDBC0000}"/>
    <cellStyle name="Output 2 18 4 5" xfId="18290" xr:uid="{00000000-0005-0000-0000-0000DEBC0000}"/>
    <cellStyle name="Output 2 18 4 6" xfId="34133" xr:uid="{00000000-0005-0000-0000-0000DFBC0000}"/>
    <cellStyle name="Output 2 18 5" xfId="21577" xr:uid="{00000000-0005-0000-0000-0000E0BC0000}"/>
    <cellStyle name="Output 2 18 5 2" xfId="37208" xr:uid="{00000000-0005-0000-0000-0000E1BC0000}"/>
    <cellStyle name="Output 2 18 6" xfId="23241" xr:uid="{00000000-0005-0000-0000-0000E2BC0000}"/>
    <cellStyle name="Output 2 18 6 2" xfId="38872" xr:uid="{00000000-0005-0000-0000-0000E3BC0000}"/>
    <cellStyle name="Output 2 18 7" xfId="12537" xr:uid="{00000000-0005-0000-0000-0000E4BC0000}"/>
    <cellStyle name="Output 2 18 8" xfId="29740" xr:uid="{00000000-0005-0000-0000-0000E5BC0000}"/>
    <cellStyle name="Output 2 18 9" xfId="47349" xr:uid="{00000000-0005-0000-0000-0000E6BC0000}"/>
    <cellStyle name="Output 2 19" xfId="3093" xr:uid="{00000000-0005-0000-0000-0000E7BC0000}"/>
    <cellStyle name="Output 2 19 10" xfId="48206" xr:uid="{00000000-0005-0000-0000-0000E8BC0000}"/>
    <cellStyle name="Output 2 19 11" xfId="48746" xr:uid="{00000000-0005-0000-0000-0000E9BC0000}"/>
    <cellStyle name="Output 2 19 12" xfId="50909" xr:uid="{00000000-0005-0000-0000-0000EABC0000}"/>
    <cellStyle name="Output 2 19 13" xfId="46162" xr:uid="{00000000-0005-0000-0000-0000EBBC0000}"/>
    <cellStyle name="Output 2 19 14" xfId="53609" xr:uid="{00000000-0005-0000-0000-0000ECBC0000}"/>
    <cellStyle name="Output 2 19 15" xfId="52628" xr:uid="{00000000-0005-0000-0000-0000EDBC0000}"/>
    <cellStyle name="Output 2 19 2" xfId="3747" xr:uid="{00000000-0005-0000-0000-0000EEBC0000}"/>
    <cellStyle name="Output 2 19 2 10" xfId="47030" xr:uid="{00000000-0005-0000-0000-0000EFBC0000}"/>
    <cellStyle name="Output 2 19 2 11" xfId="51270" xr:uid="{00000000-0005-0000-0000-0000F0BC0000}"/>
    <cellStyle name="Output 2 19 2 12" xfId="45661" xr:uid="{00000000-0005-0000-0000-0000F1BC0000}"/>
    <cellStyle name="Output 2 19 2 13" xfId="52717" xr:uid="{00000000-0005-0000-0000-0000F2BC0000}"/>
    <cellStyle name="Output 2 19 2 14" xfId="53788" xr:uid="{00000000-0005-0000-0000-0000F3BC0000}"/>
    <cellStyle name="Output 2 19 2 2" xfId="6122" xr:uid="{00000000-0005-0000-0000-0000F4BC0000}"/>
    <cellStyle name="Output 2 19 2 2 2" xfId="6553" xr:uid="{00000000-0005-0000-0000-0000F5BC0000}"/>
    <cellStyle name="Output 2 19 2 2 2 2" xfId="7567" xr:uid="{00000000-0005-0000-0000-0000F6BC0000}"/>
    <cellStyle name="Output 2 19 2 2 2 2 2" xfId="11380" xr:uid="{00000000-0005-0000-0000-0000F7BC0000}"/>
    <cellStyle name="Output 2 19 2 2 2 2 2 2" xfId="28946" xr:uid="{00000000-0005-0000-0000-0000F8BC0000}"/>
    <cellStyle name="Output 2 19 2 2 2 2 2 2 2" xfId="44576" xr:uid="{00000000-0005-0000-0000-0000F9BC0000}"/>
    <cellStyle name="Output 2 19 2 2 2 2 2 3" xfId="20882" xr:uid="{00000000-0005-0000-0000-0000FABC0000}"/>
    <cellStyle name="Output 2 19 2 2 2 2 2 4" xfId="36725" xr:uid="{00000000-0005-0000-0000-0000FBBC0000}"/>
    <cellStyle name="Output 2 19 2 2 2 2 3" xfId="25133" xr:uid="{00000000-0005-0000-0000-0000FCBC0000}"/>
    <cellStyle name="Output 2 19 2 2 2 2 3 2" xfId="40763" xr:uid="{00000000-0005-0000-0000-0000FDBC0000}"/>
    <cellStyle name="Output 2 19 2 2 2 2 4" xfId="17069" xr:uid="{00000000-0005-0000-0000-0000FEBC0000}"/>
    <cellStyle name="Output 2 19 2 2 2 2 5" xfId="32912" xr:uid="{00000000-0005-0000-0000-0000FFBC0000}"/>
    <cellStyle name="Output 2 19 2 2 2 3" xfId="10680" xr:uid="{00000000-0005-0000-0000-000000BD0000}"/>
    <cellStyle name="Output 2 19 2 2 2 3 2" xfId="28246" xr:uid="{00000000-0005-0000-0000-000001BD0000}"/>
    <cellStyle name="Output 2 19 2 2 2 3 2 2" xfId="43876" xr:uid="{00000000-0005-0000-0000-000002BD0000}"/>
    <cellStyle name="Output 2 19 2 2 2 3 3" xfId="20182" xr:uid="{00000000-0005-0000-0000-000003BD0000}"/>
    <cellStyle name="Output 2 19 2 2 2 3 4" xfId="36025" xr:uid="{00000000-0005-0000-0000-000004BD0000}"/>
    <cellStyle name="Output 2 19 2 2 2 4" xfId="24254" xr:uid="{00000000-0005-0000-0000-000005BD0000}"/>
    <cellStyle name="Output 2 19 2 2 2 4 2" xfId="39885" xr:uid="{00000000-0005-0000-0000-000006BD0000}"/>
    <cellStyle name="Output 2 19 2 2 2 5" xfId="16057" xr:uid="{00000000-0005-0000-0000-000007BD0000}"/>
    <cellStyle name="Output 2 19 2 2 2 6" xfId="32093" xr:uid="{00000000-0005-0000-0000-000008BD0000}"/>
    <cellStyle name="Output 2 19 2 2 3" xfId="23937" xr:uid="{00000000-0005-0000-0000-000009BD0000}"/>
    <cellStyle name="Output 2 19 2 2 3 2" xfId="39568" xr:uid="{00000000-0005-0000-0000-00000ABD0000}"/>
    <cellStyle name="Output 2 19 2 2 4" xfId="15627" xr:uid="{00000000-0005-0000-0000-00000BBD0000}"/>
    <cellStyle name="Output 2 19 2 2 5" xfId="31816" xr:uid="{00000000-0005-0000-0000-00000CBD0000}"/>
    <cellStyle name="Output 2 19 2 2 6" xfId="50535" xr:uid="{00000000-0005-0000-0000-00000DBD0000}"/>
    <cellStyle name="Output 2 19 2 2 7" xfId="52321" xr:uid="{00000000-0005-0000-0000-00000EBD0000}"/>
    <cellStyle name="Output 2 19 2 2 8" xfId="53416" xr:uid="{00000000-0005-0000-0000-00000FBD0000}"/>
    <cellStyle name="Output 2 19 2 3" xfId="8731" xr:uid="{00000000-0005-0000-0000-000010BD0000}"/>
    <cellStyle name="Output 2 19 2 3 2" xfId="10120" xr:uid="{00000000-0005-0000-0000-000011BD0000}"/>
    <cellStyle name="Output 2 19 2 3 2 2" xfId="11645" xr:uid="{00000000-0005-0000-0000-000012BD0000}"/>
    <cellStyle name="Output 2 19 2 3 2 2 2" xfId="29211" xr:uid="{00000000-0005-0000-0000-000013BD0000}"/>
    <cellStyle name="Output 2 19 2 3 2 2 2 2" xfId="44841" xr:uid="{00000000-0005-0000-0000-000014BD0000}"/>
    <cellStyle name="Output 2 19 2 3 2 2 3" xfId="21147" xr:uid="{00000000-0005-0000-0000-000015BD0000}"/>
    <cellStyle name="Output 2 19 2 3 2 2 4" xfId="36990" xr:uid="{00000000-0005-0000-0000-000016BD0000}"/>
    <cellStyle name="Output 2 19 2 3 2 3" xfId="27686" xr:uid="{00000000-0005-0000-0000-000017BD0000}"/>
    <cellStyle name="Output 2 19 2 3 2 3 2" xfId="43316" xr:uid="{00000000-0005-0000-0000-000018BD0000}"/>
    <cellStyle name="Output 2 19 2 3 2 4" xfId="19622" xr:uid="{00000000-0005-0000-0000-000019BD0000}"/>
    <cellStyle name="Output 2 19 2 3 2 5" xfId="35465" xr:uid="{00000000-0005-0000-0000-00001ABD0000}"/>
    <cellStyle name="Output 2 19 2 3 3" xfId="9331" xr:uid="{00000000-0005-0000-0000-00001BBD0000}"/>
    <cellStyle name="Output 2 19 2 3 3 2" xfId="26897" xr:uid="{00000000-0005-0000-0000-00001CBD0000}"/>
    <cellStyle name="Output 2 19 2 3 3 2 2" xfId="42527" xr:uid="{00000000-0005-0000-0000-00001DBD0000}"/>
    <cellStyle name="Output 2 19 2 3 3 3" xfId="18833" xr:uid="{00000000-0005-0000-0000-00001EBD0000}"/>
    <cellStyle name="Output 2 19 2 3 3 4" xfId="34676" xr:uid="{00000000-0005-0000-0000-00001FBD0000}"/>
    <cellStyle name="Output 2 19 2 3 4" xfId="26297" xr:uid="{00000000-0005-0000-0000-000020BD0000}"/>
    <cellStyle name="Output 2 19 2 3 4 2" xfId="41927" xr:uid="{00000000-0005-0000-0000-000021BD0000}"/>
    <cellStyle name="Output 2 19 2 3 5" xfId="18233" xr:uid="{00000000-0005-0000-0000-000022BD0000}"/>
    <cellStyle name="Output 2 19 2 3 6" xfId="34076" xr:uid="{00000000-0005-0000-0000-000023BD0000}"/>
    <cellStyle name="Output 2 19 2 4" xfId="22069" xr:uid="{00000000-0005-0000-0000-000024BD0000}"/>
    <cellStyle name="Output 2 19 2 4 2" xfId="37700" xr:uid="{00000000-0005-0000-0000-000025BD0000}"/>
    <cellStyle name="Output 2 19 2 5" xfId="12160" xr:uid="{00000000-0005-0000-0000-000026BD0000}"/>
    <cellStyle name="Output 2 19 2 5 2" xfId="29423" xr:uid="{00000000-0005-0000-0000-000027BD0000}"/>
    <cellStyle name="Output 2 19 2 6" xfId="13252" xr:uid="{00000000-0005-0000-0000-000028BD0000}"/>
    <cellStyle name="Output 2 19 2 7" xfId="30151" xr:uid="{00000000-0005-0000-0000-000029BD0000}"/>
    <cellStyle name="Output 2 19 2 8" xfId="47393" xr:uid="{00000000-0005-0000-0000-00002ABD0000}"/>
    <cellStyle name="Output 2 19 2 9" xfId="48566" xr:uid="{00000000-0005-0000-0000-00002BBD0000}"/>
    <cellStyle name="Output 2 19 3" xfId="5472" xr:uid="{00000000-0005-0000-0000-00002CBD0000}"/>
    <cellStyle name="Output 2 19 3 2" xfId="8395" xr:uid="{00000000-0005-0000-0000-00002DBD0000}"/>
    <cellStyle name="Output 2 19 3 2 2" xfId="9784" xr:uid="{00000000-0005-0000-0000-00002EBD0000}"/>
    <cellStyle name="Output 2 19 3 2 2 2" xfId="4950" xr:uid="{00000000-0005-0000-0000-00002FBD0000}"/>
    <cellStyle name="Output 2 19 3 2 2 2 2" xfId="23122" xr:uid="{00000000-0005-0000-0000-000030BD0000}"/>
    <cellStyle name="Output 2 19 3 2 2 2 2 2" xfId="38753" xr:uid="{00000000-0005-0000-0000-000031BD0000}"/>
    <cellStyle name="Output 2 19 3 2 2 2 3" xfId="14456" xr:uid="{00000000-0005-0000-0000-000032BD0000}"/>
    <cellStyle name="Output 2 19 3 2 2 2 4" xfId="31143" xr:uid="{00000000-0005-0000-0000-000033BD0000}"/>
    <cellStyle name="Output 2 19 3 2 2 3" xfId="27350" xr:uid="{00000000-0005-0000-0000-000034BD0000}"/>
    <cellStyle name="Output 2 19 3 2 2 3 2" xfId="42980" xr:uid="{00000000-0005-0000-0000-000035BD0000}"/>
    <cellStyle name="Output 2 19 3 2 2 4" xfId="19286" xr:uid="{00000000-0005-0000-0000-000036BD0000}"/>
    <cellStyle name="Output 2 19 3 2 2 5" xfId="35129" xr:uid="{00000000-0005-0000-0000-000037BD0000}"/>
    <cellStyle name="Output 2 19 3 2 3" xfId="9428" xr:uid="{00000000-0005-0000-0000-000038BD0000}"/>
    <cellStyle name="Output 2 19 3 2 3 2" xfId="26994" xr:uid="{00000000-0005-0000-0000-000039BD0000}"/>
    <cellStyle name="Output 2 19 3 2 3 2 2" xfId="42624" xr:uid="{00000000-0005-0000-0000-00003ABD0000}"/>
    <cellStyle name="Output 2 19 3 2 3 3" xfId="18930" xr:uid="{00000000-0005-0000-0000-00003BBD0000}"/>
    <cellStyle name="Output 2 19 3 2 3 4" xfId="34773" xr:uid="{00000000-0005-0000-0000-00003CBD0000}"/>
    <cellStyle name="Output 2 19 3 2 4" xfId="25961" xr:uid="{00000000-0005-0000-0000-00003DBD0000}"/>
    <cellStyle name="Output 2 19 3 2 4 2" xfId="41591" xr:uid="{00000000-0005-0000-0000-00003EBD0000}"/>
    <cellStyle name="Output 2 19 3 2 5" xfId="17897" xr:uid="{00000000-0005-0000-0000-00003FBD0000}"/>
    <cellStyle name="Output 2 19 3 2 6" xfId="33740" xr:uid="{00000000-0005-0000-0000-000040BD0000}"/>
    <cellStyle name="Output 2 19 3 3" xfId="23494" xr:uid="{00000000-0005-0000-0000-000041BD0000}"/>
    <cellStyle name="Output 2 19 3 3 2" xfId="39125" xr:uid="{00000000-0005-0000-0000-000042BD0000}"/>
    <cellStyle name="Output 2 19 3 4" xfId="14977" xr:uid="{00000000-0005-0000-0000-000043BD0000}"/>
    <cellStyle name="Output 2 19 3 5" xfId="31453" xr:uid="{00000000-0005-0000-0000-000044BD0000}"/>
    <cellStyle name="Output 2 19 3 6" xfId="50175" xr:uid="{00000000-0005-0000-0000-000045BD0000}"/>
    <cellStyle name="Output 2 19 3 7" xfId="51961" xr:uid="{00000000-0005-0000-0000-000046BD0000}"/>
    <cellStyle name="Output 2 19 3 8" xfId="53056" xr:uid="{00000000-0005-0000-0000-000047BD0000}"/>
    <cellStyle name="Output 2 19 4" xfId="8639" xr:uid="{00000000-0005-0000-0000-000048BD0000}"/>
    <cellStyle name="Output 2 19 4 2" xfId="10028" xr:uid="{00000000-0005-0000-0000-000049BD0000}"/>
    <cellStyle name="Output 2 19 4 2 2" xfId="9283" xr:uid="{00000000-0005-0000-0000-00004ABD0000}"/>
    <cellStyle name="Output 2 19 4 2 2 2" xfId="26849" xr:uid="{00000000-0005-0000-0000-00004BBD0000}"/>
    <cellStyle name="Output 2 19 4 2 2 2 2" xfId="42479" xr:uid="{00000000-0005-0000-0000-00004CBD0000}"/>
    <cellStyle name="Output 2 19 4 2 2 3" xfId="18785" xr:uid="{00000000-0005-0000-0000-00004DBD0000}"/>
    <cellStyle name="Output 2 19 4 2 2 4" xfId="34628" xr:uid="{00000000-0005-0000-0000-00004EBD0000}"/>
    <cellStyle name="Output 2 19 4 2 3" xfId="27594" xr:uid="{00000000-0005-0000-0000-00004FBD0000}"/>
    <cellStyle name="Output 2 19 4 2 3 2" xfId="43224" xr:uid="{00000000-0005-0000-0000-000050BD0000}"/>
    <cellStyle name="Output 2 19 4 2 4" xfId="19530" xr:uid="{00000000-0005-0000-0000-000051BD0000}"/>
    <cellStyle name="Output 2 19 4 2 5" xfId="35373" xr:uid="{00000000-0005-0000-0000-000052BD0000}"/>
    <cellStyle name="Output 2 19 4 3" xfId="7876" xr:uid="{00000000-0005-0000-0000-000053BD0000}"/>
    <cellStyle name="Output 2 19 4 3 2" xfId="25442" xr:uid="{00000000-0005-0000-0000-000054BD0000}"/>
    <cellStyle name="Output 2 19 4 3 2 2" xfId="41072" xr:uid="{00000000-0005-0000-0000-000055BD0000}"/>
    <cellStyle name="Output 2 19 4 3 3" xfId="17378" xr:uid="{00000000-0005-0000-0000-000056BD0000}"/>
    <cellStyle name="Output 2 19 4 3 4" xfId="33221" xr:uid="{00000000-0005-0000-0000-000057BD0000}"/>
    <cellStyle name="Output 2 19 4 4" xfId="26205" xr:uid="{00000000-0005-0000-0000-000058BD0000}"/>
    <cellStyle name="Output 2 19 4 4 2" xfId="41835" xr:uid="{00000000-0005-0000-0000-000059BD0000}"/>
    <cellStyle name="Output 2 19 4 5" xfId="18141" xr:uid="{00000000-0005-0000-0000-00005ABD0000}"/>
    <cellStyle name="Output 2 19 4 6" xfId="33984" xr:uid="{00000000-0005-0000-0000-00005BBD0000}"/>
    <cellStyle name="Output 2 19 5" xfId="21622" xr:uid="{00000000-0005-0000-0000-00005CBD0000}"/>
    <cellStyle name="Output 2 19 5 2" xfId="37253" xr:uid="{00000000-0005-0000-0000-00005DBD0000}"/>
    <cellStyle name="Output 2 19 6" xfId="21989" xr:uid="{00000000-0005-0000-0000-00005EBD0000}"/>
    <cellStyle name="Output 2 19 6 2" xfId="37620" xr:uid="{00000000-0005-0000-0000-00005FBD0000}"/>
    <cellStyle name="Output 2 19 7" xfId="12599" xr:uid="{00000000-0005-0000-0000-000060BD0000}"/>
    <cellStyle name="Output 2 19 8" xfId="29785" xr:uid="{00000000-0005-0000-0000-000061BD0000}"/>
    <cellStyle name="Output 2 19 9" xfId="47202" xr:uid="{00000000-0005-0000-0000-000062BD0000}"/>
    <cellStyle name="Output 2 2" xfId="3387" xr:uid="{00000000-0005-0000-0000-000063BD0000}"/>
    <cellStyle name="Output 2 2 10" xfId="46297" xr:uid="{00000000-0005-0000-0000-000064BD0000}"/>
    <cellStyle name="Output 2 2 11" xfId="46193" xr:uid="{00000000-0005-0000-0000-000065BD0000}"/>
    <cellStyle name="Output 2 2 12" xfId="45797" xr:uid="{00000000-0005-0000-0000-000066BD0000}"/>
    <cellStyle name="Output 2 2 13" xfId="51463" xr:uid="{00000000-0005-0000-0000-000067BD0000}"/>
    <cellStyle name="Output 2 2 14" xfId="52599" xr:uid="{00000000-0005-0000-0000-000068BD0000}"/>
    <cellStyle name="Output 2 2 15" xfId="45868" xr:uid="{00000000-0005-0000-0000-000069BD0000}"/>
    <cellStyle name="Output 2 2 2" xfId="4040" xr:uid="{00000000-0005-0000-0000-00006ABD0000}"/>
    <cellStyle name="Output 2 2 2 10" xfId="48945" xr:uid="{00000000-0005-0000-0000-00006BBD0000}"/>
    <cellStyle name="Output 2 2 2 11" xfId="51411" xr:uid="{00000000-0005-0000-0000-00006CBD0000}"/>
    <cellStyle name="Output 2 2 2 12" xfId="45235" xr:uid="{00000000-0005-0000-0000-00006DBD0000}"/>
    <cellStyle name="Output 2 2 2 13" xfId="52603" xr:uid="{00000000-0005-0000-0000-00006EBD0000}"/>
    <cellStyle name="Output 2 2 2 14" xfId="52501" xr:uid="{00000000-0005-0000-0000-00006FBD0000}"/>
    <cellStyle name="Output 2 2 2 2" xfId="6415" xr:uid="{00000000-0005-0000-0000-000070BD0000}"/>
    <cellStyle name="Output 2 2 2 2 2" xfId="6508" xr:uid="{00000000-0005-0000-0000-000071BD0000}"/>
    <cellStyle name="Output 2 2 2 2 2 2" xfId="7483" xr:uid="{00000000-0005-0000-0000-000072BD0000}"/>
    <cellStyle name="Output 2 2 2 2 2 2 2" xfId="10787" xr:uid="{00000000-0005-0000-0000-000073BD0000}"/>
    <cellStyle name="Output 2 2 2 2 2 2 2 2" xfId="28353" xr:uid="{00000000-0005-0000-0000-000074BD0000}"/>
    <cellStyle name="Output 2 2 2 2 2 2 2 2 2" xfId="43983" xr:uid="{00000000-0005-0000-0000-000075BD0000}"/>
    <cellStyle name="Output 2 2 2 2 2 2 2 3" xfId="20289" xr:uid="{00000000-0005-0000-0000-000076BD0000}"/>
    <cellStyle name="Output 2 2 2 2 2 2 2 4" xfId="36132" xr:uid="{00000000-0005-0000-0000-000077BD0000}"/>
    <cellStyle name="Output 2 2 2 2 2 2 3" xfId="25049" xr:uid="{00000000-0005-0000-0000-000078BD0000}"/>
    <cellStyle name="Output 2 2 2 2 2 2 3 2" xfId="40679" xr:uid="{00000000-0005-0000-0000-000079BD0000}"/>
    <cellStyle name="Output 2 2 2 2 2 2 4" xfId="16985" xr:uid="{00000000-0005-0000-0000-00007ABD0000}"/>
    <cellStyle name="Output 2 2 2 2 2 2 5" xfId="32828" xr:uid="{00000000-0005-0000-0000-00007BBD0000}"/>
    <cellStyle name="Output 2 2 2 2 2 3" xfId="11321" xr:uid="{00000000-0005-0000-0000-00007CBD0000}"/>
    <cellStyle name="Output 2 2 2 2 2 3 2" xfId="28887" xr:uid="{00000000-0005-0000-0000-00007DBD0000}"/>
    <cellStyle name="Output 2 2 2 2 2 3 2 2" xfId="44517" xr:uid="{00000000-0005-0000-0000-00007EBD0000}"/>
    <cellStyle name="Output 2 2 2 2 2 3 3" xfId="20823" xr:uid="{00000000-0005-0000-0000-00007FBD0000}"/>
    <cellStyle name="Output 2 2 2 2 2 3 4" xfId="36666" xr:uid="{00000000-0005-0000-0000-000080BD0000}"/>
    <cellStyle name="Output 2 2 2 2 2 4" xfId="24209" xr:uid="{00000000-0005-0000-0000-000081BD0000}"/>
    <cellStyle name="Output 2 2 2 2 2 4 2" xfId="39840" xr:uid="{00000000-0005-0000-0000-000082BD0000}"/>
    <cellStyle name="Output 2 2 2 2 2 5" xfId="16012" xr:uid="{00000000-0005-0000-0000-000083BD0000}"/>
    <cellStyle name="Output 2 2 2 2 2 6" xfId="32048" xr:uid="{00000000-0005-0000-0000-000084BD0000}"/>
    <cellStyle name="Output 2 2 2 2 3" xfId="24118" xr:uid="{00000000-0005-0000-0000-000085BD0000}"/>
    <cellStyle name="Output 2 2 2 2 3 2" xfId="39749" xr:uid="{00000000-0005-0000-0000-000086BD0000}"/>
    <cellStyle name="Output 2 2 2 2 4" xfId="15920" xr:uid="{00000000-0005-0000-0000-000087BD0000}"/>
    <cellStyle name="Output 2 2 2 2 5" xfId="31957" xr:uid="{00000000-0005-0000-0000-000088BD0000}"/>
    <cellStyle name="Output 2 2 2 2 6" xfId="50676" xr:uid="{00000000-0005-0000-0000-000089BD0000}"/>
    <cellStyle name="Output 2 2 2 2 7" xfId="52462" xr:uid="{00000000-0005-0000-0000-00008ABD0000}"/>
    <cellStyle name="Output 2 2 2 2 8" xfId="53557" xr:uid="{00000000-0005-0000-0000-00008BBD0000}"/>
    <cellStyle name="Output 2 2 2 3" xfId="6756" xr:uid="{00000000-0005-0000-0000-00008CBD0000}"/>
    <cellStyle name="Output 2 2 2 3 2" xfId="7531" xr:uid="{00000000-0005-0000-0000-00008DBD0000}"/>
    <cellStyle name="Output 2 2 2 3 2 2" xfId="10809" xr:uid="{00000000-0005-0000-0000-00008EBD0000}"/>
    <cellStyle name="Output 2 2 2 3 2 2 2" xfId="28375" xr:uid="{00000000-0005-0000-0000-00008FBD0000}"/>
    <cellStyle name="Output 2 2 2 3 2 2 2 2" xfId="44005" xr:uid="{00000000-0005-0000-0000-000090BD0000}"/>
    <cellStyle name="Output 2 2 2 3 2 2 3" xfId="20311" xr:uid="{00000000-0005-0000-0000-000091BD0000}"/>
    <cellStyle name="Output 2 2 2 3 2 2 4" xfId="36154" xr:uid="{00000000-0005-0000-0000-000092BD0000}"/>
    <cellStyle name="Output 2 2 2 3 2 3" xfId="25097" xr:uid="{00000000-0005-0000-0000-000093BD0000}"/>
    <cellStyle name="Output 2 2 2 3 2 3 2" xfId="40727" xr:uid="{00000000-0005-0000-0000-000094BD0000}"/>
    <cellStyle name="Output 2 2 2 3 2 4" xfId="17033" xr:uid="{00000000-0005-0000-0000-000095BD0000}"/>
    <cellStyle name="Output 2 2 2 3 2 5" xfId="32876" xr:uid="{00000000-0005-0000-0000-000096BD0000}"/>
    <cellStyle name="Output 2 2 2 3 3" xfId="4225" xr:uid="{00000000-0005-0000-0000-000097BD0000}"/>
    <cellStyle name="Output 2 2 2 3 3 2" xfId="22436" xr:uid="{00000000-0005-0000-0000-000098BD0000}"/>
    <cellStyle name="Output 2 2 2 3 3 2 2" xfId="38067" xr:uid="{00000000-0005-0000-0000-000099BD0000}"/>
    <cellStyle name="Output 2 2 2 3 3 3" xfId="13731" xr:uid="{00000000-0005-0000-0000-00009ABD0000}"/>
    <cellStyle name="Output 2 2 2 3 3 4" xfId="30476" xr:uid="{00000000-0005-0000-0000-00009BBD0000}"/>
    <cellStyle name="Output 2 2 2 3 4" xfId="24419" xr:uid="{00000000-0005-0000-0000-00009CBD0000}"/>
    <cellStyle name="Output 2 2 2 3 4 2" xfId="40050" xr:uid="{00000000-0005-0000-0000-00009DBD0000}"/>
    <cellStyle name="Output 2 2 2 3 5" xfId="16260" xr:uid="{00000000-0005-0000-0000-00009EBD0000}"/>
    <cellStyle name="Output 2 2 2 3 6" xfId="32238" xr:uid="{00000000-0005-0000-0000-00009FBD0000}"/>
    <cellStyle name="Output 2 2 2 4" xfId="22252" xr:uid="{00000000-0005-0000-0000-0000A0BD0000}"/>
    <cellStyle name="Output 2 2 2 4 2" xfId="37883" xr:uid="{00000000-0005-0000-0000-0000A1BD0000}"/>
    <cellStyle name="Output 2 2 2 5" xfId="12294" xr:uid="{00000000-0005-0000-0000-0000A2BD0000}"/>
    <cellStyle name="Output 2 2 2 5 2" xfId="29557" xr:uid="{00000000-0005-0000-0000-0000A3BD0000}"/>
    <cellStyle name="Output 2 2 2 6" xfId="13545" xr:uid="{00000000-0005-0000-0000-0000A4BD0000}"/>
    <cellStyle name="Output 2 2 2 7" xfId="30292" xr:uid="{00000000-0005-0000-0000-0000A5BD0000}"/>
    <cellStyle name="Output 2 2 2 8" xfId="45323" xr:uid="{00000000-0005-0000-0000-0000A6BD0000}"/>
    <cellStyle name="Output 2 2 2 9" xfId="48707" xr:uid="{00000000-0005-0000-0000-0000A7BD0000}"/>
    <cellStyle name="Output 2 2 3" xfId="5762" xr:uid="{00000000-0005-0000-0000-0000A8BD0000}"/>
    <cellStyle name="Output 2 2 3 10" xfId="48910" xr:uid="{00000000-0005-0000-0000-0000A9BD0000}"/>
    <cellStyle name="Output 2 2 3 11" xfId="46330" xr:uid="{00000000-0005-0000-0000-0000AABD0000}"/>
    <cellStyle name="Output 2 2 3 12" xfId="52785" xr:uid="{00000000-0005-0000-0000-0000ABBD0000}"/>
    <cellStyle name="Output 2 2 3 2" xfId="6751" xr:uid="{00000000-0005-0000-0000-0000ACBD0000}"/>
    <cellStyle name="Output 2 2 3 2 2" xfId="6946" xr:uid="{00000000-0005-0000-0000-0000ADBD0000}"/>
    <cellStyle name="Output 2 2 3 2 2 2" xfId="11013" xr:uid="{00000000-0005-0000-0000-0000AEBD0000}"/>
    <cellStyle name="Output 2 2 3 2 2 2 2" xfId="28579" xr:uid="{00000000-0005-0000-0000-0000AFBD0000}"/>
    <cellStyle name="Output 2 2 3 2 2 2 2 2" xfId="44209" xr:uid="{00000000-0005-0000-0000-0000B0BD0000}"/>
    <cellStyle name="Output 2 2 3 2 2 2 3" xfId="20515" xr:uid="{00000000-0005-0000-0000-0000B1BD0000}"/>
    <cellStyle name="Output 2 2 3 2 2 2 4" xfId="36358" xr:uid="{00000000-0005-0000-0000-0000B2BD0000}"/>
    <cellStyle name="Output 2 2 3 2 2 3" xfId="24609" xr:uid="{00000000-0005-0000-0000-0000B3BD0000}"/>
    <cellStyle name="Output 2 2 3 2 2 3 2" xfId="40240" xr:uid="{00000000-0005-0000-0000-0000B4BD0000}"/>
    <cellStyle name="Output 2 2 3 2 2 4" xfId="16450" xr:uid="{00000000-0005-0000-0000-0000B5BD0000}"/>
    <cellStyle name="Output 2 2 3 2 2 5" xfId="32428" xr:uid="{00000000-0005-0000-0000-0000B6BD0000}"/>
    <cellStyle name="Output 2 2 3 2 3" xfId="4220" xr:uid="{00000000-0005-0000-0000-0000B7BD0000}"/>
    <cellStyle name="Output 2 2 3 2 3 2" xfId="22431" xr:uid="{00000000-0005-0000-0000-0000B8BD0000}"/>
    <cellStyle name="Output 2 2 3 2 3 2 2" xfId="38062" xr:uid="{00000000-0005-0000-0000-0000B9BD0000}"/>
    <cellStyle name="Output 2 2 3 2 3 3" xfId="13726" xr:uid="{00000000-0005-0000-0000-0000BABD0000}"/>
    <cellStyle name="Output 2 2 3 2 3 4" xfId="30471" xr:uid="{00000000-0005-0000-0000-0000BBBD0000}"/>
    <cellStyle name="Output 2 2 3 2 4" xfId="24414" xr:uid="{00000000-0005-0000-0000-0000BCBD0000}"/>
    <cellStyle name="Output 2 2 3 2 4 2" xfId="40045" xr:uid="{00000000-0005-0000-0000-0000BDBD0000}"/>
    <cellStyle name="Output 2 2 3 2 5" xfId="16255" xr:uid="{00000000-0005-0000-0000-0000BEBD0000}"/>
    <cellStyle name="Output 2 2 3 2 6" xfId="32233" xr:uid="{00000000-0005-0000-0000-0000BFBD0000}"/>
    <cellStyle name="Output 2 2 3 2 7" xfId="50316" xr:uid="{00000000-0005-0000-0000-0000C0BD0000}"/>
    <cellStyle name="Output 2 2 3 2 8" xfId="52102" xr:uid="{00000000-0005-0000-0000-0000C1BD0000}"/>
    <cellStyle name="Output 2 2 3 2 9" xfId="53197" xr:uid="{00000000-0005-0000-0000-0000C2BD0000}"/>
    <cellStyle name="Output 2 2 3 3" xfId="23672" xr:uid="{00000000-0005-0000-0000-0000C3BD0000}"/>
    <cellStyle name="Output 2 2 3 3 2" xfId="39303" xr:uid="{00000000-0005-0000-0000-0000C4BD0000}"/>
    <cellStyle name="Output 2 2 3 4" xfId="15267" xr:uid="{00000000-0005-0000-0000-0000C5BD0000}"/>
    <cellStyle name="Output 2 2 3 5" xfId="31591" xr:uid="{00000000-0005-0000-0000-0000C6BD0000}"/>
    <cellStyle name="Output 2 2 3 6" xfId="47621" xr:uid="{00000000-0005-0000-0000-0000C7BD0000}"/>
    <cellStyle name="Output 2 2 3 7" xfId="48347" xr:uid="{00000000-0005-0000-0000-0000C8BD0000}"/>
    <cellStyle name="Output 2 2 3 8" xfId="46244" xr:uid="{00000000-0005-0000-0000-0000C9BD0000}"/>
    <cellStyle name="Output 2 2 3 9" xfId="51050" xr:uid="{00000000-0005-0000-0000-0000CABD0000}"/>
    <cellStyle name="Output 2 2 4" xfId="6772" xr:uid="{00000000-0005-0000-0000-0000CBBD0000}"/>
    <cellStyle name="Output 2 2 4 2" xfId="8023" xr:uid="{00000000-0005-0000-0000-0000CCBD0000}"/>
    <cellStyle name="Output 2 2 4 2 2" xfId="11135" xr:uid="{00000000-0005-0000-0000-0000CDBD0000}"/>
    <cellStyle name="Output 2 2 4 2 2 2" xfId="28701" xr:uid="{00000000-0005-0000-0000-0000CEBD0000}"/>
    <cellStyle name="Output 2 2 4 2 2 2 2" xfId="44331" xr:uid="{00000000-0005-0000-0000-0000CFBD0000}"/>
    <cellStyle name="Output 2 2 4 2 2 3" xfId="20637" xr:uid="{00000000-0005-0000-0000-0000D0BD0000}"/>
    <cellStyle name="Output 2 2 4 2 2 4" xfId="36480" xr:uid="{00000000-0005-0000-0000-0000D1BD0000}"/>
    <cellStyle name="Output 2 2 4 2 3" xfId="25589" xr:uid="{00000000-0005-0000-0000-0000D2BD0000}"/>
    <cellStyle name="Output 2 2 4 2 3 2" xfId="41219" xr:uid="{00000000-0005-0000-0000-0000D3BD0000}"/>
    <cellStyle name="Output 2 2 4 2 4" xfId="17525" xr:uid="{00000000-0005-0000-0000-0000D4BD0000}"/>
    <cellStyle name="Output 2 2 4 2 5" xfId="33368" xr:uid="{00000000-0005-0000-0000-0000D5BD0000}"/>
    <cellStyle name="Output 2 2 4 3" xfId="4236" xr:uid="{00000000-0005-0000-0000-0000D6BD0000}"/>
    <cellStyle name="Output 2 2 4 3 2" xfId="22447" xr:uid="{00000000-0005-0000-0000-0000D7BD0000}"/>
    <cellStyle name="Output 2 2 4 3 2 2" xfId="38078" xr:uid="{00000000-0005-0000-0000-0000D8BD0000}"/>
    <cellStyle name="Output 2 2 4 3 3" xfId="13742" xr:uid="{00000000-0005-0000-0000-0000D9BD0000}"/>
    <cellStyle name="Output 2 2 4 3 4" xfId="30487" xr:uid="{00000000-0005-0000-0000-0000DABD0000}"/>
    <cellStyle name="Output 2 2 4 4" xfId="24435" xr:uid="{00000000-0005-0000-0000-0000DBBD0000}"/>
    <cellStyle name="Output 2 2 4 4 2" xfId="40066" xr:uid="{00000000-0005-0000-0000-0000DCBD0000}"/>
    <cellStyle name="Output 2 2 4 5" xfId="16276" xr:uid="{00000000-0005-0000-0000-0000DDBD0000}"/>
    <cellStyle name="Output 2 2 4 6" xfId="32254" xr:uid="{00000000-0005-0000-0000-0000DEBD0000}"/>
    <cellStyle name="Output 2 2 4 7" xfId="49811" xr:uid="{00000000-0005-0000-0000-0000DFBD0000}"/>
    <cellStyle name="Output 2 2 4 8" xfId="51695" xr:uid="{00000000-0005-0000-0000-0000E0BD0000}"/>
    <cellStyle name="Output 2 2 4 9" xfId="52807" xr:uid="{00000000-0005-0000-0000-0000E1BD0000}"/>
    <cellStyle name="Output 2 2 5" xfId="21806" xr:uid="{00000000-0005-0000-0000-0000E2BD0000}"/>
    <cellStyle name="Output 2 2 5 2" xfId="37437" xr:uid="{00000000-0005-0000-0000-0000E3BD0000}"/>
    <cellStyle name="Output 2 2 6" xfId="21833" xr:uid="{00000000-0005-0000-0000-0000E4BD0000}"/>
    <cellStyle name="Output 2 2 6 2" xfId="37464" xr:uid="{00000000-0005-0000-0000-0000E5BD0000}"/>
    <cellStyle name="Output 2 2 7" xfId="12892" xr:uid="{00000000-0005-0000-0000-0000E6BD0000}"/>
    <cellStyle name="Output 2 2 8" xfId="29926" xr:uid="{00000000-0005-0000-0000-0000E7BD0000}"/>
    <cellStyle name="Output 2 2 9" xfId="47747" xr:uid="{00000000-0005-0000-0000-0000E8BD0000}"/>
    <cellStyle name="Output 2 20" xfId="3050" xr:uid="{00000000-0005-0000-0000-0000E9BD0000}"/>
    <cellStyle name="Output 2 20 10" xfId="48163" xr:uid="{00000000-0005-0000-0000-0000EABD0000}"/>
    <cellStyle name="Output 2 20 11" xfId="46383" xr:uid="{00000000-0005-0000-0000-0000EBBD0000}"/>
    <cellStyle name="Output 2 20 12" xfId="50866" xr:uid="{00000000-0005-0000-0000-0000ECBD0000}"/>
    <cellStyle name="Output 2 20 13" xfId="46140" xr:uid="{00000000-0005-0000-0000-0000EDBD0000}"/>
    <cellStyle name="Output 2 20 14" xfId="45878" xr:uid="{00000000-0005-0000-0000-0000EEBD0000}"/>
    <cellStyle name="Output 2 20 15" xfId="52788" xr:uid="{00000000-0005-0000-0000-0000EFBD0000}"/>
    <cellStyle name="Output 2 20 2" xfId="3704" xr:uid="{00000000-0005-0000-0000-0000F0BD0000}"/>
    <cellStyle name="Output 2 20 2 10" xfId="44961" xr:uid="{00000000-0005-0000-0000-0000F1BD0000}"/>
    <cellStyle name="Output 2 20 2 11" xfId="51227" xr:uid="{00000000-0005-0000-0000-0000F2BD0000}"/>
    <cellStyle name="Output 2 20 2 12" xfId="45696" xr:uid="{00000000-0005-0000-0000-0000F3BD0000}"/>
    <cellStyle name="Output 2 20 2 13" xfId="47480" xr:uid="{00000000-0005-0000-0000-0000F4BD0000}"/>
    <cellStyle name="Output 2 20 2 14" xfId="52615" xr:uid="{00000000-0005-0000-0000-0000F5BD0000}"/>
    <cellStyle name="Output 2 20 2 2" xfId="6079" xr:uid="{00000000-0005-0000-0000-0000F6BD0000}"/>
    <cellStyle name="Output 2 20 2 2 2" xfId="6595" xr:uid="{00000000-0005-0000-0000-0000F7BD0000}"/>
    <cellStyle name="Output 2 20 2 2 2 2" xfId="7293" xr:uid="{00000000-0005-0000-0000-0000F8BD0000}"/>
    <cellStyle name="Output 2 20 2 2 2 2 2" xfId="11423" xr:uid="{00000000-0005-0000-0000-0000F9BD0000}"/>
    <cellStyle name="Output 2 20 2 2 2 2 2 2" xfId="28989" xr:uid="{00000000-0005-0000-0000-0000FABD0000}"/>
    <cellStyle name="Output 2 20 2 2 2 2 2 2 2" xfId="44619" xr:uid="{00000000-0005-0000-0000-0000FBBD0000}"/>
    <cellStyle name="Output 2 20 2 2 2 2 2 3" xfId="20925" xr:uid="{00000000-0005-0000-0000-0000FCBD0000}"/>
    <cellStyle name="Output 2 20 2 2 2 2 2 4" xfId="36768" xr:uid="{00000000-0005-0000-0000-0000FDBD0000}"/>
    <cellStyle name="Output 2 20 2 2 2 2 3" xfId="24860" xr:uid="{00000000-0005-0000-0000-0000FEBD0000}"/>
    <cellStyle name="Output 2 20 2 2 2 2 3 2" xfId="40490" xr:uid="{00000000-0005-0000-0000-0000FFBD0000}"/>
    <cellStyle name="Output 2 20 2 2 2 2 4" xfId="16796" xr:uid="{00000000-0005-0000-0000-000000BE0000}"/>
    <cellStyle name="Output 2 20 2 2 2 2 5" xfId="32639" xr:uid="{00000000-0005-0000-0000-000001BE0000}"/>
    <cellStyle name="Output 2 20 2 2 2 3" xfId="4693" xr:uid="{00000000-0005-0000-0000-000002BE0000}"/>
    <cellStyle name="Output 2 20 2 2 2 3 2" xfId="22865" xr:uid="{00000000-0005-0000-0000-000003BE0000}"/>
    <cellStyle name="Output 2 20 2 2 2 3 2 2" xfId="38496" xr:uid="{00000000-0005-0000-0000-000004BE0000}"/>
    <cellStyle name="Output 2 20 2 2 2 3 3" xfId="14199" xr:uid="{00000000-0005-0000-0000-000005BE0000}"/>
    <cellStyle name="Output 2 20 2 2 2 3 4" xfId="30886" xr:uid="{00000000-0005-0000-0000-000006BE0000}"/>
    <cellStyle name="Output 2 20 2 2 2 4" xfId="24296" xr:uid="{00000000-0005-0000-0000-000007BE0000}"/>
    <cellStyle name="Output 2 20 2 2 2 4 2" xfId="39927" xr:uid="{00000000-0005-0000-0000-000008BE0000}"/>
    <cellStyle name="Output 2 20 2 2 2 5" xfId="16099" xr:uid="{00000000-0005-0000-0000-000009BE0000}"/>
    <cellStyle name="Output 2 20 2 2 2 6" xfId="32135" xr:uid="{00000000-0005-0000-0000-00000ABE0000}"/>
    <cellStyle name="Output 2 20 2 2 3" xfId="23894" xr:uid="{00000000-0005-0000-0000-00000BBE0000}"/>
    <cellStyle name="Output 2 20 2 2 3 2" xfId="39525" xr:uid="{00000000-0005-0000-0000-00000CBE0000}"/>
    <cellStyle name="Output 2 20 2 2 4" xfId="15584" xr:uid="{00000000-0005-0000-0000-00000DBE0000}"/>
    <cellStyle name="Output 2 20 2 2 5" xfId="31773" xr:uid="{00000000-0005-0000-0000-00000EBE0000}"/>
    <cellStyle name="Output 2 20 2 2 6" xfId="50492" xr:uid="{00000000-0005-0000-0000-00000FBE0000}"/>
    <cellStyle name="Output 2 20 2 2 7" xfId="52278" xr:uid="{00000000-0005-0000-0000-000010BE0000}"/>
    <cellStyle name="Output 2 20 2 2 8" xfId="53373" xr:uid="{00000000-0005-0000-0000-000011BE0000}"/>
    <cellStyle name="Output 2 20 2 3" xfId="8656" xr:uid="{00000000-0005-0000-0000-000012BE0000}"/>
    <cellStyle name="Output 2 20 2 3 2" xfId="10045" xr:uid="{00000000-0005-0000-0000-000013BE0000}"/>
    <cellStyle name="Output 2 20 2 3 2 2" xfId="7829" xr:uid="{00000000-0005-0000-0000-000014BE0000}"/>
    <cellStyle name="Output 2 20 2 3 2 2 2" xfId="25395" xr:uid="{00000000-0005-0000-0000-000015BE0000}"/>
    <cellStyle name="Output 2 20 2 3 2 2 2 2" xfId="41025" xr:uid="{00000000-0005-0000-0000-000016BE0000}"/>
    <cellStyle name="Output 2 20 2 3 2 2 3" xfId="17331" xr:uid="{00000000-0005-0000-0000-000017BE0000}"/>
    <cellStyle name="Output 2 20 2 3 2 2 4" xfId="33174" xr:uid="{00000000-0005-0000-0000-000018BE0000}"/>
    <cellStyle name="Output 2 20 2 3 2 3" xfId="27611" xr:uid="{00000000-0005-0000-0000-000019BE0000}"/>
    <cellStyle name="Output 2 20 2 3 2 3 2" xfId="43241" xr:uid="{00000000-0005-0000-0000-00001ABE0000}"/>
    <cellStyle name="Output 2 20 2 3 2 4" xfId="19547" xr:uid="{00000000-0005-0000-0000-00001BBE0000}"/>
    <cellStyle name="Output 2 20 2 3 2 5" xfId="35390" xr:uid="{00000000-0005-0000-0000-00001CBE0000}"/>
    <cellStyle name="Output 2 20 2 3 3" xfId="9435" xr:uid="{00000000-0005-0000-0000-00001DBE0000}"/>
    <cellStyle name="Output 2 20 2 3 3 2" xfId="27001" xr:uid="{00000000-0005-0000-0000-00001EBE0000}"/>
    <cellStyle name="Output 2 20 2 3 3 2 2" xfId="42631" xr:uid="{00000000-0005-0000-0000-00001FBE0000}"/>
    <cellStyle name="Output 2 20 2 3 3 3" xfId="18937" xr:uid="{00000000-0005-0000-0000-000020BE0000}"/>
    <cellStyle name="Output 2 20 2 3 3 4" xfId="34780" xr:uid="{00000000-0005-0000-0000-000021BE0000}"/>
    <cellStyle name="Output 2 20 2 3 4" xfId="26222" xr:uid="{00000000-0005-0000-0000-000022BE0000}"/>
    <cellStyle name="Output 2 20 2 3 4 2" xfId="41852" xr:uid="{00000000-0005-0000-0000-000023BE0000}"/>
    <cellStyle name="Output 2 20 2 3 5" xfId="18158" xr:uid="{00000000-0005-0000-0000-000024BE0000}"/>
    <cellStyle name="Output 2 20 2 3 6" xfId="34001" xr:uid="{00000000-0005-0000-0000-000025BE0000}"/>
    <cellStyle name="Output 2 20 2 4" xfId="22026" xr:uid="{00000000-0005-0000-0000-000026BE0000}"/>
    <cellStyle name="Output 2 20 2 4 2" xfId="37657" xr:uid="{00000000-0005-0000-0000-000027BE0000}"/>
    <cellStyle name="Output 2 20 2 5" xfId="12118" xr:uid="{00000000-0005-0000-0000-000028BE0000}"/>
    <cellStyle name="Output 2 20 2 5 2" xfId="29381" xr:uid="{00000000-0005-0000-0000-000029BE0000}"/>
    <cellStyle name="Output 2 20 2 6" xfId="13209" xr:uid="{00000000-0005-0000-0000-00002ABE0000}"/>
    <cellStyle name="Output 2 20 2 7" xfId="30108" xr:uid="{00000000-0005-0000-0000-00002BBE0000}"/>
    <cellStyle name="Output 2 20 2 8" xfId="45379" xr:uid="{00000000-0005-0000-0000-00002CBE0000}"/>
    <cellStyle name="Output 2 20 2 9" xfId="48523" xr:uid="{00000000-0005-0000-0000-00002DBE0000}"/>
    <cellStyle name="Output 2 20 3" xfId="5429" xr:uid="{00000000-0005-0000-0000-00002EBE0000}"/>
    <cellStyle name="Output 2 20 3 2" xfId="9119" xr:uid="{00000000-0005-0000-0000-00002FBE0000}"/>
    <cellStyle name="Output 2 20 3 2 2" xfId="10508" xr:uid="{00000000-0005-0000-0000-000030BE0000}"/>
    <cellStyle name="Output 2 20 3 2 2 2" xfId="7572" xr:uid="{00000000-0005-0000-0000-000031BE0000}"/>
    <cellStyle name="Output 2 20 3 2 2 2 2" xfId="25138" xr:uid="{00000000-0005-0000-0000-000032BE0000}"/>
    <cellStyle name="Output 2 20 3 2 2 2 2 2" xfId="40768" xr:uid="{00000000-0005-0000-0000-000033BE0000}"/>
    <cellStyle name="Output 2 20 3 2 2 2 3" xfId="17074" xr:uid="{00000000-0005-0000-0000-000034BE0000}"/>
    <cellStyle name="Output 2 20 3 2 2 2 4" xfId="32917" xr:uid="{00000000-0005-0000-0000-000035BE0000}"/>
    <cellStyle name="Output 2 20 3 2 2 3" xfId="28074" xr:uid="{00000000-0005-0000-0000-000036BE0000}"/>
    <cellStyle name="Output 2 20 3 2 2 3 2" xfId="43704" xr:uid="{00000000-0005-0000-0000-000037BE0000}"/>
    <cellStyle name="Output 2 20 3 2 2 4" xfId="20010" xr:uid="{00000000-0005-0000-0000-000038BE0000}"/>
    <cellStyle name="Output 2 20 3 2 2 5" xfId="35853" xr:uid="{00000000-0005-0000-0000-000039BE0000}"/>
    <cellStyle name="Output 2 20 3 2 3" xfId="4766" xr:uid="{00000000-0005-0000-0000-00003ABE0000}"/>
    <cellStyle name="Output 2 20 3 2 3 2" xfId="22938" xr:uid="{00000000-0005-0000-0000-00003BBE0000}"/>
    <cellStyle name="Output 2 20 3 2 3 2 2" xfId="38569" xr:uid="{00000000-0005-0000-0000-00003CBE0000}"/>
    <cellStyle name="Output 2 20 3 2 3 3" xfId="14272" xr:uid="{00000000-0005-0000-0000-00003DBE0000}"/>
    <cellStyle name="Output 2 20 3 2 3 4" xfId="30959" xr:uid="{00000000-0005-0000-0000-00003EBE0000}"/>
    <cellStyle name="Output 2 20 3 2 4" xfId="26685" xr:uid="{00000000-0005-0000-0000-00003FBE0000}"/>
    <cellStyle name="Output 2 20 3 2 4 2" xfId="42315" xr:uid="{00000000-0005-0000-0000-000040BE0000}"/>
    <cellStyle name="Output 2 20 3 2 5" xfId="18621" xr:uid="{00000000-0005-0000-0000-000041BE0000}"/>
    <cellStyle name="Output 2 20 3 2 6" xfId="34464" xr:uid="{00000000-0005-0000-0000-000042BE0000}"/>
    <cellStyle name="Output 2 20 3 3" xfId="23451" xr:uid="{00000000-0005-0000-0000-000043BE0000}"/>
    <cellStyle name="Output 2 20 3 3 2" xfId="39082" xr:uid="{00000000-0005-0000-0000-000044BE0000}"/>
    <cellStyle name="Output 2 20 3 4" xfId="14934" xr:uid="{00000000-0005-0000-0000-000045BE0000}"/>
    <cellStyle name="Output 2 20 3 5" xfId="31410" xr:uid="{00000000-0005-0000-0000-000046BE0000}"/>
    <cellStyle name="Output 2 20 3 6" xfId="50132" xr:uid="{00000000-0005-0000-0000-000047BE0000}"/>
    <cellStyle name="Output 2 20 3 7" xfId="51918" xr:uid="{00000000-0005-0000-0000-000048BE0000}"/>
    <cellStyle name="Output 2 20 3 8" xfId="53013" xr:uid="{00000000-0005-0000-0000-000049BE0000}"/>
    <cellStyle name="Output 2 20 4" xfId="8363" xr:uid="{00000000-0005-0000-0000-00004ABE0000}"/>
    <cellStyle name="Output 2 20 4 2" xfId="9752" xr:uid="{00000000-0005-0000-0000-00004BBE0000}"/>
    <cellStyle name="Output 2 20 4 2 2" xfId="7573" xr:uid="{00000000-0005-0000-0000-00004CBE0000}"/>
    <cellStyle name="Output 2 20 4 2 2 2" xfId="25139" xr:uid="{00000000-0005-0000-0000-00004DBE0000}"/>
    <cellStyle name="Output 2 20 4 2 2 2 2" xfId="40769" xr:uid="{00000000-0005-0000-0000-00004EBE0000}"/>
    <cellStyle name="Output 2 20 4 2 2 3" xfId="17075" xr:uid="{00000000-0005-0000-0000-00004FBE0000}"/>
    <cellStyle name="Output 2 20 4 2 2 4" xfId="32918" xr:uid="{00000000-0005-0000-0000-000050BE0000}"/>
    <cellStyle name="Output 2 20 4 2 3" xfId="27318" xr:uid="{00000000-0005-0000-0000-000051BE0000}"/>
    <cellStyle name="Output 2 20 4 2 3 2" xfId="42948" xr:uid="{00000000-0005-0000-0000-000052BE0000}"/>
    <cellStyle name="Output 2 20 4 2 4" xfId="19254" xr:uid="{00000000-0005-0000-0000-000053BE0000}"/>
    <cellStyle name="Output 2 20 4 2 5" xfId="35097" xr:uid="{00000000-0005-0000-0000-000054BE0000}"/>
    <cellStyle name="Output 2 20 4 3" xfId="7840" xr:uid="{00000000-0005-0000-0000-000055BE0000}"/>
    <cellStyle name="Output 2 20 4 3 2" xfId="25406" xr:uid="{00000000-0005-0000-0000-000056BE0000}"/>
    <cellStyle name="Output 2 20 4 3 2 2" xfId="41036" xr:uid="{00000000-0005-0000-0000-000057BE0000}"/>
    <cellStyle name="Output 2 20 4 3 3" xfId="17342" xr:uid="{00000000-0005-0000-0000-000058BE0000}"/>
    <cellStyle name="Output 2 20 4 3 4" xfId="33185" xr:uid="{00000000-0005-0000-0000-000059BE0000}"/>
    <cellStyle name="Output 2 20 4 4" xfId="25929" xr:uid="{00000000-0005-0000-0000-00005ABE0000}"/>
    <cellStyle name="Output 2 20 4 4 2" xfId="41559" xr:uid="{00000000-0005-0000-0000-00005BBE0000}"/>
    <cellStyle name="Output 2 20 4 5" xfId="17865" xr:uid="{00000000-0005-0000-0000-00005CBE0000}"/>
    <cellStyle name="Output 2 20 4 6" xfId="33708" xr:uid="{00000000-0005-0000-0000-00005DBE0000}"/>
    <cellStyle name="Output 2 20 5" xfId="21579" xr:uid="{00000000-0005-0000-0000-00005EBE0000}"/>
    <cellStyle name="Output 2 20 5 2" xfId="37210" xr:uid="{00000000-0005-0000-0000-00005FBE0000}"/>
    <cellStyle name="Output 2 20 6" xfId="24066" xr:uid="{00000000-0005-0000-0000-000060BE0000}"/>
    <cellStyle name="Output 2 20 6 2" xfId="39697" xr:uid="{00000000-0005-0000-0000-000061BE0000}"/>
    <cellStyle name="Output 2 20 7" xfId="12556" xr:uid="{00000000-0005-0000-0000-000062BE0000}"/>
    <cellStyle name="Output 2 20 8" xfId="29742" xr:uid="{00000000-0005-0000-0000-000063BE0000}"/>
    <cellStyle name="Output 2 20 9" xfId="45035" xr:uid="{00000000-0005-0000-0000-000064BE0000}"/>
    <cellStyle name="Output 2 21" xfId="2839" xr:uid="{00000000-0005-0000-0000-000065BE0000}"/>
    <cellStyle name="Output 2 21 10" xfId="48025" xr:uid="{00000000-0005-0000-0000-000066BE0000}"/>
    <cellStyle name="Output 2 21 11" xfId="45447" xr:uid="{00000000-0005-0000-0000-000067BE0000}"/>
    <cellStyle name="Output 2 21 12" xfId="50728" xr:uid="{00000000-0005-0000-0000-000068BE0000}"/>
    <cellStyle name="Output 2 21 13" xfId="46012" xr:uid="{00000000-0005-0000-0000-000069BE0000}"/>
    <cellStyle name="Output 2 21 14" xfId="52612" xr:uid="{00000000-0005-0000-0000-00006ABE0000}"/>
    <cellStyle name="Output 2 21 15" xfId="47060" xr:uid="{00000000-0005-0000-0000-00006BBE0000}"/>
    <cellStyle name="Output 2 21 2" xfId="3493" xr:uid="{00000000-0005-0000-0000-00006CBE0000}"/>
    <cellStyle name="Output 2 21 2 10" xfId="47437" xr:uid="{00000000-0005-0000-0000-00006DBE0000}"/>
    <cellStyle name="Output 2 21 2 11" xfId="51091" xr:uid="{00000000-0005-0000-0000-00006EBE0000}"/>
    <cellStyle name="Output 2 21 2 12" xfId="45145" xr:uid="{00000000-0005-0000-0000-00006FBE0000}"/>
    <cellStyle name="Output 2 21 2 13" xfId="52493" xr:uid="{00000000-0005-0000-0000-000070BE0000}"/>
    <cellStyle name="Output 2 21 2 14" xfId="52685" xr:uid="{00000000-0005-0000-0000-000071BE0000}"/>
    <cellStyle name="Output 2 21 2 2" xfId="5868" xr:uid="{00000000-0005-0000-0000-000072BE0000}"/>
    <cellStyle name="Output 2 21 2 2 2" xfId="9117" xr:uid="{00000000-0005-0000-0000-000073BE0000}"/>
    <cellStyle name="Output 2 21 2 2 2 2" xfId="10506" xr:uid="{00000000-0005-0000-0000-000074BE0000}"/>
    <cellStyle name="Output 2 21 2 2 2 2 2" xfId="6452" xr:uid="{00000000-0005-0000-0000-000075BE0000}"/>
    <cellStyle name="Output 2 21 2 2 2 2 2 2" xfId="24154" xr:uid="{00000000-0005-0000-0000-000076BE0000}"/>
    <cellStyle name="Output 2 21 2 2 2 2 2 2 2" xfId="39785" xr:uid="{00000000-0005-0000-0000-000077BE0000}"/>
    <cellStyle name="Output 2 21 2 2 2 2 2 3" xfId="15956" xr:uid="{00000000-0005-0000-0000-000078BE0000}"/>
    <cellStyle name="Output 2 21 2 2 2 2 2 4" xfId="31993" xr:uid="{00000000-0005-0000-0000-000079BE0000}"/>
    <cellStyle name="Output 2 21 2 2 2 2 3" xfId="28072" xr:uid="{00000000-0005-0000-0000-00007ABE0000}"/>
    <cellStyle name="Output 2 21 2 2 2 2 3 2" xfId="43702" xr:uid="{00000000-0005-0000-0000-00007BBE0000}"/>
    <cellStyle name="Output 2 21 2 2 2 2 4" xfId="20008" xr:uid="{00000000-0005-0000-0000-00007CBE0000}"/>
    <cellStyle name="Output 2 21 2 2 2 2 5" xfId="35851" xr:uid="{00000000-0005-0000-0000-00007DBE0000}"/>
    <cellStyle name="Output 2 21 2 2 2 3" xfId="11000" xr:uid="{00000000-0005-0000-0000-00007EBE0000}"/>
    <cellStyle name="Output 2 21 2 2 2 3 2" xfId="28566" xr:uid="{00000000-0005-0000-0000-00007FBE0000}"/>
    <cellStyle name="Output 2 21 2 2 2 3 2 2" xfId="44196" xr:uid="{00000000-0005-0000-0000-000080BE0000}"/>
    <cellStyle name="Output 2 21 2 2 2 3 3" xfId="20502" xr:uid="{00000000-0005-0000-0000-000081BE0000}"/>
    <cellStyle name="Output 2 21 2 2 2 3 4" xfId="36345" xr:uid="{00000000-0005-0000-0000-000082BE0000}"/>
    <cellStyle name="Output 2 21 2 2 2 4" xfId="26683" xr:uid="{00000000-0005-0000-0000-000083BE0000}"/>
    <cellStyle name="Output 2 21 2 2 2 4 2" xfId="42313" xr:uid="{00000000-0005-0000-0000-000084BE0000}"/>
    <cellStyle name="Output 2 21 2 2 2 5" xfId="18619" xr:uid="{00000000-0005-0000-0000-000085BE0000}"/>
    <cellStyle name="Output 2 21 2 2 2 6" xfId="34462" xr:uid="{00000000-0005-0000-0000-000086BE0000}"/>
    <cellStyle name="Output 2 21 2 2 3" xfId="23739" xr:uid="{00000000-0005-0000-0000-000087BE0000}"/>
    <cellStyle name="Output 2 21 2 2 3 2" xfId="39370" xr:uid="{00000000-0005-0000-0000-000088BE0000}"/>
    <cellStyle name="Output 2 21 2 2 4" xfId="15373" xr:uid="{00000000-0005-0000-0000-000089BE0000}"/>
    <cellStyle name="Output 2 21 2 2 5" xfId="31637" xr:uid="{00000000-0005-0000-0000-00008ABE0000}"/>
    <cellStyle name="Output 2 21 2 2 6" xfId="50356" xr:uid="{00000000-0005-0000-0000-00008BBE0000}"/>
    <cellStyle name="Output 2 21 2 2 7" xfId="52142" xr:uid="{00000000-0005-0000-0000-00008CBE0000}"/>
    <cellStyle name="Output 2 21 2 2 8" xfId="53237" xr:uid="{00000000-0005-0000-0000-00008DBE0000}"/>
    <cellStyle name="Output 2 21 2 3" xfId="8813" xr:uid="{00000000-0005-0000-0000-00008EBE0000}"/>
    <cellStyle name="Output 2 21 2 3 2" xfId="10202" xr:uid="{00000000-0005-0000-0000-00008FBE0000}"/>
    <cellStyle name="Output 2 21 2 3 2 2" xfId="4747" xr:uid="{00000000-0005-0000-0000-000090BE0000}"/>
    <cellStyle name="Output 2 21 2 3 2 2 2" xfId="22919" xr:uid="{00000000-0005-0000-0000-000091BE0000}"/>
    <cellStyle name="Output 2 21 2 3 2 2 2 2" xfId="38550" xr:uid="{00000000-0005-0000-0000-000092BE0000}"/>
    <cellStyle name="Output 2 21 2 3 2 2 3" xfId="14253" xr:uid="{00000000-0005-0000-0000-000093BE0000}"/>
    <cellStyle name="Output 2 21 2 3 2 2 4" xfId="30940" xr:uid="{00000000-0005-0000-0000-000094BE0000}"/>
    <cellStyle name="Output 2 21 2 3 2 3" xfId="27768" xr:uid="{00000000-0005-0000-0000-000095BE0000}"/>
    <cellStyle name="Output 2 21 2 3 2 3 2" xfId="43398" xr:uid="{00000000-0005-0000-0000-000096BE0000}"/>
    <cellStyle name="Output 2 21 2 3 2 4" xfId="19704" xr:uid="{00000000-0005-0000-0000-000097BE0000}"/>
    <cellStyle name="Output 2 21 2 3 2 5" xfId="35547" xr:uid="{00000000-0005-0000-0000-000098BE0000}"/>
    <cellStyle name="Output 2 21 2 3 3" xfId="4779" xr:uid="{00000000-0005-0000-0000-000099BE0000}"/>
    <cellStyle name="Output 2 21 2 3 3 2" xfId="22951" xr:uid="{00000000-0005-0000-0000-00009ABE0000}"/>
    <cellStyle name="Output 2 21 2 3 3 2 2" xfId="38582" xr:uid="{00000000-0005-0000-0000-00009BBE0000}"/>
    <cellStyle name="Output 2 21 2 3 3 3" xfId="14285" xr:uid="{00000000-0005-0000-0000-00009CBE0000}"/>
    <cellStyle name="Output 2 21 2 3 3 4" xfId="30972" xr:uid="{00000000-0005-0000-0000-00009DBE0000}"/>
    <cellStyle name="Output 2 21 2 3 4" xfId="26379" xr:uid="{00000000-0005-0000-0000-00009EBE0000}"/>
    <cellStyle name="Output 2 21 2 3 4 2" xfId="42009" xr:uid="{00000000-0005-0000-0000-00009FBE0000}"/>
    <cellStyle name="Output 2 21 2 3 5" xfId="18315" xr:uid="{00000000-0005-0000-0000-0000A0BE0000}"/>
    <cellStyle name="Output 2 21 2 3 6" xfId="34158" xr:uid="{00000000-0005-0000-0000-0000A1BE0000}"/>
    <cellStyle name="Output 2 21 2 4" xfId="21871" xr:uid="{00000000-0005-0000-0000-0000A2BE0000}"/>
    <cellStyle name="Output 2 21 2 4 2" xfId="37502" xr:uid="{00000000-0005-0000-0000-0000A3BE0000}"/>
    <cellStyle name="Output 2 21 2 5" xfId="21742" xr:uid="{00000000-0005-0000-0000-0000A4BE0000}"/>
    <cellStyle name="Output 2 21 2 5 2" xfId="37373" xr:uid="{00000000-0005-0000-0000-0000A5BE0000}"/>
    <cellStyle name="Output 2 21 2 6" xfId="12998" xr:uid="{00000000-0005-0000-0000-0000A6BE0000}"/>
    <cellStyle name="Output 2 21 2 7" xfId="29972" xr:uid="{00000000-0005-0000-0000-0000A7BE0000}"/>
    <cellStyle name="Output 2 21 2 8" xfId="45151" xr:uid="{00000000-0005-0000-0000-0000A8BE0000}"/>
    <cellStyle name="Output 2 21 2 9" xfId="48387" xr:uid="{00000000-0005-0000-0000-0000A9BE0000}"/>
    <cellStyle name="Output 2 21 3" xfId="5220" xr:uid="{00000000-0005-0000-0000-0000AABE0000}"/>
    <cellStyle name="Output 2 21 3 2" xfId="8729" xr:uid="{00000000-0005-0000-0000-0000ABBE0000}"/>
    <cellStyle name="Output 2 21 3 2 2" xfId="10118" xr:uid="{00000000-0005-0000-0000-0000ACBE0000}"/>
    <cellStyle name="Output 2 21 3 2 2 2" xfId="9237" xr:uid="{00000000-0005-0000-0000-0000ADBE0000}"/>
    <cellStyle name="Output 2 21 3 2 2 2 2" xfId="26803" xr:uid="{00000000-0005-0000-0000-0000AEBE0000}"/>
    <cellStyle name="Output 2 21 3 2 2 2 2 2" xfId="42433" xr:uid="{00000000-0005-0000-0000-0000AFBE0000}"/>
    <cellStyle name="Output 2 21 3 2 2 2 3" xfId="18739" xr:uid="{00000000-0005-0000-0000-0000B0BE0000}"/>
    <cellStyle name="Output 2 21 3 2 2 2 4" xfId="34582" xr:uid="{00000000-0005-0000-0000-0000B1BE0000}"/>
    <cellStyle name="Output 2 21 3 2 2 3" xfId="27684" xr:uid="{00000000-0005-0000-0000-0000B2BE0000}"/>
    <cellStyle name="Output 2 21 3 2 2 3 2" xfId="43314" xr:uid="{00000000-0005-0000-0000-0000B3BE0000}"/>
    <cellStyle name="Output 2 21 3 2 2 4" xfId="19620" xr:uid="{00000000-0005-0000-0000-0000B4BE0000}"/>
    <cellStyle name="Output 2 21 3 2 2 5" xfId="35463" xr:uid="{00000000-0005-0000-0000-0000B5BE0000}"/>
    <cellStyle name="Output 2 21 3 2 3" xfId="6928" xr:uid="{00000000-0005-0000-0000-0000B6BE0000}"/>
    <cellStyle name="Output 2 21 3 2 3 2" xfId="24591" xr:uid="{00000000-0005-0000-0000-0000B7BE0000}"/>
    <cellStyle name="Output 2 21 3 2 3 2 2" xfId="40222" xr:uid="{00000000-0005-0000-0000-0000B8BE0000}"/>
    <cellStyle name="Output 2 21 3 2 3 3" xfId="16432" xr:uid="{00000000-0005-0000-0000-0000B9BE0000}"/>
    <cellStyle name="Output 2 21 3 2 3 4" xfId="32410" xr:uid="{00000000-0005-0000-0000-0000BABE0000}"/>
    <cellStyle name="Output 2 21 3 2 4" xfId="26295" xr:uid="{00000000-0005-0000-0000-0000BBBE0000}"/>
    <cellStyle name="Output 2 21 3 2 4 2" xfId="41925" xr:uid="{00000000-0005-0000-0000-0000BCBE0000}"/>
    <cellStyle name="Output 2 21 3 2 5" xfId="18231" xr:uid="{00000000-0005-0000-0000-0000BDBE0000}"/>
    <cellStyle name="Output 2 21 3 2 6" xfId="34074" xr:uid="{00000000-0005-0000-0000-0000BEBE0000}"/>
    <cellStyle name="Output 2 21 3 3" xfId="23298" xr:uid="{00000000-0005-0000-0000-0000BFBE0000}"/>
    <cellStyle name="Output 2 21 3 3 2" xfId="38929" xr:uid="{00000000-0005-0000-0000-0000C0BE0000}"/>
    <cellStyle name="Output 2 21 3 4" xfId="14725" xr:uid="{00000000-0005-0000-0000-0000C1BE0000}"/>
    <cellStyle name="Output 2 21 3 5" xfId="31276" xr:uid="{00000000-0005-0000-0000-0000C2BE0000}"/>
    <cellStyle name="Output 2 21 3 6" xfId="49979" xr:uid="{00000000-0005-0000-0000-0000C3BE0000}"/>
    <cellStyle name="Output 2 21 3 7" xfId="51777" xr:uid="{00000000-0005-0000-0000-0000C4BE0000}"/>
    <cellStyle name="Output 2 21 3 8" xfId="52870" xr:uid="{00000000-0005-0000-0000-0000C5BE0000}"/>
    <cellStyle name="Output 2 21 4" xfId="8966" xr:uid="{00000000-0005-0000-0000-0000C6BE0000}"/>
    <cellStyle name="Output 2 21 4 2" xfId="10355" xr:uid="{00000000-0005-0000-0000-0000C7BE0000}"/>
    <cellStyle name="Output 2 21 4 2 2" xfId="11205" xr:uid="{00000000-0005-0000-0000-0000C8BE0000}"/>
    <cellStyle name="Output 2 21 4 2 2 2" xfId="28771" xr:uid="{00000000-0005-0000-0000-0000C9BE0000}"/>
    <cellStyle name="Output 2 21 4 2 2 2 2" xfId="44401" xr:uid="{00000000-0005-0000-0000-0000CABE0000}"/>
    <cellStyle name="Output 2 21 4 2 2 3" xfId="20707" xr:uid="{00000000-0005-0000-0000-0000CBBE0000}"/>
    <cellStyle name="Output 2 21 4 2 2 4" xfId="36550" xr:uid="{00000000-0005-0000-0000-0000CCBE0000}"/>
    <cellStyle name="Output 2 21 4 2 3" xfId="27921" xr:uid="{00000000-0005-0000-0000-0000CDBE0000}"/>
    <cellStyle name="Output 2 21 4 2 3 2" xfId="43551" xr:uid="{00000000-0005-0000-0000-0000CEBE0000}"/>
    <cellStyle name="Output 2 21 4 2 4" xfId="19857" xr:uid="{00000000-0005-0000-0000-0000CFBE0000}"/>
    <cellStyle name="Output 2 21 4 2 5" xfId="35700" xr:uid="{00000000-0005-0000-0000-0000D0BE0000}"/>
    <cellStyle name="Output 2 21 4 3" xfId="4787" xr:uid="{00000000-0005-0000-0000-0000D1BE0000}"/>
    <cellStyle name="Output 2 21 4 3 2" xfId="22959" xr:uid="{00000000-0005-0000-0000-0000D2BE0000}"/>
    <cellStyle name="Output 2 21 4 3 2 2" xfId="38590" xr:uid="{00000000-0005-0000-0000-0000D3BE0000}"/>
    <cellStyle name="Output 2 21 4 3 3" xfId="14293" xr:uid="{00000000-0005-0000-0000-0000D4BE0000}"/>
    <cellStyle name="Output 2 21 4 3 4" xfId="30980" xr:uid="{00000000-0005-0000-0000-0000D5BE0000}"/>
    <cellStyle name="Output 2 21 4 4" xfId="26532" xr:uid="{00000000-0005-0000-0000-0000D6BE0000}"/>
    <cellStyle name="Output 2 21 4 4 2" xfId="42162" xr:uid="{00000000-0005-0000-0000-0000D7BE0000}"/>
    <cellStyle name="Output 2 21 4 5" xfId="18468" xr:uid="{00000000-0005-0000-0000-0000D8BE0000}"/>
    <cellStyle name="Output 2 21 4 6" xfId="34311" xr:uid="{00000000-0005-0000-0000-0000D9BE0000}"/>
    <cellStyle name="Output 2 21 5" xfId="21423" xr:uid="{00000000-0005-0000-0000-0000DABE0000}"/>
    <cellStyle name="Output 2 21 5 2" xfId="37054" xr:uid="{00000000-0005-0000-0000-0000DBBE0000}"/>
    <cellStyle name="Output 2 21 6" xfId="23247" xr:uid="{00000000-0005-0000-0000-0000DCBE0000}"/>
    <cellStyle name="Output 2 21 6 2" xfId="38878" xr:uid="{00000000-0005-0000-0000-0000DDBE0000}"/>
    <cellStyle name="Output 2 21 7" xfId="12345" xr:uid="{00000000-0005-0000-0000-0000DEBE0000}"/>
    <cellStyle name="Output 2 21 8" xfId="29606" xr:uid="{00000000-0005-0000-0000-0000DFBE0000}"/>
    <cellStyle name="Output 2 21 9" xfId="45015" xr:uid="{00000000-0005-0000-0000-0000E0BE0000}"/>
    <cellStyle name="Output 2 22" xfId="3396" xr:uid="{00000000-0005-0000-0000-0000E1BE0000}"/>
    <cellStyle name="Output 2 22 10" xfId="48356" xr:uid="{00000000-0005-0000-0000-0000E2BE0000}"/>
    <cellStyle name="Output 2 22 11" xfId="46252" xr:uid="{00000000-0005-0000-0000-0000E3BE0000}"/>
    <cellStyle name="Output 2 22 12" xfId="51059" xr:uid="{00000000-0005-0000-0000-0000E4BE0000}"/>
    <cellStyle name="Output 2 22 13" xfId="49479" xr:uid="{00000000-0005-0000-0000-0000E5BE0000}"/>
    <cellStyle name="Output 2 22 14" xfId="52733" xr:uid="{00000000-0005-0000-0000-0000E6BE0000}"/>
    <cellStyle name="Output 2 22 15" xfId="51705" xr:uid="{00000000-0005-0000-0000-0000E7BE0000}"/>
    <cellStyle name="Output 2 22 2" xfId="4049" xr:uid="{00000000-0005-0000-0000-0000E8BE0000}"/>
    <cellStyle name="Output 2 22 2 10" xfId="49134" xr:uid="{00000000-0005-0000-0000-0000E9BE0000}"/>
    <cellStyle name="Output 2 22 2 11" xfId="51420" xr:uid="{00000000-0005-0000-0000-0000EABE0000}"/>
    <cellStyle name="Output 2 22 2 12" xfId="45289" xr:uid="{00000000-0005-0000-0000-0000EBBE0000}"/>
    <cellStyle name="Output 2 22 2 13" xfId="51482" xr:uid="{00000000-0005-0000-0000-0000ECBE0000}"/>
    <cellStyle name="Output 2 22 2 14" xfId="51708" xr:uid="{00000000-0005-0000-0000-0000EDBE0000}"/>
    <cellStyle name="Output 2 22 2 2" xfId="6424" xr:uid="{00000000-0005-0000-0000-0000EEBE0000}"/>
    <cellStyle name="Output 2 22 2 2 2" xfId="6499" xr:uid="{00000000-0005-0000-0000-0000EFBE0000}"/>
    <cellStyle name="Output 2 22 2 2 2 2" xfId="7392" xr:uid="{00000000-0005-0000-0000-0000F0BE0000}"/>
    <cellStyle name="Output 2 22 2 2 2 2 2" xfId="4666" xr:uid="{00000000-0005-0000-0000-0000F1BE0000}"/>
    <cellStyle name="Output 2 22 2 2 2 2 2 2" xfId="22838" xr:uid="{00000000-0005-0000-0000-0000F2BE0000}"/>
    <cellStyle name="Output 2 22 2 2 2 2 2 2 2" xfId="38469" xr:uid="{00000000-0005-0000-0000-0000F3BE0000}"/>
    <cellStyle name="Output 2 22 2 2 2 2 2 3" xfId="14172" xr:uid="{00000000-0005-0000-0000-0000F4BE0000}"/>
    <cellStyle name="Output 2 22 2 2 2 2 2 4" xfId="30859" xr:uid="{00000000-0005-0000-0000-0000F5BE0000}"/>
    <cellStyle name="Output 2 22 2 2 2 2 3" xfId="24959" xr:uid="{00000000-0005-0000-0000-0000F6BE0000}"/>
    <cellStyle name="Output 2 22 2 2 2 2 3 2" xfId="40589" xr:uid="{00000000-0005-0000-0000-0000F7BE0000}"/>
    <cellStyle name="Output 2 22 2 2 2 2 4" xfId="16895" xr:uid="{00000000-0005-0000-0000-0000F8BE0000}"/>
    <cellStyle name="Output 2 22 2 2 2 2 5" xfId="32738" xr:uid="{00000000-0005-0000-0000-0000F9BE0000}"/>
    <cellStyle name="Output 2 22 2 2 2 3" xfId="7857" xr:uid="{00000000-0005-0000-0000-0000FABE0000}"/>
    <cellStyle name="Output 2 22 2 2 2 3 2" xfId="25423" xr:uid="{00000000-0005-0000-0000-0000FBBE0000}"/>
    <cellStyle name="Output 2 22 2 2 2 3 2 2" xfId="41053" xr:uid="{00000000-0005-0000-0000-0000FCBE0000}"/>
    <cellStyle name="Output 2 22 2 2 2 3 3" xfId="17359" xr:uid="{00000000-0005-0000-0000-0000FDBE0000}"/>
    <cellStyle name="Output 2 22 2 2 2 3 4" xfId="33202" xr:uid="{00000000-0005-0000-0000-0000FEBE0000}"/>
    <cellStyle name="Output 2 22 2 2 2 4" xfId="24200" xr:uid="{00000000-0005-0000-0000-0000FFBE0000}"/>
    <cellStyle name="Output 2 22 2 2 2 4 2" xfId="39831" xr:uid="{00000000-0005-0000-0000-000000BF0000}"/>
    <cellStyle name="Output 2 22 2 2 2 5" xfId="16003" xr:uid="{00000000-0005-0000-0000-000001BF0000}"/>
    <cellStyle name="Output 2 22 2 2 2 6" xfId="32039" xr:uid="{00000000-0005-0000-0000-000002BF0000}"/>
    <cellStyle name="Output 2 22 2 2 3" xfId="24127" xr:uid="{00000000-0005-0000-0000-000003BF0000}"/>
    <cellStyle name="Output 2 22 2 2 3 2" xfId="39758" xr:uid="{00000000-0005-0000-0000-000004BF0000}"/>
    <cellStyle name="Output 2 22 2 2 4" xfId="15929" xr:uid="{00000000-0005-0000-0000-000005BF0000}"/>
    <cellStyle name="Output 2 22 2 2 5" xfId="31966" xr:uid="{00000000-0005-0000-0000-000006BF0000}"/>
    <cellStyle name="Output 2 22 2 2 6" xfId="50685" xr:uid="{00000000-0005-0000-0000-000007BF0000}"/>
    <cellStyle name="Output 2 22 2 2 7" xfId="52471" xr:uid="{00000000-0005-0000-0000-000008BF0000}"/>
    <cellStyle name="Output 2 22 2 2 8" xfId="53566" xr:uid="{00000000-0005-0000-0000-000009BF0000}"/>
    <cellStyle name="Output 2 22 2 3" xfId="8971" xr:uid="{00000000-0005-0000-0000-00000ABF0000}"/>
    <cellStyle name="Output 2 22 2 3 2" xfId="10360" xr:uid="{00000000-0005-0000-0000-00000BBF0000}"/>
    <cellStyle name="Output 2 22 2 3 2 2" xfId="11336" xr:uid="{00000000-0005-0000-0000-00000CBF0000}"/>
    <cellStyle name="Output 2 22 2 3 2 2 2" xfId="28902" xr:uid="{00000000-0005-0000-0000-00000DBF0000}"/>
    <cellStyle name="Output 2 22 2 3 2 2 2 2" xfId="44532" xr:uid="{00000000-0005-0000-0000-00000EBF0000}"/>
    <cellStyle name="Output 2 22 2 3 2 2 3" xfId="20838" xr:uid="{00000000-0005-0000-0000-00000FBF0000}"/>
    <cellStyle name="Output 2 22 2 3 2 2 4" xfId="36681" xr:uid="{00000000-0005-0000-0000-000010BF0000}"/>
    <cellStyle name="Output 2 22 2 3 2 3" xfId="27926" xr:uid="{00000000-0005-0000-0000-000011BF0000}"/>
    <cellStyle name="Output 2 22 2 3 2 3 2" xfId="43556" xr:uid="{00000000-0005-0000-0000-000012BF0000}"/>
    <cellStyle name="Output 2 22 2 3 2 4" xfId="19862" xr:uid="{00000000-0005-0000-0000-000013BF0000}"/>
    <cellStyle name="Output 2 22 2 3 2 5" xfId="35705" xr:uid="{00000000-0005-0000-0000-000014BF0000}"/>
    <cellStyle name="Output 2 22 2 3 3" xfId="10712" xr:uid="{00000000-0005-0000-0000-000015BF0000}"/>
    <cellStyle name="Output 2 22 2 3 3 2" xfId="28278" xr:uid="{00000000-0005-0000-0000-000016BF0000}"/>
    <cellStyle name="Output 2 22 2 3 3 2 2" xfId="43908" xr:uid="{00000000-0005-0000-0000-000017BF0000}"/>
    <cellStyle name="Output 2 22 2 3 3 3" xfId="20214" xr:uid="{00000000-0005-0000-0000-000018BF0000}"/>
    <cellStyle name="Output 2 22 2 3 3 4" xfId="36057" xr:uid="{00000000-0005-0000-0000-000019BF0000}"/>
    <cellStyle name="Output 2 22 2 3 4" xfId="26537" xr:uid="{00000000-0005-0000-0000-00001ABF0000}"/>
    <cellStyle name="Output 2 22 2 3 4 2" xfId="42167" xr:uid="{00000000-0005-0000-0000-00001BBF0000}"/>
    <cellStyle name="Output 2 22 2 3 5" xfId="18473" xr:uid="{00000000-0005-0000-0000-00001CBF0000}"/>
    <cellStyle name="Output 2 22 2 3 6" xfId="34316" xr:uid="{00000000-0005-0000-0000-00001DBF0000}"/>
    <cellStyle name="Output 2 22 2 4" xfId="22261" xr:uid="{00000000-0005-0000-0000-00001EBF0000}"/>
    <cellStyle name="Output 2 22 2 4 2" xfId="37892" xr:uid="{00000000-0005-0000-0000-00001FBF0000}"/>
    <cellStyle name="Output 2 22 2 5" xfId="12302" xr:uid="{00000000-0005-0000-0000-000020BF0000}"/>
    <cellStyle name="Output 2 22 2 5 2" xfId="29565" xr:uid="{00000000-0005-0000-0000-000021BF0000}"/>
    <cellStyle name="Output 2 22 2 6" xfId="13554" xr:uid="{00000000-0005-0000-0000-000022BF0000}"/>
    <cellStyle name="Output 2 22 2 7" xfId="30301" xr:uid="{00000000-0005-0000-0000-000023BF0000}"/>
    <cellStyle name="Output 2 22 2 8" xfId="45314" xr:uid="{00000000-0005-0000-0000-000024BF0000}"/>
    <cellStyle name="Output 2 22 2 9" xfId="48716" xr:uid="{00000000-0005-0000-0000-000025BF0000}"/>
    <cellStyle name="Output 2 22 3" xfId="5771" xr:uid="{00000000-0005-0000-0000-000026BF0000}"/>
    <cellStyle name="Output 2 22 3 2" xfId="6816" xr:uid="{00000000-0005-0000-0000-000027BF0000}"/>
    <cellStyle name="Output 2 22 3 2 2" xfId="6942" xr:uid="{00000000-0005-0000-0000-000028BF0000}"/>
    <cellStyle name="Output 2 22 3 2 2 2" xfId="11388" xr:uid="{00000000-0005-0000-0000-000029BF0000}"/>
    <cellStyle name="Output 2 22 3 2 2 2 2" xfId="28954" xr:uid="{00000000-0005-0000-0000-00002ABF0000}"/>
    <cellStyle name="Output 2 22 3 2 2 2 2 2" xfId="44584" xr:uid="{00000000-0005-0000-0000-00002BBF0000}"/>
    <cellStyle name="Output 2 22 3 2 2 2 3" xfId="20890" xr:uid="{00000000-0005-0000-0000-00002CBF0000}"/>
    <cellStyle name="Output 2 22 3 2 2 2 4" xfId="36733" xr:uid="{00000000-0005-0000-0000-00002DBF0000}"/>
    <cellStyle name="Output 2 22 3 2 2 3" xfId="24605" xr:uid="{00000000-0005-0000-0000-00002EBF0000}"/>
    <cellStyle name="Output 2 22 3 2 2 3 2" xfId="40236" xr:uid="{00000000-0005-0000-0000-00002FBF0000}"/>
    <cellStyle name="Output 2 22 3 2 2 4" xfId="16446" xr:uid="{00000000-0005-0000-0000-000030BF0000}"/>
    <cellStyle name="Output 2 22 3 2 2 5" xfId="32424" xr:uid="{00000000-0005-0000-0000-000031BF0000}"/>
    <cellStyle name="Output 2 22 3 2 3" xfId="7303" xr:uid="{00000000-0005-0000-0000-000032BF0000}"/>
    <cellStyle name="Output 2 22 3 2 3 2" xfId="24870" xr:uid="{00000000-0005-0000-0000-000033BF0000}"/>
    <cellStyle name="Output 2 22 3 2 3 2 2" xfId="40500" xr:uid="{00000000-0005-0000-0000-000034BF0000}"/>
    <cellStyle name="Output 2 22 3 2 3 3" xfId="16806" xr:uid="{00000000-0005-0000-0000-000035BF0000}"/>
    <cellStyle name="Output 2 22 3 2 3 4" xfId="32649" xr:uid="{00000000-0005-0000-0000-000036BF0000}"/>
    <cellStyle name="Output 2 22 3 2 4" xfId="24479" xr:uid="{00000000-0005-0000-0000-000037BF0000}"/>
    <cellStyle name="Output 2 22 3 2 4 2" xfId="40110" xr:uid="{00000000-0005-0000-0000-000038BF0000}"/>
    <cellStyle name="Output 2 22 3 2 5" xfId="16320" xr:uid="{00000000-0005-0000-0000-000039BF0000}"/>
    <cellStyle name="Output 2 22 3 2 6" xfId="32298" xr:uid="{00000000-0005-0000-0000-00003ABF0000}"/>
    <cellStyle name="Output 2 22 3 3" xfId="23681" xr:uid="{00000000-0005-0000-0000-00003BBF0000}"/>
    <cellStyle name="Output 2 22 3 3 2" xfId="39312" xr:uid="{00000000-0005-0000-0000-00003CBF0000}"/>
    <cellStyle name="Output 2 22 3 4" xfId="15276" xr:uid="{00000000-0005-0000-0000-00003DBF0000}"/>
    <cellStyle name="Output 2 22 3 5" xfId="31600" xr:uid="{00000000-0005-0000-0000-00003EBF0000}"/>
    <cellStyle name="Output 2 22 3 6" xfId="50325" xr:uid="{00000000-0005-0000-0000-00003FBF0000}"/>
    <cellStyle name="Output 2 22 3 7" xfId="52111" xr:uid="{00000000-0005-0000-0000-000040BF0000}"/>
    <cellStyle name="Output 2 22 3 8" xfId="53206" xr:uid="{00000000-0005-0000-0000-000041BF0000}"/>
    <cellStyle name="Output 2 22 4" xfId="9074" xr:uid="{00000000-0005-0000-0000-000042BF0000}"/>
    <cellStyle name="Output 2 22 4 2" xfId="10463" xr:uid="{00000000-0005-0000-0000-000043BF0000}"/>
    <cellStyle name="Output 2 22 4 2 2" xfId="11061" xr:uid="{00000000-0005-0000-0000-000044BF0000}"/>
    <cellStyle name="Output 2 22 4 2 2 2" xfId="28627" xr:uid="{00000000-0005-0000-0000-000045BF0000}"/>
    <cellStyle name="Output 2 22 4 2 2 2 2" xfId="44257" xr:uid="{00000000-0005-0000-0000-000046BF0000}"/>
    <cellStyle name="Output 2 22 4 2 2 3" xfId="20563" xr:uid="{00000000-0005-0000-0000-000047BF0000}"/>
    <cellStyle name="Output 2 22 4 2 2 4" xfId="36406" xr:uid="{00000000-0005-0000-0000-000048BF0000}"/>
    <cellStyle name="Output 2 22 4 2 3" xfId="28029" xr:uid="{00000000-0005-0000-0000-000049BF0000}"/>
    <cellStyle name="Output 2 22 4 2 3 2" xfId="43659" xr:uid="{00000000-0005-0000-0000-00004ABF0000}"/>
    <cellStyle name="Output 2 22 4 2 4" xfId="19965" xr:uid="{00000000-0005-0000-0000-00004BBF0000}"/>
    <cellStyle name="Output 2 22 4 2 5" xfId="35808" xr:uid="{00000000-0005-0000-0000-00004CBF0000}"/>
    <cellStyle name="Output 2 22 4 3" xfId="7646" xr:uid="{00000000-0005-0000-0000-00004DBF0000}"/>
    <cellStyle name="Output 2 22 4 3 2" xfId="25212" xr:uid="{00000000-0005-0000-0000-00004EBF0000}"/>
    <cellStyle name="Output 2 22 4 3 2 2" xfId="40842" xr:uid="{00000000-0005-0000-0000-00004FBF0000}"/>
    <cellStyle name="Output 2 22 4 3 3" xfId="17148" xr:uid="{00000000-0005-0000-0000-000050BF0000}"/>
    <cellStyle name="Output 2 22 4 3 4" xfId="32991" xr:uid="{00000000-0005-0000-0000-000051BF0000}"/>
    <cellStyle name="Output 2 22 4 4" xfId="26640" xr:uid="{00000000-0005-0000-0000-000052BF0000}"/>
    <cellStyle name="Output 2 22 4 4 2" xfId="42270" xr:uid="{00000000-0005-0000-0000-000053BF0000}"/>
    <cellStyle name="Output 2 22 4 5" xfId="18576" xr:uid="{00000000-0005-0000-0000-000054BF0000}"/>
    <cellStyle name="Output 2 22 4 6" xfId="34419" xr:uid="{00000000-0005-0000-0000-000055BF0000}"/>
    <cellStyle name="Output 2 22 5" xfId="21815" xr:uid="{00000000-0005-0000-0000-000056BF0000}"/>
    <cellStyle name="Output 2 22 5 2" xfId="37446" xr:uid="{00000000-0005-0000-0000-000057BF0000}"/>
    <cellStyle name="Output 2 22 6" xfId="22191" xr:uid="{00000000-0005-0000-0000-000058BF0000}"/>
    <cellStyle name="Output 2 22 6 2" xfId="37822" xr:uid="{00000000-0005-0000-0000-000059BF0000}"/>
    <cellStyle name="Output 2 22 7" xfId="12901" xr:uid="{00000000-0005-0000-0000-00005ABF0000}"/>
    <cellStyle name="Output 2 22 8" xfId="29935" xr:uid="{00000000-0005-0000-0000-00005BBF0000}"/>
    <cellStyle name="Output 2 22 9" xfId="47724" xr:uid="{00000000-0005-0000-0000-00005CBF0000}"/>
    <cellStyle name="Output 2 23" xfId="2928" xr:uid="{00000000-0005-0000-0000-00005DBF0000}"/>
    <cellStyle name="Output 2 23 10" xfId="48114" xr:uid="{00000000-0005-0000-0000-00005EBF0000}"/>
    <cellStyle name="Output 2 23 11" xfId="45217" xr:uid="{00000000-0005-0000-0000-00005FBF0000}"/>
    <cellStyle name="Output 2 23 12" xfId="50817" xr:uid="{00000000-0005-0000-0000-000060BF0000}"/>
    <cellStyle name="Output 2 23 13" xfId="46096" xr:uid="{00000000-0005-0000-0000-000061BF0000}"/>
    <cellStyle name="Output 2 23 14" xfId="45949" xr:uid="{00000000-0005-0000-0000-000062BF0000}"/>
    <cellStyle name="Output 2 23 15" xfId="52638" xr:uid="{00000000-0005-0000-0000-000063BF0000}"/>
    <cellStyle name="Output 2 23 2" xfId="3582" xr:uid="{00000000-0005-0000-0000-000064BF0000}"/>
    <cellStyle name="Output 2 23 2 10" xfId="46289" xr:uid="{00000000-0005-0000-0000-000065BF0000}"/>
    <cellStyle name="Output 2 23 2 11" xfId="51180" xr:uid="{00000000-0005-0000-0000-000066BF0000}"/>
    <cellStyle name="Output 2 23 2 12" xfId="48848" xr:uid="{00000000-0005-0000-0000-000067BF0000}"/>
    <cellStyle name="Output 2 23 2 13" xfId="47018" xr:uid="{00000000-0005-0000-0000-000068BF0000}"/>
    <cellStyle name="Output 2 23 2 14" xfId="49119" xr:uid="{00000000-0005-0000-0000-000069BF0000}"/>
    <cellStyle name="Output 2 23 2 2" xfId="5957" xr:uid="{00000000-0005-0000-0000-00006ABF0000}"/>
    <cellStyle name="Output 2 23 2 2 2" xfId="8751" xr:uid="{00000000-0005-0000-0000-00006BBF0000}"/>
    <cellStyle name="Output 2 23 2 2 2 2" xfId="10140" xr:uid="{00000000-0005-0000-0000-00006CBF0000}"/>
    <cellStyle name="Output 2 23 2 2 2 2 2" xfId="10678" xr:uid="{00000000-0005-0000-0000-00006DBF0000}"/>
    <cellStyle name="Output 2 23 2 2 2 2 2 2" xfId="28244" xr:uid="{00000000-0005-0000-0000-00006EBF0000}"/>
    <cellStyle name="Output 2 23 2 2 2 2 2 2 2" xfId="43874" xr:uid="{00000000-0005-0000-0000-00006FBF0000}"/>
    <cellStyle name="Output 2 23 2 2 2 2 2 3" xfId="20180" xr:uid="{00000000-0005-0000-0000-000070BF0000}"/>
    <cellStyle name="Output 2 23 2 2 2 2 2 4" xfId="36023" xr:uid="{00000000-0005-0000-0000-000071BF0000}"/>
    <cellStyle name="Output 2 23 2 2 2 2 3" xfId="27706" xr:uid="{00000000-0005-0000-0000-000072BF0000}"/>
    <cellStyle name="Output 2 23 2 2 2 2 3 2" xfId="43336" xr:uid="{00000000-0005-0000-0000-000073BF0000}"/>
    <cellStyle name="Output 2 23 2 2 2 2 4" xfId="19642" xr:uid="{00000000-0005-0000-0000-000074BF0000}"/>
    <cellStyle name="Output 2 23 2 2 2 2 5" xfId="35485" xr:uid="{00000000-0005-0000-0000-000075BF0000}"/>
    <cellStyle name="Output 2 23 2 2 2 3" xfId="6924" xr:uid="{00000000-0005-0000-0000-000076BF0000}"/>
    <cellStyle name="Output 2 23 2 2 2 3 2" xfId="24587" xr:uid="{00000000-0005-0000-0000-000077BF0000}"/>
    <cellStyle name="Output 2 23 2 2 2 3 2 2" xfId="40218" xr:uid="{00000000-0005-0000-0000-000078BF0000}"/>
    <cellStyle name="Output 2 23 2 2 2 3 3" xfId="16428" xr:uid="{00000000-0005-0000-0000-000079BF0000}"/>
    <cellStyle name="Output 2 23 2 2 2 3 4" xfId="32406" xr:uid="{00000000-0005-0000-0000-00007ABF0000}"/>
    <cellStyle name="Output 2 23 2 2 2 4" xfId="26317" xr:uid="{00000000-0005-0000-0000-00007BBF0000}"/>
    <cellStyle name="Output 2 23 2 2 2 4 2" xfId="41947" xr:uid="{00000000-0005-0000-0000-00007CBF0000}"/>
    <cellStyle name="Output 2 23 2 2 2 5" xfId="18253" xr:uid="{00000000-0005-0000-0000-00007DBF0000}"/>
    <cellStyle name="Output 2 23 2 2 2 6" xfId="34096" xr:uid="{00000000-0005-0000-0000-00007EBF0000}"/>
    <cellStyle name="Output 2 23 2 2 3" xfId="23828" xr:uid="{00000000-0005-0000-0000-00007FBF0000}"/>
    <cellStyle name="Output 2 23 2 2 3 2" xfId="39459" xr:uid="{00000000-0005-0000-0000-000080BF0000}"/>
    <cellStyle name="Output 2 23 2 2 4" xfId="15462" xr:uid="{00000000-0005-0000-0000-000081BF0000}"/>
    <cellStyle name="Output 2 23 2 2 5" xfId="31726" xr:uid="{00000000-0005-0000-0000-000082BF0000}"/>
    <cellStyle name="Output 2 23 2 2 6" xfId="50445" xr:uid="{00000000-0005-0000-0000-000083BF0000}"/>
    <cellStyle name="Output 2 23 2 2 7" xfId="52231" xr:uid="{00000000-0005-0000-0000-000084BF0000}"/>
    <cellStyle name="Output 2 23 2 2 8" xfId="53326" xr:uid="{00000000-0005-0000-0000-000085BF0000}"/>
    <cellStyle name="Output 2 23 2 3" xfId="6835" xr:uid="{00000000-0005-0000-0000-000086BF0000}"/>
    <cellStyle name="Output 2 23 2 3 2" xfId="4102" xr:uid="{00000000-0005-0000-0000-000087BF0000}"/>
    <cellStyle name="Output 2 23 2 3 2 2" xfId="11148" xr:uid="{00000000-0005-0000-0000-000088BF0000}"/>
    <cellStyle name="Output 2 23 2 3 2 2 2" xfId="28714" xr:uid="{00000000-0005-0000-0000-000089BF0000}"/>
    <cellStyle name="Output 2 23 2 3 2 2 2 2" xfId="44344" xr:uid="{00000000-0005-0000-0000-00008ABF0000}"/>
    <cellStyle name="Output 2 23 2 3 2 2 3" xfId="20650" xr:uid="{00000000-0005-0000-0000-00008BBF0000}"/>
    <cellStyle name="Output 2 23 2 3 2 2 4" xfId="36493" xr:uid="{00000000-0005-0000-0000-00008CBF0000}"/>
    <cellStyle name="Output 2 23 2 3 2 3" xfId="22313" xr:uid="{00000000-0005-0000-0000-00008DBF0000}"/>
    <cellStyle name="Output 2 23 2 3 2 3 2" xfId="37944" xr:uid="{00000000-0005-0000-0000-00008EBF0000}"/>
    <cellStyle name="Output 2 23 2 3 2 4" xfId="13608" xr:uid="{00000000-0005-0000-0000-00008FBF0000}"/>
    <cellStyle name="Output 2 23 2 3 2 5" xfId="30353" xr:uid="{00000000-0005-0000-0000-000090BF0000}"/>
    <cellStyle name="Output 2 23 2 3 3" xfId="4117" xr:uid="{00000000-0005-0000-0000-000091BF0000}"/>
    <cellStyle name="Output 2 23 2 3 3 2" xfId="22328" xr:uid="{00000000-0005-0000-0000-000092BF0000}"/>
    <cellStyle name="Output 2 23 2 3 3 2 2" xfId="37959" xr:uid="{00000000-0005-0000-0000-000093BF0000}"/>
    <cellStyle name="Output 2 23 2 3 3 3" xfId="13623" xr:uid="{00000000-0005-0000-0000-000094BF0000}"/>
    <cellStyle name="Output 2 23 2 3 3 4" xfId="30368" xr:uid="{00000000-0005-0000-0000-000095BF0000}"/>
    <cellStyle name="Output 2 23 2 3 4" xfId="24498" xr:uid="{00000000-0005-0000-0000-000096BF0000}"/>
    <cellStyle name="Output 2 23 2 3 4 2" xfId="40129" xr:uid="{00000000-0005-0000-0000-000097BF0000}"/>
    <cellStyle name="Output 2 23 2 3 5" xfId="16339" xr:uid="{00000000-0005-0000-0000-000098BF0000}"/>
    <cellStyle name="Output 2 23 2 3 6" xfId="32317" xr:uid="{00000000-0005-0000-0000-000099BF0000}"/>
    <cellStyle name="Output 2 23 2 4" xfId="21960" xr:uid="{00000000-0005-0000-0000-00009ABF0000}"/>
    <cellStyle name="Output 2 23 2 4 2" xfId="37591" xr:uid="{00000000-0005-0000-0000-00009BBF0000}"/>
    <cellStyle name="Output 2 23 2 5" xfId="23846" xr:uid="{00000000-0005-0000-0000-00009CBF0000}"/>
    <cellStyle name="Output 2 23 2 5 2" xfId="39477" xr:uid="{00000000-0005-0000-0000-00009DBF0000}"/>
    <cellStyle name="Output 2 23 2 6" xfId="13087" xr:uid="{00000000-0005-0000-0000-00009EBF0000}"/>
    <cellStyle name="Output 2 23 2 7" xfId="30061" xr:uid="{00000000-0005-0000-0000-00009FBF0000}"/>
    <cellStyle name="Output 2 23 2 8" xfId="45425" xr:uid="{00000000-0005-0000-0000-0000A0BF0000}"/>
    <cellStyle name="Output 2 23 2 9" xfId="48476" xr:uid="{00000000-0005-0000-0000-0000A1BF0000}"/>
    <cellStyle name="Output 2 23 3" xfId="5307" xr:uid="{00000000-0005-0000-0000-0000A2BF0000}"/>
    <cellStyle name="Output 2 23 3 2" xfId="8257" xr:uid="{00000000-0005-0000-0000-0000A3BF0000}"/>
    <cellStyle name="Output 2 23 3 2 2" xfId="9646" xr:uid="{00000000-0005-0000-0000-0000A4BF0000}"/>
    <cellStyle name="Output 2 23 3 2 2 2" xfId="4094" xr:uid="{00000000-0005-0000-0000-0000A5BF0000}"/>
    <cellStyle name="Output 2 23 3 2 2 2 2" xfId="22305" xr:uid="{00000000-0005-0000-0000-0000A6BF0000}"/>
    <cellStyle name="Output 2 23 3 2 2 2 2 2" xfId="37936" xr:uid="{00000000-0005-0000-0000-0000A7BF0000}"/>
    <cellStyle name="Output 2 23 3 2 2 2 3" xfId="13600" xr:uid="{00000000-0005-0000-0000-0000A8BF0000}"/>
    <cellStyle name="Output 2 23 3 2 2 2 4" xfId="30345" xr:uid="{00000000-0005-0000-0000-0000A9BF0000}"/>
    <cellStyle name="Output 2 23 3 2 2 3" xfId="27212" xr:uid="{00000000-0005-0000-0000-0000AABF0000}"/>
    <cellStyle name="Output 2 23 3 2 2 3 2" xfId="42842" xr:uid="{00000000-0005-0000-0000-0000ABBF0000}"/>
    <cellStyle name="Output 2 23 3 2 2 4" xfId="19148" xr:uid="{00000000-0005-0000-0000-0000ACBF0000}"/>
    <cellStyle name="Output 2 23 3 2 2 5" xfId="34991" xr:uid="{00000000-0005-0000-0000-0000ADBF0000}"/>
    <cellStyle name="Output 2 23 3 2 3" xfId="9272" xr:uid="{00000000-0005-0000-0000-0000AEBF0000}"/>
    <cellStyle name="Output 2 23 3 2 3 2" xfId="26838" xr:uid="{00000000-0005-0000-0000-0000AFBF0000}"/>
    <cellStyle name="Output 2 23 3 2 3 2 2" xfId="42468" xr:uid="{00000000-0005-0000-0000-0000B0BF0000}"/>
    <cellStyle name="Output 2 23 3 2 3 3" xfId="18774" xr:uid="{00000000-0005-0000-0000-0000B1BF0000}"/>
    <cellStyle name="Output 2 23 3 2 3 4" xfId="34617" xr:uid="{00000000-0005-0000-0000-0000B2BF0000}"/>
    <cellStyle name="Output 2 23 3 2 4" xfId="25823" xr:uid="{00000000-0005-0000-0000-0000B3BF0000}"/>
    <cellStyle name="Output 2 23 3 2 4 2" xfId="41453" xr:uid="{00000000-0005-0000-0000-0000B4BF0000}"/>
    <cellStyle name="Output 2 23 3 2 5" xfId="17759" xr:uid="{00000000-0005-0000-0000-0000B5BF0000}"/>
    <cellStyle name="Output 2 23 3 2 6" xfId="33602" xr:uid="{00000000-0005-0000-0000-0000B6BF0000}"/>
    <cellStyle name="Output 2 23 3 3" xfId="23385" xr:uid="{00000000-0005-0000-0000-0000B7BF0000}"/>
    <cellStyle name="Output 2 23 3 3 2" xfId="39016" xr:uid="{00000000-0005-0000-0000-0000B8BF0000}"/>
    <cellStyle name="Output 2 23 3 4" xfId="14812" xr:uid="{00000000-0005-0000-0000-0000B9BF0000}"/>
    <cellStyle name="Output 2 23 3 5" xfId="31363" xr:uid="{00000000-0005-0000-0000-0000BABF0000}"/>
    <cellStyle name="Output 2 23 3 6" xfId="50068" xr:uid="{00000000-0005-0000-0000-0000BBBF0000}"/>
    <cellStyle name="Output 2 23 3 7" xfId="51866" xr:uid="{00000000-0005-0000-0000-0000BCBF0000}"/>
    <cellStyle name="Output 2 23 3 8" xfId="52959" xr:uid="{00000000-0005-0000-0000-0000BDBF0000}"/>
    <cellStyle name="Output 2 23 4" xfId="8223" xr:uid="{00000000-0005-0000-0000-0000BEBF0000}"/>
    <cellStyle name="Output 2 23 4 2" xfId="9612" xr:uid="{00000000-0005-0000-0000-0000BFBF0000}"/>
    <cellStyle name="Output 2 23 4 2 2" xfId="7276" xr:uid="{00000000-0005-0000-0000-0000C0BF0000}"/>
    <cellStyle name="Output 2 23 4 2 2 2" xfId="24843" xr:uid="{00000000-0005-0000-0000-0000C1BF0000}"/>
    <cellStyle name="Output 2 23 4 2 2 2 2" xfId="40473" xr:uid="{00000000-0005-0000-0000-0000C2BF0000}"/>
    <cellStyle name="Output 2 23 4 2 2 3" xfId="16779" xr:uid="{00000000-0005-0000-0000-0000C3BF0000}"/>
    <cellStyle name="Output 2 23 4 2 2 4" xfId="32622" xr:uid="{00000000-0005-0000-0000-0000C4BF0000}"/>
    <cellStyle name="Output 2 23 4 2 3" xfId="27178" xr:uid="{00000000-0005-0000-0000-0000C5BF0000}"/>
    <cellStyle name="Output 2 23 4 2 3 2" xfId="42808" xr:uid="{00000000-0005-0000-0000-0000C6BF0000}"/>
    <cellStyle name="Output 2 23 4 2 4" xfId="19114" xr:uid="{00000000-0005-0000-0000-0000C7BF0000}"/>
    <cellStyle name="Output 2 23 4 2 5" xfId="34957" xr:uid="{00000000-0005-0000-0000-0000C8BF0000}"/>
    <cellStyle name="Output 2 23 4 3" xfId="7806" xr:uid="{00000000-0005-0000-0000-0000C9BF0000}"/>
    <cellStyle name="Output 2 23 4 3 2" xfId="25372" xr:uid="{00000000-0005-0000-0000-0000CABF0000}"/>
    <cellStyle name="Output 2 23 4 3 2 2" xfId="41002" xr:uid="{00000000-0005-0000-0000-0000CBBF0000}"/>
    <cellStyle name="Output 2 23 4 3 3" xfId="17308" xr:uid="{00000000-0005-0000-0000-0000CCBF0000}"/>
    <cellStyle name="Output 2 23 4 3 4" xfId="33151" xr:uid="{00000000-0005-0000-0000-0000CDBF0000}"/>
    <cellStyle name="Output 2 23 4 4" xfId="25789" xr:uid="{00000000-0005-0000-0000-0000CEBF0000}"/>
    <cellStyle name="Output 2 23 4 4 2" xfId="41419" xr:uid="{00000000-0005-0000-0000-0000CFBF0000}"/>
    <cellStyle name="Output 2 23 4 5" xfId="17725" xr:uid="{00000000-0005-0000-0000-0000D0BF0000}"/>
    <cellStyle name="Output 2 23 4 6" xfId="33568" xr:uid="{00000000-0005-0000-0000-0000D1BF0000}"/>
    <cellStyle name="Output 2 23 5" xfId="21512" xr:uid="{00000000-0005-0000-0000-0000D2BF0000}"/>
    <cellStyle name="Output 2 23 5 2" xfId="37143" xr:uid="{00000000-0005-0000-0000-0000D3BF0000}"/>
    <cellStyle name="Output 2 23 6" xfId="24682" xr:uid="{00000000-0005-0000-0000-0000D4BF0000}"/>
    <cellStyle name="Output 2 23 6 2" xfId="40313" xr:uid="{00000000-0005-0000-0000-0000D5BF0000}"/>
    <cellStyle name="Output 2 23 7" xfId="12434" xr:uid="{00000000-0005-0000-0000-0000D6BF0000}"/>
    <cellStyle name="Output 2 23 8" xfId="29695" xr:uid="{00000000-0005-0000-0000-0000D7BF0000}"/>
    <cellStyle name="Output 2 23 9" xfId="45002" xr:uid="{00000000-0005-0000-0000-0000D8BF0000}"/>
    <cellStyle name="Output 2 24" xfId="3171" xr:uid="{00000000-0005-0000-0000-0000D9BF0000}"/>
    <cellStyle name="Output 2 24 10" xfId="48284" xr:uid="{00000000-0005-0000-0000-0000DABF0000}"/>
    <cellStyle name="Output 2 24 11" xfId="48907" xr:uid="{00000000-0005-0000-0000-0000DBBF0000}"/>
    <cellStyle name="Output 2 24 12" xfId="50987" xr:uid="{00000000-0005-0000-0000-0000DCBF0000}"/>
    <cellStyle name="Output 2 24 13" xfId="46391" xr:uid="{00000000-0005-0000-0000-0000DDBF0000}"/>
    <cellStyle name="Output 2 24 14" xfId="52553" xr:uid="{00000000-0005-0000-0000-0000DEBF0000}"/>
    <cellStyle name="Output 2 24 15" xfId="45937" xr:uid="{00000000-0005-0000-0000-0000DFBF0000}"/>
    <cellStyle name="Output 2 24 2" xfId="3825" xr:uid="{00000000-0005-0000-0000-0000E0BF0000}"/>
    <cellStyle name="Output 2 24 2 10" xfId="49092" xr:uid="{00000000-0005-0000-0000-0000E1BF0000}"/>
    <cellStyle name="Output 2 24 2 11" xfId="51348" xr:uid="{00000000-0005-0000-0000-0000E2BF0000}"/>
    <cellStyle name="Output 2 24 2 12" xfId="45494" xr:uid="{00000000-0005-0000-0000-0000E3BF0000}"/>
    <cellStyle name="Output 2 24 2 13" xfId="52487" xr:uid="{00000000-0005-0000-0000-0000E4BF0000}"/>
    <cellStyle name="Output 2 24 2 14" xfId="53799" xr:uid="{00000000-0005-0000-0000-0000E5BF0000}"/>
    <cellStyle name="Output 2 24 2 2" xfId="6200" xr:uid="{00000000-0005-0000-0000-0000E6BF0000}"/>
    <cellStyle name="Output 2 24 2 2 2" xfId="6659" xr:uid="{00000000-0005-0000-0000-0000E7BF0000}"/>
    <cellStyle name="Output 2 24 2 2 2 2" xfId="7433" xr:uid="{00000000-0005-0000-0000-0000E8BF0000}"/>
    <cellStyle name="Output 2 24 2 2 2 2 2" xfId="4984" xr:uid="{00000000-0005-0000-0000-0000E9BF0000}"/>
    <cellStyle name="Output 2 24 2 2 2 2 2 2" xfId="23156" xr:uid="{00000000-0005-0000-0000-0000EABF0000}"/>
    <cellStyle name="Output 2 24 2 2 2 2 2 2 2" xfId="38787" xr:uid="{00000000-0005-0000-0000-0000EBBF0000}"/>
    <cellStyle name="Output 2 24 2 2 2 2 2 3" xfId="14490" xr:uid="{00000000-0005-0000-0000-0000ECBF0000}"/>
    <cellStyle name="Output 2 24 2 2 2 2 2 4" xfId="31177" xr:uid="{00000000-0005-0000-0000-0000EDBF0000}"/>
    <cellStyle name="Output 2 24 2 2 2 2 3" xfId="25000" xr:uid="{00000000-0005-0000-0000-0000EEBF0000}"/>
    <cellStyle name="Output 2 24 2 2 2 2 3 2" xfId="40630" xr:uid="{00000000-0005-0000-0000-0000EFBF0000}"/>
    <cellStyle name="Output 2 24 2 2 2 2 4" xfId="16936" xr:uid="{00000000-0005-0000-0000-0000F0BF0000}"/>
    <cellStyle name="Output 2 24 2 2 2 2 5" xfId="32779" xr:uid="{00000000-0005-0000-0000-0000F1BF0000}"/>
    <cellStyle name="Output 2 24 2 2 2 3" xfId="4147" xr:uid="{00000000-0005-0000-0000-0000F2BF0000}"/>
    <cellStyle name="Output 2 24 2 2 2 3 2" xfId="22358" xr:uid="{00000000-0005-0000-0000-0000F3BF0000}"/>
    <cellStyle name="Output 2 24 2 2 2 3 2 2" xfId="37989" xr:uid="{00000000-0005-0000-0000-0000F4BF0000}"/>
    <cellStyle name="Output 2 24 2 2 2 3 3" xfId="13653" xr:uid="{00000000-0005-0000-0000-0000F5BF0000}"/>
    <cellStyle name="Output 2 24 2 2 2 3 4" xfId="30398" xr:uid="{00000000-0005-0000-0000-0000F6BF0000}"/>
    <cellStyle name="Output 2 24 2 2 2 4" xfId="24322" xr:uid="{00000000-0005-0000-0000-0000F7BF0000}"/>
    <cellStyle name="Output 2 24 2 2 2 4 2" xfId="39953" xr:uid="{00000000-0005-0000-0000-0000F8BF0000}"/>
    <cellStyle name="Output 2 24 2 2 2 5" xfId="16163" xr:uid="{00000000-0005-0000-0000-0000F9BF0000}"/>
    <cellStyle name="Output 2 24 2 2 2 6" xfId="32141" xr:uid="{00000000-0005-0000-0000-0000FABF0000}"/>
    <cellStyle name="Output 2 24 2 2 3" xfId="24015" xr:uid="{00000000-0005-0000-0000-0000FBBF0000}"/>
    <cellStyle name="Output 2 24 2 2 3 2" xfId="39646" xr:uid="{00000000-0005-0000-0000-0000FCBF0000}"/>
    <cellStyle name="Output 2 24 2 2 4" xfId="15705" xr:uid="{00000000-0005-0000-0000-0000FDBF0000}"/>
    <cellStyle name="Output 2 24 2 2 5" xfId="31894" xr:uid="{00000000-0005-0000-0000-0000FEBF0000}"/>
    <cellStyle name="Output 2 24 2 2 6" xfId="50613" xr:uid="{00000000-0005-0000-0000-0000FFBF0000}"/>
    <cellStyle name="Output 2 24 2 2 7" xfId="52399" xr:uid="{00000000-0005-0000-0000-000000C00000}"/>
    <cellStyle name="Output 2 24 2 2 8" xfId="53494" xr:uid="{00000000-0005-0000-0000-000001C00000}"/>
    <cellStyle name="Output 2 24 2 3" xfId="8090" xr:uid="{00000000-0005-0000-0000-000002C00000}"/>
    <cellStyle name="Output 2 24 2 3 2" xfId="9479" xr:uid="{00000000-0005-0000-0000-000003C00000}"/>
    <cellStyle name="Output 2 24 2 3 2 2" xfId="9361" xr:uid="{00000000-0005-0000-0000-000004C00000}"/>
    <cellStyle name="Output 2 24 2 3 2 2 2" xfId="26927" xr:uid="{00000000-0005-0000-0000-000005C00000}"/>
    <cellStyle name="Output 2 24 2 3 2 2 2 2" xfId="42557" xr:uid="{00000000-0005-0000-0000-000006C00000}"/>
    <cellStyle name="Output 2 24 2 3 2 2 3" xfId="18863" xr:uid="{00000000-0005-0000-0000-000007C00000}"/>
    <cellStyle name="Output 2 24 2 3 2 2 4" xfId="34706" xr:uid="{00000000-0005-0000-0000-000008C00000}"/>
    <cellStyle name="Output 2 24 2 3 2 3" xfId="27045" xr:uid="{00000000-0005-0000-0000-000009C00000}"/>
    <cellStyle name="Output 2 24 2 3 2 3 2" xfId="42675" xr:uid="{00000000-0005-0000-0000-00000AC00000}"/>
    <cellStyle name="Output 2 24 2 3 2 4" xfId="18981" xr:uid="{00000000-0005-0000-0000-00000BC00000}"/>
    <cellStyle name="Output 2 24 2 3 2 5" xfId="34824" xr:uid="{00000000-0005-0000-0000-00000CC00000}"/>
    <cellStyle name="Output 2 24 2 3 3" xfId="7180" xr:uid="{00000000-0005-0000-0000-00000DC00000}"/>
    <cellStyle name="Output 2 24 2 3 3 2" xfId="24747" xr:uid="{00000000-0005-0000-0000-00000EC00000}"/>
    <cellStyle name="Output 2 24 2 3 3 2 2" xfId="40377" xr:uid="{00000000-0005-0000-0000-00000FC00000}"/>
    <cellStyle name="Output 2 24 2 3 3 3" xfId="16683" xr:uid="{00000000-0005-0000-0000-000010C00000}"/>
    <cellStyle name="Output 2 24 2 3 3 4" xfId="32526" xr:uid="{00000000-0005-0000-0000-000011C00000}"/>
    <cellStyle name="Output 2 24 2 3 4" xfId="25656" xr:uid="{00000000-0005-0000-0000-000012C00000}"/>
    <cellStyle name="Output 2 24 2 3 4 2" xfId="41286" xr:uid="{00000000-0005-0000-0000-000013C00000}"/>
    <cellStyle name="Output 2 24 2 3 5" xfId="17592" xr:uid="{00000000-0005-0000-0000-000014C00000}"/>
    <cellStyle name="Output 2 24 2 3 6" xfId="33435" xr:uid="{00000000-0005-0000-0000-000015C00000}"/>
    <cellStyle name="Output 2 24 2 4" xfId="22147" xr:uid="{00000000-0005-0000-0000-000016C00000}"/>
    <cellStyle name="Output 2 24 2 4 2" xfId="37778" xr:uid="{00000000-0005-0000-0000-000017C00000}"/>
    <cellStyle name="Output 2 24 2 5" xfId="12234" xr:uid="{00000000-0005-0000-0000-000018C00000}"/>
    <cellStyle name="Output 2 24 2 5 2" xfId="29497" xr:uid="{00000000-0005-0000-0000-000019C00000}"/>
    <cellStyle name="Output 2 24 2 6" xfId="13330" xr:uid="{00000000-0005-0000-0000-00001AC00000}"/>
    <cellStyle name="Output 2 24 2 7" xfId="30229" xr:uid="{00000000-0005-0000-0000-00001BC00000}"/>
    <cellStyle name="Output 2 24 2 8" xfId="47028" xr:uid="{00000000-0005-0000-0000-00001CC00000}"/>
    <cellStyle name="Output 2 24 2 9" xfId="48644" xr:uid="{00000000-0005-0000-0000-00001DC00000}"/>
    <cellStyle name="Output 2 24 3" xfId="5546" xr:uid="{00000000-0005-0000-0000-00001EC00000}"/>
    <cellStyle name="Output 2 24 3 2" xfId="9114" xr:uid="{00000000-0005-0000-0000-00001FC00000}"/>
    <cellStyle name="Output 2 24 3 2 2" xfId="10503" xr:uid="{00000000-0005-0000-0000-000020C00000}"/>
    <cellStyle name="Output 2 24 3 2 2 2" xfId="4101" xr:uid="{00000000-0005-0000-0000-000021C00000}"/>
    <cellStyle name="Output 2 24 3 2 2 2 2" xfId="22312" xr:uid="{00000000-0005-0000-0000-000022C00000}"/>
    <cellStyle name="Output 2 24 3 2 2 2 2 2" xfId="37943" xr:uid="{00000000-0005-0000-0000-000023C00000}"/>
    <cellStyle name="Output 2 24 3 2 2 2 3" xfId="13607" xr:uid="{00000000-0005-0000-0000-000024C00000}"/>
    <cellStyle name="Output 2 24 3 2 2 2 4" xfId="30352" xr:uid="{00000000-0005-0000-0000-000025C00000}"/>
    <cellStyle name="Output 2 24 3 2 2 3" xfId="28069" xr:uid="{00000000-0005-0000-0000-000026C00000}"/>
    <cellStyle name="Output 2 24 3 2 2 3 2" xfId="43699" xr:uid="{00000000-0005-0000-0000-000027C00000}"/>
    <cellStyle name="Output 2 24 3 2 2 4" xfId="20005" xr:uid="{00000000-0005-0000-0000-000028C00000}"/>
    <cellStyle name="Output 2 24 3 2 2 5" xfId="35848" xr:uid="{00000000-0005-0000-0000-000029C00000}"/>
    <cellStyle name="Output 2 24 3 2 3" xfId="7667" xr:uid="{00000000-0005-0000-0000-00002AC00000}"/>
    <cellStyle name="Output 2 24 3 2 3 2" xfId="25233" xr:uid="{00000000-0005-0000-0000-00002BC00000}"/>
    <cellStyle name="Output 2 24 3 2 3 2 2" xfId="40863" xr:uid="{00000000-0005-0000-0000-00002CC00000}"/>
    <cellStyle name="Output 2 24 3 2 3 3" xfId="17169" xr:uid="{00000000-0005-0000-0000-00002DC00000}"/>
    <cellStyle name="Output 2 24 3 2 3 4" xfId="33012" xr:uid="{00000000-0005-0000-0000-00002EC00000}"/>
    <cellStyle name="Output 2 24 3 2 4" xfId="26680" xr:uid="{00000000-0005-0000-0000-00002FC00000}"/>
    <cellStyle name="Output 2 24 3 2 4 2" xfId="42310" xr:uid="{00000000-0005-0000-0000-000030C00000}"/>
    <cellStyle name="Output 2 24 3 2 5" xfId="18616" xr:uid="{00000000-0005-0000-0000-000031C00000}"/>
    <cellStyle name="Output 2 24 3 2 6" xfId="34459" xr:uid="{00000000-0005-0000-0000-000032C00000}"/>
    <cellStyle name="Output 2 24 3 3" xfId="23568" xr:uid="{00000000-0005-0000-0000-000033C00000}"/>
    <cellStyle name="Output 2 24 3 3 2" xfId="39199" xr:uid="{00000000-0005-0000-0000-000034C00000}"/>
    <cellStyle name="Output 2 24 3 4" xfId="15051" xr:uid="{00000000-0005-0000-0000-000035C00000}"/>
    <cellStyle name="Output 2 24 3 5" xfId="31527" xr:uid="{00000000-0005-0000-0000-000036C00000}"/>
    <cellStyle name="Output 2 24 3 6" xfId="50253" xr:uid="{00000000-0005-0000-0000-000037C00000}"/>
    <cellStyle name="Output 2 24 3 7" xfId="52039" xr:uid="{00000000-0005-0000-0000-000038C00000}"/>
    <cellStyle name="Output 2 24 3 8" xfId="53134" xr:uid="{00000000-0005-0000-0000-000039C00000}"/>
    <cellStyle name="Output 2 24 4" xfId="8600" xr:uid="{00000000-0005-0000-0000-00003AC00000}"/>
    <cellStyle name="Output 2 24 4 2" xfId="9989" xr:uid="{00000000-0005-0000-0000-00003BC00000}"/>
    <cellStyle name="Output 2 24 4 2 2" xfId="10998" xr:uid="{00000000-0005-0000-0000-00003CC00000}"/>
    <cellStyle name="Output 2 24 4 2 2 2" xfId="28564" xr:uid="{00000000-0005-0000-0000-00003DC00000}"/>
    <cellStyle name="Output 2 24 4 2 2 2 2" xfId="44194" xr:uid="{00000000-0005-0000-0000-00003EC00000}"/>
    <cellStyle name="Output 2 24 4 2 2 3" xfId="20500" xr:uid="{00000000-0005-0000-0000-00003FC00000}"/>
    <cellStyle name="Output 2 24 4 2 2 4" xfId="36343" xr:uid="{00000000-0005-0000-0000-000040C00000}"/>
    <cellStyle name="Output 2 24 4 2 3" xfId="27555" xr:uid="{00000000-0005-0000-0000-000041C00000}"/>
    <cellStyle name="Output 2 24 4 2 3 2" xfId="43185" xr:uid="{00000000-0005-0000-0000-000042C00000}"/>
    <cellStyle name="Output 2 24 4 2 4" xfId="19491" xr:uid="{00000000-0005-0000-0000-000043C00000}"/>
    <cellStyle name="Output 2 24 4 2 5" xfId="35334" xr:uid="{00000000-0005-0000-0000-000044C00000}"/>
    <cellStyle name="Output 2 24 4 3" xfId="7961" xr:uid="{00000000-0005-0000-0000-000045C00000}"/>
    <cellStyle name="Output 2 24 4 3 2" xfId="25527" xr:uid="{00000000-0005-0000-0000-000046C00000}"/>
    <cellStyle name="Output 2 24 4 3 2 2" xfId="41157" xr:uid="{00000000-0005-0000-0000-000047C00000}"/>
    <cellStyle name="Output 2 24 4 3 3" xfId="17463" xr:uid="{00000000-0005-0000-0000-000048C00000}"/>
    <cellStyle name="Output 2 24 4 3 4" xfId="33306" xr:uid="{00000000-0005-0000-0000-000049C00000}"/>
    <cellStyle name="Output 2 24 4 4" xfId="26166" xr:uid="{00000000-0005-0000-0000-00004AC00000}"/>
    <cellStyle name="Output 2 24 4 4 2" xfId="41796" xr:uid="{00000000-0005-0000-0000-00004BC00000}"/>
    <cellStyle name="Output 2 24 4 5" xfId="18102" xr:uid="{00000000-0005-0000-0000-00004CC00000}"/>
    <cellStyle name="Output 2 24 4 6" xfId="33945" xr:uid="{00000000-0005-0000-0000-00004DC00000}"/>
    <cellStyle name="Output 2 24 5" xfId="21700" xr:uid="{00000000-0005-0000-0000-00004EC00000}"/>
    <cellStyle name="Output 2 24 5 2" xfId="37331" xr:uid="{00000000-0005-0000-0000-00004FC00000}"/>
    <cellStyle name="Output 2 24 6" xfId="21835" xr:uid="{00000000-0005-0000-0000-000050C00000}"/>
    <cellStyle name="Output 2 24 6 2" xfId="37466" xr:uid="{00000000-0005-0000-0000-000051C00000}"/>
    <cellStyle name="Output 2 24 7" xfId="12677" xr:uid="{00000000-0005-0000-0000-000052C00000}"/>
    <cellStyle name="Output 2 24 8" xfId="29863" xr:uid="{00000000-0005-0000-0000-000053C00000}"/>
    <cellStyle name="Output 2 24 9" xfId="47657" xr:uid="{00000000-0005-0000-0000-000054C00000}"/>
    <cellStyle name="Output 2 25" xfId="2985" xr:uid="{00000000-0005-0000-0000-000055C00000}"/>
    <cellStyle name="Output 2 25 10" xfId="48136" xr:uid="{00000000-0005-0000-0000-000056C00000}"/>
    <cellStyle name="Output 2 25 11" xfId="47646" xr:uid="{00000000-0005-0000-0000-000057C00000}"/>
    <cellStyle name="Output 2 25 12" xfId="50839" xr:uid="{00000000-0005-0000-0000-000058C00000}"/>
    <cellStyle name="Output 2 25 13" xfId="46115" xr:uid="{00000000-0005-0000-0000-000059C00000}"/>
    <cellStyle name="Output 2 25 14" xfId="52821" xr:uid="{00000000-0005-0000-0000-00005AC00000}"/>
    <cellStyle name="Output 2 25 15" xfId="51433" xr:uid="{00000000-0005-0000-0000-00005BC00000}"/>
    <cellStyle name="Output 2 25 2" xfId="3639" xr:uid="{00000000-0005-0000-0000-00005CC00000}"/>
    <cellStyle name="Output 2 25 2 10" xfId="46455" xr:uid="{00000000-0005-0000-0000-00005DC00000}"/>
    <cellStyle name="Output 2 25 2 11" xfId="51202" xr:uid="{00000000-0005-0000-0000-00005EC00000}"/>
    <cellStyle name="Output 2 25 2 12" xfId="45488" xr:uid="{00000000-0005-0000-0000-00005FC00000}"/>
    <cellStyle name="Output 2 25 2 13" xfId="46313" xr:uid="{00000000-0005-0000-0000-000060C00000}"/>
    <cellStyle name="Output 2 25 2 14" xfId="45749" xr:uid="{00000000-0005-0000-0000-000061C00000}"/>
    <cellStyle name="Output 2 25 2 2" xfId="6014" xr:uid="{00000000-0005-0000-0000-000062C00000}"/>
    <cellStyle name="Output 2 25 2 2 2" xfId="8070" xr:uid="{00000000-0005-0000-0000-000063C00000}"/>
    <cellStyle name="Output 2 25 2 2 2 2" xfId="9459" xr:uid="{00000000-0005-0000-0000-000064C00000}"/>
    <cellStyle name="Output 2 25 2 2 2 2 2" xfId="4935" xr:uid="{00000000-0005-0000-0000-000065C00000}"/>
    <cellStyle name="Output 2 25 2 2 2 2 2 2" xfId="23107" xr:uid="{00000000-0005-0000-0000-000066C00000}"/>
    <cellStyle name="Output 2 25 2 2 2 2 2 2 2" xfId="38738" xr:uid="{00000000-0005-0000-0000-000067C00000}"/>
    <cellStyle name="Output 2 25 2 2 2 2 2 3" xfId="14441" xr:uid="{00000000-0005-0000-0000-000068C00000}"/>
    <cellStyle name="Output 2 25 2 2 2 2 2 4" xfId="31128" xr:uid="{00000000-0005-0000-0000-000069C00000}"/>
    <cellStyle name="Output 2 25 2 2 2 2 3" xfId="27025" xr:uid="{00000000-0005-0000-0000-00006AC00000}"/>
    <cellStyle name="Output 2 25 2 2 2 2 3 2" xfId="42655" xr:uid="{00000000-0005-0000-0000-00006BC00000}"/>
    <cellStyle name="Output 2 25 2 2 2 2 4" xfId="18961" xr:uid="{00000000-0005-0000-0000-00006CC00000}"/>
    <cellStyle name="Output 2 25 2 2 2 2 5" xfId="34804" xr:uid="{00000000-0005-0000-0000-00006DC00000}"/>
    <cellStyle name="Output 2 25 2 2 2 3" xfId="7170" xr:uid="{00000000-0005-0000-0000-00006EC00000}"/>
    <cellStyle name="Output 2 25 2 2 2 3 2" xfId="24737" xr:uid="{00000000-0005-0000-0000-00006FC00000}"/>
    <cellStyle name="Output 2 25 2 2 2 3 2 2" xfId="40367" xr:uid="{00000000-0005-0000-0000-000070C00000}"/>
    <cellStyle name="Output 2 25 2 2 2 3 3" xfId="16673" xr:uid="{00000000-0005-0000-0000-000071C00000}"/>
    <cellStyle name="Output 2 25 2 2 2 3 4" xfId="32516" xr:uid="{00000000-0005-0000-0000-000072C00000}"/>
    <cellStyle name="Output 2 25 2 2 2 4" xfId="25636" xr:uid="{00000000-0005-0000-0000-000073C00000}"/>
    <cellStyle name="Output 2 25 2 2 2 4 2" xfId="41266" xr:uid="{00000000-0005-0000-0000-000074C00000}"/>
    <cellStyle name="Output 2 25 2 2 2 5" xfId="17572" xr:uid="{00000000-0005-0000-0000-000075C00000}"/>
    <cellStyle name="Output 2 25 2 2 2 6" xfId="33415" xr:uid="{00000000-0005-0000-0000-000076C00000}"/>
    <cellStyle name="Output 2 25 2 2 3" xfId="23869" xr:uid="{00000000-0005-0000-0000-000077C00000}"/>
    <cellStyle name="Output 2 25 2 2 3 2" xfId="39500" xr:uid="{00000000-0005-0000-0000-000078C00000}"/>
    <cellStyle name="Output 2 25 2 2 4" xfId="15519" xr:uid="{00000000-0005-0000-0000-000079C00000}"/>
    <cellStyle name="Output 2 25 2 2 5" xfId="31748" xr:uid="{00000000-0005-0000-0000-00007AC00000}"/>
    <cellStyle name="Output 2 25 2 2 6" xfId="50467" xr:uid="{00000000-0005-0000-0000-00007BC00000}"/>
    <cellStyle name="Output 2 25 2 2 7" xfId="52253" xr:uid="{00000000-0005-0000-0000-00007CC00000}"/>
    <cellStyle name="Output 2 25 2 2 8" xfId="53348" xr:uid="{00000000-0005-0000-0000-00007DC00000}"/>
    <cellStyle name="Output 2 25 2 3" xfId="8543" xr:uid="{00000000-0005-0000-0000-00007EC00000}"/>
    <cellStyle name="Output 2 25 2 3 2" xfId="9932" xr:uid="{00000000-0005-0000-0000-00007FC00000}"/>
    <cellStyle name="Output 2 25 2 3 2 2" xfId="8032" xr:uid="{00000000-0005-0000-0000-000080C00000}"/>
    <cellStyle name="Output 2 25 2 3 2 2 2" xfId="25598" xr:uid="{00000000-0005-0000-0000-000081C00000}"/>
    <cellStyle name="Output 2 25 2 3 2 2 2 2" xfId="41228" xr:uid="{00000000-0005-0000-0000-000082C00000}"/>
    <cellStyle name="Output 2 25 2 3 2 2 3" xfId="17534" xr:uid="{00000000-0005-0000-0000-000083C00000}"/>
    <cellStyle name="Output 2 25 2 3 2 2 4" xfId="33377" xr:uid="{00000000-0005-0000-0000-000084C00000}"/>
    <cellStyle name="Output 2 25 2 3 2 3" xfId="27498" xr:uid="{00000000-0005-0000-0000-000085C00000}"/>
    <cellStyle name="Output 2 25 2 3 2 3 2" xfId="43128" xr:uid="{00000000-0005-0000-0000-000086C00000}"/>
    <cellStyle name="Output 2 25 2 3 2 4" xfId="19434" xr:uid="{00000000-0005-0000-0000-000087C00000}"/>
    <cellStyle name="Output 2 25 2 3 2 5" xfId="35277" xr:uid="{00000000-0005-0000-0000-000088C00000}"/>
    <cellStyle name="Output 2 25 2 3 3" xfId="7707" xr:uid="{00000000-0005-0000-0000-000089C00000}"/>
    <cellStyle name="Output 2 25 2 3 3 2" xfId="25273" xr:uid="{00000000-0005-0000-0000-00008AC00000}"/>
    <cellStyle name="Output 2 25 2 3 3 2 2" xfId="40903" xr:uid="{00000000-0005-0000-0000-00008BC00000}"/>
    <cellStyle name="Output 2 25 2 3 3 3" xfId="17209" xr:uid="{00000000-0005-0000-0000-00008CC00000}"/>
    <cellStyle name="Output 2 25 2 3 3 4" xfId="33052" xr:uid="{00000000-0005-0000-0000-00008DC00000}"/>
    <cellStyle name="Output 2 25 2 3 4" xfId="26109" xr:uid="{00000000-0005-0000-0000-00008EC00000}"/>
    <cellStyle name="Output 2 25 2 3 4 2" xfId="41739" xr:uid="{00000000-0005-0000-0000-00008FC00000}"/>
    <cellStyle name="Output 2 25 2 3 5" xfId="18045" xr:uid="{00000000-0005-0000-0000-000090C00000}"/>
    <cellStyle name="Output 2 25 2 3 6" xfId="33888" xr:uid="{00000000-0005-0000-0000-000091C00000}"/>
    <cellStyle name="Output 2 25 2 4" xfId="22000" xr:uid="{00000000-0005-0000-0000-000092C00000}"/>
    <cellStyle name="Output 2 25 2 4 2" xfId="37631" xr:uid="{00000000-0005-0000-0000-000093C00000}"/>
    <cellStyle name="Output 2 25 2 5" xfId="12094" xr:uid="{00000000-0005-0000-0000-000094C00000}"/>
    <cellStyle name="Output 2 25 2 5 2" xfId="29357" xr:uid="{00000000-0005-0000-0000-000095C00000}"/>
    <cellStyle name="Output 2 25 2 6" xfId="13144" xr:uid="{00000000-0005-0000-0000-000096C00000}"/>
    <cellStyle name="Output 2 25 2 7" xfId="30083" xr:uid="{00000000-0005-0000-0000-000097C00000}"/>
    <cellStyle name="Output 2 25 2 8" xfId="45403" xr:uid="{00000000-0005-0000-0000-000098C00000}"/>
    <cellStyle name="Output 2 25 2 9" xfId="48498" xr:uid="{00000000-0005-0000-0000-000099C00000}"/>
    <cellStyle name="Output 2 25 3" xfId="5364" xr:uid="{00000000-0005-0000-0000-00009AC00000}"/>
    <cellStyle name="Output 2 25 3 2" xfId="8486" xr:uid="{00000000-0005-0000-0000-00009BC00000}"/>
    <cellStyle name="Output 2 25 3 2 2" xfId="9875" xr:uid="{00000000-0005-0000-0000-00009CC00000}"/>
    <cellStyle name="Output 2 25 3 2 2 2" xfId="7932" xr:uid="{00000000-0005-0000-0000-00009DC00000}"/>
    <cellStyle name="Output 2 25 3 2 2 2 2" xfId="25498" xr:uid="{00000000-0005-0000-0000-00009EC00000}"/>
    <cellStyle name="Output 2 25 3 2 2 2 2 2" xfId="41128" xr:uid="{00000000-0005-0000-0000-00009FC00000}"/>
    <cellStyle name="Output 2 25 3 2 2 2 3" xfId="17434" xr:uid="{00000000-0005-0000-0000-0000A0C00000}"/>
    <cellStyle name="Output 2 25 3 2 2 2 4" xfId="33277" xr:uid="{00000000-0005-0000-0000-0000A1C00000}"/>
    <cellStyle name="Output 2 25 3 2 2 3" xfId="27441" xr:uid="{00000000-0005-0000-0000-0000A2C00000}"/>
    <cellStyle name="Output 2 25 3 2 2 3 2" xfId="43071" xr:uid="{00000000-0005-0000-0000-0000A3C00000}"/>
    <cellStyle name="Output 2 25 3 2 2 4" xfId="19377" xr:uid="{00000000-0005-0000-0000-0000A4C00000}"/>
    <cellStyle name="Output 2 25 3 2 2 5" xfId="35220" xr:uid="{00000000-0005-0000-0000-0000A5C00000}"/>
    <cellStyle name="Output 2 25 3 2 3" xfId="6967" xr:uid="{00000000-0005-0000-0000-0000A6C00000}"/>
    <cellStyle name="Output 2 25 3 2 3 2" xfId="24630" xr:uid="{00000000-0005-0000-0000-0000A7C00000}"/>
    <cellStyle name="Output 2 25 3 2 3 2 2" xfId="40261" xr:uid="{00000000-0005-0000-0000-0000A8C00000}"/>
    <cellStyle name="Output 2 25 3 2 3 3" xfId="16471" xr:uid="{00000000-0005-0000-0000-0000A9C00000}"/>
    <cellStyle name="Output 2 25 3 2 3 4" xfId="32449" xr:uid="{00000000-0005-0000-0000-0000AAC00000}"/>
    <cellStyle name="Output 2 25 3 2 4" xfId="26052" xr:uid="{00000000-0005-0000-0000-0000ABC00000}"/>
    <cellStyle name="Output 2 25 3 2 4 2" xfId="41682" xr:uid="{00000000-0005-0000-0000-0000ACC00000}"/>
    <cellStyle name="Output 2 25 3 2 5" xfId="17988" xr:uid="{00000000-0005-0000-0000-0000ADC00000}"/>
    <cellStyle name="Output 2 25 3 2 6" xfId="33831" xr:uid="{00000000-0005-0000-0000-0000AEC00000}"/>
    <cellStyle name="Output 2 25 3 3" xfId="23426" xr:uid="{00000000-0005-0000-0000-0000AFC00000}"/>
    <cellStyle name="Output 2 25 3 3 2" xfId="39057" xr:uid="{00000000-0005-0000-0000-0000B0C00000}"/>
    <cellStyle name="Output 2 25 3 4" xfId="14869" xr:uid="{00000000-0005-0000-0000-0000B1C00000}"/>
    <cellStyle name="Output 2 25 3 5" xfId="31385" xr:uid="{00000000-0005-0000-0000-0000B2C00000}"/>
    <cellStyle name="Output 2 25 3 6" xfId="50090" xr:uid="{00000000-0005-0000-0000-0000B3C00000}"/>
    <cellStyle name="Output 2 25 3 7" xfId="51888" xr:uid="{00000000-0005-0000-0000-0000B4C00000}"/>
    <cellStyle name="Output 2 25 3 8" xfId="52981" xr:uid="{00000000-0005-0000-0000-0000B5C00000}"/>
    <cellStyle name="Output 2 25 4" xfId="8565" xr:uid="{00000000-0005-0000-0000-0000B6C00000}"/>
    <cellStyle name="Output 2 25 4 2" xfId="9954" xr:uid="{00000000-0005-0000-0000-0000B7C00000}"/>
    <cellStyle name="Output 2 25 4 2 2" xfId="7277" xr:uid="{00000000-0005-0000-0000-0000B8C00000}"/>
    <cellStyle name="Output 2 25 4 2 2 2" xfId="24844" xr:uid="{00000000-0005-0000-0000-0000B9C00000}"/>
    <cellStyle name="Output 2 25 4 2 2 2 2" xfId="40474" xr:uid="{00000000-0005-0000-0000-0000BAC00000}"/>
    <cellStyle name="Output 2 25 4 2 2 3" xfId="16780" xr:uid="{00000000-0005-0000-0000-0000BBC00000}"/>
    <cellStyle name="Output 2 25 4 2 2 4" xfId="32623" xr:uid="{00000000-0005-0000-0000-0000BCC00000}"/>
    <cellStyle name="Output 2 25 4 2 3" xfId="27520" xr:uid="{00000000-0005-0000-0000-0000BDC00000}"/>
    <cellStyle name="Output 2 25 4 2 3 2" xfId="43150" xr:uid="{00000000-0005-0000-0000-0000BEC00000}"/>
    <cellStyle name="Output 2 25 4 2 4" xfId="19456" xr:uid="{00000000-0005-0000-0000-0000BFC00000}"/>
    <cellStyle name="Output 2 25 4 2 5" xfId="35299" xr:uid="{00000000-0005-0000-0000-0000C0C00000}"/>
    <cellStyle name="Output 2 25 4 3" xfId="9219" xr:uid="{00000000-0005-0000-0000-0000C1C00000}"/>
    <cellStyle name="Output 2 25 4 3 2" xfId="26785" xr:uid="{00000000-0005-0000-0000-0000C2C00000}"/>
    <cellStyle name="Output 2 25 4 3 2 2" xfId="42415" xr:uid="{00000000-0005-0000-0000-0000C3C00000}"/>
    <cellStyle name="Output 2 25 4 3 3" xfId="18721" xr:uid="{00000000-0005-0000-0000-0000C4C00000}"/>
    <cellStyle name="Output 2 25 4 3 4" xfId="34564" xr:uid="{00000000-0005-0000-0000-0000C5C00000}"/>
    <cellStyle name="Output 2 25 4 4" xfId="26131" xr:uid="{00000000-0005-0000-0000-0000C6C00000}"/>
    <cellStyle name="Output 2 25 4 4 2" xfId="41761" xr:uid="{00000000-0005-0000-0000-0000C7C00000}"/>
    <cellStyle name="Output 2 25 4 5" xfId="18067" xr:uid="{00000000-0005-0000-0000-0000C8C00000}"/>
    <cellStyle name="Output 2 25 4 6" xfId="33910" xr:uid="{00000000-0005-0000-0000-0000C9C00000}"/>
    <cellStyle name="Output 2 25 5" xfId="21553" xr:uid="{00000000-0005-0000-0000-0000CAC00000}"/>
    <cellStyle name="Output 2 25 5 2" xfId="37184" xr:uid="{00000000-0005-0000-0000-0000CBC00000}"/>
    <cellStyle name="Output 2 25 6" xfId="24092" xr:uid="{00000000-0005-0000-0000-0000CCC00000}"/>
    <cellStyle name="Output 2 25 6 2" xfId="39723" xr:uid="{00000000-0005-0000-0000-0000CDC00000}"/>
    <cellStyle name="Output 2 25 7" xfId="12491" xr:uid="{00000000-0005-0000-0000-0000CEC00000}"/>
    <cellStyle name="Output 2 25 8" xfId="29717" xr:uid="{00000000-0005-0000-0000-0000CFC00000}"/>
    <cellStyle name="Output 2 25 9" xfId="47741" xr:uid="{00000000-0005-0000-0000-0000D0C00000}"/>
    <cellStyle name="Output 2 26" xfId="2869" xr:uid="{00000000-0005-0000-0000-0000D1C00000}"/>
    <cellStyle name="Output 2 26 10" xfId="48055" xr:uid="{00000000-0005-0000-0000-0000D2C00000}"/>
    <cellStyle name="Output 2 26 11" xfId="46219" xr:uid="{00000000-0005-0000-0000-0000D3C00000}"/>
    <cellStyle name="Output 2 26 12" xfId="50758" xr:uid="{00000000-0005-0000-0000-0000D4C00000}"/>
    <cellStyle name="Output 2 26 13" xfId="49468" xr:uid="{00000000-0005-0000-0000-0000D5C00000}"/>
    <cellStyle name="Output 2 26 14" xfId="52819" xr:uid="{00000000-0005-0000-0000-0000D6C00000}"/>
    <cellStyle name="Output 2 26 15" xfId="46314" xr:uid="{00000000-0005-0000-0000-0000D7C00000}"/>
    <cellStyle name="Output 2 26 2" xfId="3523" xr:uid="{00000000-0005-0000-0000-0000D8C00000}"/>
    <cellStyle name="Output 2 26 2 10" xfId="45124" xr:uid="{00000000-0005-0000-0000-0000D9C00000}"/>
    <cellStyle name="Output 2 26 2 11" xfId="51121" xr:uid="{00000000-0005-0000-0000-0000DAC00000}"/>
    <cellStyle name="Output 2 26 2 12" xfId="45483" xr:uid="{00000000-0005-0000-0000-0000DBC00000}"/>
    <cellStyle name="Output 2 26 2 13" xfId="52508" xr:uid="{00000000-0005-0000-0000-0000DCC00000}"/>
    <cellStyle name="Output 2 26 2 14" xfId="52747" xr:uid="{00000000-0005-0000-0000-0000DDC00000}"/>
    <cellStyle name="Output 2 26 2 2" xfId="5898" xr:uid="{00000000-0005-0000-0000-0000DEC00000}"/>
    <cellStyle name="Output 2 26 2 2 2" xfId="8322" xr:uid="{00000000-0005-0000-0000-0000DFC00000}"/>
    <cellStyle name="Output 2 26 2 2 2 2" xfId="9711" xr:uid="{00000000-0005-0000-0000-0000E0C00000}"/>
    <cellStyle name="Output 2 26 2 2 2 2 2" xfId="4447" xr:uid="{00000000-0005-0000-0000-0000E1C00000}"/>
    <cellStyle name="Output 2 26 2 2 2 2 2 2" xfId="22619" xr:uid="{00000000-0005-0000-0000-0000E2C00000}"/>
    <cellStyle name="Output 2 26 2 2 2 2 2 2 2" xfId="38250" xr:uid="{00000000-0005-0000-0000-0000E3C00000}"/>
    <cellStyle name="Output 2 26 2 2 2 2 2 3" xfId="13953" xr:uid="{00000000-0005-0000-0000-0000E4C00000}"/>
    <cellStyle name="Output 2 26 2 2 2 2 2 4" xfId="30640" xr:uid="{00000000-0005-0000-0000-0000E5C00000}"/>
    <cellStyle name="Output 2 26 2 2 2 2 3" xfId="27277" xr:uid="{00000000-0005-0000-0000-0000E6C00000}"/>
    <cellStyle name="Output 2 26 2 2 2 2 3 2" xfId="42907" xr:uid="{00000000-0005-0000-0000-0000E7C00000}"/>
    <cellStyle name="Output 2 26 2 2 2 2 4" xfId="19213" xr:uid="{00000000-0005-0000-0000-0000E8C00000}"/>
    <cellStyle name="Output 2 26 2 2 2 2 5" xfId="35056" xr:uid="{00000000-0005-0000-0000-0000E9C00000}"/>
    <cellStyle name="Output 2 26 2 2 2 3" xfId="9350" xr:uid="{00000000-0005-0000-0000-0000EAC00000}"/>
    <cellStyle name="Output 2 26 2 2 2 3 2" xfId="26916" xr:uid="{00000000-0005-0000-0000-0000EBC00000}"/>
    <cellStyle name="Output 2 26 2 2 2 3 2 2" xfId="42546" xr:uid="{00000000-0005-0000-0000-0000ECC00000}"/>
    <cellStyle name="Output 2 26 2 2 2 3 3" xfId="18852" xr:uid="{00000000-0005-0000-0000-0000EDC00000}"/>
    <cellStyle name="Output 2 26 2 2 2 3 4" xfId="34695" xr:uid="{00000000-0005-0000-0000-0000EEC00000}"/>
    <cellStyle name="Output 2 26 2 2 2 4" xfId="25888" xr:uid="{00000000-0005-0000-0000-0000EFC00000}"/>
    <cellStyle name="Output 2 26 2 2 2 4 2" xfId="41518" xr:uid="{00000000-0005-0000-0000-0000F0C00000}"/>
    <cellStyle name="Output 2 26 2 2 2 5" xfId="17824" xr:uid="{00000000-0005-0000-0000-0000F1C00000}"/>
    <cellStyle name="Output 2 26 2 2 2 6" xfId="33667" xr:uid="{00000000-0005-0000-0000-0000F2C00000}"/>
    <cellStyle name="Output 2 26 2 2 3" xfId="23769" xr:uid="{00000000-0005-0000-0000-0000F3C00000}"/>
    <cellStyle name="Output 2 26 2 2 3 2" xfId="39400" xr:uid="{00000000-0005-0000-0000-0000F4C00000}"/>
    <cellStyle name="Output 2 26 2 2 4" xfId="15403" xr:uid="{00000000-0005-0000-0000-0000F5C00000}"/>
    <cellStyle name="Output 2 26 2 2 5" xfId="31667" xr:uid="{00000000-0005-0000-0000-0000F6C00000}"/>
    <cellStyle name="Output 2 26 2 2 6" xfId="50386" xr:uid="{00000000-0005-0000-0000-0000F7C00000}"/>
    <cellStyle name="Output 2 26 2 2 7" xfId="52172" xr:uid="{00000000-0005-0000-0000-0000F8C00000}"/>
    <cellStyle name="Output 2 26 2 2 8" xfId="53267" xr:uid="{00000000-0005-0000-0000-0000F9C00000}"/>
    <cellStyle name="Output 2 26 2 3" xfId="8390" xr:uid="{00000000-0005-0000-0000-0000FAC00000}"/>
    <cellStyle name="Output 2 26 2 3 2" xfId="9779" xr:uid="{00000000-0005-0000-0000-0000FBC00000}"/>
    <cellStyle name="Output 2 26 2 3 2 2" xfId="7692" xr:uid="{00000000-0005-0000-0000-0000FCC00000}"/>
    <cellStyle name="Output 2 26 2 3 2 2 2" xfId="25258" xr:uid="{00000000-0005-0000-0000-0000FDC00000}"/>
    <cellStyle name="Output 2 26 2 3 2 2 2 2" xfId="40888" xr:uid="{00000000-0005-0000-0000-0000FEC00000}"/>
    <cellStyle name="Output 2 26 2 3 2 2 3" xfId="17194" xr:uid="{00000000-0005-0000-0000-0000FFC00000}"/>
    <cellStyle name="Output 2 26 2 3 2 2 4" xfId="33037" xr:uid="{00000000-0005-0000-0000-000000C10000}"/>
    <cellStyle name="Output 2 26 2 3 2 3" xfId="27345" xr:uid="{00000000-0005-0000-0000-000001C10000}"/>
    <cellStyle name="Output 2 26 2 3 2 3 2" xfId="42975" xr:uid="{00000000-0005-0000-0000-000002C10000}"/>
    <cellStyle name="Output 2 26 2 3 2 4" xfId="19281" xr:uid="{00000000-0005-0000-0000-000003C10000}"/>
    <cellStyle name="Output 2 26 2 3 2 5" xfId="35124" xr:uid="{00000000-0005-0000-0000-000004C10000}"/>
    <cellStyle name="Output 2 26 2 3 3" xfId="4798" xr:uid="{00000000-0005-0000-0000-000005C10000}"/>
    <cellStyle name="Output 2 26 2 3 3 2" xfId="22970" xr:uid="{00000000-0005-0000-0000-000006C10000}"/>
    <cellStyle name="Output 2 26 2 3 3 2 2" xfId="38601" xr:uid="{00000000-0005-0000-0000-000007C10000}"/>
    <cellStyle name="Output 2 26 2 3 3 3" xfId="14304" xr:uid="{00000000-0005-0000-0000-000008C10000}"/>
    <cellStyle name="Output 2 26 2 3 3 4" xfId="30991" xr:uid="{00000000-0005-0000-0000-000009C10000}"/>
    <cellStyle name="Output 2 26 2 3 4" xfId="25956" xr:uid="{00000000-0005-0000-0000-00000AC10000}"/>
    <cellStyle name="Output 2 26 2 3 4 2" xfId="41586" xr:uid="{00000000-0005-0000-0000-00000BC10000}"/>
    <cellStyle name="Output 2 26 2 3 5" xfId="17892" xr:uid="{00000000-0005-0000-0000-00000CC10000}"/>
    <cellStyle name="Output 2 26 2 3 6" xfId="33735" xr:uid="{00000000-0005-0000-0000-00000DC10000}"/>
    <cellStyle name="Output 2 26 2 4" xfId="21901" xr:uid="{00000000-0005-0000-0000-00000EC10000}"/>
    <cellStyle name="Output 2 26 2 4 2" xfId="37532" xr:uid="{00000000-0005-0000-0000-00000FC10000}"/>
    <cellStyle name="Output 2 26 2 5" xfId="22213" xr:uid="{00000000-0005-0000-0000-000010C10000}"/>
    <cellStyle name="Output 2 26 2 5 2" xfId="37844" xr:uid="{00000000-0005-0000-0000-000011C10000}"/>
    <cellStyle name="Output 2 26 2 6" xfId="13028" xr:uid="{00000000-0005-0000-0000-000012C10000}"/>
    <cellStyle name="Output 2 26 2 7" xfId="30002" xr:uid="{00000000-0005-0000-0000-000013C10000}"/>
    <cellStyle name="Output 2 26 2 8" xfId="47942" xr:uid="{00000000-0005-0000-0000-000014C10000}"/>
    <cellStyle name="Output 2 26 2 9" xfId="48417" xr:uid="{00000000-0005-0000-0000-000015C10000}"/>
    <cellStyle name="Output 2 26 3" xfId="5249" xr:uid="{00000000-0005-0000-0000-000016C10000}"/>
    <cellStyle name="Output 2 26 3 2" xfId="8815" xr:uid="{00000000-0005-0000-0000-000017C10000}"/>
    <cellStyle name="Output 2 26 3 2 2" xfId="10204" xr:uid="{00000000-0005-0000-0000-000018C10000}"/>
    <cellStyle name="Output 2 26 3 2 2 2" xfId="11182" xr:uid="{00000000-0005-0000-0000-000019C10000}"/>
    <cellStyle name="Output 2 26 3 2 2 2 2" xfId="28748" xr:uid="{00000000-0005-0000-0000-00001AC10000}"/>
    <cellStyle name="Output 2 26 3 2 2 2 2 2" xfId="44378" xr:uid="{00000000-0005-0000-0000-00001BC10000}"/>
    <cellStyle name="Output 2 26 3 2 2 2 3" xfId="20684" xr:uid="{00000000-0005-0000-0000-00001CC10000}"/>
    <cellStyle name="Output 2 26 3 2 2 2 4" xfId="36527" xr:uid="{00000000-0005-0000-0000-00001DC10000}"/>
    <cellStyle name="Output 2 26 3 2 2 3" xfId="27770" xr:uid="{00000000-0005-0000-0000-00001EC10000}"/>
    <cellStyle name="Output 2 26 3 2 2 3 2" xfId="43400" xr:uid="{00000000-0005-0000-0000-00001FC10000}"/>
    <cellStyle name="Output 2 26 3 2 2 4" xfId="19706" xr:uid="{00000000-0005-0000-0000-000020C10000}"/>
    <cellStyle name="Output 2 26 3 2 2 5" xfId="35549" xr:uid="{00000000-0005-0000-0000-000021C10000}"/>
    <cellStyle name="Output 2 26 3 2 3" xfId="9409" xr:uid="{00000000-0005-0000-0000-000022C10000}"/>
    <cellStyle name="Output 2 26 3 2 3 2" xfId="26975" xr:uid="{00000000-0005-0000-0000-000023C10000}"/>
    <cellStyle name="Output 2 26 3 2 3 2 2" xfId="42605" xr:uid="{00000000-0005-0000-0000-000024C10000}"/>
    <cellStyle name="Output 2 26 3 2 3 3" xfId="18911" xr:uid="{00000000-0005-0000-0000-000025C10000}"/>
    <cellStyle name="Output 2 26 3 2 3 4" xfId="34754" xr:uid="{00000000-0005-0000-0000-000026C10000}"/>
    <cellStyle name="Output 2 26 3 2 4" xfId="26381" xr:uid="{00000000-0005-0000-0000-000027C10000}"/>
    <cellStyle name="Output 2 26 3 2 4 2" xfId="42011" xr:uid="{00000000-0005-0000-0000-000028C10000}"/>
    <cellStyle name="Output 2 26 3 2 5" xfId="18317" xr:uid="{00000000-0005-0000-0000-000029C10000}"/>
    <cellStyle name="Output 2 26 3 2 6" xfId="34160" xr:uid="{00000000-0005-0000-0000-00002AC10000}"/>
    <cellStyle name="Output 2 26 3 3" xfId="23327" xr:uid="{00000000-0005-0000-0000-00002BC10000}"/>
    <cellStyle name="Output 2 26 3 3 2" xfId="38958" xr:uid="{00000000-0005-0000-0000-00002CC10000}"/>
    <cellStyle name="Output 2 26 3 4" xfId="14754" xr:uid="{00000000-0005-0000-0000-00002DC10000}"/>
    <cellStyle name="Output 2 26 3 5" xfId="31305" xr:uid="{00000000-0005-0000-0000-00002EC10000}"/>
    <cellStyle name="Output 2 26 3 6" xfId="50009" xr:uid="{00000000-0005-0000-0000-00002FC10000}"/>
    <cellStyle name="Output 2 26 3 7" xfId="51807" xr:uid="{00000000-0005-0000-0000-000030C10000}"/>
    <cellStyle name="Output 2 26 3 8" xfId="52900" xr:uid="{00000000-0005-0000-0000-000031C10000}"/>
    <cellStyle name="Output 2 26 4" xfId="8957" xr:uid="{00000000-0005-0000-0000-000032C10000}"/>
    <cellStyle name="Output 2 26 4 2" xfId="10346" xr:uid="{00000000-0005-0000-0000-000033C10000}"/>
    <cellStyle name="Output 2 26 4 2 2" xfId="7666" xr:uid="{00000000-0005-0000-0000-000034C10000}"/>
    <cellStyle name="Output 2 26 4 2 2 2" xfId="25232" xr:uid="{00000000-0005-0000-0000-000035C10000}"/>
    <cellStyle name="Output 2 26 4 2 2 2 2" xfId="40862" xr:uid="{00000000-0005-0000-0000-000036C10000}"/>
    <cellStyle name="Output 2 26 4 2 2 3" xfId="17168" xr:uid="{00000000-0005-0000-0000-000037C10000}"/>
    <cellStyle name="Output 2 26 4 2 2 4" xfId="33011" xr:uid="{00000000-0005-0000-0000-000038C10000}"/>
    <cellStyle name="Output 2 26 4 2 3" xfId="27912" xr:uid="{00000000-0005-0000-0000-000039C10000}"/>
    <cellStyle name="Output 2 26 4 2 3 2" xfId="43542" xr:uid="{00000000-0005-0000-0000-00003AC10000}"/>
    <cellStyle name="Output 2 26 4 2 4" xfId="19848" xr:uid="{00000000-0005-0000-0000-00003BC10000}"/>
    <cellStyle name="Output 2 26 4 2 5" xfId="35691" xr:uid="{00000000-0005-0000-0000-00003CC10000}"/>
    <cellStyle name="Output 2 26 4 3" xfId="7657" xr:uid="{00000000-0005-0000-0000-00003DC10000}"/>
    <cellStyle name="Output 2 26 4 3 2" xfId="25223" xr:uid="{00000000-0005-0000-0000-00003EC10000}"/>
    <cellStyle name="Output 2 26 4 3 2 2" xfId="40853" xr:uid="{00000000-0005-0000-0000-00003FC10000}"/>
    <cellStyle name="Output 2 26 4 3 3" xfId="17159" xr:uid="{00000000-0005-0000-0000-000040C10000}"/>
    <cellStyle name="Output 2 26 4 3 4" xfId="33002" xr:uid="{00000000-0005-0000-0000-000041C10000}"/>
    <cellStyle name="Output 2 26 4 4" xfId="26523" xr:uid="{00000000-0005-0000-0000-000042C10000}"/>
    <cellStyle name="Output 2 26 4 4 2" xfId="42153" xr:uid="{00000000-0005-0000-0000-000043C10000}"/>
    <cellStyle name="Output 2 26 4 5" xfId="18459" xr:uid="{00000000-0005-0000-0000-000044C10000}"/>
    <cellStyle name="Output 2 26 4 6" xfId="34302" xr:uid="{00000000-0005-0000-0000-000045C10000}"/>
    <cellStyle name="Output 2 26 5" xfId="21453" xr:uid="{00000000-0005-0000-0000-000046C10000}"/>
    <cellStyle name="Output 2 26 5 2" xfId="37084" xr:uid="{00000000-0005-0000-0000-000047C10000}"/>
    <cellStyle name="Output 2 26 6" xfId="29270" xr:uid="{00000000-0005-0000-0000-000048C10000}"/>
    <cellStyle name="Output 2 26 6 2" xfId="44900" xr:uid="{00000000-0005-0000-0000-000049C10000}"/>
    <cellStyle name="Output 2 26 7" xfId="12375" xr:uid="{00000000-0005-0000-0000-00004AC10000}"/>
    <cellStyle name="Output 2 26 8" xfId="29636" xr:uid="{00000000-0005-0000-0000-00004BC10000}"/>
    <cellStyle name="Output 2 26 9" xfId="47100" xr:uid="{00000000-0005-0000-0000-00004CC10000}"/>
    <cellStyle name="Output 2 27" xfId="2920" xr:uid="{00000000-0005-0000-0000-00004DC10000}"/>
    <cellStyle name="Output 2 27 10" xfId="48106" xr:uid="{00000000-0005-0000-0000-00004EC10000}"/>
    <cellStyle name="Output 2 27 11" xfId="47462" xr:uid="{00000000-0005-0000-0000-00004FC10000}"/>
    <cellStyle name="Output 2 27 12" xfId="50809" xr:uid="{00000000-0005-0000-0000-000050C10000}"/>
    <cellStyle name="Output 2 27 13" xfId="46089" xr:uid="{00000000-0005-0000-0000-000051C10000}"/>
    <cellStyle name="Output 2 27 14" xfId="48937" xr:uid="{00000000-0005-0000-0000-000052C10000}"/>
    <cellStyle name="Output 2 27 15" xfId="48990" xr:uid="{00000000-0005-0000-0000-000053C10000}"/>
    <cellStyle name="Output 2 27 2" xfId="3574" xr:uid="{00000000-0005-0000-0000-000054C10000}"/>
    <cellStyle name="Output 2 27 2 10" xfId="46281" xr:uid="{00000000-0005-0000-0000-000055C10000}"/>
    <cellStyle name="Output 2 27 2 11" xfId="51172" xr:uid="{00000000-0005-0000-0000-000056C10000}"/>
    <cellStyle name="Output 2 27 2 12" xfId="44963" xr:uid="{00000000-0005-0000-0000-000057C10000}"/>
    <cellStyle name="Output 2 27 2 13" xfId="47012" xr:uid="{00000000-0005-0000-0000-000058C10000}"/>
    <cellStyle name="Output 2 27 2 14" xfId="51521" xr:uid="{00000000-0005-0000-0000-000059C10000}"/>
    <cellStyle name="Output 2 27 2 2" xfId="5949" xr:uid="{00000000-0005-0000-0000-00005AC10000}"/>
    <cellStyle name="Output 2 27 2 2 2" xfId="8924" xr:uid="{00000000-0005-0000-0000-00005BC10000}"/>
    <cellStyle name="Output 2 27 2 2 2 2" xfId="10313" xr:uid="{00000000-0005-0000-0000-00005CC10000}"/>
    <cellStyle name="Output 2 27 2 2 2 2 2" xfId="10826" xr:uid="{00000000-0005-0000-0000-00005DC10000}"/>
    <cellStyle name="Output 2 27 2 2 2 2 2 2" xfId="28392" xr:uid="{00000000-0005-0000-0000-00005EC10000}"/>
    <cellStyle name="Output 2 27 2 2 2 2 2 2 2" xfId="44022" xr:uid="{00000000-0005-0000-0000-00005FC10000}"/>
    <cellStyle name="Output 2 27 2 2 2 2 2 3" xfId="20328" xr:uid="{00000000-0005-0000-0000-000060C10000}"/>
    <cellStyle name="Output 2 27 2 2 2 2 2 4" xfId="36171" xr:uid="{00000000-0005-0000-0000-000061C10000}"/>
    <cellStyle name="Output 2 27 2 2 2 2 3" xfId="27879" xr:uid="{00000000-0005-0000-0000-000062C10000}"/>
    <cellStyle name="Output 2 27 2 2 2 2 3 2" xfId="43509" xr:uid="{00000000-0005-0000-0000-000063C10000}"/>
    <cellStyle name="Output 2 27 2 2 2 2 4" xfId="19815" xr:uid="{00000000-0005-0000-0000-000064C10000}"/>
    <cellStyle name="Output 2 27 2 2 2 2 5" xfId="35658" xr:uid="{00000000-0005-0000-0000-000065C10000}"/>
    <cellStyle name="Output 2 27 2 2 2 3" xfId="10922" xr:uid="{00000000-0005-0000-0000-000066C10000}"/>
    <cellStyle name="Output 2 27 2 2 2 3 2" xfId="28488" xr:uid="{00000000-0005-0000-0000-000067C10000}"/>
    <cellStyle name="Output 2 27 2 2 2 3 2 2" xfId="44118" xr:uid="{00000000-0005-0000-0000-000068C10000}"/>
    <cellStyle name="Output 2 27 2 2 2 3 3" xfId="20424" xr:uid="{00000000-0005-0000-0000-000069C10000}"/>
    <cellStyle name="Output 2 27 2 2 2 3 4" xfId="36267" xr:uid="{00000000-0005-0000-0000-00006AC10000}"/>
    <cellStyle name="Output 2 27 2 2 2 4" xfId="26490" xr:uid="{00000000-0005-0000-0000-00006BC10000}"/>
    <cellStyle name="Output 2 27 2 2 2 4 2" xfId="42120" xr:uid="{00000000-0005-0000-0000-00006CC10000}"/>
    <cellStyle name="Output 2 27 2 2 2 5" xfId="18426" xr:uid="{00000000-0005-0000-0000-00006DC10000}"/>
    <cellStyle name="Output 2 27 2 2 2 6" xfId="34269" xr:uid="{00000000-0005-0000-0000-00006EC10000}"/>
    <cellStyle name="Output 2 27 2 2 3" xfId="23820" xr:uid="{00000000-0005-0000-0000-00006FC10000}"/>
    <cellStyle name="Output 2 27 2 2 3 2" xfId="39451" xr:uid="{00000000-0005-0000-0000-000070C10000}"/>
    <cellStyle name="Output 2 27 2 2 4" xfId="15454" xr:uid="{00000000-0005-0000-0000-000071C10000}"/>
    <cellStyle name="Output 2 27 2 2 5" xfId="31718" xr:uid="{00000000-0005-0000-0000-000072C10000}"/>
    <cellStyle name="Output 2 27 2 2 6" xfId="50437" xr:uid="{00000000-0005-0000-0000-000073C10000}"/>
    <cellStyle name="Output 2 27 2 2 7" xfId="52223" xr:uid="{00000000-0005-0000-0000-000074C10000}"/>
    <cellStyle name="Output 2 27 2 2 8" xfId="53318" xr:uid="{00000000-0005-0000-0000-000075C10000}"/>
    <cellStyle name="Output 2 27 2 3" xfId="8580" xr:uid="{00000000-0005-0000-0000-000076C10000}"/>
    <cellStyle name="Output 2 27 2 3 2" xfId="9969" xr:uid="{00000000-0005-0000-0000-000077C10000}"/>
    <cellStyle name="Output 2 27 2 3 2 2" xfId="7582" xr:uid="{00000000-0005-0000-0000-000078C10000}"/>
    <cellStyle name="Output 2 27 2 3 2 2 2" xfId="25148" xr:uid="{00000000-0005-0000-0000-000079C10000}"/>
    <cellStyle name="Output 2 27 2 3 2 2 2 2" xfId="40778" xr:uid="{00000000-0005-0000-0000-00007AC10000}"/>
    <cellStyle name="Output 2 27 2 3 2 2 3" xfId="17084" xr:uid="{00000000-0005-0000-0000-00007BC10000}"/>
    <cellStyle name="Output 2 27 2 3 2 2 4" xfId="32927" xr:uid="{00000000-0005-0000-0000-00007CC10000}"/>
    <cellStyle name="Output 2 27 2 3 2 3" xfId="27535" xr:uid="{00000000-0005-0000-0000-00007DC10000}"/>
    <cellStyle name="Output 2 27 2 3 2 3 2" xfId="43165" xr:uid="{00000000-0005-0000-0000-00007EC10000}"/>
    <cellStyle name="Output 2 27 2 3 2 4" xfId="19471" xr:uid="{00000000-0005-0000-0000-00007FC10000}"/>
    <cellStyle name="Output 2 27 2 3 2 5" xfId="35314" xr:uid="{00000000-0005-0000-0000-000080C10000}"/>
    <cellStyle name="Output 2 27 2 3 3" xfId="4882" xr:uid="{00000000-0005-0000-0000-000081C10000}"/>
    <cellStyle name="Output 2 27 2 3 3 2" xfId="23054" xr:uid="{00000000-0005-0000-0000-000082C10000}"/>
    <cellStyle name="Output 2 27 2 3 3 2 2" xfId="38685" xr:uid="{00000000-0005-0000-0000-000083C10000}"/>
    <cellStyle name="Output 2 27 2 3 3 3" xfId="14388" xr:uid="{00000000-0005-0000-0000-000084C10000}"/>
    <cellStyle name="Output 2 27 2 3 3 4" xfId="31075" xr:uid="{00000000-0005-0000-0000-000085C10000}"/>
    <cellStyle name="Output 2 27 2 3 4" xfId="26146" xr:uid="{00000000-0005-0000-0000-000086C10000}"/>
    <cellStyle name="Output 2 27 2 3 4 2" xfId="41776" xr:uid="{00000000-0005-0000-0000-000087C10000}"/>
    <cellStyle name="Output 2 27 2 3 5" xfId="18082" xr:uid="{00000000-0005-0000-0000-000088C10000}"/>
    <cellStyle name="Output 2 27 2 3 6" xfId="33925" xr:uid="{00000000-0005-0000-0000-000089C10000}"/>
    <cellStyle name="Output 2 27 2 4" xfId="21952" xr:uid="{00000000-0005-0000-0000-00008AC10000}"/>
    <cellStyle name="Output 2 27 2 4 2" xfId="37583" xr:uid="{00000000-0005-0000-0000-00008BC10000}"/>
    <cellStyle name="Output 2 27 2 5" xfId="12088" xr:uid="{00000000-0005-0000-0000-00008CC10000}"/>
    <cellStyle name="Output 2 27 2 5 2" xfId="29351" xr:uid="{00000000-0005-0000-0000-00008DC10000}"/>
    <cellStyle name="Output 2 27 2 6" xfId="13079" xr:uid="{00000000-0005-0000-0000-00008EC10000}"/>
    <cellStyle name="Output 2 27 2 7" xfId="30053" xr:uid="{00000000-0005-0000-0000-00008FC10000}"/>
    <cellStyle name="Output 2 27 2 8" xfId="47916" xr:uid="{00000000-0005-0000-0000-000090C10000}"/>
    <cellStyle name="Output 2 27 2 9" xfId="48468" xr:uid="{00000000-0005-0000-0000-000091C10000}"/>
    <cellStyle name="Output 2 27 3" xfId="5299" xr:uid="{00000000-0005-0000-0000-000092C10000}"/>
    <cellStyle name="Output 2 27 3 2" xfId="8220" xr:uid="{00000000-0005-0000-0000-000093C10000}"/>
    <cellStyle name="Output 2 27 3 2 2" xfId="9609" xr:uid="{00000000-0005-0000-0000-000094C10000}"/>
    <cellStyle name="Output 2 27 3 2 2 2" xfId="7701" xr:uid="{00000000-0005-0000-0000-000095C10000}"/>
    <cellStyle name="Output 2 27 3 2 2 2 2" xfId="25267" xr:uid="{00000000-0005-0000-0000-000096C10000}"/>
    <cellStyle name="Output 2 27 3 2 2 2 2 2" xfId="40897" xr:uid="{00000000-0005-0000-0000-000097C10000}"/>
    <cellStyle name="Output 2 27 3 2 2 2 3" xfId="17203" xr:uid="{00000000-0005-0000-0000-000098C10000}"/>
    <cellStyle name="Output 2 27 3 2 2 2 4" xfId="33046" xr:uid="{00000000-0005-0000-0000-000099C10000}"/>
    <cellStyle name="Output 2 27 3 2 2 3" xfId="27175" xr:uid="{00000000-0005-0000-0000-00009AC10000}"/>
    <cellStyle name="Output 2 27 3 2 2 3 2" xfId="42805" xr:uid="{00000000-0005-0000-0000-00009BC10000}"/>
    <cellStyle name="Output 2 27 3 2 2 4" xfId="19111" xr:uid="{00000000-0005-0000-0000-00009CC10000}"/>
    <cellStyle name="Output 2 27 3 2 2 5" xfId="34954" xr:uid="{00000000-0005-0000-0000-00009DC10000}"/>
    <cellStyle name="Output 2 27 3 2 3" xfId="7256" xr:uid="{00000000-0005-0000-0000-00009EC10000}"/>
    <cellStyle name="Output 2 27 3 2 3 2" xfId="24823" xr:uid="{00000000-0005-0000-0000-00009FC10000}"/>
    <cellStyle name="Output 2 27 3 2 3 2 2" xfId="40453" xr:uid="{00000000-0005-0000-0000-0000A0C10000}"/>
    <cellStyle name="Output 2 27 3 2 3 3" xfId="16759" xr:uid="{00000000-0005-0000-0000-0000A1C10000}"/>
    <cellStyle name="Output 2 27 3 2 3 4" xfId="32602" xr:uid="{00000000-0005-0000-0000-0000A2C10000}"/>
    <cellStyle name="Output 2 27 3 2 4" xfId="25786" xr:uid="{00000000-0005-0000-0000-0000A3C10000}"/>
    <cellStyle name="Output 2 27 3 2 4 2" xfId="41416" xr:uid="{00000000-0005-0000-0000-0000A4C10000}"/>
    <cellStyle name="Output 2 27 3 2 5" xfId="17722" xr:uid="{00000000-0005-0000-0000-0000A5C10000}"/>
    <cellStyle name="Output 2 27 3 2 6" xfId="33565" xr:uid="{00000000-0005-0000-0000-0000A6C10000}"/>
    <cellStyle name="Output 2 27 3 3" xfId="23377" xr:uid="{00000000-0005-0000-0000-0000A7C10000}"/>
    <cellStyle name="Output 2 27 3 3 2" xfId="39008" xr:uid="{00000000-0005-0000-0000-0000A8C10000}"/>
    <cellStyle name="Output 2 27 3 4" xfId="14804" xr:uid="{00000000-0005-0000-0000-0000A9C10000}"/>
    <cellStyle name="Output 2 27 3 5" xfId="31355" xr:uid="{00000000-0005-0000-0000-0000AAC10000}"/>
    <cellStyle name="Output 2 27 3 6" xfId="50060" xr:uid="{00000000-0005-0000-0000-0000ABC10000}"/>
    <cellStyle name="Output 2 27 3 7" xfId="51858" xr:uid="{00000000-0005-0000-0000-0000ACC10000}"/>
    <cellStyle name="Output 2 27 3 8" xfId="52951" xr:uid="{00000000-0005-0000-0000-0000ADC10000}"/>
    <cellStyle name="Output 2 27 4" xfId="6848" xr:uid="{00000000-0005-0000-0000-0000AEC10000}"/>
    <cellStyle name="Output 2 27 4 2" xfId="7208" xr:uid="{00000000-0005-0000-0000-0000AFC10000}"/>
    <cellStyle name="Output 2 27 4 2 2" xfId="11056" xr:uid="{00000000-0005-0000-0000-0000B0C10000}"/>
    <cellStyle name="Output 2 27 4 2 2 2" xfId="28622" xr:uid="{00000000-0005-0000-0000-0000B1C10000}"/>
    <cellStyle name="Output 2 27 4 2 2 2 2" xfId="44252" xr:uid="{00000000-0005-0000-0000-0000B2C10000}"/>
    <cellStyle name="Output 2 27 4 2 2 3" xfId="20558" xr:uid="{00000000-0005-0000-0000-0000B3C10000}"/>
    <cellStyle name="Output 2 27 4 2 2 4" xfId="36401" xr:uid="{00000000-0005-0000-0000-0000B4C10000}"/>
    <cellStyle name="Output 2 27 4 2 3" xfId="24775" xr:uid="{00000000-0005-0000-0000-0000B5C10000}"/>
    <cellStyle name="Output 2 27 4 2 3 2" xfId="40405" xr:uid="{00000000-0005-0000-0000-0000B6C10000}"/>
    <cellStyle name="Output 2 27 4 2 4" xfId="16711" xr:uid="{00000000-0005-0000-0000-0000B7C10000}"/>
    <cellStyle name="Output 2 27 4 2 5" xfId="32554" xr:uid="{00000000-0005-0000-0000-0000B8C10000}"/>
    <cellStyle name="Output 2 27 4 3" xfId="4310" xr:uid="{00000000-0005-0000-0000-0000B9C10000}"/>
    <cellStyle name="Output 2 27 4 3 2" xfId="22521" xr:uid="{00000000-0005-0000-0000-0000BAC10000}"/>
    <cellStyle name="Output 2 27 4 3 2 2" xfId="38152" xr:uid="{00000000-0005-0000-0000-0000BBC10000}"/>
    <cellStyle name="Output 2 27 4 3 3" xfId="13816" xr:uid="{00000000-0005-0000-0000-0000BCC10000}"/>
    <cellStyle name="Output 2 27 4 3 4" xfId="30561" xr:uid="{00000000-0005-0000-0000-0000BDC10000}"/>
    <cellStyle name="Output 2 27 4 4" xfId="24511" xr:uid="{00000000-0005-0000-0000-0000BEC10000}"/>
    <cellStyle name="Output 2 27 4 4 2" xfId="40142" xr:uid="{00000000-0005-0000-0000-0000BFC10000}"/>
    <cellStyle name="Output 2 27 4 5" xfId="16352" xr:uid="{00000000-0005-0000-0000-0000C0C10000}"/>
    <cellStyle name="Output 2 27 4 6" xfId="32330" xr:uid="{00000000-0005-0000-0000-0000C1C10000}"/>
    <cellStyle name="Output 2 27 5" xfId="21504" xr:uid="{00000000-0005-0000-0000-0000C2C10000}"/>
    <cellStyle name="Output 2 27 5 2" xfId="37135" xr:uid="{00000000-0005-0000-0000-0000C3C10000}"/>
    <cellStyle name="Output 2 27 6" xfId="22571" xr:uid="{00000000-0005-0000-0000-0000C4C10000}"/>
    <cellStyle name="Output 2 27 6 2" xfId="38202" xr:uid="{00000000-0005-0000-0000-0000C5C10000}"/>
    <cellStyle name="Output 2 27 7" xfId="12426" xr:uid="{00000000-0005-0000-0000-0000C6C10000}"/>
    <cellStyle name="Output 2 27 8" xfId="29687" xr:uid="{00000000-0005-0000-0000-0000C7C10000}"/>
    <cellStyle name="Output 2 27 9" xfId="47731" xr:uid="{00000000-0005-0000-0000-0000C8C10000}"/>
    <cellStyle name="Output 2 28" xfId="2897" xr:uid="{00000000-0005-0000-0000-0000C9C10000}"/>
    <cellStyle name="Output 2 28 10" xfId="48083" xr:uid="{00000000-0005-0000-0000-0000CAC10000}"/>
    <cellStyle name="Output 2 28 11" xfId="45454" xr:uid="{00000000-0005-0000-0000-0000CBC10000}"/>
    <cellStyle name="Output 2 28 12" xfId="50786" xr:uid="{00000000-0005-0000-0000-0000CCC10000}"/>
    <cellStyle name="Output 2 28 13" xfId="46069" xr:uid="{00000000-0005-0000-0000-0000CDC10000}"/>
    <cellStyle name="Output 2 28 14" xfId="47160" xr:uid="{00000000-0005-0000-0000-0000CEC10000}"/>
    <cellStyle name="Output 2 28 15" xfId="52557" xr:uid="{00000000-0005-0000-0000-0000CFC10000}"/>
    <cellStyle name="Output 2 28 2" xfId="3551" xr:uid="{00000000-0005-0000-0000-0000D0C10000}"/>
    <cellStyle name="Output 2 28 2 10" xfId="46346" xr:uid="{00000000-0005-0000-0000-0000D1C10000}"/>
    <cellStyle name="Output 2 28 2 11" xfId="51149" xr:uid="{00000000-0005-0000-0000-0000D2C10000}"/>
    <cellStyle name="Output 2 28 2 12" xfId="47607" xr:uid="{00000000-0005-0000-0000-0000D3C10000}"/>
    <cellStyle name="Output 2 28 2 13" xfId="45889" xr:uid="{00000000-0005-0000-0000-0000D4C10000}"/>
    <cellStyle name="Output 2 28 2 14" xfId="45719" xr:uid="{00000000-0005-0000-0000-0000D5C10000}"/>
    <cellStyle name="Output 2 28 2 2" xfId="5926" xr:uid="{00000000-0005-0000-0000-0000D6C10000}"/>
    <cellStyle name="Output 2 28 2 2 2" xfId="8247" xr:uid="{00000000-0005-0000-0000-0000D7C10000}"/>
    <cellStyle name="Output 2 28 2 2 2 2" xfId="9636" xr:uid="{00000000-0005-0000-0000-0000D8C10000}"/>
    <cellStyle name="Output 2 28 2 2 2 2 2" xfId="7543" xr:uid="{00000000-0005-0000-0000-0000D9C10000}"/>
    <cellStyle name="Output 2 28 2 2 2 2 2 2" xfId="25109" xr:uid="{00000000-0005-0000-0000-0000DAC10000}"/>
    <cellStyle name="Output 2 28 2 2 2 2 2 2 2" xfId="40739" xr:uid="{00000000-0005-0000-0000-0000DBC10000}"/>
    <cellStyle name="Output 2 28 2 2 2 2 2 3" xfId="17045" xr:uid="{00000000-0005-0000-0000-0000DCC10000}"/>
    <cellStyle name="Output 2 28 2 2 2 2 2 4" xfId="32888" xr:uid="{00000000-0005-0000-0000-0000DDC10000}"/>
    <cellStyle name="Output 2 28 2 2 2 2 3" xfId="27202" xr:uid="{00000000-0005-0000-0000-0000DEC10000}"/>
    <cellStyle name="Output 2 28 2 2 2 2 3 2" xfId="42832" xr:uid="{00000000-0005-0000-0000-0000DFC10000}"/>
    <cellStyle name="Output 2 28 2 2 2 2 4" xfId="19138" xr:uid="{00000000-0005-0000-0000-0000E0C10000}"/>
    <cellStyle name="Output 2 28 2 2 2 2 5" xfId="34981" xr:uid="{00000000-0005-0000-0000-0000E1C10000}"/>
    <cellStyle name="Output 2 28 2 2 2 3" xfId="7273" xr:uid="{00000000-0005-0000-0000-0000E2C10000}"/>
    <cellStyle name="Output 2 28 2 2 2 3 2" xfId="24840" xr:uid="{00000000-0005-0000-0000-0000E3C10000}"/>
    <cellStyle name="Output 2 28 2 2 2 3 2 2" xfId="40470" xr:uid="{00000000-0005-0000-0000-0000E4C10000}"/>
    <cellStyle name="Output 2 28 2 2 2 3 3" xfId="16776" xr:uid="{00000000-0005-0000-0000-0000E5C10000}"/>
    <cellStyle name="Output 2 28 2 2 2 3 4" xfId="32619" xr:uid="{00000000-0005-0000-0000-0000E6C10000}"/>
    <cellStyle name="Output 2 28 2 2 2 4" xfId="25813" xr:uid="{00000000-0005-0000-0000-0000E7C10000}"/>
    <cellStyle name="Output 2 28 2 2 2 4 2" xfId="41443" xr:uid="{00000000-0005-0000-0000-0000E8C10000}"/>
    <cellStyle name="Output 2 28 2 2 2 5" xfId="17749" xr:uid="{00000000-0005-0000-0000-0000E9C10000}"/>
    <cellStyle name="Output 2 28 2 2 2 6" xfId="33592" xr:uid="{00000000-0005-0000-0000-0000EAC10000}"/>
    <cellStyle name="Output 2 28 2 2 3" xfId="23797" xr:uid="{00000000-0005-0000-0000-0000EBC10000}"/>
    <cellStyle name="Output 2 28 2 2 3 2" xfId="39428" xr:uid="{00000000-0005-0000-0000-0000ECC10000}"/>
    <cellStyle name="Output 2 28 2 2 4" xfId="15431" xr:uid="{00000000-0005-0000-0000-0000EDC10000}"/>
    <cellStyle name="Output 2 28 2 2 5" xfId="31695" xr:uid="{00000000-0005-0000-0000-0000EEC10000}"/>
    <cellStyle name="Output 2 28 2 2 6" xfId="50414" xr:uid="{00000000-0005-0000-0000-0000EFC10000}"/>
    <cellStyle name="Output 2 28 2 2 7" xfId="52200" xr:uid="{00000000-0005-0000-0000-0000F0C10000}"/>
    <cellStyle name="Output 2 28 2 2 8" xfId="53295" xr:uid="{00000000-0005-0000-0000-0000F1C10000}"/>
    <cellStyle name="Output 2 28 2 3" xfId="8716" xr:uid="{00000000-0005-0000-0000-0000F2C10000}"/>
    <cellStyle name="Output 2 28 2 3 2" xfId="10105" xr:uid="{00000000-0005-0000-0000-0000F3C10000}"/>
    <cellStyle name="Output 2 28 2 3 2 2" xfId="7854" xr:uid="{00000000-0005-0000-0000-0000F4C10000}"/>
    <cellStyle name="Output 2 28 2 3 2 2 2" xfId="25420" xr:uid="{00000000-0005-0000-0000-0000F5C10000}"/>
    <cellStyle name="Output 2 28 2 3 2 2 2 2" xfId="41050" xr:uid="{00000000-0005-0000-0000-0000F6C10000}"/>
    <cellStyle name="Output 2 28 2 3 2 2 3" xfId="17356" xr:uid="{00000000-0005-0000-0000-0000F7C10000}"/>
    <cellStyle name="Output 2 28 2 3 2 2 4" xfId="33199" xr:uid="{00000000-0005-0000-0000-0000F8C10000}"/>
    <cellStyle name="Output 2 28 2 3 2 3" xfId="27671" xr:uid="{00000000-0005-0000-0000-0000F9C10000}"/>
    <cellStyle name="Output 2 28 2 3 2 3 2" xfId="43301" xr:uid="{00000000-0005-0000-0000-0000FAC10000}"/>
    <cellStyle name="Output 2 28 2 3 2 4" xfId="19607" xr:uid="{00000000-0005-0000-0000-0000FBC10000}"/>
    <cellStyle name="Output 2 28 2 3 2 5" xfId="35450" xr:uid="{00000000-0005-0000-0000-0000FCC10000}"/>
    <cellStyle name="Output 2 28 2 3 3" xfId="4722" xr:uid="{00000000-0005-0000-0000-0000FDC10000}"/>
    <cellStyle name="Output 2 28 2 3 3 2" xfId="22894" xr:uid="{00000000-0005-0000-0000-0000FEC10000}"/>
    <cellStyle name="Output 2 28 2 3 3 2 2" xfId="38525" xr:uid="{00000000-0005-0000-0000-0000FFC10000}"/>
    <cellStyle name="Output 2 28 2 3 3 3" xfId="14228" xr:uid="{00000000-0005-0000-0000-000000C20000}"/>
    <cellStyle name="Output 2 28 2 3 3 4" xfId="30915" xr:uid="{00000000-0005-0000-0000-000001C20000}"/>
    <cellStyle name="Output 2 28 2 3 4" xfId="26282" xr:uid="{00000000-0005-0000-0000-000002C20000}"/>
    <cellStyle name="Output 2 28 2 3 4 2" xfId="41912" xr:uid="{00000000-0005-0000-0000-000003C20000}"/>
    <cellStyle name="Output 2 28 2 3 5" xfId="18218" xr:uid="{00000000-0005-0000-0000-000004C20000}"/>
    <cellStyle name="Output 2 28 2 3 6" xfId="34061" xr:uid="{00000000-0005-0000-0000-000005C20000}"/>
    <cellStyle name="Output 2 28 2 4" xfId="21929" xr:uid="{00000000-0005-0000-0000-000006C20000}"/>
    <cellStyle name="Output 2 28 2 4 2" xfId="37560" xr:uid="{00000000-0005-0000-0000-000007C20000}"/>
    <cellStyle name="Output 2 28 2 5" xfId="24303" xr:uid="{00000000-0005-0000-0000-000008C20000}"/>
    <cellStyle name="Output 2 28 2 5 2" xfId="39934" xr:uid="{00000000-0005-0000-0000-000009C20000}"/>
    <cellStyle name="Output 2 28 2 6" xfId="13056" xr:uid="{00000000-0005-0000-0000-00000AC20000}"/>
    <cellStyle name="Output 2 28 2 7" xfId="30030" xr:uid="{00000000-0005-0000-0000-00000BC20000}"/>
    <cellStyle name="Output 2 28 2 8" xfId="45051" xr:uid="{00000000-0005-0000-0000-00000CC20000}"/>
    <cellStyle name="Output 2 28 2 9" xfId="48445" xr:uid="{00000000-0005-0000-0000-00000DC20000}"/>
    <cellStyle name="Output 2 28 3" xfId="5277" xr:uid="{00000000-0005-0000-0000-00000EC20000}"/>
    <cellStyle name="Output 2 28 3 2" xfId="8925" xr:uid="{00000000-0005-0000-0000-00000FC20000}"/>
    <cellStyle name="Output 2 28 3 2 2" xfId="10314" xr:uid="{00000000-0005-0000-0000-000010C20000}"/>
    <cellStyle name="Output 2 28 3 2 2 2" xfId="11522" xr:uid="{00000000-0005-0000-0000-000011C20000}"/>
    <cellStyle name="Output 2 28 3 2 2 2 2" xfId="29088" xr:uid="{00000000-0005-0000-0000-000012C20000}"/>
    <cellStyle name="Output 2 28 3 2 2 2 2 2" xfId="44718" xr:uid="{00000000-0005-0000-0000-000013C20000}"/>
    <cellStyle name="Output 2 28 3 2 2 2 3" xfId="21024" xr:uid="{00000000-0005-0000-0000-000014C20000}"/>
    <cellStyle name="Output 2 28 3 2 2 2 4" xfId="36867" xr:uid="{00000000-0005-0000-0000-000015C20000}"/>
    <cellStyle name="Output 2 28 3 2 2 3" xfId="27880" xr:uid="{00000000-0005-0000-0000-000016C20000}"/>
    <cellStyle name="Output 2 28 3 2 2 3 2" xfId="43510" xr:uid="{00000000-0005-0000-0000-000017C20000}"/>
    <cellStyle name="Output 2 28 3 2 2 4" xfId="19816" xr:uid="{00000000-0005-0000-0000-000018C20000}"/>
    <cellStyle name="Output 2 28 3 2 2 5" xfId="35659" xr:uid="{00000000-0005-0000-0000-000019C20000}"/>
    <cellStyle name="Output 2 28 3 2 3" xfId="11458" xr:uid="{00000000-0005-0000-0000-00001AC20000}"/>
    <cellStyle name="Output 2 28 3 2 3 2" xfId="29024" xr:uid="{00000000-0005-0000-0000-00001BC20000}"/>
    <cellStyle name="Output 2 28 3 2 3 2 2" xfId="44654" xr:uid="{00000000-0005-0000-0000-00001CC20000}"/>
    <cellStyle name="Output 2 28 3 2 3 3" xfId="20960" xr:uid="{00000000-0005-0000-0000-00001DC20000}"/>
    <cellStyle name="Output 2 28 3 2 3 4" xfId="36803" xr:uid="{00000000-0005-0000-0000-00001EC20000}"/>
    <cellStyle name="Output 2 28 3 2 4" xfId="26491" xr:uid="{00000000-0005-0000-0000-00001FC20000}"/>
    <cellStyle name="Output 2 28 3 2 4 2" xfId="42121" xr:uid="{00000000-0005-0000-0000-000020C20000}"/>
    <cellStyle name="Output 2 28 3 2 5" xfId="18427" xr:uid="{00000000-0005-0000-0000-000021C20000}"/>
    <cellStyle name="Output 2 28 3 2 6" xfId="34270" xr:uid="{00000000-0005-0000-0000-000022C20000}"/>
    <cellStyle name="Output 2 28 3 3" xfId="23355" xr:uid="{00000000-0005-0000-0000-000023C20000}"/>
    <cellStyle name="Output 2 28 3 3 2" xfId="38986" xr:uid="{00000000-0005-0000-0000-000024C20000}"/>
    <cellStyle name="Output 2 28 3 4" xfId="14782" xr:uid="{00000000-0005-0000-0000-000025C20000}"/>
    <cellStyle name="Output 2 28 3 5" xfId="31333" xr:uid="{00000000-0005-0000-0000-000026C20000}"/>
    <cellStyle name="Output 2 28 3 6" xfId="50037" xr:uid="{00000000-0005-0000-0000-000027C20000}"/>
    <cellStyle name="Output 2 28 3 7" xfId="51835" xr:uid="{00000000-0005-0000-0000-000028C20000}"/>
    <cellStyle name="Output 2 28 3 8" xfId="52928" xr:uid="{00000000-0005-0000-0000-000029C20000}"/>
    <cellStyle name="Output 2 28 4" xfId="6740" xr:uid="{00000000-0005-0000-0000-00002AC20000}"/>
    <cellStyle name="Output 2 28 4 2" xfId="7385" xr:uid="{00000000-0005-0000-0000-00002BC20000}"/>
    <cellStyle name="Output 2 28 4 2 2" xfId="10835" xr:uid="{00000000-0005-0000-0000-00002CC20000}"/>
    <cellStyle name="Output 2 28 4 2 2 2" xfId="28401" xr:uid="{00000000-0005-0000-0000-00002DC20000}"/>
    <cellStyle name="Output 2 28 4 2 2 2 2" xfId="44031" xr:uid="{00000000-0005-0000-0000-00002EC20000}"/>
    <cellStyle name="Output 2 28 4 2 2 3" xfId="20337" xr:uid="{00000000-0005-0000-0000-00002FC20000}"/>
    <cellStyle name="Output 2 28 4 2 2 4" xfId="36180" xr:uid="{00000000-0005-0000-0000-000030C20000}"/>
    <cellStyle name="Output 2 28 4 2 3" xfId="24952" xr:uid="{00000000-0005-0000-0000-000031C20000}"/>
    <cellStyle name="Output 2 28 4 2 3 2" xfId="40582" xr:uid="{00000000-0005-0000-0000-000032C20000}"/>
    <cellStyle name="Output 2 28 4 2 4" xfId="16888" xr:uid="{00000000-0005-0000-0000-000033C20000}"/>
    <cellStyle name="Output 2 28 4 2 5" xfId="32731" xr:uid="{00000000-0005-0000-0000-000034C20000}"/>
    <cellStyle name="Output 2 28 4 3" xfId="7931" xr:uid="{00000000-0005-0000-0000-000035C20000}"/>
    <cellStyle name="Output 2 28 4 3 2" xfId="25497" xr:uid="{00000000-0005-0000-0000-000036C20000}"/>
    <cellStyle name="Output 2 28 4 3 2 2" xfId="41127" xr:uid="{00000000-0005-0000-0000-000037C20000}"/>
    <cellStyle name="Output 2 28 4 3 3" xfId="17433" xr:uid="{00000000-0005-0000-0000-000038C20000}"/>
    <cellStyle name="Output 2 28 4 3 4" xfId="33276" xr:uid="{00000000-0005-0000-0000-000039C20000}"/>
    <cellStyle name="Output 2 28 4 4" xfId="24403" xr:uid="{00000000-0005-0000-0000-00003AC20000}"/>
    <cellStyle name="Output 2 28 4 4 2" xfId="40034" xr:uid="{00000000-0005-0000-0000-00003BC20000}"/>
    <cellStyle name="Output 2 28 4 5" xfId="16244" xr:uid="{00000000-0005-0000-0000-00003CC20000}"/>
    <cellStyle name="Output 2 28 4 6" xfId="32222" xr:uid="{00000000-0005-0000-0000-00003DC20000}"/>
    <cellStyle name="Output 2 28 5" xfId="21481" xr:uid="{00000000-0005-0000-0000-00003EC20000}"/>
    <cellStyle name="Output 2 28 5 2" xfId="37112" xr:uid="{00000000-0005-0000-0000-00003FC20000}"/>
    <cellStyle name="Output 2 28 6" xfId="23711" xr:uid="{00000000-0005-0000-0000-000040C20000}"/>
    <cellStyle name="Output 2 28 6 2" xfId="39342" xr:uid="{00000000-0005-0000-0000-000041C20000}"/>
    <cellStyle name="Output 2 28 7" xfId="12403" xr:uid="{00000000-0005-0000-0000-000042C20000}"/>
    <cellStyle name="Output 2 28 8" xfId="29664" xr:uid="{00000000-0005-0000-0000-000043C20000}"/>
    <cellStyle name="Output 2 28 9" xfId="47363" xr:uid="{00000000-0005-0000-0000-000044C20000}"/>
    <cellStyle name="Output 2 29" xfId="3177" xr:uid="{00000000-0005-0000-0000-000045C20000}"/>
    <cellStyle name="Output 2 29 10" xfId="48290" xr:uid="{00000000-0005-0000-0000-000046C20000}"/>
    <cellStyle name="Output 2 29 11" xfId="48760" xr:uid="{00000000-0005-0000-0000-000047C20000}"/>
    <cellStyle name="Output 2 29 12" xfId="50993" xr:uid="{00000000-0005-0000-0000-000048C20000}"/>
    <cellStyle name="Output 2 29 13" xfId="45641" xr:uid="{00000000-0005-0000-0000-000049C20000}"/>
    <cellStyle name="Output 2 29 14" xfId="51678" xr:uid="{00000000-0005-0000-0000-00004AC20000}"/>
    <cellStyle name="Output 2 29 15" xfId="49122" xr:uid="{00000000-0005-0000-0000-00004BC20000}"/>
    <cellStyle name="Output 2 29 2" xfId="3831" xr:uid="{00000000-0005-0000-0000-00004CC20000}"/>
    <cellStyle name="Output 2 29 2 10" xfId="49147" xr:uid="{00000000-0005-0000-0000-00004DC20000}"/>
    <cellStyle name="Output 2 29 2 11" xfId="51354" xr:uid="{00000000-0005-0000-0000-00004EC20000}"/>
    <cellStyle name="Output 2 29 2 12" xfId="45161" xr:uid="{00000000-0005-0000-0000-00004FC20000}"/>
    <cellStyle name="Output 2 29 2 13" xfId="53611" xr:uid="{00000000-0005-0000-0000-000050C20000}"/>
    <cellStyle name="Output 2 29 2 14" xfId="52787" xr:uid="{00000000-0005-0000-0000-000051C20000}"/>
    <cellStyle name="Output 2 29 2 2" xfId="6206" xr:uid="{00000000-0005-0000-0000-000052C20000}"/>
    <cellStyle name="Output 2 29 2 2 2" xfId="6854" xr:uid="{00000000-0005-0000-0000-000053C20000}"/>
    <cellStyle name="Output 2 29 2 2 2 2" xfId="6941" xr:uid="{00000000-0005-0000-0000-000054C20000}"/>
    <cellStyle name="Output 2 29 2 2 2 2 2" xfId="10869" xr:uid="{00000000-0005-0000-0000-000055C20000}"/>
    <cellStyle name="Output 2 29 2 2 2 2 2 2" xfId="28435" xr:uid="{00000000-0005-0000-0000-000056C20000}"/>
    <cellStyle name="Output 2 29 2 2 2 2 2 2 2" xfId="44065" xr:uid="{00000000-0005-0000-0000-000057C20000}"/>
    <cellStyle name="Output 2 29 2 2 2 2 2 3" xfId="20371" xr:uid="{00000000-0005-0000-0000-000058C20000}"/>
    <cellStyle name="Output 2 29 2 2 2 2 2 4" xfId="36214" xr:uid="{00000000-0005-0000-0000-000059C20000}"/>
    <cellStyle name="Output 2 29 2 2 2 2 3" xfId="24604" xr:uid="{00000000-0005-0000-0000-00005AC20000}"/>
    <cellStyle name="Output 2 29 2 2 2 2 3 2" xfId="40235" xr:uid="{00000000-0005-0000-0000-00005BC20000}"/>
    <cellStyle name="Output 2 29 2 2 2 2 4" xfId="16445" xr:uid="{00000000-0005-0000-0000-00005CC20000}"/>
    <cellStyle name="Output 2 29 2 2 2 2 5" xfId="32423" xr:uid="{00000000-0005-0000-0000-00005DC20000}"/>
    <cellStyle name="Output 2 29 2 2 2 3" xfId="4316" xr:uid="{00000000-0005-0000-0000-00005EC20000}"/>
    <cellStyle name="Output 2 29 2 2 2 3 2" xfId="22527" xr:uid="{00000000-0005-0000-0000-00005FC20000}"/>
    <cellStyle name="Output 2 29 2 2 2 3 2 2" xfId="38158" xr:uid="{00000000-0005-0000-0000-000060C20000}"/>
    <cellStyle name="Output 2 29 2 2 2 3 3" xfId="13822" xr:uid="{00000000-0005-0000-0000-000061C20000}"/>
    <cellStyle name="Output 2 29 2 2 2 3 4" xfId="30567" xr:uid="{00000000-0005-0000-0000-000062C20000}"/>
    <cellStyle name="Output 2 29 2 2 2 4" xfId="24517" xr:uid="{00000000-0005-0000-0000-000063C20000}"/>
    <cellStyle name="Output 2 29 2 2 2 4 2" xfId="40148" xr:uid="{00000000-0005-0000-0000-000064C20000}"/>
    <cellStyle name="Output 2 29 2 2 2 5" xfId="16358" xr:uid="{00000000-0005-0000-0000-000065C20000}"/>
    <cellStyle name="Output 2 29 2 2 2 6" xfId="32336" xr:uid="{00000000-0005-0000-0000-000066C20000}"/>
    <cellStyle name="Output 2 29 2 2 3" xfId="24021" xr:uid="{00000000-0005-0000-0000-000067C20000}"/>
    <cellStyle name="Output 2 29 2 2 3 2" xfId="39652" xr:uid="{00000000-0005-0000-0000-000068C20000}"/>
    <cellStyle name="Output 2 29 2 2 4" xfId="15711" xr:uid="{00000000-0005-0000-0000-000069C20000}"/>
    <cellStyle name="Output 2 29 2 2 5" xfId="31900" xr:uid="{00000000-0005-0000-0000-00006AC20000}"/>
    <cellStyle name="Output 2 29 2 2 6" xfId="50619" xr:uid="{00000000-0005-0000-0000-00006BC20000}"/>
    <cellStyle name="Output 2 29 2 2 7" xfId="52405" xr:uid="{00000000-0005-0000-0000-00006CC20000}"/>
    <cellStyle name="Output 2 29 2 2 8" xfId="53500" xr:uid="{00000000-0005-0000-0000-00006DC20000}"/>
    <cellStyle name="Output 2 29 2 3" xfId="9053" xr:uid="{00000000-0005-0000-0000-00006EC20000}"/>
    <cellStyle name="Output 2 29 2 3 2" xfId="10442" xr:uid="{00000000-0005-0000-0000-00006FC20000}"/>
    <cellStyle name="Output 2 29 2 3 2 2" xfId="4788" xr:uid="{00000000-0005-0000-0000-000070C20000}"/>
    <cellStyle name="Output 2 29 2 3 2 2 2" xfId="22960" xr:uid="{00000000-0005-0000-0000-000071C20000}"/>
    <cellStyle name="Output 2 29 2 3 2 2 2 2" xfId="38591" xr:uid="{00000000-0005-0000-0000-000072C20000}"/>
    <cellStyle name="Output 2 29 2 3 2 2 3" xfId="14294" xr:uid="{00000000-0005-0000-0000-000073C20000}"/>
    <cellStyle name="Output 2 29 2 3 2 2 4" xfId="30981" xr:uid="{00000000-0005-0000-0000-000074C20000}"/>
    <cellStyle name="Output 2 29 2 3 2 3" xfId="28008" xr:uid="{00000000-0005-0000-0000-000075C20000}"/>
    <cellStyle name="Output 2 29 2 3 2 3 2" xfId="43638" xr:uid="{00000000-0005-0000-0000-000076C20000}"/>
    <cellStyle name="Output 2 29 2 3 2 4" xfId="19944" xr:uid="{00000000-0005-0000-0000-000077C20000}"/>
    <cellStyle name="Output 2 29 2 3 2 5" xfId="35787" xr:uid="{00000000-0005-0000-0000-000078C20000}"/>
    <cellStyle name="Output 2 29 2 3 3" xfId="7923" xr:uid="{00000000-0005-0000-0000-000079C20000}"/>
    <cellStyle name="Output 2 29 2 3 3 2" xfId="25489" xr:uid="{00000000-0005-0000-0000-00007AC20000}"/>
    <cellStyle name="Output 2 29 2 3 3 2 2" xfId="41119" xr:uid="{00000000-0005-0000-0000-00007BC20000}"/>
    <cellStyle name="Output 2 29 2 3 3 3" xfId="17425" xr:uid="{00000000-0005-0000-0000-00007CC20000}"/>
    <cellStyle name="Output 2 29 2 3 3 4" xfId="33268" xr:uid="{00000000-0005-0000-0000-00007DC20000}"/>
    <cellStyle name="Output 2 29 2 3 4" xfId="26619" xr:uid="{00000000-0005-0000-0000-00007EC20000}"/>
    <cellStyle name="Output 2 29 2 3 4 2" xfId="42249" xr:uid="{00000000-0005-0000-0000-00007FC20000}"/>
    <cellStyle name="Output 2 29 2 3 5" xfId="18555" xr:uid="{00000000-0005-0000-0000-000080C20000}"/>
    <cellStyle name="Output 2 29 2 3 6" xfId="34398" xr:uid="{00000000-0005-0000-0000-000081C20000}"/>
    <cellStyle name="Output 2 29 2 4" xfId="22153" xr:uid="{00000000-0005-0000-0000-000082C20000}"/>
    <cellStyle name="Output 2 29 2 4 2" xfId="37784" xr:uid="{00000000-0005-0000-0000-000083C20000}"/>
    <cellStyle name="Output 2 29 2 5" xfId="12320" xr:uid="{00000000-0005-0000-0000-000084C20000}"/>
    <cellStyle name="Output 2 29 2 5 2" xfId="29583" xr:uid="{00000000-0005-0000-0000-000085C20000}"/>
    <cellStyle name="Output 2 29 2 6" xfId="13336" xr:uid="{00000000-0005-0000-0000-000086C20000}"/>
    <cellStyle name="Output 2 29 2 7" xfId="30235" xr:uid="{00000000-0005-0000-0000-000087C20000}"/>
    <cellStyle name="Output 2 29 2 8" xfId="47242" xr:uid="{00000000-0005-0000-0000-000088C20000}"/>
    <cellStyle name="Output 2 29 2 9" xfId="48650" xr:uid="{00000000-0005-0000-0000-000089C20000}"/>
    <cellStyle name="Output 2 29 3" xfId="5552" xr:uid="{00000000-0005-0000-0000-00008AC20000}"/>
    <cellStyle name="Output 2 29 3 2" xfId="9122" xr:uid="{00000000-0005-0000-0000-00008BC20000}"/>
    <cellStyle name="Output 2 29 3 2 2" xfId="10511" xr:uid="{00000000-0005-0000-0000-00008CC20000}"/>
    <cellStyle name="Output 2 29 3 2 2 2" xfId="7202" xr:uid="{00000000-0005-0000-0000-00008DC20000}"/>
    <cellStyle name="Output 2 29 3 2 2 2 2" xfId="24769" xr:uid="{00000000-0005-0000-0000-00008EC20000}"/>
    <cellStyle name="Output 2 29 3 2 2 2 2 2" xfId="40399" xr:uid="{00000000-0005-0000-0000-00008FC20000}"/>
    <cellStyle name="Output 2 29 3 2 2 2 3" xfId="16705" xr:uid="{00000000-0005-0000-0000-000090C20000}"/>
    <cellStyle name="Output 2 29 3 2 2 2 4" xfId="32548" xr:uid="{00000000-0005-0000-0000-000091C20000}"/>
    <cellStyle name="Output 2 29 3 2 2 3" xfId="28077" xr:uid="{00000000-0005-0000-0000-000092C20000}"/>
    <cellStyle name="Output 2 29 3 2 2 3 2" xfId="43707" xr:uid="{00000000-0005-0000-0000-000093C20000}"/>
    <cellStyle name="Output 2 29 3 2 2 4" xfId="20013" xr:uid="{00000000-0005-0000-0000-000094C20000}"/>
    <cellStyle name="Output 2 29 3 2 2 5" xfId="35856" xr:uid="{00000000-0005-0000-0000-000095C20000}"/>
    <cellStyle name="Output 2 29 3 2 3" xfId="5010" xr:uid="{00000000-0005-0000-0000-000096C20000}"/>
    <cellStyle name="Output 2 29 3 2 3 2" xfId="23182" xr:uid="{00000000-0005-0000-0000-000097C20000}"/>
    <cellStyle name="Output 2 29 3 2 3 2 2" xfId="38813" xr:uid="{00000000-0005-0000-0000-000098C20000}"/>
    <cellStyle name="Output 2 29 3 2 3 3" xfId="14516" xr:uid="{00000000-0005-0000-0000-000099C20000}"/>
    <cellStyle name="Output 2 29 3 2 3 4" xfId="31203" xr:uid="{00000000-0005-0000-0000-00009AC20000}"/>
    <cellStyle name="Output 2 29 3 2 4" xfId="26688" xr:uid="{00000000-0005-0000-0000-00009BC20000}"/>
    <cellStyle name="Output 2 29 3 2 4 2" xfId="42318" xr:uid="{00000000-0005-0000-0000-00009CC20000}"/>
    <cellStyle name="Output 2 29 3 2 5" xfId="18624" xr:uid="{00000000-0005-0000-0000-00009DC20000}"/>
    <cellStyle name="Output 2 29 3 2 6" xfId="34467" xr:uid="{00000000-0005-0000-0000-00009EC20000}"/>
    <cellStyle name="Output 2 29 3 3" xfId="23574" xr:uid="{00000000-0005-0000-0000-00009FC20000}"/>
    <cellStyle name="Output 2 29 3 3 2" xfId="39205" xr:uid="{00000000-0005-0000-0000-0000A0C20000}"/>
    <cellStyle name="Output 2 29 3 4" xfId="15057" xr:uid="{00000000-0005-0000-0000-0000A1C20000}"/>
    <cellStyle name="Output 2 29 3 5" xfId="31533" xr:uid="{00000000-0005-0000-0000-0000A2C20000}"/>
    <cellStyle name="Output 2 29 3 6" xfId="50259" xr:uid="{00000000-0005-0000-0000-0000A3C20000}"/>
    <cellStyle name="Output 2 29 3 7" xfId="52045" xr:uid="{00000000-0005-0000-0000-0000A4C20000}"/>
    <cellStyle name="Output 2 29 3 8" xfId="53140" xr:uid="{00000000-0005-0000-0000-0000A5C20000}"/>
    <cellStyle name="Output 2 29 4" xfId="8771" xr:uid="{00000000-0005-0000-0000-0000A6C20000}"/>
    <cellStyle name="Output 2 29 4 2" xfId="10160" xr:uid="{00000000-0005-0000-0000-0000A7C20000}"/>
    <cellStyle name="Output 2 29 4 2 2" xfId="6932" xr:uid="{00000000-0005-0000-0000-0000A8C20000}"/>
    <cellStyle name="Output 2 29 4 2 2 2" xfId="24595" xr:uid="{00000000-0005-0000-0000-0000A9C20000}"/>
    <cellStyle name="Output 2 29 4 2 2 2 2" xfId="40226" xr:uid="{00000000-0005-0000-0000-0000AAC20000}"/>
    <cellStyle name="Output 2 29 4 2 2 3" xfId="16436" xr:uid="{00000000-0005-0000-0000-0000ABC20000}"/>
    <cellStyle name="Output 2 29 4 2 2 4" xfId="32414" xr:uid="{00000000-0005-0000-0000-0000ACC20000}"/>
    <cellStyle name="Output 2 29 4 2 3" xfId="27726" xr:uid="{00000000-0005-0000-0000-0000ADC20000}"/>
    <cellStyle name="Output 2 29 4 2 3 2" xfId="43356" xr:uid="{00000000-0005-0000-0000-0000AEC20000}"/>
    <cellStyle name="Output 2 29 4 2 4" xfId="19662" xr:uid="{00000000-0005-0000-0000-0000AFC20000}"/>
    <cellStyle name="Output 2 29 4 2 5" xfId="35505" xr:uid="{00000000-0005-0000-0000-0000B0C20000}"/>
    <cellStyle name="Output 2 29 4 3" xfId="10786" xr:uid="{00000000-0005-0000-0000-0000B1C20000}"/>
    <cellStyle name="Output 2 29 4 3 2" xfId="28352" xr:uid="{00000000-0005-0000-0000-0000B2C20000}"/>
    <cellStyle name="Output 2 29 4 3 2 2" xfId="43982" xr:uid="{00000000-0005-0000-0000-0000B3C20000}"/>
    <cellStyle name="Output 2 29 4 3 3" xfId="20288" xr:uid="{00000000-0005-0000-0000-0000B4C20000}"/>
    <cellStyle name="Output 2 29 4 3 4" xfId="36131" xr:uid="{00000000-0005-0000-0000-0000B5C20000}"/>
    <cellStyle name="Output 2 29 4 4" xfId="26337" xr:uid="{00000000-0005-0000-0000-0000B6C20000}"/>
    <cellStyle name="Output 2 29 4 4 2" xfId="41967" xr:uid="{00000000-0005-0000-0000-0000B7C20000}"/>
    <cellStyle name="Output 2 29 4 5" xfId="18273" xr:uid="{00000000-0005-0000-0000-0000B8C20000}"/>
    <cellStyle name="Output 2 29 4 6" xfId="34116" xr:uid="{00000000-0005-0000-0000-0000B9C20000}"/>
    <cellStyle name="Output 2 29 5" xfId="21706" xr:uid="{00000000-0005-0000-0000-0000BAC20000}"/>
    <cellStyle name="Output 2 29 5 2" xfId="37337" xr:uid="{00000000-0005-0000-0000-0000BBC20000}"/>
    <cellStyle name="Output 2 29 6" xfId="24677" xr:uid="{00000000-0005-0000-0000-0000BCC20000}"/>
    <cellStyle name="Output 2 29 6 2" xfId="40308" xr:uid="{00000000-0005-0000-0000-0000BDC20000}"/>
    <cellStyle name="Output 2 29 7" xfId="12683" xr:uid="{00000000-0005-0000-0000-0000BEC20000}"/>
    <cellStyle name="Output 2 29 8" xfId="29869" xr:uid="{00000000-0005-0000-0000-0000BFC20000}"/>
    <cellStyle name="Output 2 29 9" xfId="47956" xr:uid="{00000000-0005-0000-0000-0000C0C20000}"/>
    <cellStyle name="Output 2 3" xfId="3187" xr:uid="{00000000-0005-0000-0000-0000C1C20000}"/>
    <cellStyle name="Output 2 3 10" xfId="48300" xr:uid="{00000000-0005-0000-0000-0000C2C20000}"/>
    <cellStyle name="Output 2 3 11" xfId="49142" xr:uid="{00000000-0005-0000-0000-0000C3C20000}"/>
    <cellStyle name="Output 2 3 12" xfId="51003" xr:uid="{00000000-0005-0000-0000-0000C4C20000}"/>
    <cellStyle name="Output 2 3 13" xfId="47161" xr:uid="{00000000-0005-0000-0000-0000C5C20000}"/>
    <cellStyle name="Output 2 3 14" xfId="51600" xr:uid="{00000000-0005-0000-0000-0000C6C20000}"/>
    <cellStyle name="Output 2 3 15" xfId="53748" xr:uid="{00000000-0005-0000-0000-0000C7C20000}"/>
    <cellStyle name="Output 2 3 2" xfId="3841" xr:uid="{00000000-0005-0000-0000-0000C8C20000}"/>
    <cellStyle name="Output 2 3 2 10" xfId="49013" xr:uid="{00000000-0005-0000-0000-0000C9C20000}"/>
    <cellStyle name="Output 2 3 2 11" xfId="51364" xr:uid="{00000000-0005-0000-0000-0000CAC20000}"/>
    <cellStyle name="Output 2 3 2 12" xfId="46172" xr:uid="{00000000-0005-0000-0000-0000CBC20000}"/>
    <cellStyle name="Output 2 3 2 13" xfId="52706" xr:uid="{00000000-0005-0000-0000-0000CCC20000}"/>
    <cellStyle name="Output 2 3 2 14" xfId="49143" xr:uid="{00000000-0005-0000-0000-0000CDC20000}"/>
    <cellStyle name="Output 2 3 2 2" xfId="6216" xr:uid="{00000000-0005-0000-0000-0000CEC20000}"/>
    <cellStyle name="Output 2 3 2 2 2" xfId="6671" xr:uid="{00000000-0005-0000-0000-0000CFC20000}"/>
    <cellStyle name="Output 2 3 2 2 2 2" xfId="4517" xr:uid="{00000000-0005-0000-0000-0000D0C20000}"/>
    <cellStyle name="Output 2 3 2 2 2 2 2" xfId="10972" xr:uid="{00000000-0005-0000-0000-0000D1C20000}"/>
    <cellStyle name="Output 2 3 2 2 2 2 2 2" xfId="28538" xr:uid="{00000000-0005-0000-0000-0000D2C20000}"/>
    <cellStyle name="Output 2 3 2 2 2 2 2 2 2" xfId="44168" xr:uid="{00000000-0005-0000-0000-0000D3C20000}"/>
    <cellStyle name="Output 2 3 2 2 2 2 2 3" xfId="20474" xr:uid="{00000000-0005-0000-0000-0000D4C20000}"/>
    <cellStyle name="Output 2 3 2 2 2 2 2 4" xfId="36317" xr:uid="{00000000-0005-0000-0000-0000D5C20000}"/>
    <cellStyle name="Output 2 3 2 2 2 2 3" xfId="22689" xr:uid="{00000000-0005-0000-0000-0000D6C20000}"/>
    <cellStyle name="Output 2 3 2 2 2 2 3 2" xfId="38320" xr:uid="{00000000-0005-0000-0000-0000D7C20000}"/>
    <cellStyle name="Output 2 3 2 2 2 2 4" xfId="14023" xr:uid="{00000000-0005-0000-0000-0000D8C20000}"/>
    <cellStyle name="Output 2 3 2 2 2 2 5" xfId="30710" xr:uid="{00000000-0005-0000-0000-0000D9C20000}"/>
    <cellStyle name="Output 2 3 2 2 2 3" xfId="4160" xr:uid="{00000000-0005-0000-0000-0000DAC20000}"/>
    <cellStyle name="Output 2 3 2 2 2 3 2" xfId="22371" xr:uid="{00000000-0005-0000-0000-0000DBC20000}"/>
    <cellStyle name="Output 2 3 2 2 2 3 2 2" xfId="38002" xr:uid="{00000000-0005-0000-0000-0000DCC20000}"/>
    <cellStyle name="Output 2 3 2 2 2 3 3" xfId="13666" xr:uid="{00000000-0005-0000-0000-0000DDC20000}"/>
    <cellStyle name="Output 2 3 2 2 2 3 4" xfId="30411" xr:uid="{00000000-0005-0000-0000-0000DEC20000}"/>
    <cellStyle name="Output 2 3 2 2 2 4" xfId="24334" xr:uid="{00000000-0005-0000-0000-0000DFC20000}"/>
    <cellStyle name="Output 2 3 2 2 2 4 2" xfId="39965" xr:uid="{00000000-0005-0000-0000-0000E0C20000}"/>
    <cellStyle name="Output 2 3 2 2 2 5" xfId="16175" xr:uid="{00000000-0005-0000-0000-0000E1C20000}"/>
    <cellStyle name="Output 2 3 2 2 2 6" xfId="32153" xr:uid="{00000000-0005-0000-0000-0000E2C20000}"/>
    <cellStyle name="Output 2 3 2 2 3" xfId="24031" xr:uid="{00000000-0005-0000-0000-0000E3C20000}"/>
    <cellStyle name="Output 2 3 2 2 3 2" xfId="39662" xr:uid="{00000000-0005-0000-0000-0000E4C20000}"/>
    <cellStyle name="Output 2 3 2 2 4" xfId="15721" xr:uid="{00000000-0005-0000-0000-0000E5C20000}"/>
    <cellStyle name="Output 2 3 2 2 5" xfId="31910" xr:uid="{00000000-0005-0000-0000-0000E6C20000}"/>
    <cellStyle name="Output 2 3 2 2 6" xfId="50629" xr:uid="{00000000-0005-0000-0000-0000E7C20000}"/>
    <cellStyle name="Output 2 3 2 2 7" xfId="52415" xr:uid="{00000000-0005-0000-0000-0000E8C20000}"/>
    <cellStyle name="Output 2 3 2 2 8" xfId="53510" xr:uid="{00000000-0005-0000-0000-0000E9C20000}"/>
    <cellStyle name="Output 2 3 2 3" xfId="8890" xr:uid="{00000000-0005-0000-0000-0000EAC20000}"/>
    <cellStyle name="Output 2 3 2 3 2" xfId="10279" xr:uid="{00000000-0005-0000-0000-0000EBC20000}"/>
    <cellStyle name="Output 2 3 2 3 2 2" xfId="10797" xr:uid="{00000000-0005-0000-0000-0000ECC20000}"/>
    <cellStyle name="Output 2 3 2 3 2 2 2" xfId="28363" xr:uid="{00000000-0005-0000-0000-0000EDC20000}"/>
    <cellStyle name="Output 2 3 2 3 2 2 2 2" xfId="43993" xr:uid="{00000000-0005-0000-0000-0000EEC20000}"/>
    <cellStyle name="Output 2 3 2 3 2 2 3" xfId="20299" xr:uid="{00000000-0005-0000-0000-0000EFC20000}"/>
    <cellStyle name="Output 2 3 2 3 2 2 4" xfId="36142" xr:uid="{00000000-0005-0000-0000-0000F0C20000}"/>
    <cellStyle name="Output 2 3 2 3 2 3" xfId="27845" xr:uid="{00000000-0005-0000-0000-0000F1C20000}"/>
    <cellStyle name="Output 2 3 2 3 2 3 2" xfId="43475" xr:uid="{00000000-0005-0000-0000-0000F2C20000}"/>
    <cellStyle name="Output 2 3 2 3 2 4" xfId="19781" xr:uid="{00000000-0005-0000-0000-0000F3C20000}"/>
    <cellStyle name="Output 2 3 2 3 2 5" xfId="35624" xr:uid="{00000000-0005-0000-0000-0000F4C20000}"/>
    <cellStyle name="Output 2 3 2 3 3" xfId="10805" xr:uid="{00000000-0005-0000-0000-0000F5C20000}"/>
    <cellStyle name="Output 2 3 2 3 3 2" xfId="28371" xr:uid="{00000000-0005-0000-0000-0000F6C20000}"/>
    <cellStyle name="Output 2 3 2 3 3 2 2" xfId="44001" xr:uid="{00000000-0005-0000-0000-0000F7C20000}"/>
    <cellStyle name="Output 2 3 2 3 3 3" xfId="20307" xr:uid="{00000000-0005-0000-0000-0000F8C20000}"/>
    <cellStyle name="Output 2 3 2 3 3 4" xfId="36150" xr:uid="{00000000-0005-0000-0000-0000F9C20000}"/>
    <cellStyle name="Output 2 3 2 3 4" xfId="26456" xr:uid="{00000000-0005-0000-0000-0000FAC20000}"/>
    <cellStyle name="Output 2 3 2 3 4 2" xfId="42086" xr:uid="{00000000-0005-0000-0000-0000FBC20000}"/>
    <cellStyle name="Output 2 3 2 3 5" xfId="18392" xr:uid="{00000000-0005-0000-0000-0000FCC20000}"/>
    <cellStyle name="Output 2 3 2 3 6" xfId="34235" xr:uid="{00000000-0005-0000-0000-0000FDC20000}"/>
    <cellStyle name="Output 2 3 2 4" xfId="22163" xr:uid="{00000000-0005-0000-0000-0000FEC20000}"/>
    <cellStyle name="Output 2 3 2 4 2" xfId="37794" xr:uid="{00000000-0005-0000-0000-0000FFC20000}"/>
    <cellStyle name="Output 2 3 2 5" xfId="12249" xr:uid="{00000000-0005-0000-0000-000000C30000}"/>
    <cellStyle name="Output 2 3 2 5 2" xfId="29512" xr:uid="{00000000-0005-0000-0000-000001C30000}"/>
    <cellStyle name="Output 2 3 2 6" xfId="13346" xr:uid="{00000000-0005-0000-0000-000002C30000}"/>
    <cellStyle name="Output 2 3 2 7" xfId="30245" xr:uid="{00000000-0005-0000-0000-000003C30000}"/>
    <cellStyle name="Output 2 3 2 8" xfId="47158" xr:uid="{00000000-0005-0000-0000-000004C30000}"/>
    <cellStyle name="Output 2 3 2 9" xfId="48660" xr:uid="{00000000-0005-0000-0000-000005C30000}"/>
    <cellStyle name="Output 2 3 3" xfId="5562" xr:uid="{00000000-0005-0000-0000-000006C30000}"/>
    <cellStyle name="Output 2 3 3 2" xfId="8823" xr:uid="{00000000-0005-0000-0000-000007C30000}"/>
    <cellStyle name="Output 2 3 3 2 2" xfId="10212" xr:uid="{00000000-0005-0000-0000-000008C30000}"/>
    <cellStyle name="Output 2 3 3 2 2 2" xfId="10724" xr:uid="{00000000-0005-0000-0000-000009C30000}"/>
    <cellStyle name="Output 2 3 3 2 2 2 2" xfId="28290" xr:uid="{00000000-0005-0000-0000-00000AC30000}"/>
    <cellStyle name="Output 2 3 3 2 2 2 2 2" xfId="43920" xr:uid="{00000000-0005-0000-0000-00000BC30000}"/>
    <cellStyle name="Output 2 3 3 2 2 2 3" xfId="20226" xr:uid="{00000000-0005-0000-0000-00000CC30000}"/>
    <cellStyle name="Output 2 3 3 2 2 2 4" xfId="36069" xr:uid="{00000000-0005-0000-0000-00000DC30000}"/>
    <cellStyle name="Output 2 3 3 2 2 3" xfId="27778" xr:uid="{00000000-0005-0000-0000-00000EC30000}"/>
    <cellStyle name="Output 2 3 3 2 2 3 2" xfId="43408" xr:uid="{00000000-0005-0000-0000-00000FC30000}"/>
    <cellStyle name="Output 2 3 3 2 2 4" xfId="19714" xr:uid="{00000000-0005-0000-0000-000010C30000}"/>
    <cellStyle name="Output 2 3 3 2 2 5" xfId="35557" xr:uid="{00000000-0005-0000-0000-000011C30000}"/>
    <cellStyle name="Output 2 3 3 2 3" xfId="10632" xr:uid="{00000000-0005-0000-0000-000012C30000}"/>
    <cellStyle name="Output 2 3 3 2 3 2" xfId="28198" xr:uid="{00000000-0005-0000-0000-000013C30000}"/>
    <cellStyle name="Output 2 3 3 2 3 2 2" xfId="43828" xr:uid="{00000000-0005-0000-0000-000014C30000}"/>
    <cellStyle name="Output 2 3 3 2 3 3" xfId="20134" xr:uid="{00000000-0005-0000-0000-000015C30000}"/>
    <cellStyle name="Output 2 3 3 2 3 4" xfId="35977" xr:uid="{00000000-0005-0000-0000-000016C30000}"/>
    <cellStyle name="Output 2 3 3 2 4" xfId="26389" xr:uid="{00000000-0005-0000-0000-000017C30000}"/>
    <cellStyle name="Output 2 3 3 2 4 2" xfId="42019" xr:uid="{00000000-0005-0000-0000-000018C30000}"/>
    <cellStyle name="Output 2 3 3 2 5" xfId="18325" xr:uid="{00000000-0005-0000-0000-000019C30000}"/>
    <cellStyle name="Output 2 3 3 2 6" xfId="34168" xr:uid="{00000000-0005-0000-0000-00001AC30000}"/>
    <cellStyle name="Output 2 3 3 3" xfId="23584" xr:uid="{00000000-0005-0000-0000-00001BC30000}"/>
    <cellStyle name="Output 2 3 3 3 2" xfId="39215" xr:uid="{00000000-0005-0000-0000-00001CC30000}"/>
    <cellStyle name="Output 2 3 3 4" xfId="15067" xr:uid="{00000000-0005-0000-0000-00001DC30000}"/>
    <cellStyle name="Output 2 3 3 5" xfId="31543" xr:uid="{00000000-0005-0000-0000-00001EC30000}"/>
    <cellStyle name="Output 2 3 3 6" xfId="50269" xr:uid="{00000000-0005-0000-0000-00001FC30000}"/>
    <cellStyle name="Output 2 3 3 7" xfId="52055" xr:uid="{00000000-0005-0000-0000-000020C30000}"/>
    <cellStyle name="Output 2 3 3 8" xfId="53150" xr:uid="{00000000-0005-0000-0000-000021C30000}"/>
    <cellStyle name="Output 2 3 4" xfId="8358" xr:uid="{00000000-0005-0000-0000-000022C30000}"/>
    <cellStyle name="Output 2 3 4 2" xfId="9747" xr:uid="{00000000-0005-0000-0000-000023C30000}"/>
    <cellStyle name="Output 2 3 4 2 2" xfId="7784" xr:uid="{00000000-0005-0000-0000-000024C30000}"/>
    <cellStyle name="Output 2 3 4 2 2 2" xfId="25350" xr:uid="{00000000-0005-0000-0000-000025C30000}"/>
    <cellStyle name="Output 2 3 4 2 2 2 2" xfId="40980" xr:uid="{00000000-0005-0000-0000-000026C30000}"/>
    <cellStyle name="Output 2 3 4 2 2 3" xfId="17286" xr:uid="{00000000-0005-0000-0000-000027C30000}"/>
    <cellStyle name="Output 2 3 4 2 2 4" xfId="33129" xr:uid="{00000000-0005-0000-0000-000028C30000}"/>
    <cellStyle name="Output 2 3 4 2 3" xfId="27313" xr:uid="{00000000-0005-0000-0000-000029C30000}"/>
    <cellStyle name="Output 2 3 4 2 3 2" xfId="42943" xr:uid="{00000000-0005-0000-0000-00002AC30000}"/>
    <cellStyle name="Output 2 3 4 2 4" xfId="19249" xr:uid="{00000000-0005-0000-0000-00002BC30000}"/>
    <cellStyle name="Output 2 3 4 2 5" xfId="35092" xr:uid="{00000000-0005-0000-0000-00002CC30000}"/>
    <cellStyle name="Output 2 3 4 3" xfId="4670" xr:uid="{00000000-0005-0000-0000-00002DC30000}"/>
    <cellStyle name="Output 2 3 4 3 2" xfId="22842" xr:uid="{00000000-0005-0000-0000-00002EC30000}"/>
    <cellStyle name="Output 2 3 4 3 2 2" xfId="38473" xr:uid="{00000000-0005-0000-0000-00002FC30000}"/>
    <cellStyle name="Output 2 3 4 3 3" xfId="14176" xr:uid="{00000000-0005-0000-0000-000030C30000}"/>
    <cellStyle name="Output 2 3 4 3 4" xfId="30863" xr:uid="{00000000-0005-0000-0000-000031C30000}"/>
    <cellStyle name="Output 2 3 4 4" xfId="25924" xr:uid="{00000000-0005-0000-0000-000032C30000}"/>
    <cellStyle name="Output 2 3 4 4 2" xfId="41554" xr:uid="{00000000-0005-0000-0000-000033C30000}"/>
    <cellStyle name="Output 2 3 4 5" xfId="17860" xr:uid="{00000000-0005-0000-0000-000034C30000}"/>
    <cellStyle name="Output 2 3 4 6" xfId="33703" xr:uid="{00000000-0005-0000-0000-000035C30000}"/>
    <cellStyle name="Output 2 3 5" xfId="21716" xr:uid="{00000000-0005-0000-0000-000036C30000}"/>
    <cellStyle name="Output 2 3 5 2" xfId="37347" xr:uid="{00000000-0005-0000-0000-000037C30000}"/>
    <cellStyle name="Output 2 3 6" xfId="22218" xr:uid="{00000000-0005-0000-0000-000038C30000}"/>
    <cellStyle name="Output 2 3 6 2" xfId="37849" xr:uid="{00000000-0005-0000-0000-000039C30000}"/>
    <cellStyle name="Output 2 3 7" xfId="12693" xr:uid="{00000000-0005-0000-0000-00003AC30000}"/>
    <cellStyle name="Output 2 3 8" xfId="29879" xr:uid="{00000000-0005-0000-0000-00003BC30000}"/>
    <cellStyle name="Output 2 3 9" xfId="47756" xr:uid="{00000000-0005-0000-0000-00003CC30000}"/>
    <cellStyle name="Output 2 30" xfId="2989" xr:uid="{00000000-0005-0000-0000-00003DC30000}"/>
    <cellStyle name="Output 2 30 10" xfId="48140" xr:uid="{00000000-0005-0000-0000-00003EC30000}"/>
    <cellStyle name="Output 2 30 11" xfId="49224" xr:uid="{00000000-0005-0000-0000-00003FC30000}"/>
    <cellStyle name="Output 2 30 12" xfId="50843" xr:uid="{00000000-0005-0000-0000-000040C30000}"/>
    <cellStyle name="Output 2 30 13" xfId="46119" xr:uid="{00000000-0005-0000-0000-000041C30000}"/>
    <cellStyle name="Output 2 30 14" xfId="53580" xr:uid="{00000000-0005-0000-0000-000042C30000}"/>
    <cellStyle name="Output 2 30 15" xfId="45894" xr:uid="{00000000-0005-0000-0000-000043C30000}"/>
    <cellStyle name="Output 2 30 2" xfId="3643" xr:uid="{00000000-0005-0000-0000-000044C30000}"/>
    <cellStyle name="Output 2 30 2 10" xfId="47766" xr:uid="{00000000-0005-0000-0000-000045C30000}"/>
    <cellStyle name="Output 2 30 2 11" xfId="51206" xr:uid="{00000000-0005-0000-0000-000046C30000}"/>
    <cellStyle name="Output 2 30 2 12" xfId="45541" xr:uid="{00000000-0005-0000-0000-000047C30000}"/>
    <cellStyle name="Output 2 30 2 13" xfId="46307" xr:uid="{00000000-0005-0000-0000-000048C30000}"/>
    <cellStyle name="Output 2 30 2 14" xfId="45437" xr:uid="{00000000-0005-0000-0000-000049C30000}"/>
    <cellStyle name="Output 2 30 2 2" xfId="6018" xr:uid="{00000000-0005-0000-0000-00004AC30000}"/>
    <cellStyle name="Output 2 30 2 2 2" xfId="8349" xr:uid="{00000000-0005-0000-0000-00004BC30000}"/>
    <cellStyle name="Output 2 30 2 2 2 2" xfId="9738" xr:uid="{00000000-0005-0000-0000-00004CC30000}"/>
    <cellStyle name="Output 2 30 2 2 2 2 2" xfId="7662" xr:uid="{00000000-0005-0000-0000-00004DC30000}"/>
    <cellStyle name="Output 2 30 2 2 2 2 2 2" xfId="25228" xr:uid="{00000000-0005-0000-0000-00004EC30000}"/>
    <cellStyle name="Output 2 30 2 2 2 2 2 2 2" xfId="40858" xr:uid="{00000000-0005-0000-0000-00004FC30000}"/>
    <cellStyle name="Output 2 30 2 2 2 2 2 3" xfId="17164" xr:uid="{00000000-0005-0000-0000-000050C30000}"/>
    <cellStyle name="Output 2 30 2 2 2 2 2 4" xfId="33007" xr:uid="{00000000-0005-0000-0000-000051C30000}"/>
    <cellStyle name="Output 2 30 2 2 2 2 3" xfId="27304" xr:uid="{00000000-0005-0000-0000-000052C30000}"/>
    <cellStyle name="Output 2 30 2 2 2 2 3 2" xfId="42934" xr:uid="{00000000-0005-0000-0000-000053C30000}"/>
    <cellStyle name="Output 2 30 2 2 2 2 4" xfId="19240" xr:uid="{00000000-0005-0000-0000-000054C30000}"/>
    <cellStyle name="Output 2 30 2 2 2 2 5" xfId="35083" xr:uid="{00000000-0005-0000-0000-000055C30000}"/>
    <cellStyle name="Output 2 30 2 2 2 3" xfId="7395" xr:uid="{00000000-0005-0000-0000-000056C30000}"/>
    <cellStyle name="Output 2 30 2 2 2 3 2" xfId="24962" xr:uid="{00000000-0005-0000-0000-000057C30000}"/>
    <cellStyle name="Output 2 30 2 2 2 3 2 2" xfId="40592" xr:uid="{00000000-0005-0000-0000-000058C30000}"/>
    <cellStyle name="Output 2 30 2 2 2 3 3" xfId="16898" xr:uid="{00000000-0005-0000-0000-000059C30000}"/>
    <cellStyle name="Output 2 30 2 2 2 3 4" xfId="32741" xr:uid="{00000000-0005-0000-0000-00005AC30000}"/>
    <cellStyle name="Output 2 30 2 2 2 4" xfId="25915" xr:uid="{00000000-0005-0000-0000-00005BC30000}"/>
    <cellStyle name="Output 2 30 2 2 2 4 2" xfId="41545" xr:uid="{00000000-0005-0000-0000-00005CC30000}"/>
    <cellStyle name="Output 2 30 2 2 2 5" xfId="17851" xr:uid="{00000000-0005-0000-0000-00005DC30000}"/>
    <cellStyle name="Output 2 30 2 2 2 6" xfId="33694" xr:uid="{00000000-0005-0000-0000-00005EC30000}"/>
    <cellStyle name="Output 2 30 2 2 3" xfId="23873" xr:uid="{00000000-0005-0000-0000-00005FC30000}"/>
    <cellStyle name="Output 2 30 2 2 3 2" xfId="39504" xr:uid="{00000000-0005-0000-0000-000060C30000}"/>
    <cellStyle name="Output 2 30 2 2 4" xfId="15523" xr:uid="{00000000-0005-0000-0000-000061C30000}"/>
    <cellStyle name="Output 2 30 2 2 5" xfId="31752" xr:uid="{00000000-0005-0000-0000-000062C30000}"/>
    <cellStyle name="Output 2 30 2 2 6" xfId="50471" xr:uid="{00000000-0005-0000-0000-000063C30000}"/>
    <cellStyle name="Output 2 30 2 2 7" xfId="52257" xr:uid="{00000000-0005-0000-0000-000064C30000}"/>
    <cellStyle name="Output 2 30 2 2 8" xfId="53352" xr:uid="{00000000-0005-0000-0000-000065C30000}"/>
    <cellStyle name="Output 2 30 2 3" xfId="8420" xr:uid="{00000000-0005-0000-0000-000066C30000}"/>
    <cellStyle name="Output 2 30 2 3 2" xfId="9809" xr:uid="{00000000-0005-0000-0000-000067C30000}"/>
    <cellStyle name="Output 2 30 2 3 2 2" xfId="11510" xr:uid="{00000000-0005-0000-0000-000068C30000}"/>
    <cellStyle name="Output 2 30 2 3 2 2 2" xfId="29076" xr:uid="{00000000-0005-0000-0000-000069C30000}"/>
    <cellStyle name="Output 2 30 2 3 2 2 2 2" xfId="44706" xr:uid="{00000000-0005-0000-0000-00006AC30000}"/>
    <cellStyle name="Output 2 30 2 3 2 2 3" xfId="21012" xr:uid="{00000000-0005-0000-0000-00006BC30000}"/>
    <cellStyle name="Output 2 30 2 3 2 2 4" xfId="36855" xr:uid="{00000000-0005-0000-0000-00006CC30000}"/>
    <cellStyle name="Output 2 30 2 3 2 3" xfId="27375" xr:uid="{00000000-0005-0000-0000-00006DC30000}"/>
    <cellStyle name="Output 2 30 2 3 2 3 2" xfId="43005" xr:uid="{00000000-0005-0000-0000-00006EC30000}"/>
    <cellStyle name="Output 2 30 2 3 2 4" xfId="19311" xr:uid="{00000000-0005-0000-0000-00006FC30000}"/>
    <cellStyle name="Output 2 30 2 3 2 5" xfId="35154" xr:uid="{00000000-0005-0000-0000-000070C30000}"/>
    <cellStyle name="Output 2 30 2 3 3" xfId="9303" xr:uid="{00000000-0005-0000-0000-000071C30000}"/>
    <cellStyle name="Output 2 30 2 3 3 2" xfId="26869" xr:uid="{00000000-0005-0000-0000-000072C30000}"/>
    <cellStyle name="Output 2 30 2 3 3 2 2" xfId="42499" xr:uid="{00000000-0005-0000-0000-000073C30000}"/>
    <cellStyle name="Output 2 30 2 3 3 3" xfId="18805" xr:uid="{00000000-0005-0000-0000-000074C30000}"/>
    <cellStyle name="Output 2 30 2 3 3 4" xfId="34648" xr:uid="{00000000-0005-0000-0000-000075C30000}"/>
    <cellStyle name="Output 2 30 2 3 4" xfId="25986" xr:uid="{00000000-0005-0000-0000-000076C30000}"/>
    <cellStyle name="Output 2 30 2 3 4 2" xfId="41616" xr:uid="{00000000-0005-0000-0000-000077C30000}"/>
    <cellStyle name="Output 2 30 2 3 5" xfId="17922" xr:uid="{00000000-0005-0000-0000-000078C30000}"/>
    <cellStyle name="Output 2 30 2 3 6" xfId="33765" xr:uid="{00000000-0005-0000-0000-000079C30000}"/>
    <cellStyle name="Output 2 30 2 4" xfId="22004" xr:uid="{00000000-0005-0000-0000-00007AC30000}"/>
    <cellStyle name="Output 2 30 2 4 2" xfId="37635" xr:uid="{00000000-0005-0000-0000-00007BC30000}"/>
    <cellStyle name="Output 2 30 2 5" xfId="12098" xr:uid="{00000000-0005-0000-0000-00007CC30000}"/>
    <cellStyle name="Output 2 30 2 5 2" xfId="29361" xr:uid="{00000000-0005-0000-0000-00007DC30000}"/>
    <cellStyle name="Output 2 30 2 6" xfId="13148" xr:uid="{00000000-0005-0000-0000-00007EC30000}"/>
    <cellStyle name="Output 2 30 2 7" xfId="30087" xr:uid="{00000000-0005-0000-0000-00007FC30000}"/>
    <cellStyle name="Output 2 30 2 8" xfId="45399" xr:uid="{00000000-0005-0000-0000-000080C30000}"/>
    <cellStyle name="Output 2 30 2 9" xfId="48502" xr:uid="{00000000-0005-0000-0000-000081C30000}"/>
    <cellStyle name="Output 2 30 3" xfId="5368" xr:uid="{00000000-0005-0000-0000-000082C30000}"/>
    <cellStyle name="Output 2 30 3 2" xfId="8418" xr:uid="{00000000-0005-0000-0000-000083C30000}"/>
    <cellStyle name="Output 2 30 3 2 2" xfId="9807" xr:uid="{00000000-0005-0000-0000-000084C30000}"/>
    <cellStyle name="Output 2 30 3 2 2 2" xfId="10956" xr:uid="{00000000-0005-0000-0000-000085C30000}"/>
    <cellStyle name="Output 2 30 3 2 2 2 2" xfId="28522" xr:uid="{00000000-0005-0000-0000-000086C30000}"/>
    <cellStyle name="Output 2 30 3 2 2 2 2 2" xfId="44152" xr:uid="{00000000-0005-0000-0000-000087C30000}"/>
    <cellStyle name="Output 2 30 3 2 2 2 3" xfId="20458" xr:uid="{00000000-0005-0000-0000-000088C30000}"/>
    <cellStyle name="Output 2 30 3 2 2 2 4" xfId="36301" xr:uid="{00000000-0005-0000-0000-000089C30000}"/>
    <cellStyle name="Output 2 30 3 2 2 3" xfId="27373" xr:uid="{00000000-0005-0000-0000-00008AC30000}"/>
    <cellStyle name="Output 2 30 3 2 2 3 2" xfId="43003" xr:uid="{00000000-0005-0000-0000-00008BC30000}"/>
    <cellStyle name="Output 2 30 3 2 2 4" xfId="19309" xr:uid="{00000000-0005-0000-0000-00008CC30000}"/>
    <cellStyle name="Output 2 30 3 2 2 5" xfId="35152" xr:uid="{00000000-0005-0000-0000-00008DC30000}"/>
    <cellStyle name="Output 2 30 3 2 3" xfId="7516" xr:uid="{00000000-0005-0000-0000-00008EC30000}"/>
    <cellStyle name="Output 2 30 3 2 3 2" xfId="25082" xr:uid="{00000000-0005-0000-0000-00008FC30000}"/>
    <cellStyle name="Output 2 30 3 2 3 2 2" xfId="40712" xr:uid="{00000000-0005-0000-0000-000090C30000}"/>
    <cellStyle name="Output 2 30 3 2 3 3" xfId="17018" xr:uid="{00000000-0005-0000-0000-000091C30000}"/>
    <cellStyle name="Output 2 30 3 2 3 4" xfId="32861" xr:uid="{00000000-0005-0000-0000-000092C30000}"/>
    <cellStyle name="Output 2 30 3 2 4" xfId="25984" xr:uid="{00000000-0005-0000-0000-000093C30000}"/>
    <cellStyle name="Output 2 30 3 2 4 2" xfId="41614" xr:uid="{00000000-0005-0000-0000-000094C30000}"/>
    <cellStyle name="Output 2 30 3 2 5" xfId="17920" xr:uid="{00000000-0005-0000-0000-000095C30000}"/>
    <cellStyle name="Output 2 30 3 2 6" xfId="33763" xr:uid="{00000000-0005-0000-0000-000096C30000}"/>
    <cellStyle name="Output 2 30 3 3" xfId="23430" xr:uid="{00000000-0005-0000-0000-000097C30000}"/>
    <cellStyle name="Output 2 30 3 3 2" xfId="39061" xr:uid="{00000000-0005-0000-0000-000098C30000}"/>
    <cellStyle name="Output 2 30 3 4" xfId="14873" xr:uid="{00000000-0005-0000-0000-000099C30000}"/>
    <cellStyle name="Output 2 30 3 5" xfId="31389" xr:uid="{00000000-0005-0000-0000-00009AC30000}"/>
    <cellStyle name="Output 2 30 3 6" xfId="50094" xr:uid="{00000000-0005-0000-0000-00009BC30000}"/>
    <cellStyle name="Output 2 30 3 7" xfId="51892" xr:uid="{00000000-0005-0000-0000-00009CC30000}"/>
    <cellStyle name="Output 2 30 3 8" xfId="52985" xr:uid="{00000000-0005-0000-0000-00009DC30000}"/>
    <cellStyle name="Output 2 30 4" xfId="8075" xr:uid="{00000000-0005-0000-0000-00009EC30000}"/>
    <cellStyle name="Output 2 30 4 2" xfId="9464" xr:uid="{00000000-0005-0000-0000-00009FC30000}"/>
    <cellStyle name="Output 2 30 4 2 2" xfId="6910" xr:uid="{00000000-0005-0000-0000-0000A0C30000}"/>
    <cellStyle name="Output 2 30 4 2 2 2" xfId="24573" xr:uid="{00000000-0005-0000-0000-0000A1C30000}"/>
    <cellStyle name="Output 2 30 4 2 2 2 2" xfId="40204" xr:uid="{00000000-0005-0000-0000-0000A2C30000}"/>
    <cellStyle name="Output 2 30 4 2 2 3" xfId="16414" xr:uid="{00000000-0005-0000-0000-0000A3C30000}"/>
    <cellStyle name="Output 2 30 4 2 2 4" xfId="32392" xr:uid="{00000000-0005-0000-0000-0000A4C30000}"/>
    <cellStyle name="Output 2 30 4 2 3" xfId="27030" xr:uid="{00000000-0005-0000-0000-0000A5C30000}"/>
    <cellStyle name="Output 2 30 4 2 3 2" xfId="42660" xr:uid="{00000000-0005-0000-0000-0000A6C30000}"/>
    <cellStyle name="Output 2 30 4 2 4" xfId="18966" xr:uid="{00000000-0005-0000-0000-0000A7C30000}"/>
    <cellStyle name="Output 2 30 4 2 5" xfId="34809" xr:uid="{00000000-0005-0000-0000-0000A8C30000}"/>
    <cellStyle name="Output 2 30 4 3" xfId="4772" xr:uid="{00000000-0005-0000-0000-0000A9C30000}"/>
    <cellStyle name="Output 2 30 4 3 2" xfId="22944" xr:uid="{00000000-0005-0000-0000-0000AAC30000}"/>
    <cellStyle name="Output 2 30 4 3 2 2" xfId="38575" xr:uid="{00000000-0005-0000-0000-0000ABC30000}"/>
    <cellStyle name="Output 2 30 4 3 3" xfId="14278" xr:uid="{00000000-0005-0000-0000-0000ACC30000}"/>
    <cellStyle name="Output 2 30 4 3 4" xfId="30965" xr:uid="{00000000-0005-0000-0000-0000ADC30000}"/>
    <cellStyle name="Output 2 30 4 4" xfId="25641" xr:uid="{00000000-0005-0000-0000-0000AEC30000}"/>
    <cellStyle name="Output 2 30 4 4 2" xfId="41271" xr:uid="{00000000-0005-0000-0000-0000AFC30000}"/>
    <cellStyle name="Output 2 30 4 5" xfId="17577" xr:uid="{00000000-0005-0000-0000-0000B0C30000}"/>
    <cellStyle name="Output 2 30 4 6" xfId="33420" xr:uid="{00000000-0005-0000-0000-0000B1C30000}"/>
    <cellStyle name="Output 2 30 5" xfId="21557" xr:uid="{00000000-0005-0000-0000-0000B2C30000}"/>
    <cellStyle name="Output 2 30 5 2" xfId="37188" xr:uid="{00000000-0005-0000-0000-0000B3C30000}"/>
    <cellStyle name="Output 2 30 6" xfId="29266" xr:uid="{00000000-0005-0000-0000-0000B4C30000}"/>
    <cellStyle name="Output 2 30 6 2" xfId="44896" xr:uid="{00000000-0005-0000-0000-0000B5C30000}"/>
    <cellStyle name="Output 2 30 7" xfId="12495" xr:uid="{00000000-0005-0000-0000-0000B6C30000}"/>
    <cellStyle name="Output 2 30 8" xfId="29721" xr:uid="{00000000-0005-0000-0000-0000B7C30000}"/>
    <cellStyle name="Output 2 30 9" xfId="45290" xr:uid="{00000000-0005-0000-0000-0000B8C30000}"/>
    <cellStyle name="Output 2 31" xfId="2905" xr:uid="{00000000-0005-0000-0000-0000B9C30000}"/>
    <cellStyle name="Output 2 31 10" xfId="48091" xr:uid="{00000000-0005-0000-0000-0000BAC30000}"/>
    <cellStyle name="Output 2 31 11" xfId="45559" xr:uid="{00000000-0005-0000-0000-0000BBC30000}"/>
    <cellStyle name="Output 2 31 12" xfId="50794" xr:uid="{00000000-0005-0000-0000-0000BCC30000}"/>
    <cellStyle name="Output 2 31 13" xfId="46076" xr:uid="{00000000-0005-0000-0000-0000BDC30000}"/>
    <cellStyle name="Output 2 31 14" xfId="51481" xr:uid="{00000000-0005-0000-0000-0000BEC30000}"/>
    <cellStyle name="Output 2 31 15" xfId="53663" xr:uid="{00000000-0005-0000-0000-0000BFC30000}"/>
    <cellStyle name="Output 2 31 2" xfId="3559" xr:uid="{00000000-0005-0000-0000-0000C0C30000}"/>
    <cellStyle name="Output 2 31 2 10" xfId="47170" xr:uid="{00000000-0005-0000-0000-0000C1C30000}"/>
    <cellStyle name="Output 2 31 2 11" xfId="51157" xr:uid="{00000000-0005-0000-0000-0000C2C30000}"/>
    <cellStyle name="Output 2 31 2 12" xfId="45485" xr:uid="{00000000-0005-0000-0000-0000C3C30000}"/>
    <cellStyle name="Output 2 31 2 13" xfId="52713" xr:uid="{00000000-0005-0000-0000-0000C4C30000}"/>
    <cellStyle name="Output 2 31 2 14" xfId="51665" xr:uid="{00000000-0005-0000-0000-0000C5C30000}"/>
    <cellStyle name="Output 2 31 2 2" xfId="5934" xr:uid="{00000000-0005-0000-0000-0000C6C30000}"/>
    <cellStyle name="Output 2 31 2 2 2" xfId="8153" xr:uid="{00000000-0005-0000-0000-0000C7C30000}"/>
    <cellStyle name="Output 2 31 2 2 2 2" xfId="9542" xr:uid="{00000000-0005-0000-0000-0000C8C30000}"/>
    <cellStyle name="Output 2 31 2 2 2 2 2" xfId="4723" xr:uid="{00000000-0005-0000-0000-0000C9C30000}"/>
    <cellStyle name="Output 2 31 2 2 2 2 2 2" xfId="22895" xr:uid="{00000000-0005-0000-0000-0000CAC30000}"/>
    <cellStyle name="Output 2 31 2 2 2 2 2 2 2" xfId="38526" xr:uid="{00000000-0005-0000-0000-0000CBC30000}"/>
    <cellStyle name="Output 2 31 2 2 2 2 2 3" xfId="14229" xr:uid="{00000000-0005-0000-0000-0000CCC30000}"/>
    <cellStyle name="Output 2 31 2 2 2 2 2 4" xfId="30916" xr:uid="{00000000-0005-0000-0000-0000CDC30000}"/>
    <cellStyle name="Output 2 31 2 2 2 2 3" xfId="27108" xr:uid="{00000000-0005-0000-0000-0000CEC30000}"/>
    <cellStyle name="Output 2 31 2 2 2 2 3 2" xfId="42738" xr:uid="{00000000-0005-0000-0000-0000CFC30000}"/>
    <cellStyle name="Output 2 31 2 2 2 2 4" xfId="19044" xr:uid="{00000000-0005-0000-0000-0000D0C30000}"/>
    <cellStyle name="Output 2 31 2 2 2 2 5" xfId="34887" xr:uid="{00000000-0005-0000-0000-0000D1C30000}"/>
    <cellStyle name="Output 2 31 2 2 2 3" xfId="9383" xr:uid="{00000000-0005-0000-0000-0000D2C30000}"/>
    <cellStyle name="Output 2 31 2 2 2 3 2" xfId="26949" xr:uid="{00000000-0005-0000-0000-0000D3C30000}"/>
    <cellStyle name="Output 2 31 2 2 2 3 2 2" xfId="42579" xr:uid="{00000000-0005-0000-0000-0000D4C30000}"/>
    <cellStyle name="Output 2 31 2 2 2 3 3" xfId="18885" xr:uid="{00000000-0005-0000-0000-0000D5C30000}"/>
    <cellStyle name="Output 2 31 2 2 2 3 4" xfId="34728" xr:uid="{00000000-0005-0000-0000-0000D6C30000}"/>
    <cellStyle name="Output 2 31 2 2 2 4" xfId="25719" xr:uid="{00000000-0005-0000-0000-0000D7C30000}"/>
    <cellStyle name="Output 2 31 2 2 2 4 2" xfId="41349" xr:uid="{00000000-0005-0000-0000-0000D8C30000}"/>
    <cellStyle name="Output 2 31 2 2 2 5" xfId="17655" xr:uid="{00000000-0005-0000-0000-0000D9C30000}"/>
    <cellStyle name="Output 2 31 2 2 2 6" xfId="33498" xr:uid="{00000000-0005-0000-0000-0000DAC30000}"/>
    <cellStyle name="Output 2 31 2 2 3" xfId="23805" xr:uid="{00000000-0005-0000-0000-0000DBC30000}"/>
    <cellStyle name="Output 2 31 2 2 3 2" xfId="39436" xr:uid="{00000000-0005-0000-0000-0000DCC30000}"/>
    <cellStyle name="Output 2 31 2 2 4" xfId="15439" xr:uid="{00000000-0005-0000-0000-0000DDC30000}"/>
    <cellStyle name="Output 2 31 2 2 5" xfId="31703" xr:uid="{00000000-0005-0000-0000-0000DEC30000}"/>
    <cellStyle name="Output 2 31 2 2 6" xfId="50422" xr:uid="{00000000-0005-0000-0000-0000DFC30000}"/>
    <cellStyle name="Output 2 31 2 2 7" xfId="52208" xr:uid="{00000000-0005-0000-0000-0000E0C30000}"/>
    <cellStyle name="Output 2 31 2 2 8" xfId="53303" xr:uid="{00000000-0005-0000-0000-0000E1C30000}"/>
    <cellStyle name="Output 2 31 2 3" xfId="6731" xr:uid="{00000000-0005-0000-0000-0000E2C30000}"/>
    <cellStyle name="Output 2 31 2 3 2" xfId="7432" xr:uid="{00000000-0005-0000-0000-0000E3C30000}"/>
    <cellStyle name="Output 2 31 2 3 2 2" xfId="11086" xr:uid="{00000000-0005-0000-0000-0000E4C30000}"/>
    <cellStyle name="Output 2 31 2 3 2 2 2" xfId="28652" xr:uid="{00000000-0005-0000-0000-0000E5C30000}"/>
    <cellStyle name="Output 2 31 2 3 2 2 2 2" xfId="44282" xr:uid="{00000000-0005-0000-0000-0000E6C30000}"/>
    <cellStyle name="Output 2 31 2 3 2 2 3" xfId="20588" xr:uid="{00000000-0005-0000-0000-0000E7C30000}"/>
    <cellStyle name="Output 2 31 2 3 2 2 4" xfId="36431" xr:uid="{00000000-0005-0000-0000-0000E8C30000}"/>
    <cellStyle name="Output 2 31 2 3 2 3" xfId="24999" xr:uid="{00000000-0005-0000-0000-0000E9C30000}"/>
    <cellStyle name="Output 2 31 2 3 2 3 2" xfId="40629" xr:uid="{00000000-0005-0000-0000-0000EAC30000}"/>
    <cellStyle name="Output 2 31 2 3 2 4" xfId="16935" xr:uid="{00000000-0005-0000-0000-0000EBC30000}"/>
    <cellStyle name="Output 2 31 2 3 2 5" xfId="32778" xr:uid="{00000000-0005-0000-0000-0000ECC30000}"/>
    <cellStyle name="Output 2 31 2 3 3" xfId="4206" xr:uid="{00000000-0005-0000-0000-0000EDC30000}"/>
    <cellStyle name="Output 2 31 2 3 3 2" xfId="22417" xr:uid="{00000000-0005-0000-0000-0000EEC30000}"/>
    <cellStyle name="Output 2 31 2 3 3 2 2" xfId="38048" xr:uid="{00000000-0005-0000-0000-0000EFC30000}"/>
    <cellStyle name="Output 2 31 2 3 3 3" xfId="13712" xr:uid="{00000000-0005-0000-0000-0000F0C30000}"/>
    <cellStyle name="Output 2 31 2 3 3 4" xfId="30457" xr:uid="{00000000-0005-0000-0000-0000F1C30000}"/>
    <cellStyle name="Output 2 31 2 3 4" xfId="24394" xr:uid="{00000000-0005-0000-0000-0000F2C30000}"/>
    <cellStyle name="Output 2 31 2 3 4 2" xfId="40025" xr:uid="{00000000-0005-0000-0000-0000F3C30000}"/>
    <cellStyle name="Output 2 31 2 3 5" xfId="16235" xr:uid="{00000000-0005-0000-0000-0000F4C30000}"/>
    <cellStyle name="Output 2 31 2 3 6" xfId="32213" xr:uid="{00000000-0005-0000-0000-0000F5C30000}"/>
    <cellStyle name="Output 2 31 2 4" xfId="21937" xr:uid="{00000000-0005-0000-0000-0000F6C30000}"/>
    <cellStyle name="Output 2 31 2 4 2" xfId="37568" xr:uid="{00000000-0005-0000-0000-0000F7C30000}"/>
    <cellStyle name="Output 2 31 2 5" xfId="21531" xr:uid="{00000000-0005-0000-0000-0000F8C30000}"/>
    <cellStyle name="Output 2 31 2 5 2" xfId="37162" xr:uid="{00000000-0005-0000-0000-0000F9C30000}"/>
    <cellStyle name="Output 2 31 2 6" xfId="13064" xr:uid="{00000000-0005-0000-0000-0000FAC30000}"/>
    <cellStyle name="Output 2 31 2 7" xfId="30038" xr:uid="{00000000-0005-0000-0000-0000FBC30000}"/>
    <cellStyle name="Output 2 31 2 8" xfId="45061" xr:uid="{00000000-0005-0000-0000-0000FCC30000}"/>
    <cellStyle name="Output 2 31 2 9" xfId="48453" xr:uid="{00000000-0005-0000-0000-0000FDC30000}"/>
    <cellStyle name="Output 2 31 3" xfId="5285" xr:uid="{00000000-0005-0000-0000-0000FEC30000}"/>
    <cellStyle name="Output 2 31 3 2" xfId="8885" xr:uid="{00000000-0005-0000-0000-0000FFC30000}"/>
    <cellStyle name="Output 2 31 3 2 2" xfId="10274" xr:uid="{00000000-0005-0000-0000-000000C40000}"/>
    <cellStyle name="Output 2 31 3 2 2 2" xfId="7309" xr:uid="{00000000-0005-0000-0000-000001C40000}"/>
    <cellStyle name="Output 2 31 3 2 2 2 2" xfId="24876" xr:uid="{00000000-0005-0000-0000-000002C40000}"/>
    <cellStyle name="Output 2 31 3 2 2 2 2 2" xfId="40506" xr:uid="{00000000-0005-0000-0000-000003C40000}"/>
    <cellStyle name="Output 2 31 3 2 2 2 3" xfId="16812" xr:uid="{00000000-0005-0000-0000-000004C40000}"/>
    <cellStyle name="Output 2 31 3 2 2 2 4" xfId="32655" xr:uid="{00000000-0005-0000-0000-000005C40000}"/>
    <cellStyle name="Output 2 31 3 2 2 3" xfId="27840" xr:uid="{00000000-0005-0000-0000-000006C40000}"/>
    <cellStyle name="Output 2 31 3 2 2 3 2" xfId="43470" xr:uid="{00000000-0005-0000-0000-000007C40000}"/>
    <cellStyle name="Output 2 31 3 2 2 4" xfId="19776" xr:uid="{00000000-0005-0000-0000-000008C40000}"/>
    <cellStyle name="Output 2 31 3 2 2 5" xfId="35619" xr:uid="{00000000-0005-0000-0000-000009C40000}"/>
    <cellStyle name="Output 2 31 3 2 3" xfId="7663" xr:uid="{00000000-0005-0000-0000-00000AC40000}"/>
    <cellStyle name="Output 2 31 3 2 3 2" xfId="25229" xr:uid="{00000000-0005-0000-0000-00000BC40000}"/>
    <cellStyle name="Output 2 31 3 2 3 2 2" xfId="40859" xr:uid="{00000000-0005-0000-0000-00000CC40000}"/>
    <cellStyle name="Output 2 31 3 2 3 3" xfId="17165" xr:uid="{00000000-0005-0000-0000-00000DC40000}"/>
    <cellStyle name="Output 2 31 3 2 3 4" xfId="33008" xr:uid="{00000000-0005-0000-0000-00000EC40000}"/>
    <cellStyle name="Output 2 31 3 2 4" xfId="26451" xr:uid="{00000000-0005-0000-0000-00000FC40000}"/>
    <cellStyle name="Output 2 31 3 2 4 2" xfId="42081" xr:uid="{00000000-0005-0000-0000-000010C40000}"/>
    <cellStyle name="Output 2 31 3 2 5" xfId="18387" xr:uid="{00000000-0005-0000-0000-000011C40000}"/>
    <cellStyle name="Output 2 31 3 2 6" xfId="34230" xr:uid="{00000000-0005-0000-0000-000012C40000}"/>
    <cellStyle name="Output 2 31 3 3" xfId="23363" xr:uid="{00000000-0005-0000-0000-000013C40000}"/>
    <cellStyle name="Output 2 31 3 3 2" xfId="38994" xr:uid="{00000000-0005-0000-0000-000014C40000}"/>
    <cellStyle name="Output 2 31 3 4" xfId="14790" xr:uid="{00000000-0005-0000-0000-000015C40000}"/>
    <cellStyle name="Output 2 31 3 5" xfId="31341" xr:uid="{00000000-0005-0000-0000-000016C40000}"/>
    <cellStyle name="Output 2 31 3 6" xfId="50045" xr:uid="{00000000-0005-0000-0000-000017C40000}"/>
    <cellStyle name="Output 2 31 3 7" xfId="51843" xr:uid="{00000000-0005-0000-0000-000018C40000}"/>
    <cellStyle name="Output 2 31 3 8" xfId="52936" xr:uid="{00000000-0005-0000-0000-000019C40000}"/>
    <cellStyle name="Output 2 31 4" xfId="8256" xr:uid="{00000000-0005-0000-0000-00001AC40000}"/>
    <cellStyle name="Output 2 31 4 2" xfId="9645" xr:uid="{00000000-0005-0000-0000-00001BC40000}"/>
    <cellStyle name="Output 2 31 4 2 2" xfId="8013" xr:uid="{00000000-0005-0000-0000-00001CC40000}"/>
    <cellStyle name="Output 2 31 4 2 2 2" xfId="25579" xr:uid="{00000000-0005-0000-0000-00001DC40000}"/>
    <cellStyle name="Output 2 31 4 2 2 2 2" xfId="41209" xr:uid="{00000000-0005-0000-0000-00001EC40000}"/>
    <cellStyle name="Output 2 31 4 2 2 3" xfId="17515" xr:uid="{00000000-0005-0000-0000-00001FC40000}"/>
    <cellStyle name="Output 2 31 4 2 2 4" xfId="33358" xr:uid="{00000000-0005-0000-0000-000020C40000}"/>
    <cellStyle name="Output 2 31 4 2 3" xfId="27211" xr:uid="{00000000-0005-0000-0000-000021C40000}"/>
    <cellStyle name="Output 2 31 4 2 3 2" xfId="42841" xr:uid="{00000000-0005-0000-0000-000022C40000}"/>
    <cellStyle name="Output 2 31 4 2 4" xfId="19147" xr:uid="{00000000-0005-0000-0000-000023C40000}"/>
    <cellStyle name="Output 2 31 4 2 5" xfId="34990" xr:uid="{00000000-0005-0000-0000-000024C40000}"/>
    <cellStyle name="Output 2 31 4 3" xfId="6999" xr:uid="{00000000-0005-0000-0000-000025C40000}"/>
    <cellStyle name="Output 2 31 4 3 2" xfId="24662" xr:uid="{00000000-0005-0000-0000-000026C40000}"/>
    <cellStyle name="Output 2 31 4 3 2 2" xfId="40293" xr:uid="{00000000-0005-0000-0000-000027C40000}"/>
    <cellStyle name="Output 2 31 4 3 3" xfId="16503" xr:uid="{00000000-0005-0000-0000-000028C40000}"/>
    <cellStyle name="Output 2 31 4 3 4" xfId="32481" xr:uid="{00000000-0005-0000-0000-000029C40000}"/>
    <cellStyle name="Output 2 31 4 4" xfId="25822" xr:uid="{00000000-0005-0000-0000-00002AC40000}"/>
    <cellStyle name="Output 2 31 4 4 2" xfId="41452" xr:uid="{00000000-0005-0000-0000-00002BC40000}"/>
    <cellStyle name="Output 2 31 4 5" xfId="17758" xr:uid="{00000000-0005-0000-0000-00002CC40000}"/>
    <cellStyle name="Output 2 31 4 6" xfId="33601" xr:uid="{00000000-0005-0000-0000-00002DC40000}"/>
    <cellStyle name="Output 2 31 5" xfId="21489" xr:uid="{00000000-0005-0000-0000-00002EC40000}"/>
    <cellStyle name="Output 2 31 5 2" xfId="37120" xr:uid="{00000000-0005-0000-0000-00002FC40000}"/>
    <cellStyle name="Output 2 31 6" xfId="23620" xr:uid="{00000000-0005-0000-0000-000030C40000}"/>
    <cellStyle name="Output 2 31 6 2" xfId="39251" xr:uid="{00000000-0005-0000-0000-000031C40000}"/>
    <cellStyle name="Output 2 31 7" xfId="12411" xr:uid="{00000000-0005-0000-0000-000032C40000}"/>
    <cellStyle name="Output 2 31 8" xfId="29672" xr:uid="{00000000-0005-0000-0000-000033C40000}"/>
    <cellStyle name="Output 2 31 9" xfId="47962" xr:uid="{00000000-0005-0000-0000-000034C40000}"/>
    <cellStyle name="Output 2 32" xfId="3379" xr:uid="{00000000-0005-0000-0000-000035C40000}"/>
    <cellStyle name="Output 2 32 10" xfId="48339" xr:uid="{00000000-0005-0000-0000-000036C40000}"/>
    <cellStyle name="Output 2 32 11" xfId="45137" xr:uid="{00000000-0005-0000-0000-000037C40000}"/>
    <cellStyle name="Output 2 32 12" xfId="51042" xr:uid="{00000000-0005-0000-0000-000038C40000}"/>
    <cellStyle name="Output 2 32 13" xfId="45225" xr:uid="{00000000-0005-0000-0000-000039C40000}"/>
    <cellStyle name="Output 2 32 14" xfId="51626" xr:uid="{00000000-0005-0000-0000-00003AC40000}"/>
    <cellStyle name="Output 2 32 15" xfId="45975" xr:uid="{00000000-0005-0000-0000-00003BC40000}"/>
    <cellStyle name="Output 2 32 2" xfId="4032" xr:uid="{00000000-0005-0000-0000-00003CC40000}"/>
    <cellStyle name="Output 2 32 2 10" xfId="48991" xr:uid="{00000000-0005-0000-0000-00003DC40000}"/>
    <cellStyle name="Output 2 32 2 11" xfId="51403" xr:uid="{00000000-0005-0000-0000-00003EC40000}"/>
    <cellStyle name="Output 2 32 2 12" xfId="47223" xr:uid="{00000000-0005-0000-0000-00003FC40000}"/>
    <cellStyle name="Output 2 32 2 13" xfId="51511" xr:uid="{00000000-0005-0000-0000-000040C40000}"/>
    <cellStyle name="Output 2 32 2 14" xfId="49039" xr:uid="{00000000-0005-0000-0000-000041C40000}"/>
    <cellStyle name="Output 2 32 2 2" xfId="6407" xr:uid="{00000000-0005-0000-0000-000042C40000}"/>
    <cellStyle name="Output 2 32 2 2 2" xfId="6516" xr:uid="{00000000-0005-0000-0000-000043C40000}"/>
    <cellStyle name="Output 2 32 2 2 2 2" xfId="7984" xr:uid="{00000000-0005-0000-0000-000044C40000}"/>
    <cellStyle name="Output 2 32 2 2 2 2 2" xfId="7466" xr:uid="{00000000-0005-0000-0000-000045C40000}"/>
    <cellStyle name="Output 2 32 2 2 2 2 2 2" xfId="25032" xr:uid="{00000000-0005-0000-0000-000046C40000}"/>
    <cellStyle name="Output 2 32 2 2 2 2 2 2 2" xfId="40662" xr:uid="{00000000-0005-0000-0000-000047C40000}"/>
    <cellStyle name="Output 2 32 2 2 2 2 2 3" xfId="16968" xr:uid="{00000000-0005-0000-0000-000048C40000}"/>
    <cellStyle name="Output 2 32 2 2 2 2 2 4" xfId="32811" xr:uid="{00000000-0005-0000-0000-000049C40000}"/>
    <cellStyle name="Output 2 32 2 2 2 2 3" xfId="25550" xr:uid="{00000000-0005-0000-0000-00004AC40000}"/>
    <cellStyle name="Output 2 32 2 2 2 2 3 2" xfId="41180" xr:uid="{00000000-0005-0000-0000-00004BC40000}"/>
    <cellStyle name="Output 2 32 2 2 2 2 4" xfId="17486" xr:uid="{00000000-0005-0000-0000-00004CC40000}"/>
    <cellStyle name="Output 2 32 2 2 2 2 5" xfId="33329" xr:uid="{00000000-0005-0000-0000-00004DC40000}"/>
    <cellStyle name="Output 2 32 2 2 2 3" xfId="11351" xr:uid="{00000000-0005-0000-0000-00004EC40000}"/>
    <cellStyle name="Output 2 32 2 2 2 3 2" xfId="28917" xr:uid="{00000000-0005-0000-0000-00004FC40000}"/>
    <cellStyle name="Output 2 32 2 2 2 3 2 2" xfId="44547" xr:uid="{00000000-0005-0000-0000-000050C40000}"/>
    <cellStyle name="Output 2 32 2 2 2 3 3" xfId="20853" xr:uid="{00000000-0005-0000-0000-000051C40000}"/>
    <cellStyle name="Output 2 32 2 2 2 3 4" xfId="36696" xr:uid="{00000000-0005-0000-0000-000052C40000}"/>
    <cellStyle name="Output 2 32 2 2 2 4" xfId="24217" xr:uid="{00000000-0005-0000-0000-000053C40000}"/>
    <cellStyle name="Output 2 32 2 2 2 4 2" xfId="39848" xr:uid="{00000000-0005-0000-0000-000054C40000}"/>
    <cellStyle name="Output 2 32 2 2 2 5" xfId="16020" xr:uid="{00000000-0005-0000-0000-000055C40000}"/>
    <cellStyle name="Output 2 32 2 2 2 6" xfId="32056" xr:uid="{00000000-0005-0000-0000-000056C40000}"/>
    <cellStyle name="Output 2 32 2 2 3" xfId="24110" xr:uid="{00000000-0005-0000-0000-000057C40000}"/>
    <cellStyle name="Output 2 32 2 2 3 2" xfId="39741" xr:uid="{00000000-0005-0000-0000-000058C40000}"/>
    <cellStyle name="Output 2 32 2 2 4" xfId="15912" xr:uid="{00000000-0005-0000-0000-000059C40000}"/>
    <cellStyle name="Output 2 32 2 2 5" xfId="31949" xr:uid="{00000000-0005-0000-0000-00005AC40000}"/>
    <cellStyle name="Output 2 32 2 2 6" xfId="50668" xr:uid="{00000000-0005-0000-0000-00005BC40000}"/>
    <cellStyle name="Output 2 32 2 2 7" xfId="52454" xr:uid="{00000000-0005-0000-0000-00005CC40000}"/>
    <cellStyle name="Output 2 32 2 2 8" xfId="53549" xr:uid="{00000000-0005-0000-0000-00005DC40000}"/>
    <cellStyle name="Output 2 32 2 3" xfId="8887" xr:uid="{00000000-0005-0000-0000-00005EC40000}"/>
    <cellStyle name="Output 2 32 2 3 2" xfId="10276" xr:uid="{00000000-0005-0000-0000-00005FC40000}"/>
    <cellStyle name="Output 2 32 2 3 2 2" xfId="11244" xr:uid="{00000000-0005-0000-0000-000060C40000}"/>
    <cellStyle name="Output 2 32 2 3 2 2 2" xfId="28810" xr:uid="{00000000-0005-0000-0000-000061C40000}"/>
    <cellStyle name="Output 2 32 2 3 2 2 2 2" xfId="44440" xr:uid="{00000000-0005-0000-0000-000062C40000}"/>
    <cellStyle name="Output 2 32 2 3 2 2 3" xfId="20746" xr:uid="{00000000-0005-0000-0000-000063C40000}"/>
    <cellStyle name="Output 2 32 2 3 2 2 4" xfId="36589" xr:uid="{00000000-0005-0000-0000-000064C40000}"/>
    <cellStyle name="Output 2 32 2 3 2 3" xfId="27842" xr:uid="{00000000-0005-0000-0000-000065C40000}"/>
    <cellStyle name="Output 2 32 2 3 2 3 2" xfId="43472" xr:uid="{00000000-0005-0000-0000-000066C40000}"/>
    <cellStyle name="Output 2 32 2 3 2 4" xfId="19778" xr:uid="{00000000-0005-0000-0000-000067C40000}"/>
    <cellStyle name="Output 2 32 2 3 2 5" xfId="35621" xr:uid="{00000000-0005-0000-0000-000068C40000}"/>
    <cellStyle name="Output 2 32 2 3 3" xfId="11241" xr:uid="{00000000-0005-0000-0000-000069C40000}"/>
    <cellStyle name="Output 2 32 2 3 3 2" xfId="28807" xr:uid="{00000000-0005-0000-0000-00006AC40000}"/>
    <cellStyle name="Output 2 32 2 3 3 2 2" xfId="44437" xr:uid="{00000000-0005-0000-0000-00006BC40000}"/>
    <cellStyle name="Output 2 32 2 3 3 3" xfId="20743" xr:uid="{00000000-0005-0000-0000-00006CC40000}"/>
    <cellStyle name="Output 2 32 2 3 3 4" xfId="36586" xr:uid="{00000000-0005-0000-0000-00006DC40000}"/>
    <cellStyle name="Output 2 32 2 3 4" xfId="26453" xr:uid="{00000000-0005-0000-0000-00006EC40000}"/>
    <cellStyle name="Output 2 32 2 3 4 2" xfId="42083" xr:uid="{00000000-0005-0000-0000-00006FC40000}"/>
    <cellStyle name="Output 2 32 2 3 5" xfId="18389" xr:uid="{00000000-0005-0000-0000-000070C40000}"/>
    <cellStyle name="Output 2 32 2 3 6" xfId="34232" xr:uid="{00000000-0005-0000-0000-000071C40000}"/>
    <cellStyle name="Output 2 32 2 4" xfId="22244" xr:uid="{00000000-0005-0000-0000-000072C40000}"/>
    <cellStyle name="Output 2 32 2 4 2" xfId="37875" xr:uid="{00000000-0005-0000-0000-000073C40000}"/>
    <cellStyle name="Output 2 32 2 5" xfId="12286" xr:uid="{00000000-0005-0000-0000-000074C40000}"/>
    <cellStyle name="Output 2 32 2 5 2" xfId="29549" xr:uid="{00000000-0005-0000-0000-000075C40000}"/>
    <cellStyle name="Output 2 32 2 6" xfId="13537" xr:uid="{00000000-0005-0000-0000-000076C40000}"/>
    <cellStyle name="Output 2 32 2 7" xfId="30284" xr:uid="{00000000-0005-0000-0000-000077C40000}"/>
    <cellStyle name="Output 2 32 2 8" xfId="45331" xr:uid="{00000000-0005-0000-0000-000078C40000}"/>
    <cellStyle name="Output 2 32 2 9" xfId="48699" xr:uid="{00000000-0005-0000-0000-000079C40000}"/>
    <cellStyle name="Output 2 32 3" xfId="5754" xr:uid="{00000000-0005-0000-0000-00007AC40000}"/>
    <cellStyle name="Output 2 32 3 2" xfId="6799" xr:uid="{00000000-0005-0000-0000-00007BC40000}"/>
    <cellStyle name="Output 2 32 3 2 2" xfId="7639" xr:uid="{00000000-0005-0000-0000-00007CC40000}"/>
    <cellStyle name="Output 2 32 3 2 2 2" xfId="11224" xr:uid="{00000000-0005-0000-0000-00007DC40000}"/>
    <cellStyle name="Output 2 32 3 2 2 2 2" xfId="28790" xr:uid="{00000000-0005-0000-0000-00007EC40000}"/>
    <cellStyle name="Output 2 32 3 2 2 2 2 2" xfId="44420" xr:uid="{00000000-0005-0000-0000-00007FC40000}"/>
    <cellStyle name="Output 2 32 3 2 2 2 3" xfId="20726" xr:uid="{00000000-0005-0000-0000-000080C40000}"/>
    <cellStyle name="Output 2 32 3 2 2 2 4" xfId="36569" xr:uid="{00000000-0005-0000-0000-000081C40000}"/>
    <cellStyle name="Output 2 32 3 2 2 3" xfId="25205" xr:uid="{00000000-0005-0000-0000-000082C40000}"/>
    <cellStyle name="Output 2 32 3 2 2 3 2" xfId="40835" xr:uid="{00000000-0005-0000-0000-000083C40000}"/>
    <cellStyle name="Output 2 32 3 2 2 4" xfId="17141" xr:uid="{00000000-0005-0000-0000-000084C40000}"/>
    <cellStyle name="Output 2 32 3 2 2 5" xfId="32984" xr:uid="{00000000-0005-0000-0000-000085C40000}"/>
    <cellStyle name="Output 2 32 3 2 3" xfId="5013" xr:uid="{00000000-0005-0000-0000-000086C40000}"/>
    <cellStyle name="Output 2 32 3 2 3 2" xfId="23185" xr:uid="{00000000-0005-0000-0000-000087C40000}"/>
    <cellStyle name="Output 2 32 3 2 3 2 2" xfId="38816" xr:uid="{00000000-0005-0000-0000-000088C40000}"/>
    <cellStyle name="Output 2 32 3 2 3 3" xfId="14519" xr:uid="{00000000-0005-0000-0000-000089C40000}"/>
    <cellStyle name="Output 2 32 3 2 3 4" xfId="31206" xr:uid="{00000000-0005-0000-0000-00008AC40000}"/>
    <cellStyle name="Output 2 32 3 2 4" xfId="24462" xr:uid="{00000000-0005-0000-0000-00008BC40000}"/>
    <cellStyle name="Output 2 32 3 2 4 2" xfId="40093" xr:uid="{00000000-0005-0000-0000-00008CC40000}"/>
    <cellStyle name="Output 2 32 3 2 5" xfId="16303" xr:uid="{00000000-0005-0000-0000-00008DC40000}"/>
    <cellStyle name="Output 2 32 3 2 6" xfId="32281" xr:uid="{00000000-0005-0000-0000-00008EC40000}"/>
    <cellStyle name="Output 2 32 3 3" xfId="23664" xr:uid="{00000000-0005-0000-0000-00008FC40000}"/>
    <cellStyle name="Output 2 32 3 3 2" xfId="39295" xr:uid="{00000000-0005-0000-0000-000090C40000}"/>
    <cellStyle name="Output 2 32 3 4" xfId="15259" xr:uid="{00000000-0005-0000-0000-000091C40000}"/>
    <cellStyle name="Output 2 32 3 5" xfId="31583" xr:uid="{00000000-0005-0000-0000-000092C40000}"/>
    <cellStyle name="Output 2 32 3 6" xfId="50308" xr:uid="{00000000-0005-0000-0000-000093C40000}"/>
    <cellStyle name="Output 2 32 3 7" xfId="52094" xr:uid="{00000000-0005-0000-0000-000094C40000}"/>
    <cellStyle name="Output 2 32 3 8" xfId="53189" xr:uid="{00000000-0005-0000-0000-000095C40000}"/>
    <cellStyle name="Output 2 32 4" xfId="8895" xr:uid="{00000000-0005-0000-0000-000096C40000}"/>
    <cellStyle name="Output 2 32 4 2" xfId="10284" xr:uid="{00000000-0005-0000-0000-000097C40000}"/>
    <cellStyle name="Output 2 32 4 2 2" xfId="7616" xr:uid="{00000000-0005-0000-0000-000098C40000}"/>
    <cellStyle name="Output 2 32 4 2 2 2" xfId="25182" xr:uid="{00000000-0005-0000-0000-000099C40000}"/>
    <cellStyle name="Output 2 32 4 2 2 2 2" xfId="40812" xr:uid="{00000000-0005-0000-0000-00009AC40000}"/>
    <cellStyle name="Output 2 32 4 2 2 3" xfId="17118" xr:uid="{00000000-0005-0000-0000-00009BC40000}"/>
    <cellStyle name="Output 2 32 4 2 2 4" xfId="32961" xr:uid="{00000000-0005-0000-0000-00009CC40000}"/>
    <cellStyle name="Output 2 32 4 2 3" xfId="27850" xr:uid="{00000000-0005-0000-0000-00009DC40000}"/>
    <cellStyle name="Output 2 32 4 2 3 2" xfId="43480" xr:uid="{00000000-0005-0000-0000-00009EC40000}"/>
    <cellStyle name="Output 2 32 4 2 4" xfId="19786" xr:uid="{00000000-0005-0000-0000-00009FC40000}"/>
    <cellStyle name="Output 2 32 4 2 5" xfId="35629" xr:uid="{00000000-0005-0000-0000-0000A0C40000}"/>
    <cellStyle name="Output 2 32 4 3" xfId="10740" xr:uid="{00000000-0005-0000-0000-0000A1C40000}"/>
    <cellStyle name="Output 2 32 4 3 2" xfId="28306" xr:uid="{00000000-0005-0000-0000-0000A2C40000}"/>
    <cellStyle name="Output 2 32 4 3 2 2" xfId="43936" xr:uid="{00000000-0005-0000-0000-0000A3C40000}"/>
    <cellStyle name="Output 2 32 4 3 3" xfId="20242" xr:uid="{00000000-0005-0000-0000-0000A4C40000}"/>
    <cellStyle name="Output 2 32 4 3 4" xfId="36085" xr:uid="{00000000-0005-0000-0000-0000A5C40000}"/>
    <cellStyle name="Output 2 32 4 4" xfId="26461" xr:uid="{00000000-0005-0000-0000-0000A6C40000}"/>
    <cellStyle name="Output 2 32 4 4 2" xfId="42091" xr:uid="{00000000-0005-0000-0000-0000A7C40000}"/>
    <cellStyle name="Output 2 32 4 5" xfId="18397" xr:uid="{00000000-0005-0000-0000-0000A8C40000}"/>
    <cellStyle name="Output 2 32 4 6" xfId="34240" xr:uid="{00000000-0005-0000-0000-0000A9C40000}"/>
    <cellStyle name="Output 2 32 5" xfId="21798" xr:uid="{00000000-0005-0000-0000-0000AAC40000}"/>
    <cellStyle name="Output 2 32 5 2" xfId="37429" xr:uid="{00000000-0005-0000-0000-0000ABC40000}"/>
    <cellStyle name="Output 2 32 6" xfId="22217" xr:uid="{00000000-0005-0000-0000-0000ACC40000}"/>
    <cellStyle name="Output 2 32 6 2" xfId="37848" xr:uid="{00000000-0005-0000-0000-0000ADC40000}"/>
    <cellStyle name="Output 2 32 7" xfId="12884" xr:uid="{00000000-0005-0000-0000-0000AEC40000}"/>
    <cellStyle name="Output 2 32 8" xfId="29918" xr:uid="{00000000-0005-0000-0000-0000AFC40000}"/>
    <cellStyle name="Output 2 32 9" xfId="47419" xr:uid="{00000000-0005-0000-0000-0000B0C40000}"/>
    <cellStyle name="Output 2 33" xfId="3405" xr:uid="{00000000-0005-0000-0000-0000B1C40000}"/>
    <cellStyle name="Output 2 33 10" xfId="48365" xr:uid="{00000000-0005-0000-0000-0000B2C40000}"/>
    <cellStyle name="Output 2 33 11" xfId="45080" xr:uid="{00000000-0005-0000-0000-0000B3C40000}"/>
    <cellStyle name="Output 2 33 12" xfId="51068" xr:uid="{00000000-0005-0000-0000-0000B4C40000}"/>
    <cellStyle name="Output 2 33 13" xfId="46386" xr:uid="{00000000-0005-0000-0000-0000B5C40000}"/>
    <cellStyle name="Output 2 33 14" xfId="45717" xr:uid="{00000000-0005-0000-0000-0000B6C40000}"/>
    <cellStyle name="Output 2 33 15" xfId="51478" xr:uid="{00000000-0005-0000-0000-0000B7C40000}"/>
    <cellStyle name="Output 2 33 2" xfId="4058" xr:uid="{00000000-0005-0000-0000-0000B8C40000}"/>
    <cellStyle name="Output 2 33 2 10" xfId="48865" xr:uid="{00000000-0005-0000-0000-0000B9C40000}"/>
    <cellStyle name="Output 2 33 2 11" xfId="51429" xr:uid="{00000000-0005-0000-0000-0000BAC40000}"/>
    <cellStyle name="Output 2 33 2 12" xfId="47939" xr:uid="{00000000-0005-0000-0000-0000BBC40000}"/>
    <cellStyle name="Output 2 33 2 13" xfId="52609" xr:uid="{00000000-0005-0000-0000-0000BCC40000}"/>
    <cellStyle name="Output 2 33 2 14" xfId="53757" xr:uid="{00000000-0005-0000-0000-0000BDC40000}"/>
    <cellStyle name="Output 2 33 2 2" xfId="6433" xr:uid="{00000000-0005-0000-0000-0000BEC40000}"/>
    <cellStyle name="Output 2 33 2 2 2" xfId="8053" xr:uid="{00000000-0005-0000-0000-0000BFC40000}"/>
    <cellStyle name="Output 2 33 2 2 2 2" xfId="9442" xr:uid="{00000000-0005-0000-0000-0000C0C40000}"/>
    <cellStyle name="Output 2 33 2 2 2 2 2" xfId="7695" xr:uid="{00000000-0005-0000-0000-0000C1C40000}"/>
    <cellStyle name="Output 2 33 2 2 2 2 2 2" xfId="25261" xr:uid="{00000000-0005-0000-0000-0000C2C40000}"/>
    <cellStyle name="Output 2 33 2 2 2 2 2 2 2" xfId="40891" xr:uid="{00000000-0005-0000-0000-0000C3C40000}"/>
    <cellStyle name="Output 2 33 2 2 2 2 2 3" xfId="17197" xr:uid="{00000000-0005-0000-0000-0000C4C40000}"/>
    <cellStyle name="Output 2 33 2 2 2 2 2 4" xfId="33040" xr:uid="{00000000-0005-0000-0000-0000C5C40000}"/>
    <cellStyle name="Output 2 33 2 2 2 2 3" xfId="27008" xr:uid="{00000000-0005-0000-0000-0000C6C40000}"/>
    <cellStyle name="Output 2 33 2 2 2 2 3 2" xfId="42638" xr:uid="{00000000-0005-0000-0000-0000C7C40000}"/>
    <cellStyle name="Output 2 33 2 2 2 2 4" xfId="18944" xr:uid="{00000000-0005-0000-0000-0000C8C40000}"/>
    <cellStyle name="Output 2 33 2 2 2 2 5" xfId="34787" xr:uid="{00000000-0005-0000-0000-0000C9C40000}"/>
    <cellStyle name="Output 2 33 2 2 2 3" xfId="6454" xr:uid="{00000000-0005-0000-0000-0000CAC40000}"/>
    <cellStyle name="Output 2 33 2 2 2 3 2" xfId="24156" xr:uid="{00000000-0005-0000-0000-0000CBC40000}"/>
    <cellStyle name="Output 2 33 2 2 2 3 2 2" xfId="39787" xr:uid="{00000000-0005-0000-0000-0000CCC40000}"/>
    <cellStyle name="Output 2 33 2 2 2 3 3" xfId="15958" xr:uid="{00000000-0005-0000-0000-0000CDC40000}"/>
    <cellStyle name="Output 2 33 2 2 2 3 4" xfId="31995" xr:uid="{00000000-0005-0000-0000-0000CEC40000}"/>
    <cellStyle name="Output 2 33 2 2 2 4" xfId="25619" xr:uid="{00000000-0005-0000-0000-0000CFC40000}"/>
    <cellStyle name="Output 2 33 2 2 2 4 2" xfId="41249" xr:uid="{00000000-0005-0000-0000-0000D0C40000}"/>
    <cellStyle name="Output 2 33 2 2 2 5" xfId="17555" xr:uid="{00000000-0005-0000-0000-0000D1C40000}"/>
    <cellStyle name="Output 2 33 2 2 2 6" xfId="33398" xr:uid="{00000000-0005-0000-0000-0000D2C40000}"/>
    <cellStyle name="Output 2 33 2 2 3" xfId="24136" xr:uid="{00000000-0005-0000-0000-0000D3C40000}"/>
    <cellStyle name="Output 2 33 2 2 3 2" xfId="39767" xr:uid="{00000000-0005-0000-0000-0000D4C40000}"/>
    <cellStyle name="Output 2 33 2 2 4" xfId="15938" xr:uid="{00000000-0005-0000-0000-0000D5C40000}"/>
    <cellStyle name="Output 2 33 2 2 5" xfId="31975" xr:uid="{00000000-0005-0000-0000-0000D6C40000}"/>
    <cellStyle name="Output 2 33 2 2 6" xfId="50694" xr:uid="{00000000-0005-0000-0000-0000D7C40000}"/>
    <cellStyle name="Output 2 33 2 2 7" xfId="52480" xr:uid="{00000000-0005-0000-0000-0000D8C40000}"/>
    <cellStyle name="Output 2 33 2 2 8" xfId="53575" xr:uid="{00000000-0005-0000-0000-0000D9C40000}"/>
    <cellStyle name="Output 2 33 2 3" xfId="6755" xr:uid="{00000000-0005-0000-0000-0000DAC40000}"/>
    <cellStyle name="Output 2 33 2 3 2" xfId="7052" xr:uid="{00000000-0005-0000-0000-0000DBC40000}"/>
    <cellStyle name="Output 2 33 2 3 2 2" xfId="11441" xr:uid="{00000000-0005-0000-0000-0000DCC40000}"/>
    <cellStyle name="Output 2 33 2 3 2 2 2" xfId="29007" xr:uid="{00000000-0005-0000-0000-0000DDC40000}"/>
    <cellStyle name="Output 2 33 2 3 2 2 2 2" xfId="44637" xr:uid="{00000000-0005-0000-0000-0000DEC40000}"/>
    <cellStyle name="Output 2 33 2 3 2 2 3" xfId="20943" xr:uid="{00000000-0005-0000-0000-0000DFC40000}"/>
    <cellStyle name="Output 2 33 2 3 2 2 4" xfId="36786" xr:uid="{00000000-0005-0000-0000-0000E0C40000}"/>
    <cellStyle name="Output 2 33 2 3 2 3" xfId="24696" xr:uid="{00000000-0005-0000-0000-0000E1C40000}"/>
    <cellStyle name="Output 2 33 2 3 2 3 2" xfId="40327" xr:uid="{00000000-0005-0000-0000-0000E2C40000}"/>
    <cellStyle name="Output 2 33 2 3 2 4" xfId="16555" xr:uid="{00000000-0005-0000-0000-0000E3C40000}"/>
    <cellStyle name="Output 2 33 2 3 2 5" xfId="32497" xr:uid="{00000000-0005-0000-0000-0000E4C40000}"/>
    <cellStyle name="Output 2 33 2 3 3" xfId="4224" xr:uid="{00000000-0005-0000-0000-0000E5C40000}"/>
    <cellStyle name="Output 2 33 2 3 3 2" xfId="22435" xr:uid="{00000000-0005-0000-0000-0000E6C40000}"/>
    <cellStyle name="Output 2 33 2 3 3 2 2" xfId="38066" xr:uid="{00000000-0005-0000-0000-0000E7C40000}"/>
    <cellStyle name="Output 2 33 2 3 3 3" xfId="13730" xr:uid="{00000000-0005-0000-0000-0000E8C40000}"/>
    <cellStyle name="Output 2 33 2 3 3 4" xfId="30475" xr:uid="{00000000-0005-0000-0000-0000E9C40000}"/>
    <cellStyle name="Output 2 33 2 3 4" xfId="24418" xr:uid="{00000000-0005-0000-0000-0000EAC40000}"/>
    <cellStyle name="Output 2 33 2 3 4 2" xfId="40049" xr:uid="{00000000-0005-0000-0000-0000EBC40000}"/>
    <cellStyle name="Output 2 33 2 3 5" xfId="16259" xr:uid="{00000000-0005-0000-0000-0000ECC40000}"/>
    <cellStyle name="Output 2 33 2 3 6" xfId="32237" xr:uid="{00000000-0005-0000-0000-0000EDC40000}"/>
    <cellStyle name="Output 2 33 2 4" xfId="22270" xr:uid="{00000000-0005-0000-0000-0000EEC40000}"/>
    <cellStyle name="Output 2 33 2 4 2" xfId="37901" xr:uid="{00000000-0005-0000-0000-0000EFC40000}"/>
    <cellStyle name="Output 2 33 2 5" xfId="12310" xr:uid="{00000000-0005-0000-0000-0000F0C40000}"/>
    <cellStyle name="Output 2 33 2 5 2" xfId="29573" xr:uid="{00000000-0005-0000-0000-0000F1C40000}"/>
    <cellStyle name="Output 2 33 2 6" xfId="13563" xr:uid="{00000000-0005-0000-0000-0000F2C40000}"/>
    <cellStyle name="Output 2 33 2 7" xfId="30310" xr:uid="{00000000-0005-0000-0000-0000F3C40000}"/>
    <cellStyle name="Output 2 33 2 8" xfId="45305" xr:uid="{00000000-0005-0000-0000-0000F4C40000}"/>
    <cellStyle name="Output 2 33 2 9" xfId="48725" xr:uid="{00000000-0005-0000-0000-0000F5C40000}"/>
    <cellStyle name="Output 2 33 3" xfId="5780" xr:uid="{00000000-0005-0000-0000-0000F6C40000}"/>
    <cellStyle name="Output 2 33 3 2" xfId="9141" xr:uid="{00000000-0005-0000-0000-0000F7C40000}"/>
    <cellStyle name="Output 2 33 3 2 2" xfId="10530" xr:uid="{00000000-0005-0000-0000-0000F8C40000}"/>
    <cellStyle name="Output 2 33 3 2 2 2" xfId="7659" xr:uid="{00000000-0005-0000-0000-0000F9C40000}"/>
    <cellStyle name="Output 2 33 3 2 2 2 2" xfId="25225" xr:uid="{00000000-0005-0000-0000-0000FAC40000}"/>
    <cellStyle name="Output 2 33 3 2 2 2 2 2" xfId="40855" xr:uid="{00000000-0005-0000-0000-0000FBC40000}"/>
    <cellStyle name="Output 2 33 3 2 2 2 3" xfId="17161" xr:uid="{00000000-0005-0000-0000-0000FCC40000}"/>
    <cellStyle name="Output 2 33 3 2 2 2 4" xfId="33004" xr:uid="{00000000-0005-0000-0000-0000FDC40000}"/>
    <cellStyle name="Output 2 33 3 2 2 3" xfId="28096" xr:uid="{00000000-0005-0000-0000-0000FEC40000}"/>
    <cellStyle name="Output 2 33 3 2 2 3 2" xfId="43726" xr:uid="{00000000-0005-0000-0000-0000FFC40000}"/>
    <cellStyle name="Output 2 33 3 2 2 4" xfId="20032" xr:uid="{00000000-0005-0000-0000-000000C50000}"/>
    <cellStyle name="Output 2 33 3 2 2 5" xfId="35875" xr:uid="{00000000-0005-0000-0000-000001C50000}"/>
    <cellStyle name="Output 2 33 3 2 3" xfId="10853" xr:uid="{00000000-0005-0000-0000-000002C50000}"/>
    <cellStyle name="Output 2 33 3 2 3 2" xfId="28419" xr:uid="{00000000-0005-0000-0000-000003C50000}"/>
    <cellStyle name="Output 2 33 3 2 3 2 2" xfId="44049" xr:uid="{00000000-0005-0000-0000-000004C50000}"/>
    <cellStyle name="Output 2 33 3 2 3 3" xfId="20355" xr:uid="{00000000-0005-0000-0000-000005C50000}"/>
    <cellStyle name="Output 2 33 3 2 3 4" xfId="36198" xr:uid="{00000000-0005-0000-0000-000006C50000}"/>
    <cellStyle name="Output 2 33 3 2 4" xfId="26707" xr:uid="{00000000-0005-0000-0000-000007C50000}"/>
    <cellStyle name="Output 2 33 3 2 4 2" xfId="42337" xr:uid="{00000000-0005-0000-0000-000008C50000}"/>
    <cellStyle name="Output 2 33 3 2 5" xfId="18643" xr:uid="{00000000-0005-0000-0000-000009C50000}"/>
    <cellStyle name="Output 2 33 3 2 6" xfId="34486" xr:uid="{00000000-0005-0000-0000-00000AC50000}"/>
    <cellStyle name="Output 2 33 3 3" xfId="23690" xr:uid="{00000000-0005-0000-0000-00000BC50000}"/>
    <cellStyle name="Output 2 33 3 3 2" xfId="39321" xr:uid="{00000000-0005-0000-0000-00000CC50000}"/>
    <cellStyle name="Output 2 33 3 4" xfId="15285" xr:uid="{00000000-0005-0000-0000-00000DC50000}"/>
    <cellStyle name="Output 2 33 3 5" xfId="31609" xr:uid="{00000000-0005-0000-0000-00000EC50000}"/>
    <cellStyle name="Output 2 33 3 6" xfId="50334" xr:uid="{00000000-0005-0000-0000-00000FC50000}"/>
    <cellStyle name="Output 2 33 3 7" xfId="52120" xr:uid="{00000000-0005-0000-0000-000010C50000}"/>
    <cellStyle name="Output 2 33 3 8" xfId="53215" xr:uid="{00000000-0005-0000-0000-000011C50000}"/>
    <cellStyle name="Output 2 33 4" xfId="8495" xr:uid="{00000000-0005-0000-0000-000012C50000}"/>
    <cellStyle name="Output 2 33 4 2" xfId="9884" xr:uid="{00000000-0005-0000-0000-000013C50000}"/>
    <cellStyle name="Output 2 33 4 2 2" xfId="10838" xr:uid="{00000000-0005-0000-0000-000014C50000}"/>
    <cellStyle name="Output 2 33 4 2 2 2" xfId="28404" xr:uid="{00000000-0005-0000-0000-000015C50000}"/>
    <cellStyle name="Output 2 33 4 2 2 2 2" xfId="44034" xr:uid="{00000000-0005-0000-0000-000016C50000}"/>
    <cellStyle name="Output 2 33 4 2 2 3" xfId="20340" xr:uid="{00000000-0005-0000-0000-000017C50000}"/>
    <cellStyle name="Output 2 33 4 2 2 4" xfId="36183" xr:uid="{00000000-0005-0000-0000-000018C50000}"/>
    <cellStyle name="Output 2 33 4 2 3" xfId="27450" xr:uid="{00000000-0005-0000-0000-000019C50000}"/>
    <cellStyle name="Output 2 33 4 2 3 2" xfId="43080" xr:uid="{00000000-0005-0000-0000-00001AC50000}"/>
    <cellStyle name="Output 2 33 4 2 4" xfId="19386" xr:uid="{00000000-0005-0000-0000-00001BC50000}"/>
    <cellStyle name="Output 2 33 4 2 5" xfId="35229" xr:uid="{00000000-0005-0000-0000-00001CC50000}"/>
    <cellStyle name="Output 2 33 4 3" xfId="7741" xr:uid="{00000000-0005-0000-0000-00001DC50000}"/>
    <cellStyle name="Output 2 33 4 3 2" xfId="25307" xr:uid="{00000000-0005-0000-0000-00001EC50000}"/>
    <cellStyle name="Output 2 33 4 3 2 2" xfId="40937" xr:uid="{00000000-0005-0000-0000-00001FC50000}"/>
    <cellStyle name="Output 2 33 4 3 3" xfId="17243" xr:uid="{00000000-0005-0000-0000-000020C50000}"/>
    <cellStyle name="Output 2 33 4 3 4" xfId="33086" xr:uid="{00000000-0005-0000-0000-000021C50000}"/>
    <cellStyle name="Output 2 33 4 4" xfId="26061" xr:uid="{00000000-0005-0000-0000-000022C50000}"/>
    <cellStyle name="Output 2 33 4 4 2" xfId="41691" xr:uid="{00000000-0005-0000-0000-000023C50000}"/>
    <cellStyle name="Output 2 33 4 5" xfId="17997" xr:uid="{00000000-0005-0000-0000-000024C50000}"/>
    <cellStyle name="Output 2 33 4 6" xfId="33840" xr:uid="{00000000-0005-0000-0000-000025C50000}"/>
    <cellStyle name="Output 2 33 5" xfId="21824" xr:uid="{00000000-0005-0000-0000-000026C50000}"/>
    <cellStyle name="Output 2 33 5 2" xfId="37455" xr:uid="{00000000-0005-0000-0000-000027C50000}"/>
    <cellStyle name="Output 2 33 6" xfId="12082" xr:uid="{00000000-0005-0000-0000-000028C50000}"/>
    <cellStyle name="Output 2 33 6 2" xfId="29345" xr:uid="{00000000-0005-0000-0000-000029C50000}"/>
    <cellStyle name="Output 2 33 7" xfId="12910" xr:uid="{00000000-0005-0000-0000-00002AC50000}"/>
    <cellStyle name="Output 2 33 8" xfId="29944" xr:uid="{00000000-0005-0000-0000-00002BC50000}"/>
    <cellStyle name="Output 2 33 9" xfId="47614" xr:uid="{00000000-0005-0000-0000-00002CC50000}"/>
    <cellStyle name="Output 2 34" xfId="2922" xr:uid="{00000000-0005-0000-0000-00002DC50000}"/>
    <cellStyle name="Output 2 34 10" xfId="48108" xr:uid="{00000000-0005-0000-0000-00002EC50000}"/>
    <cellStyle name="Output 2 34 11" xfId="46229" xr:uid="{00000000-0005-0000-0000-00002FC50000}"/>
    <cellStyle name="Output 2 34 12" xfId="50811" xr:uid="{00000000-0005-0000-0000-000030C50000}"/>
    <cellStyle name="Output 2 34 13" xfId="46090" xr:uid="{00000000-0005-0000-0000-000031C50000}"/>
    <cellStyle name="Output 2 34 14" xfId="53629" xr:uid="{00000000-0005-0000-0000-000032C50000}"/>
    <cellStyle name="Output 2 34 15" xfId="47102" xr:uid="{00000000-0005-0000-0000-000033C50000}"/>
    <cellStyle name="Output 2 34 2" xfId="3576" xr:uid="{00000000-0005-0000-0000-000034C50000}"/>
    <cellStyle name="Output 2 34 2 10" xfId="46283" xr:uid="{00000000-0005-0000-0000-000035C50000}"/>
    <cellStyle name="Output 2 34 2 11" xfId="51174" xr:uid="{00000000-0005-0000-0000-000036C50000}"/>
    <cellStyle name="Output 2 34 2 12" xfId="48849" xr:uid="{00000000-0005-0000-0000-000037C50000}"/>
    <cellStyle name="Output 2 34 2 13" xfId="45268" xr:uid="{00000000-0005-0000-0000-000038C50000}"/>
    <cellStyle name="Output 2 34 2 14" xfId="45971" xr:uid="{00000000-0005-0000-0000-000039C50000}"/>
    <cellStyle name="Output 2 34 2 2" xfId="5951" xr:uid="{00000000-0005-0000-0000-00003AC50000}"/>
    <cellStyle name="Output 2 34 2 2 2" xfId="8411" xr:uid="{00000000-0005-0000-0000-00003BC50000}"/>
    <cellStyle name="Output 2 34 2 2 2 2" xfId="9800" xr:uid="{00000000-0005-0000-0000-00003CC50000}"/>
    <cellStyle name="Output 2 34 2 2 2 2 2" xfId="6989" xr:uid="{00000000-0005-0000-0000-00003DC50000}"/>
    <cellStyle name="Output 2 34 2 2 2 2 2 2" xfId="24652" xr:uid="{00000000-0005-0000-0000-00003EC50000}"/>
    <cellStyle name="Output 2 34 2 2 2 2 2 2 2" xfId="40283" xr:uid="{00000000-0005-0000-0000-00003FC50000}"/>
    <cellStyle name="Output 2 34 2 2 2 2 2 3" xfId="16493" xr:uid="{00000000-0005-0000-0000-000040C50000}"/>
    <cellStyle name="Output 2 34 2 2 2 2 2 4" xfId="32471" xr:uid="{00000000-0005-0000-0000-000041C50000}"/>
    <cellStyle name="Output 2 34 2 2 2 2 3" xfId="27366" xr:uid="{00000000-0005-0000-0000-000042C50000}"/>
    <cellStyle name="Output 2 34 2 2 2 2 3 2" xfId="42996" xr:uid="{00000000-0005-0000-0000-000043C50000}"/>
    <cellStyle name="Output 2 34 2 2 2 2 4" xfId="19302" xr:uid="{00000000-0005-0000-0000-000044C50000}"/>
    <cellStyle name="Output 2 34 2 2 2 2 5" xfId="35145" xr:uid="{00000000-0005-0000-0000-000045C50000}"/>
    <cellStyle name="Output 2 34 2 2 2 3" xfId="6449" xr:uid="{00000000-0005-0000-0000-000046C50000}"/>
    <cellStyle name="Output 2 34 2 2 2 3 2" xfId="24151" xr:uid="{00000000-0005-0000-0000-000047C50000}"/>
    <cellStyle name="Output 2 34 2 2 2 3 2 2" xfId="39782" xr:uid="{00000000-0005-0000-0000-000048C50000}"/>
    <cellStyle name="Output 2 34 2 2 2 3 3" xfId="15953" xr:uid="{00000000-0005-0000-0000-000049C50000}"/>
    <cellStyle name="Output 2 34 2 2 2 3 4" xfId="31990" xr:uid="{00000000-0005-0000-0000-00004AC50000}"/>
    <cellStyle name="Output 2 34 2 2 2 4" xfId="25977" xr:uid="{00000000-0005-0000-0000-00004BC50000}"/>
    <cellStyle name="Output 2 34 2 2 2 4 2" xfId="41607" xr:uid="{00000000-0005-0000-0000-00004CC50000}"/>
    <cellStyle name="Output 2 34 2 2 2 5" xfId="17913" xr:uid="{00000000-0005-0000-0000-00004DC50000}"/>
    <cellStyle name="Output 2 34 2 2 2 6" xfId="33756" xr:uid="{00000000-0005-0000-0000-00004EC50000}"/>
    <cellStyle name="Output 2 34 2 2 3" xfId="23822" xr:uid="{00000000-0005-0000-0000-00004FC50000}"/>
    <cellStyle name="Output 2 34 2 2 3 2" xfId="39453" xr:uid="{00000000-0005-0000-0000-000050C50000}"/>
    <cellStyle name="Output 2 34 2 2 4" xfId="15456" xr:uid="{00000000-0005-0000-0000-000051C50000}"/>
    <cellStyle name="Output 2 34 2 2 5" xfId="31720" xr:uid="{00000000-0005-0000-0000-000052C50000}"/>
    <cellStyle name="Output 2 34 2 2 6" xfId="50439" xr:uid="{00000000-0005-0000-0000-000053C50000}"/>
    <cellStyle name="Output 2 34 2 2 7" xfId="52225" xr:uid="{00000000-0005-0000-0000-000054C50000}"/>
    <cellStyle name="Output 2 34 2 2 8" xfId="53320" xr:uid="{00000000-0005-0000-0000-000055C50000}"/>
    <cellStyle name="Output 2 34 2 3" xfId="8847" xr:uid="{00000000-0005-0000-0000-000056C50000}"/>
    <cellStyle name="Output 2 34 2 3 2" xfId="10236" xr:uid="{00000000-0005-0000-0000-000057C50000}"/>
    <cellStyle name="Output 2 34 2 3 2 2" xfId="10928" xr:uid="{00000000-0005-0000-0000-000058C50000}"/>
    <cellStyle name="Output 2 34 2 3 2 2 2" xfId="28494" xr:uid="{00000000-0005-0000-0000-000059C50000}"/>
    <cellStyle name="Output 2 34 2 3 2 2 2 2" xfId="44124" xr:uid="{00000000-0005-0000-0000-00005AC50000}"/>
    <cellStyle name="Output 2 34 2 3 2 2 3" xfId="20430" xr:uid="{00000000-0005-0000-0000-00005BC50000}"/>
    <cellStyle name="Output 2 34 2 3 2 2 4" xfId="36273" xr:uid="{00000000-0005-0000-0000-00005CC50000}"/>
    <cellStyle name="Output 2 34 2 3 2 3" xfId="27802" xr:uid="{00000000-0005-0000-0000-00005DC50000}"/>
    <cellStyle name="Output 2 34 2 3 2 3 2" xfId="43432" xr:uid="{00000000-0005-0000-0000-00005EC50000}"/>
    <cellStyle name="Output 2 34 2 3 2 4" xfId="19738" xr:uid="{00000000-0005-0000-0000-00005FC50000}"/>
    <cellStyle name="Output 2 34 2 3 2 5" xfId="35581" xr:uid="{00000000-0005-0000-0000-000060C50000}"/>
    <cellStyle name="Output 2 34 2 3 3" xfId="7322" xr:uid="{00000000-0005-0000-0000-000061C50000}"/>
    <cellStyle name="Output 2 34 2 3 3 2" xfId="24889" xr:uid="{00000000-0005-0000-0000-000062C50000}"/>
    <cellStyle name="Output 2 34 2 3 3 2 2" xfId="40519" xr:uid="{00000000-0005-0000-0000-000063C50000}"/>
    <cellStyle name="Output 2 34 2 3 3 3" xfId="16825" xr:uid="{00000000-0005-0000-0000-000064C50000}"/>
    <cellStyle name="Output 2 34 2 3 3 4" xfId="32668" xr:uid="{00000000-0005-0000-0000-000065C50000}"/>
    <cellStyle name="Output 2 34 2 3 4" xfId="26413" xr:uid="{00000000-0005-0000-0000-000066C50000}"/>
    <cellStyle name="Output 2 34 2 3 4 2" xfId="42043" xr:uid="{00000000-0005-0000-0000-000067C50000}"/>
    <cellStyle name="Output 2 34 2 3 5" xfId="18349" xr:uid="{00000000-0005-0000-0000-000068C50000}"/>
    <cellStyle name="Output 2 34 2 3 6" xfId="34192" xr:uid="{00000000-0005-0000-0000-000069C50000}"/>
    <cellStyle name="Output 2 34 2 4" xfId="21954" xr:uid="{00000000-0005-0000-0000-00006AC50000}"/>
    <cellStyle name="Output 2 34 2 4 2" xfId="37585" xr:uid="{00000000-0005-0000-0000-00006BC50000}"/>
    <cellStyle name="Output 2 34 2 5" xfId="24302" xr:uid="{00000000-0005-0000-0000-00006CC50000}"/>
    <cellStyle name="Output 2 34 2 5 2" xfId="39933" xr:uid="{00000000-0005-0000-0000-00006DC50000}"/>
    <cellStyle name="Output 2 34 2 6" xfId="13081" xr:uid="{00000000-0005-0000-0000-00006EC50000}"/>
    <cellStyle name="Output 2 34 2 7" xfId="30055" xr:uid="{00000000-0005-0000-0000-00006FC50000}"/>
    <cellStyle name="Output 2 34 2 8" xfId="47818" xr:uid="{00000000-0005-0000-0000-000070C50000}"/>
    <cellStyle name="Output 2 34 2 9" xfId="48470" xr:uid="{00000000-0005-0000-0000-000071C50000}"/>
    <cellStyle name="Output 2 34 3" xfId="5301" xr:uid="{00000000-0005-0000-0000-000072C50000}"/>
    <cellStyle name="Output 2 34 3 2" xfId="9095" xr:uid="{00000000-0005-0000-0000-000073C50000}"/>
    <cellStyle name="Output 2 34 3 2 2" xfId="10484" xr:uid="{00000000-0005-0000-0000-000074C50000}"/>
    <cellStyle name="Output 2 34 3 2 2 2" xfId="10761" xr:uid="{00000000-0005-0000-0000-000075C50000}"/>
    <cellStyle name="Output 2 34 3 2 2 2 2" xfId="28327" xr:uid="{00000000-0005-0000-0000-000076C50000}"/>
    <cellStyle name="Output 2 34 3 2 2 2 2 2" xfId="43957" xr:uid="{00000000-0005-0000-0000-000077C50000}"/>
    <cellStyle name="Output 2 34 3 2 2 2 3" xfId="20263" xr:uid="{00000000-0005-0000-0000-000078C50000}"/>
    <cellStyle name="Output 2 34 3 2 2 2 4" xfId="36106" xr:uid="{00000000-0005-0000-0000-000079C50000}"/>
    <cellStyle name="Output 2 34 3 2 2 3" xfId="28050" xr:uid="{00000000-0005-0000-0000-00007AC50000}"/>
    <cellStyle name="Output 2 34 3 2 2 3 2" xfId="43680" xr:uid="{00000000-0005-0000-0000-00007BC50000}"/>
    <cellStyle name="Output 2 34 3 2 2 4" xfId="19986" xr:uid="{00000000-0005-0000-0000-00007CC50000}"/>
    <cellStyle name="Output 2 34 3 2 2 5" xfId="35829" xr:uid="{00000000-0005-0000-0000-00007DC50000}"/>
    <cellStyle name="Output 2 34 3 2 3" xfId="7871" xr:uid="{00000000-0005-0000-0000-00007EC50000}"/>
    <cellStyle name="Output 2 34 3 2 3 2" xfId="25437" xr:uid="{00000000-0005-0000-0000-00007FC50000}"/>
    <cellStyle name="Output 2 34 3 2 3 2 2" xfId="41067" xr:uid="{00000000-0005-0000-0000-000080C50000}"/>
    <cellStyle name="Output 2 34 3 2 3 3" xfId="17373" xr:uid="{00000000-0005-0000-0000-000081C50000}"/>
    <cellStyle name="Output 2 34 3 2 3 4" xfId="33216" xr:uid="{00000000-0005-0000-0000-000082C50000}"/>
    <cellStyle name="Output 2 34 3 2 4" xfId="26661" xr:uid="{00000000-0005-0000-0000-000083C50000}"/>
    <cellStyle name="Output 2 34 3 2 4 2" xfId="42291" xr:uid="{00000000-0005-0000-0000-000084C50000}"/>
    <cellStyle name="Output 2 34 3 2 5" xfId="18597" xr:uid="{00000000-0005-0000-0000-000085C50000}"/>
    <cellStyle name="Output 2 34 3 2 6" xfId="34440" xr:uid="{00000000-0005-0000-0000-000086C50000}"/>
    <cellStyle name="Output 2 34 3 3" xfId="23379" xr:uid="{00000000-0005-0000-0000-000087C50000}"/>
    <cellStyle name="Output 2 34 3 3 2" xfId="39010" xr:uid="{00000000-0005-0000-0000-000088C50000}"/>
    <cellStyle name="Output 2 34 3 4" xfId="14806" xr:uid="{00000000-0005-0000-0000-000089C50000}"/>
    <cellStyle name="Output 2 34 3 5" xfId="31357" xr:uid="{00000000-0005-0000-0000-00008AC50000}"/>
    <cellStyle name="Output 2 34 3 6" xfId="50062" xr:uid="{00000000-0005-0000-0000-00008BC50000}"/>
    <cellStyle name="Output 2 34 3 7" xfId="51860" xr:uid="{00000000-0005-0000-0000-00008CC50000}"/>
    <cellStyle name="Output 2 34 3 8" xfId="52953" xr:uid="{00000000-0005-0000-0000-00008DC50000}"/>
    <cellStyle name="Output 2 34 4" xfId="8763" xr:uid="{00000000-0005-0000-0000-00008EC50000}"/>
    <cellStyle name="Output 2 34 4 2" xfId="10152" xr:uid="{00000000-0005-0000-0000-00008FC50000}"/>
    <cellStyle name="Output 2 34 4 2 2" xfId="10839" xr:uid="{00000000-0005-0000-0000-000090C50000}"/>
    <cellStyle name="Output 2 34 4 2 2 2" xfId="28405" xr:uid="{00000000-0005-0000-0000-000091C50000}"/>
    <cellStyle name="Output 2 34 4 2 2 2 2" xfId="44035" xr:uid="{00000000-0005-0000-0000-000092C50000}"/>
    <cellStyle name="Output 2 34 4 2 2 3" xfId="20341" xr:uid="{00000000-0005-0000-0000-000093C50000}"/>
    <cellStyle name="Output 2 34 4 2 2 4" xfId="36184" xr:uid="{00000000-0005-0000-0000-000094C50000}"/>
    <cellStyle name="Output 2 34 4 2 3" xfId="27718" xr:uid="{00000000-0005-0000-0000-000095C50000}"/>
    <cellStyle name="Output 2 34 4 2 3 2" xfId="43348" xr:uid="{00000000-0005-0000-0000-000096C50000}"/>
    <cellStyle name="Output 2 34 4 2 4" xfId="19654" xr:uid="{00000000-0005-0000-0000-000097C50000}"/>
    <cellStyle name="Output 2 34 4 2 5" xfId="35497" xr:uid="{00000000-0005-0000-0000-000098C50000}"/>
    <cellStyle name="Output 2 34 4 3" xfId="7853" xr:uid="{00000000-0005-0000-0000-000099C50000}"/>
    <cellStyle name="Output 2 34 4 3 2" xfId="25419" xr:uid="{00000000-0005-0000-0000-00009AC50000}"/>
    <cellStyle name="Output 2 34 4 3 2 2" xfId="41049" xr:uid="{00000000-0005-0000-0000-00009BC50000}"/>
    <cellStyle name="Output 2 34 4 3 3" xfId="17355" xr:uid="{00000000-0005-0000-0000-00009CC50000}"/>
    <cellStyle name="Output 2 34 4 3 4" xfId="33198" xr:uid="{00000000-0005-0000-0000-00009DC50000}"/>
    <cellStyle name="Output 2 34 4 4" xfId="26329" xr:uid="{00000000-0005-0000-0000-00009EC50000}"/>
    <cellStyle name="Output 2 34 4 4 2" xfId="41959" xr:uid="{00000000-0005-0000-0000-00009FC50000}"/>
    <cellStyle name="Output 2 34 4 5" xfId="18265" xr:uid="{00000000-0005-0000-0000-0000A0C50000}"/>
    <cellStyle name="Output 2 34 4 6" xfId="34108" xr:uid="{00000000-0005-0000-0000-0000A1C50000}"/>
    <cellStyle name="Output 2 34 5" xfId="21506" xr:uid="{00000000-0005-0000-0000-0000A2C50000}"/>
    <cellStyle name="Output 2 34 5 2" xfId="37137" xr:uid="{00000000-0005-0000-0000-0000A3C50000}"/>
    <cellStyle name="Output 2 34 6" xfId="21842" xr:uid="{00000000-0005-0000-0000-0000A4C50000}"/>
    <cellStyle name="Output 2 34 6 2" xfId="37473" xr:uid="{00000000-0005-0000-0000-0000A5C50000}"/>
    <cellStyle name="Output 2 34 7" xfId="12428" xr:uid="{00000000-0005-0000-0000-0000A6C50000}"/>
    <cellStyle name="Output 2 34 8" xfId="29689" xr:uid="{00000000-0005-0000-0000-0000A7C50000}"/>
    <cellStyle name="Output 2 34 9" xfId="47629" xr:uid="{00000000-0005-0000-0000-0000A8C50000}"/>
    <cellStyle name="Output 2 35" xfId="2995" xr:uid="{00000000-0005-0000-0000-0000A9C50000}"/>
    <cellStyle name="Output 2 35 10" xfId="48146" xr:uid="{00000000-0005-0000-0000-0000AAC50000}"/>
    <cellStyle name="Output 2 35 11" xfId="45519" xr:uid="{00000000-0005-0000-0000-0000ABC50000}"/>
    <cellStyle name="Output 2 35 12" xfId="50849" xr:uid="{00000000-0005-0000-0000-0000ACC50000}"/>
    <cellStyle name="Output 2 35 13" xfId="46125" xr:uid="{00000000-0005-0000-0000-0000ADC50000}"/>
    <cellStyle name="Output 2 35 14" xfId="47405" xr:uid="{00000000-0005-0000-0000-0000AEC50000}"/>
    <cellStyle name="Output 2 35 15" xfId="53836" xr:uid="{00000000-0005-0000-0000-0000AFC50000}"/>
    <cellStyle name="Output 2 35 2" xfId="3649" xr:uid="{00000000-0005-0000-0000-0000B0C50000}"/>
    <cellStyle name="Output 2 35 2 10" xfId="47169" xr:uid="{00000000-0005-0000-0000-0000B1C50000}"/>
    <cellStyle name="Output 2 35 2 11" xfId="51212" xr:uid="{00000000-0005-0000-0000-0000B2C50000}"/>
    <cellStyle name="Output 2 35 2 12" xfId="45654" xr:uid="{00000000-0005-0000-0000-0000B3C50000}"/>
    <cellStyle name="Output 2 35 2 13" xfId="47180" xr:uid="{00000000-0005-0000-0000-0000B4C50000}"/>
    <cellStyle name="Output 2 35 2 14" xfId="47020" xr:uid="{00000000-0005-0000-0000-0000B5C50000}"/>
    <cellStyle name="Output 2 35 2 2" xfId="6024" xr:uid="{00000000-0005-0000-0000-0000B6C50000}"/>
    <cellStyle name="Output 2 35 2 2 2" xfId="8699" xr:uid="{00000000-0005-0000-0000-0000B7C50000}"/>
    <cellStyle name="Output 2 35 2 2 2 2" xfId="10088" xr:uid="{00000000-0005-0000-0000-0000B8C50000}"/>
    <cellStyle name="Output 2 35 2 2 2 2 2" xfId="9215" xr:uid="{00000000-0005-0000-0000-0000B9C50000}"/>
    <cellStyle name="Output 2 35 2 2 2 2 2 2" xfId="26781" xr:uid="{00000000-0005-0000-0000-0000BAC50000}"/>
    <cellStyle name="Output 2 35 2 2 2 2 2 2 2" xfId="42411" xr:uid="{00000000-0005-0000-0000-0000BBC50000}"/>
    <cellStyle name="Output 2 35 2 2 2 2 2 3" xfId="18717" xr:uid="{00000000-0005-0000-0000-0000BCC50000}"/>
    <cellStyle name="Output 2 35 2 2 2 2 2 4" xfId="34560" xr:uid="{00000000-0005-0000-0000-0000BDC50000}"/>
    <cellStyle name="Output 2 35 2 2 2 2 3" xfId="27654" xr:uid="{00000000-0005-0000-0000-0000BEC50000}"/>
    <cellStyle name="Output 2 35 2 2 2 2 3 2" xfId="43284" xr:uid="{00000000-0005-0000-0000-0000BFC50000}"/>
    <cellStyle name="Output 2 35 2 2 2 2 4" xfId="19590" xr:uid="{00000000-0005-0000-0000-0000C0C50000}"/>
    <cellStyle name="Output 2 35 2 2 2 2 5" xfId="35433" xr:uid="{00000000-0005-0000-0000-0000C1C50000}"/>
    <cellStyle name="Output 2 35 2 2 2 3" xfId="7579" xr:uid="{00000000-0005-0000-0000-0000C2C50000}"/>
    <cellStyle name="Output 2 35 2 2 2 3 2" xfId="25145" xr:uid="{00000000-0005-0000-0000-0000C3C50000}"/>
    <cellStyle name="Output 2 35 2 2 2 3 2 2" xfId="40775" xr:uid="{00000000-0005-0000-0000-0000C4C50000}"/>
    <cellStyle name="Output 2 35 2 2 2 3 3" xfId="17081" xr:uid="{00000000-0005-0000-0000-0000C5C50000}"/>
    <cellStyle name="Output 2 35 2 2 2 3 4" xfId="32924" xr:uid="{00000000-0005-0000-0000-0000C6C50000}"/>
    <cellStyle name="Output 2 35 2 2 2 4" xfId="26265" xr:uid="{00000000-0005-0000-0000-0000C7C50000}"/>
    <cellStyle name="Output 2 35 2 2 2 4 2" xfId="41895" xr:uid="{00000000-0005-0000-0000-0000C8C50000}"/>
    <cellStyle name="Output 2 35 2 2 2 5" xfId="18201" xr:uid="{00000000-0005-0000-0000-0000C9C50000}"/>
    <cellStyle name="Output 2 35 2 2 2 6" xfId="34044" xr:uid="{00000000-0005-0000-0000-0000CAC50000}"/>
    <cellStyle name="Output 2 35 2 2 3" xfId="23879" xr:uid="{00000000-0005-0000-0000-0000CBC50000}"/>
    <cellStyle name="Output 2 35 2 2 3 2" xfId="39510" xr:uid="{00000000-0005-0000-0000-0000CCC50000}"/>
    <cellStyle name="Output 2 35 2 2 4" xfId="15529" xr:uid="{00000000-0005-0000-0000-0000CDC50000}"/>
    <cellStyle name="Output 2 35 2 2 5" xfId="31758" xr:uid="{00000000-0005-0000-0000-0000CEC50000}"/>
    <cellStyle name="Output 2 35 2 2 6" xfId="50477" xr:uid="{00000000-0005-0000-0000-0000CFC50000}"/>
    <cellStyle name="Output 2 35 2 2 7" xfId="52263" xr:uid="{00000000-0005-0000-0000-0000D0C50000}"/>
    <cellStyle name="Output 2 35 2 2 8" xfId="53358" xr:uid="{00000000-0005-0000-0000-0000D1C50000}"/>
    <cellStyle name="Output 2 35 2 3" xfId="6728" xr:uid="{00000000-0005-0000-0000-0000D2C50000}"/>
    <cellStyle name="Output 2 35 2 3 2" xfId="7533" xr:uid="{00000000-0005-0000-0000-0000D3C50000}"/>
    <cellStyle name="Output 2 35 2 3 2 2" xfId="11331" xr:uid="{00000000-0005-0000-0000-0000D4C50000}"/>
    <cellStyle name="Output 2 35 2 3 2 2 2" xfId="28897" xr:uid="{00000000-0005-0000-0000-0000D5C50000}"/>
    <cellStyle name="Output 2 35 2 3 2 2 2 2" xfId="44527" xr:uid="{00000000-0005-0000-0000-0000D6C50000}"/>
    <cellStyle name="Output 2 35 2 3 2 2 3" xfId="20833" xr:uid="{00000000-0005-0000-0000-0000D7C50000}"/>
    <cellStyle name="Output 2 35 2 3 2 2 4" xfId="36676" xr:uid="{00000000-0005-0000-0000-0000D8C50000}"/>
    <cellStyle name="Output 2 35 2 3 2 3" xfId="25099" xr:uid="{00000000-0005-0000-0000-0000D9C50000}"/>
    <cellStyle name="Output 2 35 2 3 2 3 2" xfId="40729" xr:uid="{00000000-0005-0000-0000-0000DAC50000}"/>
    <cellStyle name="Output 2 35 2 3 2 4" xfId="17035" xr:uid="{00000000-0005-0000-0000-0000DBC50000}"/>
    <cellStyle name="Output 2 35 2 3 2 5" xfId="32878" xr:uid="{00000000-0005-0000-0000-0000DCC50000}"/>
    <cellStyle name="Output 2 35 2 3 3" xfId="4204" xr:uid="{00000000-0005-0000-0000-0000DDC50000}"/>
    <cellStyle name="Output 2 35 2 3 3 2" xfId="22415" xr:uid="{00000000-0005-0000-0000-0000DEC50000}"/>
    <cellStyle name="Output 2 35 2 3 3 2 2" xfId="38046" xr:uid="{00000000-0005-0000-0000-0000DFC50000}"/>
    <cellStyle name="Output 2 35 2 3 3 3" xfId="13710" xr:uid="{00000000-0005-0000-0000-0000E0C50000}"/>
    <cellStyle name="Output 2 35 2 3 3 4" xfId="30455" xr:uid="{00000000-0005-0000-0000-0000E1C50000}"/>
    <cellStyle name="Output 2 35 2 3 4" xfId="24391" xr:uid="{00000000-0005-0000-0000-0000E2C50000}"/>
    <cellStyle name="Output 2 35 2 3 4 2" xfId="40022" xr:uid="{00000000-0005-0000-0000-0000E3C50000}"/>
    <cellStyle name="Output 2 35 2 3 5" xfId="16232" xr:uid="{00000000-0005-0000-0000-0000E4C50000}"/>
    <cellStyle name="Output 2 35 2 3 6" xfId="32210" xr:uid="{00000000-0005-0000-0000-0000E5C50000}"/>
    <cellStyle name="Output 2 35 2 4" xfId="22010" xr:uid="{00000000-0005-0000-0000-0000E6C50000}"/>
    <cellStyle name="Output 2 35 2 4 2" xfId="37641" xr:uid="{00000000-0005-0000-0000-0000E7C50000}"/>
    <cellStyle name="Output 2 35 2 5" xfId="12103" xr:uid="{00000000-0005-0000-0000-0000E8C50000}"/>
    <cellStyle name="Output 2 35 2 5 2" xfId="29366" xr:uid="{00000000-0005-0000-0000-0000E9C50000}"/>
    <cellStyle name="Output 2 35 2 6" xfId="13154" xr:uid="{00000000-0005-0000-0000-0000EAC50000}"/>
    <cellStyle name="Output 2 35 2 7" xfId="30093" xr:uid="{00000000-0005-0000-0000-0000EBC50000}"/>
    <cellStyle name="Output 2 35 2 8" xfId="45393" xr:uid="{00000000-0005-0000-0000-0000ECC50000}"/>
    <cellStyle name="Output 2 35 2 9" xfId="48508" xr:uid="{00000000-0005-0000-0000-0000EDC50000}"/>
    <cellStyle name="Output 2 35 3" xfId="5374" xr:uid="{00000000-0005-0000-0000-0000EEC50000}"/>
    <cellStyle name="Output 2 35 3 2" xfId="8850" xr:uid="{00000000-0005-0000-0000-0000EFC50000}"/>
    <cellStyle name="Output 2 35 3 2 2" xfId="10239" xr:uid="{00000000-0005-0000-0000-0000F0C50000}"/>
    <cellStyle name="Output 2 35 3 2 2 2" xfId="7320" xr:uid="{00000000-0005-0000-0000-0000F1C50000}"/>
    <cellStyle name="Output 2 35 3 2 2 2 2" xfId="24887" xr:uid="{00000000-0005-0000-0000-0000F2C50000}"/>
    <cellStyle name="Output 2 35 3 2 2 2 2 2" xfId="40517" xr:uid="{00000000-0005-0000-0000-0000F3C50000}"/>
    <cellStyle name="Output 2 35 3 2 2 2 3" xfId="16823" xr:uid="{00000000-0005-0000-0000-0000F4C50000}"/>
    <cellStyle name="Output 2 35 3 2 2 2 4" xfId="32666" xr:uid="{00000000-0005-0000-0000-0000F5C50000}"/>
    <cellStyle name="Output 2 35 3 2 2 3" xfId="27805" xr:uid="{00000000-0005-0000-0000-0000F6C50000}"/>
    <cellStyle name="Output 2 35 3 2 2 3 2" xfId="43435" xr:uid="{00000000-0005-0000-0000-0000F7C50000}"/>
    <cellStyle name="Output 2 35 3 2 2 4" xfId="19741" xr:uid="{00000000-0005-0000-0000-0000F8C50000}"/>
    <cellStyle name="Output 2 35 3 2 2 5" xfId="35584" xr:uid="{00000000-0005-0000-0000-0000F9C50000}"/>
    <cellStyle name="Output 2 35 3 2 3" xfId="11232" xr:uid="{00000000-0005-0000-0000-0000FAC50000}"/>
    <cellStyle name="Output 2 35 3 2 3 2" xfId="28798" xr:uid="{00000000-0005-0000-0000-0000FBC50000}"/>
    <cellStyle name="Output 2 35 3 2 3 2 2" xfId="44428" xr:uid="{00000000-0005-0000-0000-0000FCC50000}"/>
    <cellStyle name="Output 2 35 3 2 3 3" xfId="20734" xr:uid="{00000000-0005-0000-0000-0000FDC50000}"/>
    <cellStyle name="Output 2 35 3 2 3 4" xfId="36577" xr:uid="{00000000-0005-0000-0000-0000FEC50000}"/>
    <cellStyle name="Output 2 35 3 2 4" xfId="26416" xr:uid="{00000000-0005-0000-0000-0000FFC50000}"/>
    <cellStyle name="Output 2 35 3 2 4 2" xfId="42046" xr:uid="{00000000-0005-0000-0000-000000C60000}"/>
    <cellStyle name="Output 2 35 3 2 5" xfId="18352" xr:uid="{00000000-0005-0000-0000-000001C60000}"/>
    <cellStyle name="Output 2 35 3 2 6" xfId="34195" xr:uid="{00000000-0005-0000-0000-000002C60000}"/>
    <cellStyle name="Output 2 35 3 3" xfId="23436" xr:uid="{00000000-0005-0000-0000-000003C60000}"/>
    <cellStyle name="Output 2 35 3 3 2" xfId="39067" xr:uid="{00000000-0005-0000-0000-000004C60000}"/>
    <cellStyle name="Output 2 35 3 4" xfId="14879" xr:uid="{00000000-0005-0000-0000-000005C60000}"/>
    <cellStyle name="Output 2 35 3 5" xfId="31395" xr:uid="{00000000-0005-0000-0000-000006C60000}"/>
    <cellStyle name="Output 2 35 3 6" xfId="50100" xr:uid="{00000000-0005-0000-0000-000007C60000}"/>
    <cellStyle name="Output 2 35 3 7" xfId="51898" xr:uid="{00000000-0005-0000-0000-000008C60000}"/>
    <cellStyle name="Output 2 35 3 8" xfId="52991" xr:uid="{00000000-0005-0000-0000-000009C60000}"/>
    <cellStyle name="Output 2 35 4" xfId="8437" xr:uid="{00000000-0005-0000-0000-00000AC60000}"/>
    <cellStyle name="Output 2 35 4 2" xfId="9826" xr:uid="{00000000-0005-0000-0000-00000BC60000}"/>
    <cellStyle name="Output 2 35 4 2 2" xfId="7955" xr:uid="{00000000-0005-0000-0000-00000CC60000}"/>
    <cellStyle name="Output 2 35 4 2 2 2" xfId="25521" xr:uid="{00000000-0005-0000-0000-00000DC60000}"/>
    <cellStyle name="Output 2 35 4 2 2 2 2" xfId="41151" xr:uid="{00000000-0005-0000-0000-00000EC60000}"/>
    <cellStyle name="Output 2 35 4 2 2 3" xfId="17457" xr:uid="{00000000-0005-0000-0000-00000FC60000}"/>
    <cellStyle name="Output 2 35 4 2 2 4" xfId="33300" xr:uid="{00000000-0005-0000-0000-000010C60000}"/>
    <cellStyle name="Output 2 35 4 2 3" xfId="27392" xr:uid="{00000000-0005-0000-0000-000011C60000}"/>
    <cellStyle name="Output 2 35 4 2 3 2" xfId="43022" xr:uid="{00000000-0005-0000-0000-000012C60000}"/>
    <cellStyle name="Output 2 35 4 2 4" xfId="19328" xr:uid="{00000000-0005-0000-0000-000013C60000}"/>
    <cellStyle name="Output 2 35 4 2 5" xfId="35171" xr:uid="{00000000-0005-0000-0000-000014C60000}"/>
    <cellStyle name="Output 2 35 4 3" xfId="4077" xr:uid="{00000000-0005-0000-0000-000015C60000}"/>
    <cellStyle name="Output 2 35 4 3 2" xfId="22288" xr:uid="{00000000-0005-0000-0000-000016C60000}"/>
    <cellStyle name="Output 2 35 4 3 2 2" xfId="37919" xr:uid="{00000000-0005-0000-0000-000017C60000}"/>
    <cellStyle name="Output 2 35 4 3 3" xfId="13583" xr:uid="{00000000-0005-0000-0000-000018C60000}"/>
    <cellStyle name="Output 2 35 4 3 4" xfId="30328" xr:uid="{00000000-0005-0000-0000-000019C60000}"/>
    <cellStyle name="Output 2 35 4 4" xfId="26003" xr:uid="{00000000-0005-0000-0000-00001AC60000}"/>
    <cellStyle name="Output 2 35 4 4 2" xfId="41633" xr:uid="{00000000-0005-0000-0000-00001BC60000}"/>
    <cellStyle name="Output 2 35 4 5" xfId="17939" xr:uid="{00000000-0005-0000-0000-00001CC60000}"/>
    <cellStyle name="Output 2 35 4 6" xfId="33782" xr:uid="{00000000-0005-0000-0000-00001DC60000}"/>
    <cellStyle name="Output 2 35 5" xfId="21563" xr:uid="{00000000-0005-0000-0000-00001EC60000}"/>
    <cellStyle name="Output 2 35 5 2" xfId="37194" xr:uid="{00000000-0005-0000-0000-00001FC60000}"/>
    <cellStyle name="Output 2 35 6" xfId="23417" xr:uid="{00000000-0005-0000-0000-000020C60000}"/>
    <cellStyle name="Output 2 35 6 2" xfId="39048" xr:uid="{00000000-0005-0000-0000-000021C60000}"/>
    <cellStyle name="Output 2 35 7" xfId="12501" xr:uid="{00000000-0005-0000-0000-000022C60000}"/>
    <cellStyle name="Output 2 35 8" xfId="29727" xr:uid="{00000000-0005-0000-0000-000023C60000}"/>
    <cellStyle name="Output 2 35 9" xfId="47702" xr:uid="{00000000-0005-0000-0000-000024C60000}"/>
    <cellStyle name="Output 2 36" xfId="3942" xr:uid="{00000000-0005-0000-0000-000025C60000}"/>
    <cellStyle name="Output 2 36 10" xfId="45171" xr:uid="{00000000-0005-0000-0000-000026C60000}"/>
    <cellStyle name="Output 2 36 11" xfId="51028" xr:uid="{00000000-0005-0000-0000-000027C60000}"/>
    <cellStyle name="Output 2 36 12" xfId="45478" xr:uid="{00000000-0005-0000-0000-000028C60000}"/>
    <cellStyle name="Output 2 36 13" xfId="48768" xr:uid="{00000000-0005-0000-0000-000029C60000}"/>
    <cellStyle name="Output 2 36 14" xfId="46365" xr:uid="{00000000-0005-0000-0000-00002AC60000}"/>
    <cellStyle name="Output 2 36 2" xfId="6317" xr:uid="{00000000-0005-0000-0000-00002BC60000}"/>
    <cellStyle name="Output 2 36 2 2" xfId="8698" xr:uid="{00000000-0005-0000-0000-00002CC60000}"/>
    <cellStyle name="Output 2 36 2 2 2" xfId="10087" xr:uid="{00000000-0005-0000-0000-00002DC60000}"/>
    <cellStyle name="Output 2 36 2 2 2 2" xfId="10815" xr:uid="{00000000-0005-0000-0000-00002EC60000}"/>
    <cellStyle name="Output 2 36 2 2 2 2 2" xfId="28381" xr:uid="{00000000-0005-0000-0000-00002FC60000}"/>
    <cellStyle name="Output 2 36 2 2 2 2 2 2" xfId="44011" xr:uid="{00000000-0005-0000-0000-000030C60000}"/>
    <cellStyle name="Output 2 36 2 2 2 2 3" xfId="20317" xr:uid="{00000000-0005-0000-0000-000031C60000}"/>
    <cellStyle name="Output 2 36 2 2 2 2 4" xfId="36160" xr:uid="{00000000-0005-0000-0000-000032C60000}"/>
    <cellStyle name="Output 2 36 2 2 2 3" xfId="27653" xr:uid="{00000000-0005-0000-0000-000033C60000}"/>
    <cellStyle name="Output 2 36 2 2 2 3 2" xfId="43283" xr:uid="{00000000-0005-0000-0000-000034C60000}"/>
    <cellStyle name="Output 2 36 2 2 2 4" xfId="19589" xr:uid="{00000000-0005-0000-0000-000035C60000}"/>
    <cellStyle name="Output 2 36 2 2 2 5" xfId="35432" xr:uid="{00000000-0005-0000-0000-000036C60000}"/>
    <cellStyle name="Output 2 36 2 2 3" xfId="9194" xr:uid="{00000000-0005-0000-0000-000037C60000}"/>
    <cellStyle name="Output 2 36 2 2 3 2" xfId="26760" xr:uid="{00000000-0005-0000-0000-000038C60000}"/>
    <cellStyle name="Output 2 36 2 2 3 2 2" xfId="42390" xr:uid="{00000000-0005-0000-0000-000039C60000}"/>
    <cellStyle name="Output 2 36 2 2 3 3" xfId="18696" xr:uid="{00000000-0005-0000-0000-00003AC60000}"/>
    <cellStyle name="Output 2 36 2 2 3 4" xfId="34539" xr:uid="{00000000-0005-0000-0000-00003BC60000}"/>
    <cellStyle name="Output 2 36 2 2 4" xfId="26264" xr:uid="{00000000-0005-0000-0000-00003CC60000}"/>
    <cellStyle name="Output 2 36 2 2 4 2" xfId="41894" xr:uid="{00000000-0005-0000-0000-00003DC60000}"/>
    <cellStyle name="Output 2 36 2 2 5" xfId="18200" xr:uid="{00000000-0005-0000-0000-00003EC60000}"/>
    <cellStyle name="Output 2 36 2 2 6" xfId="34043" xr:uid="{00000000-0005-0000-0000-00003FC60000}"/>
    <cellStyle name="Output 2 36 2 3" xfId="24076" xr:uid="{00000000-0005-0000-0000-000040C60000}"/>
    <cellStyle name="Output 2 36 2 3 2" xfId="39707" xr:uid="{00000000-0005-0000-0000-000041C60000}"/>
    <cellStyle name="Output 2 36 2 4" xfId="15822" xr:uid="{00000000-0005-0000-0000-000042C60000}"/>
    <cellStyle name="Output 2 36 2 5" xfId="31935" xr:uid="{00000000-0005-0000-0000-000043C60000}"/>
    <cellStyle name="Output 2 36 2 6" xfId="50294" xr:uid="{00000000-0005-0000-0000-000044C60000}"/>
    <cellStyle name="Output 2 36 2 7" xfId="52080" xr:uid="{00000000-0005-0000-0000-000045C60000}"/>
    <cellStyle name="Output 2 36 2 8" xfId="53175" xr:uid="{00000000-0005-0000-0000-000046C60000}"/>
    <cellStyle name="Output 2 36 3" xfId="9089" xr:uid="{00000000-0005-0000-0000-000047C60000}"/>
    <cellStyle name="Output 2 36 3 2" xfId="10478" xr:uid="{00000000-0005-0000-0000-000048C60000}"/>
    <cellStyle name="Output 2 36 3 2 2" xfId="4704" xr:uid="{00000000-0005-0000-0000-000049C60000}"/>
    <cellStyle name="Output 2 36 3 2 2 2" xfId="22876" xr:uid="{00000000-0005-0000-0000-00004AC60000}"/>
    <cellStyle name="Output 2 36 3 2 2 2 2" xfId="38507" xr:uid="{00000000-0005-0000-0000-00004BC60000}"/>
    <cellStyle name="Output 2 36 3 2 2 3" xfId="14210" xr:uid="{00000000-0005-0000-0000-00004CC60000}"/>
    <cellStyle name="Output 2 36 3 2 2 4" xfId="30897" xr:uid="{00000000-0005-0000-0000-00004DC60000}"/>
    <cellStyle name="Output 2 36 3 2 3" xfId="28044" xr:uid="{00000000-0005-0000-0000-00004EC60000}"/>
    <cellStyle name="Output 2 36 3 2 3 2" xfId="43674" xr:uid="{00000000-0005-0000-0000-00004FC60000}"/>
    <cellStyle name="Output 2 36 3 2 4" xfId="19980" xr:uid="{00000000-0005-0000-0000-000050C60000}"/>
    <cellStyle name="Output 2 36 3 2 5" xfId="35823" xr:uid="{00000000-0005-0000-0000-000051C60000}"/>
    <cellStyle name="Output 2 36 3 3" xfId="10990" xr:uid="{00000000-0005-0000-0000-000052C60000}"/>
    <cellStyle name="Output 2 36 3 3 2" xfId="28556" xr:uid="{00000000-0005-0000-0000-000053C60000}"/>
    <cellStyle name="Output 2 36 3 3 2 2" xfId="44186" xr:uid="{00000000-0005-0000-0000-000054C60000}"/>
    <cellStyle name="Output 2 36 3 3 3" xfId="20492" xr:uid="{00000000-0005-0000-0000-000055C60000}"/>
    <cellStyle name="Output 2 36 3 3 4" xfId="36335" xr:uid="{00000000-0005-0000-0000-000056C60000}"/>
    <cellStyle name="Output 2 36 3 4" xfId="26655" xr:uid="{00000000-0005-0000-0000-000057C60000}"/>
    <cellStyle name="Output 2 36 3 4 2" xfId="42285" xr:uid="{00000000-0005-0000-0000-000058C60000}"/>
    <cellStyle name="Output 2 36 3 5" xfId="18591" xr:uid="{00000000-0005-0000-0000-000059C60000}"/>
    <cellStyle name="Output 2 36 3 6" xfId="34434" xr:uid="{00000000-0005-0000-0000-00005AC60000}"/>
    <cellStyle name="Output 2 36 4" xfId="22208" xr:uid="{00000000-0005-0000-0000-00005BC60000}"/>
    <cellStyle name="Output 2 36 4 2" xfId="37839" xr:uid="{00000000-0005-0000-0000-00005CC60000}"/>
    <cellStyle name="Output 2 36 5" xfId="12274" xr:uid="{00000000-0005-0000-0000-00005DC60000}"/>
    <cellStyle name="Output 2 36 5 2" xfId="29537" xr:uid="{00000000-0005-0000-0000-00005EC60000}"/>
    <cellStyle name="Output 2 36 6" xfId="13447" xr:uid="{00000000-0005-0000-0000-00005FC60000}"/>
    <cellStyle name="Output 2 36 7" xfId="30270" xr:uid="{00000000-0005-0000-0000-000060C60000}"/>
    <cellStyle name="Output 2 36 8" xfId="47891" xr:uid="{00000000-0005-0000-0000-000061C60000}"/>
    <cellStyle name="Output 2 36 9" xfId="48325" xr:uid="{00000000-0005-0000-0000-000062C60000}"/>
    <cellStyle name="Output 2 37" xfId="5663" xr:uid="{00000000-0005-0000-0000-000063C60000}"/>
    <cellStyle name="Output 2 37 10" xfId="45110" xr:uid="{00000000-0005-0000-0000-000064C60000}"/>
    <cellStyle name="Output 2 37 11" xfId="47047" xr:uid="{00000000-0005-0000-0000-000065C60000}"/>
    <cellStyle name="Output 2 37 12" xfId="51683" xr:uid="{00000000-0005-0000-0000-000066C60000}"/>
    <cellStyle name="Output 2 37 2" xfId="8273" xr:uid="{00000000-0005-0000-0000-000067C60000}"/>
    <cellStyle name="Output 2 37 2 2" xfId="9662" xr:uid="{00000000-0005-0000-0000-000068C60000}"/>
    <cellStyle name="Output 2 37 2 2 2" xfId="7740" xr:uid="{00000000-0005-0000-0000-000069C60000}"/>
    <cellStyle name="Output 2 37 2 2 2 2" xfId="25306" xr:uid="{00000000-0005-0000-0000-00006AC60000}"/>
    <cellStyle name="Output 2 37 2 2 2 2 2" xfId="40936" xr:uid="{00000000-0005-0000-0000-00006BC60000}"/>
    <cellStyle name="Output 2 37 2 2 2 3" xfId="17242" xr:uid="{00000000-0005-0000-0000-00006CC60000}"/>
    <cellStyle name="Output 2 37 2 2 2 4" xfId="33085" xr:uid="{00000000-0005-0000-0000-00006DC60000}"/>
    <cellStyle name="Output 2 37 2 2 3" xfId="27228" xr:uid="{00000000-0005-0000-0000-00006EC60000}"/>
    <cellStyle name="Output 2 37 2 2 3 2" xfId="42858" xr:uid="{00000000-0005-0000-0000-00006FC60000}"/>
    <cellStyle name="Output 2 37 2 2 4" xfId="19164" xr:uid="{00000000-0005-0000-0000-000070C60000}"/>
    <cellStyle name="Output 2 37 2 2 5" xfId="35007" xr:uid="{00000000-0005-0000-0000-000071C60000}"/>
    <cellStyle name="Output 2 37 2 3" xfId="7795" xr:uid="{00000000-0005-0000-0000-000072C60000}"/>
    <cellStyle name="Output 2 37 2 3 2" xfId="25361" xr:uid="{00000000-0005-0000-0000-000073C60000}"/>
    <cellStyle name="Output 2 37 2 3 2 2" xfId="40991" xr:uid="{00000000-0005-0000-0000-000074C60000}"/>
    <cellStyle name="Output 2 37 2 3 3" xfId="17297" xr:uid="{00000000-0005-0000-0000-000075C60000}"/>
    <cellStyle name="Output 2 37 2 3 4" xfId="33140" xr:uid="{00000000-0005-0000-0000-000076C60000}"/>
    <cellStyle name="Output 2 37 2 4" xfId="25839" xr:uid="{00000000-0005-0000-0000-000077C60000}"/>
    <cellStyle name="Output 2 37 2 4 2" xfId="41469" xr:uid="{00000000-0005-0000-0000-000078C60000}"/>
    <cellStyle name="Output 2 37 2 5" xfId="17775" xr:uid="{00000000-0005-0000-0000-000079C60000}"/>
    <cellStyle name="Output 2 37 2 6" xfId="33618" xr:uid="{00000000-0005-0000-0000-00007AC60000}"/>
    <cellStyle name="Output 2 37 2 7" xfId="50654" xr:uid="{00000000-0005-0000-0000-00007BC60000}"/>
    <cellStyle name="Output 2 37 2 8" xfId="52440" xr:uid="{00000000-0005-0000-0000-00007CC60000}"/>
    <cellStyle name="Output 2 37 2 9" xfId="53535" xr:uid="{00000000-0005-0000-0000-00007DC60000}"/>
    <cellStyle name="Output 2 37 3" xfId="23627" xr:uid="{00000000-0005-0000-0000-00007EC60000}"/>
    <cellStyle name="Output 2 37 3 2" xfId="39258" xr:uid="{00000000-0005-0000-0000-00007FC60000}"/>
    <cellStyle name="Output 2 37 4" xfId="15168" xr:uid="{00000000-0005-0000-0000-000080C60000}"/>
    <cellStyle name="Output 2 37 5" xfId="31568" xr:uid="{00000000-0005-0000-0000-000081C60000}"/>
    <cellStyle name="Output 2 37 6" xfId="47391" xr:uid="{00000000-0005-0000-0000-000082C60000}"/>
    <cellStyle name="Output 2 37 7" xfId="48685" xr:uid="{00000000-0005-0000-0000-000083C60000}"/>
    <cellStyle name="Output 2 37 8" xfId="49115" xr:uid="{00000000-0005-0000-0000-000084C60000}"/>
    <cellStyle name="Output 2 37 9" xfId="51389" xr:uid="{00000000-0005-0000-0000-000085C60000}"/>
    <cellStyle name="Output 2 38" xfId="5136" xr:uid="{00000000-0005-0000-0000-000086C60000}"/>
    <cellStyle name="Output 2 38 10" xfId="51595" xr:uid="{00000000-0005-0000-0000-000087C60000}"/>
    <cellStyle name="Output 2 38 11" xfId="45146" xr:uid="{00000000-0005-0000-0000-000088C60000}"/>
    <cellStyle name="Output 2 38 12" xfId="53592" xr:uid="{00000000-0005-0000-0000-000089C60000}"/>
    <cellStyle name="Output 2 38 2" xfId="8800" xr:uid="{00000000-0005-0000-0000-00008AC60000}"/>
    <cellStyle name="Output 2 38 2 2" xfId="10189" xr:uid="{00000000-0005-0000-0000-00008BC60000}"/>
    <cellStyle name="Output 2 38 2 2 2" xfId="4121" xr:uid="{00000000-0005-0000-0000-00008CC60000}"/>
    <cellStyle name="Output 2 38 2 2 2 2" xfId="22332" xr:uid="{00000000-0005-0000-0000-00008DC60000}"/>
    <cellStyle name="Output 2 38 2 2 2 2 2" xfId="37963" xr:uid="{00000000-0005-0000-0000-00008EC60000}"/>
    <cellStyle name="Output 2 38 2 2 2 3" xfId="13627" xr:uid="{00000000-0005-0000-0000-00008FC60000}"/>
    <cellStyle name="Output 2 38 2 2 2 4" xfId="30372" xr:uid="{00000000-0005-0000-0000-000090C60000}"/>
    <cellStyle name="Output 2 38 2 2 3" xfId="27755" xr:uid="{00000000-0005-0000-0000-000091C60000}"/>
    <cellStyle name="Output 2 38 2 2 3 2" xfId="43385" xr:uid="{00000000-0005-0000-0000-000092C60000}"/>
    <cellStyle name="Output 2 38 2 2 4" xfId="19691" xr:uid="{00000000-0005-0000-0000-000093C60000}"/>
    <cellStyle name="Output 2 38 2 2 5" xfId="35534" xr:uid="{00000000-0005-0000-0000-000094C60000}"/>
    <cellStyle name="Output 2 38 2 3" xfId="7940" xr:uid="{00000000-0005-0000-0000-000095C60000}"/>
    <cellStyle name="Output 2 38 2 3 2" xfId="25506" xr:uid="{00000000-0005-0000-0000-000096C60000}"/>
    <cellStyle name="Output 2 38 2 3 2 2" xfId="41136" xr:uid="{00000000-0005-0000-0000-000097C60000}"/>
    <cellStyle name="Output 2 38 2 3 3" xfId="17442" xr:uid="{00000000-0005-0000-0000-000098C60000}"/>
    <cellStyle name="Output 2 38 2 3 4" xfId="33285" xr:uid="{00000000-0005-0000-0000-000099C60000}"/>
    <cellStyle name="Output 2 38 2 4" xfId="26366" xr:uid="{00000000-0005-0000-0000-00009AC60000}"/>
    <cellStyle name="Output 2 38 2 4 2" xfId="41996" xr:uid="{00000000-0005-0000-0000-00009BC60000}"/>
    <cellStyle name="Output 2 38 2 5" xfId="18302" xr:uid="{00000000-0005-0000-0000-00009CC60000}"/>
    <cellStyle name="Output 2 38 2 6" xfId="34145" xr:uid="{00000000-0005-0000-0000-00009DC60000}"/>
    <cellStyle name="Output 2 38 2 7" xfId="49893" xr:uid="{00000000-0005-0000-0000-00009EC60000}"/>
    <cellStyle name="Output 2 38 2 8" xfId="51727" xr:uid="{00000000-0005-0000-0000-00009FC60000}"/>
    <cellStyle name="Output 2 38 2 9" xfId="52830" xr:uid="{00000000-0005-0000-0000-0000A0C60000}"/>
    <cellStyle name="Output 2 38 3" xfId="23253" xr:uid="{00000000-0005-0000-0000-0000A1C60000}"/>
    <cellStyle name="Output 2 38 3 2" xfId="38884" xr:uid="{00000000-0005-0000-0000-0000A2C60000}"/>
    <cellStyle name="Output 2 38 4" xfId="14641" xr:uid="{00000000-0005-0000-0000-0000A3C60000}"/>
    <cellStyle name="Output 2 38 5" xfId="31252" xr:uid="{00000000-0005-0000-0000-0000A4C60000}"/>
    <cellStyle name="Output 2 38 6" xfId="45025" xr:uid="{00000000-0005-0000-0000-0000A5C60000}"/>
    <cellStyle name="Output 2 38 7" xfId="45081" xr:uid="{00000000-0005-0000-0000-0000A6C60000}"/>
    <cellStyle name="Output 2 38 8" xfId="45083" xr:uid="{00000000-0005-0000-0000-0000A7C60000}"/>
    <cellStyle name="Output 2 38 9" xfId="47187" xr:uid="{00000000-0005-0000-0000-0000A8C60000}"/>
    <cellStyle name="Output 2 39" xfId="7081" xr:uid="{00000000-0005-0000-0000-0000A9C60000}"/>
    <cellStyle name="Output 2 39 10" xfId="52742" xr:uid="{00000000-0005-0000-0000-0000AAC60000}"/>
    <cellStyle name="Output 2 39 2" xfId="7509" xr:uid="{00000000-0005-0000-0000-0000ABC60000}"/>
    <cellStyle name="Output 2 39 2 2" xfId="11178" xr:uid="{00000000-0005-0000-0000-0000ACC60000}"/>
    <cellStyle name="Output 2 39 2 2 2" xfId="28744" xr:uid="{00000000-0005-0000-0000-0000ADC60000}"/>
    <cellStyle name="Output 2 39 2 2 2 2" xfId="44374" xr:uid="{00000000-0005-0000-0000-0000AEC60000}"/>
    <cellStyle name="Output 2 39 2 2 3" xfId="20680" xr:uid="{00000000-0005-0000-0000-0000AFC60000}"/>
    <cellStyle name="Output 2 39 2 2 4" xfId="36523" xr:uid="{00000000-0005-0000-0000-0000B0C60000}"/>
    <cellStyle name="Output 2 39 2 3" xfId="11078" xr:uid="{00000000-0005-0000-0000-0000B1C60000}"/>
    <cellStyle name="Output 2 39 2 3 2" xfId="28644" xr:uid="{00000000-0005-0000-0000-0000B2C60000}"/>
    <cellStyle name="Output 2 39 2 3 2 2" xfId="44274" xr:uid="{00000000-0005-0000-0000-0000B3C60000}"/>
    <cellStyle name="Output 2 39 2 3 3" xfId="20580" xr:uid="{00000000-0005-0000-0000-0000B4C60000}"/>
    <cellStyle name="Output 2 39 2 3 4" xfId="36423" xr:uid="{00000000-0005-0000-0000-0000B5C60000}"/>
    <cellStyle name="Output 2 39 2 4" xfId="25075" xr:uid="{00000000-0005-0000-0000-0000B6C60000}"/>
    <cellStyle name="Output 2 39 2 4 2" xfId="40705" xr:uid="{00000000-0005-0000-0000-0000B7C60000}"/>
    <cellStyle name="Output 2 39 2 5" xfId="17011" xr:uid="{00000000-0005-0000-0000-0000B8C60000}"/>
    <cellStyle name="Output 2 39 2 6" xfId="32854" xr:uid="{00000000-0005-0000-0000-0000B9C60000}"/>
    <cellStyle name="Output 2 39 3" xfId="11159" xr:uid="{00000000-0005-0000-0000-0000BAC60000}"/>
    <cellStyle name="Output 2 39 3 2" xfId="10708" xr:uid="{00000000-0005-0000-0000-0000BBC60000}"/>
    <cellStyle name="Output 2 39 3 2 2" xfId="28274" xr:uid="{00000000-0005-0000-0000-0000BCC60000}"/>
    <cellStyle name="Output 2 39 3 2 2 2" xfId="43904" xr:uid="{00000000-0005-0000-0000-0000BDC60000}"/>
    <cellStyle name="Output 2 39 3 2 3" xfId="20210" xr:uid="{00000000-0005-0000-0000-0000BEC60000}"/>
    <cellStyle name="Output 2 39 3 2 4" xfId="36053" xr:uid="{00000000-0005-0000-0000-0000BFC60000}"/>
    <cellStyle name="Output 2 39 3 3" xfId="28725" xr:uid="{00000000-0005-0000-0000-0000C0C60000}"/>
    <cellStyle name="Output 2 39 3 3 2" xfId="44355" xr:uid="{00000000-0005-0000-0000-0000C1C60000}"/>
    <cellStyle name="Output 2 39 3 4" xfId="20661" xr:uid="{00000000-0005-0000-0000-0000C2C60000}"/>
    <cellStyle name="Output 2 39 3 5" xfId="36504" xr:uid="{00000000-0005-0000-0000-0000C3C60000}"/>
    <cellStyle name="Output 2 39 4" xfId="4750" xr:uid="{00000000-0005-0000-0000-0000C4C60000}"/>
    <cellStyle name="Output 2 39 4 2" xfId="22922" xr:uid="{00000000-0005-0000-0000-0000C5C60000}"/>
    <cellStyle name="Output 2 39 4 2 2" xfId="38553" xr:uid="{00000000-0005-0000-0000-0000C6C60000}"/>
    <cellStyle name="Output 2 39 4 3" xfId="14256" xr:uid="{00000000-0005-0000-0000-0000C7C60000}"/>
    <cellStyle name="Output 2 39 4 4" xfId="30943" xr:uid="{00000000-0005-0000-0000-0000C8C60000}"/>
    <cellStyle name="Output 2 39 5" xfId="24702" xr:uid="{00000000-0005-0000-0000-0000C9C60000}"/>
    <cellStyle name="Output 2 39 5 2" xfId="40333" xr:uid="{00000000-0005-0000-0000-0000CAC60000}"/>
    <cellStyle name="Output 2 39 6" xfId="16584" xr:uid="{00000000-0005-0000-0000-0000CBC60000}"/>
    <cellStyle name="Output 2 39 7" xfId="32503" xr:uid="{00000000-0005-0000-0000-0000CCC60000}"/>
    <cellStyle name="Output 2 39 8" xfId="49582" xr:uid="{00000000-0005-0000-0000-0000CDC60000}"/>
    <cellStyle name="Output 2 39 9" xfId="51594" xr:uid="{00000000-0005-0000-0000-0000CEC60000}"/>
    <cellStyle name="Output 2 4" xfId="2829" xr:uid="{00000000-0005-0000-0000-0000CFC60000}"/>
    <cellStyle name="Output 2 4 10" xfId="48015" xr:uid="{00000000-0005-0000-0000-0000D0C60000}"/>
    <cellStyle name="Output 2 4 11" xfId="46210" xr:uid="{00000000-0005-0000-0000-0000D1C60000}"/>
    <cellStyle name="Output 2 4 12" xfId="50718" xr:uid="{00000000-0005-0000-0000-0000D2C60000}"/>
    <cellStyle name="Output 2 4 13" xfId="46002" xr:uid="{00000000-0005-0000-0000-0000D3C60000}"/>
    <cellStyle name="Output 2 4 14" xfId="45848" xr:uid="{00000000-0005-0000-0000-0000D4C60000}"/>
    <cellStyle name="Output 2 4 15" xfId="52840" xr:uid="{00000000-0005-0000-0000-0000D5C60000}"/>
    <cellStyle name="Output 2 4 2" xfId="3483" xr:uid="{00000000-0005-0000-0000-0000D6C60000}"/>
    <cellStyle name="Output 2 4 2 10" xfId="45276" xr:uid="{00000000-0005-0000-0000-0000D7C60000}"/>
    <cellStyle name="Output 2 4 2 11" xfId="51081" xr:uid="{00000000-0005-0000-0000-0000D8C60000}"/>
    <cellStyle name="Output 2 4 2 12" xfId="46392" xr:uid="{00000000-0005-0000-0000-0000D9C60000}"/>
    <cellStyle name="Output 2 4 2 13" xfId="52598" xr:uid="{00000000-0005-0000-0000-0000DAC60000}"/>
    <cellStyle name="Output 2 4 2 14" xfId="53752" xr:uid="{00000000-0005-0000-0000-0000DBC60000}"/>
    <cellStyle name="Output 2 4 2 2" xfId="5858" xr:uid="{00000000-0005-0000-0000-0000DCC60000}"/>
    <cellStyle name="Output 2 4 2 2 2" xfId="8147" xr:uid="{00000000-0005-0000-0000-0000DDC60000}"/>
    <cellStyle name="Output 2 4 2 2 2 2" xfId="9536" xr:uid="{00000000-0005-0000-0000-0000DEC60000}"/>
    <cellStyle name="Output 2 4 2 2 2 2 2" xfId="7676" xr:uid="{00000000-0005-0000-0000-0000DFC60000}"/>
    <cellStyle name="Output 2 4 2 2 2 2 2 2" xfId="25242" xr:uid="{00000000-0005-0000-0000-0000E0C60000}"/>
    <cellStyle name="Output 2 4 2 2 2 2 2 2 2" xfId="40872" xr:uid="{00000000-0005-0000-0000-0000E1C60000}"/>
    <cellStyle name="Output 2 4 2 2 2 2 2 3" xfId="17178" xr:uid="{00000000-0005-0000-0000-0000E2C60000}"/>
    <cellStyle name="Output 2 4 2 2 2 2 2 4" xfId="33021" xr:uid="{00000000-0005-0000-0000-0000E3C60000}"/>
    <cellStyle name="Output 2 4 2 2 2 2 3" xfId="27102" xr:uid="{00000000-0005-0000-0000-0000E4C60000}"/>
    <cellStyle name="Output 2 4 2 2 2 2 3 2" xfId="42732" xr:uid="{00000000-0005-0000-0000-0000E5C60000}"/>
    <cellStyle name="Output 2 4 2 2 2 2 4" xfId="19038" xr:uid="{00000000-0005-0000-0000-0000E6C60000}"/>
    <cellStyle name="Output 2 4 2 2 2 2 5" xfId="34881" xr:uid="{00000000-0005-0000-0000-0000E7C60000}"/>
    <cellStyle name="Output 2 4 2 2 2 3" xfId="9382" xr:uid="{00000000-0005-0000-0000-0000E8C60000}"/>
    <cellStyle name="Output 2 4 2 2 2 3 2" xfId="26948" xr:uid="{00000000-0005-0000-0000-0000E9C60000}"/>
    <cellStyle name="Output 2 4 2 2 2 3 2 2" xfId="42578" xr:uid="{00000000-0005-0000-0000-0000EAC60000}"/>
    <cellStyle name="Output 2 4 2 2 2 3 3" xfId="18884" xr:uid="{00000000-0005-0000-0000-0000EBC60000}"/>
    <cellStyle name="Output 2 4 2 2 2 3 4" xfId="34727" xr:uid="{00000000-0005-0000-0000-0000ECC60000}"/>
    <cellStyle name="Output 2 4 2 2 2 4" xfId="25713" xr:uid="{00000000-0005-0000-0000-0000EDC60000}"/>
    <cellStyle name="Output 2 4 2 2 2 4 2" xfId="41343" xr:uid="{00000000-0005-0000-0000-0000EEC60000}"/>
    <cellStyle name="Output 2 4 2 2 2 5" xfId="17649" xr:uid="{00000000-0005-0000-0000-0000EFC60000}"/>
    <cellStyle name="Output 2 4 2 2 2 6" xfId="33492" xr:uid="{00000000-0005-0000-0000-0000F0C60000}"/>
    <cellStyle name="Output 2 4 2 2 3" xfId="23729" xr:uid="{00000000-0005-0000-0000-0000F1C60000}"/>
    <cellStyle name="Output 2 4 2 2 3 2" xfId="39360" xr:uid="{00000000-0005-0000-0000-0000F2C60000}"/>
    <cellStyle name="Output 2 4 2 2 4" xfId="15363" xr:uid="{00000000-0005-0000-0000-0000F3C60000}"/>
    <cellStyle name="Output 2 4 2 2 5" xfId="31627" xr:uid="{00000000-0005-0000-0000-0000F4C60000}"/>
    <cellStyle name="Output 2 4 2 2 6" xfId="50346" xr:uid="{00000000-0005-0000-0000-0000F5C60000}"/>
    <cellStyle name="Output 2 4 2 2 7" xfId="52132" xr:uid="{00000000-0005-0000-0000-0000F6C60000}"/>
    <cellStyle name="Output 2 4 2 2 8" xfId="53227" xr:uid="{00000000-0005-0000-0000-0000F7C60000}"/>
    <cellStyle name="Output 2 4 2 3" xfId="8518" xr:uid="{00000000-0005-0000-0000-0000F8C60000}"/>
    <cellStyle name="Output 2 4 2 3 2" xfId="9907" xr:uid="{00000000-0005-0000-0000-0000F9C60000}"/>
    <cellStyle name="Output 2 4 2 3 2 2" xfId="11604" xr:uid="{00000000-0005-0000-0000-0000FAC60000}"/>
    <cellStyle name="Output 2 4 2 3 2 2 2" xfId="29170" xr:uid="{00000000-0005-0000-0000-0000FBC60000}"/>
    <cellStyle name="Output 2 4 2 3 2 2 2 2" xfId="44800" xr:uid="{00000000-0005-0000-0000-0000FCC60000}"/>
    <cellStyle name="Output 2 4 2 3 2 2 3" xfId="21106" xr:uid="{00000000-0005-0000-0000-0000FDC60000}"/>
    <cellStyle name="Output 2 4 2 3 2 2 4" xfId="36949" xr:uid="{00000000-0005-0000-0000-0000FEC60000}"/>
    <cellStyle name="Output 2 4 2 3 2 3" xfId="27473" xr:uid="{00000000-0005-0000-0000-0000FFC60000}"/>
    <cellStyle name="Output 2 4 2 3 2 3 2" xfId="43103" xr:uid="{00000000-0005-0000-0000-000000C70000}"/>
    <cellStyle name="Output 2 4 2 3 2 4" xfId="19409" xr:uid="{00000000-0005-0000-0000-000001C70000}"/>
    <cellStyle name="Output 2 4 2 3 2 5" xfId="35252" xr:uid="{00000000-0005-0000-0000-000002C70000}"/>
    <cellStyle name="Output 2 4 2 3 3" xfId="7369" xr:uid="{00000000-0005-0000-0000-000003C70000}"/>
    <cellStyle name="Output 2 4 2 3 3 2" xfId="24936" xr:uid="{00000000-0005-0000-0000-000004C70000}"/>
    <cellStyle name="Output 2 4 2 3 3 2 2" xfId="40566" xr:uid="{00000000-0005-0000-0000-000005C70000}"/>
    <cellStyle name="Output 2 4 2 3 3 3" xfId="16872" xr:uid="{00000000-0005-0000-0000-000006C70000}"/>
    <cellStyle name="Output 2 4 2 3 3 4" xfId="32715" xr:uid="{00000000-0005-0000-0000-000007C70000}"/>
    <cellStyle name="Output 2 4 2 3 4" xfId="26084" xr:uid="{00000000-0005-0000-0000-000008C70000}"/>
    <cellStyle name="Output 2 4 2 3 4 2" xfId="41714" xr:uid="{00000000-0005-0000-0000-000009C70000}"/>
    <cellStyle name="Output 2 4 2 3 5" xfId="18020" xr:uid="{00000000-0005-0000-0000-00000AC70000}"/>
    <cellStyle name="Output 2 4 2 3 6" xfId="33863" xr:uid="{00000000-0005-0000-0000-00000BC70000}"/>
    <cellStyle name="Output 2 4 2 4" xfId="21861" xr:uid="{00000000-0005-0000-0000-00000CC70000}"/>
    <cellStyle name="Output 2 4 2 4 2" xfId="37492" xr:uid="{00000000-0005-0000-0000-00000DC70000}"/>
    <cellStyle name="Output 2 4 2 5" xfId="21832" xr:uid="{00000000-0005-0000-0000-00000EC70000}"/>
    <cellStyle name="Output 2 4 2 5 2" xfId="37463" xr:uid="{00000000-0005-0000-0000-00000FC70000}"/>
    <cellStyle name="Output 2 4 2 6" xfId="12988" xr:uid="{00000000-0005-0000-0000-000010C70000}"/>
    <cellStyle name="Output 2 4 2 7" xfId="29962" xr:uid="{00000000-0005-0000-0000-000011C70000}"/>
    <cellStyle name="Output 2 4 2 8" xfId="47612" xr:uid="{00000000-0005-0000-0000-000012C70000}"/>
    <cellStyle name="Output 2 4 2 9" xfId="48377" xr:uid="{00000000-0005-0000-0000-000013C70000}"/>
    <cellStyle name="Output 2 4 3" xfId="5210" xr:uid="{00000000-0005-0000-0000-000014C70000}"/>
    <cellStyle name="Output 2 4 3 2" xfId="8596" xr:uid="{00000000-0005-0000-0000-000015C70000}"/>
    <cellStyle name="Output 2 4 3 2 2" xfId="9985" xr:uid="{00000000-0005-0000-0000-000016C70000}"/>
    <cellStyle name="Output 2 4 3 2 2 2" xfId="9379" xr:uid="{00000000-0005-0000-0000-000017C70000}"/>
    <cellStyle name="Output 2 4 3 2 2 2 2" xfId="26945" xr:uid="{00000000-0005-0000-0000-000018C70000}"/>
    <cellStyle name="Output 2 4 3 2 2 2 2 2" xfId="42575" xr:uid="{00000000-0005-0000-0000-000019C70000}"/>
    <cellStyle name="Output 2 4 3 2 2 2 3" xfId="18881" xr:uid="{00000000-0005-0000-0000-00001AC70000}"/>
    <cellStyle name="Output 2 4 3 2 2 2 4" xfId="34724" xr:uid="{00000000-0005-0000-0000-00001BC70000}"/>
    <cellStyle name="Output 2 4 3 2 2 3" xfId="27551" xr:uid="{00000000-0005-0000-0000-00001CC70000}"/>
    <cellStyle name="Output 2 4 3 2 2 3 2" xfId="43181" xr:uid="{00000000-0005-0000-0000-00001DC70000}"/>
    <cellStyle name="Output 2 4 3 2 2 4" xfId="19487" xr:uid="{00000000-0005-0000-0000-00001EC70000}"/>
    <cellStyle name="Output 2 4 3 2 2 5" xfId="35330" xr:uid="{00000000-0005-0000-0000-00001FC70000}"/>
    <cellStyle name="Output 2 4 3 2 3" xfId="7969" xr:uid="{00000000-0005-0000-0000-000020C70000}"/>
    <cellStyle name="Output 2 4 3 2 3 2" xfId="25535" xr:uid="{00000000-0005-0000-0000-000021C70000}"/>
    <cellStyle name="Output 2 4 3 2 3 2 2" xfId="41165" xr:uid="{00000000-0005-0000-0000-000022C70000}"/>
    <cellStyle name="Output 2 4 3 2 3 3" xfId="17471" xr:uid="{00000000-0005-0000-0000-000023C70000}"/>
    <cellStyle name="Output 2 4 3 2 3 4" xfId="33314" xr:uid="{00000000-0005-0000-0000-000024C70000}"/>
    <cellStyle name="Output 2 4 3 2 4" xfId="26162" xr:uid="{00000000-0005-0000-0000-000025C70000}"/>
    <cellStyle name="Output 2 4 3 2 4 2" xfId="41792" xr:uid="{00000000-0005-0000-0000-000026C70000}"/>
    <cellStyle name="Output 2 4 3 2 5" xfId="18098" xr:uid="{00000000-0005-0000-0000-000027C70000}"/>
    <cellStyle name="Output 2 4 3 2 6" xfId="33941" xr:uid="{00000000-0005-0000-0000-000028C70000}"/>
    <cellStyle name="Output 2 4 3 3" xfId="23288" xr:uid="{00000000-0005-0000-0000-000029C70000}"/>
    <cellStyle name="Output 2 4 3 3 2" xfId="38919" xr:uid="{00000000-0005-0000-0000-00002AC70000}"/>
    <cellStyle name="Output 2 4 3 4" xfId="14715" xr:uid="{00000000-0005-0000-0000-00002BC70000}"/>
    <cellStyle name="Output 2 4 3 5" xfId="31266" xr:uid="{00000000-0005-0000-0000-00002CC70000}"/>
    <cellStyle name="Output 2 4 3 6" xfId="49969" xr:uid="{00000000-0005-0000-0000-00002DC70000}"/>
    <cellStyle name="Output 2 4 3 7" xfId="51767" xr:uid="{00000000-0005-0000-0000-00002EC70000}"/>
    <cellStyle name="Output 2 4 3 8" xfId="52860" xr:uid="{00000000-0005-0000-0000-00002FC70000}"/>
    <cellStyle name="Output 2 4 4" xfId="6787" xr:uid="{00000000-0005-0000-0000-000030C70000}"/>
    <cellStyle name="Output 2 4 4 2" xfId="7285" xr:uid="{00000000-0005-0000-0000-000031C70000}"/>
    <cellStyle name="Output 2 4 4 2 2" xfId="11106" xr:uid="{00000000-0005-0000-0000-000032C70000}"/>
    <cellStyle name="Output 2 4 4 2 2 2" xfId="28672" xr:uid="{00000000-0005-0000-0000-000033C70000}"/>
    <cellStyle name="Output 2 4 4 2 2 2 2" xfId="44302" xr:uid="{00000000-0005-0000-0000-000034C70000}"/>
    <cellStyle name="Output 2 4 4 2 2 3" xfId="20608" xr:uid="{00000000-0005-0000-0000-000035C70000}"/>
    <cellStyle name="Output 2 4 4 2 2 4" xfId="36451" xr:uid="{00000000-0005-0000-0000-000036C70000}"/>
    <cellStyle name="Output 2 4 4 2 3" xfId="24852" xr:uid="{00000000-0005-0000-0000-000037C70000}"/>
    <cellStyle name="Output 2 4 4 2 3 2" xfId="40482" xr:uid="{00000000-0005-0000-0000-000038C70000}"/>
    <cellStyle name="Output 2 4 4 2 4" xfId="16788" xr:uid="{00000000-0005-0000-0000-000039C70000}"/>
    <cellStyle name="Output 2 4 4 2 5" xfId="32631" xr:uid="{00000000-0005-0000-0000-00003AC70000}"/>
    <cellStyle name="Output 2 4 4 3" xfId="4248" xr:uid="{00000000-0005-0000-0000-00003BC70000}"/>
    <cellStyle name="Output 2 4 4 3 2" xfId="22459" xr:uid="{00000000-0005-0000-0000-00003CC70000}"/>
    <cellStyle name="Output 2 4 4 3 2 2" xfId="38090" xr:uid="{00000000-0005-0000-0000-00003DC70000}"/>
    <cellStyle name="Output 2 4 4 3 3" xfId="13754" xr:uid="{00000000-0005-0000-0000-00003EC70000}"/>
    <cellStyle name="Output 2 4 4 3 4" xfId="30499" xr:uid="{00000000-0005-0000-0000-00003FC70000}"/>
    <cellStyle name="Output 2 4 4 4" xfId="24450" xr:uid="{00000000-0005-0000-0000-000040C70000}"/>
    <cellStyle name="Output 2 4 4 4 2" xfId="40081" xr:uid="{00000000-0005-0000-0000-000041C70000}"/>
    <cellStyle name="Output 2 4 4 5" xfId="16291" xr:uid="{00000000-0005-0000-0000-000042C70000}"/>
    <cellStyle name="Output 2 4 4 6" xfId="32269" xr:uid="{00000000-0005-0000-0000-000043C70000}"/>
    <cellStyle name="Output 2 4 5" xfId="21413" xr:uid="{00000000-0005-0000-0000-000044C70000}"/>
    <cellStyle name="Output 2 4 5 2" xfId="37044" xr:uid="{00000000-0005-0000-0000-000045C70000}"/>
    <cellStyle name="Output 2 4 6" xfId="21996" xr:uid="{00000000-0005-0000-0000-000046C70000}"/>
    <cellStyle name="Output 2 4 6 2" xfId="37627" xr:uid="{00000000-0005-0000-0000-000047C70000}"/>
    <cellStyle name="Output 2 4 7" xfId="12335" xr:uid="{00000000-0005-0000-0000-000048C70000}"/>
    <cellStyle name="Output 2 4 8" xfId="29596" xr:uid="{00000000-0005-0000-0000-000049C70000}"/>
    <cellStyle name="Output 2 4 9" xfId="47615" xr:uid="{00000000-0005-0000-0000-00004AC70000}"/>
    <cellStyle name="Output 2 40" xfId="8321" xr:uid="{00000000-0005-0000-0000-00004BC70000}"/>
    <cellStyle name="Output 2 40 2" xfId="9710" xr:uid="{00000000-0005-0000-0000-00004CC70000}"/>
    <cellStyle name="Output 2 40 2 2" xfId="4446" xr:uid="{00000000-0005-0000-0000-00004DC70000}"/>
    <cellStyle name="Output 2 40 2 2 2" xfId="22618" xr:uid="{00000000-0005-0000-0000-00004EC70000}"/>
    <cellStyle name="Output 2 40 2 2 2 2" xfId="38249" xr:uid="{00000000-0005-0000-0000-00004FC70000}"/>
    <cellStyle name="Output 2 40 2 2 3" xfId="13952" xr:uid="{00000000-0005-0000-0000-000050C70000}"/>
    <cellStyle name="Output 2 40 2 2 4" xfId="30639" xr:uid="{00000000-0005-0000-0000-000051C70000}"/>
    <cellStyle name="Output 2 40 2 3" xfId="27276" xr:uid="{00000000-0005-0000-0000-000052C70000}"/>
    <cellStyle name="Output 2 40 2 3 2" xfId="42906" xr:uid="{00000000-0005-0000-0000-000053C70000}"/>
    <cellStyle name="Output 2 40 2 4" xfId="19212" xr:uid="{00000000-0005-0000-0000-000054C70000}"/>
    <cellStyle name="Output 2 40 2 5" xfId="35055" xr:uid="{00000000-0005-0000-0000-000055C70000}"/>
    <cellStyle name="Output 2 40 3" xfId="4728" xr:uid="{00000000-0005-0000-0000-000056C70000}"/>
    <cellStyle name="Output 2 40 3 2" xfId="22900" xr:uid="{00000000-0005-0000-0000-000057C70000}"/>
    <cellStyle name="Output 2 40 3 2 2" xfId="38531" xr:uid="{00000000-0005-0000-0000-000058C70000}"/>
    <cellStyle name="Output 2 40 3 3" xfId="14234" xr:uid="{00000000-0005-0000-0000-000059C70000}"/>
    <cellStyle name="Output 2 40 3 4" xfId="30921" xr:uid="{00000000-0005-0000-0000-00005AC70000}"/>
    <cellStyle name="Output 2 40 4" xfId="25887" xr:uid="{00000000-0005-0000-0000-00005BC70000}"/>
    <cellStyle name="Output 2 40 4 2" xfId="41517" xr:uid="{00000000-0005-0000-0000-00005CC70000}"/>
    <cellStyle name="Output 2 40 5" xfId="17823" xr:uid="{00000000-0005-0000-0000-00005DC70000}"/>
    <cellStyle name="Output 2 40 6" xfId="33666" xr:uid="{00000000-0005-0000-0000-00005EC70000}"/>
    <cellStyle name="Output 2 41" xfId="21761" xr:uid="{00000000-0005-0000-0000-00005FC70000}"/>
    <cellStyle name="Output 2 41 2" xfId="37392" xr:uid="{00000000-0005-0000-0000-000060C70000}"/>
    <cellStyle name="Output 2 42" xfId="23264" xr:uid="{00000000-0005-0000-0000-000061C70000}"/>
    <cellStyle name="Output 2 42 2" xfId="38895" xr:uid="{00000000-0005-0000-0000-000062C70000}"/>
    <cellStyle name="Output 2 43" xfId="12794" xr:uid="{00000000-0005-0000-0000-000063C70000}"/>
    <cellStyle name="Output 2 44" xfId="29904" xr:uid="{00000000-0005-0000-0000-000064C70000}"/>
    <cellStyle name="Output 2 45" xfId="46524" xr:uid="{00000000-0005-0000-0000-000065C70000}"/>
    <cellStyle name="Output 2 46" xfId="47423" xr:uid="{00000000-0005-0000-0000-000066C70000}"/>
    <cellStyle name="Output 2 47" xfId="45746" xr:uid="{00000000-0005-0000-0000-000067C70000}"/>
    <cellStyle name="Output 2 48" xfId="49127" xr:uid="{00000000-0005-0000-0000-000068C70000}"/>
    <cellStyle name="Output 2 49" xfId="51496" xr:uid="{00000000-0005-0000-0000-000069C70000}"/>
    <cellStyle name="Output 2 5" xfId="3163" xr:uid="{00000000-0005-0000-0000-00006AC70000}"/>
    <cellStyle name="Output 2 5 10" xfId="48276" xr:uid="{00000000-0005-0000-0000-00006BC70000}"/>
    <cellStyle name="Output 2 5 11" xfId="48791" xr:uid="{00000000-0005-0000-0000-00006CC70000}"/>
    <cellStyle name="Output 2 5 12" xfId="50979" xr:uid="{00000000-0005-0000-0000-00006DC70000}"/>
    <cellStyle name="Output 2 5 13" xfId="46324" xr:uid="{00000000-0005-0000-0000-00006EC70000}"/>
    <cellStyle name="Output 2 5 14" xfId="45807" xr:uid="{00000000-0005-0000-0000-00006FC70000}"/>
    <cellStyle name="Output 2 5 15" xfId="51490" xr:uid="{00000000-0005-0000-0000-000070C70000}"/>
    <cellStyle name="Output 2 5 2" xfId="3817" xr:uid="{00000000-0005-0000-0000-000071C70000}"/>
    <cellStyle name="Output 2 5 2 10" xfId="48770" xr:uid="{00000000-0005-0000-0000-000072C70000}"/>
    <cellStyle name="Output 2 5 2 11" xfId="51340" xr:uid="{00000000-0005-0000-0000-000073C70000}"/>
    <cellStyle name="Output 2 5 2 12" xfId="47742" xr:uid="{00000000-0005-0000-0000-000074C70000}"/>
    <cellStyle name="Output 2 5 2 13" xfId="46206" xr:uid="{00000000-0005-0000-0000-000075C70000}"/>
    <cellStyle name="Output 2 5 2 14" xfId="53806" xr:uid="{00000000-0005-0000-0000-000076C70000}"/>
    <cellStyle name="Output 2 5 2 2" xfId="6192" xr:uid="{00000000-0005-0000-0000-000077C70000}"/>
    <cellStyle name="Output 2 5 2 2 2" xfId="9040" xr:uid="{00000000-0005-0000-0000-000078C70000}"/>
    <cellStyle name="Output 2 5 2 2 2 2" xfId="10429" xr:uid="{00000000-0005-0000-0000-000079C70000}"/>
    <cellStyle name="Output 2 5 2 2 2 2 2" xfId="10696" xr:uid="{00000000-0005-0000-0000-00007AC70000}"/>
    <cellStyle name="Output 2 5 2 2 2 2 2 2" xfId="28262" xr:uid="{00000000-0005-0000-0000-00007BC70000}"/>
    <cellStyle name="Output 2 5 2 2 2 2 2 2 2" xfId="43892" xr:uid="{00000000-0005-0000-0000-00007CC70000}"/>
    <cellStyle name="Output 2 5 2 2 2 2 2 3" xfId="20198" xr:uid="{00000000-0005-0000-0000-00007DC70000}"/>
    <cellStyle name="Output 2 5 2 2 2 2 2 4" xfId="36041" xr:uid="{00000000-0005-0000-0000-00007EC70000}"/>
    <cellStyle name="Output 2 5 2 2 2 2 3" xfId="27995" xr:uid="{00000000-0005-0000-0000-00007FC70000}"/>
    <cellStyle name="Output 2 5 2 2 2 2 3 2" xfId="43625" xr:uid="{00000000-0005-0000-0000-000080C70000}"/>
    <cellStyle name="Output 2 5 2 2 2 2 4" xfId="19931" xr:uid="{00000000-0005-0000-0000-000081C70000}"/>
    <cellStyle name="Output 2 5 2 2 2 2 5" xfId="35774" xr:uid="{00000000-0005-0000-0000-000082C70000}"/>
    <cellStyle name="Output 2 5 2 2 2 3" xfId="10636" xr:uid="{00000000-0005-0000-0000-000083C70000}"/>
    <cellStyle name="Output 2 5 2 2 2 3 2" xfId="28202" xr:uid="{00000000-0005-0000-0000-000084C70000}"/>
    <cellStyle name="Output 2 5 2 2 2 3 2 2" xfId="43832" xr:uid="{00000000-0005-0000-0000-000085C70000}"/>
    <cellStyle name="Output 2 5 2 2 2 3 3" xfId="20138" xr:uid="{00000000-0005-0000-0000-000086C70000}"/>
    <cellStyle name="Output 2 5 2 2 2 3 4" xfId="35981" xr:uid="{00000000-0005-0000-0000-000087C70000}"/>
    <cellStyle name="Output 2 5 2 2 2 4" xfId="26606" xr:uid="{00000000-0005-0000-0000-000088C70000}"/>
    <cellStyle name="Output 2 5 2 2 2 4 2" xfId="42236" xr:uid="{00000000-0005-0000-0000-000089C70000}"/>
    <cellStyle name="Output 2 5 2 2 2 5" xfId="18542" xr:uid="{00000000-0005-0000-0000-00008AC70000}"/>
    <cellStyle name="Output 2 5 2 2 2 6" xfId="34385" xr:uid="{00000000-0005-0000-0000-00008BC70000}"/>
    <cellStyle name="Output 2 5 2 2 3" xfId="24007" xr:uid="{00000000-0005-0000-0000-00008CC70000}"/>
    <cellStyle name="Output 2 5 2 2 3 2" xfId="39638" xr:uid="{00000000-0005-0000-0000-00008DC70000}"/>
    <cellStyle name="Output 2 5 2 2 4" xfId="15697" xr:uid="{00000000-0005-0000-0000-00008EC70000}"/>
    <cellStyle name="Output 2 5 2 2 5" xfId="31886" xr:uid="{00000000-0005-0000-0000-00008FC70000}"/>
    <cellStyle name="Output 2 5 2 2 6" xfId="50605" xr:uid="{00000000-0005-0000-0000-000090C70000}"/>
    <cellStyle name="Output 2 5 2 2 7" xfId="52391" xr:uid="{00000000-0005-0000-0000-000091C70000}"/>
    <cellStyle name="Output 2 5 2 2 8" xfId="53486" xr:uid="{00000000-0005-0000-0000-000092C70000}"/>
    <cellStyle name="Output 2 5 2 3" xfId="8870" xr:uid="{00000000-0005-0000-0000-000093C70000}"/>
    <cellStyle name="Output 2 5 2 3 2" xfId="10259" xr:uid="{00000000-0005-0000-0000-000094C70000}"/>
    <cellStyle name="Output 2 5 2 3 2 2" xfId="11203" xr:uid="{00000000-0005-0000-0000-000095C70000}"/>
    <cellStyle name="Output 2 5 2 3 2 2 2" xfId="28769" xr:uid="{00000000-0005-0000-0000-000096C70000}"/>
    <cellStyle name="Output 2 5 2 3 2 2 2 2" xfId="44399" xr:uid="{00000000-0005-0000-0000-000097C70000}"/>
    <cellStyle name="Output 2 5 2 3 2 2 3" xfId="20705" xr:uid="{00000000-0005-0000-0000-000098C70000}"/>
    <cellStyle name="Output 2 5 2 3 2 2 4" xfId="36548" xr:uid="{00000000-0005-0000-0000-000099C70000}"/>
    <cellStyle name="Output 2 5 2 3 2 3" xfId="27825" xr:uid="{00000000-0005-0000-0000-00009AC70000}"/>
    <cellStyle name="Output 2 5 2 3 2 3 2" xfId="43455" xr:uid="{00000000-0005-0000-0000-00009BC70000}"/>
    <cellStyle name="Output 2 5 2 3 2 4" xfId="19761" xr:uid="{00000000-0005-0000-0000-00009CC70000}"/>
    <cellStyle name="Output 2 5 2 3 2 5" xfId="35604" xr:uid="{00000000-0005-0000-0000-00009DC70000}"/>
    <cellStyle name="Output 2 5 2 3 3" xfId="11060" xr:uid="{00000000-0005-0000-0000-00009EC70000}"/>
    <cellStyle name="Output 2 5 2 3 3 2" xfId="28626" xr:uid="{00000000-0005-0000-0000-00009FC70000}"/>
    <cellStyle name="Output 2 5 2 3 3 2 2" xfId="44256" xr:uid="{00000000-0005-0000-0000-0000A0C70000}"/>
    <cellStyle name="Output 2 5 2 3 3 3" xfId="20562" xr:uid="{00000000-0005-0000-0000-0000A1C70000}"/>
    <cellStyle name="Output 2 5 2 3 3 4" xfId="36405" xr:uid="{00000000-0005-0000-0000-0000A2C70000}"/>
    <cellStyle name="Output 2 5 2 3 4" xfId="26436" xr:uid="{00000000-0005-0000-0000-0000A3C70000}"/>
    <cellStyle name="Output 2 5 2 3 4 2" xfId="42066" xr:uid="{00000000-0005-0000-0000-0000A4C70000}"/>
    <cellStyle name="Output 2 5 2 3 5" xfId="18372" xr:uid="{00000000-0005-0000-0000-0000A5C70000}"/>
    <cellStyle name="Output 2 5 2 3 6" xfId="34215" xr:uid="{00000000-0005-0000-0000-0000A6C70000}"/>
    <cellStyle name="Output 2 5 2 4" xfId="22139" xr:uid="{00000000-0005-0000-0000-0000A7C70000}"/>
    <cellStyle name="Output 2 5 2 4 2" xfId="37770" xr:uid="{00000000-0005-0000-0000-0000A8C70000}"/>
    <cellStyle name="Output 2 5 2 5" xfId="12226" xr:uid="{00000000-0005-0000-0000-0000A9C70000}"/>
    <cellStyle name="Output 2 5 2 5 2" xfId="29489" xr:uid="{00000000-0005-0000-0000-0000AAC70000}"/>
    <cellStyle name="Output 2 5 2 6" xfId="13322" xr:uid="{00000000-0005-0000-0000-0000ABC70000}"/>
    <cellStyle name="Output 2 5 2 7" xfId="30221" xr:uid="{00000000-0005-0000-0000-0000ACC70000}"/>
    <cellStyle name="Output 2 5 2 8" xfId="46446" xr:uid="{00000000-0005-0000-0000-0000ADC70000}"/>
    <cellStyle name="Output 2 5 2 9" xfId="48636" xr:uid="{00000000-0005-0000-0000-0000AEC70000}"/>
    <cellStyle name="Output 2 5 3" xfId="5538" xr:uid="{00000000-0005-0000-0000-0000AFC70000}"/>
    <cellStyle name="Output 2 5 3 2" xfId="8987" xr:uid="{00000000-0005-0000-0000-0000B0C70000}"/>
    <cellStyle name="Output 2 5 3 2 2" xfId="10376" xr:uid="{00000000-0005-0000-0000-0000B1C70000}"/>
    <cellStyle name="Output 2 5 3 2 2 2" xfId="7886" xr:uid="{00000000-0005-0000-0000-0000B2C70000}"/>
    <cellStyle name="Output 2 5 3 2 2 2 2" xfId="25452" xr:uid="{00000000-0005-0000-0000-0000B3C70000}"/>
    <cellStyle name="Output 2 5 3 2 2 2 2 2" xfId="41082" xr:uid="{00000000-0005-0000-0000-0000B4C70000}"/>
    <cellStyle name="Output 2 5 3 2 2 2 3" xfId="17388" xr:uid="{00000000-0005-0000-0000-0000B5C70000}"/>
    <cellStyle name="Output 2 5 3 2 2 2 4" xfId="33231" xr:uid="{00000000-0005-0000-0000-0000B6C70000}"/>
    <cellStyle name="Output 2 5 3 2 2 3" xfId="27942" xr:uid="{00000000-0005-0000-0000-0000B7C70000}"/>
    <cellStyle name="Output 2 5 3 2 2 3 2" xfId="43572" xr:uid="{00000000-0005-0000-0000-0000B8C70000}"/>
    <cellStyle name="Output 2 5 3 2 2 4" xfId="19878" xr:uid="{00000000-0005-0000-0000-0000B9C70000}"/>
    <cellStyle name="Output 2 5 3 2 2 5" xfId="35721" xr:uid="{00000000-0005-0000-0000-0000BAC70000}"/>
    <cellStyle name="Output 2 5 3 2 3" xfId="11317" xr:uid="{00000000-0005-0000-0000-0000BBC70000}"/>
    <cellStyle name="Output 2 5 3 2 3 2" xfId="28883" xr:uid="{00000000-0005-0000-0000-0000BCC70000}"/>
    <cellStyle name="Output 2 5 3 2 3 2 2" xfId="44513" xr:uid="{00000000-0005-0000-0000-0000BDC70000}"/>
    <cellStyle name="Output 2 5 3 2 3 3" xfId="20819" xr:uid="{00000000-0005-0000-0000-0000BEC70000}"/>
    <cellStyle name="Output 2 5 3 2 3 4" xfId="36662" xr:uid="{00000000-0005-0000-0000-0000BFC70000}"/>
    <cellStyle name="Output 2 5 3 2 4" xfId="26553" xr:uid="{00000000-0005-0000-0000-0000C0C70000}"/>
    <cellStyle name="Output 2 5 3 2 4 2" xfId="42183" xr:uid="{00000000-0005-0000-0000-0000C1C70000}"/>
    <cellStyle name="Output 2 5 3 2 5" xfId="18489" xr:uid="{00000000-0005-0000-0000-0000C2C70000}"/>
    <cellStyle name="Output 2 5 3 2 6" xfId="34332" xr:uid="{00000000-0005-0000-0000-0000C3C70000}"/>
    <cellStyle name="Output 2 5 3 3" xfId="23560" xr:uid="{00000000-0005-0000-0000-0000C4C70000}"/>
    <cellStyle name="Output 2 5 3 3 2" xfId="39191" xr:uid="{00000000-0005-0000-0000-0000C5C70000}"/>
    <cellStyle name="Output 2 5 3 4" xfId="15043" xr:uid="{00000000-0005-0000-0000-0000C6C70000}"/>
    <cellStyle name="Output 2 5 3 5" xfId="31519" xr:uid="{00000000-0005-0000-0000-0000C7C70000}"/>
    <cellStyle name="Output 2 5 3 6" xfId="50245" xr:uid="{00000000-0005-0000-0000-0000C8C70000}"/>
    <cellStyle name="Output 2 5 3 7" xfId="52031" xr:uid="{00000000-0005-0000-0000-0000C9C70000}"/>
    <cellStyle name="Output 2 5 3 8" xfId="53126" xr:uid="{00000000-0005-0000-0000-0000CAC70000}"/>
    <cellStyle name="Output 2 5 4" xfId="8595" xr:uid="{00000000-0005-0000-0000-0000CBC70000}"/>
    <cellStyle name="Output 2 5 4 2" xfId="9984" xr:uid="{00000000-0005-0000-0000-0000CCC70000}"/>
    <cellStyle name="Output 2 5 4 2 2" xfId="7899" xr:uid="{00000000-0005-0000-0000-0000CDC70000}"/>
    <cellStyle name="Output 2 5 4 2 2 2" xfId="25465" xr:uid="{00000000-0005-0000-0000-0000CEC70000}"/>
    <cellStyle name="Output 2 5 4 2 2 2 2" xfId="41095" xr:uid="{00000000-0005-0000-0000-0000CFC70000}"/>
    <cellStyle name="Output 2 5 4 2 2 3" xfId="17401" xr:uid="{00000000-0005-0000-0000-0000D0C70000}"/>
    <cellStyle name="Output 2 5 4 2 2 4" xfId="33244" xr:uid="{00000000-0005-0000-0000-0000D1C70000}"/>
    <cellStyle name="Output 2 5 4 2 3" xfId="27550" xr:uid="{00000000-0005-0000-0000-0000D2C70000}"/>
    <cellStyle name="Output 2 5 4 2 3 2" xfId="43180" xr:uid="{00000000-0005-0000-0000-0000D3C70000}"/>
    <cellStyle name="Output 2 5 4 2 4" xfId="19486" xr:uid="{00000000-0005-0000-0000-0000D4C70000}"/>
    <cellStyle name="Output 2 5 4 2 5" xfId="35329" xr:uid="{00000000-0005-0000-0000-0000D5C70000}"/>
    <cellStyle name="Output 2 5 4 3" xfId="4861" xr:uid="{00000000-0005-0000-0000-0000D6C70000}"/>
    <cellStyle name="Output 2 5 4 3 2" xfId="23033" xr:uid="{00000000-0005-0000-0000-0000D7C70000}"/>
    <cellStyle name="Output 2 5 4 3 2 2" xfId="38664" xr:uid="{00000000-0005-0000-0000-0000D8C70000}"/>
    <cellStyle name="Output 2 5 4 3 3" xfId="14367" xr:uid="{00000000-0005-0000-0000-0000D9C70000}"/>
    <cellStyle name="Output 2 5 4 3 4" xfId="31054" xr:uid="{00000000-0005-0000-0000-0000DAC70000}"/>
    <cellStyle name="Output 2 5 4 4" xfId="26161" xr:uid="{00000000-0005-0000-0000-0000DBC70000}"/>
    <cellStyle name="Output 2 5 4 4 2" xfId="41791" xr:uid="{00000000-0005-0000-0000-0000DCC70000}"/>
    <cellStyle name="Output 2 5 4 5" xfId="18097" xr:uid="{00000000-0005-0000-0000-0000DDC70000}"/>
    <cellStyle name="Output 2 5 4 6" xfId="33940" xr:uid="{00000000-0005-0000-0000-0000DEC70000}"/>
    <cellStyle name="Output 2 5 5" xfId="21692" xr:uid="{00000000-0005-0000-0000-0000DFC70000}"/>
    <cellStyle name="Output 2 5 5 2" xfId="37323" xr:uid="{00000000-0005-0000-0000-0000E0C70000}"/>
    <cellStyle name="Output 2 5 6" xfId="12076" xr:uid="{00000000-0005-0000-0000-0000E1C70000}"/>
    <cellStyle name="Output 2 5 6 2" xfId="29339" xr:uid="{00000000-0005-0000-0000-0000E2C70000}"/>
    <cellStyle name="Output 2 5 7" xfId="12669" xr:uid="{00000000-0005-0000-0000-0000E3C70000}"/>
    <cellStyle name="Output 2 5 8" xfId="29855" xr:uid="{00000000-0005-0000-0000-0000E4C70000}"/>
    <cellStyle name="Output 2 5 9" xfId="45027" xr:uid="{00000000-0005-0000-0000-0000E5C70000}"/>
    <cellStyle name="Output 2 50" xfId="49108" xr:uid="{00000000-0005-0000-0000-0000E6C70000}"/>
    <cellStyle name="Output 2 51" xfId="45892" xr:uid="{00000000-0005-0000-0000-0000E7C70000}"/>
    <cellStyle name="Output 2 6" xfId="2857" xr:uid="{00000000-0005-0000-0000-0000E8C70000}"/>
    <cellStyle name="Output 2 6 10" xfId="48043" xr:uid="{00000000-0005-0000-0000-0000E9C70000}"/>
    <cellStyle name="Output 2 6 11" xfId="46214" xr:uid="{00000000-0005-0000-0000-0000EAC70000}"/>
    <cellStyle name="Output 2 6 12" xfId="50746" xr:uid="{00000000-0005-0000-0000-0000EBC70000}"/>
    <cellStyle name="Output 2 6 13" xfId="46030" xr:uid="{00000000-0005-0000-0000-0000ECC70000}"/>
    <cellStyle name="Output 2 6 14" xfId="52596" xr:uid="{00000000-0005-0000-0000-0000EDC70000}"/>
    <cellStyle name="Output 2 6 15" xfId="51638" xr:uid="{00000000-0005-0000-0000-0000EEC70000}"/>
    <cellStyle name="Output 2 6 2" xfId="3511" xr:uid="{00000000-0005-0000-0000-0000EFC70000}"/>
    <cellStyle name="Output 2 6 2 10" xfId="45122" xr:uid="{00000000-0005-0000-0000-0000F0C70000}"/>
    <cellStyle name="Output 2 6 2 11" xfId="51109" xr:uid="{00000000-0005-0000-0000-0000F1C70000}"/>
    <cellStyle name="Output 2 6 2 12" xfId="45090" xr:uid="{00000000-0005-0000-0000-0000F2C70000}"/>
    <cellStyle name="Output 2 6 2 13" xfId="52815" xr:uid="{00000000-0005-0000-0000-0000F3C70000}"/>
    <cellStyle name="Output 2 6 2 14" xfId="53736" xr:uid="{00000000-0005-0000-0000-0000F4C70000}"/>
    <cellStyle name="Output 2 6 2 2" xfId="5886" xr:uid="{00000000-0005-0000-0000-0000F5C70000}"/>
    <cellStyle name="Output 2 6 2 2 2" xfId="8317" xr:uid="{00000000-0005-0000-0000-0000F6C70000}"/>
    <cellStyle name="Output 2 6 2 2 2 2" xfId="9706" xr:uid="{00000000-0005-0000-0000-0000F7C70000}"/>
    <cellStyle name="Output 2 6 2 2 2 2 2" xfId="4442" xr:uid="{00000000-0005-0000-0000-0000F8C70000}"/>
    <cellStyle name="Output 2 6 2 2 2 2 2 2" xfId="22614" xr:uid="{00000000-0005-0000-0000-0000F9C70000}"/>
    <cellStyle name="Output 2 6 2 2 2 2 2 2 2" xfId="38245" xr:uid="{00000000-0005-0000-0000-0000FAC70000}"/>
    <cellStyle name="Output 2 6 2 2 2 2 2 3" xfId="13948" xr:uid="{00000000-0005-0000-0000-0000FBC70000}"/>
    <cellStyle name="Output 2 6 2 2 2 2 2 4" xfId="30635" xr:uid="{00000000-0005-0000-0000-0000FCC70000}"/>
    <cellStyle name="Output 2 6 2 2 2 2 3" xfId="27272" xr:uid="{00000000-0005-0000-0000-0000FDC70000}"/>
    <cellStyle name="Output 2 6 2 2 2 2 3 2" xfId="42902" xr:uid="{00000000-0005-0000-0000-0000FEC70000}"/>
    <cellStyle name="Output 2 6 2 2 2 2 4" xfId="19208" xr:uid="{00000000-0005-0000-0000-0000FFC70000}"/>
    <cellStyle name="Output 2 6 2 2 2 2 5" xfId="35051" xr:uid="{00000000-0005-0000-0000-000000C80000}"/>
    <cellStyle name="Output 2 6 2 2 2 3" xfId="4682" xr:uid="{00000000-0005-0000-0000-000001C80000}"/>
    <cellStyle name="Output 2 6 2 2 2 3 2" xfId="22854" xr:uid="{00000000-0005-0000-0000-000002C80000}"/>
    <cellStyle name="Output 2 6 2 2 2 3 2 2" xfId="38485" xr:uid="{00000000-0005-0000-0000-000003C80000}"/>
    <cellStyle name="Output 2 6 2 2 2 3 3" xfId="14188" xr:uid="{00000000-0005-0000-0000-000004C80000}"/>
    <cellStyle name="Output 2 6 2 2 2 3 4" xfId="30875" xr:uid="{00000000-0005-0000-0000-000005C80000}"/>
    <cellStyle name="Output 2 6 2 2 2 4" xfId="25883" xr:uid="{00000000-0005-0000-0000-000006C80000}"/>
    <cellStyle name="Output 2 6 2 2 2 4 2" xfId="41513" xr:uid="{00000000-0005-0000-0000-000007C80000}"/>
    <cellStyle name="Output 2 6 2 2 2 5" xfId="17819" xr:uid="{00000000-0005-0000-0000-000008C80000}"/>
    <cellStyle name="Output 2 6 2 2 2 6" xfId="33662" xr:uid="{00000000-0005-0000-0000-000009C80000}"/>
    <cellStyle name="Output 2 6 2 2 3" xfId="23757" xr:uid="{00000000-0005-0000-0000-00000AC80000}"/>
    <cellStyle name="Output 2 6 2 2 3 2" xfId="39388" xr:uid="{00000000-0005-0000-0000-00000BC80000}"/>
    <cellStyle name="Output 2 6 2 2 4" xfId="15391" xr:uid="{00000000-0005-0000-0000-00000CC80000}"/>
    <cellStyle name="Output 2 6 2 2 5" xfId="31655" xr:uid="{00000000-0005-0000-0000-00000DC80000}"/>
    <cellStyle name="Output 2 6 2 2 6" xfId="50374" xr:uid="{00000000-0005-0000-0000-00000EC80000}"/>
    <cellStyle name="Output 2 6 2 2 7" xfId="52160" xr:uid="{00000000-0005-0000-0000-00000FC80000}"/>
    <cellStyle name="Output 2 6 2 2 8" xfId="53255" xr:uid="{00000000-0005-0000-0000-000010C80000}"/>
    <cellStyle name="Output 2 6 2 3" xfId="8494" xr:uid="{00000000-0005-0000-0000-000011C80000}"/>
    <cellStyle name="Output 2 6 2 3 2" xfId="9883" xr:uid="{00000000-0005-0000-0000-000012C80000}"/>
    <cellStyle name="Output 2 6 2 3 2 2" xfId="11382" xr:uid="{00000000-0005-0000-0000-000013C80000}"/>
    <cellStyle name="Output 2 6 2 3 2 2 2" xfId="28948" xr:uid="{00000000-0005-0000-0000-000014C80000}"/>
    <cellStyle name="Output 2 6 2 3 2 2 2 2" xfId="44578" xr:uid="{00000000-0005-0000-0000-000015C80000}"/>
    <cellStyle name="Output 2 6 2 3 2 2 3" xfId="20884" xr:uid="{00000000-0005-0000-0000-000016C80000}"/>
    <cellStyle name="Output 2 6 2 3 2 2 4" xfId="36727" xr:uid="{00000000-0005-0000-0000-000017C80000}"/>
    <cellStyle name="Output 2 6 2 3 2 3" xfId="27449" xr:uid="{00000000-0005-0000-0000-000018C80000}"/>
    <cellStyle name="Output 2 6 2 3 2 3 2" xfId="43079" xr:uid="{00000000-0005-0000-0000-000019C80000}"/>
    <cellStyle name="Output 2 6 2 3 2 4" xfId="19385" xr:uid="{00000000-0005-0000-0000-00001AC80000}"/>
    <cellStyle name="Output 2 6 2 3 2 5" xfId="35228" xr:uid="{00000000-0005-0000-0000-00001BC80000}"/>
    <cellStyle name="Output 2 6 2 3 3" xfId="8012" xr:uid="{00000000-0005-0000-0000-00001CC80000}"/>
    <cellStyle name="Output 2 6 2 3 3 2" xfId="25578" xr:uid="{00000000-0005-0000-0000-00001DC80000}"/>
    <cellStyle name="Output 2 6 2 3 3 2 2" xfId="41208" xr:uid="{00000000-0005-0000-0000-00001EC80000}"/>
    <cellStyle name="Output 2 6 2 3 3 3" xfId="17514" xr:uid="{00000000-0005-0000-0000-00001FC80000}"/>
    <cellStyle name="Output 2 6 2 3 3 4" xfId="33357" xr:uid="{00000000-0005-0000-0000-000020C80000}"/>
    <cellStyle name="Output 2 6 2 3 4" xfId="26060" xr:uid="{00000000-0005-0000-0000-000021C80000}"/>
    <cellStyle name="Output 2 6 2 3 4 2" xfId="41690" xr:uid="{00000000-0005-0000-0000-000022C80000}"/>
    <cellStyle name="Output 2 6 2 3 5" xfId="17996" xr:uid="{00000000-0005-0000-0000-000023C80000}"/>
    <cellStyle name="Output 2 6 2 3 6" xfId="33839" xr:uid="{00000000-0005-0000-0000-000024C80000}"/>
    <cellStyle name="Output 2 6 2 4" xfId="21889" xr:uid="{00000000-0005-0000-0000-000025C80000}"/>
    <cellStyle name="Output 2 6 2 4 2" xfId="37520" xr:uid="{00000000-0005-0000-0000-000026C80000}"/>
    <cellStyle name="Output 2 6 2 5" xfId="21533" xr:uid="{00000000-0005-0000-0000-000027C80000}"/>
    <cellStyle name="Output 2 6 2 5 2" xfId="37164" xr:uid="{00000000-0005-0000-0000-000028C80000}"/>
    <cellStyle name="Output 2 6 2 6" xfId="13016" xr:uid="{00000000-0005-0000-0000-000029C80000}"/>
    <cellStyle name="Output 2 6 2 7" xfId="29990" xr:uid="{00000000-0005-0000-0000-00002AC80000}"/>
    <cellStyle name="Output 2 6 2 8" xfId="47757" xr:uid="{00000000-0005-0000-0000-00002BC80000}"/>
    <cellStyle name="Output 2 6 2 9" xfId="48405" xr:uid="{00000000-0005-0000-0000-00002CC80000}"/>
    <cellStyle name="Output 2 6 3" xfId="5237" xr:uid="{00000000-0005-0000-0000-00002DC80000}"/>
    <cellStyle name="Output 2 6 3 2" xfId="8667" xr:uid="{00000000-0005-0000-0000-00002EC80000}"/>
    <cellStyle name="Output 2 6 3 2 2" xfId="10056" xr:uid="{00000000-0005-0000-0000-00002FC80000}"/>
    <cellStyle name="Output 2 6 3 2 2 2" xfId="6470" xr:uid="{00000000-0005-0000-0000-000030C80000}"/>
    <cellStyle name="Output 2 6 3 2 2 2 2" xfId="24172" xr:uid="{00000000-0005-0000-0000-000031C80000}"/>
    <cellStyle name="Output 2 6 3 2 2 2 2 2" xfId="39803" xr:uid="{00000000-0005-0000-0000-000032C80000}"/>
    <cellStyle name="Output 2 6 3 2 2 2 3" xfId="15974" xr:uid="{00000000-0005-0000-0000-000033C80000}"/>
    <cellStyle name="Output 2 6 3 2 2 2 4" xfId="32011" xr:uid="{00000000-0005-0000-0000-000034C80000}"/>
    <cellStyle name="Output 2 6 3 2 2 3" xfId="27622" xr:uid="{00000000-0005-0000-0000-000035C80000}"/>
    <cellStyle name="Output 2 6 3 2 2 3 2" xfId="43252" xr:uid="{00000000-0005-0000-0000-000036C80000}"/>
    <cellStyle name="Output 2 6 3 2 2 4" xfId="19558" xr:uid="{00000000-0005-0000-0000-000037C80000}"/>
    <cellStyle name="Output 2 6 3 2 2 5" xfId="35401" xr:uid="{00000000-0005-0000-0000-000038C80000}"/>
    <cellStyle name="Output 2 6 3 2 3" xfId="4763" xr:uid="{00000000-0005-0000-0000-000039C80000}"/>
    <cellStyle name="Output 2 6 3 2 3 2" xfId="22935" xr:uid="{00000000-0005-0000-0000-00003AC80000}"/>
    <cellStyle name="Output 2 6 3 2 3 2 2" xfId="38566" xr:uid="{00000000-0005-0000-0000-00003BC80000}"/>
    <cellStyle name="Output 2 6 3 2 3 3" xfId="14269" xr:uid="{00000000-0005-0000-0000-00003CC80000}"/>
    <cellStyle name="Output 2 6 3 2 3 4" xfId="30956" xr:uid="{00000000-0005-0000-0000-00003DC80000}"/>
    <cellStyle name="Output 2 6 3 2 4" xfId="26233" xr:uid="{00000000-0005-0000-0000-00003EC80000}"/>
    <cellStyle name="Output 2 6 3 2 4 2" xfId="41863" xr:uid="{00000000-0005-0000-0000-00003FC80000}"/>
    <cellStyle name="Output 2 6 3 2 5" xfId="18169" xr:uid="{00000000-0005-0000-0000-000040C80000}"/>
    <cellStyle name="Output 2 6 3 2 6" xfId="34012" xr:uid="{00000000-0005-0000-0000-000041C80000}"/>
    <cellStyle name="Output 2 6 3 3" xfId="23315" xr:uid="{00000000-0005-0000-0000-000042C80000}"/>
    <cellStyle name="Output 2 6 3 3 2" xfId="38946" xr:uid="{00000000-0005-0000-0000-000043C80000}"/>
    <cellStyle name="Output 2 6 3 4" xfId="14742" xr:uid="{00000000-0005-0000-0000-000044C80000}"/>
    <cellStyle name="Output 2 6 3 5" xfId="31293" xr:uid="{00000000-0005-0000-0000-000045C80000}"/>
    <cellStyle name="Output 2 6 3 6" xfId="49997" xr:uid="{00000000-0005-0000-0000-000046C80000}"/>
    <cellStyle name="Output 2 6 3 7" xfId="51795" xr:uid="{00000000-0005-0000-0000-000047C80000}"/>
    <cellStyle name="Output 2 6 3 8" xfId="52888" xr:uid="{00000000-0005-0000-0000-000048C80000}"/>
    <cellStyle name="Output 2 6 4" xfId="8695" xr:uid="{00000000-0005-0000-0000-000049C80000}"/>
    <cellStyle name="Output 2 6 4 2" xfId="10084" xr:uid="{00000000-0005-0000-0000-00004AC80000}"/>
    <cellStyle name="Output 2 6 4 2 2" xfId="11424" xr:uid="{00000000-0005-0000-0000-00004BC80000}"/>
    <cellStyle name="Output 2 6 4 2 2 2" xfId="28990" xr:uid="{00000000-0005-0000-0000-00004CC80000}"/>
    <cellStyle name="Output 2 6 4 2 2 2 2" xfId="44620" xr:uid="{00000000-0005-0000-0000-00004DC80000}"/>
    <cellStyle name="Output 2 6 4 2 2 3" xfId="20926" xr:uid="{00000000-0005-0000-0000-00004EC80000}"/>
    <cellStyle name="Output 2 6 4 2 2 4" xfId="36769" xr:uid="{00000000-0005-0000-0000-00004FC80000}"/>
    <cellStyle name="Output 2 6 4 2 3" xfId="27650" xr:uid="{00000000-0005-0000-0000-000050C80000}"/>
    <cellStyle name="Output 2 6 4 2 3 2" xfId="43280" xr:uid="{00000000-0005-0000-0000-000051C80000}"/>
    <cellStyle name="Output 2 6 4 2 4" xfId="19586" xr:uid="{00000000-0005-0000-0000-000052C80000}"/>
    <cellStyle name="Output 2 6 4 2 5" xfId="35429" xr:uid="{00000000-0005-0000-0000-000053C80000}"/>
    <cellStyle name="Output 2 6 4 3" xfId="6914" xr:uid="{00000000-0005-0000-0000-000054C80000}"/>
    <cellStyle name="Output 2 6 4 3 2" xfId="24577" xr:uid="{00000000-0005-0000-0000-000055C80000}"/>
    <cellStyle name="Output 2 6 4 3 2 2" xfId="40208" xr:uid="{00000000-0005-0000-0000-000056C80000}"/>
    <cellStyle name="Output 2 6 4 3 3" xfId="16418" xr:uid="{00000000-0005-0000-0000-000057C80000}"/>
    <cellStyle name="Output 2 6 4 3 4" xfId="32396" xr:uid="{00000000-0005-0000-0000-000058C80000}"/>
    <cellStyle name="Output 2 6 4 4" xfId="26261" xr:uid="{00000000-0005-0000-0000-000059C80000}"/>
    <cellStyle name="Output 2 6 4 4 2" xfId="41891" xr:uid="{00000000-0005-0000-0000-00005AC80000}"/>
    <cellStyle name="Output 2 6 4 5" xfId="18197" xr:uid="{00000000-0005-0000-0000-00005BC80000}"/>
    <cellStyle name="Output 2 6 4 6" xfId="34040" xr:uid="{00000000-0005-0000-0000-00005CC80000}"/>
    <cellStyle name="Output 2 6 5" xfId="21441" xr:uid="{00000000-0005-0000-0000-00005DC80000}"/>
    <cellStyle name="Output 2 6 5 2" xfId="37072" xr:uid="{00000000-0005-0000-0000-00005EC80000}"/>
    <cellStyle name="Output 2 6 6" xfId="23622" xr:uid="{00000000-0005-0000-0000-00005FC80000}"/>
    <cellStyle name="Output 2 6 6 2" xfId="39253" xr:uid="{00000000-0005-0000-0000-000060C80000}"/>
    <cellStyle name="Output 2 6 7" xfId="12363" xr:uid="{00000000-0005-0000-0000-000061C80000}"/>
    <cellStyle name="Output 2 6 8" xfId="29624" xr:uid="{00000000-0005-0000-0000-000062C80000}"/>
    <cellStyle name="Output 2 6 9" xfId="47793" xr:uid="{00000000-0005-0000-0000-000063C80000}"/>
    <cellStyle name="Output 2 7" xfId="3138" xr:uid="{00000000-0005-0000-0000-000064C80000}"/>
    <cellStyle name="Output 2 7 10" xfId="48251" xr:uid="{00000000-0005-0000-0000-000065C80000}"/>
    <cellStyle name="Output 2 7 11" xfId="48920" xr:uid="{00000000-0005-0000-0000-000066C80000}"/>
    <cellStyle name="Output 2 7 12" xfId="50954" xr:uid="{00000000-0005-0000-0000-000067C80000}"/>
    <cellStyle name="Output 2 7 13" xfId="45732" xr:uid="{00000000-0005-0000-0000-000068C80000}"/>
    <cellStyle name="Output 2 7 14" xfId="52743" xr:uid="{00000000-0005-0000-0000-000069C80000}"/>
    <cellStyle name="Output 2 7 15" xfId="53821" xr:uid="{00000000-0005-0000-0000-00006AC80000}"/>
    <cellStyle name="Output 2 7 2" xfId="3792" xr:uid="{00000000-0005-0000-0000-00006BC80000}"/>
    <cellStyle name="Output 2 7 2 10" xfId="47371" xr:uid="{00000000-0005-0000-0000-00006CC80000}"/>
    <cellStyle name="Output 2 7 2 11" xfId="51315" xr:uid="{00000000-0005-0000-0000-00006DC80000}"/>
    <cellStyle name="Output 2 7 2 12" xfId="45070" xr:uid="{00000000-0005-0000-0000-00006EC80000}"/>
    <cellStyle name="Output 2 7 2 13" xfId="51714" xr:uid="{00000000-0005-0000-0000-00006FC80000}"/>
    <cellStyle name="Output 2 7 2 14" xfId="52770" xr:uid="{00000000-0005-0000-0000-000070C80000}"/>
    <cellStyle name="Output 2 7 2 2" xfId="6167" xr:uid="{00000000-0005-0000-0000-000071C80000}"/>
    <cellStyle name="Output 2 7 2 2 2" xfId="6688" xr:uid="{00000000-0005-0000-0000-000072C80000}"/>
    <cellStyle name="Output 2 7 2 2 2 2" xfId="4534" xr:uid="{00000000-0005-0000-0000-000073C80000}"/>
    <cellStyle name="Output 2 7 2 2 2 2 2" xfId="11009" xr:uid="{00000000-0005-0000-0000-000074C80000}"/>
    <cellStyle name="Output 2 7 2 2 2 2 2 2" xfId="28575" xr:uid="{00000000-0005-0000-0000-000075C80000}"/>
    <cellStyle name="Output 2 7 2 2 2 2 2 2 2" xfId="44205" xr:uid="{00000000-0005-0000-0000-000076C80000}"/>
    <cellStyle name="Output 2 7 2 2 2 2 2 3" xfId="20511" xr:uid="{00000000-0005-0000-0000-000077C80000}"/>
    <cellStyle name="Output 2 7 2 2 2 2 2 4" xfId="36354" xr:uid="{00000000-0005-0000-0000-000078C80000}"/>
    <cellStyle name="Output 2 7 2 2 2 2 3" xfId="22706" xr:uid="{00000000-0005-0000-0000-000079C80000}"/>
    <cellStyle name="Output 2 7 2 2 2 2 3 2" xfId="38337" xr:uid="{00000000-0005-0000-0000-00007AC80000}"/>
    <cellStyle name="Output 2 7 2 2 2 2 4" xfId="14040" xr:uid="{00000000-0005-0000-0000-00007BC80000}"/>
    <cellStyle name="Output 2 7 2 2 2 2 5" xfId="30727" xr:uid="{00000000-0005-0000-0000-00007CC80000}"/>
    <cellStyle name="Output 2 7 2 2 2 3" xfId="7818" xr:uid="{00000000-0005-0000-0000-00007DC80000}"/>
    <cellStyle name="Output 2 7 2 2 2 3 2" xfId="25384" xr:uid="{00000000-0005-0000-0000-00007EC80000}"/>
    <cellStyle name="Output 2 7 2 2 2 3 2 2" xfId="41014" xr:uid="{00000000-0005-0000-0000-00007FC80000}"/>
    <cellStyle name="Output 2 7 2 2 2 3 3" xfId="17320" xr:uid="{00000000-0005-0000-0000-000080C80000}"/>
    <cellStyle name="Output 2 7 2 2 2 3 4" xfId="33163" xr:uid="{00000000-0005-0000-0000-000081C80000}"/>
    <cellStyle name="Output 2 7 2 2 2 4" xfId="24351" xr:uid="{00000000-0005-0000-0000-000082C80000}"/>
    <cellStyle name="Output 2 7 2 2 2 4 2" xfId="39982" xr:uid="{00000000-0005-0000-0000-000083C80000}"/>
    <cellStyle name="Output 2 7 2 2 2 5" xfId="16192" xr:uid="{00000000-0005-0000-0000-000084C80000}"/>
    <cellStyle name="Output 2 7 2 2 2 6" xfId="32170" xr:uid="{00000000-0005-0000-0000-000085C80000}"/>
    <cellStyle name="Output 2 7 2 2 3" xfId="23982" xr:uid="{00000000-0005-0000-0000-000086C80000}"/>
    <cellStyle name="Output 2 7 2 2 3 2" xfId="39613" xr:uid="{00000000-0005-0000-0000-000087C80000}"/>
    <cellStyle name="Output 2 7 2 2 4" xfId="15672" xr:uid="{00000000-0005-0000-0000-000088C80000}"/>
    <cellStyle name="Output 2 7 2 2 5" xfId="31861" xr:uid="{00000000-0005-0000-0000-000089C80000}"/>
    <cellStyle name="Output 2 7 2 2 6" xfId="50580" xr:uid="{00000000-0005-0000-0000-00008AC80000}"/>
    <cellStyle name="Output 2 7 2 2 7" xfId="52366" xr:uid="{00000000-0005-0000-0000-00008BC80000}"/>
    <cellStyle name="Output 2 7 2 2 8" xfId="53461" xr:uid="{00000000-0005-0000-0000-00008CC80000}"/>
    <cellStyle name="Output 2 7 2 3" xfId="8836" xr:uid="{00000000-0005-0000-0000-00008DC80000}"/>
    <cellStyle name="Output 2 7 2 3 2" xfId="10225" xr:uid="{00000000-0005-0000-0000-00008EC80000}"/>
    <cellStyle name="Output 2 7 2 3 2 2" xfId="10612" xr:uid="{00000000-0005-0000-0000-00008FC80000}"/>
    <cellStyle name="Output 2 7 2 3 2 2 2" xfId="28178" xr:uid="{00000000-0005-0000-0000-000090C80000}"/>
    <cellStyle name="Output 2 7 2 3 2 2 2 2" xfId="43808" xr:uid="{00000000-0005-0000-0000-000091C80000}"/>
    <cellStyle name="Output 2 7 2 3 2 2 3" xfId="20114" xr:uid="{00000000-0005-0000-0000-000092C80000}"/>
    <cellStyle name="Output 2 7 2 3 2 2 4" xfId="35957" xr:uid="{00000000-0005-0000-0000-000093C80000}"/>
    <cellStyle name="Output 2 7 2 3 2 3" xfId="27791" xr:uid="{00000000-0005-0000-0000-000094C80000}"/>
    <cellStyle name="Output 2 7 2 3 2 3 2" xfId="43421" xr:uid="{00000000-0005-0000-0000-000095C80000}"/>
    <cellStyle name="Output 2 7 2 3 2 4" xfId="19727" xr:uid="{00000000-0005-0000-0000-000096C80000}"/>
    <cellStyle name="Output 2 7 2 3 2 5" xfId="35570" xr:uid="{00000000-0005-0000-0000-000097C80000}"/>
    <cellStyle name="Output 2 7 2 3 3" xfId="4995" xr:uid="{00000000-0005-0000-0000-000098C80000}"/>
    <cellStyle name="Output 2 7 2 3 3 2" xfId="23167" xr:uid="{00000000-0005-0000-0000-000099C80000}"/>
    <cellStyle name="Output 2 7 2 3 3 2 2" xfId="38798" xr:uid="{00000000-0005-0000-0000-00009AC80000}"/>
    <cellStyle name="Output 2 7 2 3 3 3" xfId="14501" xr:uid="{00000000-0005-0000-0000-00009BC80000}"/>
    <cellStyle name="Output 2 7 2 3 3 4" xfId="31188" xr:uid="{00000000-0005-0000-0000-00009CC80000}"/>
    <cellStyle name="Output 2 7 2 3 4" xfId="26402" xr:uid="{00000000-0005-0000-0000-00009DC80000}"/>
    <cellStyle name="Output 2 7 2 3 4 2" xfId="42032" xr:uid="{00000000-0005-0000-0000-00009EC80000}"/>
    <cellStyle name="Output 2 7 2 3 5" xfId="18338" xr:uid="{00000000-0005-0000-0000-00009FC80000}"/>
    <cellStyle name="Output 2 7 2 3 6" xfId="34181" xr:uid="{00000000-0005-0000-0000-0000A0C80000}"/>
    <cellStyle name="Output 2 7 2 4" xfId="22114" xr:uid="{00000000-0005-0000-0000-0000A1C80000}"/>
    <cellStyle name="Output 2 7 2 4 2" xfId="37745" xr:uid="{00000000-0005-0000-0000-0000A2C80000}"/>
    <cellStyle name="Output 2 7 2 5" xfId="12202" xr:uid="{00000000-0005-0000-0000-0000A3C80000}"/>
    <cellStyle name="Output 2 7 2 5 2" xfId="29465" xr:uid="{00000000-0005-0000-0000-0000A4C80000}"/>
    <cellStyle name="Output 2 7 2 6" xfId="13297" xr:uid="{00000000-0005-0000-0000-0000A5C80000}"/>
    <cellStyle name="Output 2 7 2 7" xfId="30196" xr:uid="{00000000-0005-0000-0000-0000A6C80000}"/>
    <cellStyle name="Output 2 7 2 8" xfId="47088" xr:uid="{00000000-0005-0000-0000-0000A7C80000}"/>
    <cellStyle name="Output 2 7 2 9" xfId="48611" xr:uid="{00000000-0005-0000-0000-0000A8C80000}"/>
    <cellStyle name="Output 2 7 3" xfId="5513" xr:uid="{00000000-0005-0000-0000-0000A9C80000}"/>
    <cellStyle name="Output 2 7 3 2" xfId="9093" xr:uid="{00000000-0005-0000-0000-0000AAC80000}"/>
    <cellStyle name="Output 2 7 3 2 2" xfId="10482" xr:uid="{00000000-0005-0000-0000-0000ABC80000}"/>
    <cellStyle name="Output 2 7 3 2 2 2" xfId="7904" xr:uid="{00000000-0005-0000-0000-0000ACC80000}"/>
    <cellStyle name="Output 2 7 3 2 2 2 2" xfId="25470" xr:uid="{00000000-0005-0000-0000-0000ADC80000}"/>
    <cellStyle name="Output 2 7 3 2 2 2 2 2" xfId="41100" xr:uid="{00000000-0005-0000-0000-0000AEC80000}"/>
    <cellStyle name="Output 2 7 3 2 2 2 3" xfId="17406" xr:uid="{00000000-0005-0000-0000-0000AFC80000}"/>
    <cellStyle name="Output 2 7 3 2 2 2 4" xfId="33249" xr:uid="{00000000-0005-0000-0000-0000B0C80000}"/>
    <cellStyle name="Output 2 7 3 2 2 3" xfId="28048" xr:uid="{00000000-0005-0000-0000-0000B1C80000}"/>
    <cellStyle name="Output 2 7 3 2 2 3 2" xfId="43678" xr:uid="{00000000-0005-0000-0000-0000B2C80000}"/>
    <cellStyle name="Output 2 7 3 2 2 4" xfId="19984" xr:uid="{00000000-0005-0000-0000-0000B3C80000}"/>
    <cellStyle name="Output 2 7 3 2 2 5" xfId="35827" xr:uid="{00000000-0005-0000-0000-0000B4C80000}"/>
    <cellStyle name="Output 2 7 3 2 3" xfId="11448" xr:uid="{00000000-0005-0000-0000-0000B5C80000}"/>
    <cellStyle name="Output 2 7 3 2 3 2" xfId="29014" xr:uid="{00000000-0005-0000-0000-0000B6C80000}"/>
    <cellStyle name="Output 2 7 3 2 3 2 2" xfId="44644" xr:uid="{00000000-0005-0000-0000-0000B7C80000}"/>
    <cellStyle name="Output 2 7 3 2 3 3" xfId="20950" xr:uid="{00000000-0005-0000-0000-0000B8C80000}"/>
    <cellStyle name="Output 2 7 3 2 3 4" xfId="36793" xr:uid="{00000000-0005-0000-0000-0000B9C80000}"/>
    <cellStyle name="Output 2 7 3 2 4" xfId="26659" xr:uid="{00000000-0005-0000-0000-0000BAC80000}"/>
    <cellStyle name="Output 2 7 3 2 4 2" xfId="42289" xr:uid="{00000000-0005-0000-0000-0000BBC80000}"/>
    <cellStyle name="Output 2 7 3 2 5" xfId="18595" xr:uid="{00000000-0005-0000-0000-0000BCC80000}"/>
    <cellStyle name="Output 2 7 3 2 6" xfId="34438" xr:uid="{00000000-0005-0000-0000-0000BDC80000}"/>
    <cellStyle name="Output 2 7 3 3" xfId="23535" xr:uid="{00000000-0005-0000-0000-0000BEC80000}"/>
    <cellStyle name="Output 2 7 3 3 2" xfId="39166" xr:uid="{00000000-0005-0000-0000-0000BFC80000}"/>
    <cellStyle name="Output 2 7 3 4" xfId="15018" xr:uid="{00000000-0005-0000-0000-0000C0C80000}"/>
    <cellStyle name="Output 2 7 3 5" xfId="31494" xr:uid="{00000000-0005-0000-0000-0000C1C80000}"/>
    <cellStyle name="Output 2 7 3 6" xfId="50220" xr:uid="{00000000-0005-0000-0000-0000C2C80000}"/>
    <cellStyle name="Output 2 7 3 7" xfId="52006" xr:uid="{00000000-0005-0000-0000-0000C3C80000}"/>
    <cellStyle name="Output 2 7 3 8" xfId="53101" xr:uid="{00000000-0005-0000-0000-0000C4C80000}"/>
    <cellStyle name="Output 2 7 4" xfId="8364" xr:uid="{00000000-0005-0000-0000-0000C5C80000}"/>
    <cellStyle name="Output 2 7 4 2" xfId="9753" xr:uid="{00000000-0005-0000-0000-0000C6C80000}"/>
    <cellStyle name="Output 2 7 4 2 2" xfId="7491" xr:uid="{00000000-0005-0000-0000-0000C7C80000}"/>
    <cellStyle name="Output 2 7 4 2 2 2" xfId="25057" xr:uid="{00000000-0005-0000-0000-0000C8C80000}"/>
    <cellStyle name="Output 2 7 4 2 2 2 2" xfId="40687" xr:uid="{00000000-0005-0000-0000-0000C9C80000}"/>
    <cellStyle name="Output 2 7 4 2 2 3" xfId="16993" xr:uid="{00000000-0005-0000-0000-0000CAC80000}"/>
    <cellStyle name="Output 2 7 4 2 2 4" xfId="32836" xr:uid="{00000000-0005-0000-0000-0000CBC80000}"/>
    <cellStyle name="Output 2 7 4 2 3" xfId="27319" xr:uid="{00000000-0005-0000-0000-0000CCC80000}"/>
    <cellStyle name="Output 2 7 4 2 3 2" xfId="42949" xr:uid="{00000000-0005-0000-0000-0000CDC80000}"/>
    <cellStyle name="Output 2 7 4 2 4" xfId="19255" xr:uid="{00000000-0005-0000-0000-0000CEC80000}"/>
    <cellStyle name="Output 2 7 4 2 5" xfId="35098" xr:uid="{00000000-0005-0000-0000-0000CFC80000}"/>
    <cellStyle name="Output 2 7 4 3" xfId="7251" xr:uid="{00000000-0005-0000-0000-0000D0C80000}"/>
    <cellStyle name="Output 2 7 4 3 2" xfId="24818" xr:uid="{00000000-0005-0000-0000-0000D1C80000}"/>
    <cellStyle name="Output 2 7 4 3 2 2" xfId="40448" xr:uid="{00000000-0005-0000-0000-0000D2C80000}"/>
    <cellStyle name="Output 2 7 4 3 3" xfId="16754" xr:uid="{00000000-0005-0000-0000-0000D3C80000}"/>
    <cellStyle name="Output 2 7 4 3 4" xfId="32597" xr:uid="{00000000-0005-0000-0000-0000D4C80000}"/>
    <cellStyle name="Output 2 7 4 4" xfId="25930" xr:uid="{00000000-0005-0000-0000-0000D5C80000}"/>
    <cellStyle name="Output 2 7 4 4 2" xfId="41560" xr:uid="{00000000-0005-0000-0000-0000D6C80000}"/>
    <cellStyle name="Output 2 7 4 5" xfId="17866" xr:uid="{00000000-0005-0000-0000-0000D7C80000}"/>
    <cellStyle name="Output 2 7 4 6" xfId="33709" xr:uid="{00000000-0005-0000-0000-0000D8C80000}"/>
    <cellStyle name="Output 2 7 5" xfId="21667" xr:uid="{00000000-0005-0000-0000-0000D9C80000}"/>
    <cellStyle name="Output 2 7 5 2" xfId="37298" xr:uid="{00000000-0005-0000-0000-0000DAC80000}"/>
    <cellStyle name="Output 2 7 6" xfId="21836" xr:uid="{00000000-0005-0000-0000-0000DBC80000}"/>
    <cellStyle name="Output 2 7 6 2" xfId="37467" xr:uid="{00000000-0005-0000-0000-0000DCC80000}"/>
    <cellStyle name="Output 2 7 7" xfId="12644" xr:uid="{00000000-0005-0000-0000-0000DDC80000}"/>
    <cellStyle name="Output 2 7 8" xfId="29830" xr:uid="{00000000-0005-0000-0000-0000DEC80000}"/>
    <cellStyle name="Output 2 7 9" xfId="46477" xr:uid="{00000000-0005-0000-0000-0000DFC80000}"/>
    <cellStyle name="Output 2 8" xfId="2889" xr:uid="{00000000-0005-0000-0000-0000E0C80000}"/>
    <cellStyle name="Output 2 8 10" xfId="48075" xr:uid="{00000000-0005-0000-0000-0000E1C80000}"/>
    <cellStyle name="Output 2 8 11" xfId="45510" xr:uid="{00000000-0005-0000-0000-0000E2C80000}"/>
    <cellStyle name="Output 2 8 12" xfId="50778" xr:uid="{00000000-0005-0000-0000-0000E3C80000}"/>
    <cellStyle name="Output 2 8 13" xfId="46061" xr:uid="{00000000-0005-0000-0000-0000E4C80000}"/>
    <cellStyle name="Output 2 8 14" xfId="52662" xr:uid="{00000000-0005-0000-0000-0000E5C80000}"/>
    <cellStyle name="Output 2 8 15" xfId="48825" xr:uid="{00000000-0005-0000-0000-0000E6C80000}"/>
    <cellStyle name="Output 2 8 2" xfId="3543" xr:uid="{00000000-0005-0000-0000-0000E7C80000}"/>
    <cellStyle name="Output 2 8 2 10" xfId="47424" xr:uid="{00000000-0005-0000-0000-0000E8C80000}"/>
    <cellStyle name="Output 2 8 2 11" xfId="51141" xr:uid="{00000000-0005-0000-0000-0000E9C80000}"/>
    <cellStyle name="Output 2 8 2 12" xfId="45716" xr:uid="{00000000-0005-0000-0000-0000EAC80000}"/>
    <cellStyle name="Output 2 8 2 13" xfId="45618" xr:uid="{00000000-0005-0000-0000-0000EBC80000}"/>
    <cellStyle name="Output 2 8 2 14" xfId="47265" xr:uid="{00000000-0005-0000-0000-0000ECC80000}"/>
    <cellStyle name="Output 2 8 2 2" xfId="5918" xr:uid="{00000000-0005-0000-0000-0000EDC80000}"/>
    <cellStyle name="Output 2 8 2 2 2" xfId="8127" xr:uid="{00000000-0005-0000-0000-0000EEC80000}"/>
    <cellStyle name="Output 2 8 2 2 2 2" xfId="9516" xr:uid="{00000000-0005-0000-0000-0000EFC80000}"/>
    <cellStyle name="Output 2 8 2 2 2 2 2" xfId="7835" xr:uid="{00000000-0005-0000-0000-0000F0C80000}"/>
    <cellStyle name="Output 2 8 2 2 2 2 2 2" xfId="25401" xr:uid="{00000000-0005-0000-0000-0000F1C80000}"/>
    <cellStyle name="Output 2 8 2 2 2 2 2 2 2" xfId="41031" xr:uid="{00000000-0005-0000-0000-0000F2C80000}"/>
    <cellStyle name="Output 2 8 2 2 2 2 2 3" xfId="17337" xr:uid="{00000000-0005-0000-0000-0000F3C80000}"/>
    <cellStyle name="Output 2 8 2 2 2 2 2 4" xfId="33180" xr:uid="{00000000-0005-0000-0000-0000F4C80000}"/>
    <cellStyle name="Output 2 8 2 2 2 2 3" xfId="27082" xr:uid="{00000000-0005-0000-0000-0000F5C80000}"/>
    <cellStyle name="Output 2 8 2 2 2 2 3 2" xfId="42712" xr:uid="{00000000-0005-0000-0000-0000F6C80000}"/>
    <cellStyle name="Output 2 8 2 2 2 2 4" xfId="19018" xr:uid="{00000000-0005-0000-0000-0000F7C80000}"/>
    <cellStyle name="Output 2 8 2 2 2 2 5" xfId="34861" xr:uid="{00000000-0005-0000-0000-0000F8C80000}"/>
    <cellStyle name="Output 2 8 2 2 2 3" xfId="7226" xr:uid="{00000000-0005-0000-0000-0000F9C80000}"/>
    <cellStyle name="Output 2 8 2 2 2 3 2" xfId="24793" xr:uid="{00000000-0005-0000-0000-0000FAC80000}"/>
    <cellStyle name="Output 2 8 2 2 2 3 2 2" xfId="40423" xr:uid="{00000000-0005-0000-0000-0000FBC80000}"/>
    <cellStyle name="Output 2 8 2 2 2 3 3" xfId="16729" xr:uid="{00000000-0005-0000-0000-0000FCC80000}"/>
    <cellStyle name="Output 2 8 2 2 2 3 4" xfId="32572" xr:uid="{00000000-0005-0000-0000-0000FDC80000}"/>
    <cellStyle name="Output 2 8 2 2 2 4" xfId="25693" xr:uid="{00000000-0005-0000-0000-0000FEC80000}"/>
    <cellStyle name="Output 2 8 2 2 2 4 2" xfId="41323" xr:uid="{00000000-0005-0000-0000-0000FFC80000}"/>
    <cellStyle name="Output 2 8 2 2 2 5" xfId="17629" xr:uid="{00000000-0005-0000-0000-000000C90000}"/>
    <cellStyle name="Output 2 8 2 2 2 6" xfId="33472" xr:uid="{00000000-0005-0000-0000-000001C90000}"/>
    <cellStyle name="Output 2 8 2 2 3" xfId="23789" xr:uid="{00000000-0005-0000-0000-000002C90000}"/>
    <cellStyle name="Output 2 8 2 2 3 2" xfId="39420" xr:uid="{00000000-0005-0000-0000-000003C90000}"/>
    <cellStyle name="Output 2 8 2 2 4" xfId="15423" xr:uid="{00000000-0005-0000-0000-000004C90000}"/>
    <cellStyle name="Output 2 8 2 2 5" xfId="31687" xr:uid="{00000000-0005-0000-0000-000005C90000}"/>
    <cellStyle name="Output 2 8 2 2 6" xfId="50406" xr:uid="{00000000-0005-0000-0000-000006C90000}"/>
    <cellStyle name="Output 2 8 2 2 7" xfId="52192" xr:uid="{00000000-0005-0000-0000-000007C90000}"/>
    <cellStyle name="Output 2 8 2 2 8" xfId="53287" xr:uid="{00000000-0005-0000-0000-000008C90000}"/>
    <cellStyle name="Output 2 8 2 3" xfId="8498" xr:uid="{00000000-0005-0000-0000-000009C90000}"/>
    <cellStyle name="Output 2 8 2 3 2" xfId="9887" xr:uid="{00000000-0005-0000-0000-00000AC90000}"/>
    <cellStyle name="Output 2 8 2 3 2 2" xfId="10613" xr:uid="{00000000-0005-0000-0000-00000BC90000}"/>
    <cellStyle name="Output 2 8 2 3 2 2 2" xfId="28179" xr:uid="{00000000-0005-0000-0000-00000CC90000}"/>
    <cellStyle name="Output 2 8 2 3 2 2 2 2" xfId="43809" xr:uid="{00000000-0005-0000-0000-00000DC90000}"/>
    <cellStyle name="Output 2 8 2 3 2 2 3" xfId="20115" xr:uid="{00000000-0005-0000-0000-00000EC90000}"/>
    <cellStyle name="Output 2 8 2 3 2 2 4" xfId="35958" xr:uid="{00000000-0005-0000-0000-00000FC90000}"/>
    <cellStyle name="Output 2 8 2 3 2 3" xfId="27453" xr:uid="{00000000-0005-0000-0000-000010C90000}"/>
    <cellStyle name="Output 2 8 2 3 2 3 2" xfId="43083" xr:uid="{00000000-0005-0000-0000-000011C90000}"/>
    <cellStyle name="Output 2 8 2 3 2 4" xfId="19389" xr:uid="{00000000-0005-0000-0000-000012C90000}"/>
    <cellStyle name="Output 2 8 2 3 2 5" xfId="35232" xr:uid="{00000000-0005-0000-0000-000013C90000}"/>
    <cellStyle name="Output 2 8 2 3 3" xfId="4617" xr:uid="{00000000-0005-0000-0000-000014C90000}"/>
    <cellStyle name="Output 2 8 2 3 3 2" xfId="22789" xr:uid="{00000000-0005-0000-0000-000015C90000}"/>
    <cellStyle name="Output 2 8 2 3 3 2 2" xfId="38420" xr:uid="{00000000-0005-0000-0000-000016C90000}"/>
    <cellStyle name="Output 2 8 2 3 3 3" xfId="14123" xr:uid="{00000000-0005-0000-0000-000017C90000}"/>
    <cellStyle name="Output 2 8 2 3 3 4" xfId="30810" xr:uid="{00000000-0005-0000-0000-000018C90000}"/>
    <cellStyle name="Output 2 8 2 3 4" xfId="26064" xr:uid="{00000000-0005-0000-0000-000019C90000}"/>
    <cellStyle name="Output 2 8 2 3 4 2" xfId="41694" xr:uid="{00000000-0005-0000-0000-00001AC90000}"/>
    <cellStyle name="Output 2 8 2 3 5" xfId="18000" xr:uid="{00000000-0005-0000-0000-00001BC90000}"/>
    <cellStyle name="Output 2 8 2 3 6" xfId="33843" xr:uid="{00000000-0005-0000-0000-00001CC90000}"/>
    <cellStyle name="Output 2 8 2 4" xfId="21921" xr:uid="{00000000-0005-0000-0000-00001DC90000}"/>
    <cellStyle name="Output 2 8 2 4 2" xfId="37552" xr:uid="{00000000-0005-0000-0000-00001EC90000}"/>
    <cellStyle name="Output 2 8 2 5" xfId="24706" xr:uid="{00000000-0005-0000-0000-00001FC90000}"/>
    <cellStyle name="Output 2 8 2 5 2" xfId="40337" xr:uid="{00000000-0005-0000-0000-000020C90000}"/>
    <cellStyle name="Output 2 8 2 6" xfId="13048" xr:uid="{00000000-0005-0000-0000-000021C90000}"/>
    <cellStyle name="Output 2 8 2 7" xfId="30022" xr:uid="{00000000-0005-0000-0000-000022C90000}"/>
    <cellStyle name="Output 2 8 2 8" xfId="44980" xr:uid="{00000000-0005-0000-0000-000023C90000}"/>
    <cellStyle name="Output 2 8 2 9" xfId="48437" xr:uid="{00000000-0005-0000-0000-000024C90000}"/>
    <cellStyle name="Output 2 8 3" xfId="5269" xr:uid="{00000000-0005-0000-0000-000025C90000}"/>
    <cellStyle name="Output 2 8 3 2" xfId="8686" xr:uid="{00000000-0005-0000-0000-000026C90000}"/>
    <cellStyle name="Output 2 8 3 2 2" xfId="10075" xr:uid="{00000000-0005-0000-0000-000027C90000}"/>
    <cellStyle name="Output 2 8 3 2 2 2" xfId="10967" xr:uid="{00000000-0005-0000-0000-000028C90000}"/>
    <cellStyle name="Output 2 8 3 2 2 2 2" xfId="28533" xr:uid="{00000000-0005-0000-0000-000029C90000}"/>
    <cellStyle name="Output 2 8 3 2 2 2 2 2" xfId="44163" xr:uid="{00000000-0005-0000-0000-00002AC90000}"/>
    <cellStyle name="Output 2 8 3 2 2 2 3" xfId="20469" xr:uid="{00000000-0005-0000-0000-00002BC90000}"/>
    <cellStyle name="Output 2 8 3 2 2 2 4" xfId="36312" xr:uid="{00000000-0005-0000-0000-00002CC90000}"/>
    <cellStyle name="Output 2 8 3 2 2 3" xfId="27641" xr:uid="{00000000-0005-0000-0000-00002DC90000}"/>
    <cellStyle name="Output 2 8 3 2 2 3 2" xfId="43271" xr:uid="{00000000-0005-0000-0000-00002EC90000}"/>
    <cellStyle name="Output 2 8 3 2 2 4" xfId="19577" xr:uid="{00000000-0005-0000-0000-00002FC90000}"/>
    <cellStyle name="Output 2 8 3 2 2 5" xfId="35420" xr:uid="{00000000-0005-0000-0000-000030C90000}"/>
    <cellStyle name="Output 2 8 3 2 3" xfId="4908" xr:uid="{00000000-0005-0000-0000-000031C90000}"/>
    <cellStyle name="Output 2 8 3 2 3 2" xfId="23080" xr:uid="{00000000-0005-0000-0000-000032C90000}"/>
    <cellStyle name="Output 2 8 3 2 3 2 2" xfId="38711" xr:uid="{00000000-0005-0000-0000-000033C90000}"/>
    <cellStyle name="Output 2 8 3 2 3 3" xfId="14414" xr:uid="{00000000-0005-0000-0000-000034C90000}"/>
    <cellStyle name="Output 2 8 3 2 3 4" xfId="31101" xr:uid="{00000000-0005-0000-0000-000035C90000}"/>
    <cellStyle name="Output 2 8 3 2 4" xfId="26252" xr:uid="{00000000-0005-0000-0000-000036C90000}"/>
    <cellStyle name="Output 2 8 3 2 4 2" xfId="41882" xr:uid="{00000000-0005-0000-0000-000037C90000}"/>
    <cellStyle name="Output 2 8 3 2 5" xfId="18188" xr:uid="{00000000-0005-0000-0000-000038C90000}"/>
    <cellStyle name="Output 2 8 3 2 6" xfId="34031" xr:uid="{00000000-0005-0000-0000-000039C90000}"/>
    <cellStyle name="Output 2 8 3 3" xfId="23347" xr:uid="{00000000-0005-0000-0000-00003AC90000}"/>
    <cellStyle name="Output 2 8 3 3 2" xfId="38978" xr:uid="{00000000-0005-0000-0000-00003BC90000}"/>
    <cellStyle name="Output 2 8 3 4" xfId="14774" xr:uid="{00000000-0005-0000-0000-00003CC90000}"/>
    <cellStyle name="Output 2 8 3 5" xfId="31325" xr:uid="{00000000-0005-0000-0000-00003DC90000}"/>
    <cellStyle name="Output 2 8 3 6" xfId="50029" xr:uid="{00000000-0005-0000-0000-00003EC90000}"/>
    <cellStyle name="Output 2 8 3 7" xfId="51827" xr:uid="{00000000-0005-0000-0000-00003FC90000}"/>
    <cellStyle name="Output 2 8 3 8" xfId="52920" xr:uid="{00000000-0005-0000-0000-000040C90000}"/>
    <cellStyle name="Output 2 8 4" xfId="8660" xr:uid="{00000000-0005-0000-0000-000041C90000}"/>
    <cellStyle name="Output 2 8 4 2" xfId="10049" xr:uid="{00000000-0005-0000-0000-000042C90000}"/>
    <cellStyle name="Output 2 8 4 2 2" xfId="7793" xr:uid="{00000000-0005-0000-0000-000043C90000}"/>
    <cellStyle name="Output 2 8 4 2 2 2" xfId="25359" xr:uid="{00000000-0005-0000-0000-000044C90000}"/>
    <cellStyle name="Output 2 8 4 2 2 2 2" xfId="40989" xr:uid="{00000000-0005-0000-0000-000045C90000}"/>
    <cellStyle name="Output 2 8 4 2 2 3" xfId="17295" xr:uid="{00000000-0005-0000-0000-000046C90000}"/>
    <cellStyle name="Output 2 8 4 2 2 4" xfId="33138" xr:uid="{00000000-0005-0000-0000-000047C90000}"/>
    <cellStyle name="Output 2 8 4 2 3" xfId="27615" xr:uid="{00000000-0005-0000-0000-000048C90000}"/>
    <cellStyle name="Output 2 8 4 2 3 2" xfId="43245" xr:uid="{00000000-0005-0000-0000-000049C90000}"/>
    <cellStyle name="Output 2 8 4 2 4" xfId="19551" xr:uid="{00000000-0005-0000-0000-00004AC90000}"/>
    <cellStyle name="Output 2 8 4 2 5" xfId="35394" xr:uid="{00000000-0005-0000-0000-00004BC90000}"/>
    <cellStyle name="Output 2 8 4 3" xfId="4923" xr:uid="{00000000-0005-0000-0000-00004CC90000}"/>
    <cellStyle name="Output 2 8 4 3 2" xfId="23095" xr:uid="{00000000-0005-0000-0000-00004DC90000}"/>
    <cellStyle name="Output 2 8 4 3 2 2" xfId="38726" xr:uid="{00000000-0005-0000-0000-00004EC90000}"/>
    <cellStyle name="Output 2 8 4 3 3" xfId="14429" xr:uid="{00000000-0005-0000-0000-00004FC90000}"/>
    <cellStyle name="Output 2 8 4 3 4" xfId="31116" xr:uid="{00000000-0005-0000-0000-000050C90000}"/>
    <cellStyle name="Output 2 8 4 4" xfId="26226" xr:uid="{00000000-0005-0000-0000-000051C90000}"/>
    <cellStyle name="Output 2 8 4 4 2" xfId="41856" xr:uid="{00000000-0005-0000-0000-000052C90000}"/>
    <cellStyle name="Output 2 8 4 5" xfId="18162" xr:uid="{00000000-0005-0000-0000-000053C90000}"/>
    <cellStyle name="Output 2 8 4 6" xfId="34005" xr:uid="{00000000-0005-0000-0000-000054C90000}"/>
    <cellStyle name="Output 2 8 5" xfId="21473" xr:uid="{00000000-0005-0000-0000-000055C90000}"/>
    <cellStyle name="Output 2 8 5 2" xfId="37104" xr:uid="{00000000-0005-0000-0000-000056C90000}"/>
    <cellStyle name="Output 2 8 6" xfId="24095" xr:uid="{00000000-0005-0000-0000-000057C90000}"/>
    <cellStyle name="Output 2 8 6 2" xfId="39726" xr:uid="{00000000-0005-0000-0000-000058C90000}"/>
    <cellStyle name="Output 2 8 7" xfId="12395" xr:uid="{00000000-0005-0000-0000-000059C90000}"/>
    <cellStyle name="Output 2 8 8" xfId="29656" xr:uid="{00000000-0005-0000-0000-00005AC90000}"/>
    <cellStyle name="Output 2 8 9" xfId="47913" xr:uid="{00000000-0005-0000-0000-00005BC90000}"/>
    <cellStyle name="Output 2 9" xfId="3107" xr:uid="{00000000-0005-0000-0000-00005CC90000}"/>
    <cellStyle name="Output 2 9 10" xfId="48220" xr:uid="{00000000-0005-0000-0000-00005DC90000}"/>
    <cellStyle name="Output 2 9 11" xfId="48805" xr:uid="{00000000-0005-0000-0000-00005EC90000}"/>
    <cellStyle name="Output 2 9 12" xfId="50923" xr:uid="{00000000-0005-0000-0000-00005FC90000}"/>
    <cellStyle name="Output 2 9 13" xfId="47106" xr:uid="{00000000-0005-0000-0000-000060C90000}"/>
    <cellStyle name="Output 2 9 14" xfId="51754" xr:uid="{00000000-0005-0000-0000-000061C90000}"/>
    <cellStyle name="Output 2 9 15" xfId="53798" xr:uid="{00000000-0005-0000-0000-000062C90000}"/>
    <cellStyle name="Output 2 9 2" xfId="3761" xr:uid="{00000000-0005-0000-0000-000063C90000}"/>
    <cellStyle name="Output 2 9 2 10" xfId="46492" xr:uid="{00000000-0005-0000-0000-000064C90000}"/>
    <cellStyle name="Output 2 9 2 11" xfId="51284" xr:uid="{00000000-0005-0000-0000-000065C90000}"/>
    <cellStyle name="Output 2 9 2 12" xfId="47280" xr:uid="{00000000-0005-0000-0000-000066C90000}"/>
    <cellStyle name="Output 2 9 2 13" xfId="52710" xr:uid="{00000000-0005-0000-0000-000067C90000}"/>
    <cellStyle name="Output 2 9 2 14" xfId="52507" xr:uid="{00000000-0005-0000-0000-000068C90000}"/>
    <cellStyle name="Output 2 9 2 2" xfId="6136" xr:uid="{00000000-0005-0000-0000-000069C90000}"/>
    <cellStyle name="Output 2 9 2 2 2" xfId="6491" xr:uid="{00000000-0005-0000-0000-00006AC90000}"/>
    <cellStyle name="Output 2 9 2 2 2 2" xfId="7815" xr:uid="{00000000-0005-0000-0000-00006BC90000}"/>
    <cellStyle name="Output 2 9 2 2 2 2 2" xfId="7602" xr:uid="{00000000-0005-0000-0000-00006CC90000}"/>
    <cellStyle name="Output 2 9 2 2 2 2 2 2" xfId="25168" xr:uid="{00000000-0005-0000-0000-00006DC90000}"/>
    <cellStyle name="Output 2 9 2 2 2 2 2 2 2" xfId="40798" xr:uid="{00000000-0005-0000-0000-00006EC90000}"/>
    <cellStyle name="Output 2 9 2 2 2 2 2 3" xfId="17104" xr:uid="{00000000-0005-0000-0000-00006FC90000}"/>
    <cellStyle name="Output 2 9 2 2 2 2 2 4" xfId="32947" xr:uid="{00000000-0005-0000-0000-000070C90000}"/>
    <cellStyle name="Output 2 9 2 2 2 2 3" xfId="25381" xr:uid="{00000000-0005-0000-0000-000071C90000}"/>
    <cellStyle name="Output 2 9 2 2 2 2 3 2" xfId="41011" xr:uid="{00000000-0005-0000-0000-000072C90000}"/>
    <cellStyle name="Output 2 9 2 2 2 2 4" xfId="17317" xr:uid="{00000000-0005-0000-0000-000073C90000}"/>
    <cellStyle name="Output 2 9 2 2 2 2 5" xfId="33160" xr:uid="{00000000-0005-0000-0000-000074C90000}"/>
    <cellStyle name="Output 2 9 2 2 2 3" xfId="10734" xr:uid="{00000000-0005-0000-0000-000075C90000}"/>
    <cellStyle name="Output 2 9 2 2 2 3 2" xfId="28300" xr:uid="{00000000-0005-0000-0000-000076C90000}"/>
    <cellStyle name="Output 2 9 2 2 2 3 2 2" xfId="43930" xr:uid="{00000000-0005-0000-0000-000077C90000}"/>
    <cellStyle name="Output 2 9 2 2 2 3 3" xfId="20236" xr:uid="{00000000-0005-0000-0000-000078C90000}"/>
    <cellStyle name="Output 2 9 2 2 2 3 4" xfId="36079" xr:uid="{00000000-0005-0000-0000-000079C90000}"/>
    <cellStyle name="Output 2 9 2 2 2 4" xfId="24193" xr:uid="{00000000-0005-0000-0000-00007AC90000}"/>
    <cellStyle name="Output 2 9 2 2 2 4 2" xfId="39824" xr:uid="{00000000-0005-0000-0000-00007BC90000}"/>
    <cellStyle name="Output 2 9 2 2 2 5" xfId="15995" xr:uid="{00000000-0005-0000-0000-00007CC90000}"/>
    <cellStyle name="Output 2 9 2 2 2 6" xfId="32032" xr:uid="{00000000-0005-0000-0000-00007DC90000}"/>
    <cellStyle name="Output 2 9 2 2 3" xfId="23951" xr:uid="{00000000-0005-0000-0000-00007EC90000}"/>
    <cellStyle name="Output 2 9 2 2 3 2" xfId="39582" xr:uid="{00000000-0005-0000-0000-00007FC90000}"/>
    <cellStyle name="Output 2 9 2 2 4" xfId="15641" xr:uid="{00000000-0005-0000-0000-000080C90000}"/>
    <cellStyle name="Output 2 9 2 2 5" xfId="31830" xr:uid="{00000000-0005-0000-0000-000081C90000}"/>
    <cellStyle name="Output 2 9 2 2 6" xfId="50549" xr:uid="{00000000-0005-0000-0000-000082C90000}"/>
    <cellStyle name="Output 2 9 2 2 7" xfId="52335" xr:uid="{00000000-0005-0000-0000-000083C90000}"/>
    <cellStyle name="Output 2 9 2 2 8" xfId="53430" xr:uid="{00000000-0005-0000-0000-000084C90000}"/>
    <cellStyle name="Output 2 9 2 3" xfId="6763" xr:uid="{00000000-0005-0000-0000-000085C90000}"/>
    <cellStyle name="Output 2 9 2 3 2" xfId="7893" xr:uid="{00000000-0005-0000-0000-000086C90000}"/>
    <cellStyle name="Output 2 9 2 3 2 2" xfId="11266" xr:uid="{00000000-0005-0000-0000-000087C90000}"/>
    <cellStyle name="Output 2 9 2 3 2 2 2" xfId="28832" xr:uid="{00000000-0005-0000-0000-000088C90000}"/>
    <cellStyle name="Output 2 9 2 3 2 2 2 2" xfId="44462" xr:uid="{00000000-0005-0000-0000-000089C90000}"/>
    <cellStyle name="Output 2 9 2 3 2 2 3" xfId="20768" xr:uid="{00000000-0005-0000-0000-00008AC90000}"/>
    <cellStyle name="Output 2 9 2 3 2 2 4" xfId="36611" xr:uid="{00000000-0005-0000-0000-00008BC90000}"/>
    <cellStyle name="Output 2 9 2 3 2 3" xfId="25459" xr:uid="{00000000-0005-0000-0000-00008CC90000}"/>
    <cellStyle name="Output 2 9 2 3 2 3 2" xfId="41089" xr:uid="{00000000-0005-0000-0000-00008DC90000}"/>
    <cellStyle name="Output 2 9 2 3 2 4" xfId="17395" xr:uid="{00000000-0005-0000-0000-00008EC90000}"/>
    <cellStyle name="Output 2 9 2 3 2 5" xfId="33238" xr:uid="{00000000-0005-0000-0000-00008FC90000}"/>
    <cellStyle name="Output 2 9 2 3 3" xfId="4230" xr:uid="{00000000-0005-0000-0000-000090C90000}"/>
    <cellStyle name="Output 2 9 2 3 3 2" xfId="22441" xr:uid="{00000000-0005-0000-0000-000091C90000}"/>
    <cellStyle name="Output 2 9 2 3 3 2 2" xfId="38072" xr:uid="{00000000-0005-0000-0000-000092C90000}"/>
    <cellStyle name="Output 2 9 2 3 3 3" xfId="13736" xr:uid="{00000000-0005-0000-0000-000093C90000}"/>
    <cellStyle name="Output 2 9 2 3 3 4" xfId="30481" xr:uid="{00000000-0005-0000-0000-000094C90000}"/>
    <cellStyle name="Output 2 9 2 3 4" xfId="24426" xr:uid="{00000000-0005-0000-0000-000095C90000}"/>
    <cellStyle name="Output 2 9 2 3 4 2" xfId="40057" xr:uid="{00000000-0005-0000-0000-000096C90000}"/>
    <cellStyle name="Output 2 9 2 3 5" xfId="16267" xr:uid="{00000000-0005-0000-0000-000097C90000}"/>
    <cellStyle name="Output 2 9 2 3 6" xfId="32245" xr:uid="{00000000-0005-0000-0000-000098C90000}"/>
    <cellStyle name="Output 2 9 2 4" xfId="22083" xr:uid="{00000000-0005-0000-0000-000099C90000}"/>
    <cellStyle name="Output 2 9 2 4 2" xfId="37714" xr:uid="{00000000-0005-0000-0000-00009AC90000}"/>
    <cellStyle name="Output 2 9 2 5" xfId="12174" xr:uid="{00000000-0005-0000-0000-00009BC90000}"/>
    <cellStyle name="Output 2 9 2 5 2" xfId="29437" xr:uid="{00000000-0005-0000-0000-00009CC90000}"/>
    <cellStyle name="Output 2 9 2 6" xfId="13266" xr:uid="{00000000-0005-0000-0000-00009DC90000}"/>
    <cellStyle name="Output 2 9 2 7" xfId="30165" xr:uid="{00000000-0005-0000-0000-00009EC90000}"/>
    <cellStyle name="Output 2 9 2 8" xfId="47108" xr:uid="{00000000-0005-0000-0000-00009FC90000}"/>
    <cellStyle name="Output 2 9 2 9" xfId="48580" xr:uid="{00000000-0005-0000-0000-0000A0C90000}"/>
    <cellStyle name="Output 2 9 3" xfId="5486" xr:uid="{00000000-0005-0000-0000-0000A1C90000}"/>
    <cellStyle name="Output 2 9 3 2" xfId="8830" xr:uid="{00000000-0005-0000-0000-0000A2C90000}"/>
    <cellStyle name="Output 2 9 3 2 2" xfId="10219" xr:uid="{00000000-0005-0000-0000-0000A3C90000}"/>
    <cellStyle name="Output 2 9 3 2 2 2" xfId="10750" xr:uid="{00000000-0005-0000-0000-0000A4C90000}"/>
    <cellStyle name="Output 2 9 3 2 2 2 2" xfId="28316" xr:uid="{00000000-0005-0000-0000-0000A5C90000}"/>
    <cellStyle name="Output 2 9 3 2 2 2 2 2" xfId="43946" xr:uid="{00000000-0005-0000-0000-0000A6C90000}"/>
    <cellStyle name="Output 2 9 3 2 2 2 3" xfId="20252" xr:uid="{00000000-0005-0000-0000-0000A7C90000}"/>
    <cellStyle name="Output 2 9 3 2 2 2 4" xfId="36095" xr:uid="{00000000-0005-0000-0000-0000A8C90000}"/>
    <cellStyle name="Output 2 9 3 2 2 3" xfId="27785" xr:uid="{00000000-0005-0000-0000-0000A9C90000}"/>
    <cellStyle name="Output 2 9 3 2 2 3 2" xfId="43415" xr:uid="{00000000-0005-0000-0000-0000AAC90000}"/>
    <cellStyle name="Output 2 9 3 2 2 4" xfId="19721" xr:uid="{00000000-0005-0000-0000-0000ABC90000}"/>
    <cellStyle name="Output 2 9 3 2 2 5" xfId="35564" xr:uid="{00000000-0005-0000-0000-0000ACC90000}"/>
    <cellStyle name="Output 2 9 3 2 3" xfId="7229" xr:uid="{00000000-0005-0000-0000-0000ADC90000}"/>
    <cellStyle name="Output 2 9 3 2 3 2" xfId="24796" xr:uid="{00000000-0005-0000-0000-0000AEC90000}"/>
    <cellStyle name="Output 2 9 3 2 3 2 2" xfId="40426" xr:uid="{00000000-0005-0000-0000-0000AFC90000}"/>
    <cellStyle name="Output 2 9 3 2 3 3" xfId="16732" xr:uid="{00000000-0005-0000-0000-0000B0C90000}"/>
    <cellStyle name="Output 2 9 3 2 3 4" xfId="32575" xr:uid="{00000000-0005-0000-0000-0000B1C90000}"/>
    <cellStyle name="Output 2 9 3 2 4" xfId="26396" xr:uid="{00000000-0005-0000-0000-0000B2C90000}"/>
    <cellStyle name="Output 2 9 3 2 4 2" xfId="42026" xr:uid="{00000000-0005-0000-0000-0000B3C90000}"/>
    <cellStyle name="Output 2 9 3 2 5" xfId="18332" xr:uid="{00000000-0005-0000-0000-0000B4C90000}"/>
    <cellStyle name="Output 2 9 3 2 6" xfId="34175" xr:uid="{00000000-0005-0000-0000-0000B5C90000}"/>
    <cellStyle name="Output 2 9 3 3" xfId="23508" xr:uid="{00000000-0005-0000-0000-0000B6C90000}"/>
    <cellStyle name="Output 2 9 3 3 2" xfId="39139" xr:uid="{00000000-0005-0000-0000-0000B7C90000}"/>
    <cellStyle name="Output 2 9 3 4" xfId="14991" xr:uid="{00000000-0005-0000-0000-0000B8C90000}"/>
    <cellStyle name="Output 2 9 3 5" xfId="31467" xr:uid="{00000000-0005-0000-0000-0000B9C90000}"/>
    <cellStyle name="Output 2 9 3 6" xfId="50189" xr:uid="{00000000-0005-0000-0000-0000BAC90000}"/>
    <cellStyle name="Output 2 9 3 7" xfId="51975" xr:uid="{00000000-0005-0000-0000-0000BBC90000}"/>
    <cellStyle name="Output 2 9 3 8" xfId="53070" xr:uid="{00000000-0005-0000-0000-0000BCC90000}"/>
    <cellStyle name="Output 2 9 4" xfId="8375" xr:uid="{00000000-0005-0000-0000-0000BDC90000}"/>
    <cellStyle name="Output 2 9 4 2" xfId="9764" xr:uid="{00000000-0005-0000-0000-0000BEC90000}"/>
    <cellStyle name="Output 2 9 4 2 2" xfId="6489" xr:uid="{00000000-0005-0000-0000-0000BFC90000}"/>
    <cellStyle name="Output 2 9 4 2 2 2" xfId="24191" xr:uid="{00000000-0005-0000-0000-0000C0C90000}"/>
    <cellStyle name="Output 2 9 4 2 2 2 2" xfId="39822" xr:uid="{00000000-0005-0000-0000-0000C1C90000}"/>
    <cellStyle name="Output 2 9 4 2 2 3" xfId="15993" xr:uid="{00000000-0005-0000-0000-0000C2C90000}"/>
    <cellStyle name="Output 2 9 4 2 2 4" xfId="32030" xr:uid="{00000000-0005-0000-0000-0000C3C90000}"/>
    <cellStyle name="Output 2 9 4 2 3" xfId="27330" xr:uid="{00000000-0005-0000-0000-0000C4C90000}"/>
    <cellStyle name="Output 2 9 4 2 3 2" xfId="42960" xr:uid="{00000000-0005-0000-0000-0000C5C90000}"/>
    <cellStyle name="Output 2 9 4 2 4" xfId="19266" xr:uid="{00000000-0005-0000-0000-0000C6C90000}"/>
    <cellStyle name="Output 2 9 4 2 5" xfId="35109" xr:uid="{00000000-0005-0000-0000-0000C7C90000}"/>
    <cellStyle name="Output 2 9 4 3" xfId="9264" xr:uid="{00000000-0005-0000-0000-0000C8C90000}"/>
    <cellStyle name="Output 2 9 4 3 2" xfId="26830" xr:uid="{00000000-0005-0000-0000-0000C9C90000}"/>
    <cellStyle name="Output 2 9 4 3 2 2" xfId="42460" xr:uid="{00000000-0005-0000-0000-0000CAC90000}"/>
    <cellStyle name="Output 2 9 4 3 3" xfId="18766" xr:uid="{00000000-0005-0000-0000-0000CBC90000}"/>
    <cellStyle name="Output 2 9 4 3 4" xfId="34609" xr:uid="{00000000-0005-0000-0000-0000CCC90000}"/>
    <cellStyle name="Output 2 9 4 4" xfId="25941" xr:uid="{00000000-0005-0000-0000-0000CDC90000}"/>
    <cellStyle name="Output 2 9 4 4 2" xfId="41571" xr:uid="{00000000-0005-0000-0000-0000CEC90000}"/>
    <cellStyle name="Output 2 9 4 5" xfId="17877" xr:uid="{00000000-0005-0000-0000-0000CFC90000}"/>
    <cellStyle name="Output 2 9 4 6" xfId="33720" xr:uid="{00000000-0005-0000-0000-0000D0C90000}"/>
    <cellStyle name="Output 2 9 5" xfId="21636" xr:uid="{00000000-0005-0000-0000-0000D1C90000}"/>
    <cellStyle name="Output 2 9 5 2" xfId="37267" xr:uid="{00000000-0005-0000-0000-0000D2C90000}"/>
    <cellStyle name="Output 2 9 6" xfId="21775" xr:uid="{00000000-0005-0000-0000-0000D3C90000}"/>
    <cellStyle name="Output 2 9 6 2" xfId="37406" xr:uid="{00000000-0005-0000-0000-0000D4C90000}"/>
    <cellStyle name="Output 2 9 7" xfId="12613" xr:uid="{00000000-0005-0000-0000-0000D5C90000}"/>
    <cellStyle name="Output 2 9 8" xfId="29799" xr:uid="{00000000-0005-0000-0000-0000D6C90000}"/>
    <cellStyle name="Output 2 9 9" xfId="47404" xr:uid="{00000000-0005-0000-0000-0000D7C90000}"/>
    <cellStyle name="Output 20" xfId="3388" xr:uid="{00000000-0005-0000-0000-0000D8C90000}"/>
    <cellStyle name="Output 20 10" xfId="48348" xr:uid="{00000000-0005-0000-0000-0000D9C90000}"/>
    <cellStyle name="Output 20 11" xfId="47874" xr:uid="{00000000-0005-0000-0000-0000DAC90000}"/>
    <cellStyle name="Output 20 12" xfId="51051" xr:uid="{00000000-0005-0000-0000-0000DBC90000}"/>
    <cellStyle name="Output 20 13" xfId="47848" xr:uid="{00000000-0005-0000-0000-0000DCC90000}"/>
    <cellStyle name="Output 20 14" xfId="52540" xr:uid="{00000000-0005-0000-0000-0000DDC90000}"/>
    <cellStyle name="Output 20 15" xfId="52659" xr:uid="{00000000-0005-0000-0000-0000DEC90000}"/>
    <cellStyle name="Output 20 2" xfId="4041" xr:uid="{00000000-0005-0000-0000-0000DFC90000}"/>
    <cellStyle name="Output 20 2 10" xfId="49138" xr:uid="{00000000-0005-0000-0000-0000E0C90000}"/>
    <cellStyle name="Output 20 2 11" xfId="51412" xr:uid="{00000000-0005-0000-0000-0000E1C90000}"/>
    <cellStyle name="Output 20 2 12" xfId="45676" xr:uid="{00000000-0005-0000-0000-0000E2C90000}"/>
    <cellStyle name="Output 20 2 13" xfId="52695" xr:uid="{00000000-0005-0000-0000-0000E3C90000}"/>
    <cellStyle name="Output 20 2 14" xfId="51578" xr:uid="{00000000-0005-0000-0000-0000E4C90000}"/>
    <cellStyle name="Output 20 2 2" xfId="6416" xr:uid="{00000000-0005-0000-0000-0000E5C90000}"/>
    <cellStyle name="Output 20 2 2 2" xfId="6507" xr:uid="{00000000-0005-0000-0000-0000E6C90000}"/>
    <cellStyle name="Output 20 2 2 2 2" xfId="7568" xr:uid="{00000000-0005-0000-0000-0000E7C90000}"/>
    <cellStyle name="Output 20 2 2 2 2 2" xfId="10836" xr:uid="{00000000-0005-0000-0000-0000E8C90000}"/>
    <cellStyle name="Output 20 2 2 2 2 2 2" xfId="28402" xr:uid="{00000000-0005-0000-0000-0000E9C90000}"/>
    <cellStyle name="Output 20 2 2 2 2 2 2 2" xfId="44032" xr:uid="{00000000-0005-0000-0000-0000EAC90000}"/>
    <cellStyle name="Output 20 2 2 2 2 2 3" xfId="20338" xr:uid="{00000000-0005-0000-0000-0000EBC90000}"/>
    <cellStyle name="Output 20 2 2 2 2 2 4" xfId="36181" xr:uid="{00000000-0005-0000-0000-0000ECC90000}"/>
    <cellStyle name="Output 20 2 2 2 2 3" xfId="25134" xr:uid="{00000000-0005-0000-0000-0000EDC90000}"/>
    <cellStyle name="Output 20 2 2 2 2 3 2" xfId="40764" xr:uid="{00000000-0005-0000-0000-0000EEC90000}"/>
    <cellStyle name="Output 20 2 2 2 2 4" xfId="17070" xr:uid="{00000000-0005-0000-0000-0000EFC90000}"/>
    <cellStyle name="Output 20 2 2 2 2 5" xfId="32913" xr:uid="{00000000-0005-0000-0000-0000F0C90000}"/>
    <cellStyle name="Output 20 2 2 2 3" xfId="7334" xr:uid="{00000000-0005-0000-0000-0000F1C90000}"/>
    <cellStyle name="Output 20 2 2 2 3 2" xfId="24901" xr:uid="{00000000-0005-0000-0000-0000F2C90000}"/>
    <cellStyle name="Output 20 2 2 2 3 2 2" xfId="40531" xr:uid="{00000000-0005-0000-0000-0000F3C90000}"/>
    <cellStyle name="Output 20 2 2 2 3 3" xfId="16837" xr:uid="{00000000-0005-0000-0000-0000F4C90000}"/>
    <cellStyle name="Output 20 2 2 2 3 4" xfId="32680" xr:uid="{00000000-0005-0000-0000-0000F5C90000}"/>
    <cellStyle name="Output 20 2 2 2 4" xfId="24208" xr:uid="{00000000-0005-0000-0000-0000F6C90000}"/>
    <cellStyle name="Output 20 2 2 2 4 2" xfId="39839" xr:uid="{00000000-0005-0000-0000-0000F7C90000}"/>
    <cellStyle name="Output 20 2 2 2 5" xfId="16011" xr:uid="{00000000-0005-0000-0000-0000F8C90000}"/>
    <cellStyle name="Output 20 2 2 2 6" xfId="32047" xr:uid="{00000000-0005-0000-0000-0000F9C90000}"/>
    <cellStyle name="Output 20 2 2 3" xfId="24119" xr:uid="{00000000-0005-0000-0000-0000FAC90000}"/>
    <cellStyle name="Output 20 2 2 3 2" xfId="39750" xr:uid="{00000000-0005-0000-0000-0000FBC90000}"/>
    <cellStyle name="Output 20 2 2 4" xfId="15921" xr:uid="{00000000-0005-0000-0000-0000FCC90000}"/>
    <cellStyle name="Output 20 2 2 5" xfId="31958" xr:uid="{00000000-0005-0000-0000-0000FDC90000}"/>
    <cellStyle name="Output 20 2 2 6" xfId="50677" xr:uid="{00000000-0005-0000-0000-0000FEC90000}"/>
    <cellStyle name="Output 20 2 2 7" xfId="52463" xr:uid="{00000000-0005-0000-0000-0000FFC90000}"/>
    <cellStyle name="Output 20 2 2 8" xfId="53558" xr:uid="{00000000-0005-0000-0000-000000CA0000}"/>
    <cellStyle name="Output 20 2 3" xfId="6821" xr:uid="{00000000-0005-0000-0000-000001CA0000}"/>
    <cellStyle name="Output 20 2 3 2" xfId="7527" xr:uid="{00000000-0005-0000-0000-000002CA0000}"/>
    <cellStyle name="Output 20 2 3 2 2" xfId="7583" xr:uid="{00000000-0005-0000-0000-000003CA0000}"/>
    <cellStyle name="Output 20 2 3 2 2 2" xfId="25149" xr:uid="{00000000-0005-0000-0000-000004CA0000}"/>
    <cellStyle name="Output 20 2 3 2 2 2 2" xfId="40779" xr:uid="{00000000-0005-0000-0000-000005CA0000}"/>
    <cellStyle name="Output 20 2 3 2 2 3" xfId="17085" xr:uid="{00000000-0005-0000-0000-000006CA0000}"/>
    <cellStyle name="Output 20 2 3 2 2 4" xfId="32928" xr:uid="{00000000-0005-0000-0000-000007CA0000}"/>
    <cellStyle name="Output 20 2 3 2 3" xfId="25093" xr:uid="{00000000-0005-0000-0000-000008CA0000}"/>
    <cellStyle name="Output 20 2 3 2 3 2" xfId="40723" xr:uid="{00000000-0005-0000-0000-000009CA0000}"/>
    <cellStyle name="Output 20 2 3 2 4" xfId="17029" xr:uid="{00000000-0005-0000-0000-00000ACA0000}"/>
    <cellStyle name="Output 20 2 3 2 5" xfId="32872" xr:uid="{00000000-0005-0000-0000-00000BCA0000}"/>
    <cellStyle name="Output 20 2 3 3" xfId="4281" xr:uid="{00000000-0005-0000-0000-00000CCA0000}"/>
    <cellStyle name="Output 20 2 3 3 2" xfId="22492" xr:uid="{00000000-0005-0000-0000-00000DCA0000}"/>
    <cellStyle name="Output 20 2 3 3 2 2" xfId="38123" xr:uid="{00000000-0005-0000-0000-00000ECA0000}"/>
    <cellStyle name="Output 20 2 3 3 3" xfId="13787" xr:uid="{00000000-0005-0000-0000-00000FCA0000}"/>
    <cellStyle name="Output 20 2 3 3 4" xfId="30532" xr:uid="{00000000-0005-0000-0000-000010CA0000}"/>
    <cellStyle name="Output 20 2 3 4" xfId="24484" xr:uid="{00000000-0005-0000-0000-000011CA0000}"/>
    <cellStyle name="Output 20 2 3 4 2" xfId="40115" xr:uid="{00000000-0005-0000-0000-000012CA0000}"/>
    <cellStyle name="Output 20 2 3 5" xfId="16325" xr:uid="{00000000-0005-0000-0000-000013CA0000}"/>
    <cellStyle name="Output 20 2 3 6" xfId="32303" xr:uid="{00000000-0005-0000-0000-000014CA0000}"/>
    <cellStyle name="Output 20 2 4" xfId="22253" xr:uid="{00000000-0005-0000-0000-000015CA0000}"/>
    <cellStyle name="Output 20 2 4 2" xfId="37884" xr:uid="{00000000-0005-0000-0000-000016CA0000}"/>
    <cellStyle name="Output 20 2 5" xfId="12295" xr:uid="{00000000-0005-0000-0000-000017CA0000}"/>
    <cellStyle name="Output 20 2 5 2" xfId="29558" xr:uid="{00000000-0005-0000-0000-000018CA0000}"/>
    <cellStyle name="Output 20 2 6" xfId="13546" xr:uid="{00000000-0005-0000-0000-000019CA0000}"/>
    <cellStyle name="Output 20 2 7" xfId="30293" xr:uid="{00000000-0005-0000-0000-00001ACA0000}"/>
    <cellStyle name="Output 20 2 8" xfId="45322" xr:uid="{00000000-0005-0000-0000-00001BCA0000}"/>
    <cellStyle name="Output 20 2 9" xfId="48708" xr:uid="{00000000-0005-0000-0000-00001CCA0000}"/>
    <cellStyle name="Output 20 3" xfId="5763" xr:uid="{00000000-0005-0000-0000-00001DCA0000}"/>
    <cellStyle name="Output 20 3 2" xfId="6814" xr:uid="{00000000-0005-0000-0000-00001ECA0000}"/>
    <cellStyle name="Output 20 3 2 2" xfId="7890" xr:uid="{00000000-0005-0000-0000-00001FCA0000}"/>
    <cellStyle name="Output 20 3 2 2 2" xfId="7630" xr:uid="{00000000-0005-0000-0000-000020CA0000}"/>
    <cellStyle name="Output 20 3 2 2 2 2" xfId="25196" xr:uid="{00000000-0005-0000-0000-000021CA0000}"/>
    <cellStyle name="Output 20 3 2 2 2 2 2" xfId="40826" xr:uid="{00000000-0005-0000-0000-000022CA0000}"/>
    <cellStyle name="Output 20 3 2 2 2 3" xfId="17132" xr:uid="{00000000-0005-0000-0000-000023CA0000}"/>
    <cellStyle name="Output 20 3 2 2 2 4" xfId="32975" xr:uid="{00000000-0005-0000-0000-000024CA0000}"/>
    <cellStyle name="Output 20 3 2 2 3" xfId="25456" xr:uid="{00000000-0005-0000-0000-000025CA0000}"/>
    <cellStyle name="Output 20 3 2 2 3 2" xfId="41086" xr:uid="{00000000-0005-0000-0000-000026CA0000}"/>
    <cellStyle name="Output 20 3 2 2 4" xfId="17392" xr:uid="{00000000-0005-0000-0000-000027CA0000}"/>
    <cellStyle name="Output 20 3 2 2 5" xfId="33235" xr:uid="{00000000-0005-0000-0000-000028CA0000}"/>
    <cellStyle name="Output 20 3 2 3" xfId="4275" xr:uid="{00000000-0005-0000-0000-000029CA0000}"/>
    <cellStyle name="Output 20 3 2 3 2" xfId="22486" xr:uid="{00000000-0005-0000-0000-00002ACA0000}"/>
    <cellStyle name="Output 20 3 2 3 2 2" xfId="38117" xr:uid="{00000000-0005-0000-0000-00002BCA0000}"/>
    <cellStyle name="Output 20 3 2 3 3" xfId="13781" xr:uid="{00000000-0005-0000-0000-00002CCA0000}"/>
    <cellStyle name="Output 20 3 2 3 4" xfId="30526" xr:uid="{00000000-0005-0000-0000-00002DCA0000}"/>
    <cellStyle name="Output 20 3 2 4" xfId="24477" xr:uid="{00000000-0005-0000-0000-00002ECA0000}"/>
    <cellStyle name="Output 20 3 2 4 2" xfId="40108" xr:uid="{00000000-0005-0000-0000-00002FCA0000}"/>
    <cellStyle name="Output 20 3 2 5" xfId="16318" xr:uid="{00000000-0005-0000-0000-000030CA0000}"/>
    <cellStyle name="Output 20 3 2 6" xfId="32296" xr:uid="{00000000-0005-0000-0000-000031CA0000}"/>
    <cellStyle name="Output 20 3 3" xfId="23673" xr:uid="{00000000-0005-0000-0000-000032CA0000}"/>
    <cellStyle name="Output 20 3 3 2" xfId="39304" xr:uid="{00000000-0005-0000-0000-000033CA0000}"/>
    <cellStyle name="Output 20 3 4" xfId="15268" xr:uid="{00000000-0005-0000-0000-000034CA0000}"/>
    <cellStyle name="Output 20 3 5" xfId="31592" xr:uid="{00000000-0005-0000-0000-000035CA0000}"/>
    <cellStyle name="Output 20 3 6" xfId="50317" xr:uid="{00000000-0005-0000-0000-000036CA0000}"/>
    <cellStyle name="Output 20 3 7" xfId="52103" xr:uid="{00000000-0005-0000-0000-000037CA0000}"/>
    <cellStyle name="Output 20 3 8" xfId="53198" xr:uid="{00000000-0005-0000-0000-000038CA0000}"/>
    <cellStyle name="Output 20 4" xfId="6839" xr:uid="{00000000-0005-0000-0000-000039CA0000}"/>
    <cellStyle name="Output 20 4 2" xfId="4585" xr:uid="{00000000-0005-0000-0000-00003ACA0000}"/>
    <cellStyle name="Output 20 4 2 2" xfId="9375" xr:uid="{00000000-0005-0000-0000-00003BCA0000}"/>
    <cellStyle name="Output 20 4 2 2 2" xfId="26941" xr:uid="{00000000-0005-0000-0000-00003CCA0000}"/>
    <cellStyle name="Output 20 4 2 2 2 2" xfId="42571" xr:uid="{00000000-0005-0000-0000-00003DCA0000}"/>
    <cellStyle name="Output 20 4 2 2 3" xfId="18877" xr:uid="{00000000-0005-0000-0000-00003ECA0000}"/>
    <cellStyle name="Output 20 4 2 2 4" xfId="34720" xr:uid="{00000000-0005-0000-0000-00003FCA0000}"/>
    <cellStyle name="Output 20 4 2 3" xfId="22757" xr:uid="{00000000-0005-0000-0000-000040CA0000}"/>
    <cellStyle name="Output 20 4 2 3 2" xfId="38388" xr:uid="{00000000-0005-0000-0000-000041CA0000}"/>
    <cellStyle name="Output 20 4 2 4" xfId="14091" xr:uid="{00000000-0005-0000-0000-000042CA0000}"/>
    <cellStyle name="Output 20 4 2 5" xfId="30778" xr:uid="{00000000-0005-0000-0000-000043CA0000}"/>
    <cellStyle name="Output 20 4 3" xfId="4301" xr:uid="{00000000-0005-0000-0000-000044CA0000}"/>
    <cellStyle name="Output 20 4 3 2" xfId="22512" xr:uid="{00000000-0005-0000-0000-000045CA0000}"/>
    <cellStyle name="Output 20 4 3 2 2" xfId="38143" xr:uid="{00000000-0005-0000-0000-000046CA0000}"/>
    <cellStyle name="Output 20 4 3 3" xfId="13807" xr:uid="{00000000-0005-0000-0000-000047CA0000}"/>
    <cellStyle name="Output 20 4 3 4" xfId="30552" xr:uid="{00000000-0005-0000-0000-000048CA0000}"/>
    <cellStyle name="Output 20 4 4" xfId="24502" xr:uid="{00000000-0005-0000-0000-000049CA0000}"/>
    <cellStyle name="Output 20 4 4 2" xfId="40133" xr:uid="{00000000-0005-0000-0000-00004ACA0000}"/>
    <cellStyle name="Output 20 4 5" xfId="16343" xr:uid="{00000000-0005-0000-0000-00004BCA0000}"/>
    <cellStyle name="Output 20 4 6" xfId="32321" xr:uid="{00000000-0005-0000-0000-00004CCA0000}"/>
    <cellStyle name="Output 20 5" xfId="21807" xr:uid="{00000000-0005-0000-0000-00004DCA0000}"/>
    <cellStyle name="Output 20 5 2" xfId="37438" xr:uid="{00000000-0005-0000-0000-00004ECA0000}"/>
    <cellStyle name="Output 20 6" xfId="23408" xr:uid="{00000000-0005-0000-0000-00004FCA0000}"/>
    <cellStyle name="Output 20 6 2" xfId="39039" xr:uid="{00000000-0005-0000-0000-000050CA0000}"/>
    <cellStyle name="Output 20 7" xfId="12893" xr:uid="{00000000-0005-0000-0000-000051CA0000}"/>
    <cellStyle name="Output 20 8" xfId="29927" xr:uid="{00000000-0005-0000-0000-000052CA0000}"/>
    <cellStyle name="Output 20 9" xfId="47915" xr:uid="{00000000-0005-0000-0000-000053CA0000}"/>
    <cellStyle name="Output 21" xfId="3030" xr:uid="{00000000-0005-0000-0000-000054CA0000}"/>
    <cellStyle name="Output 21 10" xfId="48160" xr:uid="{00000000-0005-0000-0000-000055CA0000}"/>
    <cellStyle name="Output 21 11" xfId="47687" xr:uid="{00000000-0005-0000-0000-000056CA0000}"/>
    <cellStyle name="Output 21 12" xfId="50863" xr:uid="{00000000-0005-0000-0000-000057CA0000}"/>
    <cellStyle name="Output 21 13" xfId="46137" xr:uid="{00000000-0005-0000-0000-000058CA0000}"/>
    <cellStyle name="Output 21 14" xfId="52823" xr:uid="{00000000-0005-0000-0000-000059CA0000}"/>
    <cellStyle name="Output 21 15" xfId="53860" xr:uid="{00000000-0005-0000-0000-00005ACA0000}"/>
    <cellStyle name="Output 21 2" xfId="3684" xr:uid="{00000000-0005-0000-0000-00005BCA0000}"/>
    <cellStyle name="Output 21 2 10" xfId="47583" xr:uid="{00000000-0005-0000-0000-00005CCA0000}"/>
    <cellStyle name="Output 21 2 11" xfId="51224" xr:uid="{00000000-0005-0000-0000-00005DCA0000}"/>
    <cellStyle name="Output 21 2 12" xfId="45656" xr:uid="{00000000-0005-0000-0000-00005ECA0000}"/>
    <cellStyle name="Output 21 2 13" xfId="49144" xr:uid="{00000000-0005-0000-0000-00005FCA0000}"/>
    <cellStyle name="Output 21 2 14" xfId="48995" xr:uid="{00000000-0005-0000-0000-000060CA0000}"/>
    <cellStyle name="Output 21 2 2" xfId="6059" xr:uid="{00000000-0005-0000-0000-000061CA0000}"/>
    <cellStyle name="Output 21 2 2 2" xfId="6598" xr:uid="{00000000-0005-0000-0000-000062CA0000}"/>
    <cellStyle name="Output 21 2 2 2 2" xfId="7981" xr:uid="{00000000-0005-0000-0000-000063CA0000}"/>
    <cellStyle name="Output 21 2 2 2 2 2" xfId="11446" xr:uid="{00000000-0005-0000-0000-000064CA0000}"/>
    <cellStyle name="Output 21 2 2 2 2 2 2" xfId="29012" xr:uid="{00000000-0005-0000-0000-000065CA0000}"/>
    <cellStyle name="Output 21 2 2 2 2 2 2 2" xfId="44642" xr:uid="{00000000-0005-0000-0000-000066CA0000}"/>
    <cellStyle name="Output 21 2 2 2 2 2 3" xfId="20948" xr:uid="{00000000-0005-0000-0000-000067CA0000}"/>
    <cellStyle name="Output 21 2 2 2 2 2 4" xfId="36791" xr:uid="{00000000-0005-0000-0000-000068CA0000}"/>
    <cellStyle name="Output 21 2 2 2 2 3" xfId="25547" xr:uid="{00000000-0005-0000-0000-000069CA0000}"/>
    <cellStyle name="Output 21 2 2 2 2 3 2" xfId="41177" xr:uid="{00000000-0005-0000-0000-00006ACA0000}"/>
    <cellStyle name="Output 21 2 2 2 2 4" xfId="17483" xr:uid="{00000000-0005-0000-0000-00006BCA0000}"/>
    <cellStyle name="Output 21 2 2 2 2 5" xfId="33326" xr:uid="{00000000-0005-0000-0000-00006CCA0000}"/>
    <cellStyle name="Output 21 2 2 2 3" xfId="11289" xr:uid="{00000000-0005-0000-0000-00006DCA0000}"/>
    <cellStyle name="Output 21 2 2 2 3 2" xfId="28855" xr:uid="{00000000-0005-0000-0000-00006ECA0000}"/>
    <cellStyle name="Output 21 2 2 2 3 2 2" xfId="44485" xr:uid="{00000000-0005-0000-0000-00006FCA0000}"/>
    <cellStyle name="Output 21 2 2 2 3 3" xfId="20791" xr:uid="{00000000-0005-0000-0000-000070CA0000}"/>
    <cellStyle name="Output 21 2 2 2 3 4" xfId="36634" xr:uid="{00000000-0005-0000-0000-000071CA0000}"/>
    <cellStyle name="Output 21 2 2 2 4" xfId="24299" xr:uid="{00000000-0005-0000-0000-000072CA0000}"/>
    <cellStyle name="Output 21 2 2 2 4 2" xfId="39930" xr:uid="{00000000-0005-0000-0000-000073CA0000}"/>
    <cellStyle name="Output 21 2 2 2 5" xfId="16102" xr:uid="{00000000-0005-0000-0000-000074CA0000}"/>
    <cellStyle name="Output 21 2 2 2 6" xfId="32138" xr:uid="{00000000-0005-0000-0000-000075CA0000}"/>
    <cellStyle name="Output 21 2 2 3" xfId="23891" xr:uid="{00000000-0005-0000-0000-000076CA0000}"/>
    <cellStyle name="Output 21 2 2 3 2" xfId="39522" xr:uid="{00000000-0005-0000-0000-000077CA0000}"/>
    <cellStyle name="Output 21 2 2 4" xfId="15564" xr:uid="{00000000-0005-0000-0000-000078CA0000}"/>
    <cellStyle name="Output 21 2 2 5" xfId="31770" xr:uid="{00000000-0005-0000-0000-000079CA0000}"/>
    <cellStyle name="Output 21 2 2 6" xfId="50489" xr:uid="{00000000-0005-0000-0000-00007ACA0000}"/>
    <cellStyle name="Output 21 2 2 7" xfId="52275" xr:uid="{00000000-0005-0000-0000-00007BCA0000}"/>
    <cellStyle name="Output 21 2 2 8" xfId="53370" xr:uid="{00000000-0005-0000-0000-00007CCA0000}"/>
    <cellStyle name="Output 21 2 3" xfId="8434" xr:uid="{00000000-0005-0000-0000-00007DCA0000}"/>
    <cellStyle name="Output 21 2 3 2" xfId="9823" xr:uid="{00000000-0005-0000-0000-00007ECA0000}"/>
    <cellStyle name="Output 21 2 3 2 2" xfId="10885" xr:uid="{00000000-0005-0000-0000-00007FCA0000}"/>
    <cellStyle name="Output 21 2 3 2 2 2" xfId="28451" xr:uid="{00000000-0005-0000-0000-000080CA0000}"/>
    <cellStyle name="Output 21 2 3 2 2 2 2" xfId="44081" xr:uid="{00000000-0005-0000-0000-000081CA0000}"/>
    <cellStyle name="Output 21 2 3 2 2 3" xfId="20387" xr:uid="{00000000-0005-0000-0000-000082CA0000}"/>
    <cellStyle name="Output 21 2 3 2 2 4" xfId="36230" xr:uid="{00000000-0005-0000-0000-000083CA0000}"/>
    <cellStyle name="Output 21 2 3 2 3" xfId="27389" xr:uid="{00000000-0005-0000-0000-000084CA0000}"/>
    <cellStyle name="Output 21 2 3 2 3 2" xfId="43019" xr:uid="{00000000-0005-0000-0000-000085CA0000}"/>
    <cellStyle name="Output 21 2 3 2 4" xfId="19325" xr:uid="{00000000-0005-0000-0000-000086CA0000}"/>
    <cellStyle name="Output 21 2 3 2 5" xfId="35168" xr:uid="{00000000-0005-0000-0000-000087CA0000}"/>
    <cellStyle name="Output 21 2 3 3" xfId="7559" xr:uid="{00000000-0005-0000-0000-000088CA0000}"/>
    <cellStyle name="Output 21 2 3 3 2" xfId="25125" xr:uid="{00000000-0005-0000-0000-000089CA0000}"/>
    <cellStyle name="Output 21 2 3 3 2 2" xfId="40755" xr:uid="{00000000-0005-0000-0000-00008ACA0000}"/>
    <cellStyle name="Output 21 2 3 3 3" xfId="17061" xr:uid="{00000000-0005-0000-0000-00008BCA0000}"/>
    <cellStyle name="Output 21 2 3 3 4" xfId="32904" xr:uid="{00000000-0005-0000-0000-00008CCA0000}"/>
    <cellStyle name="Output 21 2 3 4" xfId="26000" xr:uid="{00000000-0005-0000-0000-00008DCA0000}"/>
    <cellStyle name="Output 21 2 3 4 2" xfId="41630" xr:uid="{00000000-0005-0000-0000-00008ECA0000}"/>
    <cellStyle name="Output 21 2 3 5" xfId="17936" xr:uid="{00000000-0005-0000-0000-00008FCA0000}"/>
    <cellStyle name="Output 21 2 3 6" xfId="33779" xr:uid="{00000000-0005-0000-0000-000090CA0000}"/>
    <cellStyle name="Output 21 2 4" xfId="22023" xr:uid="{00000000-0005-0000-0000-000091CA0000}"/>
    <cellStyle name="Output 21 2 4 2" xfId="37654" xr:uid="{00000000-0005-0000-0000-000092CA0000}"/>
    <cellStyle name="Output 21 2 5" xfId="12115" xr:uid="{00000000-0005-0000-0000-000093CA0000}"/>
    <cellStyle name="Output 21 2 5 2" xfId="29378" xr:uid="{00000000-0005-0000-0000-000094CA0000}"/>
    <cellStyle name="Output 21 2 6" xfId="13189" xr:uid="{00000000-0005-0000-0000-000095CA0000}"/>
    <cellStyle name="Output 21 2 7" xfId="30105" xr:uid="{00000000-0005-0000-0000-000096CA0000}"/>
    <cellStyle name="Output 21 2 8" xfId="45382" xr:uid="{00000000-0005-0000-0000-000097CA0000}"/>
    <cellStyle name="Output 21 2 9" xfId="48520" xr:uid="{00000000-0005-0000-0000-000098CA0000}"/>
    <cellStyle name="Output 21 3" xfId="5409" xr:uid="{00000000-0005-0000-0000-000099CA0000}"/>
    <cellStyle name="Output 21 3 2" xfId="9073" xr:uid="{00000000-0005-0000-0000-00009ACA0000}"/>
    <cellStyle name="Output 21 3 2 2" xfId="10462" xr:uid="{00000000-0005-0000-0000-00009BCA0000}"/>
    <cellStyle name="Output 21 3 2 2 2" xfId="11598" xr:uid="{00000000-0005-0000-0000-00009CCA0000}"/>
    <cellStyle name="Output 21 3 2 2 2 2" xfId="29164" xr:uid="{00000000-0005-0000-0000-00009DCA0000}"/>
    <cellStyle name="Output 21 3 2 2 2 2 2" xfId="44794" xr:uid="{00000000-0005-0000-0000-00009ECA0000}"/>
    <cellStyle name="Output 21 3 2 2 2 3" xfId="21100" xr:uid="{00000000-0005-0000-0000-00009FCA0000}"/>
    <cellStyle name="Output 21 3 2 2 2 4" xfId="36943" xr:uid="{00000000-0005-0000-0000-0000A0CA0000}"/>
    <cellStyle name="Output 21 3 2 2 3" xfId="28028" xr:uid="{00000000-0005-0000-0000-0000A1CA0000}"/>
    <cellStyle name="Output 21 3 2 2 3 2" xfId="43658" xr:uid="{00000000-0005-0000-0000-0000A2CA0000}"/>
    <cellStyle name="Output 21 3 2 2 4" xfId="19964" xr:uid="{00000000-0005-0000-0000-0000A3CA0000}"/>
    <cellStyle name="Output 21 3 2 2 5" xfId="35807" xr:uid="{00000000-0005-0000-0000-0000A4CA0000}"/>
    <cellStyle name="Output 21 3 2 3" xfId="10977" xr:uid="{00000000-0005-0000-0000-0000A5CA0000}"/>
    <cellStyle name="Output 21 3 2 3 2" xfId="28543" xr:uid="{00000000-0005-0000-0000-0000A6CA0000}"/>
    <cellStyle name="Output 21 3 2 3 2 2" xfId="44173" xr:uid="{00000000-0005-0000-0000-0000A7CA0000}"/>
    <cellStyle name="Output 21 3 2 3 3" xfId="20479" xr:uid="{00000000-0005-0000-0000-0000A8CA0000}"/>
    <cellStyle name="Output 21 3 2 3 4" xfId="36322" xr:uid="{00000000-0005-0000-0000-0000A9CA0000}"/>
    <cellStyle name="Output 21 3 2 4" xfId="26639" xr:uid="{00000000-0005-0000-0000-0000AACA0000}"/>
    <cellStyle name="Output 21 3 2 4 2" xfId="42269" xr:uid="{00000000-0005-0000-0000-0000ABCA0000}"/>
    <cellStyle name="Output 21 3 2 5" xfId="18575" xr:uid="{00000000-0005-0000-0000-0000ACCA0000}"/>
    <cellStyle name="Output 21 3 2 6" xfId="34418" xr:uid="{00000000-0005-0000-0000-0000ADCA0000}"/>
    <cellStyle name="Output 21 3 3" xfId="23448" xr:uid="{00000000-0005-0000-0000-0000AECA0000}"/>
    <cellStyle name="Output 21 3 3 2" xfId="39079" xr:uid="{00000000-0005-0000-0000-0000AFCA0000}"/>
    <cellStyle name="Output 21 3 4" xfId="14914" xr:uid="{00000000-0005-0000-0000-0000B0CA0000}"/>
    <cellStyle name="Output 21 3 5" xfId="31407" xr:uid="{00000000-0005-0000-0000-0000B1CA0000}"/>
    <cellStyle name="Output 21 3 6" xfId="50129" xr:uid="{00000000-0005-0000-0000-0000B2CA0000}"/>
    <cellStyle name="Output 21 3 7" xfId="51915" xr:uid="{00000000-0005-0000-0000-0000B3CA0000}"/>
    <cellStyle name="Output 21 3 8" xfId="53010" xr:uid="{00000000-0005-0000-0000-0000B4CA0000}"/>
    <cellStyle name="Output 21 4" xfId="9063" xr:uid="{00000000-0005-0000-0000-0000B5CA0000}"/>
    <cellStyle name="Output 21 4 2" xfId="10452" xr:uid="{00000000-0005-0000-0000-0000B6CA0000}"/>
    <cellStyle name="Output 21 4 2 2" xfId="11225" xr:uid="{00000000-0005-0000-0000-0000B7CA0000}"/>
    <cellStyle name="Output 21 4 2 2 2" xfId="28791" xr:uid="{00000000-0005-0000-0000-0000B8CA0000}"/>
    <cellStyle name="Output 21 4 2 2 2 2" xfId="44421" xr:uid="{00000000-0005-0000-0000-0000B9CA0000}"/>
    <cellStyle name="Output 21 4 2 2 3" xfId="20727" xr:uid="{00000000-0005-0000-0000-0000BACA0000}"/>
    <cellStyle name="Output 21 4 2 2 4" xfId="36570" xr:uid="{00000000-0005-0000-0000-0000BBCA0000}"/>
    <cellStyle name="Output 21 4 2 3" xfId="28018" xr:uid="{00000000-0005-0000-0000-0000BCCA0000}"/>
    <cellStyle name="Output 21 4 2 3 2" xfId="43648" xr:uid="{00000000-0005-0000-0000-0000BDCA0000}"/>
    <cellStyle name="Output 21 4 2 4" xfId="19954" xr:uid="{00000000-0005-0000-0000-0000BECA0000}"/>
    <cellStyle name="Output 21 4 2 5" xfId="35797" xr:uid="{00000000-0005-0000-0000-0000BFCA0000}"/>
    <cellStyle name="Output 21 4 3" xfId="4695" xr:uid="{00000000-0005-0000-0000-0000C0CA0000}"/>
    <cellStyle name="Output 21 4 3 2" xfId="22867" xr:uid="{00000000-0005-0000-0000-0000C1CA0000}"/>
    <cellStyle name="Output 21 4 3 2 2" xfId="38498" xr:uid="{00000000-0005-0000-0000-0000C2CA0000}"/>
    <cellStyle name="Output 21 4 3 3" xfId="14201" xr:uid="{00000000-0005-0000-0000-0000C3CA0000}"/>
    <cellStyle name="Output 21 4 3 4" xfId="30888" xr:uid="{00000000-0005-0000-0000-0000C4CA0000}"/>
    <cellStyle name="Output 21 4 4" xfId="26629" xr:uid="{00000000-0005-0000-0000-0000C5CA0000}"/>
    <cellStyle name="Output 21 4 4 2" xfId="42259" xr:uid="{00000000-0005-0000-0000-0000C6CA0000}"/>
    <cellStyle name="Output 21 4 5" xfId="18565" xr:uid="{00000000-0005-0000-0000-0000C7CA0000}"/>
    <cellStyle name="Output 21 4 6" xfId="34408" xr:uid="{00000000-0005-0000-0000-0000C8CA0000}"/>
    <cellStyle name="Output 21 5" xfId="21576" xr:uid="{00000000-0005-0000-0000-0000C9CA0000}"/>
    <cellStyle name="Output 21 5 2" xfId="37207" xr:uid="{00000000-0005-0000-0000-0000CACA0000}"/>
    <cellStyle name="Output 21 6" xfId="24718" xr:uid="{00000000-0005-0000-0000-0000CBCA0000}"/>
    <cellStyle name="Output 21 6 2" xfId="40349" xr:uid="{00000000-0005-0000-0000-0000CCCA0000}"/>
    <cellStyle name="Output 21 7" xfId="12536" xr:uid="{00000000-0005-0000-0000-0000CDCA0000}"/>
    <cellStyle name="Output 21 8" xfId="29739" xr:uid="{00000000-0005-0000-0000-0000CECA0000}"/>
    <cellStyle name="Output 21 9" xfId="47762" xr:uid="{00000000-0005-0000-0000-0000CFCA0000}"/>
    <cellStyle name="Output 22" xfId="3401" xr:uid="{00000000-0005-0000-0000-0000D0CA0000}"/>
    <cellStyle name="Output 22 10" xfId="48361" xr:uid="{00000000-0005-0000-0000-0000D1CA0000}"/>
    <cellStyle name="Output 22 11" xfId="45118" xr:uid="{00000000-0005-0000-0000-0000D2CA0000}"/>
    <cellStyle name="Output 22 12" xfId="51064" xr:uid="{00000000-0005-0000-0000-0000D3CA0000}"/>
    <cellStyle name="Output 22 13" xfId="47050" xr:uid="{00000000-0005-0000-0000-0000D4CA0000}"/>
    <cellStyle name="Output 22 14" xfId="45075" xr:uid="{00000000-0005-0000-0000-0000D5CA0000}"/>
    <cellStyle name="Output 22 15" xfId="46987" xr:uid="{00000000-0005-0000-0000-0000D6CA0000}"/>
    <cellStyle name="Output 22 2" xfId="4054" xr:uid="{00000000-0005-0000-0000-0000D7CA0000}"/>
    <cellStyle name="Output 22 2 10" xfId="48772" xr:uid="{00000000-0005-0000-0000-0000D8CA0000}"/>
    <cellStyle name="Output 22 2 11" xfId="51425" xr:uid="{00000000-0005-0000-0000-0000D9CA0000}"/>
    <cellStyle name="Output 22 2 12" xfId="49469" xr:uid="{00000000-0005-0000-0000-0000DACA0000}"/>
    <cellStyle name="Output 22 2 13" xfId="52619" xr:uid="{00000000-0005-0000-0000-0000DBCA0000}"/>
    <cellStyle name="Output 22 2 14" xfId="51648" xr:uid="{00000000-0005-0000-0000-0000DCCA0000}"/>
    <cellStyle name="Output 22 2 2" xfId="6429" xr:uid="{00000000-0005-0000-0000-0000DDCA0000}"/>
    <cellStyle name="Output 22 2 2 2" xfId="8049" xr:uid="{00000000-0005-0000-0000-0000DECA0000}"/>
    <cellStyle name="Output 22 2 2 2 2" xfId="9438" xr:uid="{00000000-0005-0000-0000-0000DFCA0000}"/>
    <cellStyle name="Output 22 2 2 2 2 2" xfId="7297" xr:uid="{00000000-0005-0000-0000-0000E0CA0000}"/>
    <cellStyle name="Output 22 2 2 2 2 2 2" xfId="24864" xr:uid="{00000000-0005-0000-0000-0000E1CA0000}"/>
    <cellStyle name="Output 22 2 2 2 2 2 2 2" xfId="40494" xr:uid="{00000000-0005-0000-0000-0000E2CA0000}"/>
    <cellStyle name="Output 22 2 2 2 2 2 3" xfId="16800" xr:uid="{00000000-0005-0000-0000-0000E3CA0000}"/>
    <cellStyle name="Output 22 2 2 2 2 2 4" xfId="32643" xr:uid="{00000000-0005-0000-0000-0000E4CA0000}"/>
    <cellStyle name="Output 22 2 2 2 2 3" xfId="27004" xr:uid="{00000000-0005-0000-0000-0000E5CA0000}"/>
    <cellStyle name="Output 22 2 2 2 2 3 2" xfId="42634" xr:uid="{00000000-0005-0000-0000-0000E6CA0000}"/>
    <cellStyle name="Output 22 2 2 2 2 4" xfId="18940" xr:uid="{00000000-0005-0000-0000-0000E7CA0000}"/>
    <cellStyle name="Output 22 2 2 2 2 5" xfId="34783" xr:uid="{00000000-0005-0000-0000-0000E8CA0000}"/>
    <cellStyle name="Output 22 2 2 2 3" xfId="7946" xr:uid="{00000000-0005-0000-0000-0000E9CA0000}"/>
    <cellStyle name="Output 22 2 2 2 3 2" xfId="25512" xr:uid="{00000000-0005-0000-0000-0000EACA0000}"/>
    <cellStyle name="Output 22 2 2 2 3 2 2" xfId="41142" xr:uid="{00000000-0005-0000-0000-0000EBCA0000}"/>
    <cellStyle name="Output 22 2 2 2 3 3" xfId="17448" xr:uid="{00000000-0005-0000-0000-0000ECCA0000}"/>
    <cellStyle name="Output 22 2 2 2 3 4" xfId="33291" xr:uid="{00000000-0005-0000-0000-0000EDCA0000}"/>
    <cellStyle name="Output 22 2 2 2 4" xfId="25615" xr:uid="{00000000-0005-0000-0000-0000EECA0000}"/>
    <cellStyle name="Output 22 2 2 2 4 2" xfId="41245" xr:uid="{00000000-0005-0000-0000-0000EFCA0000}"/>
    <cellStyle name="Output 22 2 2 2 5" xfId="17551" xr:uid="{00000000-0005-0000-0000-0000F0CA0000}"/>
    <cellStyle name="Output 22 2 2 2 6" xfId="33394" xr:uid="{00000000-0005-0000-0000-0000F1CA0000}"/>
    <cellStyle name="Output 22 2 2 3" xfId="24132" xr:uid="{00000000-0005-0000-0000-0000F2CA0000}"/>
    <cellStyle name="Output 22 2 2 3 2" xfId="39763" xr:uid="{00000000-0005-0000-0000-0000F3CA0000}"/>
    <cellStyle name="Output 22 2 2 4" xfId="15934" xr:uid="{00000000-0005-0000-0000-0000F4CA0000}"/>
    <cellStyle name="Output 22 2 2 5" xfId="31971" xr:uid="{00000000-0005-0000-0000-0000F5CA0000}"/>
    <cellStyle name="Output 22 2 2 6" xfId="50690" xr:uid="{00000000-0005-0000-0000-0000F6CA0000}"/>
    <cellStyle name="Output 22 2 2 7" xfId="52476" xr:uid="{00000000-0005-0000-0000-0000F7CA0000}"/>
    <cellStyle name="Output 22 2 2 8" xfId="53571" xr:uid="{00000000-0005-0000-0000-0000F8CA0000}"/>
    <cellStyle name="Output 22 2 3" xfId="6717" xr:uid="{00000000-0005-0000-0000-0000F9CA0000}"/>
    <cellStyle name="Output 22 2 3 2" xfId="4563" xr:uid="{00000000-0005-0000-0000-0000FACA0000}"/>
    <cellStyle name="Output 22 2 3 2 2" xfId="10596" xr:uid="{00000000-0005-0000-0000-0000FBCA0000}"/>
    <cellStyle name="Output 22 2 3 2 2 2" xfId="28162" xr:uid="{00000000-0005-0000-0000-0000FCCA0000}"/>
    <cellStyle name="Output 22 2 3 2 2 2 2" xfId="43792" xr:uid="{00000000-0005-0000-0000-0000FDCA0000}"/>
    <cellStyle name="Output 22 2 3 2 2 3" xfId="20098" xr:uid="{00000000-0005-0000-0000-0000FECA0000}"/>
    <cellStyle name="Output 22 2 3 2 2 4" xfId="35941" xr:uid="{00000000-0005-0000-0000-0000FFCA0000}"/>
    <cellStyle name="Output 22 2 3 2 3" xfId="22735" xr:uid="{00000000-0005-0000-0000-000000CB0000}"/>
    <cellStyle name="Output 22 2 3 2 3 2" xfId="38366" xr:uid="{00000000-0005-0000-0000-000001CB0000}"/>
    <cellStyle name="Output 22 2 3 2 4" xfId="14069" xr:uid="{00000000-0005-0000-0000-000002CB0000}"/>
    <cellStyle name="Output 22 2 3 2 5" xfId="30756" xr:uid="{00000000-0005-0000-0000-000003CB0000}"/>
    <cellStyle name="Output 22 2 3 3" xfId="4197" xr:uid="{00000000-0005-0000-0000-000004CB0000}"/>
    <cellStyle name="Output 22 2 3 3 2" xfId="22408" xr:uid="{00000000-0005-0000-0000-000005CB0000}"/>
    <cellStyle name="Output 22 2 3 3 2 2" xfId="38039" xr:uid="{00000000-0005-0000-0000-000006CB0000}"/>
    <cellStyle name="Output 22 2 3 3 3" xfId="13703" xr:uid="{00000000-0005-0000-0000-000007CB0000}"/>
    <cellStyle name="Output 22 2 3 3 4" xfId="30448" xr:uid="{00000000-0005-0000-0000-000008CB0000}"/>
    <cellStyle name="Output 22 2 3 4" xfId="24380" xr:uid="{00000000-0005-0000-0000-000009CB0000}"/>
    <cellStyle name="Output 22 2 3 4 2" xfId="40011" xr:uid="{00000000-0005-0000-0000-00000ACB0000}"/>
    <cellStyle name="Output 22 2 3 5" xfId="16221" xr:uid="{00000000-0005-0000-0000-00000BCB0000}"/>
    <cellStyle name="Output 22 2 3 6" xfId="32199" xr:uid="{00000000-0005-0000-0000-00000CCB0000}"/>
    <cellStyle name="Output 22 2 4" xfId="22266" xr:uid="{00000000-0005-0000-0000-00000DCB0000}"/>
    <cellStyle name="Output 22 2 4 2" xfId="37897" xr:uid="{00000000-0005-0000-0000-00000ECB0000}"/>
    <cellStyle name="Output 22 2 5" xfId="12319" xr:uid="{00000000-0005-0000-0000-00000FCB0000}"/>
    <cellStyle name="Output 22 2 5 2" xfId="29582" xr:uid="{00000000-0005-0000-0000-000010CB0000}"/>
    <cellStyle name="Output 22 2 6" xfId="13559" xr:uid="{00000000-0005-0000-0000-000011CB0000}"/>
    <cellStyle name="Output 22 2 7" xfId="30306" xr:uid="{00000000-0005-0000-0000-000012CB0000}"/>
    <cellStyle name="Output 22 2 8" xfId="45309" xr:uid="{00000000-0005-0000-0000-000013CB0000}"/>
    <cellStyle name="Output 22 2 9" xfId="48721" xr:uid="{00000000-0005-0000-0000-000014CB0000}"/>
    <cellStyle name="Output 22 3" xfId="5776" xr:uid="{00000000-0005-0000-0000-000015CB0000}"/>
    <cellStyle name="Output 22 3 2" xfId="8898" xr:uid="{00000000-0005-0000-0000-000016CB0000}"/>
    <cellStyle name="Output 22 3 2 2" xfId="10287" xr:uid="{00000000-0005-0000-0000-000017CB0000}"/>
    <cellStyle name="Output 22 3 2 2 2" xfId="4849" xr:uid="{00000000-0005-0000-0000-000018CB0000}"/>
    <cellStyle name="Output 22 3 2 2 2 2" xfId="23021" xr:uid="{00000000-0005-0000-0000-000019CB0000}"/>
    <cellStyle name="Output 22 3 2 2 2 2 2" xfId="38652" xr:uid="{00000000-0005-0000-0000-00001ACB0000}"/>
    <cellStyle name="Output 22 3 2 2 2 3" xfId="14355" xr:uid="{00000000-0005-0000-0000-00001BCB0000}"/>
    <cellStyle name="Output 22 3 2 2 2 4" xfId="31042" xr:uid="{00000000-0005-0000-0000-00001CCB0000}"/>
    <cellStyle name="Output 22 3 2 2 3" xfId="27853" xr:uid="{00000000-0005-0000-0000-00001DCB0000}"/>
    <cellStyle name="Output 22 3 2 2 3 2" xfId="43483" xr:uid="{00000000-0005-0000-0000-00001ECB0000}"/>
    <cellStyle name="Output 22 3 2 2 4" xfId="19789" xr:uid="{00000000-0005-0000-0000-00001FCB0000}"/>
    <cellStyle name="Output 22 3 2 2 5" xfId="35632" xr:uid="{00000000-0005-0000-0000-000020CB0000}"/>
    <cellStyle name="Output 22 3 2 3" xfId="7292" xr:uid="{00000000-0005-0000-0000-000021CB0000}"/>
    <cellStyle name="Output 22 3 2 3 2" xfId="24859" xr:uid="{00000000-0005-0000-0000-000022CB0000}"/>
    <cellStyle name="Output 22 3 2 3 2 2" xfId="40489" xr:uid="{00000000-0005-0000-0000-000023CB0000}"/>
    <cellStyle name="Output 22 3 2 3 3" xfId="16795" xr:uid="{00000000-0005-0000-0000-000024CB0000}"/>
    <cellStyle name="Output 22 3 2 3 4" xfId="32638" xr:uid="{00000000-0005-0000-0000-000025CB0000}"/>
    <cellStyle name="Output 22 3 2 4" xfId="26464" xr:uid="{00000000-0005-0000-0000-000026CB0000}"/>
    <cellStyle name="Output 22 3 2 4 2" xfId="42094" xr:uid="{00000000-0005-0000-0000-000027CB0000}"/>
    <cellStyle name="Output 22 3 2 5" xfId="18400" xr:uid="{00000000-0005-0000-0000-000028CB0000}"/>
    <cellStyle name="Output 22 3 2 6" xfId="34243" xr:uid="{00000000-0005-0000-0000-000029CB0000}"/>
    <cellStyle name="Output 22 3 3" xfId="23686" xr:uid="{00000000-0005-0000-0000-00002ACB0000}"/>
    <cellStyle name="Output 22 3 3 2" xfId="39317" xr:uid="{00000000-0005-0000-0000-00002BCB0000}"/>
    <cellStyle name="Output 22 3 4" xfId="15281" xr:uid="{00000000-0005-0000-0000-00002CCB0000}"/>
    <cellStyle name="Output 22 3 5" xfId="31605" xr:uid="{00000000-0005-0000-0000-00002DCB0000}"/>
    <cellStyle name="Output 22 3 6" xfId="50330" xr:uid="{00000000-0005-0000-0000-00002ECB0000}"/>
    <cellStyle name="Output 22 3 7" xfId="52116" xr:uid="{00000000-0005-0000-0000-00002FCB0000}"/>
    <cellStyle name="Output 22 3 8" xfId="53211" xr:uid="{00000000-0005-0000-0000-000030CB0000}"/>
    <cellStyle name="Output 22 4" xfId="6771" xr:uid="{00000000-0005-0000-0000-000031CB0000}"/>
    <cellStyle name="Output 22 4 2" xfId="7765" xr:uid="{00000000-0005-0000-0000-000032CB0000}"/>
    <cellStyle name="Output 22 4 2 2" xfId="10779" xr:uid="{00000000-0005-0000-0000-000033CB0000}"/>
    <cellStyle name="Output 22 4 2 2 2" xfId="28345" xr:uid="{00000000-0005-0000-0000-000034CB0000}"/>
    <cellStyle name="Output 22 4 2 2 2 2" xfId="43975" xr:uid="{00000000-0005-0000-0000-000035CB0000}"/>
    <cellStyle name="Output 22 4 2 2 3" xfId="20281" xr:uid="{00000000-0005-0000-0000-000036CB0000}"/>
    <cellStyle name="Output 22 4 2 2 4" xfId="36124" xr:uid="{00000000-0005-0000-0000-000037CB0000}"/>
    <cellStyle name="Output 22 4 2 3" xfId="25331" xr:uid="{00000000-0005-0000-0000-000038CB0000}"/>
    <cellStyle name="Output 22 4 2 3 2" xfId="40961" xr:uid="{00000000-0005-0000-0000-000039CB0000}"/>
    <cellStyle name="Output 22 4 2 4" xfId="17267" xr:uid="{00000000-0005-0000-0000-00003ACB0000}"/>
    <cellStyle name="Output 22 4 2 5" xfId="33110" xr:uid="{00000000-0005-0000-0000-00003BCB0000}"/>
    <cellStyle name="Output 22 4 3" xfId="4103" xr:uid="{00000000-0005-0000-0000-00003CCB0000}"/>
    <cellStyle name="Output 22 4 3 2" xfId="22314" xr:uid="{00000000-0005-0000-0000-00003DCB0000}"/>
    <cellStyle name="Output 22 4 3 2 2" xfId="37945" xr:uid="{00000000-0005-0000-0000-00003ECB0000}"/>
    <cellStyle name="Output 22 4 3 3" xfId="13609" xr:uid="{00000000-0005-0000-0000-00003FCB0000}"/>
    <cellStyle name="Output 22 4 3 4" xfId="30354" xr:uid="{00000000-0005-0000-0000-000040CB0000}"/>
    <cellStyle name="Output 22 4 4" xfId="24434" xr:uid="{00000000-0005-0000-0000-000041CB0000}"/>
    <cellStyle name="Output 22 4 4 2" xfId="40065" xr:uid="{00000000-0005-0000-0000-000042CB0000}"/>
    <cellStyle name="Output 22 4 5" xfId="16275" xr:uid="{00000000-0005-0000-0000-000043CB0000}"/>
    <cellStyle name="Output 22 4 6" xfId="32253" xr:uid="{00000000-0005-0000-0000-000044CB0000}"/>
    <cellStyle name="Output 22 5" xfId="21820" xr:uid="{00000000-0005-0000-0000-000045CB0000}"/>
    <cellStyle name="Output 22 5 2" xfId="37451" xr:uid="{00000000-0005-0000-0000-000046CB0000}"/>
    <cellStyle name="Output 22 6" xfId="23636" xr:uid="{00000000-0005-0000-0000-000047CB0000}"/>
    <cellStyle name="Output 22 6 2" xfId="39267" xr:uid="{00000000-0005-0000-0000-000048CB0000}"/>
    <cellStyle name="Output 22 7" xfId="12906" xr:uid="{00000000-0005-0000-0000-000049CB0000}"/>
    <cellStyle name="Output 22 8" xfId="29940" xr:uid="{00000000-0005-0000-0000-00004ACB0000}"/>
    <cellStyle name="Output 22 9" xfId="47656" xr:uid="{00000000-0005-0000-0000-00004BCB0000}"/>
    <cellStyle name="Output 23" xfId="2832" xr:uid="{00000000-0005-0000-0000-00004CCB0000}"/>
    <cellStyle name="Output 23 10" xfId="48018" xr:uid="{00000000-0005-0000-0000-00004DCB0000}"/>
    <cellStyle name="Output 23 11" xfId="45446" xr:uid="{00000000-0005-0000-0000-00004ECB0000}"/>
    <cellStyle name="Output 23 12" xfId="50721" xr:uid="{00000000-0005-0000-0000-00004FCB0000}"/>
    <cellStyle name="Output 23 13" xfId="46005" xr:uid="{00000000-0005-0000-0000-000050CB0000}"/>
    <cellStyle name="Output 23 14" xfId="46425" xr:uid="{00000000-0005-0000-0000-000051CB0000}"/>
    <cellStyle name="Output 23 15" xfId="52657" xr:uid="{00000000-0005-0000-0000-000052CB0000}"/>
    <cellStyle name="Output 23 2" xfId="3486" xr:uid="{00000000-0005-0000-0000-000053CB0000}"/>
    <cellStyle name="Output 23 2 10" xfId="46257" xr:uid="{00000000-0005-0000-0000-000054CB0000}"/>
    <cellStyle name="Output 23 2 11" xfId="51084" xr:uid="{00000000-0005-0000-0000-000055CB0000}"/>
    <cellStyle name="Output 23 2 12" xfId="47366" xr:uid="{00000000-0005-0000-0000-000056CB0000}"/>
    <cellStyle name="Output 23 2 13" xfId="45924" xr:uid="{00000000-0005-0000-0000-000057CB0000}"/>
    <cellStyle name="Output 23 2 14" xfId="53670" xr:uid="{00000000-0005-0000-0000-000058CB0000}"/>
    <cellStyle name="Output 23 2 2" xfId="5861" xr:uid="{00000000-0005-0000-0000-000059CB0000}"/>
    <cellStyle name="Output 23 2 2 2" xfId="8744" xr:uid="{00000000-0005-0000-0000-00005ACB0000}"/>
    <cellStyle name="Output 23 2 2 2 2" xfId="10133" xr:uid="{00000000-0005-0000-0000-00005BCB0000}"/>
    <cellStyle name="Output 23 2 2 2 2 2" xfId="4758" xr:uid="{00000000-0005-0000-0000-00005CCB0000}"/>
    <cellStyle name="Output 23 2 2 2 2 2 2" xfId="22930" xr:uid="{00000000-0005-0000-0000-00005DCB0000}"/>
    <cellStyle name="Output 23 2 2 2 2 2 2 2" xfId="38561" xr:uid="{00000000-0005-0000-0000-00005ECB0000}"/>
    <cellStyle name="Output 23 2 2 2 2 2 3" xfId="14264" xr:uid="{00000000-0005-0000-0000-00005FCB0000}"/>
    <cellStyle name="Output 23 2 2 2 2 2 4" xfId="30951" xr:uid="{00000000-0005-0000-0000-000060CB0000}"/>
    <cellStyle name="Output 23 2 2 2 2 3" xfId="27699" xr:uid="{00000000-0005-0000-0000-000061CB0000}"/>
    <cellStyle name="Output 23 2 2 2 2 3 2" xfId="43329" xr:uid="{00000000-0005-0000-0000-000062CB0000}"/>
    <cellStyle name="Output 23 2 2 2 2 4" xfId="19635" xr:uid="{00000000-0005-0000-0000-000063CB0000}"/>
    <cellStyle name="Output 23 2 2 2 2 5" xfId="35478" xr:uid="{00000000-0005-0000-0000-000064CB0000}"/>
    <cellStyle name="Output 23 2 2 2 3" xfId="9289" xr:uid="{00000000-0005-0000-0000-000065CB0000}"/>
    <cellStyle name="Output 23 2 2 2 3 2" xfId="26855" xr:uid="{00000000-0005-0000-0000-000066CB0000}"/>
    <cellStyle name="Output 23 2 2 2 3 2 2" xfId="42485" xr:uid="{00000000-0005-0000-0000-000067CB0000}"/>
    <cellStyle name="Output 23 2 2 2 3 3" xfId="18791" xr:uid="{00000000-0005-0000-0000-000068CB0000}"/>
    <cellStyle name="Output 23 2 2 2 3 4" xfId="34634" xr:uid="{00000000-0005-0000-0000-000069CB0000}"/>
    <cellStyle name="Output 23 2 2 2 4" xfId="26310" xr:uid="{00000000-0005-0000-0000-00006ACB0000}"/>
    <cellStyle name="Output 23 2 2 2 4 2" xfId="41940" xr:uid="{00000000-0005-0000-0000-00006BCB0000}"/>
    <cellStyle name="Output 23 2 2 2 5" xfId="18246" xr:uid="{00000000-0005-0000-0000-00006CCB0000}"/>
    <cellStyle name="Output 23 2 2 2 6" xfId="34089" xr:uid="{00000000-0005-0000-0000-00006DCB0000}"/>
    <cellStyle name="Output 23 2 2 3" xfId="23732" xr:uid="{00000000-0005-0000-0000-00006ECB0000}"/>
    <cellStyle name="Output 23 2 2 3 2" xfId="39363" xr:uid="{00000000-0005-0000-0000-00006FCB0000}"/>
    <cellStyle name="Output 23 2 2 4" xfId="15366" xr:uid="{00000000-0005-0000-0000-000070CB0000}"/>
    <cellStyle name="Output 23 2 2 5" xfId="31630" xr:uid="{00000000-0005-0000-0000-000071CB0000}"/>
    <cellStyle name="Output 23 2 2 6" xfId="50349" xr:uid="{00000000-0005-0000-0000-000072CB0000}"/>
    <cellStyle name="Output 23 2 2 7" xfId="52135" xr:uid="{00000000-0005-0000-0000-000073CB0000}"/>
    <cellStyle name="Output 23 2 2 8" xfId="53230" xr:uid="{00000000-0005-0000-0000-000074CB0000}"/>
    <cellStyle name="Output 23 2 3" xfId="8094" xr:uid="{00000000-0005-0000-0000-000075CB0000}"/>
    <cellStyle name="Output 23 2 3 2" xfId="9483" xr:uid="{00000000-0005-0000-0000-000076CB0000}"/>
    <cellStyle name="Output 23 2 3 2 2" xfId="9347" xr:uid="{00000000-0005-0000-0000-000077CB0000}"/>
    <cellStyle name="Output 23 2 3 2 2 2" xfId="26913" xr:uid="{00000000-0005-0000-0000-000078CB0000}"/>
    <cellStyle name="Output 23 2 3 2 2 2 2" xfId="42543" xr:uid="{00000000-0005-0000-0000-000079CB0000}"/>
    <cellStyle name="Output 23 2 3 2 2 3" xfId="18849" xr:uid="{00000000-0005-0000-0000-00007ACB0000}"/>
    <cellStyle name="Output 23 2 3 2 2 4" xfId="34692" xr:uid="{00000000-0005-0000-0000-00007BCB0000}"/>
    <cellStyle name="Output 23 2 3 2 3" xfId="27049" xr:uid="{00000000-0005-0000-0000-00007CCB0000}"/>
    <cellStyle name="Output 23 2 3 2 3 2" xfId="42679" xr:uid="{00000000-0005-0000-0000-00007DCB0000}"/>
    <cellStyle name="Output 23 2 3 2 4" xfId="18985" xr:uid="{00000000-0005-0000-0000-00007ECB0000}"/>
    <cellStyle name="Output 23 2 3 2 5" xfId="34828" xr:uid="{00000000-0005-0000-0000-00007FCB0000}"/>
    <cellStyle name="Output 23 2 3 3" xfId="7823" xr:uid="{00000000-0005-0000-0000-000080CB0000}"/>
    <cellStyle name="Output 23 2 3 3 2" xfId="25389" xr:uid="{00000000-0005-0000-0000-000081CB0000}"/>
    <cellStyle name="Output 23 2 3 3 2 2" xfId="41019" xr:uid="{00000000-0005-0000-0000-000082CB0000}"/>
    <cellStyle name="Output 23 2 3 3 3" xfId="17325" xr:uid="{00000000-0005-0000-0000-000083CB0000}"/>
    <cellStyle name="Output 23 2 3 3 4" xfId="33168" xr:uid="{00000000-0005-0000-0000-000084CB0000}"/>
    <cellStyle name="Output 23 2 3 4" xfId="25660" xr:uid="{00000000-0005-0000-0000-000085CB0000}"/>
    <cellStyle name="Output 23 2 3 4 2" xfId="41290" xr:uid="{00000000-0005-0000-0000-000086CB0000}"/>
    <cellStyle name="Output 23 2 3 5" xfId="17596" xr:uid="{00000000-0005-0000-0000-000087CB0000}"/>
    <cellStyle name="Output 23 2 3 6" xfId="33439" xr:uid="{00000000-0005-0000-0000-000088CB0000}"/>
    <cellStyle name="Output 23 2 4" xfId="21864" xr:uid="{00000000-0005-0000-0000-000089CB0000}"/>
    <cellStyle name="Output 23 2 4 2" xfId="37495" xr:uid="{00000000-0005-0000-0000-00008ACB0000}"/>
    <cellStyle name="Output 23 2 5" xfId="21982" xr:uid="{00000000-0005-0000-0000-00008BCB0000}"/>
    <cellStyle name="Output 23 2 5 2" xfId="37613" xr:uid="{00000000-0005-0000-0000-00008CCB0000}"/>
    <cellStyle name="Output 23 2 6" xfId="12991" xr:uid="{00000000-0005-0000-0000-00008DCB0000}"/>
    <cellStyle name="Output 23 2 7" xfId="29965" xr:uid="{00000000-0005-0000-0000-00008ECB0000}"/>
    <cellStyle name="Output 23 2 8" xfId="47887" xr:uid="{00000000-0005-0000-0000-00008FCB0000}"/>
    <cellStyle name="Output 23 2 9" xfId="48380" xr:uid="{00000000-0005-0000-0000-000090CB0000}"/>
    <cellStyle name="Output 23 3" xfId="5213" xr:uid="{00000000-0005-0000-0000-000091CB0000}"/>
    <cellStyle name="Output 23 3 2" xfId="8320" xr:uid="{00000000-0005-0000-0000-000092CB0000}"/>
    <cellStyle name="Output 23 3 2 2" xfId="9709" xr:uid="{00000000-0005-0000-0000-000093CB0000}"/>
    <cellStyle name="Output 23 3 2 2 2" xfId="4445" xr:uid="{00000000-0005-0000-0000-000094CB0000}"/>
    <cellStyle name="Output 23 3 2 2 2 2" xfId="22617" xr:uid="{00000000-0005-0000-0000-000095CB0000}"/>
    <cellStyle name="Output 23 3 2 2 2 2 2" xfId="38248" xr:uid="{00000000-0005-0000-0000-000096CB0000}"/>
    <cellStyle name="Output 23 3 2 2 2 3" xfId="13951" xr:uid="{00000000-0005-0000-0000-000097CB0000}"/>
    <cellStyle name="Output 23 3 2 2 2 4" xfId="30638" xr:uid="{00000000-0005-0000-0000-000098CB0000}"/>
    <cellStyle name="Output 23 3 2 2 3" xfId="27275" xr:uid="{00000000-0005-0000-0000-000099CB0000}"/>
    <cellStyle name="Output 23 3 2 2 3 2" xfId="42905" xr:uid="{00000000-0005-0000-0000-00009ACB0000}"/>
    <cellStyle name="Output 23 3 2 2 4" xfId="19211" xr:uid="{00000000-0005-0000-0000-00009BCB0000}"/>
    <cellStyle name="Output 23 3 2 2 5" xfId="35054" xr:uid="{00000000-0005-0000-0000-00009CCB0000}"/>
    <cellStyle name="Output 23 3 2 3" xfId="8006" xr:uid="{00000000-0005-0000-0000-00009DCB0000}"/>
    <cellStyle name="Output 23 3 2 3 2" xfId="25572" xr:uid="{00000000-0005-0000-0000-00009ECB0000}"/>
    <cellStyle name="Output 23 3 2 3 2 2" xfId="41202" xr:uid="{00000000-0005-0000-0000-00009FCB0000}"/>
    <cellStyle name="Output 23 3 2 3 3" xfId="17508" xr:uid="{00000000-0005-0000-0000-0000A0CB0000}"/>
    <cellStyle name="Output 23 3 2 3 4" xfId="33351" xr:uid="{00000000-0005-0000-0000-0000A1CB0000}"/>
    <cellStyle name="Output 23 3 2 4" xfId="25886" xr:uid="{00000000-0005-0000-0000-0000A2CB0000}"/>
    <cellStyle name="Output 23 3 2 4 2" xfId="41516" xr:uid="{00000000-0005-0000-0000-0000A3CB0000}"/>
    <cellStyle name="Output 23 3 2 5" xfId="17822" xr:uid="{00000000-0005-0000-0000-0000A4CB0000}"/>
    <cellStyle name="Output 23 3 2 6" xfId="33665" xr:uid="{00000000-0005-0000-0000-0000A5CB0000}"/>
    <cellStyle name="Output 23 3 3" xfId="23291" xr:uid="{00000000-0005-0000-0000-0000A6CB0000}"/>
    <cellStyle name="Output 23 3 3 2" xfId="38922" xr:uid="{00000000-0005-0000-0000-0000A7CB0000}"/>
    <cellStyle name="Output 23 3 4" xfId="14718" xr:uid="{00000000-0005-0000-0000-0000A8CB0000}"/>
    <cellStyle name="Output 23 3 5" xfId="31269" xr:uid="{00000000-0005-0000-0000-0000A9CB0000}"/>
    <cellStyle name="Output 23 3 6" xfId="49972" xr:uid="{00000000-0005-0000-0000-0000AACB0000}"/>
    <cellStyle name="Output 23 3 7" xfId="51770" xr:uid="{00000000-0005-0000-0000-0000ABCB0000}"/>
    <cellStyle name="Output 23 3 8" xfId="52863" xr:uid="{00000000-0005-0000-0000-0000ACCB0000}"/>
    <cellStyle name="Output 23 4" xfId="9150" xr:uid="{00000000-0005-0000-0000-0000ADCB0000}"/>
    <cellStyle name="Output 23 4 2" xfId="10539" xr:uid="{00000000-0005-0000-0000-0000AECB0000}"/>
    <cellStyle name="Output 23 4 2 2" xfId="7781" xr:uid="{00000000-0005-0000-0000-0000AFCB0000}"/>
    <cellStyle name="Output 23 4 2 2 2" xfId="25347" xr:uid="{00000000-0005-0000-0000-0000B0CB0000}"/>
    <cellStyle name="Output 23 4 2 2 2 2" xfId="40977" xr:uid="{00000000-0005-0000-0000-0000B1CB0000}"/>
    <cellStyle name="Output 23 4 2 2 3" xfId="17283" xr:uid="{00000000-0005-0000-0000-0000B2CB0000}"/>
    <cellStyle name="Output 23 4 2 2 4" xfId="33126" xr:uid="{00000000-0005-0000-0000-0000B3CB0000}"/>
    <cellStyle name="Output 23 4 2 3" xfId="28105" xr:uid="{00000000-0005-0000-0000-0000B4CB0000}"/>
    <cellStyle name="Output 23 4 2 3 2" xfId="43735" xr:uid="{00000000-0005-0000-0000-0000B5CB0000}"/>
    <cellStyle name="Output 23 4 2 4" xfId="20041" xr:uid="{00000000-0005-0000-0000-0000B6CB0000}"/>
    <cellStyle name="Output 23 4 2 5" xfId="35884" xr:uid="{00000000-0005-0000-0000-0000B7CB0000}"/>
    <cellStyle name="Output 23 4 3" xfId="10827" xr:uid="{00000000-0005-0000-0000-0000B8CB0000}"/>
    <cellStyle name="Output 23 4 3 2" xfId="28393" xr:uid="{00000000-0005-0000-0000-0000B9CB0000}"/>
    <cellStyle name="Output 23 4 3 2 2" xfId="44023" xr:uid="{00000000-0005-0000-0000-0000BACB0000}"/>
    <cellStyle name="Output 23 4 3 3" xfId="20329" xr:uid="{00000000-0005-0000-0000-0000BBCB0000}"/>
    <cellStyle name="Output 23 4 3 4" xfId="36172" xr:uid="{00000000-0005-0000-0000-0000BCCB0000}"/>
    <cellStyle name="Output 23 4 4" xfId="26716" xr:uid="{00000000-0005-0000-0000-0000BDCB0000}"/>
    <cellStyle name="Output 23 4 4 2" xfId="42346" xr:uid="{00000000-0005-0000-0000-0000BECB0000}"/>
    <cellStyle name="Output 23 4 5" xfId="18652" xr:uid="{00000000-0005-0000-0000-0000BFCB0000}"/>
    <cellStyle name="Output 23 4 6" xfId="34495" xr:uid="{00000000-0005-0000-0000-0000C0CB0000}"/>
    <cellStyle name="Output 23 5" xfId="21416" xr:uid="{00000000-0005-0000-0000-0000C1CB0000}"/>
    <cellStyle name="Output 23 5 2" xfId="37047" xr:uid="{00000000-0005-0000-0000-0000C2CB0000}"/>
    <cellStyle name="Output 23 6" xfId="24686" xr:uid="{00000000-0005-0000-0000-0000C3CB0000}"/>
    <cellStyle name="Output 23 6 2" xfId="40317" xr:uid="{00000000-0005-0000-0000-0000C4CB0000}"/>
    <cellStyle name="Output 23 7" xfId="12338" xr:uid="{00000000-0005-0000-0000-0000C5CB0000}"/>
    <cellStyle name="Output 23 8" xfId="29599" xr:uid="{00000000-0005-0000-0000-0000C6CB0000}"/>
    <cellStyle name="Output 23 9" xfId="47918" xr:uid="{00000000-0005-0000-0000-0000C7CB0000}"/>
    <cellStyle name="Output 24" xfId="3106" xr:uid="{00000000-0005-0000-0000-0000C8CB0000}"/>
    <cellStyle name="Output 24 10" xfId="48219" xr:uid="{00000000-0005-0000-0000-0000C9CB0000}"/>
    <cellStyle name="Output 24 11" xfId="49016" xr:uid="{00000000-0005-0000-0000-0000CACB0000}"/>
    <cellStyle name="Output 24 12" xfId="50922" xr:uid="{00000000-0005-0000-0000-0000CBCB0000}"/>
    <cellStyle name="Output 24 13" xfId="45728" xr:uid="{00000000-0005-0000-0000-0000CCCB0000}"/>
    <cellStyle name="Output 24 14" xfId="53642" xr:uid="{00000000-0005-0000-0000-0000CDCB0000}"/>
    <cellStyle name="Output 24 15" xfId="51523" xr:uid="{00000000-0005-0000-0000-0000CECB0000}"/>
    <cellStyle name="Output 24 2" xfId="3760" xr:uid="{00000000-0005-0000-0000-0000CFCB0000}"/>
    <cellStyle name="Output 24 2 10" xfId="47262" xr:uid="{00000000-0005-0000-0000-0000D0CB0000}"/>
    <cellStyle name="Output 24 2 11" xfId="51283" xr:uid="{00000000-0005-0000-0000-0000D1CB0000}"/>
    <cellStyle name="Output 24 2 12" xfId="46407" xr:uid="{00000000-0005-0000-0000-0000D2CB0000}"/>
    <cellStyle name="Output 24 2 13" xfId="52655" xr:uid="{00000000-0005-0000-0000-0000D3CB0000}"/>
    <cellStyle name="Output 24 2 14" xfId="45815" xr:uid="{00000000-0005-0000-0000-0000D4CB0000}"/>
    <cellStyle name="Output 24 2 2" xfId="6135" xr:uid="{00000000-0005-0000-0000-0000D5CB0000}"/>
    <cellStyle name="Output 24 2 2 2" xfId="6540" xr:uid="{00000000-0005-0000-0000-0000D6CB0000}"/>
    <cellStyle name="Output 24 2 2 2 2" xfId="4491" xr:uid="{00000000-0005-0000-0000-0000D7CB0000}"/>
    <cellStyle name="Output 24 2 2 2 2 2" xfId="7396" xr:uid="{00000000-0005-0000-0000-0000D8CB0000}"/>
    <cellStyle name="Output 24 2 2 2 2 2 2" xfId="24963" xr:uid="{00000000-0005-0000-0000-0000D9CB0000}"/>
    <cellStyle name="Output 24 2 2 2 2 2 2 2" xfId="40593" xr:uid="{00000000-0005-0000-0000-0000DACB0000}"/>
    <cellStyle name="Output 24 2 2 2 2 2 3" xfId="16899" xr:uid="{00000000-0005-0000-0000-0000DBCB0000}"/>
    <cellStyle name="Output 24 2 2 2 2 2 4" xfId="32742" xr:uid="{00000000-0005-0000-0000-0000DCCB0000}"/>
    <cellStyle name="Output 24 2 2 2 2 3" xfId="22663" xr:uid="{00000000-0005-0000-0000-0000DDCB0000}"/>
    <cellStyle name="Output 24 2 2 2 2 3 2" xfId="38294" xr:uid="{00000000-0005-0000-0000-0000DECB0000}"/>
    <cellStyle name="Output 24 2 2 2 2 4" xfId="13997" xr:uid="{00000000-0005-0000-0000-0000DFCB0000}"/>
    <cellStyle name="Output 24 2 2 2 2 5" xfId="30684" xr:uid="{00000000-0005-0000-0000-0000E0CB0000}"/>
    <cellStyle name="Output 24 2 2 2 3" xfId="11544" xr:uid="{00000000-0005-0000-0000-0000E1CB0000}"/>
    <cellStyle name="Output 24 2 2 2 3 2" xfId="29110" xr:uid="{00000000-0005-0000-0000-0000E2CB0000}"/>
    <cellStyle name="Output 24 2 2 2 3 2 2" xfId="44740" xr:uid="{00000000-0005-0000-0000-0000E3CB0000}"/>
    <cellStyle name="Output 24 2 2 2 3 3" xfId="21046" xr:uid="{00000000-0005-0000-0000-0000E4CB0000}"/>
    <cellStyle name="Output 24 2 2 2 3 4" xfId="36889" xr:uid="{00000000-0005-0000-0000-0000E5CB0000}"/>
    <cellStyle name="Output 24 2 2 2 4" xfId="24241" xr:uid="{00000000-0005-0000-0000-0000E6CB0000}"/>
    <cellStyle name="Output 24 2 2 2 4 2" xfId="39872" xr:uid="{00000000-0005-0000-0000-0000E7CB0000}"/>
    <cellStyle name="Output 24 2 2 2 5" xfId="16044" xr:uid="{00000000-0005-0000-0000-0000E8CB0000}"/>
    <cellStyle name="Output 24 2 2 2 6" xfId="32080" xr:uid="{00000000-0005-0000-0000-0000E9CB0000}"/>
    <cellStyle name="Output 24 2 2 3" xfId="23950" xr:uid="{00000000-0005-0000-0000-0000EACB0000}"/>
    <cellStyle name="Output 24 2 2 3 2" xfId="39581" xr:uid="{00000000-0005-0000-0000-0000EBCB0000}"/>
    <cellStyle name="Output 24 2 2 4" xfId="15640" xr:uid="{00000000-0005-0000-0000-0000ECCB0000}"/>
    <cellStyle name="Output 24 2 2 5" xfId="31829" xr:uid="{00000000-0005-0000-0000-0000EDCB0000}"/>
    <cellStyle name="Output 24 2 2 6" xfId="50548" xr:uid="{00000000-0005-0000-0000-0000EECB0000}"/>
    <cellStyle name="Output 24 2 2 7" xfId="52334" xr:uid="{00000000-0005-0000-0000-0000EFCB0000}"/>
    <cellStyle name="Output 24 2 2 8" xfId="53429" xr:uid="{00000000-0005-0000-0000-0000F0CB0000}"/>
    <cellStyle name="Output 24 2 3" xfId="8875" xr:uid="{00000000-0005-0000-0000-0000F1CB0000}"/>
    <cellStyle name="Output 24 2 3 2" xfId="10264" xr:uid="{00000000-0005-0000-0000-0000F2CB0000}"/>
    <cellStyle name="Output 24 2 3 2 2" xfId="11268" xr:uid="{00000000-0005-0000-0000-0000F3CB0000}"/>
    <cellStyle name="Output 24 2 3 2 2 2" xfId="28834" xr:uid="{00000000-0005-0000-0000-0000F4CB0000}"/>
    <cellStyle name="Output 24 2 3 2 2 2 2" xfId="44464" xr:uid="{00000000-0005-0000-0000-0000F5CB0000}"/>
    <cellStyle name="Output 24 2 3 2 2 3" xfId="20770" xr:uid="{00000000-0005-0000-0000-0000F6CB0000}"/>
    <cellStyle name="Output 24 2 3 2 2 4" xfId="36613" xr:uid="{00000000-0005-0000-0000-0000F7CB0000}"/>
    <cellStyle name="Output 24 2 3 2 3" xfId="27830" xr:uid="{00000000-0005-0000-0000-0000F8CB0000}"/>
    <cellStyle name="Output 24 2 3 2 3 2" xfId="43460" xr:uid="{00000000-0005-0000-0000-0000F9CB0000}"/>
    <cellStyle name="Output 24 2 3 2 4" xfId="19766" xr:uid="{00000000-0005-0000-0000-0000FACB0000}"/>
    <cellStyle name="Output 24 2 3 2 5" xfId="35609" xr:uid="{00000000-0005-0000-0000-0000FBCB0000}"/>
    <cellStyle name="Output 24 2 3 3" xfId="4858" xr:uid="{00000000-0005-0000-0000-0000FCCB0000}"/>
    <cellStyle name="Output 24 2 3 3 2" xfId="23030" xr:uid="{00000000-0005-0000-0000-0000FDCB0000}"/>
    <cellStyle name="Output 24 2 3 3 2 2" xfId="38661" xr:uid="{00000000-0005-0000-0000-0000FECB0000}"/>
    <cellStyle name="Output 24 2 3 3 3" xfId="14364" xr:uid="{00000000-0005-0000-0000-0000FFCB0000}"/>
    <cellStyle name="Output 24 2 3 3 4" xfId="31051" xr:uid="{00000000-0005-0000-0000-000000CC0000}"/>
    <cellStyle name="Output 24 2 3 4" xfId="26441" xr:uid="{00000000-0005-0000-0000-000001CC0000}"/>
    <cellStyle name="Output 24 2 3 4 2" xfId="42071" xr:uid="{00000000-0005-0000-0000-000002CC0000}"/>
    <cellStyle name="Output 24 2 3 5" xfId="18377" xr:uid="{00000000-0005-0000-0000-000003CC0000}"/>
    <cellStyle name="Output 24 2 3 6" xfId="34220" xr:uid="{00000000-0005-0000-0000-000004CC0000}"/>
    <cellStyle name="Output 24 2 4" xfId="22082" xr:uid="{00000000-0005-0000-0000-000005CC0000}"/>
    <cellStyle name="Output 24 2 4 2" xfId="37713" xr:uid="{00000000-0005-0000-0000-000006CC0000}"/>
    <cellStyle name="Output 24 2 5" xfId="12173" xr:uid="{00000000-0005-0000-0000-000007CC0000}"/>
    <cellStyle name="Output 24 2 5 2" xfId="29436" xr:uid="{00000000-0005-0000-0000-000008CC0000}"/>
    <cellStyle name="Output 24 2 6" xfId="13265" xr:uid="{00000000-0005-0000-0000-000009CC0000}"/>
    <cellStyle name="Output 24 2 7" xfId="30164" xr:uid="{00000000-0005-0000-0000-00000ACC0000}"/>
    <cellStyle name="Output 24 2 8" xfId="46371" xr:uid="{00000000-0005-0000-0000-00000BCC0000}"/>
    <cellStyle name="Output 24 2 9" xfId="48579" xr:uid="{00000000-0005-0000-0000-00000CCC0000}"/>
    <cellStyle name="Output 24 3" xfId="5485" xr:uid="{00000000-0005-0000-0000-00000DCC0000}"/>
    <cellStyle name="Output 24 3 2" xfId="9110" xr:uid="{00000000-0005-0000-0000-00000ECC0000}"/>
    <cellStyle name="Output 24 3 2 2" xfId="10499" xr:uid="{00000000-0005-0000-0000-00000FCC0000}"/>
    <cellStyle name="Output 24 3 2 2 2" xfId="11005" xr:uid="{00000000-0005-0000-0000-000010CC0000}"/>
    <cellStyle name="Output 24 3 2 2 2 2" xfId="28571" xr:uid="{00000000-0005-0000-0000-000011CC0000}"/>
    <cellStyle name="Output 24 3 2 2 2 2 2" xfId="44201" xr:uid="{00000000-0005-0000-0000-000012CC0000}"/>
    <cellStyle name="Output 24 3 2 2 2 3" xfId="20507" xr:uid="{00000000-0005-0000-0000-000013CC0000}"/>
    <cellStyle name="Output 24 3 2 2 2 4" xfId="36350" xr:uid="{00000000-0005-0000-0000-000014CC0000}"/>
    <cellStyle name="Output 24 3 2 2 3" xfId="28065" xr:uid="{00000000-0005-0000-0000-000015CC0000}"/>
    <cellStyle name="Output 24 3 2 2 3 2" xfId="43695" xr:uid="{00000000-0005-0000-0000-000016CC0000}"/>
    <cellStyle name="Output 24 3 2 2 4" xfId="20001" xr:uid="{00000000-0005-0000-0000-000017CC0000}"/>
    <cellStyle name="Output 24 3 2 2 5" xfId="35844" xr:uid="{00000000-0005-0000-0000-000018CC0000}"/>
    <cellStyle name="Output 24 3 2 3" xfId="4635" xr:uid="{00000000-0005-0000-0000-000019CC0000}"/>
    <cellStyle name="Output 24 3 2 3 2" xfId="22807" xr:uid="{00000000-0005-0000-0000-00001ACC0000}"/>
    <cellStyle name="Output 24 3 2 3 2 2" xfId="38438" xr:uid="{00000000-0005-0000-0000-00001BCC0000}"/>
    <cellStyle name="Output 24 3 2 3 3" xfId="14141" xr:uid="{00000000-0005-0000-0000-00001CCC0000}"/>
    <cellStyle name="Output 24 3 2 3 4" xfId="30828" xr:uid="{00000000-0005-0000-0000-00001DCC0000}"/>
    <cellStyle name="Output 24 3 2 4" xfId="26676" xr:uid="{00000000-0005-0000-0000-00001ECC0000}"/>
    <cellStyle name="Output 24 3 2 4 2" xfId="42306" xr:uid="{00000000-0005-0000-0000-00001FCC0000}"/>
    <cellStyle name="Output 24 3 2 5" xfId="18612" xr:uid="{00000000-0005-0000-0000-000020CC0000}"/>
    <cellStyle name="Output 24 3 2 6" xfId="34455" xr:uid="{00000000-0005-0000-0000-000021CC0000}"/>
    <cellStyle name="Output 24 3 3" xfId="23507" xr:uid="{00000000-0005-0000-0000-000022CC0000}"/>
    <cellStyle name="Output 24 3 3 2" xfId="39138" xr:uid="{00000000-0005-0000-0000-000023CC0000}"/>
    <cellStyle name="Output 24 3 4" xfId="14990" xr:uid="{00000000-0005-0000-0000-000024CC0000}"/>
    <cellStyle name="Output 24 3 5" xfId="31466" xr:uid="{00000000-0005-0000-0000-000025CC0000}"/>
    <cellStyle name="Output 24 3 6" xfId="50188" xr:uid="{00000000-0005-0000-0000-000026CC0000}"/>
    <cellStyle name="Output 24 3 7" xfId="51974" xr:uid="{00000000-0005-0000-0000-000027CC0000}"/>
    <cellStyle name="Output 24 3 8" xfId="53069" xr:uid="{00000000-0005-0000-0000-000028CC0000}"/>
    <cellStyle name="Output 24 4" xfId="8549" xr:uid="{00000000-0005-0000-0000-000029CC0000}"/>
    <cellStyle name="Output 24 4 2" xfId="9938" xr:uid="{00000000-0005-0000-0000-00002ACC0000}"/>
    <cellStyle name="Output 24 4 2 2" xfId="11267" xr:uid="{00000000-0005-0000-0000-00002BCC0000}"/>
    <cellStyle name="Output 24 4 2 2 2" xfId="28833" xr:uid="{00000000-0005-0000-0000-00002CCC0000}"/>
    <cellStyle name="Output 24 4 2 2 2 2" xfId="44463" xr:uid="{00000000-0005-0000-0000-00002DCC0000}"/>
    <cellStyle name="Output 24 4 2 2 3" xfId="20769" xr:uid="{00000000-0005-0000-0000-00002ECC0000}"/>
    <cellStyle name="Output 24 4 2 2 4" xfId="36612" xr:uid="{00000000-0005-0000-0000-00002FCC0000}"/>
    <cellStyle name="Output 24 4 2 3" xfId="27504" xr:uid="{00000000-0005-0000-0000-000030CC0000}"/>
    <cellStyle name="Output 24 4 2 3 2" xfId="43134" xr:uid="{00000000-0005-0000-0000-000031CC0000}"/>
    <cellStyle name="Output 24 4 2 4" xfId="19440" xr:uid="{00000000-0005-0000-0000-000032CC0000}"/>
    <cellStyle name="Output 24 4 2 5" xfId="35283" xr:uid="{00000000-0005-0000-0000-000033CC0000}"/>
    <cellStyle name="Output 24 4 3" xfId="9231" xr:uid="{00000000-0005-0000-0000-000034CC0000}"/>
    <cellStyle name="Output 24 4 3 2" xfId="26797" xr:uid="{00000000-0005-0000-0000-000035CC0000}"/>
    <cellStyle name="Output 24 4 3 2 2" xfId="42427" xr:uid="{00000000-0005-0000-0000-000036CC0000}"/>
    <cellStyle name="Output 24 4 3 3" xfId="18733" xr:uid="{00000000-0005-0000-0000-000037CC0000}"/>
    <cellStyle name="Output 24 4 3 4" xfId="34576" xr:uid="{00000000-0005-0000-0000-000038CC0000}"/>
    <cellStyle name="Output 24 4 4" xfId="26115" xr:uid="{00000000-0005-0000-0000-000039CC0000}"/>
    <cellStyle name="Output 24 4 4 2" xfId="41745" xr:uid="{00000000-0005-0000-0000-00003ACC0000}"/>
    <cellStyle name="Output 24 4 5" xfId="18051" xr:uid="{00000000-0005-0000-0000-00003BCC0000}"/>
    <cellStyle name="Output 24 4 6" xfId="33894" xr:uid="{00000000-0005-0000-0000-00003CCC0000}"/>
    <cellStyle name="Output 24 5" xfId="21635" xr:uid="{00000000-0005-0000-0000-00003DCC0000}"/>
    <cellStyle name="Output 24 5 2" xfId="37266" xr:uid="{00000000-0005-0000-0000-00003ECC0000}"/>
    <cellStyle name="Output 24 6" xfId="22221" xr:uid="{00000000-0005-0000-0000-00003FCC0000}"/>
    <cellStyle name="Output 24 6 2" xfId="37852" xr:uid="{00000000-0005-0000-0000-000040CC0000}"/>
    <cellStyle name="Output 24 7" xfId="12612" xr:uid="{00000000-0005-0000-0000-000041CC0000}"/>
    <cellStyle name="Output 24 8" xfId="29798" xr:uid="{00000000-0005-0000-0000-000042CC0000}"/>
    <cellStyle name="Output 24 9" xfId="47303" xr:uid="{00000000-0005-0000-0000-000043CC0000}"/>
    <cellStyle name="Output 25" xfId="3091" xr:uid="{00000000-0005-0000-0000-000044CC0000}"/>
    <cellStyle name="Output 25 10" xfId="48204" xr:uid="{00000000-0005-0000-0000-000045CC0000}"/>
    <cellStyle name="Output 25 11" xfId="45682" xr:uid="{00000000-0005-0000-0000-000046CC0000}"/>
    <cellStyle name="Output 25 12" xfId="50907" xr:uid="{00000000-0005-0000-0000-000047CC0000}"/>
    <cellStyle name="Output 25 13" xfId="47970" xr:uid="{00000000-0005-0000-0000-000048CC0000}"/>
    <cellStyle name="Output 25 14" xfId="49050" xr:uid="{00000000-0005-0000-0000-000049CC0000}"/>
    <cellStyle name="Output 25 15" xfId="45884" xr:uid="{00000000-0005-0000-0000-00004ACC0000}"/>
    <cellStyle name="Output 25 2" xfId="3745" xr:uid="{00000000-0005-0000-0000-00004BCC0000}"/>
    <cellStyle name="Output 25 2 10" xfId="46493" xr:uid="{00000000-0005-0000-0000-00004CCC0000}"/>
    <cellStyle name="Output 25 2 11" xfId="51268" xr:uid="{00000000-0005-0000-0000-00004DCC0000}"/>
    <cellStyle name="Output 25 2 12" xfId="47049" xr:uid="{00000000-0005-0000-0000-00004ECC0000}"/>
    <cellStyle name="Output 25 2 13" xfId="48880" xr:uid="{00000000-0005-0000-0000-00004FCC0000}"/>
    <cellStyle name="Output 25 2 14" xfId="53811" xr:uid="{00000000-0005-0000-0000-000050CC0000}"/>
    <cellStyle name="Output 25 2 2" xfId="6120" xr:uid="{00000000-0005-0000-0000-000051CC0000}"/>
    <cellStyle name="Output 25 2 2 2" xfId="6555" xr:uid="{00000000-0005-0000-0000-000052CC0000}"/>
    <cellStyle name="Output 25 2 2 2 2" xfId="7813" xr:uid="{00000000-0005-0000-0000-000053CC0000}"/>
    <cellStyle name="Output 25 2 2 2 2 2" xfId="11274" xr:uid="{00000000-0005-0000-0000-000054CC0000}"/>
    <cellStyle name="Output 25 2 2 2 2 2 2" xfId="28840" xr:uid="{00000000-0005-0000-0000-000055CC0000}"/>
    <cellStyle name="Output 25 2 2 2 2 2 2 2" xfId="44470" xr:uid="{00000000-0005-0000-0000-000056CC0000}"/>
    <cellStyle name="Output 25 2 2 2 2 2 3" xfId="20776" xr:uid="{00000000-0005-0000-0000-000057CC0000}"/>
    <cellStyle name="Output 25 2 2 2 2 2 4" xfId="36619" xr:uid="{00000000-0005-0000-0000-000058CC0000}"/>
    <cellStyle name="Output 25 2 2 2 2 3" xfId="25379" xr:uid="{00000000-0005-0000-0000-000059CC0000}"/>
    <cellStyle name="Output 25 2 2 2 2 3 2" xfId="41009" xr:uid="{00000000-0005-0000-0000-00005ACC0000}"/>
    <cellStyle name="Output 25 2 2 2 2 4" xfId="17315" xr:uid="{00000000-0005-0000-0000-00005BCC0000}"/>
    <cellStyle name="Output 25 2 2 2 2 5" xfId="33158" xr:uid="{00000000-0005-0000-0000-00005CCC0000}"/>
    <cellStyle name="Output 25 2 2 2 3" xfId="11587" xr:uid="{00000000-0005-0000-0000-00005DCC0000}"/>
    <cellStyle name="Output 25 2 2 2 3 2" xfId="29153" xr:uid="{00000000-0005-0000-0000-00005ECC0000}"/>
    <cellStyle name="Output 25 2 2 2 3 2 2" xfId="44783" xr:uid="{00000000-0005-0000-0000-00005FCC0000}"/>
    <cellStyle name="Output 25 2 2 2 3 3" xfId="21089" xr:uid="{00000000-0005-0000-0000-000060CC0000}"/>
    <cellStyle name="Output 25 2 2 2 3 4" xfId="36932" xr:uid="{00000000-0005-0000-0000-000061CC0000}"/>
    <cellStyle name="Output 25 2 2 2 4" xfId="24256" xr:uid="{00000000-0005-0000-0000-000062CC0000}"/>
    <cellStyle name="Output 25 2 2 2 4 2" xfId="39887" xr:uid="{00000000-0005-0000-0000-000063CC0000}"/>
    <cellStyle name="Output 25 2 2 2 5" xfId="16059" xr:uid="{00000000-0005-0000-0000-000064CC0000}"/>
    <cellStyle name="Output 25 2 2 2 6" xfId="32095" xr:uid="{00000000-0005-0000-0000-000065CC0000}"/>
    <cellStyle name="Output 25 2 2 3" xfId="23935" xr:uid="{00000000-0005-0000-0000-000066CC0000}"/>
    <cellStyle name="Output 25 2 2 3 2" xfId="39566" xr:uid="{00000000-0005-0000-0000-000067CC0000}"/>
    <cellStyle name="Output 25 2 2 4" xfId="15625" xr:uid="{00000000-0005-0000-0000-000068CC0000}"/>
    <cellStyle name="Output 25 2 2 5" xfId="31814" xr:uid="{00000000-0005-0000-0000-000069CC0000}"/>
    <cellStyle name="Output 25 2 2 6" xfId="50533" xr:uid="{00000000-0005-0000-0000-00006ACC0000}"/>
    <cellStyle name="Output 25 2 2 7" xfId="52319" xr:uid="{00000000-0005-0000-0000-00006BCC0000}"/>
    <cellStyle name="Output 25 2 2 8" xfId="53414" xr:uid="{00000000-0005-0000-0000-00006CCC0000}"/>
    <cellStyle name="Output 25 2 3" xfId="8640" xr:uid="{00000000-0005-0000-0000-00006DCC0000}"/>
    <cellStyle name="Output 25 2 3 2" xfId="10029" xr:uid="{00000000-0005-0000-0000-00006ECC0000}"/>
    <cellStyle name="Output 25 2 3 2 2" xfId="11610" xr:uid="{00000000-0005-0000-0000-00006FCC0000}"/>
    <cellStyle name="Output 25 2 3 2 2 2" xfId="29176" xr:uid="{00000000-0005-0000-0000-000070CC0000}"/>
    <cellStyle name="Output 25 2 3 2 2 2 2" xfId="44806" xr:uid="{00000000-0005-0000-0000-000071CC0000}"/>
    <cellStyle name="Output 25 2 3 2 2 3" xfId="21112" xr:uid="{00000000-0005-0000-0000-000072CC0000}"/>
    <cellStyle name="Output 25 2 3 2 2 4" xfId="36955" xr:uid="{00000000-0005-0000-0000-000073CC0000}"/>
    <cellStyle name="Output 25 2 3 2 3" xfId="27595" xr:uid="{00000000-0005-0000-0000-000074CC0000}"/>
    <cellStyle name="Output 25 2 3 2 3 2" xfId="43225" xr:uid="{00000000-0005-0000-0000-000075CC0000}"/>
    <cellStyle name="Output 25 2 3 2 4" xfId="19531" xr:uid="{00000000-0005-0000-0000-000076CC0000}"/>
    <cellStyle name="Output 25 2 3 2 5" xfId="35374" xr:uid="{00000000-0005-0000-0000-000077CC0000}"/>
    <cellStyle name="Output 25 2 3 3" xfId="4709" xr:uid="{00000000-0005-0000-0000-000078CC0000}"/>
    <cellStyle name="Output 25 2 3 3 2" xfId="22881" xr:uid="{00000000-0005-0000-0000-000079CC0000}"/>
    <cellStyle name="Output 25 2 3 3 2 2" xfId="38512" xr:uid="{00000000-0005-0000-0000-00007ACC0000}"/>
    <cellStyle name="Output 25 2 3 3 3" xfId="14215" xr:uid="{00000000-0005-0000-0000-00007BCC0000}"/>
    <cellStyle name="Output 25 2 3 3 4" xfId="30902" xr:uid="{00000000-0005-0000-0000-00007CCC0000}"/>
    <cellStyle name="Output 25 2 3 4" xfId="26206" xr:uid="{00000000-0005-0000-0000-00007DCC0000}"/>
    <cellStyle name="Output 25 2 3 4 2" xfId="41836" xr:uid="{00000000-0005-0000-0000-00007ECC0000}"/>
    <cellStyle name="Output 25 2 3 5" xfId="18142" xr:uid="{00000000-0005-0000-0000-00007FCC0000}"/>
    <cellStyle name="Output 25 2 3 6" xfId="33985" xr:uid="{00000000-0005-0000-0000-000080CC0000}"/>
    <cellStyle name="Output 25 2 4" xfId="22067" xr:uid="{00000000-0005-0000-0000-000081CC0000}"/>
    <cellStyle name="Output 25 2 4 2" xfId="37698" xr:uid="{00000000-0005-0000-0000-000082CC0000}"/>
    <cellStyle name="Output 25 2 5" xfId="12158" xr:uid="{00000000-0005-0000-0000-000083CC0000}"/>
    <cellStyle name="Output 25 2 5 2" xfId="29421" xr:uid="{00000000-0005-0000-0000-000084CC0000}"/>
    <cellStyle name="Output 25 2 6" xfId="13250" xr:uid="{00000000-0005-0000-0000-000085CC0000}"/>
    <cellStyle name="Output 25 2 7" xfId="30149" xr:uid="{00000000-0005-0000-0000-000086CC0000}"/>
    <cellStyle name="Output 25 2 8" xfId="46461" xr:uid="{00000000-0005-0000-0000-000087CC0000}"/>
    <cellStyle name="Output 25 2 9" xfId="48564" xr:uid="{00000000-0005-0000-0000-000088CC0000}"/>
    <cellStyle name="Output 25 3" xfId="5470" xr:uid="{00000000-0005-0000-0000-000089CC0000}"/>
    <cellStyle name="Output 25 3 2" xfId="8668" xr:uid="{00000000-0005-0000-0000-00008ACC0000}"/>
    <cellStyle name="Output 25 3 2 2" xfId="10057" xr:uid="{00000000-0005-0000-0000-00008BCC0000}"/>
    <cellStyle name="Output 25 3 2 2 2" xfId="10603" xr:uid="{00000000-0005-0000-0000-00008CCC0000}"/>
    <cellStyle name="Output 25 3 2 2 2 2" xfId="28169" xr:uid="{00000000-0005-0000-0000-00008DCC0000}"/>
    <cellStyle name="Output 25 3 2 2 2 2 2" xfId="43799" xr:uid="{00000000-0005-0000-0000-00008ECC0000}"/>
    <cellStyle name="Output 25 3 2 2 2 3" xfId="20105" xr:uid="{00000000-0005-0000-0000-00008FCC0000}"/>
    <cellStyle name="Output 25 3 2 2 2 4" xfId="35948" xr:uid="{00000000-0005-0000-0000-000090CC0000}"/>
    <cellStyle name="Output 25 3 2 2 3" xfId="27623" xr:uid="{00000000-0005-0000-0000-000091CC0000}"/>
    <cellStyle name="Output 25 3 2 2 3 2" xfId="43253" xr:uid="{00000000-0005-0000-0000-000092CC0000}"/>
    <cellStyle name="Output 25 3 2 2 4" xfId="19559" xr:uid="{00000000-0005-0000-0000-000093CC0000}"/>
    <cellStyle name="Output 25 3 2 2 5" xfId="35402" xr:uid="{00000000-0005-0000-0000-000094CC0000}"/>
    <cellStyle name="Output 25 3 2 3" xfId="9385" xr:uid="{00000000-0005-0000-0000-000095CC0000}"/>
    <cellStyle name="Output 25 3 2 3 2" xfId="26951" xr:uid="{00000000-0005-0000-0000-000096CC0000}"/>
    <cellStyle name="Output 25 3 2 3 2 2" xfId="42581" xr:uid="{00000000-0005-0000-0000-000097CC0000}"/>
    <cellStyle name="Output 25 3 2 3 3" xfId="18887" xr:uid="{00000000-0005-0000-0000-000098CC0000}"/>
    <cellStyle name="Output 25 3 2 3 4" xfId="34730" xr:uid="{00000000-0005-0000-0000-000099CC0000}"/>
    <cellStyle name="Output 25 3 2 4" xfId="26234" xr:uid="{00000000-0005-0000-0000-00009ACC0000}"/>
    <cellStyle name="Output 25 3 2 4 2" xfId="41864" xr:uid="{00000000-0005-0000-0000-00009BCC0000}"/>
    <cellStyle name="Output 25 3 2 5" xfId="18170" xr:uid="{00000000-0005-0000-0000-00009CCC0000}"/>
    <cellStyle name="Output 25 3 2 6" xfId="34013" xr:uid="{00000000-0005-0000-0000-00009DCC0000}"/>
    <cellStyle name="Output 25 3 3" xfId="23492" xr:uid="{00000000-0005-0000-0000-00009ECC0000}"/>
    <cellStyle name="Output 25 3 3 2" xfId="39123" xr:uid="{00000000-0005-0000-0000-00009FCC0000}"/>
    <cellStyle name="Output 25 3 4" xfId="14975" xr:uid="{00000000-0005-0000-0000-0000A0CC0000}"/>
    <cellStyle name="Output 25 3 5" xfId="31451" xr:uid="{00000000-0005-0000-0000-0000A1CC0000}"/>
    <cellStyle name="Output 25 3 6" xfId="50173" xr:uid="{00000000-0005-0000-0000-0000A2CC0000}"/>
    <cellStyle name="Output 25 3 7" xfId="51959" xr:uid="{00000000-0005-0000-0000-0000A3CC0000}"/>
    <cellStyle name="Output 25 3 8" xfId="53054" xr:uid="{00000000-0005-0000-0000-0000A4CC0000}"/>
    <cellStyle name="Output 25 4" xfId="6777" xr:uid="{00000000-0005-0000-0000-0000A5CC0000}"/>
    <cellStyle name="Output 25 4 2" xfId="4571" xr:uid="{00000000-0005-0000-0000-0000A6CC0000}"/>
    <cellStyle name="Output 25 4 2 2" xfId="10614" xr:uid="{00000000-0005-0000-0000-0000A7CC0000}"/>
    <cellStyle name="Output 25 4 2 2 2" xfId="28180" xr:uid="{00000000-0005-0000-0000-0000A8CC0000}"/>
    <cellStyle name="Output 25 4 2 2 2 2" xfId="43810" xr:uid="{00000000-0005-0000-0000-0000A9CC0000}"/>
    <cellStyle name="Output 25 4 2 2 3" xfId="20116" xr:uid="{00000000-0005-0000-0000-0000AACC0000}"/>
    <cellStyle name="Output 25 4 2 2 4" xfId="35959" xr:uid="{00000000-0005-0000-0000-0000ABCC0000}"/>
    <cellStyle name="Output 25 4 2 3" xfId="22743" xr:uid="{00000000-0005-0000-0000-0000ACCC0000}"/>
    <cellStyle name="Output 25 4 2 3 2" xfId="38374" xr:uid="{00000000-0005-0000-0000-0000ADCC0000}"/>
    <cellStyle name="Output 25 4 2 4" xfId="14077" xr:uid="{00000000-0005-0000-0000-0000AECC0000}"/>
    <cellStyle name="Output 25 4 2 5" xfId="30764" xr:uid="{00000000-0005-0000-0000-0000AFCC0000}"/>
    <cellStyle name="Output 25 4 3" xfId="4240" xr:uid="{00000000-0005-0000-0000-0000B0CC0000}"/>
    <cellStyle name="Output 25 4 3 2" xfId="22451" xr:uid="{00000000-0005-0000-0000-0000B1CC0000}"/>
    <cellStyle name="Output 25 4 3 2 2" xfId="38082" xr:uid="{00000000-0005-0000-0000-0000B2CC0000}"/>
    <cellStyle name="Output 25 4 3 3" xfId="13746" xr:uid="{00000000-0005-0000-0000-0000B3CC0000}"/>
    <cellStyle name="Output 25 4 3 4" xfId="30491" xr:uid="{00000000-0005-0000-0000-0000B4CC0000}"/>
    <cellStyle name="Output 25 4 4" xfId="24440" xr:uid="{00000000-0005-0000-0000-0000B5CC0000}"/>
    <cellStyle name="Output 25 4 4 2" xfId="40071" xr:uid="{00000000-0005-0000-0000-0000B6CC0000}"/>
    <cellStyle name="Output 25 4 5" xfId="16281" xr:uid="{00000000-0005-0000-0000-0000B7CC0000}"/>
    <cellStyle name="Output 25 4 6" xfId="32259" xr:uid="{00000000-0005-0000-0000-0000B8CC0000}"/>
    <cellStyle name="Output 25 5" xfId="21620" xr:uid="{00000000-0005-0000-0000-0000B9CC0000}"/>
    <cellStyle name="Output 25 5 2" xfId="37251" xr:uid="{00000000-0005-0000-0000-0000BACC0000}"/>
    <cellStyle name="Output 25 6" xfId="23414" xr:uid="{00000000-0005-0000-0000-0000BBCC0000}"/>
    <cellStyle name="Output 25 6 2" xfId="39045" xr:uid="{00000000-0005-0000-0000-0000BCCC0000}"/>
    <cellStyle name="Output 25 7" xfId="12597" xr:uid="{00000000-0005-0000-0000-0000BDCC0000}"/>
    <cellStyle name="Output 25 8" xfId="29783" xr:uid="{00000000-0005-0000-0000-0000BECC0000}"/>
    <cellStyle name="Output 25 9" xfId="47776" xr:uid="{00000000-0005-0000-0000-0000BFCC0000}"/>
    <cellStyle name="Output 26" xfId="3092" xr:uid="{00000000-0005-0000-0000-0000C0CC0000}"/>
    <cellStyle name="Output 26 10" xfId="48205" xr:uid="{00000000-0005-0000-0000-0000C1CC0000}"/>
    <cellStyle name="Output 26 11" xfId="45086" xr:uid="{00000000-0005-0000-0000-0000C2CC0000}"/>
    <cellStyle name="Output 26 12" xfId="50908" xr:uid="{00000000-0005-0000-0000-0000C3CC0000}"/>
    <cellStyle name="Output 26 13" xfId="47122" xr:uid="{00000000-0005-0000-0000-0000C4CC0000}"/>
    <cellStyle name="Output 26 14" xfId="52771" xr:uid="{00000000-0005-0000-0000-0000C5CC0000}"/>
    <cellStyle name="Output 26 15" xfId="45672" xr:uid="{00000000-0005-0000-0000-0000C6CC0000}"/>
    <cellStyle name="Output 26 2" xfId="3746" xr:uid="{00000000-0005-0000-0000-0000C7CC0000}"/>
    <cellStyle name="Output 26 2 10" xfId="47487" xr:uid="{00000000-0005-0000-0000-0000C8CC0000}"/>
    <cellStyle name="Output 26 2 11" xfId="51269" xr:uid="{00000000-0005-0000-0000-0000C9CC0000}"/>
    <cellStyle name="Output 26 2 12" xfId="48838" xr:uid="{00000000-0005-0000-0000-0000CACC0000}"/>
    <cellStyle name="Output 26 2 13" xfId="51446" xr:uid="{00000000-0005-0000-0000-0000CBCC0000}"/>
    <cellStyle name="Output 26 2 14" xfId="53583" xr:uid="{00000000-0005-0000-0000-0000CCCC0000}"/>
    <cellStyle name="Output 26 2 2" xfId="6121" xr:uid="{00000000-0005-0000-0000-0000CDCC0000}"/>
    <cellStyle name="Output 26 2 2 2" xfId="6554" xr:uid="{00000000-0005-0000-0000-0000CECC0000}"/>
    <cellStyle name="Output 26 2 2 2 2" xfId="7482" xr:uid="{00000000-0005-0000-0000-0000CFCC0000}"/>
    <cellStyle name="Output 26 2 2 2 2 2" xfId="11333" xr:uid="{00000000-0005-0000-0000-0000D0CC0000}"/>
    <cellStyle name="Output 26 2 2 2 2 2 2" xfId="28899" xr:uid="{00000000-0005-0000-0000-0000D1CC0000}"/>
    <cellStyle name="Output 26 2 2 2 2 2 2 2" xfId="44529" xr:uid="{00000000-0005-0000-0000-0000D2CC0000}"/>
    <cellStyle name="Output 26 2 2 2 2 2 3" xfId="20835" xr:uid="{00000000-0005-0000-0000-0000D3CC0000}"/>
    <cellStyle name="Output 26 2 2 2 2 2 4" xfId="36678" xr:uid="{00000000-0005-0000-0000-0000D4CC0000}"/>
    <cellStyle name="Output 26 2 2 2 2 3" xfId="25048" xr:uid="{00000000-0005-0000-0000-0000D5CC0000}"/>
    <cellStyle name="Output 26 2 2 2 2 3 2" xfId="40678" xr:uid="{00000000-0005-0000-0000-0000D6CC0000}"/>
    <cellStyle name="Output 26 2 2 2 2 4" xfId="16984" xr:uid="{00000000-0005-0000-0000-0000D7CC0000}"/>
    <cellStyle name="Output 26 2 2 2 2 5" xfId="32827" xr:uid="{00000000-0005-0000-0000-0000D8CC0000}"/>
    <cellStyle name="Output 26 2 2 2 3" xfId="4740" xr:uid="{00000000-0005-0000-0000-0000D9CC0000}"/>
    <cellStyle name="Output 26 2 2 2 3 2" xfId="22912" xr:uid="{00000000-0005-0000-0000-0000DACC0000}"/>
    <cellStyle name="Output 26 2 2 2 3 2 2" xfId="38543" xr:uid="{00000000-0005-0000-0000-0000DBCC0000}"/>
    <cellStyle name="Output 26 2 2 2 3 3" xfId="14246" xr:uid="{00000000-0005-0000-0000-0000DCCC0000}"/>
    <cellStyle name="Output 26 2 2 2 3 4" xfId="30933" xr:uid="{00000000-0005-0000-0000-0000DDCC0000}"/>
    <cellStyle name="Output 26 2 2 2 4" xfId="24255" xr:uid="{00000000-0005-0000-0000-0000DECC0000}"/>
    <cellStyle name="Output 26 2 2 2 4 2" xfId="39886" xr:uid="{00000000-0005-0000-0000-0000DFCC0000}"/>
    <cellStyle name="Output 26 2 2 2 5" xfId="16058" xr:uid="{00000000-0005-0000-0000-0000E0CC0000}"/>
    <cellStyle name="Output 26 2 2 2 6" xfId="32094" xr:uid="{00000000-0005-0000-0000-0000E1CC0000}"/>
    <cellStyle name="Output 26 2 2 3" xfId="23936" xr:uid="{00000000-0005-0000-0000-0000E2CC0000}"/>
    <cellStyle name="Output 26 2 2 3 2" xfId="39567" xr:uid="{00000000-0005-0000-0000-0000E3CC0000}"/>
    <cellStyle name="Output 26 2 2 4" xfId="15626" xr:uid="{00000000-0005-0000-0000-0000E4CC0000}"/>
    <cellStyle name="Output 26 2 2 5" xfId="31815" xr:uid="{00000000-0005-0000-0000-0000E5CC0000}"/>
    <cellStyle name="Output 26 2 2 6" xfId="50534" xr:uid="{00000000-0005-0000-0000-0000E6CC0000}"/>
    <cellStyle name="Output 26 2 2 7" xfId="52320" xr:uid="{00000000-0005-0000-0000-0000E7CC0000}"/>
    <cellStyle name="Output 26 2 2 8" xfId="53415" xr:uid="{00000000-0005-0000-0000-0000E8CC0000}"/>
    <cellStyle name="Output 26 2 3" xfId="8934" xr:uid="{00000000-0005-0000-0000-0000E9CC0000}"/>
    <cellStyle name="Output 26 2 3 2" xfId="10323" xr:uid="{00000000-0005-0000-0000-0000EACC0000}"/>
    <cellStyle name="Output 26 2 3 2 2" xfId="4474" xr:uid="{00000000-0005-0000-0000-0000EBCC0000}"/>
    <cellStyle name="Output 26 2 3 2 2 2" xfId="22646" xr:uid="{00000000-0005-0000-0000-0000ECCC0000}"/>
    <cellStyle name="Output 26 2 3 2 2 2 2" xfId="38277" xr:uid="{00000000-0005-0000-0000-0000EDCC0000}"/>
    <cellStyle name="Output 26 2 3 2 2 3" xfId="13980" xr:uid="{00000000-0005-0000-0000-0000EECC0000}"/>
    <cellStyle name="Output 26 2 3 2 2 4" xfId="30667" xr:uid="{00000000-0005-0000-0000-0000EFCC0000}"/>
    <cellStyle name="Output 26 2 3 2 3" xfId="27889" xr:uid="{00000000-0005-0000-0000-0000F0CC0000}"/>
    <cellStyle name="Output 26 2 3 2 3 2" xfId="43519" xr:uid="{00000000-0005-0000-0000-0000F1CC0000}"/>
    <cellStyle name="Output 26 2 3 2 4" xfId="19825" xr:uid="{00000000-0005-0000-0000-0000F2CC0000}"/>
    <cellStyle name="Output 26 2 3 2 5" xfId="35668" xr:uid="{00000000-0005-0000-0000-0000F3CC0000}"/>
    <cellStyle name="Output 26 2 3 3" xfId="11504" xr:uid="{00000000-0005-0000-0000-0000F4CC0000}"/>
    <cellStyle name="Output 26 2 3 3 2" xfId="29070" xr:uid="{00000000-0005-0000-0000-0000F5CC0000}"/>
    <cellStyle name="Output 26 2 3 3 2 2" xfId="44700" xr:uid="{00000000-0005-0000-0000-0000F6CC0000}"/>
    <cellStyle name="Output 26 2 3 3 3" xfId="21006" xr:uid="{00000000-0005-0000-0000-0000F7CC0000}"/>
    <cellStyle name="Output 26 2 3 3 4" xfId="36849" xr:uid="{00000000-0005-0000-0000-0000F8CC0000}"/>
    <cellStyle name="Output 26 2 3 4" xfId="26500" xr:uid="{00000000-0005-0000-0000-0000F9CC0000}"/>
    <cellStyle name="Output 26 2 3 4 2" xfId="42130" xr:uid="{00000000-0005-0000-0000-0000FACC0000}"/>
    <cellStyle name="Output 26 2 3 5" xfId="18436" xr:uid="{00000000-0005-0000-0000-0000FBCC0000}"/>
    <cellStyle name="Output 26 2 3 6" xfId="34279" xr:uid="{00000000-0005-0000-0000-0000FCCC0000}"/>
    <cellStyle name="Output 26 2 4" xfId="22068" xr:uid="{00000000-0005-0000-0000-0000FDCC0000}"/>
    <cellStyle name="Output 26 2 4 2" xfId="37699" xr:uid="{00000000-0005-0000-0000-0000FECC0000}"/>
    <cellStyle name="Output 26 2 5" xfId="12159" xr:uid="{00000000-0005-0000-0000-0000FFCC0000}"/>
    <cellStyle name="Output 26 2 5 2" xfId="29422" xr:uid="{00000000-0005-0000-0000-000000CD0000}"/>
    <cellStyle name="Output 26 2 6" xfId="13251" xr:uid="{00000000-0005-0000-0000-000001CD0000}"/>
    <cellStyle name="Output 26 2 7" xfId="30150" xr:uid="{00000000-0005-0000-0000-000002CD0000}"/>
    <cellStyle name="Output 26 2 8" xfId="47145" xr:uid="{00000000-0005-0000-0000-000003CD0000}"/>
    <cellStyle name="Output 26 2 9" xfId="48565" xr:uid="{00000000-0005-0000-0000-000004CD0000}"/>
    <cellStyle name="Output 26 3" xfId="5471" xr:uid="{00000000-0005-0000-0000-000005CD0000}"/>
    <cellStyle name="Output 26 3 2" xfId="8115" xr:uid="{00000000-0005-0000-0000-000006CD0000}"/>
    <cellStyle name="Output 26 3 2 2" xfId="9504" xr:uid="{00000000-0005-0000-0000-000007CD0000}"/>
    <cellStyle name="Output 26 3 2 2 2" xfId="7586" xr:uid="{00000000-0005-0000-0000-000008CD0000}"/>
    <cellStyle name="Output 26 3 2 2 2 2" xfId="25152" xr:uid="{00000000-0005-0000-0000-000009CD0000}"/>
    <cellStyle name="Output 26 3 2 2 2 2 2" xfId="40782" xr:uid="{00000000-0005-0000-0000-00000ACD0000}"/>
    <cellStyle name="Output 26 3 2 2 2 3" xfId="17088" xr:uid="{00000000-0005-0000-0000-00000BCD0000}"/>
    <cellStyle name="Output 26 3 2 2 2 4" xfId="32931" xr:uid="{00000000-0005-0000-0000-00000CCD0000}"/>
    <cellStyle name="Output 26 3 2 2 3" xfId="27070" xr:uid="{00000000-0005-0000-0000-00000DCD0000}"/>
    <cellStyle name="Output 26 3 2 2 3 2" xfId="42700" xr:uid="{00000000-0005-0000-0000-00000ECD0000}"/>
    <cellStyle name="Output 26 3 2 2 4" xfId="19006" xr:uid="{00000000-0005-0000-0000-00000FCD0000}"/>
    <cellStyle name="Output 26 3 2 2 5" xfId="34849" xr:uid="{00000000-0005-0000-0000-000010CD0000}"/>
    <cellStyle name="Output 26 3 2 3" xfId="7205" xr:uid="{00000000-0005-0000-0000-000011CD0000}"/>
    <cellStyle name="Output 26 3 2 3 2" xfId="24772" xr:uid="{00000000-0005-0000-0000-000012CD0000}"/>
    <cellStyle name="Output 26 3 2 3 2 2" xfId="40402" xr:uid="{00000000-0005-0000-0000-000013CD0000}"/>
    <cellStyle name="Output 26 3 2 3 3" xfId="16708" xr:uid="{00000000-0005-0000-0000-000014CD0000}"/>
    <cellStyle name="Output 26 3 2 3 4" xfId="32551" xr:uid="{00000000-0005-0000-0000-000015CD0000}"/>
    <cellStyle name="Output 26 3 2 4" xfId="25681" xr:uid="{00000000-0005-0000-0000-000016CD0000}"/>
    <cellStyle name="Output 26 3 2 4 2" xfId="41311" xr:uid="{00000000-0005-0000-0000-000017CD0000}"/>
    <cellStyle name="Output 26 3 2 5" xfId="17617" xr:uid="{00000000-0005-0000-0000-000018CD0000}"/>
    <cellStyle name="Output 26 3 2 6" xfId="33460" xr:uid="{00000000-0005-0000-0000-000019CD0000}"/>
    <cellStyle name="Output 26 3 3" xfId="23493" xr:uid="{00000000-0005-0000-0000-00001ACD0000}"/>
    <cellStyle name="Output 26 3 3 2" xfId="39124" xr:uid="{00000000-0005-0000-0000-00001BCD0000}"/>
    <cellStyle name="Output 26 3 4" xfId="14976" xr:uid="{00000000-0005-0000-0000-00001CCD0000}"/>
    <cellStyle name="Output 26 3 5" xfId="31452" xr:uid="{00000000-0005-0000-0000-00001DCD0000}"/>
    <cellStyle name="Output 26 3 6" xfId="50174" xr:uid="{00000000-0005-0000-0000-00001ECD0000}"/>
    <cellStyle name="Output 26 3 7" xfId="51960" xr:uid="{00000000-0005-0000-0000-00001FCD0000}"/>
    <cellStyle name="Output 26 3 8" xfId="53055" xr:uid="{00000000-0005-0000-0000-000020CD0000}"/>
    <cellStyle name="Output 26 4" xfId="6844" xr:uid="{00000000-0005-0000-0000-000021CD0000}"/>
    <cellStyle name="Output 26 4 2" xfId="7796" xr:uid="{00000000-0005-0000-0000-000022CD0000}"/>
    <cellStyle name="Output 26 4 2 2" xfId="9397" xr:uid="{00000000-0005-0000-0000-000023CD0000}"/>
    <cellStyle name="Output 26 4 2 2 2" xfId="26963" xr:uid="{00000000-0005-0000-0000-000024CD0000}"/>
    <cellStyle name="Output 26 4 2 2 2 2" xfId="42593" xr:uid="{00000000-0005-0000-0000-000025CD0000}"/>
    <cellStyle name="Output 26 4 2 2 3" xfId="18899" xr:uid="{00000000-0005-0000-0000-000026CD0000}"/>
    <cellStyle name="Output 26 4 2 2 4" xfId="34742" xr:uid="{00000000-0005-0000-0000-000027CD0000}"/>
    <cellStyle name="Output 26 4 2 3" xfId="25362" xr:uid="{00000000-0005-0000-0000-000028CD0000}"/>
    <cellStyle name="Output 26 4 2 3 2" xfId="40992" xr:uid="{00000000-0005-0000-0000-000029CD0000}"/>
    <cellStyle name="Output 26 4 2 4" xfId="17298" xr:uid="{00000000-0005-0000-0000-00002ACD0000}"/>
    <cellStyle name="Output 26 4 2 5" xfId="33141" xr:uid="{00000000-0005-0000-0000-00002BCD0000}"/>
    <cellStyle name="Output 26 4 3" xfId="4306" xr:uid="{00000000-0005-0000-0000-00002CCD0000}"/>
    <cellStyle name="Output 26 4 3 2" xfId="22517" xr:uid="{00000000-0005-0000-0000-00002DCD0000}"/>
    <cellStyle name="Output 26 4 3 2 2" xfId="38148" xr:uid="{00000000-0005-0000-0000-00002ECD0000}"/>
    <cellStyle name="Output 26 4 3 3" xfId="13812" xr:uid="{00000000-0005-0000-0000-00002FCD0000}"/>
    <cellStyle name="Output 26 4 3 4" xfId="30557" xr:uid="{00000000-0005-0000-0000-000030CD0000}"/>
    <cellStyle name="Output 26 4 4" xfId="24507" xr:uid="{00000000-0005-0000-0000-000031CD0000}"/>
    <cellStyle name="Output 26 4 4 2" xfId="40138" xr:uid="{00000000-0005-0000-0000-000032CD0000}"/>
    <cellStyle name="Output 26 4 5" xfId="16348" xr:uid="{00000000-0005-0000-0000-000033CD0000}"/>
    <cellStyle name="Output 26 4 6" xfId="32326" xr:uid="{00000000-0005-0000-0000-000034CD0000}"/>
    <cellStyle name="Output 26 5" xfId="21621" xr:uid="{00000000-0005-0000-0000-000035CD0000}"/>
    <cellStyle name="Output 26 5 2" xfId="37252" xr:uid="{00000000-0005-0000-0000-000036CD0000}"/>
    <cellStyle name="Output 26 6" xfId="23857" xr:uid="{00000000-0005-0000-0000-000037CD0000}"/>
    <cellStyle name="Output 26 6 2" xfId="39488" xr:uid="{00000000-0005-0000-0000-000038CD0000}"/>
    <cellStyle name="Output 26 7" xfId="12598" xr:uid="{00000000-0005-0000-0000-000039CD0000}"/>
    <cellStyle name="Output 26 8" xfId="29784" xr:uid="{00000000-0005-0000-0000-00003ACD0000}"/>
    <cellStyle name="Output 26 9" xfId="47193" xr:uid="{00000000-0005-0000-0000-00003BCD0000}"/>
    <cellStyle name="Output 27" xfId="2818" xr:uid="{00000000-0005-0000-0000-00003CCD0000}"/>
    <cellStyle name="Output 27 10" xfId="48005" xr:uid="{00000000-0005-0000-0000-00003DCD0000}"/>
    <cellStyle name="Output 27 11" xfId="47426" xr:uid="{00000000-0005-0000-0000-00003ECD0000}"/>
    <cellStyle name="Output 27 12" xfId="50708" xr:uid="{00000000-0005-0000-0000-00003FCD0000}"/>
    <cellStyle name="Output 27 13" xfId="45992" xr:uid="{00000000-0005-0000-0000-000040CD0000}"/>
    <cellStyle name="Output 27 14" xfId="45888" xr:uid="{00000000-0005-0000-0000-000041CD0000}"/>
    <cellStyle name="Output 27 15" xfId="48859" xr:uid="{00000000-0005-0000-0000-000042CD0000}"/>
    <cellStyle name="Output 27 2" xfId="3472" xr:uid="{00000000-0005-0000-0000-000043CD0000}"/>
    <cellStyle name="Output 27 2 10" xfId="45119" xr:uid="{00000000-0005-0000-0000-000044CD0000}"/>
    <cellStyle name="Output 27 2 11" xfId="51071" xr:uid="{00000000-0005-0000-0000-000045CD0000}"/>
    <cellStyle name="Output 27 2 12" xfId="46331" xr:uid="{00000000-0005-0000-0000-000046CD0000}"/>
    <cellStyle name="Output 27 2 13" xfId="51522" xr:uid="{00000000-0005-0000-0000-000047CD0000}"/>
    <cellStyle name="Output 27 2 14" xfId="53620" xr:uid="{00000000-0005-0000-0000-000048CD0000}"/>
    <cellStyle name="Output 27 2 2" xfId="5847" xr:uid="{00000000-0005-0000-0000-000049CD0000}"/>
    <cellStyle name="Output 27 2 2 2" xfId="8406" xr:uid="{00000000-0005-0000-0000-00004ACD0000}"/>
    <cellStyle name="Output 27 2 2 2 2" xfId="9795" xr:uid="{00000000-0005-0000-0000-00004BCD0000}"/>
    <cellStyle name="Output 27 2 2 2 2 2" xfId="11019" xr:uid="{00000000-0005-0000-0000-00004CCD0000}"/>
    <cellStyle name="Output 27 2 2 2 2 2 2" xfId="28585" xr:uid="{00000000-0005-0000-0000-00004DCD0000}"/>
    <cellStyle name="Output 27 2 2 2 2 2 2 2" xfId="44215" xr:uid="{00000000-0005-0000-0000-00004ECD0000}"/>
    <cellStyle name="Output 27 2 2 2 2 2 3" xfId="20521" xr:uid="{00000000-0005-0000-0000-00004FCD0000}"/>
    <cellStyle name="Output 27 2 2 2 2 2 4" xfId="36364" xr:uid="{00000000-0005-0000-0000-000050CD0000}"/>
    <cellStyle name="Output 27 2 2 2 2 3" xfId="27361" xr:uid="{00000000-0005-0000-0000-000051CD0000}"/>
    <cellStyle name="Output 27 2 2 2 2 3 2" xfId="42991" xr:uid="{00000000-0005-0000-0000-000052CD0000}"/>
    <cellStyle name="Output 27 2 2 2 2 4" xfId="19297" xr:uid="{00000000-0005-0000-0000-000053CD0000}"/>
    <cellStyle name="Output 27 2 2 2 2 5" xfId="35140" xr:uid="{00000000-0005-0000-0000-000054CD0000}"/>
    <cellStyle name="Output 27 2 2 2 3" xfId="7742" xr:uid="{00000000-0005-0000-0000-000055CD0000}"/>
    <cellStyle name="Output 27 2 2 2 3 2" xfId="25308" xr:uid="{00000000-0005-0000-0000-000056CD0000}"/>
    <cellStyle name="Output 27 2 2 2 3 2 2" xfId="40938" xr:uid="{00000000-0005-0000-0000-000057CD0000}"/>
    <cellStyle name="Output 27 2 2 2 3 3" xfId="17244" xr:uid="{00000000-0005-0000-0000-000058CD0000}"/>
    <cellStyle name="Output 27 2 2 2 3 4" xfId="33087" xr:uid="{00000000-0005-0000-0000-000059CD0000}"/>
    <cellStyle name="Output 27 2 2 2 4" xfId="25972" xr:uid="{00000000-0005-0000-0000-00005ACD0000}"/>
    <cellStyle name="Output 27 2 2 2 4 2" xfId="41602" xr:uid="{00000000-0005-0000-0000-00005BCD0000}"/>
    <cellStyle name="Output 27 2 2 2 5" xfId="17908" xr:uid="{00000000-0005-0000-0000-00005CCD0000}"/>
    <cellStyle name="Output 27 2 2 2 6" xfId="33751" xr:uid="{00000000-0005-0000-0000-00005DCD0000}"/>
    <cellStyle name="Output 27 2 2 3" xfId="23719" xr:uid="{00000000-0005-0000-0000-00005ECD0000}"/>
    <cellStyle name="Output 27 2 2 3 2" xfId="39350" xr:uid="{00000000-0005-0000-0000-00005FCD0000}"/>
    <cellStyle name="Output 27 2 2 4" xfId="15352" xr:uid="{00000000-0005-0000-0000-000060CD0000}"/>
    <cellStyle name="Output 27 2 2 5" xfId="31617" xr:uid="{00000000-0005-0000-0000-000061CD0000}"/>
    <cellStyle name="Output 27 2 2 6" xfId="50336" xr:uid="{00000000-0005-0000-0000-000062CD0000}"/>
    <cellStyle name="Output 27 2 2 7" xfId="52122" xr:uid="{00000000-0005-0000-0000-000063CD0000}"/>
    <cellStyle name="Output 27 2 2 8" xfId="53217" xr:uid="{00000000-0005-0000-0000-000064CD0000}"/>
    <cellStyle name="Output 27 2 3" xfId="9084" xr:uid="{00000000-0005-0000-0000-000065CD0000}"/>
    <cellStyle name="Output 27 2 3 2" xfId="10473" xr:uid="{00000000-0005-0000-0000-000066CD0000}"/>
    <cellStyle name="Output 27 2 3 2 2" xfId="9291" xr:uid="{00000000-0005-0000-0000-000067CD0000}"/>
    <cellStyle name="Output 27 2 3 2 2 2" xfId="26857" xr:uid="{00000000-0005-0000-0000-000068CD0000}"/>
    <cellStyle name="Output 27 2 3 2 2 2 2" xfId="42487" xr:uid="{00000000-0005-0000-0000-000069CD0000}"/>
    <cellStyle name="Output 27 2 3 2 2 3" xfId="18793" xr:uid="{00000000-0005-0000-0000-00006ACD0000}"/>
    <cellStyle name="Output 27 2 3 2 2 4" xfId="34636" xr:uid="{00000000-0005-0000-0000-00006BCD0000}"/>
    <cellStyle name="Output 27 2 3 2 3" xfId="28039" xr:uid="{00000000-0005-0000-0000-00006CCD0000}"/>
    <cellStyle name="Output 27 2 3 2 3 2" xfId="43669" xr:uid="{00000000-0005-0000-0000-00006DCD0000}"/>
    <cellStyle name="Output 27 2 3 2 4" xfId="19975" xr:uid="{00000000-0005-0000-0000-00006ECD0000}"/>
    <cellStyle name="Output 27 2 3 2 5" xfId="35818" xr:uid="{00000000-0005-0000-0000-00006FCD0000}"/>
    <cellStyle name="Output 27 2 3 3" xfId="10937" xr:uid="{00000000-0005-0000-0000-000070CD0000}"/>
    <cellStyle name="Output 27 2 3 3 2" xfId="28503" xr:uid="{00000000-0005-0000-0000-000071CD0000}"/>
    <cellStyle name="Output 27 2 3 3 2 2" xfId="44133" xr:uid="{00000000-0005-0000-0000-000072CD0000}"/>
    <cellStyle name="Output 27 2 3 3 3" xfId="20439" xr:uid="{00000000-0005-0000-0000-000073CD0000}"/>
    <cellStyle name="Output 27 2 3 3 4" xfId="36282" xr:uid="{00000000-0005-0000-0000-000074CD0000}"/>
    <cellStyle name="Output 27 2 3 4" xfId="26650" xr:uid="{00000000-0005-0000-0000-000075CD0000}"/>
    <cellStyle name="Output 27 2 3 4 2" xfId="42280" xr:uid="{00000000-0005-0000-0000-000076CD0000}"/>
    <cellStyle name="Output 27 2 3 5" xfId="18586" xr:uid="{00000000-0005-0000-0000-000077CD0000}"/>
    <cellStyle name="Output 27 2 3 6" xfId="34429" xr:uid="{00000000-0005-0000-0000-000078CD0000}"/>
    <cellStyle name="Output 27 2 4" xfId="21851" xr:uid="{00000000-0005-0000-0000-000079CD0000}"/>
    <cellStyle name="Output 27 2 4 2" xfId="37482" xr:uid="{00000000-0005-0000-0000-00007ACD0000}"/>
    <cellStyle name="Output 27 2 5" xfId="23231" xr:uid="{00000000-0005-0000-0000-00007BCD0000}"/>
    <cellStyle name="Output 27 2 5 2" xfId="38862" xr:uid="{00000000-0005-0000-0000-00007CCD0000}"/>
    <cellStyle name="Output 27 2 6" xfId="12977" xr:uid="{00000000-0005-0000-0000-00007DCD0000}"/>
    <cellStyle name="Output 27 2 7" xfId="29952" xr:uid="{00000000-0005-0000-0000-00007ECD0000}"/>
    <cellStyle name="Output 27 2 8" xfId="47157" xr:uid="{00000000-0005-0000-0000-00007FCD0000}"/>
    <cellStyle name="Output 27 2 9" xfId="48367" xr:uid="{00000000-0005-0000-0000-000080CD0000}"/>
    <cellStyle name="Output 27 3" xfId="5199" xr:uid="{00000000-0005-0000-0000-000081CD0000}"/>
    <cellStyle name="Output 27 3 2" xfId="9052" xr:uid="{00000000-0005-0000-0000-000082CD0000}"/>
    <cellStyle name="Output 27 3 2 2" xfId="10441" xr:uid="{00000000-0005-0000-0000-000083CD0000}"/>
    <cellStyle name="Output 27 3 2 2 2" xfId="11035" xr:uid="{00000000-0005-0000-0000-000084CD0000}"/>
    <cellStyle name="Output 27 3 2 2 2 2" xfId="28601" xr:uid="{00000000-0005-0000-0000-000085CD0000}"/>
    <cellStyle name="Output 27 3 2 2 2 2 2" xfId="44231" xr:uid="{00000000-0005-0000-0000-000086CD0000}"/>
    <cellStyle name="Output 27 3 2 2 2 3" xfId="20537" xr:uid="{00000000-0005-0000-0000-000087CD0000}"/>
    <cellStyle name="Output 27 3 2 2 2 4" xfId="36380" xr:uid="{00000000-0005-0000-0000-000088CD0000}"/>
    <cellStyle name="Output 27 3 2 2 3" xfId="28007" xr:uid="{00000000-0005-0000-0000-000089CD0000}"/>
    <cellStyle name="Output 27 3 2 2 3 2" xfId="43637" xr:uid="{00000000-0005-0000-0000-00008ACD0000}"/>
    <cellStyle name="Output 27 3 2 2 4" xfId="19943" xr:uid="{00000000-0005-0000-0000-00008BCD0000}"/>
    <cellStyle name="Output 27 3 2 2 5" xfId="35786" xr:uid="{00000000-0005-0000-0000-00008CCD0000}"/>
    <cellStyle name="Output 27 3 2 3" xfId="7749" xr:uid="{00000000-0005-0000-0000-00008DCD0000}"/>
    <cellStyle name="Output 27 3 2 3 2" xfId="25315" xr:uid="{00000000-0005-0000-0000-00008ECD0000}"/>
    <cellStyle name="Output 27 3 2 3 2 2" xfId="40945" xr:uid="{00000000-0005-0000-0000-00008FCD0000}"/>
    <cellStyle name="Output 27 3 2 3 3" xfId="17251" xr:uid="{00000000-0005-0000-0000-000090CD0000}"/>
    <cellStyle name="Output 27 3 2 3 4" xfId="33094" xr:uid="{00000000-0005-0000-0000-000091CD0000}"/>
    <cellStyle name="Output 27 3 2 4" xfId="26618" xr:uid="{00000000-0005-0000-0000-000092CD0000}"/>
    <cellStyle name="Output 27 3 2 4 2" xfId="42248" xr:uid="{00000000-0005-0000-0000-000093CD0000}"/>
    <cellStyle name="Output 27 3 2 5" xfId="18554" xr:uid="{00000000-0005-0000-0000-000094CD0000}"/>
    <cellStyle name="Output 27 3 2 6" xfId="34397" xr:uid="{00000000-0005-0000-0000-000095CD0000}"/>
    <cellStyle name="Output 27 3 3" xfId="23278" xr:uid="{00000000-0005-0000-0000-000096CD0000}"/>
    <cellStyle name="Output 27 3 3 2" xfId="38909" xr:uid="{00000000-0005-0000-0000-000097CD0000}"/>
    <cellStyle name="Output 27 3 4" xfId="14704" xr:uid="{00000000-0005-0000-0000-000098CD0000}"/>
    <cellStyle name="Output 27 3 5" xfId="31256" xr:uid="{00000000-0005-0000-0000-000099CD0000}"/>
    <cellStyle name="Output 27 3 6" xfId="49959" xr:uid="{00000000-0005-0000-0000-00009ACD0000}"/>
    <cellStyle name="Output 27 3 7" xfId="51757" xr:uid="{00000000-0005-0000-0000-00009BCD0000}"/>
    <cellStyle name="Output 27 3 8" xfId="52850" xr:uid="{00000000-0005-0000-0000-00009CCD0000}"/>
    <cellStyle name="Output 27 4" xfId="6677" xr:uid="{00000000-0005-0000-0000-00009DCD0000}"/>
    <cellStyle name="Output 27 4 2" xfId="4523" xr:uid="{00000000-0005-0000-0000-00009ECD0000}"/>
    <cellStyle name="Output 27 4 2 2" xfId="11180" xr:uid="{00000000-0005-0000-0000-00009FCD0000}"/>
    <cellStyle name="Output 27 4 2 2 2" xfId="28746" xr:uid="{00000000-0005-0000-0000-0000A0CD0000}"/>
    <cellStyle name="Output 27 4 2 2 2 2" xfId="44376" xr:uid="{00000000-0005-0000-0000-0000A1CD0000}"/>
    <cellStyle name="Output 27 4 2 2 3" xfId="20682" xr:uid="{00000000-0005-0000-0000-0000A2CD0000}"/>
    <cellStyle name="Output 27 4 2 2 4" xfId="36525" xr:uid="{00000000-0005-0000-0000-0000A3CD0000}"/>
    <cellStyle name="Output 27 4 2 3" xfId="22695" xr:uid="{00000000-0005-0000-0000-0000A4CD0000}"/>
    <cellStyle name="Output 27 4 2 3 2" xfId="38326" xr:uid="{00000000-0005-0000-0000-0000A5CD0000}"/>
    <cellStyle name="Output 27 4 2 4" xfId="14029" xr:uid="{00000000-0005-0000-0000-0000A6CD0000}"/>
    <cellStyle name="Output 27 4 2 5" xfId="30716" xr:uid="{00000000-0005-0000-0000-0000A7CD0000}"/>
    <cellStyle name="Output 27 4 3" xfId="4164" xr:uid="{00000000-0005-0000-0000-0000A8CD0000}"/>
    <cellStyle name="Output 27 4 3 2" xfId="22375" xr:uid="{00000000-0005-0000-0000-0000A9CD0000}"/>
    <cellStyle name="Output 27 4 3 2 2" xfId="38006" xr:uid="{00000000-0005-0000-0000-0000AACD0000}"/>
    <cellStyle name="Output 27 4 3 3" xfId="13670" xr:uid="{00000000-0005-0000-0000-0000ABCD0000}"/>
    <cellStyle name="Output 27 4 3 4" xfId="30415" xr:uid="{00000000-0005-0000-0000-0000ACCD0000}"/>
    <cellStyle name="Output 27 4 4" xfId="24340" xr:uid="{00000000-0005-0000-0000-0000ADCD0000}"/>
    <cellStyle name="Output 27 4 4 2" xfId="39971" xr:uid="{00000000-0005-0000-0000-0000AECD0000}"/>
    <cellStyle name="Output 27 4 5" xfId="16181" xr:uid="{00000000-0005-0000-0000-0000AFCD0000}"/>
    <cellStyle name="Output 27 4 6" xfId="32159" xr:uid="{00000000-0005-0000-0000-0000B0CD0000}"/>
    <cellStyle name="Output 27 5" xfId="21403" xr:uid="{00000000-0005-0000-0000-0000B1CD0000}"/>
    <cellStyle name="Output 27 5 2" xfId="37034" xr:uid="{00000000-0005-0000-0000-0000B2CD0000}"/>
    <cellStyle name="Output 27 6" xfId="22231" xr:uid="{00000000-0005-0000-0000-0000B3CD0000}"/>
    <cellStyle name="Output 27 6 2" xfId="37862" xr:uid="{00000000-0005-0000-0000-0000B4CD0000}"/>
    <cellStyle name="Output 27 7" xfId="12324" xr:uid="{00000000-0005-0000-0000-0000B5CD0000}"/>
    <cellStyle name="Output 27 8" xfId="29586" xr:uid="{00000000-0005-0000-0000-0000B6CD0000}"/>
    <cellStyle name="Output 27 9" xfId="47694" xr:uid="{00000000-0005-0000-0000-0000B7CD0000}"/>
    <cellStyle name="Output 28" xfId="3471" xr:uid="{00000000-0005-0000-0000-0000B8CD0000}"/>
    <cellStyle name="Output 28 10" xfId="45020" xr:uid="{00000000-0005-0000-0000-0000B9CD0000}"/>
    <cellStyle name="Output 28 11" xfId="46332" xr:uid="{00000000-0005-0000-0000-0000BACD0000}"/>
    <cellStyle name="Output 28 12" xfId="45796" xr:uid="{00000000-0005-0000-0000-0000BBCD0000}"/>
    <cellStyle name="Output 28 13" xfId="52634" xr:uid="{00000000-0005-0000-0000-0000BCCD0000}"/>
    <cellStyle name="Output 28 14" xfId="53645" xr:uid="{00000000-0005-0000-0000-0000BDCD0000}"/>
    <cellStyle name="Output 28 2" xfId="5846" xr:uid="{00000000-0005-0000-0000-0000BECD0000}"/>
    <cellStyle name="Output 28 2 2" xfId="8124" xr:uid="{00000000-0005-0000-0000-0000BFCD0000}"/>
    <cellStyle name="Output 28 2 2 2" xfId="9513" xr:uid="{00000000-0005-0000-0000-0000C0CD0000}"/>
    <cellStyle name="Output 28 2 2 2 2" xfId="7178" xr:uid="{00000000-0005-0000-0000-0000C1CD0000}"/>
    <cellStyle name="Output 28 2 2 2 2 2" xfId="24745" xr:uid="{00000000-0005-0000-0000-0000C2CD0000}"/>
    <cellStyle name="Output 28 2 2 2 2 2 2" xfId="40375" xr:uid="{00000000-0005-0000-0000-0000C3CD0000}"/>
    <cellStyle name="Output 28 2 2 2 2 3" xfId="16681" xr:uid="{00000000-0005-0000-0000-0000C4CD0000}"/>
    <cellStyle name="Output 28 2 2 2 2 4" xfId="32524" xr:uid="{00000000-0005-0000-0000-0000C5CD0000}"/>
    <cellStyle name="Output 28 2 2 2 3" xfId="27079" xr:uid="{00000000-0005-0000-0000-0000C6CD0000}"/>
    <cellStyle name="Output 28 2 2 2 3 2" xfId="42709" xr:uid="{00000000-0005-0000-0000-0000C7CD0000}"/>
    <cellStyle name="Output 28 2 2 2 4" xfId="19015" xr:uid="{00000000-0005-0000-0000-0000C8CD0000}"/>
    <cellStyle name="Output 28 2 2 2 5" xfId="34858" xr:uid="{00000000-0005-0000-0000-0000C9CD0000}"/>
    <cellStyle name="Output 28 2 2 3" xfId="10645" xr:uid="{00000000-0005-0000-0000-0000CACD0000}"/>
    <cellStyle name="Output 28 2 2 3 2" xfId="28211" xr:uid="{00000000-0005-0000-0000-0000CBCD0000}"/>
    <cellStyle name="Output 28 2 2 3 2 2" xfId="43841" xr:uid="{00000000-0005-0000-0000-0000CCCD0000}"/>
    <cellStyle name="Output 28 2 2 3 3" xfId="20147" xr:uid="{00000000-0005-0000-0000-0000CDCD0000}"/>
    <cellStyle name="Output 28 2 2 3 4" xfId="35990" xr:uid="{00000000-0005-0000-0000-0000CECD0000}"/>
    <cellStyle name="Output 28 2 2 4" xfId="25690" xr:uid="{00000000-0005-0000-0000-0000CFCD0000}"/>
    <cellStyle name="Output 28 2 2 4 2" xfId="41320" xr:uid="{00000000-0005-0000-0000-0000D0CD0000}"/>
    <cellStyle name="Output 28 2 2 5" xfId="17626" xr:uid="{00000000-0005-0000-0000-0000D1CD0000}"/>
    <cellStyle name="Output 28 2 2 6" xfId="33469" xr:uid="{00000000-0005-0000-0000-0000D2CD0000}"/>
    <cellStyle name="Output 28 2 3" xfId="23718" xr:uid="{00000000-0005-0000-0000-0000D3CD0000}"/>
    <cellStyle name="Output 28 2 3 2" xfId="39349" xr:uid="{00000000-0005-0000-0000-0000D4CD0000}"/>
    <cellStyle name="Output 28 2 4" xfId="15351" xr:uid="{00000000-0005-0000-0000-0000D5CD0000}"/>
    <cellStyle name="Output 28 2 5" xfId="31616" xr:uid="{00000000-0005-0000-0000-0000D6CD0000}"/>
    <cellStyle name="Output 28 2 6" xfId="49895" xr:uid="{00000000-0005-0000-0000-0000D7CD0000}"/>
    <cellStyle name="Output 28 2 7" xfId="51729" xr:uid="{00000000-0005-0000-0000-0000D8CD0000}"/>
    <cellStyle name="Output 28 2 8" xfId="52832" xr:uid="{00000000-0005-0000-0000-0000D9CD0000}"/>
    <cellStyle name="Output 28 3" xfId="8063" xr:uid="{00000000-0005-0000-0000-0000DACD0000}"/>
    <cellStyle name="Output 28 3 2" xfId="9452" xr:uid="{00000000-0005-0000-0000-0000DBCD0000}"/>
    <cellStyle name="Output 28 3 2 2" xfId="10929" xr:uid="{00000000-0005-0000-0000-0000DCCD0000}"/>
    <cellStyle name="Output 28 3 2 2 2" xfId="28495" xr:uid="{00000000-0005-0000-0000-0000DDCD0000}"/>
    <cellStyle name="Output 28 3 2 2 2 2" xfId="44125" xr:uid="{00000000-0005-0000-0000-0000DECD0000}"/>
    <cellStyle name="Output 28 3 2 2 3" xfId="20431" xr:uid="{00000000-0005-0000-0000-0000DFCD0000}"/>
    <cellStyle name="Output 28 3 2 2 4" xfId="36274" xr:uid="{00000000-0005-0000-0000-0000E0CD0000}"/>
    <cellStyle name="Output 28 3 2 3" xfId="27018" xr:uid="{00000000-0005-0000-0000-0000E1CD0000}"/>
    <cellStyle name="Output 28 3 2 3 2" xfId="42648" xr:uid="{00000000-0005-0000-0000-0000E2CD0000}"/>
    <cellStyle name="Output 28 3 2 4" xfId="18954" xr:uid="{00000000-0005-0000-0000-0000E3CD0000}"/>
    <cellStyle name="Output 28 3 2 5" xfId="34797" xr:uid="{00000000-0005-0000-0000-0000E4CD0000}"/>
    <cellStyle name="Output 28 3 3" xfId="7207" xr:uid="{00000000-0005-0000-0000-0000E5CD0000}"/>
    <cellStyle name="Output 28 3 3 2" xfId="24774" xr:uid="{00000000-0005-0000-0000-0000E6CD0000}"/>
    <cellStyle name="Output 28 3 3 2 2" xfId="40404" xr:uid="{00000000-0005-0000-0000-0000E7CD0000}"/>
    <cellStyle name="Output 28 3 3 3" xfId="16710" xr:uid="{00000000-0005-0000-0000-0000E8CD0000}"/>
    <cellStyle name="Output 28 3 3 4" xfId="32553" xr:uid="{00000000-0005-0000-0000-0000E9CD0000}"/>
    <cellStyle name="Output 28 3 4" xfId="25629" xr:uid="{00000000-0005-0000-0000-0000EACD0000}"/>
    <cellStyle name="Output 28 3 4 2" xfId="41259" xr:uid="{00000000-0005-0000-0000-0000EBCD0000}"/>
    <cellStyle name="Output 28 3 5" xfId="17565" xr:uid="{00000000-0005-0000-0000-0000ECCD0000}"/>
    <cellStyle name="Output 28 3 6" xfId="33408" xr:uid="{00000000-0005-0000-0000-0000EDCD0000}"/>
    <cellStyle name="Output 28 4" xfId="21850" xr:uid="{00000000-0005-0000-0000-0000EECD0000}"/>
    <cellStyle name="Output 28 4 2" xfId="37481" xr:uid="{00000000-0005-0000-0000-0000EFCD0000}"/>
    <cellStyle name="Output 28 5" xfId="24709" xr:uid="{00000000-0005-0000-0000-0000F0CD0000}"/>
    <cellStyle name="Output 28 5 2" xfId="40340" xr:uid="{00000000-0005-0000-0000-0000F1CD0000}"/>
    <cellStyle name="Output 28 6" xfId="12976" xr:uid="{00000000-0005-0000-0000-0000F2CD0000}"/>
    <cellStyle name="Output 28 7" xfId="29951" xr:uid="{00000000-0005-0000-0000-0000F3CD0000}"/>
    <cellStyle name="Output 28 8" xfId="44977" xr:uid="{00000000-0005-0000-0000-0000F4CD0000}"/>
    <cellStyle name="Output 28 9" xfId="45131" xr:uid="{00000000-0005-0000-0000-0000F5CD0000}"/>
    <cellStyle name="Output 29" xfId="4942" xr:uid="{00000000-0005-0000-0000-0000F6CD0000}"/>
    <cellStyle name="Output 29 10" xfId="49060" xr:uid="{00000000-0005-0000-0000-0000F7CD0000}"/>
    <cellStyle name="Output 29 11" xfId="45237" xr:uid="{00000000-0005-0000-0000-0000F8CD0000}"/>
    <cellStyle name="Output 29 12" xfId="45873" xr:uid="{00000000-0005-0000-0000-0000F9CD0000}"/>
    <cellStyle name="Output 29 2" xfId="8501" xr:uid="{00000000-0005-0000-0000-0000FACD0000}"/>
    <cellStyle name="Output 29 2 2" xfId="9890" xr:uid="{00000000-0005-0000-0000-0000FBCD0000}"/>
    <cellStyle name="Output 29 2 2 2" xfId="11263" xr:uid="{00000000-0005-0000-0000-0000FCCD0000}"/>
    <cellStyle name="Output 29 2 2 2 2" xfId="28829" xr:uid="{00000000-0005-0000-0000-0000FDCD0000}"/>
    <cellStyle name="Output 29 2 2 2 2 2" xfId="44459" xr:uid="{00000000-0005-0000-0000-0000FECD0000}"/>
    <cellStyle name="Output 29 2 2 2 3" xfId="20765" xr:uid="{00000000-0005-0000-0000-0000FFCD0000}"/>
    <cellStyle name="Output 29 2 2 2 4" xfId="36608" xr:uid="{00000000-0005-0000-0000-000000CE0000}"/>
    <cellStyle name="Output 29 2 2 3" xfId="27456" xr:uid="{00000000-0005-0000-0000-000001CE0000}"/>
    <cellStyle name="Output 29 2 2 3 2" xfId="43086" xr:uid="{00000000-0005-0000-0000-000002CE0000}"/>
    <cellStyle name="Output 29 2 2 4" xfId="19392" xr:uid="{00000000-0005-0000-0000-000003CE0000}"/>
    <cellStyle name="Output 29 2 2 5" xfId="35235" xr:uid="{00000000-0005-0000-0000-000004CE0000}"/>
    <cellStyle name="Output 29 2 3" xfId="4998" xr:uid="{00000000-0005-0000-0000-000005CE0000}"/>
    <cellStyle name="Output 29 2 3 2" xfId="23170" xr:uid="{00000000-0005-0000-0000-000006CE0000}"/>
    <cellStyle name="Output 29 2 3 2 2" xfId="38801" xr:uid="{00000000-0005-0000-0000-000007CE0000}"/>
    <cellStyle name="Output 29 2 3 3" xfId="14504" xr:uid="{00000000-0005-0000-0000-000008CE0000}"/>
    <cellStyle name="Output 29 2 3 4" xfId="31191" xr:uid="{00000000-0005-0000-0000-000009CE0000}"/>
    <cellStyle name="Output 29 2 4" xfId="26067" xr:uid="{00000000-0005-0000-0000-00000ACE0000}"/>
    <cellStyle name="Output 29 2 4 2" xfId="41697" xr:uid="{00000000-0005-0000-0000-00000BCE0000}"/>
    <cellStyle name="Output 29 2 5" xfId="18003" xr:uid="{00000000-0005-0000-0000-00000CCE0000}"/>
    <cellStyle name="Output 29 2 6" xfId="33846" xr:uid="{00000000-0005-0000-0000-00000DCE0000}"/>
    <cellStyle name="Output 29 2 7" xfId="49661" xr:uid="{00000000-0005-0000-0000-00000ECE0000}"/>
    <cellStyle name="Output 29 2 8" xfId="51628" xr:uid="{00000000-0005-0000-0000-00000FCE0000}"/>
    <cellStyle name="Output 29 2 9" xfId="52763" xr:uid="{00000000-0005-0000-0000-000010CE0000}"/>
    <cellStyle name="Output 29 3" xfId="23114" xr:uid="{00000000-0005-0000-0000-000011CE0000}"/>
    <cellStyle name="Output 29 3 2" xfId="38745" xr:uid="{00000000-0005-0000-0000-000012CE0000}"/>
    <cellStyle name="Output 29 4" xfId="14448" xr:uid="{00000000-0005-0000-0000-000013CE0000}"/>
    <cellStyle name="Output 29 5" xfId="31135" xr:uid="{00000000-0005-0000-0000-000014CE0000}"/>
    <cellStyle name="Output 29 6" xfId="45529" xr:uid="{00000000-0005-0000-0000-000015CE0000}"/>
    <cellStyle name="Output 29 7" xfId="47006" xr:uid="{00000000-0005-0000-0000-000016CE0000}"/>
    <cellStyle name="Output 29 8" xfId="45625" xr:uid="{00000000-0005-0000-0000-000017CE0000}"/>
    <cellStyle name="Output 29 9" xfId="48996" xr:uid="{00000000-0005-0000-0000-000018CE0000}"/>
    <cellStyle name="Output 3" xfId="2871" xr:uid="{00000000-0005-0000-0000-000019CE0000}"/>
    <cellStyle name="Output 3 10" xfId="29638" xr:uid="{00000000-0005-0000-0000-00001ACE0000}"/>
    <cellStyle name="Output 3 11" xfId="45471" xr:uid="{00000000-0005-0000-0000-00001BCE0000}"/>
    <cellStyle name="Output 3 12" xfId="46752" xr:uid="{00000000-0005-0000-0000-00001CCE0000}"/>
    <cellStyle name="Output 3 13" xfId="47359" xr:uid="{00000000-0005-0000-0000-00001DCE0000}"/>
    <cellStyle name="Output 3 14" xfId="49038" xr:uid="{00000000-0005-0000-0000-00001ECE0000}"/>
    <cellStyle name="Output 3 15" xfId="48926" xr:uid="{00000000-0005-0000-0000-00001FCE0000}"/>
    <cellStyle name="Output 3 16" xfId="46831" xr:uid="{00000000-0005-0000-0000-000020CE0000}"/>
    <cellStyle name="Output 3 17" xfId="47452" xr:uid="{00000000-0005-0000-0000-000021CE0000}"/>
    <cellStyle name="Output 3 2" xfId="3525" xr:uid="{00000000-0005-0000-0000-000022CE0000}"/>
    <cellStyle name="Output 3 2 10" xfId="46266" xr:uid="{00000000-0005-0000-0000-000023CE0000}"/>
    <cellStyle name="Output 3 2 11" xfId="51123" xr:uid="{00000000-0005-0000-0000-000024CE0000}"/>
    <cellStyle name="Output 3 2 12" xfId="46422" xr:uid="{00000000-0005-0000-0000-000025CE0000}"/>
    <cellStyle name="Output 3 2 13" xfId="51704" xr:uid="{00000000-0005-0000-0000-000026CE0000}"/>
    <cellStyle name="Output 3 2 14" xfId="46203" xr:uid="{00000000-0005-0000-0000-000027CE0000}"/>
    <cellStyle name="Output 3 2 2" xfId="5900" xr:uid="{00000000-0005-0000-0000-000028CE0000}"/>
    <cellStyle name="Output 3 2 2 2" xfId="9186" xr:uid="{00000000-0005-0000-0000-000029CE0000}"/>
    <cellStyle name="Output 3 2 2 2 2" xfId="10575" xr:uid="{00000000-0005-0000-0000-00002ACE0000}"/>
    <cellStyle name="Output 3 2 2 2 2 2" xfId="11680" xr:uid="{00000000-0005-0000-0000-00002BCE0000}"/>
    <cellStyle name="Output 3 2 2 2 2 2 2" xfId="29246" xr:uid="{00000000-0005-0000-0000-00002CCE0000}"/>
    <cellStyle name="Output 3 2 2 2 2 2 2 2" xfId="44876" xr:uid="{00000000-0005-0000-0000-00002DCE0000}"/>
    <cellStyle name="Output 3 2 2 2 2 2 3" xfId="21182" xr:uid="{00000000-0005-0000-0000-00002ECE0000}"/>
    <cellStyle name="Output 3 2 2 2 2 2 4" xfId="37025" xr:uid="{00000000-0005-0000-0000-00002FCE0000}"/>
    <cellStyle name="Output 3 2 2 2 2 3" xfId="28141" xr:uid="{00000000-0005-0000-0000-000030CE0000}"/>
    <cellStyle name="Output 3 2 2 2 2 3 2" xfId="43771" xr:uid="{00000000-0005-0000-0000-000031CE0000}"/>
    <cellStyle name="Output 3 2 2 2 2 4" xfId="20077" xr:uid="{00000000-0005-0000-0000-000032CE0000}"/>
    <cellStyle name="Output 3 2 2 2 2 5" xfId="35920" xr:uid="{00000000-0005-0000-0000-000033CE0000}"/>
    <cellStyle name="Output 3 2 2 2 3" xfId="10745" xr:uid="{00000000-0005-0000-0000-000034CE0000}"/>
    <cellStyle name="Output 3 2 2 2 3 2" xfId="28311" xr:uid="{00000000-0005-0000-0000-000035CE0000}"/>
    <cellStyle name="Output 3 2 2 2 3 2 2" xfId="43941" xr:uid="{00000000-0005-0000-0000-000036CE0000}"/>
    <cellStyle name="Output 3 2 2 2 3 3" xfId="20247" xr:uid="{00000000-0005-0000-0000-000037CE0000}"/>
    <cellStyle name="Output 3 2 2 2 3 4" xfId="36090" xr:uid="{00000000-0005-0000-0000-000038CE0000}"/>
    <cellStyle name="Output 3 2 2 2 4" xfId="26752" xr:uid="{00000000-0005-0000-0000-000039CE0000}"/>
    <cellStyle name="Output 3 2 2 2 4 2" xfId="42382" xr:uid="{00000000-0005-0000-0000-00003ACE0000}"/>
    <cellStyle name="Output 3 2 2 2 5" xfId="18688" xr:uid="{00000000-0005-0000-0000-00003BCE0000}"/>
    <cellStyle name="Output 3 2 2 2 6" xfId="34531" xr:uid="{00000000-0005-0000-0000-00003CCE0000}"/>
    <cellStyle name="Output 3 2 2 3" xfId="23771" xr:uid="{00000000-0005-0000-0000-00003DCE0000}"/>
    <cellStyle name="Output 3 2 2 3 2" xfId="39402" xr:uid="{00000000-0005-0000-0000-00003ECE0000}"/>
    <cellStyle name="Output 3 2 2 4" xfId="15405" xr:uid="{00000000-0005-0000-0000-00003FCE0000}"/>
    <cellStyle name="Output 3 2 2 5" xfId="31669" xr:uid="{00000000-0005-0000-0000-000040CE0000}"/>
    <cellStyle name="Output 3 2 2 6" xfId="50388" xr:uid="{00000000-0005-0000-0000-000041CE0000}"/>
    <cellStyle name="Output 3 2 2 7" xfId="52174" xr:uid="{00000000-0005-0000-0000-000042CE0000}"/>
    <cellStyle name="Output 3 2 2 8" xfId="53269" xr:uid="{00000000-0005-0000-0000-000043CE0000}"/>
    <cellStyle name="Output 3 2 3" xfId="8706" xr:uid="{00000000-0005-0000-0000-000044CE0000}"/>
    <cellStyle name="Output 3 2 3 2" xfId="10095" xr:uid="{00000000-0005-0000-0000-000045CE0000}"/>
    <cellStyle name="Output 3 2 3 2 2" xfId="4754" xr:uid="{00000000-0005-0000-0000-000046CE0000}"/>
    <cellStyle name="Output 3 2 3 2 2 2" xfId="22926" xr:uid="{00000000-0005-0000-0000-000047CE0000}"/>
    <cellStyle name="Output 3 2 3 2 2 2 2" xfId="38557" xr:uid="{00000000-0005-0000-0000-000048CE0000}"/>
    <cellStyle name="Output 3 2 3 2 2 3" xfId="14260" xr:uid="{00000000-0005-0000-0000-000049CE0000}"/>
    <cellStyle name="Output 3 2 3 2 2 4" xfId="30947" xr:uid="{00000000-0005-0000-0000-00004ACE0000}"/>
    <cellStyle name="Output 3 2 3 2 3" xfId="27661" xr:uid="{00000000-0005-0000-0000-00004BCE0000}"/>
    <cellStyle name="Output 3 2 3 2 3 2" xfId="43291" xr:uid="{00000000-0005-0000-0000-00004CCE0000}"/>
    <cellStyle name="Output 3 2 3 2 4" xfId="19597" xr:uid="{00000000-0005-0000-0000-00004DCE0000}"/>
    <cellStyle name="Output 3 2 3 2 5" xfId="35440" xr:uid="{00000000-0005-0000-0000-00004ECE0000}"/>
    <cellStyle name="Output 3 2 3 3" xfId="7182" xr:uid="{00000000-0005-0000-0000-00004FCE0000}"/>
    <cellStyle name="Output 3 2 3 3 2" xfId="24749" xr:uid="{00000000-0005-0000-0000-000050CE0000}"/>
    <cellStyle name="Output 3 2 3 3 2 2" xfId="40379" xr:uid="{00000000-0005-0000-0000-000051CE0000}"/>
    <cellStyle name="Output 3 2 3 3 3" xfId="16685" xr:uid="{00000000-0005-0000-0000-000052CE0000}"/>
    <cellStyle name="Output 3 2 3 3 4" xfId="32528" xr:uid="{00000000-0005-0000-0000-000053CE0000}"/>
    <cellStyle name="Output 3 2 3 4" xfId="26272" xr:uid="{00000000-0005-0000-0000-000054CE0000}"/>
    <cellStyle name="Output 3 2 3 4 2" xfId="41902" xr:uid="{00000000-0005-0000-0000-000055CE0000}"/>
    <cellStyle name="Output 3 2 3 5" xfId="18208" xr:uid="{00000000-0005-0000-0000-000056CE0000}"/>
    <cellStyle name="Output 3 2 3 6" xfId="34051" xr:uid="{00000000-0005-0000-0000-000057CE0000}"/>
    <cellStyle name="Output 3 2 4" xfId="21903" xr:uid="{00000000-0005-0000-0000-000058CE0000}"/>
    <cellStyle name="Output 3 2 4 2" xfId="37534" xr:uid="{00000000-0005-0000-0000-000059CE0000}"/>
    <cellStyle name="Output 3 2 5" xfId="12085" xr:uid="{00000000-0005-0000-0000-00005ACE0000}"/>
    <cellStyle name="Output 3 2 5 2" xfId="29348" xr:uid="{00000000-0005-0000-0000-00005BCE0000}"/>
    <cellStyle name="Output 3 2 6" xfId="13030" xr:uid="{00000000-0005-0000-0000-00005CCE0000}"/>
    <cellStyle name="Output 3 2 7" xfId="30004" xr:uid="{00000000-0005-0000-0000-00005DCE0000}"/>
    <cellStyle name="Output 3 2 8" xfId="47961" xr:uid="{00000000-0005-0000-0000-00005ECE0000}"/>
    <cellStyle name="Output 3 2 9" xfId="48419" xr:uid="{00000000-0005-0000-0000-00005FCE0000}"/>
    <cellStyle name="Output 3 3" xfId="5251" xr:uid="{00000000-0005-0000-0000-000060CE0000}"/>
    <cellStyle name="Output 3 3 10" xfId="46043" xr:uid="{00000000-0005-0000-0000-000061CE0000}"/>
    <cellStyle name="Output 3 3 11" xfId="52664" xr:uid="{00000000-0005-0000-0000-000062CE0000}"/>
    <cellStyle name="Output 3 3 12" xfId="45147" xr:uid="{00000000-0005-0000-0000-000063CE0000}"/>
    <cellStyle name="Output 3 3 2" xfId="8491" xr:uid="{00000000-0005-0000-0000-000064CE0000}"/>
    <cellStyle name="Output 3 3 2 2" xfId="9880" xr:uid="{00000000-0005-0000-0000-000065CE0000}"/>
    <cellStyle name="Output 3 3 2 2 2" xfId="11395" xr:uid="{00000000-0005-0000-0000-000066CE0000}"/>
    <cellStyle name="Output 3 3 2 2 2 2" xfId="28961" xr:uid="{00000000-0005-0000-0000-000067CE0000}"/>
    <cellStyle name="Output 3 3 2 2 2 2 2" xfId="44591" xr:uid="{00000000-0005-0000-0000-000068CE0000}"/>
    <cellStyle name="Output 3 3 2 2 2 3" xfId="20897" xr:uid="{00000000-0005-0000-0000-000069CE0000}"/>
    <cellStyle name="Output 3 3 2 2 2 4" xfId="36740" xr:uid="{00000000-0005-0000-0000-00006ACE0000}"/>
    <cellStyle name="Output 3 3 2 2 3" xfId="27446" xr:uid="{00000000-0005-0000-0000-00006BCE0000}"/>
    <cellStyle name="Output 3 3 2 2 3 2" xfId="43076" xr:uid="{00000000-0005-0000-0000-00006CCE0000}"/>
    <cellStyle name="Output 3 3 2 2 4" xfId="19382" xr:uid="{00000000-0005-0000-0000-00006DCE0000}"/>
    <cellStyle name="Output 3 3 2 2 5" xfId="35225" xr:uid="{00000000-0005-0000-0000-00006ECE0000}"/>
    <cellStyle name="Output 3 3 2 3" xfId="4472" xr:uid="{00000000-0005-0000-0000-00006FCE0000}"/>
    <cellStyle name="Output 3 3 2 3 2" xfId="22644" xr:uid="{00000000-0005-0000-0000-000070CE0000}"/>
    <cellStyle name="Output 3 3 2 3 2 2" xfId="38275" xr:uid="{00000000-0005-0000-0000-000071CE0000}"/>
    <cellStyle name="Output 3 3 2 3 3" xfId="13978" xr:uid="{00000000-0005-0000-0000-000072CE0000}"/>
    <cellStyle name="Output 3 3 2 3 4" xfId="30665" xr:uid="{00000000-0005-0000-0000-000073CE0000}"/>
    <cellStyle name="Output 3 3 2 4" xfId="26057" xr:uid="{00000000-0005-0000-0000-000074CE0000}"/>
    <cellStyle name="Output 3 3 2 4 2" xfId="41687" xr:uid="{00000000-0005-0000-0000-000075CE0000}"/>
    <cellStyle name="Output 3 3 2 5" xfId="17993" xr:uid="{00000000-0005-0000-0000-000076CE0000}"/>
    <cellStyle name="Output 3 3 2 6" xfId="33836" xr:uid="{00000000-0005-0000-0000-000077CE0000}"/>
    <cellStyle name="Output 3 3 2 7" xfId="50011" xr:uid="{00000000-0005-0000-0000-000078CE0000}"/>
    <cellStyle name="Output 3 3 2 8" xfId="51809" xr:uid="{00000000-0005-0000-0000-000079CE0000}"/>
    <cellStyle name="Output 3 3 2 9" xfId="52902" xr:uid="{00000000-0005-0000-0000-00007ACE0000}"/>
    <cellStyle name="Output 3 3 3" xfId="23329" xr:uid="{00000000-0005-0000-0000-00007BCE0000}"/>
    <cellStyle name="Output 3 3 3 2" xfId="38960" xr:uid="{00000000-0005-0000-0000-00007CCE0000}"/>
    <cellStyle name="Output 3 3 4" xfId="14756" xr:uid="{00000000-0005-0000-0000-00007DCE0000}"/>
    <cellStyle name="Output 3 3 5" xfId="31307" xr:uid="{00000000-0005-0000-0000-00007ECE0000}"/>
    <cellStyle name="Output 3 3 6" xfId="47595" xr:uid="{00000000-0005-0000-0000-00007FCE0000}"/>
    <cellStyle name="Output 3 3 7" xfId="48057" xr:uid="{00000000-0005-0000-0000-000080CE0000}"/>
    <cellStyle name="Output 3 3 8" xfId="46221" xr:uid="{00000000-0005-0000-0000-000081CE0000}"/>
    <cellStyle name="Output 3 3 9" xfId="50760" xr:uid="{00000000-0005-0000-0000-000082CE0000}"/>
    <cellStyle name="Output 3 4" xfId="5047" xr:uid="{00000000-0005-0000-0000-000083CE0000}"/>
    <cellStyle name="Output 3 4 2" xfId="8297" xr:uid="{00000000-0005-0000-0000-000084CE0000}"/>
    <cellStyle name="Output 3 4 2 2" xfId="9686" xr:uid="{00000000-0005-0000-0000-000085CE0000}"/>
    <cellStyle name="Output 3 4 2 2 2" xfId="4423" xr:uid="{00000000-0005-0000-0000-000086CE0000}"/>
    <cellStyle name="Output 3 4 2 2 2 2" xfId="22595" xr:uid="{00000000-0005-0000-0000-000087CE0000}"/>
    <cellStyle name="Output 3 4 2 2 2 2 2" xfId="38226" xr:uid="{00000000-0005-0000-0000-000088CE0000}"/>
    <cellStyle name="Output 3 4 2 2 2 3" xfId="13929" xr:uid="{00000000-0005-0000-0000-000089CE0000}"/>
    <cellStyle name="Output 3 4 2 2 2 4" xfId="30616" xr:uid="{00000000-0005-0000-0000-00008ACE0000}"/>
    <cellStyle name="Output 3 4 2 2 3" xfId="27252" xr:uid="{00000000-0005-0000-0000-00008BCE0000}"/>
    <cellStyle name="Output 3 4 2 2 3 2" xfId="42882" xr:uid="{00000000-0005-0000-0000-00008CCE0000}"/>
    <cellStyle name="Output 3 4 2 2 4" xfId="19188" xr:uid="{00000000-0005-0000-0000-00008DCE0000}"/>
    <cellStyle name="Output 3 4 2 2 5" xfId="35031" xr:uid="{00000000-0005-0000-0000-00008ECE0000}"/>
    <cellStyle name="Output 3 4 2 3" xfId="7925" xr:uid="{00000000-0005-0000-0000-00008FCE0000}"/>
    <cellStyle name="Output 3 4 2 3 2" xfId="25491" xr:uid="{00000000-0005-0000-0000-000090CE0000}"/>
    <cellStyle name="Output 3 4 2 3 2 2" xfId="41121" xr:uid="{00000000-0005-0000-0000-000091CE0000}"/>
    <cellStyle name="Output 3 4 2 3 3" xfId="17427" xr:uid="{00000000-0005-0000-0000-000092CE0000}"/>
    <cellStyle name="Output 3 4 2 3 4" xfId="33270" xr:uid="{00000000-0005-0000-0000-000093CE0000}"/>
    <cellStyle name="Output 3 4 2 4" xfId="25863" xr:uid="{00000000-0005-0000-0000-000094CE0000}"/>
    <cellStyle name="Output 3 4 2 4 2" xfId="41493" xr:uid="{00000000-0005-0000-0000-000095CE0000}"/>
    <cellStyle name="Output 3 4 2 5" xfId="17799" xr:uid="{00000000-0005-0000-0000-000096CE0000}"/>
    <cellStyle name="Output 3 4 2 6" xfId="33642" xr:uid="{00000000-0005-0000-0000-000097CE0000}"/>
    <cellStyle name="Output 3 4 3" xfId="23217" xr:uid="{00000000-0005-0000-0000-000098CE0000}"/>
    <cellStyle name="Output 3 4 3 2" xfId="38848" xr:uid="{00000000-0005-0000-0000-000099CE0000}"/>
    <cellStyle name="Output 3 4 4" xfId="14552" xr:uid="{00000000-0005-0000-0000-00009ACE0000}"/>
    <cellStyle name="Output 3 4 5" xfId="31238" xr:uid="{00000000-0005-0000-0000-00009BCE0000}"/>
    <cellStyle name="Output 3 4 6" xfId="49728" xr:uid="{00000000-0005-0000-0000-00009CCE0000}"/>
    <cellStyle name="Output 3 4 7" xfId="51659" xr:uid="{00000000-0005-0000-0000-00009DCE0000}"/>
    <cellStyle name="Output 3 4 8" xfId="52780" xr:uid="{00000000-0005-0000-0000-00009ECE0000}"/>
    <cellStyle name="Output 3 5" xfId="6891" xr:uid="{00000000-0005-0000-0000-00009FCE0000}"/>
    <cellStyle name="Output 3 5 2" xfId="8014" xr:uid="{00000000-0005-0000-0000-0000A0CE0000}"/>
    <cellStyle name="Output 3 5 2 2" xfId="11221" xr:uid="{00000000-0005-0000-0000-0000A1CE0000}"/>
    <cellStyle name="Output 3 5 2 2 2" xfId="28787" xr:uid="{00000000-0005-0000-0000-0000A2CE0000}"/>
    <cellStyle name="Output 3 5 2 2 2 2" xfId="44417" xr:uid="{00000000-0005-0000-0000-0000A3CE0000}"/>
    <cellStyle name="Output 3 5 2 2 3" xfId="20723" xr:uid="{00000000-0005-0000-0000-0000A4CE0000}"/>
    <cellStyle name="Output 3 5 2 2 4" xfId="36566" xr:uid="{00000000-0005-0000-0000-0000A5CE0000}"/>
    <cellStyle name="Output 3 5 2 3" xfId="10883" xr:uid="{00000000-0005-0000-0000-0000A6CE0000}"/>
    <cellStyle name="Output 3 5 2 3 2" xfId="28449" xr:uid="{00000000-0005-0000-0000-0000A7CE0000}"/>
    <cellStyle name="Output 3 5 2 3 2 2" xfId="44079" xr:uid="{00000000-0005-0000-0000-0000A8CE0000}"/>
    <cellStyle name="Output 3 5 2 3 3" xfId="20385" xr:uid="{00000000-0005-0000-0000-0000A9CE0000}"/>
    <cellStyle name="Output 3 5 2 3 4" xfId="36228" xr:uid="{00000000-0005-0000-0000-0000AACE0000}"/>
    <cellStyle name="Output 3 5 2 4" xfId="25580" xr:uid="{00000000-0005-0000-0000-0000ABCE0000}"/>
    <cellStyle name="Output 3 5 2 4 2" xfId="41210" xr:uid="{00000000-0005-0000-0000-0000ACCE0000}"/>
    <cellStyle name="Output 3 5 2 5" xfId="17516" xr:uid="{00000000-0005-0000-0000-0000ADCE0000}"/>
    <cellStyle name="Output 3 5 2 6" xfId="33359" xr:uid="{00000000-0005-0000-0000-0000AECE0000}"/>
    <cellStyle name="Output 3 5 3" xfId="11142" xr:uid="{00000000-0005-0000-0000-0000AFCE0000}"/>
    <cellStyle name="Output 3 5 3 2" xfId="10822" xr:uid="{00000000-0005-0000-0000-0000B0CE0000}"/>
    <cellStyle name="Output 3 5 3 2 2" xfId="28388" xr:uid="{00000000-0005-0000-0000-0000B1CE0000}"/>
    <cellStyle name="Output 3 5 3 2 2 2" xfId="44018" xr:uid="{00000000-0005-0000-0000-0000B2CE0000}"/>
    <cellStyle name="Output 3 5 3 2 3" xfId="20324" xr:uid="{00000000-0005-0000-0000-0000B3CE0000}"/>
    <cellStyle name="Output 3 5 3 2 4" xfId="36167" xr:uid="{00000000-0005-0000-0000-0000B4CE0000}"/>
    <cellStyle name="Output 3 5 3 3" xfId="28708" xr:uid="{00000000-0005-0000-0000-0000B5CE0000}"/>
    <cellStyle name="Output 3 5 3 3 2" xfId="44338" xr:uid="{00000000-0005-0000-0000-0000B6CE0000}"/>
    <cellStyle name="Output 3 5 3 4" xfId="20644" xr:uid="{00000000-0005-0000-0000-0000B7CE0000}"/>
    <cellStyle name="Output 3 5 3 5" xfId="36487" xr:uid="{00000000-0005-0000-0000-0000B8CE0000}"/>
    <cellStyle name="Output 3 5 4" xfId="6457" xr:uid="{00000000-0005-0000-0000-0000B9CE0000}"/>
    <cellStyle name="Output 3 5 4 2" xfId="24159" xr:uid="{00000000-0005-0000-0000-0000BACE0000}"/>
    <cellStyle name="Output 3 5 4 2 2" xfId="39790" xr:uid="{00000000-0005-0000-0000-0000BBCE0000}"/>
    <cellStyle name="Output 3 5 4 3" xfId="15961" xr:uid="{00000000-0005-0000-0000-0000BCCE0000}"/>
    <cellStyle name="Output 3 5 4 4" xfId="31998" xr:uid="{00000000-0005-0000-0000-0000BDCE0000}"/>
    <cellStyle name="Output 3 5 5" xfId="24554" xr:uid="{00000000-0005-0000-0000-0000BECE0000}"/>
    <cellStyle name="Output 3 5 5 2" xfId="40185" xr:uid="{00000000-0005-0000-0000-0000BFCE0000}"/>
    <cellStyle name="Output 3 5 6" xfId="16395" xr:uid="{00000000-0005-0000-0000-0000C0CE0000}"/>
    <cellStyle name="Output 3 5 7" xfId="32373" xr:uid="{00000000-0005-0000-0000-0000C1CE0000}"/>
    <cellStyle name="Output 3 6" xfId="8617" xr:uid="{00000000-0005-0000-0000-0000C2CE0000}"/>
    <cellStyle name="Output 3 6 2" xfId="10006" xr:uid="{00000000-0005-0000-0000-0000C3CE0000}"/>
    <cellStyle name="Output 3 6 2 2" xfId="10939" xr:uid="{00000000-0005-0000-0000-0000C4CE0000}"/>
    <cellStyle name="Output 3 6 2 2 2" xfId="28505" xr:uid="{00000000-0005-0000-0000-0000C5CE0000}"/>
    <cellStyle name="Output 3 6 2 2 2 2" xfId="44135" xr:uid="{00000000-0005-0000-0000-0000C6CE0000}"/>
    <cellStyle name="Output 3 6 2 2 3" xfId="20441" xr:uid="{00000000-0005-0000-0000-0000C7CE0000}"/>
    <cellStyle name="Output 3 6 2 2 4" xfId="36284" xr:uid="{00000000-0005-0000-0000-0000C8CE0000}"/>
    <cellStyle name="Output 3 6 2 3" xfId="27572" xr:uid="{00000000-0005-0000-0000-0000C9CE0000}"/>
    <cellStyle name="Output 3 6 2 3 2" xfId="43202" xr:uid="{00000000-0005-0000-0000-0000CACE0000}"/>
    <cellStyle name="Output 3 6 2 4" xfId="19508" xr:uid="{00000000-0005-0000-0000-0000CBCE0000}"/>
    <cellStyle name="Output 3 6 2 5" xfId="35351" xr:uid="{00000000-0005-0000-0000-0000CCCE0000}"/>
    <cellStyle name="Output 3 6 3" xfId="4688" xr:uid="{00000000-0005-0000-0000-0000CDCE0000}"/>
    <cellStyle name="Output 3 6 3 2" xfId="22860" xr:uid="{00000000-0005-0000-0000-0000CECE0000}"/>
    <cellStyle name="Output 3 6 3 2 2" xfId="38491" xr:uid="{00000000-0005-0000-0000-0000CFCE0000}"/>
    <cellStyle name="Output 3 6 3 3" xfId="14194" xr:uid="{00000000-0005-0000-0000-0000D0CE0000}"/>
    <cellStyle name="Output 3 6 3 4" xfId="30881" xr:uid="{00000000-0005-0000-0000-0000D1CE0000}"/>
    <cellStyle name="Output 3 6 4" xfId="26183" xr:uid="{00000000-0005-0000-0000-0000D2CE0000}"/>
    <cellStyle name="Output 3 6 4 2" xfId="41813" xr:uid="{00000000-0005-0000-0000-0000D3CE0000}"/>
    <cellStyle name="Output 3 6 5" xfId="18119" xr:uid="{00000000-0005-0000-0000-0000D4CE0000}"/>
    <cellStyle name="Output 3 6 6" xfId="33962" xr:uid="{00000000-0005-0000-0000-0000D5CE0000}"/>
    <cellStyle name="Output 3 7" xfId="21455" xr:uid="{00000000-0005-0000-0000-0000D6CE0000}"/>
    <cellStyle name="Output 3 7 2" xfId="37086" xr:uid="{00000000-0005-0000-0000-0000D7CE0000}"/>
    <cellStyle name="Output 3 8" xfId="23275" xr:uid="{00000000-0005-0000-0000-0000D8CE0000}"/>
    <cellStyle name="Output 3 8 2" xfId="38906" xr:uid="{00000000-0005-0000-0000-0000D9CE0000}"/>
    <cellStyle name="Output 3 9" xfId="12377" xr:uid="{00000000-0005-0000-0000-0000DACE0000}"/>
    <cellStyle name="Output 30" xfId="11977" xr:uid="{00000000-0005-0000-0000-0000DBCE0000}"/>
    <cellStyle name="Output 30 2" xfId="29315" xr:uid="{00000000-0005-0000-0000-0000DCCE0000}"/>
    <cellStyle name="Output 30 3" xfId="49500" xr:uid="{00000000-0005-0000-0000-0000DDCE0000}"/>
    <cellStyle name="Output 30 4" xfId="51566" xr:uid="{00000000-0005-0000-0000-0000DECE0000}"/>
    <cellStyle name="Output 30 5" xfId="52721" xr:uid="{00000000-0005-0000-0000-0000DFCE0000}"/>
    <cellStyle name="Output 31" xfId="24072" xr:uid="{00000000-0005-0000-0000-0000E0CE0000}"/>
    <cellStyle name="Output 31 2" xfId="39703" xr:uid="{00000000-0005-0000-0000-0000E1CE0000}"/>
    <cellStyle name="Output 31 3" xfId="49223" xr:uid="{00000000-0005-0000-0000-0000E2CE0000}"/>
    <cellStyle name="Output 31 4" xfId="51457" xr:uid="{00000000-0005-0000-0000-0000E3CE0000}"/>
    <cellStyle name="Output 31 5" xfId="52651" xr:uid="{00000000-0005-0000-0000-0000E4CE0000}"/>
    <cellStyle name="Output 32" xfId="11972" xr:uid="{00000000-0005-0000-0000-0000E5CE0000}"/>
    <cellStyle name="Output 33" xfId="11904" xr:uid="{00000000-0005-0000-0000-0000E6CE0000}"/>
    <cellStyle name="Output 34" xfId="45633" xr:uid="{00000000-0005-0000-0000-0000E7CE0000}"/>
    <cellStyle name="Output 35" xfId="46474" xr:uid="{00000000-0005-0000-0000-0000E8CE0000}"/>
    <cellStyle name="Output 36" xfId="47623" xr:uid="{00000000-0005-0000-0000-0000E9CE0000}"/>
    <cellStyle name="Output 37" xfId="49076" xr:uid="{00000000-0005-0000-0000-0000EACE0000}"/>
    <cellStyle name="Output 38" xfId="45972" xr:uid="{00000000-0005-0000-0000-0000EBCE0000}"/>
    <cellStyle name="Output 39" xfId="47365" xr:uid="{00000000-0005-0000-0000-0000ECCE0000}"/>
    <cellStyle name="Output 4" xfId="3124" xr:uid="{00000000-0005-0000-0000-0000EDCE0000}"/>
    <cellStyle name="Output 4 10" xfId="48237" xr:uid="{00000000-0005-0000-0000-0000EECE0000}"/>
    <cellStyle name="Output 4 11" xfId="48936" xr:uid="{00000000-0005-0000-0000-0000EFCE0000}"/>
    <cellStyle name="Output 4 12" xfId="50940" xr:uid="{00000000-0005-0000-0000-0000F0CE0000}"/>
    <cellStyle name="Output 4 13" xfId="47401" xr:uid="{00000000-0005-0000-0000-0000F1CE0000}"/>
    <cellStyle name="Output 4 14" xfId="52486" xr:uid="{00000000-0005-0000-0000-0000F2CE0000}"/>
    <cellStyle name="Output 4 15" xfId="53802" xr:uid="{00000000-0005-0000-0000-0000F3CE0000}"/>
    <cellStyle name="Output 4 2" xfId="3778" xr:uid="{00000000-0005-0000-0000-0000F4CE0000}"/>
    <cellStyle name="Output 4 2 10" xfId="47112" xr:uid="{00000000-0005-0000-0000-0000F5CE0000}"/>
    <cellStyle name="Output 4 2 11" xfId="51301" xr:uid="{00000000-0005-0000-0000-0000F6CE0000}"/>
    <cellStyle name="Output 4 2 12" xfId="45743" xr:uid="{00000000-0005-0000-0000-0000F7CE0000}"/>
    <cellStyle name="Output 4 2 13" xfId="49069" xr:uid="{00000000-0005-0000-0000-0000F8CE0000}"/>
    <cellStyle name="Output 4 2 14" xfId="53817" xr:uid="{00000000-0005-0000-0000-0000F9CE0000}"/>
    <cellStyle name="Output 4 2 2" xfId="6153" xr:uid="{00000000-0005-0000-0000-0000FACE0000}"/>
    <cellStyle name="Output 4 2 2 2" xfId="6791" xr:uid="{00000000-0005-0000-0000-0000FBCE0000}"/>
    <cellStyle name="Output 4 2 2 2 2" xfId="7382" xr:uid="{00000000-0005-0000-0000-0000FCCE0000}"/>
    <cellStyle name="Output 4 2 2 2 2 2" xfId="11155" xr:uid="{00000000-0005-0000-0000-0000FDCE0000}"/>
    <cellStyle name="Output 4 2 2 2 2 2 2" xfId="28721" xr:uid="{00000000-0005-0000-0000-0000FECE0000}"/>
    <cellStyle name="Output 4 2 2 2 2 2 2 2" xfId="44351" xr:uid="{00000000-0005-0000-0000-0000FFCE0000}"/>
    <cellStyle name="Output 4 2 2 2 2 2 3" xfId="20657" xr:uid="{00000000-0005-0000-0000-000000CF0000}"/>
    <cellStyle name="Output 4 2 2 2 2 2 4" xfId="36500" xr:uid="{00000000-0005-0000-0000-000001CF0000}"/>
    <cellStyle name="Output 4 2 2 2 2 3" xfId="24949" xr:uid="{00000000-0005-0000-0000-000002CF0000}"/>
    <cellStyle name="Output 4 2 2 2 2 3 2" xfId="40579" xr:uid="{00000000-0005-0000-0000-000003CF0000}"/>
    <cellStyle name="Output 4 2 2 2 2 4" xfId="16885" xr:uid="{00000000-0005-0000-0000-000004CF0000}"/>
    <cellStyle name="Output 4 2 2 2 2 5" xfId="32728" xr:uid="{00000000-0005-0000-0000-000005CF0000}"/>
    <cellStyle name="Output 4 2 2 2 3" xfId="4253" xr:uid="{00000000-0005-0000-0000-000006CF0000}"/>
    <cellStyle name="Output 4 2 2 2 3 2" xfId="22464" xr:uid="{00000000-0005-0000-0000-000007CF0000}"/>
    <cellStyle name="Output 4 2 2 2 3 2 2" xfId="38095" xr:uid="{00000000-0005-0000-0000-000008CF0000}"/>
    <cellStyle name="Output 4 2 2 2 3 3" xfId="13759" xr:uid="{00000000-0005-0000-0000-000009CF0000}"/>
    <cellStyle name="Output 4 2 2 2 3 4" xfId="30504" xr:uid="{00000000-0005-0000-0000-00000ACF0000}"/>
    <cellStyle name="Output 4 2 2 2 4" xfId="24454" xr:uid="{00000000-0005-0000-0000-00000BCF0000}"/>
    <cellStyle name="Output 4 2 2 2 4 2" xfId="40085" xr:uid="{00000000-0005-0000-0000-00000CCF0000}"/>
    <cellStyle name="Output 4 2 2 2 5" xfId="16295" xr:uid="{00000000-0005-0000-0000-00000DCF0000}"/>
    <cellStyle name="Output 4 2 2 2 6" xfId="32273" xr:uid="{00000000-0005-0000-0000-00000ECF0000}"/>
    <cellStyle name="Output 4 2 2 3" xfId="23968" xr:uid="{00000000-0005-0000-0000-00000FCF0000}"/>
    <cellStyle name="Output 4 2 2 3 2" xfId="39599" xr:uid="{00000000-0005-0000-0000-000010CF0000}"/>
    <cellStyle name="Output 4 2 2 4" xfId="15658" xr:uid="{00000000-0005-0000-0000-000011CF0000}"/>
    <cellStyle name="Output 4 2 2 5" xfId="31847" xr:uid="{00000000-0005-0000-0000-000012CF0000}"/>
    <cellStyle name="Output 4 2 2 6" xfId="50566" xr:uid="{00000000-0005-0000-0000-000013CF0000}"/>
    <cellStyle name="Output 4 2 2 7" xfId="52352" xr:uid="{00000000-0005-0000-0000-000014CF0000}"/>
    <cellStyle name="Output 4 2 2 8" xfId="53447" xr:uid="{00000000-0005-0000-0000-000015CF0000}"/>
    <cellStyle name="Output 4 2 3" xfId="8158" xr:uid="{00000000-0005-0000-0000-000016CF0000}"/>
    <cellStyle name="Output 4 2 3 2" xfId="9547" xr:uid="{00000000-0005-0000-0000-000017CF0000}"/>
    <cellStyle name="Output 4 2 3 2 2" xfId="9354" xr:uid="{00000000-0005-0000-0000-000018CF0000}"/>
    <cellStyle name="Output 4 2 3 2 2 2" xfId="26920" xr:uid="{00000000-0005-0000-0000-000019CF0000}"/>
    <cellStyle name="Output 4 2 3 2 2 2 2" xfId="42550" xr:uid="{00000000-0005-0000-0000-00001ACF0000}"/>
    <cellStyle name="Output 4 2 3 2 2 3" xfId="18856" xr:uid="{00000000-0005-0000-0000-00001BCF0000}"/>
    <cellStyle name="Output 4 2 3 2 2 4" xfId="34699" xr:uid="{00000000-0005-0000-0000-00001CCF0000}"/>
    <cellStyle name="Output 4 2 3 2 3" xfId="27113" xr:uid="{00000000-0005-0000-0000-00001DCF0000}"/>
    <cellStyle name="Output 4 2 3 2 3 2" xfId="42743" xr:uid="{00000000-0005-0000-0000-00001ECF0000}"/>
    <cellStyle name="Output 4 2 3 2 4" xfId="19049" xr:uid="{00000000-0005-0000-0000-00001FCF0000}"/>
    <cellStyle name="Output 4 2 3 2 5" xfId="34892" xr:uid="{00000000-0005-0000-0000-000020CF0000}"/>
    <cellStyle name="Output 4 2 3 3" xfId="4924" xr:uid="{00000000-0005-0000-0000-000021CF0000}"/>
    <cellStyle name="Output 4 2 3 3 2" xfId="23096" xr:uid="{00000000-0005-0000-0000-000022CF0000}"/>
    <cellStyle name="Output 4 2 3 3 2 2" xfId="38727" xr:uid="{00000000-0005-0000-0000-000023CF0000}"/>
    <cellStyle name="Output 4 2 3 3 3" xfId="14430" xr:uid="{00000000-0005-0000-0000-000024CF0000}"/>
    <cellStyle name="Output 4 2 3 3 4" xfId="31117" xr:uid="{00000000-0005-0000-0000-000025CF0000}"/>
    <cellStyle name="Output 4 2 3 4" xfId="25724" xr:uid="{00000000-0005-0000-0000-000026CF0000}"/>
    <cellStyle name="Output 4 2 3 4 2" xfId="41354" xr:uid="{00000000-0005-0000-0000-000027CF0000}"/>
    <cellStyle name="Output 4 2 3 5" xfId="17660" xr:uid="{00000000-0005-0000-0000-000028CF0000}"/>
    <cellStyle name="Output 4 2 3 6" xfId="33503" xr:uid="{00000000-0005-0000-0000-000029CF0000}"/>
    <cellStyle name="Output 4 2 4" xfId="22100" xr:uid="{00000000-0005-0000-0000-00002ACF0000}"/>
    <cellStyle name="Output 4 2 4 2" xfId="37731" xr:uid="{00000000-0005-0000-0000-00002BCF0000}"/>
    <cellStyle name="Output 4 2 5" xfId="12190" xr:uid="{00000000-0005-0000-0000-00002CCF0000}"/>
    <cellStyle name="Output 4 2 5 2" xfId="29453" xr:uid="{00000000-0005-0000-0000-00002DCF0000}"/>
    <cellStyle name="Output 4 2 6" xfId="13283" xr:uid="{00000000-0005-0000-0000-00002ECF0000}"/>
    <cellStyle name="Output 4 2 7" xfId="30182" xr:uid="{00000000-0005-0000-0000-00002FCF0000}"/>
    <cellStyle name="Output 4 2 8" xfId="46471" xr:uid="{00000000-0005-0000-0000-000030CF0000}"/>
    <cellStyle name="Output 4 2 9" xfId="48597" xr:uid="{00000000-0005-0000-0000-000031CF0000}"/>
    <cellStyle name="Output 4 3" xfId="5051" xr:uid="{00000000-0005-0000-0000-000032CF0000}"/>
    <cellStyle name="Output 4 3 2" xfId="8305" xr:uid="{00000000-0005-0000-0000-000033CF0000}"/>
    <cellStyle name="Output 4 3 2 2" xfId="9694" xr:uid="{00000000-0005-0000-0000-000034CF0000}"/>
    <cellStyle name="Output 4 3 2 2 2" xfId="4431" xr:uid="{00000000-0005-0000-0000-000035CF0000}"/>
    <cellStyle name="Output 4 3 2 2 2 2" xfId="22603" xr:uid="{00000000-0005-0000-0000-000036CF0000}"/>
    <cellStyle name="Output 4 3 2 2 2 2 2" xfId="38234" xr:uid="{00000000-0005-0000-0000-000037CF0000}"/>
    <cellStyle name="Output 4 3 2 2 2 3" xfId="13937" xr:uid="{00000000-0005-0000-0000-000038CF0000}"/>
    <cellStyle name="Output 4 3 2 2 2 4" xfId="30624" xr:uid="{00000000-0005-0000-0000-000039CF0000}"/>
    <cellStyle name="Output 4 3 2 2 3" xfId="27260" xr:uid="{00000000-0005-0000-0000-00003ACF0000}"/>
    <cellStyle name="Output 4 3 2 2 3 2" xfId="42890" xr:uid="{00000000-0005-0000-0000-00003BCF0000}"/>
    <cellStyle name="Output 4 3 2 2 4" xfId="19196" xr:uid="{00000000-0005-0000-0000-00003CCF0000}"/>
    <cellStyle name="Output 4 3 2 2 5" xfId="35039" xr:uid="{00000000-0005-0000-0000-00003DCF0000}"/>
    <cellStyle name="Output 4 3 2 3" xfId="4964" xr:uid="{00000000-0005-0000-0000-00003ECF0000}"/>
    <cellStyle name="Output 4 3 2 3 2" xfId="23136" xr:uid="{00000000-0005-0000-0000-00003FCF0000}"/>
    <cellStyle name="Output 4 3 2 3 2 2" xfId="38767" xr:uid="{00000000-0005-0000-0000-000040CF0000}"/>
    <cellStyle name="Output 4 3 2 3 3" xfId="14470" xr:uid="{00000000-0005-0000-0000-000041CF0000}"/>
    <cellStyle name="Output 4 3 2 3 4" xfId="31157" xr:uid="{00000000-0005-0000-0000-000042CF0000}"/>
    <cellStyle name="Output 4 3 2 4" xfId="25871" xr:uid="{00000000-0005-0000-0000-000043CF0000}"/>
    <cellStyle name="Output 4 3 2 4 2" xfId="41501" xr:uid="{00000000-0005-0000-0000-000044CF0000}"/>
    <cellStyle name="Output 4 3 2 5" xfId="17807" xr:uid="{00000000-0005-0000-0000-000045CF0000}"/>
    <cellStyle name="Output 4 3 2 6" xfId="33650" xr:uid="{00000000-0005-0000-0000-000046CF0000}"/>
    <cellStyle name="Output 4 3 3" xfId="23221" xr:uid="{00000000-0005-0000-0000-000047CF0000}"/>
    <cellStyle name="Output 4 3 3 2" xfId="38852" xr:uid="{00000000-0005-0000-0000-000048CF0000}"/>
    <cellStyle name="Output 4 3 4" xfId="14556" xr:uid="{00000000-0005-0000-0000-000049CF0000}"/>
    <cellStyle name="Output 4 3 5" xfId="31242" xr:uid="{00000000-0005-0000-0000-00004ACF0000}"/>
    <cellStyle name="Output 4 3 6" xfId="50206" xr:uid="{00000000-0005-0000-0000-00004BCF0000}"/>
    <cellStyle name="Output 4 3 7" xfId="51992" xr:uid="{00000000-0005-0000-0000-00004CCF0000}"/>
    <cellStyle name="Output 4 3 8" xfId="53087" xr:uid="{00000000-0005-0000-0000-00004DCF0000}"/>
    <cellStyle name="Output 4 4" xfId="6732" xr:uid="{00000000-0005-0000-0000-00004ECF0000}"/>
    <cellStyle name="Output 4 4 2" xfId="5026" xr:uid="{00000000-0005-0000-0000-00004FCF0000}"/>
    <cellStyle name="Output 4 4 2 2" xfId="4284" xr:uid="{00000000-0005-0000-0000-000050CF0000}"/>
    <cellStyle name="Output 4 4 2 2 2" xfId="22495" xr:uid="{00000000-0005-0000-0000-000051CF0000}"/>
    <cellStyle name="Output 4 4 2 2 2 2" xfId="38126" xr:uid="{00000000-0005-0000-0000-000052CF0000}"/>
    <cellStyle name="Output 4 4 2 2 3" xfId="13790" xr:uid="{00000000-0005-0000-0000-000053CF0000}"/>
    <cellStyle name="Output 4 4 2 2 4" xfId="30535" xr:uid="{00000000-0005-0000-0000-000054CF0000}"/>
    <cellStyle name="Output 4 4 2 3" xfId="23197" xr:uid="{00000000-0005-0000-0000-000055CF0000}"/>
    <cellStyle name="Output 4 4 2 3 2" xfId="38828" xr:uid="{00000000-0005-0000-0000-000056CF0000}"/>
    <cellStyle name="Output 4 4 2 4" xfId="14531" xr:uid="{00000000-0005-0000-0000-000057CF0000}"/>
    <cellStyle name="Output 4 4 2 5" xfId="31218" xr:uid="{00000000-0005-0000-0000-000058CF0000}"/>
    <cellStyle name="Output 4 4 3" xfId="4207" xr:uid="{00000000-0005-0000-0000-000059CF0000}"/>
    <cellStyle name="Output 4 4 3 2" xfId="22418" xr:uid="{00000000-0005-0000-0000-00005ACF0000}"/>
    <cellStyle name="Output 4 4 3 2 2" xfId="38049" xr:uid="{00000000-0005-0000-0000-00005BCF0000}"/>
    <cellStyle name="Output 4 4 3 3" xfId="13713" xr:uid="{00000000-0005-0000-0000-00005CCF0000}"/>
    <cellStyle name="Output 4 4 3 4" xfId="30458" xr:uid="{00000000-0005-0000-0000-00005DCF0000}"/>
    <cellStyle name="Output 4 4 4" xfId="24395" xr:uid="{00000000-0005-0000-0000-00005ECF0000}"/>
    <cellStyle name="Output 4 4 4 2" xfId="40026" xr:uid="{00000000-0005-0000-0000-00005FCF0000}"/>
    <cellStyle name="Output 4 4 5" xfId="16236" xr:uid="{00000000-0005-0000-0000-000060CF0000}"/>
    <cellStyle name="Output 4 4 6" xfId="32214" xr:uid="{00000000-0005-0000-0000-000061CF0000}"/>
    <cellStyle name="Output 4 5" xfId="21653" xr:uid="{00000000-0005-0000-0000-000062CF0000}"/>
    <cellStyle name="Output 4 5 2" xfId="37284" xr:uid="{00000000-0005-0000-0000-000063CF0000}"/>
    <cellStyle name="Output 4 6" xfId="21749" xr:uid="{00000000-0005-0000-0000-000064CF0000}"/>
    <cellStyle name="Output 4 6 2" xfId="37380" xr:uid="{00000000-0005-0000-0000-000065CF0000}"/>
    <cellStyle name="Output 4 7" xfId="12630" xr:uid="{00000000-0005-0000-0000-000066CF0000}"/>
    <cellStyle name="Output 4 8" xfId="29816" xr:uid="{00000000-0005-0000-0000-000067CF0000}"/>
    <cellStyle name="Output 4 9" xfId="46435" xr:uid="{00000000-0005-0000-0000-000068CF0000}"/>
    <cellStyle name="Output 5" xfId="2899" xr:uid="{00000000-0005-0000-0000-000069CF0000}"/>
    <cellStyle name="Output 5 10" xfId="48085" xr:uid="{00000000-0005-0000-0000-00006ACF0000}"/>
    <cellStyle name="Output 5 11" xfId="47734" xr:uid="{00000000-0005-0000-0000-00006BCF0000}"/>
    <cellStyle name="Output 5 12" xfId="50788" xr:uid="{00000000-0005-0000-0000-00006CCF0000}"/>
    <cellStyle name="Output 5 13" xfId="46071" xr:uid="{00000000-0005-0000-0000-00006DCF0000}"/>
    <cellStyle name="Output 5 14" xfId="51558" xr:uid="{00000000-0005-0000-0000-00006ECF0000}"/>
    <cellStyle name="Output 5 15" xfId="45710" xr:uid="{00000000-0005-0000-0000-00006FCF0000}"/>
    <cellStyle name="Output 5 2" xfId="3553" xr:uid="{00000000-0005-0000-0000-000070CF0000}"/>
    <cellStyle name="Output 5 2 10" xfId="47264" xr:uid="{00000000-0005-0000-0000-000071CF0000}"/>
    <cellStyle name="Output 5 2 11" xfId="51151" xr:uid="{00000000-0005-0000-0000-000072CF0000}"/>
    <cellStyle name="Output 5 2 12" xfId="47600" xr:uid="{00000000-0005-0000-0000-000073CF0000}"/>
    <cellStyle name="Output 5 2 13" xfId="46364" xr:uid="{00000000-0005-0000-0000-000074CF0000}"/>
    <cellStyle name="Output 5 2 14" xfId="46208" xr:uid="{00000000-0005-0000-0000-000075CF0000}"/>
    <cellStyle name="Output 5 2 2" xfId="5928" xr:uid="{00000000-0005-0000-0000-000076CF0000}"/>
    <cellStyle name="Output 5 2 2 2" xfId="9115" xr:uid="{00000000-0005-0000-0000-000077CF0000}"/>
    <cellStyle name="Output 5 2 2 2 2" xfId="10504" xr:uid="{00000000-0005-0000-0000-000078CF0000}"/>
    <cellStyle name="Output 5 2 2 2 2 2" xfId="4603" xr:uid="{00000000-0005-0000-0000-000079CF0000}"/>
    <cellStyle name="Output 5 2 2 2 2 2 2" xfId="22775" xr:uid="{00000000-0005-0000-0000-00007ACF0000}"/>
    <cellStyle name="Output 5 2 2 2 2 2 2 2" xfId="38406" xr:uid="{00000000-0005-0000-0000-00007BCF0000}"/>
    <cellStyle name="Output 5 2 2 2 2 2 3" xfId="14109" xr:uid="{00000000-0005-0000-0000-00007CCF0000}"/>
    <cellStyle name="Output 5 2 2 2 2 2 4" xfId="30796" xr:uid="{00000000-0005-0000-0000-00007DCF0000}"/>
    <cellStyle name="Output 5 2 2 2 2 3" xfId="28070" xr:uid="{00000000-0005-0000-0000-00007ECF0000}"/>
    <cellStyle name="Output 5 2 2 2 2 3 2" xfId="43700" xr:uid="{00000000-0005-0000-0000-00007FCF0000}"/>
    <cellStyle name="Output 5 2 2 2 2 4" xfId="20006" xr:uid="{00000000-0005-0000-0000-000080CF0000}"/>
    <cellStyle name="Output 5 2 2 2 2 5" xfId="35849" xr:uid="{00000000-0005-0000-0000-000081CF0000}"/>
    <cellStyle name="Output 5 2 2 2 3" xfId="7883" xr:uid="{00000000-0005-0000-0000-000082CF0000}"/>
    <cellStyle name="Output 5 2 2 2 3 2" xfId="25449" xr:uid="{00000000-0005-0000-0000-000083CF0000}"/>
    <cellStyle name="Output 5 2 2 2 3 2 2" xfId="41079" xr:uid="{00000000-0005-0000-0000-000084CF0000}"/>
    <cellStyle name="Output 5 2 2 2 3 3" xfId="17385" xr:uid="{00000000-0005-0000-0000-000085CF0000}"/>
    <cellStyle name="Output 5 2 2 2 3 4" xfId="33228" xr:uid="{00000000-0005-0000-0000-000086CF0000}"/>
    <cellStyle name="Output 5 2 2 2 4" xfId="26681" xr:uid="{00000000-0005-0000-0000-000087CF0000}"/>
    <cellStyle name="Output 5 2 2 2 4 2" xfId="42311" xr:uid="{00000000-0005-0000-0000-000088CF0000}"/>
    <cellStyle name="Output 5 2 2 2 5" xfId="18617" xr:uid="{00000000-0005-0000-0000-000089CF0000}"/>
    <cellStyle name="Output 5 2 2 2 6" xfId="34460" xr:uid="{00000000-0005-0000-0000-00008ACF0000}"/>
    <cellStyle name="Output 5 2 2 3" xfId="23799" xr:uid="{00000000-0005-0000-0000-00008BCF0000}"/>
    <cellStyle name="Output 5 2 2 3 2" xfId="39430" xr:uid="{00000000-0005-0000-0000-00008CCF0000}"/>
    <cellStyle name="Output 5 2 2 4" xfId="15433" xr:uid="{00000000-0005-0000-0000-00008DCF0000}"/>
    <cellStyle name="Output 5 2 2 5" xfId="31697" xr:uid="{00000000-0005-0000-0000-00008ECF0000}"/>
    <cellStyle name="Output 5 2 2 6" xfId="50416" xr:uid="{00000000-0005-0000-0000-00008FCF0000}"/>
    <cellStyle name="Output 5 2 2 7" xfId="52202" xr:uid="{00000000-0005-0000-0000-000090CF0000}"/>
    <cellStyle name="Output 5 2 2 8" xfId="53297" xr:uid="{00000000-0005-0000-0000-000091CF0000}"/>
    <cellStyle name="Output 5 2 3" xfId="8485" xr:uid="{00000000-0005-0000-0000-000092CF0000}"/>
    <cellStyle name="Output 5 2 3 2" xfId="9874" xr:uid="{00000000-0005-0000-0000-000093CF0000}"/>
    <cellStyle name="Output 5 2 3 2 2" xfId="10706" xr:uid="{00000000-0005-0000-0000-000094CF0000}"/>
    <cellStyle name="Output 5 2 3 2 2 2" xfId="28272" xr:uid="{00000000-0005-0000-0000-000095CF0000}"/>
    <cellStyle name="Output 5 2 3 2 2 2 2" xfId="43902" xr:uid="{00000000-0005-0000-0000-000096CF0000}"/>
    <cellStyle name="Output 5 2 3 2 2 3" xfId="20208" xr:uid="{00000000-0005-0000-0000-000097CF0000}"/>
    <cellStyle name="Output 5 2 3 2 2 4" xfId="36051" xr:uid="{00000000-0005-0000-0000-000098CF0000}"/>
    <cellStyle name="Output 5 2 3 2 3" xfId="27440" xr:uid="{00000000-0005-0000-0000-000099CF0000}"/>
    <cellStyle name="Output 5 2 3 2 3 2" xfId="43070" xr:uid="{00000000-0005-0000-0000-00009ACF0000}"/>
    <cellStyle name="Output 5 2 3 2 4" xfId="19376" xr:uid="{00000000-0005-0000-0000-00009BCF0000}"/>
    <cellStyle name="Output 5 2 3 2 5" xfId="35219" xr:uid="{00000000-0005-0000-0000-00009CCF0000}"/>
    <cellStyle name="Output 5 2 3 3" xfId="9202" xr:uid="{00000000-0005-0000-0000-00009DCF0000}"/>
    <cellStyle name="Output 5 2 3 3 2" xfId="26768" xr:uid="{00000000-0005-0000-0000-00009ECF0000}"/>
    <cellStyle name="Output 5 2 3 3 2 2" xfId="42398" xr:uid="{00000000-0005-0000-0000-00009FCF0000}"/>
    <cellStyle name="Output 5 2 3 3 3" xfId="18704" xr:uid="{00000000-0005-0000-0000-0000A0CF0000}"/>
    <cellStyle name="Output 5 2 3 3 4" xfId="34547" xr:uid="{00000000-0005-0000-0000-0000A1CF0000}"/>
    <cellStyle name="Output 5 2 3 4" xfId="26051" xr:uid="{00000000-0005-0000-0000-0000A2CF0000}"/>
    <cellStyle name="Output 5 2 3 4 2" xfId="41681" xr:uid="{00000000-0005-0000-0000-0000A3CF0000}"/>
    <cellStyle name="Output 5 2 3 5" xfId="17987" xr:uid="{00000000-0005-0000-0000-0000A4CF0000}"/>
    <cellStyle name="Output 5 2 3 6" xfId="33830" xr:uid="{00000000-0005-0000-0000-0000A5CF0000}"/>
    <cellStyle name="Output 5 2 4" xfId="21931" xr:uid="{00000000-0005-0000-0000-0000A6CF0000}"/>
    <cellStyle name="Output 5 2 4 2" xfId="37562" xr:uid="{00000000-0005-0000-0000-0000A7CF0000}"/>
    <cellStyle name="Output 5 2 5" xfId="22557" xr:uid="{00000000-0005-0000-0000-0000A8CF0000}"/>
    <cellStyle name="Output 5 2 5 2" xfId="38188" xr:uid="{00000000-0005-0000-0000-0000A9CF0000}"/>
    <cellStyle name="Output 5 2 6" xfId="13058" xr:uid="{00000000-0005-0000-0000-0000AACF0000}"/>
    <cellStyle name="Output 5 2 7" xfId="30032" xr:uid="{00000000-0005-0000-0000-0000ABCF0000}"/>
    <cellStyle name="Output 5 2 8" xfId="44981" xr:uid="{00000000-0005-0000-0000-0000ACCF0000}"/>
    <cellStyle name="Output 5 2 9" xfId="48447" xr:uid="{00000000-0005-0000-0000-0000ADCF0000}"/>
    <cellStyle name="Output 5 3" xfId="5279" xr:uid="{00000000-0005-0000-0000-0000AECF0000}"/>
    <cellStyle name="Output 5 3 2" xfId="8511" xr:uid="{00000000-0005-0000-0000-0000AFCF0000}"/>
    <cellStyle name="Output 5 3 2 2" xfId="9900" xr:uid="{00000000-0005-0000-0000-0000B0CF0000}"/>
    <cellStyle name="Output 5 3 2 2 2" xfId="7769" xr:uid="{00000000-0005-0000-0000-0000B1CF0000}"/>
    <cellStyle name="Output 5 3 2 2 2 2" xfId="25335" xr:uid="{00000000-0005-0000-0000-0000B2CF0000}"/>
    <cellStyle name="Output 5 3 2 2 2 2 2" xfId="40965" xr:uid="{00000000-0005-0000-0000-0000B3CF0000}"/>
    <cellStyle name="Output 5 3 2 2 2 3" xfId="17271" xr:uid="{00000000-0005-0000-0000-0000B4CF0000}"/>
    <cellStyle name="Output 5 3 2 2 2 4" xfId="33114" xr:uid="{00000000-0005-0000-0000-0000B5CF0000}"/>
    <cellStyle name="Output 5 3 2 2 3" xfId="27466" xr:uid="{00000000-0005-0000-0000-0000B6CF0000}"/>
    <cellStyle name="Output 5 3 2 2 3 2" xfId="43096" xr:uid="{00000000-0005-0000-0000-0000B7CF0000}"/>
    <cellStyle name="Output 5 3 2 2 4" xfId="19402" xr:uid="{00000000-0005-0000-0000-0000B8CF0000}"/>
    <cellStyle name="Output 5 3 2 2 5" xfId="35245" xr:uid="{00000000-0005-0000-0000-0000B9CF0000}"/>
    <cellStyle name="Output 5 3 2 3" xfId="4661" xr:uid="{00000000-0005-0000-0000-0000BACF0000}"/>
    <cellStyle name="Output 5 3 2 3 2" xfId="22833" xr:uid="{00000000-0005-0000-0000-0000BBCF0000}"/>
    <cellStyle name="Output 5 3 2 3 2 2" xfId="38464" xr:uid="{00000000-0005-0000-0000-0000BCCF0000}"/>
    <cellStyle name="Output 5 3 2 3 3" xfId="14167" xr:uid="{00000000-0005-0000-0000-0000BDCF0000}"/>
    <cellStyle name="Output 5 3 2 3 4" xfId="30854" xr:uid="{00000000-0005-0000-0000-0000BECF0000}"/>
    <cellStyle name="Output 5 3 2 4" xfId="26077" xr:uid="{00000000-0005-0000-0000-0000BFCF0000}"/>
    <cellStyle name="Output 5 3 2 4 2" xfId="41707" xr:uid="{00000000-0005-0000-0000-0000C0CF0000}"/>
    <cellStyle name="Output 5 3 2 5" xfId="18013" xr:uid="{00000000-0005-0000-0000-0000C1CF0000}"/>
    <cellStyle name="Output 5 3 2 6" xfId="33856" xr:uid="{00000000-0005-0000-0000-0000C2CF0000}"/>
    <cellStyle name="Output 5 3 3" xfId="23357" xr:uid="{00000000-0005-0000-0000-0000C3CF0000}"/>
    <cellStyle name="Output 5 3 3 2" xfId="38988" xr:uid="{00000000-0005-0000-0000-0000C4CF0000}"/>
    <cellStyle name="Output 5 3 4" xfId="14784" xr:uid="{00000000-0005-0000-0000-0000C5CF0000}"/>
    <cellStyle name="Output 5 3 5" xfId="31335" xr:uid="{00000000-0005-0000-0000-0000C6CF0000}"/>
    <cellStyle name="Output 5 3 6" xfId="50039" xr:uid="{00000000-0005-0000-0000-0000C7CF0000}"/>
    <cellStyle name="Output 5 3 7" xfId="51837" xr:uid="{00000000-0005-0000-0000-0000C8CF0000}"/>
    <cellStyle name="Output 5 3 8" xfId="52930" xr:uid="{00000000-0005-0000-0000-0000C9CF0000}"/>
    <cellStyle name="Output 5 4" xfId="8915" xr:uid="{00000000-0005-0000-0000-0000CACF0000}"/>
    <cellStyle name="Output 5 4 2" xfId="10304" xr:uid="{00000000-0005-0000-0000-0000CBCF0000}"/>
    <cellStyle name="Output 5 4 2 2" xfId="4141" xr:uid="{00000000-0005-0000-0000-0000CCCF0000}"/>
    <cellStyle name="Output 5 4 2 2 2" xfId="22352" xr:uid="{00000000-0005-0000-0000-0000CDCF0000}"/>
    <cellStyle name="Output 5 4 2 2 2 2" xfId="37983" xr:uid="{00000000-0005-0000-0000-0000CECF0000}"/>
    <cellStyle name="Output 5 4 2 2 3" xfId="13647" xr:uid="{00000000-0005-0000-0000-0000CFCF0000}"/>
    <cellStyle name="Output 5 4 2 2 4" xfId="30392" xr:uid="{00000000-0005-0000-0000-0000D0CF0000}"/>
    <cellStyle name="Output 5 4 2 3" xfId="27870" xr:uid="{00000000-0005-0000-0000-0000D1CF0000}"/>
    <cellStyle name="Output 5 4 2 3 2" xfId="43500" xr:uid="{00000000-0005-0000-0000-0000D2CF0000}"/>
    <cellStyle name="Output 5 4 2 4" xfId="19806" xr:uid="{00000000-0005-0000-0000-0000D3CF0000}"/>
    <cellStyle name="Output 5 4 2 5" xfId="35649" xr:uid="{00000000-0005-0000-0000-0000D4CF0000}"/>
    <cellStyle name="Output 5 4 3" xfId="7631" xr:uid="{00000000-0005-0000-0000-0000D5CF0000}"/>
    <cellStyle name="Output 5 4 3 2" xfId="25197" xr:uid="{00000000-0005-0000-0000-0000D6CF0000}"/>
    <cellStyle name="Output 5 4 3 2 2" xfId="40827" xr:uid="{00000000-0005-0000-0000-0000D7CF0000}"/>
    <cellStyle name="Output 5 4 3 3" xfId="17133" xr:uid="{00000000-0005-0000-0000-0000D8CF0000}"/>
    <cellStyle name="Output 5 4 3 4" xfId="32976" xr:uid="{00000000-0005-0000-0000-0000D9CF0000}"/>
    <cellStyle name="Output 5 4 4" xfId="26481" xr:uid="{00000000-0005-0000-0000-0000DACF0000}"/>
    <cellStyle name="Output 5 4 4 2" xfId="42111" xr:uid="{00000000-0005-0000-0000-0000DBCF0000}"/>
    <cellStyle name="Output 5 4 5" xfId="18417" xr:uid="{00000000-0005-0000-0000-0000DCCF0000}"/>
    <cellStyle name="Output 5 4 6" xfId="34260" xr:uid="{00000000-0005-0000-0000-0000DDCF0000}"/>
    <cellStyle name="Output 5 5" xfId="21483" xr:uid="{00000000-0005-0000-0000-0000DECF0000}"/>
    <cellStyle name="Output 5 5 2" xfId="37114" xr:uid="{00000000-0005-0000-0000-0000DFCF0000}"/>
    <cellStyle name="Output 5 6" xfId="23419" xr:uid="{00000000-0005-0000-0000-0000E0CF0000}"/>
    <cellStyle name="Output 5 6 2" xfId="39050" xr:uid="{00000000-0005-0000-0000-0000E1CF0000}"/>
    <cellStyle name="Output 5 7" xfId="12405" xr:uid="{00000000-0005-0000-0000-0000E2CF0000}"/>
    <cellStyle name="Output 5 8" xfId="29666" xr:uid="{00000000-0005-0000-0000-0000E3CF0000}"/>
    <cellStyle name="Output 5 9" xfId="45032" xr:uid="{00000000-0005-0000-0000-0000E4CF0000}"/>
    <cellStyle name="Output 6" xfId="3101" xr:uid="{00000000-0005-0000-0000-0000E5CF0000}"/>
    <cellStyle name="Output 6 10" xfId="48214" xr:uid="{00000000-0005-0000-0000-0000E6CF0000}"/>
    <cellStyle name="Output 6 11" xfId="48832" xr:uid="{00000000-0005-0000-0000-0000E7CF0000}"/>
    <cellStyle name="Output 6 12" xfId="50917" xr:uid="{00000000-0005-0000-0000-0000E8CF0000}"/>
    <cellStyle name="Output 6 13" xfId="46163" xr:uid="{00000000-0005-0000-0000-0000E9CF0000}"/>
    <cellStyle name="Output 6 14" xfId="49133" xr:uid="{00000000-0005-0000-0000-0000EACF0000}"/>
    <cellStyle name="Output 6 15" xfId="45844" xr:uid="{00000000-0005-0000-0000-0000EBCF0000}"/>
    <cellStyle name="Output 6 2" xfId="3755" xr:uid="{00000000-0005-0000-0000-0000ECCF0000}"/>
    <cellStyle name="Output 6 2 10" xfId="46439" xr:uid="{00000000-0005-0000-0000-0000EDCF0000}"/>
    <cellStyle name="Output 6 2 11" xfId="51278" xr:uid="{00000000-0005-0000-0000-0000EECF0000}"/>
    <cellStyle name="Output 6 2 12" xfId="46354" xr:uid="{00000000-0005-0000-0000-0000EFCF0000}"/>
    <cellStyle name="Output 6 2 13" xfId="53639" xr:uid="{00000000-0005-0000-0000-0000F0CF0000}"/>
    <cellStyle name="Output 6 2 14" xfId="47370" xr:uid="{00000000-0005-0000-0000-0000F1CF0000}"/>
    <cellStyle name="Output 6 2 2" xfId="6130" xr:uid="{00000000-0005-0000-0000-0000F2CF0000}"/>
    <cellStyle name="Output 6 2 2 2" xfId="6545" xr:uid="{00000000-0005-0000-0000-0000F3CF0000}"/>
    <cellStyle name="Output 6 2 2 2 2" xfId="4496" xr:uid="{00000000-0005-0000-0000-0000F4CF0000}"/>
    <cellStyle name="Output 6 2 2 2 2 2" xfId="7296" xr:uid="{00000000-0005-0000-0000-0000F5CF0000}"/>
    <cellStyle name="Output 6 2 2 2 2 2 2" xfId="24863" xr:uid="{00000000-0005-0000-0000-0000F6CF0000}"/>
    <cellStyle name="Output 6 2 2 2 2 2 2 2" xfId="40493" xr:uid="{00000000-0005-0000-0000-0000F7CF0000}"/>
    <cellStyle name="Output 6 2 2 2 2 2 3" xfId="16799" xr:uid="{00000000-0005-0000-0000-0000F8CF0000}"/>
    <cellStyle name="Output 6 2 2 2 2 2 4" xfId="32642" xr:uid="{00000000-0005-0000-0000-0000F9CF0000}"/>
    <cellStyle name="Output 6 2 2 2 2 3" xfId="22668" xr:uid="{00000000-0005-0000-0000-0000FACF0000}"/>
    <cellStyle name="Output 6 2 2 2 2 3 2" xfId="38299" xr:uid="{00000000-0005-0000-0000-0000FBCF0000}"/>
    <cellStyle name="Output 6 2 2 2 2 4" xfId="14002" xr:uid="{00000000-0005-0000-0000-0000FCCF0000}"/>
    <cellStyle name="Output 6 2 2 2 2 5" xfId="30689" xr:uid="{00000000-0005-0000-0000-0000FDCF0000}"/>
    <cellStyle name="Output 6 2 2 2 3" xfId="6925" xr:uid="{00000000-0005-0000-0000-0000FECF0000}"/>
    <cellStyle name="Output 6 2 2 2 3 2" xfId="24588" xr:uid="{00000000-0005-0000-0000-0000FFCF0000}"/>
    <cellStyle name="Output 6 2 2 2 3 2 2" xfId="40219" xr:uid="{00000000-0005-0000-0000-000000D00000}"/>
    <cellStyle name="Output 6 2 2 2 3 3" xfId="16429" xr:uid="{00000000-0005-0000-0000-000001D00000}"/>
    <cellStyle name="Output 6 2 2 2 3 4" xfId="32407" xr:uid="{00000000-0005-0000-0000-000002D00000}"/>
    <cellStyle name="Output 6 2 2 2 4" xfId="24246" xr:uid="{00000000-0005-0000-0000-000003D00000}"/>
    <cellStyle name="Output 6 2 2 2 4 2" xfId="39877" xr:uid="{00000000-0005-0000-0000-000004D00000}"/>
    <cellStyle name="Output 6 2 2 2 5" xfId="16049" xr:uid="{00000000-0005-0000-0000-000005D00000}"/>
    <cellStyle name="Output 6 2 2 2 6" xfId="32085" xr:uid="{00000000-0005-0000-0000-000006D00000}"/>
    <cellStyle name="Output 6 2 2 3" xfId="23945" xr:uid="{00000000-0005-0000-0000-000007D00000}"/>
    <cellStyle name="Output 6 2 2 3 2" xfId="39576" xr:uid="{00000000-0005-0000-0000-000008D00000}"/>
    <cellStyle name="Output 6 2 2 4" xfId="15635" xr:uid="{00000000-0005-0000-0000-000009D00000}"/>
    <cellStyle name="Output 6 2 2 5" xfId="31824" xr:uid="{00000000-0005-0000-0000-00000AD00000}"/>
    <cellStyle name="Output 6 2 2 6" xfId="50543" xr:uid="{00000000-0005-0000-0000-00000BD00000}"/>
    <cellStyle name="Output 6 2 2 7" xfId="52329" xr:uid="{00000000-0005-0000-0000-00000CD00000}"/>
    <cellStyle name="Output 6 2 2 8" xfId="53424" xr:uid="{00000000-0005-0000-0000-00000DD00000}"/>
    <cellStyle name="Output 6 2 3" xfId="6678" xr:uid="{00000000-0005-0000-0000-00000ED00000}"/>
    <cellStyle name="Output 6 2 3 2" xfId="4524" xr:uid="{00000000-0005-0000-0000-00000FD00000}"/>
    <cellStyle name="Output 6 2 3 2 2" xfId="4216" xr:uid="{00000000-0005-0000-0000-000010D00000}"/>
    <cellStyle name="Output 6 2 3 2 2 2" xfId="22427" xr:uid="{00000000-0005-0000-0000-000011D00000}"/>
    <cellStyle name="Output 6 2 3 2 2 2 2" xfId="38058" xr:uid="{00000000-0005-0000-0000-000012D00000}"/>
    <cellStyle name="Output 6 2 3 2 2 3" xfId="13722" xr:uid="{00000000-0005-0000-0000-000013D00000}"/>
    <cellStyle name="Output 6 2 3 2 2 4" xfId="30467" xr:uid="{00000000-0005-0000-0000-000014D00000}"/>
    <cellStyle name="Output 6 2 3 2 3" xfId="22696" xr:uid="{00000000-0005-0000-0000-000015D00000}"/>
    <cellStyle name="Output 6 2 3 2 3 2" xfId="38327" xr:uid="{00000000-0005-0000-0000-000016D00000}"/>
    <cellStyle name="Output 6 2 3 2 4" xfId="14030" xr:uid="{00000000-0005-0000-0000-000017D00000}"/>
    <cellStyle name="Output 6 2 3 2 5" xfId="30717" xr:uid="{00000000-0005-0000-0000-000018D00000}"/>
    <cellStyle name="Output 6 2 3 3" xfId="4165" xr:uid="{00000000-0005-0000-0000-000019D00000}"/>
    <cellStyle name="Output 6 2 3 3 2" xfId="22376" xr:uid="{00000000-0005-0000-0000-00001AD00000}"/>
    <cellStyle name="Output 6 2 3 3 2 2" xfId="38007" xr:uid="{00000000-0005-0000-0000-00001BD00000}"/>
    <cellStyle name="Output 6 2 3 3 3" xfId="13671" xr:uid="{00000000-0005-0000-0000-00001CD00000}"/>
    <cellStyle name="Output 6 2 3 3 4" xfId="30416" xr:uid="{00000000-0005-0000-0000-00001DD00000}"/>
    <cellStyle name="Output 6 2 3 4" xfId="24341" xr:uid="{00000000-0005-0000-0000-00001ED00000}"/>
    <cellStyle name="Output 6 2 3 4 2" xfId="39972" xr:uid="{00000000-0005-0000-0000-00001FD00000}"/>
    <cellStyle name="Output 6 2 3 5" xfId="16182" xr:uid="{00000000-0005-0000-0000-000020D00000}"/>
    <cellStyle name="Output 6 2 3 6" xfId="32160" xr:uid="{00000000-0005-0000-0000-000021D00000}"/>
    <cellStyle name="Output 6 2 4" xfId="22077" xr:uid="{00000000-0005-0000-0000-000022D00000}"/>
    <cellStyle name="Output 6 2 4 2" xfId="37708" xr:uid="{00000000-0005-0000-0000-000023D00000}"/>
    <cellStyle name="Output 6 2 5" xfId="12168" xr:uid="{00000000-0005-0000-0000-000024D00000}"/>
    <cellStyle name="Output 6 2 5 2" xfId="29431" xr:uid="{00000000-0005-0000-0000-000025D00000}"/>
    <cellStyle name="Output 6 2 6" xfId="13260" xr:uid="{00000000-0005-0000-0000-000026D00000}"/>
    <cellStyle name="Output 6 2 7" xfId="30159" xr:uid="{00000000-0005-0000-0000-000027D00000}"/>
    <cellStyle name="Output 6 2 8" xfId="47230" xr:uid="{00000000-0005-0000-0000-000028D00000}"/>
    <cellStyle name="Output 6 2 9" xfId="48574" xr:uid="{00000000-0005-0000-0000-000029D00000}"/>
    <cellStyle name="Output 6 3" xfId="5480" xr:uid="{00000000-0005-0000-0000-00002AD00000}"/>
    <cellStyle name="Output 6 3 2" xfId="8607" xr:uid="{00000000-0005-0000-0000-00002BD00000}"/>
    <cellStyle name="Output 6 3 2 2" xfId="9996" xr:uid="{00000000-0005-0000-0000-00002CD00000}"/>
    <cellStyle name="Output 6 3 2 2 2" xfId="7557" xr:uid="{00000000-0005-0000-0000-00002DD00000}"/>
    <cellStyle name="Output 6 3 2 2 2 2" xfId="25123" xr:uid="{00000000-0005-0000-0000-00002ED00000}"/>
    <cellStyle name="Output 6 3 2 2 2 2 2" xfId="40753" xr:uid="{00000000-0005-0000-0000-00002FD00000}"/>
    <cellStyle name="Output 6 3 2 2 2 3" xfId="17059" xr:uid="{00000000-0005-0000-0000-000030D00000}"/>
    <cellStyle name="Output 6 3 2 2 2 4" xfId="32902" xr:uid="{00000000-0005-0000-0000-000031D00000}"/>
    <cellStyle name="Output 6 3 2 2 3" xfId="27562" xr:uid="{00000000-0005-0000-0000-000032D00000}"/>
    <cellStyle name="Output 6 3 2 2 3 2" xfId="43192" xr:uid="{00000000-0005-0000-0000-000033D00000}"/>
    <cellStyle name="Output 6 3 2 2 4" xfId="19498" xr:uid="{00000000-0005-0000-0000-000034D00000}"/>
    <cellStyle name="Output 6 3 2 2 5" xfId="35341" xr:uid="{00000000-0005-0000-0000-000035D00000}"/>
    <cellStyle name="Output 6 3 2 3" xfId="4937" xr:uid="{00000000-0005-0000-0000-000036D00000}"/>
    <cellStyle name="Output 6 3 2 3 2" xfId="23109" xr:uid="{00000000-0005-0000-0000-000037D00000}"/>
    <cellStyle name="Output 6 3 2 3 2 2" xfId="38740" xr:uid="{00000000-0005-0000-0000-000038D00000}"/>
    <cellStyle name="Output 6 3 2 3 3" xfId="14443" xr:uid="{00000000-0005-0000-0000-000039D00000}"/>
    <cellStyle name="Output 6 3 2 3 4" xfId="31130" xr:uid="{00000000-0005-0000-0000-00003AD00000}"/>
    <cellStyle name="Output 6 3 2 4" xfId="26173" xr:uid="{00000000-0005-0000-0000-00003BD00000}"/>
    <cellStyle name="Output 6 3 2 4 2" xfId="41803" xr:uid="{00000000-0005-0000-0000-00003CD00000}"/>
    <cellStyle name="Output 6 3 2 5" xfId="18109" xr:uid="{00000000-0005-0000-0000-00003DD00000}"/>
    <cellStyle name="Output 6 3 2 6" xfId="33952" xr:uid="{00000000-0005-0000-0000-00003ED00000}"/>
    <cellStyle name="Output 6 3 3" xfId="23502" xr:uid="{00000000-0005-0000-0000-00003FD00000}"/>
    <cellStyle name="Output 6 3 3 2" xfId="39133" xr:uid="{00000000-0005-0000-0000-000040D00000}"/>
    <cellStyle name="Output 6 3 4" xfId="14985" xr:uid="{00000000-0005-0000-0000-000041D00000}"/>
    <cellStyle name="Output 6 3 5" xfId="31461" xr:uid="{00000000-0005-0000-0000-000042D00000}"/>
    <cellStyle name="Output 6 3 6" xfId="50183" xr:uid="{00000000-0005-0000-0000-000043D00000}"/>
    <cellStyle name="Output 6 3 7" xfId="51969" xr:uid="{00000000-0005-0000-0000-000044D00000}"/>
    <cellStyle name="Output 6 3 8" xfId="53064" xr:uid="{00000000-0005-0000-0000-000045D00000}"/>
    <cellStyle name="Output 6 4" xfId="8722" xr:uid="{00000000-0005-0000-0000-000046D00000}"/>
    <cellStyle name="Output 6 4 2" xfId="10111" xr:uid="{00000000-0005-0000-0000-000047D00000}"/>
    <cellStyle name="Output 6 4 2 2" xfId="11076" xr:uid="{00000000-0005-0000-0000-000048D00000}"/>
    <cellStyle name="Output 6 4 2 2 2" xfId="28642" xr:uid="{00000000-0005-0000-0000-000049D00000}"/>
    <cellStyle name="Output 6 4 2 2 2 2" xfId="44272" xr:uid="{00000000-0005-0000-0000-00004AD00000}"/>
    <cellStyle name="Output 6 4 2 2 3" xfId="20578" xr:uid="{00000000-0005-0000-0000-00004BD00000}"/>
    <cellStyle name="Output 6 4 2 2 4" xfId="36421" xr:uid="{00000000-0005-0000-0000-00004CD00000}"/>
    <cellStyle name="Output 6 4 2 3" xfId="27677" xr:uid="{00000000-0005-0000-0000-00004DD00000}"/>
    <cellStyle name="Output 6 4 2 3 2" xfId="43307" xr:uid="{00000000-0005-0000-0000-00004ED00000}"/>
    <cellStyle name="Output 6 4 2 4" xfId="19613" xr:uid="{00000000-0005-0000-0000-00004FD00000}"/>
    <cellStyle name="Output 6 4 2 5" xfId="35456" xr:uid="{00000000-0005-0000-0000-000050D00000}"/>
    <cellStyle name="Output 6 4 3" xfId="9355" xr:uid="{00000000-0005-0000-0000-000051D00000}"/>
    <cellStyle name="Output 6 4 3 2" xfId="26921" xr:uid="{00000000-0005-0000-0000-000052D00000}"/>
    <cellStyle name="Output 6 4 3 2 2" xfId="42551" xr:uid="{00000000-0005-0000-0000-000053D00000}"/>
    <cellStyle name="Output 6 4 3 3" xfId="18857" xr:uid="{00000000-0005-0000-0000-000054D00000}"/>
    <cellStyle name="Output 6 4 3 4" xfId="34700" xr:uid="{00000000-0005-0000-0000-000055D00000}"/>
    <cellStyle name="Output 6 4 4" xfId="26288" xr:uid="{00000000-0005-0000-0000-000056D00000}"/>
    <cellStyle name="Output 6 4 4 2" xfId="41918" xr:uid="{00000000-0005-0000-0000-000057D00000}"/>
    <cellStyle name="Output 6 4 5" xfId="18224" xr:uid="{00000000-0005-0000-0000-000058D00000}"/>
    <cellStyle name="Output 6 4 6" xfId="34067" xr:uid="{00000000-0005-0000-0000-000059D00000}"/>
    <cellStyle name="Output 6 5" xfId="21630" xr:uid="{00000000-0005-0000-0000-00005AD00000}"/>
    <cellStyle name="Output 6 5 2" xfId="37261" xr:uid="{00000000-0005-0000-0000-00005BD00000}"/>
    <cellStyle name="Output 6 6" xfId="29304" xr:uid="{00000000-0005-0000-0000-00005CD00000}"/>
    <cellStyle name="Output 6 6 2" xfId="44934" xr:uid="{00000000-0005-0000-0000-00005DD00000}"/>
    <cellStyle name="Output 6 7" xfId="12607" xr:uid="{00000000-0005-0000-0000-00005ED00000}"/>
    <cellStyle name="Output 6 8" xfId="29793" xr:uid="{00000000-0005-0000-0000-00005FD00000}"/>
    <cellStyle name="Output 6 9" xfId="47235" xr:uid="{00000000-0005-0000-0000-000060D00000}"/>
    <cellStyle name="Output 7" xfId="3189" xr:uid="{00000000-0005-0000-0000-000061D00000}"/>
    <cellStyle name="Output 7 10" xfId="48302" xr:uid="{00000000-0005-0000-0000-000062D00000}"/>
    <cellStyle name="Output 7 11" xfId="49152" xr:uid="{00000000-0005-0000-0000-000063D00000}"/>
    <cellStyle name="Output 7 12" xfId="51005" xr:uid="{00000000-0005-0000-0000-000064D00000}"/>
    <cellStyle name="Output 7 13" xfId="45065" xr:uid="{00000000-0005-0000-0000-000065D00000}"/>
    <cellStyle name="Output 7 14" xfId="45777" xr:uid="{00000000-0005-0000-0000-000066D00000}"/>
    <cellStyle name="Output 7 15" xfId="48949" xr:uid="{00000000-0005-0000-0000-000067D00000}"/>
    <cellStyle name="Output 7 2" xfId="3843" xr:uid="{00000000-0005-0000-0000-000068D00000}"/>
    <cellStyle name="Output 7 2 10" xfId="49084" xr:uid="{00000000-0005-0000-0000-000069D00000}"/>
    <cellStyle name="Output 7 2 11" xfId="51366" xr:uid="{00000000-0005-0000-0000-00006AD00000}"/>
    <cellStyle name="Output 7 2 12" xfId="45072" xr:uid="{00000000-0005-0000-0000-00006BD00000}"/>
    <cellStyle name="Output 7 2 13" xfId="53703" xr:uid="{00000000-0005-0000-0000-00006CD00000}"/>
    <cellStyle name="Output 7 2 14" xfId="45272" xr:uid="{00000000-0005-0000-0000-00006DD00000}"/>
    <cellStyle name="Output 7 2 2" xfId="6218" xr:uid="{00000000-0005-0000-0000-00006ED00000}"/>
    <cellStyle name="Output 7 2 2 2" xfId="6861" xr:uid="{00000000-0005-0000-0000-00006FD00000}"/>
    <cellStyle name="Output 7 2 2 2 2" xfId="8019" xr:uid="{00000000-0005-0000-0000-000070D00000}"/>
    <cellStyle name="Output 7 2 2 2 2 2" xfId="10794" xr:uid="{00000000-0005-0000-0000-000071D00000}"/>
    <cellStyle name="Output 7 2 2 2 2 2 2" xfId="28360" xr:uid="{00000000-0005-0000-0000-000072D00000}"/>
    <cellStyle name="Output 7 2 2 2 2 2 2 2" xfId="43990" xr:uid="{00000000-0005-0000-0000-000073D00000}"/>
    <cellStyle name="Output 7 2 2 2 2 2 3" xfId="20296" xr:uid="{00000000-0005-0000-0000-000074D00000}"/>
    <cellStyle name="Output 7 2 2 2 2 2 4" xfId="36139" xr:uid="{00000000-0005-0000-0000-000075D00000}"/>
    <cellStyle name="Output 7 2 2 2 2 3" xfId="25585" xr:uid="{00000000-0005-0000-0000-000076D00000}"/>
    <cellStyle name="Output 7 2 2 2 2 3 2" xfId="41215" xr:uid="{00000000-0005-0000-0000-000077D00000}"/>
    <cellStyle name="Output 7 2 2 2 2 4" xfId="17521" xr:uid="{00000000-0005-0000-0000-000078D00000}"/>
    <cellStyle name="Output 7 2 2 2 2 5" xfId="33364" xr:uid="{00000000-0005-0000-0000-000079D00000}"/>
    <cellStyle name="Output 7 2 2 2 3" xfId="4324" xr:uid="{00000000-0005-0000-0000-00007AD00000}"/>
    <cellStyle name="Output 7 2 2 2 3 2" xfId="22535" xr:uid="{00000000-0005-0000-0000-00007BD00000}"/>
    <cellStyle name="Output 7 2 2 2 3 2 2" xfId="38166" xr:uid="{00000000-0005-0000-0000-00007CD00000}"/>
    <cellStyle name="Output 7 2 2 2 3 3" xfId="13830" xr:uid="{00000000-0005-0000-0000-00007DD00000}"/>
    <cellStyle name="Output 7 2 2 2 3 4" xfId="30575" xr:uid="{00000000-0005-0000-0000-00007ED00000}"/>
    <cellStyle name="Output 7 2 2 2 4" xfId="24524" xr:uid="{00000000-0005-0000-0000-00007FD00000}"/>
    <cellStyle name="Output 7 2 2 2 4 2" xfId="40155" xr:uid="{00000000-0005-0000-0000-000080D00000}"/>
    <cellStyle name="Output 7 2 2 2 5" xfId="16365" xr:uid="{00000000-0005-0000-0000-000081D00000}"/>
    <cellStyle name="Output 7 2 2 2 6" xfId="32343" xr:uid="{00000000-0005-0000-0000-000082D00000}"/>
    <cellStyle name="Output 7 2 2 3" xfId="24033" xr:uid="{00000000-0005-0000-0000-000083D00000}"/>
    <cellStyle name="Output 7 2 2 3 2" xfId="39664" xr:uid="{00000000-0005-0000-0000-000084D00000}"/>
    <cellStyle name="Output 7 2 2 4" xfId="15723" xr:uid="{00000000-0005-0000-0000-000085D00000}"/>
    <cellStyle name="Output 7 2 2 5" xfId="31912" xr:uid="{00000000-0005-0000-0000-000086D00000}"/>
    <cellStyle name="Output 7 2 2 6" xfId="50631" xr:uid="{00000000-0005-0000-0000-000087D00000}"/>
    <cellStyle name="Output 7 2 2 7" xfId="52417" xr:uid="{00000000-0005-0000-0000-000088D00000}"/>
    <cellStyle name="Output 7 2 2 8" xfId="53512" xr:uid="{00000000-0005-0000-0000-000089D00000}"/>
    <cellStyle name="Output 7 2 3" xfId="8369" xr:uid="{00000000-0005-0000-0000-00008AD00000}"/>
    <cellStyle name="Output 7 2 3 2" xfId="9758" xr:uid="{00000000-0005-0000-0000-00008BD00000}"/>
    <cellStyle name="Output 7 2 3 2 2" xfId="7306" xr:uid="{00000000-0005-0000-0000-00008CD00000}"/>
    <cellStyle name="Output 7 2 3 2 2 2" xfId="24873" xr:uid="{00000000-0005-0000-0000-00008DD00000}"/>
    <cellStyle name="Output 7 2 3 2 2 2 2" xfId="40503" xr:uid="{00000000-0005-0000-0000-00008ED00000}"/>
    <cellStyle name="Output 7 2 3 2 2 3" xfId="16809" xr:uid="{00000000-0005-0000-0000-00008FD00000}"/>
    <cellStyle name="Output 7 2 3 2 2 4" xfId="32652" xr:uid="{00000000-0005-0000-0000-000090D00000}"/>
    <cellStyle name="Output 7 2 3 2 3" xfId="27324" xr:uid="{00000000-0005-0000-0000-000091D00000}"/>
    <cellStyle name="Output 7 2 3 2 3 2" xfId="42954" xr:uid="{00000000-0005-0000-0000-000092D00000}"/>
    <cellStyle name="Output 7 2 3 2 4" xfId="19260" xr:uid="{00000000-0005-0000-0000-000093D00000}"/>
    <cellStyle name="Output 7 2 3 2 5" xfId="35103" xr:uid="{00000000-0005-0000-0000-000094D00000}"/>
    <cellStyle name="Output 7 2 3 3" xfId="4615" xr:uid="{00000000-0005-0000-0000-000095D00000}"/>
    <cellStyle name="Output 7 2 3 3 2" xfId="22787" xr:uid="{00000000-0005-0000-0000-000096D00000}"/>
    <cellStyle name="Output 7 2 3 3 2 2" xfId="38418" xr:uid="{00000000-0005-0000-0000-000097D00000}"/>
    <cellStyle name="Output 7 2 3 3 3" xfId="14121" xr:uid="{00000000-0005-0000-0000-000098D00000}"/>
    <cellStyle name="Output 7 2 3 3 4" xfId="30808" xr:uid="{00000000-0005-0000-0000-000099D00000}"/>
    <cellStyle name="Output 7 2 3 4" xfId="25935" xr:uid="{00000000-0005-0000-0000-00009AD00000}"/>
    <cellStyle name="Output 7 2 3 4 2" xfId="41565" xr:uid="{00000000-0005-0000-0000-00009BD00000}"/>
    <cellStyle name="Output 7 2 3 5" xfId="17871" xr:uid="{00000000-0005-0000-0000-00009CD00000}"/>
    <cellStyle name="Output 7 2 3 6" xfId="33714" xr:uid="{00000000-0005-0000-0000-00009DD00000}"/>
    <cellStyle name="Output 7 2 4" xfId="22165" xr:uid="{00000000-0005-0000-0000-00009ED00000}"/>
    <cellStyle name="Output 7 2 4 2" xfId="37796" xr:uid="{00000000-0005-0000-0000-00009FD00000}"/>
    <cellStyle name="Output 7 2 5" xfId="12251" xr:uid="{00000000-0005-0000-0000-0000A0D00000}"/>
    <cellStyle name="Output 7 2 5 2" xfId="29514" xr:uid="{00000000-0005-0000-0000-0000A1D00000}"/>
    <cellStyle name="Output 7 2 6" xfId="13348" xr:uid="{00000000-0005-0000-0000-0000A2D00000}"/>
    <cellStyle name="Output 7 2 7" xfId="30247" xr:uid="{00000000-0005-0000-0000-0000A3D00000}"/>
    <cellStyle name="Output 7 2 8" xfId="47478" xr:uid="{00000000-0005-0000-0000-0000A4D00000}"/>
    <cellStyle name="Output 7 2 9" xfId="48662" xr:uid="{00000000-0005-0000-0000-0000A5D00000}"/>
    <cellStyle name="Output 7 3" xfId="5564" xr:uid="{00000000-0005-0000-0000-0000A6D00000}"/>
    <cellStyle name="Output 7 3 2" xfId="8515" xr:uid="{00000000-0005-0000-0000-0000A7D00000}"/>
    <cellStyle name="Output 7 3 2 2" xfId="9904" xr:uid="{00000000-0005-0000-0000-0000A8D00000}"/>
    <cellStyle name="Output 7 3 2 2 2" xfId="11275" xr:uid="{00000000-0005-0000-0000-0000A9D00000}"/>
    <cellStyle name="Output 7 3 2 2 2 2" xfId="28841" xr:uid="{00000000-0005-0000-0000-0000AAD00000}"/>
    <cellStyle name="Output 7 3 2 2 2 2 2" xfId="44471" xr:uid="{00000000-0005-0000-0000-0000ABD00000}"/>
    <cellStyle name="Output 7 3 2 2 2 3" xfId="20777" xr:uid="{00000000-0005-0000-0000-0000ACD00000}"/>
    <cellStyle name="Output 7 3 2 2 2 4" xfId="36620" xr:uid="{00000000-0005-0000-0000-0000ADD00000}"/>
    <cellStyle name="Output 7 3 2 2 3" xfId="27470" xr:uid="{00000000-0005-0000-0000-0000AED00000}"/>
    <cellStyle name="Output 7 3 2 2 3 2" xfId="43100" xr:uid="{00000000-0005-0000-0000-0000AFD00000}"/>
    <cellStyle name="Output 7 3 2 2 4" xfId="19406" xr:uid="{00000000-0005-0000-0000-0000B0D00000}"/>
    <cellStyle name="Output 7 3 2 2 5" xfId="35249" xr:uid="{00000000-0005-0000-0000-0000B1D00000}"/>
    <cellStyle name="Output 7 3 2 3" xfId="6922" xr:uid="{00000000-0005-0000-0000-0000B2D00000}"/>
    <cellStyle name="Output 7 3 2 3 2" xfId="24585" xr:uid="{00000000-0005-0000-0000-0000B3D00000}"/>
    <cellStyle name="Output 7 3 2 3 2 2" xfId="40216" xr:uid="{00000000-0005-0000-0000-0000B4D00000}"/>
    <cellStyle name="Output 7 3 2 3 3" xfId="16426" xr:uid="{00000000-0005-0000-0000-0000B5D00000}"/>
    <cellStyle name="Output 7 3 2 3 4" xfId="32404" xr:uid="{00000000-0005-0000-0000-0000B6D00000}"/>
    <cellStyle name="Output 7 3 2 4" xfId="26081" xr:uid="{00000000-0005-0000-0000-0000B7D00000}"/>
    <cellStyle name="Output 7 3 2 4 2" xfId="41711" xr:uid="{00000000-0005-0000-0000-0000B8D00000}"/>
    <cellStyle name="Output 7 3 2 5" xfId="18017" xr:uid="{00000000-0005-0000-0000-0000B9D00000}"/>
    <cellStyle name="Output 7 3 2 6" xfId="33860" xr:uid="{00000000-0005-0000-0000-0000BAD00000}"/>
    <cellStyle name="Output 7 3 3" xfId="23586" xr:uid="{00000000-0005-0000-0000-0000BBD00000}"/>
    <cellStyle name="Output 7 3 3 2" xfId="39217" xr:uid="{00000000-0005-0000-0000-0000BCD00000}"/>
    <cellStyle name="Output 7 3 4" xfId="15069" xr:uid="{00000000-0005-0000-0000-0000BDD00000}"/>
    <cellStyle name="Output 7 3 5" xfId="31545" xr:uid="{00000000-0005-0000-0000-0000BED00000}"/>
    <cellStyle name="Output 7 3 6" xfId="50271" xr:uid="{00000000-0005-0000-0000-0000BFD00000}"/>
    <cellStyle name="Output 7 3 7" xfId="52057" xr:uid="{00000000-0005-0000-0000-0000C0D00000}"/>
    <cellStyle name="Output 7 3 8" xfId="53152" xr:uid="{00000000-0005-0000-0000-0000C1D00000}"/>
    <cellStyle name="Output 7 4" xfId="8675" xr:uid="{00000000-0005-0000-0000-0000C2D00000}"/>
    <cellStyle name="Output 7 4 2" xfId="10064" xr:uid="{00000000-0005-0000-0000-0000C3D00000}"/>
    <cellStyle name="Output 7 4 2 2" xfId="7998" xr:uid="{00000000-0005-0000-0000-0000C4D00000}"/>
    <cellStyle name="Output 7 4 2 2 2" xfId="25564" xr:uid="{00000000-0005-0000-0000-0000C5D00000}"/>
    <cellStyle name="Output 7 4 2 2 2 2" xfId="41194" xr:uid="{00000000-0005-0000-0000-0000C6D00000}"/>
    <cellStyle name="Output 7 4 2 2 3" xfId="17500" xr:uid="{00000000-0005-0000-0000-0000C7D00000}"/>
    <cellStyle name="Output 7 4 2 2 4" xfId="33343" xr:uid="{00000000-0005-0000-0000-0000C8D00000}"/>
    <cellStyle name="Output 7 4 2 3" xfId="27630" xr:uid="{00000000-0005-0000-0000-0000C9D00000}"/>
    <cellStyle name="Output 7 4 2 3 2" xfId="43260" xr:uid="{00000000-0005-0000-0000-0000CAD00000}"/>
    <cellStyle name="Output 7 4 2 4" xfId="19566" xr:uid="{00000000-0005-0000-0000-0000CBD00000}"/>
    <cellStyle name="Output 7 4 2 5" xfId="35409" xr:uid="{00000000-0005-0000-0000-0000CCD00000}"/>
    <cellStyle name="Output 7 4 3" xfId="7368" xr:uid="{00000000-0005-0000-0000-0000CDD00000}"/>
    <cellStyle name="Output 7 4 3 2" xfId="24935" xr:uid="{00000000-0005-0000-0000-0000CED00000}"/>
    <cellStyle name="Output 7 4 3 2 2" xfId="40565" xr:uid="{00000000-0005-0000-0000-0000CFD00000}"/>
    <cellStyle name="Output 7 4 3 3" xfId="16871" xr:uid="{00000000-0005-0000-0000-0000D0D00000}"/>
    <cellStyle name="Output 7 4 3 4" xfId="32714" xr:uid="{00000000-0005-0000-0000-0000D1D00000}"/>
    <cellStyle name="Output 7 4 4" xfId="26241" xr:uid="{00000000-0005-0000-0000-0000D2D00000}"/>
    <cellStyle name="Output 7 4 4 2" xfId="41871" xr:uid="{00000000-0005-0000-0000-0000D3D00000}"/>
    <cellStyle name="Output 7 4 5" xfId="18177" xr:uid="{00000000-0005-0000-0000-0000D4D00000}"/>
    <cellStyle name="Output 7 4 6" xfId="34020" xr:uid="{00000000-0005-0000-0000-0000D5D00000}"/>
    <cellStyle name="Output 7 5" xfId="21718" xr:uid="{00000000-0005-0000-0000-0000D6D00000}"/>
    <cellStyle name="Output 7 5 2" xfId="37349" xr:uid="{00000000-0005-0000-0000-0000D7D00000}"/>
    <cellStyle name="Output 7 6" xfId="12079" xr:uid="{00000000-0005-0000-0000-0000D8D00000}"/>
    <cellStyle name="Output 7 6 2" xfId="29342" xr:uid="{00000000-0005-0000-0000-0000D9D00000}"/>
    <cellStyle name="Output 7 7" xfId="12695" xr:uid="{00000000-0005-0000-0000-0000DAD00000}"/>
    <cellStyle name="Output 7 8" xfId="29881" xr:uid="{00000000-0005-0000-0000-0000DBD00000}"/>
    <cellStyle name="Output 7 9" xfId="47700" xr:uid="{00000000-0005-0000-0000-0000DCD00000}"/>
    <cellStyle name="Output 8" xfId="3074" xr:uid="{00000000-0005-0000-0000-0000DDD00000}"/>
    <cellStyle name="Output 8 10" xfId="48187" xr:uid="{00000000-0005-0000-0000-0000DED00000}"/>
    <cellStyle name="Output 8 11" xfId="47428" xr:uid="{00000000-0005-0000-0000-0000DFD00000}"/>
    <cellStyle name="Output 8 12" xfId="50890" xr:uid="{00000000-0005-0000-0000-0000E0D00000}"/>
    <cellStyle name="Output 8 13" xfId="45724" xr:uid="{00000000-0005-0000-0000-0000E1D00000}"/>
    <cellStyle name="Output 8 14" xfId="52801" xr:uid="{00000000-0005-0000-0000-0000E2D00000}"/>
    <cellStyle name="Output 8 15" xfId="53858" xr:uid="{00000000-0005-0000-0000-0000E3D00000}"/>
    <cellStyle name="Output 8 2" xfId="3728" xr:uid="{00000000-0005-0000-0000-0000E4D00000}"/>
    <cellStyle name="Output 8 2 10" xfId="46415" xr:uid="{00000000-0005-0000-0000-0000E5D00000}"/>
    <cellStyle name="Output 8 2 11" xfId="51251" xr:uid="{00000000-0005-0000-0000-0000E6D00000}"/>
    <cellStyle name="Output 8 2 12" xfId="48841" xr:uid="{00000000-0005-0000-0000-0000E7D00000}"/>
    <cellStyle name="Output 8 2 13" xfId="48829" xr:uid="{00000000-0005-0000-0000-0000E8D00000}"/>
    <cellStyle name="Output 8 2 14" xfId="53760" xr:uid="{00000000-0005-0000-0000-0000E9D00000}"/>
    <cellStyle name="Output 8 2 2" xfId="6103" xr:uid="{00000000-0005-0000-0000-0000EAD00000}"/>
    <cellStyle name="Output 8 2 2 2" xfId="6571" xr:uid="{00000000-0005-0000-0000-0000EBD00000}"/>
    <cellStyle name="Output 8 2 2 2 2" xfId="7566" xr:uid="{00000000-0005-0000-0000-0000ECD00000}"/>
    <cellStyle name="Output 8 2 2 2 2 2" xfId="7833" xr:uid="{00000000-0005-0000-0000-0000EDD00000}"/>
    <cellStyle name="Output 8 2 2 2 2 2 2" xfId="25399" xr:uid="{00000000-0005-0000-0000-0000EED00000}"/>
    <cellStyle name="Output 8 2 2 2 2 2 2 2" xfId="41029" xr:uid="{00000000-0005-0000-0000-0000EFD00000}"/>
    <cellStyle name="Output 8 2 2 2 2 2 3" xfId="17335" xr:uid="{00000000-0005-0000-0000-0000F0D00000}"/>
    <cellStyle name="Output 8 2 2 2 2 2 4" xfId="33178" xr:uid="{00000000-0005-0000-0000-0000F1D00000}"/>
    <cellStyle name="Output 8 2 2 2 2 3" xfId="25132" xr:uid="{00000000-0005-0000-0000-0000F2D00000}"/>
    <cellStyle name="Output 8 2 2 2 2 3 2" xfId="40762" xr:uid="{00000000-0005-0000-0000-0000F3D00000}"/>
    <cellStyle name="Output 8 2 2 2 2 4" xfId="17068" xr:uid="{00000000-0005-0000-0000-0000F4D00000}"/>
    <cellStyle name="Output 8 2 2 2 2 5" xfId="32911" xr:uid="{00000000-0005-0000-0000-0000F5D00000}"/>
    <cellStyle name="Output 8 2 2 2 3" xfId="10627" xr:uid="{00000000-0005-0000-0000-0000F6D00000}"/>
    <cellStyle name="Output 8 2 2 2 3 2" xfId="28193" xr:uid="{00000000-0005-0000-0000-0000F7D00000}"/>
    <cellStyle name="Output 8 2 2 2 3 2 2" xfId="43823" xr:uid="{00000000-0005-0000-0000-0000F8D00000}"/>
    <cellStyle name="Output 8 2 2 2 3 3" xfId="20129" xr:uid="{00000000-0005-0000-0000-0000F9D00000}"/>
    <cellStyle name="Output 8 2 2 2 3 4" xfId="35972" xr:uid="{00000000-0005-0000-0000-0000FAD00000}"/>
    <cellStyle name="Output 8 2 2 2 4" xfId="24272" xr:uid="{00000000-0005-0000-0000-0000FBD00000}"/>
    <cellStyle name="Output 8 2 2 2 4 2" xfId="39903" xr:uid="{00000000-0005-0000-0000-0000FCD00000}"/>
    <cellStyle name="Output 8 2 2 2 5" xfId="16075" xr:uid="{00000000-0005-0000-0000-0000FDD00000}"/>
    <cellStyle name="Output 8 2 2 2 6" xfId="32111" xr:uid="{00000000-0005-0000-0000-0000FED00000}"/>
    <cellStyle name="Output 8 2 2 3" xfId="23918" xr:uid="{00000000-0005-0000-0000-0000FFD00000}"/>
    <cellStyle name="Output 8 2 2 3 2" xfId="39549" xr:uid="{00000000-0005-0000-0000-000000D10000}"/>
    <cellStyle name="Output 8 2 2 4" xfId="15608" xr:uid="{00000000-0005-0000-0000-000001D10000}"/>
    <cellStyle name="Output 8 2 2 5" xfId="31797" xr:uid="{00000000-0005-0000-0000-000002D10000}"/>
    <cellStyle name="Output 8 2 2 6" xfId="50516" xr:uid="{00000000-0005-0000-0000-000003D10000}"/>
    <cellStyle name="Output 8 2 2 7" xfId="52302" xr:uid="{00000000-0005-0000-0000-000004D10000}"/>
    <cellStyle name="Output 8 2 2 8" xfId="53397" xr:uid="{00000000-0005-0000-0000-000005D10000}"/>
    <cellStyle name="Output 8 2 3" xfId="8345" xr:uid="{00000000-0005-0000-0000-000006D10000}"/>
    <cellStyle name="Output 8 2 3 2" xfId="9734" xr:uid="{00000000-0005-0000-0000-000007D10000}"/>
    <cellStyle name="Output 8 2 3 2 2" xfId="7574" xr:uid="{00000000-0005-0000-0000-000008D10000}"/>
    <cellStyle name="Output 8 2 3 2 2 2" xfId="25140" xr:uid="{00000000-0005-0000-0000-000009D10000}"/>
    <cellStyle name="Output 8 2 3 2 2 2 2" xfId="40770" xr:uid="{00000000-0005-0000-0000-00000AD10000}"/>
    <cellStyle name="Output 8 2 3 2 2 3" xfId="17076" xr:uid="{00000000-0005-0000-0000-00000BD10000}"/>
    <cellStyle name="Output 8 2 3 2 2 4" xfId="32919" xr:uid="{00000000-0005-0000-0000-00000CD10000}"/>
    <cellStyle name="Output 8 2 3 2 3" xfId="27300" xr:uid="{00000000-0005-0000-0000-00000DD10000}"/>
    <cellStyle name="Output 8 2 3 2 3 2" xfId="42930" xr:uid="{00000000-0005-0000-0000-00000ED10000}"/>
    <cellStyle name="Output 8 2 3 2 4" xfId="19236" xr:uid="{00000000-0005-0000-0000-00000FD10000}"/>
    <cellStyle name="Output 8 2 3 2 5" xfId="35079" xr:uid="{00000000-0005-0000-0000-000010D10000}"/>
    <cellStyle name="Output 8 2 3 3" xfId="4626" xr:uid="{00000000-0005-0000-0000-000011D10000}"/>
    <cellStyle name="Output 8 2 3 3 2" xfId="22798" xr:uid="{00000000-0005-0000-0000-000012D10000}"/>
    <cellStyle name="Output 8 2 3 3 2 2" xfId="38429" xr:uid="{00000000-0005-0000-0000-000013D10000}"/>
    <cellStyle name="Output 8 2 3 3 3" xfId="14132" xr:uid="{00000000-0005-0000-0000-000014D10000}"/>
    <cellStyle name="Output 8 2 3 3 4" xfId="30819" xr:uid="{00000000-0005-0000-0000-000015D10000}"/>
    <cellStyle name="Output 8 2 3 4" xfId="25911" xr:uid="{00000000-0005-0000-0000-000016D10000}"/>
    <cellStyle name="Output 8 2 3 4 2" xfId="41541" xr:uid="{00000000-0005-0000-0000-000017D10000}"/>
    <cellStyle name="Output 8 2 3 5" xfId="17847" xr:uid="{00000000-0005-0000-0000-000018D10000}"/>
    <cellStyle name="Output 8 2 3 6" xfId="33690" xr:uid="{00000000-0005-0000-0000-000019D10000}"/>
    <cellStyle name="Output 8 2 4" xfId="22050" xr:uid="{00000000-0005-0000-0000-00001AD10000}"/>
    <cellStyle name="Output 8 2 4 2" xfId="37681" xr:uid="{00000000-0005-0000-0000-00001BD10000}"/>
    <cellStyle name="Output 8 2 5" xfId="12141" xr:uid="{00000000-0005-0000-0000-00001CD10000}"/>
    <cellStyle name="Output 8 2 5 2" xfId="29404" xr:uid="{00000000-0005-0000-0000-00001DD10000}"/>
    <cellStyle name="Output 8 2 6" xfId="13233" xr:uid="{00000000-0005-0000-0000-00001ED10000}"/>
    <cellStyle name="Output 8 2 7" xfId="30132" xr:uid="{00000000-0005-0000-0000-00001FD10000}"/>
    <cellStyle name="Output 8 2 8" xfId="45356" xr:uid="{00000000-0005-0000-0000-000020D10000}"/>
    <cellStyle name="Output 8 2 9" xfId="48547" xr:uid="{00000000-0005-0000-0000-000021D10000}"/>
    <cellStyle name="Output 8 3" xfId="5453" xr:uid="{00000000-0005-0000-0000-000022D10000}"/>
    <cellStyle name="Output 8 3 2" xfId="9177" xr:uid="{00000000-0005-0000-0000-000023D10000}"/>
    <cellStyle name="Output 8 3 2 2" xfId="10566" xr:uid="{00000000-0005-0000-0000-000024D10000}"/>
    <cellStyle name="Output 8 3 2 2 2" xfId="11671" xr:uid="{00000000-0005-0000-0000-000025D10000}"/>
    <cellStyle name="Output 8 3 2 2 2 2" xfId="29237" xr:uid="{00000000-0005-0000-0000-000026D10000}"/>
    <cellStyle name="Output 8 3 2 2 2 2 2" xfId="44867" xr:uid="{00000000-0005-0000-0000-000027D10000}"/>
    <cellStyle name="Output 8 3 2 2 2 3" xfId="21173" xr:uid="{00000000-0005-0000-0000-000028D10000}"/>
    <cellStyle name="Output 8 3 2 2 2 4" xfId="37016" xr:uid="{00000000-0005-0000-0000-000029D10000}"/>
    <cellStyle name="Output 8 3 2 2 3" xfId="28132" xr:uid="{00000000-0005-0000-0000-00002AD10000}"/>
    <cellStyle name="Output 8 3 2 2 3 2" xfId="43762" xr:uid="{00000000-0005-0000-0000-00002BD10000}"/>
    <cellStyle name="Output 8 3 2 2 4" xfId="20068" xr:uid="{00000000-0005-0000-0000-00002CD10000}"/>
    <cellStyle name="Output 8 3 2 2 5" xfId="35911" xr:uid="{00000000-0005-0000-0000-00002DD10000}"/>
    <cellStyle name="Output 8 3 2 3" xfId="4826" xr:uid="{00000000-0005-0000-0000-00002ED10000}"/>
    <cellStyle name="Output 8 3 2 3 2" xfId="22998" xr:uid="{00000000-0005-0000-0000-00002FD10000}"/>
    <cellStyle name="Output 8 3 2 3 2 2" xfId="38629" xr:uid="{00000000-0005-0000-0000-000030D10000}"/>
    <cellStyle name="Output 8 3 2 3 3" xfId="14332" xr:uid="{00000000-0005-0000-0000-000031D10000}"/>
    <cellStyle name="Output 8 3 2 3 4" xfId="31019" xr:uid="{00000000-0005-0000-0000-000032D10000}"/>
    <cellStyle name="Output 8 3 2 4" xfId="26743" xr:uid="{00000000-0005-0000-0000-000033D10000}"/>
    <cellStyle name="Output 8 3 2 4 2" xfId="42373" xr:uid="{00000000-0005-0000-0000-000034D10000}"/>
    <cellStyle name="Output 8 3 2 5" xfId="18679" xr:uid="{00000000-0005-0000-0000-000035D10000}"/>
    <cellStyle name="Output 8 3 2 6" xfId="34522" xr:uid="{00000000-0005-0000-0000-000036D10000}"/>
    <cellStyle name="Output 8 3 3" xfId="23475" xr:uid="{00000000-0005-0000-0000-000037D10000}"/>
    <cellStyle name="Output 8 3 3 2" xfId="39106" xr:uid="{00000000-0005-0000-0000-000038D10000}"/>
    <cellStyle name="Output 8 3 4" xfId="14958" xr:uid="{00000000-0005-0000-0000-000039D10000}"/>
    <cellStyle name="Output 8 3 5" xfId="31434" xr:uid="{00000000-0005-0000-0000-00003AD10000}"/>
    <cellStyle name="Output 8 3 6" xfId="50156" xr:uid="{00000000-0005-0000-0000-00003BD10000}"/>
    <cellStyle name="Output 8 3 7" xfId="51942" xr:uid="{00000000-0005-0000-0000-00003CD10000}"/>
    <cellStyle name="Output 8 3 8" xfId="53037" xr:uid="{00000000-0005-0000-0000-00003DD10000}"/>
    <cellStyle name="Output 8 4" xfId="6845" xr:uid="{00000000-0005-0000-0000-00003ED10000}"/>
    <cellStyle name="Output 8 4 2" xfId="7171" xr:uid="{00000000-0005-0000-0000-00003FD10000}"/>
    <cellStyle name="Output 8 4 2 2" xfId="11555" xr:uid="{00000000-0005-0000-0000-000040D10000}"/>
    <cellStyle name="Output 8 4 2 2 2" xfId="29121" xr:uid="{00000000-0005-0000-0000-000041D10000}"/>
    <cellStyle name="Output 8 4 2 2 2 2" xfId="44751" xr:uid="{00000000-0005-0000-0000-000042D10000}"/>
    <cellStyle name="Output 8 4 2 2 3" xfId="21057" xr:uid="{00000000-0005-0000-0000-000043D10000}"/>
    <cellStyle name="Output 8 4 2 2 4" xfId="36900" xr:uid="{00000000-0005-0000-0000-000044D10000}"/>
    <cellStyle name="Output 8 4 2 3" xfId="24738" xr:uid="{00000000-0005-0000-0000-000045D10000}"/>
    <cellStyle name="Output 8 4 2 3 2" xfId="40368" xr:uid="{00000000-0005-0000-0000-000046D10000}"/>
    <cellStyle name="Output 8 4 2 4" xfId="16674" xr:uid="{00000000-0005-0000-0000-000047D10000}"/>
    <cellStyle name="Output 8 4 2 5" xfId="32517" xr:uid="{00000000-0005-0000-0000-000048D10000}"/>
    <cellStyle name="Output 8 4 3" xfId="4307" xr:uid="{00000000-0005-0000-0000-000049D10000}"/>
    <cellStyle name="Output 8 4 3 2" xfId="22518" xr:uid="{00000000-0005-0000-0000-00004AD10000}"/>
    <cellStyle name="Output 8 4 3 2 2" xfId="38149" xr:uid="{00000000-0005-0000-0000-00004BD10000}"/>
    <cellStyle name="Output 8 4 3 3" xfId="13813" xr:uid="{00000000-0005-0000-0000-00004CD10000}"/>
    <cellStyle name="Output 8 4 3 4" xfId="30558" xr:uid="{00000000-0005-0000-0000-00004DD10000}"/>
    <cellStyle name="Output 8 4 4" xfId="24508" xr:uid="{00000000-0005-0000-0000-00004ED10000}"/>
    <cellStyle name="Output 8 4 4 2" xfId="40139" xr:uid="{00000000-0005-0000-0000-00004FD10000}"/>
    <cellStyle name="Output 8 4 5" xfId="16349" xr:uid="{00000000-0005-0000-0000-000050D10000}"/>
    <cellStyle name="Output 8 4 6" xfId="32327" xr:uid="{00000000-0005-0000-0000-000051D10000}"/>
    <cellStyle name="Output 8 5" xfId="21603" xr:uid="{00000000-0005-0000-0000-000052D10000}"/>
    <cellStyle name="Output 8 5 2" xfId="37234" xr:uid="{00000000-0005-0000-0000-000053D10000}"/>
    <cellStyle name="Output 8 6" xfId="24065" xr:uid="{00000000-0005-0000-0000-000054D10000}"/>
    <cellStyle name="Output 8 6 2" xfId="39696" xr:uid="{00000000-0005-0000-0000-000055D10000}"/>
    <cellStyle name="Output 8 7" xfId="12580" xr:uid="{00000000-0005-0000-0000-000056D10000}"/>
    <cellStyle name="Output 8 8" xfId="29766" xr:uid="{00000000-0005-0000-0000-000057D10000}"/>
    <cellStyle name="Output 8 9" xfId="45018" xr:uid="{00000000-0005-0000-0000-000058D10000}"/>
    <cellStyle name="Output 9" xfId="2986" xr:uid="{00000000-0005-0000-0000-000059D10000}"/>
    <cellStyle name="Output 9 10" xfId="48137" xr:uid="{00000000-0005-0000-0000-00005AD10000}"/>
    <cellStyle name="Output 9 11" xfId="45209" xr:uid="{00000000-0005-0000-0000-00005BD10000}"/>
    <cellStyle name="Output 9 12" xfId="50840" xr:uid="{00000000-0005-0000-0000-00005CD10000}"/>
    <cellStyle name="Output 9 13" xfId="46116" xr:uid="{00000000-0005-0000-0000-00005DD10000}"/>
    <cellStyle name="Output 9 14" xfId="48982" xr:uid="{00000000-0005-0000-0000-00005ED10000}"/>
    <cellStyle name="Output 9 15" xfId="48914" xr:uid="{00000000-0005-0000-0000-00005FD10000}"/>
    <cellStyle name="Output 9 2" xfId="3640" xr:uid="{00000000-0005-0000-0000-000060D10000}"/>
    <cellStyle name="Output 9 2 10" xfId="47043" xr:uid="{00000000-0005-0000-0000-000061D10000}"/>
    <cellStyle name="Output 9 2 11" xfId="51203" xr:uid="{00000000-0005-0000-0000-000062D10000}"/>
    <cellStyle name="Output 9 2 12" xfId="46501" xr:uid="{00000000-0005-0000-0000-000063D10000}"/>
    <cellStyle name="Output 9 2 13" xfId="47316" xr:uid="{00000000-0005-0000-0000-000064D10000}"/>
    <cellStyle name="Output 9 2 14" xfId="46309" xr:uid="{00000000-0005-0000-0000-000065D10000}"/>
    <cellStyle name="Output 9 2 2" xfId="6015" xr:uid="{00000000-0005-0000-0000-000066D10000}"/>
    <cellStyle name="Output 9 2 2 2" xfId="8350" xr:uid="{00000000-0005-0000-0000-000067D10000}"/>
    <cellStyle name="Output 9 2 2 2 2" xfId="9739" xr:uid="{00000000-0005-0000-0000-000068D10000}"/>
    <cellStyle name="Output 9 2 2 2 2 2" xfId="7911" xr:uid="{00000000-0005-0000-0000-000069D10000}"/>
    <cellStyle name="Output 9 2 2 2 2 2 2" xfId="25477" xr:uid="{00000000-0005-0000-0000-00006AD10000}"/>
    <cellStyle name="Output 9 2 2 2 2 2 2 2" xfId="41107" xr:uid="{00000000-0005-0000-0000-00006BD10000}"/>
    <cellStyle name="Output 9 2 2 2 2 2 3" xfId="17413" xr:uid="{00000000-0005-0000-0000-00006CD10000}"/>
    <cellStyle name="Output 9 2 2 2 2 2 4" xfId="33256" xr:uid="{00000000-0005-0000-0000-00006DD10000}"/>
    <cellStyle name="Output 9 2 2 2 2 3" xfId="27305" xr:uid="{00000000-0005-0000-0000-00006ED10000}"/>
    <cellStyle name="Output 9 2 2 2 2 3 2" xfId="42935" xr:uid="{00000000-0005-0000-0000-00006FD10000}"/>
    <cellStyle name="Output 9 2 2 2 2 4" xfId="19241" xr:uid="{00000000-0005-0000-0000-000070D10000}"/>
    <cellStyle name="Output 9 2 2 2 2 5" xfId="35084" xr:uid="{00000000-0005-0000-0000-000071D10000}"/>
    <cellStyle name="Output 9 2 2 2 3" xfId="4079" xr:uid="{00000000-0005-0000-0000-000072D10000}"/>
    <cellStyle name="Output 9 2 2 2 3 2" xfId="22290" xr:uid="{00000000-0005-0000-0000-000073D10000}"/>
    <cellStyle name="Output 9 2 2 2 3 2 2" xfId="37921" xr:uid="{00000000-0005-0000-0000-000074D10000}"/>
    <cellStyle name="Output 9 2 2 2 3 3" xfId="13585" xr:uid="{00000000-0005-0000-0000-000075D10000}"/>
    <cellStyle name="Output 9 2 2 2 3 4" xfId="30330" xr:uid="{00000000-0005-0000-0000-000076D10000}"/>
    <cellStyle name="Output 9 2 2 2 4" xfId="25916" xr:uid="{00000000-0005-0000-0000-000077D10000}"/>
    <cellStyle name="Output 9 2 2 2 4 2" xfId="41546" xr:uid="{00000000-0005-0000-0000-000078D10000}"/>
    <cellStyle name="Output 9 2 2 2 5" xfId="17852" xr:uid="{00000000-0005-0000-0000-000079D10000}"/>
    <cellStyle name="Output 9 2 2 2 6" xfId="33695" xr:uid="{00000000-0005-0000-0000-00007AD10000}"/>
    <cellStyle name="Output 9 2 2 3" xfId="23870" xr:uid="{00000000-0005-0000-0000-00007BD10000}"/>
    <cellStyle name="Output 9 2 2 3 2" xfId="39501" xr:uid="{00000000-0005-0000-0000-00007CD10000}"/>
    <cellStyle name="Output 9 2 2 4" xfId="15520" xr:uid="{00000000-0005-0000-0000-00007DD10000}"/>
    <cellStyle name="Output 9 2 2 5" xfId="31749" xr:uid="{00000000-0005-0000-0000-00007ED10000}"/>
    <cellStyle name="Output 9 2 2 6" xfId="50468" xr:uid="{00000000-0005-0000-0000-00007FD10000}"/>
    <cellStyle name="Output 9 2 2 7" xfId="52254" xr:uid="{00000000-0005-0000-0000-000080D10000}"/>
    <cellStyle name="Output 9 2 2 8" xfId="53349" xr:uid="{00000000-0005-0000-0000-000081D10000}"/>
    <cellStyle name="Output 9 2 3" xfId="8835" xr:uid="{00000000-0005-0000-0000-000082D10000}"/>
    <cellStyle name="Output 9 2 3 2" xfId="10224" xr:uid="{00000000-0005-0000-0000-000083D10000}"/>
    <cellStyle name="Output 9 2 3 2 2" xfId="7852" xr:uid="{00000000-0005-0000-0000-000084D10000}"/>
    <cellStyle name="Output 9 2 3 2 2 2" xfId="25418" xr:uid="{00000000-0005-0000-0000-000085D10000}"/>
    <cellStyle name="Output 9 2 3 2 2 2 2" xfId="41048" xr:uid="{00000000-0005-0000-0000-000086D10000}"/>
    <cellStyle name="Output 9 2 3 2 2 3" xfId="17354" xr:uid="{00000000-0005-0000-0000-000087D10000}"/>
    <cellStyle name="Output 9 2 3 2 2 4" xfId="33197" xr:uid="{00000000-0005-0000-0000-000088D10000}"/>
    <cellStyle name="Output 9 2 3 2 3" xfId="27790" xr:uid="{00000000-0005-0000-0000-000089D10000}"/>
    <cellStyle name="Output 9 2 3 2 3 2" xfId="43420" xr:uid="{00000000-0005-0000-0000-00008AD10000}"/>
    <cellStyle name="Output 9 2 3 2 4" xfId="19726" xr:uid="{00000000-0005-0000-0000-00008BD10000}"/>
    <cellStyle name="Output 9 2 3 2 5" xfId="35569" xr:uid="{00000000-0005-0000-0000-00008CD10000}"/>
    <cellStyle name="Output 9 2 3 3" xfId="9292" xr:uid="{00000000-0005-0000-0000-00008DD10000}"/>
    <cellStyle name="Output 9 2 3 3 2" xfId="26858" xr:uid="{00000000-0005-0000-0000-00008ED10000}"/>
    <cellStyle name="Output 9 2 3 3 2 2" xfId="42488" xr:uid="{00000000-0005-0000-0000-00008FD10000}"/>
    <cellStyle name="Output 9 2 3 3 3" xfId="18794" xr:uid="{00000000-0005-0000-0000-000090D10000}"/>
    <cellStyle name="Output 9 2 3 3 4" xfId="34637" xr:uid="{00000000-0005-0000-0000-000091D10000}"/>
    <cellStyle name="Output 9 2 3 4" xfId="26401" xr:uid="{00000000-0005-0000-0000-000092D10000}"/>
    <cellStyle name="Output 9 2 3 4 2" xfId="42031" xr:uid="{00000000-0005-0000-0000-000093D10000}"/>
    <cellStyle name="Output 9 2 3 5" xfId="18337" xr:uid="{00000000-0005-0000-0000-000094D10000}"/>
    <cellStyle name="Output 9 2 3 6" xfId="34180" xr:uid="{00000000-0005-0000-0000-000095D10000}"/>
    <cellStyle name="Output 9 2 4" xfId="22001" xr:uid="{00000000-0005-0000-0000-000096D10000}"/>
    <cellStyle name="Output 9 2 4 2" xfId="37632" xr:uid="{00000000-0005-0000-0000-000097D10000}"/>
    <cellStyle name="Output 9 2 5" xfId="12095" xr:uid="{00000000-0005-0000-0000-000098D10000}"/>
    <cellStyle name="Output 9 2 5 2" xfId="29358" xr:uid="{00000000-0005-0000-0000-000099D10000}"/>
    <cellStyle name="Output 9 2 6" xfId="13145" xr:uid="{00000000-0005-0000-0000-00009AD10000}"/>
    <cellStyle name="Output 9 2 7" xfId="30084" xr:uid="{00000000-0005-0000-0000-00009BD10000}"/>
    <cellStyle name="Output 9 2 8" xfId="45402" xr:uid="{00000000-0005-0000-0000-00009CD10000}"/>
    <cellStyle name="Output 9 2 9" xfId="48499" xr:uid="{00000000-0005-0000-0000-00009DD10000}"/>
    <cellStyle name="Output 9 3" xfId="5365" xr:uid="{00000000-0005-0000-0000-00009ED10000}"/>
    <cellStyle name="Output 9 3 2" xfId="9077" xr:uid="{00000000-0005-0000-0000-00009FD10000}"/>
    <cellStyle name="Output 9 3 2 2" xfId="10466" xr:uid="{00000000-0005-0000-0000-0000A0D10000}"/>
    <cellStyle name="Output 9 3 2 2 2" xfId="9325" xr:uid="{00000000-0005-0000-0000-0000A1D10000}"/>
    <cellStyle name="Output 9 3 2 2 2 2" xfId="26891" xr:uid="{00000000-0005-0000-0000-0000A2D10000}"/>
    <cellStyle name="Output 9 3 2 2 2 2 2" xfId="42521" xr:uid="{00000000-0005-0000-0000-0000A3D10000}"/>
    <cellStyle name="Output 9 3 2 2 2 3" xfId="18827" xr:uid="{00000000-0005-0000-0000-0000A4D10000}"/>
    <cellStyle name="Output 9 3 2 2 2 4" xfId="34670" xr:uid="{00000000-0005-0000-0000-0000A5D10000}"/>
    <cellStyle name="Output 9 3 2 2 3" xfId="28032" xr:uid="{00000000-0005-0000-0000-0000A6D10000}"/>
    <cellStyle name="Output 9 3 2 2 3 2" xfId="43662" xr:uid="{00000000-0005-0000-0000-0000A7D10000}"/>
    <cellStyle name="Output 9 3 2 2 4" xfId="19968" xr:uid="{00000000-0005-0000-0000-0000A8D10000}"/>
    <cellStyle name="Output 9 3 2 2 5" xfId="35811" xr:uid="{00000000-0005-0000-0000-0000A9D10000}"/>
    <cellStyle name="Output 9 3 2 3" xfId="10989" xr:uid="{00000000-0005-0000-0000-0000AAD10000}"/>
    <cellStyle name="Output 9 3 2 3 2" xfId="28555" xr:uid="{00000000-0005-0000-0000-0000ABD10000}"/>
    <cellStyle name="Output 9 3 2 3 2 2" xfId="44185" xr:uid="{00000000-0005-0000-0000-0000ACD10000}"/>
    <cellStyle name="Output 9 3 2 3 3" xfId="20491" xr:uid="{00000000-0005-0000-0000-0000ADD10000}"/>
    <cellStyle name="Output 9 3 2 3 4" xfId="36334" xr:uid="{00000000-0005-0000-0000-0000AED10000}"/>
    <cellStyle name="Output 9 3 2 4" xfId="26643" xr:uid="{00000000-0005-0000-0000-0000AFD10000}"/>
    <cellStyle name="Output 9 3 2 4 2" xfId="42273" xr:uid="{00000000-0005-0000-0000-0000B0D10000}"/>
    <cellStyle name="Output 9 3 2 5" xfId="18579" xr:uid="{00000000-0005-0000-0000-0000B1D10000}"/>
    <cellStyle name="Output 9 3 2 6" xfId="34422" xr:uid="{00000000-0005-0000-0000-0000B2D10000}"/>
    <cellStyle name="Output 9 3 3" xfId="23427" xr:uid="{00000000-0005-0000-0000-0000B3D10000}"/>
    <cellStyle name="Output 9 3 3 2" xfId="39058" xr:uid="{00000000-0005-0000-0000-0000B4D10000}"/>
    <cellStyle name="Output 9 3 4" xfId="14870" xr:uid="{00000000-0005-0000-0000-0000B5D10000}"/>
    <cellStyle name="Output 9 3 5" xfId="31386" xr:uid="{00000000-0005-0000-0000-0000B6D10000}"/>
    <cellStyle name="Output 9 3 6" xfId="50091" xr:uid="{00000000-0005-0000-0000-0000B7D10000}"/>
    <cellStyle name="Output 9 3 7" xfId="51889" xr:uid="{00000000-0005-0000-0000-0000B8D10000}"/>
    <cellStyle name="Output 9 3 8" xfId="52982" xr:uid="{00000000-0005-0000-0000-0000B9D10000}"/>
    <cellStyle name="Output 9 4" xfId="8229" xr:uid="{00000000-0005-0000-0000-0000BAD10000}"/>
    <cellStyle name="Output 9 4 2" xfId="9618" xr:uid="{00000000-0005-0000-0000-0000BBD10000}"/>
    <cellStyle name="Output 9 4 2 2" xfId="4684" xr:uid="{00000000-0005-0000-0000-0000BCD10000}"/>
    <cellStyle name="Output 9 4 2 2 2" xfId="22856" xr:uid="{00000000-0005-0000-0000-0000BDD10000}"/>
    <cellStyle name="Output 9 4 2 2 2 2" xfId="38487" xr:uid="{00000000-0005-0000-0000-0000BED10000}"/>
    <cellStyle name="Output 9 4 2 2 3" xfId="14190" xr:uid="{00000000-0005-0000-0000-0000BFD10000}"/>
    <cellStyle name="Output 9 4 2 2 4" xfId="30877" xr:uid="{00000000-0005-0000-0000-0000C0D10000}"/>
    <cellStyle name="Output 9 4 2 3" xfId="27184" xr:uid="{00000000-0005-0000-0000-0000C1D10000}"/>
    <cellStyle name="Output 9 4 2 3 2" xfId="42814" xr:uid="{00000000-0005-0000-0000-0000C2D10000}"/>
    <cellStyle name="Output 9 4 2 4" xfId="19120" xr:uid="{00000000-0005-0000-0000-0000C3D10000}"/>
    <cellStyle name="Output 9 4 2 5" xfId="34963" xr:uid="{00000000-0005-0000-0000-0000C4D10000}"/>
    <cellStyle name="Output 9 4 3" xfId="7246" xr:uid="{00000000-0005-0000-0000-0000C5D10000}"/>
    <cellStyle name="Output 9 4 3 2" xfId="24813" xr:uid="{00000000-0005-0000-0000-0000C6D10000}"/>
    <cellStyle name="Output 9 4 3 2 2" xfId="40443" xr:uid="{00000000-0005-0000-0000-0000C7D10000}"/>
    <cellStyle name="Output 9 4 3 3" xfId="16749" xr:uid="{00000000-0005-0000-0000-0000C8D10000}"/>
    <cellStyle name="Output 9 4 3 4" xfId="32592" xr:uid="{00000000-0005-0000-0000-0000C9D10000}"/>
    <cellStyle name="Output 9 4 4" xfId="25795" xr:uid="{00000000-0005-0000-0000-0000CAD10000}"/>
    <cellStyle name="Output 9 4 4 2" xfId="41425" xr:uid="{00000000-0005-0000-0000-0000CBD10000}"/>
    <cellStyle name="Output 9 4 5" xfId="17731" xr:uid="{00000000-0005-0000-0000-0000CCD10000}"/>
    <cellStyle name="Output 9 4 6" xfId="33574" xr:uid="{00000000-0005-0000-0000-0000CDD10000}"/>
    <cellStyle name="Output 9 5" xfId="21554" xr:uid="{00000000-0005-0000-0000-0000CED10000}"/>
    <cellStyle name="Output 9 5 2" xfId="37185" xr:uid="{00000000-0005-0000-0000-0000CFD10000}"/>
    <cellStyle name="Output 9 6" xfId="22225" xr:uid="{00000000-0005-0000-0000-0000D0D10000}"/>
    <cellStyle name="Output 9 6 2" xfId="37856" xr:uid="{00000000-0005-0000-0000-0000D1D10000}"/>
    <cellStyle name="Output 9 7" xfId="12492" xr:uid="{00000000-0005-0000-0000-0000D2D10000}"/>
    <cellStyle name="Output 9 8" xfId="29718" xr:uid="{00000000-0005-0000-0000-0000D3D10000}"/>
    <cellStyle name="Output 9 9" xfId="44987" xr:uid="{00000000-0005-0000-0000-0000D4D10000}"/>
    <cellStyle name="Porcentaje" xfId="2815" builtinId="5"/>
    <cellStyle name="Porcentaje 2" xfId="29" xr:uid="{00000000-0005-0000-0000-0000D6D10000}"/>
    <cellStyle name="Porcentaje 2 2" xfId="53871" xr:uid="{00000000-0005-0000-0000-0000D7D10000}"/>
    <cellStyle name="Porcentaje 2 3" xfId="53894" xr:uid="{AAC1CA43-3777-4CC2-B5CC-43F13B12F5BF}"/>
    <cellStyle name="Porcentaje 3" xfId="2636" xr:uid="{00000000-0005-0000-0000-0000D8D10000}"/>
    <cellStyle name="Porcentaje 3 3" xfId="2637" xr:uid="{00000000-0005-0000-0000-0000DAD10000}"/>
    <cellStyle name="Porcentaje 3 4" xfId="2638" xr:uid="{00000000-0005-0000-0000-0000DBD10000}"/>
    <cellStyle name="Porcentaje 3 5" xfId="2639" xr:uid="{00000000-0005-0000-0000-0000DCD10000}"/>
    <cellStyle name="Porcentaje 3 6" xfId="2640" xr:uid="{00000000-0005-0000-0000-0000DDD10000}"/>
    <cellStyle name="Porcentaje 3 7" xfId="2641" xr:uid="{00000000-0005-0000-0000-0000DED10000}"/>
    <cellStyle name="Porcentaje 5" xfId="53884" xr:uid="{00000000-0005-0000-0000-0000E0D10000}"/>
    <cellStyle name="Porcentual 10" xfId="2642" xr:uid="{00000000-0005-0000-0000-0000E1D10000}"/>
    <cellStyle name="Porcentual 100" xfId="2643" xr:uid="{00000000-0005-0000-0000-0000E2D10000}"/>
    <cellStyle name="Porcentual 101" xfId="2644" xr:uid="{00000000-0005-0000-0000-0000E3D10000}"/>
    <cellStyle name="Porcentual 102" xfId="2645" xr:uid="{00000000-0005-0000-0000-0000E4D10000}"/>
    <cellStyle name="Porcentual 103" xfId="2646" xr:uid="{00000000-0005-0000-0000-0000E5D10000}"/>
    <cellStyle name="Porcentual 104" xfId="2647" xr:uid="{00000000-0005-0000-0000-0000E6D10000}"/>
    <cellStyle name="Porcentual 105" xfId="2648" xr:uid="{00000000-0005-0000-0000-0000E7D10000}"/>
    <cellStyle name="Porcentual 106" xfId="2649" xr:uid="{00000000-0005-0000-0000-0000E8D10000}"/>
    <cellStyle name="Porcentual 107" xfId="2650" xr:uid="{00000000-0005-0000-0000-0000E9D10000}"/>
    <cellStyle name="Porcentual 108" xfId="2651" xr:uid="{00000000-0005-0000-0000-0000EAD10000}"/>
    <cellStyle name="Porcentual 109" xfId="2652" xr:uid="{00000000-0005-0000-0000-0000EBD10000}"/>
    <cellStyle name="Porcentual 11" xfId="2653" xr:uid="{00000000-0005-0000-0000-0000ECD10000}"/>
    <cellStyle name="Porcentual 110" xfId="2654" xr:uid="{00000000-0005-0000-0000-0000EDD10000}"/>
    <cellStyle name="Porcentual 111" xfId="2655" xr:uid="{00000000-0005-0000-0000-0000EED10000}"/>
    <cellStyle name="Porcentual 112" xfId="2656" xr:uid="{00000000-0005-0000-0000-0000EFD10000}"/>
    <cellStyle name="Porcentual 113" xfId="2657" xr:uid="{00000000-0005-0000-0000-0000F0D10000}"/>
    <cellStyle name="Porcentual 114" xfId="2658" xr:uid="{00000000-0005-0000-0000-0000F1D10000}"/>
    <cellStyle name="Porcentual 115" xfId="2659" xr:uid="{00000000-0005-0000-0000-0000F2D10000}"/>
    <cellStyle name="Porcentual 116" xfId="2660" xr:uid="{00000000-0005-0000-0000-0000F3D10000}"/>
    <cellStyle name="Porcentual 117" xfId="2661" xr:uid="{00000000-0005-0000-0000-0000F4D10000}"/>
    <cellStyle name="Porcentual 118" xfId="2662" xr:uid="{00000000-0005-0000-0000-0000F5D10000}"/>
    <cellStyle name="Porcentual 119" xfId="2663" xr:uid="{00000000-0005-0000-0000-0000F6D10000}"/>
    <cellStyle name="Porcentual 12" xfId="2664" xr:uid="{00000000-0005-0000-0000-0000F7D10000}"/>
    <cellStyle name="Porcentual 120" xfId="2665" xr:uid="{00000000-0005-0000-0000-0000F8D10000}"/>
    <cellStyle name="Porcentual 121" xfId="2666" xr:uid="{00000000-0005-0000-0000-0000F9D10000}"/>
    <cellStyle name="Porcentual 122" xfId="2667" xr:uid="{00000000-0005-0000-0000-0000FAD10000}"/>
    <cellStyle name="Porcentual 123" xfId="2668" xr:uid="{00000000-0005-0000-0000-0000FBD10000}"/>
    <cellStyle name="Porcentual 124" xfId="2669" xr:uid="{00000000-0005-0000-0000-0000FCD10000}"/>
    <cellStyle name="Porcentual 125" xfId="2670" xr:uid="{00000000-0005-0000-0000-0000FDD10000}"/>
    <cellStyle name="Porcentual 126" xfId="2671" xr:uid="{00000000-0005-0000-0000-0000FED10000}"/>
    <cellStyle name="Porcentual 127" xfId="2672" xr:uid="{00000000-0005-0000-0000-0000FFD10000}"/>
    <cellStyle name="Porcentual 128" xfId="2673" xr:uid="{00000000-0005-0000-0000-000000D20000}"/>
    <cellStyle name="Porcentual 129" xfId="2674" xr:uid="{00000000-0005-0000-0000-000001D20000}"/>
    <cellStyle name="Porcentual 13" xfId="2675" xr:uid="{00000000-0005-0000-0000-000002D20000}"/>
    <cellStyle name="Porcentual 130" xfId="2676" xr:uid="{00000000-0005-0000-0000-000003D20000}"/>
    <cellStyle name="Porcentual 131" xfId="2677" xr:uid="{00000000-0005-0000-0000-000004D20000}"/>
    <cellStyle name="Porcentual 132" xfId="2678" xr:uid="{00000000-0005-0000-0000-000005D20000}"/>
    <cellStyle name="Porcentual 133" xfId="2679" xr:uid="{00000000-0005-0000-0000-000006D20000}"/>
    <cellStyle name="Porcentual 134" xfId="2680" xr:uid="{00000000-0005-0000-0000-000007D20000}"/>
    <cellStyle name="Porcentual 135" xfId="2681" xr:uid="{00000000-0005-0000-0000-000008D20000}"/>
    <cellStyle name="Porcentual 136" xfId="2682" xr:uid="{00000000-0005-0000-0000-000009D20000}"/>
    <cellStyle name="Porcentual 137" xfId="2683" xr:uid="{00000000-0005-0000-0000-00000AD20000}"/>
    <cellStyle name="Porcentual 138" xfId="2684" xr:uid="{00000000-0005-0000-0000-00000BD20000}"/>
    <cellStyle name="Porcentual 139" xfId="2685" xr:uid="{00000000-0005-0000-0000-00000CD20000}"/>
    <cellStyle name="Porcentual 14" xfId="2686" xr:uid="{00000000-0005-0000-0000-00000DD20000}"/>
    <cellStyle name="Porcentual 140" xfId="2687" xr:uid="{00000000-0005-0000-0000-00000ED20000}"/>
    <cellStyle name="Porcentual 141" xfId="2688" xr:uid="{00000000-0005-0000-0000-00000FD20000}"/>
    <cellStyle name="Porcentual 142" xfId="2689" xr:uid="{00000000-0005-0000-0000-000010D20000}"/>
    <cellStyle name="Porcentual 143" xfId="2690" xr:uid="{00000000-0005-0000-0000-000011D20000}"/>
    <cellStyle name="Porcentual 15" xfId="2691" xr:uid="{00000000-0005-0000-0000-000012D20000}"/>
    <cellStyle name="Porcentual 16" xfId="2692" xr:uid="{00000000-0005-0000-0000-000013D20000}"/>
    <cellStyle name="Porcentual 17" xfId="2693" xr:uid="{00000000-0005-0000-0000-000014D20000}"/>
    <cellStyle name="Porcentual 18" xfId="2694" xr:uid="{00000000-0005-0000-0000-000015D20000}"/>
    <cellStyle name="Porcentual 19" xfId="2695" xr:uid="{00000000-0005-0000-0000-000016D20000}"/>
    <cellStyle name="Porcentual 2" xfId="26" xr:uid="{00000000-0005-0000-0000-000017D20000}"/>
    <cellStyle name="Porcentual 2 2" xfId="2696" xr:uid="{00000000-0005-0000-0000-000018D20000}"/>
    <cellStyle name="Porcentual 2 2 10" xfId="2697" xr:uid="{00000000-0005-0000-0000-000019D20000}"/>
    <cellStyle name="Porcentual 2 2 11" xfId="2698" xr:uid="{00000000-0005-0000-0000-00001AD20000}"/>
    <cellStyle name="Porcentual 2 2 12" xfId="2699" xr:uid="{00000000-0005-0000-0000-00001BD20000}"/>
    <cellStyle name="Porcentual 2 2 13" xfId="2700" xr:uid="{00000000-0005-0000-0000-00001CD20000}"/>
    <cellStyle name="Porcentual 2 2 14" xfId="2701" xr:uid="{00000000-0005-0000-0000-00001DD20000}"/>
    <cellStyle name="Porcentual 2 2 15" xfId="2702" xr:uid="{00000000-0005-0000-0000-00001ED20000}"/>
    <cellStyle name="Porcentual 2 2 16" xfId="2703" xr:uid="{00000000-0005-0000-0000-00001FD20000}"/>
    <cellStyle name="Porcentual 2 2 17" xfId="2704" xr:uid="{00000000-0005-0000-0000-000020D20000}"/>
    <cellStyle name="Porcentual 2 2 18" xfId="2705" xr:uid="{00000000-0005-0000-0000-000021D20000}"/>
    <cellStyle name="Porcentual 2 2 2" xfId="2706" xr:uid="{00000000-0005-0000-0000-000022D20000}"/>
    <cellStyle name="Porcentual 2 2 2 2" xfId="2707" xr:uid="{00000000-0005-0000-0000-000023D20000}"/>
    <cellStyle name="Porcentual 2 2 2 3" xfId="2708" xr:uid="{00000000-0005-0000-0000-000024D20000}"/>
    <cellStyle name="Porcentual 2 2 2 4" xfId="2709" xr:uid="{00000000-0005-0000-0000-000025D20000}"/>
    <cellStyle name="Porcentual 2 2 2 5" xfId="2710" xr:uid="{00000000-0005-0000-0000-000026D20000}"/>
    <cellStyle name="Porcentual 2 2 2 6" xfId="2711" xr:uid="{00000000-0005-0000-0000-000027D20000}"/>
    <cellStyle name="Porcentual 2 2 2 7" xfId="2712" xr:uid="{00000000-0005-0000-0000-000028D20000}"/>
    <cellStyle name="Porcentual 2 2 3" xfId="2713" xr:uid="{00000000-0005-0000-0000-000029D20000}"/>
    <cellStyle name="Porcentual 2 2 4" xfId="2714" xr:uid="{00000000-0005-0000-0000-00002AD20000}"/>
    <cellStyle name="Porcentual 2 2 5" xfId="2715" xr:uid="{00000000-0005-0000-0000-00002BD20000}"/>
    <cellStyle name="Porcentual 2 2 6" xfId="2716" xr:uid="{00000000-0005-0000-0000-00002CD20000}"/>
    <cellStyle name="Porcentual 2 2 7" xfId="2717" xr:uid="{00000000-0005-0000-0000-00002DD20000}"/>
    <cellStyle name="Porcentual 2 2 8" xfId="2718" xr:uid="{00000000-0005-0000-0000-00002ED20000}"/>
    <cellStyle name="Porcentual 2 2 9" xfId="2719" xr:uid="{00000000-0005-0000-0000-00002FD20000}"/>
    <cellStyle name="Porcentual 2 3" xfId="2720" xr:uid="{00000000-0005-0000-0000-000030D20000}"/>
    <cellStyle name="Porcentual 2 4" xfId="2721" xr:uid="{00000000-0005-0000-0000-000031D20000}"/>
    <cellStyle name="Porcentual 2 4 2" xfId="53887" xr:uid="{4C4CE020-3078-44BF-97EB-B9C96F498171}"/>
    <cellStyle name="Porcentual 20" xfId="2722" xr:uid="{00000000-0005-0000-0000-000032D20000}"/>
    <cellStyle name="Porcentual 21" xfId="2723" xr:uid="{00000000-0005-0000-0000-000033D20000}"/>
    <cellStyle name="Porcentual 22" xfId="2724" xr:uid="{00000000-0005-0000-0000-000034D20000}"/>
    <cellStyle name="Porcentual 23" xfId="2725" xr:uid="{00000000-0005-0000-0000-000035D20000}"/>
    <cellStyle name="Porcentual 24" xfId="2726" xr:uid="{00000000-0005-0000-0000-000036D20000}"/>
    <cellStyle name="Porcentual 25" xfId="2727" xr:uid="{00000000-0005-0000-0000-000037D20000}"/>
    <cellStyle name="Porcentual 26" xfId="2728" xr:uid="{00000000-0005-0000-0000-000038D20000}"/>
    <cellStyle name="Porcentual 27" xfId="2729" xr:uid="{00000000-0005-0000-0000-000039D20000}"/>
    <cellStyle name="Porcentual 28" xfId="2730" xr:uid="{00000000-0005-0000-0000-00003AD20000}"/>
    <cellStyle name="Porcentual 29" xfId="2731" xr:uid="{00000000-0005-0000-0000-00003BD20000}"/>
    <cellStyle name="Porcentual 3" xfId="2732" xr:uid="{00000000-0005-0000-0000-00003CD20000}"/>
    <cellStyle name="Porcentual 30" xfId="2733" xr:uid="{00000000-0005-0000-0000-00003DD20000}"/>
    <cellStyle name="Porcentual 31" xfId="2734" xr:uid="{00000000-0005-0000-0000-00003ED20000}"/>
    <cellStyle name="Porcentual 32" xfId="2735" xr:uid="{00000000-0005-0000-0000-00003FD20000}"/>
    <cellStyle name="Porcentual 33" xfId="2736" xr:uid="{00000000-0005-0000-0000-000040D20000}"/>
    <cellStyle name="Porcentual 34" xfId="2737" xr:uid="{00000000-0005-0000-0000-000041D20000}"/>
    <cellStyle name="Porcentual 35" xfId="2738" xr:uid="{00000000-0005-0000-0000-000042D20000}"/>
    <cellStyle name="Porcentual 36" xfId="2739" xr:uid="{00000000-0005-0000-0000-000043D20000}"/>
    <cellStyle name="Porcentual 37" xfId="2740" xr:uid="{00000000-0005-0000-0000-000044D20000}"/>
    <cellStyle name="Porcentual 38" xfId="2741" xr:uid="{00000000-0005-0000-0000-000045D20000}"/>
    <cellStyle name="Porcentual 39" xfId="2742" xr:uid="{00000000-0005-0000-0000-000046D20000}"/>
    <cellStyle name="Porcentual 4" xfId="2743" xr:uid="{00000000-0005-0000-0000-000047D20000}"/>
    <cellStyle name="Porcentual 40" xfId="2744" xr:uid="{00000000-0005-0000-0000-000048D20000}"/>
    <cellStyle name="Porcentual 41" xfId="2745" xr:uid="{00000000-0005-0000-0000-000049D20000}"/>
    <cellStyle name="Porcentual 42" xfId="2746" xr:uid="{00000000-0005-0000-0000-00004AD20000}"/>
    <cellStyle name="Porcentual 43" xfId="2747" xr:uid="{00000000-0005-0000-0000-00004BD20000}"/>
    <cellStyle name="Porcentual 44" xfId="2748" xr:uid="{00000000-0005-0000-0000-00004CD20000}"/>
    <cellStyle name="Porcentual 45" xfId="2749" xr:uid="{00000000-0005-0000-0000-00004DD20000}"/>
    <cellStyle name="Porcentual 46" xfId="2750" xr:uid="{00000000-0005-0000-0000-00004ED20000}"/>
    <cellStyle name="Porcentual 47" xfId="2751" xr:uid="{00000000-0005-0000-0000-00004FD20000}"/>
    <cellStyle name="Porcentual 48" xfId="2752" xr:uid="{00000000-0005-0000-0000-000050D20000}"/>
    <cellStyle name="Porcentual 49" xfId="2753" xr:uid="{00000000-0005-0000-0000-000051D20000}"/>
    <cellStyle name="Porcentual 5" xfId="2754" xr:uid="{00000000-0005-0000-0000-000052D20000}"/>
    <cellStyle name="Porcentual 50" xfId="2755" xr:uid="{00000000-0005-0000-0000-000053D20000}"/>
    <cellStyle name="Porcentual 51" xfId="2756" xr:uid="{00000000-0005-0000-0000-000054D20000}"/>
    <cellStyle name="Porcentual 52" xfId="2757" xr:uid="{00000000-0005-0000-0000-000055D20000}"/>
    <cellStyle name="Porcentual 53" xfId="2758" xr:uid="{00000000-0005-0000-0000-000056D20000}"/>
    <cellStyle name="Porcentual 54" xfId="2759" xr:uid="{00000000-0005-0000-0000-000057D20000}"/>
    <cellStyle name="Porcentual 55" xfId="2760" xr:uid="{00000000-0005-0000-0000-000058D20000}"/>
    <cellStyle name="Porcentual 56" xfId="2761" xr:uid="{00000000-0005-0000-0000-000059D20000}"/>
    <cellStyle name="Porcentual 57" xfId="2762" xr:uid="{00000000-0005-0000-0000-00005AD20000}"/>
    <cellStyle name="Porcentual 58" xfId="2763" xr:uid="{00000000-0005-0000-0000-00005BD20000}"/>
    <cellStyle name="Porcentual 59" xfId="2764" xr:uid="{00000000-0005-0000-0000-00005CD20000}"/>
    <cellStyle name="Porcentual 6" xfId="2765" xr:uid="{00000000-0005-0000-0000-00005DD20000}"/>
    <cellStyle name="Porcentual 60" xfId="2766" xr:uid="{00000000-0005-0000-0000-00005ED20000}"/>
    <cellStyle name="Porcentual 61" xfId="2767" xr:uid="{00000000-0005-0000-0000-00005FD20000}"/>
    <cellStyle name="Porcentual 62" xfId="2768" xr:uid="{00000000-0005-0000-0000-000060D20000}"/>
    <cellStyle name="Porcentual 63" xfId="2769" xr:uid="{00000000-0005-0000-0000-000061D20000}"/>
    <cellStyle name="Porcentual 64" xfId="2770" xr:uid="{00000000-0005-0000-0000-000062D20000}"/>
    <cellStyle name="Porcentual 65" xfId="2771" xr:uid="{00000000-0005-0000-0000-000063D20000}"/>
    <cellStyle name="Porcentual 66" xfId="2772" xr:uid="{00000000-0005-0000-0000-000064D20000}"/>
    <cellStyle name="Porcentual 67" xfId="2773" xr:uid="{00000000-0005-0000-0000-000065D20000}"/>
    <cellStyle name="Porcentual 68" xfId="2774" xr:uid="{00000000-0005-0000-0000-000066D20000}"/>
    <cellStyle name="Porcentual 69" xfId="2775" xr:uid="{00000000-0005-0000-0000-000067D20000}"/>
    <cellStyle name="Porcentual 7" xfId="2776" xr:uid="{00000000-0005-0000-0000-000068D20000}"/>
    <cellStyle name="Porcentual 70" xfId="2777" xr:uid="{00000000-0005-0000-0000-000069D20000}"/>
    <cellStyle name="Porcentual 71" xfId="2778" xr:uid="{00000000-0005-0000-0000-00006AD20000}"/>
    <cellStyle name="Porcentual 72" xfId="2779" xr:uid="{00000000-0005-0000-0000-00006BD20000}"/>
    <cellStyle name="Porcentual 73" xfId="2780" xr:uid="{00000000-0005-0000-0000-00006CD20000}"/>
    <cellStyle name="Porcentual 74" xfId="2781" xr:uid="{00000000-0005-0000-0000-00006DD20000}"/>
    <cellStyle name="Porcentual 75" xfId="2782" xr:uid="{00000000-0005-0000-0000-00006ED20000}"/>
    <cellStyle name="Porcentual 76" xfId="2783" xr:uid="{00000000-0005-0000-0000-00006FD20000}"/>
    <cellStyle name="Porcentual 77" xfId="2784" xr:uid="{00000000-0005-0000-0000-000070D20000}"/>
    <cellStyle name="Porcentual 78" xfId="2785" xr:uid="{00000000-0005-0000-0000-000071D20000}"/>
    <cellStyle name="Porcentual 79" xfId="2786" xr:uid="{00000000-0005-0000-0000-000072D20000}"/>
    <cellStyle name="Porcentual 8" xfId="2787" xr:uid="{00000000-0005-0000-0000-000073D20000}"/>
    <cellStyle name="Porcentual 80" xfId="2788" xr:uid="{00000000-0005-0000-0000-000074D20000}"/>
    <cellStyle name="Porcentual 81" xfId="2789" xr:uid="{00000000-0005-0000-0000-000075D20000}"/>
    <cellStyle name="Porcentual 82" xfId="2790" xr:uid="{00000000-0005-0000-0000-000076D20000}"/>
    <cellStyle name="Porcentual 83" xfId="2791" xr:uid="{00000000-0005-0000-0000-000077D20000}"/>
    <cellStyle name="Porcentual 84" xfId="2792" xr:uid="{00000000-0005-0000-0000-000078D20000}"/>
    <cellStyle name="Porcentual 85" xfId="2793" xr:uid="{00000000-0005-0000-0000-000079D20000}"/>
    <cellStyle name="Porcentual 86" xfId="2794" xr:uid="{00000000-0005-0000-0000-00007AD20000}"/>
    <cellStyle name="Porcentual 87" xfId="2795" xr:uid="{00000000-0005-0000-0000-00007BD20000}"/>
    <cellStyle name="Porcentual 88" xfId="2796" xr:uid="{00000000-0005-0000-0000-00007CD20000}"/>
    <cellStyle name="Porcentual 89" xfId="2797" xr:uid="{00000000-0005-0000-0000-00007DD20000}"/>
    <cellStyle name="Porcentual 9" xfId="2798" xr:uid="{00000000-0005-0000-0000-00007ED20000}"/>
    <cellStyle name="Porcentual 90" xfId="2799" xr:uid="{00000000-0005-0000-0000-00007FD20000}"/>
    <cellStyle name="Porcentual 91" xfId="2800" xr:uid="{00000000-0005-0000-0000-000080D20000}"/>
    <cellStyle name="Porcentual 92" xfId="2801" xr:uid="{00000000-0005-0000-0000-000081D20000}"/>
    <cellStyle name="Porcentual 93" xfId="2802" xr:uid="{00000000-0005-0000-0000-000082D20000}"/>
    <cellStyle name="Porcentual 94" xfId="2803" xr:uid="{00000000-0005-0000-0000-000083D20000}"/>
    <cellStyle name="Porcentual 95" xfId="2804" xr:uid="{00000000-0005-0000-0000-000084D20000}"/>
    <cellStyle name="Porcentual 96" xfId="2805" xr:uid="{00000000-0005-0000-0000-000085D20000}"/>
    <cellStyle name="Porcentual 97" xfId="2806" xr:uid="{00000000-0005-0000-0000-000086D20000}"/>
    <cellStyle name="Porcentual 98" xfId="2807" xr:uid="{00000000-0005-0000-0000-000087D20000}"/>
    <cellStyle name="Porcentual 99" xfId="2808" xr:uid="{00000000-0005-0000-0000-000088D20000}"/>
    <cellStyle name="Title" xfId="2809" xr:uid="{00000000-0005-0000-0000-000089D20000}"/>
    <cellStyle name="Warning Text" xfId="2810" xr:uid="{00000000-0005-0000-0000-00008AD20000}"/>
  </cellStyles>
  <dxfs count="27">
    <dxf>
      <fill>
        <patternFill>
          <fgColor auto="1"/>
          <bgColor rgb="FF00B050"/>
        </patternFill>
      </fill>
    </dxf>
    <dxf>
      <font>
        <b/>
        <i val="0"/>
      </font>
      <fill>
        <patternFill>
          <fgColor theme="1"/>
          <bgColor rgb="FF00B050"/>
        </patternFill>
      </fill>
    </dxf>
    <dxf>
      <font>
        <b/>
        <i val="0"/>
      </font>
      <fill>
        <patternFill>
          <fgColor theme="1"/>
          <bgColor rgb="FF00B050"/>
        </patternFill>
      </fill>
    </dxf>
    <dxf>
      <font>
        <b/>
        <i val="0"/>
      </font>
      <fill>
        <patternFill>
          <fgColor theme="1"/>
          <bgColor rgb="FF00B050"/>
        </patternFill>
      </fill>
    </dxf>
    <dxf>
      <font>
        <b val="0"/>
        <i val="0"/>
        <strike val="0"/>
        <condense val="0"/>
        <extend val="0"/>
        <outline val="0"/>
        <shadow val="0"/>
        <u val="none"/>
        <vertAlign val="baseline"/>
        <sz val="11"/>
        <color theme="1"/>
        <name val="Century Gothic"/>
        <family val="2"/>
        <scheme val="none"/>
      </font>
      <numFmt numFmtId="19" formatCode="d/mm/yyyy"/>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family val="2"/>
        <scheme val="none"/>
      </font>
      <numFmt numFmtId="19" formatCode="d/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justify" vertical="justify"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justify" vertical="justify"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theme="1"/>
        <name val="Century Gothic"/>
        <scheme val="none"/>
      </font>
      <numFmt numFmtId="213" formatCode="_([$$-240A]\ * #,##0.00_);_([$$-240A]\ * \(#,##0.00\);_([$$-240A]\ * &quot;-&quot;??_);_(@_)"/>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justify" vertical="justify"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entury Gothic"/>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entury Gothic"/>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entury Gothic"/>
        <scheme val="none"/>
      </font>
    </dxf>
    <dxf>
      <font>
        <b val="0"/>
        <i val="0"/>
        <strike val="0"/>
        <condense val="0"/>
        <extend val="0"/>
        <outline val="0"/>
        <shadow val="0"/>
        <u val="none"/>
        <vertAlign val="baseline"/>
        <sz val="11"/>
        <color theme="1"/>
        <name val="Century Gothic"/>
        <scheme val="none"/>
      </font>
      <numFmt numFmtId="19" formatCode="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numFmt numFmtId="213" formatCode="_([$$-240A]\ * #,##0.00_);_([$$-240A]\ * \(#,##0.00\);_([$$-240A]\ *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
      <border outline="0">
        <top style="medium">
          <color theme="1"/>
        </top>
      </border>
    </dxf>
    <dxf>
      <font>
        <b val="0"/>
        <i val="0"/>
        <strike val="0"/>
        <condense val="0"/>
        <extend val="0"/>
        <outline val="0"/>
        <shadow val="0"/>
        <u val="none"/>
        <vertAlign val="baseline"/>
        <sz val="11"/>
        <color theme="1"/>
        <name val="Century Gothic"/>
        <scheme val="none"/>
      </font>
      <fill>
        <patternFill patternType="none">
          <fgColor indexed="64"/>
          <bgColor auto="1"/>
        </patternFill>
      </fill>
      <alignment horizontal="center" vertical="center" textRotation="0" wrapText="0" indent="0" justifyLastLine="0" shrinkToFit="0" readingOrder="0"/>
    </dxf>
  </dxfs>
  <tableStyles count="1" defaultTableStyle="TableStyleMedium2" defaultPivotStyle="PivotStyleLight16">
    <tableStyle name="Invisible" pivot="0" table="0" count="0" xr9:uid="{B2CA10A8-CB9B-4B12-ADF4-2248D570239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2.wdp"/><Relationship Id="rId5" Type="http://schemas.openxmlformats.org/officeDocument/2006/relationships/image" Target="../media/image4.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2.wdp"/><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4.wdp"/><Relationship Id="rId5" Type="http://schemas.openxmlformats.org/officeDocument/2006/relationships/image" Target="../media/image10.png"/><Relationship Id="rId4" Type="http://schemas.microsoft.com/office/2007/relationships/hdphoto" Target="../media/hdphoto2.wdp"/></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2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2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2.wdp"/><Relationship Id="rId1" Type="http://schemas.openxmlformats.org/officeDocument/2006/relationships/image" Target="../media/image4.png"/><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4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2.wdp"/><Relationship Id="rId1" Type="http://schemas.openxmlformats.org/officeDocument/2006/relationships/image" Target="../media/image4.png"/><Relationship Id="rId4" Type="http://schemas.microsoft.com/office/2007/relationships/hdphoto" Target="../media/hdphoto1.wdp"/></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3.wdp"/><Relationship Id="rId5" Type="http://schemas.openxmlformats.org/officeDocument/2006/relationships/image" Target="../media/image9.png"/><Relationship Id="rId4" Type="http://schemas.microsoft.com/office/2007/relationships/hdphoto" Target="../media/hdphoto2.wdp"/></Relationships>
</file>

<file path=xl/drawings/_rels/drawing5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5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6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6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5" Type="http://schemas.microsoft.com/office/2007/relationships/hdphoto" Target="../media/hdphoto3.wdp"/><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6" Type="http://schemas.microsoft.com/office/2007/relationships/hdphoto" Target="../media/hdphoto1.wdp"/><Relationship Id="rId5" Type="http://schemas.openxmlformats.org/officeDocument/2006/relationships/image" Target="../media/image1.png"/><Relationship Id="rId4" Type="http://schemas.microsoft.com/office/2007/relationships/hdphoto" Target="../media/hdphoto2.wdp"/></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2.wdp"/><Relationship Id="rId1" Type="http://schemas.openxmlformats.org/officeDocument/2006/relationships/image" Target="../media/image4.png"/><Relationship Id="rId5" Type="http://schemas.openxmlformats.org/officeDocument/2006/relationships/image" Target="../media/image7.png"/><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2.wdp"/><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1.png"/><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477533</xdr:colOff>
      <xdr:row>111</xdr:row>
      <xdr:rowOff>79724</xdr:rowOff>
    </xdr:from>
    <xdr:to>
      <xdr:col>5</xdr:col>
      <xdr:colOff>703286</xdr:colOff>
      <xdr:row>115</xdr:row>
      <xdr:rowOff>130708</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43283" y="48223307"/>
          <a:ext cx="2137526" cy="1250711"/>
        </a:xfrm>
        <a:prstGeom prst="rect">
          <a:avLst/>
        </a:prstGeom>
      </xdr:spPr>
    </xdr:pic>
    <xdr:clientData/>
  </xdr:twoCellAnchor>
  <xdr:twoCellAnchor editAs="oneCell">
    <xdr:from>
      <xdr:col>0</xdr:col>
      <xdr:colOff>54429</xdr:colOff>
      <xdr:row>0</xdr:row>
      <xdr:rowOff>67235</xdr:rowOff>
    </xdr:from>
    <xdr:to>
      <xdr:col>0</xdr:col>
      <xdr:colOff>821839</xdr:colOff>
      <xdr:row>2</xdr:row>
      <xdr:rowOff>345514</xdr:rowOff>
    </xdr:to>
    <xdr:pic>
      <xdr:nvPicPr>
        <xdr:cNvPr id="2" name="Imagen 1" descr="Resultado de imagen para ESCUDO LA PLATA HUIL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54429" y="67235"/>
          <a:ext cx="763600" cy="100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43702</xdr:colOff>
      <xdr:row>1</xdr:row>
      <xdr:rowOff>63313</xdr:rowOff>
    </xdr:from>
    <xdr:to>
      <xdr:col>5</xdr:col>
      <xdr:colOff>1660736</xdr:colOff>
      <xdr:row>2</xdr:row>
      <xdr:rowOff>358425</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668869" y="222063"/>
          <a:ext cx="1628464" cy="714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210222</xdr:colOff>
      <xdr:row>112</xdr:row>
      <xdr:rowOff>22971</xdr:rowOff>
    </xdr:from>
    <xdr:to>
      <xdr:col>1</xdr:col>
      <xdr:colOff>1579003</xdr:colOff>
      <xdr:row>115</xdr:row>
      <xdr:rowOff>149862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109805" y="48367638"/>
          <a:ext cx="1364971" cy="11217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358588</xdr:colOff>
      <xdr:row>32</xdr:row>
      <xdr:rowOff>0</xdr:rowOff>
    </xdr:from>
    <xdr:to>
      <xdr:col>1</xdr:col>
      <xdr:colOff>775927</xdr:colOff>
      <xdr:row>37</xdr:row>
      <xdr:rowOff>32617</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358588" y="7867650"/>
          <a:ext cx="1350789" cy="1013691"/>
        </a:xfrm>
        <a:prstGeom prst="rect">
          <a:avLst/>
        </a:prstGeom>
      </xdr:spPr>
    </xdr:pic>
    <xdr:clientData/>
  </xdr:twoCellAnchor>
  <xdr:twoCellAnchor editAs="oneCell">
    <xdr:from>
      <xdr:col>0</xdr:col>
      <xdr:colOff>145676</xdr:colOff>
      <xdr:row>0</xdr:row>
      <xdr:rowOff>22412</xdr:rowOff>
    </xdr:from>
    <xdr:to>
      <xdr:col>0</xdr:col>
      <xdr:colOff>791259</xdr:colOff>
      <xdr:row>3</xdr:row>
      <xdr:rowOff>237761</xdr:rowOff>
    </xdr:to>
    <xdr:pic>
      <xdr:nvPicPr>
        <xdr:cNvPr id="3" name="Imagen 2" descr="Resultado de imagen para ESCUDO LA PLATA HUILA">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45676" y="22412"/>
          <a:ext cx="645583" cy="93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29002</xdr:colOff>
      <xdr:row>0</xdr:row>
      <xdr:rowOff>200995</xdr:rowOff>
    </xdr:from>
    <xdr:to>
      <xdr:col>7</xdr:col>
      <xdr:colOff>1311089</xdr:colOff>
      <xdr:row>3</xdr:row>
      <xdr:rowOff>18562</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7515652" y="200995"/>
          <a:ext cx="1282087" cy="541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428625</xdr:colOff>
      <xdr:row>30</xdr:row>
      <xdr:rowOff>171450</xdr:rowOff>
    </xdr:from>
    <xdr:to>
      <xdr:col>6</xdr:col>
      <xdr:colOff>536380</xdr:colOff>
      <xdr:row>37</xdr:row>
      <xdr:rowOff>14568</xdr:rowOff>
    </xdr:to>
    <xdr:pic>
      <xdr:nvPicPr>
        <xdr:cNvPr id="6" name="Imagen 5">
          <a:extLst>
            <a:ext uri="{FF2B5EF4-FFF2-40B4-BE49-F238E27FC236}">
              <a16:creationId xmlns:a16="http://schemas.microsoft.com/office/drawing/2014/main" id="{2488D95F-9386-4FCE-AC2C-737DD8C81FCE}"/>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4476750" y="6619875"/>
          <a:ext cx="2069905" cy="1214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74083</xdr:colOff>
      <xdr:row>0</xdr:row>
      <xdr:rowOff>131234</xdr:rowOff>
    </xdr:from>
    <xdr:to>
      <xdr:col>0</xdr:col>
      <xdr:colOff>780378</xdr:colOff>
      <xdr:row>2</xdr:row>
      <xdr:rowOff>358141</xdr:rowOff>
    </xdr:to>
    <xdr:pic>
      <xdr:nvPicPr>
        <xdr:cNvPr id="2" name="Imagen 1" descr="Resultado de imagen para ESCUDO LA PLATA HUIL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74083" y="131234"/>
          <a:ext cx="721535" cy="9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51857</xdr:colOff>
      <xdr:row>1</xdr:row>
      <xdr:rowOff>41276</xdr:rowOff>
    </xdr:from>
    <xdr:to>
      <xdr:col>6</xdr:col>
      <xdr:colOff>1583259</xdr:colOff>
      <xdr:row>2</xdr:row>
      <xdr:rowOff>154518</xdr:rowOff>
    </xdr:to>
    <xdr:pic>
      <xdr:nvPicPr>
        <xdr:cNvPr id="3" name="Imagen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19457" y="327026"/>
          <a:ext cx="1523782" cy="55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212911</xdr:colOff>
      <xdr:row>34</xdr:row>
      <xdr:rowOff>174919</xdr:rowOff>
    </xdr:from>
    <xdr:to>
      <xdr:col>1</xdr:col>
      <xdr:colOff>1811382</xdr:colOff>
      <xdr:row>41</xdr:row>
      <xdr:rowOff>168447</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083768" y="7549990"/>
          <a:ext cx="1583231" cy="1235061"/>
        </a:xfrm>
        <a:prstGeom prst="rect">
          <a:avLst/>
        </a:prstGeom>
      </xdr:spPr>
    </xdr:pic>
    <xdr:clientData/>
  </xdr:twoCellAnchor>
  <xdr:twoCellAnchor editAs="oneCell">
    <xdr:from>
      <xdr:col>3</xdr:col>
      <xdr:colOff>459441</xdr:colOff>
      <xdr:row>34</xdr:row>
      <xdr:rowOff>11207</xdr:rowOff>
    </xdr:from>
    <xdr:to>
      <xdr:col>5</xdr:col>
      <xdr:colOff>892167</xdr:colOff>
      <xdr:row>41</xdr:row>
      <xdr:rowOff>16921</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45206" y="8359589"/>
          <a:ext cx="2079990" cy="1221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74083</xdr:colOff>
      <xdr:row>0</xdr:row>
      <xdr:rowOff>131234</xdr:rowOff>
    </xdr:from>
    <xdr:to>
      <xdr:col>0</xdr:col>
      <xdr:colOff>795618</xdr:colOff>
      <xdr:row>2</xdr:row>
      <xdr:rowOff>352426</xdr:rowOff>
    </xdr:to>
    <xdr:pic>
      <xdr:nvPicPr>
        <xdr:cNvPr id="2" name="Imagen 1" descr="Resultado de imagen para ESCUDO LA PLATA HUIL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74083" y="131234"/>
          <a:ext cx="721535" cy="9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51857</xdr:colOff>
      <xdr:row>1</xdr:row>
      <xdr:rowOff>41276</xdr:rowOff>
    </xdr:from>
    <xdr:to>
      <xdr:col>6</xdr:col>
      <xdr:colOff>1575639</xdr:colOff>
      <xdr:row>2</xdr:row>
      <xdr:rowOff>154518</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19457" y="327026"/>
          <a:ext cx="1523782" cy="55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212911</xdr:colOff>
      <xdr:row>29</xdr:row>
      <xdr:rowOff>174919</xdr:rowOff>
    </xdr:from>
    <xdr:to>
      <xdr:col>1</xdr:col>
      <xdr:colOff>1796142</xdr:colOff>
      <xdr:row>37</xdr:row>
      <xdr:rowOff>35659</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089211" y="7385344"/>
          <a:ext cx="1583231" cy="1232339"/>
        </a:xfrm>
        <a:prstGeom prst="rect">
          <a:avLst/>
        </a:prstGeom>
      </xdr:spPr>
    </xdr:pic>
    <xdr:clientData/>
  </xdr:twoCellAnchor>
  <xdr:twoCellAnchor editAs="oneCell">
    <xdr:from>
      <xdr:col>4</xdr:col>
      <xdr:colOff>705970</xdr:colOff>
      <xdr:row>28</xdr:row>
      <xdr:rowOff>145676</xdr:rowOff>
    </xdr:from>
    <xdr:to>
      <xdr:col>6</xdr:col>
      <xdr:colOff>903371</xdr:colOff>
      <xdr:row>35</xdr:row>
      <xdr:rowOff>134471</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286499" y="7227794"/>
          <a:ext cx="2079990" cy="12214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368300</xdr:colOff>
      <xdr:row>0</xdr:row>
      <xdr:rowOff>0</xdr:rowOff>
    </xdr:from>
    <xdr:to>
      <xdr:col>0</xdr:col>
      <xdr:colOff>1155700</xdr:colOff>
      <xdr:row>4</xdr:row>
      <xdr:rowOff>302205</xdr:rowOff>
    </xdr:to>
    <xdr:pic>
      <xdr:nvPicPr>
        <xdr:cNvPr id="5" name="Imagen 4" descr="Resultado de imagen para ESCUDO LA PLATA HUILA">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68300" y="0"/>
          <a:ext cx="787400" cy="96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0</xdr:row>
      <xdr:rowOff>131296</xdr:rowOff>
    </xdr:from>
    <xdr:to>
      <xdr:col>7</xdr:col>
      <xdr:colOff>1491196</xdr:colOff>
      <xdr:row>4</xdr:row>
      <xdr:rowOff>127000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03465" y="131296"/>
          <a:ext cx="1456831" cy="656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203387</xdr:colOff>
      <xdr:row>44</xdr:row>
      <xdr:rowOff>56030</xdr:rowOff>
    </xdr:from>
    <xdr:to>
      <xdr:col>2</xdr:col>
      <xdr:colOff>222159</xdr:colOff>
      <xdr:row>45</xdr:row>
      <xdr:rowOff>114556</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93769" y="7373471"/>
          <a:ext cx="1161772" cy="943791"/>
        </a:xfrm>
        <a:prstGeom prst="rect">
          <a:avLst/>
        </a:prstGeom>
      </xdr:spPr>
    </xdr:pic>
    <xdr:clientData/>
  </xdr:twoCellAnchor>
  <xdr:twoCellAnchor editAs="oneCell">
    <xdr:from>
      <xdr:col>5</xdr:col>
      <xdr:colOff>739588</xdr:colOff>
      <xdr:row>42</xdr:row>
      <xdr:rowOff>89647</xdr:rowOff>
    </xdr:from>
    <xdr:to>
      <xdr:col>7</xdr:col>
      <xdr:colOff>847343</xdr:colOff>
      <xdr:row>45</xdr:row>
      <xdr:rowOff>89647</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6206" y="7070912"/>
          <a:ext cx="2079990" cy="12214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302205</xdr:rowOff>
    </xdr:to>
    <xdr:pic>
      <xdr:nvPicPr>
        <xdr:cNvPr id="2" name="Imagen 1" descr="Resultado de imagen para ESCUDO LA PLATA HUIL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96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88900</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90765" y="131296"/>
          <a:ext cx="1372233" cy="618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172010</xdr:colOff>
      <xdr:row>40</xdr:row>
      <xdr:rowOff>141194</xdr:rowOff>
    </xdr:from>
    <xdr:to>
      <xdr:col>3</xdr:col>
      <xdr:colOff>27540</xdr:colOff>
      <xdr:row>43</xdr:row>
      <xdr:rowOff>44823</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74451" y="7380194"/>
          <a:ext cx="1435560" cy="1024217"/>
        </a:xfrm>
        <a:prstGeom prst="rect">
          <a:avLst/>
        </a:prstGeom>
      </xdr:spPr>
    </xdr:pic>
    <xdr:clientData/>
  </xdr:twoCellAnchor>
  <xdr:twoCellAnchor editAs="oneCell">
    <xdr:from>
      <xdr:col>5</xdr:col>
      <xdr:colOff>515471</xdr:colOff>
      <xdr:row>39</xdr:row>
      <xdr:rowOff>22411</xdr:rowOff>
    </xdr:from>
    <xdr:to>
      <xdr:col>7</xdr:col>
      <xdr:colOff>623226</xdr:colOff>
      <xdr:row>42</xdr:row>
      <xdr:rowOff>112058</xdr:rowOff>
    </xdr:to>
    <xdr:pic>
      <xdr:nvPicPr>
        <xdr:cNvPr id="5" name="Imagen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66765" y="7093323"/>
          <a:ext cx="2079990" cy="12214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279400</xdr:colOff>
      <xdr:row>0</xdr:row>
      <xdr:rowOff>0</xdr:rowOff>
    </xdr:from>
    <xdr:to>
      <xdr:col>0</xdr:col>
      <xdr:colOff>1115344</xdr:colOff>
      <xdr:row>4</xdr:row>
      <xdr:rowOff>241300</xdr:rowOff>
    </xdr:to>
    <xdr:pic>
      <xdr:nvPicPr>
        <xdr:cNvPr id="2" name="Imagen 1" descr="Resultado de imagen para ESCUDO LA PLATA HUIL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79400" y="0"/>
          <a:ext cx="835944" cy="90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47065</xdr:colOff>
      <xdr:row>0</xdr:row>
      <xdr:rowOff>131296</xdr:rowOff>
    </xdr:from>
    <xdr:to>
      <xdr:col>7</xdr:col>
      <xdr:colOff>1503896</xdr:colOff>
      <xdr:row>4</xdr:row>
      <xdr:rowOff>127000</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651065" y="131296"/>
          <a:ext cx="1456831" cy="656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109258</xdr:colOff>
      <xdr:row>39</xdr:row>
      <xdr:rowOff>56027</xdr:rowOff>
    </xdr:from>
    <xdr:to>
      <xdr:col>2</xdr:col>
      <xdr:colOff>515385</xdr:colOff>
      <xdr:row>42</xdr:row>
      <xdr:rowOff>145676</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599640" y="6947645"/>
          <a:ext cx="1392245" cy="997325"/>
        </a:xfrm>
        <a:prstGeom prst="rect">
          <a:avLst/>
        </a:prstGeom>
      </xdr:spPr>
    </xdr:pic>
    <xdr:clientData/>
  </xdr:twoCellAnchor>
  <xdr:twoCellAnchor editAs="oneCell">
    <xdr:from>
      <xdr:col>5</xdr:col>
      <xdr:colOff>840441</xdr:colOff>
      <xdr:row>37</xdr:row>
      <xdr:rowOff>145677</xdr:rowOff>
    </xdr:from>
    <xdr:to>
      <xdr:col>7</xdr:col>
      <xdr:colOff>948195</xdr:colOff>
      <xdr:row>42</xdr:row>
      <xdr:rowOff>134471</xdr:rowOff>
    </xdr:to>
    <xdr:pic>
      <xdr:nvPicPr>
        <xdr:cNvPr id="5" name="Imagen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79676" y="6712324"/>
          <a:ext cx="2079990" cy="12214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244929</xdr:colOff>
      <xdr:row>0</xdr:row>
      <xdr:rowOff>54427</xdr:rowOff>
    </xdr:from>
    <xdr:to>
      <xdr:col>0</xdr:col>
      <xdr:colOff>1153199</xdr:colOff>
      <xdr:row>4</xdr:row>
      <xdr:rowOff>380999</xdr:rowOff>
    </xdr:to>
    <xdr:pic>
      <xdr:nvPicPr>
        <xdr:cNvPr id="2" name="Imagen 1" descr="Resultado de imagen para ESCUDO LA PLATA HUIL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54427"/>
          <a:ext cx="908270"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13607</xdr:colOff>
      <xdr:row>1</xdr:row>
      <xdr:rowOff>32743</xdr:rowOff>
    </xdr:from>
    <xdr:to>
      <xdr:col>7</xdr:col>
      <xdr:colOff>1473055</xdr:colOff>
      <xdr:row>4</xdr:row>
      <xdr:rowOff>228034</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85214" y="196029"/>
          <a:ext cx="1459448" cy="685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40</xdr:row>
      <xdr:rowOff>57150</xdr:rowOff>
    </xdr:from>
    <xdr:to>
      <xdr:col>2</xdr:col>
      <xdr:colOff>155028</xdr:colOff>
      <xdr:row>43</xdr:row>
      <xdr:rowOff>302560</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66875" y="7448550"/>
          <a:ext cx="1221828" cy="762000"/>
        </a:xfrm>
        <a:prstGeom prst="rect">
          <a:avLst/>
        </a:prstGeom>
      </xdr:spPr>
    </xdr:pic>
    <xdr:clientData/>
  </xdr:twoCellAnchor>
  <xdr:twoCellAnchor editAs="oneCell">
    <xdr:from>
      <xdr:col>5</xdr:col>
      <xdr:colOff>829235</xdr:colOff>
      <xdr:row>40</xdr:row>
      <xdr:rowOff>89647</xdr:rowOff>
    </xdr:from>
    <xdr:to>
      <xdr:col>7</xdr:col>
      <xdr:colOff>694765</xdr:colOff>
      <xdr:row>44</xdr:row>
      <xdr:rowOff>115492</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6206" y="7160559"/>
          <a:ext cx="1837765" cy="10791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89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2420" y="184364"/>
          <a:ext cx="1456831" cy="65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47</xdr:row>
      <xdr:rowOff>28575</xdr:rowOff>
    </xdr:from>
    <xdr:to>
      <xdr:col>2</xdr:col>
      <xdr:colOff>421728</xdr:colOff>
      <xdr:row>51</xdr:row>
      <xdr:rowOff>104775</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43075" y="8077200"/>
          <a:ext cx="1221828" cy="762000"/>
        </a:xfrm>
        <a:prstGeom prst="rect">
          <a:avLst/>
        </a:prstGeom>
      </xdr:spPr>
    </xdr:pic>
    <xdr:clientData/>
  </xdr:twoCellAnchor>
  <xdr:twoCellAnchor editAs="oneCell">
    <xdr:from>
      <xdr:col>6</xdr:col>
      <xdr:colOff>56030</xdr:colOff>
      <xdr:row>47</xdr:row>
      <xdr:rowOff>100853</xdr:rowOff>
    </xdr:from>
    <xdr:to>
      <xdr:col>7</xdr:col>
      <xdr:colOff>840442</xdr:colOff>
      <xdr:row>53</xdr:row>
      <xdr:rowOff>14640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64942" y="7944971"/>
          <a:ext cx="1837765" cy="10791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90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1059" y="185725"/>
          <a:ext cx="1456831" cy="656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47</xdr:row>
      <xdr:rowOff>28575</xdr:rowOff>
    </xdr:from>
    <xdr:to>
      <xdr:col>2</xdr:col>
      <xdr:colOff>421728</xdr:colOff>
      <xdr:row>51</xdr:row>
      <xdr:rowOff>104775</xdr:rowOff>
    </xdr:to>
    <xdr:pic>
      <xdr:nvPicPr>
        <xdr:cNvPr id="4" name="Imagen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43075" y="7972425"/>
          <a:ext cx="1221828" cy="762000"/>
        </a:xfrm>
        <a:prstGeom prst="rect">
          <a:avLst/>
        </a:prstGeom>
      </xdr:spPr>
    </xdr:pic>
    <xdr:clientData/>
  </xdr:twoCellAnchor>
  <xdr:twoCellAnchor editAs="oneCell">
    <xdr:from>
      <xdr:col>5</xdr:col>
      <xdr:colOff>896470</xdr:colOff>
      <xdr:row>47</xdr:row>
      <xdr:rowOff>123264</xdr:rowOff>
    </xdr:from>
    <xdr:to>
      <xdr:col>7</xdr:col>
      <xdr:colOff>627529</xdr:colOff>
      <xdr:row>53</xdr:row>
      <xdr:rowOff>3433</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152029" y="7967382"/>
          <a:ext cx="1837765" cy="10791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89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2420" y="184364"/>
          <a:ext cx="1456831" cy="65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210911</xdr:colOff>
      <xdr:row>48</xdr:row>
      <xdr:rowOff>14968</xdr:rowOff>
    </xdr:from>
    <xdr:to>
      <xdr:col>3</xdr:col>
      <xdr:colOff>259719</xdr:colOff>
      <xdr:row>51</xdr:row>
      <xdr:rowOff>557893</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21304" y="8356147"/>
          <a:ext cx="1668058" cy="1073603"/>
        </a:xfrm>
        <a:prstGeom prst="rect">
          <a:avLst/>
        </a:prstGeom>
      </xdr:spPr>
    </xdr:pic>
    <xdr:clientData/>
  </xdr:twoCellAnchor>
  <xdr:twoCellAnchor editAs="oneCell">
    <xdr:from>
      <xdr:col>6</xdr:col>
      <xdr:colOff>81643</xdr:colOff>
      <xdr:row>48</xdr:row>
      <xdr:rowOff>163285</xdr:rowOff>
    </xdr:from>
    <xdr:to>
      <xdr:col>7</xdr:col>
      <xdr:colOff>858051</xdr:colOff>
      <xdr:row>52</xdr:row>
      <xdr:rowOff>126698</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81750" y="8504464"/>
          <a:ext cx="1837765" cy="1079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380999</xdr:colOff>
      <xdr:row>0</xdr:row>
      <xdr:rowOff>9524</xdr:rowOff>
    </xdr:from>
    <xdr:to>
      <xdr:col>1</xdr:col>
      <xdr:colOff>283573</xdr:colOff>
      <xdr:row>2</xdr:row>
      <xdr:rowOff>285278</xdr:rowOff>
    </xdr:to>
    <xdr:pic>
      <xdr:nvPicPr>
        <xdr:cNvPr id="2" name="Imagen 1" descr="Resultado de imagen para ESCUDO LA PLATA HUIL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80999" y="9524"/>
          <a:ext cx="762001" cy="1114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42582</xdr:colOff>
      <xdr:row>0</xdr:row>
      <xdr:rowOff>229720</xdr:rowOff>
    </xdr:from>
    <xdr:to>
      <xdr:col>9</xdr:col>
      <xdr:colOff>569684</xdr:colOff>
      <xdr:row>2</xdr:row>
      <xdr:rowOff>59585</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440582" y="229720"/>
          <a:ext cx="1671918" cy="666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10204</xdr:row>
      <xdr:rowOff>1</xdr:rowOff>
    </xdr:from>
    <xdr:to>
      <xdr:col>3</xdr:col>
      <xdr:colOff>649941</xdr:colOff>
      <xdr:row>10212</xdr:row>
      <xdr:rowOff>20442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910478" y="1661664266"/>
          <a:ext cx="1767728" cy="1262164"/>
        </a:xfrm>
        <a:prstGeom prst="rect">
          <a:avLst/>
        </a:prstGeom>
      </xdr:spPr>
    </xdr:pic>
    <xdr:clientData/>
  </xdr:twoCellAnchor>
  <xdr:twoCellAnchor editAs="oneCell">
    <xdr:from>
      <xdr:col>5</xdr:col>
      <xdr:colOff>565096</xdr:colOff>
      <xdr:row>10202</xdr:row>
      <xdr:rowOff>156882</xdr:rowOff>
    </xdr:from>
    <xdr:to>
      <xdr:col>7</xdr:col>
      <xdr:colOff>930395</xdr:colOff>
      <xdr:row>10210</xdr:row>
      <xdr:rowOff>57441</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638684" y="1647488823"/>
          <a:ext cx="2075989" cy="11742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353786</xdr:colOff>
      <xdr:row>0</xdr:row>
      <xdr:rowOff>13607</xdr:rowOff>
    </xdr:from>
    <xdr:to>
      <xdr:col>0</xdr:col>
      <xdr:colOff>1189730</xdr:colOff>
      <xdr:row>4</xdr:row>
      <xdr:rowOff>262164</xdr:rowOff>
    </xdr:to>
    <xdr:pic>
      <xdr:nvPicPr>
        <xdr:cNvPr id="2" name="Imagen 1" descr="Resultado de imagen para ESCUDO LA PLATA HUILA">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3786" y="13607"/>
          <a:ext cx="835944" cy="89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139595</xdr:colOff>
      <xdr:row>1</xdr:row>
      <xdr:rowOff>22439</xdr:rowOff>
    </xdr:from>
    <xdr:to>
      <xdr:col>7</xdr:col>
      <xdr:colOff>1596426</xdr:colOff>
      <xdr:row>4</xdr:row>
      <xdr:rowOff>188686</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502420" y="184364"/>
          <a:ext cx="1456831" cy="652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238124</xdr:colOff>
      <xdr:row>47</xdr:row>
      <xdr:rowOff>28575</xdr:rowOff>
    </xdr:from>
    <xdr:to>
      <xdr:col>3</xdr:col>
      <xdr:colOff>41586</xdr:colOff>
      <xdr:row>51</xdr:row>
      <xdr:rowOff>235323</xdr:rowOff>
    </xdr:to>
    <xdr:pi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739712" y="7872693"/>
          <a:ext cx="1439521" cy="879101"/>
        </a:xfrm>
        <a:prstGeom prst="rect">
          <a:avLst/>
        </a:prstGeom>
      </xdr:spPr>
    </xdr:pic>
    <xdr:clientData/>
  </xdr:twoCellAnchor>
  <xdr:twoCellAnchor editAs="oneCell">
    <xdr:from>
      <xdr:col>5</xdr:col>
      <xdr:colOff>974912</xdr:colOff>
      <xdr:row>47</xdr:row>
      <xdr:rowOff>78442</xdr:rowOff>
    </xdr:from>
    <xdr:to>
      <xdr:col>7</xdr:col>
      <xdr:colOff>705971</xdr:colOff>
      <xdr:row>52</xdr:row>
      <xdr:rowOff>149111</xdr:rowOff>
    </xdr:to>
    <xdr:pic>
      <xdr:nvPicPr>
        <xdr:cNvPr id="5" name="Imagen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230471" y="7922560"/>
          <a:ext cx="1837765" cy="10791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355600</xdr:colOff>
      <xdr:row>0</xdr:row>
      <xdr:rowOff>76200</xdr:rowOff>
    </xdr:from>
    <xdr:to>
      <xdr:col>0</xdr:col>
      <xdr:colOff>1231900</xdr:colOff>
      <xdr:row>4</xdr:row>
      <xdr:rowOff>319554</xdr:rowOff>
    </xdr:to>
    <xdr:pic>
      <xdr:nvPicPr>
        <xdr:cNvPr id="2" name="Imagen 1" descr="Resultado de imagen para ESCUDO LA PLATA HUILA">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5600" y="762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42396</xdr:rowOff>
    </xdr:from>
    <xdr:to>
      <xdr:col>7</xdr:col>
      <xdr:colOff>1434799</xdr:colOff>
      <xdr:row>4</xdr:row>
      <xdr:rowOff>63499</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27265" y="2074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155016</xdr:colOff>
      <xdr:row>48</xdr:row>
      <xdr:rowOff>73772</xdr:rowOff>
    </xdr:from>
    <xdr:to>
      <xdr:col>3</xdr:col>
      <xdr:colOff>5119</xdr:colOff>
      <xdr:row>50</xdr:row>
      <xdr:rowOff>94480</xdr:rowOff>
    </xdr:to>
    <xdr:pi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58391" y="9646397"/>
          <a:ext cx="1516978" cy="1131958"/>
        </a:xfrm>
        <a:prstGeom prst="rect">
          <a:avLst/>
        </a:prstGeom>
      </xdr:spPr>
    </xdr:pic>
    <xdr:clientData/>
  </xdr:twoCellAnchor>
  <xdr:twoCellAnchor editAs="oneCell">
    <xdr:from>
      <xdr:col>6</xdr:col>
      <xdr:colOff>0</xdr:colOff>
      <xdr:row>49</xdr:row>
      <xdr:rowOff>0</xdr:rowOff>
    </xdr:from>
    <xdr:to>
      <xdr:col>7</xdr:col>
      <xdr:colOff>853515</xdr:colOff>
      <xdr:row>50</xdr:row>
      <xdr:rowOff>142573</xdr:rowOff>
    </xdr:to>
    <xdr:pic>
      <xdr:nvPicPr>
        <xdr:cNvPr id="5" name="Imagen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10250" y="9747250"/>
          <a:ext cx="1837765" cy="10791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241300</xdr:colOff>
      <xdr:row>0</xdr:row>
      <xdr:rowOff>0</xdr:rowOff>
    </xdr:from>
    <xdr:to>
      <xdr:col>0</xdr:col>
      <xdr:colOff>1117600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1300" y="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872565</xdr:colOff>
      <xdr:row>0</xdr:row>
      <xdr:rowOff>131296</xdr:rowOff>
    </xdr:from>
    <xdr:to>
      <xdr:col>7</xdr:col>
      <xdr:colOff>1295099</xdr:colOff>
      <xdr:row>4</xdr:row>
      <xdr:rowOff>25399</xdr:rowOff>
    </xdr:to>
    <xdr:pic>
      <xdr:nvPicPr>
        <xdr:cNvPr id="3" name="Imagen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597090" y="131296"/>
          <a:ext cx="139408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215713</xdr:colOff>
      <xdr:row>48</xdr:row>
      <xdr:rowOff>53228</xdr:rowOff>
    </xdr:from>
    <xdr:to>
      <xdr:col>2</xdr:col>
      <xdr:colOff>320210</xdr:colOff>
      <xdr:row>51</xdr:row>
      <xdr:rowOff>87287</xdr:rowOff>
    </xdr:to>
    <xdr:pi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83684" y="8592110"/>
          <a:ext cx="1157850" cy="829677"/>
        </a:xfrm>
        <a:prstGeom prst="rect">
          <a:avLst/>
        </a:prstGeom>
      </xdr:spPr>
    </xdr:pic>
    <xdr:clientData/>
  </xdr:twoCellAnchor>
  <xdr:twoCellAnchor editAs="oneCell">
    <xdr:from>
      <xdr:col>5</xdr:col>
      <xdr:colOff>627531</xdr:colOff>
      <xdr:row>47</xdr:row>
      <xdr:rowOff>112059</xdr:rowOff>
    </xdr:from>
    <xdr:to>
      <xdr:col>7</xdr:col>
      <xdr:colOff>528383</xdr:colOff>
      <xdr:row>51</xdr:row>
      <xdr:rowOff>123265</xdr:rowOff>
    </xdr:to>
    <xdr:pic>
      <xdr:nvPicPr>
        <xdr:cNvPr id="5" name="Imagen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69325" y="8482853"/>
          <a:ext cx="1660176" cy="97491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241300</xdr:colOff>
      <xdr:row>0</xdr:row>
      <xdr:rowOff>0</xdr:rowOff>
    </xdr:from>
    <xdr:to>
      <xdr:col>0</xdr:col>
      <xdr:colOff>1117600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1300" y="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872565</xdr:colOff>
      <xdr:row>0</xdr:row>
      <xdr:rowOff>131296</xdr:rowOff>
    </xdr:from>
    <xdr:to>
      <xdr:col>7</xdr:col>
      <xdr:colOff>1295099</xdr:colOff>
      <xdr:row>4</xdr:row>
      <xdr:rowOff>25399</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612965" y="1312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275666</xdr:colOff>
      <xdr:row>48</xdr:row>
      <xdr:rowOff>73959</xdr:rowOff>
    </xdr:from>
    <xdr:to>
      <xdr:col>2</xdr:col>
      <xdr:colOff>484331</xdr:colOff>
      <xdr:row>51</xdr:row>
      <xdr:rowOff>134352</xdr:rowOff>
    </xdr:to>
    <xdr:pic>
      <xdr:nvPicPr>
        <xdr:cNvPr id="4" name="Imagen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3637" y="8612841"/>
          <a:ext cx="1262018" cy="900835"/>
        </a:xfrm>
        <a:prstGeom prst="rect">
          <a:avLst/>
        </a:prstGeom>
      </xdr:spPr>
    </xdr:pic>
    <xdr:clientData/>
  </xdr:twoCellAnchor>
  <xdr:twoCellAnchor editAs="oneCell">
    <xdr:from>
      <xdr:col>5</xdr:col>
      <xdr:colOff>627530</xdr:colOff>
      <xdr:row>47</xdr:row>
      <xdr:rowOff>67235</xdr:rowOff>
    </xdr:from>
    <xdr:to>
      <xdr:col>7</xdr:col>
      <xdr:colOff>705971</xdr:colOff>
      <xdr:row>51</xdr:row>
      <xdr:rowOff>137903</xdr:rowOff>
    </xdr:to>
    <xdr:pic>
      <xdr:nvPicPr>
        <xdr:cNvPr id="5" name="Imagen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69324" y="8438029"/>
          <a:ext cx="1837765" cy="10791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355600</xdr:colOff>
      <xdr:row>0</xdr:row>
      <xdr:rowOff>38100</xdr:rowOff>
    </xdr:from>
    <xdr:to>
      <xdr:col>0</xdr:col>
      <xdr:colOff>1231900</xdr:colOff>
      <xdr:row>5</xdr:row>
      <xdr:rowOff>2054</xdr:rowOff>
    </xdr:to>
    <xdr:pic>
      <xdr:nvPicPr>
        <xdr:cNvPr id="2" name="Imagen 1" descr="Resultado de imagen para ESCUDO LA PLATA HUILA">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5600" y="381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110565</xdr:colOff>
      <xdr:row>1</xdr:row>
      <xdr:rowOff>4296</xdr:rowOff>
    </xdr:from>
    <xdr:to>
      <xdr:col>7</xdr:col>
      <xdr:colOff>1510999</xdr:colOff>
      <xdr:row>4</xdr:row>
      <xdr:rowOff>63499</xdr:rowOff>
    </xdr:to>
    <xdr:pic>
      <xdr:nvPicPr>
        <xdr:cNvPr id="3" name="Imagen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27265" y="1693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185598</xdr:colOff>
      <xdr:row>48</xdr:row>
      <xdr:rowOff>79841</xdr:rowOff>
    </xdr:from>
    <xdr:to>
      <xdr:col>2</xdr:col>
      <xdr:colOff>450023</xdr:colOff>
      <xdr:row>49</xdr:row>
      <xdr:rowOff>670952</xdr:rowOff>
    </xdr:to>
    <xdr:pic>
      <xdr:nvPicPr>
        <xdr:cNvPr id="4" name="Imagen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828661" y="8378497"/>
          <a:ext cx="1228831" cy="757799"/>
        </a:xfrm>
        <a:prstGeom prst="rect">
          <a:avLst/>
        </a:prstGeom>
      </xdr:spPr>
    </xdr:pic>
    <xdr:clientData/>
  </xdr:twoCellAnchor>
  <xdr:twoCellAnchor editAs="oneCell">
    <xdr:from>
      <xdr:col>5</xdr:col>
      <xdr:colOff>726280</xdr:colOff>
      <xdr:row>47</xdr:row>
      <xdr:rowOff>47625</xdr:rowOff>
    </xdr:from>
    <xdr:to>
      <xdr:col>7</xdr:col>
      <xdr:colOff>647138</xdr:colOff>
      <xdr:row>50</xdr:row>
      <xdr:rowOff>90979</xdr:rowOff>
    </xdr:to>
    <xdr:pic>
      <xdr:nvPicPr>
        <xdr:cNvPr id="5" name="Imagen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17343" y="8179594"/>
          <a:ext cx="1837765" cy="10791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355600</xdr:colOff>
      <xdr:row>0</xdr:row>
      <xdr:rowOff>38100</xdr:rowOff>
    </xdr:from>
    <xdr:to>
      <xdr:col>0</xdr:col>
      <xdr:colOff>1231900</xdr:colOff>
      <xdr:row>5</xdr:row>
      <xdr:rowOff>2054</xdr:rowOff>
    </xdr:to>
    <xdr:pic>
      <xdr:nvPicPr>
        <xdr:cNvPr id="2" name="Imagen 1" descr="Resultado de imagen para ESCUDO LA PLATA HUILA">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55600" y="38100"/>
          <a:ext cx="876300" cy="935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110565</xdr:colOff>
      <xdr:row>1</xdr:row>
      <xdr:rowOff>4296</xdr:rowOff>
    </xdr:from>
    <xdr:to>
      <xdr:col>7</xdr:col>
      <xdr:colOff>1510999</xdr:colOff>
      <xdr:row>4</xdr:row>
      <xdr:rowOff>63499</xdr:rowOff>
    </xdr:to>
    <xdr:pic>
      <xdr:nvPicPr>
        <xdr:cNvPr id="3" name="Imagen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11390" y="1662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224118</xdr:colOff>
      <xdr:row>48</xdr:row>
      <xdr:rowOff>67234</xdr:rowOff>
    </xdr:from>
    <xdr:to>
      <xdr:col>2</xdr:col>
      <xdr:colOff>571887</xdr:colOff>
      <xdr:row>50</xdr:row>
      <xdr:rowOff>33618</xdr:rowOff>
    </xdr:to>
    <xdr:pic>
      <xdr:nvPicPr>
        <xdr:cNvPr id="4" name="Imagen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871383" y="7989793"/>
          <a:ext cx="1233033" cy="762001"/>
        </a:xfrm>
        <a:prstGeom prst="rect">
          <a:avLst/>
        </a:prstGeom>
      </xdr:spPr>
    </xdr:pic>
    <xdr:clientData/>
  </xdr:twoCellAnchor>
  <xdr:twoCellAnchor editAs="oneCell">
    <xdr:from>
      <xdr:col>5</xdr:col>
      <xdr:colOff>728381</xdr:colOff>
      <xdr:row>47</xdr:row>
      <xdr:rowOff>11205</xdr:rowOff>
    </xdr:from>
    <xdr:to>
      <xdr:col>7</xdr:col>
      <xdr:colOff>649940</xdr:colOff>
      <xdr:row>50</xdr:row>
      <xdr:rowOff>126699</xdr:rowOff>
    </xdr:to>
    <xdr:pic>
      <xdr:nvPicPr>
        <xdr:cNvPr id="5" name="Imagen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23646" y="7765676"/>
          <a:ext cx="1837765" cy="107919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17765" y="1566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158563</xdr:colOff>
      <xdr:row>48</xdr:row>
      <xdr:rowOff>151841</xdr:rowOff>
    </xdr:from>
    <xdr:to>
      <xdr:col>2</xdr:col>
      <xdr:colOff>504091</xdr:colOff>
      <xdr:row>50</xdr:row>
      <xdr:rowOff>2242</xdr:rowOff>
    </xdr:to>
    <xdr:pic>
      <xdr:nvPicPr>
        <xdr:cNvPr id="4" name="Imagen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70504" y="8881223"/>
          <a:ext cx="1219587" cy="746872"/>
        </a:xfrm>
        <a:prstGeom prst="rect">
          <a:avLst/>
        </a:prstGeom>
      </xdr:spPr>
    </xdr:pic>
    <xdr:clientData/>
  </xdr:twoCellAnchor>
  <xdr:twoCellAnchor editAs="oneCell">
    <xdr:from>
      <xdr:col>5</xdr:col>
      <xdr:colOff>862852</xdr:colOff>
      <xdr:row>47</xdr:row>
      <xdr:rowOff>78441</xdr:rowOff>
    </xdr:from>
    <xdr:to>
      <xdr:col>7</xdr:col>
      <xdr:colOff>694765</xdr:colOff>
      <xdr:row>50</xdr:row>
      <xdr:rowOff>93080</xdr:rowOff>
    </xdr:to>
    <xdr:pic>
      <xdr:nvPicPr>
        <xdr:cNvPr id="5" name="Imagen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70176" y="8639735"/>
          <a:ext cx="1837765" cy="107919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292100</xdr:colOff>
      <xdr:row>0</xdr:row>
      <xdr:rowOff>63500</xdr:rowOff>
    </xdr:from>
    <xdr:to>
      <xdr:col>0</xdr:col>
      <xdr:colOff>1168400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4296</xdr:rowOff>
    </xdr:from>
    <xdr:to>
      <xdr:col>7</xdr:col>
      <xdr:colOff>1434799</xdr:colOff>
      <xdr:row>4</xdr:row>
      <xdr:rowOff>215900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16165" y="166221"/>
          <a:ext cx="1400434" cy="697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147638</xdr:colOff>
      <xdr:row>48</xdr:row>
      <xdr:rowOff>85725</xdr:rowOff>
    </xdr:from>
    <xdr:to>
      <xdr:col>3</xdr:col>
      <xdr:colOff>154277</xdr:colOff>
      <xdr:row>51</xdr:row>
      <xdr:rowOff>154384</xdr:rowOff>
    </xdr:to>
    <xdr:pic>
      <xdr:nvPicPr>
        <xdr:cNvPr id="4" name="Imagen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469232" y="9110663"/>
          <a:ext cx="1530639" cy="1128315"/>
        </a:xfrm>
        <a:prstGeom prst="rect">
          <a:avLst/>
        </a:prstGeom>
      </xdr:spPr>
    </xdr:pic>
    <xdr:clientData/>
  </xdr:twoCellAnchor>
  <xdr:twoCellAnchor editAs="oneCell">
    <xdr:from>
      <xdr:col>5</xdr:col>
      <xdr:colOff>881063</xdr:colOff>
      <xdr:row>48</xdr:row>
      <xdr:rowOff>154781</xdr:rowOff>
    </xdr:from>
    <xdr:to>
      <xdr:col>7</xdr:col>
      <xdr:colOff>706671</xdr:colOff>
      <xdr:row>52</xdr:row>
      <xdr:rowOff>7636</xdr:rowOff>
    </xdr:to>
    <xdr:pic>
      <xdr:nvPicPr>
        <xdr:cNvPr id="5" name="Imagen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55469" y="9179719"/>
          <a:ext cx="1837765" cy="107919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292100</xdr:colOff>
      <xdr:row>0</xdr:row>
      <xdr:rowOff>63500</xdr:rowOff>
    </xdr:from>
    <xdr:to>
      <xdr:col>0</xdr:col>
      <xdr:colOff>1168400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4296</xdr:rowOff>
    </xdr:from>
    <xdr:to>
      <xdr:col>7</xdr:col>
      <xdr:colOff>1434799</xdr:colOff>
      <xdr:row>4</xdr:row>
      <xdr:rowOff>215900</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16165" y="166221"/>
          <a:ext cx="1400434" cy="697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47</xdr:row>
      <xdr:rowOff>121444</xdr:rowOff>
    </xdr:from>
    <xdr:to>
      <xdr:col>3</xdr:col>
      <xdr:colOff>82839</xdr:colOff>
      <xdr:row>51</xdr:row>
      <xdr:rowOff>106759</xdr:rowOff>
    </xdr:to>
    <xdr:pic>
      <xdr:nvPicPr>
        <xdr:cNvPr id="4" name="Imagen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97794" y="8979694"/>
          <a:ext cx="1530639" cy="1128315"/>
        </a:xfrm>
        <a:prstGeom prst="rect">
          <a:avLst/>
        </a:prstGeom>
      </xdr:spPr>
    </xdr:pic>
    <xdr:clientData/>
  </xdr:twoCellAnchor>
  <xdr:twoCellAnchor editAs="oneCell">
    <xdr:from>
      <xdr:col>5</xdr:col>
      <xdr:colOff>916781</xdr:colOff>
      <xdr:row>48</xdr:row>
      <xdr:rowOff>11906</xdr:rowOff>
    </xdr:from>
    <xdr:to>
      <xdr:col>7</xdr:col>
      <xdr:colOff>742389</xdr:colOff>
      <xdr:row>51</xdr:row>
      <xdr:rowOff>114792</xdr:rowOff>
    </xdr:to>
    <xdr:pic>
      <xdr:nvPicPr>
        <xdr:cNvPr id="5" name="Imagen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91187" y="9036844"/>
          <a:ext cx="1837765" cy="107919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292100</xdr:colOff>
      <xdr:row>0</xdr:row>
      <xdr:rowOff>63500</xdr:rowOff>
    </xdr:from>
    <xdr:to>
      <xdr:col>0</xdr:col>
      <xdr:colOff>1168400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4296</xdr:rowOff>
    </xdr:from>
    <xdr:to>
      <xdr:col>8</xdr:col>
      <xdr:colOff>120349</xdr:colOff>
      <xdr:row>4</xdr:row>
      <xdr:rowOff>215900</xdr:rowOff>
    </xdr:to>
    <xdr:pic>
      <xdr:nvPicPr>
        <xdr:cNvPr id="3" name="Imagen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16165" y="166221"/>
          <a:ext cx="1400434" cy="697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46</xdr:row>
      <xdr:rowOff>47625</xdr:rowOff>
    </xdr:from>
    <xdr:to>
      <xdr:col>3</xdr:col>
      <xdr:colOff>44739</xdr:colOff>
      <xdr:row>51</xdr:row>
      <xdr:rowOff>113902</xdr:rowOff>
    </xdr:to>
    <xdr:pic>
      <xdr:nvPicPr>
        <xdr:cNvPr id="4" name="Imagen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362075" y="8591550"/>
          <a:ext cx="1521114" cy="1123552"/>
        </a:xfrm>
        <a:prstGeom prst="rect">
          <a:avLst/>
        </a:prstGeom>
      </xdr:spPr>
    </xdr:pic>
    <xdr:clientData/>
  </xdr:twoCellAnchor>
  <xdr:twoCellAnchor editAs="oneCell">
    <xdr:from>
      <xdr:col>5</xdr:col>
      <xdr:colOff>751418</xdr:colOff>
      <xdr:row>46</xdr:row>
      <xdr:rowOff>63501</xdr:rowOff>
    </xdr:from>
    <xdr:to>
      <xdr:col>7</xdr:col>
      <xdr:colOff>578349</xdr:colOff>
      <xdr:row>51</xdr:row>
      <xdr:rowOff>105532</xdr:rowOff>
    </xdr:to>
    <xdr:pic>
      <xdr:nvPicPr>
        <xdr:cNvPr id="5" name="Imagen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24501" y="8636001"/>
          <a:ext cx="1837765" cy="1079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380999</xdr:colOff>
      <xdr:row>0</xdr:row>
      <xdr:rowOff>9525</xdr:rowOff>
    </xdr:from>
    <xdr:to>
      <xdr:col>1</xdr:col>
      <xdr:colOff>276224</xdr:colOff>
      <xdr:row>1</xdr:row>
      <xdr:rowOff>437457</xdr:rowOff>
    </xdr:to>
    <xdr:pic>
      <xdr:nvPicPr>
        <xdr:cNvPr id="2" name="Imagen 1" descr="Resultado de imagen para ESCUDO LA PLATA HUIL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80999" y="9525"/>
          <a:ext cx="657225" cy="95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42582</xdr:colOff>
      <xdr:row>0</xdr:row>
      <xdr:rowOff>229720</xdr:rowOff>
    </xdr:from>
    <xdr:to>
      <xdr:col>9</xdr:col>
      <xdr:colOff>632029</xdr:colOff>
      <xdr:row>1</xdr:row>
      <xdr:rowOff>355599</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440582" y="229720"/>
          <a:ext cx="1653072" cy="659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396875</xdr:colOff>
      <xdr:row>572</xdr:row>
      <xdr:rowOff>31750</xdr:rowOff>
    </xdr:from>
    <xdr:to>
      <xdr:col>3</xdr:col>
      <xdr:colOff>223664</xdr:colOff>
      <xdr:row>578</xdr:row>
      <xdr:rowOff>151773</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158875" y="49450625"/>
          <a:ext cx="1350789" cy="1072522"/>
        </a:xfrm>
        <a:prstGeom prst="rect">
          <a:avLst/>
        </a:prstGeom>
      </xdr:spPr>
    </xdr:pic>
    <xdr:clientData/>
  </xdr:twoCellAnchor>
  <xdr:twoCellAnchor editAs="oneCell">
    <xdr:from>
      <xdr:col>6</xdr:col>
      <xdr:colOff>31750</xdr:colOff>
      <xdr:row>570</xdr:row>
      <xdr:rowOff>63500</xdr:rowOff>
    </xdr:from>
    <xdr:to>
      <xdr:col>7</xdr:col>
      <xdr:colOff>739687</xdr:colOff>
      <xdr:row>578</xdr:row>
      <xdr:rowOff>934</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826375" y="112204500"/>
          <a:ext cx="2079990" cy="12214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406400</xdr:colOff>
      <xdr:row>0</xdr:row>
      <xdr:rowOff>63500</xdr:rowOff>
    </xdr:from>
    <xdr:to>
      <xdr:col>0</xdr:col>
      <xdr:colOff>1282700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06400" y="635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55096</xdr:rowOff>
    </xdr:from>
    <xdr:to>
      <xdr:col>7</xdr:col>
      <xdr:colOff>1434799</xdr:colOff>
      <xdr:row>4</xdr:row>
      <xdr:rowOff>114299</xdr:rowOff>
    </xdr:to>
    <xdr:pic>
      <xdr:nvPicPr>
        <xdr:cNvPr id="3" name="Imagen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082865" y="2201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44</xdr:row>
      <xdr:rowOff>145675</xdr:rowOff>
    </xdr:from>
    <xdr:to>
      <xdr:col>3</xdr:col>
      <xdr:colOff>254850</xdr:colOff>
      <xdr:row>49</xdr:row>
      <xdr:rowOff>470808</xdr:rowOff>
    </xdr:to>
    <xdr:pic>
      <xdr:nvPicPr>
        <xdr:cNvPr id="4" name="Imagen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26560" y="8269940"/>
          <a:ext cx="1521114" cy="1123552"/>
        </a:xfrm>
        <a:prstGeom prst="rect">
          <a:avLst/>
        </a:prstGeom>
      </xdr:spPr>
    </xdr:pic>
    <xdr:clientData/>
  </xdr:twoCellAnchor>
  <xdr:twoCellAnchor editAs="oneCell">
    <xdr:from>
      <xdr:col>5</xdr:col>
      <xdr:colOff>750094</xdr:colOff>
      <xdr:row>47</xdr:row>
      <xdr:rowOff>119062</xdr:rowOff>
    </xdr:from>
    <xdr:to>
      <xdr:col>7</xdr:col>
      <xdr:colOff>575703</xdr:colOff>
      <xdr:row>50</xdr:row>
      <xdr:rowOff>114791</xdr:rowOff>
    </xdr:to>
    <xdr:pic>
      <xdr:nvPicPr>
        <xdr:cNvPr id="5" name="Imagen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86438" y="9120187"/>
          <a:ext cx="1837765" cy="107919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406400</xdr:colOff>
      <xdr:row>0</xdr:row>
      <xdr:rowOff>63500</xdr:rowOff>
    </xdr:from>
    <xdr:to>
      <xdr:col>0</xdr:col>
      <xdr:colOff>1282700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064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1</xdr:row>
      <xdr:rowOff>55096</xdr:rowOff>
    </xdr:from>
    <xdr:to>
      <xdr:col>7</xdr:col>
      <xdr:colOff>1434799</xdr:colOff>
      <xdr:row>4</xdr:row>
      <xdr:rowOff>114299</xdr:rowOff>
    </xdr:to>
    <xdr:pic>
      <xdr:nvPicPr>
        <xdr:cNvPr id="3" name="Imagen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073340" y="2170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46</xdr:row>
      <xdr:rowOff>38100</xdr:rowOff>
    </xdr:from>
    <xdr:to>
      <xdr:col>3</xdr:col>
      <xdr:colOff>244764</xdr:colOff>
      <xdr:row>51</xdr:row>
      <xdr:rowOff>68658</xdr:rowOff>
    </xdr:to>
    <xdr:pic>
      <xdr:nvPicPr>
        <xdr:cNvPr id="4" name="Imagen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19275" y="8667750"/>
          <a:ext cx="1521114" cy="1123552"/>
        </a:xfrm>
        <a:prstGeom prst="rect">
          <a:avLst/>
        </a:prstGeom>
      </xdr:spPr>
    </xdr:pic>
    <xdr:clientData/>
  </xdr:twoCellAnchor>
  <xdr:twoCellAnchor editAs="oneCell">
    <xdr:from>
      <xdr:col>5</xdr:col>
      <xdr:colOff>857250</xdr:colOff>
      <xdr:row>46</xdr:row>
      <xdr:rowOff>142875</xdr:rowOff>
    </xdr:from>
    <xdr:to>
      <xdr:col>7</xdr:col>
      <xdr:colOff>682859</xdr:colOff>
      <xdr:row>51</xdr:row>
      <xdr:rowOff>114792</xdr:rowOff>
    </xdr:to>
    <xdr:pic>
      <xdr:nvPicPr>
        <xdr:cNvPr id="5" name="Imagen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93594" y="8977313"/>
          <a:ext cx="1837765" cy="107919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248210</xdr:colOff>
      <xdr:row>48</xdr:row>
      <xdr:rowOff>62194</xdr:rowOff>
    </xdr:from>
    <xdr:to>
      <xdr:col>3</xdr:col>
      <xdr:colOff>3188</xdr:colOff>
      <xdr:row>49</xdr:row>
      <xdr:rowOff>640977</xdr:rowOff>
    </xdr:to>
    <xdr:pic>
      <xdr:nvPicPr>
        <xdr:cNvPr id="4" name="Imagen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60151" y="8220076"/>
          <a:ext cx="1219587" cy="746872"/>
        </a:xfrm>
        <a:prstGeom prst="rect">
          <a:avLst/>
        </a:prstGeom>
      </xdr:spPr>
    </xdr:pic>
    <xdr:clientData/>
  </xdr:twoCellAnchor>
  <xdr:twoCellAnchor editAs="oneCell">
    <xdr:from>
      <xdr:col>5</xdr:col>
      <xdr:colOff>930088</xdr:colOff>
      <xdr:row>47</xdr:row>
      <xdr:rowOff>67236</xdr:rowOff>
    </xdr:from>
    <xdr:to>
      <xdr:col>7</xdr:col>
      <xdr:colOff>762001</xdr:colOff>
      <xdr:row>50</xdr:row>
      <xdr:rowOff>70669</xdr:rowOff>
    </xdr:to>
    <xdr:pic>
      <xdr:nvPicPr>
        <xdr:cNvPr id="5" name="Imagen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37412" y="8057030"/>
          <a:ext cx="1837765" cy="107919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0</xdr:col>
      <xdr:colOff>1219200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42900" y="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123265</xdr:colOff>
      <xdr:row>1</xdr:row>
      <xdr:rowOff>29696</xdr:rowOff>
    </xdr:from>
    <xdr:to>
      <xdr:col>7</xdr:col>
      <xdr:colOff>1523699</xdr:colOff>
      <xdr:row>4</xdr:row>
      <xdr:rowOff>88899</xdr:rowOff>
    </xdr:to>
    <xdr:pic>
      <xdr:nvPicPr>
        <xdr:cNvPr id="3" name="Imagen 2">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30465" y="1947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146656</xdr:colOff>
      <xdr:row>41</xdr:row>
      <xdr:rowOff>94829</xdr:rowOff>
    </xdr:from>
    <xdr:to>
      <xdr:col>3</xdr:col>
      <xdr:colOff>87740</xdr:colOff>
      <xdr:row>44</xdr:row>
      <xdr:rowOff>1843</xdr:rowOff>
    </xdr:to>
    <xdr:pic>
      <xdr:nvPicPr>
        <xdr:cNvPr id="4" name="Imagen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37344" y="8691142"/>
          <a:ext cx="1512709" cy="1157170"/>
        </a:xfrm>
        <a:prstGeom prst="rect">
          <a:avLst/>
        </a:prstGeom>
      </xdr:spPr>
    </xdr:pic>
    <xdr:clientData/>
  </xdr:twoCellAnchor>
  <xdr:twoCellAnchor editAs="oneCell">
    <xdr:from>
      <xdr:col>6</xdr:col>
      <xdr:colOff>0</xdr:colOff>
      <xdr:row>42</xdr:row>
      <xdr:rowOff>0</xdr:rowOff>
    </xdr:from>
    <xdr:to>
      <xdr:col>7</xdr:col>
      <xdr:colOff>766203</xdr:colOff>
      <xdr:row>44</xdr:row>
      <xdr:rowOff>492</xdr:rowOff>
    </xdr:to>
    <xdr:pic>
      <xdr:nvPicPr>
        <xdr:cNvPr id="5" name="Imagen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38813" y="8763000"/>
          <a:ext cx="1837765" cy="107919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317500</xdr:colOff>
      <xdr:row>0</xdr:row>
      <xdr:rowOff>88900</xdr:rowOff>
    </xdr:from>
    <xdr:to>
      <xdr:col>0</xdr:col>
      <xdr:colOff>1193800</xdr:colOff>
      <xdr:row>4</xdr:row>
      <xdr:rowOff>370354</xdr:rowOff>
    </xdr:to>
    <xdr:pic>
      <xdr:nvPicPr>
        <xdr:cNvPr id="2" name="Imagen 1" descr="Resultado de imagen para ESCUDO LA PLATA HUILA">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17500" y="889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58464</xdr:colOff>
      <xdr:row>1</xdr:row>
      <xdr:rowOff>16996</xdr:rowOff>
    </xdr:from>
    <xdr:to>
      <xdr:col>7</xdr:col>
      <xdr:colOff>1587199</xdr:colOff>
      <xdr:row>4</xdr:row>
      <xdr:rowOff>127000</xdr:rowOff>
    </xdr:to>
    <xdr:pic>
      <xdr:nvPicPr>
        <xdr:cNvPr id="3" name="Imagen 2">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64064" y="182096"/>
          <a:ext cx="1528735" cy="605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167217</xdr:colOff>
      <xdr:row>43</xdr:row>
      <xdr:rowOff>136654</xdr:rowOff>
    </xdr:from>
    <xdr:to>
      <xdr:col>2</xdr:col>
      <xdr:colOff>443442</xdr:colOff>
      <xdr:row>46</xdr:row>
      <xdr:rowOff>93793</xdr:rowOff>
    </xdr:to>
    <xdr:pic>
      <xdr:nvPicPr>
        <xdr:cNvPr id="4" name="Imagen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4134" y="8423404"/>
          <a:ext cx="1260475" cy="920222"/>
        </a:xfrm>
        <a:prstGeom prst="rect">
          <a:avLst/>
        </a:prstGeom>
      </xdr:spPr>
    </xdr:pic>
    <xdr:clientData/>
  </xdr:twoCellAnchor>
  <xdr:twoCellAnchor editAs="oneCell">
    <xdr:from>
      <xdr:col>5</xdr:col>
      <xdr:colOff>751417</xdr:colOff>
      <xdr:row>43</xdr:row>
      <xdr:rowOff>31751</xdr:rowOff>
    </xdr:from>
    <xdr:to>
      <xdr:col>7</xdr:col>
      <xdr:colOff>610098</xdr:colOff>
      <xdr:row>46</xdr:row>
      <xdr:rowOff>147866</xdr:rowOff>
    </xdr:to>
    <xdr:pic>
      <xdr:nvPicPr>
        <xdr:cNvPr id="5" name="Imagen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92750" y="8318501"/>
          <a:ext cx="1837765" cy="107919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0</xdr:col>
      <xdr:colOff>1219200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42900" y="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123265</xdr:colOff>
      <xdr:row>1</xdr:row>
      <xdr:rowOff>29696</xdr:rowOff>
    </xdr:from>
    <xdr:to>
      <xdr:col>7</xdr:col>
      <xdr:colOff>1523699</xdr:colOff>
      <xdr:row>4</xdr:row>
      <xdr:rowOff>88899</xdr:rowOff>
    </xdr:to>
    <xdr:pic>
      <xdr:nvPicPr>
        <xdr:cNvPr id="3" name="Imagen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24115" y="1916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134751</xdr:colOff>
      <xdr:row>41</xdr:row>
      <xdr:rowOff>23391</xdr:rowOff>
    </xdr:from>
    <xdr:to>
      <xdr:col>3</xdr:col>
      <xdr:colOff>75835</xdr:colOff>
      <xdr:row>44</xdr:row>
      <xdr:rowOff>108999</xdr:rowOff>
    </xdr:to>
    <xdr:pic>
      <xdr:nvPicPr>
        <xdr:cNvPr id="4" name="Imagen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25439" y="8619704"/>
          <a:ext cx="1512709" cy="1157170"/>
        </a:xfrm>
        <a:prstGeom prst="rect">
          <a:avLst/>
        </a:prstGeom>
      </xdr:spPr>
    </xdr:pic>
    <xdr:clientData/>
  </xdr:twoCellAnchor>
  <xdr:twoCellAnchor editAs="oneCell">
    <xdr:from>
      <xdr:col>5</xdr:col>
      <xdr:colOff>892968</xdr:colOff>
      <xdr:row>40</xdr:row>
      <xdr:rowOff>130969</xdr:rowOff>
    </xdr:from>
    <xdr:to>
      <xdr:col>7</xdr:col>
      <xdr:colOff>754296</xdr:colOff>
      <xdr:row>43</xdr:row>
      <xdr:rowOff>138604</xdr:rowOff>
    </xdr:to>
    <xdr:pic>
      <xdr:nvPicPr>
        <xdr:cNvPr id="5" name="Imagen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6906" y="8560594"/>
          <a:ext cx="1837765" cy="107919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0</xdr:col>
      <xdr:colOff>1219200</xdr:colOff>
      <xdr:row>4</xdr:row>
      <xdr:rowOff>281454</xdr:rowOff>
    </xdr:to>
    <xdr:pic>
      <xdr:nvPicPr>
        <xdr:cNvPr id="2" name="Imagen 1" descr="Resultado de imagen para ESCUDO LA PLATA HUILA">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42900" y="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123265</xdr:colOff>
      <xdr:row>1</xdr:row>
      <xdr:rowOff>29696</xdr:rowOff>
    </xdr:from>
    <xdr:to>
      <xdr:col>7</xdr:col>
      <xdr:colOff>1523699</xdr:colOff>
      <xdr:row>4</xdr:row>
      <xdr:rowOff>88899</xdr:rowOff>
    </xdr:to>
    <xdr:pic>
      <xdr:nvPicPr>
        <xdr:cNvPr id="3" name="Imagen 2">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24115" y="1916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15688</xdr:colOff>
      <xdr:row>40</xdr:row>
      <xdr:rowOff>47204</xdr:rowOff>
    </xdr:from>
    <xdr:to>
      <xdr:col>2</xdr:col>
      <xdr:colOff>552085</xdr:colOff>
      <xdr:row>43</xdr:row>
      <xdr:rowOff>132811</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06376" y="8476829"/>
          <a:ext cx="1512709" cy="1157170"/>
        </a:xfrm>
        <a:prstGeom prst="rect">
          <a:avLst/>
        </a:prstGeom>
      </xdr:spPr>
    </xdr:pic>
    <xdr:clientData/>
  </xdr:twoCellAnchor>
  <xdr:twoCellAnchor editAs="oneCell">
    <xdr:from>
      <xdr:col>5</xdr:col>
      <xdr:colOff>881062</xdr:colOff>
      <xdr:row>40</xdr:row>
      <xdr:rowOff>154782</xdr:rowOff>
    </xdr:from>
    <xdr:to>
      <xdr:col>7</xdr:col>
      <xdr:colOff>742390</xdr:colOff>
      <xdr:row>44</xdr:row>
      <xdr:rowOff>492</xdr:rowOff>
    </xdr:to>
    <xdr:pic>
      <xdr:nvPicPr>
        <xdr:cNvPr id="5" name="Imagen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15000" y="8584407"/>
          <a:ext cx="1837765" cy="107919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0</xdr:col>
      <xdr:colOff>1168400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762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78488</xdr:colOff>
      <xdr:row>1</xdr:row>
      <xdr:rowOff>93196</xdr:rowOff>
    </xdr:from>
    <xdr:to>
      <xdr:col>7</xdr:col>
      <xdr:colOff>1510999</xdr:colOff>
      <xdr:row>4</xdr:row>
      <xdr:rowOff>165100</xdr:rowOff>
    </xdr:to>
    <xdr:pic>
      <xdr:nvPicPr>
        <xdr:cNvPr id="3" name="Imagen 2">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53888" y="258296"/>
          <a:ext cx="1432511" cy="567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45</xdr:row>
      <xdr:rowOff>134417</xdr:rowOff>
    </xdr:from>
    <xdr:to>
      <xdr:col>2</xdr:col>
      <xdr:colOff>381000</xdr:colOff>
      <xdr:row>48</xdr:row>
      <xdr:rowOff>119193</xdr:rowOff>
    </xdr:to>
    <xdr:pic>
      <xdr:nvPicPr>
        <xdr:cNvPr id="4" name="Imagen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85925" y="8188334"/>
          <a:ext cx="1203325" cy="873776"/>
        </a:xfrm>
        <a:prstGeom prst="rect">
          <a:avLst/>
        </a:prstGeom>
      </xdr:spPr>
    </xdr:pic>
    <xdr:clientData/>
  </xdr:twoCellAnchor>
  <xdr:twoCellAnchor editAs="oneCell">
    <xdr:from>
      <xdr:col>5</xdr:col>
      <xdr:colOff>719667</xdr:colOff>
      <xdr:row>44</xdr:row>
      <xdr:rowOff>137584</xdr:rowOff>
    </xdr:from>
    <xdr:to>
      <xdr:col>7</xdr:col>
      <xdr:colOff>864098</xdr:colOff>
      <xdr:row>48</xdr:row>
      <xdr:rowOff>158448</xdr:rowOff>
    </xdr:to>
    <xdr:pic>
      <xdr:nvPicPr>
        <xdr:cNvPr id="5" name="Imagen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86917" y="8129059"/>
          <a:ext cx="1839881" cy="108766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177800</xdr:colOff>
      <xdr:row>0</xdr:row>
      <xdr:rowOff>63500</xdr:rowOff>
    </xdr:from>
    <xdr:to>
      <xdr:col>0</xdr:col>
      <xdr:colOff>1054100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778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20915</xdr:colOff>
      <xdr:row>1</xdr:row>
      <xdr:rowOff>126813</xdr:rowOff>
    </xdr:from>
    <xdr:to>
      <xdr:col>7</xdr:col>
      <xdr:colOff>1421349</xdr:colOff>
      <xdr:row>4</xdr:row>
      <xdr:rowOff>177800</xdr:rowOff>
    </xdr:to>
    <xdr:pic>
      <xdr:nvPicPr>
        <xdr:cNvPr id="3" name="Imagen 2">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383615" y="288738"/>
          <a:ext cx="1400434" cy="536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45</xdr:row>
      <xdr:rowOff>111626</xdr:rowOff>
    </xdr:from>
    <xdr:to>
      <xdr:col>2</xdr:col>
      <xdr:colOff>476250</xdr:colOff>
      <xdr:row>49</xdr:row>
      <xdr:rowOff>9126</xdr:rowOff>
    </xdr:to>
    <xdr:pic>
      <xdr:nvPicPr>
        <xdr:cNvPr id="4" name="Imagen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14500" y="8322176"/>
          <a:ext cx="1266825" cy="935725"/>
        </a:xfrm>
        <a:prstGeom prst="rect">
          <a:avLst/>
        </a:prstGeom>
      </xdr:spPr>
    </xdr:pic>
    <xdr:clientData/>
  </xdr:twoCellAnchor>
  <xdr:twoCellAnchor editAs="oneCell">
    <xdr:from>
      <xdr:col>5</xdr:col>
      <xdr:colOff>762000</xdr:colOff>
      <xdr:row>44</xdr:row>
      <xdr:rowOff>152400</xdr:rowOff>
    </xdr:from>
    <xdr:to>
      <xdr:col>7</xdr:col>
      <xdr:colOff>904315</xdr:colOff>
      <xdr:row>49</xdr:row>
      <xdr:rowOff>21923</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29250" y="8191500"/>
          <a:ext cx="1837765" cy="107919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177800</xdr:colOff>
      <xdr:row>0</xdr:row>
      <xdr:rowOff>63500</xdr:rowOff>
    </xdr:from>
    <xdr:to>
      <xdr:col>0</xdr:col>
      <xdr:colOff>1054100</xdr:colOff>
      <xdr:row>4</xdr:row>
      <xdr:rowOff>344954</xdr:rowOff>
    </xdr:to>
    <xdr:pic>
      <xdr:nvPicPr>
        <xdr:cNvPr id="2" name="Imagen 1" descr="Resultado de imagen para ESCUDO LA PLATA HUILA">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77800" y="635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20915</xdr:colOff>
      <xdr:row>1</xdr:row>
      <xdr:rowOff>126813</xdr:rowOff>
    </xdr:from>
    <xdr:to>
      <xdr:col>7</xdr:col>
      <xdr:colOff>1421349</xdr:colOff>
      <xdr:row>4</xdr:row>
      <xdr:rowOff>177800</xdr:rowOff>
    </xdr:to>
    <xdr:pic>
      <xdr:nvPicPr>
        <xdr:cNvPr id="3" name="Imagen 2">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383615" y="288738"/>
          <a:ext cx="1400434" cy="536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45</xdr:row>
      <xdr:rowOff>159251</xdr:rowOff>
    </xdr:from>
    <xdr:to>
      <xdr:col>2</xdr:col>
      <xdr:colOff>581025</xdr:colOff>
      <xdr:row>49</xdr:row>
      <xdr:rowOff>28176</xdr:rowOff>
    </xdr:to>
    <xdr:pic>
      <xdr:nvPicPr>
        <xdr:cNvPr id="4" name="Imagen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19275" y="8369801"/>
          <a:ext cx="1266825" cy="935725"/>
        </a:xfrm>
        <a:prstGeom prst="rect">
          <a:avLst/>
        </a:prstGeom>
      </xdr:spPr>
    </xdr:pic>
    <xdr:clientData/>
  </xdr:twoCellAnchor>
  <xdr:twoCellAnchor editAs="oneCell">
    <xdr:from>
      <xdr:col>5</xdr:col>
      <xdr:colOff>666750</xdr:colOff>
      <xdr:row>44</xdr:row>
      <xdr:rowOff>161925</xdr:rowOff>
    </xdr:from>
    <xdr:to>
      <xdr:col>7</xdr:col>
      <xdr:colOff>809065</xdr:colOff>
      <xdr:row>49</xdr:row>
      <xdr:rowOff>2873</xdr:rowOff>
    </xdr:to>
    <xdr:pic>
      <xdr:nvPicPr>
        <xdr:cNvPr id="5" name="Imagen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34000" y="8201025"/>
          <a:ext cx="1837765" cy="1079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414618</xdr:colOff>
      <xdr:row>100</xdr:row>
      <xdr:rowOff>100853</xdr:rowOff>
    </xdr:from>
    <xdr:to>
      <xdr:col>9</xdr:col>
      <xdr:colOff>185938</xdr:colOff>
      <xdr:row>105</xdr:row>
      <xdr:rowOff>60506</xdr:rowOff>
    </xdr:to>
    <xdr:pic>
      <xdr:nvPicPr>
        <xdr:cNvPr id="2" name="Imagen 1">
          <a:extLst>
            <a:ext uri="{FF2B5EF4-FFF2-40B4-BE49-F238E27FC236}">
              <a16:creationId xmlns:a16="http://schemas.microsoft.com/office/drawing/2014/main" id="{B2E55C15-5DBE-4847-8FAA-9DC122869AC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9825318" y="21598778"/>
          <a:ext cx="1352470" cy="1007403"/>
        </a:xfrm>
        <a:prstGeom prst="rect">
          <a:avLst/>
        </a:prstGeom>
      </xdr:spPr>
    </xdr:pic>
    <xdr:clientData/>
  </xdr:twoCellAnchor>
  <xdr:twoCellAnchor editAs="oneCell">
    <xdr:from>
      <xdr:col>9</xdr:col>
      <xdr:colOff>349250</xdr:colOff>
      <xdr:row>106</xdr:row>
      <xdr:rowOff>79375</xdr:rowOff>
    </xdr:from>
    <xdr:to>
      <xdr:col>10</xdr:col>
      <xdr:colOff>625280</xdr:colOff>
      <xdr:row>111</xdr:row>
      <xdr:rowOff>182842</xdr:rowOff>
    </xdr:to>
    <xdr:pic>
      <xdr:nvPicPr>
        <xdr:cNvPr id="3" name="Imagen 2">
          <a:extLst>
            <a:ext uri="{FF2B5EF4-FFF2-40B4-BE49-F238E27FC236}">
              <a16:creationId xmlns:a16="http://schemas.microsoft.com/office/drawing/2014/main" id="{C3825BB4-7C20-482B-B36C-2168B8F165EA}"/>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1922125" y="24558625"/>
          <a:ext cx="2069905" cy="121471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203200</xdr:colOff>
      <xdr:row>0</xdr:row>
      <xdr:rowOff>38100</xdr:rowOff>
    </xdr:from>
    <xdr:to>
      <xdr:col>0</xdr:col>
      <xdr:colOff>1079500</xdr:colOff>
      <xdr:row>4</xdr:row>
      <xdr:rowOff>319554</xdr:rowOff>
    </xdr:to>
    <xdr:pic>
      <xdr:nvPicPr>
        <xdr:cNvPr id="2" name="Imagen 1" descr="Resultado de imagen para ESCUDO LA PLATA HUILA">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3200" y="381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21665</xdr:colOff>
      <xdr:row>1</xdr:row>
      <xdr:rowOff>16996</xdr:rowOff>
    </xdr:from>
    <xdr:to>
      <xdr:col>7</xdr:col>
      <xdr:colOff>1422099</xdr:colOff>
      <xdr:row>4</xdr:row>
      <xdr:rowOff>76199</xdr:rowOff>
    </xdr:to>
    <xdr:pic>
      <xdr:nvPicPr>
        <xdr:cNvPr id="3" name="Imagen 2">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2940" y="1789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435909</xdr:colOff>
      <xdr:row>45</xdr:row>
      <xdr:rowOff>119343</xdr:rowOff>
    </xdr:from>
    <xdr:to>
      <xdr:col>2</xdr:col>
      <xdr:colOff>517154</xdr:colOff>
      <xdr:row>48</xdr:row>
      <xdr:rowOff>33780</xdr:rowOff>
    </xdr:to>
    <xdr:pic>
      <xdr:nvPicPr>
        <xdr:cNvPr id="4" name="Imagen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64659" y="8329893"/>
          <a:ext cx="1157570" cy="876462"/>
        </a:xfrm>
        <a:prstGeom prst="rect">
          <a:avLst/>
        </a:prstGeom>
      </xdr:spPr>
    </xdr:pic>
    <xdr:clientData/>
  </xdr:twoCellAnchor>
  <xdr:twoCellAnchor editAs="oneCell">
    <xdr:from>
      <xdr:col>5</xdr:col>
      <xdr:colOff>638175</xdr:colOff>
      <xdr:row>44</xdr:row>
      <xdr:rowOff>85725</xdr:rowOff>
    </xdr:from>
    <xdr:to>
      <xdr:col>7</xdr:col>
      <xdr:colOff>751915</xdr:colOff>
      <xdr:row>48</xdr:row>
      <xdr:rowOff>31448</xdr:rowOff>
    </xdr:to>
    <xdr:pic>
      <xdr:nvPicPr>
        <xdr:cNvPr id="5" name="Imagen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05425" y="8124825"/>
          <a:ext cx="1837765" cy="107919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203200</xdr:colOff>
      <xdr:row>0</xdr:row>
      <xdr:rowOff>38100</xdr:rowOff>
    </xdr:from>
    <xdr:to>
      <xdr:col>0</xdr:col>
      <xdr:colOff>1079500</xdr:colOff>
      <xdr:row>4</xdr:row>
      <xdr:rowOff>319554</xdr:rowOff>
    </xdr:to>
    <xdr:pic>
      <xdr:nvPicPr>
        <xdr:cNvPr id="2" name="Imagen 1" descr="Resultado de imagen para ESCUDO LA PLATA HUILA">
          <a:extLst>
            <a:ext uri="{FF2B5EF4-FFF2-40B4-BE49-F238E27FC236}">
              <a16:creationId xmlns:a16="http://schemas.microsoft.com/office/drawing/2014/main" id="{88A68EFF-E13E-455F-B049-D4DE0F1F58B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3200" y="381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21665</xdr:colOff>
      <xdr:row>1</xdr:row>
      <xdr:rowOff>16996</xdr:rowOff>
    </xdr:from>
    <xdr:to>
      <xdr:col>7</xdr:col>
      <xdr:colOff>1422099</xdr:colOff>
      <xdr:row>4</xdr:row>
      <xdr:rowOff>76199</xdr:rowOff>
    </xdr:to>
    <xdr:pic>
      <xdr:nvPicPr>
        <xdr:cNvPr id="3" name="Imagen 2">
          <a:extLst>
            <a:ext uri="{FF2B5EF4-FFF2-40B4-BE49-F238E27FC236}">
              <a16:creationId xmlns:a16="http://schemas.microsoft.com/office/drawing/2014/main" id="{8C8F5EEA-1748-4279-B747-8803E12D0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2940" y="1789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435909</xdr:colOff>
      <xdr:row>46</xdr:row>
      <xdr:rowOff>119343</xdr:rowOff>
    </xdr:from>
    <xdr:to>
      <xdr:col>2</xdr:col>
      <xdr:colOff>517154</xdr:colOff>
      <xdr:row>49</xdr:row>
      <xdr:rowOff>33780</xdr:rowOff>
    </xdr:to>
    <xdr:pic>
      <xdr:nvPicPr>
        <xdr:cNvPr id="4" name="Imagen 3">
          <a:extLst>
            <a:ext uri="{FF2B5EF4-FFF2-40B4-BE49-F238E27FC236}">
              <a16:creationId xmlns:a16="http://schemas.microsoft.com/office/drawing/2014/main" id="{EAD87AF0-26E1-4094-AA4A-D63D30C7B0C1}"/>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64659" y="8329893"/>
          <a:ext cx="1157570" cy="876462"/>
        </a:xfrm>
        <a:prstGeom prst="rect">
          <a:avLst/>
        </a:prstGeom>
      </xdr:spPr>
    </xdr:pic>
    <xdr:clientData/>
  </xdr:twoCellAnchor>
  <xdr:twoCellAnchor editAs="oneCell">
    <xdr:from>
      <xdr:col>5</xdr:col>
      <xdr:colOff>638175</xdr:colOff>
      <xdr:row>45</xdr:row>
      <xdr:rowOff>85725</xdr:rowOff>
    </xdr:from>
    <xdr:to>
      <xdr:col>7</xdr:col>
      <xdr:colOff>751915</xdr:colOff>
      <xdr:row>49</xdr:row>
      <xdr:rowOff>31448</xdr:rowOff>
    </xdr:to>
    <xdr:pic>
      <xdr:nvPicPr>
        <xdr:cNvPr id="5" name="Imagen 4">
          <a:extLst>
            <a:ext uri="{FF2B5EF4-FFF2-40B4-BE49-F238E27FC236}">
              <a16:creationId xmlns:a16="http://schemas.microsoft.com/office/drawing/2014/main" id="{FBD6A2B9-F3CD-469F-BC3A-3186C12FA37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305425" y="8124825"/>
          <a:ext cx="1837765" cy="107919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203200</xdr:colOff>
      <xdr:row>0</xdr:row>
      <xdr:rowOff>38100</xdr:rowOff>
    </xdr:from>
    <xdr:to>
      <xdr:col>0</xdr:col>
      <xdr:colOff>1079500</xdr:colOff>
      <xdr:row>4</xdr:row>
      <xdr:rowOff>319554</xdr:rowOff>
    </xdr:to>
    <xdr:pic>
      <xdr:nvPicPr>
        <xdr:cNvPr id="2" name="Imagen 1" descr="Resultado de imagen para ESCUDO LA PLATA HUILA">
          <a:extLst>
            <a:ext uri="{FF2B5EF4-FFF2-40B4-BE49-F238E27FC236}">
              <a16:creationId xmlns:a16="http://schemas.microsoft.com/office/drawing/2014/main" id="{DACC2893-3FC8-47AF-B908-4E345DECD4C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03200" y="381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21665</xdr:colOff>
      <xdr:row>1</xdr:row>
      <xdr:rowOff>16996</xdr:rowOff>
    </xdr:from>
    <xdr:to>
      <xdr:col>7</xdr:col>
      <xdr:colOff>1422099</xdr:colOff>
      <xdr:row>4</xdr:row>
      <xdr:rowOff>76199</xdr:rowOff>
    </xdr:to>
    <xdr:pic>
      <xdr:nvPicPr>
        <xdr:cNvPr id="3" name="Imagen 2">
          <a:extLst>
            <a:ext uri="{FF2B5EF4-FFF2-40B4-BE49-F238E27FC236}">
              <a16:creationId xmlns:a16="http://schemas.microsoft.com/office/drawing/2014/main" id="{BCFE27C2-BB7A-4D9A-A7C3-A70E4B392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2940" y="178921"/>
          <a:ext cx="1400434" cy="54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226359</xdr:colOff>
      <xdr:row>45</xdr:row>
      <xdr:rowOff>43143</xdr:rowOff>
    </xdr:from>
    <xdr:to>
      <xdr:col>2</xdr:col>
      <xdr:colOff>307604</xdr:colOff>
      <xdr:row>47</xdr:row>
      <xdr:rowOff>109980</xdr:rowOff>
    </xdr:to>
    <xdr:pic>
      <xdr:nvPicPr>
        <xdr:cNvPr id="4" name="Imagen 3">
          <a:extLst>
            <a:ext uri="{FF2B5EF4-FFF2-40B4-BE49-F238E27FC236}">
              <a16:creationId xmlns:a16="http://schemas.microsoft.com/office/drawing/2014/main" id="{F1932CB4-ADA8-4413-990D-6760A5810F75}"/>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55109" y="8206068"/>
          <a:ext cx="1157570" cy="876462"/>
        </a:xfrm>
        <a:prstGeom prst="rect">
          <a:avLst/>
        </a:prstGeom>
      </xdr:spPr>
    </xdr:pic>
    <xdr:clientData/>
  </xdr:twoCellAnchor>
  <xdr:twoCellAnchor editAs="oneCell">
    <xdr:from>
      <xdr:col>5</xdr:col>
      <xdr:colOff>742950</xdr:colOff>
      <xdr:row>44</xdr:row>
      <xdr:rowOff>76200</xdr:rowOff>
    </xdr:from>
    <xdr:to>
      <xdr:col>7</xdr:col>
      <xdr:colOff>856690</xdr:colOff>
      <xdr:row>48</xdr:row>
      <xdr:rowOff>12398</xdr:rowOff>
    </xdr:to>
    <xdr:pic>
      <xdr:nvPicPr>
        <xdr:cNvPr id="5" name="Imagen 4">
          <a:extLst>
            <a:ext uri="{FF2B5EF4-FFF2-40B4-BE49-F238E27FC236}">
              <a16:creationId xmlns:a16="http://schemas.microsoft.com/office/drawing/2014/main" id="{9B64F8A8-5311-4315-85EF-571A3CA5E495}"/>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10200" y="8067675"/>
          <a:ext cx="1837765" cy="107919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254000</xdr:colOff>
      <xdr:row>0</xdr:row>
      <xdr:rowOff>25400</xdr:rowOff>
    </xdr:from>
    <xdr:to>
      <xdr:col>0</xdr:col>
      <xdr:colOff>1130300</xdr:colOff>
      <xdr:row>4</xdr:row>
      <xdr:rowOff>306854</xdr:rowOff>
    </xdr:to>
    <xdr:pic>
      <xdr:nvPicPr>
        <xdr:cNvPr id="2" name="Imagen 1" descr="Resultado de imagen para ESCUDO LA PLATA HUILA">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25400"/>
          <a:ext cx="876300" cy="94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35165" y="156696"/>
          <a:ext cx="1400434" cy="554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249891</xdr:colOff>
      <xdr:row>47</xdr:row>
      <xdr:rowOff>8964</xdr:rowOff>
    </xdr:from>
    <xdr:to>
      <xdr:col>2</xdr:col>
      <xdr:colOff>452544</xdr:colOff>
      <xdr:row>47</xdr:row>
      <xdr:rowOff>757517</xdr:rowOff>
    </xdr:to>
    <xdr:pic>
      <xdr:nvPicPr>
        <xdr:cNvPr id="4" name="Imagen 3">
          <a:extLst>
            <a:ext uri="{FF2B5EF4-FFF2-40B4-BE49-F238E27FC236}">
              <a16:creationId xmlns:a16="http://schemas.microsoft.com/office/drawing/2014/main" id="{00000000-0008-0000-38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17009" y="8458199"/>
          <a:ext cx="1222388" cy="748553"/>
        </a:xfrm>
        <a:prstGeom prst="rect">
          <a:avLst/>
        </a:prstGeom>
      </xdr:spPr>
    </xdr:pic>
    <xdr:clientData/>
  </xdr:twoCellAnchor>
  <xdr:twoCellAnchor editAs="oneCell">
    <xdr:from>
      <xdr:col>5</xdr:col>
      <xdr:colOff>638736</xdr:colOff>
      <xdr:row>45</xdr:row>
      <xdr:rowOff>11205</xdr:rowOff>
    </xdr:from>
    <xdr:to>
      <xdr:col>7</xdr:col>
      <xdr:colOff>560295</xdr:colOff>
      <xdr:row>47</xdr:row>
      <xdr:rowOff>754227</xdr:rowOff>
    </xdr:to>
    <xdr:pic>
      <xdr:nvPicPr>
        <xdr:cNvPr id="5" name="Imagen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188324" y="8124264"/>
          <a:ext cx="1837765" cy="107919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254000</xdr:colOff>
      <xdr:row>0</xdr:row>
      <xdr:rowOff>25400</xdr:rowOff>
    </xdr:from>
    <xdr:to>
      <xdr:col>0</xdr:col>
      <xdr:colOff>1130300</xdr:colOff>
      <xdr:row>4</xdr:row>
      <xdr:rowOff>306854</xdr:rowOff>
    </xdr:to>
    <xdr:pic>
      <xdr:nvPicPr>
        <xdr:cNvPr id="2" name="Imagen 1" descr="Resultado de imagen para ESCUDO LA PLATA HUILA">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254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19290"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205068</xdr:colOff>
      <xdr:row>45</xdr:row>
      <xdr:rowOff>64993</xdr:rowOff>
    </xdr:from>
    <xdr:to>
      <xdr:col>2</xdr:col>
      <xdr:colOff>407721</xdr:colOff>
      <xdr:row>47</xdr:row>
      <xdr:rowOff>477370</xdr:rowOff>
    </xdr:to>
    <xdr:pic>
      <xdr:nvPicPr>
        <xdr:cNvPr id="4" name="Imagen 3">
          <a:extLst>
            <a:ext uri="{FF2B5EF4-FFF2-40B4-BE49-F238E27FC236}">
              <a16:creationId xmlns:a16="http://schemas.microsoft.com/office/drawing/2014/main" id="{00000000-0008-0000-3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72186" y="8178052"/>
          <a:ext cx="1222388" cy="748553"/>
        </a:xfrm>
        <a:prstGeom prst="rect">
          <a:avLst/>
        </a:prstGeom>
      </xdr:spPr>
    </xdr:pic>
    <xdr:clientData/>
  </xdr:twoCellAnchor>
  <xdr:twoCellAnchor editAs="oneCell">
    <xdr:from>
      <xdr:col>5</xdr:col>
      <xdr:colOff>672353</xdr:colOff>
      <xdr:row>44</xdr:row>
      <xdr:rowOff>-1</xdr:rowOff>
    </xdr:from>
    <xdr:to>
      <xdr:col>7</xdr:col>
      <xdr:colOff>717177</xdr:colOff>
      <xdr:row>48</xdr:row>
      <xdr:rowOff>70668</xdr:rowOff>
    </xdr:to>
    <xdr:pic>
      <xdr:nvPicPr>
        <xdr:cNvPr id="5" name="Imagen 4">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21941" y="7944970"/>
          <a:ext cx="1837765" cy="107919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0</xdr:col>
      <xdr:colOff>1168400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78488</xdr:colOff>
      <xdr:row>1</xdr:row>
      <xdr:rowOff>93196</xdr:rowOff>
    </xdr:from>
    <xdr:to>
      <xdr:col>7</xdr:col>
      <xdr:colOff>1510999</xdr:colOff>
      <xdr:row>4</xdr:row>
      <xdr:rowOff>165100</xdr:rowOff>
    </xdr:to>
    <xdr:pic>
      <xdr:nvPicPr>
        <xdr:cNvPr id="3" name="Imagen 2">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41188" y="255121"/>
          <a:ext cx="1432511" cy="55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204259</xdr:colOff>
      <xdr:row>47</xdr:row>
      <xdr:rowOff>102668</xdr:rowOff>
    </xdr:from>
    <xdr:to>
      <xdr:col>2</xdr:col>
      <xdr:colOff>328084</xdr:colOff>
      <xdr:row>48</xdr:row>
      <xdr:rowOff>66277</xdr:rowOff>
    </xdr:to>
    <xdr:pic>
      <xdr:nvPicPr>
        <xdr:cNvPr id="4" name="Imagen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33009" y="8495251"/>
          <a:ext cx="1203325" cy="873776"/>
        </a:xfrm>
        <a:prstGeom prst="rect">
          <a:avLst/>
        </a:prstGeom>
      </xdr:spPr>
    </xdr:pic>
    <xdr:clientData/>
  </xdr:twoCellAnchor>
  <xdr:twoCellAnchor editAs="oneCell">
    <xdr:from>
      <xdr:col>5</xdr:col>
      <xdr:colOff>804334</xdr:colOff>
      <xdr:row>46</xdr:row>
      <xdr:rowOff>10583</xdr:rowOff>
    </xdr:from>
    <xdr:to>
      <xdr:col>7</xdr:col>
      <xdr:colOff>948765</xdr:colOff>
      <xdr:row>48</xdr:row>
      <xdr:rowOff>10281</xdr:rowOff>
    </xdr:to>
    <xdr:pic>
      <xdr:nvPicPr>
        <xdr:cNvPr id="5" name="Imagen 4">
          <a:extLst>
            <a:ext uri="{FF2B5EF4-FFF2-40B4-BE49-F238E27FC236}">
              <a16:creationId xmlns:a16="http://schemas.microsoft.com/office/drawing/2014/main" id="{00000000-0008-0000-3B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82167" y="8233833"/>
          <a:ext cx="1837765" cy="107919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292100</xdr:colOff>
      <xdr:row>0</xdr:row>
      <xdr:rowOff>76200</xdr:rowOff>
    </xdr:from>
    <xdr:to>
      <xdr:col>0</xdr:col>
      <xdr:colOff>1168400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21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78488</xdr:colOff>
      <xdr:row>1</xdr:row>
      <xdr:rowOff>93196</xdr:rowOff>
    </xdr:from>
    <xdr:to>
      <xdr:col>7</xdr:col>
      <xdr:colOff>1510999</xdr:colOff>
      <xdr:row>4</xdr:row>
      <xdr:rowOff>165100</xdr:rowOff>
    </xdr:to>
    <xdr:pic>
      <xdr:nvPicPr>
        <xdr:cNvPr id="3" name="Imagen 2">
          <a:extLst>
            <a:ext uri="{FF2B5EF4-FFF2-40B4-BE49-F238E27FC236}">
              <a16:creationId xmlns:a16="http://schemas.microsoft.com/office/drawing/2014/main" id="{00000000-0008-0000-3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441188" y="255121"/>
          <a:ext cx="1432511" cy="557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320675</xdr:colOff>
      <xdr:row>44</xdr:row>
      <xdr:rowOff>155583</xdr:rowOff>
    </xdr:from>
    <xdr:to>
      <xdr:col>2</xdr:col>
      <xdr:colOff>444500</xdr:colOff>
      <xdr:row>47</xdr:row>
      <xdr:rowOff>87443</xdr:rowOff>
    </xdr:to>
    <xdr:pic>
      <xdr:nvPicPr>
        <xdr:cNvPr id="4" name="Imagen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9425" y="8209500"/>
          <a:ext cx="1203325" cy="873776"/>
        </a:xfrm>
        <a:prstGeom prst="rect">
          <a:avLst/>
        </a:prstGeom>
      </xdr:spPr>
    </xdr:pic>
    <xdr:clientData/>
  </xdr:twoCellAnchor>
  <xdr:twoCellAnchor editAs="oneCell">
    <xdr:from>
      <xdr:col>5</xdr:col>
      <xdr:colOff>539751</xdr:colOff>
      <xdr:row>43</xdr:row>
      <xdr:rowOff>105834</xdr:rowOff>
    </xdr:from>
    <xdr:to>
      <xdr:col>7</xdr:col>
      <xdr:colOff>684182</xdr:colOff>
      <xdr:row>47</xdr:row>
      <xdr:rowOff>73782</xdr:rowOff>
    </xdr:to>
    <xdr:pic>
      <xdr:nvPicPr>
        <xdr:cNvPr id="5" name="Imagen 4">
          <a:extLst>
            <a:ext uri="{FF2B5EF4-FFF2-40B4-BE49-F238E27FC236}">
              <a16:creationId xmlns:a16="http://schemas.microsoft.com/office/drawing/2014/main" id="{00000000-0008-0000-3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17584" y="7990417"/>
          <a:ext cx="1837765" cy="107919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34562F40-6465-4E93-97A7-D09F069F192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FA9EFA36-3280-49FD-938B-1A2E9A4CA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48</xdr:row>
      <xdr:rowOff>67235</xdr:rowOff>
    </xdr:from>
    <xdr:to>
      <xdr:col>2</xdr:col>
      <xdr:colOff>260540</xdr:colOff>
      <xdr:row>51</xdr:row>
      <xdr:rowOff>14170</xdr:rowOff>
    </xdr:to>
    <xdr:pic>
      <xdr:nvPicPr>
        <xdr:cNvPr id="4" name="Imagen 3">
          <a:extLst>
            <a:ext uri="{FF2B5EF4-FFF2-40B4-BE49-F238E27FC236}">
              <a16:creationId xmlns:a16="http://schemas.microsoft.com/office/drawing/2014/main" id="{F70EA494-E1F4-47A1-AA78-682100DC6CD9}"/>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913405" y="8363510"/>
          <a:ext cx="1157010" cy="861335"/>
        </a:xfrm>
        <a:prstGeom prst="rect">
          <a:avLst/>
        </a:prstGeom>
      </xdr:spPr>
    </xdr:pic>
    <xdr:clientData/>
  </xdr:twoCellAnchor>
  <xdr:twoCellAnchor editAs="oneCell">
    <xdr:from>
      <xdr:col>5</xdr:col>
      <xdr:colOff>840441</xdr:colOff>
      <xdr:row>47</xdr:row>
      <xdr:rowOff>78440</xdr:rowOff>
    </xdr:from>
    <xdr:to>
      <xdr:col>7</xdr:col>
      <xdr:colOff>571500</xdr:colOff>
      <xdr:row>51</xdr:row>
      <xdr:rowOff>81874</xdr:rowOff>
    </xdr:to>
    <xdr:pic>
      <xdr:nvPicPr>
        <xdr:cNvPr id="5" name="Imagen 4">
          <a:extLst>
            <a:ext uri="{FF2B5EF4-FFF2-40B4-BE49-F238E27FC236}">
              <a16:creationId xmlns:a16="http://schemas.microsoft.com/office/drawing/2014/main" id="{62A8971C-337A-4787-B831-101CDD388F4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64941" y="8203265"/>
          <a:ext cx="1836084" cy="108928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291354</xdr:colOff>
      <xdr:row>0</xdr:row>
      <xdr:rowOff>11206</xdr:rowOff>
    </xdr:from>
    <xdr:to>
      <xdr:col>0</xdr:col>
      <xdr:colOff>1167654</xdr:colOff>
      <xdr:row>4</xdr:row>
      <xdr:rowOff>325531</xdr:rowOff>
    </xdr:to>
    <xdr:pic>
      <xdr:nvPicPr>
        <xdr:cNvPr id="2" name="Imagen 1" descr="Resultado de imagen para ESCUDO LA PLATA HUILA">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91354" y="11206"/>
          <a:ext cx="8763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40340</xdr:colOff>
      <xdr:row>1</xdr:row>
      <xdr:rowOff>19237</xdr:rowOff>
    </xdr:from>
    <xdr:to>
      <xdr:col>7</xdr:col>
      <xdr:colOff>1440774</xdr:colOff>
      <xdr:row>4</xdr:row>
      <xdr:rowOff>103093</xdr:rowOff>
    </xdr:to>
    <xdr:pic>
      <xdr:nvPicPr>
        <xdr:cNvPr id="3" name="Imagen 2">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64990" y="181162"/>
          <a:ext cx="1400434" cy="569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328893</xdr:colOff>
      <xdr:row>48</xdr:row>
      <xdr:rowOff>29136</xdr:rowOff>
    </xdr:from>
    <xdr:to>
      <xdr:col>2</xdr:col>
      <xdr:colOff>488580</xdr:colOff>
      <xdr:row>49</xdr:row>
      <xdr:rowOff>113343</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81443" y="8392086"/>
          <a:ext cx="1159812" cy="874782"/>
        </a:xfrm>
        <a:prstGeom prst="rect">
          <a:avLst/>
        </a:prstGeom>
      </xdr:spPr>
    </xdr:pic>
    <xdr:clientData/>
  </xdr:twoCellAnchor>
  <xdr:twoCellAnchor editAs="oneCell">
    <xdr:from>
      <xdr:col>5</xdr:col>
      <xdr:colOff>1247775</xdr:colOff>
      <xdr:row>46</xdr:row>
      <xdr:rowOff>123825</xdr:rowOff>
    </xdr:from>
    <xdr:to>
      <xdr:col>7</xdr:col>
      <xdr:colOff>875740</xdr:colOff>
      <xdr:row>49</xdr:row>
      <xdr:rowOff>69548</xdr:rowOff>
    </xdr:to>
    <xdr:pic>
      <xdr:nvPicPr>
        <xdr:cNvPr id="5" name="Imagen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62625" y="8143875"/>
          <a:ext cx="1837765" cy="107919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254000</xdr:colOff>
      <xdr:row>0</xdr:row>
      <xdr:rowOff>76200</xdr:rowOff>
    </xdr:from>
    <xdr:to>
      <xdr:col>0</xdr:col>
      <xdr:colOff>1130300</xdr:colOff>
      <xdr:row>4</xdr:row>
      <xdr:rowOff>357654</xdr:rowOff>
    </xdr:to>
    <xdr:pic>
      <xdr:nvPicPr>
        <xdr:cNvPr id="2" name="Imagen 1" descr="Resultado de imagen para ESCUDO LA PLATA HUILA">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54000" y="762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34365</xdr:colOff>
      <xdr:row>0</xdr:row>
      <xdr:rowOff>131296</xdr:rowOff>
    </xdr:from>
    <xdr:to>
      <xdr:col>7</xdr:col>
      <xdr:colOff>1434799</xdr:colOff>
      <xdr:row>4</xdr:row>
      <xdr:rowOff>63500</xdr:rowOff>
    </xdr:to>
    <xdr:pic>
      <xdr:nvPicPr>
        <xdr:cNvPr id="3" name="Imagen 2">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130365" y="131296"/>
          <a:ext cx="1400434" cy="579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233082</xdr:colOff>
      <xdr:row>49</xdr:row>
      <xdr:rowOff>126067</xdr:rowOff>
    </xdr:from>
    <xdr:to>
      <xdr:col>2</xdr:col>
      <xdr:colOff>513792</xdr:colOff>
      <xdr:row>51</xdr:row>
      <xdr:rowOff>142478</xdr:rowOff>
    </xdr:to>
    <xdr:pic>
      <xdr:nvPicPr>
        <xdr:cNvPr id="4" name="Imagen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78641" y="8978714"/>
          <a:ext cx="1154769" cy="834440"/>
        </a:xfrm>
        <a:prstGeom prst="rect">
          <a:avLst/>
        </a:prstGeom>
      </xdr:spPr>
    </xdr:pic>
    <xdr:clientData/>
  </xdr:twoCellAnchor>
  <xdr:twoCellAnchor editAs="oneCell">
    <xdr:from>
      <xdr:col>5</xdr:col>
      <xdr:colOff>560294</xdr:colOff>
      <xdr:row>48</xdr:row>
      <xdr:rowOff>56029</xdr:rowOff>
    </xdr:from>
    <xdr:to>
      <xdr:col>7</xdr:col>
      <xdr:colOff>784412</xdr:colOff>
      <xdr:row>51</xdr:row>
      <xdr:rowOff>149110</xdr:rowOff>
    </xdr:to>
    <xdr:pic>
      <xdr:nvPicPr>
        <xdr:cNvPr id="5" name="Imagen 4">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042647" y="8740588"/>
          <a:ext cx="1837765" cy="1079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95250</xdr:colOff>
      <xdr:row>63</xdr:row>
      <xdr:rowOff>63500</xdr:rowOff>
    </xdr:from>
    <xdr:to>
      <xdr:col>3</xdr:col>
      <xdr:colOff>128414</xdr:colOff>
      <xdr:row>70</xdr:row>
      <xdr:rowOff>8897</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778125" y="11668125"/>
          <a:ext cx="1350789" cy="1072522"/>
        </a:xfrm>
        <a:prstGeom prst="rect">
          <a:avLst/>
        </a:prstGeom>
      </xdr:spPr>
    </xdr:pic>
    <xdr:clientData/>
  </xdr:twoCellAnchor>
  <xdr:twoCellAnchor editAs="oneCell">
    <xdr:from>
      <xdr:col>6</xdr:col>
      <xdr:colOff>818029</xdr:colOff>
      <xdr:row>60</xdr:row>
      <xdr:rowOff>112058</xdr:rowOff>
    </xdr:from>
    <xdr:to>
      <xdr:col>9</xdr:col>
      <xdr:colOff>18108</xdr:colOff>
      <xdr:row>68</xdr:row>
      <xdr:rowOff>72837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048500" y="11261911"/>
          <a:ext cx="2079990" cy="122144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187905</xdr:rowOff>
    </xdr:to>
    <xdr:pic>
      <xdr:nvPicPr>
        <xdr:cNvPr id="2" name="Imagen 1" descr="Resultado de imagen para ESCUDO LA PLATA HUILA">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83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3175</xdr:rowOff>
    </xdr:to>
    <xdr:pic>
      <xdr:nvPicPr>
        <xdr:cNvPr id="3" name="Imagen 2">
          <a:extLst>
            <a:ext uri="{FF2B5EF4-FFF2-40B4-BE49-F238E27FC236}">
              <a16:creationId xmlns:a16="http://schemas.microsoft.com/office/drawing/2014/main" id="{00000000-0008-0000-4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87590" y="131296"/>
          <a:ext cx="1372233" cy="51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89647</xdr:colOff>
      <xdr:row>46</xdr:row>
      <xdr:rowOff>168087</xdr:rowOff>
    </xdr:from>
    <xdr:to>
      <xdr:col>3</xdr:col>
      <xdr:colOff>30731</xdr:colOff>
      <xdr:row>50</xdr:row>
      <xdr:rowOff>36579</xdr:rowOff>
    </xdr:to>
    <xdr:pic>
      <xdr:nvPicPr>
        <xdr:cNvPr id="4" name="Imagen 3">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692088" y="8034616"/>
          <a:ext cx="1521114" cy="1123552"/>
        </a:xfrm>
        <a:prstGeom prst="rect">
          <a:avLst/>
        </a:prstGeom>
      </xdr:spPr>
    </xdr:pic>
    <xdr:clientData/>
  </xdr:twoCellAnchor>
  <xdr:twoCellAnchor editAs="oneCell">
    <xdr:from>
      <xdr:col>5</xdr:col>
      <xdr:colOff>649942</xdr:colOff>
      <xdr:row>46</xdr:row>
      <xdr:rowOff>89647</xdr:rowOff>
    </xdr:from>
    <xdr:to>
      <xdr:col>7</xdr:col>
      <xdr:colOff>515472</xdr:colOff>
      <xdr:row>49</xdr:row>
      <xdr:rowOff>70668</xdr:rowOff>
    </xdr:to>
    <xdr:pic>
      <xdr:nvPicPr>
        <xdr:cNvPr id="5" name="Imagen 4">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01236" y="7956176"/>
          <a:ext cx="1837765" cy="107919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187905</xdr:rowOff>
    </xdr:to>
    <xdr:pic>
      <xdr:nvPicPr>
        <xdr:cNvPr id="2" name="Imagen 1" descr="Resultado de imagen para ESCUDO LA PLATA HUILA">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83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3175</xdr:rowOff>
    </xdr:to>
    <xdr:pic>
      <xdr:nvPicPr>
        <xdr:cNvPr id="3" name="Imagen 2">
          <a:extLst>
            <a:ext uri="{FF2B5EF4-FFF2-40B4-BE49-F238E27FC236}">
              <a16:creationId xmlns:a16="http://schemas.microsoft.com/office/drawing/2014/main" id="{00000000-0008-0000-4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54265" y="131296"/>
          <a:ext cx="1372233" cy="51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145676</xdr:colOff>
      <xdr:row>43</xdr:row>
      <xdr:rowOff>67234</xdr:rowOff>
    </xdr:from>
    <xdr:to>
      <xdr:col>3</xdr:col>
      <xdr:colOff>18724</xdr:colOff>
      <xdr:row>47</xdr:row>
      <xdr:rowOff>94011</xdr:rowOff>
    </xdr:to>
    <xdr:pic>
      <xdr:nvPicPr>
        <xdr:cNvPr id="4" name="Imagen 3">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45876" y="7620559"/>
          <a:ext cx="1511348" cy="1145965"/>
        </a:xfrm>
        <a:prstGeom prst="rect">
          <a:avLst/>
        </a:prstGeom>
      </xdr:spPr>
    </xdr:pic>
    <xdr:clientData/>
  </xdr:twoCellAnchor>
  <xdr:twoCellAnchor editAs="oneCell">
    <xdr:from>
      <xdr:col>5</xdr:col>
      <xdr:colOff>821531</xdr:colOff>
      <xdr:row>44</xdr:row>
      <xdr:rowOff>0</xdr:rowOff>
    </xdr:from>
    <xdr:to>
      <xdr:col>7</xdr:col>
      <xdr:colOff>682858</xdr:colOff>
      <xdr:row>47</xdr:row>
      <xdr:rowOff>126698</xdr:rowOff>
    </xdr:to>
    <xdr:pic>
      <xdr:nvPicPr>
        <xdr:cNvPr id="5" name="Imagen 4">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31656" y="7893844"/>
          <a:ext cx="1837765" cy="107919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187905</xdr:rowOff>
    </xdr:to>
    <xdr:pic>
      <xdr:nvPicPr>
        <xdr:cNvPr id="2" name="Imagen 1" descr="Resultado de imagen para ESCUDO LA PLATA HUILA">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83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3175</xdr:rowOff>
    </xdr:to>
    <xdr:pic>
      <xdr:nvPicPr>
        <xdr:cNvPr id="3" name="Imagen 2">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854265" y="131296"/>
          <a:ext cx="1372233" cy="51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276645</xdr:colOff>
      <xdr:row>44</xdr:row>
      <xdr:rowOff>162484</xdr:rowOff>
    </xdr:from>
    <xdr:to>
      <xdr:col>3</xdr:col>
      <xdr:colOff>149693</xdr:colOff>
      <xdr:row>48</xdr:row>
      <xdr:rowOff>46387</xdr:rowOff>
    </xdr:to>
    <xdr:pic>
      <xdr:nvPicPr>
        <xdr:cNvPr id="4" name="Imagen 3">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872083" y="8056328"/>
          <a:ext cx="1516110" cy="1145965"/>
        </a:xfrm>
        <a:prstGeom prst="rect">
          <a:avLst/>
        </a:prstGeom>
      </xdr:spPr>
    </xdr:pic>
    <xdr:clientData/>
  </xdr:twoCellAnchor>
  <xdr:twoCellAnchor editAs="oneCell">
    <xdr:from>
      <xdr:col>5</xdr:col>
      <xdr:colOff>631032</xdr:colOff>
      <xdr:row>44</xdr:row>
      <xdr:rowOff>107156</xdr:rowOff>
    </xdr:from>
    <xdr:to>
      <xdr:col>7</xdr:col>
      <xdr:colOff>492359</xdr:colOff>
      <xdr:row>47</xdr:row>
      <xdr:rowOff>90979</xdr:rowOff>
    </xdr:to>
    <xdr:pic>
      <xdr:nvPicPr>
        <xdr:cNvPr id="5" name="Imagen 4">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41157" y="8001000"/>
          <a:ext cx="1837765" cy="107919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0</xdr:col>
      <xdr:colOff>1206500</xdr:colOff>
      <xdr:row>4</xdr:row>
      <xdr:rowOff>302205</xdr:rowOff>
    </xdr:to>
    <xdr:pic>
      <xdr:nvPicPr>
        <xdr:cNvPr id="2" name="Imagen 1" descr="Resultado de imagen para ESCUDO LA PLATA HUILA">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419100" y="0"/>
          <a:ext cx="787400" cy="94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72465</xdr:colOff>
      <xdr:row>0</xdr:row>
      <xdr:rowOff>131296</xdr:rowOff>
    </xdr:from>
    <xdr:to>
      <xdr:col>7</xdr:col>
      <xdr:colOff>1444698</xdr:colOff>
      <xdr:row>4</xdr:row>
      <xdr:rowOff>88900</xdr:rowOff>
    </xdr:to>
    <xdr:pic>
      <xdr:nvPicPr>
        <xdr:cNvPr id="3" name="Imagen 2">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787590" y="131296"/>
          <a:ext cx="1372233" cy="605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130267</xdr:colOff>
      <xdr:row>43</xdr:row>
      <xdr:rowOff>88946</xdr:rowOff>
    </xdr:from>
    <xdr:to>
      <xdr:col>3</xdr:col>
      <xdr:colOff>14886</xdr:colOff>
      <xdr:row>46</xdr:row>
      <xdr:rowOff>59531</xdr:rowOff>
    </xdr:to>
    <xdr:pic>
      <xdr:nvPicPr>
        <xdr:cNvPr id="4" name="Imagen 3">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725705" y="7816102"/>
          <a:ext cx="1456244" cy="1077867"/>
        </a:xfrm>
        <a:prstGeom prst="rect">
          <a:avLst/>
        </a:prstGeom>
      </xdr:spPr>
    </xdr:pic>
    <xdr:clientData/>
  </xdr:twoCellAnchor>
  <xdr:twoCellAnchor editAs="oneCell">
    <xdr:from>
      <xdr:col>5</xdr:col>
      <xdr:colOff>845344</xdr:colOff>
      <xdr:row>43</xdr:row>
      <xdr:rowOff>107156</xdr:rowOff>
    </xdr:from>
    <xdr:to>
      <xdr:col>7</xdr:col>
      <xdr:colOff>706672</xdr:colOff>
      <xdr:row>46</xdr:row>
      <xdr:rowOff>79072</xdr:rowOff>
    </xdr:to>
    <xdr:pic>
      <xdr:nvPicPr>
        <xdr:cNvPr id="5" name="Imagen 4">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84032" y="7834312"/>
          <a:ext cx="1837765" cy="107919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358589</xdr:colOff>
      <xdr:row>47</xdr:row>
      <xdr:rowOff>134471</xdr:rowOff>
    </xdr:from>
    <xdr:to>
      <xdr:col>2</xdr:col>
      <xdr:colOff>372599</xdr:colOff>
      <xdr:row>50</xdr:row>
      <xdr:rowOff>126230</xdr:rowOff>
    </xdr:to>
    <xdr:pic>
      <xdr:nvPicPr>
        <xdr:cNvPr id="4" name="Imagen 3">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028265" y="8292353"/>
          <a:ext cx="1157010" cy="854612"/>
        </a:xfrm>
        <a:prstGeom prst="rect">
          <a:avLst/>
        </a:prstGeom>
      </xdr:spPr>
    </xdr:pic>
    <xdr:clientData/>
  </xdr:twoCellAnchor>
  <xdr:twoCellAnchor editAs="oneCell">
    <xdr:from>
      <xdr:col>5</xdr:col>
      <xdr:colOff>974912</xdr:colOff>
      <xdr:row>46</xdr:row>
      <xdr:rowOff>89648</xdr:rowOff>
    </xdr:from>
    <xdr:to>
      <xdr:col>7</xdr:col>
      <xdr:colOff>705971</xdr:colOff>
      <xdr:row>50</xdr:row>
      <xdr:rowOff>137905</xdr:rowOff>
    </xdr:to>
    <xdr:pic>
      <xdr:nvPicPr>
        <xdr:cNvPr id="5" name="Imagen 4">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499412" y="8079442"/>
          <a:ext cx="1837765" cy="107919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244929</xdr:colOff>
      <xdr:row>0</xdr:row>
      <xdr:rowOff>40822</xdr:rowOff>
    </xdr:from>
    <xdr:to>
      <xdr:col>0</xdr:col>
      <xdr:colOff>1121229</xdr:colOff>
      <xdr:row>4</xdr:row>
      <xdr:rowOff>329533</xdr:rowOff>
    </xdr:to>
    <xdr:pic>
      <xdr:nvPicPr>
        <xdr:cNvPr id="2" name="Imagen 1" descr="Resultado de imagen para ESCUDO LA PLATA HUILA">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244929" y="40822"/>
          <a:ext cx="876300" cy="93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17129</xdr:colOff>
      <xdr:row>1</xdr:row>
      <xdr:rowOff>104082</xdr:rowOff>
    </xdr:from>
    <xdr:to>
      <xdr:col>7</xdr:col>
      <xdr:colOff>1506915</xdr:colOff>
      <xdr:row>4</xdr:row>
      <xdr:rowOff>204107</xdr:rowOff>
    </xdr:to>
    <xdr:pic>
      <xdr:nvPicPr>
        <xdr:cNvPr id="3" name="Imagen 2">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46654" y="266007"/>
          <a:ext cx="1489786" cy="5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246530</xdr:colOff>
      <xdr:row>48</xdr:row>
      <xdr:rowOff>67235</xdr:rowOff>
    </xdr:from>
    <xdr:to>
      <xdr:col>2</xdr:col>
      <xdr:colOff>260540</xdr:colOff>
      <xdr:row>51</xdr:row>
      <xdr:rowOff>14170</xdr:rowOff>
    </xdr:to>
    <xdr:pic>
      <xdr:nvPicPr>
        <xdr:cNvPr id="4" name="Imagen 3">
          <a:extLst>
            <a:ext uri="{FF2B5EF4-FFF2-40B4-BE49-F238E27FC236}">
              <a16:creationId xmlns:a16="http://schemas.microsoft.com/office/drawing/2014/main" id="{00000000-0008-0000-4D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916206" y="8180294"/>
          <a:ext cx="1157010" cy="854611"/>
        </a:xfrm>
        <a:prstGeom prst="rect">
          <a:avLst/>
        </a:prstGeom>
      </xdr:spPr>
    </xdr:pic>
    <xdr:clientData/>
  </xdr:twoCellAnchor>
  <xdr:twoCellAnchor editAs="oneCell">
    <xdr:from>
      <xdr:col>5</xdr:col>
      <xdr:colOff>840441</xdr:colOff>
      <xdr:row>47</xdr:row>
      <xdr:rowOff>78440</xdr:rowOff>
    </xdr:from>
    <xdr:to>
      <xdr:col>7</xdr:col>
      <xdr:colOff>571500</xdr:colOff>
      <xdr:row>51</xdr:row>
      <xdr:rowOff>81874</xdr:rowOff>
    </xdr:to>
    <xdr:pic>
      <xdr:nvPicPr>
        <xdr:cNvPr id="5" name="Imagen 4">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364941" y="8023411"/>
          <a:ext cx="1837765" cy="107919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4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259417</xdr:colOff>
      <xdr:row>47</xdr:row>
      <xdr:rowOff>140633</xdr:rowOff>
    </xdr:from>
    <xdr:to>
      <xdr:col>3</xdr:col>
      <xdr:colOff>11033</xdr:colOff>
      <xdr:row>49</xdr:row>
      <xdr:rowOff>551329</xdr:rowOff>
    </xdr:to>
    <xdr:pic>
      <xdr:nvPicPr>
        <xdr:cNvPr id="4" name="Imagen 3">
          <a:extLst>
            <a:ext uri="{FF2B5EF4-FFF2-40B4-BE49-F238E27FC236}">
              <a16:creationId xmlns:a16="http://schemas.microsoft.com/office/drawing/2014/main" id="{00000000-0008-0000-4E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71358" y="7805457"/>
          <a:ext cx="1219587" cy="746872"/>
        </a:xfrm>
        <a:prstGeom prst="rect">
          <a:avLst/>
        </a:prstGeom>
      </xdr:spPr>
    </xdr:pic>
    <xdr:clientData/>
  </xdr:twoCellAnchor>
  <xdr:twoCellAnchor editAs="oneCell">
    <xdr:from>
      <xdr:col>6</xdr:col>
      <xdr:colOff>33618</xdr:colOff>
      <xdr:row>46</xdr:row>
      <xdr:rowOff>156883</xdr:rowOff>
    </xdr:from>
    <xdr:to>
      <xdr:col>7</xdr:col>
      <xdr:colOff>851648</xdr:colOff>
      <xdr:row>50</xdr:row>
      <xdr:rowOff>126698</xdr:rowOff>
    </xdr:to>
    <xdr:pic>
      <xdr:nvPicPr>
        <xdr:cNvPr id="5" name="Imagen 4">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827059" y="7653618"/>
          <a:ext cx="1837765" cy="107919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294154</xdr:rowOff>
    </xdr:to>
    <xdr:pic>
      <xdr:nvPicPr>
        <xdr:cNvPr id="2" name="Imagen 1" descr="Resultado de imagen para ESCUDO LA PLATA HUILA">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4</xdr:row>
      <xdr:rowOff>50799</xdr:rowOff>
    </xdr:to>
    <xdr:pic>
      <xdr:nvPicPr>
        <xdr:cNvPr id="3" name="Imagen 2">
          <a:extLst>
            <a:ext uri="{FF2B5EF4-FFF2-40B4-BE49-F238E27FC236}">
              <a16:creationId xmlns:a16="http://schemas.microsoft.com/office/drawing/2014/main" id="{00000000-0008-0000-4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169769</xdr:colOff>
      <xdr:row>47</xdr:row>
      <xdr:rowOff>151839</xdr:rowOff>
    </xdr:from>
    <xdr:to>
      <xdr:col>2</xdr:col>
      <xdr:colOff>515297</xdr:colOff>
      <xdr:row>49</xdr:row>
      <xdr:rowOff>562535</xdr:rowOff>
    </xdr:to>
    <xdr:pic>
      <xdr:nvPicPr>
        <xdr:cNvPr id="4" name="Imagen 3">
          <a:extLst>
            <a:ext uri="{FF2B5EF4-FFF2-40B4-BE49-F238E27FC236}">
              <a16:creationId xmlns:a16="http://schemas.microsoft.com/office/drawing/2014/main" id="{00000000-0008-0000-4F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81710" y="7816663"/>
          <a:ext cx="1219587" cy="746872"/>
        </a:xfrm>
        <a:prstGeom prst="rect">
          <a:avLst/>
        </a:prstGeom>
      </xdr:spPr>
    </xdr:pic>
    <xdr:clientData/>
  </xdr:twoCellAnchor>
  <xdr:twoCellAnchor editAs="oneCell">
    <xdr:from>
      <xdr:col>5</xdr:col>
      <xdr:colOff>918881</xdr:colOff>
      <xdr:row>46</xdr:row>
      <xdr:rowOff>156883</xdr:rowOff>
    </xdr:from>
    <xdr:to>
      <xdr:col>7</xdr:col>
      <xdr:colOff>750794</xdr:colOff>
      <xdr:row>50</xdr:row>
      <xdr:rowOff>149110</xdr:rowOff>
    </xdr:to>
    <xdr:pic>
      <xdr:nvPicPr>
        <xdr:cNvPr id="5" name="Imagen 4">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26205" y="7653618"/>
          <a:ext cx="1837765" cy="107919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179854</xdr:rowOff>
    </xdr:to>
    <xdr:pic>
      <xdr:nvPicPr>
        <xdr:cNvPr id="2" name="Imagen 1" descr="Resultado de imagen para ESCUDO LA PLATA HUILA">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929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126999</xdr:rowOff>
    </xdr:to>
    <xdr:pic>
      <xdr:nvPicPr>
        <xdr:cNvPr id="3" name="Imagen 2">
          <a:extLst>
            <a:ext uri="{FF2B5EF4-FFF2-40B4-BE49-F238E27FC236}">
              <a16:creationId xmlns:a16="http://schemas.microsoft.com/office/drawing/2014/main" id="{00000000-0008-0000-5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541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48</xdr:row>
      <xdr:rowOff>66675</xdr:rowOff>
    </xdr:from>
    <xdr:to>
      <xdr:col>2</xdr:col>
      <xdr:colOff>488403</xdr:colOff>
      <xdr:row>49</xdr:row>
      <xdr:rowOff>571500</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552575" y="8105775"/>
          <a:ext cx="1221828" cy="676275"/>
        </a:xfrm>
        <a:prstGeom prst="rect">
          <a:avLst/>
        </a:prstGeom>
      </xdr:spPr>
    </xdr:pic>
    <xdr:clientData/>
  </xdr:twoCellAnchor>
  <xdr:twoCellAnchor editAs="oneCell">
    <xdr:from>
      <xdr:col>5</xdr:col>
      <xdr:colOff>904875</xdr:colOff>
      <xdr:row>47</xdr:row>
      <xdr:rowOff>85725</xdr:rowOff>
    </xdr:from>
    <xdr:to>
      <xdr:col>7</xdr:col>
      <xdr:colOff>732865</xdr:colOff>
      <xdr:row>51</xdr:row>
      <xdr:rowOff>31448</xdr:rowOff>
    </xdr:to>
    <xdr:pic>
      <xdr:nvPicPr>
        <xdr:cNvPr id="5" name="Imagen 4">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715000" y="7953375"/>
          <a:ext cx="1837765" cy="107919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179854</xdr:rowOff>
    </xdr:to>
    <xdr:pic>
      <xdr:nvPicPr>
        <xdr:cNvPr id="2" name="Imagen 1" descr="Resultado de imagen para ESCUDO LA PLATA HUILA">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814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126999</xdr:rowOff>
    </xdr:to>
    <xdr:pic>
      <xdr:nvPicPr>
        <xdr:cNvPr id="3" name="Imagen 2">
          <a:extLst>
            <a:ext uri="{FF2B5EF4-FFF2-40B4-BE49-F238E27FC236}">
              <a16:creationId xmlns:a16="http://schemas.microsoft.com/office/drawing/2014/main" id="{00000000-0008-0000-5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4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259417</xdr:colOff>
      <xdr:row>48</xdr:row>
      <xdr:rowOff>107016</xdr:rowOff>
    </xdr:from>
    <xdr:to>
      <xdr:col>3</xdr:col>
      <xdr:colOff>11033</xdr:colOff>
      <xdr:row>49</xdr:row>
      <xdr:rowOff>600075</xdr:rowOff>
    </xdr:to>
    <xdr:pic>
      <xdr:nvPicPr>
        <xdr:cNvPr id="4" name="Imagen 3">
          <a:extLst>
            <a:ext uri="{FF2B5EF4-FFF2-40B4-BE49-F238E27FC236}">
              <a16:creationId xmlns:a16="http://schemas.microsoft.com/office/drawing/2014/main" id="{00000000-0008-0000-51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71358" y="7939928"/>
          <a:ext cx="1219587" cy="661147"/>
        </a:xfrm>
        <a:prstGeom prst="rect">
          <a:avLst/>
        </a:prstGeom>
      </xdr:spPr>
    </xdr:pic>
    <xdr:clientData/>
  </xdr:twoCellAnchor>
  <xdr:twoCellAnchor editAs="oneCell">
    <xdr:from>
      <xdr:col>5</xdr:col>
      <xdr:colOff>818029</xdr:colOff>
      <xdr:row>48</xdr:row>
      <xdr:rowOff>11205</xdr:rowOff>
    </xdr:from>
    <xdr:to>
      <xdr:col>7</xdr:col>
      <xdr:colOff>649942</xdr:colOff>
      <xdr:row>51</xdr:row>
      <xdr:rowOff>81874</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25353" y="7844117"/>
          <a:ext cx="1837765" cy="1079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31376</xdr:colOff>
      <xdr:row>0</xdr:row>
      <xdr:rowOff>0</xdr:rowOff>
    </xdr:from>
    <xdr:to>
      <xdr:col>8</xdr:col>
      <xdr:colOff>676275</xdr:colOff>
      <xdr:row>0</xdr:row>
      <xdr:rowOff>0</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rot="10800000">
          <a:off x="7860926" y="0"/>
          <a:ext cx="644899" cy="352425"/>
        </a:xfrm>
        <a:prstGeom prst="rightArrow">
          <a:avLst/>
        </a:prstGeom>
        <a:solidFill>
          <a:srgbClr val="00B050"/>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CO" sz="1100">
              <a:solidFill>
                <a:schemeClr val="bg1"/>
              </a:solidFill>
            </a:rPr>
            <a:t>Inicio</a:t>
          </a:r>
        </a:p>
      </xdr:txBody>
    </xdr:sp>
    <xdr:clientData/>
  </xdr:twoCellAnchor>
  <xdr:oneCellAnchor>
    <xdr:from>
      <xdr:col>7</xdr:col>
      <xdr:colOff>638175</xdr:colOff>
      <xdr:row>2</xdr:row>
      <xdr:rowOff>0</xdr:rowOff>
    </xdr:from>
    <xdr:ext cx="185426" cy="267010"/>
    <xdr:sp macro="" textlink="">
      <xdr:nvSpPr>
        <xdr:cNvPr id="3" name="1 CuadroTexto">
          <a:extLst>
            <a:ext uri="{FF2B5EF4-FFF2-40B4-BE49-F238E27FC236}">
              <a16:creationId xmlns:a16="http://schemas.microsoft.com/office/drawing/2014/main" id="{00000000-0008-0000-0800-000003000000}"/>
            </a:ext>
          </a:extLst>
        </xdr:cNvPr>
        <xdr:cNvSpPr txBox="1"/>
      </xdr:nvSpPr>
      <xdr:spPr>
        <a:xfrm>
          <a:off x="7181850" y="685800"/>
          <a:ext cx="185426" cy="2670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179854</xdr:rowOff>
    </xdr:to>
    <xdr:pic>
      <xdr:nvPicPr>
        <xdr:cNvPr id="2" name="Imagen 1" descr="Resultado de imagen para ESCUDO LA PLATA HUILA">
          <a:extLst>
            <a:ext uri="{FF2B5EF4-FFF2-40B4-BE49-F238E27FC236}">
              <a16:creationId xmlns:a16="http://schemas.microsoft.com/office/drawing/2014/main" id="{00000000-0008-0000-5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814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126999</xdr:rowOff>
    </xdr:to>
    <xdr:pic>
      <xdr:nvPicPr>
        <xdr:cNvPr id="3" name="Imagen 2">
          <a:extLst>
            <a:ext uri="{FF2B5EF4-FFF2-40B4-BE49-F238E27FC236}">
              <a16:creationId xmlns:a16="http://schemas.microsoft.com/office/drawing/2014/main" id="{00000000-0008-0000-5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4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47</xdr:row>
      <xdr:rowOff>123825</xdr:rowOff>
    </xdr:from>
    <xdr:to>
      <xdr:col>3</xdr:col>
      <xdr:colOff>40728</xdr:colOff>
      <xdr:row>49</xdr:row>
      <xdr:rowOff>457200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95450" y="7991475"/>
          <a:ext cx="1221828" cy="676275"/>
        </a:xfrm>
        <a:prstGeom prst="rect">
          <a:avLst/>
        </a:prstGeom>
      </xdr:spPr>
    </xdr:pic>
    <xdr:clientData/>
  </xdr:twoCellAnchor>
  <xdr:twoCellAnchor editAs="oneCell">
    <xdr:from>
      <xdr:col>5</xdr:col>
      <xdr:colOff>790575</xdr:colOff>
      <xdr:row>46</xdr:row>
      <xdr:rowOff>66675</xdr:rowOff>
    </xdr:from>
    <xdr:to>
      <xdr:col>7</xdr:col>
      <xdr:colOff>618565</xdr:colOff>
      <xdr:row>50</xdr:row>
      <xdr:rowOff>136223</xdr:rowOff>
    </xdr:to>
    <xdr:pic>
      <xdr:nvPicPr>
        <xdr:cNvPr id="5" name="Imagen 4">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600700" y="7762875"/>
          <a:ext cx="1837765" cy="107919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330200</xdr:colOff>
      <xdr:row>0</xdr:row>
      <xdr:rowOff>12700</xdr:rowOff>
    </xdr:from>
    <xdr:to>
      <xdr:col>0</xdr:col>
      <xdr:colOff>1206500</xdr:colOff>
      <xdr:row>4</xdr:row>
      <xdr:rowOff>65554</xdr:rowOff>
    </xdr:to>
    <xdr:pic>
      <xdr:nvPicPr>
        <xdr:cNvPr id="2" name="Imagen 1" descr="Resultado de imagen para ESCUDO LA PLATA HUILA">
          <a:extLst>
            <a:ext uri="{FF2B5EF4-FFF2-40B4-BE49-F238E27FC236}">
              <a16:creationId xmlns:a16="http://schemas.microsoft.com/office/drawing/2014/main" id="{00000000-0008-0000-53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330200" y="12700"/>
          <a:ext cx="876300" cy="814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85165</xdr:colOff>
      <xdr:row>0</xdr:row>
      <xdr:rowOff>156696</xdr:rowOff>
    </xdr:from>
    <xdr:to>
      <xdr:col>7</xdr:col>
      <xdr:colOff>1485599</xdr:colOff>
      <xdr:row>3</xdr:row>
      <xdr:rowOff>41274</xdr:rowOff>
    </xdr:to>
    <xdr:pic>
      <xdr:nvPicPr>
        <xdr:cNvPr id="3" name="Imagen 2">
          <a:extLst>
            <a:ext uri="{FF2B5EF4-FFF2-40B4-BE49-F238E27FC236}">
              <a16:creationId xmlns:a16="http://schemas.microsoft.com/office/drawing/2014/main" id="{00000000-0008-0000-5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6905065" y="156696"/>
          <a:ext cx="1400434" cy="4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192181</xdr:colOff>
      <xdr:row>49</xdr:row>
      <xdr:rowOff>95250</xdr:rowOff>
    </xdr:from>
    <xdr:to>
      <xdr:col>2</xdr:col>
      <xdr:colOff>537709</xdr:colOff>
      <xdr:row>50</xdr:row>
      <xdr:rowOff>97491</xdr:rowOff>
    </xdr:to>
    <xdr:pic>
      <xdr:nvPicPr>
        <xdr:cNvPr id="4" name="Imagen 3">
          <a:extLst>
            <a:ext uri="{FF2B5EF4-FFF2-40B4-BE49-F238E27FC236}">
              <a16:creationId xmlns:a16="http://schemas.microsoft.com/office/drawing/2014/main" id="{00000000-0008-0000-53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867" b="14003"/>
        <a:stretch/>
      </xdr:blipFill>
      <xdr:spPr>
        <a:xfrm>
          <a:off x="1601881" y="8305800"/>
          <a:ext cx="1221828" cy="773766"/>
        </a:xfrm>
        <a:prstGeom prst="rect">
          <a:avLst/>
        </a:prstGeom>
      </xdr:spPr>
    </xdr:pic>
    <xdr:clientData/>
  </xdr:twoCellAnchor>
  <xdr:twoCellAnchor editAs="oneCell">
    <xdr:from>
      <xdr:col>5</xdr:col>
      <xdr:colOff>661146</xdr:colOff>
      <xdr:row>47</xdr:row>
      <xdr:rowOff>100853</xdr:rowOff>
    </xdr:from>
    <xdr:to>
      <xdr:col>7</xdr:col>
      <xdr:colOff>493059</xdr:colOff>
      <xdr:row>50</xdr:row>
      <xdr:rowOff>70669</xdr:rowOff>
    </xdr:to>
    <xdr:pic>
      <xdr:nvPicPr>
        <xdr:cNvPr id="5" name="Imagen 4">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68470" y="7765677"/>
          <a:ext cx="1837765" cy="1079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64558</xdr:colOff>
      <xdr:row>0</xdr:row>
      <xdr:rowOff>55034</xdr:rowOff>
    </xdr:from>
    <xdr:to>
      <xdr:col>0</xdr:col>
      <xdr:colOff>710141</xdr:colOff>
      <xdr:row>2</xdr:row>
      <xdr:rowOff>266701</xdr:rowOff>
    </xdr:to>
    <xdr:pic>
      <xdr:nvPicPr>
        <xdr:cNvPr id="2" name="Imagen 1" descr="Resultado de imagen para ESCUDO LA PLATA HUIL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64558" y="55034"/>
          <a:ext cx="645583" cy="94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42332</xdr:colOff>
      <xdr:row>1</xdr:row>
      <xdr:rowOff>12701</xdr:rowOff>
    </xdr:from>
    <xdr:to>
      <xdr:col>6</xdr:col>
      <xdr:colOff>1566114</xdr:colOff>
      <xdr:row>2</xdr:row>
      <xdr:rowOff>164043</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728757" y="307976"/>
          <a:ext cx="1523782" cy="55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704850</xdr:colOff>
      <xdr:row>52</xdr:row>
      <xdr:rowOff>190500</xdr:rowOff>
    </xdr:from>
    <xdr:to>
      <xdr:col>2</xdr:col>
      <xdr:colOff>308862</xdr:colOff>
      <xdr:row>58</xdr:row>
      <xdr:rowOff>134269</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704850" y="11744325"/>
          <a:ext cx="1347087" cy="1010569"/>
        </a:xfrm>
        <a:prstGeom prst="rect">
          <a:avLst/>
        </a:prstGeom>
      </xdr:spPr>
    </xdr:pic>
    <xdr:clientData/>
  </xdr:twoCellAnchor>
  <xdr:twoCellAnchor editAs="oneCell">
    <xdr:from>
      <xdr:col>5</xdr:col>
      <xdr:colOff>843643</xdr:colOff>
      <xdr:row>52</xdr:row>
      <xdr:rowOff>40822</xdr:rowOff>
    </xdr:from>
    <xdr:to>
      <xdr:col>7</xdr:col>
      <xdr:colOff>106955</xdr:colOff>
      <xdr:row>59</xdr:row>
      <xdr:rowOff>24013</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83679" y="12314465"/>
          <a:ext cx="2079990" cy="12214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68</xdr:row>
      <xdr:rowOff>128308</xdr:rowOff>
    </xdr:from>
    <xdr:to>
      <xdr:col>1</xdr:col>
      <xdr:colOff>1447522</xdr:colOff>
      <xdr:row>70</xdr:row>
      <xdr:rowOff>45864</xdr:rowOff>
    </xdr:to>
    <xdr:pic>
      <xdr:nvPicPr>
        <xdr:cNvPr id="3" name="Imagen 2">
          <a:extLst>
            <a:ext uri="{FF2B5EF4-FFF2-40B4-BE49-F238E27FC236}">
              <a16:creationId xmlns:a16="http://schemas.microsoft.com/office/drawing/2014/main" id="{98B345BB-5D2A-461E-BF74-6ED8E6A0001B}"/>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1971675" y="26969758"/>
          <a:ext cx="1161772" cy="944351"/>
        </a:xfrm>
        <a:prstGeom prst="rect">
          <a:avLst/>
        </a:prstGeom>
      </xdr:spPr>
    </xdr:pic>
    <xdr:clientData/>
  </xdr:twoCellAnchor>
  <xdr:twoCellAnchor editAs="oneCell">
    <xdr:from>
      <xdr:col>3</xdr:col>
      <xdr:colOff>498101</xdr:colOff>
      <xdr:row>67</xdr:row>
      <xdr:rowOff>0</xdr:rowOff>
    </xdr:from>
    <xdr:to>
      <xdr:col>5</xdr:col>
      <xdr:colOff>948756</xdr:colOff>
      <xdr:row>70</xdr:row>
      <xdr:rowOff>49529</xdr:rowOff>
    </xdr:to>
    <xdr:pic>
      <xdr:nvPicPr>
        <xdr:cNvPr id="4" name="Imagen 3">
          <a:extLst>
            <a:ext uri="{FF2B5EF4-FFF2-40B4-BE49-F238E27FC236}">
              <a16:creationId xmlns:a16="http://schemas.microsoft.com/office/drawing/2014/main" id="{B3977825-41CB-414A-B456-393156DBA43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098676" y="26689050"/>
          <a:ext cx="2079430" cy="1228725"/>
        </a:xfrm>
        <a:prstGeom prst="rect">
          <a:avLst/>
        </a:prstGeom>
      </xdr:spPr>
    </xdr:pic>
    <xdr:clientData/>
  </xdr:twoCellAnchor>
  <xdr:twoCellAnchor editAs="oneCell">
    <xdr:from>
      <xdr:col>4</xdr:col>
      <xdr:colOff>21851</xdr:colOff>
      <xdr:row>43</xdr:row>
      <xdr:rowOff>28575</xdr:rowOff>
    </xdr:from>
    <xdr:to>
      <xdr:col>6</xdr:col>
      <xdr:colOff>97221</xdr:colOff>
      <xdr:row>46</xdr:row>
      <xdr:rowOff>210782</xdr:rowOff>
    </xdr:to>
    <xdr:pic>
      <xdr:nvPicPr>
        <xdr:cNvPr id="6" name="Imagen 5">
          <a:extLst>
            <a:ext uri="{FF2B5EF4-FFF2-40B4-BE49-F238E27FC236}">
              <a16:creationId xmlns:a16="http://schemas.microsoft.com/office/drawing/2014/main" id="{CF9FD91A-8541-41B9-886E-CBC75940B407}"/>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12976" y="19888200"/>
          <a:ext cx="2079430" cy="1228725"/>
        </a:xfrm>
        <a:prstGeom prst="rect">
          <a:avLst/>
        </a:prstGeom>
      </xdr:spPr>
    </xdr:pic>
    <xdr:clientData/>
  </xdr:twoCellAnchor>
  <xdr:twoCellAnchor editAs="oneCell">
    <xdr:from>
      <xdr:col>1</xdr:col>
      <xdr:colOff>530598</xdr:colOff>
      <xdr:row>19</xdr:row>
      <xdr:rowOff>59952</xdr:rowOff>
    </xdr:from>
    <xdr:to>
      <xdr:col>1</xdr:col>
      <xdr:colOff>1696180</xdr:colOff>
      <xdr:row>22</xdr:row>
      <xdr:rowOff>6082</xdr:rowOff>
    </xdr:to>
    <xdr:pic>
      <xdr:nvPicPr>
        <xdr:cNvPr id="7" name="Imagen 6">
          <a:extLst>
            <a:ext uri="{FF2B5EF4-FFF2-40B4-BE49-F238E27FC236}">
              <a16:creationId xmlns:a16="http://schemas.microsoft.com/office/drawing/2014/main" id="{F72C1DFD-FA9B-44B4-B3AC-377402DB1D7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2211480" y="7814423"/>
          <a:ext cx="1161772" cy="952755"/>
        </a:xfrm>
        <a:prstGeom prst="rect">
          <a:avLst/>
        </a:prstGeom>
      </xdr:spPr>
    </xdr:pic>
    <xdr:clientData/>
  </xdr:twoCellAnchor>
  <xdr:twoCellAnchor editAs="oneCell">
    <xdr:from>
      <xdr:col>4</xdr:col>
      <xdr:colOff>107576</xdr:colOff>
      <xdr:row>17</xdr:row>
      <xdr:rowOff>295275</xdr:rowOff>
    </xdr:from>
    <xdr:to>
      <xdr:col>6</xdr:col>
      <xdr:colOff>186756</xdr:colOff>
      <xdr:row>22</xdr:row>
      <xdr:rowOff>57598</xdr:rowOff>
    </xdr:to>
    <xdr:pic>
      <xdr:nvPicPr>
        <xdr:cNvPr id="8" name="Imagen 7">
          <a:extLst>
            <a:ext uri="{FF2B5EF4-FFF2-40B4-BE49-F238E27FC236}">
              <a16:creationId xmlns:a16="http://schemas.microsoft.com/office/drawing/2014/main" id="{CBE00D73-AAD5-4D4C-ACCB-27E5E7A4859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298701" y="7724775"/>
          <a:ext cx="2079430" cy="1228725"/>
        </a:xfrm>
        <a:prstGeom prst="rect">
          <a:avLst/>
        </a:prstGeom>
      </xdr:spPr>
    </xdr:pic>
    <xdr:clientData/>
  </xdr:twoCellAnchor>
  <xdr:twoCellAnchor editAs="oneCell">
    <xdr:from>
      <xdr:col>1</xdr:col>
      <xdr:colOff>76200</xdr:colOff>
      <xdr:row>45</xdr:row>
      <xdr:rowOff>276225</xdr:rowOff>
    </xdr:from>
    <xdr:to>
      <xdr:col>1</xdr:col>
      <xdr:colOff>1913160</xdr:colOff>
      <xdr:row>46</xdr:row>
      <xdr:rowOff>44994</xdr:rowOff>
    </xdr:to>
    <xdr:pic>
      <xdr:nvPicPr>
        <xdr:cNvPr id="10" name="Imagen 9">
          <a:extLst>
            <a:ext uri="{FF2B5EF4-FFF2-40B4-BE49-F238E27FC236}">
              <a16:creationId xmlns:a16="http://schemas.microsoft.com/office/drawing/2014/main" id="{62951DC9-1927-CABF-CCB4-F54EA506C3E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62125" y="20526375"/>
          <a:ext cx="1835055" cy="4145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358588</xdr:colOff>
      <xdr:row>38</xdr:row>
      <xdr:rowOff>0</xdr:rowOff>
    </xdr:from>
    <xdr:to>
      <xdr:col>1</xdr:col>
      <xdr:colOff>779737</xdr:colOff>
      <xdr:row>43</xdr:row>
      <xdr:rowOff>21185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613" b="88710" l="3030" r="96970"/>
                  </a14:imgEffect>
                  <a14:imgEffect>
                    <a14:sharpenSoften amount="50000"/>
                  </a14:imgEffect>
                </a14:imgLayer>
              </a14:imgProps>
            </a:ext>
            <a:ext uri="{28A0092B-C50C-407E-A947-70E740481C1C}">
              <a14:useLocalDpi xmlns:a14="http://schemas.microsoft.com/office/drawing/2010/main" val="0"/>
            </a:ext>
          </a:extLst>
        </a:blip>
        <a:stretch>
          <a:fillRect/>
        </a:stretch>
      </xdr:blipFill>
      <xdr:spPr>
        <a:xfrm>
          <a:off x="358588" y="6943725"/>
          <a:ext cx="1350789" cy="1013691"/>
        </a:xfrm>
        <a:prstGeom prst="rect">
          <a:avLst/>
        </a:prstGeom>
      </xdr:spPr>
    </xdr:pic>
    <xdr:clientData/>
  </xdr:twoCellAnchor>
  <xdr:twoCellAnchor editAs="oneCell">
    <xdr:from>
      <xdr:col>0</xdr:col>
      <xdr:colOff>145676</xdr:colOff>
      <xdr:row>0</xdr:row>
      <xdr:rowOff>22412</xdr:rowOff>
    </xdr:from>
    <xdr:to>
      <xdr:col>0</xdr:col>
      <xdr:colOff>783639</xdr:colOff>
      <xdr:row>3</xdr:row>
      <xdr:rowOff>93766</xdr:rowOff>
    </xdr:to>
    <xdr:pic>
      <xdr:nvPicPr>
        <xdr:cNvPr id="3" name="Imagen 2" descr="Resultado de imagen para ESCUDO LA PLATA HUILA">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45676" y="22412"/>
          <a:ext cx="645583" cy="93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29002</xdr:colOff>
      <xdr:row>0</xdr:row>
      <xdr:rowOff>200995</xdr:rowOff>
    </xdr:from>
    <xdr:to>
      <xdr:col>7</xdr:col>
      <xdr:colOff>1314899</xdr:colOff>
      <xdr:row>2</xdr:row>
      <xdr:rowOff>94090</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7515652" y="200995"/>
          <a:ext cx="1282087" cy="541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605117</xdr:colOff>
      <xdr:row>36</xdr:row>
      <xdr:rowOff>67236</xdr:rowOff>
    </xdr:from>
    <xdr:to>
      <xdr:col>6</xdr:col>
      <xdr:colOff>1164693</xdr:colOff>
      <xdr:row>42</xdr:row>
      <xdr:rowOff>97043</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91735" y="7306236"/>
          <a:ext cx="2079990" cy="12214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383FF05-C30B-4D75-9BF5-B76C12DE1F96}" name="EQUIPOS2" displayName="EQUIPOS2" ref="A73:F114" totalsRowShown="0" dataDxfId="26" tableBorderDxfId="25" dataCellStyle="Normal 6">
  <autoFilter ref="A73:F114" xr:uid="{00000000-0009-0000-0100-000001000000}"/>
  <sortState xmlns:xlrd2="http://schemas.microsoft.com/office/spreadsheetml/2017/richdata2" ref="A74:F114">
    <sortCondition ref="B73:B114"/>
  </sortState>
  <tableColumns count="6">
    <tableColumn id="1" xr3:uid="{5E080C71-DD26-4C95-AF0C-99D7AEF25D1D}" name="ID" dataDxfId="24" dataCellStyle="Normal 6 3"/>
    <tableColumn id="2" xr3:uid="{32DE3A6A-CF42-4F0D-979C-979DC605B1A2}" name="DESCRIPCIÓN" dataDxfId="23" dataCellStyle="Normal 6 3"/>
    <tableColumn id="3" xr3:uid="{DCFCB04E-3FF3-4D01-A43C-8B4ECA21BACE}" name="UNIDAD" dataDxfId="22" dataCellStyle="Normal 6 3"/>
    <tableColumn id="4" xr3:uid="{29A0C094-E3EB-4937-B877-5D7ADB4B4644}" name="PRECIO" dataDxfId="21" dataCellStyle="Normal 6 3"/>
    <tableColumn id="5" xr3:uid="{8890AF42-665E-4733-B6DD-264ACEB476B3}" name="TIPO" dataDxfId="20" dataCellStyle="Normal 6"/>
    <tableColumn id="6" xr3:uid="{E73235AC-D019-46C6-BED9-9DF3EC912DCF}" name="FECHA" dataDxfId="19" dataCellStyle="Normal 6 3"/>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94035C-66EC-44F2-B4DB-992D112DDBDE}" name="MATERIALES4" displayName="MATERIALES4" ref="A9:F68" totalsRowShown="0" headerRowDxfId="18" dataDxfId="17" tableBorderDxfId="16" dataCellStyle="Normal 6">
  <autoFilter ref="A9:F68" xr:uid="{00000000-0009-0000-0100-000003000000}"/>
  <sortState xmlns:xlrd2="http://schemas.microsoft.com/office/spreadsheetml/2017/richdata2" ref="A10:F64">
    <sortCondition ref="B9:B64"/>
  </sortState>
  <tableColumns count="6">
    <tableColumn id="1" xr3:uid="{61E7E6C9-97BD-464F-B7D0-9E03314BC7B5}" name="ID" dataDxfId="15" totalsRowDxfId="14" dataCellStyle="Normal 6"/>
    <tableColumn id="2" xr3:uid="{4659C512-9696-460D-BF0B-512169B6A55A}" name="DESCRIPCIÓN" dataDxfId="13" totalsRowDxfId="12" dataCellStyle="Normal 6 3" totalsRowCellStyle="Normal 6 3"/>
    <tableColumn id="3" xr3:uid="{192EC308-1345-4995-BB1E-8007849AA96A}" name="UNIDAD" dataDxfId="11" totalsRowDxfId="10" dataCellStyle="Normal 6 3"/>
    <tableColumn id="4" xr3:uid="{60E4DAB7-7279-423C-9A4A-08EA3969E541}" name="PRECIO" dataDxfId="9" totalsRowDxfId="8" dataCellStyle="Normal 6 3">
      <calculatedColumnFormula>+O10</calculatedColumnFormula>
    </tableColumn>
    <tableColumn id="5" xr3:uid="{C973A0D9-91F8-4537-AB2E-BAA66C8C0BF1}" name="TIPO" dataDxfId="7" totalsRowDxfId="6" dataCellStyle="Normal 6 3"/>
    <tableColumn id="6" xr3:uid="{031E8F70-E5BB-48CC-B150-F58CFD881E49}" name="FECHA" dataDxfId="5" totalsRowDxfId="4" dataCellStyle="Normal 6 3"/>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0000"/>
    <pageSetUpPr fitToPage="1"/>
  </sheetPr>
  <dimension ref="A1:T125"/>
  <sheetViews>
    <sheetView tabSelected="1" view="pageBreakPreview" topLeftCell="A86" zoomScaleNormal="100" zoomScaleSheetLayoutView="100" workbookViewId="0">
      <selection activeCell="A108" sqref="A108:F111"/>
    </sheetView>
  </sheetViews>
  <sheetFormatPr baseColWidth="10" defaultColWidth="11.42578125" defaultRowHeight="12.75"/>
  <cols>
    <col min="1" max="1" width="13" style="361" customWidth="1"/>
    <col min="2" max="2" width="56" style="361" customWidth="1"/>
    <col min="3" max="3" width="9" style="361" customWidth="1"/>
    <col min="4" max="4" width="10.85546875" style="361" customWidth="1"/>
    <col min="5" max="5" width="17.140625" style="370" customWidth="1"/>
    <col min="6" max="6" width="27.42578125" style="370" customWidth="1"/>
    <col min="7" max="7" width="17.5703125" style="361" customWidth="1"/>
    <col min="8" max="8" width="17.5703125" style="905" customWidth="1"/>
    <col min="9" max="9" width="15.5703125" style="914" customWidth="1"/>
    <col min="10" max="10" width="20.28515625" style="914" customWidth="1"/>
    <col min="11" max="11" width="18.28515625" style="914" customWidth="1"/>
    <col min="12" max="12" width="15" style="914" bestFit="1" customWidth="1"/>
    <col min="13" max="13" width="19.28515625" style="404" bestFit="1" customWidth="1"/>
    <col min="14" max="15" width="16.42578125" style="404" bestFit="1" customWidth="1"/>
    <col min="16" max="16" width="11.5703125" style="404" bestFit="1" customWidth="1"/>
    <col min="17" max="17" width="22.7109375" style="404" bestFit="1" customWidth="1"/>
    <col min="18" max="18" width="11.42578125" style="361"/>
    <col min="19" max="19" width="19.140625" style="361" bestFit="1" customWidth="1"/>
    <col min="20" max="16384" width="11.42578125" style="361"/>
  </cols>
  <sheetData>
    <row r="1" spans="1:20" ht="24.75" customHeight="1">
      <c r="A1" s="1284"/>
      <c r="B1" s="1287" t="s">
        <v>55</v>
      </c>
      <c r="C1" s="1288"/>
      <c r="D1" s="1288"/>
      <c r="E1" s="1289"/>
      <c r="F1" s="1290"/>
      <c r="G1" s="1253"/>
      <c r="H1" s="366"/>
    </row>
    <row r="2" spans="1:20" ht="33" customHeight="1" thickBot="1">
      <c r="A2" s="1285"/>
      <c r="B2" s="1293" t="s">
        <v>56</v>
      </c>
      <c r="C2" s="1294"/>
      <c r="D2" s="1294"/>
      <c r="E2" s="1295"/>
      <c r="F2" s="1291"/>
      <c r="G2" s="1254"/>
      <c r="H2" s="367"/>
    </row>
    <row r="3" spans="1:20" ht="42" customHeight="1" thickBot="1">
      <c r="A3" s="1286"/>
      <c r="B3" s="1296" t="s">
        <v>843</v>
      </c>
      <c r="C3" s="1297"/>
      <c r="D3" s="1297"/>
      <c r="E3" s="1298"/>
      <c r="F3" s="1292"/>
      <c r="G3" s="1255"/>
      <c r="H3" s="368"/>
    </row>
    <row r="4" spans="1:20">
      <c r="A4" s="700"/>
      <c r="B4" s="701"/>
      <c r="C4" s="701"/>
      <c r="D4" s="701"/>
      <c r="E4" s="702"/>
      <c r="F4" s="703"/>
      <c r="G4" s="1253"/>
      <c r="H4" s="366"/>
    </row>
    <row r="5" spans="1:20" ht="25.5">
      <c r="A5" s="700"/>
      <c r="B5" s="701"/>
      <c r="C5" s="701"/>
      <c r="D5" s="701"/>
      <c r="E5" s="702" t="s">
        <v>844</v>
      </c>
      <c r="F5" s="927">
        <v>45796</v>
      </c>
      <c r="G5" s="1253"/>
      <c r="H5" s="366"/>
    </row>
    <row r="6" spans="1:20" ht="15" customHeight="1">
      <c r="A6" s="704" t="s">
        <v>752</v>
      </c>
      <c r="B6" s="357" t="s">
        <v>3</v>
      </c>
      <c r="C6" s="357" t="s">
        <v>2</v>
      </c>
      <c r="D6" s="358" t="s">
        <v>57</v>
      </c>
      <c r="E6" s="680" t="s">
        <v>58</v>
      </c>
      <c r="F6" s="668" t="s">
        <v>37</v>
      </c>
      <c r="I6" s="1280" t="s">
        <v>420</v>
      </c>
      <c r="J6" s="1280" t="s">
        <v>659</v>
      </c>
      <c r="K6" s="1280" t="s">
        <v>660</v>
      </c>
      <c r="L6" s="1280" t="s">
        <v>661</v>
      </c>
      <c r="M6" s="1280" t="s">
        <v>37</v>
      </c>
      <c r="N6" s="903"/>
      <c r="O6" s="903"/>
      <c r="Q6" s="903"/>
      <c r="R6" s="904" t="s">
        <v>635</v>
      </c>
      <c r="S6" s="904" t="s">
        <v>636</v>
      </c>
      <c r="T6" s="905"/>
    </row>
    <row r="7" spans="1:20" ht="17.25" customHeight="1">
      <c r="A7" s="1071" t="s">
        <v>845</v>
      </c>
      <c r="B7" s="1072"/>
      <c r="C7" s="1072"/>
      <c r="D7" s="1072"/>
      <c r="E7" s="1072"/>
      <c r="F7" s="1073"/>
      <c r="I7" s="1280"/>
      <c r="J7" s="1280"/>
      <c r="K7" s="1280"/>
      <c r="L7" s="1280"/>
      <c r="M7" s="1280"/>
      <c r="N7" s="907"/>
      <c r="O7" s="906"/>
    </row>
    <row r="8" spans="1:20" ht="14.25" customHeight="1">
      <c r="A8" s="424">
        <v>1.1000000000000001</v>
      </c>
      <c r="B8" s="741" t="s">
        <v>100</v>
      </c>
      <c r="C8" s="741"/>
      <c r="D8" s="741"/>
      <c r="E8" s="741"/>
      <c r="F8" s="742"/>
      <c r="G8" s="369">
        <f>SUM(F9)</f>
        <v>51312764</v>
      </c>
      <c r="H8" s="1261">
        <f>+G8*1.33</f>
        <v>68245976.120000005</v>
      </c>
      <c r="I8" s="918"/>
      <c r="J8" s="918"/>
      <c r="K8" s="918"/>
      <c r="L8" s="918"/>
      <c r="M8" s="919"/>
      <c r="N8" s="906"/>
      <c r="O8" s="906"/>
    </row>
    <row r="9" spans="1:20" ht="32.25" customHeight="1">
      <c r="A9" s="409" t="s">
        <v>236</v>
      </c>
      <c r="B9" s="364" t="s">
        <v>281</v>
      </c>
      <c r="C9" s="359" t="s">
        <v>0</v>
      </c>
      <c r="D9" s="363">
        <f>+'MEMORIAS CENTRO'!J87</f>
        <v>4777.28</v>
      </c>
      <c r="E9" s="360">
        <f>+'LOC Y REP'!H42</f>
        <v>10741</v>
      </c>
      <c r="F9" s="669">
        <f>ROUND(+E9*D9,0)</f>
        <v>51312764</v>
      </c>
      <c r="I9" s="920">
        <f>+'LOC Y REP'!H21</f>
        <v>2289</v>
      </c>
      <c r="J9" s="920">
        <f>+'LOC Y REP'!H27</f>
        <v>4182</v>
      </c>
      <c r="K9" s="920">
        <f>+'LOC Y REP'!H35</f>
        <v>0</v>
      </c>
      <c r="L9" s="920">
        <f>+'LOC Y REP'!H40</f>
        <v>4270</v>
      </c>
      <c r="M9" s="919">
        <f>ROUND(SUM(I9:L9),0)</f>
        <v>10741</v>
      </c>
      <c r="N9" s="906"/>
      <c r="O9" s="906"/>
    </row>
    <row r="10" spans="1:20" ht="14.25" customHeight="1">
      <c r="A10" s="425">
        <v>1.2</v>
      </c>
      <c r="B10" s="426" t="s">
        <v>101</v>
      </c>
      <c r="C10" s="427"/>
      <c r="D10" s="432"/>
      <c r="E10" s="681"/>
      <c r="F10" s="670"/>
      <c r="G10" s="1256">
        <f>SUM(F11:F17)</f>
        <v>3173019460</v>
      </c>
      <c r="H10" s="1261">
        <f>+G10*1.33</f>
        <v>4220115881.8000002</v>
      </c>
      <c r="I10" s="921"/>
      <c r="J10" s="921"/>
      <c r="K10" s="922"/>
      <c r="L10" s="922"/>
      <c r="M10" s="919">
        <f t="shared" ref="M10:M73" si="0">ROUND(SUM(I10:L10),0)</f>
        <v>0</v>
      </c>
      <c r="N10" s="908"/>
      <c r="O10" s="909"/>
    </row>
    <row r="11" spans="1:20" ht="25.5">
      <c r="A11" s="410" t="s">
        <v>237</v>
      </c>
      <c r="B11" s="411" t="s">
        <v>846</v>
      </c>
      <c r="C11" s="359" t="s">
        <v>1</v>
      </c>
      <c r="D11" s="363">
        <f>+'MEMORIAS CENTRO'!J234</f>
        <v>6003.3690905026169</v>
      </c>
      <c r="E11" s="360">
        <f>+'EXC. mec. comun'!H49</f>
        <v>17218</v>
      </c>
      <c r="F11" s="669">
        <f>ROUND(+E11*D11,0)</f>
        <v>103366009</v>
      </c>
      <c r="I11" s="920">
        <f>+'EXC. mec. comun'!H23</f>
        <v>0</v>
      </c>
      <c r="J11" s="920">
        <f>+'EXC. mec. comun'!H32</f>
        <v>12724.674761458333</v>
      </c>
      <c r="K11" s="920">
        <f>+'EXC. mec. comun'!H40</f>
        <v>0</v>
      </c>
      <c r="L11" s="920">
        <f>+'EXC. mec. comun'!H47</f>
        <v>4493.4952291666668</v>
      </c>
      <c r="M11" s="919">
        <f t="shared" si="0"/>
        <v>17218</v>
      </c>
      <c r="N11" s="906"/>
    </row>
    <row r="12" spans="1:20" ht="48.75" customHeight="1">
      <c r="A12" s="410" t="s">
        <v>238</v>
      </c>
      <c r="B12" s="411" t="s">
        <v>609</v>
      </c>
      <c r="C12" s="359" t="s">
        <v>1</v>
      </c>
      <c r="D12" s="423">
        <f>+'MEMORIAS CENTRO'!J381</f>
        <v>6003.37</v>
      </c>
      <c r="E12" s="360">
        <f>+'EXC. mec. conglomerado'!H49</f>
        <v>21202</v>
      </c>
      <c r="F12" s="669">
        <f t="shared" ref="F12:F16" si="1">ROUND(+E12*D12,0)</f>
        <v>127283451</v>
      </c>
      <c r="I12" s="920">
        <f>+'EXC. mec. conglomerado'!H23</f>
        <v>0</v>
      </c>
      <c r="J12" s="920">
        <f>+'EXC. mec. conglomerado'!H32</f>
        <v>16708.191244974816</v>
      </c>
      <c r="K12" s="920">
        <f>+'EXC. mec. conglomerado'!H40</f>
        <v>0</v>
      </c>
      <c r="L12" s="920">
        <f>+'EXC. mec. conglomerado'!H47</f>
        <v>4493.4952291666668</v>
      </c>
      <c r="M12" s="919">
        <f t="shared" si="0"/>
        <v>21202</v>
      </c>
      <c r="N12" s="906"/>
      <c r="O12" s="906"/>
      <c r="P12" s="884"/>
    </row>
    <row r="13" spans="1:20" ht="44.25" customHeight="1">
      <c r="A13" s="410" t="s">
        <v>239</v>
      </c>
      <c r="B13" s="362" t="s">
        <v>596</v>
      </c>
      <c r="C13" s="359" t="s">
        <v>1</v>
      </c>
      <c r="D13" s="363">
        <f>'MEMORIAS CENTRO'!J461</f>
        <v>1586.82</v>
      </c>
      <c r="E13" s="360">
        <f>'SUB BASE'!H49</f>
        <v>143949</v>
      </c>
      <c r="F13" s="669">
        <f t="shared" si="1"/>
        <v>228421152</v>
      </c>
      <c r="I13" s="920">
        <f>+'SUB BASE'!H23</f>
        <v>117572</v>
      </c>
      <c r="J13" s="920">
        <f>+'SUB BASE'!H32</f>
        <v>10303.644339062499</v>
      </c>
      <c r="K13" s="920">
        <f>+'SUB BASE'!H40</f>
        <v>0</v>
      </c>
      <c r="L13" s="920">
        <f>+'SUB BASE'!H47</f>
        <v>16072.886781249998</v>
      </c>
      <c r="M13" s="919">
        <f t="shared" si="0"/>
        <v>143949</v>
      </c>
      <c r="N13" s="906"/>
      <c r="O13" s="906"/>
      <c r="P13" s="884"/>
    </row>
    <row r="14" spans="1:20" ht="44.25" customHeight="1">
      <c r="A14" s="410" t="s">
        <v>240</v>
      </c>
      <c r="B14" s="365" t="s">
        <v>594</v>
      </c>
      <c r="C14" s="359" t="s">
        <v>1</v>
      </c>
      <c r="D14" s="423">
        <f>'MEMORIAS CENTRO'!J544</f>
        <v>5262.94</v>
      </c>
      <c r="E14" s="682">
        <f>'RELLE REC'!H49</f>
        <v>103727</v>
      </c>
      <c r="F14" s="669">
        <f t="shared" si="1"/>
        <v>545908977</v>
      </c>
      <c r="G14" s="369"/>
      <c r="H14" s="1261"/>
      <c r="I14" s="920">
        <f>+'RELLE REC'!H24</f>
        <v>77350</v>
      </c>
      <c r="J14" s="920">
        <f>+'RELLE REC'!H33</f>
        <v>10303.644339062499</v>
      </c>
      <c r="K14" s="920">
        <f>+'RELLE REC'!H40</f>
        <v>0</v>
      </c>
      <c r="L14" s="920">
        <f>+'RELLE REC'!H47</f>
        <v>16072.886781249998</v>
      </c>
      <c r="M14" s="919">
        <f t="shared" si="0"/>
        <v>103727</v>
      </c>
      <c r="N14" s="906"/>
      <c r="O14" s="906"/>
      <c r="P14" s="884"/>
    </row>
    <row r="15" spans="1:20" ht="31.5" customHeight="1">
      <c r="A15" s="410" t="s">
        <v>241</v>
      </c>
      <c r="B15" s="411" t="s">
        <v>847</v>
      </c>
      <c r="C15" s="381" t="s">
        <v>1</v>
      </c>
      <c r="D15" s="423">
        <f>'MEMORIAS CENTRO'!J627</f>
        <v>2441.08</v>
      </c>
      <c r="E15" s="682">
        <f>'RELLE EXC.'!H49</f>
        <v>31318</v>
      </c>
      <c r="F15" s="669">
        <f t="shared" si="1"/>
        <v>76449743</v>
      </c>
      <c r="I15" s="920">
        <f>+'RELLE EXC.'!H24</f>
        <v>0</v>
      </c>
      <c r="J15" s="920">
        <f>+'RELLE EXC.'!H33</f>
        <v>11015.129691447368</v>
      </c>
      <c r="K15" s="920">
        <f>+'RELLE EXC.'!H40</f>
        <v>0</v>
      </c>
      <c r="L15" s="920">
        <f>+'RELLE EXC.'!H47</f>
        <v>20302.593828947367</v>
      </c>
      <c r="M15" s="919">
        <f t="shared" si="0"/>
        <v>31318</v>
      </c>
      <c r="N15" s="906"/>
      <c r="O15" s="906"/>
      <c r="P15" s="884"/>
    </row>
    <row r="16" spans="1:20" ht="54.75" customHeight="1">
      <c r="A16" s="410" t="s">
        <v>340</v>
      </c>
      <c r="B16" s="411" t="s">
        <v>848</v>
      </c>
      <c r="C16" s="359" t="s">
        <v>1</v>
      </c>
      <c r="D16" s="363">
        <f>'MEMORIAS CENTRO'!J713</f>
        <v>14837.64</v>
      </c>
      <c r="E16" s="360">
        <f>+RECOLECCION!H48</f>
        <v>27373</v>
      </c>
      <c r="F16" s="669">
        <f t="shared" si="1"/>
        <v>406150720</v>
      </c>
      <c r="I16" s="920">
        <f>+RECOLECCION!H23</f>
        <v>19040</v>
      </c>
      <c r="J16" s="920">
        <f>+RECOLECCION!H31</f>
        <v>8333.3333333333339</v>
      </c>
      <c r="K16" s="920">
        <f>+RECOLECCION!H39</f>
        <v>0</v>
      </c>
      <c r="L16" s="920">
        <f>+RECOLECCION!H46</f>
        <v>0</v>
      </c>
      <c r="M16" s="919">
        <f t="shared" si="0"/>
        <v>27373</v>
      </c>
      <c r="N16" s="906"/>
      <c r="O16" s="906"/>
      <c r="P16" s="884"/>
    </row>
    <row r="17" spans="1:13" ht="37.5" customHeight="1">
      <c r="A17" s="410" t="s">
        <v>601</v>
      </c>
      <c r="B17" s="411" t="s">
        <v>811</v>
      </c>
      <c r="C17" s="359" t="s">
        <v>29</v>
      </c>
      <c r="D17" s="363">
        <f>+'MEMORIAS CENTRO'!J724</f>
        <v>1053399.6299999999</v>
      </c>
      <c r="E17" s="360">
        <f>+TRANSPORTE!H48</f>
        <v>1600</v>
      </c>
      <c r="F17" s="669">
        <f>ROUND(+E17*D17,0)</f>
        <v>1685439408</v>
      </c>
      <c r="I17" s="920">
        <f>+TRANSPORTE!H23</f>
        <v>0</v>
      </c>
      <c r="J17" s="920">
        <f>+TRANSPORTE!H31</f>
        <v>0</v>
      </c>
      <c r="K17" s="920">
        <f>+TRANSPORTE!H39</f>
        <v>1600</v>
      </c>
      <c r="L17" s="920">
        <f>+TRANSPORTE!H46</f>
        <v>0</v>
      </c>
      <c r="M17" s="919">
        <f t="shared" si="0"/>
        <v>1600</v>
      </c>
    </row>
    <row r="18" spans="1:13">
      <c r="A18" s="425">
        <v>1.3</v>
      </c>
      <c r="B18" s="426" t="s">
        <v>849</v>
      </c>
      <c r="C18" s="427"/>
      <c r="D18" s="432"/>
      <c r="E18" s="683"/>
      <c r="F18" s="670"/>
      <c r="G18" s="1269">
        <f>SUM(F19:F23)</f>
        <v>421619543</v>
      </c>
      <c r="H18" s="1261">
        <f>+G18*1.33</f>
        <v>560753992.19000006</v>
      </c>
      <c r="I18" s="923"/>
      <c r="J18" s="923"/>
      <c r="K18" s="922"/>
      <c r="L18" s="922"/>
      <c r="M18" s="919">
        <f t="shared" si="0"/>
        <v>0</v>
      </c>
    </row>
    <row r="19" spans="1:13" ht="35.25" customHeight="1">
      <c r="A19" s="410" t="s">
        <v>242</v>
      </c>
      <c r="B19" s="362" t="s">
        <v>850</v>
      </c>
      <c r="C19" s="359" t="s">
        <v>0</v>
      </c>
      <c r="D19" s="363">
        <f>'MEMORIAS CENTRO'!J810</f>
        <v>2276.2199999999998</v>
      </c>
      <c r="E19" s="360">
        <f>'INST. 8"'!H48</f>
        <v>19764</v>
      </c>
      <c r="F19" s="669">
        <f t="shared" ref="F19:F23" si="2">ROUND(+E19*D19,0)</f>
        <v>44987212</v>
      </c>
      <c r="I19" s="920">
        <f>+'INST. 8"'!H22</f>
        <v>477</v>
      </c>
      <c r="J19" s="920">
        <f>+'INST. 8"'!H31</f>
        <v>918.45067321428564</v>
      </c>
      <c r="K19" s="920">
        <f>+'INST. 8"'!H39</f>
        <v>0</v>
      </c>
      <c r="L19" s="920">
        <f>+'INST. 8"'!H46</f>
        <v>18369.013464285712</v>
      </c>
      <c r="M19" s="919">
        <f t="shared" si="0"/>
        <v>19764</v>
      </c>
    </row>
    <row r="20" spans="1:13" ht="25.5">
      <c r="A20" s="410" t="s">
        <v>243</v>
      </c>
      <c r="B20" s="362" t="s">
        <v>851</v>
      </c>
      <c r="C20" s="359" t="s">
        <v>0</v>
      </c>
      <c r="D20" s="363">
        <f>'MEMORIAS CENTRO'!J892</f>
        <v>707.89</v>
      </c>
      <c r="E20" s="360">
        <f>+'INST. 10"'!H48</f>
        <v>24462</v>
      </c>
      <c r="F20" s="669">
        <f>ROUND(+E20*D20,0)</f>
        <v>17316405</v>
      </c>
      <c r="G20" s="369"/>
      <c r="H20" s="1261"/>
      <c r="I20" s="920">
        <f>+'INST. 10"'!H22</f>
        <v>636</v>
      </c>
      <c r="J20" s="920">
        <f>+'INST. 10"'!H31</f>
        <v>1134.5567139705881</v>
      </c>
      <c r="K20" s="920">
        <f>+'INST. 10"'!H39</f>
        <v>0</v>
      </c>
      <c r="L20" s="920">
        <f>+'INST. 10"'!H46</f>
        <v>22691.134279411763</v>
      </c>
      <c r="M20" s="919">
        <f t="shared" si="0"/>
        <v>24462</v>
      </c>
    </row>
    <row r="21" spans="1:13" ht="25.5">
      <c r="A21" s="410" t="s">
        <v>244</v>
      </c>
      <c r="B21" s="362" t="s">
        <v>852</v>
      </c>
      <c r="C21" s="359" t="s">
        <v>0</v>
      </c>
      <c r="D21" s="363">
        <f>'MEMORIAS CENTRO'!J974</f>
        <v>714.16</v>
      </c>
      <c r="E21" s="360">
        <f>+'INST. 12" '!H48</f>
        <v>30231</v>
      </c>
      <c r="F21" s="669">
        <f t="shared" si="2"/>
        <v>21589771</v>
      </c>
      <c r="G21" s="369"/>
      <c r="H21" s="1261"/>
      <c r="I21" s="920">
        <f>+'INST. 12" '!H22</f>
        <v>954</v>
      </c>
      <c r="J21" s="920">
        <f>+'INST. 12" '!H31</f>
        <v>1394.1356993055554</v>
      </c>
      <c r="K21" s="920">
        <f>+'INST. 12" '!H39</f>
        <v>0</v>
      </c>
      <c r="L21" s="920">
        <f>+'INST. 12" '!H46</f>
        <v>27882.713986111106</v>
      </c>
      <c r="M21" s="919">
        <f t="shared" si="0"/>
        <v>30231</v>
      </c>
    </row>
    <row r="22" spans="1:13" ht="30.75" customHeight="1">
      <c r="A22" s="410" t="s">
        <v>295</v>
      </c>
      <c r="B22" s="362" t="s">
        <v>853</v>
      </c>
      <c r="C22" s="359" t="s">
        <v>0</v>
      </c>
      <c r="D22" s="363">
        <f>'MEMORIAS CENTRO'!J1056</f>
        <v>1103.81</v>
      </c>
      <c r="E22" s="360">
        <f>+'INST 16"'!H48</f>
        <v>50467</v>
      </c>
      <c r="F22" s="669">
        <f>ROUND(+E22*D22,0)</f>
        <v>55705979</v>
      </c>
      <c r="G22" s="369"/>
      <c r="H22" s="1261"/>
      <c r="I22" s="920">
        <f>+'INST 16"'!H22</f>
        <v>1908</v>
      </c>
      <c r="J22" s="920">
        <f>+'INST 16"'!H31</f>
        <v>4414.4887196428563</v>
      </c>
      <c r="K22" s="920">
        <f>+'INST 16"'!H39</f>
        <v>0</v>
      </c>
      <c r="L22" s="920">
        <f>+'INST 16"'!H46</f>
        <v>44144.887196428564</v>
      </c>
      <c r="M22" s="919">
        <f t="shared" si="0"/>
        <v>50467</v>
      </c>
    </row>
    <row r="23" spans="1:13" ht="56.25" customHeight="1">
      <c r="A23" s="410" t="s">
        <v>296</v>
      </c>
      <c r="B23" s="380" t="s">
        <v>347</v>
      </c>
      <c r="C23" s="381" t="s">
        <v>1</v>
      </c>
      <c r="D23" s="423">
        <f>+'MEMORIAS CENTRO'!J1072</f>
        <v>2867.37</v>
      </c>
      <c r="E23" s="682">
        <f>ARENA!H48</f>
        <v>98355</v>
      </c>
      <c r="F23" s="669">
        <f t="shared" si="2"/>
        <v>282020176</v>
      </c>
      <c r="G23" s="369"/>
      <c r="H23" s="1261"/>
      <c r="I23" s="920">
        <f>+ARENA!H22</f>
        <v>83716.5</v>
      </c>
      <c r="J23" s="920">
        <f>+ARENA!H31</f>
        <v>697.06784965277768</v>
      </c>
      <c r="K23" s="920">
        <f>+ARENA!H39</f>
        <v>0</v>
      </c>
      <c r="L23" s="920">
        <f>+ARENA!H46</f>
        <v>13941.356993055553</v>
      </c>
      <c r="M23" s="919">
        <f t="shared" si="0"/>
        <v>98355</v>
      </c>
    </row>
    <row r="24" spans="1:13" s="371" customFormat="1" ht="17.25" customHeight="1">
      <c r="A24" s="425">
        <v>1.4</v>
      </c>
      <c r="B24" s="426" t="s">
        <v>102</v>
      </c>
      <c r="C24" s="428"/>
      <c r="D24" s="432"/>
      <c r="E24" s="684"/>
      <c r="F24" s="670"/>
      <c r="G24" s="369">
        <f>SUM(F25:F26)</f>
        <v>285400857</v>
      </c>
      <c r="H24" s="1261">
        <f>+G24*1.33</f>
        <v>379583139.81</v>
      </c>
      <c r="I24" s="920"/>
      <c r="J24" s="920"/>
      <c r="K24" s="920"/>
      <c r="L24" s="920"/>
      <c r="M24" s="919">
        <f t="shared" si="0"/>
        <v>0</v>
      </c>
    </row>
    <row r="25" spans="1:13" s="371" customFormat="1" ht="129.75" customHeight="1">
      <c r="A25" s="412" t="s">
        <v>245</v>
      </c>
      <c r="B25" s="373" t="s">
        <v>854</v>
      </c>
      <c r="C25" s="372" t="s">
        <v>2</v>
      </c>
      <c r="D25" s="433">
        <f>'MEMORIAS CENTRO'!J1142</f>
        <v>35</v>
      </c>
      <c r="E25" s="685">
        <f>'POZO 1.20 A 2M'!H42</f>
        <v>4959285</v>
      </c>
      <c r="F25" s="669">
        <f>ROUND(+E25*D25,0)</f>
        <v>173574975</v>
      </c>
      <c r="G25" s="369"/>
      <c r="H25" s="1261"/>
      <c r="I25" s="920">
        <f>+'POZO 1.20 A 2M'!H16</f>
        <v>3191664</v>
      </c>
      <c r="J25" s="920">
        <f>+'POZO 1.20 A 2M'!H26</f>
        <v>346606</v>
      </c>
      <c r="K25" s="920">
        <f>+'POZO 1.20 A 2M'!H34</f>
        <v>0</v>
      </c>
      <c r="L25" s="920">
        <f>+'POZO 1.20 A 2M'!H40</f>
        <v>1421015</v>
      </c>
      <c r="M25" s="919">
        <f t="shared" si="0"/>
        <v>4959285</v>
      </c>
    </row>
    <row r="26" spans="1:13" s="371" customFormat="1" ht="129.75" customHeight="1">
      <c r="A26" s="412" t="s">
        <v>246</v>
      </c>
      <c r="B26" s="373" t="s">
        <v>855</v>
      </c>
      <c r="C26" s="372" t="s">
        <v>2</v>
      </c>
      <c r="D26" s="433">
        <f>'MEMORIAS CENTRO'!J1210</f>
        <v>14</v>
      </c>
      <c r="E26" s="685">
        <f>'POZO 1.20 A 4M'!H45</f>
        <v>7987563</v>
      </c>
      <c r="F26" s="669">
        <f>ROUND(+E26*D26,0)</f>
        <v>111825882</v>
      </c>
      <c r="G26" s="1258"/>
      <c r="H26" s="911"/>
      <c r="I26" s="922">
        <f>+'POZO 1.20 A 4M'!H19</f>
        <v>4842791</v>
      </c>
      <c r="J26" s="922">
        <f>+'POZO 1.20 A 4M'!H29</f>
        <v>720121</v>
      </c>
      <c r="K26" s="922">
        <f>+'POZO 1.20 A 4M'!H37</f>
        <v>0</v>
      </c>
      <c r="L26" s="922">
        <f>+'POZO 1.20 A 4M'!H43</f>
        <v>2424651</v>
      </c>
      <c r="M26" s="919">
        <f t="shared" si="0"/>
        <v>7987563</v>
      </c>
    </row>
    <row r="27" spans="1:13" s="371" customFormat="1">
      <c r="A27" s="425">
        <v>1.5</v>
      </c>
      <c r="B27" s="426" t="s">
        <v>103</v>
      </c>
      <c r="C27" s="428"/>
      <c r="D27" s="432"/>
      <c r="E27" s="686"/>
      <c r="F27" s="670"/>
      <c r="G27" s="1270">
        <f>SUM(F28:F44)</f>
        <v>3380855700</v>
      </c>
      <c r="H27" s="1261">
        <f>+G27*1.33</f>
        <v>4496538081</v>
      </c>
      <c r="I27" s="924"/>
      <c r="J27" s="924"/>
      <c r="K27" s="924"/>
      <c r="L27" s="924"/>
      <c r="M27" s="919">
        <f t="shared" si="0"/>
        <v>0</v>
      </c>
    </row>
    <row r="28" spans="1:13" s="371" customFormat="1" ht="27.75" customHeight="1">
      <c r="A28" s="412" t="s">
        <v>247</v>
      </c>
      <c r="B28" s="411" t="s">
        <v>856</v>
      </c>
      <c r="C28" s="372" t="s">
        <v>1</v>
      </c>
      <c r="D28" s="433">
        <f>+'MEMORIAS CENTRO'!J2084</f>
        <v>3730.78</v>
      </c>
      <c r="E28" s="685">
        <f>+'EXC. manual comun'!H49</f>
        <v>67506</v>
      </c>
      <c r="F28" s="669">
        <f t="shared" ref="F28:F44" si="3">ROUND(+E28*D28,0)</f>
        <v>251850035</v>
      </c>
      <c r="G28" s="374"/>
      <c r="H28" s="1262"/>
      <c r="I28" s="924">
        <f>+'EXC. manual comun'!H23</f>
        <v>0</v>
      </c>
      <c r="J28" s="924">
        <f>+'EXC. manual comun'!H32</f>
        <v>3214.5773562499999</v>
      </c>
      <c r="K28" s="924">
        <f>+'EXC. manual comun'!H40</f>
        <v>0</v>
      </c>
      <c r="L28" s="924">
        <f>+'EXC. manual comun'!H47</f>
        <v>64291.54712499999</v>
      </c>
      <c r="M28" s="919">
        <f t="shared" si="0"/>
        <v>67506</v>
      </c>
    </row>
    <row r="29" spans="1:13" s="371" customFormat="1" ht="50.25" customHeight="1">
      <c r="A29" s="412" t="s">
        <v>248</v>
      </c>
      <c r="B29" s="411" t="s">
        <v>857</v>
      </c>
      <c r="C29" s="372" t="s">
        <v>1</v>
      </c>
      <c r="D29" s="444">
        <f>+'MEMORIAS CENTRO'!J2953</f>
        <v>3247.71</v>
      </c>
      <c r="E29" s="685">
        <f>+'EXC. manual conglomerado'!H49</f>
        <v>81007</v>
      </c>
      <c r="F29" s="669">
        <f t="shared" si="3"/>
        <v>263087244</v>
      </c>
      <c r="G29" s="374"/>
      <c r="H29" s="1262"/>
      <c r="I29" s="924">
        <f>+'EXC. manual conglomerado'!H23</f>
        <v>0</v>
      </c>
      <c r="J29" s="924">
        <f>+'EXC. manual conglomerado'!H32</f>
        <v>3857.4928275000002</v>
      </c>
      <c r="K29" s="924">
        <f>+'EXC. manual conglomerado'!H40</f>
        <v>0</v>
      </c>
      <c r="L29" s="924">
        <f>+'EXC. manual conglomerado'!H47</f>
        <v>77149.856549999997</v>
      </c>
      <c r="M29" s="919">
        <f t="shared" si="0"/>
        <v>81007</v>
      </c>
    </row>
    <row r="30" spans="1:13" ht="45" customHeight="1">
      <c r="A30" s="412" t="s">
        <v>249</v>
      </c>
      <c r="B30" s="362" t="s">
        <v>596</v>
      </c>
      <c r="C30" s="359" t="s">
        <v>1</v>
      </c>
      <c r="D30" s="423">
        <f>'MEMORIAS CENTRO'!J3822</f>
        <v>1202.69</v>
      </c>
      <c r="E30" s="682">
        <f>'SUB BASE'!H49</f>
        <v>143949</v>
      </c>
      <c r="F30" s="669">
        <f t="shared" si="3"/>
        <v>173126023</v>
      </c>
      <c r="G30" s="1259"/>
      <c r="H30" s="1268"/>
      <c r="I30" s="920">
        <f>+'SUB BASE'!H23</f>
        <v>117572</v>
      </c>
      <c r="J30" s="920">
        <f>+'SUB BASE'!H32</f>
        <v>10303.644339062499</v>
      </c>
      <c r="K30" s="920">
        <f>+'SUB BASE'!H40</f>
        <v>0</v>
      </c>
      <c r="L30" s="920">
        <f>+'SUB BASE'!H47</f>
        <v>16072.886781249998</v>
      </c>
      <c r="M30" s="919">
        <f t="shared" ref="M30:M31" si="4">ROUND(SUM(I30:L30),0)</f>
        <v>143949</v>
      </c>
    </row>
    <row r="31" spans="1:13" ht="54.75" customHeight="1">
      <c r="A31" s="412" t="s">
        <v>250</v>
      </c>
      <c r="B31" s="365" t="s">
        <v>594</v>
      </c>
      <c r="C31" s="359" t="s">
        <v>1</v>
      </c>
      <c r="D31" s="423">
        <f>'MEMORIAS CENTRO'!J4691</f>
        <v>4200.8999999999996</v>
      </c>
      <c r="E31" s="682">
        <f>'RELLE REC'!H49</f>
        <v>103727</v>
      </c>
      <c r="F31" s="669">
        <f t="shared" si="3"/>
        <v>435746754</v>
      </c>
      <c r="G31" s="374"/>
      <c r="H31" s="1262"/>
      <c r="I31" s="920">
        <f>+'RELLE REC'!H24</f>
        <v>77350</v>
      </c>
      <c r="J31" s="920">
        <f>+'RELLE REC'!H33</f>
        <v>10303.644339062499</v>
      </c>
      <c r="K31" s="920">
        <f>+'RELLE REC'!H40</f>
        <v>0</v>
      </c>
      <c r="L31" s="920">
        <f>+'RELLE REC'!H47</f>
        <v>16072.886781249998</v>
      </c>
      <c r="M31" s="919">
        <f t="shared" si="4"/>
        <v>103727</v>
      </c>
    </row>
    <row r="32" spans="1:13" ht="29.25" customHeight="1">
      <c r="A32" s="412" t="s">
        <v>251</v>
      </c>
      <c r="B32" s="411" t="s">
        <v>847</v>
      </c>
      <c r="C32" s="381" t="s">
        <v>1</v>
      </c>
      <c r="D32" s="423">
        <f>'MEMORIAS CENTRO'!J5561</f>
        <v>899.48</v>
      </c>
      <c r="E32" s="682">
        <f>'RELLE EXC.'!H49</f>
        <v>31318</v>
      </c>
      <c r="F32" s="669">
        <f t="shared" si="3"/>
        <v>28169915</v>
      </c>
      <c r="G32" s="374"/>
      <c r="H32" s="1262"/>
      <c r="I32" s="924">
        <f>+'RELLE EXC.'!H24</f>
        <v>0</v>
      </c>
      <c r="J32" s="924">
        <f>+'RELLE EXC.'!H33</f>
        <v>11015.129691447368</v>
      </c>
      <c r="K32" s="924">
        <f>+'RELLE EXC.'!H40</f>
        <v>0</v>
      </c>
      <c r="L32" s="924">
        <f>+'RELLE EXC.'!H47</f>
        <v>20302.593828947367</v>
      </c>
      <c r="M32" s="919">
        <f t="shared" si="0"/>
        <v>31318</v>
      </c>
    </row>
    <row r="33" spans="1:13" ht="60.75" customHeight="1">
      <c r="A33" s="412" t="s">
        <v>252</v>
      </c>
      <c r="B33" s="411" t="s">
        <v>848</v>
      </c>
      <c r="C33" s="359" t="s">
        <v>1</v>
      </c>
      <c r="D33" s="363">
        <f>'MEMORIAS CENTRO'!J6438</f>
        <v>7911.79</v>
      </c>
      <c r="E33" s="360">
        <f>+RECOLECCION!H48</f>
        <v>27373</v>
      </c>
      <c r="F33" s="669">
        <f t="shared" si="3"/>
        <v>216569428</v>
      </c>
      <c r="G33" s="374"/>
      <c r="H33" s="1262"/>
      <c r="I33" s="924">
        <f>+RECOLECCION!H23</f>
        <v>19040</v>
      </c>
      <c r="J33" s="924">
        <f>+RECOLECCION!H31</f>
        <v>8333.3333333333339</v>
      </c>
      <c r="K33" s="924">
        <f>+RECOLECCION!H39</f>
        <v>0</v>
      </c>
      <c r="L33" s="924">
        <f>+RECOLECCION!H46</f>
        <v>0</v>
      </c>
      <c r="M33" s="919">
        <f t="shared" si="0"/>
        <v>27373</v>
      </c>
    </row>
    <row r="34" spans="1:13" ht="45.75" customHeight="1">
      <c r="A34" s="412" t="s">
        <v>253</v>
      </c>
      <c r="B34" s="362" t="s">
        <v>858</v>
      </c>
      <c r="C34" s="359" t="s">
        <v>0</v>
      </c>
      <c r="D34" s="363">
        <f>'MEMORIAS CENTRO'!J7308</f>
        <v>3776.46</v>
      </c>
      <c r="E34" s="360">
        <f>+'INS 6"'!H48</f>
        <v>13978</v>
      </c>
      <c r="F34" s="669">
        <f>ROUND(+E34*D34,0)</f>
        <v>52787358</v>
      </c>
      <c r="G34" s="431"/>
      <c r="H34" s="1263"/>
      <c r="I34" s="924">
        <f>+'INS 6"'!H22</f>
        <v>477</v>
      </c>
      <c r="J34" s="924">
        <f>+'INS 6"'!H31</f>
        <v>642.91547124999988</v>
      </c>
      <c r="K34" s="924">
        <f>+'INS 6"'!H39</f>
        <v>0</v>
      </c>
      <c r="L34" s="924">
        <f>+'INS 6"'!H46</f>
        <v>12858.309424999998</v>
      </c>
      <c r="M34" s="919">
        <f t="shared" si="0"/>
        <v>13978</v>
      </c>
    </row>
    <row r="35" spans="1:13" ht="97.5" customHeight="1">
      <c r="A35" s="412" t="s">
        <v>254</v>
      </c>
      <c r="B35" s="362" t="s">
        <v>823</v>
      </c>
      <c r="C35" s="359" t="s">
        <v>2</v>
      </c>
      <c r="D35" s="423">
        <f>'MEMORIAS CENTRO'!J7318</f>
        <v>150</v>
      </c>
      <c r="E35" s="682">
        <f>'CAJILLA .60'!H45</f>
        <v>713121</v>
      </c>
      <c r="F35" s="669">
        <f>ROUND(+E35*D35,0)</f>
        <v>106968150</v>
      </c>
      <c r="G35" s="895"/>
      <c r="H35" s="1264"/>
      <c r="I35" s="924">
        <f>+'CAJILLA .60'!H21</f>
        <v>412919.22739200003</v>
      </c>
      <c r="J35" s="924">
        <f>+'CAJILLA .60'!H28</f>
        <v>75527.071406250005</v>
      </c>
      <c r="K35" s="924">
        <f>+'CAJILLA .60'!H36</f>
        <v>0</v>
      </c>
      <c r="L35" s="924">
        <f>+'CAJILLA .60'!H43</f>
        <v>224674.76145833335</v>
      </c>
      <c r="M35" s="919">
        <f t="shared" si="0"/>
        <v>713121</v>
      </c>
    </row>
    <row r="36" spans="1:13" ht="102.75" customHeight="1">
      <c r="A36" s="412" t="s">
        <v>255</v>
      </c>
      <c r="B36" s="362" t="s">
        <v>824</v>
      </c>
      <c r="C36" s="359" t="s">
        <v>2</v>
      </c>
      <c r="D36" s="363">
        <f>'MEMORIAS CENTRO'!J7327</f>
        <v>479</v>
      </c>
      <c r="E36" s="360">
        <f>'CAJILLA 1.2'!H45</f>
        <v>1021464</v>
      </c>
      <c r="F36" s="669">
        <f>ROUND(+E36*D36,0)</f>
        <v>489281256</v>
      </c>
      <c r="I36" s="924">
        <f>+'CAJILLA 1.2'!H21</f>
        <v>610479.71980800014</v>
      </c>
      <c r="J36" s="924">
        <f>+'CAJILLA 1.2'!H28</f>
        <v>111418.31743055556</v>
      </c>
      <c r="K36" s="924">
        <f>+'CAJILLA 1.2'!H36</f>
        <v>0</v>
      </c>
      <c r="L36" s="924">
        <f>+'CAJILLA 1.2'!H43</f>
        <v>299566.34861111111</v>
      </c>
      <c r="M36" s="919">
        <f t="shared" si="0"/>
        <v>1021464</v>
      </c>
    </row>
    <row r="37" spans="1:13" ht="32.25" customHeight="1">
      <c r="A37" s="412" t="s">
        <v>256</v>
      </c>
      <c r="B37" s="380" t="s">
        <v>859</v>
      </c>
      <c r="C37" s="381" t="s">
        <v>23</v>
      </c>
      <c r="D37" s="423">
        <f>'MEMORIAS CENTRO'!J7336</f>
        <v>559.80999999999995</v>
      </c>
      <c r="E37" s="682">
        <f>'REP. ANDEN'!H47</f>
        <v>103127</v>
      </c>
      <c r="F37" s="669">
        <f t="shared" si="3"/>
        <v>57731526</v>
      </c>
      <c r="I37" s="924">
        <f>+'REP. ANDEN'!H21</f>
        <v>48124.051500000009</v>
      </c>
      <c r="J37" s="924">
        <f>+'REP. ANDEN'!H30</f>
        <v>22857</v>
      </c>
      <c r="K37" s="924">
        <f>+'REP. ANDEN'!H38</f>
        <v>0</v>
      </c>
      <c r="L37" s="924">
        <f>+'REP. ANDEN'!H45</f>
        <v>32145.773562499995</v>
      </c>
      <c r="M37" s="919">
        <f t="shared" si="0"/>
        <v>103127</v>
      </c>
    </row>
    <row r="38" spans="1:13" ht="24" customHeight="1">
      <c r="A38" s="412" t="s">
        <v>257</v>
      </c>
      <c r="B38" s="362" t="s">
        <v>860</v>
      </c>
      <c r="C38" s="359" t="s">
        <v>2</v>
      </c>
      <c r="D38" s="423">
        <f>'MEMORIAS CENTRO'!J7758</f>
        <v>275</v>
      </c>
      <c r="E38" s="682">
        <f>'SILLA YEE 8"'!H46</f>
        <v>321957</v>
      </c>
      <c r="F38" s="669">
        <f t="shared" si="3"/>
        <v>88538175</v>
      </c>
      <c r="I38" s="924">
        <f>+'SILLA YEE 8"'!$H$21</f>
        <v>256952</v>
      </c>
      <c r="J38" s="924">
        <f>+'SILLA YEE 8"'!$H$29</f>
        <v>16785.933017187501</v>
      </c>
      <c r="K38" s="924">
        <f>+'SILLA YEE 8"'!$H$37</f>
        <v>0</v>
      </c>
      <c r="L38" s="924">
        <f>+'SILLA YEE 8"'!$H$44</f>
        <v>48218.660343749994</v>
      </c>
      <c r="M38" s="919">
        <f t="shared" si="0"/>
        <v>321957</v>
      </c>
    </row>
    <row r="39" spans="1:13" ht="24.75" customHeight="1">
      <c r="A39" s="412" t="s">
        <v>288</v>
      </c>
      <c r="B39" s="362" t="s">
        <v>861</v>
      </c>
      <c r="C39" s="359" t="s">
        <v>2</v>
      </c>
      <c r="D39" s="423">
        <f>'MEMORIAS CENTRO'!J7949</f>
        <v>118</v>
      </c>
      <c r="E39" s="682">
        <f>+'SILLA YEE 10"'!H46</f>
        <v>382851</v>
      </c>
      <c r="F39" s="669">
        <f t="shared" si="3"/>
        <v>45176418</v>
      </c>
      <c r="I39" s="924">
        <f>+'SILLA YEE 10"'!H21</f>
        <v>317846</v>
      </c>
      <c r="J39" s="924">
        <f>+'SILLA YEE 10"'!H29</f>
        <v>16785.933017187501</v>
      </c>
      <c r="K39" s="924">
        <f>+'SILLA YEE 10"'!H37</f>
        <v>0</v>
      </c>
      <c r="L39" s="924">
        <f>+'SILLA YEE 10"'!H44</f>
        <v>48218.660343749994</v>
      </c>
      <c r="M39" s="919">
        <f t="shared" si="0"/>
        <v>382851</v>
      </c>
    </row>
    <row r="40" spans="1:13" ht="23.25" customHeight="1">
      <c r="A40" s="412" t="s">
        <v>337</v>
      </c>
      <c r="B40" s="362" t="s">
        <v>862</v>
      </c>
      <c r="C40" s="359" t="s">
        <v>2</v>
      </c>
      <c r="D40" s="423">
        <f>'MEMORIAS CENTRO'!J8057</f>
        <v>93</v>
      </c>
      <c r="E40" s="682">
        <f>+'SILLA YEE 12"'!H46</f>
        <v>521535</v>
      </c>
      <c r="F40" s="669">
        <f t="shared" si="3"/>
        <v>48502755</v>
      </c>
      <c r="I40" s="924">
        <f>+'SILLA YEE 12"'!H21</f>
        <v>447244.00000000006</v>
      </c>
      <c r="J40" s="924">
        <f>+'SILLA YEE 12"'!H29</f>
        <v>19183.923448214286</v>
      </c>
      <c r="K40" s="924">
        <f>+'SILLA YEE 12"'!H37</f>
        <v>0</v>
      </c>
      <c r="L40" s="924">
        <f>+'SILLA YEE 12"'!H44</f>
        <v>55107.04039285714</v>
      </c>
      <c r="M40" s="919">
        <f t="shared" si="0"/>
        <v>521535</v>
      </c>
    </row>
    <row r="41" spans="1:13" ht="18.75" customHeight="1">
      <c r="A41" s="412" t="s">
        <v>338</v>
      </c>
      <c r="B41" s="362" t="s">
        <v>863</v>
      </c>
      <c r="C41" s="359" t="s">
        <v>2</v>
      </c>
      <c r="D41" s="423">
        <f>'MEMORIAS CENTRO'!J8221</f>
        <v>142</v>
      </c>
      <c r="E41" s="682">
        <f>'SILLA YEE 16"'!H46</f>
        <v>654102</v>
      </c>
      <c r="F41" s="669">
        <f t="shared" si="3"/>
        <v>92882484</v>
      </c>
      <c r="I41" s="924">
        <f>+'SILLA YEE 16"'!H21</f>
        <v>562390</v>
      </c>
      <c r="J41" s="924">
        <f>+'SILLA YEE 16"'!H29</f>
        <v>20013.491798214283</v>
      </c>
      <c r="K41" s="924">
        <f>+'SILLA YEE 16"'!H37</f>
        <v>0</v>
      </c>
      <c r="L41" s="924">
        <f>+'SILLA YEE 16"'!H44</f>
        <v>71698.407392857131</v>
      </c>
      <c r="M41" s="919">
        <f t="shared" si="0"/>
        <v>654102</v>
      </c>
    </row>
    <row r="42" spans="1:13" ht="31.5" customHeight="1">
      <c r="A42" s="412" t="s">
        <v>341</v>
      </c>
      <c r="B42" s="362" t="s">
        <v>599</v>
      </c>
      <c r="C42" s="359" t="s">
        <v>2</v>
      </c>
      <c r="D42" s="363">
        <f>+'MEMORIAS CENTRO'!J8233</f>
        <v>376</v>
      </c>
      <c r="E42" s="360">
        <f>+'union 6"'!H46</f>
        <v>76671</v>
      </c>
      <c r="F42" s="669">
        <f t="shared" si="3"/>
        <v>28828296</v>
      </c>
      <c r="I42" s="924">
        <f>+'union 6"'!H21</f>
        <v>60470</v>
      </c>
      <c r="J42" s="924">
        <f>+'union 6"'!H29</f>
        <v>771.49856550000004</v>
      </c>
      <c r="K42" s="924">
        <f>+'union 6"'!H37</f>
        <v>0</v>
      </c>
      <c r="L42" s="924">
        <f>+'union 6"'!H44</f>
        <v>15429.971309999999</v>
      </c>
      <c r="M42" s="919">
        <f t="shared" si="0"/>
        <v>76671</v>
      </c>
    </row>
    <row r="43" spans="1:13" ht="29.25" customHeight="1">
      <c r="A43" s="412" t="s">
        <v>597</v>
      </c>
      <c r="B43" s="411" t="s">
        <v>811</v>
      </c>
      <c r="C43" s="359" t="s">
        <v>29</v>
      </c>
      <c r="D43" s="363">
        <f>+'MEMORIAS CENTRO'!J8245</f>
        <v>582209.30000000005</v>
      </c>
      <c r="E43" s="360">
        <f>+TRANSPORTE!H48</f>
        <v>1600</v>
      </c>
      <c r="F43" s="669">
        <f t="shared" si="3"/>
        <v>931534880</v>
      </c>
      <c r="I43" s="924">
        <f>+TRANSPORTE!H23</f>
        <v>0</v>
      </c>
      <c r="J43" s="924">
        <f>+TRANSPORTE!H31</f>
        <v>0</v>
      </c>
      <c r="K43" s="924">
        <f>+TRANSPORTE!H39</f>
        <v>1600</v>
      </c>
      <c r="L43" s="924">
        <f>+TRANSPORTE!H46</f>
        <v>0</v>
      </c>
      <c r="M43" s="919">
        <f t="shared" si="0"/>
        <v>1600</v>
      </c>
    </row>
    <row r="44" spans="1:13" ht="31.5" customHeight="1">
      <c r="A44" s="412" t="s">
        <v>598</v>
      </c>
      <c r="B44" s="362" t="s">
        <v>600</v>
      </c>
      <c r="C44" s="359" t="s">
        <v>2</v>
      </c>
      <c r="D44" s="363">
        <f>+'MEMORIAS CENTRO'!J8257</f>
        <v>629</v>
      </c>
      <c r="E44" s="360">
        <f>+'codo 45°'!H45</f>
        <v>111407</v>
      </c>
      <c r="F44" s="669">
        <f t="shared" si="3"/>
        <v>70075003</v>
      </c>
      <c r="I44" s="924">
        <f>+'codo 45°'!H20</f>
        <v>95205.999999999956</v>
      </c>
      <c r="J44" s="924">
        <f>+'codo 45°'!H28</f>
        <v>771.49856550000004</v>
      </c>
      <c r="K44" s="924">
        <f>+'codo 45°'!H36</f>
        <v>0</v>
      </c>
      <c r="L44" s="924">
        <f>+'codo 45°'!H43</f>
        <v>15429.971309999999</v>
      </c>
      <c r="M44" s="919">
        <f t="shared" si="0"/>
        <v>111407</v>
      </c>
    </row>
    <row r="45" spans="1:13" s="371" customFormat="1" ht="18" customHeight="1">
      <c r="A45" s="425">
        <v>1.6</v>
      </c>
      <c r="B45" s="426" t="s">
        <v>99</v>
      </c>
      <c r="C45" s="428"/>
      <c r="D45" s="432"/>
      <c r="E45" s="686"/>
      <c r="F45" s="670"/>
      <c r="G45" s="370">
        <f>SUM(F46:F50)</f>
        <v>4739065979</v>
      </c>
      <c r="H45" s="1261">
        <f>+G45*1.33</f>
        <v>6302957752.0700006</v>
      </c>
      <c r="I45" s="924"/>
      <c r="J45" s="924"/>
      <c r="K45" s="924"/>
      <c r="L45" s="924"/>
      <c r="M45" s="919">
        <f t="shared" si="0"/>
        <v>0</v>
      </c>
    </row>
    <row r="46" spans="1:13" s="371" customFormat="1" ht="53.25" customHeight="1">
      <c r="A46" s="412" t="s">
        <v>258</v>
      </c>
      <c r="B46" s="430" t="s">
        <v>864</v>
      </c>
      <c r="C46" s="359" t="s">
        <v>23</v>
      </c>
      <c r="D46" s="444">
        <f>'MEMORIAS CENTRO'!J9208</f>
        <v>10253.81</v>
      </c>
      <c r="E46" s="687">
        <f>'CORTE PAVI. '!H49</f>
        <v>99319</v>
      </c>
      <c r="F46" s="669">
        <f t="shared" ref="F46:F50" si="5">ROUND(+E46*D46,0)</f>
        <v>1018398155</v>
      </c>
      <c r="G46" s="361"/>
      <c r="H46" s="905"/>
      <c r="I46" s="924">
        <f>+'CORTE PAVI. '!H23</f>
        <v>0</v>
      </c>
      <c r="J46" s="924">
        <f>+'CORTE PAVI. '!H32</f>
        <v>30919.958749999998</v>
      </c>
      <c r="K46" s="924">
        <f>+'CORTE PAVI. '!H40</f>
        <v>0</v>
      </c>
      <c r="L46" s="924">
        <f>+'CORTE PAVI. '!H47</f>
        <v>68399.175000000003</v>
      </c>
      <c r="M46" s="919">
        <f t="shared" si="0"/>
        <v>99319</v>
      </c>
    </row>
    <row r="47" spans="1:13" s="371" customFormat="1" ht="60" customHeight="1">
      <c r="A47" s="412" t="s">
        <v>259</v>
      </c>
      <c r="B47" s="446" t="s">
        <v>825</v>
      </c>
      <c r="C47" s="381" t="s">
        <v>23</v>
      </c>
      <c r="D47" s="444">
        <f>'MEMORIAS CENTRO'!J10158</f>
        <v>10253.81</v>
      </c>
      <c r="E47" s="687">
        <f>'MR-40'!H47</f>
        <v>265729</v>
      </c>
      <c r="F47" s="669">
        <f t="shared" si="5"/>
        <v>2724734677</v>
      </c>
      <c r="G47" s="1257"/>
      <c r="H47" s="910"/>
      <c r="I47" s="924">
        <f>+'MR-40'!H20</f>
        <v>182009</v>
      </c>
      <c r="J47" s="924">
        <f>+'MR-40'!H31</f>
        <v>25959</v>
      </c>
      <c r="K47" s="924">
        <f>+'MR-40'!H39</f>
        <v>15246.000000000002</v>
      </c>
      <c r="L47" s="924">
        <f>+'MR-40'!H45</f>
        <v>42515</v>
      </c>
      <c r="M47" s="919">
        <f t="shared" si="0"/>
        <v>265729</v>
      </c>
    </row>
    <row r="48" spans="1:13" s="695" customFormat="1" ht="36" customHeight="1">
      <c r="A48" s="412" t="s">
        <v>283</v>
      </c>
      <c r="B48" s="446" t="s">
        <v>865</v>
      </c>
      <c r="C48" s="381" t="s">
        <v>31</v>
      </c>
      <c r="D48" s="444">
        <f>'MEMORIAS CENTRO'!J10170</f>
        <v>629</v>
      </c>
      <c r="E48" s="687">
        <f>'DEMOLICION DE CAJILLA'!H45</f>
        <v>301685</v>
      </c>
      <c r="F48" s="669">
        <f t="shared" si="5"/>
        <v>189759865</v>
      </c>
      <c r="G48" s="374"/>
      <c r="H48" s="1262"/>
      <c r="I48" s="924">
        <f>+'DEMOLICION DE CAJILLA'!H21</f>
        <v>0</v>
      </c>
      <c r="J48" s="924">
        <f>+'DEMOLICION DE CAJILLA'!H29</f>
        <v>108810</v>
      </c>
      <c r="K48" s="924">
        <f>+'DEMOLICION DE CAJILLA'!H37</f>
        <v>0</v>
      </c>
      <c r="L48" s="924">
        <f>+'DEMOLICION DE CAJILLA'!H43</f>
        <v>192875</v>
      </c>
      <c r="M48" s="919">
        <f t="shared" si="0"/>
        <v>301685</v>
      </c>
    </row>
    <row r="49" spans="1:13" s="695" customFormat="1" ht="38.25" customHeight="1">
      <c r="A49" s="412" t="s">
        <v>284</v>
      </c>
      <c r="B49" s="446" t="s">
        <v>866</v>
      </c>
      <c r="C49" s="381" t="s">
        <v>31</v>
      </c>
      <c r="D49" s="444">
        <f>'MEMORIAS CENTRO'!J10182</f>
        <v>49</v>
      </c>
      <c r="E49" s="687">
        <f>'DEMOLICION DE POZO'!H45</f>
        <v>596703</v>
      </c>
      <c r="F49" s="669">
        <f t="shared" si="5"/>
        <v>29238447</v>
      </c>
      <c r="G49" s="374"/>
      <c r="H49" s="1262"/>
      <c r="I49" s="924">
        <f>+'DEMOLICION DE POZO'!H21</f>
        <v>0</v>
      </c>
      <c r="J49" s="924">
        <f>+'DEMOLICION DE POZO'!H29</f>
        <v>210954</v>
      </c>
      <c r="K49" s="924">
        <f>+'DEMOLICION DE POZO'!H37</f>
        <v>0</v>
      </c>
      <c r="L49" s="924">
        <f>+'DEMOLICION DE POZO'!H43</f>
        <v>385749</v>
      </c>
      <c r="M49" s="919">
        <f t="shared" si="0"/>
        <v>596703</v>
      </c>
    </row>
    <row r="50" spans="1:13" s="695" customFormat="1" ht="38.25" customHeight="1">
      <c r="A50" s="412" t="s">
        <v>644</v>
      </c>
      <c r="B50" s="430" t="s">
        <v>799</v>
      </c>
      <c r="C50" s="359" t="s">
        <v>32</v>
      </c>
      <c r="D50" s="433">
        <f>+'MEMORIAS CENTRO'!J10204</f>
        <v>92735.12</v>
      </c>
      <c r="E50" s="685">
        <f>+ACERO!H49</f>
        <v>8378</v>
      </c>
      <c r="F50" s="669">
        <f t="shared" si="5"/>
        <v>776934835</v>
      </c>
      <c r="G50" s="374"/>
      <c r="H50" s="1262"/>
      <c r="I50" s="924">
        <f>+ACERO!H23</f>
        <v>5329.5</v>
      </c>
      <c r="J50" s="924">
        <f>+ACERO!H32</f>
        <v>1048.3333510941732</v>
      </c>
      <c r="K50" s="924">
        <f>+ACERO!H40</f>
        <v>199.99999999999463</v>
      </c>
      <c r="L50" s="924">
        <f>+ACERO!H47</f>
        <v>1800.0003552167957</v>
      </c>
      <c r="M50" s="919">
        <f t="shared" si="0"/>
        <v>8378</v>
      </c>
    </row>
    <row r="51" spans="1:13" s="371" customFormat="1" ht="18" customHeight="1">
      <c r="A51" s="666"/>
      <c r="B51" s="667"/>
      <c r="C51" s="1305" t="s">
        <v>260</v>
      </c>
      <c r="D51" s="1306"/>
      <c r="E51" s="1307"/>
      <c r="F51" s="671">
        <f>SUM(F8:F50)</f>
        <v>12051274303</v>
      </c>
      <c r="G51" s="374"/>
      <c r="H51" s="1262"/>
      <c r="I51" s="924"/>
      <c r="J51" s="924"/>
      <c r="K51" s="924"/>
      <c r="L51" s="924"/>
      <c r="M51" s="919">
        <f t="shared" si="0"/>
        <v>0</v>
      </c>
    </row>
    <row r="52" spans="1:13" ht="27" customHeight="1">
      <c r="A52" s="1071" t="s">
        <v>867</v>
      </c>
      <c r="B52" s="1074"/>
      <c r="C52" s="1075"/>
      <c r="D52" s="1075"/>
      <c r="E52" s="1075"/>
      <c r="F52" s="1076"/>
      <c r="I52" s="924"/>
      <c r="J52" s="924"/>
      <c r="K52" s="924"/>
      <c r="L52" s="924"/>
      <c r="M52" s="919">
        <f t="shared" si="0"/>
        <v>0</v>
      </c>
    </row>
    <row r="53" spans="1:13">
      <c r="A53" s="424">
        <v>2.1</v>
      </c>
      <c r="B53" s="741" t="s">
        <v>100</v>
      </c>
      <c r="C53" s="741"/>
      <c r="D53" s="741"/>
      <c r="E53" s="741"/>
      <c r="F53" s="742"/>
      <c r="G53" s="370">
        <f>SUM(F54)</f>
        <v>7457799</v>
      </c>
      <c r="H53" s="1261">
        <f>+G53*1.33</f>
        <v>9918872.6699999999</v>
      </c>
      <c r="I53" s="924"/>
      <c r="J53" s="924"/>
      <c r="K53" s="924"/>
      <c r="L53" s="924"/>
      <c r="M53" s="919">
        <f t="shared" si="0"/>
        <v>0</v>
      </c>
    </row>
    <row r="54" spans="1:13" ht="37.5" customHeight="1">
      <c r="A54" s="409" t="s">
        <v>261</v>
      </c>
      <c r="B54" s="364" t="s">
        <v>281</v>
      </c>
      <c r="C54" s="359" t="s">
        <v>0</v>
      </c>
      <c r="D54" s="363">
        <f>'PLUVIAL CENTRO'!J50</f>
        <v>694.33</v>
      </c>
      <c r="E54" s="360">
        <f>'LOC Y REP'!H42</f>
        <v>10741</v>
      </c>
      <c r="F54" s="669">
        <f>ROUND(+E54*D54,0)</f>
        <v>7457799</v>
      </c>
      <c r="G54" s="1257"/>
      <c r="H54" s="910"/>
      <c r="I54" s="924">
        <f>+'LOC Y REP'!H21</f>
        <v>2289</v>
      </c>
      <c r="J54" s="924">
        <f>+'LOC Y REP'!H27</f>
        <v>4182</v>
      </c>
      <c r="K54" s="924">
        <f>+'LOC Y REP'!H35</f>
        <v>0</v>
      </c>
      <c r="L54" s="924">
        <f>+'LOC Y REP'!H40</f>
        <v>4270</v>
      </c>
      <c r="M54" s="919">
        <f t="shared" si="0"/>
        <v>10741</v>
      </c>
    </row>
    <row r="55" spans="1:13">
      <c r="A55" s="425">
        <v>2.2000000000000002</v>
      </c>
      <c r="B55" s="426" t="s">
        <v>101</v>
      </c>
      <c r="C55" s="427"/>
      <c r="D55" s="432"/>
      <c r="E55" s="681"/>
      <c r="F55" s="670"/>
      <c r="G55" s="1271">
        <f>SUM(F56:F62)</f>
        <v>374202768</v>
      </c>
      <c r="H55" s="1261">
        <f>+G55*1.33</f>
        <v>497689681.44</v>
      </c>
      <c r="I55" s="924"/>
      <c r="J55" s="924"/>
      <c r="K55" s="924"/>
      <c r="L55" s="924"/>
      <c r="M55" s="919">
        <f t="shared" si="0"/>
        <v>0</v>
      </c>
    </row>
    <row r="56" spans="1:13" ht="33" customHeight="1">
      <c r="A56" s="410" t="s">
        <v>262</v>
      </c>
      <c r="B56" s="411" t="s">
        <v>846</v>
      </c>
      <c r="C56" s="359" t="s">
        <v>1</v>
      </c>
      <c r="D56" s="363">
        <f>'PLUVIAL CENTRO'!J103</f>
        <v>832.92</v>
      </c>
      <c r="E56" s="360">
        <f>+'EXC. mec. comun'!H49</f>
        <v>17218</v>
      </c>
      <c r="F56" s="669">
        <f t="shared" ref="F56:F62" si="6">ROUND(+E56*D56,0)</f>
        <v>14341217</v>
      </c>
      <c r="G56" s="369"/>
      <c r="H56" s="1261"/>
      <c r="I56" s="924">
        <f>+'EXC. mec. comun'!H23</f>
        <v>0</v>
      </c>
      <c r="J56" s="924">
        <f>+'EXC. mec. comun'!H32</f>
        <v>12724.674761458333</v>
      </c>
      <c r="K56" s="924">
        <f>+'EXC. mec. comun'!H40</f>
        <v>0</v>
      </c>
      <c r="L56" s="924">
        <f>+'EXC. mec. comun'!H47</f>
        <v>4493.4952291666668</v>
      </c>
      <c r="M56" s="919">
        <f t="shared" si="0"/>
        <v>17218</v>
      </c>
    </row>
    <row r="57" spans="1:13" ht="49.5" customHeight="1">
      <c r="A57" s="410" t="s">
        <v>263</v>
      </c>
      <c r="B57" s="411" t="s">
        <v>609</v>
      </c>
      <c r="C57" s="359" t="s">
        <v>1</v>
      </c>
      <c r="D57" s="423">
        <f>+'PLUVIAL CENTRO'!J155</f>
        <v>832.92</v>
      </c>
      <c r="E57" s="682">
        <f>+'EXC. mec. conglomerado'!H49</f>
        <v>21202</v>
      </c>
      <c r="F57" s="669">
        <f t="shared" si="6"/>
        <v>17659570</v>
      </c>
      <c r="I57" s="924">
        <f>+'EXC. mec. conglomerado'!H23</f>
        <v>0</v>
      </c>
      <c r="J57" s="924">
        <f>+'EXC. mec. conglomerado'!H32</f>
        <v>16708.191244974816</v>
      </c>
      <c r="K57" s="924">
        <f>+'EXC. mec. conglomerado'!H40</f>
        <v>0</v>
      </c>
      <c r="L57" s="924">
        <f>+'EXC. mec. conglomerado'!H47</f>
        <v>4493.4952291666668</v>
      </c>
      <c r="M57" s="919">
        <f t="shared" si="0"/>
        <v>21202</v>
      </c>
    </row>
    <row r="58" spans="1:13" ht="43.5" customHeight="1">
      <c r="A58" s="410" t="s">
        <v>264</v>
      </c>
      <c r="B58" s="362" t="s">
        <v>596</v>
      </c>
      <c r="C58" s="359" t="s">
        <v>1</v>
      </c>
      <c r="D58" s="363">
        <f>'PLUVIAL CENTRO'!J182</f>
        <v>208.21</v>
      </c>
      <c r="E58" s="360">
        <f>'SUB BASE'!H49</f>
        <v>143949</v>
      </c>
      <c r="F58" s="669">
        <f t="shared" si="6"/>
        <v>29971621</v>
      </c>
      <c r="I58" s="924">
        <f>+'SUB BASE'!H23</f>
        <v>117572</v>
      </c>
      <c r="J58" s="924">
        <f>+'SUB BASE'!H32</f>
        <v>10303.644339062499</v>
      </c>
      <c r="K58" s="924">
        <f>+'SUB BASE'!H40</f>
        <v>0</v>
      </c>
      <c r="L58" s="924">
        <f>+'SUB BASE'!H47</f>
        <v>16072.886781249998</v>
      </c>
      <c r="M58" s="919">
        <f t="shared" si="0"/>
        <v>143949</v>
      </c>
    </row>
    <row r="59" spans="1:13" ht="51" customHeight="1">
      <c r="A59" s="410" t="s">
        <v>265</v>
      </c>
      <c r="B59" s="365" t="s">
        <v>594</v>
      </c>
      <c r="C59" s="359" t="s">
        <v>1</v>
      </c>
      <c r="D59" s="423">
        <f>'PLUVIAL CENTRO'!J209</f>
        <v>647.63</v>
      </c>
      <c r="E59" s="682">
        <f>'RELLE REC'!H49</f>
        <v>103727</v>
      </c>
      <c r="F59" s="669">
        <f t="shared" si="6"/>
        <v>67176717</v>
      </c>
      <c r="G59" s="1257"/>
      <c r="H59" s="910"/>
      <c r="I59" s="924">
        <f>+'RELLE REC'!H24</f>
        <v>77350</v>
      </c>
      <c r="J59" s="924">
        <f>+'RELLE REC'!H33</f>
        <v>10303.644339062499</v>
      </c>
      <c r="K59" s="924">
        <f>+'RELLE REC'!H40</f>
        <v>0</v>
      </c>
      <c r="L59" s="924">
        <f>+'RELLE REC'!H47</f>
        <v>16072.886781249998</v>
      </c>
      <c r="M59" s="919">
        <f t="shared" si="0"/>
        <v>103727</v>
      </c>
    </row>
    <row r="60" spans="1:13" ht="32.25" customHeight="1">
      <c r="A60" s="410" t="s">
        <v>266</v>
      </c>
      <c r="B60" s="411" t="s">
        <v>847</v>
      </c>
      <c r="C60" s="381" t="s">
        <v>1</v>
      </c>
      <c r="D60" s="423">
        <f>'PLUVIAL CENTRO'!J236</f>
        <v>221.81</v>
      </c>
      <c r="E60" s="682">
        <f>'RELLE EXC.'!H49</f>
        <v>31318</v>
      </c>
      <c r="F60" s="669">
        <f t="shared" si="6"/>
        <v>6946646</v>
      </c>
      <c r="I60" s="924">
        <f>+'RELLE EXC.'!H24</f>
        <v>0</v>
      </c>
      <c r="J60" s="924">
        <f>+'RELLE EXC.'!H33</f>
        <v>11015.129691447368</v>
      </c>
      <c r="K60" s="924">
        <f>+'RELLE EXC.'!H40</f>
        <v>0</v>
      </c>
      <c r="L60" s="924">
        <f>+'RELLE EXC.'!H47</f>
        <v>20302.593828947367</v>
      </c>
      <c r="M60" s="919">
        <f t="shared" si="0"/>
        <v>31318</v>
      </c>
    </row>
    <row r="61" spans="1:13" ht="53.25" customHeight="1">
      <c r="A61" s="410" t="s">
        <v>342</v>
      </c>
      <c r="B61" s="411" t="s">
        <v>848</v>
      </c>
      <c r="C61" s="359" t="s">
        <v>1</v>
      </c>
      <c r="D61" s="363">
        <f>'PLUVIAL CENTRO'!J263</f>
        <v>1746.99</v>
      </c>
      <c r="E61" s="360">
        <f>RECOLECCION!H48</f>
        <v>27373</v>
      </c>
      <c r="F61" s="669">
        <f t="shared" si="6"/>
        <v>47820357</v>
      </c>
      <c r="I61" s="924">
        <f>+RECOLECCION!H23</f>
        <v>19040</v>
      </c>
      <c r="J61" s="924">
        <f>+RECOLECCION!H31</f>
        <v>8333.3333333333339</v>
      </c>
      <c r="K61" s="924">
        <f>+RECOLECCION!H39</f>
        <v>0</v>
      </c>
      <c r="L61" s="924">
        <f>+RECOLECCION!H46</f>
        <v>0</v>
      </c>
      <c r="M61" s="919">
        <f t="shared" si="0"/>
        <v>27373</v>
      </c>
    </row>
    <row r="62" spans="1:13" ht="28.5" customHeight="1">
      <c r="A62" s="410" t="s">
        <v>602</v>
      </c>
      <c r="B62" s="411" t="s">
        <v>811</v>
      </c>
      <c r="C62" s="359" t="s">
        <v>29</v>
      </c>
      <c r="D62" s="363">
        <f>+'PLUVIAL CENTRO'!J275</f>
        <v>118929.15</v>
      </c>
      <c r="E62" s="360">
        <f>+TRANSPORTE!H48</f>
        <v>1600</v>
      </c>
      <c r="F62" s="669">
        <f t="shared" si="6"/>
        <v>190286640</v>
      </c>
      <c r="I62" s="924">
        <f>+TRANSPORTE!H23</f>
        <v>0</v>
      </c>
      <c r="J62" s="924">
        <f>+TRANSPORTE!H31</f>
        <v>0</v>
      </c>
      <c r="K62" s="924">
        <f>+TRANSPORTE!H39</f>
        <v>1600</v>
      </c>
      <c r="L62" s="924">
        <f>+TRANSPORTE!H46</f>
        <v>0</v>
      </c>
      <c r="M62" s="919">
        <f t="shared" si="0"/>
        <v>1600</v>
      </c>
    </row>
    <row r="63" spans="1:13" ht="18.75" customHeight="1">
      <c r="A63" s="425">
        <v>2.2999999999999998</v>
      </c>
      <c r="B63" s="426" t="s">
        <v>849</v>
      </c>
      <c r="C63" s="427"/>
      <c r="D63" s="432"/>
      <c r="E63" s="683"/>
      <c r="F63" s="670"/>
      <c r="G63" s="369">
        <f>SUM(F64:F69)</f>
        <v>82158335</v>
      </c>
      <c r="H63" s="1261">
        <f>+G63*1.33</f>
        <v>109270585.55000001</v>
      </c>
      <c r="I63" s="924"/>
      <c r="J63" s="924"/>
      <c r="K63" s="924"/>
      <c r="L63" s="924"/>
      <c r="M63" s="919">
        <f t="shared" si="0"/>
        <v>0</v>
      </c>
    </row>
    <row r="64" spans="1:13" ht="37.5" customHeight="1">
      <c r="A64" s="410" t="s">
        <v>333</v>
      </c>
      <c r="B64" s="362" t="s">
        <v>851</v>
      </c>
      <c r="C64" s="359" t="s">
        <v>0</v>
      </c>
      <c r="D64" s="363">
        <f>+'PLUVIAL CENTRO'!J291</f>
        <v>21.26</v>
      </c>
      <c r="E64" s="360">
        <f>+'INST. 10"'!H48</f>
        <v>24462</v>
      </c>
      <c r="F64" s="669">
        <f>ROUND(+E64*D64,0)</f>
        <v>520062</v>
      </c>
      <c r="I64" s="924"/>
      <c r="J64" s="924"/>
      <c r="K64" s="924"/>
      <c r="L64" s="924"/>
      <c r="M64" s="919"/>
    </row>
    <row r="65" spans="1:13" ht="40.5" customHeight="1">
      <c r="A65" s="410" t="s">
        <v>353</v>
      </c>
      <c r="B65" s="362" t="s">
        <v>868</v>
      </c>
      <c r="C65" s="359" t="s">
        <v>0</v>
      </c>
      <c r="D65" s="363">
        <f>'PLUVIAL CENTRO'!J307</f>
        <v>318.72000000000003</v>
      </c>
      <c r="E65" s="360">
        <f>+'INST 16"'!H48</f>
        <v>50467</v>
      </c>
      <c r="F65" s="669">
        <f>ROUND(+E65*D65,0)</f>
        <v>16084842</v>
      </c>
      <c r="I65" s="924">
        <f>+'INST 16"'!H22</f>
        <v>1908</v>
      </c>
      <c r="J65" s="924">
        <f>+'INST 16"'!H31</f>
        <v>4414.4887196428563</v>
      </c>
      <c r="K65" s="924">
        <f>+'INST 16"'!H39</f>
        <v>0</v>
      </c>
      <c r="L65" s="924">
        <f>+'INST 16"'!H46</f>
        <v>44144.887196428564</v>
      </c>
      <c r="M65" s="919">
        <f t="shared" si="0"/>
        <v>50467</v>
      </c>
    </row>
    <row r="66" spans="1:13" ht="36" customHeight="1">
      <c r="A66" s="410" t="s">
        <v>630</v>
      </c>
      <c r="B66" s="362" t="s">
        <v>869</v>
      </c>
      <c r="C66" s="359" t="s">
        <v>0</v>
      </c>
      <c r="D66" s="363">
        <f>+'PLUVIAL CENTRO'!J321</f>
        <v>312.92</v>
      </c>
      <c r="E66" s="360">
        <f>+'INST 24"'!H48</f>
        <v>74163</v>
      </c>
      <c r="F66" s="669">
        <f>ROUND(+E66*D66,0)</f>
        <v>23207086</v>
      </c>
      <c r="I66" s="924">
        <f>+'INST 24"'!H22</f>
        <v>6360</v>
      </c>
      <c r="J66" s="924">
        <f>+'INST 24"'!H31</f>
        <v>11618.440188636363</v>
      </c>
      <c r="K66" s="924">
        <f>+'INST 24"'!H39</f>
        <v>0</v>
      </c>
      <c r="L66" s="924">
        <f>+'INST 24"'!H46</f>
        <v>56184.40188636363</v>
      </c>
      <c r="M66" s="919">
        <f t="shared" si="0"/>
        <v>74163</v>
      </c>
    </row>
    <row r="67" spans="1:13" ht="24.75" customHeight="1">
      <c r="A67" s="410" t="s">
        <v>732</v>
      </c>
      <c r="B67" s="362" t="s">
        <v>870</v>
      </c>
      <c r="C67" s="359" t="s">
        <v>2</v>
      </c>
      <c r="D67" s="363">
        <f>+'PLUVIAL CENTRO'!J333</f>
        <v>4</v>
      </c>
      <c r="E67" s="360">
        <f>+'SILLA YEE 16"x10'!H47</f>
        <v>668656</v>
      </c>
      <c r="F67" s="669">
        <f t="shared" ref="F67:F68" si="7">ROUND(+E67*D67,0)</f>
        <v>2674624</v>
      </c>
      <c r="I67" s="924"/>
      <c r="J67" s="924"/>
      <c r="K67" s="924"/>
      <c r="L67" s="924"/>
      <c r="M67" s="919"/>
    </row>
    <row r="68" spans="1:13" ht="25.5" customHeight="1">
      <c r="A68" s="410" t="s">
        <v>793</v>
      </c>
      <c r="B68" s="362" t="s">
        <v>871</v>
      </c>
      <c r="C68" s="359" t="s">
        <v>2</v>
      </c>
      <c r="D68" s="363">
        <f>+'PLUVIAL CENTRO'!J347</f>
        <v>5</v>
      </c>
      <c r="E68" s="360">
        <f>+'SILLA YEE 24" x10'!H46</f>
        <v>928911</v>
      </c>
      <c r="F68" s="669">
        <f t="shared" si="7"/>
        <v>4644555</v>
      </c>
      <c r="I68" s="924"/>
      <c r="J68" s="924"/>
      <c r="K68" s="924"/>
      <c r="L68" s="924"/>
      <c r="M68" s="919"/>
    </row>
    <row r="69" spans="1:13" ht="63.75" customHeight="1">
      <c r="A69" s="410" t="s">
        <v>794</v>
      </c>
      <c r="B69" s="380" t="s">
        <v>347</v>
      </c>
      <c r="C69" s="381" t="s">
        <v>1</v>
      </c>
      <c r="D69" s="423">
        <f>+'PLUVIAL CENTRO'!J374</f>
        <v>356.13</v>
      </c>
      <c r="E69" s="682">
        <f>+ARENA!H48</f>
        <v>98355</v>
      </c>
      <c r="F69" s="669">
        <f>ROUND(+E69*D69,0)</f>
        <v>35027166</v>
      </c>
      <c r="I69" s="924">
        <f>+ARENA!H22</f>
        <v>83716.5</v>
      </c>
      <c r="J69" s="924">
        <f>+ARENA!H31</f>
        <v>697.06784965277768</v>
      </c>
      <c r="K69" s="924">
        <f>+ARENA!H39</f>
        <v>0</v>
      </c>
      <c r="L69" s="924">
        <f>+ARENA!H46</f>
        <v>13941.356993055553</v>
      </c>
      <c r="M69" s="919">
        <f t="shared" si="0"/>
        <v>98355</v>
      </c>
    </row>
    <row r="70" spans="1:13" s="371" customFormat="1" ht="17.25" customHeight="1">
      <c r="A70" s="425">
        <v>2.4</v>
      </c>
      <c r="B70" s="426" t="s">
        <v>102</v>
      </c>
      <c r="C70" s="428"/>
      <c r="D70" s="432"/>
      <c r="E70" s="684"/>
      <c r="F70" s="670"/>
      <c r="G70" s="1269">
        <f>SUM(F71:F75)</f>
        <v>110950065</v>
      </c>
      <c r="H70" s="1261">
        <f>+G70*1.33</f>
        <v>147563586.45000002</v>
      </c>
      <c r="I70" s="924"/>
      <c r="J70" s="924"/>
      <c r="K70" s="924"/>
      <c r="L70" s="924"/>
      <c r="M70" s="919">
        <f t="shared" si="0"/>
        <v>0</v>
      </c>
    </row>
    <row r="71" spans="1:13" s="371" customFormat="1" ht="128.25" customHeight="1">
      <c r="A71" s="412" t="s">
        <v>267</v>
      </c>
      <c r="B71" s="373" t="s">
        <v>854</v>
      </c>
      <c r="C71" s="372" t="s">
        <v>2</v>
      </c>
      <c r="D71" s="433">
        <f>'PLUVIAL CENTRO'!J387</f>
        <v>6</v>
      </c>
      <c r="E71" s="685">
        <f>'POZO 1.20 A 2M'!H42</f>
        <v>4959285</v>
      </c>
      <c r="F71" s="669">
        <f>ROUND(+E71*D71,0)</f>
        <v>29755710</v>
      </c>
      <c r="G71" s="361"/>
      <c r="H71" s="905"/>
      <c r="I71" s="924">
        <f>+'POZO 1.20 A 2M'!H16</f>
        <v>3191664</v>
      </c>
      <c r="J71" s="924">
        <f>+'POZO 1.20 A 2M'!H26</f>
        <v>346606</v>
      </c>
      <c r="K71" s="924">
        <f>+'POZO 1.20 A 2M'!H34</f>
        <v>0</v>
      </c>
      <c r="L71" s="924">
        <f>+'POZO 1.20 A 2M'!H40</f>
        <v>1421015</v>
      </c>
      <c r="M71" s="919">
        <f t="shared" si="0"/>
        <v>4959285</v>
      </c>
    </row>
    <row r="72" spans="1:13" s="371" customFormat="1" ht="137.25" customHeight="1">
      <c r="A72" s="412" t="s">
        <v>268</v>
      </c>
      <c r="B72" s="373" t="s">
        <v>872</v>
      </c>
      <c r="C72" s="372" t="s">
        <v>2</v>
      </c>
      <c r="D72" s="433">
        <f>+'PLUVIAL CENTRO'!J399</f>
        <v>2</v>
      </c>
      <c r="E72" s="685">
        <f>+'POZO 1.50 A 2M '!H42</f>
        <v>5856958</v>
      </c>
      <c r="F72" s="669">
        <f t="shared" ref="F72:F75" si="8">ROUND(+E72*D72,0)</f>
        <v>11713916</v>
      </c>
      <c r="G72" s="369"/>
      <c r="H72" s="1261"/>
      <c r="I72" s="924">
        <f>+'POZO 1.50 A 2M '!H16</f>
        <v>3692152</v>
      </c>
      <c r="J72" s="924">
        <f>+'POZO 1.50 A 2M '!H26</f>
        <v>400266</v>
      </c>
      <c r="K72" s="924">
        <f>+'POZO 1.50 A 2M '!H34</f>
        <v>0</v>
      </c>
      <c r="L72" s="924">
        <f>+'POZO 1.50 A 2M '!H40</f>
        <v>1764540</v>
      </c>
      <c r="M72" s="919">
        <f t="shared" si="0"/>
        <v>5856958</v>
      </c>
    </row>
    <row r="73" spans="1:13" s="371" customFormat="1" ht="139.5" customHeight="1">
      <c r="A73" s="412" t="s">
        <v>583</v>
      </c>
      <c r="B73" s="373" t="s">
        <v>873</v>
      </c>
      <c r="C73" s="372" t="s">
        <v>2</v>
      </c>
      <c r="D73" s="433">
        <f>+'PLUVIAL CENTRO'!J412</f>
        <v>3</v>
      </c>
      <c r="E73" s="685">
        <f>+'POZO 1.50 A 4M'!H42</f>
        <v>8939097</v>
      </c>
      <c r="F73" s="669">
        <f t="shared" si="8"/>
        <v>26817291</v>
      </c>
      <c r="G73" s="369"/>
      <c r="H73" s="1261"/>
      <c r="I73" s="924">
        <f>+'POZO 1.50 A 4M'!H16</f>
        <v>5642822</v>
      </c>
      <c r="J73" s="924">
        <f>+'POZO 1.50 A 4M'!H26</f>
        <v>776542</v>
      </c>
      <c r="K73" s="924">
        <f>+'POZO 1.50 A 4M'!H34</f>
        <v>0</v>
      </c>
      <c r="L73" s="924">
        <f>+'POZO 1.50 A 4M'!H40</f>
        <v>2519733</v>
      </c>
      <c r="M73" s="919">
        <f t="shared" si="0"/>
        <v>8939097</v>
      </c>
    </row>
    <row r="74" spans="1:13" s="371" customFormat="1" ht="66.75" customHeight="1">
      <c r="A74" s="412" t="s">
        <v>584</v>
      </c>
      <c r="B74" s="373" t="s">
        <v>874</v>
      </c>
      <c r="C74" s="372" t="s">
        <v>2</v>
      </c>
      <c r="D74" s="433">
        <f>'PLUVIAL CENTRO'!J423</f>
        <v>5</v>
      </c>
      <c r="E74" s="685">
        <f>'CARCAMO 6.41x0,6'!H48</f>
        <v>7078016</v>
      </c>
      <c r="F74" s="669">
        <f t="shared" si="8"/>
        <v>35390080</v>
      </c>
      <c r="G74" s="369"/>
      <c r="H74" s="1261"/>
      <c r="I74" s="924">
        <f>+'CARCAMO 6.41x0,6'!H22</f>
        <v>5366544.4665600006</v>
      </c>
      <c r="J74" s="924">
        <f>+'CARCAMO 6.41x0,6'!H31</f>
        <v>166400</v>
      </c>
      <c r="K74" s="924">
        <f>+'CARCAMO 6.41x0,6'!H39</f>
        <v>0</v>
      </c>
      <c r="L74" s="924">
        <f>+'CARCAMO 6.41x0,6'!H46</f>
        <v>1545071.0518749997</v>
      </c>
      <c r="M74" s="919">
        <f t="shared" ref="M74:M107" si="9">ROUND(SUM(I74:L74),0)</f>
        <v>7078016</v>
      </c>
    </row>
    <row r="75" spans="1:13" s="371" customFormat="1" ht="68.25" customHeight="1">
      <c r="A75" s="412" t="s">
        <v>585</v>
      </c>
      <c r="B75" s="373" t="s">
        <v>875</v>
      </c>
      <c r="C75" s="372" t="s">
        <v>2</v>
      </c>
      <c r="D75" s="433">
        <f>+'PLUVIAL CENTRO'!J433</f>
        <v>4</v>
      </c>
      <c r="E75" s="685">
        <f>+'SUMIDERO 2,2X.8'!H49</f>
        <v>1818267</v>
      </c>
      <c r="F75" s="669">
        <f t="shared" si="8"/>
        <v>7273068</v>
      </c>
      <c r="G75" s="1257"/>
      <c r="H75" s="910"/>
      <c r="I75" s="924">
        <f>+'SUMIDERO 2,2X.8'!H23</f>
        <v>1159884.0928000002</v>
      </c>
      <c r="J75" s="924">
        <f>+'SUMIDERO 2,2X.8'!H32</f>
        <v>156494.4425875</v>
      </c>
      <c r="K75" s="924">
        <f>+'SUMIDERO 2,2X.8'!H40</f>
        <v>0</v>
      </c>
      <c r="L75" s="924">
        <f>+'SUMIDERO 2,2X.8'!H47</f>
        <v>501888.85174999991</v>
      </c>
      <c r="M75" s="919">
        <f t="shared" si="9"/>
        <v>1818267</v>
      </c>
    </row>
    <row r="76" spans="1:13" s="371" customFormat="1">
      <c r="A76" s="425">
        <v>2.5</v>
      </c>
      <c r="B76" s="426" t="s">
        <v>99</v>
      </c>
      <c r="C76" s="428"/>
      <c r="D76" s="432"/>
      <c r="E76" s="686"/>
      <c r="F76" s="670"/>
      <c r="G76" s="1272">
        <f>SUM(F77:F80)</f>
        <v>384844737</v>
      </c>
      <c r="H76" s="1261">
        <f>+G76*1.33</f>
        <v>511843500.21000004</v>
      </c>
      <c r="I76" s="924"/>
      <c r="J76" s="924"/>
      <c r="K76" s="924"/>
      <c r="L76" s="924"/>
      <c r="M76" s="919">
        <f t="shared" si="9"/>
        <v>0</v>
      </c>
    </row>
    <row r="77" spans="1:13" s="371" customFormat="1" ht="54" customHeight="1">
      <c r="A77" s="412" t="s">
        <v>334</v>
      </c>
      <c r="B77" s="430" t="s">
        <v>864</v>
      </c>
      <c r="C77" s="359" t="s">
        <v>23</v>
      </c>
      <c r="D77" s="444">
        <f>'PLUVIAL CENTRO'!J485</f>
        <v>806.72</v>
      </c>
      <c r="E77" s="687">
        <f>'CORTE PAVI. '!H49</f>
        <v>99319</v>
      </c>
      <c r="F77" s="669">
        <f>ROUND(+E77*D77,0)</f>
        <v>80122624</v>
      </c>
      <c r="G77" s="374"/>
      <c r="H77" s="1262"/>
      <c r="I77" s="924">
        <f>+'CORTE PAVI. '!H23</f>
        <v>0</v>
      </c>
      <c r="J77" s="924">
        <f>+'CORTE PAVI. '!H32</f>
        <v>30919.958749999998</v>
      </c>
      <c r="K77" s="924">
        <f>+'CORTE PAVI. '!H40</f>
        <v>0</v>
      </c>
      <c r="L77" s="924">
        <f>+'CORTE PAVI. '!H47</f>
        <v>68399.175000000003</v>
      </c>
      <c r="M77" s="919">
        <f t="shared" si="9"/>
        <v>99319</v>
      </c>
    </row>
    <row r="78" spans="1:13" s="371" customFormat="1" ht="57" customHeight="1">
      <c r="A78" s="412" t="s">
        <v>335</v>
      </c>
      <c r="B78" s="446" t="s">
        <v>825</v>
      </c>
      <c r="C78" s="381" t="s">
        <v>23</v>
      </c>
      <c r="D78" s="444">
        <f>'PLUVIAL CENTRO'!J538</f>
        <v>806.72</v>
      </c>
      <c r="E78" s="687">
        <f>'MR-40'!H47</f>
        <v>265729</v>
      </c>
      <c r="F78" s="669">
        <f>ROUND(+E78*D78,0)</f>
        <v>214368899</v>
      </c>
      <c r="G78" s="374"/>
      <c r="H78" s="1262"/>
      <c r="I78" s="924">
        <f>+'MR-40'!H20</f>
        <v>182009</v>
      </c>
      <c r="J78" s="924">
        <f>+'MR-40'!H31</f>
        <v>25959</v>
      </c>
      <c r="K78" s="924">
        <f>+'MR-40'!H39</f>
        <v>15246.000000000002</v>
      </c>
      <c r="L78" s="924">
        <f>+'MR-40'!H45</f>
        <v>42515</v>
      </c>
      <c r="M78" s="919">
        <f t="shared" si="9"/>
        <v>265729</v>
      </c>
    </row>
    <row r="79" spans="1:13" s="371" customFormat="1" ht="38.25" customHeight="1">
      <c r="A79" s="412" t="s">
        <v>336</v>
      </c>
      <c r="B79" s="446" t="s">
        <v>876</v>
      </c>
      <c r="C79" s="381" t="s">
        <v>1</v>
      </c>
      <c r="D79" s="444">
        <f>'PLUVIAL CENTRO'!J549</f>
        <v>12.11</v>
      </c>
      <c r="E79" s="687">
        <f>'CTO 4000 PARA ESTRUCTURAS'!H44</f>
        <v>1108373</v>
      </c>
      <c r="F79" s="669">
        <f>ROUND(+E79*D79,0)</f>
        <v>13422397</v>
      </c>
      <c r="G79" s="1111"/>
      <c r="H79" s="1265"/>
      <c r="I79" s="924">
        <f>+'CTO 4000 PARA ESTRUCTURAS'!H21</f>
        <v>794564</v>
      </c>
      <c r="J79" s="924">
        <f>+'CTO 4000 PARA ESTRUCTURAS'!H28</f>
        <v>107800</v>
      </c>
      <c r="K79" s="924">
        <f>+'CTO 4000 PARA ESTRUCTURAS'!H36</f>
        <v>0</v>
      </c>
      <c r="L79" s="924">
        <f>+'CTO 4000 PARA ESTRUCTURAS'!H42</f>
        <v>206009</v>
      </c>
      <c r="M79" s="919">
        <f t="shared" si="9"/>
        <v>1108373</v>
      </c>
    </row>
    <row r="80" spans="1:13" s="371" customFormat="1" ht="38.25" customHeight="1">
      <c r="A80" s="412" t="s">
        <v>645</v>
      </c>
      <c r="B80" s="430" t="s">
        <v>799</v>
      </c>
      <c r="C80" s="359" t="s">
        <v>32</v>
      </c>
      <c r="D80" s="913">
        <f>+'PLUVIAL CENTRO'!J571</f>
        <v>9182.48</v>
      </c>
      <c r="E80" s="685">
        <f>+ACERO!H49</f>
        <v>8378</v>
      </c>
      <c r="F80" s="669">
        <f>ROUND(+E80*D80,0)</f>
        <v>76930817</v>
      </c>
      <c r="G80" s="1112"/>
      <c r="H80" s="1266"/>
      <c r="I80" s="924">
        <f>+ACERO!H23</f>
        <v>5329.5</v>
      </c>
      <c r="J80" s="924">
        <f>+ACERO!H32</f>
        <v>1048.3333510941732</v>
      </c>
      <c r="K80" s="924">
        <f>+ACERO!H40</f>
        <v>199.99999999999463</v>
      </c>
      <c r="L80" s="924">
        <f>+ACERO!H47</f>
        <v>1800.0003552167957</v>
      </c>
      <c r="M80" s="919">
        <f t="shared" si="9"/>
        <v>8378</v>
      </c>
    </row>
    <row r="81" spans="1:13" s="371" customFormat="1" ht="13.5" thickBot="1">
      <c r="A81" s="666"/>
      <c r="B81" s="667"/>
      <c r="C81" s="1299" t="s">
        <v>299</v>
      </c>
      <c r="D81" s="1300"/>
      <c r="E81" s="1301"/>
      <c r="F81" s="671">
        <f>SUM(F53:F80)</f>
        <v>959613704</v>
      </c>
      <c r="G81" s="374"/>
      <c r="H81" s="1262"/>
      <c r="I81" s="924"/>
      <c r="J81" s="924"/>
      <c r="K81" s="924"/>
      <c r="L81" s="924"/>
      <c r="M81" s="919">
        <f t="shared" si="9"/>
        <v>0</v>
      </c>
    </row>
    <row r="82" spans="1:13" s="371" customFormat="1" ht="4.5" customHeight="1" thickBot="1">
      <c r="A82" s="654"/>
      <c r="B82" s="655"/>
      <c r="C82" s="656"/>
      <c r="D82" s="656"/>
      <c r="E82" s="688"/>
      <c r="F82" s="672"/>
      <c r="G82" s="374"/>
      <c r="H82" s="1262"/>
      <c r="I82" s="924"/>
      <c r="J82" s="924"/>
      <c r="K82" s="924"/>
      <c r="L82" s="924"/>
      <c r="M82" s="919">
        <f t="shared" si="9"/>
        <v>0</v>
      </c>
    </row>
    <row r="83" spans="1:13" ht="15" customHeight="1">
      <c r="A83" s="1302" t="s">
        <v>65</v>
      </c>
      <c r="B83" s="1303"/>
      <c r="C83" s="1303"/>
      <c r="D83" s="1303"/>
      <c r="E83" s="1304"/>
      <c r="F83" s="673">
        <f>F51+F81</f>
        <v>13010888007</v>
      </c>
      <c r="G83" s="1273">
        <f>SUM(G8:G81)</f>
        <v>13010888007</v>
      </c>
      <c r="H83" s="1261">
        <f>+G83*1.33</f>
        <v>17304481049.310001</v>
      </c>
      <c r="I83" s="924"/>
      <c r="J83" s="924"/>
      <c r="K83" s="924"/>
      <c r="L83" s="924"/>
      <c r="M83" s="919">
        <f t="shared" si="9"/>
        <v>0</v>
      </c>
    </row>
    <row r="84" spans="1:13" ht="15" customHeight="1">
      <c r="A84" s="1281" t="s">
        <v>877</v>
      </c>
      <c r="B84" s="1282"/>
      <c r="C84" s="1282"/>
      <c r="D84" s="1282"/>
      <c r="E84" s="1283"/>
      <c r="F84" s="674">
        <f>ROUND(F83*27%,0)</f>
        <v>3512939762</v>
      </c>
      <c r="G84" s="374"/>
      <c r="H84" s="1262"/>
      <c r="I84" s="924"/>
      <c r="J84" s="924"/>
      <c r="K84" s="924"/>
      <c r="L84" s="924"/>
      <c r="M84" s="919">
        <f t="shared" si="9"/>
        <v>0</v>
      </c>
    </row>
    <row r="85" spans="1:13" ht="15" customHeight="1">
      <c r="A85" s="1281" t="s">
        <v>749</v>
      </c>
      <c r="B85" s="1282"/>
      <c r="C85" s="1282"/>
      <c r="D85" s="1282"/>
      <c r="E85" s="1283"/>
      <c r="F85" s="674">
        <f>ROUND(F83*1%,0)</f>
        <v>130108880</v>
      </c>
      <c r="G85" s="374"/>
      <c r="H85" s="1262"/>
      <c r="I85" s="924"/>
      <c r="J85" s="924"/>
      <c r="K85" s="924"/>
      <c r="L85" s="924"/>
      <c r="M85" s="919">
        <f t="shared" si="9"/>
        <v>0</v>
      </c>
    </row>
    <row r="86" spans="1:13" ht="15" customHeight="1">
      <c r="A86" s="1281" t="s">
        <v>74</v>
      </c>
      <c r="B86" s="1282"/>
      <c r="C86" s="1282"/>
      <c r="D86" s="1282"/>
      <c r="E86" s="1283"/>
      <c r="F86" s="674">
        <f>ROUND(F83*5%,0)</f>
        <v>650544400</v>
      </c>
      <c r="G86" s="374"/>
      <c r="H86" s="1262"/>
      <c r="I86" s="924"/>
      <c r="J86" s="924"/>
      <c r="K86" s="924"/>
      <c r="L86" s="924"/>
      <c r="M86" s="919">
        <f t="shared" si="9"/>
        <v>0</v>
      </c>
    </row>
    <row r="87" spans="1:13" ht="15" customHeight="1" thickBot="1">
      <c r="A87" s="1281" t="s">
        <v>813</v>
      </c>
      <c r="B87" s="1282"/>
      <c r="C87" s="1282"/>
      <c r="D87" s="1282"/>
      <c r="E87" s="1283"/>
      <c r="F87" s="675">
        <f>+ROUND((F86+F84+F85),0)</f>
        <v>4293593042</v>
      </c>
      <c r="G87" s="374"/>
      <c r="H87" s="1262"/>
      <c r="I87" s="924"/>
      <c r="J87" s="924"/>
      <c r="K87" s="924"/>
      <c r="L87" s="924"/>
      <c r="M87" s="919">
        <f t="shared" si="9"/>
        <v>0</v>
      </c>
    </row>
    <row r="88" spans="1:13">
      <c r="A88" s="1310" t="s">
        <v>216</v>
      </c>
      <c r="B88" s="1311"/>
      <c r="C88" s="1311"/>
      <c r="D88" s="1311"/>
      <c r="E88" s="1312"/>
      <c r="F88" s="644">
        <f>F83+F87</f>
        <v>17304481049</v>
      </c>
      <c r="I88" s="924"/>
      <c r="J88" s="924"/>
      <c r="K88" s="924"/>
      <c r="L88" s="924"/>
      <c r="M88" s="919">
        <f t="shared" si="9"/>
        <v>0</v>
      </c>
    </row>
    <row r="89" spans="1:13">
      <c r="A89" s="652">
        <v>3</v>
      </c>
      <c r="B89" s="653" t="s">
        <v>233</v>
      </c>
      <c r="C89" s="646"/>
      <c r="D89" s="646"/>
      <c r="E89" s="690"/>
      <c r="F89" s="647"/>
      <c r="G89" s="1257"/>
      <c r="H89" s="910"/>
      <c r="I89" s="924"/>
      <c r="J89" s="924"/>
      <c r="K89" s="924"/>
      <c r="L89" s="924"/>
      <c r="M89" s="919">
        <f t="shared" si="9"/>
        <v>0</v>
      </c>
    </row>
    <row r="90" spans="1:13">
      <c r="A90" s="645">
        <v>3.1</v>
      </c>
      <c r="B90" s="646" t="s">
        <v>235</v>
      </c>
      <c r="C90" s="649" t="s">
        <v>0</v>
      </c>
      <c r="D90" s="651">
        <f>D34</f>
        <v>3776.46</v>
      </c>
      <c r="E90" s="689">
        <f>'SUM 6"'!H48</f>
        <v>60500</v>
      </c>
      <c r="F90" s="669">
        <f t="shared" ref="F90:F92" si="10">ROUND(+E90*D90,0)</f>
        <v>228475830</v>
      </c>
      <c r="G90" s="374"/>
      <c r="H90" s="1262"/>
      <c r="I90" s="924">
        <f>+'SUM 6"'!H22</f>
        <v>60500.000000000007</v>
      </c>
      <c r="J90" s="924">
        <f>+'SUM 6"'!H31</f>
        <v>0</v>
      </c>
      <c r="K90" s="924">
        <f>+'SUM 6"'!H39</f>
        <v>0</v>
      </c>
      <c r="L90" s="924">
        <f>+'SUM 6"'!H46</f>
        <v>0</v>
      </c>
      <c r="M90" s="919">
        <f t="shared" si="9"/>
        <v>60500</v>
      </c>
    </row>
    <row r="91" spans="1:13">
      <c r="A91" s="645">
        <v>3.2</v>
      </c>
      <c r="B91" s="646" t="s">
        <v>234</v>
      </c>
      <c r="C91" s="649" t="s">
        <v>0</v>
      </c>
      <c r="D91" s="651">
        <f>D19</f>
        <v>2276.2199999999998</v>
      </c>
      <c r="E91" s="689">
        <f>'SUM 8"'!H48</f>
        <v>82186</v>
      </c>
      <c r="F91" s="669">
        <f t="shared" si="10"/>
        <v>187073417</v>
      </c>
      <c r="I91" s="924">
        <f>+'SUM 8"'!H22</f>
        <v>82185.599999999977</v>
      </c>
      <c r="J91" s="924">
        <f>+'SUM 8"'!H31</f>
        <v>0</v>
      </c>
      <c r="K91" s="924">
        <f>+'SUM 8"'!H39</f>
        <v>0</v>
      </c>
      <c r="L91" s="924">
        <f>+'SUM 8"'!H46</f>
        <v>0</v>
      </c>
      <c r="M91" s="919">
        <f t="shared" si="9"/>
        <v>82186</v>
      </c>
    </row>
    <row r="92" spans="1:13">
      <c r="A92" s="645">
        <v>3.3</v>
      </c>
      <c r="B92" s="646" t="s">
        <v>567</v>
      </c>
      <c r="C92" s="649" t="s">
        <v>0</v>
      </c>
      <c r="D92" s="651">
        <f>D20+D64</f>
        <v>729.15</v>
      </c>
      <c r="E92" s="689">
        <f>+'SUM 10"'!H48</f>
        <v>120710</v>
      </c>
      <c r="F92" s="669">
        <f t="shared" si="10"/>
        <v>88015697</v>
      </c>
      <c r="I92" s="924">
        <f>+'SUM 10"'!H22</f>
        <v>120710.1</v>
      </c>
      <c r="J92" s="924">
        <f>+'SUM 10"'!H31</f>
        <v>0</v>
      </c>
      <c r="K92" s="924">
        <f>+'SUM 10"'!H39</f>
        <v>0</v>
      </c>
      <c r="L92" s="924">
        <f>+'SUM 10"'!H46</f>
        <v>0</v>
      </c>
      <c r="M92" s="919">
        <f t="shared" si="9"/>
        <v>120710</v>
      </c>
    </row>
    <row r="93" spans="1:13">
      <c r="A93" s="645">
        <v>3.4</v>
      </c>
      <c r="B93" s="646" t="s">
        <v>297</v>
      </c>
      <c r="C93" s="649" t="s">
        <v>0</v>
      </c>
      <c r="D93" s="651">
        <f>D21</f>
        <v>714.16</v>
      </c>
      <c r="E93" s="689">
        <f>+'SUM 12"'!H48</f>
        <v>172754</v>
      </c>
      <c r="F93" s="669">
        <f>ROUND(+E93*D93,0)</f>
        <v>123373997</v>
      </c>
      <c r="I93" s="924">
        <f>+'SUM 12"'!H22</f>
        <v>172754.4</v>
      </c>
      <c r="J93" s="924">
        <f>+'SUM 12"'!H31</f>
        <v>0</v>
      </c>
      <c r="K93" s="924">
        <f>+'SUM 12"'!H39</f>
        <v>0</v>
      </c>
      <c r="L93" s="924">
        <f>+'SUM 12"'!H46</f>
        <v>0</v>
      </c>
      <c r="M93" s="919">
        <f t="shared" si="9"/>
        <v>172754</v>
      </c>
    </row>
    <row r="94" spans="1:13">
      <c r="A94" s="645">
        <v>3.5</v>
      </c>
      <c r="B94" s="646" t="s">
        <v>298</v>
      </c>
      <c r="C94" s="649" t="s">
        <v>0</v>
      </c>
      <c r="D94" s="651">
        <f>D22+D65</f>
        <v>1422.53</v>
      </c>
      <c r="E94" s="689">
        <f>'SUM 16" '!H48</f>
        <v>319200</v>
      </c>
      <c r="F94" s="669">
        <f>ROUND(+E94*D94,0)</f>
        <v>454071576</v>
      </c>
      <c r="I94" s="924">
        <f>+'SUM 16" '!H22</f>
        <v>319200</v>
      </c>
      <c r="J94" s="924">
        <f>+'SUM 16" '!H31</f>
        <v>0</v>
      </c>
      <c r="K94" s="924">
        <f>+'SUM 16" '!H39</f>
        <v>0</v>
      </c>
      <c r="L94" s="924">
        <f>+'SUM 16" '!H46</f>
        <v>0</v>
      </c>
      <c r="M94" s="919">
        <f t="shared" si="9"/>
        <v>319200</v>
      </c>
    </row>
    <row r="95" spans="1:13">
      <c r="A95" s="645">
        <v>3.6</v>
      </c>
      <c r="B95" s="646" t="s">
        <v>568</v>
      </c>
      <c r="C95" s="649" t="s">
        <v>0</v>
      </c>
      <c r="D95" s="651">
        <f>D66</f>
        <v>312.92</v>
      </c>
      <c r="E95" s="896">
        <f>+'SUM 24"'!H48</f>
        <v>765450</v>
      </c>
      <c r="F95" s="669">
        <f>ROUND(+E95*D95,0)</f>
        <v>239524614</v>
      </c>
      <c r="I95" s="924">
        <f>+'SUM 24"'!H22</f>
        <v>765450</v>
      </c>
      <c r="J95" s="924">
        <f>+'SUM 24"'!H31</f>
        <v>0</v>
      </c>
      <c r="K95" s="924">
        <f>+'SUM 24"'!H39</f>
        <v>0</v>
      </c>
      <c r="L95" s="924">
        <f>+'SUM 24"'!H46</f>
        <v>0</v>
      </c>
      <c r="M95" s="919">
        <f t="shared" si="9"/>
        <v>765450</v>
      </c>
    </row>
    <row r="96" spans="1:13">
      <c r="A96" s="1314" t="s">
        <v>321</v>
      </c>
      <c r="B96" s="1315"/>
      <c r="C96" s="1315"/>
      <c r="D96" s="1315"/>
      <c r="E96" s="1316"/>
      <c r="F96" s="648">
        <f>SUM(F90:F95)</f>
        <v>1320535131</v>
      </c>
      <c r="I96" s="924"/>
      <c r="J96" s="924"/>
      <c r="K96" s="924"/>
      <c r="L96" s="924"/>
      <c r="M96" s="919">
        <f t="shared" si="9"/>
        <v>0</v>
      </c>
    </row>
    <row r="97" spans="1:13" ht="15.75" customHeight="1">
      <c r="A97" s="652">
        <v>4</v>
      </c>
      <c r="B97" s="653" t="s">
        <v>750</v>
      </c>
      <c r="C97" s="649" t="s">
        <v>31</v>
      </c>
      <c r="D97" s="650">
        <v>1</v>
      </c>
      <c r="E97" s="689">
        <f>+PGIO!G74</f>
        <v>343475745</v>
      </c>
      <c r="F97" s="669">
        <f>ROUND(+E97*D97,0)</f>
        <v>343475745</v>
      </c>
      <c r="I97" s="924"/>
      <c r="J97" s="924"/>
      <c r="K97" s="924"/>
      <c r="L97" s="924"/>
      <c r="M97" s="919">
        <f t="shared" si="9"/>
        <v>0</v>
      </c>
    </row>
    <row r="98" spans="1:13" ht="16.5" customHeight="1">
      <c r="A98" s="1314" t="s">
        <v>791</v>
      </c>
      <c r="B98" s="1315"/>
      <c r="C98" s="1315"/>
      <c r="D98" s="1315"/>
      <c r="E98" s="1316"/>
      <c r="F98" s="648">
        <f>+F96+F97</f>
        <v>1664010876</v>
      </c>
      <c r="I98" s="924"/>
      <c r="J98" s="924"/>
      <c r="K98" s="924"/>
      <c r="L98" s="924"/>
      <c r="M98" s="919">
        <f t="shared" si="9"/>
        <v>0</v>
      </c>
    </row>
    <row r="99" spans="1:13" ht="15" customHeight="1">
      <c r="A99" s="1313" t="s">
        <v>878</v>
      </c>
      <c r="B99" s="1313"/>
      <c r="C99" s="1313"/>
      <c r="D99" s="1313"/>
      <c r="E99" s="692">
        <v>0.2</v>
      </c>
      <c r="F99" s="648">
        <f>ROUND(((F98)*E99),0)</f>
        <v>332802175</v>
      </c>
      <c r="I99" s="924"/>
      <c r="J99" s="924"/>
      <c r="K99" s="924"/>
      <c r="L99" s="924"/>
      <c r="M99" s="919">
        <f t="shared" si="9"/>
        <v>0</v>
      </c>
    </row>
    <row r="100" spans="1:13" ht="13.5" thickBot="1">
      <c r="A100" s="706"/>
      <c r="B100" s="706"/>
      <c r="C100" s="706"/>
      <c r="D100" s="706"/>
      <c r="E100" s="692"/>
      <c r="F100" s="708"/>
      <c r="I100" s="924"/>
      <c r="J100" s="924"/>
      <c r="K100" s="924"/>
      <c r="L100" s="924"/>
      <c r="M100" s="919">
        <f t="shared" si="9"/>
        <v>0</v>
      </c>
    </row>
    <row r="101" spans="1:13" ht="15" customHeight="1" thickBot="1">
      <c r="A101" s="1274" t="s">
        <v>76</v>
      </c>
      <c r="B101" s="1275"/>
      <c r="C101" s="1275"/>
      <c r="D101" s="1275"/>
      <c r="E101" s="1275"/>
      <c r="F101" s="676">
        <f>ROUND(+F88+F98+F99,0)</f>
        <v>19301294100</v>
      </c>
      <c r="I101" s="924"/>
      <c r="J101" s="924"/>
      <c r="K101" s="924"/>
      <c r="L101" s="924"/>
      <c r="M101" s="919">
        <f t="shared" si="9"/>
        <v>0</v>
      </c>
    </row>
    <row r="102" spans="1:13" ht="15" customHeight="1" thickBot="1">
      <c r="A102" s="405"/>
      <c r="B102" s="406"/>
      <c r="C102" s="406"/>
      <c r="D102" s="406"/>
      <c r="E102" s="691"/>
      <c r="F102" s="677"/>
      <c r="I102" s="924"/>
      <c r="J102" s="924"/>
      <c r="K102" s="924"/>
      <c r="L102" s="924"/>
      <c r="M102" s="919">
        <f t="shared" si="9"/>
        <v>0</v>
      </c>
    </row>
    <row r="103" spans="1:13" ht="15.75" customHeight="1" thickBot="1">
      <c r="A103" s="1274" t="s">
        <v>879</v>
      </c>
      <c r="B103" s="1275"/>
      <c r="C103" s="1275"/>
      <c r="D103" s="1276"/>
      <c r="E103" s="601">
        <v>0.08</v>
      </c>
      <c r="F103" s="677">
        <f>ROUND((+F88)*E103,0)</f>
        <v>1384358484</v>
      </c>
      <c r="I103" s="924"/>
      <c r="J103" s="924"/>
      <c r="K103" s="924"/>
      <c r="L103" s="924"/>
      <c r="M103" s="919">
        <f t="shared" si="9"/>
        <v>0</v>
      </c>
    </row>
    <row r="104" spans="1:13" ht="15.75" customHeight="1" thickBot="1">
      <c r="A104" s="1274" t="s">
        <v>880</v>
      </c>
      <c r="B104" s="1275"/>
      <c r="C104" s="1275"/>
      <c r="D104" s="1276"/>
      <c r="E104" s="601">
        <v>0.04</v>
      </c>
      <c r="F104" s="677">
        <f>ROUND((F98+F99)*E104,0)</f>
        <v>79872522</v>
      </c>
      <c r="I104" s="924"/>
      <c r="J104" s="924"/>
      <c r="K104" s="924"/>
      <c r="L104" s="924"/>
      <c r="M104" s="919">
        <f t="shared" si="9"/>
        <v>0</v>
      </c>
    </row>
    <row r="105" spans="1:13" ht="15" customHeight="1" thickBot="1">
      <c r="A105" s="1274" t="s">
        <v>881</v>
      </c>
      <c r="B105" s="1275"/>
      <c r="C105" s="1275"/>
      <c r="D105" s="1275"/>
      <c r="E105" s="1275"/>
      <c r="F105" s="676">
        <f>ROUND(+F103+F104,0)</f>
        <v>1464231006</v>
      </c>
      <c r="G105" s="1257"/>
      <c r="H105" s="910"/>
      <c r="I105" s="924"/>
      <c r="J105" s="924"/>
      <c r="K105" s="924"/>
      <c r="L105" s="924"/>
      <c r="M105" s="919">
        <f t="shared" si="9"/>
        <v>0</v>
      </c>
    </row>
    <row r="106" spans="1:13" ht="13.5" thickBot="1">
      <c r="A106" s="1308"/>
      <c r="B106" s="1309"/>
      <c r="C106" s="1309"/>
      <c r="D106" s="1309"/>
      <c r="E106" s="1309"/>
      <c r="F106" s="429"/>
      <c r="I106" s="924"/>
      <c r="J106" s="924"/>
      <c r="K106" s="924"/>
      <c r="L106" s="924"/>
      <c r="M106" s="919">
        <f t="shared" si="9"/>
        <v>0</v>
      </c>
    </row>
    <row r="107" spans="1:13" ht="15.75" customHeight="1" thickBot="1">
      <c r="A107" s="1277" t="s">
        <v>950</v>
      </c>
      <c r="B107" s="1278"/>
      <c r="C107" s="1278"/>
      <c r="D107" s="1278"/>
      <c r="E107" s="1279"/>
      <c r="F107" s="678">
        <f>ROUND(+F105+F101,0)</f>
        <v>20765525106</v>
      </c>
      <c r="G107" s="1260"/>
      <c r="H107" s="912"/>
      <c r="I107" s="924">
        <v>24833117234</v>
      </c>
      <c r="J107" s="924"/>
      <c r="K107" s="924"/>
      <c r="L107" s="924"/>
      <c r="M107" s="919">
        <f t="shared" si="9"/>
        <v>24833117234</v>
      </c>
    </row>
    <row r="108" spans="1:13" ht="7.15" customHeight="1" thickBot="1">
      <c r="A108" s="1244"/>
      <c r="B108" s="1244"/>
      <c r="C108" s="1244"/>
      <c r="D108" s="1244"/>
      <c r="E108" s="1244"/>
      <c r="F108" s="1250"/>
      <c r="G108" s="1260"/>
      <c r="H108" s="912"/>
      <c r="I108" s="1251"/>
      <c r="J108" s="1251"/>
      <c r="K108" s="1251"/>
      <c r="L108" s="1251"/>
      <c r="M108" s="1252"/>
    </row>
    <row r="109" spans="1:13" ht="15.75" customHeight="1" thickBot="1">
      <c r="A109" s="1274" t="s">
        <v>948</v>
      </c>
      <c r="B109" s="1275"/>
      <c r="C109" s="1275"/>
      <c r="D109" s="1276"/>
      <c r="E109" s="601">
        <v>0.02</v>
      </c>
      <c r="F109" s="678">
        <f>ROUND(+F107*E109,0)</f>
        <v>415310502</v>
      </c>
      <c r="G109" s="1260"/>
      <c r="H109" s="912"/>
      <c r="I109" s="924">
        <v>24833117234</v>
      </c>
      <c r="J109" s="924"/>
      <c r="K109" s="924"/>
      <c r="L109" s="924"/>
      <c r="M109" s="919">
        <f t="shared" ref="M109" si="11">ROUND(SUM(I109:L109),0)</f>
        <v>24833117234</v>
      </c>
    </row>
    <row r="110" spans="1:13" ht="5.45" customHeight="1" thickBot="1"/>
    <row r="111" spans="1:13" ht="15.75" customHeight="1" thickBot="1">
      <c r="A111" s="1277" t="s">
        <v>949</v>
      </c>
      <c r="B111" s="1278"/>
      <c r="C111" s="1278"/>
      <c r="D111" s="1278"/>
      <c r="E111" s="1279"/>
      <c r="F111" s="678">
        <f>ROUND(+F109+F107,0)</f>
        <v>21180835608</v>
      </c>
      <c r="G111" s="1260">
        <f>+F111-I114</f>
        <v>0</v>
      </c>
      <c r="H111" s="912"/>
      <c r="I111" s="924">
        <v>24833117234</v>
      </c>
      <c r="J111" s="924"/>
      <c r="K111" s="924"/>
      <c r="L111" s="924"/>
      <c r="M111" s="919">
        <f t="shared" ref="M111" si="12">ROUND(SUM(I111:L111),0)</f>
        <v>24833117234</v>
      </c>
    </row>
    <row r="112" spans="1:13" ht="15.75" customHeight="1">
      <c r="A112" s="1244"/>
      <c r="B112" s="1244"/>
      <c r="C112" s="1244"/>
      <c r="D112" s="1244"/>
      <c r="E112" s="1244"/>
      <c r="F112" s="1250"/>
      <c r="G112" s="1260"/>
      <c r="H112" s="912"/>
      <c r="I112" s="1251"/>
      <c r="J112" s="1251"/>
      <c r="K112" s="1251"/>
      <c r="L112" s="1251"/>
      <c r="M112" s="1252"/>
    </row>
    <row r="113" spans="1:14" ht="25.5">
      <c r="F113" s="679"/>
      <c r="G113" s="1260"/>
      <c r="H113" s="912"/>
      <c r="I113" s="916"/>
      <c r="J113" s="1246"/>
      <c r="K113" s="916" t="s">
        <v>947</v>
      </c>
      <c r="L113" s="915"/>
      <c r="M113" s="908"/>
    </row>
    <row r="114" spans="1:14">
      <c r="I114" s="914">
        <v>21180835608</v>
      </c>
      <c r="K114" s="914">
        <v>20765525106</v>
      </c>
    </row>
    <row r="115" spans="1:14" ht="37.5" customHeight="1">
      <c r="I115" s="916"/>
      <c r="J115" s="916"/>
      <c r="K115" s="1245"/>
    </row>
    <row r="116" spans="1:14">
      <c r="A116" s="2" t="s">
        <v>20</v>
      </c>
      <c r="B116" s="95" t="s">
        <v>41</v>
      </c>
      <c r="C116" s="90"/>
      <c r="D116" s="2" t="s">
        <v>626</v>
      </c>
      <c r="E116" s="95" t="s">
        <v>627</v>
      </c>
      <c r="F116" s="1176"/>
      <c r="I116" s="914">
        <v>13110256157.700001</v>
      </c>
      <c r="J116" s="914">
        <v>12241135535</v>
      </c>
      <c r="K116" s="914">
        <f>+I116-J116</f>
        <v>869120622.70000076</v>
      </c>
    </row>
    <row r="117" spans="1:14">
      <c r="A117" s="3"/>
      <c r="B117" s="96" t="s">
        <v>42</v>
      </c>
      <c r="C117" s="15"/>
      <c r="D117" s="3"/>
      <c r="E117" s="96" t="s">
        <v>628</v>
      </c>
      <c r="I117" s="917"/>
    </row>
    <row r="118" spans="1:14" ht="14.25">
      <c r="A118" s="15"/>
      <c r="B118" s="1029" t="s">
        <v>22</v>
      </c>
      <c r="C118" s="15"/>
      <c r="D118" s="15"/>
      <c r="E118" s="1029" t="s">
        <v>629</v>
      </c>
      <c r="I118" s="917"/>
      <c r="M118" s="917">
        <f>28248441418</f>
        <v>28248441418</v>
      </c>
      <c r="N118" s="914"/>
    </row>
    <row r="119" spans="1:14">
      <c r="M119" s="915"/>
      <c r="N119" s="914">
        <f>+M120-M118</f>
        <v>2005639336.9000015</v>
      </c>
    </row>
    <row r="120" spans="1:14">
      <c r="G120" s="1257"/>
      <c r="H120" s="910"/>
      <c r="I120" s="914">
        <v>629</v>
      </c>
      <c r="M120" s="914">
        <v>30254080754.900002</v>
      </c>
      <c r="N120" s="1247">
        <f>+N119/M118</f>
        <v>7.0999999866258157E-2</v>
      </c>
    </row>
    <row r="121" spans="1:14">
      <c r="D121" s="1177"/>
    </row>
    <row r="122" spans="1:14">
      <c r="F122" s="1178"/>
      <c r="N122" s="1249">
        <f>+N119/M120</f>
        <v>6.6293183823645505E-2</v>
      </c>
    </row>
    <row r="123" spans="1:14">
      <c r="A123" s="2" t="s">
        <v>663</v>
      </c>
      <c r="B123" s="95" t="s">
        <v>882</v>
      </c>
      <c r="G123" s="404"/>
      <c r="H123" s="1267"/>
      <c r="M123" s="404">
        <f>+M120*N123</f>
        <v>2005639336.9000015</v>
      </c>
      <c r="N123" s="1248">
        <v>6.6293183823645505E-2</v>
      </c>
    </row>
    <row r="124" spans="1:14">
      <c r="A124" s="3"/>
      <c r="B124" s="96" t="s">
        <v>664</v>
      </c>
      <c r="G124" s="431"/>
      <c r="H124" s="1263"/>
    </row>
    <row r="125" spans="1:14" ht="14.25">
      <c r="A125" s="15"/>
      <c r="B125" s="1029" t="s">
        <v>665</v>
      </c>
    </row>
  </sheetData>
  <mergeCells count="29">
    <mergeCell ref="M6:M7"/>
    <mergeCell ref="A87:E87"/>
    <mergeCell ref="A1:A3"/>
    <mergeCell ref="B1:E1"/>
    <mergeCell ref="F1:F3"/>
    <mergeCell ref="B2:E2"/>
    <mergeCell ref="B3:E3"/>
    <mergeCell ref="C81:E81"/>
    <mergeCell ref="A83:E83"/>
    <mergeCell ref="A84:E84"/>
    <mergeCell ref="A85:E85"/>
    <mergeCell ref="A86:E86"/>
    <mergeCell ref="C51:E51"/>
    <mergeCell ref="A109:D109"/>
    <mergeCell ref="A111:E111"/>
    <mergeCell ref="J6:J7"/>
    <mergeCell ref="K6:K7"/>
    <mergeCell ref="L6:L7"/>
    <mergeCell ref="I6:I7"/>
    <mergeCell ref="A106:E106"/>
    <mergeCell ref="A107:E107"/>
    <mergeCell ref="A88:E88"/>
    <mergeCell ref="A101:E101"/>
    <mergeCell ref="A103:D103"/>
    <mergeCell ref="A99:D99"/>
    <mergeCell ref="A96:E96"/>
    <mergeCell ref="A104:D104"/>
    <mergeCell ref="A105:E105"/>
    <mergeCell ref="A98:E98"/>
  </mergeCells>
  <phoneticPr fontId="51" type="noConversion"/>
  <pageMargins left="0.70866141732283472" right="0.70866141732283472" top="0.74803149606299213" bottom="0.74803149606299213" header="0.31496062992125984" footer="0.31496062992125984"/>
  <pageSetup scale="68" fitToHeight="0" orientation="portrait" r:id="rId1"/>
  <rowBreaks count="4" manualBreakCount="4">
    <brk id="26" max="5" man="1"/>
    <brk id="44" max="5" man="1"/>
    <brk id="68" max="5" man="1"/>
    <brk id="80"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97548-620E-4B8E-BF38-5866F452D640}">
  <sheetPr>
    <tabColor theme="7" tint="0.39997558519241921"/>
  </sheetPr>
  <dimension ref="A1:M39"/>
  <sheetViews>
    <sheetView view="pageBreakPreview" topLeftCell="A18" zoomScaleNormal="100" zoomScaleSheetLayoutView="100" workbookViewId="0">
      <selection activeCell="J22" sqref="J22"/>
    </sheetView>
  </sheetViews>
  <sheetFormatPr baseColWidth="10" defaultRowHeight="15"/>
  <cols>
    <col min="1" max="1" width="14" style="470" customWidth="1"/>
    <col min="2" max="2" width="32.5703125" style="470" customWidth="1"/>
    <col min="3" max="3" width="14.140625" style="536" bestFit="1" customWidth="1"/>
    <col min="4" max="4" width="10" style="469" customWidth="1"/>
    <col min="5" max="5" width="10.5703125" style="469" bestFit="1" customWidth="1"/>
    <col min="6" max="6" width="8.85546875" style="469" customWidth="1"/>
    <col min="7" max="7" width="19.42578125" style="469" customWidth="1"/>
    <col min="8" max="8" width="20.42578125" style="469" customWidth="1"/>
    <col min="9" max="9" width="3.28515625" style="469" customWidth="1"/>
    <col min="10" max="10" width="20.140625" style="470" bestFit="1" customWidth="1"/>
    <col min="11" max="11" width="16.42578125" style="470" bestFit="1" customWidth="1"/>
    <col min="12" max="12" width="11.42578125" style="470"/>
    <col min="13" max="13" width="14.42578125" style="470" bestFit="1" customWidth="1"/>
    <col min="14" max="256" width="11.42578125" style="470"/>
    <col min="257" max="257" width="3.42578125" style="470" customWidth="1"/>
    <col min="258" max="258" width="4.140625" style="470" customWidth="1"/>
    <col min="259" max="259" width="31.42578125" style="470" customWidth="1"/>
    <col min="260" max="260" width="12" style="470" customWidth="1"/>
    <col min="261" max="261" width="8.140625" style="470" customWidth="1"/>
    <col min="262" max="262" width="10.140625" style="470" customWidth="1"/>
    <col min="263" max="263" width="8.7109375" style="470" customWidth="1"/>
    <col min="264" max="264" width="18.42578125" style="470" customWidth="1"/>
    <col min="265" max="265" width="7.42578125" style="470" customWidth="1"/>
    <col min="266" max="266" width="20.140625" style="470" bestFit="1" customWidth="1"/>
    <col min="267" max="268" width="11.42578125" style="470"/>
    <col min="269" max="269" width="14.42578125" style="470" bestFit="1" customWidth="1"/>
    <col min="270" max="512" width="11.42578125" style="470"/>
    <col min="513" max="513" width="3.42578125" style="470" customWidth="1"/>
    <col min="514" max="514" width="4.140625" style="470" customWidth="1"/>
    <col min="515" max="515" width="31.42578125" style="470" customWidth="1"/>
    <col min="516" max="516" width="12" style="470" customWidth="1"/>
    <col min="517" max="517" width="8.140625" style="470" customWidth="1"/>
    <col min="518" max="518" width="10.140625" style="470" customWidth="1"/>
    <col min="519" max="519" width="8.7109375" style="470" customWidth="1"/>
    <col min="520" max="520" width="18.42578125" style="470" customWidth="1"/>
    <col min="521" max="521" width="7.42578125" style="470" customWidth="1"/>
    <col min="522" max="522" width="20.140625" style="470" bestFit="1" customWidth="1"/>
    <col min="523" max="524" width="11.42578125" style="470"/>
    <col min="525" max="525" width="14.42578125" style="470" bestFit="1" customWidth="1"/>
    <col min="526" max="768" width="11.42578125" style="470"/>
    <col min="769" max="769" width="3.42578125" style="470" customWidth="1"/>
    <col min="770" max="770" width="4.140625" style="470" customWidth="1"/>
    <col min="771" max="771" width="31.42578125" style="470" customWidth="1"/>
    <col min="772" max="772" width="12" style="470" customWidth="1"/>
    <col min="773" max="773" width="8.140625" style="470" customWidth="1"/>
    <col min="774" max="774" width="10.140625" style="470" customWidth="1"/>
    <col min="775" max="775" width="8.7109375" style="470" customWidth="1"/>
    <col min="776" max="776" width="18.42578125" style="470" customWidth="1"/>
    <col min="777" max="777" width="7.42578125" style="470" customWidth="1"/>
    <col min="778" max="778" width="20.140625" style="470" bestFit="1" customWidth="1"/>
    <col min="779" max="780" width="11.42578125" style="470"/>
    <col min="781" max="781" width="14.42578125" style="470" bestFit="1" customWidth="1"/>
    <col min="782" max="1024" width="11.42578125" style="470"/>
    <col min="1025" max="1025" width="3.42578125" style="470" customWidth="1"/>
    <col min="1026" max="1026" width="4.140625" style="470" customWidth="1"/>
    <col min="1027" max="1027" width="31.42578125" style="470" customWidth="1"/>
    <col min="1028" max="1028" width="12" style="470" customWidth="1"/>
    <col min="1029" max="1029" width="8.140625" style="470" customWidth="1"/>
    <col min="1030" max="1030" width="10.140625" style="470" customWidth="1"/>
    <col min="1031" max="1031" width="8.7109375" style="470" customWidth="1"/>
    <col min="1032" max="1032" width="18.42578125" style="470" customWidth="1"/>
    <col min="1033" max="1033" width="7.42578125" style="470" customWidth="1"/>
    <col min="1034" max="1034" width="20.140625" style="470" bestFit="1" customWidth="1"/>
    <col min="1035" max="1036" width="11.42578125" style="470"/>
    <col min="1037" max="1037" width="14.42578125" style="470" bestFit="1" customWidth="1"/>
    <col min="1038" max="1280" width="11.42578125" style="470"/>
    <col min="1281" max="1281" width="3.42578125" style="470" customWidth="1"/>
    <col min="1282" max="1282" width="4.140625" style="470" customWidth="1"/>
    <col min="1283" max="1283" width="31.42578125" style="470" customWidth="1"/>
    <col min="1284" max="1284" width="12" style="470" customWidth="1"/>
    <col min="1285" max="1285" width="8.140625" style="470" customWidth="1"/>
    <col min="1286" max="1286" width="10.140625" style="470" customWidth="1"/>
    <col min="1287" max="1287" width="8.7109375" style="470" customWidth="1"/>
    <col min="1288" max="1288" width="18.42578125" style="470" customWidth="1"/>
    <col min="1289" max="1289" width="7.42578125" style="470" customWidth="1"/>
    <col min="1290" max="1290" width="20.140625" style="470" bestFit="1" customWidth="1"/>
    <col min="1291" max="1292" width="11.42578125" style="470"/>
    <col min="1293" max="1293" width="14.42578125" style="470" bestFit="1" customWidth="1"/>
    <col min="1294" max="1536" width="11.42578125" style="470"/>
    <col min="1537" max="1537" width="3.42578125" style="470" customWidth="1"/>
    <col min="1538" max="1538" width="4.140625" style="470" customWidth="1"/>
    <col min="1539" max="1539" width="31.42578125" style="470" customWidth="1"/>
    <col min="1540" max="1540" width="12" style="470" customWidth="1"/>
    <col min="1541" max="1541" width="8.140625" style="470" customWidth="1"/>
    <col min="1542" max="1542" width="10.140625" style="470" customWidth="1"/>
    <col min="1543" max="1543" width="8.7109375" style="470" customWidth="1"/>
    <col min="1544" max="1544" width="18.42578125" style="470" customWidth="1"/>
    <col min="1545" max="1545" width="7.42578125" style="470" customWidth="1"/>
    <col min="1546" max="1546" width="20.140625" style="470" bestFit="1" customWidth="1"/>
    <col min="1547" max="1548" width="11.42578125" style="470"/>
    <col min="1549" max="1549" width="14.42578125" style="470" bestFit="1" customWidth="1"/>
    <col min="1550" max="1792" width="11.42578125" style="470"/>
    <col min="1793" max="1793" width="3.42578125" style="470" customWidth="1"/>
    <col min="1794" max="1794" width="4.140625" style="470" customWidth="1"/>
    <col min="1795" max="1795" width="31.42578125" style="470" customWidth="1"/>
    <col min="1796" max="1796" width="12" style="470" customWidth="1"/>
    <col min="1797" max="1797" width="8.140625" style="470" customWidth="1"/>
    <col min="1798" max="1798" width="10.140625" style="470" customWidth="1"/>
    <col min="1799" max="1799" width="8.7109375" style="470" customWidth="1"/>
    <col min="1800" max="1800" width="18.42578125" style="470" customWidth="1"/>
    <col min="1801" max="1801" width="7.42578125" style="470" customWidth="1"/>
    <col min="1802" max="1802" width="20.140625" style="470" bestFit="1" customWidth="1"/>
    <col min="1803" max="1804" width="11.42578125" style="470"/>
    <col min="1805" max="1805" width="14.42578125" style="470" bestFit="1" customWidth="1"/>
    <col min="1806" max="2048" width="11.42578125" style="470"/>
    <col min="2049" max="2049" width="3.42578125" style="470" customWidth="1"/>
    <col min="2050" max="2050" width="4.140625" style="470" customWidth="1"/>
    <col min="2051" max="2051" width="31.42578125" style="470" customWidth="1"/>
    <col min="2052" max="2052" width="12" style="470" customWidth="1"/>
    <col min="2053" max="2053" width="8.140625" style="470" customWidth="1"/>
    <col min="2054" max="2054" width="10.140625" style="470" customWidth="1"/>
    <col min="2055" max="2055" width="8.7109375" style="470" customWidth="1"/>
    <col min="2056" max="2056" width="18.42578125" style="470" customWidth="1"/>
    <col min="2057" max="2057" width="7.42578125" style="470" customWidth="1"/>
    <col min="2058" max="2058" width="20.140625" style="470" bestFit="1" customWidth="1"/>
    <col min="2059" max="2060" width="11.42578125" style="470"/>
    <col min="2061" max="2061" width="14.42578125" style="470" bestFit="1" customWidth="1"/>
    <col min="2062" max="2304" width="11.42578125" style="470"/>
    <col min="2305" max="2305" width="3.42578125" style="470" customWidth="1"/>
    <col min="2306" max="2306" width="4.140625" style="470" customWidth="1"/>
    <col min="2307" max="2307" width="31.42578125" style="470" customWidth="1"/>
    <col min="2308" max="2308" width="12" style="470" customWidth="1"/>
    <col min="2309" max="2309" width="8.140625" style="470" customWidth="1"/>
    <col min="2310" max="2310" width="10.140625" style="470" customWidth="1"/>
    <col min="2311" max="2311" width="8.7109375" style="470" customWidth="1"/>
    <col min="2312" max="2312" width="18.42578125" style="470" customWidth="1"/>
    <col min="2313" max="2313" width="7.42578125" style="470" customWidth="1"/>
    <col min="2314" max="2314" width="20.140625" style="470" bestFit="1" customWidth="1"/>
    <col min="2315" max="2316" width="11.42578125" style="470"/>
    <col min="2317" max="2317" width="14.42578125" style="470" bestFit="1" customWidth="1"/>
    <col min="2318" max="2560" width="11.42578125" style="470"/>
    <col min="2561" max="2561" width="3.42578125" style="470" customWidth="1"/>
    <col min="2562" max="2562" width="4.140625" style="470" customWidth="1"/>
    <col min="2563" max="2563" width="31.42578125" style="470" customWidth="1"/>
    <col min="2564" max="2564" width="12" style="470" customWidth="1"/>
    <col min="2565" max="2565" width="8.140625" style="470" customWidth="1"/>
    <col min="2566" max="2566" width="10.140625" style="470" customWidth="1"/>
    <col min="2567" max="2567" width="8.7109375" style="470" customWidth="1"/>
    <col min="2568" max="2568" width="18.42578125" style="470" customWidth="1"/>
    <col min="2569" max="2569" width="7.42578125" style="470" customWidth="1"/>
    <col min="2570" max="2570" width="20.140625" style="470" bestFit="1" customWidth="1"/>
    <col min="2571" max="2572" width="11.42578125" style="470"/>
    <col min="2573" max="2573" width="14.42578125" style="470" bestFit="1" customWidth="1"/>
    <col min="2574" max="2816" width="11.42578125" style="470"/>
    <col min="2817" max="2817" width="3.42578125" style="470" customWidth="1"/>
    <col min="2818" max="2818" width="4.140625" style="470" customWidth="1"/>
    <col min="2819" max="2819" width="31.42578125" style="470" customWidth="1"/>
    <col min="2820" max="2820" width="12" style="470" customWidth="1"/>
    <col min="2821" max="2821" width="8.140625" style="470" customWidth="1"/>
    <col min="2822" max="2822" width="10.140625" style="470" customWidth="1"/>
    <col min="2823" max="2823" width="8.7109375" style="470" customWidth="1"/>
    <col min="2824" max="2824" width="18.42578125" style="470" customWidth="1"/>
    <col min="2825" max="2825" width="7.42578125" style="470" customWidth="1"/>
    <col min="2826" max="2826" width="20.140625" style="470" bestFit="1" customWidth="1"/>
    <col min="2827" max="2828" width="11.42578125" style="470"/>
    <col min="2829" max="2829" width="14.42578125" style="470" bestFit="1" customWidth="1"/>
    <col min="2830" max="3072" width="11.42578125" style="470"/>
    <col min="3073" max="3073" width="3.42578125" style="470" customWidth="1"/>
    <col min="3074" max="3074" width="4.140625" style="470" customWidth="1"/>
    <col min="3075" max="3075" width="31.42578125" style="470" customWidth="1"/>
    <col min="3076" max="3076" width="12" style="470" customWidth="1"/>
    <col min="3077" max="3077" width="8.140625" style="470" customWidth="1"/>
    <col min="3078" max="3078" width="10.140625" style="470" customWidth="1"/>
    <col min="3079" max="3079" width="8.7109375" style="470" customWidth="1"/>
    <col min="3080" max="3080" width="18.42578125" style="470" customWidth="1"/>
    <col min="3081" max="3081" width="7.42578125" style="470" customWidth="1"/>
    <col min="3082" max="3082" width="20.140625" style="470" bestFit="1" customWidth="1"/>
    <col min="3083" max="3084" width="11.42578125" style="470"/>
    <col min="3085" max="3085" width="14.42578125" style="470" bestFit="1" customWidth="1"/>
    <col min="3086" max="3328" width="11.42578125" style="470"/>
    <col min="3329" max="3329" width="3.42578125" style="470" customWidth="1"/>
    <col min="3330" max="3330" width="4.140625" style="470" customWidth="1"/>
    <col min="3331" max="3331" width="31.42578125" style="470" customWidth="1"/>
    <col min="3332" max="3332" width="12" style="470" customWidth="1"/>
    <col min="3333" max="3333" width="8.140625" style="470" customWidth="1"/>
    <col min="3334" max="3334" width="10.140625" style="470" customWidth="1"/>
    <col min="3335" max="3335" width="8.7109375" style="470" customWidth="1"/>
    <col min="3336" max="3336" width="18.42578125" style="470" customWidth="1"/>
    <col min="3337" max="3337" width="7.42578125" style="470" customWidth="1"/>
    <col min="3338" max="3338" width="20.140625" style="470" bestFit="1" customWidth="1"/>
    <col min="3339" max="3340" width="11.42578125" style="470"/>
    <col min="3341" max="3341" width="14.42578125" style="470" bestFit="1" customWidth="1"/>
    <col min="3342" max="3584" width="11.42578125" style="470"/>
    <col min="3585" max="3585" width="3.42578125" style="470" customWidth="1"/>
    <col min="3586" max="3586" width="4.140625" style="470" customWidth="1"/>
    <col min="3587" max="3587" width="31.42578125" style="470" customWidth="1"/>
    <col min="3588" max="3588" width="12" style="470" customWidth="1"/>
    <col min="3589" max="3589" width="8.140625" style="470" customWidth="1"/>
    <col min="3590" max="3590" width="10.140625" style="470" customWidth="1"/>
    <col min="3591" max="3591" width="8.7109375" style="470" customWidth="1"/>
    <col min="3592" max="3592" width="18.42578125" style="470" customWidth="1"/>
    <col min="3593" max="3593" width="7.42578125" style="470" customWidth="1"/>
    <col min="3594" max="3594" width="20.140625" style="470" bestFit="1" customWidth="1"/>
    <col min="3595" max="3596" width="11.42578125" style="470"/>
    <col min="3597" max="3597" width="14.42578125" style="470" bestFit="1" customWidth="1"/>
    <col min="3598" max="3840" width="11.42578125" style="470"/>
    <col min="3841" max="3841" width="3.42578125" style="470" customWidth="1"/>
    <col min="3842" max="3842" width="4.140625" style="470" customWidth="1"/>
    <col min="3843" max="3843" width="31.42578125" style="470" customWidth="1"/>
    <col min="3844" max="3844" width="12" style="470" customWidth="1"/>
    <col min="3845" max="3845" width="8.140625" style="470" customWidth="1"/>
    <col min="3846" max="3846" width="10.140625" style="470" customWidth="1"/>
    <col min="3847" max="3847" width="8.7109375" style="470" customWidth="1"/>
    <col min="3848" max="3848" width="18.42578125" style="470" customWidth="1"/>
    <col min="3849" max="3849" width="7.42578125" style="470" customWidth="1"/>
    <col min="3850" max="3850" width="20.140625" style="470" bestFit="1" customWidth="1"/>
    <col min="3851" max="3852" width="11.42578125" style="470"/>
    <col min="3853" max="3853" width="14.42578125" style="470" bestFit="1" customWidth="1"/>
    <col min="3854" max="4096" width="11.42578125" style="470"/>
    <col min="4097" max="4097" width="3.42578125" style="470" customWidth="1"/>
    <col min="4098" max="4098" width="4.140625" style="470" customWidth="1"/>
    <col min="4099" max="4099" width="31.42578125" style="470" customWidth="1"/>
    <col min="4100" max="4100" width="12" style="470" customWidth="1"/>
    <col min="4101" max="4101" width="8.140625" style="470" customWidth="1"/>
    <col min="4102" max="4102" width="10.140625" style="470" customWidth="1"/>
    <col min="4103" max="4103" width="8.7109375" style="470" customWidth="1"/>
    <col min="4104" max="4104" width="18.42578125" style="470" customWidth="1"/>
    <col min="4105" max="4105" width="7.42578125" style="470" customWidth="1"/>
    <col min="4106" max="4106" width="20.140625" style="470" bestFit="1" customWidth="1"/>
    <col min="4107" max="4108" width="11.42578125" style="470"/>
    <col min="4109" max="4109" width="14.42578125" style="470" bestFit="1" customWidth="1"/>
    <col min="4110" max="4352" width="11.42578125" style="470"/>
    <col min="4353" max="4353" width="3.42578125" style="470" customWidth="1"/>
    <col min="4354" max="4354" width="4.140625" style="470" customWidth="1"/>
    <col min="4355" max="4355" width="31.42578125" style="470" customWidth="1"/>
    <col min="4356" max="4356" width="12" style="470" customWidth="1"/>
    <col min="4357" max="4357" width="8.140625" style="470" customWidth="1"/>
    <col min="4358" max="4358" width="10.140625" style="470" customWidth="1"/>
    <col min="4359" max="4359" width="8.7109375" style="470" customWidth="1"/>
    <col min="4360" max="4360" width="18.42578125" style="470" customWidth="1"/>
    <col min="4361" max="4361" width="7.42578125" style="470" customWidth="1"/>
    <col min="4362" max="4362" width="20.140625" style="470" bestFit="1" customWidth="1"/>
    <col min="4363" max="4364" width="11.42578125" style="470"/>
    <col min="4365" max="4365" width="14.42578125" style="470" bestFit="1" customWidth="1"/>
    <col min="4366" max="4608" width="11.42578125" style="470"/>
    <col min="4609" max="4609" width="3.42578125" style="470" customWidth="1"/>
    <col min="4610" max="4610" width="4.140625" style="470" customWidth="1"/>
    <col min="4611" max="4611" width="31.42578125" style="470" customWidth="1"/>
    <col min="4612" max="4612" width="12" style="470" customWidth="1"/>
    <col min="4613" max="4613" width="8.140625" style="470" customWidth="1"/>
    <col min="4614" max="4614" width="10.140625" style="470" customWidth="1"/>
    <col min="4615" max="4615" width="8.7109375" style="470" customWidth="1"/>
    <col min="4616" max="4616" width="18.42578125" style="470" customWidth="1"/>
    <col min="4617" max="4617" width="7.42578125" style="470" customWidth="1"/>
    <col min="4618" max="4618" width="20.140625" style="470" bestFit="1" customWidth="1"/>
    <col min="4619" max="4620" width="11.42578125" style="470"/>
    <col min="4621" max="4621" width="14.42578125" style="470" bestFit="1" customWidth="1"/>
    <col min="4622" max="4864" width="11.42578125" style="470"/>
    <col min="4865" max="4865" width="3.42578125" style="470" customWidth="1"/>
    <col min="4866" max="4866" width="4.140625" style="470" customWidth="1"/>
    <col min="4867" max="4867" width="31.42578125" style="470" customWidth="1"/>
    <col min="4868" max="4868" width="12" style="470" customWidth="1"/>
    <col min="4869" max="4869" width="8.140625" style="470" customWidth="1"/>
    <col min="4870" max="4870" width="10.140625" style="470" customWidth="1"/>
    <col min="4871" max="4871" width="8.7109375" style="470" customWidth="1"/>
    <col min="4872" max="4872" width="18.42578125" style="470" customWidth="1"/>
    <col min="4873" max="4873" width="7.42578125" style="470" customWidth="1"/>
    <col min="4874" max="4874" width="20.140625" style="470" bestFit="1" customWidth="1"/>
    <col min="4875" max="4876" width="11.42578125" style="470"/>
    <col min="4877" max="4877" width="14.42578125" style="470" bestFit="1" customWidth="1"/>
    <col min="4878" max="5120" width="11.42578125" style="470"/>
    <col min="5121" max="5121" width="3.42578125" style="470" customWidth="1"/>
    <col min="5122" max="5122" width="4.140625" style="470" customWidth="1"/>
    <col min="5123" max="5123" width="31.42578125" style="470" customWidth="1"/>
    <col min="5124" max="5124" width="12" style="470" customWidth="1"/>
    <col min="5125" max="5125" width="8.140625" style="470" customWidth="1"/>
    <col min="5126" max="5126" width="10.140625" style="470" customWidth="1"/>
    <col min="5127" max="5127" width="8.7109375" style="470" customWidth="1"/>
    <col min="5128" max="5128" width="18.42578125" style="470" customWidth="1"/>
    <col min="5129" max="5129" width="7.42578125" style="470" customWidth="1"/>
    <col min="5130" max="5130" width="20.140625" style="470" bestFit="1" customWidth="1"/>
    <col min="5131" max="5132" width="11.42578125" style="470"/>
    <col min="5133" max="5133" width="14.42578125" style="470" bestFit="1" customWidth="1"/>
    <col min="5134" max="5376" width="11.42578125" style="470"/>
    <col min="5377" max="5377" width="3.42578125" style="470" customWidth="1"/>
    <col min="5378" max="5378" width="4.140625" style="470" customWidth="1"/>
    <col min="5379" max="5379" width="31.42578125" style="470" customWidth="1"/>
    <col min="5380" max="5380" width="12" style="470" customWidth="1"/>
    <col min="5381" max="5381" width="8.140625" style="470" customWidth="1"/>
    <col min="5382" max="5382" width="10.140625" style="470" customWidth="1"/>
    <col min="5383" max="5383" width="8.7109375" style="470" customWidth="1"/>
    <col min="5384" max="5384" width="18.42578125" style="470" customWidth="1"/>
    <col min="5385" max="5385" width="7.42578125" style="470" customWidth="1"/>
    <col min="5386" max="5386" width="20.140625" style="470" bestFit="1" customWidth="1"/>
    <col min="5387" max="5388" width="11.42578125" style="470"/>
    <col min="5389" max="5389" width="14.42578125" style="470" bestFit="1" customWidth="1"/>
    <col min="5390" max="5632" width="11.42578125" style="470"/>
    <col min="5633" max="5633" width="3.42578125" style="470" customWidth="1"/>
    <col min="5634" max="5634" width="4.140625" style="470" customWidth="1"/>
    <col min="5635" max="5635" width="31.42578125" style="470" customWidth="1"/>
    <col min="5636" max="5636" width="12" style="470" customWidth="1"/>
    <col min="5637" max="5637" width="8.140625" style="470" customWidth="1"/>
    <col min="5638" max="5638" width="10.140625" style="470" customWidth="1"/>
    <col min="5639" max="5639" width="8.7109375" style="470" customWidth="1"/>
    <col min="5640" max="5640" width="18.42578125" style="470" customWidth="1"/>
    <col min="5641" max="5641" width="7.42578125" style="470" customWidth="1"/>
    <col min="5642" max="5642" width="20.140625" style="470" bestFit="1" customWidth="1"/>
    <col min="5643" max="5644" width="11.42578125" style="470"/>
    <col min="5645" max="5645" width="14.42578125" style="470" bestFit="1" customWidth="1"/>
    <col min="5646" max="5888" width="11.42578125" style="470"/>
    <col min="5889" max="5889" width="3.42578125" style="470" customWidth="1"/>
    <col min="5890" max="5890" width="4.140625" style="470" customWidth="1"/>
    <col min="5891" max="5891" width="31.42578125" style="470" customWidth="1"/>
    <col min="5892" max="5892" width="12" style="470" customWidth="1"/>
    <col min="5893" max="5893" width="8.140625" style="470" customWidth="1"/>
    <col min="5894" max="5894" width="10.140625" style="470" customWidth="1"/>
    <col min="5895" max="5895" width="8.7109375" style="470" customWidth="1"/>
    <col min="5896" max="5896" width="18.42578125" style="470" customWidth="1"/>
    <col min="5897" max="5897" width="7.42578125" style="470" customWidth="1"/>
    <col min="5898" max="5898" width="20.140625" style="470" bestFit="1" customWidth="1"/>
    <col min="5899" max="5900" width="11.42578125" style="470"/>
    <col min="5901" max="5901" width="14.42578125" style="470" bestFit="1" customWidth="1"/>
    <col min="5902" max="6144" width="11.42578125" style="470"/>
    <col min="6145" max="6145" width="3.42578125" style="470" customWidth="1"/>
    <col min="6146" max="6146" width="4.140625" style="470" customWidth="1"/>
    <col min="6147" max="6147" width="31.42578125" style="470" customWidth="1"/>
    <col min="6148" max="6148" width="12" style="470" customWidth="1"/>
    <col min="6149" max="6149" width="8.140625" style="470" customWidth="1"/>
    <col min="6150" max="6150" width="10.140625" style="470" customWidth="1"/>
    <col min="6151" max="6151" width="8.7109375" style="470" customWidth="1"/>
    <col min="6152" max="6152" width="18.42578125" style="470" customWidth="1"/>
    <col min="6153" max="6153" width="7.42578125" style="470" customWidth="1"/>
    <col min="6154" max="6154" width="20.140625" style="470" bestFit="1" customWidth="1"/>
    <col min="6155" max="6156" width="11.42578125" style="470"/>
    <col min="6157" max="6157" width="14.42578125" style="470" bestFit="1" customWidth="1"/>
    <col min="6158" max="6400" width="11.42578125" style="470"/>
    <col min="6401" max="6401" width="3.42578125" style="470" customWidth="1"/>
    <col min="6402" max="6402" width="4.140625" style="470" customWidth="1"/>
    <col min="6403" max="6403" width="31.42578125" style="470" customWidth="1"/>
    <col min="6404" max="6404" width="12" style="470" customWidth="1"/>
    <col min="6405" max="6405" width="8.140625" style="470" customWidth="1"/>
    <col min="6406" max="6406" width="10.140625" style="470" customWidth="1"/>
    <col min="6407" max="6407" width="8.7109375" style="470" customWidth="1"/>
    <col min="6408" max="6408" width="18.42578125" style="470" customWidth="1"/>
    <col min="6409" max="6409" width="7.42578125" style="470" customWidth="1"/>
    <col min="6410" max="6410" width="20.140625" style="470" bestFit="1" customWidth="1"/>
    <col min="6411" max="6412" width="11.42578125" style="470"/>
    <col min="6413" max="6413" width="14.42578125" style="470" bestFit="1" customWidth="1"/>
    <col min="6414" max="6656" width="11.42578125" style="470"/>
    <col min="6657" max="6657" width="3.42578125" style="470" customWidth="1"/>
    <col min="6658" max="6658" width="4.140625" style="470" customWidth="1"/>
    <col min="6659" max="6659" width="31.42578125" style="470" customWidth="1"/>
    <col min="6660" max="6660" width="12" style="470" customWidth="1"/>
    <col min="6661" max="6661" width="8.140625" style="470" customWidth="1"/>
    <col min="6662" max="6662" width="10.140625" style="470" customWidth="1"/>
    <col min="6663" max="6663" width="8.7109375" style="470" customWidth="1"/>
    <col min="6664" max="6664" width="18.42578125" style="470" customWidth="1"/>
    <col min="6665" max="6665" width="7.42578125" style="470" customWidth="1"/>
    <col min="6666" max="6666" width="20.140625" style="470" bestFit="1" customWidth="1"/>
    <col min="6667" max="6668" width="11.42578125" style="470"/>
    <col min="6669" max="6669" width="14.42578125" style="470" bestFit="1" customWidth="1"/>
    <col min="6670" max="6912" width="11.42578125" style="470"/>
    <col min="6913" max="6913" width="3.42578125" style="470" customWidth="1"/>
    <col min="6914" max="6914" width="4.140625" style="470" customWidth="1"/>
    <col min="6915" max="6915" width="31.42578125" style="470" customWidth="1"/>
    <col min="6916" max="6916" width="12" style="470" customWidth="1"/>
    <col min="6917" max="6917" width="8.140625" style="470" customWidth="1"/>
    <col min="6918" max="6918" width="10.140625" style="470" customWidth="1"/>
    <col min="6919" max="6919" width="8.7109375" style="470" customWidth="1"/>
    <col min="6920" max="6920" width="18.42578125" style="470" customWidth="1"/>
    <col min="6921" max="6921" width="7.42578125" style="470" customWidth="1"/>
    <col min="6922" max="6922" width="20.140625" style="470" bestFit="1" customWidth="1"/>
    <col min="6923" max="6924" width="11.42578125" style="470"/>
    <col min="6925" max="6925" width="14.42578125" style="470" bestFit="1" customWidth="1"/>
    <col min="6926" max="7168" width="11.42578125" style="470"/>
    <col min="7169" max="7169" width="3.42578125" style="470" customWidth="1"/>
    <col min="7170" max="7170" width="4.140625" style="470" customWidth="1"/>
    <col min="7171" max="7171" width="31.42578125" style="470" customWidth="1"/>
    <col min="7172" max="7172" width="12" style="470" customWidth="1"/>
    <col min="7173" max="7173" width="8.140625" style="470" customWidth="1"/>
    <col min="7174" max="7174" width="10.140625" style="470" customWidth="1"/>
    <col min="7175" max="7175" width="8.7109375" style="470" customWidth="1"/>
    <col min="7176" max="7176" width="18.42578125" style="470" customWidth="1"/>
    <col min="7177" max="7177" width="7.42578125" style="470" customWidth="1"/>
    <col min="7178" max="7178" width="20.140625" style="470" bestFit="1" customWidth="1"/>
    <col min="7179" max="7180" width="11.42578125" style="470"/>
    <col min="7181" max="7181" width="14.42578125" style="470" bestFit="1" customWidth="1"/>
    <col min="7182" max="7424" width="11.42578125" style="470"/>
    <col min="7425" max="7425" width="3.42578125" style="470" customWidth="1"/>
    <col min="7426" max="7426" width="4.140625" style="470" customWidth="1"/>
    <col min="7427" max="7427" width="31.42578125" style="470" customWidth="1"/>
    <col min="7428" max="7428" width="12" style="470" customWidth="1"/>
    <col min="7429" max="7429" width="8.140625" style="470" customWidth="1"/>
    <col min="7430" max="7430" width="10.140625" style="470" customWidth="1"/>
    <col min="7431" max="7431" width="8.7109375" style="470" customWidth="1"/>
    <col min="7432" max="7432" width="18.42578125" style="470" customWidth="1"/>
    <col min="7433" max="7433" width="7.42578125" style="470" customWidth="1"/>
    <col min="7434" max="7434" width="20.140625" style="470" bestFit="1" customWidth="1"/>
    <col min="7435" max="7436" width="11.42578125" style="470"/>
    <col min="7437" max="7437" width="14.42578125" style="470" bestFit="1" customWidth="1"/>
    <col min="7438" max="7680" width="11.42578125" style="470"/>
    <col min="7681" max="7681" width="3.42578125" style="470" customWidth="1"/>
    <col min="7682" max="7682" width="4.140625" style="470" customWidth="1"/>
    <col min="7683" max="7683" width="31.42578125" style="470" customWidth="1"/>
    <col min="7684" max="7684" width="12" style="470" customWidth="1"/>
    <col min="7685" max="7685" width="8.140625" style="470" customWidth="1"/>
    <col min="7686" max="7686" width="10.140625" style="470" customWidth="1"/>
    <col min="7687" max="7687" width="8.7109375" style="470" customWidth="1"/>
    <col min="7688" max="7688" width="18.42578125" style="470" customWidth="1"/>
    <col min="7689" max="7689" width="7.42578125" style="470" customWidth="1"/>
    <col min="7690" max="7690" width="20.140625" style="470" bestFit="1" customWidth="1"/>
    <col min="7691" max="7692" width="11.42578125" style="470"/>
    <col min="7693" max="7693" width="14.42578125" style="470" bestFit="1" customWidth="1"/>
    <col min="7694" max="7936" width="11.42578125" style="470"/>
    <col min="7937" max="7937" width="3.42578125" style="470" customWidth="1"/>
    <col min="7938" max="7938" width="4.140625" style="470" customWidth="1"/>
    <col min="7939" max="7939" width="31.42578125" style="470" customWidth="1"/>
    <col min="7940" max="7940" width="12" style="470" customWidth="1"/>
    <col min="7941" max="7941" width="8.140625" style="470" customWidth="1"/>
    <col min="7942" max="7942" width="10.140625" style="470" customWidth="1"/>
    <col min="7943" max="7943" width="8.7109375" style="470" customWidth="1"/>
    <col min="7944" max="7944" width="18.42578125" style="470" customWidth="1"/>
    <col min="7945" max="7945" width="7.42578125" style="470" customWidth="1"/>
    <col min="7946" max="7946" width="20.140625" style="470" bestFit="1" customWidth="1"/>
    <col min="7947" max="7948" width="11.42578125" style="470"/>
    <col min="7949" max="7949" width="14.42578125" style="470" bestFit="1" customWidth="1"/>
    <col min="7950" max="8192" width="11.42578125" style="470"/>
    <col min="8193" max="8193" width="3.42578125" style="470" customWidth="1"/>
    <col min="8194" max="8194" width="4.140625" style="470" customWidth="1"/>
    <col min="8195" max="8195" width="31.42578125" style="470" customWidth="1"/>
    <col min="8196" max="8196" width="12" style="470" customWidth="1"/>
    <col min="8197" max="8197" width="8.140625" style="470" customWidth="1"/>
    <col min="8198" max="8198" width="10.140625" style="470" customWidth="1"/>
    <col min="8199" max="8199" width="8.7109375" style="470" customWidth="1"/>
    <col min="8200" max="8200" width="18.42578125" style="470" customWidth="1"/>
    <col min="8201" max="8201" width="7.42578125" style="470" customWidth="1"/>
    <col min="8202" max="8202" width="20.140625" style="470" bestFit="1" customWidth="1"/>
    <col min="8203" max="8204" width="11.42578125" style="470"/>
    <col min="8205" max="8205" width="14.42578125" style="470" bestFit="1" customWidth="1"/>
    <col min="8206" max="8448" width="11.42578125" style="470"/>
    <col min="8449" max="8449" width="3.42578125" style="470" customWidth="1"/>
    <col min="8450" max="8450" width="4.140625" style="470" customWidth="1"/>
    <col min="8451" max="8451" width="31.42578125" style="470" customWidth="1"/>
    <col min="8452" max="8452" width="12" style="470" customWidth="1"/>
    <col min="8453" max="8453" width="8.140625" style="470" customWidth="1"/>
    <col min="8454" max="8454" width="10.140625" style="470" customWidth="1"/>
    <col min="8455" max="8455" width="8.7109375" style="470" customWidth="1"/>
    <col min="8456" max="8456" width="18.42578125" style="470" customWidth="1"/>
    <col min="8457" max="8457" width="7.42578125" style="470" customWidth="1"/>
    <col min="8458" max="8458" width="20.140625" style="470" bestFit="1" customWidth="1"/>
    <col min="8459" max="8460" width="11.42578125" style="470"/>
    <col min="8461" max="8461" width="14.42578125" style="470" bestFit="1" customWidth="1"/>
    <col min="8462" max="8704" width="11.42578125" style="470"/>
    <col min="8705" max="8705" width="3.42578125" style="470" customWidth="1"/>
    <col min="8706" max="8706" width="4.140625" style="470" customWidth="1"/>
    <col min="8707" max="8707" width="31.42578125" style="470" customWidth="1"/>
    <col min="8708" max="8708" width="12" style="470" customWidth="1"/>
    <col min="8709" max="8709" width="8.140625" style="470" customWidth="1"/>
    <col min="8710" max="8710" width="10.140625" style="470" customWidth="1"/>
    <col min="8711" max="8711" width="8.7109375" style="470" customWidth="1"/>
    <col min="8712" max="8712" width="18.42578125" style="470" customWidth="1"/>
    <col min="8713" max="8713" width="7.42578125" style="470" customWidth="1"/>
    <col min="8714" max="8714" width="20.140625" style="470" bestFit="1" customWidth="1"/>
    <col min="8715" max="8716" width="11.42578125" style="470"/>
    <col min="8717" max="8717" width="14.42578125" style="470" bestFit="1" customWidth="1"/>
    <col min="8718" max="8960" width="11.42578125" style="470"/>
    <col min="8961" max="8961" width="3.42578125" style="470" customWidth="1"/>
    <col min="8962" max="8962" width="4.140625" style="470" customWidth="1"/>
    <col min="8963" max="8963" width="31.42578125" style="470" customWidth="1"/>
    <col min="8964" max="8964" width="12" style="470" customWidth="1"/>
    <col min="8965" max="8965" width="8.140625" style="470" customWidth="1"/>
    <col min="8966" max="8966" width="10.140625" style="470" customWidth="1"/>
    <col min="8967" max="8967" width="8.7109375" style="470" customWidth="1"/>
    <col min="8968" max="8968" width="18.42578125" style="470" customWidth="1"/>
    <col min="8969" max="8969" width="7.42578125" style="470" customWidth="1"/>
    <col min="8970" max="8970" width="20.140625" style="470" bestFit="1" customWidth="1"/>
    <col min="8971" max="8972" width="11.42578125" style="470"/>
    <col min="8973" max="8973" width="14.42578125" style="470" bestFit="1" customWidth="1"/>
    <col min="8974" max="9216" width="11.42578125" style="470"/>
    <col min="9217" max="9217" width="3.42578125" style="470" customWidth="1"/>
    <col min="9218" max="9218" width="4.140625" style="470" customWidth="1"/>
    <col min="9219" max="9219" width="31.42578125" style="470" customWidth="1"/>
    <col min="9220" max="9220" width="12" style="470" customWidth="1"/>
    <col min="9221" max="9221" width="8.140625" style="470" customWidth="1"/>
    <col min="9222" max="9222" width="10.140625" style="470" customWidth="1"/>
    <col min="9223" max="9223" width="8.7109375" style="470" customWidth="1"/>
    <col min="9224" max="9224" width="18.42578125" style="470" customWidth="1"/>
    <col min="9225" max="9225" width="7.42578125" style="470" customWidth="1"/>
    <col min="9226" max="9226" width="20.140625" style="470" bestFit="1" customWidth="1"/>
    <col min="9227" max="9228" width="11.42578125" style="470"/>
    <col min="9229" max="9229" width="14.42578125" style="470" bestFit="1" customWidth="1"/>
    <col min="9230" max="9472" width="11.42578125" style="470"/>
    <col min="9473" max="9473" width="3.42578125" style="470" customWidth="1"/>
    <col min="9474" max="9474" width="4.140625" style="470" customWidth="1"/>
    <col min="9475" max="9475" width="31.42578125" style="470" customWidth="1"/>
    <col min="9476" max="9476" width="12" style="470" customWidth="1"/>
    <col min="9477" max="9477" width="8.140625" style="470" customWidth="1"/>
    <col min="9478" max="9478" width="10.140625" style="470" customWidth="1"/>
    <col min="9479" max="9479" width="8.7109375" style="470" customWidth="1"/>
    <col min="9480" max="9480" width="18.42578125" style="470" customWidth="1"/>
    <col min="9481" max="9481" width="7.42578125" style="470" customWidth="1"/>
    <col min="9482" max="9482" width="20.140625" style="470" bestFit="1" customWidth="1"/>
    <col min="9483" max="9484" width="11.42578125" style="470"/>
    <col min="9485" max="9485" width="14.42578125" style="470" bestFit="1" customWidth="1"/>
    <col min="9486" max="9728" width="11.42578125" style="470"/>
    <col min="9729" max="9729" width="3.42578125" style="470" customWidth="1"/>
    <col min="9730" max="9730" width="4.140625" style="470" customWidth="1"/>
    <col min="9731" max="9731" width="31.42578125" style="470" customWidth="1"/>
    <col min="9732" max="9732" width="12" style="470" customWidth="1"/>
    <col min="9733" max="9733" width="8.140625" style="470" customWidth="1"/>
    <col min="9734" max="9734" width="10.140625" style="470" customWidth="1"/>
    <col min="9735" max="9735" width="8.7109375" style="470" customWidth="1"/>
    <col min="9736" max="9736" width="18.42578125" style="470" customWidth="1"/>
    <col min="9737" max="9737" width="7.42578125" style="470" customWidth="1"/>
    <col min="9738" max="9738" width="20.140625" style="470" bestFit="1" customWidth="1"/>
    <col min="9739" max="9740" width="11.42578125" style="470"/>
    <col min="9741" max="9741" width="14.42578125" style="470" bestFit="1" customWidth="1"/>
    <col min="9742" max="9984" width="11.42578125" style="470"/>
    <col min="9985" max="9985" width="3.42578125" style="470" customWidth="1"/>
    <col min="9986" max="9986" width="4.140625" style="470" customWidth="1"/>
    <col min="9987" max="9987" width="31.42578125" style="470" customWidth="1"/>
    <col min="9988" max="9988" width="12" style="470" customWidth="1"/>
    <col min="9989" max="9989" width="8.140625" style="470" customWidth="1"/>
    <col min="9990" max="9990" width="10.140625" style="470" customWidth="1"/>
    <col min="9991" max="9991" width="8.7109375" style="470" customWidth="1"/>
    <col min="9992" max="9992" width="18.42578125" style="470" customWidth="1"/>
    <col min="9993" max="9993" width="7.42578125" style="470" customWidth="1"/>
    <col min="9994" max="9994" width="20.140625" style="470" bestFit="1" customWidth="1"/>
    <col min="9995" max="9996" width="11.42578125" style="470"/>
    <col min="9997" max="9997" width="14.42578125" style="470" bestFit="1" customWidth="1"/>
    <col min="9998" max="10240" width="11.42578125" style="470"/>
    <col min="10241" max="10241" width="3.42578125" style="470" customWidth="1"/>
    <col min="10242" max="10242" width="4.140625" style="470" customWidth="1"/>
    <col min="10243" max="10243" width="31.42578125" style="470" customWidth="1"/>
    <col min="10244" max="10244" width="12" style="470" customWidth="1"/>
    <col min="10245" max="10245" width="8.140625" style="470" customWidth="1"/>
    <col min="10246" max="10246" width="10.140625" style="470" customWidth="1"/>
    <col min="10247" max="10247" width="8.7109375" style="470" customWidth="1"/>
    <col min="10248" max="10248" width="18.42578125" style="470" customWidth="1"/>
    <col min="10249" max="10249" width="7.42578125" style="470" customWidth="1"/>
    <col min="10250" max="10250" width="20.140625" style="470" bestFit="1" customWidth="1"/>
    <col min="10251" max="10252" width="11.42578125" style="470"/>
    <col min="10253" max="10253" width="14.42578125" style="470" bestFit="1" customWidth="1"/>
    <col min="10254" max="10496" width="11.42578125" style="470"/>
    <col min="10497" max="10497" width="3.42578125" style="470" customWidth="1"/>
    <col min="10498" max="10498" width="4.140625" style="470" customWidth="1"/>
    <col min="10499" max="10499" width="31.42578125" style="470" customWidth="1"/>
    <col min="10500" max="10500" width="12" style="470" customWidth="1"/>
    <col min="10501" max="10501" width="8.140625" style="470" customWidth="1"/>
    <col min="10502" max="10502" width="10.140625" style="470" customWidth="1"/>
    <col min="10503" max="10503" width="8.7109375" style="470" customWidth="1"/>
    <col min="10504" max="10504" width="18.42578125" style="470" customWidth="1"/>
    <col min="10505" max="10505" width="7.42578125" style="470" customWidth="1"/>
    <col min="10506" max="10506" width="20.140625" style="470" bestFit="1" customWidth="1"/>
    <col min="10507" max="10508" width="11.42578125" style="470"/>
    <col min="10509" max="10509" width="14.42578125" style="470" bestFit="1" customWidth="1"/>
    <col min="10510" max="10752" width="11.42578125" style="470"/>
    <col min="10753" max="10753" width="3.42578125" style="470" customWidth="1"/>
    <col min="10754" max="10754" width="4.140625" style="470" customWidth="1"/>
    <col min="10755" max="10755" width="31.42578125" style="470" customWidth="1"/>
    <col min="10756" max="10756" width="12" style="470" customWidth="1"/>
    <col min="10757" max="10757" width="8.140625" style="470" customWidth="1"/>
    <col min="10758" max="10758" width="10.140625" style="470" customWidth="1"/>
    <col min="10759" max="10759" width="8.7109375" style="470" customWidth="1"/>
    <col min="10760" max="10760" width="18.42578125" style="470" customWidth="1"/>
    <col min="10761" max="10761" width="7.42578125" style="470" customWidth="1"/>
    <col min="10762" max="10762" width="20.140625" style="470" bestFit="1" customWidth="1"/>
    <col min="10763" max="10764" width="11.42578125" style="470"/>
    <col min="10765" max="10765" width="14.42578125" style="470" bestFit="1" customWidth="1"/>
    <col min="10766" max="11008" width="11.42578125" style="470"/>
    <col min="11009" max="11009" width="3.42578125" style="470" customWidth="1"/>
    <col min="11010" max="11010" width="4.140625" style="470" customWidth="1"/>
    <col min="11011" max="11011" width="31.42578125" style="470" customWidth="1"/>
    <col min="11012" max="11012" width="12" style="470" customWidth="1"/>
    <col min="11013" max="11013" width="8.140625" style="470" customWidth="1"/>
    <col min="11014" max="11014" width="10.140625" style="470" customWidth="1"/>
    <col min="11015" max="11015" width="8.7109375" style="470" customWidth="1"/>
    <col min="11016" max="11016" width="18.42578125" style="470" customWidth="1"/>
    <col min="11017" max="11017" width="7.42578125" style="470" customWidth="1"/>
    <col min="11018" max="11018" width="20.140625" style="470" bestFit="1" customWidth="1"/>
    <col min="11019" max="11020" width="11.42578125" style="470"/>
    <col min="11021" max="11021" width="14.42578125" style="470" bestFit="1" customWidth="1"/>
    <col min="11022" max="11264" width="11.42578125" style="470"/>
    <col min="11265" max="11265" width="3.42578125" style="470" customWidth="1"/>
    <col min="11266" max="11266" width="4.140625" style="470" customWidth="1"/>
    <col min="11267" max="11267" width="31.42578125" style="470" customWidth="1"/>
    <col min="11268" max="11268" width="12" style="470" customWidth="1"/>
    <col min="11269" max="11269" width="8.140625" style="470" customWidth="1"/>
    <col min="11270" max="11270" width="10.140625" style="470" customWidth="1"/>
    <col min="11271" max="11271" width="8.7109375" style="470" customWidth="1"/>
    <col min="11272" max="11272" width="18.42578125" style="470" customWidth="1"/>
    <col min="11273" max="11273" width="7.42578125" style="470" customWidth="1"/>
    <col min="11274" max="11274" width="20.140625" style="470" bestFit="1" customWidth="1"/>
    <col min="11275" max="11276" width="11.42578125" style="470"/>
    <col min="11277" max="11277" width="14.42578125" style="470" bestFit="1" customWidth="1"/>
    <col min="11278" max="11520" width="11.42578125" style="470"/>
    <col min="11521" max="11521" width="3.42578125" style="470" customWidth="1"/>
    <col min="11522" max="11522" width="4.140625" style="470" customWidth="1"/>
    <col min="11523" max="11523" width="31.42578125" style="470" customWidth="1"/>
    <col min="11524" max="11524" width="12" style="470" customWidth="1"/>
    <col min="11525" max="11525" width="8.140625" style="470" customWidth="1"/>
    <col min="11526" max="11526" width="10.140625" style="470" customWidth="1"/>
    <col min="11527" max="11527" width="8.7109375" style="470" customWidth="1"/>
    <col min="11528" max="11528" width="18.42578125" style="470" customWidth="1"/>
    <col min="11529" max="11529" width="7.42578125" style="470" customWidth="1"/>
    <col min="11530" max="11530" width="20.140625" style="470" bestFit="1" customWidth="1"/>
    <col min="11531" max="11532" width="11.42578125" style="470"/>
    <col min="11533" max="11533" width="14.42578125" style="470" bestFit="1" customWidth="1"/>
    <col min="11534" max="11776" width="11.42578125" style="470"/>
    <col min="11777" max="11777" width="3.42578125" style="470" customWidth="1"/>
    <col min="11778" max="11778" width="4.140625" style="470" customWidth="1"/>
    <col min="11779" max="11779" width="31.42578125" style="470" customWidth="1"/>
    <col min="11780" max="11780" width="12" style="470" customWidth="1"/>
    <col min="11781" max="11781" width="8.140625" style="470" customWidth="1"/>
    <col min="11782" max="11782" width="10.140625" style="470" customWidth="1"/>
    <col min="11783" max="11783" width="8.7109375" style="470" customWidth="1"/>
    <col min="11784" max="11784" width="18.42578125" style="470" customWidth="1"/>
    <col min="11785" max="11785" width="7.42578125" style="470" customWidth="1"/>
    <col min="11786" max="11786" width="20.140625" style="470" bestFit="1" customWidth="1"/>
    <col min="11787" max="11788" width="11.42578125" style="470"/>
    <col min="11789" max="11789" width="14.42578125" style="470" bestFit="1" customWidth="1"/>
    <col min="11790" max="12032" width="11.42578125" style="470"/>
    <col min="12033" max="12033" width="3.42578125" style="470" customWidth="1"/>
    <col min="12034" max="12034" width="4.140625" style="470" customWidth="1"/>
    <col min="12035" max="12035" width="31.42578125" style="470" customWidth="1"/>
    <col min="12036" max="12036" width="12" style="470" customWidth="1"/>
    <col min="12037" max="12037" width="8.140625" style="470" customWidth="1"/>
    <col min="12038" max="12038" width="10.140625" style="470" customWidth="1"/>
    <col min="12039" max="12039" width="8.7109375" style="470" customWidth="1"/>
    <col min="12040" max="12040" width="18.42578125" style="470" customWidth="1"/>
    <col min="12041" max="12041" width="7.42578125" style="470" customWidth="1"/>
    <col min="12042" max="12042" width="20.140625" style="470" bestFit="1" customWidth="1"/>
    <col min="12043" max="12044" width="11.42578125" style="470"/>
    <col min="12045" max="12045" width="14.42578125" style="470" bestFit="1" customWidth="1"/>
    <col min="12046" max="12288" width="11.42578125" style="470"/>
    <col min="12289" max="12289" width="3.42578125" style="470" customWidth="1"/>
    <col min="12290" max="12290" width="4.140625" style="470" customWidth="1"/>
    <col min="12291" max="12291" width="31.42578125" style="470" customWidth="1"/>
    <col min="12292" max="12292" width="12" style="470" customWidth="1"/>
    <col min="12293" max="12293" width="8.140625" style="470" customWidth="1"/>
    <col min="12294" max="12294" width="10.140625" style="470" customWidth="1"/>
    <col min="12295" max="12295" width="8.7109375" style="470" customWidth="1"/>
    <col min="12296" max="12296" width="18.42578125" style="470" customWidth="1"/>
    <col min="12297" max="12297" width="7.42578125" style="470" customWidth="1"/>
    <col min="12298" max="12298" width="20.140625" style="470" bestFit="1" customWidth="1"/>
    <col min="12299" max="12300" width="11.42578125" style="470"/>
    <col min="12301" max="12301" width="14.42578125" style="470" bestFit="1" customWidth="1"/>
    <col min="12302" max="12544" width="11.42578125" style="470"/>
    <col min="12545" max="12545" width="3.42578125" style="470" customWidth="1"/>
    <col min="12546" max="12546" width="4.140625" style="470" customWidth="1"/>
    <col min="12547" max="12547" width="31.42578125" style="470" customWidth="1"/>
    <col min="12548" max="12548" width="12" style="470" customWidth="1"/>
    <col min="12549" max="12549" width="8.140625" style="470" customWidth="1"/>
    <col min="12550" max="12550" width="10.140625" style="470" customWidth="1"/>
    <col min="12551" max="12551" width="8.7109375" style="470" customWidth="1"/>
    <col min="12552" max="12552" width="18.42578125" style="470" customWidth="1"/>
    <col min="12553" max="12553" width="7.42578125" style="470" customWidth="1"/>
    <col min="12554" max="12554" width="20.140625" style="470" bestFit="1" customWidth="1"/>
    <col min="12555" max="12556" width="11.42578125" style="470"/>
    <col min="12557" max="12557" width="14.42578125" style="470" bestFit="1" customWidth="1"/>
    <col min="12558" max="12800" width="11.42578125" style="470"/>
    <col min="12801" max="12801" width="3.42578125" style="470" customWidth="1"/>
    <col min="12802" max="12802" width="4.140625" style="470" customWidth="1"/>
    <col min="12803" max="12803" width="31.42578125" style="470" customWidth="1"/>
    <col min="12804" max="12804" width="12" style="470" customWidth="1"/>
    <col min="12805" max="12805" width="8.140625" style="470" customWidth="1"/>
    <col min="12806" max="12806" width="10.140625" style="470" customWidth="1"/>
    <col min="12807" max="12807" width="8.7109375" style="470" customWidth="1"/>
    <col min="12808" max="12808" width="18.42578125" style="470" customWidth="1"/>
    <col min="12809" max="12809" width="7.42578125" style="470" customWidth="1"/>
    <col min="12810" max="12810" width="20.140625" style="470" bestFit="1" customWidth="1"/>
    <col min="12811" max="12812" width="11.42578125" style="470"/>
    <col min="12813" max="12813" width="14.42578125" style="470" bestFit="1" customWidth="1"/>
    <col min="12814" max="13056" width="11.42578125" style="470"/>
    <col min="13057" max="13057" width="3.42578125" style="470" customWidth="1"/>
    <col min="13058" max="13058" width="4.140625" style="470" customWidth="1"/>
    <col min="13059" max="13059" width="31.42578125" style="470" customWidth="1"/>
    <col min="13060" max="13060" width="12" style="470" customWidth="1"/>
    <col min="13061" max="13061" width="8.140625" style="470" customWidth="1"/>
    <col min="13062" max="13062" width="10.140625" style="470" customWidth="1"/>
    <col min="13063" max="13063" width="8.7109375" style="470" customWidth="1"/>
    <col min="13064" max="13064" width="18.42578125" style="470" customWidth="1"/>
    <col min="13065" max="13065" width="7.42578125" style="470" customWidth="1"/>
    <col min="13066" max="13066" width="20.140625" style="470" bestFit="1" customWidth="1"/>
    <col min="13067" max="13068" width="11.42578125" style="470"/>
    <col min="13069" max="13069" width="14.42578125" style="470" bestFit="1" customWidth="1"/>
    <col min="13070" max="13312" width="11.42578125" style="470"/>
    <col min="13313" max="13313" width="3.42578125" style="470" customWidth="1"/>
    <col min="13314" max="13314" width="4.140625" style="470" customWidth="1"/>
    <col min="13315" max="13315" width="31.42578125" style="470" customWidth="1"/>
    <col min="13316" max="13316" width="12" style="470" customWidth="1"/>
    <col min="13317" max="13317" width="8.140625" style="470" customWidth="1"/>
    <col min="13318" max="13318" width="10.140625" style="470" customWidth="1"/>
    <col min="13319" max="13319" width="8.7109375" style="470" customWidth="1"/>
    <col min="13320" max="13320" width="18.42578125" style="470" customWidth="1"/>
    <col min="13321" max="13321" width="7.42578125" style="470" customWidth="1"/>
    <col min="13322" max="13322" width="20.140625" style="470" bestFit="1" customWidth="1"/>
    <col min="13323" max="13324" width="11.42578125" style="470"/>
    <col min="13325" max="13325" width="14.42578125" style="470" bestFit="1" customWidth="1"/>
    <col min="13326" max="13568" width="11.42578125" style="470"/>
    <col min="13569" max="13569" width="3.42578125" style="470" customWidth="1"/>
    <col min="13570" max="13570" width="4.140625" style="470" customWidth="1"/>
    <col min="13571" max="13571" width="31.42578125" style="470" customWidth="1"/>
    <col min="13572" max="13572" width="12" style="470" customWidth="1"/>
    <col min="13573" max="13573" width="8.140625" style="470" customWidth="1"/>
    <col min="13574" max="13574" width="10.140625" style="470" customWidth="1"/>
    <col min="13575" max="13575" width="8.7109375" style="470" customWidth="1"/>
    <col min="13576" max="13576" width="18.42578125" style="470" customWidth="1"/>
    <col min="13577" max="13577" width="7.42578125" style="470" customWidth="1"/>
    <col min="13578" max="13578" width="20.140625" style="470" bestFit="1" customWidth="1"/>
    <col min="13579" max="13580" width="11.42578125" style="470"/>
    <col min="13581" max="13581" width="14.42578125" style="470" bestFit="1" customWidth="1"/>
    <col min="13582" max="13824" width="11.42578125" style="470"/>
    <col min="13825" max="13825" width="3.42578125" style="470" customWidth="1"/>
    <col min="13826" max="13826" width="4.140625" style="470" customWidth="1"/>
    <col min="13827" max="13827" width="31.42578125" style="470" customWidth="1"/>
    <col min="13828" max="13828" width="12" style="470" customWidth="1"/>
    <col min="13829" max="13829" width="8.140625" style="470" customWidth="1"/>
    <col min="13830" max="13830" width="10.140625" style="470" customWidth="1"/>
    <col min="13831" max="13831" width="8.7109375" style="470" customWidth="1"/>
    <col min="13832" max="13832" width="18.42578125" style="470" customWidth="1"/>
    <col min="13833" max="13833" width="7.42578125" style="470" customWidth="1"/>
    <col min="13834" max="13834" width="20.140625" style="470" bestFit="1" customWidth="1"/>
    <col min="13835" max="13836" width="11.42578125" style="470"/>
    <col min="13837" max="13837" width="14.42578125" style="470" bestFit="1" customWidth="1"/>
    <col min="13838" max="14080" width="11.42578125" style="470"/>
    <col min="14081" max="14081" width="3.42578125" style="470" customWidth="1"/>
    <col min="14082" max="14082" width="4.140625" style="470" customWidth="1"/>
    <col min="14083" max="14083" width="31.42578125" style="470" customWidth="1"/>
    <col min="14084" max="14084" width="12" style="470" customWidth="1"/>
    <col min="14085" max="14085" width="8.140625" style="470" customWidth="1"/>
    <col min="14086" max="14086" width="10.140625" style="470" customWidth="1"/>
    <col min="14087" max="14087" width="8.7109375" style="470" customWidth="1"/>
    <col min="14088" max="14088" width="18.42578125" style="470" customWidth="1"/>
    <col min="14089" max="14089" width="7.42578125" style="470" customWidth="1"/>
    <col min="14090" max="14090" width="20.140625" style="470" bestFit="1" customWidth="1"/>
    <col min="14091" max="14092" width="11.42578125" style="470"/>
    <col min="14093" max="14093" width="14.42578125" style="470" bestFit="1" customWidth="1"/>
    <col min="14094" max="14336" width="11.42578125" style="470"/>
    <col min="14337" max="14337" width="3.42578125" style="470" customWidth="1"/>
    <col min="14338" max="14338" width="4.140625" style="470" customWidth="1"/>
    <col min="14339" max="14339" width="31.42578125" style="470" customWidth="1"/>
    <col min="14340" max="14340" width="12" style="470" customWidth="1"/>
    <col min="14341" max="14341" width="8.140625" style="470" customWidth="1"/>
    <col min="14342" max="14342" width="10.140625" style="470" customWidth="1"/>
    <col min="14343" max="14343" width="8.7109375" style="470" customWidth="1"/>
    <col min="14344" max="14344" width="18.42578125" style="470" customWidth="1"/>
    <col min="14345" max="14345" width="7.42578125" style="470" customWidth="1"/>
    <col min="14346" max="14346" width="20.140625" style="470" bestFit="1" customWidth="1"/>
    <col min="14347" max="14348" width="11.42578125" style="470"/>
    <col min="14349" max="14349" width="14.42578125" style="470" bestFit="1" customWidth="1"/>
    <col min="14350" max="14592" width="11.42578125" style="470"/>
    <col min="14593" max="14593" width="3.42578125" style="470" customWidth="1"/>
    <col min="14594" max="14594" width="4.140625" style="470" customWidth="1"/>
    <col min="14595" max="14595" width="31.42578125" style="470" customWidth="1"/>
    <col min="14596" max="14596" width="12" style="470" customWidth="1"/>
    <col min="14597" max="14597" width="8.140625" style="470" customWidth="1"/>
    <col min="14598" max="14598" width="10.140625" style="470" customWidth="1"/>
    <col min="14599" max="14599" width="8.7109375" style="470" customWidth="1"/>
    <col min="14600" max="14600" width="18.42578125" style="470" customWidth="1"/>
    <col min="14601" max="14601" width="7.42578125" style="470" customWidth="1"/>
    <col min="14602" max="14602" width="20.140625" style="470" bestFit="1" customWidth="1"/>
    <col min="14603" max="14604" width="11.42578125" style="470"/>
    <col min="14605" max="14605" width="14.42578125" style="470" bestFit="1" customWidth="1"/>
    <col min="14606" max="14848" width="11.42578125" style="470"/>
    <col min="14849" max="14849" width="3.42578125" style="470" customWidth="1"/>
    <col min="14850" max="14850" width="4.140625" style="470" customWidth="1"/>
    <col min="14851" max="14851" width="31.42578125" style="470" customWidth="1"/>
    <col min="14852" max="14852" width="12" style="470" customWidth="1"/>
    <col min="14853" max="14853" width="8.140625" style="470" customWidth="1"/>
    <col min="14854" max="14854" width="10.140625" style="470" customWidth="1"/>
    <col min="14855" max="14855" width="8.7109375" style="470" customWidth="1"/>
    <col min="14856" max="14856" width="18.42578125" style="470" customWidth="1"/>
    <col min="14857" max="14857" width="7.42578125" style="470" customWidth="1"/>
    <col min="14858" max="14858" width="20.140625" style="470" bestFit="1" customWidth="1"/>
    <col min="14859" max="14860" width="11.42578125" style="470"/>
    <col min="14861" max="14861" width="14.42578125" style="470" bestFit="1" customWidth="1"/>
    <col min="14862" max="15104" width="11.42578125" style="470"/>
    <col min="15105" max="15105" width="3.42578125" style="470" customWidth="1"/>
    <col min="15106" max="15106" width="4.140625" style="470" customWidth="1"/>
    <col min="15107" max="15107" width="31.42578125" style="470" customWidth="1"/>
    <col min="15108" max="15108" width="12" style="470" customWidth="1"/>
    <col min="15109" max="15109" width="8.140625" style="470" customWidth="1"/>
    <col min="15110" max="15110" width="10.140625" style="470" customWidth="1"/>
    <col min="15111" max="15111" width="8.7109375" style="470" customWidth="1"/>
    <col min="15112" max="15112" width="18.42578125" style="470" customWidth="1"/>
    <col min="15113" max="15113" width="7.42578125" style="470" customWidth="1"/>
    <col min="15114" max="15114" width="20.140625" style="470" bestFit="1" customWidth="1"/>
    <col min="15115" max="15116" width="11.42578125" style="470"/>
    <col min="15117" max="15117" width="14.42578125" style="470" bestFit="1" customWidth="1"/>
    <col min="15118" max="15360" width="11.42578125" style="470"/>
    <col min="15361" max="15361" width="3.42578125" style="470" customWidth="1"/>
    <col min="15362" max="15362" width="4.140625" style="470" customWidth="1"/>
    <col min="15363" max="15363" width="31.42578125" style="470" customWidth="1"/>
    <col min="15364" max="15364" width="12" style="470" customWidth="1"/>
    <col min="15365" max="15365" width="8.140625" style="470" customWidth="1"/>
    <col min="15366" max="15366" width="10.140625" style="470" customWidth="1"/>
    <col min="15367" max="15367" width="8.7109375" style="470" customWidth="1"/>
    <col min="15368" max="15368" width="18.42578125" style="470" customWidth="1"/>
    <col min="15369" max="15369" width="7.42578125" style="470" customWidth="1"/>
    <col min="15370" max="15370" width="20.140625" style="470" bestFit="1" customWidth="1"/>
    <col min="15371" max="15372" width="11.42578125" style="470"/>
    <col min="15373" max="15373" width="14.42578125" style="470" bestFit="1" customWidth="1"/>
    <col min="15374" max="15616" width="11.42578125" style="470"/>
    <col min="15617" max="15617" width="3.42578125" style="470" customWidth="1"/>
    <col min="15618" max="15618" width="4.140625" style="470" customWidth="1"/>
    <col min="15619" max="15619" width="31.42578125" style="470" customWidth="1"/>
    <col min="15620" max="15620" width="12" style="470" customWidth="1"/>
    <col min="15621" max="15621" width="8.140625" style="470" customWidth="1"/>
    <col min="15622" max="15622" width="10.140625" style="470" customWidth="1"/>
    <col min="15623" max="15623" width="8.7109375" style="470" customWidth="1"/>
    <col min="15624" max="15624" width="18.42578125" style="470" customWidth="1"/>
    <col min="15625" max="15625" width="7.42578125" style="470" customWidth="1"/>
    <col min="15626" max="15626" width="20.140625" style="470" bestFit="1" customWidth="1"/>
    <col min="15627" max="15628" width="11.42578125" style="470"/>
    <col min="15629" max="15629" width="14.42578125" style="470" bestFit="1" customWidth="1"/>
    <col min="15630" max="15872" width="11.42578125" style="470"/>
    <col min="15873" max="15873" width="3.42578125" style="470" customWidth="1"/>
    <col min="15874" max="15874" width="4.140625" style="470" customWidth="1"/>
    <col min="15875" max="15875" width="31.42578125" style="470" customWidth="1"/>
    <col min="15876" max="15876" width="12" style="470" customWidth="1"/>
    <col min="15877" max="15877" width="8.140625" style="470" customWidth="1"/>
    <col min="15878" max="15878" width="10.140625" style="470" customWidth="1"/>
    <col min="15879" max="15879" width="8.7109375" style="470" customWidth="1"/>
    <col min="15880" max="15880" width="18.42578125" style="470" customWidth="1"/>
    <col min="15881" max="15881" width="7.42578125" style="470" customWidth="1"/>
    <col min="15882" max="15882" width="20.140625" style="470" bestFit="1" customWidth="1"/>
    <col min="15883" max="15884" width="11.42578125" style="470"/>
    <col min="15885" max="15885" width="14.42578125" style="470" bestFit="1" customWidth="1"/>
    <col min="15886" max="16128" width="11.42578125" style="470"/>
    <col min="16129" max="16129" width="3.42578125" style="470" customWidth="1"/>
    <col min="16130" max="16130" width="4.140625" style="470" customWidth="1"/>
    <col min="16131" max="16131" width="31.42578125" style="470" customWidth="1"/>
    <col min="16132" max="16132" width="12" style="470" customWidth="1"/>
    <col min="16133" max="16133" width="8.140625" style="470" customWidth="1"/>
    <col min="16134" max="16134" width="10.140625" style="470" customWidth="1"/>
    <col min="16135" max="16135" width="8.7109375" style="470" customWidth="1"/>
    <col min="16136" max="16136" width="18.42578125" style="470" customWidth="1"/>
    <col min="16137" max="16137" width="7.42578125" style="470" customWidth="1"/>
    <col min="16138" max="16138" width="20.140625" style="470" bestFit="1" customWidth="1"/>
    <col min="16139" max="16140" width="11.42578125" style="470"/>
    <col min="16141" max="16141" width="14.42578125" style="470" bestFit="1" customWidth="1"/>
    <col min="16142" max="16384" width="11.42578125" style="470"/>
  </cols>
  <sheetData>
    <row r="1" spans="1:13" ht="20.25" customHeight="1" thickBot="1">
      <c r="A1" s="1524"/>
      <c r="B1" s="1521" t="s">
        <v>55</v>
      </c>
      <c r="C1" s="1522"/>
      <c r="D1" s="1522"/>
      <c r="E1" s="1522"/>
      <c r="F1" s="1522"/>
      <c r="G1" s="1523"/>
      <c r="H1" s="1557"/>
    </row>
    <row r="2" spans="1:13" ht="20.25" customHeight="1" thickBot="1">
      <c r="A2" s="1525"/>
      <c r="B2" s="1521" t="s">
        <v>56</v>
      </c>
      <c r="C2" s="1522"/>
      <c r="D2" s="1522"/>
      <c r="E2" s="1522"/>
      <c r="F2" s="1522"/>
      <c r="G2" s="1523"/>
      <c r="H2" s="1558"/>
    </row>
    <row r="3" spans="1:13" ht="16.5" customHeight="1">
      <c r="A3" s="1525"/>
      <c r="B3" s="1527" t="str">
        <f>'Factor Multiplicador 1'!B3:F3</f>
        <v>OPTIMIZACIÓN DE REDES DE ALCANTARILLADO SANITARIO Y PLUVIAL EN LA ZONA CENTRO DEL MUNICIPIO DE LA PLATA HUILA</v>
      </c>
      <c r="C3" s="1528"/>
      <c r="D3" s="1528"/>
      <c r="E3" s="1528"/>
      <c r="F3" s="1528"/>
      <c r="G3" s="1529"/>
      <c r="H3" s="1558"/>
    </row>
    <row r="4" spans="1:13" s="472" customFormat="1" ht="36" customHeight="1" thickBot="1">
      <c r="A4" s="1526"/>
      <c r="B4" s="1530"/>
      <c r="C4" s="1531"/>
      <c r="D4" s="1531"/>
      <c r="E4" s="1531"/>
      <c r="F4" s="1531"/>
      <c r="G4" s="1532"/>
      <c r="H4" s="1559"/>
      <c r="I4" s="471"/>
    </row>
    <row r="5" spans="1:13" s="472" customFormat="1" ht="24" customHeight="1" thickBot="1">
      <c r="A5" s="1535"/>
      <c r="B5" s="1536"/>
      <c r="C5" s="1536"/>
      <c r="D5" s="1536"/>
      <c r="E5" s="1536"/>
      <c r="F5" s="1536"/>
      <c r="G5" s="1536"/>
      <c r="H5" s="1537"/>
      <c r="I5" s="473"/>
      <c r="J5" s="474" t="s">
        <v>325</v>
      </c>
    </row>
    <row r="6" spans="1:13" ht="33.75">
      <c r="A6" s="1552" t="s">
        <v>105</v>
      </c>
      <c r="B6" s="1553"/>
      <c r="C6" s="475" t="s">
        <v>145</v>
      </c>
      <c r="D6" s="476" t="s">
        <v>926</v>
      </c>
      <c r="E6" s="477" t="s">
        <v>146</v>
      </c>
      <c r="F6" s="478" t="s">
        <v>147</v>
      </c>
      <c r="G6" s="479" t="s">
        <v>148</v>
      </c>
      <c r="H6" s="480" t="s">
        <v>62</v>
      </c>
      <c r="I6" s="481"/>
      <c r="J6" s="482">
        <f>+'PRESU OFICIAL'!F98</f>
        <v>1664010876</v>
      </c>
    </row>
    <row r="7" spans="1:13" ht="15.75">
      <c r="A7" s="483" t="s">
        <v>927</v>
      </c>
      <c r="B7" s="484"/>
      <c r="C7" s="485"/>
      <c r="D7" s="486"/>
      <c r="E7" s="487"/>
      <c r="F7" s="488"/>
      <c r="G7" s="489"/>
      <c r="H7" s="490"/>
      <c r="I7" s="491"/>
    </row>
    <row r="8" spans="1:13">
      <c r="A8" s="492" t="s">
        <v>149</v>
      </c>
      <c r="B8" s="493"/>
      <c r="C8" s="494"/>
      <c r="D8" s="495"/>
      <c r="E8" s="496"/>
      <c r="F8" s="497"/>
      <c r="G8" s="498">
        <f>SUM(G9:G12)</f>
        <v>74880489.022589087</v>
      </c>
      <c r="H8" s="499">
        <f>+G8/J6</f>
        <v>4.4999999761172887E-2</v>
      </c>
      <c r="I8" s="500"/>
      <c r="J8" s="739">
        <f>+C9/1300000</f>
        <v>1.3214004957794003</v>
      </c>
      <c r="K8" s="501"/>
    </row>
    <row r="9" spans="1:13" ht="12.75">
      <c r="A9" s="502">
        <v>1</v>
      </c>
      <c r="B9" s="503" t="s">
        <v>589</v>
      </c>
      <c r="C9" s="743">
        <v>1717820.6445132205</v>
      </c>
      <c r="D9" s="505">
        <f>FP!AD44</f>
        <v>1.7244000000000002</v>
      </c>
      <c r="E9" s="506">
        <v>1</v>
      </c>
      <c r="F9" s="507">
        <f>+'AIU OBRA'!F10</f>
        <v>16</v>
      </c>
      <c r="G9" s="508">
        <f>C9*(1+D9)*F9*E9</f>
        <v>74880489.022589087</v>
      </c>
      <c r="H9" s="509"/>
      <c r="I9" s="510"/>
      <c r="J9" s="739">
        <v>1.5334172657479901</v>
      </c>
      <c r="K9" s="512"/>
    </row>
    <row r="10" spans="1:13" ht="12.75">
      <c r="A10" s="502"/>
      <c r="B10" s="503"/>
      <c r="C10" s="504"/>
      <c r="D10" s="505"/>
      <c r="E10" s="506"/>
      <c r="F10" s="507"/>
      <c r="G10" s="508">
        <f>C10*(1+D10)*F10*E10</f>
        <v>0</v>
      </c>
      <c r="H10" s="509"/>
      <c r="I10" s="510"/>
      <c r="J10" s="738"/>
      <c r="K10" s="512"/>
      <c r="M10" s="513"/>
    </row>
    <row r="11" spans="1:13" ht="12.75">
      <c r="A11" s="502"/>
      <c r="B11" s="503"/>
      <c r="C11" s="504"/>
      <c r="D11" s="505"/>
      <c r="E11" s="506"/>
      <c r="F11" s="507"/>
      <c r="G11" s="508">
        <f>C11*(1+D11)*F11*E11</f>
        <v>0</v>
      </c>
      <c r="H11" s="509"/>
      <c r="I11" s="510"/>
      <c r="J11" s="738"/>
      <c r="K11" s="512"/>
      <c r="M11" s="513"/>
    </row>
    <row r="12" spans="1:13" ht="12.75">
      <c r="A12" s="502"/>
      <c r="B12" s="503"/>
      <c r="C12" s="508"/>
      <c r="D12" s="505"/>
      <c r="E12" s="506"/>
      <c r="F12" s="507"/>
      <c r="G12" s="508">
        <f>C12*(1+D12)*F12*E12</f>
        <v>0</v>
      </c>
      <c r="H12" s="514"/>
      <c r="I12" s="510"/>
      <c r="J12" s="738"/>
      <c r="K12" s="512"/>
      <c r="M12" s="513"/>
    </row>
    <row r="13" spans="1:13">
      <c r="A13" s="492" t="s">
        <v>152</v>
      </c>
      <c r="B13" s="493"/>
      <c r="C13" s="494"/>
      <c r="D13" s="505"/>
      <c r="E13" s="496"/>
      <c r="F13" s="497"/>
      <c r="G13" s="498">
        <f>SUM(G14:G14)</f>
        <v>0</v>
      </c>
      <c r="H13" s="499">
        <f>+G13/J6</f>
        <v>0</v>
      </c>
      <c r="I13" s="510"/>
      <c r="J13" s="738"/>
      <c r="K13" s="512"/>
      <c r="M13" s="513"/>
    </row>
    <row r="14" spans="1:13">
      <c r="A14" s="502"/>
      <c r="B14" s="515"/>
      <c r="C14" s="508"/>
      <c r="D14" s="505"/>
      <c r="E14" s="506"/>
      <c r="F14" s="507"/>
      <c r="G14" s="508">
        <f>C14*(1+D14)*F14*E14</f>
        <v>0</v>
      </c>
      <c r="H14" s="516"/>
      <c r="I14" s="500"/>
      <c r="J14" s="738"/>
      <c r="K14" s="518"/>
    </row>
    <row r="15" spans="1:13">
      <c r="A15" s="492" t="s">
        <v>154</v>
      </c>
      <c r="B15" s="493"/>
      <c r="C15" s="494"/>
      <c r="D15" s="495"/>
      <c r="E15" s="496"/>
      <c r="F15" s="497"/>
      <c r="G15" s="498">
        <f>SUM(G16:G19)</f>
        <v>0</v>
      </c>
      <c r="H15" s="499">
        <f>+G15/J6</f>
        <v>0</v>
      </c>
      <c r="I15" s="510"/>
      <c r="J15" s="738"/>
      <c r="K15" s="519"/>
      <c r="M15" s="470" t="s">
        <v>50</v>
      </c>
    </row>
    <row r="16" spans="1:13">
      <c r="A16" s="502"/>
      <c r="B16" s="736"/>
      <c r="C16" s="508"/>
      <c r="D16" s="507"/>
      <c r="E16" s="506"/>
      <c r="F16" s="507"/>
      <c r="G16" s="508">
        <f>ROUND(C16*F16*E16,2)</f>
        <v>0</v>
      </c>
      <c r="H16" s="520"/>
      <c r="I16" s="500"/>
      <c r="J16" s="738"/>
    </row>
    <row r="17" spans="1:10">
      <c r="A17" s="502"/>
      <c r="B17" s="736"/>
      <c r="C17" s="508"/>
      <c r="D17" s="507"/>
      <c r="E17" s="506"/>
      <c r="F17" s="507"/>
      <c r="G17" s="508">
        <f>ROUND(C17*F17*E17,2)</f>
        <v>0</v>
      </c>
      <c r="H17" s="520"/>
      <c r="I17" s="500"/>
      <c r="J17" s="738"/>
    </row>
    <row r="18" spans="1:10" ht="12.75">
      <c r="A18" s="502"/>
      <c r="B18" s="515"/>
      <c r="C18" s="508"/>
      <c r="D18" s="507"/>
      <c r="E18" s="506"/>
      <c r="F18" s="507"/>
      <c r="G18" s="508">
        <f>C18*F18*E18</f>
        <v>0</v>
      </c>
      <c r="H18" s="509"/>
      <c r="I18" s="510"/>
      <c r="J18" s="738"/>
    </row>
    <row r="19" spans="1:10" ht="12.75">
      <c r="A19" s="502"/>
      <c r="B19" s="515"/>
      <c r="C19" s="508"/>
      <c r="D19" s="507"/>
      <c r="E19" s="506"/>
      <c r="F19" s="507"/>
      <c r="G19" s="508">
        <f>C19*F19*E19</f>
        <v>0</v>
      </c>
      <c r="H19" s="514"/>
      <c r="I19" s="510"/>
      <c r="J19" s="738"/>
    </row>
    <row r="20" spans="1:10">
      <c r="A20" s="492" t="s">
        <v>931</v>
      </c>
      <c r="B20" s="493"/>
      <c r="C20" s="494"/>
      <c r="D20" s="976" t="s">
        <v>933</v>
      </c>
      <c r="E20" s="496"/>
      <c r="F20" s="521"/>
      <c r="G20" s="498">
        <f>SUM(G21:G23)</f>
        <v>257921685.78</v>
      </c>
      <c r="H20" s="499">
        <f>+G20/J6</f>
        <v>0.155</v>
      </c>
      <c r="I20" s="510"/>
      <c r="J20" s="738"/>
    </row>
    <row r="21" spans="1:10" ht="32.25" customHeight="1">
      <c r="A21" s="707">
        <v>1</v>
      </c>
      <c r="B21" s="522" t="s">
        <v>935</v>
      </c>
      <c r="C21" s="868">
        <f>+'PRESU OFICIAL'!F98</f>
        <v>1664010876</v>
      </c>
      <c r="D21" s="521">
        <v>0.155</v>
      </c>
      <c r="E21" s="523"/>
      <c r="F21" s="521"/>
      <c r="G21" s="508">
        <f>ROUND(C$21*(D21),2)</f>
        <v>257921685.78</v>
      </c>
      <c r="H21" s="509"/>
      <c r="I21" s="510"/>
      <c r="J21" s="40"/>
    </row>
    <row r="22" spans="1:10" ht="12.75">
      <c r="A22" s="707"/>
      <c r="B22" s="522"/>
      <c r="C22" s="859"/>
      <c r="D22" s="505"/>
      <c r="E22" s="523"/>
      <c r="F22" s="521"/>
      <c r="G22" s="508"/>
      <c r="H22" s="509"/>
      <c r="I22" s="510"/>
      <c r="J22" s="738"/>
    </row>
    <row r="23" spans="1:10" ht="12.75">
      <c r="A23" s="707"/>
      <c r="B23" s="522"/>
      <c r="C23" s="508"/>
      <c r="D23" s="505"/>
      <c r="E23" s="523"/>
      <c r="F23" s="521"/>
      <c r="G23" s="508"/>
      <c r="H23" s="509"/>
      <c r="I23" s="510"/>
      <c r="J23" s="873"/>
    </row>
    <row r="24" spans="1:10">
      <c r="A24" s="492" t="s">
        <v>155</v>
      </c>
      <c r="B24" s="493"/>
      <c r="C24" s="494"/>
      <c r="D24" s="495"/>
      <c r="E24" s="496"/>
      <c r="F24" s="497"/>
      <c r="G24" s="498"/>
      <c r="H24" s="526"/>
      <c r="I24" s="510"/>
    </row>
    <row r="25" spans="1:10" ht="15" customHeight="1">
      <c r="A25" s="1554" t="s">
        <v>156</v>
      </c>
      <c r="B25" s="1555"/>
      <c r="C25" s="1555"/>
      <c r="D25" s="1556"/>
      <c r="E25" s="1546" t="s">
        <v>927</v>
      </c>
      <c r="F25" s="1547"/>
      <c r="G25" s="737">
        <f>ROUND(G20+G15+G13+G8,0)</f>
        <v>332802175</v>
      </c>
      <c r="H25" s="528">
        <f>H8+H13+H15+H20</f>
        <v>0.19999999976117289</v>
      </c>
      <c r="I25" s="510"/>
      <c r="J25" s="529">
        <f>+'PRESU OFICIAL'!F99</f>
        <v>332802175</v>
      </c>
    </row>
    <row r="26" spans="1:10" ht="15" customHeight="1">
      <c r="A26" s="1543"/>
      <c r="B26" s="1544"/>
      <c r="C26" s="1544"/>
      <c r="D26" s="1545"/>
      <c r="E26" s="1546"/>
      <c r="F26" s="1547"/>
      <c r="G26" s="527"/>
      <c r="H26" s="528"/>
      <c r="I26" s="500"/>
      <c r="J26" s="739">
        <f>J25-G25</f>
        <v>0</v>
      </c>
    </row>
    <row r="27" spans="1:10" ht="15" customHeight="1">
      <c r="A27" s="1543"/>
      <c r="B27" s="1544"/>
      <c r="C27" s="1544"/>
      <c r="D27" s="1545"/>
      <c r="E27" s="1546"/>
      <c r="F27" s="1547"/>
      <c r="G27" s="527"/>
      <c r="H27" s="528"/>
      <c r="I27" s="530"/>
      <c r="J27" s="531"/>
    </row>
    <row r="28" spans="1:10" ht="13.5" thickBot="1">
      <c r="A28" s="532"/>
      <c r="B28" s="533"/>
      <c r="C28" s="1548"/>
      <c r="D28" s="1548"/>
      <c r="E28" s="1548"/>
      <c r="F28" s="1548"/>
      <c r="G28" s="527"/>
      <c r="H28" s="528"/>
      <c r="I28" s="530"/>
      <c r="J28" s="531" t="s">
        <v>50</v>
      </c>
    </row>
    <row r="29" spans="1:10" ht="13.5" thickBot="1">
      <c r="A29" s="1549" t="s">
        <v>934</v>
      </c>
      <c r="B29" s="1550"/>
      <c r="C29" s="1550"/>
      <c r="D29" s="1550"/>
      <c r="E29" s="1550"/>
      <c r="F29" s="1550"/>
      <c r="G29" s="1551"/>
      <c r="H29" s="534">
        <f>SUM(H25:H28)</f>
        <v>0.19999999976117289</v>
      </c>
      <c r="I29" s="535"/>
      <c r="J29" s="531"/>
    </row>
    <row r="30" spans="1:10">
      <c r="I30" s="470"/>
      <c r="J30" s="511"/>
    </row>
    <row r="31" spans="1:10">
      <c r="A31" s="537" t="s">
        <v>162</v>
      </c>
      <c r="B31" s="537"/>
      <c r="C31" s="537"/>
      <c r="D31" s="537"/>
      <c r="I31" s="538"/>
      <c r="J31" s="511"/>
    </row>
    <row r="32" spans="1:10" ht="15.75" customHeight="1">
      <c r="A32" s="537"/>
      <c r="B32" s="537"/>
      <c r="C32" s="537"/>
      <c r="D32" s="537"/>
      <c r="H32" s="470"/>
      <c r="I32" s="539"/>
      <c r="J32" s="540">
        <v>0.3</v>
      </c>
    </row>
    <row r="33" spans="1:9" ht="15.75" customHeight="1">
      <c r="A33" s="537"/>
      <c r="B33" s="537"/>
      <c r="C33" s="537"/>
      <c r="D33" s="537"/>
      <c r="H33" s="470"/>
      <c r="I33" s="539"/>
    </row>
    <row r="34" spans="1:9" ht="15.75" customHeight="1">
      <c r="A34" s="537"/>
      <c r="B34" s="537"/>
      <c r="C34" s="537"/>
      <c r="D34" s="537"/>
      <c r="H34" s="470"/>
      <c r="I34" s="539"/>
    </row>
    <row r="35" spans="1:9" ht="15.75" customHeight="1">
      <c r="A35" s="537"/>
      <c r="B35" s="537"/>
      <c r="C35" s="537"/>
      <c r="D35" s="537"/>
      <c r="H35" s="470"/>
      <c r="I35" s="539"/>
    </row>
    <row r="36" spans="1:9">
      <c r="A36" s="537"/>
      <c r="B36" s="537"/>
      <c r="C36" s="537"/>
      <c r="D36" s="537"/>
    </row>
    <row r="37" spans="1:9">
      <c r="A37" s="95" t="s">
        <v>41</v>
      </c>
      <c r="B37" s="541"/>
      <c r="C37" s="542"/>
      <c r="D37" s="2" t="s">
        <v>626</v>
      </c>
      <c r="E37" s="95" t="s">
        <v>627</v>
      </c>
      <c r="F37" s="899"/>
      <c r="G37" s="899"/>
    </row>
    <row r="38" spans="1:9">
      <c r="A38" s="96" t="s">
        <v>42</v>
      </c>
      <c r="B38" s="537"/>
      <c r="C38" s="544"/>
      <c r="D38" s="3"/>
      <c r="E38" s="96" t="s">
        <v>628</v>
      </c>
    </row>
    <row r="39" spans="1:9">
      <c r="A39" s="14" t="s">
        <v>22</v>
      </c>
      <c r="B39" s="537"/>
      <c r="C39" s="544"/>
      <c r="D39" s="15"/>
      <c r="E39" s="14" t="s">
        <v>629</v>
      </c>
    </row>
  </sheetData>
  <sheetProtection selectLockedCells="1" selectUnlockedCells="1"/>
  <mergeCells count="15">
    <mergeCell ref="A5:H5"/>
    <mergeCell ref="A1:A4"/>
    <mergeCell ref="B1:G1"/>
    <mergeCell ref="H1:H4"/>
    <mergeCell ref="B2:G2"/>
    <mergeCell ref="B3:G4"/>
    <mergeCell ref="A27:D27"/>
    <mergeCell ref="E27:F27"/>
    <mergeCell ref="C28:F28"/>
    <mergeCell ref="A29:G29"/>
    <mergeCell ref="A6:B6"/>
    <mergeCell ref="A25:D25"/>
    <mergeCell ref="E25:F25"/>
    <mergeCell ref="A26:D26"/>
    <mergeCell ref="E26:F26"/>
  </mergeCells>
  <printOptions horizontalCentered="1"/>
  <pageMargins left="0.23622047244094491" right="0.23622047244094491" top="1.2104166666666667" bottom="0.74803149606299213" header="0.31496062992125984" footer="0.31496062992125984"/>
  <pageSetup scale="70"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7"/>
  </sheetPr>
  <dimension ref="A1:L43"/>
  <sheetViews>
    <sheetView view="pageBreakPreview" topLeftCell="A21" zoomScale="85" zoomScaleNormal="100" zoomScaleSheetLayoutView="85" workbookViewId="0">
      <selection activeCell="I37" sqref="I37"/>
    </sheetView>
  </sheetViews>
  <sheetFormatPr baseColWidth="10" defaultColWidth="11.42578125" defaultRowHeight="15"/>
  <cols>
    <col min="1" max="1" width="13.140625" style="546" customWidth="1"/>
    <col min="2" max="2" width="41.140625" style="545" customWidth="1"/>
    <col min="3" max="3" width="19" style="545" customWidth="1"/>
    <col min="4" max="4" width="10.42578125" style="545" customWidth="1"/>
    <col min="5" max="5" width="14.28515625" style="545" customWidth="1"/>
    <col min="6" max="6" width="14" style="545" customWidth="1"/>
    <col min="7" max="7" width="24.28515625" style="545" customWidth="1"/>
    <col min="8" max="8" width="11.42578125" style="545"/>
    <col min="9" max="9" width="18.42578125" style="545" customWidth="1"/>
    <col min="10" max="10" width="16.42578125" style="545" bestFit="1" customWidth="1"/>
    <col min="11" max="16384" width="11.42578125" style="545"/>
  </cols>
  <sheetData>
    <row r="1" spans="1:7" ht="22.5" customHeight="1" thickBot="1">
      <c r="A1" s="1443"/>
      <c r="B1" s="1446" t="s">
        <v>55</v>
      </c>
      <c r="C1" s="1447"/>
      <c r="D1" s="1447"/>
      <c r="E1" s="1447"/>
      <c r="F1" s="1448"/>
      <c r="G1" s="1577"/>
    </row>
    <row r="2" spans="1:7" ht="34.5" customHeight="1" thickBot="1">
      <c r="A2" s="1444"/>
      <c r="B2" s="1452" t="s">
        <v>56</v>
      </c>
      <c r="C2" s="1453"/>
      <c r="D2" s="1453"/>
      <c r="E2" s="1453"/>
      <c r="F2" s="1580"/>
      <c r="G2" s="1578"/>
    </row>
    <row r="3" spans="1:7" ht="42.6" customHeight="1" thickBot="1">
      <c r="A3" s="1445"/>
      <c r="B3" s="1581" t="str">
        <f>'AIU OBRA'!B3:G4</f>
        <v>OPTIMIZACIÓN DE REDES DE ALCANTARILLADO SANITARIO Y PLUVIAL EN LA ZONA CENTRO DEL MUNICIPIO DE LA PLATA HUILA</v>
      </c>
      <c r="C3" s="1582"/>
      <c r="D3" s="1582"/>
      <c r="E3" s="1582"/>
      <c r="F3" s="1583"/>
      <c r="G3" s="1579"/>
    </row>
    <row r="4" spans="1:7" ht="21" customHeight="1" thickBot="1"/>
    <row r="5" spans="1:7" ht="15.75" thickBot="1">
      <c r="A5" s="1574" t="s">
        <v>163</v>
      </c>
      <c r="B5" s="1575"/>
      <c r="C5" s="1575"/>
      <c r="D5" s="1575"/>
      <c r="E5" s="1575"/>
      <c r="F5" s="1575"/>
      <c r="G5" s="1576"/>
    </row>
    <row r="6" spans="1:7" ht="20.25" customHeight="1" thickBot="1">
      <c r="A6" s="1565"/>
      <c r="B6" s="1565"/>
      <c r="C6" s="1565"/>
      <c r="D6" s="1565"/>
      <c r="E6" s="1565"/>
      <c r="F6" s="1565"/>
      <c r="G6" s="1565"/>
    </row>
    <row r="7" spans="1:7" ht="18" customHeight="1" thickBot="1">
      <c r="A7" s="547" t="s">
        <v>47</v>
      </c>
      <c r="B7" s="548" t="s">
        <v>164</v>
      </c>
      <c r="C7" s="548" t="s">
        <v>7</v>
      </c>
      <c r="D7" s="548" t="s">
        <v>165</v>
      </c>
      <c r="E7" s="548" t="s">
        <v>146</v>
      </c>
      <c r="F7" s="548" t="s">
        <v>166</v>
      </c>
      <c r="G7" s="549" t="s">
        <v>167</v>
      </c>
    </row>
    <row r="8" spans="1:7">
      <c r="A8" s="550">
        <v>1</v>
      </c>
      <c r="B8" s="551" t="s">
        <v>168</v>
      </c>
      <c r="C8" s="552"/>
      <c r="D8" s="552"/>
      <c r="E8" s="552"/>
      <c r="F8" s="552"/>
      <c r="G8" s="553"/>
    </row>
    <row r="9" spans="1:7" ht="21.75" customHeight="1">
      <c r="A9" s="554">
        <v>1.1000000000000001</v>
      </c>
      <c r="B9" s="555" t="s">
        <v>169</v>
      </c>
      <c r="C9" s="555"/>
      <c r="D9" s="555"/>
      <c r="E9" s="555"/>
      <c r="F9" s="555"/>
      <c r="G9" s="556"/>
    </row>
    <row r="10" spans="1:7">
      <c r="A10" s="554" t="s">
        <v>170</v>
      </c>
      <c r="B10" s="557" t="s">
        <v>171</v>
      </c>
      <c r="C10" s="558">
        <v>1</v>
      </c>
      <c r="D10" s="560">
        <f>'AIU OBRA'!F9+1</f>
        <v>17</v>
      </c>
      <c r="E10" s="874">
        <v>0.6</v>
      </c>
      <c r="F10" s="561">
        <f>'AIU OBRA'!C9</f>
        <v>5694000</v>
      </c>
      <c r="G10" s="562">
        <f t="shared" ref="G10:G14" si="0">C10*D10*E10*F10</f>
        <v>58078799.999999993</v>
      </c>
    </row>
    <row r="11" spans="1:7">
      <c r="A11" s="554" t="s">
        <v>172</v>
      </c>
      <c r="B11" s="557" t="s">
        <v>173</v>
      </c>
      <c r="C11" s="558">
        <v>1</v>
      </c>
      <c r="D11" s="560">
        <f>'AIU OBRA'!F10</f>
        <v>16</v>
      </c>
      <c r="E11" s="874">
        <v>1</v>
      </c>
      <c r="F11" s="561">
        <f>'AIU OBRA'!C10</f>
        <v>4270500</v>
      </c>
      <c r="G11" s="562">
        <f t="shared" si="0"/>
        <v>68328000</v>
      </c>
    </row>
    <row r="12" spans="1:7">
      <c r="A12" s="554" t="s">
        <v>215</v>
      </c>
      <c r="B12" s="564" t="s">
        <v>936</v>
      </c>
      <c r="C12" s="558">
        <v>1</v>
      </c>
      <c r="D12" s="560">
        <f>+D11</f>
        <v>16</v>
      </c>
      <c r="E12" s="875">
        <v>0.9</v>
      </c>
      <c r="F12" s="566">
        <f>+FP!W12</f>
        <v>3558750</v>
      </c>
      <c r="G12" s="562">
        <f t="shared" si="0"/>
        <v>51246000</v>
      </c>
    </row>
    <row r="13" spans="1:7">
      <c r="A13" s="554" t="s">
        <v>276</v>
      </c>
      <c r="B13" s="564" t="s">
        <v>937</v>
      </c>
      <c r="C13" s="858">
        <v>1</v>
      </c>
      <c r="D13" s="560">
        <f t="shared" ref="D13:D17" si="1">+D12</f>
        <v>16</v>
      </c>
      <c r="E13" s="875">
        <v>0.8</v>
      </c>
      <c r="F13" s="566">
        <f>+FP!Y12</f>
        <v>2419950</v>
      </c>
      <c r="G13" s="562">
        <f t="shared" ref="G13" si="2">C13*D13*E13*F13</f>
        <v>30975360</v>
      </c>
    </row>
    <row r="14" spans="1:7">
      <c r="A14" s="554" t="s">
        <v>277</v>
      </c>
      <c r="B14" s="557" t="s">
        <v>275</v>
      </c>
      <c r="C14" s="558">
        <v>1</v>
      </c>
      <c r="D14" s="560">
        <f t="shared" si="1"/>
        <v>16</v>
      </c>
      <c r="E14" s="874">
        <v>1</v>
      </c>
      <c r="F14" s="561">
        <f>+FP!C12</f>
        <v>5694000</v>
      </c>
      <c r="G14" s="562">
        <f t="shared" si="0"/>
        <v>91104000</v>
      </c>
    </row>
    <row r="15" spans="1:7">
      <c r="A15" s="554" t="s">
        <v>278</v>
      </c>
      <c r="B15" s="557" t="s">
        <v>279</v>
      </c>
      <c r="C15" s="558">
        <v>1</v>
      </c>
      <c r="D15" s="560">
        <f t="shared" si="1"/>
        <v>16</v>
      </c>
      <c r="E15" s="875">
        <v>1</v>
      </c>
      <c r="F15" s="561">
        <f>+FP!O12</f>
        <v>3274049.9999999995</v>
      </c>
      <c r="G15" s="562">
        <f>C15*D15*E15*F15</f>
        <v>52384799.999999993</v>
      </c>
    </row>
    <row r="16" spans="1:7">
      <c r="A16" s="554" t="s">
        <v>492</v>
      </c>
      <c r="B16" s="860" t="s">
        <v>593</v>
      </c>
      <c r="C16" s="558">
        <v>1</v>
      </c>
      <c r="D16" s="560">
        <f t="shared" si="1"/>
        <v>16</v>
      </c>
      <c r="E16" s="874">
        <v>1</v>
      </c>
      <c r="F16" s="561">
        <f>+FP!M12</f>
        <v>3131700.0000000005</v>
      </c>
      <c r="G16" s="562">
        <f t="shared" ref="G16:G18" si="3">C16*D16*E16*F16</f>
        <v>50107200.000000007</v>
      </c>
    </row>
    <row r="17" spans="1:12">
      <c r="A17" s="554" t="s">
        <v>495</v>
      </c>
      <c r="B17" s="860" t="str">
        <f>+FP!K9</f>
        <v>PROFESIONAL SISO</v>
      </c>
      <c r="C17" s="558">
        <v>1</v>
      </c>
      <c r="D17" s="560">
        <f t="shared" si="1"/>
        <v>16</v>
      </c>
      <c r="E17" s="875">
        <v>1</v>
      </c>
      <c r="F17" s="561">
        <f>+FP!K12</f>
        <v>3701100</v>
      </c>
      <c r="G17" s="562">
        <f t="shared" si="3"/>
        <v>59217600</v>
      </c>
    </row>
    <row r="18" spans="1:12">
      <c r="A18" s="554" t="s">
        <v>587</v>
      </c>
      <c r="B18" s="860" t="s">
        <v>358</v>
      </c>
      <c r="C18" s="858">
        <v>1</v>
      </c>
      <c r="D18" s="861">
        <f>+D17</f>
        <v>16</v>
      </c>
      <c r="E18" s="877">
        <v>1</v>
      </c>
      <c r="F18" s="862">
        <f>+FP!G12</f>
        <v>3558750</v>
      </c>
      <c r="G18" s="562">
        <f t="shared" si="3"/>
        <v>56940000</v>
      </c>
    </row>
    <row r="19" spans="1:12">
      <c r="A19" s="554"/>
      <c r="B19" s="564"/>
      <c r="C19" s="558"/>
      <c r="D19" s="560"/>
      <c r="E19" s="874"/>
      <c r="F19" s="566"/>
      <c r="G19" s="562"/>
    </row>
    <row r="20" spans="1:12">
      <c r="A20" s="554"/>
      <c r="B20" s="871"/>
      <c r="C20" s="858"/>
      <c r="D20" s="861"/>
      <c r="E20" s="877"/>
      <c r="F20" s="872"/>
      <c r="G20" s="562"/>
    </row>
    <row r="21" spans="1:12">
      <c r="A21" s="567"/>
      <c r="B21" s="1566" t="s">
        <v>174</v>
      </c>
      <c r="C21" s="1566"/>
      <c r="D21" s="1566"/>
      <c r="E21" s="1566"/>
      <c r="F21" s="1566"/>
      <c r="G21" s="568">
        <f>SUM(G9:G20)</f>
        <v>518381760</v>
      </c>
    </row>
    <row r="22" spans="1:12" ht="15.75" thickBot="1">
      <c r="A22" s="569"/>
      <c r="B22" s="1567" t="s">
        <v>175</v>
      </c>
      <c r="C22" s="1567"/>
      <c r="D22" s="1567"/>
      <c r="E22" s="1567"/>
      <c r="F22" s="1567"/>
      <c r="G22" s="570">
        <f>+'Factor Multiplicador 1'!G53</f>
        <v>2.1109333333333336</v>
      </c>
    </row>
    <row r="23" spans="1:12" ht="15.75" thickBot="1">
      <c r="A23" s="1568" t="s">
        <v>176</v>
      </c>
      <c r="B23" s="1569"/>
      <c r="C23" s="1569"/>
      <c r="D23" s="1569"/>
      <c r="E23" s="1569"/>
      <c r="F23" s="1570"/>
      <c r="G23" s="571">
        <f>ROUND(G21*G22,0)</f>
        <v>1094269337</v>
      </c>
    </row>
    <row r="24" spans="1:12" ht="15.75" thickBot="1">
      <c r="A24" s="572"/>
      <c r="B24" s="573"/>
      <c r="C24" s="573"/>
      <c r="D24" s="573"/>
      <c r="E24" s="573"/>
      <c r="F24" s="573"/>
      <c r="G24" s="574"/>
    </row>
    <row r="25" spans="1:12" ht="26.25" thickBot="1">
      <c r="A25" s="575">
        <v>2</v>
      </c>
      <c r="B25" s="576" t="s">
        <v>19</v>
      </c>
      <c r="C25" s="576" t="s">
        <v>944</v>
      </c>
      <c r="D25" s="548" t="s">
        <v>2</v>
      </c>
      <c r="E25" s="548" t="s">
        <v>38</v>
      </c>
      <c r="F25" s="548" t="s">
        <v>178</v>
      </c>
      <c r="G25" s="577" t="s">
        <v>167</v>
      </c>
    </row>
    <row r="26" spans="1:12">
      <c r="A26" s="578">
        <v>2.1</v>
      </c>
      <c r="B26" s="551" t="s">
        <v>179</v>
      </c>
      <c r="C26" s="551"/>
      <c r="D26" s="551" t="s">
        <v>50</v>
      </c>
      <c r="E26" s="551"/>
      <c r="F26" s="551"/>
      <c r="G26" s="579"/>
    </row>
    <row r="27" spans="1:12" ht="28.5" customHeight="1">
      <c r="A27" s="567" t="s">
        <v>180</v>
      </c>
      <c r="B27" s="580" t="s">
        <v>938</v>
      </c>
      <c r="C27" s="880">
        <v>0.105</v>
      </c>
      <c r="D27" s="582" t="s">
        <v>39</v>
      </c>
      <c r="E27" s="693">
        <f>D11</f>
        <v>16</v>
      </c>
      <c r="F27" s="561">
        <v>505945.70928913314</v>
      </c>
      <c r="G27" s="562">
        <f>E27*F27*(C27+1)</f>
        <v>8945120.1402318738</v>
      </c>
    </row>
    <row r="28" spans="1:12" ht="38.25">
      <c r="A28" s="567" t="s">
        <v>181</v>
      </c>
      <c r="B28" s="583" t="s">
        <v>939</v>
      </c>
      <c r="C28" s="880">
        <v>0.105</v>
      </c>
      <c r="D28" s="585" t="s">
        <v>31</v>
      </c>
      <c r="E28" s="694">
        <f>E27</f>
        <v>16</v>
      </c>
      <c r="F28" s="586">
        <v>900000</v>
      </c>
      <c r="G28" s="562">
        <f>E28*F28*(C28+1)</f>
        <v>15912000</v>
      </c>
    </row>
    <row r="29" spans="1:12" ht="25.5">
      <c r="A29" s="567" t="s">
        <v>331</v>
      </c>
      <c r="B29" s="583" t="s">
        <v>940</v>
      </c>
      <c r="C29" s="880">
        <v>0.105</v>
      </c>
      <c r="D29" s="585" t="s">
        <v>31</v>
      </c>
      <c r="E29" s="694">
        <f>E28</f>
        <v>16</v>
      </c>
      <c r="F29" s="586">
        <v>2500000</v>
      </c>
      <c r="G29" s="562">
        <f>E29*F29*(C29+1)</f>
        <v>44200000</v>
      </c>
    </row>
    <row r="30" spans="1:12" ht="15.75" thickBot="1">
      <c r="A30" s="567"/>
      <c r="B30" s="583"/>
      <c r="C30" s="880"/>
      <c r="D30" s="585"/>
      <c r="E30" s="694"/>
      <c r="F30" s="586"/>
      <c r="G30" s="562"/>
      <c r="L30" s="545" t="s">
        <v>50</v>
      </c>
    </row>
    <row r="31" spans="1:12" ht="15.75" thickBot="1">
      <c r="A31" s="1571" t="s">
        <v>182</v>
      </c>
      <c r="B31" s="1572"/>
      <c r="C31" s="1572"/>
      <c r="D31" s="1572"/>
      <c r="E31" s="1572"/>
      <c r="F31" s="1573"/>
      <c r="G31" s="587">
        <f>SUM(G27:G30)</f>
        <v>69057120.140231878</v>
      </c>
      <c r="I31" s="588"/>
    </row>
    <row r="32" spans="1:12">
      <c r="A32" s="589"/>
      <c r="B32" s="590"/>
      <c r="C32" s="590"/>
      <c r="D32" s="590"/>
      <c r="E32" s="590"/>
      <c r="F32" s="591"/>
      <c r="G32" s="592"/>
    </row>
    <row r="33" spans="1:9">
      <c r="A33" s="559"/>
      <c r="B33" s="1566" t="s">
        <v>183</v>
      </c>
      <c r="C33" s="1566"/>
      <c r="D33" s="1566"/>
      <c r="E33" s="1566"/>
      <c r="F33" s="1566"/>
      <c r="G33" s="593">
        <f>+G31+G23</f>
        <v>1163326457.1402318</v>
      </c>
      <c r="I33" s="594"/>
    </row>
    <row r="34" spans="1:9" ht="15.75" thickBot="1">
      <c r="A34" s="595"/>
      <c r="B34" s="596" t="s">
        <v>280</v>
      </c>
      <c r="C34" s="597"/>
      <c r="D34" s="1560">
        <v>0.19</v>
      </c>
      <c r="E34" s="1561"/>
      <c r="F34" s="1561"/>
      <c r="G34" s="598">
        <f>G33*D34</f>
        <v>221032026.85664406</v>
      </c>
      <c r="I34" s="594"/>
    </row>
    <row r="35" spans="1:9" ht="16.5" thickBot="1">
      <c r="A35" s="1562" t="s">
        <v>75</v>
      </c>
      <c r="B35" s="1563"/>
      <c r="C35" s="1563"/>
      <c r="D35" s="1563"/>
      <c r="E35" s="1563"/>
      <c r="F35" s="1564"/>
      <c r="G35" s="599">
        <f>ROUND(G34+G33,2)</f>
        <v>1384358484</v>
      </c>
      <c r="H35" s="740">
        <f>G35/('PRESU OFICIAL'!F88)</f>
        <v>8.0000000004623081E-2</v>
      </c>
      <c r="I35" s="594">
        <f>'PRESU OFICIAL'!F103</f>
        <v>1384358484</v>
      </c>
    </row>
    <row r="36" spans="1:9">
      <c r="I36" s="630">
        <f>I35-G35</f>
        <v>0</v>
      </c>
    </row>
    <row r="37" spans="1:9" s="361" customFormat="1" ht="12.75">
      <c r="G37" s="468"/>
    </row>
    <row r="38" spans="1:9" s="361" customFormat="1" ht="12.75"/>
    <row r="39" spans="1:9" s="361" customFormat="1" ht="12.75">
      <c r="G39" s="600"/>
    </row>
    <row r="40" spans="1:9" s="361" customFormat="1" ht="12.75">
      <c r="G40" s="468"/>
    </row>
    <row r="41" spans="1:9" s="361" customFormat="1">
      <c r="A41" s="2" t="s">
        <v>20</v>
      </c>
      <c r="B41" s="95" t="s">
        <v>41</v>
      </c>
      <c r="C41" s="90"/>
      <c r="D41" s="2" t="s">
        <v>626</v>
      </c>
      <c r="E41" s="95" t="s">
        <v>627</v>
      </c>
      <c r="F41" s="899"/>
      <c r="G41" s="469"/>
    </row>
    <row r="42" spans="1:9" s="361" customFormat="1">
      <c r="A42" s="3"/>
      <c r="B42" s="96" t="s">
        <v>42</v>
      </c>
      <c r="C42" s="15"/>
      <c r="D42" s="3"/>
      <c r="E42" s="96" t="s">
        <v>628</v>
      </c>
      <c r="F42" s="469"/>
      <c r="G42" s="469"/>
    </row>
    <row r="43" spans="1:9" s="361" customFormat="1">
      <c r="A43" s="15"/>
      <c r="B43" s="14" t="s">
        <v>22</v>
      </c>
      <c r="C43" s="15"/>
      <c r="D43" s="15"/>
      <c r="E43" s="14" t="s">
        <v>629</v>
      </c>
      <c r="F43" s="469"/>
      <c r="G43" s="469"/>
    </row>
  </sheetData>
  <mergeCells count="14">
    <mergeCell ref="A5:G5"/>
    <mergeCell ref="A1:A3"/>
    <mergeCell ref="B1:F1"/>
    <mergeCell ref="G1:G3"/>
    <mergeCell ref="B2:F2"/>
    <mergeCell ref="B3:F3"/>
    <mergeCell ref="D34:F34"/>
    <mergeCell ref="A35:F35"/>
    <mergeCell ref="A6:G6"/>
    <mergeCell ref="B21:F21"/>
    <mergeCell ref="B22:F22"/>
    <mergeCell ref="A23:F23"/>
    <mergeCell ref="A31:F31"/>
    <mergeCell ref="B33:F33"/>
  </mergeCells>
  <phoneticPr fontId="51" type="noConversion"/>
  <pageMargins left="0.70866141732283472" right="0.70866141732283472" top="0.74803149606299213" bottom="0.74803149606299213" header="0.31496062992125984" footer="0.31496062992125984"/>
  <pageSetup scale="6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5BCC7-A475-45C4-9FF9-A8F717E29813}">
  <sheetPr>
    <tabColor theme="7"/>
  </sheetPr>
  <dimension ref="A1:I38"/>
  <sheetViews>
    <sheetView view="pageBreakPreview" topLeftCell="A2" zoomScale="80" zoomScaleNormal="100" zoomScaleSheetLayoutView="80" workbookViewId="0">
      <selection activeCell="I37" sqref="I37"/>
    </sheetView>
  </sheetViews>
  <sheetFormatPr baseColWidth="10" defaultColWidth="11.42578125" defaultRowHeight="15"/>
  <cols>
    <col min="1" max="1" width="13.140625" style="546" customWidth="1"/>
    <col min="2" max="2" width="41.140625" style="545" customWidth="1"/>
    <col min="3" max="3" width="19" style="545" customWidth="1"/>
    <col min="4" max="4" width="10.42578125" style="545" customWidth="1"/>
    <col min="5" max="5" width="14.28515625" style="545" customWidth="1"/>
    <col min="6" max="6" width="14" style="545" customWidth="1"/>
    <col min="7" max="7" width="24.28515625" style="545" customWidth="1"/>
    <col min="8" max="8" width="11.42578125" style="545"/>
    <col min="9" max="9" width="18.42578125" style="545" customWidth="1"/>
    <col min="10" max="10" width="16.42578125" style="545" bestFit="1" customWidth="1"/>
    <col min="11" max="16384" width="11.42578125" style="545"/>
  </cols>
  <sheetData>
    <row r="1" spans="1:7" ht="22.5" customHeight="1" thickBot="1">
      <c r="A1" s="1443"/>
      <c r="B1" s="1446" t="s">
        <v>55</v>
      </c>
      <c r="C1" s="1447"/>
      <c r="D1" s="1447"/>
      <c r="E1" s="1447"/>
      <c r="F1" s="1448"/>
      <c r="G1" s="1577"/>
    </row>
    <row r="2" spans="1:7" ht="34.5" customHeight="1" thickBot="1">
      <c r="A2" s="1444"/>
      <c r="B2" s="1452" t="s">
        <v>56</v>
      </c>
      <c r="C2" s="1453"/>
      <c r="D2" s="1453"/>
      <c r="E2" s="1453"/>
      <c r="F2" s="1580"/>
      <c r="G2" s="1578"/>
    </row>
    <row r="3" spans="1:7" ht="42" customHeight="1" thickBot="1">
      <c r="A3" s="1445"/>
      <c r="B3" s="1581" t="str">
        <f>'AIU OBRA'!B3:G4</f>
        <v>OPTIMIZACIÓN DE REDES DE ALCANTARILLADO SANITARIO Y PLUVIAL EN LA ZONA CENTRO DEL MUNICIPIO DE LA PLATA HUILA</v>
      </c>
      <c r="C3" s="1582"/>
      <c r="D3" s="1582"/>
      <c r="E3" s="1582"/>
      <c r="F3" s="1583"/>
      <c r="G3" s="1579"/>
    </row>
    <row r="4" spans="1:7" ht="21" customHeight="1" thickBot="1"/>
    <row r="5" spans="1:7" ht="15.75" thickBot="1">
      <c r="A5" s="1574" t="s">
        <v>163</v>
      </c>
      <c r="B5" s="1575"/>
      <c r="C5" s="1575"/>
      <c r="D5" s="1575"/>
      <c r="E5" s="1575"/>
      <c r="F5" s="1575"/>
      <c r="G5" s="1576"/>
    </row>
    <row r="6" spans="1:7" ht="20.25" customHeight="1" thickBot="1">
      <c r="A6" s="1565"/>
      <c r="B6" s="1565"/>
      <c r="C6" s="1565"/>
      <c r="D6" s="1565"/>
      <c r="E6" s="1565"/>
      <c r="F6" s="1565"/>
      <c r="G6" s="1565"/>
    </row>
    <row r="7" spans="1:7" ht="18" customHeight="1" thickBot="1">
      <c r="A7" s="547" t="s">
        <v>47</v>
      </c>
      <c r="B7" s="548" t="s">
        <v>164</v>
      </c>
      <c r="C7" s="548" t="s">
        <v>7</v>
      </c>
      <c r="D7" s="548" t="s">
        <v>165</v>
      </c>
      <c r="E7" s="548" t="s">
        <v>146</v>
      </c>
      <c r="F7" s="548" t="s">
        <v>166</v>
      </c>
      <c r="G7" s="549" t="s">
        <v>167</v>
      </c>
    </row>
    <row r="8" spans="1:7">
      <c r="A8" s="550">
        <v>1</v>
      </c>
      <c r="B8" s="551" t="s">
        <v>168</v>
      </c>
      <c r="C8" s="552"/>
      <c r="D8" s="552"/>
      <c r="E8" s="552"/>
      <c r="F8" s="552"/>
      <c r="G8" s="553"/>
    </row>
    <row r="9" spans="1:7" ht="21.75" customHeight="1">
      <c r="A9" s="554">
        <v>1.1000000000000001</v>
      </c>
      <c r="B9" s="555" t="s">
        <v>169</v>
      </c>
      <c r="C9" s="555"/>
      <c r="D9" s="555"/>
      <c r="E9" s="555"/>
      <c r="F9" s="555"/>
      <c r="G9" s="556"/>
    </row>
    <row r="10" spans="1:7" ht="18.75" customHeight="1">
      <c r="A10" s="554" t="s">
        <v>170</v>
      </c>
      <c r="B10" s="503" t="s">
        <v>589</v>
      </c>
      <c r="C10" s="558">
        <v>1</v>
      </c>
      <c r="D10" s="560">
        <f>'AIU OBRA'!F9</f>
        <v>16</v>
      </c>
      <c r="E10" s="874">
        <v>1</v>
      </c>
      <c r="F10" s="561">
        <f>+'A suministros obra'!C9</f>
        <v>1717820.6445132205</v>
      </c>
      <c r="G10" s="562">
        <f>C10*D10*E10*F10</f>
        <v>27485130.312211528</v>
      </c>
    </row>
    <row r="11" spans="1:7" ht="18" customHeight="1">
      <c r="A11" s="554" t="s">
        <v>172</v>
      </c>
      <c r="B11" s="881" t="s">
        <v>590</v>
      </c>
      <c r="C11" s="858">
        <v>1</v>
      </c>
      <c r="D11" s="861">
        <f>+D10</f>
        <v>16</v>
      </c>
      <c r="E11" s="876">
        <v>0.05</v>
      </c>
      <c r="F11" s="862">
        <f>+FP!I12</f>
        <v>2989350</v>
      </c>
      <c r="G11" s="882">
        <f t="shared" ref="G11" si="0">C11*D11*E11*F11</f>
        <v>2391480</v>
      </c>
    </row>
    <row r="12" spans="1:7">
      <c r="A12" s="554"/>
      <c r="B12" s="564"/>
      <c r="C12" s="558"/>
      <c r="D12" s="560"/>
      <c r="E12" s="565"/>
      <c r="F12" s="566"/>
      <c r="G12" s="562">
        <f>C12*D12*E12*F12</f>
        <v>0</v>
      </c>
    </row>
    <row r="13" spans="1:7">
      <c r="A13" s="554"/>
      <c r="B13" s="557"/>
      <c r="C13" s="558"/>
      <c r="D13" s="560"/>
      <c r="E13" s="563"/>
      <c r="F13" s="561"/>
      <c r="G13" s="562">
        <f>C13*D13*E13*F13</f>
        <v>0</v>
      </c>
    </row>
    <row r="14" spans="1:7">
      <c r="A14" s="554"/>
      <c r="B14" s="557"/>
      <c r="C14" s="558"/>
      <c r="D14" s="560"/>
      <c r="E14" s="563"/>
      <c r="F14" s="561"/>
      <c r="G14" s="562">
        <f>C14*D14*E14*F14</f>
        <v>0</v>
      </c>
    </row>
    <row r="15" spans="1:7">
      <c r="A15" s="554"/>
      <c r="B15" s="564"/>
      <c r="C15" s="558"/>
      <c r="D15" s="560"/>
      <c r="E15" s="565"/>
      <c r="F15" s="566"/>
      <c r="G15" s="562">
        <f>C15*D15*E15*F15</f>
        <v>0</v>
      </c>
    </row>
    <row r="16" spans="1:7">
      <c r="A16" s="567"/>
      <c r="B16" s="1566" t="s">
        <v>174</v>
      </c>
      <c r="C16" s="1566"/>
      <c r="D16" s="1566"/>
      <c r="E16" s="1566"/>
      <c r="F16" s="1566"/>
      <c r="G16" s="568">
        <f>SUM(G9:G15)</f>
        <v>29876610.312211528</v>
      </c>
    </row>
    <row r="17" spans="1:9" ht="15.75" thickBot="1">
      <c r="A17" s="569"/>
      <c r="B17" s="1567" t="s">
        <v>175</v>
      </c>
      <c r="C17" s="1567"/>
      <c r="D17" s="1567"/>
      <c r="E17" s="1567"/>
      <c r="F17" s="1567"/>
      <c r="G17" s="570">
        <f>+'Factor Multiplicador 1'!G53</f>
        <v>2.1109333333333336</v>
      </c>
    </row>
    <row r="18" spans="1:9" ht="15.75" thickBot="1">
      <c r="A18" s="1568" t="s">
        <v>176</v>
      </c>
      <c r="B18" s="1569"/>
      <c r="C18" s="1569"/>
      <c r="D18" s="1569"/>
      <c r="E18" s="1569"/>
      <c r="F18" s="1570"/>
      <c r="G18" s="571">
        <f>ROUND(G16*G17,0)</f>
        <v>63067533</v>
      </c>
    </row>
    <row r="19" spans="1:9" ht="15.75" thickBot="1">
      <c r="A19" s="572"/>
      <c r="B19" s="573"/>
      <c r="C19" s="573"/>
      <c r="D19" s="573"/>
      <c r="E19" s="573"/>
      <c r="F19" s="573"/>
      <c r="G19" s="574"/>
    </row>
    <row r="20" spans="1:9" ht="26.25" thickBot="1">
      <c r="A20" s="575">
        <v>2</v>
      </c>
      <c r="B20" s="576" t="s">
        <v>19</v>
      </c>
      <c r="C20" s="576" t="s">
        <v>177</v>
      </c>
      <c r="D20" s="548" t="s">
        <v>2</v>
      </c>
      <c r="E20" s="548" t="s">
        <v>38</v>
      </c>
      <c r="F20" s="548" t="s">
        <v>178</v>
      </c>
      <c r="G20" s="577" t="s">
        <v>167</v>
      </c>
      <c r="I20" s="545" t="s">
        <v>332</v>
      </c>
    </row>
    <row r="21" spans="1:9">
      <c r="A21" s="578">
        <v>2.1</v>
      </c>
      <c r="B21" s="551" t="s">
        <v>179</v>
      </c>
      <c r="C21" s="551"/>
      <c r="D21" s="551" t="s">
        <v>50</v>
      </c>
      <c r="E21" s="551"/>
      <c r="F21" s="551"/>
      <c r="G21" s="579"/>
    </row>
    <row r="22" spans="1:9">
      <c r="A22" s="567" t="s">
        <v>180</v>
      </c>
      <c r="B22" s="580" t="s">
        <v>941</v>
      </c>
      <c r="C22" s="581"/>
      <c r="D22" s="582" t="s">
        <v>39</v>
      </c>
      <c r="E22" s="693">
        <f>D10</f>
        <v>16</v>
      </c>
      <c r="F22" s="561">
        <v>253264.58674814386</v>
      </c>
      <c r="G22" s="562">
        <f>E22*F22</f>
        <v>4052233.3879703018</v>
      </c>
    </row>
    <row r="23" spans="1:9">
      <c r="A23" s="567"/>
      <c r="B23" s="583"/>
      <c r="C23" s="584"/>
      <c r="D23" s="585"/>
      <c r="E23" s="694"/>
      <c r="F23" s="586"/>
      <c r="G23" s="562">
        <f>E23*F23</f>
        <v>0</v>
      </c>
    </row>
    <row r="24" spans="1:9">
      <c r="A24" s="567"/>
      <c r="B24" s="583"/>
      <c r="C24" s="584"/>
      <c r="D24" s="585"/>
      <c r="E24" s="585"/>
      <c r="F24" s="586"/>
      <c r="G24" s="562">
        <f>E24*F24</f>
        <v>0</v>
      </c>
    </row>
    <row r="25" spans="1:9" ht="15.75" thickBot="1">
      <c r="A25" s="569"/>
      <c r="B25" s="583"/>
      <c r="C25" s="584"/>
      <c r="D25" s="585"/>
      <c r="E25" s="585"/>
      <c r="F25" s="586"/>
      <c r="G25" s="562">
        <f>E25*F25</f>
        <v>0</v>
      </c>
    </row>
    <row r="26" spans="1:9" ht="15.75" thickBot="1">
      <c r="A26" s="1571" t="s">
        <v>182</v>
      </c>
      <c r="B26" s="1572"/>
      <c r="C26" s="1572"/>
      <c r="D26" s="1572"/>
      <c r="E26" s="1572"/>
      <c r="F26" s="1573"/>
      <c r="G26" s="587">
        <f>SUM(G22:G25)</f>
        <v>4052233.3879703018</v>
      </c>
      <c r="I26" s="588"/>
    </row>
    <row r="27" spans="1:9">
      <c r="A27" s="589"/>
      <c r="B27" s="590"/>
      <c r="C27" s="590"/>
      <c r="D27" s="590"/>
      <c r="E27" s="590"/>
      <c r="F27" s="591"/>
      <c r="G27" s="592"/>
    </row>
    <row r="28" spans="1:9">
      <c r="A28" s="559"/>
      <c r="B28" s="1566" t="s">
        <v>183</v>
      </c>
      <c r="C28" s="1566"/>
      <c r="D28" s="1566"/>
      <c r="E28" s="1566"/>
      <c r="F28" s="1566"/>
      <c r="G28" s="593">
        <f>+G26+G18</f>
        <v>67119766.387970299</v>
      </c>
      <c r="I28" s="594"/>
    </row>
    <row r="29" spans="1:9" ht="15.75" thickBot="1">
      <c r="A29" s="595"/>
      <c r="B29" s="596" t="s">
        <v>280</v>
      </c>
      <c r="C29" s="597"/>
      <c r="D29" s="1560">
        <v>0.19</v>
      </c>
      <c r="E29" s="1561"/>
      <c r="F29" s="1561"/>
      <c r="G29" s="598">
        <f>G28*D29</f>
        <v>12752755.613714356</v>
      </c>
      <c r="I29" s="594"/>
    </row>
    <row r="30" spans="1:9" ht="16.5" thickBot="1">
      <c r="A30" s="1562" t="s">
        <v>75</v>
      </c>
      <c r="B30" s="1563"/>
      <c r="C30" s="1563"/>
      <c r="D30" s="1563"/>
      <c r="E30" s="1563"/>
      <c r="F30" s="1564"/>
      <c r="G30" s="599">
        <f>ROUND(G29+G28,2)</f>
        <v>79872522</v>
      </c>
      <c r="H30" s="740">
        <f>+G30/('PRESU OFICIAL'!F98+'PRESU OFICIAL'!F99)</f>
        <v>3.999999997996808E-2</v>
      </c>
      <c r="I30" s="594">
        <f>'PRESU OFICIAL'!F104</f>
        <v>79872522</v>
      </c>
    </row>
    <row r="31" spans="1:9">
      <c r="I31" s="630">
        <f>I30-G30</f>
        <v>0</v>
      </c>
    </row>
    <row r="32" spans="1:9" s="361" customFormat="1" ht="12.75">
      <c r="G32" s="468"/>
    </row>
    <row r="33" spans="1:7" s="361" customFormat="1" ht="12.75"/>
    <row r="34" spans="1:7" s="361" customFormat="1" ht="12.75">
      <c r="G34" s="600"/>
    </row>
    <row r="35" spans="1:7" s="361" customFormat="1" ht="12.75">
      <c r="G35" s="468"/>
    </row>
    <row r="36" spans="1:7" s="361" customFormat="1" ht="12.75">
      <c r="A36" s="2" t="s">
        <v>20</v>
      </c>
      <c r="B36" s="95" t="s">
        <v>41</v>
      </c>
      <c r="C36" s="91"/>
      <c r="D36" s="90"/>
      <c r="E36" s="2" t="s">
        <v>626</v>
      </c>
      <c r="F36" s="95" t="s">
        <v>627</v>
      </c>
      <c r="G36" s="898"/>
    </row>
    <row r="37" spans="1:7" s="361" customFormat="1" ht="12.75">
      <c r="A37" s="3"/>
      <c r="B37" s="96" t="s">
        <v>42</v>
      </c>
      <c r="C37" s="15"/>
      <c r="D37" s="15"/>
      <c r="E37" s="3"/>
      <c r="F37" s="96" t="s">
        <v>628</v>
      </c>
      <c r="G37" s="431"/>
    </row>
    <row r="38" spans="1:7" s="361" customFormat="1" ht="14.25">
      <c r="A38" s="15"/>
      <c r="B38" s="14" t="s">
        <v>22</v>
      </c>
      <c r="C38" s="15"/>
      <c r="D38" s="15"/>
      <c r="E38" s="15"/>
      <c r="F38" s="14" t="s">
        <v>629</v>
      </c>
    </row>
  </sheetData>
  <mergeCells count="14">
    <mergeCell ref="A5:G5"/>
    <mergeCell ref="A1:A3"/>
    <mergeCell ref="B1:F1"/>
    <mergeCell ref="G1:G3"/>
    <mergeCell ref="B2:F2"/>
    <mergeCell ref="B3:F3"/>
    <mergeCell ref="D29:F29"/>
    <mergeCell ref="A30:F30"/>
    <mergeCell ref="A6:G6"/>
    <mergeCell ref="B16:F16"/>
    <mergeCell ref="B17:F17"/>
    <mergeCell ref="A18:F18"/>
    <mergeCell ref="A26:F26"/>
    <mergeCell ref="B28:F28"/>
  </mergeCells>
  <pageMargins left="0.70866141732283472" right="0.70866141732283472" top="0.74803149606299213" bottom="0.74803149606299213" header="0.31496062992125984" footer="0.31496062992125984"/>
  <pageSetup scale="6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rgb="FF00B0F0"/>
    <pageSetUpPr fitToPage="1"/>
  </sheetPr>
  <dimension ref="A1:K49"/>
  <sheetViews>
    <sheetView view="pageBreakPreview" zoomScale="60" zoomScaleNormal="100" workbookViewId="0">
      <selection activeCell="P56" sqref="P56"/>
    </sheetView>
  </sheetViews>
  <sheetFormatPr baseColWidth="10" defaultColWidth="11.42578125" defaultRowHeight="12.75"/>
  <cols>
    <col min="1" max="1" width="22.28515625" style="42" customWidth="1"/>
    <col min="2" max="2" width="17.140625" style="42" customWidth="1"/>
    <col min="3" max="3" width="8.85546875" style="42" customWidth="1"/>
    <col min="4" max="4" width="12.140625" style="42" customWidth="1"/>
    <col min="5" max="5" width="14.28515625" style="42" customWidth="1"/>
    <col min="6" max="6" width="13.5703125" style="43" customWidth="1"/>
    <col min="7" max="7" width="16" style="42" customWidth="1"/>
    <col min="8" max="8" width="23.28515625" style="43" customWidth="1"/>
    <col min="9" max="9" width="12.28515625" style="42" bestFit="1" customWidth="1"/>
    <col min="10" max="10" width="11.42578125" style="42"/>
    <col min="11" max="11" width="15.5703125" style="42" bestFit="1" customWidth="1"/>
    <col min="12" max="16384" width="11.42578125" style="42"/>
  </cols>
  <sheetData>
    <row r="1" spans="1:8" s="15" customFormat="1" ht="12.75" customHeight="1">
      <c r="A1" s="1591"/>
      <c r="B1" s="1596" t="s">
        <v>24</v>
      </c>
      <c r="C1" s="1597"/>
      <c r="D1" s="1597"/>
      <c r="E1" s="1597"/>
      <c r="F1" s="1597"/>
      <c r="G1" s="1598"/>
      <c r="H1" s="1584"/>
    </row>
    <row r="2" spans="1:8" s="15" customFormat="1">
      <c r="A2" s="1591"/>
      <c r="B2" s="1599"/>
      <c r="C2" s="1600"/>
      <c r="D2" s="1600"/>
      <c r="E2" s="1600"/>
      <c r="F2" s="1600"/>
      <c r="G2" s="1601"/>
      <c r="H2" s="1585"/>
    </row>
    <row r="3" spans="1:8" s="15" customFormat="1">
      <c r="A3" s="1591"/>
      <c r="B3" s="1599"/>
      <c r="C3" s="1600"/>
      <c r="D3" s="1600"/>
      <c r="E3" s="1600"/>
      <c r="F3" s="1600"/>
      <c r="G3" s="1601"/>
      <c r="H3" s="1585"/>
    </row>
    <row r="4" spans="1:8" s="15" customFormat="1">
      <c r="A4" s="1591"/>
      <c r="B4" s="1599"/>
      <c r="C4" s="1600"/>
      <c r="D4" s="1600"/>
      <c r="E4" s="1600"/>
      <c r="F4" s="1600"/>
      <c r="G4" s="1601"/>
      <c r="H4" s="1585"/>
    </row>
    <row r="5" spans="1:8" s="15" customFormat="1" ht="25.5" customHeight="1">
      <c r="A5" s="1591"/>
      <c r="B5" s="1602"/>
      <c r="C5" s="1603"/>
      <c r="D5" s="1603"/>
      <c r="E5" s="1603"/>
      <c r="F5" s="1603"/>
      <c r="G5" s="1604"/>
      <c r="H5" s="1586"/>
    </row>
    <row r="6" spans="1:8" s="15" customFormat="1" ht="19.5" customHeight="1">
      <c r="A6" s="155"/>
      <c r="B6" s="156"/>
      <c r="C6" s="156"/>
      <c r="D6" s="156"/>
      <c r="E6" s="156"/>
      <c r="F6" s="156"/>
      <c r="G6" s="156"/>
      <c r="H6" s="157"/>
    </row>
    <row r="7" spans="1:8" s="15" customFormat="1">
      <c r="A7" s="158" t="s">
        <v>36</v>
      </c>
      <c r="B7" s="1122" t="s">
        <v>185</v>
      </c>
      <c r="F7" s="16"/>
      <c r="G7" s="160" t="s">
        <v>4</v>
      </c>
      <c r="H7" s="161" t="s">
        <v>1</v>
      </c>
    </row>
    <row r="8" spans="1:8" s="15" customFormat="1" ht="12.75" customHeight="1"/>
    <row r="9" spans="1:8" s="15" customFormat="1" ht="12.75" customHeight="1">
      <c r="A9" s="1587" t="s">
        <v>46</v>
      </c>
      <c r="B9" s="1587"/>
      <c r="C9" s="1587"/>
      <c r="D9" s="1587"/>
      <c r="E9" s="1587"/>
      <c r="F9" s="1587"/>
      <c r="G9" s="1587"/>
      <c r="H9" s="1587"/>
    </row>
    <row r="10" spans="1:8" s="15" customFormat="1" ht="12.75" customHeight="1">
      <c r="A10" s="1587"/>
      <c r="B10" s="1587"/>
      <c r="C10" s="1587"/>
      <c r="D10" s="1587"/>
      <c r="E10" s="1587"/>
      <c r="F10" s="1587"/>
      <c r="G10" s="1587"/>
      <c r="H10" s="1587"/>
    </row>
    <row r="11" spans="1:8" s="15" customFormat="1" ht="12.75" customHeight="1">
      <c r="A11" s="1587"/>
      <c r="B11" s="1587"/>
      <c r="C11" s="1587"/>
      <c r="D11" s="1587"/>
      <c r="E11" s="1587"/>
      <c r="F11" s="1587"/>
      <c r="G11" s="1587"/>
      <c r="H11" s="1587"/>
    </row>
    <row r="12" spans="1:8" s="15" customFormat="1">
      <c r="A12" s="1587"/>
      <c r="B12" s="1587"/>
      <c r="C12" s="1587"/>
      <c r="D12" s="1587"/>
      <c r="E12" s="1587"/>
      <c r="F12" s="1587"/>
      <c r="G12" s="1587"/>
      <c r="H12" s="1587"/>
    </row>
    <row r="13" spans="1:8" ht="12.75" customHeight="1">
      <c r="A13" s="94"/>
      <c r="B13" s="46"/>
      <c r="C13" s="46"/>
      <c r="D13" s="46"/>
      <c r="E13" s="46"/>
      <c r="F13" s="46"/>
      <c r="G13" s="44"/>
      <c r="H13" s="45"/>
    </row>
    <row r="14" spans="1:8">
      <c r="A14" s="1592" t="s">
        <v>5</v>
      </c>
      <c r="B14" s="1592"/>
      <c r="C14" s="1592"/>
      <c r="D14" s="1592"/>
      <c r="E14" s="1592"/>
      <c r="F14" s="47"/>
      <c r="G14" s="48"/>
      <c r="H14" s="49"/>
    </row>
    <row r="15" spans="1:8" s="52" customFormat="1" ht="12">
      <c r="A15" s="1593" t="s">
        <v>3</v>
      </c>
      <c r="B15" s="1594"/>
      <c r="C15" s="1594"/>
      <c r="D15" s="1595"/>
      <c r="E15" s="50" t="s">
        <v>6</v>
      </c>
      <c r="F15" s="51" t="s">
        <v>7</v>
      </c>
      <c r="G15" s="50" t="s">
        <v>8</v>
      </c>
      <c r="H15" s="51" t="s">
        <v>9</v>
      </c>
    </row>
    <row r="16" spans="1:8" ht="12.75" customHeight="1">
      <c r="A16" s="1588" t="s">
        <v>610</v>
      </c>
      <c r="B16" s="1589"/>
      <c r="C16" s="1589"/>
      <c r="D16" s="1590"/>
      <c r="E16" s="68" t="s">
        <v>1</v>
      </c>
      <c r="F16" s="56">
        <v>1.05</v>
      </c>
      <c r="G16" s="54">
        <f>+'ESTUDIO DE MERCADO'!D66</f>
        <v>550970</v>
      </c>
      <c r="H16" s="54">
        <f>ROUND(F16*G16,0)</f>
        <v>578519</v>
      </c>
    </row>
    <row r="17" spans="1:8">
      <c r="A17" s="1608"/>
      <c r="B17" s="1609"/>
      <c r="C17" s="1609"/>
      <c r="D17" s="1610"/>
      <c r="E17" s="68"/>
      <c r="F17" s="56"/>
      <c r="G17" s="54"/>
      <c r="H17" s="54">
        <f>ROUND(F17*G17,0)</f>
        <v>0</v>
      </c>
    </row>
    <row r="18" spans="1:8">
      <c r="A18" s="1608"/>
      <c r="B18" s="1609"/>
      <c r="C18" s="1609"/>
      <c r="D18" s="1610"/>
      <c r="E18" s="68"/>
      <c r="F18" s="56"/>
      <c r="G18" s="54"/>
      <c r="H18" s="54">
        <f>ROUND(F18*G18,0)</f>
        <v>0</v>
      </c>
    </row>
    <row r="19" spans="1:8">
      <c r="A19" s="1608"/>
      <c r="B19" s="1609"/>
      <c r="C19" s="1609"/>
      <c r="D19" s="1610"/>
      <c r="E19" s="68"/>
      <c r="F19" s="55"/>
      <c r="G19" s="54"/>
      <c r="H19" s="54">
        <f>ROUND(F19*G19,0)</f>
        <v>0</v>
      </c>
    </row>
    <row r="20" spans="1:8">
      <c r="A20" s="1608"/>
      <c r="B20" s="1609"/>
      <c r="C20" s="1609"/>
      <c r="D20" s="1610"/>
      <c r="E20" s="68"/>
      <c r="F20" s="56"/>
      <c r="G20" s="54"/>
      <c r="H20" s="54"/>
    </row>
    <row r="21" spans="1:8">
      <c r="A21" s="48"/>
      <c r="B21" s="48"/>
      <c r="C21" s="48"/>
      <c r="D21" s="48"/>
      <c r="E21" s="48"/>
      <c r="F21" s="49"/>
      <c r="G21" s="58" t="s">
        <v>10</v>
      </c>
      <c r="H21" s="59">
        <f>ROUND(SUM(H16:H20),0)</f>
        <v>578519</v>
      </c>
    </row>
    <row r="22" spans="1:8">
      <c r="A22" s="48"/>
      <c r="B22" s="48"/>
      <c r="C22" s="48"/>
      <c r="D22" s="48"/>
      <c r="E22" s="48"/>
      <c r="F22" s="49"/>
      <c r="G22" s="48"/>
      <c r="H22" s="49"/>
    </row>
    <row r="23" spans="1:8">
      <c r="A23" s="1592" t="s">
        <v>11</v>
      </c>
      <c r="B23" s="1592"/>
      <c r="C23" s="1592"/>
      <c r="D23" s="1592"/>
      <c r="E23" s="1592"/>
      <c r="F23" s="49"/>
      <c r="G23" s="48"/>
      <c r="H23" s="49"/>
    </row>
    <row r="24" spans="1:8" s="52" customFormat="1" ht="12">
      <c r="A24" s="1593" t="s">
        <v>3</v>
      </c>
      <c r="B24" s="1594"/>
      <c r="C24" s="1594"/>
      <c r="D24" s="1595"/>
      <c r="E24" s="100" t="s">
        <v>6</v>
      </c>
      <c r="F24" s="101" t="s">
        <v>12</v>
      </c>
      <c r="G24" s="100" t="s">
        <v>30</v>
      </c>
      <c r="H24" s="51" t="s">
        <v>9</v>
      </c>
    </row>
    <row r="25" spans="1:8" ht="12.75" customHeight="1">
      <c r="A25" s="1588"/>
      <c r="B25" s="1589"/>
      <c r="C25" s="1589"/>
      <c r="D25" s="1590"/>
      <c r="E25" s="102"/>
      <c r="F25" s="105"/>
      <c r="G25" s="98"/>
      <c r="H25" s="54"/>
    </row>
    <row r="26" spans="1:8">
      <c r="A26" s="1588"/>
      <c r="B26" s="1609"/>
      <c r="C26" s="1609"/>
      <c r="D26" s="1590"/>
      <c r="E26" s="98"/>
      <c r="F26" s="105"/>
      <c r="G26" s="98"/>
      <c r="H26" s="97"/>
    </row>
    <row r="27" spans="1:8">
      <c r="A27" s="48"/>
      <c r="B27" s="48"/>
      <c r="C27" s="48"/>
      <c r="D27" s="48"/>
      <c r="E27" s="48"/>
      <c r="F27" s="49"/>
      <c r="G27" s="58" t="s">
        <v>10</v>
      </c>
      <c r="H27" s="59">
        <f>ROUND(SUM(H25:H26),0)</f>
        <v>0</v>
      </c>
    </row>
    <row r="28" spans="1:8">
      <c r="A28" s="48"/>
      <c r="B28" s="48"/>
      <c r="C28" s="48"/>
      <c r="D28" s="48"/>
      <c r="E28" s="48"/>
      <c r="F28" s="49"/>
      <c r="G28" s="48"/>
      <c r="H28" s="49"/>
    </row>
    <row r="29" spans="1:8">
      <c r="A29" s="1611" t="s">
        <v>13</v>
      </c>
      <c r="B29" s="1611"/>
      <c r="C29" s="1611"/>
      <c r="D29" s="1611"/>
      <c r="E29" s="1611"/>
      <c r="F29" s="49"/>
      <c r="G29" s="48"/>
      <c r="H29" s="49"/>
    </row>
    <row r="30" spans="1:8">
      <c r="A30" s="1612" t="s">
        <v>3</v>
      </c>
      <c r="B30" s="1612"/>
      <c r="C30" s="1612" t="s">
        <v>27</v>
      </c>
      <c r="D30" s="1612"/>
      <c r="E30" s="35" t="s">
        <v>28</v>
      </c>
      <c r="F30" s="36" t="s">
        <v>29</v>
      </c>
      <c r="G30" s="37" t="s">
        <v>30</v>
      </c>
      <c r="H30" s="26" t="s">
        <v>9</v>
      </c>
    </row>
    <row r="31" spans="1:8">
      <c r="A31" s="1605" t="s">
        <v>611</v>
      </c>
      <c r="B31" s="1606"/>
      <c r="C31" s="1607">
        <f>+F16</f>
        <v>1.05</v>
      </c>
      <c r="D31" s="1606"/>
      <c r="E31" s="28">
        <v>33</v>
      </c>
      <c r="F31" s="31">
        <f>C31*E31</f>
        <v>34.65</v>
      </c>
      <c r="G31" s="92">
        <f>+'ESTUDIO DE MERCADO'!D6</f>
        <v>2200</v>
      </c>
      <c r="H31" s="93">
        <f>F31*G31</f>
        <v>76230</v>
      </c>
    </row>
    <row r="32" spans="1:8" ht="12.75" customHeight="1">
      <c r="A32" s="1605"/>
      <c r="B32" s="1606"/>
      <c r="C32" s="1607"/>
      <c r="D32" s="1606"/>
      <c r="E32" s="28"/>
      <c r="F32" s="31"/>
      <c r="G32" s="92"/>
      <c r="H32" s="93"/>
    </row>
    <row r="33" spans="1:11">
      <c r="A33" s="1615"/>
      <c r="B33" s="1615"/>
      <c r="C33" s="1616"/>
      <c r="D33" s="1616"/>
      <c r="E33" s="28"/>
      <c r="F33" s="31"/>
      <c r="G33" s="92"/>
      <c r="H33" s="93"/>
    </row>
    <row r="34" spans="1:11">
      <c r="A34" s="1617"/>
      <c r="B34" s="1617"/>
      <c r="C34" s="1618"/>
      <c r="D34" s="1618"/>
      <c r="E34" s="32"/>
      <c r="F34" s="30"/>
      <c r="G34" s="38"/>
      <c r="H34" s="30"/>
    </row>
    <row r="35" spans="1:11">
      <c r="A35" s="24"/>
      <c r="B35" s="24"/>
      <c r="C35" s="24"/>
      <c r="D35" s="24"/>
      <c r="E35" s="24"/>
      <c r="F35" s="25"/>
      <c r="G35" s="33" t="s">
        <v>10</v>
      </c>
      <c r="H35" s="34">
        <f>SUM(H31:H34)</f>
        <v>76230</v>
      </c>
    </row>
    <row r="36" spans="1:11">
      <c r="A36" s="1592" t="s">
        <v>14</v>
      </c>
      <c r="B36" s="1592"/>
      <c r="C36" s="1592"/>
      <c r="D36" s="1592"/>
      <c r="E36" s="1592"/>
      <c r="F36" s="49"/>
      <c r="G36" s="48"/>
      <c r="H36" s="49"/>
    </row>
    <row r="37" spans="1:11" s="64" customFormat="1" ht="21.75">
      <c r="A37" s="60" t="s">
        <v>15</v>
      </c>
      <c r="B37" s="62" t="s">
        <v>3</v>
      </c>
      <c r="C37" s="60" t="s">
        <v>6</v>
      </c>
      <c r="D37" s="50" t="s">
        <v>8</v>
      </c>
      <c r="E37" s="63" t="s">
        <v>16</v>
      </c>
      <c r="F37" s="61" t="s">
        <v>17</v>
      </c>
      <c r="G37" s="60" t="s">
        <v>12</v>
      </c>
      <c r="H37" s="51" t="s">
        <v>9</v>
      </c>
    </row>
    <row r="38" spans="1:11">
      <c r="A38" s="104"/>
      <c r="B38" s="65"/>
      <c r="C38" s="885"/>
      <c r="D38" s="886"/>
      <c r="E38" s="887"/>
      <c r="F38" s="886"/>
      <c r="G38" s="887"/>
      <c r="H38" s="888"/>
      <c r="K38" s="40">
        <v>1928007.63</v>
      </c>
    </row>
    <row r="39" spans="1:11">
      <c r="A39" s="57"/>
      <c r="B39" s="57"/>
      <c r="C39" s="53"/>
      <c r="D39" s="55"/>
      <c r="E39" s="53"/>
      <c r="F39" s="54"/>
      <c r="G39" s="66"/>
      <c r="H39" s="54"/>
    </row>
    <row r="40" spans="1:11">
      <c r="A40" s="57"/>
      <c r="B40" s="57"/>
      <c r="C40" s="57"/>
      <c r="D40" s="57"/>
      <c r="E40" s="57"/>
      <c r="F40" s="54"/>
      <c r="G40" s="57"/>
      <c r="H40" s="54"/>
    </row>
    <row r="41" spans="1:11">
      <c r="A41" s="48"/>
      <c r="B41" s="48"/>
      <c r="C41" s="48"/>
      <c r="D41" s="48"/>
      <c r="E41" s="48"/>
      <c r="F41" s="49"/>
      <c r="G41" s="58" t="s">
        <v>10</v>
      </c>
      <c r="H41" s="59">
        <f>ROUND(SUM(H38:H40),0)</f>
        <v>0</v>
      </c>
      <c r="K41" s="87">
        <f>K38*1.035</f>
        <v>1995487.8970499998</v>
      </c>
    </row>
    <row r="42" spans="1:11" ht="13.5" thickBot="1">
      <c r="A42" s="48"/>
      <c r="B42" s="48"/>
      <c r="C42" s="48"/>
      <c r="D42" s="48"/>
      <c r="E42" s="48"/>
      <c r="F42" s="49"/>
      <c r="G42" s="48"/>
      <c r="H42" s="49"/>
    </row>
    <row r="43" spans="1:11" ht="13.5" customHeight="1" thickBot="1">
      <c r="B43" s="46"/>
      <c r="C43" s="46"/>
      <c r="D43" s="46"/>
      <c r="E43" s="48"/>
      <c r="F43" s="1613" t="s">
        <v>19</v>
      </c>
      <c r="G43" s="1614"/>
      <c r="H43" s="67">
        <f>ROUND((H41+H35+H27+H21),2)</f>
        <v>654749</v>
      </c>
      <c r="I43" s="42">
        <v>660530</v>
      </c>
      <c r="K43" s="40"/>
    </row>
    <row r="44" spans="1:11" ht="13.5" customHeight="1">
      <c r="B44" s="46"/>
      <c r="C44" s="46"/>
      <c r="D44" s="46"/>
      <c r="E44" s="48"/>
      <c r="F44" s="414"/>
      <c r="G44" s="414"/>
      <c r="H44" s="415"/>
      <c r="K44" s="40"/>
    </row>
    <row r="45" spans="1:11" ht="69.75" customHeight="1">
      <c r="K45" s="88">
        <f>K41-H43</f>
        <v>1340738.8970499998</v>
      </c>
    </row>
    <row r="46" spans="1:11" s="15" customFormat="1">
      <c r="A46" s="2" t="s">
        <v>20</v>
      </c>
      <c r="B46" s="95" t="s">
        <v>41</v>
      </c>
      <c r="C46" s="91"/>
      <c r="D46" s="91"/>
      <c r="F46" s="2" t="s">
        <v>626</v>
      </c>
      <c r="G46" s="95" t="s">
        <v>627</v>
      </c>
      <c r="H46" s="898"/>
    </row>
    <row r="47" spans="1:11" s="15" customFormat="1">
      <c r="A47" s="3"/>
      <c r="B47" s="96" t="s">
        <v>42</v>
      </c>
      <c r="F47" s="3"/>
      <c r="G47" s="96" t="s">
        <v>628</v>
      </c>
      <c r="H47" s="431"/>
      <c r="K47" s="41"/>
    </row>
    <row r="48" spans="1:11" s="15" customFormat="1" ht="14.25">
      <c r="B48" s="14" t="s">
        <v>22</v>
      </c>
      <c r="G48" s="14" t="s">
        <v>629</v>
      </c>
      <c r="H48" s="361"/>
      <c r="K48" s="69"/>
    </row>
    <row r="49" spans="6:8" s="15" customFormat="1">
      <c r="F49" s="16"/>
      <c r="H49" s="16"/>
    </row>
  </sheetData>
  <mergeCells count="28">
    <mergeCell ref="A36:E36"/>
    <mergeCell ref="F43:G43"/>
    <mergeCell ref="A32:B32"/>
    <mergeCell ref="C32:D32"/>
    <mergeCell ref="A33:B33"/>
    <mergeCell ref="C33:D33"/>
    <mergeCell ref="A34:B34"/>
    <mergeCell ref="C34:D34"/>
    <mergeCell ref="A31:B31"/>
    <mergeCell ref="C31:D31"/>
    <mergeCell ref="A17:D17"/>
    <mergeCell ref="A18:D18"/>
    <mergeCell ref="A19:D19"/>
    <mergeCell ref="A20:D20"/>
    <mergeCell ref="A23:E23"/>
    <mergeCell ref="A24:D24"/>
    <mergeCell ref="A25:D25"/>
    <mergeCell ref="A26:D26"/>
    <mergeCell ref="A29:E29"/>
    <mergeCell ref="A30:B30"/>
    <mergeCell ref="C30:D30"/>
    <mergeCell ref="H1:H5"/>
    <mergeCell ref="A9:H12"/>
    <mergeCell ref="A16:D16"/>
    <mergeCell ref="A1:A5"/>
    <mergeCell ref="A14:E14"/>
    <mergeCell ref="A15:D15"/>
    <mergeCell ref="B1:G5"/>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rgb="FF00B0F0"/>
    <pageSetUpPr fitToPage="1"/>
  </sheetPr>
  <dimension ref="A1:K46"/>
  <sheetViews>
    <sheetView view="pageBreakPreview" topLeftCell="A5" zoomScale="60" zoomScaleNormal="100" workbookViewId="0">
      <selection activeCell="P59" sqref="P59"/>
    </sheetView>
  </sheetViews>
  <sheetFormatPr baseColWidth="10" defaultColWidth="11.42578125" defaultRowHeight="12.75"/>
  <cols>
    <col min="1" max="1" width="24"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2.5703125" style="43" customWidth="1"/>
    <col min="9" max="9" width="12.28515625" style="42" bestFit="1" customWidth="1"/>
    <col min="10" max="10" width="11.42578125" style="42"/>
    <col min="11" max="11" width="15.5703125" style="42" bestFit="1" customWidth="1"/>
    <col min="12"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8.5" customHeight="1">
      <c r="A5" s="1591"/>
      <c r="B5" s="1634"/>
      <c r="C5" s="1635"/>
      <c r="D5" s="1635"/>
      <c r="E5" s="1635"/>
      <c r="F5" s="1635"/>
      <c r="G5" s="1636"/>
      <c r="H5" s="1625"/>
    </row>
    <row r="6" spans="1:8" s="15" customFormat="1" ht="22.5" customHeight="1">
      <c r="A6" s="155"/>
      <c r="B6" s="202"/>
      <c r="C6" s="202"/>
      <c r="D6" s="202"/>
      <c r="E6" s="202"/>
      <c r="F6" s="202"/>
      <c r="G6" s="202"/>
      <c r="H6" s="203"/>
    </row>
    <row r="7" spans="1:8" s="15" customFormat="1">
      <c r="A7" s="204" t="s">
        <v>36</v>
      </c>
      <c r="B7" s="285" t="s">
        <v>185</v>
      </c>
      <c r="F7" s="16"/>
      <c r="G7" s="205" t="s">
        <v>4</v>
      </c>
      <c r="H7" s="206" t="s">
        <v>1</v>
      </c>
    </row>
    <row r="8" spans="1:8" s="15" customFormat="1" ht="12.75" customHeight="1">
      <c r="A8" s="99"/>
      <c r="B8" s="99"/>
      <c r="C8" s="99"/>
      <c r="D8" s="99"/>
      <c r="E8" s="99"/>
      <c r="F8" s="99"/>
    </row>
    <row r="9" spans="1:8" s="15" customFormat="1" ht="12.75" customHeight="1">
      <c r="A9" s="1626" t="s">
        <v>43</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ht="12.75" customHeight="1">
      <c r="A13" s="207"/>
      <c r="B13" s="208"/>
      <c r="C13" s="208"/>
      <c r="D13" s="208"/>
      <c r="E13" s="208"/>
      <c r="F13" s="208"/>
      <c r="G13" s="209"/>
      <c r="H13" s="210"/>
    </row>
    <row r="14" spans="1:8">
      <c r="A14" s="1627" t="s">
        <v>5</v>
      </c>
      <c r="B14" s="1627"/>
      <c r="C14" s="1627"/>
      <c r="D14" s="1627"/>
      <c r="E14" s="1627"/>
      <c r="F14" s="211"/>
    </row>
    <row r="15" spans="1:8" s="52" customFormat="1" ht="12">
      <c r="A15" s="1619" t="s">
        <v>3</v>
      </c>
      <c r="B15" s="1620"/>
      <c r="C15" s="1620"/>
      <c r="D15" s="1621"/>
      <c r="E15" s="212" t="s">
        <v>6</v>
      </c>
      <c r="F15" s="213" t="s">
        <v>7</v>
      </c>
      <c r="G15" s="212" t="s">
        <v>8</v>
      </c>
      <c r="H15" s="213" t="s">
        <v>9</v>
      </c>
    </row>
    <row r="16" spans="1:8" ht="12.75" customHeight="1">
      <c r="A16" s="1608" t="s">
        <v>610</v>
      </c>
      <c r="B16" s="1622"/>
      <c r="C16" s="1622"/>
      <c r="D16" s="1610"/>
      <c r="E16" s="68" t="s">
        <v>1</v>
      </c>
      <c r="F16" s="56">
        <v>1.05</v>
      </c>
      <c r="G16" s="54">
        <f>+'ESTUDIO DE MERCADO'!D66</f>
        <v>550970</v>
      </c>
      <c r="H16" s="54">
        <f>ROUND(F16*G16,0)</f>
        <v>578519</v>
      </c>
    </row>
    <row r="17" spans="1:8">
      <c r="A17" s="1639" t="s">
        <v>588</v>
      </c>
      <c r="B17" s="1640"/>
      <c r="C17" s="1640"/>
      <c r="D17" s="1641"/>
      <c r="E17" s="214" t="s">
        <v>32</v>
      </c>
      <c r="F17" s="217">
        <f>320*0.005</f>
        <v>1.6</v>
      </c>
      <c r="G17" s="216">
        <f>+'ESTUDIO DE MERCADO'!D39</f>
        <v>22000</v>
      </c>
      <c r="H17" s="216">
        <f>ROUND(F17*G17,0)</f>
        <v>35200</v>
      </c>
    </row>
    <row r="18" spans="1:8">
      <c r="G18" s="218" t="s">
        <v>10</v>
      </c>
      <c r="H18" s="219">
        <f>ROUND(SUM(H16:H17),0)</f>
        <v>613719</v>
      </c>
    </row>
    <row r="20" spans="1:8">
      <c r="A20" s="1627" t="s">
        <v>11</v>
      </c>
      <c r="B20" s="1627"/>
      <c r="C20" s="1627"/>
      <c r="D20" s="1627"/>
      <c r="E20" s="1627"/>
    </row>
    <row r="21" spans="1:8" s="52" customFormat="1" ht="12">
      <c r="A21" s="1619" t="s">
        <v>3</v>
      </c>
      <c r="B21" s="1620"/>
      <c r="C21" s="1620"/>
      <c r="D21" s="1621"/>
      <c r="E21" s="212" t="s">
        <v>6</v>
      </c>
      <c r="F21" s="213" t="s">
        <v>12</v>
      </c>
      <c r="G21" s="212" t="s">
        <v>30</v>
      </c>
      <c r="H21" s="213" t="s">
        <v>9</v>
      </c>
    </row>
    <row r="22" spans="1:8">
      <c r="A22" s="1608"/>
      <c r="B22" s="1609"/>
      <c r="C22" s="1609"/>
      <c r="D22" s="1610"/>
      <c r="E22" s="220"/>
      <c r="F22" s="221"/>
      <c r="G22" s="98"/>
      <c r="H22" s="216"/>
    </row>
    <row r="23" spans="1:8">
      <c r="A23" s="1649"/>
      <c r="B23" s="1640"/>
      <c r="C23" s="1640"/>
      <c r="D23" s="1650"/>
      <c r="E23" s="222"/>
      <c r="F23" s="221"/>
      <c r="G23" s="98"/>
      <c r="H23" s="223"/>
    </row>
    <row r="24" spans="1:8">
      <c r="G24" s="218" t="s">
        <v>10</v>
      </c>
      <c r="H24" s="219">
        <f>ROUND(SUM(H22:H23),0)</f>
        <v>0</v>
      </c>
    </row>
    <row r="26" spans="1:8">
      <c r="A26" s="1651" t="s">
        <v>13</v>
      </c>
      <c r="B26" s="1651"/>
      <c r="C26" s="1651"/>
      <c r="D26" s="1651"/>
      <c r="E26" s="1651"/>
    </row>
    <row r="27" spans="1:8">
      <c r="A27" s="1652" t="s">
        <v>3</v>
      </c>
      <c r="B27" s="1652"/>
      <c r="C27" s="1652" t="s">
        <v>27</v>
      </c>
      <c r="D27" s="1652"/>
      <c r="E27" s="224" t="s">
        <v>28</v>
      </c>
      <c r="F27" s="225" t="s">
        <v>29</v>
      </c>
      <c r="G27" s="226" t="s">
        <v>30</v>
      </c>
      <c r="H27" s="227" t="s">
        <v>9</v>
      </c>
    </row>
    <row r="28" spans="1:8">
      <c r="A28" s="1605" t="s">
        <v>611</v>
      </c>
      <c r="B28" s="1606"/>
      <c r="C28" s="1607">
        <f>+F16</f>
        <v>1.05</v>
      </c>
      <c r="D28" s="1606"/>
      <c r="E28" s="28">
        <v>33</v>
      </c>
      <c r="F28" s="31">
        <f>C28*E28</f>
        <v>34.65</v>
      </c>
      <c r="G28" s="92">
        <f>+'ESTUDIO DE MERCADO'!D6</f>
        <v>2200</v>
      </c>
      <c r="H28" s="93">
        <f>F28*G28</f>
        <v>76230</v>
      </c>
    </row>
    <row r="29" spans="1:8" ht="12.75" customHeight="1">
      <c r="A29" s="1642"/>
      <c r="B29" s="1643"/>
      <c r="C29" s="1644"/>
      <c r="D29" s="1643"/>
      <c r="E29" s="228"/>
      <c r="F29" s="229"/>
      <c r="G29" s="92"/>
      <c r="H29" s="231"/>
    </row>
    <row r="30" spans="1:8">
      <c r="A30" s="1645"/>
      <c r="B30" s="1645"/>
      <c r="C30" s="1646"/>
      <c r="D30" s="1646"/>
      <c r="E30" s="228"/>
      <c r="F30" s="229"/>
      <c r="G30" s="230"/>
      <c r="H30" s="231"/>
    </row>
    <row r="31" spans="1:8">
      <c r="A31" s="1647"/>
      <c r="B31" s="1647"/>
      <c r="C31" s="1648"/>
      <c r="D31" s="1648"/>
      <c r="E31" s="232"/>
      <c r="F31" s="233"/>
      <c r="G31" s="234"/>
      <c r="H31" s="233"/>
    </row>
    <row r="32" spans="1:8">
      <c r="A32" s="22"/>
      <c r="B32" s="22"/>
      <c r="C32" s="22"/>
      <c r="D32" s="22"/>
      <c r="E32" s="22"/>
      <c r="F32" s="23"/>
      <c r="G32" s="235" t="s">
        <v>10</v>
      </c>
      <c r="H32" s="236">
        <f>SUM(H28:H31)</f>
        <v>76230</v>
      </c>
    </row>
    <row r="33" spans="1:11">
      <c r="A33" s="1627" t="s">
        <v>14</v>
      </c>
      <c r="B33" s="1627"/>
      <c r="C33" s="1627"/>
      <c r="D33" s="1627"/>
      <c r="E33" s="1627"/>
    </row>
    <row r="34" spans="1:11" s="64" customFormat="1" ht="22.5">
      <c r="A34" s="237" t="s">
        <v>15</v>
      </c>
      <c r="B34" s="238" t="s">
        <v>3</v>
      </c>
      <c r="C34" s="237" t="s">
        <v>6</v>
      </c>
      <c r="D34" s="212" t="s">
        <v>8</v>
      </c>
      <c r="E34" s="239" t="s">
        <v>16</v>
      </c>
      <c r="F34" s="240" t="s">
        <v>17</v>
      </c>
      <c r="G34" s="237" t="s">
        <v>12</v>
      </c>
      <c r="H34" s="213" t="s">
        <v>9</v>
      </c>
    </row>
    <row r="35" spans="1:11">
      <c r="A35" s="241"/>
      <c r="B35" s="242"/>
      <c r="C35" s="220"/>
      <c r="D35" s="243"/>
      <c r="E35" s="244"/>
      <c r="F35" s="245"/>
      <c r="G35" s="244"/>
      <c r="H35" s="245"/>
      <c r="K35" s="40">
        <v>1928007.63</v>
      </c>
    </row>
    <row r="36" spans="1:11">
      <c r="A36" s="246"/>
      <c r="B36" s="246"/>
      <c r="C36" s="247"/>
      <c r="D36" s="215"/>
      <c r="E36" s="247"/>
      <c r="F36" s="216"/>
      <c r="G36" s="248"/>
      <c r="H36" s="216"/>
    </row>
    <row r="37" spans="1:11">
      <c r="A37" s="246"/>
      <c r="B37" s="246"/>
      <c r="C37" s="246"/>
      <c r="D37" s="246"/>
      <c r="E37" s="246"/>
      <c r="F37" s="216"/>
      <c r="G37" s="246"/>
      <c r="H37" s="216"/>
    </row>
    <row r="38" spans="1:11">
      <c r="G38" s="218" t="s">
        <v>10</v>
      </c>
      <c r="H38" s="219">
        <f>ROUND(SUM(H35:H37),0)</f>
        <v>0</v>
      </c>
      <c r="K38" s="87">
        <f>K35*1.035</f>
        <v>1995487.8970499998</v>
      </c>
    </row>
    <row r="39" spans="1:11" ht="13.5" thickBot="1"/>
    <row r="40" spans="1:11" ht="13.5" customHeight="1" thickBot="1">
      <c r="B40" s="208"/>
      <c r="C40" s="208"/>
      <c r="D40" s="208"/>
      <c r="F40" s="1637" t="s">
        <v>19</v>
      </c>
      <c r="G40" s="1638"/>
      <c r="H40" s="249">
        <f>ROUND((H38+H32+H24+H18),2)</f>
        <v>689949</v>
      </c>
      <c r="K40" s="40"/>
    </row>
    <row r="41" spans="1:11" ht="13.5" customHeight="1">
      <c r="B41" s="208"/>
      <c r="C41" s="208"/>
      <c r="D41" s="208"/>
      <c r="F41" s="416"/>
      <c r="G41" s="416"/>
      <c r="H41" s="417"/>
      <c r="K41" s="40"/>
    </row>
    <row r="42" spans="1:11" ht="63" customHeight="1">
      <c r="K42" s="88">
        <f>K38-H40</f>
        <v>1305538.8970499998</v>
      </c>
    </row>
    <row r="43" spans="1:11" s="15" customFormat="1">
      <c r="A43" s="2" t="s">
        <v>20</v>
      </c>
      <c r="B43" s="95" t="s">
        <v>41</v>
      </c>
      <c r="C43" s="91"/>
      <c r="D43" s="91"/>
      <c r="F43" s="2" t="s">
        <v>626</v>
      </c>
      <c r="G43" s="95" t="s">
        <v>627</v>
      </c>
      <c r="H43" s="898"/>
    </row>
    <row r="44" spans="1:11" s="15" customFormat="1">
      <c r="A44" s="3"/>
      <c r="B44" s="96" t="s">
        <v>42</v>
      </c>
      <c r="F44" s="3"/>
      <c r="G44" s="96" t="s">
        <v>628</v>
      </c>
      <c r="H44" s="431"/>
      <c r="K44" s="41"/>
    </row>
    <row r="45" spans="1:11" s="15" customFormat="1" ht="14.25">
      <c r="B45" s="14" t="s">
        <v>22</v>
      </c>
      <c r="G45" s="14" t="s">
        <v>629</v>
      </c>
      <c r="H45" s="361"/>
      <c r="K45" s="69"/>
    </row>
    <row r="46" spans="1:11" s="15" customFormat="1">
      <c r="F46" s="16"/>
      <c r="H46" s="16"/>
    </row>
  </sheetData>
  <mergeCells count="25">
    <mergeCell ref="A33:E33"/>
    <mergeCell ref="F40:G40"/>
    <mergeCell ref="A17:D17"/>
    <mergeCell ref="A29:B29"/>
    <mergeCell ref="C29:D29"/>
    <mergeCell ref="A30:B30"/>
    <mergeCell ref="C30:D30"/>
    <mergeCell ref="A31:B31"/>
    <mergeCell ref="C31:D31"/>
    <mergeCell ref="A23:D23"/>
    <mergeCell ref="A26:E26"/>
    <mergeCell ref="A27:B27"/>
    <mergeCell ref="C27:D27"/>
    <mergeCell ref="A28:B28"/>
    <mergeCell ref="C28:D28"/>
    <mergeCell ref="A20:E20"/>
    <mergeCell ref="A21:D21"/>
    <mergeCell ref="A22:D22"/>
    <mergeCell ref="A16:D16"/>
    <mergeCell ref="H1:H5"/>
    <mergeCell ref="A9:H12"/>
    <mergeCell ref="A1:A5"/>
    <mergeCell ref="A14:E14"/>
    <mergeCell ref="A15:D15"/>
    <mergeCell ref="B1:G5"/>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rgb="FF00B0F0"/>
  </sheetPr>
  <dimension ref="A1:K46"/>
  <sheetViews>
    <sheetView view="pageBreakPreview" zoomScale="85" zoomScaleNormal="100" zoomScaleSheetLayoutView="85" workbookViewId="0">
      <selection activeCell="M34" sqref="M34"/>
    </sheetView>
  </sheetViews>
  <sheetFormatPr baseColWidth="10" defaultColWidth="11.42578125" defaultRowHeight="12.75"/>
  <cols>
    <col min="1" max="1" width="22.28515625"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3.140625" style="43" customWidth="1"/>
    <col min="9" max="9" width="12.28515625" style="42" bestFit="1" customWidth="1"/>
    <col min="10" max="10" width="11.42578125" style="42"/>
    <col min="11" max="11" width="15.5703125" style="42" bestFit="1" customWidth="1"/>
    <col min="12"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4.75" customHeight="1">
      <c r="A5" s="1591"/>
      <c r="B5" s="1634"/>
      <c r="C5" s="1635"/>
      <c r="D5" s="1635"/>
      <c r="E5" s="1635"/>
      <c r="F5" s="1635"/>
      <c r="G5" s="1636"/>
      <c r="H5" s="1625"/>
    </row>
    <row r="6" spans="1:8" s="15" customFormat="1" ht="12.75" customHeight="1">
      <c r="A6" s="155"/>
      <c r="B6" s="202"/>
      <c r="C6" s="202"/>
      <c r="D6" s="202"/>
      <c r="E6" s="202"/>
      <c r="F6" s="202"/>
      <c r="G6" s="202"/>
      <c r="H6" s="203"/>
    </row>
    <row r="7" spans="1:8" s="15" customFormat="1">
      <c r="A7" s="204" t="s">
        <v>36</v>
      </c>
      <c r="B7" s="285" t="s">
        <v>185</v>
      </c>
      <c r="F7" s="16"/>
      <c r="G7" s="205" t="s">
        <v>4</v>
      </c>
      <c r="H7" s="206" t="s">
        <v>1</v>
      </c>
    </row>
    <row r="8" spans="1:8" s="15" customFormat="1" ht="12.75" customHeight="1"/>
    <row r="9" spans="1:8" s="15" customFormat="1" ht="12.75" customHeight="1">
      <c r="A9" s="1653" t="s">
        <v>45</v>
      </c>
      <c r="B9" s="1654"/>
      <c r="C9" s="1654"/>
      <c r="D9" s="1654"/>
      <c r="E9" s="1654"/>
      <c r="F9" s="1654"/>
      <c r="G9" s="1654"/>
      <c r="H9" s="1655"/>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27" t="s">
        <v>5</v>
      </c>
      <c r="B14" s="1627"/>
      <c r="C14" s="1627"/>
      <c r="D14" s="1627"/>
      <c r="E14" s="1627"/>
      <c r="F14" s="211"/>
    </row>
    <row r="15" spans="1:8" s="52" customFormat="1" ht="12">
      <c r="A15" s="1619" t="s">
        <v>3</v>
      </c>
      <c r="B15" s="1620"/>
      <c r="C15" s="1620"/>
      <c r="D15" s="1621"/>
      <c r="E15" s="212" t="s">
        <v>6</v>
      </c>
      <c r="F15" s="213" t="s">
        <v>7</v>
      </c>
      <c r="G15" s="212" t="s">
        <v>8</v>
      </c>
      <c r="H15" s="213" t="s">
        <v>9</v>
      </c>
    </row>
    <row r="16" spans="1:8">
      <c r="A16" s="1608" t="s">
        <v>632</v>
      </c>
      <c r="B16" s="1622"/>
      <c r="C16" s="1622"/>
      <c r="D16" s="1610"/>
      <c r="E16" s="68" t="s">
        <v>1</v>
      </c>
      <c r="F16" s="56">
        <v>1.05</v>
      </c>
      <c r="G16" s="54">
        <f>+'ESTUDIO DE MERCADO'!K67</f>
        <v>600950</v>
      </c>
      <c r="H16" s="54">
        <f>ROUND(F16*G16,0)</f>
        <v>630998</v>
      </c>
    </row>
    <row r="17" spans="1:8">
      <c r="A17" s="1639" t="s">
        <v>588</v>
      </c>
      <c r="B17" s="1640"/>
      <c r="C17" s="1640"/>
      <c r="D17" s="1641"/>
      <c r="E17" s="214" t="s">
        <v>32</v>
      </c>
      <c r="F17" s="217">
        <f>450*0.005</f>
        <v>2.25</v>
      </c>
      <c r="G17" s="216">
        <f>+'ESTUDIO DE MERCADO'!D39</f>
        <v>22000</v>
      </c>
      <c r="H17" s="216">
        <f>ROUND(F17*G17,0)</f>
        <v>49500</v>
      </c>
    </row>
    <row r="18" spans="1:8">
      <c r="G18" s="218" t="s">
        <v>10</v>
      </c>
      <c r="H18" s="219">
        <f>ROUND(SUM(H16:H17),0)</f>
        <v>680498</v>
      </c>
    </row>
    <row r="20" spans="1:8">
      <c r="A20" s="1627" t="s">
        <v>11</v>
      </c>
      <c r="B20" s="1627"/>
      <c r="C20" s="1627"/>
      <c r="D20" s="1627"/>
      <c r="E20" s="1627"/>
    </row>
    <row r="21" spans="1:8" s="52" customFormat="1" ht="12">
      <c r="A21" s="1619" t="s">
        <v>3</v>
      </c>
      <c r="B21" s="1620"/>
      <c r="C21" s="1620"/>
      <c r="D21" s="1621"/>
      <c r="E21" s="212" t="s">
        <v>6</v>
      </c>
      <c r="F21" s="213" t="s">
        <v>12</v>
      </c>
      <c r="G21" s="212" t="s">
        <v>30</v>
      </c>
      <c r="H21" s="213" t="s">
        <v>9</v>
      </c>
    </row>
    <row r="22" spans="1:8">
      <c r="A22" s="1608"/>
      <c r="B22" s="1609"/>
      <c r="C22" s="1609"/>
      <c r="D22" s="1610"/>
      <c r="E22" s="222"/>
      <c r="F22" s="221"/>
      <c r="G22" s="98"/>
      <c r="H22" s="245"/>
    </row>
    <row r="23" spans="1:8">
      <c r="A23" s="1662"/>
      <c r="B23" s="1640"/>
      <c r="C23" s="1640"/>
      <c r="D23" s="1663"/>
      <c r="E23" s="250"/>
      <c r="F23" s="221"/>
      <c r="G23" s="98"/>
      <c r="H23" s="245"/>
    </row>
    <row r="24" spans="1:8">
      <c r="G24" s="218" t="s">
        <v>10</v>
      </c>
      <c r="H24" s="219">
        <f>ROUND(SUM(H22:H23),0)</f>
        <v>0</v>
      </c>
    </row>
    <row r="26" spans="1:8">
      <c r="A26" s="1651" t="s">
        <v>13</v>
      </c>
      <c r="B26" s="1651"/>
      <c r="C26" s="1651"/>
      <c r="D26" s="1651"/>
      <c r="E26" s="1651"/>
    </row>
    <row r="27" spans="1:8">
      <c r="A27" s="1652" t="s">
        <v>3</v>
      </c>
      <c r="B27" s="1652"/>
      <c r="C27" s="1652" t="s">
        <v>27</v>
      </c>
      <c r="D27" s="1652"/>
      <c r="E27" s="224" t="s">
        <v>28</v>
      </c>
      <c r="F27" s="225" t="s">
        <v>29</v>
      </c>
      <c r="G27" s="226" t="s">
        <v>30</v>
      </c>
      <c r="H27" s="227" t="s">
        <v>9</v>
      </c>
    </row>
    <row r="28" spans="1:8">
      <c r="A28" s="1605" t="s">
        <v>611</v>
      </c>
      <c r="B28" s="1606"/>
      <c r="C28" s="1607">
        <f>+F16</f>
        <v>1.05</v>
      </c>
      <c r="D28" s="1606"/>
      <c r="E28" s="28">
        <v>33</v>
      </c>
      <c r="F28" s="31">
        <f>C28*E28</f>
        <v>34.65</v>
      </c>
      <c r="G28" s="92">
        <f>+'ESTUDIO DE MERCADO'!D6</f>
        <v>2200</v>
      </c>
      <c r="H28" s="93">
        <f>F28*G28</f>
        <v>76230</v>
      </c>
    </row>
    <row r="29" spans="1:8" ht="12.75" customHeight="1">
      <c r="A29" s="1664"/>
      <c r="B29" s="1665"/>
      <c r="C29" s="1644"/>
      <c r="D29" s="1643"/>
      <c r="E29" s="228"/>
      <c r="F29" s="229"/>
      <c r="G29" s="92"/>
      <c r="H29" s="231"/>
    </row>
    <row r="30" spans="1:8">
      <c r="A30" s="1645"/>
      <c r="B30" s="1645"/>
      <c r="C30" s="1646"/>
      <c r="D30" s="1646"/>
      <c r="E30" s="228"/>
      <c r="F30" s="229"/>
      <c r="G30" s="230"/>
      <c r="H30" s="231"/>
    </row>
    <row r="31" spans="1:8">
      <c r="A31" s="1647"/>
      <c r="B31" s="1647"/>
      <c r="C31" s="1648"/>
      <c r="D31" s="1648"/>
      <c r="E31" s="232"/>
      <c r="F31" s="233"/>
      <c r="G31" s="234"/>
      <c r="H31" s="233"/>
    </row>
    <row r="32" spans="1:8">
      <c r="A32" s="22"/>
      <c r="B32" s="22"/>
      <c r="C32" s="22"/>
      <c r="D32" s="22"/>
      <c r="E32" s="22"/>
      <c r="F32" s="23"/>
      <c r="G32" s="235" t="s">
        <v>10</v>
      </c>
      <c r="H32" s="236">
        <f>SUM(H28:H31)</f>
        <v>76230</v>
      </c>
    </row>
    <row r="33" spans="1:11">
      <c r="A33" s="1627" t="s">
        <v>14</v>
      </c>
      <c r="B33" s="1627"/>
      <c r="C33" s="1627"/>
      <c r="D33" s="1627"/>
      <c r="E33" s="1627"/>
    </row>
    <row r="34" spans="1:11" s="64" customFormat="1" ht="22.5">
      <c r="A34" s="237" t="s">
        <v>15</v>
      </c>
      <c r="B34" s="238" t="s">
        <v>3</v>
      </c>
      <c r="C34" s="237" t="s">
        <v>6</v>
      </c>
      <c r="D34" s="212" t="s">
        <v>8</v>
      </c>
      <c r="E34" s="239" t="s">
        <v>16</v>
      </c>
      <c r="F34" s="240" t="s">
        <v>17</v>
      </c>
      <c r="G34" s="237" t="s">
        <v>12</v>
      </c>
      <c r="H34" s="213" t="s">
        <v>9</v>
      </c>
    </row>
    <row r="35" spans="1:11">
      <c r="A35" s="241"/>
      <c r="B35" s="242"/>
      <c r="C35" s="220"/>
      <c r="D35" s="243"/>
      <c r="E35" s="244"/>
      <c r="F35" s="245"/>
      <c r="G35" s="244"/>
      <c r="H35" s="251"/>
      <c r="K35" s="40">
        <v>1928007.63</v>
      </c>
    </row>
    <row r="36" spans="1:11">
      <c r="A36" s="246"/>
      <c r="B36" s="246"/>
      <c r="C36" s="247"/>
      <c r="D36" s="215"/>
      <c r="E36" s="247"/>
      <c r="F36" s="216"/>
      <c r="G36" s="248"/>
      <c r="H36" s="216"/>
    </row>
    <row r="37" spans="1:11">
      <c r="A37" s="246"/>
      <c r="B37" s="246"/>
      <c r="C37" s="246"/>
      <c r="D37" s="246"/>
      <c r="E37" s="246"/>
      <c r="F37" s="216"/>
      <c r="G37" s="246"/>
      <c r="H37" s="216"/>
    </row>
    <row r="38" spans="1:11">
      <c r="G38" s="218" t="s">
        <v>10</v>
      </c>
      <c r="H38" s="219">
        <f>ROUND(SUM(H35:H37),0)</f>
        <v>0</v>
      </c>
      <c r="K38" s="87">
        <f>K35*1.035</f>
        <v>1995487.8970499998</v>
      </c>
    </row>
    <row r="39" spans="1:11" ht="13.5" thickBot="1"/>
    <row r="40" spans="1:11" ht="13.5" customHeight="1" thickBot="1">
      <c r="B40" s="208"/>
      <c r="C40" s="208"/>
      <c r="D40" s="208"/>
      <c r="F40" s="1637" t="s">
        <v>19</v>
      </c>
      <c r="G40" s="1638"/>
      <c r="H40" s="249">
        <f>ROUND((H38+H32+H24+H18),2)</f>
        <v>756728</v>
      </c>
      <c r="K40" s="40"/>
    </row>
    <row r="41" spans="1:11" ht="13.5" customHeight="1">
      <c r="B41" s="208"/>
      <c r="C41" s="208"/>
      <c r="D41" s="208"/>
      <c r="F41" s="416"/>
      <c r="G41" s="416"/>
      <c r="H41" s="417"/>
      <c r="K41" s="40"/>
    </row>
    <row r="42" spans="1:11" ht="45" customHeight="1">
      <c r="K42" s="88">
        <f>K38-H40</f>
        <v>1238759.8970499998</v>
      </c>
    </row>
    <row r="43" spans="1:11" s="15" customFormat="1">
      <c r="A43" s="2" t="s">
        <v>20</v>
      </c>
      <c r="B43" s="95" t="s">
        <v>41</v>
      </c>
      <c r="C43" s="91"/>
      <c r="D43" s="91"/>
      <c r="F43" s="2" t="s">
        <v>626</v>
      </c>
      <c r="G43" s="95" t="s">
        <v>627</v>
      </c>
      <c r="H43" s="898"/>
    </row>
    <row r="44" spans="1:11" s="15" customFormat="1">
      <c r="A44" s="3"/>
      <c r="B44" s="96" t="s">
        <v>42</v>
      </c>
      <c r="F44" s="3"/>
      <c r="G44" s="96" t="s">
        <v>628</v>
      </c>
      <c r="H44" s="431"/>
      <c r="K44" s="41"/>
    </row>
    <row r="45" spans="1:11" s="15" customFormat="1" ht="14.25">
      <c r="B45" s="14" t="s">
        <v>22</v>
      </c>
      <c r="G45" s="14" t="s">
        <v>629</v>
      </c>
      <c r="H45" s="361"/>
      <c r="K45" s="69"/>
    </row>
    <row r="46" spans="1:11" s="15" customFormat="1">
      <c r="F46" s="16"/>
      <c r="H46" s="16"/>
    </row>
  </sheetData>
  <mergeCells count="25">
    <mergeCell ref="A33:E33"/>
    <mergeCell ref="F40:G40"/>
    <mergeCell ref="A29:B29"/>
    <mergeCell ref="C29:D29"/>
    <mergeCell ref="A30:B30"/>
    <mergeCell ref="C30:D30"/>
    <mergeCell ref="A31:B31"/>
    <mergeCell ref="C31:D31"/>
    <mergeCell ref="A28:B28"/>
    <mergeCell ref="C28:D28"/>
    <mergeCell ref="A16:D16"/>
    <mergeCell ref="A17:D17"/>
    <mergeCell ref="A20:E20"/>
    <mergeCell ref="A21:D21"/>
    <mergeCell ref="A22:D22"/>
    <mergeCell ref="A23:D23"/>
    <mergeCell ref="A26:E26"/>
    <mergeCell ref="A27:B27"/>
    <mergeCell ref="C27:D27"/>
    <mergeCell ref="H1:H5"/>
    <mergeCell ref="A9:H12"/>
    <mergeCell ref="A1:A5"/>
    <mergeCell ref="A14:E14"/>
    <mergeCell ref="A15:D15"/>
    <mergeCell ref="B1:G5"/>
  </mergeCells>
  <printOptions horizontalCentered="1" verticalCentered="1"/>
  <pageMargins left="0.78740157480314965" right="0.59055118110236227" top="0.39370078740157483" bottom="0.39370078740157483" header="0.39370078740157483" footer="0.39370078740157483"/>
  <pageSetup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tabColor rgb="FF00B0F0"/>
    <pageSetUpPr fitToPage="1"/>
  </sheetPr>
  <dimension ref="A1:Q48"/>
  <sheetViews>
    <sheetView view="pageBreakPreview" zoomScale="60" zoomScaleNormal="100" workbookViewId="0">
      <selection activeCell="T25" sqref="T25"/>
    </sheetView>
  </sheetViews>
  <sheetFormatPr baseColWidth="10" defaultColWidth="11.42578125" defaultRowHeight="12.75"/>
  <cols>
    <col min="1" max="1" width="22.28515625" style="42" customWidth="1"/>
    <col min="2" max="2" width="18.7109375" style="42" customWidth="1"/>
    <col min="3" max="3" width="14" style="42" customWidth="1"/>
    <col min="4" max="4" width="12.140625" style="42" customWidth="1"/>
    <col min="5" max="5" width="11.42578125" style="42"/>
    <col min="6" max="6" width="13.5703125" style="43" customWidth="1"/>
    <col min="7" max="7" width="16" style="42" customWidth="1"/>
    <col min="8" max="8" width="23.28515625" style="43" customWidth="1"/>
    <col min="9" max="9" width="12.28515625" style="42" bestFit="1" customWidth="1"/>
    <col min="10" max="10" width="11.42578125" style="42"/>
    <col min="11" max="11" width="15.5703125" style="42" bestFit="1" customWidth="1"/>
    <col min="12"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0.75" customHeight="1">
      <c r="A5" s="1591"/>
      <c r="B5" s="1634"/>
      <c r="C5" s="1635"/>
      <c r="D5" s="1635"/>
      <c r="E5" s="1635"/>
      <c r="F5" s="1635"/>
      <c r="G5" s="1636"/>
      <c r="H5" s="1625"/>
    </row>
    <row r="6" spans="1:8" s="15" customFormat="1" ht="19.5" customHeight="1">
      <c r="A6" s="155"/>
      <c r="B6" s="202"/>
      <c r="C6" s="202"/>
      <c r="D6" s="202"/>
      <c r="E6" s="202"/>
      <c r="F6" s="202"/>
      <c r="G6" s="202"/>
      <c r="H6" s="203"/>
    </row>
    <row r="7" spans="1:8" s="15" customFormat="1">
      <c r="A7" s="204" t="s">
        <v>36</v>
      </c>
      <c r="B7" s="285" t="str">
        <f>+'PRESU OFICIAL'!A9</f>
        <v>1,1,1</v>
      </c>
      <c r="C7" s="1155" t="str">
        <f>+'PRESU OFICIAL'!A54</f>
        <v>2,1,1</v>
      </c>
      <c r="F7" s="16"/>
      <c r="G7" s="204" t="s">
        <v>4</v>
      </c>
      <c r="H7" s="206" t="s">
        <v>0</v>
      </c>
    </row>
    <row r="8" spans="1:8" s="15" customFormat="1" ht="12.75" customHeight="1"/>
    <row r="9" spans="1:8" s="15" customFormat="1" ht="12.75" customHeight="1">
      <c r="A9" s="1666" t="s">
        <v>281</v>
      </c>
      <c r="B9" s="1667"/>
      <c r="C9" s="1667"/>
      <c r="D9" s="1667"/>
      <c r="E9" s="1667"/>
      <c r="F9" s="1667"/>
      <c r="G9" s="1667"/>
      <c r="H9" s="1668"/>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ht="13.5" customHeight="1">
      <c r="A12" s="1659"/>
      <c r="B12" s="1660"/>
      <c r="C12" s="1660"/>
      <c r="D12" s="1660"/>
      <c r="E12" s="1660"/>
      <c r="F12" s="1660"/>
      <c r="G12" s="1660"/>
      <c r="H12" s="1661"/>
    </row>
    <row r="13" spans="1:8" ht="12.75" customHeight="1">
      <c r="A13" s="207"/>
      <c r="B13" s="208"/>
      <c r="C13" s="208"/>
      <c r="D13" s="208"/>
      <c r="E13" s="208"/>
      <c r="F13" s="208"/>
      <c r="G13" s="209"/>
      <c r="H13" s="210"/>
    </row>
    <row r="14" spans="1:8">
      <c r="A14" s="1627" t="s">
        <v>5</v>
      </c>
      <c r="B14" s="1627"/>
      <c r="C14" s="1627"/>
      <c r="D14" s="1627"/>
      <c r="E14" s="1627"/>
      <c r="F14" s="211"/>
    </row>
    <row r="15" spans="1:8" s="52" customFormat="1" ht="12">
      <c r="A15" s="1619" t="s">
        <v>3</v>
      </c>
      <c r="B15" s="1620"/>
      <c r="C15" s="1620"/>
      <c r="D15" s="1621"/>
      <c r="E15" s="212" t="s">
        <v>6</v>
      </c>
      <c r="F15" s="213" t="s">
        <v>7</v>
      </c>
      <c r="G15" s="212" t="s">
        <v>8</v>
      </c>
      <c r="H15" s="213" t="s">
        <v>9</v>
      </c>
    </row>
    <row r="16" spans="1:8" ht="12.75" customHeight="1">
      <c r="A16" s="1649" t="s">
        <v>474</v>
      </c>
      <c r="B16" s="1669"/>
      <c r="C16" s="1669"/>
      <c r="D16" s="1650"/>
      <c r="E16" s="214" t="s">
        <v>32</v>
      </c>
      <c r="F16" s="217">
        <v>0.5</v>
      </c>
      <c r="G16" s="216">
        <f>+'ESTUDIO DE MERCADO'!D19</f>
        <v>1600</v>
      </c>
      <c r="H16" s="216">
        <f>ROUND(F16*G16,0)</f>
        <v>800</v>
      </c>
    </row>
    <row r="17" spans="1:17">
      <c r="A17" s="1639" t="s">
        <v>493</v>
      </c>
      <c r="B17" s="1640"/>
      <c r="C17" s="1640"/>
      <c r="D17" s="1641"/>
      <c r="E17" s="214" t="s">
        <v>329</v>
      </c>
      <c r="F17" s="217">
        <v>0.01</v>
      </c>
      <c r="G17" s="216">
        <f>+'ESTUDIO DE MERCADO'!D65</f>
        <v>79900</v>
      </c>
      <c r="H17" s="216">
        <f>ROUND(F17*G17,0)</f>
        <v>799</v>
      </c>
    </row>
    <row r="18" spans="1:17">
      <c r="A18" s="1639" t="str">
        <f>+'ESTUDIO DE MERCADO'!B24</f>
        <v>DURMIENTE ORDINARIO</v>
      </c>
      <c r="B18" s="1640"/>
      <c r="C18" s="1640"/>
      <c r="D18" s="1641"/>
      <c r="E18" s="214" t="s">
        <v>39</v>
      </c>
      <c r="F18" s="217">
        <v>0.3</v>
      </c>
      <c r="G18" s="216">
        <f>+'ESTUDIO DE MERCADO'!D24</f>
        <v>0</v>
      </c>
      <c r="H18" s="216">
        <f>ROUND(F18*G18,0)</f>
        <v>0</v>
      </c>
    </row>
    <row r="19" spans="1:17">
      <c r="A19" s="1639" t="str">
        <f>+'ESTUDIO DE MERCADO'!B40</f>
        <v>PUNTILLA CON CABEZA 2"</v>
      </c>
      <c r="B19" s="1640"/>
      <c r="C19" s="1640"/>
      <c r="D19" s="1641"/>
      <c r="E19" s="214" t="s">
        <v>79</v>
      </c>
      <c r="F19" s="217">
        <v>0.1</v>
      </c>
      <c r="G19" s="216">
        <f>+'ESTUDIO DE MERCADO'!D40</f>
        <v>6900</v>
      </c>
      <c r="H19" s="216">
        <f>ROUND(F19*G19,0)</f>
        <v>690</v>
      </c>
    </row>
    <row r="20" spans="1:17">
      <c r="A20" s="1639"/>
      <c r="B20" s="1640"/>
      <c r="C20" s="1640"/>
      <c r="D20" s="1641"/>
      <c r="E20" s="214"/>
      <c r="F20" s="217"/>
      <c r="G20" s="216"/>
      <c r="H20" s="216"/>
      <c r="Q20" s="42" t="s">
        <v>50</v>
      </c>
    </row>
    <row r="21" spans="1:17">
      <c r="G21" s="218" t="s">
        <v>10</v>
      </c>
      <c r="H21" s="219">
        <f>ROUND(SUM(H16:H20),0)</f>
        <v>2289</v>
      </c>
    </row>
    <row r="23" spans="1:17">
      <c r="A23" s="1627" t="s">
        <v>11</v>
      </c>
      <c r="B23" s="1627"/>
      <c r="C23" s="1627"/>
      <c r="D23" s="1627"/>
      <c r="E23" s="1627"/>
    </row>
    <row r="24" spans="1:17" s="52" customFormat="1" ht="12">
      <c r="A24" s="1619" t="s">
        <v>3</v>
      </c>
      <c r="B24" s="1620"/>
      <c r="C24" s="1620"/>
      <c r="D24" s="1621"/>
      <c r="E24" s="378" t="s">
        <v>6</v>
      </c>
      <c r="F24" s="379" t="s">
        <v>12</v>
      </c>
      <c r="G24" s="378" t="s">
        <v>30</v>
      </c>
      <c r="H24" s="213" t="s">
        <v>9</v>
      </c>
    </row>
    <row r="25" spans="1:17">
      <c r="A25" s="1649" t="s">
        <v>405</v>
      </c>
      <c r="B25" s="1640"/>
      <c r="C25" s="1640"/>
      <c r="D25" s="1650"/>
      <c r="E25" s="220" t="s">
        <v>64</v>
      </c>
      <c r="F25" s="221">
        <v>110</v>
      </c>
      <c r="G25" s="222">
        <f>+'ESTUDIO DE MERCADO'!D86</f>
        <v>400000</v>
      </c>
      <c r="H25" s="216">
        <f>G25/F25</f>
        <v>3636.3636363636365</v>
      </c>
    </row>
    <row r="26" spans="1:17">
      <c r="A26" s="1649" t="s">
        <v>412</v>
      </c>
      <c r="B26" s="1640"/>
      <c r="C26" s="1640"/>
      <c r="D26" s="1650"/>
      <c r="E26" s="220" t="s">
        <v>64</v>
      </c>
      <c r="F26" s="221">
        <f>+F25</f>
        <v>110</v>
      </c>
      <c r="G26" s="222">
        <f>+'ESTUDIO DE MERCADO'!D103</f>
        <v>60000</v>
      </c>
      <c r="H26" s="216">
        <f>G26/F26</f>
        <v>545.4545454545455</v>
      </c>
    </row>
    <row r="27" spans="1:17">
      <c r="G27" s="218" t="s">
        <v>10</v>
      </c>
      <c r="H27" s="219">
        <f>ROUND(SUM(H25:H26),0)</f>
        <v>4182</v>
      </c>
    </row>
    <row r="29" spans="1:17">
      <c r="A29" s="1651" t="s">
        <v>13</v>
      </c>
      <c r="B29" s="1651"/>
      <c r="C29" s="1651"/>
      <c r="D29" s="1651"/>
      <c r="E29" s="1651"/>
    </row>
    <row r="30" spans="1:17">
      <c r="A30" s="1652" t="s">
        <v>3</v>
      </c>
      <c r="B30" s="1652"/>
      <c r="C30" s="1652" t="s">
        <v>27</v>
      </c>
      <c r="D30" s="1652"/>
      <c r="E30" s="224" t="s">
        <v>28</v>
      </c>
      <c r="F30" s="225" t="s">
        <v>29</v>
      </c>
      <c r="G30" s="226" t="s">
        <v>30</v>
      </c>
      <c r="H30" s="227" t="s">
        <v>9</v>
      </c>
    </row>
    <row r="31" spans="1:17">
      <c r="A31" s="1642"/>
      <c r="B31" s="1643"/>
      <c r="C31" s="1644"/>
      <c r="D31" s="1643"/>
      <c r="E31" s="228"/>
      <c r="F31" s="229"/>
      <c r="G31" s="230"/>
      <c r="H31" s="231"/>
    </row>
    <row r="32" spans="1:17" ht="12.75" customHeight="1">
      <c r="A32" s="1642"/>
      <c r="B32" s="1643"/>
      <c r="C32" s="1644"/>
      <c r="D32" s="1643"/>
      <c r="E32" s="228"/>
      <c r="F32" s="229"/>
      <c r="G32" s="230"/>
      <c r="H32" s="231"/>
    </row>
    <row r="33" spans="1:8">
      <c r="A33" s="1645"/>
      <c r="B33" s="1645"/>
      <c r="C33" s="1646"/>
      <c r="D33" s="1646"/>
      <c r="E33" s="228"/>
      <c r="F33" s="229"/>
      <c r="G33" s="230"/>
      <c r="H33" s="231"/>
    </row>
    <row r="34" spans="1:8">
      <c r="A34" s="1647"/>
      <c r="B34" s="1647"/>
      <c r="C34" s="1648"/>
      <c r="D34" s="1648"/>
      <c r="E34" s="232"/>
      <c r="F34" s="233"/>
      <c r="G34" s="234"/>
      <c r="H34" s="233"/>
    </row>
    <row r="35" spans="1:8">
      <c r="A35" s="22"/>
      <c r="B35" s="22"/>
      <c r="C35" s="22"/>
      <c r="D35" s="22"/>
      <c r="E35" s="22"/>
      <c r="F35" s="23"/>
      <c r="G35" s="235" t="s">
        <v>10</v>
      </c>
      <c r="H35" s="236">
        <f>SUM(H31:H34)</f>
        <v>0</v>
      </c>
    </row>
    <row r="36" spans="1:8">
      <c r="A36" s="1627" t="s">
        <v>14</v>
      </c>
      <c r="B36" s="1627"/>
      <c r="C36" s="1627"/>
      <c r="D36" s="1627"/>
      <c r="E36" s="1627"/>
    </row>
    <row r="37" spans="1:8" s="64" customFormat="1" ht="22.5">
      <c r="A37" s="237" t="s">
        <v>15</v>
      </c>
      <c r="B37" s="238" t="s">
        <v>3</v>
      </c>
      <c r="C37" s="237" t="s">
        <v>6</v>
      </c>
      <c r="D37" s="212" t="s">
        <v>8</v>
      </c>
      <c r="E37" s="239" t="s">
        <v>16</v>
      </c>
      <c r="F37" s="240" t="s">
        <v>17</v>
      </c>
      <c r="G37" s="237" t="s">
        <v>12</v>
      </c>
      <c r="H37" s="213" t="s">
        <v>9</v>
      </c>
    </row>
    <row r="38" spans="1:8" ht="38.25">
      <c r="A38" s="1117">
        <v>1</v>
      </c>
      <c r="B38" s="1120" t="s">
        <v>472</v>
      </c>
      <c r="C38" s="1117" t="s">
        <v>18</v>
      </c>
      <c r="D38" s="1118">
        <f>+FP!E63</f>
        <v>279955</v>
      </c>
      <c r="E38" s="1119">
        <f>+FP!X44</f>
        <v>1.6778999999999999</v>
      </c>
      <c r="F38" s="1118">
        <f>D38*E38</f>
        <v>469736.49449999997</v>
      </c>
      <c r="G38" s="1119">
        <f>+F26</f>
        <v>110</v>
      </c>
      <c r="H38" s="1118">
        <f>F38/G38</f>
        <v>4270.331768181818</v>
      </c>
    </row>
    <row r="39" spans="1:8">
      <c r="A39" s="246"/>
      <c r="B39" s="246"/>
      <c r="C39" s="246"/>
      <c r="D39" s="246"/>
      <c r="E39" s="246"/>
      <c r="F39" s="216"/>
      <c r="G39" s="246"/>
      <c r="H39" s="216"/>
    </row>
    <row r="40" spans="1:8">
      <c r="G40" s="218" t="s">
        <v>10</v>
      </c>
      <c r="H40" s="219">
        <f>ROUND(SUM(H38:H39),0)</f>
        <v>4270</v>
      </c>
    </row>
    <row r="41" spans="1:8" ht="13.5" thickBot="1"/>
    <row r="42" spans="1:8" ht="13.5" customHeight="1" thickBot="1">
      <c r="B42" s="208"/>
      <c r="C42" s="208"/>
      <c r="D42" s="208"/>
      <c r="F42" s="1637" t="s">
        <v>19</v>
      </c>
      <c r="G42" s="1638"/>
      <c r="H42" s="249">
        <f>ROUND((H40+H35+H27+H21),0)</f>
        <v>10741</v>
      </c>
    </row>
    <row r="43" spans="1:8" ht="13.5" customHeight="1">
      <c r="B43" s="208"/>
      <c r="C43" s="208"/>
      <c r="D43" s="208"/>
      <c r="F43" s="416"/>
      <c r="G43" s="416"/>
      <c r="H43" s="417"/>
    </row>
    <row r="44" spans="1:8" ht="43.5" customHeight="1"/>
    <row r="45" spans="1:8" s="15" customFormat="1">
      <c r="A45" s="2" t="s">
        <v>20</v>
      </c>
      <c r="B45" s="95" t="s">
        <v>41</v>
      </c>
      <c r="C45" s="91"/>
      <c r="D45" s="91"/>
      <c r="F45" s="2" t="s">
        <v>626</v>
      </c>
      <c r="G45" s="95" t="s">
        <v>627</v>
      </c>
      <c r="H45" s="898"/>
    </row>
    <row r="46" spans="1:8" s="15" customFormat="1">
      <c r="A46" s="3"/>
      <c r="B46" s="96" t="s">
        <v>42</v>
      </c>
      <c r="F46" s="3"/>
      <c r="G46" s="96" t="s">
        <v>628</v>
      </c>
      <c r="H46" s="431"/>
    </row>
    <row r="47" spans="1:8" s="15" customFormat="1" ht="14.25">
      <c r="B47" s="14" t="s">
        <v>22</v>
      </c>
      <c r="G47" s="14" t="s">
        <v>629</v>
      </c>
      <c r="H47" s="361"/>
    </row>
    <row r="48" spans="1:8" s="15" customFormat="1">
      <c r="F48" s="16"/>
      <c r="H48" s="16"/>
    </row>
  </sheetData>
  <mergeCells count="28">
    <mergeCell ref="A34:B34"/>
    <mergeCell ref="C34:D34"/>
    <mergeCell ref="A36:E36"/>
    <mergeCell ref="F42:G42"/>
    <mergeCell ref="A31:B31"/>
    <mergeCell ref="C31:D31"/>
    <mergeCell ref="A32:B32"/>
    <mergeCell ref="C32:D32"/>
    <mergeCell ref="A33:B33"/>
    <mergeCell ref="C33:D33"/>
    <mergeCell ref="A24:D24"/>
    <mergeCell ref="A25:D25"/>
    <mergeCell ref="A26:D26"/>
    <mergeCell ref="A29:E29"/>
    <mergeCell ref="A30:B30"/>
    <mergeCell ref="C30:D30"/>
    <mergeCell ref="A23:E23"/>
    <mergeCell ref="A1:A5"/>
    <mergeCell ref="B1:G5"/>
    <mergeCell ref="H1:H5"/>
    <mergeCell ref="A9:H12"/>
    <mergeCell ref="A14:E14"/>
    <mergeCell ref="A15:D15"/>
    <mergeCell ref="A16:D16"/>
    <mergeCell ref="A17:D17"/>
    <mergeCell ref="A18:D18"/>
    <mergeCell ref="A19:D19"/>
    <mergeCell ref="A20:D20"/>
  </mergeCells>
  <printOptions horizontalCentered="1" verticalCentered="1"/>
  <pageMargins left="0.78740157480314965" right="0.59055118110236227" top="0.39370078740157483" bottom="0.39370078740157483" header="0.39370078740157483" footer="0.39370078740157483"/>
  <pageSetup scale="69"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A4E99-A549-42F1-BA67-B02F70D0C99A}">
  <sheetPr>
    <tabColor rgb="FF00B0F0"/>
    <pageSetUpPr fitToPage="1"/>
  </sheetPr>
  <dimension ref="A1:K55"/>
  <sheetViews>
    <sheetView view="pageBreakPreview" zoomScale="60" zoomScaleNormal="100" workbookViewId="0">
      <selection activeCell="H74" sqref="H74"/>
    </sheetView>
  </sheetViews>
  <sheetFormatPr baseColWidth="10" defaultColWidth="11.42578125" defaultRowHeight="12.75"/>
  <cols>
    <col min="1" max="1" width="22.5703125" style="15" customWidth="1"/>
    <col min="2" max="2" width="15.5703125" style="15" customWidth="1"/>
    <col min="3" max="3" width="12.7109375" style="15" customWidth="1"/>
    <col min="4" max="4" width="13.140625" style="15" customWidth="1"/>
    <col min="5" max="5" width="18.7109375" style="15" customWidth="1"/>
    <col min="6" max="6" width="15.7109375" style="16" customWidth="1"/>
    <col min="7" max="7" width="15.85546875" style="15" customWidth="1"/>
    <col min="8" max="8" width="25" style="16" customWidth="1"/>
    <col min="9" max="9" width="12.28515625" style="15" bestFit="1" customWidth="1"/>
    <col min="10" max="10" width="11.42578125" style="15"/>
    <col min="11" max="11" width="15.8554687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7.75" customHeight="1">
      <c r="A5" s="1591"/>
      <c r="B5" s="1634"/>
      <c r="C5" s="1635"/>
      <c r="D5" s="1635"/>
      <c r="E5" s="1635"/>
      <c r="F5" s="1635"/>
      <c r="G5" s="1636"/>
      <c r="H5" s="1625"/>
    </row>
    <row r="6" spans="1:8" ht="22.5" customHeight="1">
      <c r="A6" s="155"/>
      <c r="B6" s="202"/>
      <c r="C6" s="202"/>
      <c r="D6" s="202"/>
      <c r="E6" s="202"/>
      <c r="F6" s="202"/>
      <c r="G6" s="202"/>
      <c r="H6" s="203"/>
    </row>
    <row r="7" spans="1:8">
      <c r="A7" s="204" t="s">
        <v>36</v>
      </c>
      <c r="B7" s="353" t="str">
        <f>+'PRESU OFICIAL'!A11</f>
        <v>1,2,1</v>
      </c>
      <c r="C7" s="353" t="str">
        <f>+'PRESU OFICIAL'!A56</f>
        <v>2,2,1</v>
      </c>
      <c r="G7" s="205" t="s">
        <v>4</v>
      </c>
      <c r="H7" s="206" t="s">
        <v>1</v>
      </c>
    </row>
    <row r="8" spans="1:8" ht="12.75" customHeight="1">
      <c r="A8" s="99"/>
      <c r="B8" s="99"/>
      <c r="C8" s="99"/>
      <c r="D8" s="99"/>
      <c r="E8" s="99"/>
      <c r="F8" s="99"/>
      <c r="H8" s="15"/>
    </row>
    <row r="9" spans="1:8" ht="12.75" customHeight="1">
      <c r="A9" s="1673" t="s">
        <v>339</v>
      </c>
      <c r="B9" s="1673"/>
      <c r="C9" s="1673"/>
      <c r="D9" s="1673"/>
      <c r="E9" s="1673"/>
      <c r="F9" s="1673"/>
      <c r="G9" s="1673"/>
      <c r="H9" s="1673"/>
    </row>
    <row r="10" spans="1:8" ht="12.75" customHeight="1">
      <c r="A10" s="1673"/>
      <c r="B10" s="1673"/>
      <c r="C10" s="1673"/>
      <c r="D10" s="1673"/>
      <c r="E10" s="1673"/>
      <c r="F10" s="1673"/>
      <c r="G10" s="1673"/>
      <c r="H10" s="1673"/>
    </row>
    <row r="11" spans="1:8" ht="12.75" customHeight="1">
      <c r="A11" s="1673"/>
      <c r="B11" s="1673"/>
      <c r="C11" s="1673"/>
      <c r="D11" s="1673"/>
      <c r="E11" s="1673"/>
      <c r="F11" s="1673"/>
      <c r="G11" s="1673"/>
      <c r="H11" s="1673"/>
    </row>
    <row r="12" spans="1:8">
      <c r="A12" s="1673"/>
      <c r="B12" s="1673"/>
      <c r="C12" s="1673"/>
      <c r="D12" s="1673"/>
      <c r="E12" s="1673"/>
      <c r="F12" s="1673"/>
      <c r="G12" s="1673"/>
      <c r="H12" s="1673"/>
    </row>
    <row r="13" spans="1:8" ht="12.75" customHeight="1">
      <c r="A13" s="253"/>
      <c r="B13" s="254"/>
      <c r="C13" s="255"/>
      <c r="D13" s="255"/>
      <c r="E13" s="255"/>
      <c r="F13" s="255"/>
      <c r="G13" s="99"/>
      <c r="H13" s="252"/>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8">
      <c r="A17" s="1675"/>
      <c r="B17" s="1676"/>
      <c r="C17" s="1676"/>
      <c r="D17" s="1677"/>
      <c r="E17" s="259"/>
      <c r="F17" s="262"/>
      <c r="G17" s="261"/>
      <c r="H17" s="261"/>
    </row>
    <row r="18" spans="1:8">
      <c r="A18" s="1675"/>
      <c r="B18" s="1676"/>
      <c r="C18" s="1676"/>
      <c r="D18" s="1677"/>
      <c r="E18" s="259"/>
      <c r="F18" s="262"/>
      <c r="G18" s="261"/>
      <c r="H18" s="261"/>
    </row>
    <row r="19" spans="1:8">
      <c r="A19" s="1675"/>
      <c r="B19" s="1676"/>
      <c r="C19" s="1676"/>
      <c r="D19" s="1677"/>
      <c r="E19" s="259"/>
      <c r="F19" s="260"/>
      <c r="G19" s="261"/>
      <c r="H19" s="261"/>
    </row>
    <row r="20" spans="1:8">
      <c r="A20" s="1678"/>
      <c r="B20" s="1679"/>
      <c r="C20" s="1679"/>
      <c r="D20" s="1680"/>
      <c r="E20" s="259"/>
      <c r="F20" s="263"/>
      <c r="G20" s="261"/>
      <c r="H20" s="261"/>
    </row>
    <row r="21" spans="1:8">
      <c r="A21" s="1675"/>
      <c r="B21" s="1676"/>
      <c r="C21" s="1676"/>
      <c r="D21" s="1677"/>
      <c r="E21" s="259"/>
      <c r="F21" s="260"/>
      <c r="G21" s="261"/>
      <c r="H21" s="261"/>
    </row>
    <row r="22" spans="1:8">
      <c r="A22" s="1675"/>
      <c r="B22" s="1676"/>
      <c r="C22" s="1676"/>
      <c r="D22" s="1677"/>
      <c r="E22" s="264"/>
      <c r="F22" s="261"/>
      <c r="G22" s="264"/>
      <c r="H22" s="261"/>
    </row>
    <row r="23" spans="1:8">
      <c r="G23" s="265" t="s">
        <v>10</v>
      </c>
      <c r="H23" s="266">
        <f>SUM(H16:H22)</f>
        <v>0</v>
      </c>
    </row>
    <row r="25" spans="1:8">
      <c r="A25" s="1674" t="s">
        <v>11</v>
      </c>
      <c r="B25" s="1674"/>
      <c r="C25" s="1674"/>
      <c r="D25" s="1674"/>
      <c r="E25" s="1674"/>
    </row>
    <row r="26" spans="1:8" s="17" customFormat="1" ht="12">
      <c r="A26" s="1670" t="s">
        <v>3</v>
      </c>
      <c r="B26" s="1671"/>
      <c r="C26" s="1671"/>
      <c r="D26" s="1672"/>
      <c r="E26" s="257" t="s">
        <v>6</v>
      </c>
      <c r="F26" s="258" t="s">
        <v>12</v>
      </c>
      <c r="G26" s="375" t="s">
        <v>21</v>
      </c>
      <c r="H26" s="258" t="s">
        <v>9</v>
      </c>
    </row>
    <row r="27" spans="1:8">
      <c r="A27" s="1681" t="s">
        <v>25</v>
      </c>
      <c r="B27" s="1682"/>
      <c r="C27" s="1682"/>
      <c r="D27" s="1683"/>
      <c r="E27" s="292" t="s">
        <v>52</v>
      </c>
      <c r="F27" s="268">
        <v>0.05</v>
      </c>
      <c r="G27" s="292">
        <f>+H47</f>
        <v>4493.4952291666668</v>
      </c>
      <c r="H27" s="291">
        <f>F27*G27</f>
        <v>224.67476145833336</v>
      </c>
    </row>
    <row r="28" spans="1:8" ht="12.75" customHeight="1">
      <c r="A28" s="1681" t="str">
        <f>+'ESTUDIO DE MERCADO'!B106</f>
        <v>RETROEXCAVADORA 75 HP</v>
      </c>
      <c r="B28" s="1676"/>
      <c r="C28" s="1676"/>
      <c r="D28" s="1683"/>
      <c r="E28" s="292" t="s">
        <v>26</v>
      </c>
      <c r="F28" s="293">
        <v>12</v>
      </c>
      <c r="G28" s="292">
        <f>+'ESTUDIO DE MERCADO'!D106</f>
        <v>150000</v>
      </c>
      <c r="H28" s="291">
        <f>G28/F28</f>
        <v>12500</v>
      </c>
    </row>
    <row r="29" spans="1:8">
      <c r="A29" s="1675"/>
      <c r="B29" s="1676"/>
      <c r="C29" s="1676"/>
      <c r="D29" s="1677"/>
      <c r="E29" s="260"/>
      <c r="F29" s="263"/>
      <c r="G29" s="261"/>
      <c r="H29" s="291"/>
    </row>
    <row r="30" spans="1:8">
      <c r="A30" s="1675"/>
      <c r="B30" s="1676"/>
      <c r="C30" s="1676"/>
      <c r="D30" s="1677"/>
      <c r="E30" s="264"/>
      <c r="F30" s="261"/>
      <c r="G30" s="264"/>
      <c r="H30" s="261"/>
    </row>
    <row r="31" spans="1:8">
      <c r="A31" s="1675"/>
      <c r="B31" s="1676"/>
      <c r="C31" s="1676"/>
      <c r="D31" s="1677"/>
      <c r="E31" s="264"/>
      <c r="F31" s="261"/>
      <c r="G31" s="264"/>
      <c r="H31" s="261"/>
    </row>
    <row r="32" spans="1:8">
      <c r="G32" s="265" t="s">
        <v>10</v>
      </c>
      <c r="H32" s="266">
        <f>SUM(H27:H31)</f>
        <v>12724.674761458333</v>
      </c>
    </row>
    <row r="34" spans="1:11">
      <c r="A34" s="1689" t="s">
        <v>13</v>
      </c>
      <c r="B34" s="1689"/>
      <c r="C34" s="1689"/>
      <c r="D34" s="1689"/>
      <c r="E34" s="1689"/>
    </row>
    <row r="35" spans="1:11">
      <c r="A35" s="1690" t="s">
        <v>3</v>
      </c>
      <c r="B35" s="1685"/>
      <c r="C35" s="1685"/>
      <c r="D35" s="1686"/>
      <c r="E35" s="279" t="s">
        <v>6</v>
      </c>
      <c r="F35" s="282" t="s">
        <v>12</v>
      </c>
      <c r="G35" s="257" t="s">
        <v>8</v>
      </c>
      <c r="H35" s="258" t="s">
        <v>9</v>
      </c>
    </row>
    <row r="36" spans="1:11">
      <c r="A36" s="1691"/>
      <c r="B36" s="1692"/>
      <c r="C36" s="1692"/>
      <c r="D36" s="1693"/>
      <c r="E36" s="259"/>
      <c r="F36" s="327"/>
      <c r="G36" s="328"/>
      <c r="H36" s="328"/>
    </row>
    <row r="37" spans="1:11">
      <c r="A37" s="1691"/>
      <c r="B37" s="1692"/>
      <c r="C37" s="1692"/>
      <c r="D37" s="1693"/>
      <c r="E37" s="259"/>
      <c r="F37" s="327"/>
      <c r="G37" s="328"/>
      <c r="H37" s="328"/>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266">
        <f>SUM(H36:H39)</f>
        <v>0</v>
      </c>
    </row>
    <row r="41" spans="1:11">
      <c r="K41" s="40">
        <v>37317</v>
      </c>
    </row>
    <row r="42" spans="1:11">
      <c r="A42" s="1674" t="s">
        <v>14</v>
      </c>
      <c r="B42" s="1674"/>
      <c r="C42" s="1674"/>
      <c r="D42" s="1674"/>
      <c r="E42" s="1674"/>
    </row>
    <row r="43" spans="1:11" s="283" customFormat="1">
      <c r="A43" s="279" t="s">
        <v>15</v>
      </c>
      <c r="B43" s="280" t="s">
        <v>3</v>
      </c>
      <c r="C43" s="279" t="s">
        <v>6</v>
      </c>
      <c r="D43" s="257" t="s">
        <v>8</v>
      </c>
      <c r="E43" s="281" t="s">
        <v>16</v>
      </c>
      <c r="F43" s="282" t="s">
        <v>17</v>
      </c>
      <c r="G43" s="279" t="s">
        <v>12</v>
      </c>
      <c r="H43" s="258" t="s">
        <v>9</v>
      </c>
      <c r="K43" s="86">
        <f>K41*1.035</f>
        <v>38623.094999999994</v>
      </c>
    </row>
    <row r="44" spans="1:11" ht="24" customHeight="1">
      <c r="A44" s="1122">
        <v>1</v>
      </c>
      <c r="B44" s="1120" t="s">
        <v>269</v>
      </c>
      <c r="C44" s="1122" t="s">
        <v>78</v>
      </c>
      <c r="D44" s="1123">
        <f>+FP!E58</f>
        <v>154212.5</v>
      </c>
      <c r="E44" s="1124">
        <f>+FP!V44</f>
        <v>1.7483</v>
      </c>
      <c r="F44" s="1123">
        <f>D44*E44</f>
        <v>269609.71375</v>
      </c>
      <c r="G44" s="1125">
        <v>60</v>
      </c>
      <c r="H44" s="1123">
        <f>F44/G44</f>
        <v>4493.4952291666668</v>
      </c>
    </row>
    <row r="45" spans="1:11">
      <c r="A45" s="264"/>
      <c r="B45" s="264"/>
      <c r="C45" s="259"/>
      <c r="D45" s="260"/>
      <c r="E45" s="259"/>
      <c r="F45" s="261"/>
      <c r="G45" s="289"/>
      <c r="H45" s="356"/>
    </row>
    <row r="46" spans="1:11">
      <c r="A46" s="264"/>
      <c r="B46" s="264"/>
      <c r="C46" s="264"/>
      <c r="D46" s="264"/>
      <c r="E46" s="264"/>
      <c r="F46" s="261"/>
      <c r="G46" s="264"/>
      <c r="H46" s="356"/>
    </row>
    <row r="47" spans="1:11">
      <c r="G47" s="265" t="s">
        <v>10</v>
      </c>
      <c r="H47" s="356">
        <f>SUM(H44:H46)</f>
        <v>4493.4952291666668</v>
      </c>
    </row>
    <row r="48" spans="1:11" ht="13.5" thickBot="1"/>
    <row r="49" spans="1:11" ht="13.5" customHeight="1" thickBot="1">
      <c r="B49" s="254"/>
      <c r="C49" s="254"/>
      <c r="D49" s="254"/>
      <c r="F49" s="1687" t="s">
        <v>19</v>
      </c>
      <c r="G49" s="1688"/>
      <c r="H49" s="249">
        <f>ROUND(H47+H40+H32+H24,0)</f>
        <v>17218</v>
      </c>
      <c r="I49" s="290"/>
      <c r="K49" s="413">
        <f>+H47/H49</f>
        <v>0.26097660757153368</v>
      </c>
    </row>
    <row r="50" spans="1:11" ht="13.5" customHeight="1">
      <c r="B50" s="254"/>
      <c r="C50" s="254"/>
      <c r="D50" s="254"/>
      <c r="F50" s="376"/>
      <c r="G50" s="376"/>
      <c r="H50" s="377"/>
    </row>
    <row r="51" spans="1:11" ht="13.5" customHeight="1">
      <c r="B51" s="254"/>
      <c r="C51" s="254"/>
      <c r="D51" s="254"/>
      <c r="F51" s="376"/>
      <c r="G51" s="376"/>
      <c r="H51" s="377"/>
    </row>
    <row r="52" spans="1:11" ht="26.25" customHeight="1"/>
    <row r="53" spans="1:11">
      <c r="A53" s="2" t="s">
        <v>20</v>
      </c>
      <c r="B53" s="95" t="s">
        <v>41</v>
      </c>
      <c r="C53" s="90"/>
      <c r="D53" s="90"/>
      <c r="F53" s="2" t="s">
        <v>626</v>
      </c>
      <c r="G53" s="95" t="s">
        <v>627</v>
      </c>
      <c r="H53" s="898"/>
    </row>
    <row r="54" spans="1:11">
      <c r="A54" s="3"/>
      <c r="B54" s="96" t="s">
        <v>42</v>
      </c>
      <c r="E54" s="303"/>
      <c r="F54" s="3"/>
      <c r="G54" s="96" t="s">
        <v>628</v>
      </c>
      <c r="H54" s="431"/>
    </row>
    <row r="55" spans="1:11" ht="14.25">
      <c r="B55" s="14" t="s">
        <v>22</v>
      </c>
      <c r="F55" s="15"/>
      <c r="G55" s="14" t="s">
        <v>629</v>
      </c>
      <c r="H55" s="361"/>
    </row>
  </sheetData>
  <mergeCells count="28">
    <mergeCell ref="A38:D38"/>
    <mergeCell ref="A39:D39"/>
    <mergeCell ref="A42:E42"/>
    <mergeCell ref="F49:G49"/>
    <mergeCell ref="A30:D30"/>
    <mergeCell ref="A31:D31"/>
    <mergeCell ref="A34:E34"/>
    <mergeCell ref="A35:D35"/>
    <mergeCell ref="A36:D36"/>
    <mergeCell ref="A37:D37"/>
    <mergeCell ref="A29:D29"/>
    <mergeCell ref="A16:D16"/>
    <mergeCell ref="A17:D17"/>
    <mergeCell ref="A18:D18"/>
    <mergeCell ref="A19:D19"/>
    <mergeCell ref="A20:D20"/>
    <mergeCell ref="A21:D21"/>
    <mergeCell ref="A22:D22"/>
    <mergeCell ref="A25:E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65"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rgb="FF00B0F0"/>
    <pageSetUpPr fitToPage="1"/>
  </sheetPr>
  <dimension ref="A1:K55"/>
  <sheetViews>
    <sheetView view="pageBreakPreview" topLeftCell="A8" zoomScale="60" zoomScaleNormal="100" workbookViewId="0">
      <selection activeCell="K68" sqref="K68"/>
    </sheetView>
  </sheetViews>
  <sheetFormatPr baseColWidth="10" defaultColWidth="11.42578125" defaultRowHeight="12.75"/>
  <cols>
    <col min="1" max="1" width="22.5703125" style="15" customWidth="1"/>
    <col min="2" max="2" width="15.5703125" style="15" customWidth="1"/>
    <col min="3" max="3" width="8.85546875" style="15" customWidth="1"/>
    <col min="4" max="4" width="13.140625" style="15" customWidth="1"/>
    <col min="5" max="5" width="18.7109375" style="15" customWidth="1"/>
    <col min="6" max="6" width="15.7109375" style="16" customWidth="1"/>
    <col min="7" max="7" width="15.85546875" style="15" customWidth="1"/>
    <col min="8" max="8" width="25" style="16" customWidth="1"/>
    <col min="9" max="9" width="12.28515625" style="15" bestFit="1" customWidth="1"/>
    <col min="10" max="10" width="11.42578125" style="15"/>
    <col min="11" max="11" width="15.8554687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7.75" customHeight="1">
      <c r="A5" s="1591"/>
      <c r="B5" s="1634"/>
      <c r="C5" s="1635"/>
      <c r="D5" s="1635"/>
      <c r="E5" s="1635"/>
      <c r="F5" s="1635"/>
      <c r="G5" s="1636"/>
      <c r="H5" s="1625"/>
    </row>
    <row r="6" spans="1:8" ht="22.5" customHeight="1">
      <c r="A6" s="155"/>
      <c r="B6" s="202"/>
      <c r="C6" s="202"/>
      <c r="D6" s="202"/>
      <c r="E6" s="202"/>
      <c r="F6" s="202"/>
      <c r="G6" s="202"/>
      <c r="H6" s="203"/>
    </row>
    <row r="7" spans="1:8">
      <c r="A7" s="204" t="s">
        <v>36</v>
      </c>
      <c r="B7" s="353" t="str">
        <f>+'PRESU OFICIAL'!A12</f>
        <v>1,2,2</v>
      </c>
      <c r="C7" s="353" t="str">
        <f>+'PRESU OFICIAL'!A57</f>
        <v>2,2,2</v>
      </c>
      <c r="D7" s="291"/>
      <c r="G7" s="205" t="s">
        <v>4</v>
      </c>
      <c r="H7" s="206" t="s">
        <v>1</v>
      </c>
    </row>
    <row r="8" spans="1:8" ht="12.75" customHeight="1">
      <c r="A8" s="99"/>
      <c r="B8" s="99"/>
      <c r="C8" s="99"/>
      <c r="D8" s="99"/>
      <c r="E8" s="99"/>
      <c r="F8" s="99"/>
      <c r="H8" s="15"/>
    </row>
    <row r="9" spans="1:8" ht="12.75" customHeight="1">
      <c r="A9" s="1673" t="s">
        <v>609</v>
      </c>
      <c r="B9" s="1673"/>
      <c r="C9" s="1673"/>
      <c r="D9" s="1673"/>
      <c r="E9" s="1673"/>
      <c r="F9" s="1673"/>
      <c r="G9" s="1673"/>
      <c r="H9" s="1673"/>
    </row>
    <row r="10" spans="1:8" ht="12.75" customHeight="1">
      <c r="A10" s="1673"/>
      <c r="B10" s="1673"/>
      <c r="C10" s="1673"/>
      <c r="D10" s="1673"/>
      <c r="E10" s="1673"/>
      <c r="F10" s="1673"/>
      <c r="G10" s="1673"/>
      <c r="H10" s="1673"/>
    </row>
    <row r="11" spans="1:8" ht="12.75" customHeight="1">
      <c r="A11" s="1673"/>
      <c r="B11" s="1673"/>
      <c r="C11" s="1673"/>
      <c r="D11" s="1673"/>
      <c r="E11" s="1673"/>
      <c r="F11" s="1673"/>
      <c r="G11" s="1673"/>
      <c r="H11" s="1673"/>
    </row>
    <row r="12" spans="1:8">
      <c r="A12" s="1673"/>
      <c r="B12" s="1673"/>
      <c r="C12" s="1673"/>
      <c r="D12" s="1673"/>
      <c r="E12" s="1673"/>
      <c r="F12" s="1673"/>
      <c r="G12" s="1673"/>
      <c r="H12" s="1673"/>
    </row>
    <row r="13" spans="1:8" ht="12.75" customHeight="1">
      <c r="A13" s="253"/>
      <c r="B13" s="254"/>
      <c r="C13" s="255"/>
      <c r="D13" s="255"/>
      <c r="E13" s="255"/>
      <c r="F13" s="255"/>
      <c r="G13" s="99"/>
      <c r="H13" s="252"/>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8">
      <c r="A17" s="1675"/>
      <c r="B17" s="1676"/>
      <c r="C17" s="1676"/>
      <c r="D17" s="1677"/>
      <c r="E17" s="259"/>
      <c r="F17" s="262"/>
      <c r="G17" s="261"/>
      <c r="H17" s="261"/>
    </row>
    <row r="18" spans="1:8">
      <c r="A18" s="1675"/>
      <c r="B18" s="1676"/>
      <c r="C18" s="1676"/>
      <c r="D18" s="1677"/>
      <c r="E18" s="259"/>
      <c r="F18" s="262"/>
      <c r="G18" s="261"/>
      <c r="H18" s="261"/>
    </row>
    <row r="19" spans="1:8">
      <c r="A19" s="1675"/>
      <c r="B19" s="1676"/>
      <c r="C19" s="1676"/>
      <c r="D19" s="1677"/>
      <c r="E19" s="259"/>
      <c r="F19" s="260"/>
      <c r="G19" s="261"/>
      <c r="H19" s="261"/>
    </row>
    <row r="20" spans="1:8">
      <c r="A20" s="1678"/>
      <c r="B20" s="1679"/>
      <c r="C20" s="1679"/>
      <c r="D20" s="1680"/>
      <c r="E20" s="259"/>
      <c r="F20" s="263"/>
      <c r="G20" s="261"/>
      <c r="H20" s="261"/>
    </row>
    <row r="21" spans="1:8">
      <c r="A21" s="1675"/>
      <c r="B21" s="1676"/>
      <c r="C21" s="1676"/>
      <c r="D21" s="1677"/>
      <c r="E21" s="259"/>
      <c r="F21" s="260"/>
      <c r="G21" s="261"/>
      <c r="H21" s="261"/>
    </row>
    <row r="22" spans="1:8">
      <c r="A22" s="1675"/>
      <c r="B22" s="1676"/>
      <c r="C22" s="1676"/>
      <c r="D22" s="1677"/>
      <c r="E22" s="264"/>
      <c r="F22" s="261"/>
      <c r="G22" s="264"/>
      <c r="H22" s="261"/>
    </row>
    <row r="23" spans="1:8">
      <c r="G23" s="265" t="s">
        <v>10</v>
      </c>
      <c r="H23" s="266">
        <f>SUM(H16:H22)</f>
        <v>0</v>
      </c>
    </row>
    <row r="25" spans="1:8">
      <c r="A25" s="1674" t="s">
        <v>11</v>
      </c>
      <c r="B25" s="1674"/>
      <c r="C25" s="1674"/>
      <c r="D25" s="1674"/>
      <c r="E25" s="1674"/>
    </row>
    <row r="26" spans="1:8" s="17" customFormat="1" ht="12">
      <c r="A26" s="1670" t="s">
        <v>3</v>
      </c>
      <c r="B26" s="1671"/>
      <c r="C26" s="1671"/>
      <c r="D26" s="1672"/>
      <c r="E26" s="257" t="s">
        <v>6</v>
      </c>
      <c r="F26" s="258" t="s">
        <v>12</v>
      </c>
      <c r="G26" s="375" t="s">
        <v>21</v>
      </c>
      <c r="H26" s="258" t="s">
        <v>9</v>
      </c>
    </row>
    <row r="27" spans="1:8">
      <c r="A27" s="1681" t="s">
        <v>25</v>
      </c>
      <c r="B27" s="1682"/>
      <c r="C27" s="1682"/>
      <c r="D27" s="1683"/>
      <c r="E27" s="292" t="s">
        <v>52</v>
      </c>
      <c r="F27" s="268">
        <v>0.05</v>
      </c>
      <c r="G27" s="292">
        <f>+H47</f>
        <v>4493.4952291666668</v>
      </c>
      <c r="H27" s="291">
        <f>F27*G27</f>
        <v>224.67476145833336</v>
      </c>
    </row>
    <row r="28" spans="1:8" ht="12.75" customHeight="1">
      <c r="A28" s="1681" t="str">
        <f>+'ESTUDIO DE MERCADO'!B106</f>
        <v>RETROEXCAVADORA 75 HP</v>
      </c>
      <c r="B28" s="1676"/>
      <c r="C28" s="1676"/>
      <c r="D28" s="1683"/>
      <c r="E28" s="292" t="s">
        <v>26</v>
      </c>
      <c r="F28" s="293">
        <v>9.1</v>
      </c>
      <c r="G28" s="292">
        <f>+'ESTUDIO DE MERCADO'!D106</f>
        <v>150000</v>
      </c>
      <c r="H28" s="291">
        <f>G28/F28</f>
        <v>16483.516483516483</v>
      </c>
    </row>
    <row r="29" spans="1:8">
      <c r="A29" s="1675"/>
      <c r="B29" s="1676"/>
      <c r="C29" s="1676"/>
      <c r="D29" s="1677"/>
      <c r="E29" s="260"/>
      <c r="F29" s="263"/>
      <c r="G29" s="261"/>
      <c r="H29" s="291"/>
    </row>
    <row r="30" spans="1:8">
      <c r="A30" s="1675"/>
      <c r="B30" s="1676"/>
      <c r="C30" s="1676"/>
      <c r="D30" s="1677"/>
      <c r="E30" s="264"/>
      <c r="F30" s="261"/>
      <c r="G30" s="264"/>
      <c r="H30" s="261"/>
    </row>
    <row r="31" spans="1:8">
      <c r="A31" s="1675"/>
      <c r="B31" s="1676"/>
      <c r="C31" s="1676"/>
      <c r="D31" s="1677"/>
      <c r="E31" s="264"/>
      <c r="F31" s="261"/>
      <c r="G31" s="264"/>
      <c r="H31" s="261"/>
    </row>
    <row r="32" spans="1:8">
      <c r="G32" s="265" t="s">
        <v>10</v>
      </c>
      <c r="H32" s="266">
        <f>SUM(H27:H31)</f>
        <v>16708.191244974816</v>
      </c>
    </row>
    <row r="34" spans="1:11">
      <c r="A34" s="1689" t="s">
        <v>13</v>
      </c>
      <c r="B34" s="1689"/>
      <c r="C34" s="1689"/>
      <c r="D34" s="1689"/>
      <c r="E34" s="1689"/>
    </row>
    <row r="35" spans="1:11">
      <c r="A35" s="1690" t="s">
        <v>3</v>
      </c>
      <c r="B35" s="1685"/>
      <c r="C35" s="1685"/>
      <c r="D35" s="1686"/>
      <c r="E35" s="279" t="s">
        <v>6</v>
      </c>
      <c r="F35" s="282" t="s">
        <v>12</v>
      </c>
      <c r="G35" s="257" t="s">
        <v>8</v>
      </c>
      <c r="H35" s="258" t="s">
        <v>9</v>
      </c>
    </row>
    <row r="36" spans="1:11">
      <c r="A36" s="1691"/>
      <c r="B36" s="1692"/>
      <c r="C36" s="1692"/>
      <c r="D36" s="1693"/>
      <c r="E36" s="259"/>
      <c r="F36" s="327"/>
      <c r="G36" s="328"/>
      <c r="H36" s="328"/>
    </row>
    <row r="37" spans="1:11">
      <c r="A37" s="1691"/>
      <c r="B37" s="1692"/>
      <c r="C37" s="1692"/>
      <c r="D37" s="1693"/>
      <c r="E37" s="259"/>
      <c r="F37" s="327"/>
      <c r="G37" s="328"/>
      <c r="H37" s="328"/>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266">
        <f>SUM(H36:H39)</f>
        <v>0</v>
      </c>
    </row>
    <row r="41" spans="1:11">
      <c r="K41" s="40">
        <v>37317</v>
      </c>
    </row>
    <row r="42" spans="1:11">
      <c r="A42" s="1674" t="s">
        <v>14</v>
      </c>
      <c r="B42" s="1674"/>
      <c r="C42" s="1674"/>
      <c r="D42" s="1674"/>
      <c r="E42" s="1674"/>
    </row>
    <row r="43" spans="1:11" s="283" customFormat="1">
      <c r="A43" s="279" t="s">
        <v>15</v>
      </c>
      <c r="B43" s="280" t="s">
        <v>3</v>
      </c>
      <c r="C43" s="279" t="s">
        <v>6</v>
      </c>
      <c r="D43" s="257" t="s">
        <v>8</v>
      </c>
      <c r="E43" s="281" t="s">
        <v>16</v>
      </c>
      <c r="F43" s="282" t="s">
        <v>17</v>
      </c>
      <c r="G43" s="279" t="s">
        <v>12</v>
      </c>
      <c r="H43" s="258" t="s">
        <v>9</v>
      </c>
      <c r="K43" s="86">
        <f>K41*1.035</f>
        <v>38623.094999999994</v>
      </c>
    </row>
    <row r="44" spans="1:11" ht="24" customHeight="1">
      <c r="A44" s="1122">
        <v>1</v>
      </c>
      <c r="B44" s="1120" t="s">
        <v>269</v>
      </c>
      <c r="C44" s="1122" t="s">
        <v>78</v>
      </c>
      <c r="D44" s="1123">
        <f>+FP!E58</f>
        <v>154212.5</v>
      </c>
      <c r="E44" s="1124">
        <f>+FP!V44</f>
        <v>1.7483</v>
      </c>
      <c r="F44" s="1123">
        <f>D44*E44</f>
        <v>269609.71375</v>
      </c>
      <c r="G44" s="1125">
        <v>60</v>
      </c>
      <c r="H44" s="1123">
        <f>F44/G44</f>
        <v>4493.4952291666668</v>
      </c>
    </row>
    <row r="45" spans="1:11">
      <c r="A45" s="264"/>
      <c r="B45" s="264"/>
      <c r="C45" s="259"/>
      <c r="D45" s="260"/>
      <c r="E45" s="259"/>
      <c r="F45" s="261"/>
      <c r="G45" s="289"/>
      <c r="H45" s="356"/>
    </row>
    <row r="46" spans="1:11">
      <c r="A46" s="264"/>
      <c r="B46" s="264"/>
      <c r="C46" s="264"/>
      <c r="D46" s="264"/>
      <c r="E46" s="264"/>
      <c r="F46" s="261"/>
      <c r="G46" s="264"/>
      <c r="H46" s="356"/>
    </row>
    <row r="47" spans="1:11">
      <c r="G47" s="265" t="s">
        <v>10</v>
      </c>
      <c r="H47" s="356">
        <f>SUM(H44:H46)</f>
        <v>4493.4952291666668</v>
      </c>
    </row>
    <row r="48" spans="1:11" ht="13.5" thickBot="1"/>
    <row r="49" spans="1:11" ht="13.5" customHeight="1" thickBot="1">
      <c r="B49" s="254"/>
      <c r="C49" s="254"/>
      <c r="D49" s="254"/>
      <c r="F49" s="1687" t="s">
        <v>19</v>
      </c>
      <c r="G49" s="1688"/>
      <c r="H49" s="249">
        <f>ROUND(H47+H40+H32+H24,0)</f>
        <v>21202</v>
      </c>
      <c r="K49" s="413">
        <f>+H47/H49</f>
        <v>0.21193732804295193</v>
      </c>
    </row>
    <row r="50" spans="1:11" ht="13.5" customHeight="1">
      <c r="B50" s="254"/>
      <c r="C50" s="254"/>
      <c r="D50" s="254"/>
      <c r="F50" s="376"/>
      <c r="G50" s="376"/>
      <c r="H50" s="377"/>
    </row>
    <row r="51" spans="1:11" ht="13.5" customHeight="1">
      <c r="B51" s="254"/>
      <c r="C51" s="254"/>
      <c r="D51" s="254"/>
      <c r="F51" s="376"/>
      <c r="G51" s="376"/>
      <c r="H51" s="377"/>
    </row>
    <row r="52" spans="1:11" ht="29.25" customHeight="1"/>
    <row r="53" spans="1:11">
      <c r="A53" s="2" t="s">
        <v>20</v>
      </c>
      <c r="B53" s="95" t="s">
        <v>41</v>
      </c>
      <c r="C53" s="90"/>
      <c r="D53" s="90"/>
      <c r="F53" s="2" t="s">
        <v>626</v>
      </c>
      <c r="G53" s="95" t="s">
        <v>627</v>
      </c>
      <c r="H53" s="898"/>
    </row>
    <row r="54" spans="1:11">
      <c r="A54" s="3"/>
      <c r="B54" s="96" t="s">
        <v>42</v>
      </c>
      <c r="E54" s="303"/>
      <c r="F54" s="3"/>
      <c r="G54" s="96" t="s">
        <v>628</v>
      </c>
      <c r="H54" s="431"/>
    </row>
    <row r="55" spans="1:11" ht="14.25">
      <c r="B55" s="14" t="s">
        <v>22</v>
      </c>
      <c r="F55" s="15"/>
      <c r="G55" s="14" t="s">
        <v>629</v>
      </c>
      <c r="H55" s="361"/>
    </row>
  </sheetData>
  <mergeCells count="28">
    <mergeCell ref="H1:H5"/>
    <mergeCell ref="A9:H12"/>
    <mergeCell ref="A28:D28"/>
    <mergeCell ref="A29:D29"/>
    <mergeCell ref="A14:E14"/>
    <mergeCell ref="A15:D15"/>
    <mergeCell ref="B1:G5"/>
    <mergeCell ref="A21:D21"/>
    <mergeCell ref="A22:D22"/>
    <mergeCell ref="A25:E25"/>
    <mergeCell ref="A26:D26"/>
    <mergeCell ref="A27:D27"/>
    <mergeCell ref="A16:D16"/>
    <mergeCell ref="A1:A5"/>
    <mergeCell ref="A39:D39"/>
    <mergeCell ref="A42:E42"/>
    <mergeCell ref="F49:G49"/>
    <mergeCell ref="A31:D31"/>
    <mergeCell ref="A34:E34"/>
    <mergeCell ref="A35:D35"/>
    <mergeCell ref="A36:D36"/>
    <mergeCell ref="A37:D37"/>
    <mergeCell ref="A38:D38"/>
    <mergeCell ref="A30:D30"/>
    <mergeCell ref="A17:D17"/>
    <mergeCell ref="A18:D18"/>
    <mergeCell ref="A19:D19"/>
    <mergeCell ref="A20:D20"/>
  </mergeCells>
  <printOptions horizontalCentered="1" verticalCentered="1"/>
  <pageMargins left="0.78740157480314965" right="0.59055118110236227" top="0.39370078740157483" bottom="0.39370078740157483" header="0.39370078740157483" footer="0.39370078740157483"/>
  <pageSetup scale="67"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AE19-B472-4402-9B52-038350E07B3D}">
  <sheetPr>
    <tabColor rgb="FF00B0F0"/>
    <pageSetUpPr fitToPage="1"/>
  </sheetPr>
  <dimension ref="A1:K55"/>
  <sheetViews>
    <sheetView view="pageBreakPreview" topLeftCell="A4" zoomScale="60" zoomScaleNormal="100" workbookViewId="0">
      <selection activeCell="J73" sqref="J73"/>
    </sheetView>
  </sheetViews>
  <sheetFormatPr baseColWidth="10" defaultColWidth="11.42578125" defaultRowHeight="12.75"/>
  <cols>
    <col min="1" max="1" width="22.5703125" style="15" customWidth="1"/>
    <col min="2" max="2" width="15.5703125" style="15" customWidth="1"/>
    <col min="3" max="3" width="8.85546875" style="15" customWidth="1"/>
    <col min="4" max="4" width="13.140625" style="15" customWidth="1"/>
    <col min="5" max="5" width="18.7109375" style="15" customWidth="1"/>
    <col min="6" max="6" width="15.7109375" style="16" customWidth="1"/>
    <col min="7" max="7" width="15.85546875" style="15" customWidth="1"/>
    <col min="8" max="8" width="25" style="16" customWidth="1"/>
    <col min="9" max="9" width="12.28515625" style="15" bestFit="1" customWidth="1"/>
    <col min="10" max="10" width="13.7109375" style="15" bestFit="1" customWidth="1"/>
    <col min="11" max="11" width="15.8554687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7.75" customHeight="1">
      <c r="A5" s="1591"/>
      <c r="B5" s="1634"/>
      <c r="C5" s="1635"/>
      <c r="D5" s="1635"/>
      <c r="E5" s="1635"/>
      <c r="F5" s="1635"/>
      <c r="G5" s="1636"/>
      <c r="H5" s="1625"/>
    </row>
    <row r="6" spans="1:8" ht="22.5" customHeight="1">
      <c r="A6" s="155"/>
      <c r="B6" s="202"/>
      <c r="C6" s="202"/>
      <c r="D6" s="202"/>
      <c r="E6" s="202"/>
      <c r="F6" s="202"/>
      <c r="G6" s="202"/>
      <c r="H6" s="203"/>
    </row>
    <row r="7" spans="1:8">
      <c r="A7" s="204" t="s">
        <v>36</v>
      </c>
      <c r="B7" s="353" t="str">
        <f>+'PRESU OFICIAL'!A28</f>
        <v>1,5,1</v>
      </c>
      <c r="C7" s="439"/>
      <c r="D7" s="291"/>
      <c r="G7" s="205" t="s">
        <v>4</v>
      </c>
      <c r="H7" s="206" t="s">
        <v>1</v>
      </c>
    </row>
    <row r="8" spans="1:8" ht="12.75" customHeight="1">
      <c r="A8" s="99"/>
      <c r="B8" s="99"/>
      <c r="C8" s="99"/>
      <c r="D8" s="99"/>
      <c r="E8" s="99"/>
      <c r="F8" s="99"/>
      <c r="H8" s="15"/>
    </row>
    <row r="9" spans="1:8" ht="12.75" customHeight="1">
      <c r="A9" s="1673" t="s">
        <v>812</v>
      </c>
      <c r="B9" s="1673"/>
      <c r="C9" s="1673"/>
      <c r="D9" s="1673"/>
      <c r="E9" s="1673"/>
      <c r="F9" s="1673"/>
      <c r="G9" s="1673"/>
      <c r="H9" s="1673"/>
    </row>
    <row r="10" spans="1:8" ht="12.75" customHeight="1">
      <c r="A10" s="1673"/>
      <c r="B10" s="1673"/>
      <c r="C10" s="1673"/>
      <c r="D10" s="1673"/>
      <c r="E10" s="1673"/>
      <c r="F10" s="1673"/>
      <c r="G10" s="1673"/>
      <c r="H10" s="1673"/>
    </row>
    <row r="11" spans="1:8" ht="12.75" customHeight="1">
      <c r="A11" s="1673"/>
      <c r="B11" s="1673"/>
      <c r="C11" s="1673"/>
      <c r="D11" s="1673"/>
      <c r="E11" s="1673"/>
      <c r="F11" s="1673"/>
      <c r="G11" s="1673"/>
      <c r="H11" s="1673"/>
    </row>
    <row r="12" spans="1:8">
      <c r="A12" s="1673"/>
      <c r="B12" s="1673"/>
      <c r="C12" s="1673"/>
      <c r="D12" s="1673"/>
      <c r="E12" s="1673"/>
      <c r="F12" s="1673"/>
      <c r="G12" s="1673"/>
      <c r="H12" s="1673"/>
    </row>
    <row r="13" spans="1:8" ht="12.75" customHeight="1">
      <c r="A13" s="253"/>
      <c r="B13" s="254"/>
      <c r="C13" s="255"/>
      <c r="D13" s="255"/>
      <c r="E13" s="255"/>
      <c r="F13" s="255"/>
      <c r="G13" s="99"/>
      <c r="H13" s="252"/>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8">
      <c r="A17" s="1675"/>
      <c r="B17" s="1676"/>
      <c r="C17" s="1676"/>
      <c r="D17" s="1677"/>
      <c r="E17" s="259"/>
      <c r="F17" s="262"/>
      <c r="G17" s="261"/>
      <c r="H17" s="261"/>
    </row>
    <row r="18" spans="1:8">
      <c r="A18" s="1675"/>
      <c r="B18" s="1676"/>
      <c r="C18" s="1676"/>
      <c r="D18" s="1677"/>
      <c r="E18" s="259"/>
      <c r="F18" s="262"/>
      <c r="G18" s="261"/>
      <c r="H18" s="261"/>
    </row>
    <row r="19" spans="1:8">
      <c r="A19" s="1675"/>
      <c r="B19" s="1676"/>
      <c r="C19" s="1676"/>
      <c r="D19" s="1677"/>
      <c r="E19" s="259"/>
      <c r="F19" s="260"/>
      <c r="G19" s="261"/>
      <c r="H19" s="261"/>
    </row>
    <row r="20" spans="1:8">
      <c r="A20" s="1678"/>
      <c r="B20" s="1679"/>
      <c r="C20" s="1679"/>
      <c r="D20" s="1680"/>
      <c r="E20" s="259"/>
      <c r="F20" s="263"/>
      <c r="G20" s="261"/>
      <c r="H20" s="261"/>
    </row>
    <row r="21" spans="1:8">
      <c r="A21" s="1675"/>
      <c r="B21" s="1676"/>
      <c r="C21" s="1676"/>
      <c r="D21" s="1677"/>
      <c r="E21" s="259"/>
      <c r="F21" s="260"/>
      <c r="G21" s="261"/>
      <c r="H21" s="261"/>
    </row>
    <row r="22" spans="1:8">
      <c r="A22" s="1675"/>
      <c r="B22" s="1676"/>
      <c r="C22" s="1676"/>
      <c r="D22" s="1677"/>
      <c r="E22" s="264"/>
      <c r="F22" s="261"/>
      <c r="G22" s="264"/>
      <c r="H22" s="261"/>
    </row>
    <row r="23" spans="1:8">
      <c r="G23" s="265" t="s">
        <v>10</v>
      </c>
      <c r="H23" s="266">
        <f>SUM(H16:H22)</f>
        <v>0</v>
      </c>
    </row>
    <row r="25" spans="1:8">
      <c r="A25" s="1674" t="s">
        <v>11</v>
      </c>
      <c r="B25" s="1674"/>
      <c r="C25" s="1674"/>
      <c r="D25" s="1674"/>
      <c r="E25" s="1674"/>
    </row>
    <row r="26" spans="1:8" s="17" customFormat="1" ht="12">
      <c r="A26" s="1670" t="s">
        <v>3</v>
      </c>
      <c r="B26" s="1671"/>
      <c r="C26" s="1671"/>
      <c r="D26" s="1672"/>
      <c r="E26" s="257" t="s">
        <v>6</v>
      </c>
      <c r="F26" s="258" t="s">
        <v>12</v>
      </c>
      <c r="G26" s="375" t="s">
        <v>21</v>
      </c>
      <c r="H26" s="258" t="s">
        <v>9</v>
      </c>
    </row>
    <row r="27" spans="1:8">
      <c r="A27" s="1681" t="s">
        <v>25</v>
      </c>
      <c r="B27" s="1682"/>
      <c r="C27" s="1682"/>
      <c r="D27" s="1683"/>
      <c r="E27" s="292" t="s">
        <v>52</v>
      </c>
      <c r="F27" s="268">
        <v>0.05</v>
      </c>
      <c r="G27" s="292">
        <f>+H47</f>
        <v>64291.54712499999</v>
      </c>
      <c r="H27" s="291">
        <f>F27*G27</f>
        <v>3214.5773562499999</v>
      </c>
    </row>
    <row r="28" spans="1:8" ht="12.75" customHeight="1">
      <c r="A28" s="1681"/>
      <c r="B28" s="1676"/>
      <c r="C28" s="1676"/>
      <c r="D28" s="1683"/>
      <c r="E28" s="292"/>
      <c r="F28" s="293"/>
      <c r="G28" s="292"/>
      <c r="H28" s="291"/>
    </row>
    <row r="29" spans="1:8">
      <c r="A29" s="1675"/>
      <c r="B29" s="1676"/>
      <c r="C29" s="1676"/>
      <c r="D29" s="1677"/>
      <c r="E29" s="260"/>
      <c r="F29" s="263"/>
      <c r="G29" s="261"/>
      <c r="H29" s="291"/>
    </row>
    <row r="30" spans="1:8">
      <c r="A30" s="1675"/>
      <c r="B30" s="1676"/>
      <c r="C30" s="1676"/>
      <c r="D30" s="1677"/>
      <c r="E30" s="264"/>
      <c r="F30" s="261"/>
      <c r="G30" s="264"/>
      <c r="H30" s="261"/>
    </row>
    <row r="31" spans="1:8">
      <c r="A31" s="1675"/>
      <c r="B31" s="1676"/>
      <c r="C31" s="1676"/>
      <c r="D31" s="1677"/>
      <c r="E31" s="264"/>
      <c r="F31" s="261"/>
      <c r="G31" s="264"/>
      <c r="H31" s="261"/>
    </row>
    <row r="32" spans="1:8">
      <c r="G32" s="265" t="s">
        <v>10</v>
      </c>
      <c r="H32" s="266">
        <f>SUM(H27:H31)</f>
        <v>3214.5773562499999</v>
      </c>
    </row>
    <row r="34" spans="1:11">
      <c r="A34" s="1689" t="s">
        <v>13</v>
      </c>
      <c r="B34" s="1689"/>
      <c r="C34" s="1689"/>
      <c r="D34" s="1689"/>
      <c r="E34" s="1689"/>
    </row>
    <row r="35" spans="1:11">
      <c r="A35" s="1690" t="s">
        <v>3</v>
      </c>
      <c r="B35" s="1685"/>
      <c r="C35" s="1685"/>
      <c r="D35" s="1686"/>
      <c r="E35" s="279" t="s">
        <v>6</v>
      </c>
      <c r="F35" s="282" t="s">
        <v>12</v>
      </c>
      <c r="G35" s="257" t="s">
        <v>8</v>
      </c>
      <c r="H35" s="258" t="s">
        <v>9</v>
      </c>
    </row>
    <row r="36" spans="1:11">
      <c r="A36" s="1691"/>
      <c r="B36" s="1692"/>
      <c r="C36" s="1692"/>
      <c r="D36" s="1693"/>
      <c r="E36" s="259"/>
      <c r="F36" s="327"/>
      <c r="G36" s="328"/>
      <c r="H36" s="328"/>
    </row>
    <row r="37" spans="1:11">
      <c r="A37" s="1691"/>
      <c r="B37" s="1692"/>
      <c r="C37" s="1692"/>
      <c r="D37" s="1693"/>
      <c r="E37" s="259"/>
      <c r="F37" s="327"/>
      <c r="G37" s="328"/>
      <c r="H37" s="328"/>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266">
        <f>SUM(H36:H39)</f>
        <v>0</v>
      </c>
    </row>
    <row r="41" spans="1:11">
      <c r="K41" s="40">
        <v>37317</v>
      </c>
    </row>
    <row r="42" spans="1:11">
      <c r="A42" s="1674" t="s">
        <v>14</v>
      </c>
      <c r="B42" s="1674"/>
      <c r="C42" s="1674"/>
      <c r="D42" s="1674"/>
      <c r="E42" s="1674"/>
    </row>
    <row r="43" spans="1:11" s="283" customFormat="1">
      <c r="A43" s="279" t="s">
        <v>15</v>
      </c>
      <c r="B43" s="280" t="s">
        <v>3</v>
      </c>
      <c r="C43" s="279" t="s">
        <v>6</v>
      </c>
      <c r="D43" s="257" t="s">
        <v>8</v>
      </c>
      <c r="E43" s="281" t="s">
        <v>16</v>
      </c>
      <c r="F43" s="282" t="s">
        <v>17</v>
      </c>
      <c r="G43" s="279" t="s">
        <v>12</v>
      </c>
      <c r="H43" s="258" t="s">
        <v>9</v>
      </c>
      <c r="K43" s="86">
        <f>K41*1.035</f>
        <v>38623.094999999994</v>
      </c>
    </row>
    <row r="44" spans="1:11" ht="29.25" customHeight="1">
      <c r="A44" s="159">
        <v>1</v>
      </c>
      <c r="B44" s="284" t="s">
        <v>476</v>
      </c>
      <c r="C44" s="285" t="s">
        <v>78</v>
      </c>
      <c r="D44" s="355">
        <f>+FP!E59</f>
        <v>220642.49999999997</v>
      </c>
      <c r="E44" s="248">
        <f>+FP!V44</f>
        <v>1.7483</v>
      </c>
      <c r="F44" s="251">
        <f>D44*E44</f>
        <v>385749.28274999995</v>
      </c>
      <c r="G44" s="287">
        <v>6</v>
      </c>
      <c r="H44" s="251">
        <f>F44/G44</f>
        <v>64291.54712499999</v>
      </c>
    </row>
    <row r="45" spans="1:11">
      <c r="A45" s="264"/>
      <c r="B45" s="264"/>
      <c r="C45" s="259"/>
      <c r="D45" s="260"/>
      <c r="E45" s="259"/>
      <c r="F45" s="261"/>
      <c r="G45" s="289"/>
      <c r="H45" s="356"/>
    </row>
    <row r="46" spans="1:11">
      <c r="A46" s="264"/>
      <c r="B46" s="264"/>
      <c r="C46" s="264"/>
      <c r="D46" s="264"/>
      <c r="E46" s="264"/>
      <c r="F46" s="261"/>
      <c r="G46" s="264"/>
      <c r="H46" s="356"/>
    </row>
    <row r="47" spans="1:11">
      <c r="G47" s="265" t="s">
        <v>10</v>
      </c>
      <c r="H47" s="356">
        <f>SUM(H44:H46)</f>
        <v>64291.54712499999</v>
      </c>
    </row>
    <row r="48" spans="1:11" ht="13.5" thickBot="1"/>
    <row r="49" spans="1:11" ht="13.5" customHeight="1" thickBot="1">
      <c r="B49" s="254"/>
      <c r="C49" s="254"/>
      <c r="D49" s="254"/>
      <c r="F49" s="1687" t="s">
        <v>19</v>
      </c>
      <c r="G49" s="1688"/>
      <c r="H49" s="249">
        <f>ROUND(H47+H40+H32+H24,0)</f>
        <v>67506</v>
      </c>
      <c r="J49" s="744">
        <f>H49/1.86</f>
        <v>36293.548387096773</v>
      </c>
      <c r="K49" s="413">
        <f>+H47/H49</f>
        <v>0.95238270857405249</v>
      </c>
    </row>
    <row r="50" spans="1:11" ht="13.5" customHeight="1">
      <c r="B50" s="254"/>
      <c r="C50" s="254"/>
      <c r="D50" s="254"/>
      <c r="F50" s="376"/>
      <c r="G50" s="376"/>
      <c r="H50" s="377"/>
    </row>
    <row r="51" spans="1:11" ht="13.5" customHeight="1">
      <c r="B51" s="254"/>
      <c r="C51" s="254"/>
      <c r="D51" s="254"/>
      <c r="F51" s="376"/>
      <c r="G51" s="376"/>
      <c r="H51" s="377"/>
      <c r="J51" s="744"/>
    </row>
    <row r="52" spans="1:11" ht="45.75" customHeight="1"/>
    <row r="53" spans="1:11">
      <c r="A53" s="2" t="s">
        <v>20</v>
      </c>
      <c r="B53" s="95" t="s">
        <v>41</v>
      </c>
      <c r="C53" s="90"/>
      <c r="D53" s="90"/>
      <c r="F53" s="2" t="s">
        <v>626</v>
      </c>
      <c r="G53" s="95" t="s">
        <v>627</v>
      </c>
      <c r="H53" s="898"/>
    </row>
    <row r="54" spans="1:11">
      <c r="A54" s="3"/>
      <c r="B54" s="96" t="s">
        <v>42</v>
      </c>
      <c r="E54" s="303"/>
      <c r="F54" s="3"/>
      <c r="G54" s="96" t="s">
        <v>628</v>
      </c>
      <c r="H54" s="431"/>
    </row>
    <row r="55" spans="1:11" ht="14.25">
      <c r="B55" s="14" t="s">
        <v>22</v>
      </c>
      <c r="F55" s="15"/>
      <c r="G55" s="14" t="s">
        <v>629</v>
      </c>
      <c r="H55" s="361"/>
    </row>
  </sheetData>
  <mergeCells count="28">
    <mergeCell ref="A38:D38"/>
    <mergeCell ref="A39:D39"/>
    <mergeCell ref="A42:E42"/>
    <mergeCell ref="F49:G49"/>
    <mergeCell ref="A30:D30"/>
    <mergeCell ref="A31:D31"/>
    <mergeCell ref="A34:E34"/>
    <mergeCell ref="A35:D35"/>
    <mergeCell ref="A36:D36"/>
    <mergeCell ref="A37:D37"/>
    <mergeCell ref="A29:D29"/>
    <mergeCell ref="A16:D16"/>
    <mergeCell ref="A17:D17"/>
    <mergeCell ref="A18:D18"/>
    <mergeCell ref="A19:D19"/>
    <mergeCell ref="A20:D20"/>
    <mergeCell ref="A21:D21"/>
    <mergeCell ref="A22:D22"/>
    <mergeCell ref="A25:E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67"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1:P10213"/>
  <sheetViews>
    <sheetView view="pageBreakPreview" topLeftCell="A10177" zoomScale="70" zoomScaleNormal="70" zoomScaleSheetLayoutView="70" workbookViewId="0">
      <selection activeCell="Q10203" sqref="Q10203"/>
    </sheetView>
  </sheetViews>
  <sheetFormatPr baseColWidth="10" defaultColWidth="11.42578125" defaultRowHeight="12.75"/>
  <cols>
    <col min="1" max="1" width="13" style="1" bestFit="1" customWidth="1"/>
    <col min="2" max="2" width="6" style="1" customWidth="1"/>
    <col min="3" max="4" width="11.42578125" style="1" customWidth="1"/>
    <col min="5" max="5" width="49.28515625" style="1" bestFit="1" customWidth="1"/>
    <col min="6" max="6" width="11.140625" style="133" bestFit="1" customWidth="1"/>
    <col min="7" max="7" width="14.5703125" style="1" customWidth="1"/>
    <col min="8" max="8" width="18.5703125" style="1" customWidth="1"/>
    <col min="9" max="9" width="16.85546875" style="10" customWidth="1"/>
    <col min="10" max="10" width="13.5703125" style="1" customWidth="1"/>
    <col min="11" max="11" width="3.42578125" style="1" bestFit="1" customWidth="1"/>
    <col min="12" max="12" width="17" style="1" customWidth="1"/>
    <col min="13" max="13" width="8.140625" style="1" bestFit="1" customWidth="1"/>
    <col min="14" max="14" width="5.7109375" style="1" customWidth="1"/>
    <col min="15" max="15" width="5.42578125" style="1" bestFit="1" customWidth="1"/>
    <col min="16" max="16" width="4.42578125" style="1" bestFit="1" customWidth="1"/>
    <col min="17" max="22" width="15.7109375" style="1" customWidth="1"/>
    <col min="23" max="16384" width="11.42578125" style="1"/>
  </cols>
  <sheetData>
    <row r="1" spans="1:10" ht="41.25" customHeight="1" thickBot="1">
      <c r="A1" s="1347"/>
      <c r="B1" s="1348"/>
      <c r="C1" s="1353" t="s">
        <v>830</v>
      </c>
      <c r="D1" s="1345"/>
      <c r="E1" s="1345"/>
      <c r="F1" s="1345"/>
      <c r="G1" s="1345"/>
      <c r="H1" s="1346"/>
      <c r="I1" s="1338"/>
      <c r="J1" s="1339"/>
    </row>
    <row r="2" spans="1:10" ht="24" customHeight="1" thickBot="1">
      <c r="A2" s="1349"/>
      <c r="B2" s="1350"/>
      <c r="C2" s="746"/>
      <c r="D2" s="746"/>
      <c r="E2" s="746"/>
      <c r="F2" s="934"/>
      <c r="G2" s="746"/>
      <c r="H2" s="746"/>
      <c r="I2" s="1340"/>
      <c r="J2" s="1341"/>
    </row>
    <row r="3" spans="1:10" ht="43.5" customHeight="1" thickBot="1">
      <c r="A3" s="1351"/>
      <c r="B3" s="1352"/>
      <c r="C3" s="1344" t="str">
        <f>+'PRESU OFICIAL'!B3</f>
        <v>OPTIMIZACIÓN DE REDES DE ALCANTARILLADO SANITARIO Y PLUVIAL EN LA ZONA CENTRO DEL MUNICIPIO DE LA PLATA HUILA</v>
      </c>
      <c r="D3" s="1345"/>
      <c r="E3" s="1345"/>
      <c r="F3" s="1345"/>
      <c r="G3" s="1345"/>
      <c r="H3" s="1346"/>
      <c r="I3" s="1342"/>
      <c r="J3" s="1343"/>
    </row>
    <row r="4" spans="1:10" ht="11.25" customHeight="1">
      <c r="A4" s="747"/>
      <c r="B4" s="747"/>
      <c r="C4" s="747"/>
      <c r="D4" s="747"/>
      <c r="E4" s="747"/>
      <c r="F4" s="935"/>
      <c r="G4" s="747"/>
      <c r="H4" s="747"/>
      <c r="I4" s="747"/>
      <c r="J4" s="747"/>
    </row>
    <row r="5" spans="1:10" ht="15" customHeight="1" thickBot="1">
      <c r="A5" s="1354" t="str">
        <f>'PRESU OFICIAL'!A7:F7</f>
        <v>1. OPTIMIZACIÓN COLECTOR DE ALCANTARILLADO SANITARIO EN LA ZONA CENTRO DEL MUNICIPIO DE LA PLATA HUILA</v>
      </c>
      <c r="B5" s="1355"/>
      <c r="C5" s="1355"/>
      <c r="D5" s="1355"/>
      <c r="E5" s="1355"/>
      <c r="F5" s="1355"/>
      <c r="G5" s="1355"/>
      <c r="H5" s="1355"/>
      <c r="I5" s="1355"/>
      <c r="J5" s="1356"/>
    </row>
    <row r="6" spans="1:10" ht="15" customHeight="1" thickBot="1">
      <c r="A6" s="1336" t="str">
        <f>'PRESU OFICIAL'!B8</f>
        <v>ACTIVIDADES PRELIMINARES</v>
      </c>
      <c r="B6" s="1337"/>
      <c r="C6" s="1337"/>
      <c r="D6" s="1337"/>
      <c r="E6" s="748"/>
      <c r="F6" s="936"/>
      <c r="G6" s="748"/>
      <c r="H6" s="748"/>
      <c r="I6" s="748"/>
      <c r="J6" s="749">
        <f>'PRESU OFICIAL'!A8</f>
        <v>1.1000000000000001</v>
      </c>
    </row>
    <row r="7" spans="1:10" ht="23.25" customHeight="1" thickBot="1">
      <c r="A7" s="1326" t="str">
        <f>'PRESU OFICIAL'!B9</f>
        <v>Replanteo topográfico (Contiene: Control de niveles permanente y planos finales de la obra en formato CAD)</v>
      </c>
      <c r="B7" s="1327"/>
      <c r="C7" s="1327"/>
      <c r="D7" s="1327"/>
      <c r="E7" s="1327"/>
      <c r="F7" s="1327"/>
      <c r="G7" s="1327"/>
      <c r="H7" s="1329"/>
      <c r="I7" s="110" t="str">
        <f>'PRESU OFICIAL'!C9</f>
        <v>ML</v>
      </c>
      <c r="J7" s="111" t="str">
        <f>+'PRESU OFICIAL'!A9</f>
        <v>1,1,1</v>
      </c>
    </row>
    <row r="8" spans="1:10" ht="30" customHeight="1" thickBot="1">
      <c r="A8" s="1317"/>
      <c r="B8" s="1318"/>
      <c r="C8" s="1318"/>
      <c r="D8" s="1318"/>
      <c r="E8" s="112" t="s">
        <v>3</v>
      </c>
      <c r="F8" s="937" t="s">
        <v>59</v>
      </c>
      <c r="G8" s="112" t="s">
        <v>60</v>
      </c>
      <c r="H8" s="112" t="s">
        <v>61</v>
      </c>
      <c r="I8" s="114" t="s">
        <v>213</v>
      </c>
      <c r="J8" s="112" t="s">
        <v>49</v>
      </c>
    </row>
    <row r="9" spans="1:10">
      <c r="A9" s="1320"/>
      <c r="B9" s="1321"/>
      <c r="C9" s="1321"/>
      <c r="D9" s="1321"/>
      <c r="E9" s="115"/>
      <c r="F9" s="116"/>
      <c r="G9" s="117"/>
      <c r="H9" s="750"/>
      <c r="I9" s="137"/>
      <c r="J9" s="750"/>
    </row>
    <row r="10" spans="1:10">
      <c r="A10" s="1320"/>
      <c r="B10" s="1321"/>
      <c r="C10" s="1321"/>
      <c r="D10" s="1321"/>
      <c r="E10" s="751" t="s">
        <v>289</v>
      </c>
      <c r="F10" s="642">
        <v>0</v>
      </c>
      <c r="G10" s="117"/>
      <c r="H10" s="750"/>
      <c r="I10" s="137">
        <v>8</v>
      </c>
      <c r="J10" s="750">
        <f>+F10</f>
        <v>0</v>
      </c>
    </row>
    <row r="11" spans="1:10">
      <c r="A11" s="1320"/>
      <c r="B11" s="1321"/>
      <c r="C11" s="1321"/>
      <c r="D11" s="1321"/>
      <c r="E11" s="751" t="s">
        <v>218</v>
      </c>
      <c r="F11" s="642">
        <v>0</v>
      </c>
      <c r="G11" s="117"/>
      <c r="H11" s="750"/>
      <c r="I11" s="137">
        <v>8</v>
      </c>
      <c r="J11" s="750">
        <f t="shared" ref="J11:J70" si="0">+F11</f>
        <v>0</v>
      </c>
    </row>
    <row r="12" spans="1:10">
      <c r="A12" s="1320"/>
      <c r="B12" s="1321"/>
      <c r="C12" s="1321"/>
      <c r="D12" s="1321"/>
      <c r="E12" s="751" t="s">
        <v>219</v>
      </c>
      <c r="F12" s="642">
        <v>0</v>
      </c>
      <c r="G12" s="117"/>
      <c r="H12" s="750"/>
      <c r="I12" s="137">
        <v>10</v>
      </c>
      <c r="J12" s="750">
        <f t="shared" si="0"/>
        <v>0</v>
      </c>
    </row>
    <row r="13" spans="1:10">
      <c r="A13" s="1320"/>
      <c r="B13" s="1321"/>
      <c r="C13" s="1321"/>
      <c r="D13" s="1321"/>
      <c r="E13" s="751" t="s">
        <v>220</v>
      </c>
      <c r="F13" s="642">
        <v>0</v>
      </c>
      <c r="G13" s="117"/>
      <c r="H13" s="750"/>
      <c r="I13" s="137">
        <v>10</v>
      </c>
      <c r="J13" s="750">
        <f t="shared" si="0"/>
        <v>0</v>
      </c>
    </row>
    <row r="14" spans="1:10">
      <c r="A14" s="1320"/>
      <c r="B14" s="1321"/>
      <c r="C14" s="1321"/>
      <c r="D14" s="1321"/>
      <c r="E14" s="751" t="s">
        <v>221</v>
      </c>
      <c r="F14" s="642">
        <v>0</v>
      </c>
      <c r="G14" s="117"/>
      <c r="H14" s="750"/>
      <c r="I14" s="137">
        <v>10</v>
      </c>
      <c r="J14" s="750">
        <f t="shared" si="0"/>
        <v>0</v>
      </c>
    </row>
    <row r="15" spans="1:10">
      <c r="A15" s="1320"/>
      <c r="B15" s="1321"/>
      <c r="C15" s="1321"/>
      <c r="D15" s="1321"/>
      <c r="E15" s="751" t="s">
        <v>222</v>
      </c>
      <c r="F15" s="642">
        <v>0</v>
      </c>
      <c r="G15" s="117"/>
      <c r="H15" s="750"/>
      <c r="I15" s="137">
        <v>0</v>
      </c>
      <c r="J15" s="750">
        <f t="shared" si="0"/>
        <v>0</v>
      </c>
    </row>
    <row r="16" spans="1:10">
      <c r="A16" s="1320"/>
      <c r="B16" s="1321"/>
      <c r="C16" s="1321"/>
      <c r="D16" s="1321"/>
      <c r="E16" s="751" t="s">
        <v>666</v>
      </c>
      <c r="F16" s="642">
        <v>0</v>
      </c>
      <c r="G16" s="117"/>
      <c r="H16" s="750"/>
      <c r="I16" s="137">
        <v>8</v>
      </c>
      <c r="J16" s="750">
        <f t="shared" si="0"/>
        <v>0</v>
      </c>
    </row>
    <row r="17" spans="1:10">
      <c r="A17" s="1320"/>
      <c r="B17" s="1321"/>
      <c r="C17" s="1321"/>
      <c r="D17" s="1321"/>
      <c r="E17" s="751" t="s">
        <v>667</v>
      </c>
      <c r="F17" s="642">
        <v>0</v>
      </c>
      <c r="G17" s="117"/>
      <c r="H17" s="750"/>
      <c r="I17" s="137">
        <v>8</v>
      </c>
      <c r="J17" s="750">
        <f>+F17</f>
        <v>0</v>
      </c>
    </row>
    <row r="18" spans="1:10">
      <c r="A18" s="1320"/>
      <c r="B18" s="1321"/>
      <c r="C18" s="1321"/>
      <c r="D18" s="1321"/>
      <c r="E18" s="751" t="s">
        <v>668</v>
      </c>
      <c r="F18" s="642">
        <v>0</v>
      </c>
      <c r="G18" s="117"/>
      <c r="H18" s="750"/>
      <c r="I18" s="137">
        <v>8</v>
      </c>
      <c r="J18" s="750">
        <f>+F18</f>
        <v>0</v>
      </c>
    </row>
    <row r="19" spans="1:10">
      <c r="A19" s="1320"/>
      <c r="B19" s="1321"/>
      <c r="C19" s="1321"/>
      <c r="D19" s="1321"/>
      <c r="E19" s="751" t="s">
        <v>677</v>
      </c>
      <c r="F19" s="642">
        <v>0</v>
      </c>
      <c r="G19" s="117"/>
      <c r="H19" s="750"/>
      <c r="I19" s="137">
        <v>8</v>
      </c>
      <c r="J19" s="750">
        <f t="shared" si="0"/>
        <v>0</v>
      </c>
    </row>
    <row r="20" spans="1:10">
      <c r="A20" s="1320"/>
      <c r="B20" s="1321"/>
      <c r="C20" s="1321"/>
      <c r="D20" s="1321"/>
      <c r="E20" s="751" t="s">
        <v>676</v>
      </c>
      <c r="F20" s="642">
        <v>0</v>
      </c>
      <c r="G20" s="117"/>
      <c r="H20" s="750"/>
      <c r="I20" s="137">
        <v>8</v>
      </c>
      <c r="J20" s="750">
        <f t="shared" si="0"/>
        <v>0</v>
      </c>
    </row>
    <row r="21" spans="1:10">
      <c r="A21" s="1320"/>
      <c r="B21" s="1321"/>
      <c r="C21" s="1321"/>
      <c r="D21" s="1321"/>
      <c r="E21" s="751" t="s">
        <v>681</v>
      </c>
      <c r="F21" s="642">
        <v>0</v>
      </c>
      <c r="G21" s="117"/>
      <c r="H21" s="750"/>
      <c r="I21" s="137">
        <v>8</v>
      </c>
      <c r="J21" s="750">
        <f t="shared" si="0"/>
        <v>0</v>
      </c>
    </row>
    <row r="22" spans="1:10">
      <c r="A22" s="1320"/>
      <c r="B22" s="1321"/>
      <c r="C22" s="1321"/>
      <c r="D22" s="1321"/>
      <c r="E22" s="751" t="s">
        <v>290</v>
      </c>
      <c r="F22" s="642">
        <v>106.32</v>
      </c>
      <c r="G22" s="117"/>
      <c r="H22" s="750"/>
      <c r="I22" s="137">
        <v>8</v>
      </c>
      <c r="J22" s="750">
        <f t="shared" si="0"/>
        <v>106.32</v>
      </c>
    </row>
    <row r="23" spans="1:10">
      <c r="A23" s="1320"/>
      <c r="B23" s="1321"/>
      <c r="C23" s="1321"/>
      <c r="D23" s="1321"/>
      <c r="E23" s="751" t="s">
        <v>223</v>
      </c>
      <c r="F23" s="642">
        <v>85.81</v>
      </c>
      <c r="G23" s="117"/>
      <c r="H23" s="750"/>
      <c r="I23" s="137">
        <v>8</v>
      </c>
      <c r="J23" s="750">
        <f t="shared" si="0"/>
        <v>85.81</v>
      </c>
    </row>
    <row r="24" spans="1:10">
      <c r="A24" s="1320"/>
      <c r="B24" s="1321"/>
      <c r="C24" s="1321"/>
      <c r="D24" s="1321"/>
      <c r="E24" s="751" t="s">
        <v>285</v>
      </c>
      <c r="F24" s="642">
        <v>105.24</v>
      </c>
      <c r="G24" s="117"/>
      <c r="H24" s="750"/>
      <c r="I24" s="137">
        <v>10</v>
      </c>
      <c r="J24" s="750">
        <f t="shared" si="0"/>
        <v>105.24</v>
      </c>
    </row>
    <row r="25" spans="1:10">
      <c r="A25" s="1320"/>
      <c r="B25" s="1321"/>
      <c r="C25" s="1321"/>
      <c r="D25" s="1321"/>
      <c r="E25" s="751" t="s">
        <v>291</v>
      </c>
      <c r="F25" s="642">
        <v>93.33</v>
      </c>
      <c r="G25" s="117"/>
      <c r="H25" s="750"/>
      <c r="I25" s="137">
        <v>12</v>
      </c>
      <c r="J25" s="750">
        <f t="shared" si="0"/>
        <v>93.33</v>
      </c>
    </row>
    <row r="26" spans="1:10">
      <c r="A26" s="1320"/>
      <c r="B26" s="1321"/>
      <c r="C26" s="1321"/>
      <c r="D26" s="1321"/>
      <c r="E26" s="751" t="s">
        <v>292</v>
      </c>
      <c r="F26" s="642">
        <v>94.43</v>
      </c>
      <c r="G26" s="117"/>
      <c r="H26" s="750"/>
      <c r="I26" s="137">
        <v>12</v>
      </c>
      <c r="J26" s="750">
        <f t="shared" si="0"/>
        <v>94.43</v>
      </c>
    </row>
    <row r="27" spans="1:10">
      <c r="A27" s="1320"/>
      <c r="B27" s="1321"/>
      <c r="C27" s="1321"/>
      <c r="D27" s="1321"/>
      <c r="E27" s="751" t="s">
        <v>293</v>
      </c>
      <c r="F27" s="642">
        <v>83.87</v>
      </c>
      <c r="G27" s="117"/>
      <c r="H27" s="750"/>
      <c r="I27" s="137">
        <v>12</v>
      </c>
      <c r="J27" s="750">
        <f t="shared" si="0"/>
        <v>83.87</v>
      </c>
    </row>
    <row r="28" spans="1:10">
      <c r="A28" s="1320"/>
      <c r="B28" s="1321"/>
      <c r="C28" s="1321"/>
      <c r="D28" s="1321"/>
      <c r="E28" s="751" t="s">
        <v>682</v>
      </c>
      <c r="F28" s="642">
        <v>87.96</v>
      </c>
      <c r="G28" s="117"/>
      <c r="H28" s="750"/>
      <c r="I28" s="137">
        <v>8</v>
      </c>
      <c r="J28" s="750">
        <f t="shared" si="0"/>
        <v>87.96</v>
      </c>
    </row>
    <row r="29" spans="1:10">
      <c r="A29" s="1320"/>
      <c r="B29" s="1321"/>
      <c r="C29" s="1321"/>
      <c r="D29" s="1321"/>
      <c r="E29" s="751" t="s">
        <v>683</v>
      </c>
      <c r="F29" s="642">
        <v>63.87</v>
      </c>
      <c r="G29" s="117"/>
      <c r="H29" s="750"/>
      <c r="I29" s="137">
        <v>12</v>
      </c>
      <c r="J29" s="750">
        <f t="shared" si="0"/>
        <v>63.87</v>
      </c>
    </row>
    <row r="30" spans="1:10">
      <c r="A30" s="1320"/>
      <c r="B30" s="1321"/>
      <c r="C30" s="1321"/>
      <c r="D30" s="1321"/>
      <c r="E30" s="751" t="s">
        <v>513</v>
      </c>
      <c r="F30" s="642">
        <v>91.48</v>
      </c>
      <c r="G30" s="117"/>
      <c r="H30" s="750"/>
      <c r="I30" s="137">
        <v>12</v>
      </c>
      <c r="J30" s="750">
        <f t="shared" si="0"/>
        <v>91.48</v>
      </c>
    </row>
    <row r="31" spans="1:10">
      <c r="A31" s="1320"/>
      <c r="B31" s="1321"/>
      <c r="C31" s="1321"/>
      <c r="D31" s="1321"/>
      <c r="E31" s="751" t="s">
        <v>529</v>
      </c>
      <c r="F31" s="642">
        <v>100.81</v>
      </c>
      <c r="G31" s="117"/>
      <c r="H31" s="750"/>
      <c r="I31" s="137">
        <v>12</v>
      </c>
      <c r="J31" s="750">
        <f t="shared" si="0"/>
        <v>100.81</v>
      </c>
    </row>
    <row r="32" spans="1:10">
      <c r="A32" s="1320"/>
      <c r="B32" s="1321"/>
      <c r="C32" s="1321"/>
      <c r="D32" s="1321"/>
      <c r="E32" s="751" t="s">
        <v>684</v>
      </c>
      <c r="F32" s="642">
        <v>95.32</v>
      </c>
      <c r="G32" s="117"/>
      <c r="H32" s="750"/>
      <c r="I32" s="137">
        <v>12</v>
      </c>
      <c r="J32" s="750">
        <f t="shared" si="0"/>
        <v>95.32</v>
      </c>
    </row>
    <row r="33" spans="1:10">
      <c r="A33" s="1320"/>
      <c r="B33" s="1321"/>
      <c r="C33" s="1321"/>
      <c r="D33" s="1321"/>
      <c r="E33" s="751" t="s">
        <v>530</v>
      </c>
      <c r="F33" s="642">
        <v>4.1100000000000003</v>
      </c>
      <c r="G33" s="117"/>
      <c r="H33" s="750"/>
      <c r="I33" s="137">
        <v>12</v>
      </c>
      <c r="J33" s="750">
        <f t="shared" si="0"/>
        <v>4.1100000000000003</v>
      </c>
    </row>
    <row r="34" spans="1:10">
      <c r="A34" s="1320"/>
      <c r="B34" s="1321"/>
      <c r="C34" s="1321"/>
      <c r="D34" s="1321"/>
      <c r="E34" s="751" t="s">
        <v>294</v>
      </c>
      <c r="F34" s="642">
        <v>83.34</v>
      </c>
      <c r="G34" s="117"/>
      <c r="H34" s="750"/>
      <c r="I34" s="137">
        <v>12</v>
      </c>
      <c r="J34" s="750">
        <f t="shared" si="0"/>
        <v>83.34</v>
      </c>
    </row>
    <row r="35" spans="1:10">
      <c r="A35" s="1320"/>
      <c r="B35" s="1321"/>
      <c r="C35" s="1321"/>
      <c r="D35" s="1321"/>
      <c r="E35" s="751" t="s">
        <v>686</v>
      </c>
      <c r="F35" s="642">
        <v>71.010000000000005</v>
      </c>
      <c r="G35" s="117"/>
      <c r="H35" s="750"/>
      <c r="I35" s="137">
        <v>16</v>
      </c>
      <c r="J35" s="750">
        <f t="shared" si="0"/>
        <v>71.010000000000005</v>
      </c>
    </row>
    <row r="36" spans="1:10">
      <c r="A36" s="1320"/>
      <c r="B36" s="1321"/>
      <c r="C36" s="1321"/>
      <c r="D36" s="1321"/>
      <c r="E36" s="751" t="s">
        <v>687</v>
      </c>
      <c r="F36" s="642">
        <v>6.7</v>
      </c>
      <c r="G36" s="117"/>
      <c r="H36" s="752"/>
      <c r="I36" s="137">
        <v>16</v>
      </c>
      <c r="J36" s="750">
        <f t="shared" si="0"/>
        <v>6.7</v>
      </c>
    </row>
    <row r="37" spans="1:10">
      <c r="A37" s="1320"/>
      <c r="B37" s="1321"/>
      <c r="C37" s="1321"/>
      <c r="D37" s="1321"/>
      <c r="E37" s="751" t="s">
        <v>286</v>
      </c>
      <c r="F37" s="642">
        <v>65.3</v>
      </c>
      <c r="G37" s="117"/>
      <c r="H37" s="752"/>
      <c r="I37" s="137">
        <v>16</v>
      </c>
      <c r="J37" s="750">
        <f t="shared" si="0"/>
        <v>65.3</v>
      </c>
    </row>
    <row r="38" spans="1:10">
      <c r="A38" s="1320"/>
      <c r="B38" s="1321"/>
      <c r="C38" s="1321"/>
      <c r="D38" s="1321"/>
      <c r="E38" s="751" t="s">
        <v>536</v>
      </c>
      <c r="F38" s="642">
        <v>94.98</v>
      </c>
      <c r="G38" s="117"/>
      <c r="H38" s="752"/>
      <c r="I38" s="137">
        <v>16</v>
      </c>
      <c r="J38" s="750">
        <f t="shared" si="0"/>
        <v>94.98</v>
      </c>
    </row>
    <row r="39" spans="1:10">
      <c r="A39" s="1320"/>
      <c r="B39" s="1321"/>
      <c r="C39" s="1321"/>
      <c r="D39" s="1321"/>
      <c r="E39" s="751" t="s">
        <v>537</v>
      </c>
      <c r="F39" s="642">
        <v>93.35</v>
      </c>
      <c r="G39" s="117"/>
      <c r="H39" s="752"/>
      <c r="I39" s="137">
        <v>16</v>
      </c>
      <c r="J39" s="750">
        <f t="shared" si="0"/>
        <v>93.35</v>
      </c>
    </row>
    <row r="40" spans="1:10">
      <c r="A40" s="1320"/>
      <c r="B40" s="1321"/>
      <c r="C40" s="1321"/>
      <c r="D40" s="1321"/>
      <c r="E40" s="751" t="s">
        <v>538</v>
      </c>
      <c r="F40" s="642">
        <v>95.12</v>
      </c>
      <c r="G40" s="117"/>
      <c r="H40" s="752"/>
      <c r="I40" s="137">
        <v>16</v>
      </c>
      <c r="J40" s="750">
        <f t="shared" si="0"/>
        <v>95.12</v>
      </c>
    </row>
    <row r="41" spans="1:10">
      <c r="A41" s="1320"/>
      <c r="B41" s="1321"/>
      <c r="C41" s="1321"/>
      <c r="D41" s="1321"/>
      <c r="E41" s="751" t="s">
        <v>539</v>
      </c>
      <c r="F41" s="642">
        <v>89.82</v>
      </c>
      <c r="G41" s="117"/>
      <c r="H41" s="752"/>
      <c r="I41" s="137">
        <v>16</v>
      </c>
      <c r="J41" s="750">
        <f t="shared" si="0"/>
        <v>89.82</v>
      </c>
    </row>
    <row r="42" spans="1:10">
      <c r="A42" s="1320"/>
      <c r="B42" s="1321"/>
      <c r="C42" s="1321"/>
      <c r="D42" s="1321"/>
      <c r="E42" s="751" t="s">
        <v>540</v>
      </c>
      <c r="F42" s="642">
        <v>5.74</v>
      </c>
      <c r="G42" s="117"/>
      <c r="H42" s="752"/>
      <c r="I42" s="137">
        <v>16</v>
      </c>
      <c r="J42" s="750">
        <f t="shared" si="0"/>
        <v>5.74</v>
      </c>
    </row>
    <row r="43" spans="1:10">
      <c r="A43" s="1320"/>
      <c r="B43" s="1321"/>
      <c r="C43" s="1321"/>
      <c r="D43" s="1321"/>
      <c r="E43" s="751" t="s">
        <v>688</v>
      </c>
      <c r="F43" s="642">
        <v>79.2</v>
      </c>
      <c r="G43" s="117"/>
      <c r="H43" s="752"/>
      <c r="I43" s="137">
        <v>16</v>
      </c>
      <c r="J43" s="750">
        <f t="shared" si="0"/>
        <v>79.2</v>
      </c>
    </row>
    <row r="44" spans="1:10">
      <c r="A44" s="1320"/>
      <c r="B44" s="1321"/>
      <c r="C44" s="1321"/>
      <c r="D44" s="1321"/>
      <c r="E44" s="751" t="s">
        <v>556</v>
      </c>
      <c r="F44" s="642">
        <v>78.44</v>
      </c>
      <c r="G44" s="117"/>
      <c r="H44" s="752"/>
      <c r="I44" s="137">
        <v>10</v>
      </c>
      <c r="J44" s="750">
        <f t="shared" si="0"/>
        <v>78.44</v>
      </c>
    </row>
    <row r="45" spans="1:10">
      <c r="A45" s="1320"/>
      <c r="B45" s="1321"/>
      <c r="C45" s="1321"/>
      <c r="D45" s="1321"/>
      <c r="E45" s="751" t="s">
        <v>557</v>
      </c>
      <c r="F45" s="642">
        <v>71.17</v>
      </c>
      <c r="G45" s="117"/>
      <c r="H45" s="752"/>
      <c r="I45" s="137">
        <v>10</v>
      </c>
      <c r="J45" s="750">
        <f t="shared" si="0"/>
        <v>71.17</v>
      </c>
    </row>
    <row r="46" spans="1:10">
      <c r="A46" s="1320"/>
      <c r="B46" s="1321"/>
      <c r="C46" s="1321"/>
      <c r="D46" s="1321"/>
      <c r="E46" s="751" t="s">
        <v>558</v>
      </c>
      <c r="F46" s="642">
        <v>71.89</v>
      </c>
      <c r="G46" s="117"/>
      <c r="H46" s="752"/>
      <c r="I46" s="137">
        <v>10</v>
      </c>
      <c r="J46" s="750">
        <f t="shared" si="0"/>
        <v>71.89</v>
      </c>
    </row>
    <row r="47" spans="1:10">
      <c r="A47" s="1320"/>
      <c r="B47" s="1321"/>
      <c r="C47" s="1321"/>
      <c r="D47" s="1321"/>
      <c r="E47" s="751" t="s">
        <v>559</v>
      </c>
      <c r="F47" s="642">
        <v>76.86</v>
      </c>
      <c r="G47" s="117"/>
      <c r="H47" s="752"/>
      <c r="I47" s="137">
        <v>10</v>
      </c>
      <c r="J47" s="750">
        <f t="shared" si="0"/>
        <v>76.86</v>
      </c>
    </row>
    <row r="48" spans="1:10">
      <c r="A48" s="1320"/>
      <c r="B48" s="1321"/>
      <c r="C48" s="1321"/>
      <c r="D48" s="1321"/>
      <c r="E48" s="751" t="s">
        <v>723</v>
      </c>
      <c r="F48" s="642">
        <v>108.73</v>
      </c>
      <c r="G48" s="117"/>
      <c r="H48" s="752"/>
      <c r="I48" s="137">
        <v>10</v>
      </c>
      <c r="J48" s="750">
        <f t="shared" si="0"/>
        <v>108.73</v>
      </c>
    </row>
    <row r="49" spans="1:10">
      <c r="A49" s="1320"/>
      <c r="B49" s="1321"/>
      <c r="C49" s="1321"/>
      <c r="D49" s="1321"/>
      <c r="E49" s="751" t="s">
        <v>724</v>
      </c>
      <c r="F49" s="642">
        <v>94.27</v>
      </c>
      <c r="G49" s="117"/>
      <c r="H49" s="752"/>
      <c r="I49" s="137">
        <v>10</v>
      </c>
      <c r="J49" s="750">
        <f t="shared" si="0"/>
        <v>94.27</v>
      </c>
    </row>
    <row r="50" spans="1:10">
      <c r="A50" s="1320"/>
      <c r="B50" s="1321"/>
      <c r="C50" s="1321"/>
      <c r="D50" s="1321"/>
      <c r="E50" s="751" t="s">
        <v>552</v>
      </c>
      <c r="F50" s="642">
        <v>98.09</v>
      </c>
      <c r="G50" s="117"/>
      <c r="H50" s="752"/>
      <c r="I50" s="137">
        <v>10</v>
      </c>
      <c r="J50" s="750">
        <f t="shared" si="0"/>
        <v>98.09</v>
      </c>
    </row>
    <row r="51" spans="1:10">
      <c r="A51" s="1320"/>
      <c r="B51" s="1321"/>
      <c r="C51" s="1321"/>
      <c r="D51" s="1321"/>
      <c r="E51" s="751" t="s">
        <v>553</v>
      </c>
      <c r="F51" s="642">
        <v>79.650000000000006</v>
      </c>
      <c r="G51" s="117"/>
      <c r="H51" s="752"/>
      <c r="I51" s="137">
        <v>16</v>
      </c>
      <c r="J51" s="750">
        <f t="shared" si="0"/>
        <v>79.650000000000006</v>
      </c>
    </row>
    <row r="52" spans="1:10">
      <c r="A52" s="1320"/>
      <c r="B52" s="1321"/>
      <c r="C52" s="1321"/>
      <c r="D52" s="1321"/>
      <c r="E52" s="751" t="s">
        <v>554</v>
      </c>
      <c r="F52" s="642">
        <v>68.989999999999995</v>
      </c>
      <c r="G52" s="117"/>
      <c r="H52" s="752"/>
      <c r="I52" s="137">
        <v>16</v>
      </c>
      <c r="J52" s="750">
        <f t="shared" si="0"/>
        <v>68.989999999999995</v>
      </c>
    </row>
    <row r="53" spans="1:10">
      <c r="A53" s="1320"/>
      <c r="B53" s="1321"/>
      <c r="C53" s="1321"/>
      <c r="D53" s="1321"/>
      <c r="E53" s="751" t="s">
        <v>691</v>
      </c>
      <c r="F53" s="642">
        <v>68.63</v>
      </c>
      <c r="G53" s="117"/>
      <c r="H53" s="750"/>
      <c r="I53" s="137">
        <v>16</v>
      </c>
      <c r="J53" s="750">
        <f t="shared" si="0"/>
        <v>68.63</v>
      </c>
    </row>
    <row r="54" spans="1:10">
      <c r="A54" s="1320"/>
      <c r="B54" s="1321"/>
      <c r="C54" s="1321"/>
      <c r="D54" s="1321"/>
      <c r="E54" s="751" t="s">
        <v>692</v>
      </c>
      <c r="F54" s="642">
        <v>57.17</v>
      </c>
      <c r="G54" s="117"/>
      <c r="H54" s="750"/>
      <c r="I54" s="137">
        <v>16</v>
      </c>
      <c r="J54" s="750">
        <f t="shared" si="0"/>
        <v>57.17</v>
      </c>
    </row>
    <row r="55" spans="1:10">
      <c r="A55" s="1320"/>
      <c r="B55" s="1321"/>
      <c r="C55" s="1321"/>
      <c r="D55" s="1321"/>
      <c r="E55" s="751" t="s">
        <v>693</v>
      </c>
      <c r="F55" s="642">
        <v>55.79</v>
      </c>
      <c r="G55" s="117"/>
      <c r="H55" s="750"/>
      <c r="I55" s="137">
        <v>16</v>
      </c>
      <c r="J55" s="750">
        <f t="shared" si="0"/>
        <v>55.79</v>
      </c>
    </row>
    <row r="56" spans="1:10">
      <c r="A56" s="1320"/>
      <c r="B56" s="1321"/>
      <c r="C56" s="1321"/>
      <c r="D56" s="1321"/>
      <c r="E56" s="751" t="s">
        <v>694</v>
      </c>
      <c r="F56" s="642">
        <v>70.06</v>
      </c>
      <c r="G56" s="117"/>
      <c r="H56" s="750"/>
      <c r="I56" s="137">
        <v>16</v>
      </c>
      <c r="J56" s="750">
        <f t="shared" si="0"/>
        <v>70.06</v>
      </c>
    </row>
    <row r="57" spans="1:10">
      <c r="A57" s="1320"/>
      <c r="B57" s="1321"/>
      <c r="C57" s="1321"/>
      <c r="D57" s="1321"/>
      <c r="E57" s="751" t="s">
        <v>555</v>
      </c>
      <c r="F57" s="642">
        <v>95.9</v>
      </c>
      <c r="G57" s="117"/>
      <c r="H57" s="750"/>
      <c r="I57" s="137">
        <v>16</v>
      </c>
      <c r="J57" s="750">
        <f t="shared" si="0"/>
        <v>95.9</v>
      </c>
    </row>
    <row r="58" spans="1:10">
      <c r="A58" s="1320"/>
      <c r="B58" s="1321"/>
      <c r="C58" s="1321"/>
      <c r="D58" s="1321"/>
      <c r="E58" s="751" t="s">
        <v>695</v>
      </c>
      <c r="F58" s="642">
        <v>46.92</v>
      </c>
      <c r="G58" s="117"/>
      <c r="H58" s="750"/>
      <c r="I58" s="137">
        <v>8</v>
      </c>
      <c r="J58" s="750">
        <f t="shared" si="0"/>
        <v>46.92</v>
      </c>
    </row>
    <row r="59" spans="1:10">
      <c r="A59" s="1320"/>
      <c r="B59" s="1321"/>
      <c r="C59" s="1321"/>
      <c r="D59" s="1321"/>
      <c r="E59" s="751" t="s">
        <v>696</v>
      </c>
      <c r="F59" s="642">
        <v>46.51</v>
      </c>
      <c r="G59" s="117"/>
      <c r="H59" s="750"/>
      <c r="I59" s="137">
        <v>8</v>
      </c>
      <c r="J59" s="750">
        <f t="shared" si="0"/>
        <v>46.51</v>
      </c>
    </row>
    <row r="60" spans="1:10">
      <c r="A60" s="1320"/>
      <c r="B60" s="1321"/>
      <c r="C60" s="1321"/>
      <c r="D60" s="1321"/>
      <c r="E60" s="751" t="s">
        <v>697</v>
      </c>
      <c r="F60" s="642">
        <v>46.17</v>
      </c>
      <c r="G60" s="117"/>
      <c r="H60" s="750"/>
      <c r="I60" s="137">
        <v>8</v>
      </c>
      <c r="J60" s="750">
        <f t="shared" si="0"/>
        <v>46.17</v>
      </c>
    </row>
    <row r="61" spans="1:10">
      <c r="A61" s="1320"/>
      <c r="B61" s="1321"/>
      <c r="C61" s="1321"/>
      <c r="D61" s="1321"/>
      <c r="E61" s="751" t="s">
        <v>698</v>
      </c>
      <c r="F61" s="642">
        <v>45.24</v>
      </c>
      <c r="G61" s="117"/>
      <c r="H61" s="750"/>
      <c r="I61" s="137">
        <v>8</v>
      </c>
      <c r="J61" s="750">
        <f t="shared" si="0"/>
        <v>45.24</v>
      </c>
    </row>
    <row r="62" spans="1:10">
      <c r="A62" s="1320"/>
      <c r="B62" s="1321"/>
      <c r="C62" s="1321"/>
      <c r="D62" s="1321"/>
      <c r="E62" s="751" t="s">
        <v>699</v>
      </c>
      <c r="F62" s="642">
        <v>72.459999999999994</v>
      </c>
      <c r="G62" s="117"/>
      <c r="H62" s="750"/>
      <c r="I62" s="137">
        <v>8</v>
      </c>
      <c r="J62" s="750">
        <f t="shared" si="0"/>
        <v>72.459999999999994</v>
      </c>
    </row>
    <row r="63" spans="1:10">
      <c r="A63" s="1320"/>
      <c r="B63" s="1321"/>
      <c r="C63" s="1321"/>
      <c r="D63" s="1321"/>
      <c r="E63" s="751" t="s">
        <v>700</v>
      </c>
      <c r="F63" s="642">
        <v>64.61</v>
      </c>
      <c r="G63" s="117"/>
      <c r="H63" s="750"/>
      <c r="I63" s="137">
        <v>8</v>
      </c>
      <c r="J63" s="750">
        <f t="shared" si="0"/>
        <v>64.61</v>
      </c>
    </row>
    <row r="64" spans="1:10">
      <c r="A64" s="1320"/>
      <c r="B64" s="1321"/>
      <c r="C64" s="1321"/>
      <c r="D64" s="1321"/>
      <c r="E64" s="751" t="s">
        <v>701</v>
      </c>
      <c r="F64" s="642">
        <v>46.79</v>
      </c>
      <c r="G64" s="117"/>
      <c r="H64" s="750"/>
      <c r="I64" s="137">
        <v>8</v>
      </c>
      <c r="J64" s="750">
        <f t="shared" si="0"/>
        <v>46.79</v>
      </c>
    </row>
    <row r="65" spans="1:10">
      <c r="A65" s="1320"/>
      <c r="B65" s="1321"/>
      <c r="C65" s="1321"/>
      <c r="D65" s="1321"/>
      <c r="E65" s="751" t="s">
        <v>702</v>
      </c>
      <c r="F65" s="642">
        <v>81.010000000000005</v>
      </c>
      <c r="G65" s="117"/>
      <c r="H65" s="750"/>
      <c r="I65" s="137">
        <v>8</v>
      </c>
      <c r="J65" s="750">
        <f t="shared" si="0"/>
        <v>81.010000000000005</v>
      </c>
    </row>
    <row r="66" spans="1:10">
      <c r="A66" s="1320"/>
      <c r="B66" s="1321"/>
      <c r="C66" s="1321"/>
      <c r="D66" s="1321"/>
      <c r="E66" s="751" t="s">
        <v>703</v>
      </c>
      <c r="F66" s="642">
        <v>92.49</v>
      </c>
      <c r="G66" s="117"/>
      <c r="H66" s="750"/>
      <c r="I66" s="137">
        <v>8</v>
      </c>
      <c r="J66" s="750">
        <f t="shared" si="0"/>
        <v>92.49</v>
      </c>
    </row>
    <row r="67" spans="1:10">
      <c r="A67" s="1320"/>
      <c r="B67" s="1321"/>
      <c r="C67" s="1321"/>
      <c r="D67" s="1321"/>
      <c r="E67" s="751" t="s">
        <v>704</v>
      </c>
      <c r="F67" s="642">
        <v>96.04</v>
      </c>
      <c r="G67" s="117"/>
      <c r="H67" s="750"/>
      <c r="I67" s="137">
        <v>8</v>
      </c>
      <c r="J67" s="750">
        <f t="shared" si="0"/>
        <v>96.04</v>
      </c>
    </row>
    <row r="68" spans="1:10">
      <c r="A68" s="1320"/>
      <c r="B68" s="1321"/>
      <c r="C68" s="1321"/>
      <c r="D68" s="1321"/>
      <c r="E68" s="751" t="s">
        <v>705</v>
      </c>
      <c r="F68" s="642">
        <v>74.72</v>
      </c>
      <c r="G68" s="117"/>
      <c r="H68" s="750"/>
      <c r="I68" s="137">
        <v>8</v>
      </c>
      <c r="J68" s="750">
        <f t="shared" si="0"/>
        <v>74.72</v>
      </c>
    </row>
    <row r="69" spans="1:10">
      <c r="A69" s="1320"/>
      <c r="B69" s="1321"/>
      <c r="C69" s="1321"/>
      <c r="D69" s="1321"/>
      <c r="E69" s="751" t="s">
        <v>706</v>
      </c>
      <c r="F69" s="642">
        <v>65.73</v>
      </c>
      <c r="G69" s="117"/>
      <c r="H69" s="750"/>
      <c r="I69" s="137">
        <v>8</v>
      </c>
      <c r="J69" s="750">
        <f t="shared" si="0"/>
        <v>65.73</v>
      </c>
    </row>
    <row r="70" spans="1:10">
      <c r="A70" s="1320"/>
      <c r="B70" s="1321"/>
      <c r="C70" s="1321"/>
      <c r="D70" s="1321"/>
      <c r="E70" s="751" t="s">
        <v>707</v>
      </c>
      <c r="F70" s="642">
        <v>45.64</v>
      </c>
      <c r="G70" s="117"/>
      <c r="H70" s="750"/>
      <c r="I70" s="137">
        <v>8</v>
      </c>
      <c r="J70" s="750">
        <f t="shared" si="0"/>
        <v>45.64</v>
      </c>
    </row>
    <row r="71" spans="1:10">
      <c r="A71" s="1320"/>
      <c r="B71" s="1321"/>
      <c r="C71" s="1321"/>
      <c r="D71" s="1321"/>
      <c r="E71" s="751" t="s">
        <v>708</v>
      </c>
      <c r="F71" s="642">
        <v>83.33</v>
      </c>
      <c r="G71" s="117"/>
      <c r="H71" s="750"/>
      <c r="I71" s="137">
        <v>8</v>
      </c>
      <c r="J71" s="750">
        <f t="shared" ref="J71:J86" si="1">+F71</f>
        <v>83.33</v>
      </c>
    </row>
    <row r="72" spans="1:10">
      <c r="A72" s="1320"/>
      <c r="B72" s="1321"/>
      <c r="C72" s="1321"/>
      <c r="D72" s="1321"/>
      <c r="E72" s="751" t="s">
        <v>709</v>
      </c>
      <c r="F72" s="642">
        <v>92.39</v>
      </c>
      <c r="G72" s="117"/>
      <c r="H72" s="750"/>
      <c r="I72" s="137">
        <v>8</v>
      </c>
      <c r="J72" s="750">
        <f t="shared" si="1"/>
        <v>92.39</v>
      </c>
    </row>
    <row r="73" spans="1:10">
      <c r="A73" s="1320"/>
      <c r="B73" s="1321"/>
      <c r="C73" s="1321"/>
      <c r="D73" s="1321"/>
      <c r="E73" s="751" t="s">
        <v>710</v>
      </c>
      <c r="F73" s="642">
        <v>0</v>
      </c>
      <c r="G73" s="117"/>
      <c r="H73" s="750"/>
      <c r="I73" s="137">
        <v>8</v>
      </c>
      <c r="J73" s="750">
        <f t="shared" si="1"/>
        <v>0</v>
      </c>
    </row>
    <row r="74" spans="1:10">
      <c r="A74" s="1320"/>
      <c r="B74" s="1321"/>
      <c r="C74" s="1321"/>
      <c r="D74" s="1321"/>
      <c r="E74" s="751" t="s">
        <v>711</v>
      </c>
      <c r="F74" s="642">
        <v>96.04</v>
      </c>
      <c r="G74" s="117"/>
      <c r="H74" s="750"/>
      <c r="I74" s="137">
        <v>8</v>
      </c>
      <c r="J74" s="750">
        <f t="shared" si="1"/>
        <v>96.04</v>
      </c>
    </row>
    <row r="75" spans="1:10">
      <c r="A75" s="1320"/>
      <c r="B75" s="1321"/>
      <c r="C75" s="1321"/>
      <c r="D75" s="1321"/>
      <c r="E75" s="751" t="s">
        <v>712</v>
      </c>
      <c r="F75" s="642">
        <v>96.75</v>
      </c>
      <c r="G75" s="117"/>
      <c r="H75" s="750"/>
      <c r="I75" s="137">
        <v>8</v>
      </c>
      <c r="J75" s="750">
        <f t="shared" si="1"/>
        <v>96.75</v>
      </c>
    </row>
    <row r="76" spans="1:10">
      <c r="A76" s="1320"/>
      <c r="B76" s="1321"/>
      <c r="C76" s="1321"/>
      <c r="D76" s="1321"/>
      <c r="E76" s="751" t="s">
        <v>713</v>
      </c>
      <c r="F76" s="642">
        <v>105.63</v>
      </c>
      <c r="G76" s="117"/>
      <c r="H76" s="750"/>
      <c r="I76" s="137">
        <v>8</v>
      </c>
      <c r="J76" s="750">
        <f t="shared" si="1"/>
        <v>105.63</v>
      </c>
    </row>
    <row r="77" spans="1:10">
      <c r="A77" s="1320"/>
      <c r="B77" s="1321"/>
      <c r="C77" s="1321"/>
      <c r="D77" s="1321"/>
      <c r="E77" s="751" t="s">
        <v>714</v>
      </c>
      <c r="F77" s="642">
        <v>87.96</v>
      </c>
      <c r="G77" s="117"/>
      <c r="H77" s="750"/>
      <c r="I77" s="137">
        <v>8</v>
      </c>
      <c r="J77" s="750">
        <f t="shared" si="1"/>
        <v>87.96</v>
      </c>
    </row>
    <row r="78" spans="1:10">
      <c r="A78" s="1320"/>
      <c r="B78" s="1321"/>
      <c r="C78" s="1321"/>
      <c r="D78" s="1321"/>
      <c r="E78" s="751" t="s">
        <v>715</v>
      </c>
      <c r="F78" s="642">
        <v>92.72</v>
      </c>
      <c r="G78" s="117"/>
      <c r="H78" s="750"/>
      <c r="I78" s="137">
        <v>8</v>
      </c>
      <c r="J78" s="750">
        <f t="shared" si="1"/>
        <v>92.72</v>
      </c>
    </row>
    <row r="79" spans="1:10">
      <c r="A79" s="1320"/>
      <c r="B79" s="1321"/>
      <c r="C79" s="1321"/>
      <c r="D79" s="1321"/>
      <c r="E79" s="751" t="s">
        <v>716</v>
      </c>
      <c r="F79" s="642">
        <v>0</v>
      </c>
      <c r="G79" s="117"/>
      <c r="H79" s="750"/>
      <c r="I79" s="137">
        <v>8</v>
      </c>
      <c r="J79" s="750">
        <f t="shared" si="1"/>
        <v>0</v>
      </c>
    </row>
    <row r="80" spans="1:10">
      <c r="A80" s="1320"/>
      <c r="B80" s="1321"/>
      <c r="C80" s="1321"/>
      <c r="D80" s="1321"/>
      <c r="E80" s="751" t="s">
        <v>717</v>
      </c>
      <c r="F80" s="642">
        <v>101.74</v>
      </c>
      <c r="G80" s="117"/>
      <c r="H80" s="750"/>
      <c r="I80" s="137">
        <v>8</v>
      </c>
      <c r="J80" s="750">
        <f t="shared" si="1"/>
        <v>101.74</v>
      </c>
    </row>
    <row r="81" spans="1:12">
      <c r="A81" s="1320"/>
      <c r="B81" s="1321"/>
      <c r="C81" s="1321"/>
      <c r="D81" s="1321"/>
      <c r="E81" s="751" t="s">
        <v>718</v>
      </c>
      <c r="F81" s="642">
        <v>98.84</v>
      </c>
      <c r="G81" s="117"/>
      <c r="H81" s="750"/>
      <c r="I81" s="137">
        <v>8</v>
      </c>
      <c r="J81" s="750">
        <f t="shared" si="1"/>
        <v>98.84</v>
      </c>
    </row>
    <row r="82" spans="1:12">
      <c r="A82" s="1320"/>
      <c r="B82" s="1321"/>
      <c r="C82" s="1321"/>
      <c r="D82" s="1321"/>
      <c r="E82" s="751" t="s">
        <v>719</v>
      </c>
      <c r="F82" s="642">
        <v>102.55</v>
      </c>
      <c r="G82" s="117"/>
      <c r="H82" s="750"/>
      <c r="I82" s="137">
        <v>8</v>
      </c>
      <c r="J82" s="750">
        <f t="shared" si="1"/>
        <v>102.55</v>
      </c>
    </row>
    <row r="83" spans="1:12">
      <c r="A83" s="1320"/>
      <c r="B83" s="1321"/>
      <c r="C83" s="1321"/>
      <c r="D83" s="1321"/>
      <c r="E83" s="751" t="s">
        <v>720</v>
      </c>
      <c r="F83" s="642">
        <v>103.35</v>
      </c>
      <c r="G83" s="117"/>
      <c r="H83" s="750"/>
      <c r="I83" s="137">
        <v>8</v>
      </c>
      <c r="J83" s="750">
        <f t="shared" si="1"/>
        <v>103.35</v>
      </c>
    </row>
    <row r="84" spans="1:12">
      <c r="A84" s="1320"/>
      <c r="B84" s="1321"/>
      <c r="C84" s="1321"/>
      <c r="D84" s="1321"/>
      <c r="E84" s="751" t="s">
        <v>721</v>
      </c>
      <c r="F84" s="642">
        <v>7.17</v>
      </c>
      <c r="G84" s="117"/>
      <c r="H84" s="750"/>
      <c r="I84" s="137">
        <v>8</v>
      </c>
      <c r="J84" s="750">
        <f t="shared" si="1"/>
        <v>7.17</v>
      </c>
    </row>
    <row r="85" spans="1:12">
      <c r="A85" s="1320"/>
      <c r="B85" s="1321"/>
      <c r="C85" s="1321"/>
      <c r="D85" s="1321"/>
      <c r="E85" s="751" t="s">
        <v>722</v>
      </c>
      <c r="F85" s="642">
        <v>91.73</v>
      </c>
      <c r="G85" s="117"/>
      <c r="H85" s="750"/>
      <c r="I85" s="137">
        <v>8</v>
      </c>
      <c r="J85" s="750">
        <f t="shared" si="1"/>
        <v>91.73</v>
      </c>
    </row>
    <row r="86" spans="1:12" ht="13.5" thickBot="1">
      <c r="A86" s="1320"/>
      <c r="B86" s="1321"/>
      <c r="C86" s="1321"/>
      <c r="D86" s="1321"/>
      <c r="E86" s="751"/>
      <c r="F86" s="642"/>
      <c r="G86" s="117"/>
      <c r="H86" s="750"/>
      <c r="I86" s="137"/>
      <c r="J86" s="750">
        <f t="shared" si="1"/>
        <v>0</v>
      </c>
    </row>
    <row r="87" spans="1:12" ht="13.5" thickBot="1">
      <c r="A87" s="1331"/>
      <c r="B87" s="1332"/>
      <c r="C87" s="1332"/>
      <c r="D87" s="1334"/>
      <c r="E87" s="1335" t="s">
        <v>49</v>
      </c>
      <c r="F87" s="1333"/>
      <c r="G87" s="1333"/>
      <c r="H87" s="1333"/>
      <c r="I87" s="928"/>
      <c r="J87" s="753">
        <f>ROUND(SUM(J9:J86),2)</f>
        <v>4777.28</v>
      </c>
    </row>
    <row r="88" spans="1:12" ht="13.5" thickBot="1">
      <c r="A88" s="382"/>
      <c r="B88" s="383"/>
      <c r="C88" s="383"/>
      <c r="D88" s="383"/>
      <c r="E88" s="384"/>
      <c r="F88" s="938"/>
      <c r="G88" s="384"/>
      <c r="H88" s="384"/>
      <c r="I88" s="928"/>
      <c r="J88" s="754"/>
    </row>
    <row r="89" spans="1:12" ht="22.5" customHeight="1" thickBot="1">
      <c r="A89" s="1336" t="str">
        <f>'PRESU OFICIAL'!B10</f>
        <v>EXCAVACIONES Y RELLENOS EN LA RED PRINCIPAL</v>
      </c>
      <c r="B89" s="1337"/>
      <c r="C89" s="1337"/>
      <c r="D89" s="1337"/>
      <c r="E89" s="1337"/>
      <c r="F89" s="936"/>
      <c r="G89" s="748"/>
      <c r="H89" s="748"/>
      <c r="I89" s="748"/>
      <c r="J89" s="749">
        <f>'PRESU OFICIAL'!A10</f>
        <v>1.2</v>
      </c>
    </row>
    <row r="90" spans="1:12" ht="26.25" customHeight="1" thickBot="1">
      <c r="A90" s="1326" t="str">
        <f>+'PRESU OFICIAL'!B11</f>
        <v>Excavación mecánica en material común. Incluye mano de obra, materiales y equipo</v>
      </c>
      <c r="B90" s="1327"/>
      <c r="C90" s="1327"/>
      <c r="D90" s="1327"/>
      <c r="E90" s="1327"/>
      <c r="F90" s="1327"/>
      <c r="G90" s="1327"/>
      <c r="H90" s="1329"/>
      <c r="I90" s="110" t="str">
        <f>'PRESU OFICIAL'!C11</f>
        <v>M3</v>
      </c>
      <c r="J90" s="434" t="str">
        <f>+'PRESU OFICIAL'!A11</f>
        <v>1,2,1</v>
      </c>
    </row>
    <row r="91" spans="1:12" ht="13.5" thickBot="1">
      <c r="A91" s="1317" t="s">
        <v>831</v>
      </c>
      <c r="B91" s="1318"/>
      <c r="C91" s="1318"/>
      <c r="D91" s="1319"/>
      <c r="E91" s="112" t="s">
        <v>3</v>
      </c>
      <c r="F91" s="939" t="s">
        <v>59</v>
      </c>
      <c r="G91" s="112" t="s">
        <v>60</v>
      </c>
      <c r="H91" s="112" t="s">
        <v>61</v>
      </c>
      <c r="I91" s="114" t="s">
        <v>62</v>
      </c>
      <c r="J91" s="112" t="s">
        <v>49</v>
      </c>
    </row>
    <row r="92" spans="1:12">
      <c r="A92" s="1320"/>
      <c r="B92" s="1321"/>
      <c r="C92" s="1321"/>
      <c r="D92" s="1322"/>
      <c r="E92" s="119"/>
      <c r="F92" s="125"/>
      <c r="G92" s="128"/>
      <c r="H92" s="750"/>
      <c r="I92" s="127"/>
      <c r="J92" s="750"/>
    </row>
    <row r="93" spans="1:12">
      <c r="A93" s="1320"/>
      <c r="B93" s="1321"/>
      <c r="C93" s="1321"/>
      <c r="D93" s="1322"/>
      <c r="E93" s="751" t="str">
        <f t="shared" ref="E93:F112" si="2">+E10</f>
        <v>P1 A P2</v>
      </c>
      <c r="F93" s="125">
        <f t="shared" si="2"/>
        <v>0</v>
      </c>
      <c r="G93" s="128">
        <v>1</v>
      </c>
      <c r="H93" s="750">
        <f>(H171+H172)/2+0.1</f>
        <v>2.1850000000000001</v>
      </c>
      <c r="I93" s="127">
        <v>0</v>
      </c>
      <c r="J93" s="750">
        <f>F93*G93*I93*H93</f>
        <v>0</v>
      </c>
      <c r="K93" s="1" t="e">
        <f>+#REF!</f>
        <v>#REF!</v>
      </c>
      <c r="L93" s="1" t="e">
        <f>+H93-0.1-(K93*0.0254)</f>
        <v>#REF!</v>
      </c>
    </row>
    <row r="94" spans="1:12">
      <c r="A94" s="1320"/>
      <c r="B94" s="1321"/>
      <c r="C94" s="1321"/>
      <c r="D94" s="1322"/>
      <c r="E94" s="751" t="str">
        <f t="shared" si="2"/>
        <v>P3 A P4</v>
      </c>
      <c r="F94" s="125">
        <f t="shared" si="2"/>
        <v>0</v>
      </c>
      <c r="G94" s="128">
        <v>1</v>
      </c>
      <c r="H94" s="750">
        <f>(H174+H173)/2+0.1</f>
        <v>1.75</v>
      </c>
      <c r="I94" s="127">
        <v>0</v>
      </c>
      <c r="J94" s="750">
        <f t="shared" ref="J94:J153" si="3">+F94*G94*I94*H94</f>
        <v>0</v>
      </c>
      <c r="K94" s="1" t="e">
        <f>+#REF!</f>
        <v>#REF!</v>
      </c>
      <c r="L94" s="1" t="e">
        <f t="shared" ref="L94:L157" si="4">+H94-0.1-(K94*0.0254)</f>
        <v>#REF!</v>
      </c>
    </row>
    <row r="95" spans="1:12">
      <c r="A95" s="1320"/>
      <c r="B95" s="1321"/>
      <c r="C95" s="1321"/>
      <c r="D95" s="1322"/>
      <c r="E95" s="751" t="str">
        <f t="shared" si="2"/>
        <v>P4 A P5</v>
      </c>
      <c r="F95" s="125">
        <f t="shared" si="2"/>
        <v>0</v>
      </c>
      <c r="G95" s="128">
        <v>1</v>
      </c>
      <c r="H95" s="750">
        <f>(H175+H174)/2+0.1</f>
        <v>1.7200000000000002</v>
      </c>
      <c r="I95" s="127">
        <v>0</v>
      </c>
      <c r="J95" s="750">
        <f t="shared" si="3"/>
        <v>0</v>
      </c>
      <c r="K95" s="1" t="e">
        <f>+#REF!</f>
        <v>#REF!</v>
      </c>
      <c r="L95" s="1" t="e">
        <f t="shared" si="4"/>
        <v>#REF!</v>
      </c>
    </row>
    <row r="96" spans="1:12">
      <c r="A96" s="1320"/>
      <c r="B96" s="1321"/>
      <c r="C96" s="1321"/>
      <c r="D96" s="1322"/>
      <c r="E96" s="751" t="str">
        <f t="shared" si="2"/>
        <v>P5 A P6</v>
      </c>
      <c r="F96" s="125">
        <f t="shared" si="2"/>
        <v>0</v>
      </c>
      <c r="G96" s="128">
        <v>1</v>
      </c>
      <c r="H96" s="750">
        <f t="shared" ref="H96:H101" si="5">(H176+H175)/2+0.1</f>
        <v>1.82</v>
      </c>
      <c r="I96" s="127">
        <v>0</v>
      </c>
      <c r="J96" s="750">
        <f t="shared" si="3"/>
        <v>0</v>
      </c>
      <c r="K96" s="1" t="e">
        <f>+#REF!</f>
        <v>#REF!</v>
      </c>
      <c r="L96" s="1" t="e">
        <f t="shared" si="4"/>
        <v>#REF!</v>
      </c>
    </row>
    <row r="97" spans="1:12">
      <c r="A97" s="1320"/>
      <c r="B97" s="1321"/>
      <c r="C97" s="1321"/>
      <c r="D97" s="1322"/>
      <c r="E97" s="751" t="str">
        <f t="shared" si="2"/>
        <v>P6 A P7</v>
      </c>
      <c r="F97" s="125">
        <f t="shared" si="2"/>
        <v>0</v>
      </c>
      <c r="G97" s="128">
        <v>1</v>
      </c>
      <c r="H97" s="750">
        <f t="shared" si="5"/>
        <v>2.0700000000000003</v>
      </c>
      <c r="I97" s="127">
        <v>0</v>
      </c>
      <c r="J97" s="750">
        <f t="shared" si="3"/>
        <v>0</v>
      </c>
      <c r="K97" s="1" t="e">
        <f>+#REF!</f>
        <v>#REF!</v>
      </c>
      <c r="L97" s="1" t="e">
        <f t="shared" si="4"/>
        <v>#REF!</v>
      </c>
    </row>
    <row r="98" spans="1:12">
      <c r="A98" s="1320"/>
      <c r="B98" s="1321"/>
      <c r="C98" s="1321"/>
      <c r="D98" s="1322"/>
      <c r="E98" s="751" t="str">
        <f t="shared" si="2"/>
        <v>P7 A P8</v>
      </c>
      <c r="F98" s="125">
        <f t="shared" si="2"/>
        <v>0</v>
      </c>
      <c r="G98" s="128">
        <v>0</v>
      </c>
      <c r="H98" s="750">
        <f>(H178+H177)/2+0.1</f>
        <v>3.3800000000000003</v>
      </c>
      <c r="I98" s="127">
        <v>0</v>
      </c>
      <c r="J98" s="750">
        <f t="shared" si="3"/>
        <v>0</v>
      </c>
      <c r="K98" s="1" t="e">
        <f>+#REF!</f>
        <v>#REF!</v>
      </c>
      <c r="L98" s="1" t="e">
        <f t="shared" si="4"/>
        <v>#REF!</v>
      </c>
    </row>
    <row r="99" spans="1:12">
      <c r="A99" s="1320"/>
      <c r="B99" s="1321"/>
      <c r="C99" s="1321"/>
      <c r="D99" s="1322"/>
      <c r="E99" s="751" t="str">
        <f t="shared" si="2"/>
        <v>P8 A P9</v>
      </c>
      <c r="F99" s="125">
        <f t="shared" si="2"/>
        <v>0</v>
      </c>
      <c r="G99" s="128">
        <v>2.1</v>
      </c>
      <c r="H99" s="750">
        <f t="shared" si="5"/>
        <v>4.4599999999999991</v>
      </c>
      <c r="I99" s="127">
        <v>0</v>
      </c>
      <c r="J99" s="750">
        <f t="shared" si="3"/>
        <v>0</v>
      </c>
      <c r="K99" s="1" t="e">
        <f>+#REF!</f>
        <v>#REF!</v>
      </c>
      <c r="L99" s="1" t="e">
        <f t="shared" si="4"/>
        <v>#REF!</v>
      </c>
    </row>
    <row r="100" spans="1:12">
      <c r="A100" s="1320"/>
      <c r="B100" s="1321"/>
      <c r="C100" s="1321"/>
      <c r="D100" s="1322"/>
      <c r="E100" s="751" t="str">
        <f t="shared" si="2"/>
        <v>P9 A P10</v>
      </c>
      <c r="F100" s="125">
        <f t="shared" si="2"/>
        <v>0</v>
      </c>
      <c r="G100" s="128">
        <v>1.8</v>
      </c>
      <c r="H100" s="750">
        <f t="shared" si="5"/>
        <v>3.25</v>
      </c>
      <c r="I100" s="127">
        <v>0</v>
      </c>
      <c r="J100" s="750">
        <f t="shared" si="3"/>
        <v>0</v>
      </c>
      <c r="K100" s="1" t="e">
        <f>+#REF!</f>
        <v>#REF!</v>
      </c>
      <c r="L100" s="1" t="e">
        <f t="shared" si="4"/>
        <v>#REF!</v>
      </c>
    </row>
    <row r="101" spans="1:12">
      <c r="A101" s="1320"/>
      <c r="B101" s="1321"/>
      <c r="C101" s="1321"/>
      <c r="D101" s="1322"/>
      <c r="E101" s="751" t="str">
        <f t="shared" si="2"/>
        <v>P10 A P11</v>
      </c>
      <c r="F101" s="125">
        <f t="shared" si="2"/>
        <v>0</v>
      </c>
      <c r="G101" s="128">
        <v>1</v>
      </c>
      <c r="H101" s="750">
        <f t="shared" si="5"/>
        <v>1.8650000000000002</v>
      </c>
      <c r="I101" s="127">
        <v>0</v>
      </c>
      <c r="J101" s="750">
        <f t="shared" si="3"/>
        <v>0</v>
      </c>
      <c r="K101" s="1" t="e">
        <f>+#REF!</f>
        <v>#REF!</v>
      </c>
      <c r="L101" s="1" t="e">
        <f t="shared" si="4"/>
        <v>#REF!</v>
      </c>
    </row>
    <row r="102" spans="1:12">
      <c r="A102" s="1320"/>
      <c r="B102" s="1321"/>
      <c r="C102" s="1321"/>
      <c r="D102" s="1322"/>
      <c r="E102" s="751" t="str">
        <f t="shared" si="2"/>
        <v>P58 A P59</v>
      </c>
      <c r="F102" s="125">
        <f t="shared" si="2"/>
        <v>0</v>
      </c>
      <c r="G102" s="128">
        <v>1.2</v>
      </c>
      <c r="H102" s="750">
        <f>(H227+H228)/2+0.1</f>
        <v>2.4</v>
      </c>
      <c r="I102" s="127">
        <v>0</v>
      </c>
      <c r="J102" s="750">
        <f t="shared" si="3"/>
        <v>0</v>
      </c>
      <c r="K102" s="1" t="e">
        <f>+#REF!</f>
        <v>#REF!</v>
      </c>
      <c r="L102" s="1" t="e">
        <f t="shared" si="4"/>
        <v>#REF!</v>
      </c>
    </row>
    <row r="103" spans="1:12">
      <c r="A103" s="1320"/>
      <c r="B103" s="1321"/>
      <c r="C103" s="1321"/>
      <c r="D103" s="1322"/>
      <c r="E103" s="751" t="str">
        <f t="shared" si="2"/>
        <v>P59 A P60</v>
      </c>
      <c r="F103" s="125">
        <f t="shared" si="2"/>
        <v>0</v>
      </c>
      <c r="G103" s="128">
        <v>1.5</v>
      </c>
      <c r="H103" s="750">
        <f>(H228+H229)/2+0.1</f>
        <v>2.5</v>
      </c>
      <c r="I103" s="127">
        <v>0</v>
      </c>
      <c r="J103" s="750">
        <f t="shared" si="3"/>
        <v>0</v>
      </c>
      <c r="K103" s="1" t="e">
        <f>+#REF!</f>
        <v>#REF!</v>
      </c>
      <c r="L103" s="1" t="e">
        <f t="shared" si="4"/>
        <v>#REF!</v>
      </c>
    </row>
    <row r="104" spans="1:12">
      <c r="A104" s="1320"/>
      <c r="B104" s="1321"/>
      <c r="C104" s="1321"/>
      <c r="D104" s="1322"/>
      <c r="E104" s="751" t="str">
        <f t="shared" si="2"/>
        <v>P60 A P61</v>
      </c>
      <c r="F104" s="125">
        <f t="shared" si="2"/>
        <v>0</v>
      </c>
      <c r="G104" s="128">
        <v>1.1000000000000001</v>
      </c>
      <c r="H104" s="750">
        <f>(H229+H230)/2+0.1</f>
        <v>2</v>
      </c>
      <c r="I104" s="127">
        <v>0</v>
      </c>
      <c r="J104" s="750">
        <f t="shared" si="3"/>
        <v>0</v>
      </c>
      <c r="K104" s="1" t="e">
        <f>+#REF!</f>
        <v>#REF!</v>
      </c>
      <c r="L104" s="1" t="e">
        <f t="shared" si="4"/>
        <v>#REF!</v>
      </c>
    </row>
    <row r="105" spans="1:12">
      <c r="A105" s="1320"/>
      <c r="B105" s="1321"/>
      <c r="C105" s="1321"/>
      <c r="D105" s="1322"/>
      <c r="E105" s="751" t="str">
        <f t="shared" si="2"/>
        <v>P12 A P13</v>
      </c>
      <c r="F105" s="125">
        <f t="shared" si="2"/>
        <v>106.32</v>
      </c>
      <c r="G105" s="128">
        <v>1</v>
      </c>
      <c r="H105" s="750">
        <f>(H183+H182)/2+0.1</f>
        <v>1.7000000000000002</v>
      </c>
      <c r="I105" s="127">
        <v>0.5</v>
      </c>
      <c r="J105" s="750">
        <f t="shared" si="3"/>
        <v>90.372</v>
      </c>
      <c r="K105" s="1" t="e">
        <f>+#REF!</f>
        <v>#REF!</v>
      </c>
      <c r="L105" s="1" t="e">
        <f t="shared" si="4"/>
        <v>#REF!</v>
      </c>
    </row>
    <row r="106" spans="1:12">
      <c r="A106" s="1320"/>
      <c r="B106" s="1321"/>
      <c r="C106" s="1321"/>
      <c r="D106" s="1322"/>
      <c r="E106" s="751" t="str">
        <f t="shared" si="2"/>
        <v>P13 A P14</v>
      </c>
      <c r="F106" s="125">
        <f t="shared" si="2"/>
        <v>85.81</v>
      </c>
      <c r="G106" s="128">
        <v>1</v>
      </c>
      <c r="H106" s="750">
        <f t="shared" ref="H106:H110" si="6">(H184+H183)/2+0.1</f>
        <v>1.8000000000000003</v>
      </c>
      <c r="I106" s="127">
        <v>0.5</v>
      </c>
      <c r="J106" s="750">
        <f t="shared" si="3"/>
        <v>77.229000000000013</v>
      </c>
      <c r="K106" s="1" t="e">
        <f>+#REF!</f>
        <v>#REF!</v>
      </c>
      <c r="L106" s="1" t="e">
        <f t="shared" si="4"/>
        <v>#REF!</v>
      </c>
    </row>
    <row r="107" spans="1:12">
      <c r="A107" s="1320"/>
      <c r="B107" s="1321"/>
      <c r="C107" s="1321"/>
      <c r="D107" s="1322"/>
      <c r="E107" s="751" t="str">
        <f t="shared" si="2"/>
        <v>P14 A P15</v>
      </c>
      <c r="F107" s="125">
        <f t="shared" si="2"/>
        <v>105.24</v>
      </c>
      <c r="G107" s="128">
        <v>1.1000000000000001</v>
      </c>
      <c r="H107" s="750">
        <f t="shared" si="6"/>
        <v>2.15</v>
      </c>
      <c r="I107" s="127">
        <v>0.5</v>
      </c>
      <c r="J107" s="750">
        <f t="shared" si="3"/>
        <v>124.44630000000001</v>
      </c>
      <c r="K107" s="1" t="e">
        <f>+#REF!</f>
        <v>#REF!</v>
      </c>
      <c r="L107" s="1" t="e">
        <f t="shared" si="4"/>
        <v>#REF!</v>
      </c>
    </row>
    <row r="108" spans="1:12">
      <c r="A108" s="1320"/>
      <c r="B108" s="1321"/>
      <c r="C108" s="1321"/>
      <c r="D108" s="1322"/>
      <c r="E108" s="751" t="str">
        <f t="shared" si="2"/>
        <v>P15 A P16</v>
      </c>
      <c r="F108" s="125">
        <f t="shared" si="2"/>
        <v>93.33</v>
      </c>
      <c r="G108" s="128">
        <v>1.1000000000000001</v>
      </c>
      <c r="H108" s="750">
        <f t="shared" si="6"/>
        <v>2.1</v>
      </c>
      <c r="I108" s="127">
        <v>0.5</v>
      </c>
      <c r="J108" s="750">
        <f t="shared" si="3"/>
        <v>107.79615000000001</v>
      </c>
      <c r="K108" s="1" t="e">
        <f>+#REF!</f>
        <v>#REF!</v>
      </c>
      <c r="L108" s="1" t="e">
        <f t="shared" si="4"/>
        <v>#REF!</v>
      </c>
    </row>
    <row r="109" spans="1:12">
      <c r="A109" s="1320"/>
      <c r="B109" s="1321"/>
      <c r="C109" s="1321"/>
      <c r="D109" s="1322"/>
      <c r="E109" s="751" t="str">
        <f t="shared" si="2"/>
        <v>P16 A P17</v>
      </c>
      <c r="F109" s="125">
        <f t="shared" si="2"/>
        <v>94.43</v>
      </c>
      <c r="G109" s="128">
        <v>1</v>
      </c>
      <c r="H109" s="750">
        <f t="shared" si="6"/>
        <v>1.8800000000000001</v>
      </c>
      <c r="I109" s="127">
        <v>0.5</v>
      </c>
      <c r="J109" s="750">
        <f t="shared" si="3"/>
        <v>88.764200000000017</v>
      </c>
      <c r="K109" s="1" t="e">
        <f>+#REF!</f>
        <v>#REF!</v>
      </c>
      <c r="L109" s="1" t="e">
        <f t="shared" si="4"/>
        <v>#REF!</v>
      </c>
    </row>
    <row r="110" spans="1:12">
      <c r="A110" s="1320"/>
      <c r="B110" s="1321"/>
      <c r="C110" s="1321"/>
      <c r="D110" s="1322"/>
      <c r="E110" s="751" t="str">
        <f t="shared" si="2"/>
        <v>P17 A P18</v>
      </c>
      <c r="F110" s="125">
        <f t="shared" si="2"/>
        <v>83.87</v>
      </c>
      <c r="G110" s="128">
        <v>1.5</v>
      </c>
      <c r="H110" s="750">
        <f t="shared" si="6"/>
        <v>2.7450000000000001</v>
      </c>
      <c r="I110" s="127">
        <v>0.5</v>
      </c>
      <c r="J110" s="750">
        <f t="shared" si="3"/>
        <v>172.66736250000002</v>
      </c>
      <c r="K110" s="1" t="e">
        <f>+#REF!</f>
        <v>#REF!</v>
      </c>
      <c r="L110" s="1" t="e">
        <f t="shared" si="4"/>
        <v>#REF!</v>
      </c>
    </row>
    <row r="111" spans="1:12">
      <c r="A111" s="1320"/>
      <c r="B111" s="1321"/>
      <c r="C111" s="1321"/>
      <c r="D111" s="1322"/>
      <c r="E111" s="751" t="str">
        <f t="shared" si="2"/>
        <v>P52 A P54</v>
      </c>
      <c r="F111" s="125">
        <f t="shared" si="2"/>
        <v>87.96</v>
      </c>
      <c r="G111" s="128">
        <v>1</v>
      </c>
      <c r="H111" s="750">
        <f>(H222+H224)/2+0.1</f>
        <v>2.0500000000000003</v>
      </c>
      <c r="I111" s="127">
        <v>0.5</v>
      </c>
      <c r="J111" s="750">
        <f t="shared" ref="J111" si="7">+F111*G111*I111*H111</f>
        <v>90.159000000000006</v>
      </c>
      <c r="K111" s="1" t="e">
        <f>+#REF!</f>
        <v>#REF!</v>
      </c>
      <c r="L111" s="1" t="e">
        <f t="shared" si="4"/>
        <v>#REF!</v>
      </c>
    </row>
    <row r="112" spans="1:12">
      <c r="A112" s="1320"/>
      <c r="B112" s="1321"/>
      <c r="C112" s="1321"/>
      <c r="D112" s="1322"/>
      <c r="E112" s="751" t="str">
        <f t="shared" si="2"/>
        <v>P19 A P20</v>
      </c>
      <c r="F112" s="125">
        <f t="shared" si="2"/>
        <v>63.87</v>
      </c>
      <c r="G112" s="128">
        <v>1</v>
      </c>
      <c r="H112" s="750">
        <f>(H190+H189)/2+0.1</f>
        <v>2.0500000000000003</v>
      </c>
      <c r="I112" s="127">
        <v>0.5</v>
      </c>
      <c r="J112" s="750">
        <f t="shared" si="3"/>
        <v>65.466750000000005</v>
      </c>
      <c r="K112" s="1" t="e">
        <f>+#REF!</f>
        <v>#REF!</v>
      </c>
      <c r="L112" s="1" t="e">
        <f t="shared" si="4"/>
        <v>#REF!</v>
      </c>
    </row>
    <row r="113" spans="1:16">
      <c r="A113" s="1320"/>
      <c r="B113" s="1321"/>
      <c r="C113" s="1321"/>
      <c r="D113" s="1322"/>
      <c r="E113" s="751" t="str">
        <f t="shared" ref="E113:F132" si="8">+E30</f>
        <v>P20 A P21</v>
      </c>
      <c r="F113" s="125">
        <f t="shared" si="8"/>
        <v>91.48</v>
      </c>
      <c r="G113" s="128">
        <v>1</v>
      </c>
      <c r="H113" s="750">
        <f t="shared" ref="H113:H117" si="9">(H191+H190)/2+0.1</f>
        <v>2.02</v>
      </c>
      <c r="I113" s="127">
        <v>0.5</v>
      </c>
      <c r="J113" s="750">
        <f t="shared" si="3"/>
        <v>92.394800000000004</v>
      </c>
      <c r="K113" s="1" t="e">
        <f>+#REF!</f>
        <v>#REF!</v>
      </c>
      <c r="L113" s="1" t="e">
        <f t="shared" si="4"/>
        <v>#REF!</v>
      </c>
      <c r="N113" s="1">
        <v>0</v>
      </c>
      <c r="O113" s="1">
        <v>1.79</v>
      </c>
      <c r="P113" s="1">
        <v>0.9</v>
      </c>
    </row>
    <row r="114" spans="1:16">
      <c r="A114" s="1320"/>
      <c r="B114" s="1321"/>
      <c r="C114" s="1321"/>
      <c r="D114" s="1322"/>
      <c r="E114" s="751" t="str">
        <f t="shared" si="8"/>
        <v>P21 A P22</v>
      </c>
      <c r="F114" s="125">
        <f t="shared" si="8"/>
        <v>100.81</v>
      </c>
      <c r="G114" s="128">
        <v>1</v>
      </c>
      <c r="H114" s="750">
        <f t="shared" si="9"/>
        <v>1.905</v>
      </c>
      <c r="I114" s="127">
        <v>0.5</v>
      </c>
      <c r="J114" s="750">
        <f t="shared" si="3"/>
        <v>96.021524999999997</v>
      </c>
      <c r="K114" s="1" t="e">
        <f>+#REF!</f>
        <v>#REF!</v>
      </c>
      <c r="L114" s="1" t="e">
        <f t="shared" si="4"/>
        <v>#REF!</v>
      </c>
      <c r="N114" s="1">
        <v>1.8</v>
      </c>
      <c r="O114" s="1">
        <v>2.19</v>
      </c>
      <c r="P114" s="1">
        <v>1</v>
      </c>
    </row>
    <row r="115" spans="1:16">
      <c r="A115" s="1320"/>
      <c r="B115" s="1321"/>
      <c r="C115" s="1321"/>
      <c r="D115" s="1322"/>
      <c r="E115" s="751" t="str">
        <f t="shared" si="8"/>
        <v>P22 A P23</v>
      </c>
      <c r="F115" s="125">
        <f t="shared" si="8"/>
        <v>95.32</v>
      </c>
      <c r="G115" s="128">
        <v>1</v>
      </c>
      <c r="H115" s="750">
        <f t="shared" si="9"/>
        <v>1.96</v>
      </c>
      <c r="I115" s="127">
        <v>0.5</v>
      </c>
      <c r="J115" s="750">
        <f t="shared" si="3"/>
        <v>93.413599999999988</v>
      </c>
      <c r="K115" s="1" t="e">
        <f>+#REF!</f>
        <v>#REF!</v>
      </c>
      <c r="L115" s="1" t="e">
        <f t="shared" si="4"/>
        <v>#REF!</v>
      </c>
      <c r="N115" s="1">
        <v>2.2000000000000002</v>
      </c>
      <c r="O115" s="1">
        <v>2.4900000000000002</v>
      </c>
      <c r="P115" s="1">
        <v>1.2</v>
      </c>
    </row>
    <row r="116" spans="1:16">
      <c r="A116" s="1320"/>
      <c r="B116" s="1321"/>
      <c r="C116" s="1321"/>
      <c r="D116" s="1322"/>
      <c r="E116" s="751" t="str">
        <f t="shared" si="8"/>
        <v>P23 A P24</v>
      </c>
      <c r="F116" s="125">
        <f t="shared" si="8"/>
        <v>4.1100000000000003</v>
      </c>
      <c r="G116" s="128">
        <v>1</v>
      </c>
      <c r="H116" s="750">
        <f t="shared" si="9"/>
        <v>1.9000000000000001</v>
      </c>
      <c r="I116" s="127">
        <v>0.5</v>
      </c>
      <c r="J116" s="750">
        <f t="shared" si="3"/>
        <v>3.9045000000000005</v>
      </c>
      <c r="K116" s="1" t="e">
        <f>+#REF!</f>
        <v>#REF!</v>
      </c>
      <c r="L116" s="1" t="e">
        <f t="shared" si="4"/>
        <v>#REF!</v>
      </c>
      <c r="N116" s="1">
        <v>2.5</v>
      </c>
      <c r="O116" s="1">
        <v>2.99</v>
      </c>
      <c r="P116" s="1">
        <v>1.5</v>
      </c>
    </row>
    <row r="117" spans="1:16">
      <c r="A117" s="1320"/>
      <c r="B117" s="1321"/>
      <c r="C117" s="1321"/>
      <c r="D117" s="1322"/>
      <c r="E117" s="751" t="str">
        <f t="shared" si="8"/>
        <v>P24 A P25</v>
      </c>
      <c r="F117" s="125">
        <f t="shared" si="8"/>
        <v>83.34</v>
      </c>
      <c r="G117" s="128">
        <v>1</v>
      </c>
      <c r="H117" s="750">
        <f t="shared" si="9"/>
        <v>1.9250000000000003</v>
      </c>
      <c r="I117" s="127">
        <v>0.5</v>
      </c>
      <c r="J117" s="750">
        <f t="shared" si="3"/>
        <v>80.214750000000009</v>
      </c>
      <c r="K117" s="1" t="e">
        <f>+#REF!</f>
        <v>#REF!</v>
      </c>
      <c r="L117" s="1" t="e">
        <f t="shared" si="4"/>
        <v>#REF!</v>
      </c>
      <c r="N117" s="1">
        <v>3</v>
      </c>
      <c r="O117" s="1">
        <v>3.5</v>
      </c>
      <c r="P117" s="1">
        <v>1.8</v>
      </c>
    </row>
    <row r="118" spans="1:16">
      <c r="A118" s="1320"/>
      <c r="B118" s="1321"/>
      <c r="C118" s="1321"/>
      <c r="D118" s="1322"/>
      <c r="E118" s="751" t="str">
        <f t="shared" si="8"/>
        <v>P26 A P27</v>
      </c>
      <c r="F118" s="125">
        <f t="shared" si="8"/>
        <v>71.010000000000005</v>
      </c>
      <c r="G118" s="128">
        <v>1</v>
      </c>
      <c r="H118" s="750">
        <f>(H196+H197)/2+0.1</f>
        <v>1.85</v>
      </c>
      <c r="I118" s="127">
        <v>0.5</v>
      </c>
      <c r="J118" s="750">
        <f t="shared" si="3"/>
        <v>65.684250000000006</v>
      </c>
      <c r="K118" s="1" t="e">
        <f>+#REF!</f>
        <v>#REF!</v>
      </c>
      <c r="L118" s="1" t="e">
        <f t="shared" si="4"/>
        <v>#REF!</v>
      </c>
      <c r="N118" s="1">
        <v>3.5</v>
      </c>
      <c r="P118" s="1">
        <v>2</v>
      </c>
    </row>
    <row r="119" spans="1:16">
      <c r="A119" s="1320"/>
      <c r="B119" s="1321"/>
      <c r="C119" s="1321"/>
      <c r="D119" s="1322"/>
      <c r="E119" s="751" t="str">
        <f t="shared" si="8"/>
        <v>P27 A P28</v>
      </c>
      <c r="F119" s="125">
        <f t="shared" si="8"/>
        <v>6.7</v>
      </c>
      <c r="G119" s="128">
        <v>1</v>
      </c>
      <c r="H119" s="750">
        <f>(H197+H198)/2+0.1</f>
        <v>1.8</v>
      </c>
      <c r="I119" s="127">
        <v>0.5</v>
      </c>
      <c r="J119" s="750">
        <f t="shared" si="3"/>
        <v>6.03</v>
      </c>
      <c r="K119" s="1" t="e">
        <f>+#REF!</f>
        <v>#REF!</v>
      </c>
      <c r="L119" s="1" t="e">
        <f t="shared" si="4"/>
        <v>#REF!</v>
      </c>
    </row>
    <row r="120" spans="1:16">
      <c r="A120" s="1320"/>
      <c r="B120" s="1321"/>
      <c r="C120" s="1321"/>
      <c r="D120" s="1322"/>
      <c r="E120" s="751" t="str">
        <f t="shared" si="8"/>
        <v>P28 A P29</v>
      </c>
      <c r="F120" s="125">
        <f t="shared" si="8"/>
        <v>65.3</v>
      </c>
      <c r="G120" s="128">
        <v>1</v>
      </c>
      <c r="H120" s="750">
        <f t="shared" ref="H120:H126" si="10">(H198+H199)/2+0.1</f>
        <v>1.8</v>
      </c>
      <c r="I120" s="127">
        <v>0.5</v>
      </c>
      <c r="J120" s="750">
        <f t="shared" si="3"/>
        <v>58.769999999999996</v>
      </c>
      <c r="K120" s="1" t="e">
        <f>+#REF!</f>
        <v>#REF!</v>
      </c>
      <c r="L120" s="1" t="e">
        <f t="shared" si="4"/>
        <v>#REF!</v>
      </c>
    </row>
    <row r="121" spans="1:16">
      <c r="A121" s="1320"/>
      <c r="B121" s="1321"/>
      <c r="C121" s="1321"/>
      <c r="D121" s="1322"/>
      <c r="E121" s="751" t="str">
        <f t="shared" si="8"/>
        <v>P29 A P30</v>
      </c>
      <c r="F121" s="125">
        <f t="shared" si="8"/>
        <v>94.98</v>
      </c>
      <c r="G121" s="128">
        <v>1.1000000000000001</v>
      </c>
      <c r="H121" s="750">
        <f t="shared" si="10"/>
        <v>2.125</v>
      </c>
      <c r="I121" s="127">
        <v>0.5</v>
      </c>
      <c r="J121" s="750">
        <f t="shared" si="3"/>
        <v>111.00787500000001</v>
      </c>
      <c r="K121" s="1" t="e">
        <f>+#REF!</f>
        <v>#REF!</v>
      </c>
      <c r="L121" s="1" t="e">
        <f t="shared" si="4"/>
        <v>#REF!</v>
      </c>
    </row>
    <row r="122" spans="1:16">
      <c r="A122" s="1320"/>
      <c r="B122" s="1321"/>
      <c r="C122" s="1321"/>
      <c r="D122" s="1322"/>
      <c r="E122" s="751" t="str">
        <f t="shared" si="8"/>
        <v>P30 A P31</v>
      </c>
      <c r="F122" s="125">
        <f t="shared" si="8"/>
        <v>93.35</v>
      </c>
      <c r="G122" s="128">
        <v>1.2</v>
      </c>
      <c r="H122" s="750">
        <f t="shared" si="10"/>
        <v>2.355</v>
      </c>
      <c r="I122" s="127">
        <v>0.5</v>
      </c>
      <c r="J122" s="750">
        <f t="shared" si="3"/>
        <v>131.90355</v>
      </c>
      <c r="K122" s="1" t="e">
        <f>+#REF!</f>
        <v>#REF!</v>
      </c>
      <c r="L122" s="1" t="e">
        <f t="shared" si="4"/>
        <v>#REF!</v>
      </c>
    </row>
    <row r="123" spans="1:16">
      <c r="A123" s="1320"/>
      <c r="B123" s="1321"/>
      <c r="C123" s="1321"/>
      <c r="D123" s="1322"/>
      <c r="E123" s="751" t="str">
        <f t="shared" si="8"/>
        <v>P31 A P32</v>
      </c>
      <c r="F123" s="125">
        <f t="shared" si="8"/>
        <v>95.12</v>
      </c>
      <c r="G123" s="128">
        <v>1.2</v>
      </c>
      <c r="H123" s="750">
        <f t="shared" si="10"/>
        <v>2.355</v>
      </c>
      <c r="I123" s="127">
        <v>0.5</v>
      </c>
      <c r="J123" s="750">
        <f t="shared" si="3"/>
        <v>134.40456</v>
      </c>
      <c r="K123" s="1" t="e">
        <f>+#REF!</f>
        <v>#REF!</v>
      </c>
      <c r="L123" s="1" t="e">
        <f t="shared" si="4"/>
        <v>#REF!</v>
      </c>
    </row>
    <row r="124" spans="1:16">
      <c r="A124" s="1320"/>
      <c r="B124" s="1321"/>
      <c r="C124" s="1321"/>
      <c r="D124" s="1322"/>
      <c r="E124" s="751" t="str">
        <f t="shared" si="8"/>
        <v>P32 A P33</v>
      </c>
      <c r="F124" s="125">
        <f t="shared" si="8"/>
        <v>89.82</v>
      </c>
      <c r="G124" s="128">
        <v>1.5</v>
      </c>
      <c r="H124" s="750">
        <f t="shared" si="10"/>
        <v>2.5000000000000004</v>
      </c>
      <c r="I124" s="127">
        <v>0.5</v>
      </c>
      <c r="J124" s="750">
        <f t="shared" si="3"/>
        <v>168.41250000000002</v>
      </c>
      <c r="K124" s="1" t="e">
        <f>+#REF!</f>
        <v>#REF!</v>
      </c>
      <c r="L124" s="1" t="e">
        <f t="shared" si="4"/>
        <v>#REF!</v>
      </c>
    </row>
    <row r="125" spans="1:16">
      <c r="A125" s="1320"/>
      <c r="B125" s="1321"/>
      <c r="C125" s="1321"/>
      <c r="D125" s="1322"/>
      <c r="E125" s="751" t="str">
        <f t="shared" si="8"/>
        <v>P33 A P34</v>
      </c>
      <c r="F125" s="125">
        <f t="shared" si="8"/>
        <v>5.74</v>
      </c>
      <c r="G125" s="128">
        <v>1.5</v>
      </c>
      <c r="H125" s="750">
        <f t="shared" si="10"/>
        <v>2.5500000000000003</v>
      </c>
      <c r="I125" s="127">
        <v>0.5</v>
      </c>
      <c r="J125" s="750">
        <f t="shared" si="3"/>
        <v>10.97775</v>
      </c>
      <c r="K125" s="1" t="e">
        <f>+#REF!</f>
        <v>#REF!</v>
      </c>
      <c r="L125" s="1" t="e">
        <f t="shared" si="4"/>
        <v>#REF!</v>
      </c>
    </row>
    <row r="126" spans="1:16">
      <c r="A126" s="1320"/>
      <c r="B126" s="1321"/>
      <c r="C126" s="1321"/>
      <c r="D126" s="1322"/>
      <c r="E126" s="751" t="str">
        <f t="shared" si="8"/>
        <v>P34 A P35</v>
      </c>
      <c r="F126" s="125">
        <f t="shared" si="8"/>
        <v>79.2</v>
      </c>
      <c r="G126" s="128">
        <v>1.8</v>
      </c>
      <c r="H126" s="750">
        <f t="shared" si="10"/>
        <v>3.2</v>
      </c>
      <c r="I126" s="127">
        <v>0.5</v>
      </c>
      <c r="J126" s="750">
        <f t="shared" si="3"/>
        <v>228.096</v>
      </c>
      <c r="K126" s="1" t="e">
        <f>+#REF!</f>
        <v>#REF!</v>
      </c>
      <c r="L126" s="1" t="e">
        <f t="shared" si="4"/>
        <v>#REF!</v>
      </c>
    </row>
    <row r="127" spans="1:16">
      <c r="A127" s="1320"/>
      <c r="B127" s="1321"/>
      <c r="C127" s="1321"/>
      <c r="D127" s="1322"/>
      <c r="E127" s="751" t="str">
        <f t="shared" si="8"/>
        <v>P36 A P37</v>
      </c>
      <c r="F127" s="125">
        <f t="shared" si="8"/>
        <v>78.44</v>
      </c>
      <c r="G127" s="128">
        <v>1</v>
      </c>
      <c r="H127" s="750">
        <f>(H207+H206)/2+0.1</f>
        <v>1.7400000000000002</v>
      </c>
      <c r="I127" s="127">
        <v>0.5</v>
      </c>
      <c r="J127" s="750">
        <f t="shared" si="3"/>
        <v>68.242800000000003</v>
      </c>
      <c r="K127" s="1" t="e">
        <f>+#REF!</f>
        <v>#REF!</v>
      </c>
      <c r="L127" s="1" t="e">
        <f t="shared" si="4"/>
        <v>#REF!</v>
      </c>
    </row>
    <row r="128" spans="1:16">
      <c r="A128" s="1320"/>
      <c r="B128" s="1321"/>
      <c r="C128" s="1321"/>
      <c r="D128" s="1322"/>
      <c r="E128" s="751" t="str">
        <f t="shared" si="8"/>
        <v>P37 A P38</v>
      </c>
      <c r="F128" s="125">
        <f t="shared" si="8"/>
        <v>71.17</v>
      </c>
      <c r="G128" s="128">
        <v>1</v>
      </c>
      <c r="H128" s="750">
        <f>(H208+H207)/2+0.1</f>
        <v>1.8900000000000001</v>
      </c>
      <c r="I128" s="127">
        <v>0.5</v>
      </c>
      <c r="J128" s="750">
        <f t="shared" si="3"/>
        <v>67.255650000000003</v>
      </c>
      <c r="K128" s="1" t="e">
        <f>+#REF!</f>
        <v>#REF!</v>
      </c>
      <c r="L128" s="1" t="e">
        <f t="shared" si="4"/>
        <v>#REF!</v>
      </c>
    </row>
    <row r="129" spans="1:12">
      <c r="A129" s="1320"/>
      <c r="B129" s="1321"/>
      <c r="C129" s="1321"/>
      <c r="D129" s="1322"/>
      <c r="E129" s="751" t="str">
        <f t="shared" si="8"/>
        <v>P38 A P39</v>
      </c>
      <c r="F129" s="125">
        <f t="shared" si="8"/>
        <v>71.89</v>
      </c>
      <c r="G129" s="128">
        <v>1</v>
      </c>
      <c r="H129" s="750">
        <f t="shared" ref="H129:H132" si="11">(H209+H208)/2+0.1</f>
        <v>1.9</v>
      </c>
      <c r="I129" s="127">
        <v>0.5</v>
      </c>
      <c r="J129" s="750">
        <f t="shared" si="3"/>
        <v>68.295500000000004</v>
      </c>
      <c r="K129" s="1" t="e">
        <f>+#REF!</f>
        <v>#REF!</v>
      </c>
      <c r="L129" s="1" t="e">
        <f t="shared" si="4"/>
        <v>#REF!</v>
      </c>
    </row>
    <row r="130" spans="1:12">
      <c r="A130" s="1320"/>
      <c r="B130" s="1321"/>
      <c r="C130" s="1321"/>
      <c r="D130" s="1322"/>
      <c r="E130" s="751" t="str">
        <f t="shared" si="8"/>
        <v>P39 A P40</v>
      </c>
      <c r="F130" s="125">
        <f t="shared" si="8"/>
        <v>76.86</v>
      </c>
      <c r="G130" s="128">
        <v>1</v>
      </c>
      <c r="H130" s="750">
        <f t="shared" si="11"/>
        <v>1.9</v>
      </c>
      <c r="I130" s="127">
        <v>0.5</v>
      </c>
      <c r="J130" s="750">
        <f t="shared" si="3"/>
        <v>73.016999999999996</v>
      </c>
      <c r="K130" s="1" t="e">
        <f>+#REF!</f>
        <v>#REF!</v>
      </c>
      <c r="L130" s="1" t="e">
        <f t="shared" si="4"/>
        <v>#REF!</v>
      </c>
    </row>
    <row r="131" spans="1:12">
      <c r="A131" s="1320"/>
      <c r="B131" s="1321"/>
      <c r="C131" s="1321"/>
      <c r="D131" s="1322"/>
      <c r="E131" s="751" t="str">
        <f t="shared" si="8"/>
        <v>P40 A P41</v>
      </c>
      <c r="F131" s="125">
        <f t="shared" si="8"/>
        <v>108.73</v>
      </c>
      <c r="G131" s="128">
        <v>1</v>
      </c>
      <c r="H131" s="750">
        <f t="shared" si="11"/>
        <v>1.9500000000000002</v>
      </c>
      <c r="I131" s="127">
        <v>0.5</v>
      </c>
      <c r="J131" s="750">
        <f t="shared" si="3"/>
        <v>106.01175000000002</v>
      </c>
      <c r="K131" s="1" t="e">
        <f>+#REF!</f>
        <v>#REF!</v>
      </c>
      <c r="L131" s="1" t="e">
        <f t="shared" si="4"/>
        <v>#REF!</v>
      </c>
    </row>
    <row r="132" spans="1:12">
      <c r="A132" s="1320"/>
      <c r="B132" s="1321"/>
      <c r="C132" s="1321"/>
      <c r="D132" s="1322"/>
      <c r="E132" s="751" t="str">
        <f t="shared" si="8"/>
        <v>P41 A P42</v>
      </c>
      <c r="F132" s="125">
        <f t="shared" si="8"/>
        <v>94.27</v>
      </c>
      <c r="G132" s="128">
        <v>1</v>
      </c>
      <c r="H132" s="750">
        <f t="shared" si="11"/>
        <v>2</v>
      </c>
      <c r="I132" s="127">
        <v>0.5</v>
      </c>
      <c r="J132" s="750">
        <f t="shared" si="3"/>
        <v>94.27</v>
      </c>
      <c r="K132" s="1" t="e">
        <f>+#REF!</f>
        <v>#REF!</v>
      </c>
      <c r="L132" s="1" t="e">
        <f t="shared" si="4"/>
        <v>#REF!</v>
      </c>
    </row>
    <row r="133" spans="1:12">
      <c r="A133" s="1320"/>
      <c r="B133" s="1321"/>
      <c r="C133" s="1321"/>
      <c r="D133" s="1322"/>
      <c r="E133" s="751" t="str">
        <f t="shared" ref="E133:F152" si="12">+E50</f>
        <v>P42 A P43</v>
      </c>
      <c r="F133" s="125">
        <f t="shared" si="12"/>
        <v>98.09</v>
      </c>
      <c r="G133" s="128">
        <v>2</v>
      </c>
      <c r="H133" s="750">
        <f>(H213+H212)/2+0.1</f>
        <v>4.0999999999999996</v>
      </c>
      <c r="I133" s="127">
        <v>0.5</v>
      </c>
      <c r="J133" s="750">
        <f t="shared" si="3"/>
        <v>402.16899999999998</v>
      </c>
      <c r="K133" s="1" t="e">
        <f>+#REF!</f>
        <v>#REF!</v>
      </c>
      <c r="L133" s="1" t="e">
        <f t="shared" si="4"/>
        <v>#REF!</v>
      </c>
    </row>
    <row r="134" spans="1:12">
      <c r="A134" s="1320"/>
      <c r="B134" s="1321"/>
      <c r="C134" s="1321"/>
      <c r="D134" s="1322"/>
      <c r="E134" s="751" t="str">
        <f t="shared" si="12"/>
        <v>P44 A P45</v>
      </c>
      <c r="F134" s="125">
        <f t="shared" si="12"/>
        <v>79.650000000000006</v>
      </c>
      <c r="G134" s="128">
        <v>1</v>
      </c>
      <c r="H134" s="750">
        <f>(H214+H215)/2+0.1</f>
        <v>1.875</v>
      </c>
      <c r="I134" s="127">
        <v>0.5</v>
      </c>
      <c r="J134" s="750">
        <f t="shared" si="3"/>
        <v>74.671875</v>
      </c>
      <c r="K134" s="1" t="e">
        <f>+#REF!</f>
        <v>#REF!</v>
      </c>
      <c r="L134" s="1" t="e">
        <f t="shared" si="4"/>
        <v>#REF!</v>
      </c>
    </row>
    <row r="135" spans="1:12">
      <c r="A135" s="1320"/>
      <c r="B135" s="1321"/>
      <c r="C135" s="1321"/>
      <c r="D135" s="1322"/>
      <c r="E135" s="751" t="str">
        <f t="shared" si="12"/>
        <v>P45 A P46</v>
      </c>
      <c r="F135" s="125">
        <f t="shared" si="12"/>
        <v>68.989999999999995</v>
      </c>
      <c r="G135" s="128">
        <v>1.1000000000000001</v>
      </c>
      <c r="H135" s="750">
        <f>(H215+H216)/2+0.1</f>
        <v>2.1750000000000003</v>
      </c>
      <c r="I135" s="127">
        <v>0.5</v>
      </c>
      <c r="J135" s="750">
        <f t="shared" si="3"/>
        <v>82.529287500000009</v>
      </c>
      <c r="K135" s="1" t="e">
        <f>+#REF!</f>
        <v>#REF!</v>
      </c>
      <c r="L135" s="1" t="e">
        <f t="shared" si="4"/>
        <v>#REF!</v>
      </c>
    </row>
    <row r="136" spans="1:12">
      <c r="A136" s="1320"/>
      <c r="B136" s="1321"/>
      <c r="C136" s="1321"/>
      <c r="D136" s="1322"/>
      <c r="E136" s="751" t="str">
        <f t="shared" si="12"/>
        <v>P46 A P76</v>
      </c>
      <c r="F136" s="125">
        <f t="shared" si="12"/>
        <v>68.63</v>
      </c>
      <c r="G136" s="128">
        <v>1.1000000000000001</v>
      </c>
      <c r="H136" s="750">
        <f>(H216+H232)/2+0.1</f>
        <v>2.15</v>
      </c>
      <c r="I136" s="127">
        <v>0.5</v>
      </c>
      <c r="J136" s="750">
        <f t="shared" si="3"/>
        <v>81.154974999999993</v>
      </c>
      <c r="K136" s="1" t="e">
        <f>+#REF!</f>
        <v>#REF!</v>
      </c>
      <c r="L136" s="1" t="e">
        <f t="shared" si="4"/>
        <v>#REF!</v>
      </c>
    </row>
    <row r="137" spans="1:12">
      <c r="A137" s="1320"/>
      <c r="B137" s="1321"/>
      <c r="C137" s="1321"/>
      <c r="D137" s="1322"/>
      <c r="E137" s="751" t="str">
        <f t="shared" si="12"/>
        <v>P76 A P47</v>
      </c>
      <c r="F137" s="125">
        <f t="shared" si="12"/>
        <v>57.17</v>
      </c>
      <c r="G137" s="128">
        <v>1</v>
      </c>
      <c r="H137" s="750">
        <f>(H217+H232)/2+0.1</f>
        <v>2.06</v>
      </c>
      <c r="I137" s="127">
        <v>0.5</v>
      </c>
      <c r="J137" s="750">
        <f t="shared" si="3"/>
        <v>58.885100000000001</v>
      </c>
      <c r="K137" s="1" t="e">
        <f>+#REF!</f>
        <v>#REF!</v>
      </c>
      <c r="L137" s="1" t="e">
        <f t="shared" si="4"/>
        <v>#REF!</v>
      </c>
    </row>
    <row r="138" spans="1:12">
      <c r="A138" s="1320"/>
      <c r="B138" s="1321"/>
      <c r="C138" s="1321"/>
      <c r="D138" s="1322"/>
      <c r="E138" s="751" t="str">
        <f t="shared" si="12"/>
        <v>P47 A P62</v>
      </c>
      <c r="F138" s="125">
        <f t="shared" si="12"/>
        <v>55.79</v>
      </c>
      <c r="G138" s="128">
        <v>1.2</v>
      </c>
      <c r="H138" s="750">
        <f>(H217+H231)/2+0.1</f>
        <v>2.3350000000000004</v>
      </c>
      <c r="I138" s="127">
        <v>0.5</v>
      </c>
      <c r="J138" s="750">
        <f t="shared" si="3"/>
        <v>78.161790000000011</v>
      </c>
      <c r="K138" s="1" t="e">
        <f>+#REF!</f>
        <v>#REF!</v>
      </c>
      <c r="L138" s="1" t="e">
        <f t="shared" si="4"/>
        <v>#REF!</v>
      </c>
    </row>
    <row r="139" spans="1:12">
      <c r="A139" s="1320"/>
      <c r="B139" s="1321"/>
      <c r="C139" s="1321"/>
      <c r="D139" s="1322"/>
      <c r="E139" s="751" t="str">
        <f t="shared" si="12"/>
        <v>P62 A P48</v>
      </c>
      <c r="F139" s="125">
        <f t="shared" si="12"/>
        <v>70.06</v>
      </c>
      <c r="G139" s="128">
        <v>1.1000000000000001</v>
      </c>
      <c r="H139" s="750">
        <f>(H218+H231)/2+0.1</f>
        <v>2.1750000000000003</v>
      </c>
      <c r="I139" s="127">
        <v>0.5</v>
      </c>
      <c r="J139" s="750">
        <f t="shared" si="3"/>
        <v>83.809275000000014</v>
      </c>
      <c r="K139" s="1" t="e">
        <f>+#REF!</f>
        <v>#REF!</v>
      </c>
      <c r="L139" s="1" t="e">
        <f t="shared" si="4"/>
        <v>#REF!</v>
      </c>
    </row>
    <row r="140" spans="1:12">
      <c r="A140" s="1320"/>
      <c r="B140" s="1321"/>
      <c r="C140" s="1321"/>
      <c r="D140" s="1322"/>
      <c r="E140" s="751" t="str">
        <f t="shared" si="12"/>
        <v>P48 A P49</v>
      </c>
      <c r="F140" s="125">
        <f t="shared" si="12"/>
        <v>95.9</v>
      </c>
      <c r="G140" s="128">
        <v>1</v>
      </c>
      <c r="H140" s="750">
        <f>(H219+H218)/2+0.1</f>
        <v>1.8</v>
      </c>
      <c r="I140" s="127">
        <v>0.5</v>
      </c>
      <c r="J140" s="750">
        <f t="shared" si="3"/>
        <v>86.31</v>
      </c>
      <c r="K140" s="1" t="e">
        <f>+#REF!</f>
        <v>#REF!</v>
      </c>
      <c r="L140" s="1" t="e">
        <f t="shared" si="4"/>
        <v>#REF!</v>
      </c>
    </row>
    <row r="141" spans="1:12">
      <c r="A141" s="1320"/>
      <c r="B141" s="1321"/>
      <c r="C141" s="1321"/>
      <c r="D141" s="1322"/>
      <c r="E141" s="751" t="str">
        <f t="shared" si="12"/>
        <v>P45 A P50</v>
      </c>
      <c r="F141" s="125">
        <f t="shared" si="12"/>
        <v>46.92</v>
      </c>
      <c r="G141" s="128">
        <v>1</v>
      </c>
      <c r="H141" s="750">
        <f>(H220+H215)/2+0.1</f>
        <v>1.8900000000000001</v>
      </c>
      <c r="I141" s="127">
        <v>0.5</v>
      </c>
      <c r="J141" s="750">
        <f t="shared" si="3"/>
        <v>44.339400000000005</v>
      </c>
      <c r="K141" s="1" t="e">
        <f>+#REF!</f>
        <v>#REF!</v>
      </c>
      <c r="L141" s="1" t="e">
        <f t="shared" si="4"/>
        <v>#REF!</v>
      </c>
    </row>
    <row r="142" spans="1:12">
      <c r="A142" s="1320"/>
      <c r="B142" s="1321"/>
      <c r="C142" s="1321"/>
      <c r="D142" s="1322"/>
      <c r="E142" s="751" t="str">
        <f t="shared" si="12"/>
        <v>P50 A P37</v>
      </c>
      <c r="F142" s="125">
        <f t="shared" si="12"/>
        <v>46.51</v>
      </c>
      <c r="G142" s="128">
        <v>1</v>
      </c>
      <c r="H142" s="750">
        <f>(H220+H207)/2+0.1</f>
        <v>1.7549999999999999</v>
      </c>
      <c r="I142" s="127">
        <v>0.5</v>
      </c>
      <c r="J142" s="750">
        <f t="shared" si="3"/>
        <v>40.812524999999994</v>
      </c>
      <c r="K142" s="1" t="e">
        <f>+#REF!</f>
        <v>#REF!</v>
      </c>
      <c r="L142" s="1" t="e">
        <f t="shared" si="4"/>
        <v>#REF!</v>
      </c>
    </row>
    <row r="143" spans="1:12">
      <c r="A143" s="1320"/>
      <c r="B143" s="1321"/>
      <c r="C143" s="1321"/>
      <c r="D143" s="1322"/>
      <c r="E143" s="751" t="str">
        <f t="shared" si="12"/>
        <v>P39 A P51</v>
      </c>
      <c r="F143" s="125">
        <f t="shared" si="12"/>
        <v>46.17</v>
      </c>
      <c r="G143" s="128">
        <v>1</v>
      </c>
      <c r="H143" s="750">
        <f>(H221+H209)/2+0.1</f>
        <v>1.73</v>
      </c>
      <c r="I143" s="127">
        <v>0.5</v>
      </c>
      <c r="J143" s="750">
        <f t="shared" si="3"/>
        <v>39.937049999999999</v>
      </c>
      <c r="K143" s="1" t="e">
        <f>+#REF!</f>
        <v>#REF!</v>
      </c>
      <c r="L143" s="1" t="e">
        <f t="shared" si="4"/>
        <v>#REF!</v>
      </c>
    </row>
    <row r="144" spans="1:12">
      <c r="A144" s="1320"/>
      <c r="B144" s="1321"/>
      <c r="C144" s="1321"/>
      <c r="D144" s="1322"/>
      <c r="E144" s="751" t="str">
        <f t="shared" si="12"/>
        <v>P51 A P29</v>
      </c>
      <c r="F144" s="125">
        <f t="shared" si="12"/>
        <v>45.24</v>
      </c>
      <c r="G144" s="128">
        <v>1.2</v>
      </c>
      <c r="H144" s="750">
        <f>(H228+H199)/2+0.1</f>
        <v>2.35</v>
      </c>
      <c r="I144" s="127">
        <v>0.5</v>
      </c>
      <c r="J144" s="750">
        <f t="shared" si="3"/>
        <v>63.78840000000001</v>
      </c>
      <c r="K144" s="1" t="e">
        <f>+#REF!</f>
        <v>#REF!</v>
      </c>
      <c r="L144" s="1" t="e">
        <f t="shared" si="4"/>
        <v>#REF!</v>
      </c>
    </row>
    <row r="145" spans="1:12">
      <c r="A145" s="1320"/>
      <c r="B145" s="1321"/>
      <c r="C145" s="1321"/>
      <c r="D145" s="1322"/>
      <c r="E145" s="751" t="str">
        <f t="shared" si="12"/>
        <v>P29 A P20</v>
      </c>
      <c r="F145" s="125">
        <f t="shared" si="12"/>
        <v>72.459999999999994</v>
      </c>
      <c r="G145" s="128">
        <v>1</v>
      </c>
      <c r="H145" s="750">
        <f>(H190+H199)/2+0.1</f>
        <v>2.0500000000000003</v>
      </c>
      <c r="I145" s="127">
        <v>0.5</v>
      </c>
      <c r="J145" s="750">
        <f t="shared" si="3"/>
        <v>74.271500000000003</v>
      </c>
      <c r="K145" s="1" t="e">
        <f>+#REF!</f>
        <v>#REF!</v>
      </c>
      <c r="L145" s="1" t="e">
        <f t="shared" si="4"/>
        <v>#REF!</v>
      </c>
    </row>
    <row r="146" spans="1:12">
      <c r="A146" s="1320"/>
      <c r="B146" s="1321"/>
      <c r="C146" s="1321"/>
      <c r="D146" s="1322"/>
      <c r="E146" s="751" t="str">
        <f t="shared" si="12"/>
        <v>P20 A P52</v>
      </c>
      <c r="F146" s="125">
        <f t="shared" si="12"/>
        <v>64.61</v>
      </c>
      <c r="G146" s="128">
        <v>1</v>
      </c>
      <c r="H146" s="750">
        <f>(H190+H222)/2+0.1</f>
        <v>1.9950000000000001</v>
      </c>
      <c r="I146" s="127">
        <v>0.5</v>
      </c>
      <c r="J146" s="750">
        <f t="shared" si="3"/>
        <v>64.448475000000002</v>
      </c>
      <c r="K146" s="1" t="e">
        <f>+#REF!</f>
        <v>#REF!</v>
      </c>
      <c r="L146" s="1" t="e">
        <f t="shared" si="4"/>
        <v>#REF!</v>
      </c>
    </row>
    <row r="147" spans="1:12">
      <c r="A147" s="1320"/>
      <c r="B147" s="1321"/>
      <c r="C147" s="1321"/>
      <c r="D147" s="1322"/>
      <c r="E147" s="751" t="str">
        <f t="shared" si="12"/>
        <v>P52 A P13</v>
      </c>
      <c r="F147" s="125">
        <f t="shared" si="12"/>
        <v>46.79</v>
      </c>
      <c r="G147" s="128">
        <v>1</v>
      </c>
      <c r="H147" s="750">
        <f>(H183+H222)/2+0.1</f>
        <v>1.6950000000000003</v>
      </c>
      <c r="I147" s="127">
        <v>0.5</v>
      </c>
      <c r="J147" s="750">
        <f t="shared" si="3"/>
        <v>39.654525000000007</v>
      </c>
      <c r="K147" s="1" t="e">
        <f>+#REF!</f>
        <v>#REF!</v>
      </c>
      <c r="L147" s="1" t="e">
        <f t="shared" si="4"/>
        <v>#REF!</v>
      </c>
    </row>
    <row r="148" spans="1:12">
      <c r="A148" s="1320"/>
      <c r="B148" s="1321"/>
      <c r="C148" s="1321"/>
      <c r="D148" s="1322"/>
      <c r="E148" s="751" t="str">
        <f t="shared" si="12"/>
        <v>P13 A P53</v>
      </c>
      <c r="F148" s="125">
        <f t="shared" si="12"/>
        <v>81.010000000000005</v>
      </c>
      <c r="G148" s="128">
        <v>1</v>
      </c>
      <c r="H148" s="750">
        <f>(H183+H223)/2+0.1</f>
        <v>1.75</v>
      </c>
      <c r="I148" s="127">
        <v>0.5</v>
      </c>
      <c r="J148" s="750">
        <f t="shared" si="3"/>
        <v>70.883750000000006</v>
      </c>
      <c r="K148" s="1" t="e">
        <f>+#REF!</f>
        <v>#REF!</v>
      </c>
      <c r="L148" s="1" t="e">
        <f t="shared" si="4"/>
        <v>#REF!</v>
      </c>
    </row>
    <row r="149" spans="1:12">
      <c r="A149" s="1320"/>
      <c r="B149" s="1321"/>
      <c r="C149" s="1321"/>
      <c r="D149" s="1322"/>
      <c r="E149" s="751" t="str">
        <f t="shared" si="12"/>
        <v>P47 A P40</v>
      </c>
      <c r="F149" s="125">
        <f t="shared" si="12"/>
        <v>92.49</v>
      </c>
      <c r="G149" s="128">
        <v>1.1000000000000001</v>
      </c>
      <c r="H149" s="750">
        <f>(H210+H217)/2+0.1</f>
        <v>2.06</v>
      </c>
      <c r="I149" s="127">
        <v>0.5</v>
      </c>
      <c r="J149" s="750">
        <f t="shared" si="3"/>
        <v>104.79117000000001</v>
      </c>
      <c r="K149" s="1" t="e">
        <f>+#REF!</f>
        <v>#REF!</v>
      </c>
      <c r="L149" s="1" t="e">
        <f t="shared" si="4"/>
        <v>#REF!</v>
      </c>
    </row>
    <row r="150" spans="1:12">
      <c r="A150" s="1320"/>
      <c r="B150" s="1321"/>
      <c r="C150" s="1321"/>
      <c r="D150" s="1322"/>
      <c r="E150" s="751" t="str">
        <f t="shared" si="12"/>
        <v>P40 A P30</v>
      </c>
      <c r="F150" s="125">
        <f t="shared" si="12"/>
        <v>96.04</v>
      </c>
      <c r="G150" s="128">
        <v>1.1000000000000001</v>
      </c>
      <c r="H150" s="750">
        <f>(H210+H200)/2+0.1</f>
        <v>2.2250000000000001</v>
      </c>
      <c r="I150" s="127">
        <v>0.5</v>
      </c>
      <c r="J150" s="750">
        <f t="shared" si="3"/>
        <v>117.52895000000002</v>
      </c>
      <c r="K150" s="1" t="e">
        <f>+#REF!</f>
        <v>#REF!</v>
      </c>
      <c r="L150" s="1" t="e">
        <f t="shared" si="4"/>
        <v>#REF!</v>
      </c>
    </row>
    <row r="151" spans="1:12">
      <c r="A151" s="1320"/>
      <c r="B151" s="1321"/>
      <c r="C151" s="1321"/>
      <c r="D151" s="1322"/>
      <c r="E151" s="751" t="str">
        <f t="shared" si="12"/>
        <v>P30 A P21</v>
      </c>
      <c r="F151" s="125">
        <f t="shared" si="12"/>
        <v>74.72</v>
      </c>
      <c r="G151" s="128">
        <v>1.1000000000000001</v>
      </c>
      <c r="H151" s="750">
        <f>(H191+H200)/2+0.1</f>
        <v>2.0950000000000002</v>
      </c>
      <c r="I151" s="127">
        <v>0.5</v>
      </c>
      <c r="J151" s="750">
        <f t="shared" si="3"/>
        <v>86.096120000000013</v>
      </c>
      <c r="K151" s="1" t="e">
        <f>+#REF!</f>
        <v>#REF!</v>
      </c>
      <c r="L151" s="1" t="e">
        <f t="shared" si="4"/>
        <v>#REF!</v>
      </c>
    </row>
    <row r="152" spans="1:12">
      <c r="A152" s="1320"/>
      <c r="B152" s="1321"/>
      <c r="C152" s="1321"/>
      <c r="D152" s="1322"/>
      <c r="E152" s="751" t="str">
        <f t="shared" si="12"/>
        <v>P21 A P54</v>
      </c>
      <c r="F152" s="125">
        <f t="shared" si="12"/>
        <v>65.73</v>
      </c>
      <c r="G152" s="128">
        <v>1</v>
      </c>
      <c r="H152" s="750">
        <f>(H191+H224)/2+0.1</f>
        <v>2.0750000000000002</v>
      </c>
      <c r="I152" s="127">
        <v>0.5</v>
      </c>
      <c r="J152" s="750">
        <f t="shared" si="3"/>
        <v>68.19487500000001</v>
      </c>
      <c r="K152" s="1" t="e">
        <f>+#REF!</f>
        <v>#REF!</v>
      </c>
      <c r="L152" s="1" t="e">
        <f t="shared" si="4"/>
        <v>#REF!</v>
      </c>
    </row>
    <row r="153" spans="1:12">
      <c r="A153" s="1320"/>
      <c r="B153" s="1321"/>
      <c r="C153" s="1321"/>
      <c r="D153" s="1322"/>
      <c r="E153" s="751" t="str">
        <f t="shared" ref="E153:F168" si="13">+E70</f>
        <v>P54 A P14</v>
      </c>
      <c r="F153" s="125">
        <f t="shared" si="13"/>
        <v>45.64</v>
      </c>
      <c r="G153" s="128">
        <v>1.1000000000000001</v>
      </c>
      <c r="H153" s="750">
        <f>(H224+H184)/2+0.1</f>
        <v>2.1550000000000002</v>
      </c>
      <c r="I153" s="127">
        <v>0.5</v>
      </c>
      <c r="J153" s="750">
        <f t="shared" si="3"/>
        <v>54.094810000000017</v>
      </c>
      <c r="K153" s="1" t="e">
        <f>+#REF!</f>
        <v>#REF!</v>
      </c>
      <c r="L153" s="1" t="e">
        <f t="shared" si="4"/>
        <v>#REF!</v>
      </c>
    </row>
    <row r="154" spans="1:12">
      <c r="A154" s="1320"/>
      <c r="B154" s="1321"/>
      <c r="C154" s="1321"/>
      <c r="D154" s="1322"/>
      <c r="E154" s="751" t="str">
        <f t="shared" si="13"/>
        <v>P14 A P55</v>
      </c>
      <c r="F154" s="125">
        <f t="shared" si="13"/>
        <v>83.33</v>
      </c>
      <c r="G154" s="128">
        <v>1</v>
      </c>
      <c r="H154" s="750">
        <f>(H225+H184)/2+0.1</f>
        <v>1.85</v>
      </c>
      <c r="I154" s="127">
        <v>0.5</v>
      </c>
      <c r="J154" s="750">
        <f t="shared" ref="J154:J168" si="14">+F154*G154*I154*H154</f>
        <v>77.080250000000007</v>
      </c>
      <c r="K154" s="1" t="e">
        <f>+#REF!</f>
        <v>#REF!</v>
      </c>
      <c r="L154" s="1" t="e">
        <f t="shared" si="4"/>
        <v>#REF!</v>
      </c>
    </row>
    <row r="155" spans="1:12">
      <c r="A155" s="1320"/>
      <c r="B155" s="1321"/>
      <c r="C155" s="1321"/>
      <c r="D155" s="1322"/>
      <c r="E155" s="751" t="str">
        <f t="shared" si="13"/>
        <v>P55 A P4</v>
      </c>
      <c r="F155" s="125">
        <f t="shared" si="13"/>
        <v>92.39</v>
      </c>
      <c r="G155" s="128">
        <v>1</v>
      </c>
      <c r="H155" s="750">
        <f>(H225+H174)/2+0.1</f>
        <v>1.75</v>
      </c>
      <c r="I155" s="127">
        <v>0.5</v>
      </c>
      <c r="J155" s="750">
        <f t="shared" si="14"/>
        <v>80.841250000000002</v>
      </c>
      <c r="K155" s="1" t="e">
        <f>+#REF!</f>
        <v>#REF!</v>
      </c>
      <c r="L155" s="1" t="e">
        <f t="shared" si="4"/>
        <v>#REF!</v>
      </c>
    </row>
    <row r="156" spans="1:12">
      <c r="A156" s="1320"/>
      <c r="B156" s="1321"/>
      <c r="C156" s="1321"/>
      <c r="D156" s="1322"/>
      <c r="E156" s="751" t="str">
        <f t="shared" si="13"/>
        <v>P4 A P1</v>
      </c>
      <c r="F156" s="125">
        <f t="shared" si="13"/>
        <v>0</v>
      </c>
      <c r="G156" s="128">
        <v>1</v>
      </c>
      <c r="H156" s="750">
        <f>(H171+H174)/2+0.1</f>
        <v>1.8450000000000002</v>
      </c>
      <c r="I156" s="127">
        <v>0</v>
      </c>
      <c r="J156" s="750">
        <f t="shared" si="14"/>
        <v>0</v>
      </c>
      <c r="K156" s="1" t="e">
        <f>+#REF!</f>
        <v>#REF!</v>
      </c>
      <c r="L156" s="1" t="e">
        <f t="shared" si="4"/>
        <v>#REF!</v>
      </c>
    </row>
    <row r="157" spans="1:12">
      <c r="A157" s="1320"/>
      <c r="B157" s="1321"/>
      <c r="C157" s="1321"/>
      <c r="D157" s="1322"/>
      <c r="E157" s="751" t="str">
        <f t="shared" si="13"/>
        <v>P48 A P41</v>
      </c>
      <c r="F157" s="125">
        <f t="shared" si="13"/>
        <v>96.04</v>
      </c>
      <c r="G157" s="128">
        <v>1</v>
      </c>
      <c r="H157" s="750">
        <f>(H218+H211)/2+0.1</f>
        <v>1.85</v>
      </c>
      <c r="I157" s="127">
        <v>0.5</v>
      </c>
      <c r="J157" s="750">
        <f t="shared" si="14"/>
        <v>88.837000000000003</v>
      </c>
      <c r="K157" s="1" t="e">
        <f>+#REF!</f>
        <v>#REF!</v>
      </c>
      <c r="L157" s="1" t="e">
        <f t="shared" si="4"/>
        <v>#REF!</v>
      </c>
    </row>
    <row r="158" spans="1:12">
      <c r="A158" s="1320"/>
      <c r="B158" s="1321"/>
      <c r="C158" s="1321"/>
      <c r="D158" s="1322"/>
      <c r="E158" s="751" t="str">
        <f t="shared" si="13"/>
        <v>P41 A P31</v>
      </c>
      <c r="F158" s="125">
        <f t="shared" si="13"/>
        <v>96.75</v>
      </c>
      <c r="G158" s="128">
        <v>1</v>
      </c>
      <c r="H158" s="750">
        <f>(H201+H211)/2+0.1</f>
        <v>2.08</v>
      </c>
      <c r="I158" s="127">
        <v>0.5</v>
      </c>
      <c r="J158" s="750">
        <f t="shared" si="14"/>
        <v>100.62</v>
      </c>
      <c r="K158" s="1" t="e">
        <f>+#REF!</f>
        <v>#REF!</v>
      </c>
      <c r="L158" s="1" t="e">
        <f t="shared" ref="L158:L168" si="15">+H158-0.1-(K158*0.0254)</f>
        <v>#REF!</v>
      </c>
    </row>
    <row r="159" spans="1:12">
      <c r="A159" s="1320"/>
      <c r="B159" s="1321"/>
      <c r="C159" s="1321"/>
      <c r="D159" s="1322"/>
      <c r="E159" s="751" t="str">
        <f t="shared" si="13"/>
        <v>P22 A P15</v>
      </c>
      <c r="F159" s="125">
        <f t="shared" si="13"/>
        <v>105.63</v>
      </c>
      <c r="G159" s="128">
        <v>1</v>
      </c>
      <c r="H159" s="750">
        <f>(H185+H198)/2+0.1</f>
        <v>2.1</v>
      </c>
      <c r="I159" s="127">
        <v>0.5</v>
      </c>
      <c r="J159" s="750">
        <f t="shared" si="14"/>
        <v>110.9115</v>
      </c>
      <c r="K159" s="1" t="e">
        <f>+#REF!</f>
        <v>#REF!</v>
      </c>
      <c r="L159" s="1" t="e">
        <f t="shared" si="15"/>
        <v>#REF!</v>
      </c>
    </row>
    <row r="160" spans="1:12" ht="15.75" customHeight="1">
      <c r="A160" s="1320"/>
      <c r="B160" s="1321"/>
      <c r="C160" s="1321"/>
      <c r="D160" s="1322"/>
      <c r="E160" s="751" t="str">
        <f t="shared" si="13"/>
        <v>P15 A P56</v>
      </c>
      <c r="F160" s="125">
        <f t="shared" si="13"/>
        <v>87.96</v>
      </c>
      <c r="G160" s="128">
        <v>1.1000000000000001</v>
      </c>
      <c r="H160" s="750">
        <f>(H185+H226)/2+0.1</f>
        <v>2.1999999999999997</v>
      </c>
      <c r="I160" s="127">
        <v>0.5</v>
      </c>
      <c r="J160" s="750">
        <f t="shared" si="14"/>
        <v>106.43159999999999</v>
      </c>
      <c r="K160" s="1" t="e">
        <f>+#REF!</f>
        <v>#REF!</v>
      </c>
      <c r="L160" s="1" t="e">
        <f t="shared" si="15"/>
        <v>#REF!</v>
      </c>
    </row>
    <row r="161" spans="1:12">
      <c r="A161" s="1320"/>
      <c r="B161" s="1321"/>
      <c r="C161" s="1321"/>
      <c r="D161" s="1322"/>
      <c r="E161" s="751" t="str">
        <f t="shared" si="13"/>
        <v>P56 A P5</v>
      </c>
      <c r="F161" s="125">
        <f t="shared" si="13"/>
        <v>92.72</v>
      </c>
      <c r="G161" s="128">
        <v>1</v>
      </c>
      <c r="H161" s="750">
        <f>(H175+H226)/2+0.1</f>
        <v>1.87</v>
      </c>
      <c r="I161" s="127">
        <v>0.5</v>
      </c>
      <c r="J161" s="750">
        <f t="shared" si="14"/>
        <v>86.693200000000004</v>
      </c>
      <c r="K161" s="1" t="e">
        <f>+#REF!</f>
        <v>#REF!</v>
      </c>
      <c r="L161" s="1" t="e">
        <f t="shared" si="15"/>
        <v>#REF!</v>
      </c>
    </row>
    <row r="162" spans="1:12">
      <c r="A162" s="1320"/>
      <c r="B162" s="1321"/>
      <c r="C162" s="1321"/>
      <c r="D162" s="1322"/>
      <c r="E162" s="751" t="str">
        <f t="shared" si="13"/>
        <v>P5 A P2</v>
      </c>
      <c r="F162" s="125">
        <f t="shared" si="13"/>
        <v>0</v>
      </c>
      <c r="G162" s="128">
        <v>1</v>
      </c>
      <c r="H162" s="750">
        <f>(H175+H172)/2+0.1</f>
        <v>2.06</v>
      </c>
      <c r="I162" s="127">
        <v>0</v>
      </c>
      <c r="J162" s="750">
        <f t="shared" si="14"/>
        <v>0</v>
      </c>
      <c r="K162" s="1" t="e">
        <f>+#REF!</f>
        <v>#REF!</v>
      </c>
      <c r="L162" s="1" t="e">
        <f t="shared" si="15"/>
        <v>#REF!</v>
      </c>
    </row>
    <row r="163" spans="1:12">
      <c r="A163" s="1320"/>
      <c r="B163" s="1321"/>
      <c r="C163" s="1321"/>
      <c r="D163" s="1322"/>
      <c r="E163" s="751" t="str">
        <f t="shared" si="13"/>
        <v>P49 A P42</v>
      </c>
      <c r="F163" s="125">
        <f t="shared" si="13"/>
        <v>101.74</v>
      </c>
      <c r="G163" s="128">
        <v>1</v>
      </c>
      <c r="H163" s="750">
        <f>(H219+H212)/2+0.1</f>
        <v>1.9500000000000002</v>
      </c>
      <c r="I163" s="127">
        <v>0.5</v>
      </c>
      <c r="J163" s="750">
        <f t="shared" si="14"/>
        <v>99.1965</v>
      </c>
      <c r="K163" s="1" t="e">
        <f>+#REF!</f>
        <v>#REF!</v>
      </c>
      <c r="L163" s="1" t="e">
        <f t="shared" si="15"/>
        <v>#REF!</v>
      </c>
    </row>
    <row r="164" spans="1:12">
      <c r="A164" s="1320"/>
      <c r="B164" s="1321"/>
      <c r="C164" s="1321"/>
      <c r="D164" s="1322"/>
      <c r="E164" s="751" t="str">
        <f t="shared" si="13"/>
        <v>P42 A P32</v>
      </c>
      <c r="F164" s="125">
        <f t="shared" si="13"/>
        <v>98.84</v>
      </c>
      <c r="G164" s="128">
        <v>1.1000000000000001</v>
      </c>
      <c r="H164" s="750">
        <f>(H202+H212)/2+0.1</f>
        <v>2.2749999999999999</v>
      </c>
      <c r="I164" s="127">
        <v>0.5</v>
      </c>
      <c r="J164" s="750">
        <f t="shared" si="14"/>
        <v>123.67355000000002</v>
      </c>
      <c r="K164" s="1" t="e">
        <f>+#REF!</f>
        <v>#REF!</v>
      </c>
      <c r="L164" s="1" t="e">
        <f t="shared" si="15"/>
        <v>#REF!</v>
      </c>
    </row>
    <row r="165" spans="1:12">
      <c r="A165" s="1320"/>
      <c r="B165" s="1321"/>
      <c r="C165" s="1321"/>
      <c r="D165" s="1322"/>
      <c r="E165" s="751" t="str">
        <f t="shared" si="13"/>
        <v>P23 A P16</v>
      </c>
      <c r="F165" s="125">
        <f t="shared" si="13"/>
        <v>102.55</v>
      </c>
      <c r="G165" s="128">
        <v>1</v>
      </c>
      <c r="H165" s="750">
        <f>(H193+H186)/2+0.1</f>
        <v>1.8250000000000002</v>
      </c>
      <c r="I165" s="127">
        <v>0.5</v>
      </c>
      <c r="J165" s="750">
        <f t="shared" si="14"/>
        <v>93.576875000000001</v>
      </c>
      <c r="K165" s="1" t="e">
        <f>+#REF!</f>
        <v>#REF!</v>
      </c>
      <c r="L165" s="1" t="e">
        <f t="shared" si="15"/>
        <v>#REF!</v>
      </c>
    </row>
    <row r="166" spans="1:12">
      <c r="A166" s="1320"/>
      <c r="B166" s="1321"/>
      <c r="C166" s="1321"/>
      <c r="D166" s="1322"/>
      <c r="E166" s="751" t="str">
        <f t="shared" si="13"/>
        <v>P43 A P34</v>
      </c>
      <c r="F166" s="125">
        <f t="shared" si="13"/>
        <v>103.35</v>
      </c>
      <c r="G166" s="128">
        <v>2</v>
      </c>
      <c r="H166" s="750">
        <f>(H213+H204)/2+0.1</f>
        <v>4.3249999999999993</v>
      </c>
      <c r="I166" s="127">
        <v>0.5</v>
      </c>
      <c r="J166" s="750">
        <f t="shared" si="14"/>
        <v>446.98874999999992</v>
      </c>
      <c r="K166" s="1" t="e">
        <f>+#REF!</f>
        <v>#REF!</v>
      </c>
      <c r="L166" s="1" t="e">
        <f t="shared" si="15"/>
        <v>#REF!</v>
      </c>
    </row>
    <row r="167" spans="1:12">
      <c r="A167" s="1320"/>
      <c r="B167" s="1321"/>
      <c r="C167" s="1321"/>
      <c r="D167" s="1322"/>
      <c r="E167" s="751" t="str">
        <f t="shared" si="13"/>
        <v>P25 A P57</v>
      </c>
      <c r="F167" s="125">
        <f t="shared" si="13"/>
        <v>7.17</v>
      </c>
      <c r="G167" s="128">
        <v>1</v>
      </c>
      <c r="H167" s="750">
        <f>(H227+H195)/2+0.1</f>
        <v>1.9000000000000001</v>
      </c>
      <c r="I167" s="127">
        <v>0.5</v>
      </c>
      <c r="J167" s="750">
        <f t="shared" si="14"/>
        <v>6.8115000000000006</v>
      </c>
      <c r="K167" s="1" t="e">
        <f>+#REF!</f>
        <v>#REF!</v>
      </c>
      <c r="L167" s="1" t="e">
        <f t="shared" si="15"/>
        <v>#REF!</v>
      </c>
    </row>
    <row r="168" spans="1:12">
      <c r="A168" s="1320"/>
      <c r="B168" s="1321"/>
      <c r="C168" s="1321"/>
      <c r="D168" s="1322"/>
      <c r="E168" s="751" t="str">
        <f t="shared" si="13"/>
        <v>P57 A P17</v>
      </c>
      <c r="F168" s="125">
        <f t="shared" si="13"/>
        <v>91.73</v>
      </c>
      <c r="G168" s="128">
        <v>1</v>
      </c>
      <c r="H168" s="750">
        <f>(H227+H187)/2+0.1</f>
        <v>1.9300000000000002</v>
      </c>
      <c r="I168" s="127">
        <v>0.5</v>
      </c>
      <c r="J168" s="750">
        <f t="shared" si="14"/>
        <v>88.519450000000006</v>
      </c>
      <c r="K168" s="1" t="e">
        <f>+#REF!</f>
        <v>#REF!</v>
      </c>
      <c r="L168" s="1" t="e">
        <f t="shared" si="15"/>
        <v>#REF!</v>
      </c>
    </row>
    <row r="169" spans="1:12" ht="13.5" thickBot="1">
      <c r="A169" s="1320"/>
      <c r="B169" s="1321"/>
      <c r="C169" s="1321"/>
      <c r="D169" s="1322"/>
      <c r="E169" s="751"/>
      <c r="F169" s="125"/>
      <c r="G169" s="128"/>
      <c r="H169" s="750"/>
      <c r="I169" s="127"/>
      <c r="J169" s="750"/>
    </row>
    <row r="170" spans="1:12" ht="13.5" thickBot="1">
      <c r="A170" s="1320"/>
      <c r="B170" s="1321"/>
      <c r="C170" s="1321"/>
      <c r="D170" s="1322"/>
      <c r="E170" s="112" t="s">
        <v>95</v>
      </c>
      <c r="F170" s="939"/>
      <c r="G170" s="112" t="s">
        <v>97</v>
      </c>
      <c r="H170" s="112" t="s">
        <v>96</v>
      </c>
      <c r="I170" s="114"/>
      <c r="J170" s="112"/>
    </row>
    <row r="171" spans="1:12">
      <c r="A171" s="1320"/>
      <c r="B171" s="1321"/>
      <c r="C171" s="1321"/>
      <c r="D171" s="1322"/>
      <c r="E171" s="751" t="s">
        <v>496</v>
      </c>
      <c r="F171" s="125"/>
      <c r="G171" s="128">
        <f>(PI()/4)*1.6*1.6</f>
        <v>2.0106192982974678</v>
      </c>
      <c r="H171" s="750">
        <v>1.89</v>
      </c>
      <c r="I171" s="127">
        <v>0</v>
      </c>
      <c r="J171" s="750">
        <f>G171*I171*H171</f>
        <v>0</v>
      </c>
    </row>
    <row r="172" spans="1:12">
      <c r="A172" s="1320"/>
      <c r="B172" s="1321"/>
      <c r="C172" s="1321"/>
      <c r="D172" s="1322"/>
      <c r="E172" s="751" t="s">
        <v>497</v>
      </c>
      <c r="F172" s="125"/>
      <c r="G172" s="128">
        <f>(PI()/4)*1.6*1.6</f>
        <v>2.0106192982974678</v>
      </c>
      <c r="H172" s="750">
        <v>2.2799999999999998</v>
      </c>
      <c r="I172" s="127">
        <v>0</v>
      </c>
      <c r="J172" s="750">
        <f t="shared" ref="J172:J233" si="16">G172*I172*H172</f>
        <v>0</v>
      </c>
    </row>
    <row r="173" spans="1:12">
      <c r="A173" s="1320"/>
      <c r="B173" s="1321"/>
      <c r="C173" s="1321"/>
      <c r="D173" s="1322"/>
      <c r="E173" s="751" t="s">
        <v>498</v>
      </c>
      <c r="F173" s="125"/>
      <c r="G173" s="128">
        <f t="shared" ref="G173:G233" si="17">(PI()/4)*1.6*1.6</f>
        <v>2.0106192982974678</v>
      </c>
      <c r="H173" s="750">
        <v>1.7</v>
      </c>
      <c r="I173" s="127">
        <v>0</v>
      </c>
      <c r="J173" s="750">
        <f t="shared" si="16"/>
        <v>0</v>
      </c>
    </row>
    <row r="174" spans="1:12">
      <c r="A174" s="1320"/>
      <c r="B174" s="1321"/>
      <c r="C174" s="1321"/>
      <c r="D174" s="1322"/>
      <c r="E174" s="751" t="s">
        <v>499</v>
      </c>
      <c r="F174" s="125"/>
      <c r="G174" s="128">
        <f t="shared" si="17"/>
        <v>2.0106192982974678</v>
      </c>
      <c r="H174" s="750">
        <v>1.6</v>
      </c>
      <c r="I174" s="127">
        <v>0.5</v>
      </c>
      <c r="J174" s="750">
        <f t="shared" si="16"/>
        <v>1.6084954386379744</v>
      </c>
    </row>
    <row r="175" spans="1:12">
      <c r="A175" s="1320"/>
      <c r="B175" s="1321"/>
      <c r="C175" s="1321"/>
      <c r="D175" s="1322"/>
      <c r="E175" s="751" t="s">
        <v>500</v>
      </c>
      <c r="F175" s="125"/>
      <c r="G175" s="128">
        <f t="shared" si="17"/>
        <v>2.0106192982974678</v>
      </c>
      <c r="H175" s="750">
        <v>1.64</v>
      </c>
      <c r="I175" s="127">
        <v>0.5</v>
      </c>
      <c r="J175" s="750">
        <f t="shared" si="16"/>
        <v>1.6487078246039235</v>
      </c>
    </row>
    <row r="176" spans="1:12">
      <c r="A176" s="1320"/>
      <c r="B176" s="1321"/>
      <c r="C176" s="1321"/>
      <c r="D176" s="1322"/>
      <c r="E176" s="751" t="s">
        <v>501</v>
      </c>
      <c r="F176" s="125"/>
      <c r="G176" s="128">
        <f t="shared" si="17"/>
        <v>2.0106192982974678</v>
      </c>
      <c r="H176" s="750">
        <v>1.8</v>
      </c>
      <c r="I176" s="127">
        <v>0</v>
      </c>
      <c r="J176" s="750">
        <f t="shared" si="16"/>
        <v>0</v>
      </c>
    </row>
    <row r="177" spans="1:10">
      <c r="A177" s="1320"/>
      <c r="B177" s="1321"/>
      <c r="C177" s="1321"/>
      <c r="D177" s="1322"/>
      <c r="E177" s="751" t="s">
        <v>502</v>
      </c>
      <c r="F177" s="125"/>
      <c r="G177" s="128">
        <f t="shared" si="17"/>
        <v>2.0106192982974678</v>
      </c>
      <c r="H177" s="750">
        <v>2.14</v>
      </c>
      <c r="I177" s="127">
        <v>0</v>
      </c>
      <c r="J177" s="750">
        <f t="shared" si="16"/>
        <v>0</v>
      </c>
    </row>
    <row r="178" spans="1:10">
      <c r="A178" s="1320"/>
      <c r="B178" s="1321"/>
      <c r="C178" s="1321"/>
      <c r="D178" s="1322"/>
      <c r="E178" s="751" t="s">
        <v>512</v>
      </c>
      <c r="F178" s="125"/>
      <c r="G178" s="128">
        <f t="shared" si="17"/>
        <v>2.0106192982974678</v>
      </c>
      <c r="H178" s="750">
        <v>4.42</v>
      </c>
      <c r="I178" s="127">
        <v>0</v>
      </c>
      <c r="J178" s="750">
        <f t="shared" si="16"/>
        <v>0</v>
      </c>
    </row>
    <row r="179" spans="1:10">
      <c r="A179" s="1320"/>
      <c r="B179" s="1321"/>
      <c r="C179" s="1321"/>
      <c r="D179" s="1322"/>
      <c r="E179" s="751" t="s">
        <v>669</v>
      </c>
      <c r="F179" s="125"/>
      <c r="G179" s="128">
        <f t="shared" si="17"/>
        <v>2.0106192982974678</v>
      </c>
      <c r="H179" s="750">
        <v>4.3</v>
      </c>
      <c r="I179" s="127">
        <v>0</v>
      </c>
      <c r="J179" s="750">
        <f t="shared" si="16"/>
        <v>0</v>
      </c>
    </row>
    <row r="180" spans="1:10">
      <c r="A180" s="1320"/>
      <c r="B180" s="1321"/>
      <c r="C180" s="1321"/>
      <c r="D180" s="1322"/>
      <c r="E180" s="751" t="s">
        <v>579</v>
      </c>
      <c r="F180" s="125"/>
      <c r="G180" s="128">
        <f t="shared" si="17"/>
        <v>2.0106192982974678</v>
      </c>
      <c r="H180" s="750">
        <v>2</v>
      </c>
      <c r="I180" s="127">
        <v>0</v>
      </c>
      <c r="J180" s="750">
        <f t="shared" si="16"/>
        <v>0</v>
      </c>
    </row>
    <row r="181" spans="1:10">
      <c r="A181" s="1320"/>
      <c r="B181" s="1321"/>
      <c r="C181" s="1321"/>
      <c r="D181" s="1322"/>
      <c r="E181" s="751" t="s">
        <v>580</v>
      </c>
      <c r="F181" s="125"/>
      <c r="G181" s="128">
        <f t="shared" si="17"/>
        <v>2.0106192982974678</v>
      </c>
      <c r="H181" s="750">
        <v>1.53</v>
      </c>
      <c r="I181" s="127">
        <v>0</v>
      </c>
      <c r="J181" s="750">
        <f t="shared" si="16"/>
        <v>0</v>
      </c>
    </row>
    <row r="182" spans="1:10">
      <c r="A182" s="1320"/>
      <c r="B182" s="1321"/>
      <c r="C182" s="1321"/>
      <c r="D182" s="1322"/>
      <c r="E182" s="751" t="s">
        <v>503</v>
      </c>
      <c r="F182" s="125"/>
      <c r="G182" s="128">
        <f t="shared" si="17"/>
        <v>2.0106192982974678</v>
      </c>
      <c r="H182" s="750">
        <v>1.6</v>
      </c>
      <c r="I182" s="127">
        <v>0.5</v>
      </c>
      <c r="J182" s="750">
        <f t="shared" si="16"/>
        <v>1.6084954386379744</v>
      </c>
    </row>
    <row r="183" spans="1:10">
      <c r="A183" s="1320"/>
      <c r="B183" s="1321"/>
      <c r="C183" s="1321"/>
      <c r="D183" s="1322"/>
      <c r="E183" s="751" t="s">
        <v>504</v>
      </c>
      <c r="F183" s="125"/>
      <c r="G183" s="128">
        <f t="shared" si="17"/>
        <v>2.0106192982974678</v>
      </c>
      <c r="H183" s="750">
        <v>1.6</v>
      </c>
      <c r="I183" s="127">
        <v>0.5</v>
      </c>
      <c r="J183" s="750">
        <f t="shared" si="16"/>
        <v>1.6084954386379744</v>
      </c>
    </row>
    <row r="184" spans="1:10">
      <c r="A184" s="1320"/>
      <c r="B184" s="1321"/>
      <c r="C184" s="1321"/>
      <c r="D184" s="1322"/>
      <c r="E184" s="751" t="s">
        <v>505</v>
      </c>
      <c r="F184" s="125"/>
      <c r="G184" s="128">
        <f t="shared" si="17"/>
        <v>2.0106192982974678</v>
      </c>
      <c r="H184" s="750">
        <v>1.8</v>
      </c>
      <c r="I184" s="127">
        <v>0.5</v>
      </c>
      <c r="J184" s="750">
        <f t="shared" si="16"/>
        <v>1.8095573684677211</v>
      </c>
    </row>
    <row r="185" spans="1:10">
      <c r="A185" s="1320"/>
      <c r="B185" s="1321"/>
      <c r="C185" s="1321"/>
      <c r="D185" s="1322"/>
      <c r="E185" s="751" t="s">
        <v>506</v>
      </c>
      <c r="F185" s="125"/>
      <c r="G185" s="128">
        <f t="shared" si="17"/>
        <v>2.0106192982974678</v>
      </c>
      <c r="H185" s="750">
        <v>2.2999999999999998</v>
      </c>
      <c r="I185" s="127">
        <v>0.5</v>
      </c>
      <c r="J185" s="750">
        <f t="shared" si="16"/>
        <v>2.3122121930420878</v>
      </c>
    </row>
    <row r="186" spans="1:10">
      <c r="A186" s="1320"/>
      <c r="B186" s="1321"/>
      <c r="C186" s="1321"/>
      <c r="D186" s="1322"/>
      <c r="E186" s="751" t="s">
        <v>507</v>
      </c>
      <c r="F186" s="125"/>
      <c r="G186" s="128">
        <f t="shared" si="17"/>
        <v>2.0106192982974678</v>
      </c>
      <c r="H186" s="750">
        <v>1.7</v>
      </c>
      <c r="I186" s="127">
        <v>0.5</v>
      </c>
      <c r="J186" s="750">
        <f t="shared" si="16"/>
        <v>1.7090264035528475</v>
      </c>
    </row>
    <row r="187" spans="1:10">
      <c r="A187" s="1320"/>
      <c r="B187" s="1321"/>
      <c r="C187" s="1321"/>
      <c r="D187" s="1322"/>
      <c r="E187" s="751" t="s">
        <v>508</v>
      </c>
      <c r="F187" s="125"/>
      <c r="G187" s="128">
        <f t="shared" si="17"/>
        <v>2.0106192982974678</v>
      </c>
      <c r="H187" s="750">
        <v>1.86</v>
      </c>
      <c r="I187" s="127">
        <v>0.5</v>
      </c>
      <c r="J187" s="750">
        <f t="shared" si="16"/>
        <v>1.8698759474166451</v>
      </c>
    </row>
    <row r="188" spans="1:10">
      <c r="A188" s="1320"/>
      <c r="B188" s="1321"/>
      <c r="C188" s="1321"/>
      <c r="D188" s="1322"/>
      <c r="E188" s="751" t="s">
        <v>509</v>
      </c>
      <c r="F188" s="125"/>
      <c r="G188" s="128">
        <f t="shared" si="17"/>
        <v>2.0106192982974678</v>
      </c>
      <c r="H188" s="750">
        <v>3.43</v>
      </c>
      <c r="I188" s="127">
        <v>0.5</v>
      </c>
      <c r="J188" s="750">
        <f t="shared" si="16"/>
        <v>3.4482120965801575</v>
      </c>
    </row>
    <row r="189" spans="1:10">
      <c r="A189" s="1320"/>
      <c r="B189" s="1321"/>
      <c r="C189" s="1321"/>
      <c r="D189" s="1322"/>
      <c r="E189" s="751" t="s">
        <v>510</v>
      </c>
      <c r="F189" s="125"/>
      <c r="G189" s="128">
        <f t="shared" si="17"/>
        <v>2.0106192982974678</v>
      </c>
      <c r="H189" s="750">
        <v>1.7</v>
      </c>
      <c r="I189" s="127">
        <v>0.5</v>
      </c>
      <c r="J189" s="750">
        <f t="shared" si="16"/>
        <v>1.7090264035528475</v>
      </c>
    </row>
    <row r="190" spans="1:10">
      <c r="A190" s="1320"/>
      <c r="B190" s="1321"/>
      <c r="C190" s="1321"/>
      <c r="D190" s="1322"/>
      <c r="E190" s="751" t="s">
        <v>511</v>
      </c>
      <c r="F190" s="125"/>
      <c r="G190" s="128">
        <f t="shared" si="17"/>
        <v>2.0106192982974678</v>
      </c>
      <c r="H190" s="750">
        <v>2.2000000000000002</v>
      </c>
      <c r="I190" s="127">
        <v>0.5</v>
      </c>
      <c r="J190" s="750">
        <f t="shared" si="16"/>
        <v>2.2116812281272149</v>
      </c>
    </row>
    <row r="191" spans="1:10">
      <c r="A191" s="1320"/>
      <c r="B191" s="1321"/>
      <c r="C191" s="1321"/>
      <c r="D191" s="1322"/>
      <c r="E191" s="751" t="s">
        <v>514</v>
      </c>
      <c r="F191" s="125"/>
      <c r="G191" s="128">
        <f t="shared" si="17"/>
        <v>2.0106192982974678</v>
      </c>
      <c r="H191" s="750">
        <v>1.64</v>
      </c>
      <c r="I191" s="127">
        <v>0.5</v>
      </c>
      <c r="J191" s="750">
        <f t="shared" si="16"/>
        <v>1.6487078246039235</v>
      </c>
    </row>
    <row r="192" spans="1:10">
      <c r="A192" s="1320"/>
      <c r="B192" s="1321"/>
      <c r="C192" s="1321"/>
      <c r="D192" s="1322"/>
      <c r="E192" s="751" t="s">
        <v>515</v>
      </c>
      <c r="F192" s="125"/>
      <c r="G192" s="128">
        <f t="shared" si="17"/>
        <v>2.0106192982974678</v>
      </c>
      <c r="H192" s="750">
        <v>1.97</v>
      </c>
      <c r="I192" s="127">
        <v>0.5</v>
      </c>
      <c r="J192" s="750">
        <f t="shared" si="16"/>
        <v>1.9804600088230058</v>
      </c>
    </row>
    <row r="193" spans="1:10">
      <c r="A193" s="1320"/>
      <c r="B193" s="1321"/>
      <c r="C193" s="1321"/>
      <c r="D193" s="1322"/>
      <c r="E193" s="751" t="s">
        <v>516</v>
      </c>
      <c r="F193" s="125"/>
      <c r="G193" s="128">
        <f t="shared" si="17"/>
        <v>2.0106192982974678</v>
      </c>
      <c r="H193" s="750">
        <v>1.75</v>
      </c>
      <c r="I193" s="127">
        <v>0.5</v>
      </c>
      <c r="J193" s="750">
        <f t="shared" si="16"/>
        <v>1.7592918860102844</v>
      </c>
    </row>
    <row r="194" spans="1:10">
      <c r="A194" s="1320"/>
      <c r="B194" s="1321"/>
      <c r="C194" s="1321"/>
      <c r="D194" s="1322"/>
      <c r="E194" s="751" t="s">
        <v>517</v>
      </c>
      <c r="F194" s="125"/>
      <c r="G194" s="128">
        <f t="shared" si="17"/>
        <v>2.0106192982974678</v>
      </c>
      <c r="H194" s="750">
        <v>1.85</v>
      </c>
      <c r="I194" s="127">
        <v>0.5</v>
      </c>
      <c r="J194" s="750">
        <f t="shared" si="16"/>
        <v>1.8598228509251578</v>
      </c>
    </row>
    <row r="195" spans="1:10">
      <c r="A195" s="1320"/>
      <c r="B195" s="1321"/>
      <c r="C195" s="1321"/>
      <c r="D195" s="1322"/>
      <c r="E195" s="751" t="s">
        <v>518</v>
      </c>
      <c r="F195" s="125"/>
      <c r="G195" s="128">
        <f t="shared" si="17"/>
        <v>2.0106192982974678</v>
      </c>
      <c r="H195" s="750">
        <v>1.8</v>
      </c>
      <c r="I195" s="127">
        <v>0.5</v>
      </c>
      <c r="J195" s="750">
        <f t="shared" si="16"/>
        <v>1.8095573684677211</v>
      </c>
    </row>
    <row r="196" spans="1:10">
      <c r="A196" s="1320"/>
      <c r="B196" s="1321"/>
      <c r="C196" s="1321"/>
      <c r="D196" s="1322"/>
      <c r="E196" s="751" t="s">
        <v>519</v>
      </c>
      <c r="F196" s="125"/>
      <c r="G196" s="128">
        <f t="shared" si="17"/>
        <v>2.0106192982974678</v>
      </c>
      <c r="H196" s="750">
        <v>1.8</v>
      </c>
      <c r="I196" s="127">
        <v>0.5</v>
      </c>
      <c r="J196" s="750">
        <f t="shared" si="16"/>
        <v>1.8095573684677211</v>
      </c>
    </row>
    <row r="197" spans="1:10">
      <c r="A197" s="1320"/>
      <c r="B197" s="1321"/>
      <c r="C197" s="1321"/>
      <c r="D197" s="1322"/>
      <c r="E197" s="751" t="s">
        <v>670</v>
      </c>
      <c r="F197" s="125"/>
      <c r="G197" s="128">
        <f t="shared" si="17"/>
        <v>2.0106192982974678</v>
      </c>
      <c r="H197" s="750">
        <v>1.7</v>
      </c>
      <c r="I197" s="127">
        <v>0.5</v>
      </c>
      <c r="J197" s="750">
        <f t="shared" si="16"/>
        <v>1.7090264035528475</v>
      </c>
    </row>
    <row r="198" spans="1:10">
      <c r="A198" s="1320"/>
      <c r="B198" s="1321"/>
      <c r="C198" s="1321"/>
      <c r="D198" s="1322"/>
      <c r="E198" s="751" t="s">
        <v>520</v>
      </c>
      <c r="F198" s="125"/>
      <c r="G198" s="128">
        <f t="shared" si="17"/>
        <v>2.0106192982974678</v>
      </c>
      <c r="H198" s="750">
        <v>1.7</v>
      </c>
      <c r="I198" s="127">
        <v>0.5</v>
      </c>
      <c r="J198" s="750">
        <f t="shared" si="16"/>
        <v>1.7090264035528475</v>
      </c>
    </row>
    <row r="199" spans="1:10">
      <c r="A199" s="1320"/>
      <c r="B199" s="1321"/>
      <c r="C199" s="1321"/>
      <c r="D199" s="1322"/>
      <c r="E199" s="751" t="s">
        <v>521</v>
      </c>
      <c r="F199" s="125"/>
      <c r="G199" s="128">
        <f t="shared" si="17"/>
        <v>2.0106192982974678</v>
      </c>
      <c r="H199" s="750">
        <v>1.7</v>
      </c>
      <c r="I199" s="127">
        <v>0.5</v>
      </c>
      <c r="J199" s="750">
        <f t="shared" si="16"/>
        <v>1.7090264035528475</v>
      </c>
    </row>
    <row r="200" spans="1:10">
      <c r="A200" s="1320"/>
      <c r="B200" s="1321"/>
      <c r="C200" s="1321"/>
      <c r="D200" s="1322"/>
      <c r="E200" s="751" t="s">
        <v>522</v>
      </c>
      <c r="F200" s="125"/>
      <c r="G200" s="128">
        <f t="shared" si="17"/>
        <v>2.0106192982974678</v>
      </c>
      <c r="H200" s="750">
        <v>2.35</v>
      </c>
      <c r="I200" s="127">
        <v>0.5</v>
      </c>
      <c r="J200" s="750">
        <f t="shared" si="16"/>
        <v>2.3624776754995249</v>
      </c>
    </row>
    <row r="201" spans="1:10">
      <c r="A201" s="1320"/>
      <c r="B201" s="1321"/>
      <c r="C201" s="1321"/>
      <c r="D201" s="1322"/>
      <c r="E201" s="751" t="s">
        <v>523</v>
      </c>
      <c r="F201" s="125"/>
      <c r="G201" s="128">
        <f t="shared" si="17"/>
        <v>2.0106192982974678</v>
      </c>
      <c r="H201" s="750">
        <v>2.16</v>
      </c>
      <c r="I201" s="127">
        <v>0.5</v>
      </c>
      <c r="J201" s="750">
        <f t="shared" si="16"/>
        <v>2.1714688421612651</v>
      </c>
    </row>
    <row r="202" spans="1:10">
      <c r="A202" s="1320"/>
      <c r="B202" s="1321"/>
      <c r="C202" s="1321"/>
      <c r="D202" s="1322"/>
      <c r="E202" s="751" t="s">
        <v>524</v>
      </c>
      <c r="F202" s="125"/>
      <c r="G202" s="128">
        <f t="shared" si="17"/>
        <v>2.0106192982974678</v>
      </c>
      <c r="H202" s="750">
        <v>2.35</v>
      </c>
      <c r="I202" s="127">
        <v>0.5</v>
      </c>
      <c r="J202" s="750">
        <f t="shared" si="16"/>
        <v>2.3624776754995249</v>
      </c>
    </row>
    <row r="203" spans="1:10">
      <c r="A203" s="1320"/>
      <c r="B203" s="1321"/>
      <c r="C203" s="1321"/>
      <c r="D203" s="1322"/>
      <c r="E203" s="751" t="s">
        <v>525</v>
      </c>
      <c r="F203" s="125"/>
      <c r="G203" s="128">
        <f t="shared" si="17"/>
        <v>2.0106192982974678</v>
      </c>
      <c r="H203" s="750">
        <v>2.4500000000000002</v>
      </c>
      <c r="I203" s="127">
        <v>0.5</v>
      </c>
      <c r="J203" s="750">
        <f t="shared" si="16"/>
        <v>2.4630086404143983</v>
      </c>
    </row>
    <row r="204" spans="1:10">
      <c r="A204" s="1320"/>
      <c r="B204" s="1321"/>
      <c r="C204" s="1321"/>
      <c r="D204" s="1322"/>
      <c r="E204" s="751" t="s">
        <v>526</v>
      </c>
      <c r="F204" s="125"/>
      <c r="G204" s="128">
        <f t="shared" si="17"/>
        <v>2.0106192982974678</v>
      </c>
      <c r="H204" s="750">
        <v>2.4500000000000002</v>
      </c>
      <c r="I204" s="127">
        <v>0.5</v>
      </c>
      <c r="J204" s="750">
        <f t="shared" si="16"/>
        <v>2.4630086404143983</v>
      </c>
    </row>
    <row r="205" spans="1:10">
      <c r="A205" s="1320"/>
      <c r="B205" s="1321"/>
      <c r="C205" s="1321"/>
      <c r="D205" s="1322"/>
      <c r="E205" s="751" t="s">
        <v>685</v>
      </c>
      <c r="F205" s="125"/>
      <c r="G205" s="128">
        <f t="shared" si="17"/>
        <v>2.0106192982974678</v>
      </c>
      <c r="H205" s="750">
        <v>3.75</v>
      </c>
      <c r="I205" s="127">
        <v>0.5</v>
      </c>
      <c r="J205" s="750">
        <f t="shared" si="16"/>
        <v>3.7699111843077522</v>
      </c>
    </row>
    <row r="206" spans="1:10">
      <c r="A206" s="1320"/>
      <c r="B206" s="1321"/>
      <c r="C206" s="1321"/>
      <c r="D206" s="1322"/>
      <c r="E206" s="751" t="s">
        <v>527</v>
      </c>
      <c r="F206" s="125"/>
      <c r="G206" s="128">
        <f t="shared" si="17"/>
        <v>2.0106192982974678</v>
      </c>
      <c r="H206" s="750">
        <v>1.6</v>
      </c>
      <c r="I206" s="127">
        <v>0.5</v>
      </c>
      <c r="J206" s="750">
        <f t="shared" si="16"/>
        <v>1.6084954386379744</v>
      </c>
    </row>
    <row r="207" spans="1:10">
      <c r="A207" s="1320"/>
      <c r="B207" s="1321"/>
      <c r="C207" s="1321"/>
      <c r="D207" s="1322"/>
      <c r="E207" s="751" t="s">
        <v>528</v>
      </c>
      <c r="F207" s="125"/>
      <c r="G207" s="128">
        <f t="shared" si="17"/>
        <v>2.0106192982974678</v>
      </c>
      <c r="H207" s="750">
        <v>1.68</v>
      </c>
      <c r="I207" s="127">
        <v>0.5</v>
      </c>
      <c r="J207" s="750">
        <f t="shared" si="16"/>
        <v>1.6889202105698728</v>
      </c>
    </row>
    <row r="208" spans="1:10">
      <c r="A208" s="1320"/>
      <c r="B208" s="1321"/>
      <c r="C208" s="1321"/>
      <c r="D208" s="1322"/>
      <c r="E208" s="751" t="s">
        <v>531</v>
      </c>
      <c r="F208" s="125"/>
      <c r="G208" s="128">
        <f t="shared" si="17"/>
        <v>2.0106192982974678</v>
      </c>
      <c r="H208" s="750">
        <v>1.9</v>
      </c>
      <c r="I208" s="127">
        <v>0.5</v>
      </c>
      <c r="J208" s="750">
        <f t="shared" si="16"/>
        <v>1.9100883333825942</v>
      </c>
    </row>
    <row r="209" spans="1:10">
      <c r="A209" s="1320"/>
      <c r="B209" s="1321"/>
      <c r="C209" s="1321"/>
      <c r="D209" s="1322"/>
      <c r="E209" s="751" t="s">
        <v>532</v>
      </c>
      <c r="F209" s="125"/>
      <c r="G209" s="128">
        <f t="shared" si="17"/>
        <v>2.0106192982974678</v>
      </c>
      <c r="H209" s="750">
        <v>1.7</v>
      </c>
      <c r="I209" s="127">
        <v>0.5</v>
      </c>
      <c r="J209" s="750">
        <f t="shared" si="16"/>
        <v>1.7090264035528475</v>
      </c>
    </row>
    <row r="210" spans="1:10">
      <c r="A210" s="1320"/>
      <c r="B210" s="1321"/>
      <c r="C210" s="1321"/>
      <c r="D210" s="1322"/>
      <c r="E210" s="751" t="s">
        <v>533</v>
      </c>
      <c r="F210" s="125"/>
      <c r="G210" s="128">
        <f t="shared" si="17"/>
        <v>2.0106192982974678</v>
      </c>
      <c r="H210" s="750">
        <v>1.9</v>
      </c>
      <c r="I210" s="127">
        <v>0.5</v>
      </c>
      <c r="J210" s="750">
        <f t="shared" si="16"/>
        <v>1.9100883333825942</v>
      </c>
    </row>
    <row r="211" spans="1:10">
      <c r="A211" s="1320"/>
      <c r="B211" s="1321"/>
      <c r="C211" s="1321"/>
      <c r="D211" s="1322"/>
      <c r="E211" s="751" t="s">
        <v>671</v>
      </c>
      <c r="F211" s="125"/>
      <c r="G211" s="128">
        <f t="shared" si="17"/>
        <v>2.0106192982974678</v>
      </c>
      <c r="H211" s="750">
        <v>1.8</v>
      </c>
      <c r="I211" s="127">
        <v>0.5</v>
      </c>
      <c r="J211" s="750">
        <f t="shared" si="16"/>
        <v>1.8095573684677211</v>
      </c>
    </row>
    <row r="212" spans="1:10">
      <c r="A212" s="1320"/>
      <c r="B212" s="1321"/>
      <c r="C212" s="1321"/>
      <c r="D212" s="1322"/>
      <c r="E212" s="751" t="s">
        <v>534</v>
      </c>
      <c r="F212" s="125"/>
      <c r="G212" s="128">
        <f t="shared" si="17"/>
        <v>2.0106192982974678</v>
      </c>
      <c r="H212" s="750">
        <v>2</v>
      </c>
      <c r="I212" s="127">
        <v>0.5</v>
      </c>
      <c r="J212" s="750">
        <f t="shared" si="16"/>
        <v>2.0106192982974678</v>
      </c>
    </row>
    <row r="213" spans="1:10">
      <c r="A213" s="1320"/>
      <c r="B213" s="1321"/>
      <c r="C213" s="1321"/>
      <c r="D213" s="1322"/>
      <c r="E213" s="751" t="s">
        <v>689</v>
      </c>
      <c r="F213" s="125"/>
      <c r="G213" s="128">
        <f t="shared" si="17"/>
        <v>2.0106192982974678</v>
      </c>
      <c r="H213" s="750">
        <v>6</v>
      </c>
      <c r="I213" s="127">
        <v>0.5</v>
      </c>
      <c r="J213" s="750">
        <f t="shared" si="16"/>
        <v>6.0318578948924033</v>
      </c>
    </row>
    <row r="214" spans="1:10">
      <c r="A214" s="1320"/>
      <c r="B214" s="1321"/>
      <c r="C214" s="1321"/>
      <c r="D214" s="1322"/>
      <c r="E214" s="751" t="s">
        <v>535</v>
      </c>
      <c r="F214" s="125"/>
      <c r="G214" s="128">
        <f t="shared" si="17"/>
        <v>2.0106192982974678</v>
      </c>
      <c r="H214" s="750">
        <v>1.6</v>
      </c>
      <c r="I214" s="127">
        <v>0.5</v>
      </c>
      <c r="J214" s="750">
        <f t="shared" si="16"/>
        <v>1.6084954386379744</v>
      </c>
    </row>
    <row r="215" spans="1:10">
      <c r="A215" s="1320"/>
      <c r="B215" s="1321"/>
      <c r="C215" s="1321"/>
      <c r="D215" s="1322"/>
      <c r="E215" s="751" t="s">
        <v>541</v>
      </c>
      <c r="F215" s="125"/>
      <c r="G215" s="128">
        <f t="shared" si="17"/>
        <v>2.0106192982974678</v>
      </c>
      <c r="H215" s="750">
        <v>1.95</v>
      </c>
      <c r="I215" s="127">
        <v>0.5</v>
      </c>
      <c r="J215" s="750">
        <f t="shared" si="16"/>
        <v>1.9603538158400311</v>
      </c>
    </row>
    <row r="216" spans="1:10">
      <c r="A216" s="1320"/>
      <c r="B216" s="1321"/>
      <c r="C216" s="1321"/>
      <c r="D216" s="1322"/>
      <c r="E216" s="751" t="s">
        <v>542</v>
      </c>
      <c r="F216" s="125"/>
      <c r="G216" s="128">
        <f t="shared" si="17"/>
        <v>2.0106192982974678</v>
      </c>
      <c r="H216" s="750">
        <v>2.2000000000000002</v>
      </c>
      <c r="I216" s="127">
        <v>0.5</v>
      </c>
      <c r="J216" s="750">
        <f t="shared" si="16"/>
        <v>2.2116812281272149</v>
      </c>
    </row>
    <row r="217" spans="1:10">
      <c r="A217" s="1320"/>
      <c r="B217" s="1321"/>
      <c r="C217" s="1321"/>
      <c r="D217" s="1322"/>
      <c r="E217" s="751" t="s">
        <v>672</v>
      </c>
      <c r="F217" s="125"/>
      <c r="G217" s="128">
        <f t="shared" si="17"/>
        <v>2.0106192982974678</v>
      </c>
      <c r="H217" s="750">
        <v>2.02</v>
      </c>
      <c r="I217" s="127">
        <v>0.5</v>
      </c>
      <c r="J217" s="750">
        <f t="shared" si="16"/>
        <v>2.0307254912804424</v>
      </c>
    </row>
    <row r="218" spans="1:10">
      <c r="A218" s="1320"/>
      <c r="B218" s="1321"/>
      <c r="C218" s="1321"/>
      <c r="D218" s="1322"/>
      <c r="E218" s="751" t="s">
        <v>673</v>
      </c>
      <c r="F218" s="125"/>
      <c r="G218" s="128">
        <f t="shared" si="17"/>
        <v>2.0106192982974678</v>
      </c>
      <c r="H218" s="750">
        <v>1.7</v>
      </c>
      <c r="I218" s="127">
        <v>0.5</v>
      </c>
      <c r="J218" s="750">
        <f t="shared" si="16"/>
        <v>1.7090264035528475</v>
      </c>
    </row>
    <row r="219" spans="1:10">
      <c r="A219" s="1320"/>
      <c r="B219" s="1321"/>
      <c r="C219" s="1321"/>
      <c r="D219" s="1322"/>
      <c r="E219" s="751" t="s">
        <v>543</v>
      </c>
      <c r="F219" s="125"/>
      <c r="G219" s="128">
        <f t="shared" si="17"/>
        <v>2.0106192982974678</v>
      </c>
      <c r="H219" s="750">
        <v>1.7</v>
      </c>
      <c r="I219" s="127">
        <v>0.5</v>
      </c>
      <c r="J219" s="750">
        <f t="shared" si="16"/>
        <v>1.7090264035528475</v>
      </c>
    </row>
    <row r="220" spans="1:10">
      <c r="A220" s="1320"/>
      <c r="B220" s="1321"/>
      <c r="C220" s="1321"/>
      <c r="D220" s="1322"/>
      <c r="E220" s="751" t="s">
        <v>544</v>
      </c>
      <c r="F220" s="125"/>
      <c r="G220" s="128">
        <f t="shared" si="17"/>
        <v>2.0106192982974678</v>
      </c>
      <c r="H220" s="750">
        <v>1.63</v>
      </c>
      <c r="I220" s="127">
        <v>0.5</v>
      </c>
      <c r="J220" s="750">
        <f t="shared" si="16"/>
        <v>1.6386547281124362</v>
      </c>
    </row>
    <row r="221" spans="1:10">
      <c r="A221" s="1320"/>
      <c r="B221" s="1321"/>
      <c r="C221" s="1321"/>
      <c r="D221" s="1322"/>
      <c r="E221" s="751" t="s">
        <v>545</v>
      </c>
      <c r="F221" s="125"/>
      <c r="G221" s="128">
        <f t="shared" si="17"/>
        <v>2.0106192982974678</v>
      </c>
      <c r="H221" s="750">
        <v>1.56</v>
      </c>
      <c r="I221" s="127">
        <v>0.5</v>
      </c>
      <c r="J221" s="750">
        <f t="shared" si="16"/>
        <v>1.5682830526720248</v>
      </c>
    </row>
    <row r="222" spans="1:10">
      <c r="A222" s="1320"/>
      <c r="B222" s="1321"/>
      <c r="C222" s="1321"/>
      <c r="D222" s="1322"/>
      <c r="E222" s="751" t="s">
        <v>546</v>
      </c>
      <c r="F222" s="125"/>
      <c r="G222" s="128">
        <f t="shared" si="17"/>
        <v>2.0106192982974678</v>
      </c>
      <c r="H222" s="750">
        <v>1.59</v>
      </c>
      <c r="I222" s="127">
        <v>0.5</v>
      </c>
      <c r="J222" s="750">
        <f t="shared" si="16"/>
        <v>1.5984423421464871</v>
      </c>
    </row>
    <row r="223" spans="1:10">
      <c r="A223" s="1320"/>
      <c r="B223" s="1321"/>
      <c r="C223" s="1321"/>
      <c r="D223" s="1322"/>
      <c r="E223" s="751" t="s">
        <v>547</v>
      </c>
      <c r="F223" s="125"/>
      <c r="G223" s="128">
        <f t="shared" si="17"/>
        <v>2.0106192982974678</v>
      </c>
      <c r="H223" s="750">
        <v>1.7</v>
      </c>
      <c r="I223" s="127">
        <v>0.5</v>
      </c>
      <c r="J223" s="750">
        <f t="shared" si="16"/>
        <v>1.7090264035528475</v>
      </c>
    </row>
    <row r="224" spans="1:10">
      <c r="A224" s="1320"/>
      <c r="B224" s="1321"/>
      <c r="C224" s="1321"/>
      <c r="D224" s="1322"/>
      <c r="E224" s="751" t="s">
        <v>548</v>
      </c>
      <c r="F224" s="125"/>
      <c r="G224" s="128">
        <f t="shared" si="17"/>
        <v>2.0106192982974678</v>
      </c>
      <c r="H224" s="750">
        <v>2.31</v>
      </c>
      <c r="I224" s="127">
        <v>0.5</v>
      </c>
      <c r="J224" s="750">
        <f t="shared" si="16"/>
        <v>2.3222652895335751</v>
      </c>
    </row>
    <row r="225" spans="1:10">
      <c r="A225" s="1320"/>
      <c r="B225" s="1321"/>
      <c r="C225" s="1321"/>
      <c r="D225" s="1322"/>
      <c r="E225" s="751" t="s">
        <v>674</v>
      </c>
      <c r="F225" s="125"/>
      <c r="G225" s="128">
        <f t="shared" si="17"/>
        <v>2.0106192982974678</v>
      </c>
      <c r="H225" s="750">
        <v>1.7</v>
      </c>
      <c r="I225" s="127">
        <v>0.5</v>
      </c>
      <c r="J225" s="750">
        <f t="shared" si="16"/>
        <v>1.7090264035528475</v>
      </c>
    </row>
    <row r="226" spans="1:10">
      <c r="A226" s="1320"/>
      <c r="B226" s="1321"/>
      <c r="C226" s="1321"/>
      <c r="D226" s="1322"/>
      <c r="E226" s="751" t="s">
        <v>549</v>
      </c>
      <c r="F226" s="125"/>
      <c r="G226" s="128">
        <f t="shared" si="17"/>
        <v>2.0106192982974678</v>
      </c>
      <c r="H226" s="750">
        <v>1.9</v>
      </c>
      <c r="I226" s="127">
        <v>0.5</v>
      </c>
      <c r="J226" s="750">
        <f t="shared" si="16"/>
        <v>1.9100883333825942</v>
      </c>
    </row>
    <row r="227" spans="1:10">
      <c r="A227" s="1320"/>
      <c r="B227" s="1321"/>
      <c r="C227" s="1321"/>
      <c r="D227" s="1322"/>
      <c r="E227" s="751" t="s">
        <v>550</v>
      </c>
      <c r="F227" s="125"/>
      <c r="G227" s="128">
        <f t="shared" si="17"/>
        <v>2.0106192982974678</v>
      </c>
      <c r="H227" s="750">
        <v>1.8</v>
      </c>
      <c r="I227" s="127">
        <v>0.5</v>
      </c>
      <c r="J227" s="750">
        <f t="shared" si="16"/>
        <v>1.8095573684677211</v>
      </c>
    </row>
    <row r="228" spans="1:10">
      <c r="A228" s="1320"/>
      <c r="B228" s="1321"/>
      <c r="C228" s="1321"/>
      <c r="D228" s="1322"/>
      <c r="E228" s="751" t="s">
        <v>675</v>
      </c>
      <c r="F228" s="125"/>
      <c r="G228" s="128">
        <f t="shared" si="17"/>
        <v>2.0106192982974678</v>
      </c>
      <c r="H228" s="750">
        <v>2.8</v>
      </c>
      <c r="I228" s="127">
        <v>0</v>
      </c>
      <c r="J228" s="750">
        <f t="shared" si="16"/>
        <v>0</v>
      </c>
    </row>
    <row r="229" spans="1:10">
      <c r="A229" s="1320"/>
      <c r="B229" s="1321"/>
      <c r="C229" s="1321"/>
      <c r="D229" s="1322"/>
      <c r="E229" s="751" t="s">
        <v>551</v>
      </c>
      <c r="F229" s="125"/>
      <c r="G229" s="128">
        <f t="shared" si="17"/>
        <v>2.0106192982974678</v>
      </c>
      <c r="H229" s="750">
        <v>2</v>
      </c>
      <c r="I229" s="127">
        <v>0</v>
      </c>
      <c r="J229" s="750">
        <f t="shared" si="16"/>
        <v>0</v>
      </c>
    </row>
    <row r="230" spans="1:10">
      <c r="A230" s="1320"/>
      <c r="B230" s="1321"/>
      <c r="C230" s="1321"/>
      <c r="D230" s="1322"/>
      <c r="E230" s="751" t="s">
        <v>678</v>
      </c>
      <c r="F230" s="125"/>
      <c r="G230" s="128">
        <f t="shared" si="17"/>
        <v>2.0106192982974678</v>
      </c>
      <c r="H230" s="750">
        <v>1.8</v>
      </c>
      <c r="I230" s="127">
        <v>0</v>
      </c>
      <c r="J230" s="750">
        <f t="shared" si="16"/>
        <v>0</v>
      </c>
    </row>
    <row r="231" spans="1:10">
      <c r="A231" s="1320"/>
      <c r="B231" s="1321"/>
      <c r="C231" s="1321"/>
      <c r="D231" s="1322"/>
      <c r="E231" s="751" t="s">
        <v>680</v>
      </c>
      <c r="F231" s="125"/>
      <c r="G231" s="128">
        <f t="shared" si="17"/>
        <v>2.0106192982974678</v>
      </c>
      <c r="H231" s="750">
        <v>2.4500000000000002</v>
      </c>
      <c r="I231" s="127">
        <v>0</v>
      </c>
      <c r="J231" s="750">
        <f t="shared" si="16"/>
        <v>0</v>
      </c>
    </row>
    <row r="232" spans="1:10">
      <c r="A232" s="1320"/>
      <c r="B232" s="1321"/>
      <c r="C232" s="1321"/>
      <c r="D232" s="1322"/>
      <c r="E232" s="751" t="s">
        <v>679</v>
      </c>
      <c r="F232" s="125"/>
      <c r="G232" s="128">
        <f t="shared" si="17"/>
        <v>2.0106192982974678</v>
      </c>
      <c r="H232" s="750">
        <v>1.9</v>
      </c>
      <c r="I232" s="127">
        <v>0.5</v>
      </c>
      <c r="J232" s="750">
        <f t="shared" si="16"/>
        <v>1.9100883333825942</v>
      </c>
    </row>
    <row r="233" spans="1:10" ht="13.5" thickBot="1">
      <c r="A233" s="1320"/>
      <c r="B233" s="1321"/>
      <c r="C233" s="1321"/>
      <c r="D233" s="1322"/>
      <c r="E233" s="751" t="s">
        <v>690</v>
      </c>
      <c r="F233" s="125"/>
      <c r="G233" s="128">
        <f t="shared" si="17"/>
        <v>2.0106192982974678</v>
      </c>
      <c r="H233" s="750">
        <v>2.2000000000000002</v>
      </c>
      <c r="I233" s="127">
        <v>0.5</v>
      </c>
      <c r="J233" s="750">
        <f t="shared" si="16"/>
        <v>2.2116812281272149</v>
      </c>
    </row>
    <row r="234" spans="1:10" ht="17.25" customHeight="1" thickBot="1">
      <c r="A234" s="1331"/>
      <c r="B234" s="1332"/>
      <c r="C234" s="1332"/>
      <c r="D234" s="1334"/>
      <c r="E234" s="1335" t="s">
        <v>49</v>
      </c>
      <c r="F234" s="1333"/>
      <c r="G234" s="1333"/>
      <c r="H234" s="1333"/>
      <c r="I234" s="928"/>
      <c r="J234" s="753">
        <f>SUM(J93:J233)</f>
        <v>6003.3690905026169</v>
      </c>
    </row>
    <row r="235" spans="1:10" ht="12" customHeight="1" thickBot="1">
      <c r="A235" s="382"/>
      <c r="B235" s="383"/>
      <c r="C235" s="383"/>
      <c r="D235" s="383"/>
      <c r="E235" s="384"/>
      <c r="F235" s="938"/>
      <c r="G235" s="384"/>
      <c r="H235" s="384"/>
      <c r="I235" s="929"/>
    </row>
    <row r="236" spans="1:10" ht="37.5" customHeight="1" thickBot="1">
      <c r="A236" s="1326" t="str">
        <f>+'PRESU OFICIAL'!B12</f>
        <v>Excavación mecánica en material conglomerado. Incluye mano de obra, materiales y equipo. Para el pago se realizará caracterización de material y registro, los cuales no tendrán medida ni pago por separado.</v>
      </c>
      <c r="B236" s="1327"/>
      <c r="C236" s="1327"/>
      <c r="D236" s="1327"/>
      <c r="E236" s="1327"/>
      <c r="F236" s="1327"/>
      <c r="G236" s="1327"/>
      <c r="H236" s="1329"/>
      <c r="I236" s="110" t="str">
        <f>'PRESU OFICIAL'!C12</f>
        <v>M3</v>
      </c>
      <c r="J236" s="435" t="str">
        <f>+'PRESU OFICIAL'!A12</f>
        <v>1,2,2</v>
      </c>
    </row>
    <row r="237" spans="1:10" ht="13.5" thickBot="1">
      <c r="A237" s="1317" t="s">
        <v>831</v>
      </c>
      <c r="B237" s="1318"/>
      <c r="C237" s="1318"/>
      <c r="D237" s="1319"/>
      <c r="E237" s="112" t="s">
        <v>3</v>
      </c>
      <c r="F237" s="939" t="s">
        <v>59</v>
      </c>
      <c r="G237" s="112" t="s">
        <v>60</v>
      </c>
      <c r="H237" s="112" t="s">
        <v>61</v>
      </c>
      <c r="I237" s="114" t="s">
        <v>62</v>
      </c>
      <c r="J237" s="112" t="s">
        <v>49</v>
      </c>
    </row>
    <row r="238" spans="1:10">
      <c r="A238" s="1320"/>
      <c r="B238" s="1321"/>
      <c r="C238" s="1321"/>
      <c r="D238" s="1322"/>
      <c r="E238" s="119"/>
      <c r="F238" s="125"/>
      <c r="G238" s="128"/>
      <c r="H238" s="750"/>
      <c r="I238" s="127"/>
      <c r="J238" s="750"/>
    </row>
    <row r="239" spans="1:10">
      <c r="A239" s="1320"/>
      <c r="B239" s="1321"/>
      <c r="C239" s="1321"/>
      <c r="D239" s="1322"/>
      <c r="E239" s="751" t="str">
        <f t="shared" ref="E239:H258" si="18">+E93</f>
        <v>P1 A P2</v>
      </c>
      <c r="F239" s="125">
        <f t="shared" si="18"/>
        <v>0</v>
      </c>
      <c r="G239" s="128">
        <f t="shared" si="18"/>
        <v>1</v>
      </c>
      <c r="H239" s="750">
        <f t="shared" si="18"/>
        <v>2.1850000000000001</v>
      </c>
      <c r="I239" s="127">
        <v>0</v>
      </c>
      <c r="J239" s="750">
        <f>+F239*G239*I239*H239</f>
        <v>0</v>
      </c>
    </row>
    <row r="240" spans="1:10">
      <c r="A240" s="1320"/>
      <c r="B240" s="1321"/>
      <c r="C240" s="1321"/>
      <c r="D240" s="1322"/>
      <c r="E240" s="751" t="str">
        <f t="shared" si="18"/>
        <v>P3 A P4</v>
      </c>
      <c r="F240" s="125">
        <f t="shared" si="18"/>
        <v>0</v>
      </c>
      <c r="G240" s="128">
        <f t="shared" si="18"/>
        <v>1</v>
      </c>
      <c r="H240" s="750">
        <f t="shared" si="18"/>
        <v>1.75</v>
      </c>
      <c r="I240" s="127">
        <v>0</v>
      </c>
      <c r="J240" s="750">
        <f>+F240*G240*I240*H240</f>
        <v>0</v>
      </c>
    </row>
    <row r="241" spans="1:10">
      <c r="A241" s="1320"/>
      <c r="B241" s="1321"/>
      <c r="C241" s="1321"/>
      <c r="D241" s="1322"/>
      <c r="E241" s="751" t="str">
        <f t="shared" si="18"/>
        <v>P4 A P5</v>
      </c>
      <c r="F241" s="125">
        <f t="shared" si="18"/>
        <v>0</v>
      </c>
      <c r="G241" s="128">
        <f t="shared" si="18"/>
        <v>1</v>
      </c>
      <c r="H241" s="750">
        <f t="shared" si="18"/>
        <v>1.7200000000000002</v>
      </c>
      <c r="I241" s="127">
        <v>0</v>
      </c>
      <c r="J241" s="750">
        <f>+F241*G241*I241*H241</f>
        <v>0</v>
      </c>
    </row>
    <row r="242" spans="1:10">
      <c r="A242" s="1320"/>
      <c r="B242" s="1321"/>
      <c r="C242" s="1321"/>
      <c r="D242" s="1322"/>
      <c r="E242" s="751" t="str">
        <f t="shared" si="18"/>
        <v>P5 A P6</v>
      </c>
      <c r="F242" s="125">
        <f t="shared" si="18"/>
        <v>0</v>
      </c>
      <c r="G242" s="128">
        <f t="shared" si="18"/>
        <v>1</v>
      </c>
      <c r="H242" s="750">
        <f t="shared" si="18"/>
        <v>1.82</v>
      </c>
      <c r="I242" s="127">
        <v>0</v>
      </c>
      <c r="J242" s="750">
        <f t="shared" ref="J242:J301" si="19">+F242*G242*I242*H242</f>
        <v>0</v>
      </c>
    </row>
    <row r="243" spans="1:10">
      <c r="A243" s="1320"/>
      <c r="B243" s="1321"/>
      <c r="C243" s="1321"/>
      <c r="D243" s="1322"/>
      <c r="E243" s="751" t="str">
        <f t="shared" si="18"/>
        <v>P6 A P7</v>
      </c>
      <c r="F243" s="125">
        <f t="shared" si="18"/>
        <v>0</v>
      </c>
      <c r="G243" s="128">
        <f t="shared" si="18"/>
        <v>1</v>
      </c>
      <c r="H243" s="750">
        <f t="shared" si="18"/>
        <v>2.0700000000000003</v>
      </c>
      <c r="I243" s="127">
        <v>0</v>
      </c>
      <c r="J243" s="750">
        <f t="shared" si="19"/>
        <v>0</v>
      </c>
    </row>
    <row r="244" spans="1:10">
      <c r="A244" s="1320"/>
      <c r="B244" s="1321"/>
      <c r="C244" s="1321"/>
      <c r="D244" s="1322"/>
      <c r="E244" s="751" t="str">
        <f t="shared" si="18"/>
        <v>P7 A P8</v>
      </c>
      <c r="F244" s="125">
        <f t="shared" si="18"/>
        <v>0</v>
      </c>
      <c r="G244" s="128">
        <f t="shared" si="18"/>
        <v>0</v>
      </c>
      <c r="H244" s="750">
        <f t="shared" si="18"/>
        <v>3.3800000000000003</v>
      </c>
      <c r="I244" s="127">
        <v>0</v>
      </c>
      <c r="J244" s="750">
        <f t="shared" si="19"/>
        <v>0</v>
      </c>
    </row>
    <row r="245" spans="1:10">
      <c r="A245" s="1320"/>
      <c r="B245" s="1321"/>
      <c r="C245" s="1321"/>
      <c r="D245" s="1322"/>
      <c r="E245" s="751" t="str">
        <f t="shared" si="18"/>
        <v>P8 A P9</v>
      </c>
      <c r="F245" s="125">
        <f t="shared" si="18"/>
        <v>0</v>
      </c>
      <c r="G245" s="128">
        <f t="shared" si="18"/>
        <v>2.1</v>
      </c>
      <c r="H245" s="750">
        <f t="shared" si="18"/>
        <v>4.4599999999999991</v>
      </c>
      <c r="I245" s="127">
        <v>0</v>
      </c>
      <c r="J245" s="750">
        <f t="shared" si="19"/>
        <v>0</v>
      </c>
    </row>
    <row r="246" spans="1:10">
      <c r="A246" s="1320"/>
      <c r="B246" s="1321"/>
      <c r="C246" s="1321"/>
      <c r="D246" s="1322"/>
      <c r="E246" s="751" t="str">
        <f t="shared" si="18"/>
        <v>P9 A P10</v>
      </c>
      <c r="F246" s="125">
        <f t="shared" si="18"/>
        <v>0</v>
      </c>
      <c r="G246" s="128">
        <f t="shared" si="18"/>
        <v>1.8</v>
      </c>
      <c r="H246" s="750">
        <f t="shared" si="18"/>
        <v>3.25</v>
      </c>
      <c r="I246" s="127">
        <v>0</v>
      </c>
      <c r="J246" s="750">
        <f t="shared" si="19"/>
        <v>0</v>
      </c>
    </row>
    <row r="247" spans="1:10">
      <c r="A247" s="1320"/>
      <c r="B247" s="1321"/>
      <c r="C247" s="1321"/>
      <c r="D247" s="1322"/>
      <c r="E247" s="751" t="str">
        <f t="shared" si="18"/>
        <v>P10 A P11</v>
      </c>
      <c r="F247" s="125">
        <f t="shared" si="18"/>
        <v>0</v>
      </c>
      <c r="G247" s="128">
        <f t="shared" si="18"/>
        <v>1</v>
      </c>
      <c r="H247" s="750">
        <f t="shared" si="18"/>
        <v>1.8650000000000002</v>
      </c>
      <c r="I247" s="127">
        <v>0</v>
      </c>
      <c r="J247" s="750">
        <f t="shared" si="19"/>
        <v>0</v>
      </c>
    </row>
    <row r="248" spans="1:10">
      <c r="A248" s="1320"/>
      <c r="B248" s="1321"/>
      <c r="C248" s="1321"/>
      <c r="D248" s="1322"/>
      <c r="E248" s="751" t="str">
        <f t="shared" si="18"/>
        <v>P58 A P59</v>
      </c>
      <c r="F248" s="125">
        <f t="shared" si="18"/>
        <v>0</v>
      </c>
      <c r="G248" s="128">
        <f t="shared" si="18"/>
        <v>1.2</v>
      </c>
      <c r="H248" s="750">
        <f t="shared" si="18"/>
        <v>2.4</v>
      </c>
      <c r="I248" s="127">
        <v>0</v>
      </c>
      <c r="J248" s="750">
        <f t="shared" si="19"/>
        <v>0</v>
      </c>
    </row>
    <row r="249" spans="1:10">
      <c r="A249" s="1320"/>
      <c r="B249" s="1321"/>
      <c r="C249" s="1321"/>
      <c r="D249" s="1322"/>
      <c r="E249" s="751" t="str">
        <f t="shared" si="18"/>
        <v>P59 A P60</v>
      </c>
      <c r="F249" s="125">
        <f t="shared" si="18"/>
        <v>0</v>
      </c>
      <c r="G249" s="128">
        <f t="shared" si="18"/>
        <v>1.5</v>
      </c>
      <c r="H249" s="750">
        <f t="shared" si="18"/>
        <v>2.5</v>
      </c>
      <c r="I249" s="127">
        <v>0</v>
      </c>
      <c r="J249" s="750">
        <f t="shared" si="19"/>
        <v>0</v>
      </c>
    </row>
    <row r="250" spans="1:10">
      <c r="A250" s="1320"/>
      <c r="B250" s="1321"/>
      <c r="C250" s="1321"/>
      <c r="D250" s="1322"/>
      <c r="E250" s="751" t="str">
        <f t="shared" si="18"/>
        <v>P60 A P61</v>
      </c>
      <c r="F250" s="125">
        <f t="shared" si="18"/>
        <v>0</v>
      </c>
      <c r="G250" s="128">
        <f t="shared" si="18"/>
        <v>1.1000000000000001</v>
      </c>
      <c r="H250" s="750">
        <f t="shared" si="18"/>
        <v>2</v>
      </c>
      <c r="I250" s="127">
        <v>0</v>
      </c>
      <c r="J250" s="750">
        <f t="shared" si="19"/>
        <v>0</v>
      </c>
    </row>
    <row r="251" spans="1:10">
      <c r="A251" s="1320"/>
      <c r="B251" s="1321"/>
      <c r="C251" s="1321"/>
      <c r="D251" s="1322"/>
      <c r="E251" s="751" t="str">
        <f t="shared" si="18"/>
        <v>P12 A P13</v>
      </c>
      <c r="F251" s="125">
        <f t="shared" si="18"/>
        <v>106.32</v>
      </c>
      <c r="G251" s="128">
        <f t="shared" si="18"/>
        <v>1</v>
      </c>
      <c r="H251" s="750">
        <f t="shared" si="18"/>
        <v>1.7000000000000002</v>
      </c>
      <c r="I251" s="127">
        <v>0.5</v>
      </c>
      <c r="J251" s="750">
        <f t="shared" si="19"/>
        <v>90.372</v>
      </c>
    </row>
    <row r="252" spans="1:10">
      <c r="A252" s="1320"/>
      <c r="B252" s="1321"/>
      <c r="C252" s="1321"/>
      <c r="D252" s="1322"/>
      <c r="E252" s="751" t="str">
        <f t="shared" si="18"/>
        <v>P13 A P14</v>
      </c>
      <c r="F252" s="125">
        <f t="shared" si="18"/>
        <v>85.81</v>
      </c>
      <c r="G252" s="128">
        <f t="shared" si="18"/>
        <v>1</v>
      </c>
      <c r="H252" s="750">
        <f t="shared" si="18"/>
        <v>1.8000000000000003</v>
      </c>
      <c r="I252" s="127">
        <v>0.5</v>
      </c>
      <c r="J252" s="750">
        <f t="shared" si="19"/>
        <v>77.229000000000013</v>
      </c>
    </row>
    <row r="253" spans="1:10">
      <c r="A253" s="1320"/>
      <c r="B253" s="1321"/>
      <c r="C253" s="1321"/>
      <c r="D253" s="1322"/>
      <c r="E253" s="751" t="str">
        <f t="shared" si="18"/>
        <v>P14 A P15</v>
      </c>
      <c r="F253" s="125">
        <f t="shared" si="18"/>
        <v>105.24</v>
      </c>
      <c r="G253" s="128">
        <f t="shared" si="18"/>
        <v>1.1000000000000001</v>
      </c>
      <c r="H253" s="750">
        <f t="shared" si="18"/>
        <v>2.15</v>
      </c>
      <c r="I253" s="127">
        <v>0.5</v>
      </c>
      <c r="J253" s="750">
        <f t="shared" si="19"/>
        <v>124.44630000000001</v>
      </c>
    </row>
    <row r="254" spans="1:10">
      <c r="A254" s="1320"/>
      <c r="B254" s="1321"/>
      <c r="C254" s="1321"/>
      <c r="D254" s="1322"/>
      <c r="E254" s="751" t="str">
        <f t="shared" si="18"/>
        <v>P15 A P16</v>
      </c>
      <c r="F254" s="125">
        <f t="shared" si="18"/>
        <v>93.33</v>
      </c>
      <c r="G254" s="128">
        <f t="shared" si="18"/>
        <v>1.1000000000000001</v>
      </c>
      <c r="H254" s="750">
        <f t="shared" si="18"/>
        <v>2.1</v>
      </c>
      <c r="I254" s="127">
        <v>0.5</v>
      </c>
      <c r="J254" s="750">
        <f t="shared" si="19"/>
        <v>107.79615000000001</v>
      </c>
    </row>
    <row r="255" spans="1:10">
      <c r="A255" s="1320"/>
      <c r="B255" s="1321"/>
      <c r="C255" s="1321"/>
      <c r="D255" s="1322"/>
      <c r="E255" s="751" t="str">
        <f t="shared" si="18"/>
        <v>P16 A P17</v>
      </c>
      <c r="F255" s="125">
        <f t="shared" si="18"/>
        <v>94.43</v>
      </c>
      <c r="G255" s="128">
        <f t="shared" si="18"/>
        <v>1</v>
      </c>
      <c r="H255" s="750">
        <f t="shared" si="18"/>
        <v>1.8800000000000001</v>
      </c>
      <c r="I255" s="127">
        <v>0.5</v>
      </c>
      <c r="J255" s="750">
        <f t="shared" si="19"/>
        <v>88.764200000000017</v>
      </c>
    </row>
    <row r="256" spans="1:10">
      <c r="A256" s="1320"/>
      <c r="B256" s="1321"/>
      <c r="C256" s="1321"/>
      <c r="D256" s="1322"/>
      <c r="E256" s="751" t="str">
        <f t="shared" si="18"/>
        <v>P17 A P18</v>
      </c>
      <c r="F256" s="125">
        <f t="shared" si="18"/>
        <v>83.87</v>
      </c>
      <c r="G256" s="128">
        <f t="shared" si="18"/>
        <v>1.5</v>
      </c>
      <c r="H256" s="750">
        <f t="shared" si="18"/>
        <v>2.7450000000000001</v>
      </c>
      <c r="I256" s="127">
        <v>0.5</v>
      </c>
      <c r="J256" s="750">
        <f t="shared" si="19"/>
        <v>172.66736250000002</v>
      </c>
    </row>
    <row r="257" spans="1:10">
      <c r="A257" s="1320"/>
      <c r="B257" s="1321"/>
      <c r="C257" s="1321"/>
      <c r="D257" s="1322"/>
      <c r="E257" s="751" t="str">
        <f t="shared" si="18"/>
        <v>P52 A P54</v>
      </c>
      <c r="F257" s="125">
        <f t="shared" si="18"/>
        <v>87.96</v>
      </c>
      <c r="G257" s="128">
        <f t="shared" si="18"/>
        <v>1</v>
      </c>
      <c r="H257" s="750">
        <f t="shared" si="18"/>
        <v>2.0500000000000003</v>
      </c>
      <c r="I257" s="127">
        <v>0.5</v>
      </c>
      <c r="J257" s="750">
        <f t="shared" ref="J257:J258" si="20">+F257*G257*I257*H257</f>
        <v>90.159000000000006</v>
      </c>
    </row>
    <row r="258" spans="1:10">
      <c r="A258" s="1320"/>
      <c r="B258" s="1321"/>
      <c r="C258" s="1321"/>
      <c r="D258" s="1322"/>
      <c r="E258" s="751" t="str">
        <f t="shared" si="18"/>
        <v>P19 A P20</v>
      </c>
      <c r="F258" s="125">
        <f t="shared" si="18"/>
        <v>63.87</v>
      </c>
      <c r="G258" s="128">
        <f t="shared" si="18"/>
        <v>1</v>
      </c>
      <c r="H258" s="750">
        <f t="shared" si="18"/>
        <v>2.0500000000000003</v>
      </c>
      <c r="I258" s="127">
        <v>0.5</v>
      </c>
      <c r="J258" s="750">
        <f t="shared" si="20"/>
        <v>65.466750000000005</v>
      </c>
    </row>
    <row r="259" spans="1:10">
      <c r="A259" s="1320"/>
      <c r="B259" s="1321"/>
      <c r="C259" s="1321"/>
      <c r="D259" s="1322"/>
      <c r="E259" s="751" t="str">
        <f t="shared" ref="E259:H278" si="21">+E113</f>
        <v>P20 A P21</v>
      </c>
      <c r="F259" s="125">
        <f t="shared" si="21"/>
        <v>91.48</v>
      </c>
      <c r="G259" s="128">
        <f t="shared" si="21"/>
        <v>1</v>
      </c>
      <c r="H259" s="750">
        <f t="shared" si="21"/>
        <v>2.02</v>
      </c>
      <c r="I259" s="127">
        <v>0.5</v>
      </c>
      <c r="J259" s="750">
        <f t="shared" si="19"/>
        <v>92.394800000000004</v>
      </c>
    </row>
    <row r="260" spans="1:10">
      <c r="A260" s="1320"/>
      <c r="B260" s="1321"/>
      <c r="C260" s="1321"/>
      <c r="D260" s="1322"/>
      <c r="E260" s="751" t="str">
        <f t="shared" si="21"/>
        <v>P21 A P22</v>
      </c>
      <c r="F260" s="125">
        <f t="shared" si="21"/>
        <v>100.81</v>
      </c>
      <c r="G260" s="128">
        <f t="shared" si="21"/>
        <v>1</v>
      </c>
      <c r="H260" s="750">
        <f t="shared" si="21"/>
        <v>1.905</v>
      </c>
      <c r="I260" s="127">
        <v>0.5</v>
      </c>
      <c r="J260" s="750">
        <f t="shared" si="19"/>
        <v>96.021524999999997</v>
      </c>
    </row>
    <row r="261" spans="1:10">
      <c r="A261" s="1320"/>
      <c r="B261" s="1321"/>
      <c r="C261" s="1321"/>
      <c r="D261" s="1322"/>
      <c r="E261" s="751" t="str">
        <f t="shared" si="21"/>
        <v>P22 A P23</v>
      </c>
      <c r="F261" s="125">
        <f t="shared" si="21"/>
        <v>95.32</v>
      </c>
      <c r="G261" s="128">
        <f t="shared" si="21"/>
        <v>1</v>
      </c>
      <c r="H261" s="750">
        <f t="shared" si="21"/>
        <v>1.96</v>
      </c>
      <c r="I261" s="127">
        <v>0.5</v>
      </c>
      <c r="J261" s="750">
        <f t="shared" si="19"/>
        <v>93.413599999999988</v>
      </c>
    </row>
    <row r="262" spans="1:10">
      <c r="A262" s="1320"/>
      <c r="B262" s="1321"/>
      <c r="C262" s="1321"/>
      <c r="D262" s="1322"/>
      <c r="E262" s="751" t="str">
        <f t="shared" si="21"/>
        <v>P23 A P24</v>
      </c>
      <c r="F262" s="125">
        <f t="shared" si="21"/>
        <v>4.1100000000000003</v>
      </c>
      <c r="G262" s="128">
        <f t="shared" si="21"/>
        <v>1</v>
      </c>
      <c r="H262" s="750">
        <f t="shared" si="21"/>
        <v>1.9000000000000001</v>
      </c>
      <c r="I262" s="127">
        <v>0.5</v>
      </c>
      <c r="J262" s="750">
        <f t="shared" si="19"/>
        <v>3.9045000000000005</v>
      </c>
    </row>
    <row r="263" spans="1:10">
      <c r="A263" s="1320"/>
      <c r="B263" s="1321"/>
      <c r="C263" s="1321"/>
      <c r="D263" s="1322"/>
      <c r="E263" s="751" t="str">
        <f t="shared" si="21"/>
        <v>P24 A P25</v>
      </c>
      <c r="F263" s="125">
        <f t="shared" si="21"/>
        <v>83.34</v>
      </c>
      <c r="G263" s="128">
        <f t="shared" si="21"/>
        <v>1</v>
      </c>
      <c r="H263" s="750">
        <f t="shared" si="21"/>
        <v>1.9250000000000003</v>
      </c>
      <c r="I263" s="127">
        <v>0.5</v>
      </c>
      <c r="J263" s="750">
        <f t="shared" si="19"/>
        <v>80.214750000000009</v>
      </c>
    </row>
    <row r="264" spans="1:10">
      <c r="A264" s="1320"/>
      <c r="B264" s="1321"/>
      <c r="C264" s="1321"/>
      <c r="D264" s="1322"/>
      <c r="E264" s="751" t="str">
        <f t="shared" si="21"/>
        <v>P26 A P27</v>
      </c>
      <c r="F264" s="125">
        <f t="shared" si="21"/>
        <v>71.010000000000005</v>
      </c>
      <c r="G264" s="128">
        <f t="shared" si="21"/>
        <v>1</v>
      </c>
      <c r="H264" s="750">
        <f t="shared" si="21"/>
        <v>1.85</v>
      </c>
      <c r="I264" s="127">
        <v>0.5</v>
      </c>
      <c r="J264" s="750">
        <f t="shared" si="19"/>
        <v>65.684250000000006</v>
      </c>
    </row>
    <row r="265" spans="1:10">
      <c r="A265" s="1320"/>
      <c r="B265" s="1321"/>
      <c r="C265" s="1321"/>
      <c r="D265" s="1322"/>
      <c r="E265" s="751" t="str">
        <f t="shared" si="21"/>
        <v>P27 A P28</v>
      </c>
      <c r="F265" s="125">
        <f t="shared" si="21"/>
        <v>6.7</v>
      </c>
      <c r="G265" s="128">
        <f t="shared" si="21"/>
        <v>1</v>
      </c>
      <c r="H265" s="750">
        <f t="shared" si="21"/>
        <v>1.8</v>
      </c>
      <c r="I265" s="127">
        <v>0.5</v>
      </c>
      <c r="J265" s="750">
        <f t="shared" si="19"/>
        <v>6.03</v>
      </c>
    </row>
    <row r="266" spans="1:10">
      <c r="A266" s="1320"/>
      <c r="B266" s="1321"/>
      <c r="C266" s="1321"/>
      <c r="D266" s="1322"/>
      <c r="E266" s="751" t="str">
        <f t="shared" si="21"/>
        <v>P28 A P29</v>
      </c>
      <c r="F266" s="125">
        <f t="shared" si="21"/>
        <v>65.3</v>
      </c>
      <c r="G266" s="128">
        <f t="shared" si="21"/>
        <v>1</v>
      </c>
      <c r="H266" s="750">
        <f t="shared" si="21"/>
        <v>1.8</v>
      </c>
      <c r="I266" s="127">
        <v>0.5</v>
      </c>
      <c r="J266" s="750">
        <f t="shared" si="19"/>
        <v>58.769999999999996</v>
      </c>
    </row>
    <row r="267" spans="1:10">
      <c r="A267" s="1320"/>
      <c r="B267" s="1321"/>
      <c r="C267" s="1321"/>
      <c r="D267" s="1322"/>
      <c r="E267" s="751" t="str">
        <f t="shared" si="21"/>
        <v>P29 A P30</v>
      </c>
      <c r="F267" s="125">
        <f t="shared" si="21"/>
        <v>94.98</v>
      </c>
      <c r="G267" s="128">
        <f t="shared" si="21"/>
        <v>1.1000000000000001</v>
      </c>
      <c r="H267" s="750">
        <f t="shared" si="21"/>
        <v>2.125</v>
      </c>
      <c r="I267" s="127">
        <v>0.5</v>
      </c>
      <c r="J267" s="750">
        <f t="shared" si="19"/>
        <v>111.00787500000001</v>
      </c>
    </row>
    <row r="268" spans="1:10">
      <c r="A268" s="1320"/>
      <c r="B268" s="1321"/>
      <c r="C268" s="1321"/>
      <c r="D268" s="1322"/>
      <c r="E268" s="751" t="str">
        <f t="shared" si="21"/>
        <v>P30 A P31</v>
      </c>
      <c r="F268" s="125">
        <f t="shared" si="21"/>
        <v>93.35</v>
      </c>
      <c r="G268" s="128">
        <f t="shared" si="21"/>
        <v>1.2</v>
      </c>
      <c r="H268" s="750">
        <f t="shared" si="21"/>
        <v>2.355</v>
      </c>
      <c r="I268" s="127">
        <v>0.5</v>
      </c>
      <c r="J268" s="750">
        <f t="shared" si="19"/>
        <v>131.90355</v>
      </c>
    </row>
    <row r="269" spans="1:10">
      <c r="A269" s="1320"/>
      <c r="B269" s="1321"/>
      <c r="C269" s="1321"/>
      <c r="D269" s="1322"/>
      <c r="E269" s="751" t="str">
        <f t="shared" si="21"/>
        <v>P31 A P32</v>
      </c>
      <c r="F269" s="125">
        <f t="shared" si="21"/>
        <v>95.12</v>
      </c>
      <c r="G269" s="128">
        <f t="shared" si="21"/>
        <v>1.2</v>
      </c>
      <c r="H269" s="750">
        <f t="shared" si="21"/>
        <v>2.355</v>
      </c>
      <c r="I269" s="127">
        <v>0.5</v>
      </c>
      <c r="J269" s="750">
        <f t="shared" si="19"/>
        <v>134.40456</v>
      </c>
    </row>
    <row r="270" spans="1:10">
      <c r="A270" s="1320"/>
      <c r="B270" s="1321"/>
      <c r="C270" s="1321"/>
      <c r="D270" s="1322"/>
      <c r="E270" s="751" t="str">
        <f t="shared" si="21"/>
        <v>P32 A P33</v>
      </c>
      <c r="F270" s="125">
        <f t="shared" si="21"/>
        <v>89.82</v>
      </c>
      <c r="G270" s="128">
        <f t="shared" si="21"/>
        <v>1.5</v>
      </c>
      <c r="H270" s="750">
        <f t="shared" si="21"/>
        <v>2.5000000000000004</v>
      </c>
      <c r="I270" s="127">
        <v>0.5</v>
      </c>
      <c r="J270" s="750">
        <f t="shared" si="19"/>
        <v>168.41250000000002</v>
      </c>
    </row>
    <row r="271" spans="1:10">
      <c r="A271" s="1320"/>
      <c r="B271" s="1321"/>
      <c r="C271" s="1321"/>
      <c r="D271" s="1322"/>
      <c r="E271" s="751" t="str">
        <f t="shared" si="21"/>
        <v>P33 A P34</v>
      </c>
      <c r="F271" s="125">
        <f t="shared" si="21"/>
        <v>5.74</v>
      </c>
      <c r="G271" s="128">
        <f t="shared" si="21"/>
        <v>1.5</v>
      </c>
      <c r="H271" s="750">
        <f t="shared" si="21"/>
        <v>2.5500000000000003</v>
      </c>
      <c r="I271" s="127">
        <v>0.5</v>
      </c>
      <c r="J271" s="750">
        <f t="shared" si="19"/>
        <v>10.97775</v>
      </c>
    </row>
    <row r="272" spans="1:10">
      <c r="A272" s="1320"/>
      <c r="B272" s="1321"/>
      <c r="C272" s="1321"/>
      <c r="D272" s="1322"/>
      <c r="E272" s="751" t="str">
        <f t="shared" si="21"/>
        <v>P34 A P35</v>
      </c>
      <c r="F272" s="125">
        <f t="shared" si="21"/>
        <v>79.2</v>
      </c>
      <c r="G272" s="128">
        <f t="shared" si="21"/>
        <v>1.8</v>
      </c>
      <c r="H272" s="750">
        <f t="shared" si="21"/>
        <v>3.2</v>
      </c>
      <c r="I272" s="127">
        <v>0.5</v>
      </c>
      <c r="J272" s="750">
        <f t="shared" si="19"/>
        <v>228.096</v>
      </c>
    </row>
    <row r="273" spans="1:10">
      <c r="A273" s="1320"/>
      <c r="B273" s="1321"/>
      <c r="C273" s="1321"/>
      <c r="D273" s="1322"/>
      <c r="E273" s="751" t="str">
        <f t="shared" si="21"/>
        <v>P36 A P37</v>
      </c>
      <c r="F273" s="125">
        <f t="shared" si="21"/>
        <v>78.44</v>
      </c>
      <c r="G273" s="128">
        <f t="shared" si="21"/>
        <v>1</v>
      </c>
      <c r="H273" s="750">
        <f t="shared" si="21"/>
        <v>1.7400000000000002</v>
      </c>
      <c r="I273" s="127">
        <v>0.5</v>
      </c>
      <c r="J273" s="750">
        <f t="shared" si="19"/>
        <v>68.242800000000003</v>
      </c>
    </row>
    <row r="274" spans="1:10">
      <c r="A274" s="1320"/>
      <c r="B274" s="1321"/>
      <c r="C274" s="1321"/>
      <c r="D274" s="1322"/>
      <c r="E274" s="751" t="str">
        <f t="shared" si="21"/>
        <v>P37 A P38</v>
      </c>
      <c r="F274" s="125">
        <f t="shared" si="21"/>
        <v>71.17</v>
      </c>
      <c r="G274" s="128">
        <f t="shared" si="21"/>
        <v>1</v>
      </c>
      <c r="H274" s="750">
        <f t="shared" si="21"/>
        <v>1.8900000000000001</v>
      </c>
      <c r="I274" s="127">
        <v>0.5</v>
      </c>
      <c r="J274" s="750">
        <f t="shared" si="19"/>
        <v>67.255650000000003</v>
      </c>
    </row>
    <row r="275" spans="1:10">
      <c r="A275" s="1320"/>
      <c r="B275" s="1321"/>
      <c r="C275" s="1321"/>
      <c r="D275" s="1322"/>
      <c r="E275" s="751" t="str">
        <f t="shared" si="21"/>
        <v>P38 A P39</v>
      </c>
      <c r="F275" s="125">
        <f t="shared" si="21"/>
        <v>71.89</v>
      </c>
      <c r="G275" s="128">
        <f t="shared" si="21"/>
        <v>1</v>
      </c>
      <c r="H275" s="750">
        <f t="shared" si="21"/>
        <v>1.9</v>
      </c>
      <c r="I275" s="127">
        <v>0.5</v>
      </c>
      <c r="J275" s="750">
        <f t="shared" si="19"/>
        <v>68.295500000000004</v>
      </c>
    </row>
    <row r="276" spans="1:10">
      <c r="A276" s="1320"/>
      <c r="B276" s="1321"/>
      <c r="C276" s="1321"/>
      <c r="D276" s="1322"/>
      <c r="E276" s="751" t="str">
        <f t="shared" si="21"/>
        <v>P39 A P40</v>
      </c>
      <c r="F276" s="125">
        <f t="shared" si="21"/>
        <v>76.86</v>
      </c>
      <c r="G276" s="128">
        <f t="shared" si="21"/>
        <v>1</v>
      </c>
      <c r="H276" s="750">
        <f t="shared" si="21"/>
        <v>1.9</v>
      </c>
      <c r="I276" s="127">
        <v>0.5</v>
      </c>
      <c r="J276" s="750">
        <f t="shared" si="19"/>
        <v>73.016999999999996</v>
      </c>
    </row>
    <row r="277" spans="1:10">
      <c r="A277" s="1320"/>
      <c r="B277" s="1321"/>
      <c r="C277" s="1321"/>
      <c r="D277" s="1322"/>
      <c r="E277" s="751" t="str">
        <f t="shared" si="21"/>
        <v>P40 A P41</v>
      </c>
      <c r="F277" s="125">
        <f t="shared" si="21"/>
        <v>108.73</v>
      </c>
      <c r="G277" s="128">
        <f t="shared" si="21"/>
        <v>1</v>
      </c>
      <c r="H277" s="750">
        <f t="shared" si="21"/>
        <v>1.9500000000000002</v>
      </c>
      <c r="I277" s="127">
        <v>0.5</v>
      </c>
      <c r="J277" s="750">
        <f t="shared" si="19"/>
        <v>106.01175000000002</v>
      </c>
    </row>
    <row r="278" spans="1:10">
      <c r="A278" s="1320"/>
      <c r="B278" s="1321"/>
      <c r="C278" s="1321"/>
      <c r="D278" s="1322"/>
      <c r="E278" s="751" t="str">
        <f t="shared" si="21"/>
        <v>P41 A P42</v>
      </c>
      <c r="F278" s="125">
        <f t="shared" si="21"/>
        <v>94.27</v>
      </c>
      <c r="G278" s="128">
        <f t="shared" si="21"/>
        <v>1</v>
      </c>
      <c r="H278" s="750">
        <f t="shared" si="21"/>
        <v>2</v>
      </c>
      <c r="I278" s="127">
        <v>0.5</v>
      </c>
      <c r="J278" s="750">
        <f t="shared" si="19"/>
        <v>94.27</v>
      </c>
    </row>
    <row r="279" spans="1:10">
      <c r="A279" s="1320"/>
      <c r="B279" s="1321"/>
      <c r="C279" s="1321"/>
      <c r="D279" s="1322"/>
      <c r="E279" s="751" t="str">
        <f t="shared" ref="E279:H298" si="22">+E133</f>
        <v>P42 A P43</v>
      </c>
      <c r="F279" s="125">
        <f t="shared" si="22"/>
        <v>98.09</v>
      </c>
      <c r="G279" s="128">
        <f t="shared" si="22"/>
        <v>2</v>
      </c>
      <c r="H279" s="750">
        <f t="shared" si="22"/>
        <v>4.0999999999999996</v>
      </c>
      <c r="I279" s="127">
        <v>0.5</v>
      </c>
      <c r="J279" s="750">
        <f t="shared" si="19"/>
        <v>402.16899999999998</v>
      </c>
    </row>
    <row r="280" spans="1:10">
      <c r="A280" s="1320"/>
      <c r="B280" s="1321"/>
      <c r="C280" s="1321"/>
      <c r="D280" s="1322"/>
      <c r="E280" s="751" t="str">
        <f t="shared" si="22"/>
        <v>P44 A P45</v>
      </c>
      <c r="F280" s="125">
        <f t="shared" si="22"/>
        <v>79.650000000000006</v>
      </c>
      <c r="G280" s="128">
        <f t="shared" si="22"/>
        <v>1</v>
      </c>
      <c r="H280" s="750">
        <f t="shared" si="22"/>
        <v>1.875</v>
      </c>
      <c r="I280" s="127">
        <v>0.5</v>
      </c>
      <c r="J280" s="750">
        <f t="shared" si="19"/>
        <v>74.671875</v>
      </c>
    </row>
    <row r="281" spans="1:10">
      <c r="A281" s="1320"/>
      <c r="B281" s="1321"/>
      <c r="C281" s="1321"/>
      <c r="D281" s="1322"/>
      <c r="E281" s="751" t="str">
        <f t="shared" si="22"/>
        <v>P45 A P46</v>
      </c>
      <c r="F281" s="125">
        <f t="shared" si="22"/>
        <v>68.989999999999995</v>
      </c>
      <c r="G281" s="128">
        <f t="shared" si="22"/>
        <v>1.1000000000000001</v>
      </c>
      <c r="H281" s="750">
        <f t="shared" si="22"/>
        <v>2.1750000000000003</v>
      </c>
      <c r="I281" s="127">
        <v>0.5</v>
      </c>
      <c r="J281" s="750">
        <f t="shared" si="19"/>
        <v>82.529287500000009</v>
      </c>
    </row>
    <row r="282" spans="1:10">
      <c r="A282" s="1320"/>
      <c r="B282" s="1321"/>
      <c r="C282" s="1321"/>
      <c r="D282" s="1322"/>
      <c r="E282" s="751" t="str">
        <f t="shared" si="22"/>
        <v>P46 A P76</v>
      </c>
      <c r="F282" s="125">
        <f t="shared" si="22"/>
        <v>68.63</v>
      </c>
      <c r="G282" s="128">
        <f t="shared" si="22"/>
        <v>1.1000000000000001</v>
      </c>
      <c r="H282" s="750">
        <f t="shared" si="22"/>
        <v>2.15</v>
      </c>
      <c r="I282" s="127">
        <v>0.5</v>
      </c>
      <c r="J282" s="750">
        <f t="shared" si="19"/>
        <v>81.154974999999993</v>
      </c>
    </row>
    <row r="283" spans="1:10">
      <c r="A283" s="1320"/>
      <c r="B283" s="1321"/>
      <c r="C283" s="1321"/>
      <c r="D283" s="1322"/>
      <c r="E283" s="751" t="str">
        <f t="shared" si="22"/>
        <v>P76 A P47</v>
      </c>
      <c r="F283" s="125">
        <f t="shared" si="22"/>
        <v>57.17</v>
      </c>
      <c r="G283" s="128">
        <f t="shared" si="22"/>
        <v>1</v>
      </c>
      <c r="H283" s="750">
        <f t="shared" si="22"/>
        <v>2.06</v>
      </c>
      <c r="I283" s="127">
        <v>0.5</v>
      </c>
      <c r="J283" s="750">
        <f t="shared" si="19"/>
        <v>58.885100000000001</v>
      </c>
    </row>
    <row r="284" spans="1:10">
      <c r="A284" s="1320"/>
      <c r="B284" s="1321"/>
      <c r="C284" s="1321"/>
      <c r="D284" s="1322"/>
      <c r="E284" s="751" t="str">
        <f t="shared" si="22"/>
        <v>P47 A P62</v>
      </c>
      <c r="F284" s="125">
        <f t="shared" si="22"/>
        <v>55.79</v>
      </c>
      <c r="G284" s="128">
        <f t="shared" si="22"/>
        <v>1.2</v>
      </c>
      <c r="H284" s="750">
        <f t="shared" si="22"/>
        <v>2.3350000000000004</v>
      </c>
      <c r="I284" s="127">
        <v>0.5</v>
      </c>
      <c r="J284" s="750">
        <f t="shared" si="19"/>
        <v>78.161790000000011</v>
      </c>
    </row>
    <row r="285" spans="1:10">
      <c r="A285" s="1320"/>
      <c r="B285" s="1321"/>
      <c r="C285" s="1321"/>
      <c r="D285" s="1322"/>
      <c r="E285" s="751" t="str">
        <f t="shared" si="22"/>
        <v>P62 A P48</v>
      </c>
      <c r="F285" s="125">
        <f t="shared" si="22"/>
        <v>70.06</v>
      </c>
      <c r="G285" s="128">
        <f t="shared" si="22"/>
        <v>1.1000000000000001</v>
      </c>
      <c r="H285" s="750">
        <f t="shared" si="22"/>
        <v>2.1750000000000003</v>
      </c>
      <c r="I285" s="127">
        <v>0.5</v>
      </c>
      <c r="J285" s="750">
        <f t="shared" si="19"/>
        <v>83.809275000000014</v>
      </c>
    </row>
    <row r="286" spans="1:10">
      <c r="A286" s="1320"/>
      <c r="B286" s="1321"/>
      <c r="C286" s="1321"/>
      <c r="D286" s="1322"/>
      <c r="E286" s="751" t="str">
        <f t="shared" si="22"/>
        <v>P48 A P49</v>
      </c>
      <c r="F286" s="125">
        <f t="shared" si="22"/>
        <v>95.9</v>
      </c>
      <c r="G286" s="128">
        <f t="shared" si="22"/>
        <v>1</v>
      </c>
      <c r="H286" s="750">
        <f t="shared" si="22"/>
        <v>1.8</v>
      </c>
      <c r="I286" s="127">
        <v>0.5</v>
      </c>
      <c r="J286" s="750">
        <f t="shared" si="19"/>
        <v>86.31</v>
      </c>
    </row>
    <row r="287" spans="1:10">
      <c r="A287" s="1320"/>
      <c r="B287" s="1321"/>
      <c r="C287" s="1321"/>
      <c r="D287" s="1322"/>
      <c r="E287" s="751" t="str">
        <f t="shared" si="22"/>
        <v>P45 A P50</v>
      </c>
      <c r="F287" s="125">
        <f t="shared" si="22"/>
        <v>46.92</v>
      </c>
      <c r="G287" s="128">
        <f t="shared" si="22"/>
        <v>1</v>
      </c>
      <c r="H287" s="750">
        <f t="shared" si="22"/>
        <v>1.8900000000000001</v>
      </c>
      <c r="I287" s="127">
        <v>0.5</v>
      </c>
      <c r="J287" s="750">
        <f t="shared" si="19"/>
        <v>44.339400000000005</v>
      </c>
    </row>
    <row r="288" spans="1:10">
      <c r="A288" s="1320"/>
      <c r="B288" s="1321"/>
      <c r="C288" s="1321"/>
      <c r="D288" s="1322"/>
      <c r="E288" s="751" t="str">
        <f t="shared" si="22"/>
        <v>P50 A P37</v>
      </c>
      <c r="F288" s="125">
        <f t="shared" si="22"/>
        <v>46.51</v>
      </c>
      <c r="G288" s="128">
        <f t="shared" si="22"/>
        <v>1</v>
      </c>
      <c r="H288" s="750">
        <f t="shared" si="22"/>
        <v>1.7549999999999999</v>
      </c>
      <c r="I288" s="127">
        <v>0.5</v>
      </c>
      <c r="J288" s="750">
        <f t="shared" si="19"/>
        <v>40.812524999999994</v>
      </c>
    </row>
    <row r="289" spans="1:10">
      <c r="A289" s="1320"/>
      <c r="B289" s="1321"/>
      <c r="C289" s="1321"/>
      <c r="D289" s="1322"/>
      <c r="E289" s="751" t="str">
        <f t="shared" si="22"/>
        <v>P39 A P51</v>
      </c>
      <c r="F289" s="125">
        <f t="shared" si="22"/>
        <v>46.17</v>
      </c>
      <c r="G289" s="128">
        <f t="shared" si="22"/>
        <v>1</v>
      </c>
      <c r="H289" s="750">
        <f t="shared" si="22"/>
        <v>1.73</v>
      </c>
      <c r="I289" s="127">
        <v>0.5</v>
      </c>
      <c r="J289" s="750">
        <f t="shared" si="19"/>
        <v>39.937049999999999</v>
      </c>
    </row>
    <row r="290" spans="1:10">
      <c r="A290" s="1320"/>
      <c r="B290" s="1321"/>
      <c r="C290" s="1321"/>
      <c r="D290" s="1322"/>
      <c r="E290" s="751" t="str">
        <f t="shared" si="22"/>
        <v>P51 A P29</v>
      </c>
      <c r="F290" s="125">
        <f t="shared" si="22"/>
        <v>45.24</v>
      </c>
      <c r="G290" s="128">
        <f t="shared" si="22"/>
        <v>1.2</v>
      </c>
      <c r="H290" s="750">
        <f t="shared" si="22"/>
        <v>2.35</v>
      </c>
      <c r="I290" s="127">
        <v>0.5</v>
      </c>
      <c r="J290" s="750">
        <f t="shared" si="19"/>
        <v>63.78840000000001</v>
      </c>
    </row>
    <row r="291" spans="1:10">
      <c r="A291" s="1320"/>
      <c r="B291" s="1321"/>
      <c r="C291" s="1321"/>
      <c r="D291" s="1322"/>
      <c r="E291" s="751" t="str">
        <f t="shared" si="22"/>
        <v>P29 A P20</v>
      </c>
      <c r="F291" s="125">
        <f t="shared" si="22"/>
        <v>72.459999999999994</v>
      </c>
      <c r="G291" s="128">
        <f t="shared" si="22"/>
        <v>1</v>
      </c>
      <c r="H291" s="750">
        <f t="shared" si="22"/>
        <v>2.0500000000000003</v>
      </c>
      <c r="I291" s="127">
        <v>0.5</v>
      </c>
      <c r="J291" s="750">
        <f t="shared" si="19"/>
        <v>74.271500000000003</v>
      </c>
    </row>
    <row r="292" spans="1:10">
      <c r="A292" s="1320"/>
      <c r="B292" s="1321"/>
      <c r="C292" s="1321"/>
      <c r="D292" s="1322"/>
      <c r="E292" s="751" t="str">
        <f t="shared" si="22"/>
        <v>P20 A P52</v>
      </c>
      <c r="F292" s="125">
        <f t="shared" si="22"/>
        <v>64.61</v>
      </c>
      <c r="G292" s="128">
        <f t="shared" si="22"/>
        <v>1</v>
      </c>
      <c r="H292" s="750">
        <f t="shared" si="22"/>
        <v>1.9950000000000001</v>
      </c>
      <c r="I292" s="127">
        <v>0.5</v>
      </c>
      <c r="J292" s="750">
        <f t="shared" si="19"/>
        <v>64.448475000000002</v>
      </c>
    </row>
    <row r="293" spans="1:10">
      <c r="A293" s="1320"/>
      <c r="B293" s="1321"/>
      <c r="C293" s="1321"/>
      <c r="D293" s="1322"/>
      <c r="E293" s="751" t="str">
        <f t="shared" si="22"/>
        <v>P52 A P13</v>
      </c>
      <c r="F293" s="125">
        <f t="shared" si="22"/>
        <v>46.79</v>
      </c>
      <c r="G293" s="128">
        <f t="shared" si="22"/>
        <v>1</v>
      </c>
      <c r="H293" s="750">
        <f t="shared" si="22"/>
        <v>1.6950000000000003</v>
      </c>
      <c r="I293" s="127">
        <v>0.5</v>
      </c>
      <c r="J293" s="750">
        <f t="shared" si="19"/>
        <v>39.654525000000007</v>
      </c>
    </row>
    <row r="294" spans="1:10">
      <c r="A294" s="1320"/>
      <c r="B294" s="1321"/>
      <c r="C294" s="1321"/>
      <c r="D294" s="1322"/>
      <c r="E294" s="751" t="str">
        <f t="shared" si="22"/>
        <v>P13 A P53</v>
      </c>
      <c r="F294" s="125">
        <f t="shared" si="22"/>
        <v>81.010000000000005</v>
      </c>
      <c r="G294" s="128">
        <f t="shared" si="22"/>
        <v>1</v>
      </c>
      <c r="H294" s="750">
        <f t="shared" si="22"/>
        <v>1.75</v>
      </c>
      <c r="I294" s="127">
        <v>0.5</v>
      </c>
      <c r="J294" s="750">
        <f t="shared" si="19"/>
        <v>70.883750000000006</v>
      </c>
    </row>
    <row r="295" spans="1:10">
      <c r="A295" s="1320"/>
      <c r="B295" s="1321"/>
      <c r="C295" s="1321"/>
      <c r="D295" s="1322"/>
      <c r="E295" s="751" t="str">
        <f t="shared" si="22"/>
        <v>P47 A P40</v>
      </c>
      <c r="F295" s="125">
        <f t="shared" si="22"/>
        <v>92.49</v>
      </c>
      <c r="G295" s="128">
        <f t="shared" si="22"/>
        <v>1.1000000000000001</v>
      </c>
      <c r="H295" s="750">
        <f t="shared" si="22"/>
        <v>2.06</v>
      </c>
      <c r="I295" s="127">
        <v>0.5</v>
      </c>
      <c r="J295" s="750">
        <f t="shared" si="19"/>
        <v>104.79117000000001</v>
      </c>
    </row>
    <row r="296" spans="1:10">
      <c r="A296" s="1320"/>
      <c r="B296" s="1321"/>
      <c r="C296" s="1321"/>
      <c r="D296" s="1322"/>
      <c r="E296" s="751" t="str">
        <f t="shared" si="22"/>
        <v>P40 A P30</v>
      </c>
      <c r="F296" s="125">
        <f t="shared" si="22"/>
        <v>96.04</v>
      </c>
      <c r="G296" s="128">
        <f t="shared" si="22"/>
        <v>1.1000000000000001</v>
      </c>
      <c r="H296" s="750">
        <f t="shared" si="22"/>
        <v>2.2250000000000001</v>
      </c>
      <c r="I296" s="127">
        <v>0.5</v>
      </c>
      <c r="J296" s="750">
        <f t="shared" si="19"/>
        <v>117.52895000000002</v>
      </c>
    </row>
    <row r="297" spans="1:10">
      <c r="A297" s="1320"/>
      <c r="B297" s="1321"/>
      <c r="C297" s="1321"/>
      <c r="D297" s="1322"/>
      <c r="E297" s="751" t="str">
        <f t="shared" si="22"/>
        <v>P30 A P21</v>
      </c>
      <c r="F297" s="125">
        <f t="shared" si="22"/>
        <v>74.72</v>
      </c>
      <c r="G297" s="128">
        <f t="shared" si="22"/>
        <v>1.1000000000000001</v>
      </c>
      <c r="H297" s="750">
        <f t="shared" si="22"/>
        <v>2.0950000000000002</v>
      </c>
      <c r="I297" s="127">
        <v>0.5</v>
      </c>
      <c r="J297" s="750">
        <f t="shared" si="19"/>
        <v>86.096120000000013</v>
      </c>
    </row>
    <row r="298" spans="1:10">
      <c r="A298" s="1320"/>
      <c r="B298" s="1321"/>
      <c r="C298" s="1321"/>
      <c r="D298" s="1322"/>
      <c r="E298" s="751" t="str">
        <f t="shared" si="22"/>
        <v>P21 A P54</v>
      </c>
      <c r="F298" s="125">
        <f t="shared" si="22"/>
        <v>65.73</v>
      </c>
      <c r="G298" s="128">
        <f t="shared" si="22"/>
        <v>1</v>
      </c>
      <c r="H298" s="750">
        <f t="shared" si="22"/>
        <v>2.0750000000000002</v>
      </c>
      <c r="I298" s="127">
        <v>0.5</v>
      </c>
      <c r="J298" s="750">
        <f t="shared" si="19"/>
        <v>68.19487500000001</v>
      </c>
    </row>
    <row r="299" spans="1:10">
      <c r="A299" s="1320"/>
      <c r="B299" s="1321"/>
      <c r="C299" s="1321"/>
      <c r="D299" s="1322"/>
      <c r="E299" s="751" t="str">
        <f t="shared" ref="E299:H318" si="23">+E153</f>
        <v>P54 A P14</v>
      </c>
      <c r="F299" s="125">
        <f t="shared" si="23"/>
        <v>45.64</v>
      </c>
      <c r="G299" s="128">
        <f t="shared" si="23"/>
        <v>1.1000000000000001</v>
      </c>
      <c r="H299" s="750">
        <f t="shared" si="23"/>
        <v>2.1550000000000002</v>
      </c>
      <c r="I299" s="127">
        <v>0.5</v>
      </c>
      <c r="J299" s="750">
        <f t="shared" si="19"/>
        <v>54.094810000000017</v>
      </c>
    </row>
    <row r="300" spans="1:10" ht="15.75" customHeight="1">
      <c r="A300" s="1320"/>
      <c r="B300" s="1321"/>
      <c r="C300" s="1321"/>
      <c r="D300" s="1322"/>
      <c r="E300" s="751" t="str">
        <f t="shared" si="23"/>
        <v>P14 A P55</v>
      </c>
      <c r="F300" s="125">
        <f t="shared" si="23"/>
        <v>83.33</v>
      </c>
      <c r="G300" s="128">
        <f t="shared" si="23"/>
        <v>1</v>
      </c>
      <c r="H300" s="750">
        <f t="shared" si="23"/>
        <v>1.85</v>
      </c>
      <c r="I300" s="127">
        <v>0.5</v>
      </c>
      <c r="J300" s="750">
        <f t="shared" si="19"/>
        <v>77.080250000000007</v>
      </c>
    </row>
    <row r="301" spans="1:10">
      <c r="A301" s="1320"/>
      <c r="B301" s="1321"/>
      <c r="C301" s="1321"/>
      <c r="D301" s="1322"/>
      <c r="E301" s="751" t="str">
        <f t="shared" si="23"/>
        <v>P55 A P4</v>
      </c>
      <c r="F301" s="125">
        <f t="shared" si="23"/>
        <v>92.39</v>
      </c>
      <c r="G301" s="128">
        <f t="shared" si="23"/>
        <v>1</v>
      </c>
      <c r="H301" s="750">
        <f t="shared" si="23"/>
        <v>1.75</v>
      </c>
      <c r="I301" s="127">
        <v>0.5</v>
      </c>
      <c r="J301" s="750">
        <f t="shared" si="19"/>
        <v>80.841250000000002</v>
      </c>
    </row>
    <row r="302" spans="1:10">
      <c r="A302" s="1320"/>
      <c r="B302" s="1321"/>
      <c r="C302" s="1321"/>
      <c r="D302" s="1322"/>
      <c r="E302" s="751" t="str">
        <f t="shared" si="23"/>
        <v>P4 A P1</v>
      </c>
      <c r="F302" s="125">
        <f t="shared" si="23"/>
        <v>0</v>
      </c>
      <c r="G302" s="128">
        <f t="shared" si="23"/>
        <v>1</v>
      </c>
      <c r="H302" s="750">
        <f t="shared" si="23"/>
        <v>1.8450000000000002</v>
      </c>
      <c r="I302" s="127">
        <v>0</v>
      </c>
      <c r="J302" s="750">
        <f t="shared" ref="J302:J314" si="24">+F302*G302*I302*H302</f>
        <v>0</v>
      </c>
    </row>
    <row r="303" spans="1:10">
      <c r="A303" s="1320"/>
      <c r="B303" s="1321"/>
      <c r="C303" s="1321"/>
      <c r="D303" s="1322"/>
      <c r="E303" s="751" t="str">
        <f t="shared" si="23"/>
        <v>P48 A P41</v>
      </c>
      <c r="F303" s="125">
        <f t="shared" si="23"/>
        <v>96.04</v>
      </c>
      <c r="G303" s="128">
        <f t="shared" si="23"/>
        <v>1</v>
      </c>
      <c r="H303" s="750">
        <f t="shared" si="23"/>
        <v>1.85</v>
      </c>
      <c r="I303" s="127">
        <v>0.5</v>
      </c>
      <c r="J303" s="750">
        <f t="shared" si="24"/>
        <v>88.837000000000003</v>
      </c>
    </row>
    <row r="304" spans="1:10">
      <c r="A304" s="1320"/>
      <c r="B304" s="1321"/>
      <c r="C304" s="1321"/>
      <c r="D304" s="1322"/>
      <c r="E304" s="751" t="str">
        <f t="shared" si="23"/>
        <v>P41 A P31</v>
      </c>
      <c r="F304" s="125">
        <f t="shared" si="23"/>
        <v>96.75</v>
      </c>
      <c r="G304" s="128">
        <f t="shared" si="23"/>
        <v>1</v>
      </c>
      <c r="H304" s="750">
        <f t="shared" si="23"/>
        <v>2.08</v>
      </c>
      <c r="I304" s="127">
        <v>0.5</v>
      </c>
      <c r="J304" s="750">
        <f t="shared" si="24"/>
        <v>100.62</v>
      </c>
    </row>
    <row r="305" spans="1:10">
      <c r="A305" s="1320"/>
      <c r="B305" s="1321"/>
      <c r="C305" s="1321"/>
      <c r="D305" s="1322"/>
      <c r="E305" s="751" t="str">
        <f t="shared" si="23"/>
        <v>P22 A P15</v>
      </c>
      <c r="F305" s="125">
        <f t="shared" si="23"/>
        <v>105.63</v>
      </c>
      <c r="G305" s="128">
        <f t="shared" si="23"/>
        <v>1</v>
      </c>
      <c r="H305" s="750">
        <f t="shared" si="23"/>
        <v>2.1</v>
      </c>
      <c r="I305" s="127">
        <v>0.5</v>
      </c>
      <c r="J305" s="750">
        <f t="shared" si="24"/>
        <v>110.9115</v>
      </c>
    </row>
    <row r="306" spans="1:10">
      <c r="A306" s="1320"/>
      <c r="B306" s="1321"/>
      <c r="C306" s="1321"/>
      <c r="D306" s="1322"/>
      <c r="E306" s="751" t="str">
        <f t="shared" si="23"/>
        <v>P15 A P56</v>
      </c>
      <c r="F306" s="125">
        <f t="shared" si="23"/>
        <v>87.96</v>
      </c>
      <c r="G306" s="128">
        <f t="shared" si="23"/>
        <v>1.1000000000000001</v>
      </c>
      <c r="H306" s="750">
        <f t="shared" si="23"/>
        <v>2.1999999999999997</v>
      </c>
      <c r="I306" s="127">
        <v>0.5</v>
      </c>
      <c r="J306" s="750">
        <f t="shared" si="24"/>
        <v>106.43159999999999</v>
      </c>
    </row>
    <row r="307" spans="1:10">
      <c r="A307" s="1320"/>
      <c r="B307" s="1321"/>
      <c r="C307" s="1321"/>
      <c r="D307" s="1322"/>
      <c r="E307" s="751" t="str">
        <f t="shared" si="23"/>
        <v>P56 A P5</v>
      </c>
      <c r="F307" s="125">
        <f t="shared" si="23"/>
        <v>92.72</v>
      </c>
      <c r="G307" s="128">
        <f t="shared" si="23"/>
        <v>1</v>
      </c>
      <c r="H307" s="750">
        <f t="shared" si="23"/>
        <v>1.87</v>
      </c>
      <c r="I307" s="127">
        <v>0.5</v>
      </c>
      <c r="J307" s="750">
        <f t="shared" si="24"/>
        <v>86.693200000000004</v>
      </c>
    </row>
    <row r="308" spans="1:10">
      <c r="A308" s="1320"/>
      <c r="B308" s="1321"/>
      <c r="C308" s="1321"/>
      <c r="D308" s="1322"/>
      <c r="E308" s="751" t="str">
        <f t="shared" si="23"/>
        <v>P5 A P2</v>
      </c>
      <c r="F308" s="125">
        <f t="shared" si="23"/>
        <v>0</v>
      </c>
      <c r="G308" s="128">
        <f t="shared" si="23"/>
        <v>1</v>
      </c>
      <c r="H308" s="750">
        <f t="shared" si="23"/>
        <v>2.06</v>
      </c>
      <c r="I308" s="127">
        <v>0</v>
      </c>
      <c r="J308" s="750">
        <f t="shared" si="24"/>
        <v>0</v>
      </c>
    </row>
    <row r="309" spans="1:10">
      <c r="A309" s="1320"/>
      <c r="B309" s="1321"/>
      <c r="C309" s="1321"/>
      <c r="D309" s="1322"/>
      <c r="E309" s="751" t="str">
        <f t="shared" si="23"/>
        <v>P49 A P42</v>
      </c>
      <c r="F309" s="125">
        <f t="shared" si="23"/>
        <v>101.74</v>
      </c>
      <c r="G309" s="128">
        <f t="shared" si="23"/>
        <v>1</v>
      </c>
      <c r="H309" s="750">
        <f t="shared" si="23"/>
        <v>1.9500000000000002</v>
      </c>
      <c r="I309" s="127">
        <v>0.5</v>
      </c>
      <c r="J309" s="750">
        <f t="shared" si="24"/>
        <v>99.1965</v>
      </c>
    </row>
    <row r="310" spans="1:10">
      <c r="A310" s="1320"/>
      <c r="B310" s="1321"/>
      <c r="C310" s="1321"/>
      <c r="D310" s="1322"/>
      <c r="E310" s="751" t="str">
        <f t="shared" si="23"/>
        <v>P42 A P32</v>
      </c>
      <c r="F310" s="125">
        <f t="shared" si="23"/>
        <v>98.84</v>
      </c>
      <c r="G310" s="128">
        <f t="shared" si="23"/>
        <v>1.1000000000000001</v>
      </c>
      <c r="H310" s="750">
        <f t="shared" si="23"/>
        <v>2.2749999999999999</v>
      </c>
      <c r="I310" s="127">
        <v>0.5</v>
      </c>
      <c r="J310" s="750">
        <f t="shared" si="24"/>
        <v>123.67355000000002</v>
      </c>
    </row>
    <row r="311" spans="1:10">
      <c r="A311" s="1320"/>
      <c r="B311" s="1321"/>
      <c r="C311" s="1321"/>
      <c r="D311" s="1322"/>
      <c r="E311" s="751" t="str">
        <f t="shared" si="23"/>
        <v>P23 A P16</v>
      </c>
      <c r="F311" s="125">
        <f t="shared" si="23"/>
        <v>102.55</v>
      </c>
      <c r="G311" s="128">
        <f t="shared" si="23"/>
        <v>1</v>
      </c>
      <c r="H311" s="750">
        <f t="shared" si="23"/>
        <v>1.8250000000000002</v>
      </c>
      <c r="I311" s="127">
        <v>0.5</v>
      </c>
      <c r="J311" s="750">
        <f t="shared" si="24"/>
        <v>93.576875000000001</v>
      </c>
    </row>
    <row r="312" spans="1:10">
      <c r="A312" s="1320"/>
      <c r="B312" s="1321"/>
      <c r="C312" s="1321"/>
      <c r="D312" s="1322"/>
      <c r="E312" s="751" t="str">
        <f t="shared" si="23"/>
        <v>P43 A P34</v>
      </c>
      <c r="F312" s="125">
        <f t="shared" si="23"/>
        <v>103.35</v>
      </c>
      <c r="G312" s="128">
        <f t="shared" si="23"/>
        <v>2</v>
      </c>
      <c r="H312" s="750">
        <f t="shared" si="23"/>
        <v>4.3249999999999993</v>
      </c>
      <c r="I312" s="127">
        <v>0.5</v>
      </c>
      <c r="J312" s="750">
        <f t="shared" si="24"/>
        <v>446.98874999999992</v>
      </c>
    </row>
    <row r="313" spans="1:10">
      <c r="A313" s="1320"/>
      <c r="B313" s="1321"/>
      <c r="C313" s="1321"/>
      <c r="D313" s="1322"/>
      <c r="E313" s="751" t="str">
        <f t="shared" si="23"/>
        <v>P25 A P57</v>
      </c>
      <c r="F313" s="125">
        <f t="shared" si="23"/>
        <v>7.17</v>
      </c>
      <c r="G313" s="128">
        <f t="shared" si="23"/>
        <v>1</v>
      </c>
      <c r="H313" s="750">
        <f t="shared" si="23"/>
        <v>1.9000000000000001</v>
      </c>
      <c r="I313" s="127">
        <v>0.5</v>
      </c>
      <c r="J313" s="750">
        <f t="shared" si="24"/>
        <v>6.8115000000000006</v>
      </c>
    </row>
    <row r="314" spans="1:10">
      <c r="A314" s="1320"/>
      <c r="B314" s="1321"/>
      <c r="C314" s="1321"/>
      <c r="D314" s="1322"/>
      <c r="E314" s="751" t="str">
        <f t="shared" si="23"/>
        <v>P57 A P17</v>
      </c>
      <c r="F314" s="125">
        <f t="shared" si="23"/>
        <v>91.73</v>
      </c>
      <c r="G314" s="128">
        <f t="shared" si="23"/>
        <v>1</v>
      </c>
      <c r="H314" s="750">
        <f t="shared" si="23"/>
        <v>1.9300000000000002</v>
      </c>
      <c r="I314" s="127">
        <v>0.5</v>
      </c>
      <c r="J314" s="750">
        <f t="shared" si="24"/>
        <v>88.519450000000006</v>
      </c>
    </row>
    <row r="315" spans="1:10" ht="13.5" thickBot="1">
      <c r="A315" s="1320"/>
      <c r="B315" s="1321"/>
      <c r="C315" s="1321"/>
      <c r="D315" s="1322"/>
      <c r="E315" s="751"/>
      <c r="F315" s="125"/>
      <c r="G315" s="128"/>
      <c r="H315" s="750"/>
      <c r="I315" s="127"/>
      <c r="J315" s="750">
        <f>+F315*G315*I315*H315</f>
        <v>0</v>
      </c>
    </row>
    <row r="316" spans="1:10" ht="13.5" thickBot="1">
      <c r="A316" s="1320"/>
      <c r="B316" s="1321"/>
      <c r="C316" s="1321"/>
      <c r="D316" s="1322"/>
      <c r="E316" s="112" t="str">
        <f t="shared" ref="E316:E347" si="25">+E170</f>
        <v>POZOS</v>
      </c>
      <c r="F316" s="939"/>
      <c r="G316" s="112" t="str">
        <f t="shared" ref="G316:G347" si="26">+G170</f>
        <v>ÁREA</v>
      </c>
      <c r="H316" s="112" t="s">
        <v>96</v>
      </c>
      <c r="I316" s="114"/>
      <c r="J316" s="112"/>
    </row>
    <row r="317" spans="1:10">
      <c r="A317" s="1320"/>
      <c r="B317" s="1321"/>
      <c r="C317" s="1321"/>
      <c r="D317" s="1322"/>
      <c r="E317" s="751" t="str">
        <f t="shared" si="25"/>
        <v>P1</v>
      </c>
      <c r="F317" s="125"/>
      <c r="G317" s="128">
        <f t="shared" si="26"/>
        <v>2.0106192982974678</v>
      </c>
      <c r="H317" s="750">
        <f t="shared" ref="H317:I336" si="27">+H171</f>
        <v>1.89</v>
      </c>
      <c r="I317" s="127">
        <f t="shared" si="27"/>
        <v>0</v>
      </c>
      <c r="J317" s="750">
        <f>G317*I317*H317</f>
        <v>0</v>
      </c>
    </row>
    <row r="318" spans="1:10">
      <c r="A318" s="1320"/>
      <c r="B318" s="1321"/>
      <c r="C318" s="1321"/>
      <c r="D318" s="1322"/>
      <c r="E318" s="751" t="str">
        <f t="shared" si="25"/>
        <v>P2</v>
      </c>
      <c r="F318" s="125"/>
      <c r="G318" s="128">
        <f t="shared" si="26"/>
        <v>2.0106192982974678</v>
      </c>
      <c r="H318" s="750">
        <f t="shared" si="27"/>
        <v>2.2799999999999998</v>
      </c>
      <c r="I318" s="127">
        <f t="shared" si="27"/>
        <v>0</v>
      </c>
      <c r="J318" s="750">
        <f t="shared" ref="J318:J319" si="28">G318*I318*H318</f>
        <v>0</v>
      </c>
    </row>
    <row r="319" spans="1:10">
      <c r="A319" s="1320"/>
      <c r="B319" s="1321"/>
      <c r="C319" s="1321"/>
      <c r="D319" s="1322"/>
      <c r="E319" s="751" t="str">
        <f t="shared" si="25"/>
        <v>P3</v>
      </c>
      <c r="F319" s="125"/>
      <c r="G319" s="128">
        <f t="shared" si="26"/>
        <v>2.0106192982974678</v>
      </c>
      <c r="H319" s="750">
        <f t="shared" si="27"/>
        <v>1.7</v>
      </c>
      <c r="I319" s="127">
        <f t="shared" si="27"/>
        <v>0</v>
      </c>
      <c r="J319" s="750">
        <f t="shared" si="28"/>
        <v>0</v>
      </c>
    </row>
    <row r="320" spans="1:10">
      <c r="A320" s="1320"/>
      <c r="B320" s="1321"/>
      <c r="C320" s="1321"/>
      <c r="D320" s="1322"/>
      <c r="E320" s="751" t="str">
        <f t="shared" si="25"/>
        <v>P4</v>
      </c>
      <c r="F320" s="125"/>
      <c r="G320" s="128">
        <f t="shared" si="26"/>
        <v>2.0106192982974678</v>
      </c>
      <c r="H320" s="750">
        <f t="shared" si="27"/>
        <v>1.6</v>
      </c>
      <c r="I320" s="127">
        <f t="shared" si="27"/>
        <v>0.5</v>
      </c>
      <c r="J320" s="750">
        <f t="shared" ref="J320:J379" si="29">G320*I320*H320</f>
        <v>1.6084954386379744</v>
      </c>
    </row>
    <row r="321" spans="1:10">
      <c r="A321" s="1320"/>
      <c r="B321" s="1321"/>
      <c r="C321" s="1321"/>
      <c r="D321" s="1322"/>
      <c r="E321" s="751" t="str">
        <f t="shared" si="25"/>
        <v>P5</v>
      </c>
      <c r="F321" s="125"/>
      <c r="G321" s="128">
        <f t="shared" si="26"/>
        <v>2.0106192982974678</v>
      </c>
      <c r="H321" s="750">
        <f t="shared" si="27"/>
        <v>1.64</v>
      </c>
      <c r="I321" s="127">
        <f t="shared" si="27"/>
        <v>0.5</v>
      </c>
      <c r="J321" s="750">
        <f t="shared" si="29"/>
        <v>1.6487078246039235</v>
      </c>
    </row>
    <row r="322" spans="1:10">
      <c r="A322" s="1320"/>
      <c r="B322" s="1321"/>
      <c r="C322" s="1321"/>
      <c r="D322" s="1322"/>
      <c r="E322" s="751" t="str">
        <f t="shared" si="25"/>
        <v>P6</v>
      </c>
      <c r="F322" s="125"/>
      <c r="G322" s="128">
        <f t="shared" si="26"/>
        <v>2.0106192982974678</v>
      </c>
      <c r="H322" s="750">
        <f t="shared" si="27"/>
        <v>1.8</v>
      </c>
      <c r="I322" s="127">
        <f t="shared" si="27"/>
        <v>0</v>
      </c>
      <c r="J322" s="750">
        <f t="shared" si="29"/>
        <v>0</v>
      </c>
    </row>
    <row r="323" spans="1:10">
      <c r="A323" s="1320"/>
      <c r="B323" s="1321"/>
      <c r="C323" s="1321"/>
      <c r="D323" s="1322"/>
      <c r="E323" s="751" t="str">
        <f t="shared" si="25"/>
        <v>P7</v>
      </c>
      <c r="F323" s="125"/>
      <c r="G323" s="128">
        <f t="shared" si="26"/>
        <v>2.0106192982974678</v>
      </c>
      <c r="H323" s="750">
        <f t="shared" si="27"/>
        <v>2.14</v>
      </c>
      <c r="I323" s="127">
        <f t="shared" si="27"/>
        <v>0</v>
      </c>
      <c r="J323" s="750">
        <f t="shared" si="29"/>
        <v>0</v>
      </c>
    </row>
    <row r="324" spans="1:10">
      <c r="A324" s="1320"/>
      <c r="B324" s="1321"/>
      <c r="C324" s="1321"/>
      <c r="D324" s="1322"/>
      <c r="E324" s="751" t="str">
        <f t="shared" si="25"/>
        <v>P8 EXISTENTE</v>
      </c>
      <c r="F324" s="125"/>
      <c r="G324" s="128">
        <f t="shared" si="26"/>
        <v>2.0106192982974678</v>
      </c>
      <c r="H324" s="750">
        <f t="shared" si="27"/>
        <v>4.42</v>
      </c>
      <c r="I324" s="127">
        <f t="shared" si="27"/>
        <v>0</v>
      </c>
      <c r="J324" s="750">
        <f t="shared" si="29"/>
        <v>0</v>
      </c>
    </row>
    <row r="325" spans="1:10">
      <c r="A325" s="1320"/>
      <c r="B325" s="1321"/>
      <c r="C325" s="1321"/>
      <c r="D325" s="1322"/>
      <c r="E325" s="751" t="str">
        <f t="shared" si="25"/>
        <v>P9 EXISTENTE</v>
      </c>
      <c r="F325" s="125"/>
      <c r="G325" s="128">
        <f t="shared" si="26"/>
        <v>2.0106192982974678</v>
      </c>
      <c r="H325" s="750">
        <f t="shared" si="27"/>
        <v>4.3</v>
      </c>
      <c r="I325" s="127">
        <f t="shared" si="27"/>
        <v>0</v>
      </c>
      <c r="J325" s="750">
        <f t="shared" si="29"/>
        <v>0</v>
      </c>
    </row>
    <row r="326" spans="1:10">
      <c r="A326" s="1320"/>
      <c r="B326" s="1321"/>
      <c r="C326" s="1321"/>
      <c r="D326" s="1322"/>
      <c r="E326" s="751" t="str">
        <f t="shared" si="25"/>
        <v>P10</v>
      </c>
      <c r="F326" s="125"/>
      <c r="G326" s="128">
        <f t="shared" si="26"/>
        <v>2.0106192982974678</v>
      </c>
      <c r="H326" s="750">
        <f t="shared" si="27"/>
        <v>2</v>
      </c>
      <c r="I326" s="127">
        <f t="shared" si="27"/>
        <v>0</v>
      </c>
      <c r="J326" s="750">
        <f t="shared" si="29"/>
        <v>0</v>
      </c>
    </row>
    <row r="327" spans="1:10">
      <c r="A327" s="1320"/>
      <c r="B327" s="1321"/>
      <c r="C327" s="1321"/>
      <c r="D327" s="1322"/>
      <c r="E327" s="751" t="str">
        <f t="shared" si="25"/>
        <v>P11</v>
      </c>
      <c r="F327" s="125"/>
      <c r="G327" s="128">
        <f t="shared" si="26"/>
        <v>2.0106192982974678</v>
      </c>
      <c r="H327" s="750">
        <f t="shared" si="27"/>
        <v>1.53</v>
      </c>
      <c r="I327" s="127">
        <f t="shared" si="27"/>
        <v>0</v>
      </c>
      <c r="J327" s="750">
        <f t="shared" si="29"/>
        <v>0</v>
      </c>
    </row>
    <row r="328" spans="1:10">
      <c r="A328" s="1320"/>
      <c r="B328" s="1321"/>
      <c r="C328" s="1321"/>
      <c r="D328" s="1322"/>
      <c r="E328" s="751" t="str">
        <f t="shared" si="25"/>
        <v>P12</v>
      </c>
      <c r="F328" s="125"/>
      <c r="G328" s="128">
        <f t="shared" si="26"/>
        <v>2.0106192982974678</v>
      </c>
      <c r="H328" s="750">
        <f t="shared" si="27"/>
        <v>1.6</v>
      </c>
      <c r="I328" s="127">
        <f t="shared" si="27"/>
        <v>0.5</v>
      </c>
      <c r="J328" s="750">
        <f t="shared" si="29"/>
        <v>1.6084954386379744</v>
      </c>
    </row>
    <row r="329" spans="1:10">
      <c r="A329" s="1320"/>
      <c r="B329" s="1321"/>
      <c r="C329" s="1321"/>
      <c r="D329" s="1322"/>
      <c r="E329" s="751" t="str">
        <f t="shared" si="25"/>
        <v>P13</v>
      </c>
      <c r="F329" s="125"/>
      <c r="G329" s="128">
        <f t="shared" si="26"/>
        <v>2.0106192982974678</v>
      </c>
      <c r="H329" s="750">
        <f t="shared" si="27"/>
        <v>1.6</v>
      </c>
      <c r="I329" s="127">
        <f t="shared" si="27"/>
        <v>0.5</v>
      </c>
      <c r="J329" s="750">
        <f t="shared" si="29"/>
        <v>1.6084954386379744</v>
      </c>
    </row>
    <row r="330" spans="1:10">
      <c r="A330" s="1320"/>
      <c r="B330" s="1321"/>
      <c r="C330" s="1321"/>
      <c r="D330" s="1322"/>
      <c r="E330" s="751" t="str">
        <f t="shared" si="25"/>
        <v>P14</v>
      </c>
      <c r="F330" s="125"/>
      <c r="G330" s="128">
        <f t="shared" si="26"/>
        <v>2.0106192982974678</v>
      </c>
      <c r="H330" s="750">
        <f t="shared" si="27"/>
        <v>1.8</v>
      </c>
      <c r="I330" s="127">
        <f t="shared" si="27"/>
        <v>0.5</v>
      </c>
      <c r="J330" s="750">
        <f t="shared" si="29"/>
        <v>1.8095573684677211</v>
      </c>
    </row>
    <row r="331" spans="1:10">
      <c r="A331" s="1320"/>
      <c r="B331" s="1321"/>
      <c r="C331" s="1321"/>
      <c r="D331" s="1322"/>
      <c r="E331" s="751" t="str">
        <f t="shared" si="25"/>
        <v>P15</v>
      </c>
      <c r="F331" s="125"/>
      <c r="G331" s="128">
        <f t="shared" si="26"/>
        <v>2.0106192982974678</v>
      </c>
      <c r="H331" s="750">
        <f t="shared" si="27"/>
        <v>2.2999999999999998</v>
      </c>
      <c r="I331" s="127">
        <f t="shared" si="27"/>
        <v>0.5</v>
      </c>
      <c r="J331" s="750">
        <f t="shared" si="29"/>
        <v>2.3122121930420878</v>
      </c>
    </row>
    <row r="332" spans="1:10">
      <c r="A332" s="1320"/>
      <c r="B332" s="1321"/>
      <c r="C332" s="1321"/>
      <c r="D332" s="1322"/>
      <c r="E332" s="751" t="str">
        <f t="shared" si="25"/>
        <v>P16</v>
      </c>
      <c r="F332" s="125"/>
      <c r="G332" s="128">
        <f t="shared" si="26"/>
        <v>2.0106192982974678</v>
      </c>
      <c r="H332" s="750">
        <f t="shared" si="27"/>
        <v>1.7</v>
      </c>
      <c r="I332" s="127">
        <f t="shared" si="27"/>
        <v>0.5</v>
      </c>
      <c r="J332" s="750">
        <f t="shared" si="29"/>
        <v>1.7090264035528475</v>
      </c>
    </row>
    <row r="333" spans="1:10">
      <c r="A333" s="1320"/>
      <c r="B333" s="1321"/>
      <c r="C333" s="1321"/>
      <c r="D333" s="1322"/>
      <c r="E333" s="751" t="str">
        <f t="shared" si="25"/>
        <v>P17</v>
      </c>
      <c r="F333" s="125"/>
      <c r="G333" s="128">
        <f t="shared" si="26"/>
        <v>2.0106192982974678</v>
      </c>
      <c r="H333" s="750">
        <f t="shared" si="27"/>
        <v>1.86</v>
      </c>
      <c r="I333" s="127">
        <f t="shared" si="27"/>
        <v>0.5</v>
      </c>
      <c r="J333" s="750">
        <f t="shared" si="29"/>
        <v>1.8698759474166451</v>
      </c>
    </row>
    <row r="334" spans="1:10">
      <c r="A334" s="1320"/>
      <c r="B334" s="1321"/>
      <c r="C334" s="1321"/>
      <c r="D334" s="1322"/>
      <c r="E334" s="751" t="str">
        <f t="shared" si="25"/>
        <v>P18</v>
      </c>
      <c r="F334" s="125"/>
      <c r="G334" s="128">
        <f t="shared" si="26"/>
        <v>2.0106192982974678</v>
      </c>
      <c r="H334" s="750">
        <f t="shared" si="27"/>
        <v>3.43</v>
      </c>
      <c r="I334" s="127">
        <f t="shared" si="27"/>
        <v>0.5</v>
      </c>
      <c r="J334" s="750">
        <f t="shared" si="29"/>
        <v>3.4482120965801575</v>
      </c>
    </row>
    <row r="335" spans="1:10">
      <c r="A335" s="1320"/>
      <c r="B335" s="1321"/>
      <c r="C335" s="1321"/>
      <c r="D335" s="1322"/>
      <c r="E335" s="751" t="str">
        <f t="shared" si="25"/>
        <v>P19</v>
      </c>
      <c r="F335" s="125"/>
      <c r="G335" s="128">
        <f t="shared" si="26"/>
        <v>2.0106192982974678</v>
      </c>
      <c r="H335" s="750">
        <f t="shared" si="27"/>
        <v>1.7</v>
      </c>
      <c r="I335" s="127">
        <f t="shared" si="27"/>
        <v>0.5</v>
      </c>
      <c r="J335" s="750">
        <f t="shared" si="29"/>
        <v>1.7090264035528475</v>
      </c>
    </row>
    <row r="336" spans="1:10">
      <c r="A336" s="1320"/>
      <c r="B336" s="1321"/>
      <c r="C336" s="1321"/>
      <c r="D336" s="1322"/>
      <c r="E336" s="751" t="str">
        <f t="shared" si="25"/>
        <v>P20</v>
      </c>
      <c r="F336" s="125"/>
      <c r="G336" s="128">
        <f t="shared" si="26"/>
        <v>2.0106192982974678</v>
      </c>
      <c r="H336" s="750">
        <f t="shared" si="27"/>
        <v>2.2000000000000002</v>
      </c>
      <c r="I336" s="127">
        <f t="shared" si="27"/>
        <v>0.5</v>
      </c>
      <c r="J336" s="750">
        <f t="shared" si="29"/>
        <v>2.2116812281272149</v>
      </c>
    </row>
    <row r="337" spans="1:10">
      <c r="A337" s="1320"/>
      <c r="B337" s="1321"/>
      <c r="C337" s="1321"/>
      <c r="D337" s="1322"/>
      <c r="E337" s="751" t="str">
        <f t="shared" si="25"/>
        <v>P21</v>
      </c>
      <c r="F337" s="125"/>
      <c r="G337" s="128">
        <f t="shared" si="26"/>
        <v>2.0106192982974678</v>
      </c>
      <c r="H337" s="750">
        <f t="shared" ref="H337:I356" si="30">+H191</f>
        <v>1.64</v>
      </c>
      <c r="I337" s="127">
        <f t="shared" si="30"/>
        <v>0.5</v>
      </c>
      <c r="J337" s="750">
        <f t="shared" si="29"/>
        <v>1.6487078246039235</v>
      </c>
    </row>
    <row r="338" spans="1:10">
      <c r="A338" s="1320"/>
      <c r="B338" s="1321"/>
      <c r="C338" s="1321"/>
      <c r="D338" s="1322"/>
      <c r="E338" s="751" t="str">
        <f t="shared" si="25"/>
        <v>P22</v>
      </c>
      <c r="F338" s="125"/>
      <c r="G338" s="128">
        <f t="shared" si="26"/>
        <v>2.0106192982974678</v>
      </c>
      <c r="H338" s="750">
        <f t="shared" si="30"/>
        <v>1.97</v>
      </c>
      <c r="I338" s="127">
        <f t="shared" si="30"/>
        <v>0.5</v>
      </c>
      <c r="J338" s="750">
        <f t="shared" si="29"/>
        <v>1.9804600088230058</v>
      </c>
    </row>
    <row r="339" spans="1:10">
      <c r="A339" s="1320"/>
      <c r="B339" s="1321"/>
      <c r="C339" s="1321"/>
      <c r="D339" s="1322"/>
      <c r="E339" s="751" t="str">
        <f t="shared" si="25"/>
        <v>P23</v>
      </c>
      <c r="F339" s="125"/>
      <c r="G339" s="128">
        <f t="shared" si="26"/>
        <v>2.0106192982974678</v>
      </c>
      <c r="H339" s="750">
        <f t="shared" si="30"/>
        <v>1.75</v>
      </c>
      <c r="I339" s="127">
        <f t="shared" si="30"/>
        <v>0.5</v>
      </c>
      <c r="J339" s="750">
        <f t="shared" si="29"/>
        <v>1.7592918860102844</v>
      </c>
    </row>
    <row r="340" spans="1:10">
      <c r="A340" s="1320"/>
      <c r="B340" s="1321"/>
      <c r="C340" s="1321"/>
      <c r="D340" s="1322"/>
      <c r="E340" s="751" t="str">
        <f t="shared" si="25"/>
        <v>P24</v>
      </c>
      <c r="F340" s="125"/>
      <c r="G340" s="128">
        <f t="shared" si="26"/>
        <v>2.0106192982974678</v>
      </c>
      <c r="H340" s="750">
        <f t="shared" si="30"/>
        <v>1.85</v>
      </c>
      <c r="I340" s="127">
        <f t="shared" si="30"/>
        <v>0.5</v>
      </c>
      <c r="J340" s="750">
        <f t="shared" si="29"/>
        <v>1.8598228509251578</v>
      </c>
    </row>
    <row r="341" spans="1:10">
      <c r="A341" s="1320"/>
      <c r="B341" s="1321"/>
      <c r="C341" s="1321"/>
      <c r="D341" s="1322"/>
      <c r="E341" s="751" t="str">
        <f t="shared" si="25"/>
        <v>P25</v>
      </c>
      <c r="F341" s="125"/>
      <c r="G341" s="128">
        <f t="shared" si="26"/>
        <v>2.0106192982974678</v>
      </c>
      <c r="H341" s="750">
        <f t="shared" si="30"/>
        <v>1.8</v>
      </c>
      <c r="I341" s="127">
        <f t="shared" si="30"/>
        <v>0.5</v>
      </c>
      <c r="J341" s="750">
        <f t="shared" si="29"/>
        <v>1.8095573684677211</v>
      </c>
    </row>
    <row r="342" spans="1:10">
      <c r="A342" s="1320"/>
      <c r="B342" s="1321"/>
      <c r="C342" s="1321"/>
      <c r="D342" s="1322"/>
      <c r="E342" s="751" t="str">
        <f t="shared" si="25"/>
        <v>P26</v>
      </c>
      <c r="F342" s="125"/>
      <c r="G342" s="128">
        <f t="shared" si="26"/>
        <v>2.0106192982974678</v>
      </c>
      <c r="H342" s="750">
        <f t="shared" si="30"/>
        <v>1.8</v>
      </c>
      <c r="I342" s="127">
        <f t="shared" si="30"/>
        <v>0.5</v>
      </c>
      <c r="J342" s="750">
        <f t="shared" si="29"/>
        <v>1.8095573684677211</v>
      </c>
    </row>
    <row r="343" spans="1:10">
      <c r="A343" s="1320"/>
      <c r="B343" s="1321"/>
      <c r="C343" s="1321"/>
      <c r="D343" s="1322"/>
      <c r="E343" s="751" t="str">
        <f t="shared" si="25"/>
        <v>P27</v>
      </c>
      <c r="F343" s="125"/>
      <c r="G343" s="128">
        <f t="shared" si="26"/>
        <v>2.0106192982974678</v>
      </c>
      <c r="H343" s="750">
        <f t="shared" si="30"/>
        <v>1.7</v>
      </c>
      <c r="I343" s="127">
        <f t="shared" si="30"/>
        <v>0.5</v>
      </c>
      <c r="J343" s="750">
        <f t="shared" si="29"/>
        <v>1.7090264035528475</v>
      </c>
    </row>
    <row r="344" spans="1:10">
      <c r="A344" s="1320"/>
      <c r="B344" s="1321"/>
      <c r="C344" s="1321"/>
      <c r="D344" s="1322"/>
      <c r="E344" s="751" t="str">
        <f t="shared" si="25"/>
        <v>P28</v>
      </c>
      <c r="F344" s="125"/>
      <c r="G344" s="128">
        <f t="shared" si="26"/>
        <v>2.0106192982974678</v>
      </c>
      <c r="H344" s="750">
        <f t="shared" si="30"/>
        <v>1.7</v>
      </c>
      <c r="I344" s="127">
        <f t="shared" si="30"/>
        <v>0.5</v>
      </c>
      <c r="J344" s="750">
        <f t="shared" si="29"/>
        <v>1.7090264035528475</v>
      </c>
    </row>
    <row r="345" spans="1:10">
      <c r="A345" s="1320"/>
      <c r="B345" s="1321"/>
      <c r="C345" s="1321"/>
      <c r="D345" s="1322"/>
      <c r="E345" s="751" t="str">
        <f t="shared" si="25"/>
        <v>P29</v>
      </c>
      <c r="F345" s="125"/>
      <c r="G345" s="128">
        <f t="shared" si="26"/>
        <v>2.0106192982974678</v>
      </c>
      <c r="H345" s="750">
        <f t="shared" si="30"/>
        <v>1.7</v>
      </c>
      <c r="I345" s="127">
        <f t="shared" si="30"/>
        <v>0.5</v>
      </c>
      <c r="J345" s="750">
        <f t="shared" si="29"/>
        <v>1.7090264035528475</v>
      </c>
    </row>
    <row r="346" spans="1:10">
      <c r="A346" s="1320"/>
      <c r="B346" s="1321"/>
      <c r="C346" s="1321"/>
      <c r="D346" s="1322"/>
      <c r="E346" s="751" t="str">
        <f t="shared" si="25"/>
        <v>P30</v>
      </c>
      <c r="F346" s="125"/>
      <c r="G346" s="128">
        <f t="shared" si="26"/>
        <v>2.0106192982974678</v>
      </c>
      <c r="H346" s="750">
        <f t="shared" si="30"/>
        <v>2.35</v>
      </c>
      <c r="I346" s="127">
        <f t="shared" si="30"/>
        <v>0.5</v>
      </c>
      <c r="J346" s="750">
        <f t="shared" si="29"/>
        <v>2.3624776754995249</v>
      </c>
    </row>
    <row r="347" spans="1:10">
      <c r="A347" s="1320"/>
      <c r="B347" s="1321"/>
      <c r="C347" s="1321"/>
      <c r="D347" s="1322"/>
      <c r="E347" s="751" t="str">
        <f t="shared" si="25"/>
        <v>P31</v>
      </c>
      <c r="F347" s="125"/>
      <c r="G347" s="128">
        <f t="shared" si="26"/>
        <v>2.0106192982974678</v>
      </c>
      <c r="H347" s="750">
        <f t="shared" si="30"/>
        <v>2.16</v>
      </c>
      <c r="I347" s="127">
        <f t="shared" si="30"/>
        <v>0.5</v>
      </c>
      <c r="J347" s="750">
        <f t="shared" si="29"/>
        <v>2.1714688421612651</v>
      </c>
    </row>
    <row r="348" spans="1:10">
      <c r="A348" s="1320"/>
      <c r="B348" s="1321"/>
      <c r="C348" s="1321"/>
      <c r="D348" s="1322"/>
      <c r="E348" s="751" t="str">
        <f t="shared" ref="E348:E379" si="31">+E202</f>
        <v>P32</v>
      </c>
      <c r="F348" s="125"/>
      <c r="G348" s="128">
        <f t="shared" ref="G348:G379" si="32">+G202</f>
        <v>2.0106192982974678</v>
      </c>
      <c r="H348" s="750">
        <f t="shared" si="30"/>
        <v>2.35</v>
      </c>
      <c r="I348" s="127">
        <f t="shared" si="30"/>
        <v>0.5</v>
      </c>
      <c r="J348" s="750">
        <f t="shared" si="29"/>
        <v>2.3624776754995249</v>
      </c>
    </row>
    <row r="349" spans="1:10">
      <c r="A349" s="1320"/>
      <c r="B349" s="1321"/>
      <c r="C349" s="1321"/>
      <c r="D349" s="1322"/>
      <c r="E349" s="751" t="str">
        <f t="shared" si="31"/>
        <v>P33</v>
      </c>
      <c r="F349" s="125"/>
      <c r="G349" s="128">
        <f t="shared" si="32"/>
        <v>2.0106192982974678</v>
      </c>
      <c r="H349" s="750">
        <f t="shared" si="30"/>
        <v>2.4500000000000002</v>
      </c>
      <c r="I349" s="127">
        <f t="shared" si="30"/>
        <v>0.5</v>
      </c>
      <c r="J349" s="750">
        <f t="shared" si="29"/>
        <v>2.4630086404143983</v>
      </c>
    </row>
    <row r="350" spans="1:10">
      <c r="A350" s="1320"/>
      <c r="B350" s="1321"/>
      <c r="C350" s="1321"/>
      <c r="D350" s="1322"/>
      <c r="E350" s="751" t="str">
        <f t="shared" si="31"/>
        <v>P34</v>
      </c>
      <c r="F350" s="125"/>
      <c r="G350" s="128">
        <f t="shared" si="32"/>
        <v>2.0106192982974678</v>
      </c>
      <c r="H350" s="750">
        <f t="shared" si="30"/>
        <v>2.4500000000000002</v>
      </c>
      <c r="I350" s="127">
        <f t="shared" si="30"/>
        <v>0.5</v>
      </c>
      <c r="J350" s="750">
        <f t="shared" si="29"/>
        <v>2.4630086404143983</v>
      </c>
    </row>
    <row r="351" spans="1:10">
      <c r="A351" s="1320"/>
      <c r="B351" s="1321"/>
      <c r="C351" s="1321"/>
      <c r="D351" s="1322"/>
      <c r="E351" s="751" t="str">
        <f t="shared" si="31"/>
        <v>P35 EXISTENTE</v>
      </c>
      <c r="F351" s="125"/>
      <c r="G351" s="128">
        <f t="shared" si="32"/>
        <v>2.0106192982974678</v>
      </c>
      <c r="H351" s="750">
        <f t="shared" si="30"/>
        <v>3.75</v>
      </c>
      <c r="I351" s="127">
        <f t="shared" si="30"/>
        <v>0.5</v>
      </c>
      <c r="J351" s="750">
        <f t="shared" si="29"/>
        <v>3.7699111843077522</v>
      </c>
    </row>
    <row r="352" spans="1:10">
      <c r="A352" s="1320"/>
      <c r="B352" s="1321"/>
      <c r="C352" s="1321"/>
      <c r="D352" s="1322"/>
      <c r="E352" s="751" t="str">
        <f t="shared" si="31"/>
        <v>P36</v>
      </c>
      <c r="F352" s="125"/>
      <c r="G352" s="128">
        <f t="shared" si="32"/>
        <v>2.0106192982974678</v>
      </c>
      <c r="H352" s="750">
        <f t="shared" si="30"/>
        <v>1.6</v>
      </c>
      <c r="I352" s="127">
        <f t="shared" si="30"/>
        <v>0.5</v>
      </c>
      <c r="J352" s="750">
        <f t="shared" si="29"/>
        <v>1.6084954386379744</v>
      </c>
    </row>
    <row r="353" spans="1:10">
      <c r="A353" s="1320"/>
      <c r="B353" s="1321"/>
      <c r="C353" s="1321"/>
      <c r="D353" s="1322"/>
      <c r="E353" s="751" t="str">
        <f t="shared" si="31"/>
        <v>P37</v>
      </c>
      <c r="F353" s="125"/>
      <c r="G353" s="128">
        <f t="shared" si="32"/>
        <v>2.0106192982974678</v>
      </c>
      <c r="H353" s="750">
        <f t="shared" si="30"/>
        <v>1.68</v>
      </c>
      <c r="I353" s="127">
        <f t="shared" si="30"/>
        <v>0.5</v>
      </c>
      <c r="J353" s="750">
        <f t="shared" si="29"/>
        <v>1.6889202105698728</v>
      </c>
    </row>
    <row r="354" spans="1:10">
      <c r="A354" s="1320"/>
      <c r="B354" s="1321"/>
      <c r="C354" s="1321"/>
      <c r="D354" s="1322"/>
      <c r="E354" s="751" t="str">
        <f t="shared" si="31"/>
        <v>P38</v>
      </c>
      <c r="F354" s="125"/>
      <c r="G354" s="128">
        <f t="shared" si="32"/>
        <v>2.0106192982974678</v>
      </c>
      <c r="H354" s="750">
        <f t="shared" si="30"/>
        <v>1.9</v>
      </c>
      <c r="I354" s="127">
        <f t="shared" si="30"/>
        <v>0.5</v>
      </c>
      <c r="J354" s="750">
        <f t="shared" si="29"/>
        <v>1.9100883333825942</v>
      </c>
    </row>
    <row r="355" spans="1:10">
      <c r="A355" s="1320"/>
      <c r="B355" s="1321"/>
      <c r="C355" s="1321"/>
      <c r="D355" s="1322"/>
      <c r="E355" s="751" t="str">
        <f t="shared" si="31"/>
        <v>P39</v>
      </c>
      <c r="F355" s="125"/>
      <c r="G355" s="128">
        <f t="shared" si="32"/>
        <v>2.0106192982974678</v>
      </c>
      <c r="H355" s="750">
        <f t="shared" si="30"/>
        <v>1.7</v>
      </c>
      <c r="I355" s="127">
        <f t="shared" si="30"/>
        <v>0.5</v>
      </c>
      <c r="J355" s="750">
        <f t="shared" si="29"/>
        <v>1.7090264035528475</v>
      </c>
    </row>
    <row r="356" spans="1:10">
      <c r="A356" s="1320"/>
      <c r="B356" s="1321"/>
      <c r="C356" s="1321"/>
      <c r="D356" s="1322"/>
      <c r="E356" s="751" t="str">
        <f t="shared" si="31"/>
        <v>P40</v>
      </c>
      <c r="F356" s="125"/>
      <c r="G356" s="128">
        <f t="shared" si="32"/>
        <v>2.0106192982974678</v>
      </c>
      <c r="H356" s="750">
        <f t="shared" si="30"/>
        <v>1.9</v>
      </c>
      <c r="I356" s="127">
        <f t="shared" si="30"/>
        <v>0.5</v>
      </c>
      <c r="J356" s="750">
        <f t="shared" si="29"/>
        <v>1.9100883333825942</v>
      </c>
    </row>
    <row r="357" spans="1:10">
      <c r="A357" s="1320"/>
      <c r="B357" s="1321"/>
      <c r="C357" s="1321"/>
      <c r="D357" s="1322"/>
      <c r="E357" s="751" t="str">
        <f t="shared" si="31"/>
        <v>P41</v>
      </c>
      <c r="F357" s="125"/>
      <c r="G357" s="128">
        <f t="shared" si="32"/>
        <v>2.0106192982974678</v>
      </c>
      <c r="H357" s="750">
        <f t="shared" ref="H357:I376" si="33">+H211</f>
        <v>1.8</v>
      </c>
      <c r="I357" s="127">
        <f t="shared" si="33"/>
        <v>0.5</v>
      </c>
      <c r="J357" s="750">
        <f t="shared" si="29"/>
        <v>1.8095573684677211</v>
      </c>
    </row>
    <row r="358" spans="1:10">
      <c r="A358" s="1320"/>
      <c r="B358" s="1321"/>
      <c r="C358" s="1321"/>
      <c r="D358" s="1322"/>
      <c r="E358" s="751" t="str">
        <f t="shared" si="31"/>
        <v>P42</v>
      </c>
      <c r="F358" s="125"/>
      <c r="G358" s="128">
        <f t="shared" si="32"/>
        <v>2.0106192982974678</v>
      </c>
      <c r="H358" s="750">
        <f t="shared" si="33"/>
        <v>2</v>
      </c>
      <c r="I358" s="127">
        <f t="shared" si="33"/>
        <v>0.5</v>
      </c>
      <c r="J358" s="750">
        <f t="shared" si="29"/>
        <v>2.0106192982974678</v>
      </c>
    </row>
    <row r="359" spans="1:10">
      <c r="A359" s="1320"/>
      <c r="B359" s="1321"/>
      <c r="C359" s="1321"/>
      <c r="D359" s="1322"/>
      <c r="E359" s="751" t="str">
        <f t="shared" si="31"/>
        <v>P43 EXISTENTE</v>
      </c>
      <c r="F359" s="125"/>
      <c r="G359" s="128">
        <f t="shared" si="32"/>
        <v>2.0106192982974678</v>
      </c>
      <c r="H359" s="750">
        <f t="shared" si="33"/>
        <v>6</v>
      </c>
      <c r="I359" s="127">
        <f t="shared" si="33"/>
        <v>0.5</v>
      </c>
      <c r="J359" s="750">
        <f t="shared" si="29"/>
        <v>6.0318578948924033</v>
      </c>
    </row>
    <row r="360" spans="1:10">
      <c r="A360" s="1320"/>
      <c r="B360" s="1321"/>
      <c r="C360" s="1321"/>
      <c r="D360" s="1322"/>
      <c r="E360" s="751" t="str">
        <f t="shared" si="31"/>
        <v>P44</v>
      </c>
      <c r="F360" s="125"/>
      <c r="G360" s="128">
        <f t="shared" si="32"/>
        <v>2.0106192982974678</v>
      </c>
      <c r="H360" s="750">
        <f t="shared" si="33"/>
        <v>1.6</v>
      </c>
      <c r="I360" s="127">
        <f t="shared" si="33"/>
        <v>0.5</v>
      </c>
      <c r="J360" s="750">
        <f t="shared" si="29"/>
        <v>1.6084954386379744</v>
      </c>
    </row>
    <row r="361" spans="1:10">
      <c r="A361" s="1320"/>
      <c r="B361" s="1321"/>
      <c r="C361" s="1321"/>
      <c r="D361" s="1322"/>
      <c r="E361" s="751" t="str">
        <f t="shared" si="31"/>
        <v>P45</v>
      </c>
      <c r="F361" s="125"/>
      <c r="G361" s="128">
        <f t="shared" si="32"/>
        <v>2.0106192982974678</v>
      </c>
      <c r="H361" s="750">
        <f t="shared" si="33"/>
        <v>1.95</v>
      </c>
      <c r="I361" s="127">
        <f t="shared" si="33"/>
        <v>0.5</v>
      </c>
      <c r="J361" s="750">
        <f t="shared" si="29"/>
        <v>1.9603538158400311</v>
      </c>
    </row>
    <row r="362" spans="1:10">
      <c r="A362" s="1320"/>
      <c r="B362" s="1321"/>
      <c r="C362" s="1321"/>
      <c r="D362" s="1322"/>
      <c r="E362" s="751" t="str">
        <f t="shared" si="31"/>
        <v>P46</v>
      </c>
      <c r="F362" s="125"/>
      <c r="G362" s="128">
        <f t="shared" si="32"/>
        <v>2.0106192982974678</v>
      </c>
      <c r="H362" s="750">
        <f t="shared" si="33"/>
        <v>2.2000000000000002</v>
      </c>
      <c r="I362" s="127">
        <f t="shared" si="33"/>
        <v>0.5</v>
      </c>
      <c r="J362" s="750">
        <f t="shared" si="29"/>
        <v>2.2116812281272149</v>
      </c>
    </row>
    <row r="363" spans="1:10">
      <c r="A363" s="1320"/>
      <c r="B363" s="1321"/>
      <c r="C363" s="1321"/>
      <c r="D363" s="1322"/>
      <c r="E363" s="751" t="str">
        <f t="shared" si="31"/>
        <v>P47</v>
      </c>
      <c r="F363" s="125"/>
      <c r="G363" s="128">
        <f t="shared" si="32"/>
        <v>2.0106192982974678</v>
      </c>
      <c r="H363" s="750">
        <f t="shared" si="33"/>
        <v>2.02</v>
      </c>
      <c r="I363" s="127">
        <f t="shared" si="33"/>
        <v>0.5</v>
      </c>
      <c r="J363" s="750">
        <f t="shared" si="29"/>
        <v>2.0307254912804424</v>
      </c>
    </row>
    <row r="364" spans="1:10">
      <c r="A364" s="1320"/>
      <c r="B364" s="1321"/>
      <c r="C364" s="1321"/>
      <c r="D364" s="1322"/>
      <c r="E364" s="751" t="str">
        <f t="shared" si="31"/>
        <v>P48</v>
      </c>
      <c r="F364" s="125"/>
      <c r="G364" s="128">
        <f t="shared" si="32"/>
        <v>2.0106192982974678</v>
      </c>
      <c r="H364" s="750">
        <f t="shared" si="33"/>
        <v>1.7</v>
      </c>
      <c r="I364" s="127">
        <f t="shared" si="33"/>
        <v>0.5</v>
      </c>
      <c r="J364" s="750">
        <f t="shared" si="29"/>
        <v>1.7090264035528475</v>
      </c>
    </row>
    <row r="365" spans="1:10">
      <c r="A365" s="1320"/>
      <c r="B365" s="1321"/>
      <c r="C365" s="1321"/>
      <c r="D365" s="1322"/>
      <c r="E365" s="751" t="str">
        <f t="shared" si="31"/>
        <v>P49</v>
      </c>
      <c r="F365" s="125"/>
      <c r="G365" s="128">
        <f t="shared" si="32"/>
        <v>2.0106192982974678</v>
      </c>
      <c r="H365" s="750">
        <f t="shared" si="33"/>
        <v>1.7</v>
      </c>
      <c r="I365" s="127">
        <f t="shared" si="33"/>
        <v>0.5</v>
      </c>
      <c r="J365" s="750">
        <f t="shared" si="29"/>
        <v>1.7090264035528475</v>
      </c>
    </row>
    <row r="366" spans="1:10">
      <c r="A366" s="1320"/>
      <c r="B366" s="1321"/>
      <c r="C366" s="1321"/>
      <c r="D366" s="1322"/>
      <c r="E366" s="751" t="str">
        <f t="shared" si="31"/>
        <v>P50</v>
      </c>
      <c r="F366" s="125"/>
      <c r="G366" s="128">
        <f t="shared" si="32"/>
        <v>2.0106192982974678</v>
      </c>
      <c r="H366" s="750">
        <f t="shared" si="33"/>
        <v>1.63</v>
      </c>
      <c r="I366" s="127">
        <f t="shared" si="33"/>
        <v>0.5</v>
      </c>
      <c r="J366" s="750">
        <f t="shared" si="29"/>
        <v>1.6386547281124362</v>
      </c>
    </row>
    <row r="367" spans="1:10">
      <c r="A367" s="1320"/>
      <c r="B367" s="1321"/>
      <c r="C367" s="1321"/>
      <c r="D367" s="1322"/>
      <c r="E367" s="751" t="str">
        <f t="shared" si="31"/>
        <v>P51</v>
      </c>
      <c r="F367" s="125"/>
      <c r="G367" s="128">
        <f t="shared" si="32"/>
        <v>2.0106192982974678</v>
      </c>
      <c r="H367" s="750">
        <f t="shared" si="33"/>
        <v>1.56</v>
      </c>
      <c r="I367" s="127">
        <f t="shared" si="33"/>
        <v>0.5</v>
      </c>
      <c r="J367" s="750">
        <f t="shared" si="29"/>
        <v>1.5682830526720248</v>
      </c>
    </row>
    <row r="368" spans="1:10">
      <c r="A368" s="1320"/>
      <c r="B368" s="1321"/>
      <c r="C368" s="1321"/>
      <c r="D368" s="1322"/>
      <c r="E368" s="751" t="str">
        <f t="shared" si="31"/>
        <v>P52</v>
      </c>
      <c r="F368" s="125"/>
      <c r="G368" s="128">
        <f t="shared" si="32"/>
        <v>2.0106192982974678</v>
      </c>
      <c r="H368" s="750">
        <f t="shared" si="33"/>
        <v>1.59</v>
      </c>
      <c r="I368" s="127">
        <f t="shared" si="33"/>
        <v>0.5</v>
      </c>
      <c r="J368" s="750">
        <f t="shared" si="29"/>
        <v>1.5984423421464871</v>
      </c>
    </row>
    <row r="369" spans="1:10">
      <c r="A369" s="1320"/>
      <c r="B369" s="1321"/>
      <c r="C369" s="1321"/>
      <c r="D369" s="1322"/>
      <c r="E369" s="751" t="str">
        <f t="shared" si="31"/>
        <v>P53</v>
      </c>
      <c r="F369" s="125"/>
      <c r="G369" s="128">
        <f t="shared" si="32"/>
        <v>2.0106192982974678</v>
      </c>
      <c r="H369" s="750">
        <f t="shared" si="33"/>
        <v>1.7</v>
      </c>
      <c r="I369" s="127">
        <f t="shared" si="33"/>
        <v>0.5</v>
      </c>
      <c r="J369" s="750">
        <f t="shared" si="29"/>
        <v>1.7090264035528475</v>
      </c>
    </row>
    <row r="370" spans="1:10">
      <c r="A370" s="1320"/>
      <c r="B370" s="1321"/>
      <c r="C370" s="1321"/>
      <c r="D370" s="1322"/>
      <c r="E370" s="751" t="str">
        <f t="shared" si="31"/>
        <v>P54</v>
      </c>
      <c r="F370" s="125"/>
      <c r="G370" s="128">
        <f t="shared" si="32"/>
        <v>2.0106192982974678</v>
      </c>
      <c r="H370" s="750">
        <f t="shared" si="33"/>
        <v>2.31</v>
      </c>
      <c r="I370" s="127">
        <f t="shared" si="33"/>
        <v>0.5</v>
      </c>
      <c r="J370" s="750">
        <f t="shared" si="29"/>
        <v>2.3222652895335751</v>
      </c>
    </row>
    <row r="371" spans="1:10">
      <c r="A371" s="1320"/>
      <c r="B371" s="1321"/>
      <c r="C371" s="1321"/>
      <c r="D371" s="1322"/>
      <c r="E371" s="751" t="str">
        <f t="shared" si="31"/>
        <v>P55</v>
      </c>
      <c r="F371" s="125"/>
      <c r="G371" s="128">
        <f t="shared" si="32"/>
        <v>2.0106192982974678</v>
      </c>
      <c r="H371" s="750">
        <f t="shared" si="33"/>
        <v>1.7</v>
      </c>
      <c r="I371" s="127">
        <f t="shared" si="33"/>
        <v>0.5</v>
      </c>
      <c r="J371" s="750">
        <f t="shared" si="29"/>
        <v>1.7090264035528475</v>
      </c>
    </row>
    <row r="372" spans="1:10">
      <c r="A372" s="1320"/>
      <c r="B372" s="1321"/>
      <c r="C372" s="1321"/>
      <c r="D372" s="1322"/>
      <c r="E372" s="751" t="str">
        <f t="shared" si="31"/>
        <v>P56</v>
      </c>
      <c r="F372" s="125"/>
      <c r="G372" s="128">
        <f t="shared" si="32"/>
        <v>2.0106192982974678</v>
      </c>
      <c r="H372" s="750">
        <f t="shared" si="33"/>
        <v>1.9</v>
      </c>
      <c r="I372" s="127">
        <f t="shared" si="33"/>
        <v>0.5</v>
      </c>
      <c r="J372" s="750">
        <f t="shared" si="29"/>
        <v>1.9100883333825942</v>
      </c>
    </row>
    <row r="373" spans="1:10">
      <c r="A373" s="1320"/>
      <c r="B373" s="1321"/>
      <c r="C373" s="1321"/>
      <c r="D373" s="1322"/>
      <c r="E373" s="751" t="str">
        <f t="shared" si="31"/>
        <v>P57</v>
      </c>
      <c r="F373" s="125"/>
      <c r="G373" s="128">
        <f t="shared" si="32"/>
        <v>2.0106192982974678</v>
      </c>
      <c r="H373" s="750">
        <f t="shared" si="33"/>
        <v>1.8</v>
      </c>
      <c r="I373" s="127">
        <f t="shared" si="33"/>
        <v>0.5</v>
      </c>
      <c r="J373" s="750">
        <f t="shared" si="29"/>
        <v>1.8095573684677211</v>
      </c>
    </row>
    <row r="374" spans="1:10">
      <c r="A374" s="1320"/>
      <c r="B374" s="1321"/>
      <c r="C374" s="1321"/>
      <c r="D374" s="1322"/>
      <c r="E374" s="751" t="str">
        <f t="shared" si="31"/>
        <v>P58 EXISTENTE</v>
      </c>
      <c r="F374" s="125"/>
      <c r="G374" s="128">
        <f t="shared" si="32"/>
        <v>2.0106192982974678</v>
      </c>
      <c r="H374" s="750">
        <f t="shared" si="33"/>
        <v>2.8</v>
      </c>
      <c r="I374" s="127">
        <f t="shared" si="33"/>
        <v>0</v>
      </c>
      <c r="J374" s="750">
        <f t="shared" si="29"/>
        <v>0</v>
      </c>
    </row>
    <row r="375" spans="1:10">
      <c r="A375" s="1320"/>
      <c r="B375" s="1321"/>
      <c r="C375" s="1321"/>
      <c r="D375" s="1322"/>
      <c r="E375" s="751" t="str">
        <f t="shared" si="31"/>
        <v>P59</v>
      </c>
      <c r="F375" s="125"/>
      <c r="G375" s="128">
        <f t="shared" si="32"/>
        <v>2.0106192982974678</v>
      </c>
      <c r="H375" s="750">
        <f t="shared" si="33"/>
        <v>2</v>
      </c>
      <c r="I375" s="127">
        <f t="shared" si="33"/>
        <v>0</v>
      </c>
      <c r="J375" s="750">
        <f t="shared" si="29"/>
        <v>0</v>
      </c>
    </row>
    <row r="376" spans="1:10">
      <c r="A376" s="1320"/>
      <c r="B376" s="1321"/>
      <c r="C376" s="1321"/>
      <c r="D376" s="1322"/>
      <c r="E376" s="751" t="str">
        <f t="shared" si="31"/>
        <v>P60</v>
      </c>
      <c r="F376" s="125"/>
      <c r="G376" s="128">
        <f t="shared" si="32"/>
        <v>2.0106192982974678</v>
      </c>
      <c r="H376" s="750">
        <f t="shared" si="33"/>
        <v>1.8</v>
      </c>
      <c r="I376" s="127">
        <f t="shared" si="33"/>
        <v>0</v>
      </c>
      <c r="J376" s="750">
        <f t="shared" si="29"/>
        <v>0</v>
      </c>
    </row>
    <row r="377" spans="1:10">
      <c r="A377" s="1320"/>
      <c r="B377" s="1321"/>
      <c r="C377" s="1321"/>
      <c r="D377" s="1322"/>
      <c r="E377" s="751" t="str">
        <f t="shared" si="31"/>
        <v>P61 EXISTENTE</v>
      </c>
      <c r="F377" s="125"/>
      <c r="G377" s="128">
        <f t="shared" si="32"/>
        <v>2.0106192982974678</v>
      </c>
      <c r="H377" s="750">
        <f t="shared" ref="H377:I396" si="34">+H231</f>
        <v>2.4500000000000002</v>
      </c>
      <c r="I377" s="127">
        <f t="shared" si="34"/>
        <v>0</v>
      </c>
      <c r="J377" s="750">
        <f t="shared" si="29"/>
        <v>0</v>
      </c>
    </row>
    <row r="378" spans="1:10">
      <c r="A378" s="1320"/>
      <c r="B378" s="1321"/>
      <c r="C378" s="1321"/>
      <c r="D378" s="1322"/>
      <c r="E378" s="751" t="str">
        <f t="shared" si="31"/>
        <v>P62</v>
      </c>
      <c r="F378" s="125"/>
      <c r="G378" s="128">
        <f>+G225</f>
        <v>2.0106192982974678</v>
      </c>
      <c r="H378" s="750">
        <f t="shared" si="34"/>
        <v>1.9</v>
      </c>
      <c r="I378" s="127">
        <f t="shared" si="34"/>
        <v>0.5</v>
      </c>
      <c r="J378" s="750">
        <f t="shared" si="29"/>
        <v>1.9100883333825942</v>
      </c>
    </row>
    <row r="379" spans="1:10">
      <c r="A379" s="1320"/>
      <c r="B379" s="1321"/>
      <c r="C379" s="1321"/>
      <c r="D379" s="1322"/>
      <c r="E379" s="751" t="str">
        <f t="shared" si="31"/>
        <v>P76</v>
      </c>
      <c r="F379" s="125"/>
      <c r="G379" s="128">
        <f>+G231</f>
        <v>2.0106192982974678</v>
      </c>
      <c r="H379" s="750">
        <f t="shared" si="34"/>
        <v>2.2000000000000002</v>
      </c>
      <c r="I379" s="127">
        <f t="shared" si="34"/>
        <v>0.5</v>
      </c>
      <c r="J379" s="750">
        <f t="shared" si="29"/>
        <v>2.2116812281272149</v>
      </c>
    </row>
    <row r="380" spans="1:10" ht="13.5" thickBot="1">
      <c r="A380" s="1320"/>
      <c r="B380" s="1321"/>
      <c r="C380" s="1321"/>
      <c r="D380" s="1322"/>
      <c r="E380" s="751"/>
      <c r="F380" s="940"/>
      <c r="G380" s="128"/>
      <c r="H380" s="750"/>
      <c r="I380" s="127"/>
      <c r="J380" s="750">
        <f t="shared" ref="J380" si="35">G380*I380*H380</f>
        <v>0</v>
      </c>
    </row>
    <row r="381" spans="1:10" ht="17.25" customHeight="1" thickBot="1">
      <c r="A381" s="1331"/>
      <c r="B381" s="1332"/>
      <c r="C381" s="1332"/>
      <c r="D381" s="1334"/>
      <c r="E381" s="1335" t="s">
        <v>49</v>
      </c>
      <c r="F381" s="1333"/>
      <c r="G381" s="1333"/>
      <c r="H381" s="1333"/>
      <c r="I381" s="928"/>
      <c r="J381" s="753">
        <f>ROUND(SUM(J238:J380),2)</f>
        <v>6003.37</v>
      </c>
    </row>
    <row r="382" spans="1:10" ht="37.5" customHeight="1" thickBot="1">
      <c r="A382" s="1326" t="str">
        <f>+'PRESU OFICIAL'!B13</f>
        <v>Suministro, extendida y compactación de material seleccionado para Subbase Granular Clase C. La unidad de medida y forma de pago corresponden al material compactado</v>
      </c>
      <c r="B382" s="1327"/>
      <c r="C382" s="1327"/>
      <c r="D382" s="1327"/>
      <c r="E382" s="1327"/>
      <c r="F382" s="1327"/>
      <c r="G382" s="1327"/>
      <c r="H382" s="1329"/>
      <c r="I382" s="132" t="str">
        <f>'PRESU OFICIAL'!C13</f>
        <v>M3</v>
      </c>
      <c r="J382" s="435" t="str">
        <f>+'PRESU OFICIAL'!A13</f>
        <v>1,2,3</v>
      </c>
    </row>
    <row r="383" spans="1:10" ht="30.75" customHeight="1" thickBot="1">
      <c r="A383" s="1317" t="s">
        <v>831</v>
      </c>
      <c r="B383" s="1318"/>
      <c r="C383" s="1318"/>
      <c r="D383" s="1319"/>
      <c r="E383" s="112" t="s">
        <v>3</v>
      </c>
      <c r="F383" s="939" t="s">
        <v>59</v>
      </c>
      <c r="G383" s="112" t="s">
        <v>60</v>
      </c>
      <c r="H383" s="112" t="s">
        <v>61</v>
      </c>
      <c r="I383" s="114" t="s">
        <v>98</v>
      </c>
      <c r="J383" s="112" t="s">
        <v>49</v>
      </c>
    </row>
    <row r="384" spans="1:10">
      <c r="A384" s="1320"/>
      <c r="B384" s="1321"/>
      <c r="C384" s="1321"/>
      <c r="D384" s="1322"/>
      <c r="E384" s="751" t="str">
        <f t="shared" ref="E384:E415" si="36">E93</f>
        <v>P1 A P2</v>
      </c>
      <c r="F384" s="125">
        <f t="shared" ref="F384:G403" si="37">+F93</f>
        <v>0</v>
      </c>
      <c r="G384" s="128">
        <f t="shared" si="37"/>
        <v>1</v>
      </c>
      <c r="H384" s="750">
        <v>0.3</v>
      </c>
      <c r="I384" s="636">
        <f t="shared" ref="I384:I415" si="38">I10</f>
        <v>8</v>
      </c>
      <c r="J384" s="750">
        <f>+F384*G384*H384</f>
        <v>0</v>
      </c>
    </row>
    <row r="385" spans="1:10">
      <c r="A385" s="1320"/>
      <c r="B385" s="1321"/>
      <c r="C385" s="1321"/>
      <c r="D385" s="1322"/>
      <c r="E385" s="751" t="str">
        <f t="shared" si="36"/>
        <v>P3 A P4</v>
      </c>
      <c r="F385" s="125">
        <f t="shared" si="37"/>
        <v>0</v>
      </c>
      <c r="G385" s="128">
        <f t="shared" si="37"/>
        <v>1</v>
      </c>
      <c r="H385" s="750">
        <v>0.3</v>
      </c>
      <c r="I385" s="636">
        <f t="shared" si="38"/>
        <v>8</v>
      </c>
      <c r="J385" s="750">
        <f t="shared" ref="J385:J460" si="39">+F385*G385*H385</f>
        <v>0</v>
      </c>
    </row>
    <row r="386" spans="1:10">
      <c r="A386" s="1320"/>
      <c r="B386" s="1321"/>
      <c r="C386" s="1321"/>
      <c r="D386" s="1322"/>
      <c r="E386" s="751" t="str">
        <f t="shared" si="36"/>
        <v>P4 A P5</v>
      </c>
      <c r="F386" s="125">
        <f t="shared" si="37"/>
        <v>0</v>
      </c>
      <c r="G386" s="128">
        <f t="shared" si="37"/>
        <v>1</v>
      </c>
      <c r="H386" s="750">
        <v>0.3</v>
      </c>
      <c r="I386" s="636">
        <f t="shared" si="38"/>
        <v>10</v>
      </c>
      <c r="J386" s="750">
        <f t="shared" si="39"/>
        <v>0</v>
      </c>
    </row>
    <row r="387" spans="1:10">
      <c r="A387" s="1320"/>
      <c r="B387" s="1321"/>
      <c r="C387" s="1321"/>
      <c r="D387" s="1322"/>
      <c r="E387" s="751" t="str">
        <f t="shared" si="36"/>
        <v>P5 A P6</v>
      </c>
      <c r="F387" s="125">
        <f t="shared" si="37"/>
        <v>0</v>
      </c>
      <c r="G387" s="128">
        <f t="shared" si="37"/>
        <v>1</v>
      </c>
      <c r="H387" s="750">
        <v>0.3</v>
      </c>
      <c r="I387" s="636">
        <f t="shared" si="38"/>
        <v>10</v>
      </c>
      <c r="J387" s="750">
        <f t="shared" ref="J387:J436" si="40">+F387*G387*H387</f>
        <v>0</v>
      </c>
    </row>
    <row r="388" spans="1:10">
      <c r="A388" s="1320"/>
      <c r="B388" s="1321"/>
      <c r="C388" s="1321"/>
      <c r="D388" s="1322"/>
      <c r="E388" s="751" t="str">
        <f t="shared" si="36"/>
        <v>P6 A P7</v>
      </c>
      <c r="F388" s="125">
        <f t="shared" si="37"/>
        <v>0</v>
      </c>
      <c r="G388" s="128">
        <f t="shared" si="37"/>
        <v>1</v>
      </c>
      <c r="H388" s="750">
        <v>0.3</v>
      </c>
      <c r="I388" s="636">
        <f t="shared" si="38"/>
        <v>10</v>
      </c>
      <c r="J388" s="750">
        <f t="shared" si="40"/>
        <v>0</v>
      </c>
    </row>
    <row r="389" spans="1:10">
      <c r="A389" s="1320"/>
      <c r="B389" s="1321"/>
      <c r="C389" s="1321"/>
      <c r="D389" s="1322"/>
      <c r="E389" s="751" t="str">
        <f t="shared" si="36"/>
        <v>P7 A P8</v>
      </c>
      <c r="F389" s="125">
        <f t="shared" si="37"/>
        <v>0</v>
      </c>
      <c r="G389" s="128">
        <f t="shared" si="37"/>
        <v>0</v>
      </c>
      <c r="H389" s="750">
        <v>0.3</v>
      </c>
      <c r="I389" s="636">
        <f t="shared" si="38"/>
        <v>0</v>
      </c>
      <c r="J389" s="750">
        <f t="shared" si="40"/>
        <v>0</v>
      </c>
    </row>
    <row r="390" spans="1:10">
      <c r="A390" s="1320"/>
      <c r="B390" s="1321"/>
      <c r="C390" s="1321"/>
      <c r="D390" s="1322"/>
      <c r="E390" s="751" t="str">
        <f t="shared" si="36"/>
        <v>P8 A P9</v>
      </c>
      <c r="F390" s="125">
        <f t="shared" si="37"/>
        <v>0</v>
      </c>
      <c r="G390" s="128">
        <f t="shared" si="37"/>
        <v>2.1</v>
      </c>
      <c r="H390" s="750">
        <v>0.3</v>
      </c>
      <c r="I390" s="636">
        <f t="shared" si="38"/>
        <v>8</v>
      </c>
      <c r="J390" s="750">
        <f t="shared" si="40"/>
        <v>0</v>
      </c>
    </row>
    <row r="391" spans="1:10">
      <c r="A391" s="1320"/>
      <c r="B391" s="1321"/>
      <c r="C391" s="1321"/>
      <c r="D391" s="1322"/>
      <c r="E391" s="751" t="str">
        <f t="shared" si="36"/>
        <v>P9 A P10</v>
      </c>
      <c r="F391" s="125">
        <f t="shared" si="37"/>
        <v>0</v>
      </c>
      <c r="G391" s="128">
        <f t="shared" si="37"/>
        <v>1.8</v>
      </c>
      <c r="H391" s="750">
        <v>0.3</v>
      </c>
      <c r="I391" s="636">
        <f t="shared" si="38"/>
        <v>8</v>
      </c>
      <c r="J391" s="750">
        <f t="shared" si="40"/>
        <v>0</v>
      </c>
    </row>
    <row r="392" spans="1:10">
      <c r="A392" s="1320"/>
      <c r="B392" s="1321"/>
      <c r="C392" s="1321"/>
      <c r="D392" s="1322"/>
      <c r="E392" s="751" t="str">
        <f t="shared" si="36"/>
        <v>P10 A P11</v>
      </c>
      <c r="F392" s="125">
        <f t="shared" si="37"/>
        <v>0</v>
      </c>
      <c r="G392" s="128">
        <f t="shared" si="37"/>
        <v>1</v>
      </c>
      <c r="H392" s="750">
        <v>0.3</v>
      </c>
      <c r="I392" s="636">
        <f t="shared" si="38"/>
        <v>8</v>
      </c>
      <c r="J392" s="750">
        <f t="shared" si="40"/>
        <v>0</v>
      </c>
    </row>
    <row r="393" spans="1:10">
      <c r="A393" s="1320"/>
      <c r="B393" s="1321"/>
      <c r="C393" s="1321"/>
      <c r="D393" s="1322"/>
      <c r="E393" s="751" t="str">
        <f t="shared" si="36"/>
        <v>P58 A P59</v>
      </c>
      <c r="F393" s="125">
        <f t="shared" si="37"/>
        <v>0</v>
      </c>
      <c r="G393" s="128">
        <f t="shared" si="37"/>
        <v>1.2</v>
      </c>
      <c r="H393" s="750">
        <v>0.3</v>
      </c>
      <c r="I393" s="636">
        <f t="shared" si="38"/>
        <v>8</v>
      </c>
      <c r="J393" s="750">
        <f t="shared" si="40"/>
        <v>0</v>
      </c>
    </row>
    <row r="394" spans="1:10">
      <c r="A394" s="1320"/>
      <c r="B394" s="1321"/>
      <c r="C394" s="1321"/>
      <c r="D394" s="1322"/>
      <c r="E394" s="751" t="str">
        <f t="shared" si="36"/>
        <v>P59 A P60</v>
      </c>
      <c r="F394" s="125">
        <f t="shared" si="37"/>
        <v>0</v>
      </c>
      <c r="G394" s="128">
        <f t="shared" si="37"/>
        <v>1.5</v>
      </c>
      <c r="H394" s="750">
        <v>0.3</v>
      </c>
      <c r="I394" s="636">
        <f t="shared" si="38"/>
        <v>8</v>
      </c>
      <c r="J394" s="750">
        <f t="shared" si="40"/>
        <v>0</v>
      </c>
    </row>
    <row r="395" spans="1:10">
      <c r="A395" s="1320"/>
      <c r="B395" s="1321"/>
      <c r="C395" s="1321"/>
      <c r="D395" s="1322"/>
      <c r="E395" s="751" t="str">
        <f t="shared" si="36"/>
        <v>P60 A P61</v>
      </c>
      <c r="F395" s="125">
        <f t="shared" si="37"/>
        <v>0</v>
      </c>
      <c r="G395" s="128">
        <f t="shared" si="37"/>
        <v>1.1000000000000001</v>
      </c>
      <c r="H395" s="750">
        <v>0.3</v>
      </c>
      <c r="I395" s="636">
        <f t="shared" si="38"/>
        <v>8</v>
      </c>
      <c r="J395" s="750">
        <f t="shared" si="40"/>
        <v>0</v>
      </c>
    </row>
    <row r="396" spans="1:10">
      <c r="A396" s="1320"/>
      <c r="B396" s="1321"/>
      <c r="C396" s="1321"/>
      <c r="D396" s="1322"/>
      <c r="E396" s="751" t="str">
        <f t="shared" si="36"/>
        <v>P12 A P13</v>
      </c>
      <c r="F396" s="125">
        <f t="shared" si="37"/>
        <v>106.32</v>
      </c>
      <c r="G396" s="128">
        <f t="shared" si="37"/>
        <v>1</v>
      </c>
      <c r="H396" s="750">
        <v>0.3</v>
      </c>
      <c r="I396" s="636">
        <f t="shared" si="38"/>
        <v>8</v>
      </c>
      <c r="J396" s="750">
        <f t="shared" si="40"/>
        <v>31.895999999999997</v>
      </c>
    </row>
    <row r="397" spans="1:10">
      <c r="A397" s="1320"/>
      <c r="B397" s="1321"/>
      <c r="C397" s="1321"/>
      <c r="D397" s="1322"/>
      <c r="E397" s="751" t="str">
        <f t="shared" si="36"/>
        <v>P13 A P14</v>
      </c>
      <c r="F397" s="125">
        <f t="shared" si="37"/>
        <v>85.81</v>
      </c>
      <c r="G397" s="128">
        <f t="shared" si="37"/>
        <v>1</v>
      </c>
      <c r="H397" s="750">
        <v>0.3</v>
      </c>
      <c r="I397" s="636">
        <f t="shared" si="38"/>
        <v>8</v>
      </c>
      <c r="J397" s="750">
        <f t="shared" si="40"/>
        <v>25.742999999999999</v>
      </c>
    </row>
    <row r="398" spans="1:10">
      <c r="A398" s="1320"/>
      <c r="B398" s="1321"/>
      <c r="C398" s="1321"/>
      <c r="D398" s="1322"/>
      <c r="E398" s="751" t="str">
        <f t="shared" si="36"/>
        <v>P14 A P15</v>
      </c>
      <c r="F398" s="125">
        <f t="shared" si="37"/>
        <v>105.24</v>
      </c>
      <c r="G398" s="128">
        <f t="shared" si="37"/>
        <v>1.1000000000000001</v>
      </c>
      <c r="H398" s="750">
        <v>0.3</v>
      </c>
      <c r="I398" s="636">
        <f t="shared" si="38"/>
        <v>10</v>
      </c>
      <c r="J398" s="750">
        <f t="shared" si="40"/>
        <v>34.729199999999999</v>
      </c>
    </row>
    <row r="399" spans="1:10">
      <c r="A399" s="1320"/>
      <c r="B399" s="1321"/>
      <c r="C399" s="1321"/>
      <c r="D399" s="1322"/>
      <c r="E399" s="751" t="str">
        <f t="shared" si="36"/>
        <v>P15 A P16</v>
      </c>
      <c r="F399" s="125">
        <f t="shared" si="37"/>
        <v>93.33</v>
      </c>
      <c r="G399" s="128">
        <f t="shared" si="37"/>
        <v>1.1000000000000001</v>
      </c>
      <c r="H399" s="750">
        <v>0.3</v>
      </c>
      <c r="I399" s="636">
        <f t="shared" si="38"/>
        <v>12</v>
      </c>
      <c r="J399" s="750">
        <f t="shared" si="40"/>
        <v>30.798900000000003</v>
      </c>
    </row>
    <row r="400" spans="1:10">
      <c r="A400" s="1320"/>
      <c r="B400" s="1321"/>
      <c r="C400" s="1321"/>
      <c r="D400" s="1322"/>
      <c r="E400" s="751" t="str">
        <f t="shared" si="36"/>
        <v>P16 A P17</v>
      </c>
      <c r="F400" s="125">
        <f t="shared" si="37"/>
        <v>94.43</v>
      </c>
      <c r="G400" s="128">
        <f t="shared" si="37"/>
        <v>1</v>
      </c>
      <c r="H400" s="750">
        <v>0.3</v>
      </c>
      <c r="I400" s="636">
        <f t="shared" si="38"/>
        <v>12</v>
      </c>
      <c r="J400" s="750">
        <f t="shared" si="40"/>
        <v>28.329000000000001</v>
      </c>
    </row>
    <row r="401" spans="1:10">
      <c r="A401" s="1320"/>
      <c r="B401" s="1321"/>
      <c r="C401" s="1321"/>
      <c r="D401" s="1322"/>
      <c r="E401" s="751" t="str">
        <f t="shared" si="36"/>
        <v>P17 A P18</v>
      </c>
      <c r="F401" s="125">
        <f t="shared" si="37"/>
        <v>83.87</v>
      </c>
      <c r="G401" s="128">
        <f t="shared" si="37"/>
        <v>1.5</v>
      </c>
      <c r="H401" s="750">
        <v>0.3</v>
      </c>
      <c r="I401" s="636">
        <f t="shared" si="38"/>
        <v>12</v>
      </c>
      <c r="J401" s="750">
        <f t="shared" si="40"/>
        <v>37.741500000000002</v>
      </c>
    </row>
    <row r="402" spans="1:10">
      <c r="A402" s="1320"/>
      <c r="B402" s="1321"/>
      <c r="C402" s="1321"/>
      <c r="D402" s="1322"/>
      <c r="E402" s="751" t="str">
        <f t="shared" si="36"/>
        <v>P52 A P54</v>
      </c>
      <c r="F402" s="125">
        <f t="shared" si="37"/>
        <v>87.96</v>
      </c>
      <c r="G402" s="128">
        <f t="shared" si="37"/>
        <v>1</v>
      </c>
      <c r="H402" s="750">
        <v>0.3</v>
      </c>
      <c r="I402" s="636">
        <f t="shared" si="38"/>
        <v>8</v>
      </c>
      <c r="J402" s="750">
        <f t="shared" ref="J402:J403" si="41">+F402*G402*H402</f>
        <v>26.387999999999998</v>
      </c>
    </row>
    <row r="403" spans="1:10">
      <c r="A403" s="1320"/>
      <c r="B403" s="1321"/>
      <c r="C403" s="1321"/>
      <c r="D403" s="1322"/>
      <c r="E403" s="751" t="str">
        <f t="shared" si="36"/>
        <v>P19 A P20</v>
      </c>
      <c r="F403" s="125">
        <f t="shared" si="37"/>
        <v>63.87</v>
      </c>
      <c r="G403" s="128">
        <f t="shared" si="37"/>
        <v>1</v>
      </c>
      <c r="H403" s="750">
        <v>0.3</v>
      </c>
      <c r="I403" s="636">
        <f t="shared" si="38"/>
        <v>12</v>
      </c>
      <c r="J403" s="750">
        <f t="shared" si="41"/>
        <v>19.160999999999998</v>
      </c>
    </row>
    <row r="404" spans="1:10">
      <c r="A404" s="1320"/>
      <c r="B404" s="1321"/>
      <c r="C404" s="1321"/>
      <c r="D404" s="1322"/>
      <c r="E404" s="751" t="str">
        <f t="shared" si="36"/>
        <v>P20 A P21</v>
      </c>
      <c r="F404" s="125">
        <f t="shared" ref="F404:G423" si="42">+F113</f>
        <v>91.48</v>
      </c>
      <c r="G404" s="128">
        <f t="shared" si="42"/>
        <v>1</v>
      </c>
      <c r="H404" s="750">
        <v>0.3</v>
      </c>
      <c r="I404" s="636">
        <f t="shared" si="38"/>
        <v>12</v>
      </c>
      <c r="J404" s="750">
        <f t="shared" si="40"/>
        <v>27.443999999999999</v>
      </c>
    </row>
    <row r="405" spans="1:10">
      <c r="A405" s="1320"/>
      <c r="B405" s="1321"/>
      <c r="C405" s="1321"/>
      <c r="D405" s="1322"/>
      <c r="E405" s="751" t="str">
        <f t="shared" si="36"/>
        <v>P21 A P22</v>
      </c>
      <c r="F405" s="125">
        <f t="shared" si="42"/>
        <v>100.81</v>
      </c>
      <c r="G405" s="128">
        <f t="shared" si="42"/>
        <v>1</v>
      </c>
      <c r="H405" s="750">
        <v>0.3</v>
      </c>
      <c r="I405" s="636">
        <f t="shared" si="38"/>
        <v>12</v>
      </c>
      <c r="J405" s="750">
        <f t="shared" si="40"/>
        <v>30.242999999999999</v>
      </c>
    </row>
    <row r="406" spans="1:10">
      <c r="A406" s="1320"/>
      <c r="B406" s="1321"/>
      <c r="C406" s="1321"/>
      <c r="D406" s="1322"/>
      <c r="E406" s="751" t="str">
        <f t="shared" si="36"/>
        <v>P22 A P23</v>
      </c>
      <c r="F406" s="125">
        <f t="shared" si="42"/>
        <v>95.32</v>
      </c>
      <c r="G406" s="128">
        <f t="shared" si="42"/>
        <v>1</v>
      </c>
      <c r="H406" s="750">
        <v>0.3</v>
      </c>
      <c r="I406" s="636">
        <f t="shared" si="38"/>
        <v>12</v>
      </c>
      <c r="J406" s="750">
        <f t="shared" si="40"/>
        <v>28.595999999999997</v>
      </c>
    </row>
    <row r="407" spans="1:10">
      <c r="A407" s="1320"/>
      <c r="B407" s="1321"/>
      <c r="C407" s="1321"/>
      <c r="D407" s="1322"/>
      <c r="E407" s="751" t="str">
        <f t="shared" si="36"/>
        <v>P23 A P24</v>
      </c>
      <c r="F407" s="125">
        <f t="shared" si="42"/>
        <v>4.1100000000000003</v>
      </c>
      <c r="G407" s="128">
        <f t="shared" si="42"/>
        <v>1</v>
      </c>
      <c r="H407" s="750">
        <v>0.3</v>
      </c>
      <c r="I407" s="636">
        <f t="shared" si="38"/>
        <v>12</v>
      </c>
      <c r="J407" s="750">
        <f t="shared" si="40"/>
        <v>1.2330000000000001</v>
      </c>
    </row>
    <row r="408" spans="1:10">
      <c r="A408" s="1320"/>
      <c r="B408" s="1321"/>
      <c r="C408" s="1321"/>
      <c r="D408" s="1322"/>
      <c r="E408" s="751" t="str">
        <f t="shared" si="36"/>
        <v>P24 A P25</v>
      </c>
      <c r="F408" s="125">
        <f t="shared" si="42"/>
        <v>83.34</v>
      </c>
      <c r="G408" s="128">
        <f t="shared" si="42"/>
        <v>1</v>
      </c>
      <c r="H408" s="750">
        <v>0.3</v>
      </c>
      <c r="I408" s="636">
        <f t="shared" si="38"/>
        <v>12</v>
      </c>
      <c r="J408" s="750">
        <f t="shared" si="40"/>
        <v>25.001999999999999</v>
      </c>
    </row>
    <row r="409" spans="1:10">
      <c r="A409" s="1320"/>
      <c r="B409" s="1321"/>
      <c r="C409" s="1321"/>
      <c r="D409" s="1322"/>
      <c r="E409" s="751" t="str">
        <f t="shared" si="36"/>
        <v>P26 A P27</v>
      </c>
      <c r="F409" s="125">
        <f t="shared" si="42"/>
        <v>71.010000000000005</v>
      </c>
      <c r="G409" s="128">
        <f t="shared" si="42"/>
        <v>1</v>
      </c>
      <c r="H409" s="750">
        <v>0.3</v>
      </c>
      <c r="I409" s="636">
        <f t="shared" si="38"/>
        <v>16</v>
      </c>
      <c r="J409" s="750">
        <f t="shared" si="40"/>
        <v>21.303000000000001</v>
      </c>
    </row>
    <row r="410" spans="1:10">
      <c r="A410" s="1320"/>
      <c r="B410" s="1321"/>
      <c r="C410" s="1321"/>
      <c r="D410" s="1322"/>
      <c r="E410" s="751" t="str">
        <f t="shared" si="36"/>
        <v>P27 A P28</v>
      </c>
      <c r="F410" s="125">
        <f t="shared" si="42"/>
        <v>6.7</v>
      </c>
      <c r="G410" s="128">
        <f t="shared" si="42"/>
        <v>1</v>
      </c>
      <c r="H410" s="750">
        <v>0.3</v>
      </c>
      <c r="I410" s="636">
        <f t="shared" si="38"/>
        <v>16</v>
      </c>
      <c r="J410" s="750">
        <f t="shared" si="40"/>
        <v>2.0099999999999998</v>
      </c>
    </row>
    <row r="411" spans="1:10">
      <c r="A411" s="1320"/>
      <c r="B411" s="1321"/>
      <c r="C411" s="1321"/>
      <c r="D411" s="1322"/>
      <c r="E411" s="751" t="str">
        <f t="shared" si="36"/>
        <v>P28 A P29</v>
      </c>
      <c r="F411" s="125">
        <f t="shared" si="42"/>
        <v>65.3</v>
      </c>
      <c r="G411" s="128">
        <f t="shared" si="42"/>
        <v>1</v>
      </c>
      <c r="H411" s="750">
        <v>0.3</v>
      </c>
      <c r="I411" s="636">
        <f t="shared" si="38"/>
        <v>16</v>
      </c>
      <c r="J411" s="750">
        <f t="shared" si="40"/>
        <v>19.59</v>
      </c>
    </row>
    <row r="412" spans="1:10">
      <c r="A412" s="1320"/>
      <c r="B412" s="1321"/>
      <c r="C412" s="1321"/>
      <c r="D412" s="1322"/>
      <c r="E412" s="751" t="str">
        <f t="shared" si="36"/>
        <v>P29 A P30</v>
      </c>
      <c r="F412" s="125">
        <f t="shared" si="42"/>
        <v>94.98</v>
      </c>
      <c r="G412" s="128">
        <f t="shared" si="42"/>
        <v>1.1000000000000001</v>
      </c>
      <c r="H412" s="750">
        <v>0.3</v>
      </c>
      <c r="I412" s="636">
        <f t="shared" si="38"/>
        <v>16</v>
      </c>
      <c r="J412" s="750">
        <f t="shared" si="40"/>
        <v>31.343400000000003</v>
      </c>
    </row>
    <row r="413" spans="1:10">
      <c r="A413" s="1320"/>
      <c r="B413" s="1321"/>
      <c r="C413" s="1321"/>
      <c r="D413" s="1322"/>
      <c r="E413" s="751" t="str">
        <f t="shared" si="36"/>
        <v>P30 A P31</v>
      </c>
      <c r="F413" s="125">
        <f t="shared" si="42"/>
        <v>93.35</v>
      </c>
      <c r="G413" s="128">
        <f t="shared" si="42"/>
        <v>1.2</v>
      </c>
      <c r="H413" s="750">
        <v>0.3</v>
      </c>
      <c r="I413" s="636">
        <f t="shared" si="38"/>
        <v>16</v>
      </c>
      <c r="J413" s="750">
        <f t="shared" si="40"/>
        <v>33.605999999999995</v>
      </c>
    </row>
    <row r="414" spans="1:10">
      <c r="A414" s="1320"/>
      <c r="B414" s="1321"/>
      <c r="C414" s="1321"/>
      <c r="D414" s="1322"/>
      <c r="E414" s="751" t="str">
        <f t="shared" si="36"/>
        <v>P31 A P32</v>
      </c>
      <c r="F414" s="125">
        <f t="shared" si="42"/>
        <v>95.12</v>
      </c>
      <c r="G414" s="128">
        <f t="shared" si="42"/>
        <v>1.2</v>
      </c>
      <c r="H414" s="750">
        <v>0.3</v>
      </c>
      <c r="I414" s="636">
        <f t="shared" si="38"/>
        <v>16</v>
      </c>
      <c r="J414" s="750">
        <f t="shared" si="40"/>
        <v>34.243200000000002</v>
      </c>
    </row>
    <row r="415" spans="1:10">
      <c r="A415" s="1320"/>
      <c r="B415" s="1321"/>
      <c r="C415" s="1321"/>
      <c r="D415" s="1322"/>
      <c r="E415" s="751" t="str">
        <f t="shared" si="36"/>
        <v>P32 A P33</v>
      </c>
      <c r="F415" s="125">
        <f t="shared" si="42"/>
        <v>89.82</v>
      </c>
      <c r="G415" s="128">
        <f t="shared" si="42"/>
        <v>1.5</v>
      </c>
      <c r="H415" s="750">
        <v>0.3</v>
      </c>
      <c r="I415" s="636">
        <f t="shared" si="38"/>
        <v>16</v>
      </c>
      <c r="J415" s="750">
        <f t="shared" si="40"/>
        <v>40.418999999999997</v>
      </c>
    </row>
    <row r="416" spans="1:10">
      <c r="A416" s="1320"/>
      <c r="B416" s="1321"/>
      <c r="C416" s="1321"/>
      <c r="D416" s="1322"/>
      <c r="E416" s="751" t="str">
        <f t="shared" ref="E416:E447" si="43">E125</f>
        <v>P33 A P34</v>
      </c>
      <c r="F416" s="125">
        <f t="shared" si="42"/>
        <v>5.74</v>
      </c>
      <c r="G416" s="128">
        <f t="shared" si="42"/>
        <v>1.5</v>
      </c>
      <c r="H416" s="750">
        <v>0.3</v>
      </c>
      <c r="I416" s="636">
        <f t="shared" ref="I416:I447" si="44">I42</f>
        <v>16</v>
      </c>
      <c r="J416" s="750">
        <f t="shared" si="40"/>
        <v>2.5829999999999997</v>
      </c>
    </row>
    <row r="417" spans="1:10">
      <c r="A417" s="1320"/>
      <c r="B417" s="1321"/>
      <c r="C417" s="1321"/>
      <c r="D417" s="1322"/>
      <c r="E417" s="751" t="str">
        <f t="shared" si="43"/>
        <v>P34 A P35</v>
      </c>
      <c r="F417" s="125">
        <f t="shared" si="42"/>
        <v>79.2</v>
      </c>
      <c r="G417" s="128">
        <f t="shared" si="42"/>
        <v>1.8</v>
      </c>
      <c r="H417" s="750">
        <v>0.3</v>
      </c>
      <c r="I417" s="636">
        <f t="shared" si="44"/>
        <v>16</v>
      </c>
      <c r="J417" s="750">
        <f t="shared" si="40"/>
        <v>42.768000000000001</v>
      </c>
    </row>
    <row r="418" spans="1:10">
      <c r="A418" s="1320"/>
      <c r="B418" s="1321"/>
      <c r="C418" s="1321"/>
      <c r="D418" s="1322"/>
      <c r="E418" s="751" t="str">
        <f t="shared" si="43"/>
        <v>P36 A P37</v>
      </c>
      <c r="F418" s="125">
        <f t="shared" si="42"/>
        <v>78.44</v>
      </c>
      <c r="G418" s="128">
        <f t="shared" si="42"/>
        <v>1</v>
      </c>
      <c r="H418" s="750">
        <v>0.3</v>
      </c>
      <c r="I418" s="636">
        <f t="shared" si="44"/>
        <v>10</v>
      </c>
      <c r="J418" s="750">
        <f t="shared" si="40"/>
        <v>23.532</v>
      </c>
    </row>
    <row r="419" spans="1:10">
      <c r="A419" s="1320"/>
      <c r="B419" s="1321"/>
      <c r="C419" s="1321"/>
      <c r="D419" s="1322"/>
      <c r="E419" s="751" t="str">
        <f t="shared" si="43"/>
        <v>P37 A P38</v>
      </c>
      <c r="F419" s="125">
        <f t="shared" si="42"/>
        <v>71.17</v>
      </c>
      <c r="G419" s="128">
        <f t="shared" si="42"/>
        <v>1</v>
      </c>
      <c r="H419" s="750">
        <v>0.3</v>
      </c>
      <c r="I419" s="636">
        <f t="shared" si="44"/>
        <v>10</v>
      </c>
      <c r="J419" s="750">
        <f t="shared" si="40"/>
        <v>21.350999999999999</v>
      </c>
    </row>
    <row r="420" spans="1:10">
      <c r="A420" s="1320"/>
      <c r="B420" s="1321"/>
      <c r="C420" s="1321"/>
      <c r="D420" s="1322"/>
      <c r="E420" s="751" t="str">
        <f t="shared" si="43"/>
        <v>P38 A P39</v>
      </c>
      <c r="F420" s="125">
        <f t="shared" si="42"/>
        <v>71.89</v>
      </c>
      <c r="G420" s="128">
        <f t="shared" si="42"/>
        <v>1</v>
      </c>
      <c r="H420" s="750">
        <v>0.3</v>
      </c>
      <c r="I420" s="636">
        <f t="shared" si="44"/>
        <v>10</v>
      </c>
      <c r="J420" s="750">
        <f t="shared" si="40"/>
        <v>21.567</v>
      </c>
    </row>
    <row r="421" spans="1:10">
      <c r="A421" s="1320"/>
      <c r="B421" s="1321"/>
      <c r="C421" s="1321"/>
      <c r="D421" s="1322"/>
      <c r="E421" s="751" t="str">
        <f t="shared" si="43"/>
        <v>P39 A P40</v>
      </c>
      <c r="F421" s="125">
        <f t="shared" si="42"/>
        <v>76.86</v>
      </c>
      <c r="G421" s="128">
        <f t="shared" si="42"/>
        <v>1</v>
      </c>
      <c r="H421" s="750">
        <v>0.3</v>
      </c>
      <c r="I421" s="636">
        <f t="shared" si="44"/>
        <v>10</v>
      </c>
      <c r="J421" s="750">
        <f t="shared" si="40"/>
        <v>23.058</v>
      </c>
    </row>
    <row r="422" spans="1:10">
      <c r="A422" s="1320"/>
      <c r="B422" s="1321"/>
      <c r="C422" s="1321"/>
      <c r="D422" s="1322"/>
      <c r="E422" s="751" t="str">
        <f t="shared" si="43"/>
        <v>P40 A P41</v>
      </c>
      <c r="F422" s="125">
        <f t="shared" si="42"/>
        <v>108.73</v>
      </c>
      <c r="G422" s="128">
        <f t="shared" si="42"/>
        <v>1</v>
      </c>
      <c r="H422" s="750">
        <v>0.3</v>
      </c>
      <c r="I422" s="636">
        <f t="shared" si="44"/>
        <v>10</v>
      </c>
      <c r="J422" s="750">
        <f t="shared" si="40"/>
        <v>32.619</v>
      </c>
    </row>
    <row r="423" spans="1:10">
      <c r="A423" s="1320"/>
      <c r="B423" s="1321"/>
      <c r="C423" s="1321"/>
      <c r="D423" s="1322"/>
      <c r="E423" s="751" t="str">
        <f t="shared" si="43"/>
        <v>P41 A P42</v>
      </c>
      <c r="F423" s="125">
        <f t="shared" si="42"/>
        <v>94.27</v>
      </c>
      <c r="G423" s="128">
        <f t="shared" si="42"/>
        <v>1</v>
      </c>
      <c r="H423" s="750">
        <v>0.3</v>
      </c>
      <c r="I423" s="636">
        <f t="shared" si="44"/>
        <v>10</v>
      </c>
      <c r="J423" s="750">
        <f t="shared" si="40"/>
        <v>28.280999999999999</v>
      </c>
    </row>
    <row r="424" spans="1:10">
      <c r="A424" s="1320"/>
      <c r="B424" s="1321"/>
      <c r="C424" s="1321"/>
      <c r="D424" s="1322"/>
      <c r="E424" s="751" t="str">
        <f t="shared" si="43"/>
        <v>P42 A P43</v>
      </c>
      <c r="F424" s="125">
        <f t="shared" ref="F424:G443" si="45">+F133</f>
        <v>98.09</v>
      </c>
      <c r="G424" s="128">
        <f t="shared" si="45"/>
        <v>2</v>
      </c>
      <c r="H424" s="750">
        <v>0.3</v>
      </c>
      <c r="I424" s="636">
        <f t="shared" si="44"/>
        <v>10</v>
      </c>
      <c r="J424" s="750">
        <f t="shared" si="40"/>
        <v>58.853999999999999</v>
      </c>
    </row>
    <row r="425" spans="1:10">
      <c r="A425" s="1320"/>
      <c r="B425" s="1321"/>
      <c r="C425" s="1321"/>
      <c r="D425" s="1322"/>
      <c r="E425" s="751" t="str">
        <f t="shared" si="43"/>
        <v>P44 A P45</v>
      </c>
      <c r="F425" s="125">
        <f t="shared" si="45"/>
        <v>79.650000000000006</v>
      </c>
      <c r="G425" s="128">
        <f t="shared" si="45"/>
        <v>1</v>
      </c>
      <c r="H425" s="750">
        <v>0.3</v>
      </c>
      <c r="I425" s="636">
        <f t="shared" si="44"/>
        <v>16</v>
      </c>
      <c r="J425" s="750">
        <f t="shared" si="40"/>
        <v>23.895</v>
      </c>
    </row>
    <row r="426" spans="1:10">
      <c r="A426" s="1320"/>
      <c r="B426" s="1321"/>
      <c r="C426" s="1321"/>
      <c r="D426" s="1322"/>
      <c r="E426" s="751" t="str">
        <f t="shared" si="43"/>
        <v>P45 A P46</v>
      </c>
      <c r="F426" s="125">
        <f t="shared" si="45"/>
        <v>68.989999999999995</v>
      </c>
      <c r="G426" s="128">
        <f t="shared" si="45"/>
        <v>1.1000000000000001</v>
      </c>
      <c r="H426" s="750">
        <v>0.3</v>
      </c>
      <c r="I426" s="636">
        <f t="shared" si="44"/>
        <v>16</v>
      </c>
      <c r="J426" s="750">
        <f t="shared" si="40"/>
        <v>22.766699999999997</v>
      </c>
    </row>
    <row r="427" spans="1:10">
      <c r="A427" s="1320"/>
      <c r="B427" s="1321"/>
      <c r="C427" s="1321"/>
      <c r="D427" s="1322"/>
      <c r="E427" s="751" t="str">
        <f t="shared" si="43"/>
        <v>P46 A P76</v>
      </c>
      <c r="F427" s="125">
        <f t="shared" si="45"/>
        <v>68.63</v>
      </c>
      <c r="G427" s="128">
        <f t="shared" si="45"/>
        <v>1.1000000000000001</v>
      </c>
      <c r="H427" s="750">
        <v>0.3</v>
      </c>
      <c r="I427" s="636">
        <f t="shared" si="44"/>
        <v>16</v>
      </c>
      <c r="J427" s="750">
        <f t="shared" si="40"/>
        <v>22.647899999999996</v>
      </c>
    </row>
    <row r="428" spans="1:10">
      <c r="A428" s="1320"/>
      <c r="B428" s="1321"/>
      <c r="C428" s="1321"/>
      <c r="D428" s="1322"/>
      <c r="E428" s="751" t="str">
        <f t="shared" si="43"/>
        <v>P76 A P47</v>
      </c>
      <c r="F428" s="125">
        <f t="shared" si="45"/>
        <v>57.17</v>
      </c>
      <c r="G428" s="128">
        <f t="shared" si="45"/>
        <v>1</v>
      </c>
      <c r="H428" s="750">
        <v>0.3</v>
      </c>
      <c r="I428" s="636">
        <f t="shared" si="44"/>
        <v>16</v>
      </c>
      <c r="J428" s="750">
        <f t="shared" si="40"/>
        <v>17.151</v>
      </c>
    </row>
    <row r="429" spans="1:10">
      <c r="A429" s="1320"/>
      <c r="B429" s="1321"/>
      <c r="C429" s="1321"/>
      <c r="D429" s="1322"/>
      <c r="E429" s="751" t="str">
        <f t="shared" si="43"/>
        <v>P47 A P62</v>
      </c>
      <c r="F429" s="125">
        <f t="shared" si="45"/>
        <v>55.79</v>
      </c>
      <c r="G429" s="128">
        <f t="shared" si="45"/>
        <v>1.2</v>
      </c>
      <c r="H429" s="750">
        <v>0.3</v>
      </c>
      <c r="I429" s="636">
        <f t="shared" si="44"/>
        <v>16</v>
      </c>
      <c r="J429" s="750">
        <f t="shared" si="40"/>
        <v>20.084399999999999</v>
      </c>
    </row>
    <row r="430" spans="1:10">
      <c r="A430" s="1320"/>
      <c r="B430" s="1321"/>
      <c r="C430" s="1321"/>
      <c r="D430" s="1322"/>
      <c r="E430" s="751" t="str">
        <f t="shared" si="43"/>
        <v>P62 A P48</v>
      </c>
      <c r="F430" s="125">
        <f t="shared" si="45"/>
        <v>70.06</v>
      </c>
      <c r="G430" s="128">
        <f t="shared" si="45"/>
        <v>1.1000000000000001</v>
      </c>
      <c r="H430" s="750">
        <v>0.3</v>
      </c>
      <c r="I430" s="636">
        <f t="shared" si="44"/>
        <v>16</v>
      </c>
      <c r="J430" s="750">
        <f t="shared" si="40"/>
        <v>23.119800000000001</v>
      </c>
    </row>
    <row r="431" spans="1:10">
      <c r="A431" s="1320"/>
      <c r="B431" s="1321"/>
      <c r="C431" s="1321"/>
      <c r="D431" s="1322"/>
      <c r="E431" s="751" t="str">
        <f t="shared" si="43"/>
        <v>P48 A P49</v>
      </c>
      <c r="F431" s="125">
        <f t="shared" si="45"/>
        <v>95.9</v>
      </c>
      <c r="G431" s="128">
        <f t="shared" si="45"/>
        <v>1</v>
      </c>
      <c r="H431" s="750">
        <v>0.3</v>
      </c>
      <c r="I431" s="636">
        <f t="shared" si="44"/>
        <v>16</v>
      </c>
      <c r="J431" s="750">
        <f t="shared" si="40"/>
        <v>28.77</v>
      </c>
    </row>
    <row r="432" spans="1:10">
      <c r="A432" s="1320"/>
      <c r="B432" s="1321"/>
      <c r="C432" s="1321"/>
      <c r="D432" s="1322"/>
      <c r="E432" s="751" t="str">
        <f t="shared" si="43"/>
        <v>P45 A P50</v>
      </c>
      <c r="F432" s="125">
        <f t="shared" si="45"/>
        <v>46.92</v>
      </c>
      <c r="G432" s="128">
        <f t="shared" si="45"/>
        <v>1</v>
      </c>
      <c r="H432" s="750">
        <v>0.3</v>
      </c>
      <c r="I432" s="636">
        <f t="shared" si="44"/>
        <v>8</v>
      </c>
      <c r="J432" s="750">
        <f t="shared" si="40"/>
        <v>14.076000000000001</v>
      </c>
    </row>
    <row r="433" spans="1:10">
      <c r="A433" s="1320"/>
      <c r="B433" s="1321"/>
      <c r="C433" s="1321"/>
      <c r="D433" s="1322"/>
      <c r="E433" s="751" t="str">
        <f t="shared" si="43"/>
        <v>P50 A P37</v>
      </c>
      <c r="F433" s="125">
        <f t="shared" si="45"/>
        <v>46.51</v>
      </c>
      <c r="G433" s="128">
        <f t="shared" si="45"/>
        <v>1</v>
      </c>
      <c r="H433" s="750">
        <v>0.3</v>
      </c>
      <c r="I433" s="636">
        <f t="shared" si="44"/>
        <v>8</v>
      </c>
      <c r="J433" s="750">
        <f t="shared" si="40"/>
        <v>13.952999999999999</v>
      </c>
    </row>
    <row r="434" spans="1:10">
      <c r="A434" s="1320"/>
      <c r="B434" s="1321"/>
      <c r="C434" s="1321"/>
      <c r="D434" s="1322"/>
      <c r="E434" s="751" t="str">
        <f t="shared" si="43"/>
        <v>P39 A P51</v>
      </c>
      <c r="F434" s="125">
        <f t="shared" si="45"/>
        <v>46.17</v>
      </c>
      <c r="G434" s="128">
        <f t="shared" si="45"/>
        <v>1</v>
      </c>
      <c r="H434" s="750">
        <v>0.3</v>
      </c>
      <c r="I434" s="636">
        <f t="shared" si="44"/>
        <v>8</v>
      </c>
      <c r="J434" s="750">
        <f t="shared" si="40"/>
        <v>13.851000000000001</v>
      </c>
    </row>
    <row r="435" spans="1:10">
      <c r="A435" s="1320"/>
      <c r="B435" s="1321"/>
      <c r="C435" s="1321"/>
      <c r="D435" s="1322"/>
      <c r="E435" s="751" t="str">
        <f t="shared" si="43"/>
        <v>P51 A P29</v>
      </c>
      <c r="F435" s="125">
        <f t="shared" si="45"/>
        <v>45.24</v>
      </c>
      <c r="G435" s="128">
        <f t="shared" si="45"/>
        <v>1.2</v>
      </c>
      <c r="H435" s="750">
        <v>0.3</v>
      </c>
      <c r="I435" s="636">
        <f t="shared" si="44"/>
        <v>8</v>
      </c>
      <c r="J435" s="750">
        <f t="shared" si="40"/>
        <v>16.2864</v>
      </c>
    </row>
    <row r="436" spans="1:10">
      <c r="A436" s="1320"/>
      <c r="B436" s="1321"/>
      <c r="C436" s="1321"/>
      <c r="D436" s="1322"/>
      <c r="E436" s="751" t="str">
        <f t="shared" si="43"/>
        <v>P29 A P20</v>
      </c>
      <c r="F436" s="125">
        <f t="shared" si="45"/>
        <v>72.459999999999994</v>
      </c>
      <c r="G436" s="128">
        <f t="shared" si="45"/>
        <v>1</v>
      </c>
      <c r="H436" s="750">
        <v>0.3</v>
      </c>
      <c r="I436" s="636">
        <f t="shared" si="44"/>
        <v>8</v>
      </c>
      <c r="J436" s="750">
        <f t="shared" si="40"/>
        <v>21.737999999999996</v>
      </c>
    </row>
    <row r="437" spans="1:10">
      <c r="A437" s="1320"/>
      <c r="B437" s="1321"/>
      <c r="C437" s="1321"/>
      <c r="D437" s="1322"/>
      <c r="E437" s="751" t="str">
        <f t="shared" si="43"/>
        <v>P20 A P52</v>
      </c>
      <c r="F437" s="125">
        <f t="shared" si="45"/>
        <v>64.61</v>
      </c>
      <c r="G437" s="128">
        <f t="shared" si="45"/>
        <v>1</v>
      </c>
      <c r="H437" s="750">
        <v>0.3</v>
      </c>
      <c r="I437" s="636">
        <f t="shared" si="44"/>
        <v>8</v>
      </c>
      <c r="J437" s="750">
        <f t="shared" ref="J437:J445" si="46">+F437*G437*H437</f>
        <v>19.382999999999999</v>
      </c>
    </row>
    <row r="438" spans="1:10">
      <c r="A438" s="1320"/>
      <c r="B438" s="1321"/>
      <c r="C438" s="1321"/>
      <c r="D438" s="1322"/>
      <c r="E438" s="751" t="str">
        <f t="shared" si="43"/>
        <v>P52 A P13</v>
      </c>
      <c r="F438" s="125">
        <f t="shared" si="45"/>
        <v>46.79</v>
      </c>
      <c r="G438" s="128">
        <f t="shared" si="45"/>
        <v>1</v>
      </c>
      <c r="H438" s="750">
        <v>0.3</v>
      </c>
      <c r="I438" s="636">
        <f t="shared" si="44"/>
        <v>8</v>
      </c>
      <c r="J438" s="750">
        <f t="shared" si="46"/>
        <v>14.036999999999999</v>
      </c>
    </row>
    <row r="439" spans="1:10">
      <c r="A439" s="1320"/>
      <c r="B439" s="1321"/>
      <c r="C439" s="1321"/>
      <c r="D439" s="1322"/>
      <c r="E439" s="751" t="str">
        <f t="shared" si="43"/>
        <v>P13 A P53</v>
      </c>
      <c r="F439" s="125">
        <f t="shared" si="45"/>
        <v>81.010000000000005</v>
      </c>
      <c r="G439" s="128">
        <f t="shared" si="45"/>
        <v>1</v>
      </c>
      <c r="H439" s="750">
        <v>0.3</v>
      </c>
      <c r="I439" s="636">
        <f t="shared" si="44"/>
        <v>8</v>
      </c>
      <c r="J439" s="750">
        <f t="shared" si="46"/>
        <v>24.303000000000001</v>
      </c>
    </row>
    <row r="440" spans="1:10">
      <c r="A440" s="1320"/>
      <c r="B440" s="1321"/>
      <c r="C440" s="1321"/>
      <c r="D440" s="1322"/>
      <c r="E440" s="751" t="str">
        <f t="shared" si="43"/>
        <v>P47 A P40</v>
      </c>
      <c r="F440" s="125">
        <f t="shared" si="45"/>
        <v>92.49</v>
      </c>
      <c r="G440" s="128">
        <f t="shared" si="45"/>
        <v>1.1000000000000001</v>
      </c>
      <c r="H440" s="750">
        <v>0.3</v>
      </c>
      <c r="I440" s="636">
        <f t="shared" si="44"/>
        <v>8</v>
      </c>
      <c r="J440" s="750">
        <f t="shared" si="46"/>
        <v>30.521699999999999</v>
      </c>
    </row>
    <row r="441" spans="1:10">
      <c r="A441" s="1320"/>
      <c r="B441" s="1321"/>
      <c r="C441" s="1321"/>
      <c r="D441" s="1322"/>
      <c r="E441" s="751" t="str">
        <f t="shared" si="43"/>
        <v>P40 A P30</v>
      </c>
      <c r="F441" s="125">
        <f t="shared" si="45"/>
        <v>96.04</v>
      </c>
      <c r="G441" s="128">
        <f t="shared" si="45"/>
        <v>1.1000000000000001</v>
      </c>
      <c r="H441" s="750">
        <v>0.3</v>
      </c>
      <c r="I441" s="636">
        <f t="shared" si="44"/>
        <v>8</v>
      </c>
      <c r="J441" s="750">
        <f t="shared" si="46"/>
        <v>31.693200000000004</v>
      </c>
    </row>
    <row r="442" spans="1:10">
      <c r="A442" s="1320"/>
      <c r="B442" s="1321"/>
      <c r="C442" s="1321"/>
      <c r="D442" s="1322"/>
      <c r="E442" s="751" t="str">
        <f t="shared" si="43"/>
        <v>P30 A P21</v>
      </c>
      <c r="F442" s="125">
        <f t="shared" si="45"/>
        <v>74.72</v>
      </c>
      <c r="G442" s="128">
        <f t="shared" si="45"/>
        <v>1.1000000000000001</v>
      </c>
      <c r="H442" s="750">
        <v>0.3</v>
      </c>
      <c r="I442" s="636">
        <f t="shared" si="44"/>
        <v>8</v>
      </c>
      <c r="J442" s="750">
        <f t="shared" si="46"/>
        <v>24.657600000000002</v>
      </c>
    </row>
    <row r="443" spans="1:10">
      <c r="A443" s="1320"/>
      <c r="B443" s="1321"/>
      <c r="C443" s="1321"/>
      <c r="D443" s="1322"/>
      <c r="E443" s="751" t="str">
        <f t="shared" si="43"/>
        <v>P21 A P54</v>
      </c>
      <c r="F443" s="125">
        <f t="shared" si="45"/>
        <v>65.73</v>
      </c>
      <c r="G443" s="128">
        <f t="shared" si="45"/>
        <v>1</v>
      </c>
      <c r="H443" s="750">
        <v>0.3</v>
      </c>
      <c r="I443" s="636">
        <f t="shared" si="44"/>
        <v>8</v>
      </c>
      <c r="J443" s="750">
        <f t="shared" si="46"/>
        <v>19.719000000000001</v>
      </c>
    </row>
    <row r="444" spans="1:10">
      <c r="A444" s="1320"/>
      <c r="B444" s="1321"/>
      <c r="C444" s="1321"/>
      <c r="D444" s="1322"/>
      <c r="E444" s="751" t="str">
        <f t="shared" si="43"/>
        <v>P54 A P14</v>
      </c>
      <c r="F444" s="125">
        <f t="shared" ref="F444:G463" si="47">+F153</f>
        <v>45.64</v>
      </c>
      <c r="G444" s="128">
        <f t="shared" si="47"/>
        <v>1.1000000000000001</v>
      </c>
      <c r="H444" s="750">
        <v>0.3</v>
      </c>
      <c r="I444" s="636">
        <f t="shared" si="44"/>
        <v>8</v>
      </c>
      <c r="J444" s="750">
        <f t="shared" si="46"/>
        <v>15.061200000000001</v>
      </c>
    </row>
    <row r="445" spans="1:10">
      <c r="A445" s="1320"/>
      <c r="B445" s="1321"/>
      <c r="C445" s="1321"/>
      <c r="D445" s="1322"/>
      <c r="E445" s="751" t="str">
        <f t="shared" si="43"/>
        <v>P14 A P55</v>
      </c>
      <c r="F445" s="125">
        <f t="shared" si="47"/>
        <v>83.33</v>
      </c>
      <c r="G445" s="128">
        <f t="shared" si="47"/>
        <v>1</v>
      </c>
      <c r="H445" s="750">
        <v>0.3</v>
      </c>
      <c r="I445" s="636">
        <f t="shared" si="44"/>
        <v>8</v>
      </c>
      <c r="J445" s="750">
        <f t="shared" si="46"/>
        <v>24.998999999999999</v>
      </c>
    </row>
    <row r="446" spans="1:10">
      <c r="A446" s="1320"/>
      <c r="B446" s="1321"/>
      <c r="C446" s="1321"/>
      <c r="D446" s="1322"/>
      <c r="E446" s="751" t="str">
        <f t="shared" si="43"/>
        <v>P55 A P4</v>
      </c>
      <c r="F446" s="125">
        <f t="shared" si="47"/>
        <v>92.39</v>
      </c>
      <c r="G446" s="128">
        <f t="shared" si="47"/>
        <v>1</v>
      </c>
      <c r="H446" s="750">
        <v>0.3</v>
      </c>
      <c r="I446" s="636">
        <f t="shared" si="44"/>
        <v>8</v>
      </c>
      <c r="J446" s="750">
        <f t="shared" ref="J446:J449" si="48">+F446*G446*H446</f>
        <v>27.716999999999999</v>
      </c>
    </row>
    <row r="447" spans="1:10">
      <c r="A447" s="1320"/>
      <c r="B447" s="1321"/>
      <c r="C447" s="1321"/>
      <c r="D447" s="1322"/>
      <c r="E447" s="751" t="str">
        <f t="shared" si="43"/>
        <v>P4 A P1</v>
      </c>
      <c r="F447" s="125">
        <f t="shared" si="47"/>
        <v>0</v>
      </c>
      <c r="G447" s="128">
        <f t="shared" si="47"/>
        <v>1</v>
      </c>
      <c r="H447" s="750">
        <v>0.3</v>
      </c>
      <c r="I447" s="636">
        <f t="shared" si="44"/>
        <v>8</v>
      </c>
      <c r="J447" s="750">
        <f t="shared" si="48"/>
        <v>0</v>
      </c>
    </row>
    <row r="448" spans="1:10">
      <c r="A448" s="1320"/>
      <c r="B448" s="1321"/>
      <c r="C448" s="1321"/>
      <c r="D448" s="1322"/>
      <c r="E448" s="751" t="str">
        <f t="shared" ref="E448:E479" si="49">E157</f>
        <v>P48 A P41</v>
      </c>
      <c r="F448" s="125">
        <f t="shared" si="47"/>
        <v>96.04</v>
      </c>
      <c r="G448" s="128">
        <f t="shared" si="47"/>
        <v>1</v>
      </c>
      <c r="H448" s="750">
        <v>0.3</v>
      </c>
      <c r="I448" s="636">
        <f t="shared" ref="I448:I479" si="50">I74</f>
        <v>8</v>
      </c>
      <c r="J448" s="750">
        <f t="shared" si="48"/>
        <v>28.812000000000001</v>
      </c>
    </row>
    <row r="449" spans="1:10">
      <c r="A449" s="1320"/>
      <c r="B449" s="1321"/>
      <c r="C449" s="1321"/>
      <c r="D449" s="1322"/>
      <c r="E449" s="751" t="str">
        <f t="shared" si="49"/>
        <v>P41 A P31</v>
      </c>
      <c r="F449" s="125">
        <f t="shared" si="47"/>
        <v>96.75</v>
      </c>
      <c r="G449" s="128">
        <f t="shared" si="47"/>
        <v>1</v>
      </c>
      <c r="H449" s="750">
        <v>0.3</v>
      </c>
      <c r="I449" s="636">
        <f t="shared" si="50"/>
        <v>8</v>
      </c>
      <c r="J449" s="750">
        <f t="shared" si="48"/>
        <v>29.024999999999999</v>
      </c>
    </row>
    <row r="450" spans="1:10">
      <c r="A450" s="1320"/>
      <c r="B450" s="1321"/>
      <c r="C450" s="1321"/>
      <c r="D450" s="1322"/>
      <c r="E450" s="751" t="str">
        <f t="shared" si="49"/>
        <v>P22 A P15</v>
      </c>
      <c r="F450" s="125">
        <f t="shared" si="47"/>
        <v>105.63</v>
      </c>
      <c r="G450" s="128">
        <f t="shared" si="47"/>
        <v>1</v>
      </c>
      <c r="H450" s="750">
        <v>0.3</v>
      </c>
      <c r="I450" s="636">
        <f t="shared" si="50"/>
        <v>8</v>
      </c>
      <c r="J450" s="750">
        <f t="shared" ref="J450:J459" si="51">+F450*G450*H450</f>
        <v>31.688999999999997</v>
      </c>
    </row>
    <row r="451" spans="1:10">
      <c r="A451" s="1320"/>
      <c r="B451" s="1321"/>
      <c r="C451" s="1321"/>
      <c r="D451" s="1322"/>
      <c r="E451" s="751" t="str">
        <f t="shared" si="49"/>
        <v>P15 A P56</v>
      </c>
      <c r="F451" s="125">
        <f t="shared" si="47"/>
        <v>87.96</v>
      </c>
      <c r="G451" s="128">
        <f t="shared" si="47"/>
        <v>1.1000000000000001</v>
      </c>
      <c r="H451" s="750">
        <v>0.3</v>
      </c>
      <c r="I451" s="636">
        <f t="shared" si="50"/>
        <v>8</v>
      </c>
      <c r="J451" s="750">
        <f t="shared" si="51"/>
        <v>29.026799999999998</v>
      </c>
    </row>
    <row r="452" spans="1:10">
      <c r="A452" s="1320"/>
      <c r="B452" s="1321"/>
      <c r="C452" s="1321"/>
      <c r="D452" s="1322"/>
      <c r="E452" s="751" t="str">
        <f t="shared" si="49"/>
        <v>P56 A P5</v>
      </c>
      <c r="F452" s="125">
        <f t="shared" si="47"/>
        <v>92.72</v>
      </c>
      <c r="G452" s="128">
        <f t="shared" si="47"/>
        <v>1</v>
      </c>
      <c r="H452" s="750">
        <v>0.3</v>
      </c>
      <c r="I452" s="636">
        <f t="shared" si="50"/>
        <v>8</v>
      </c>
      <c r="J452" s="750">
        <f t="shared" si="51"/>
        <v>27.815999999999999</v>
      </c>
    </row>
    <row r="453" spans="1:10">
      <c r="A453" s="1320"/>
      <c r="B453" s="1321"/>
      <c r="C453" s="1321"/>
      <c r="D453" s="1322"/>
      <c r="E453" s="751" t="str">
        <f t="shared" si="49"/>
        <v>P5 A P2</v>
      </c>
      <c r="F453" s="125">
        <f t="shared" si="47"/>
        <v>0</v>
      </c>
      <c r="G453" s="128">
        <f t="shared" si="47"/>
        <v>1</v>
      </c>
      <c r="H453" s="750">
        <v>0.3</v>
      </c>
      <c r="I453" s="636">
        <f t="shared" si="50"/>
        <v>8</v>
      </c>
      <c r="J453" s="750">
        <f t="shared" si="51"/>
        <v>0</v>
      </c>
    </row>
    <row r="454" spans="1:10">
      <c r="A454" s="1320"/>
      <c r="B454" s="1321"/>
      <c r="C454" s="1321"/>
      <c r="D454" s="1322"/>
      <c r="E454" s="751" t="str">
        <f t="shared" si="49"/>
        <v>P49 A P42</v>
      </c>
      <c r="F454" s="125">
        <f t="shared" si="47"/>
        <v>101.74</v>
      </c>
      <c r="G454" s="128">
        <f t="shared" si="47"/>
        <v>1</v>
      </c>
      <c r="H454" s="750">
        <v>0.3</v>
      </c>
      <c r="I454" s="636">
        <f t="shared" si="50"/>
        <v>8</v>
      </c>
      <c r="J454" s="750">
        <f t="shared" si="51"/>
        <v>30.521999999999998</v>
      </c>
    </row>
    <row r="455" spans="1:10">
      <c r="A455" s="1320"/>
      <c r="B455" s="1321"/>
      <c r="C455" s="1321"/>
      <c r="D455" s="1322"/>
      <c r="E455" s="751" t="str">
        <f t="shared" si="49"/>
        <v>P42 A P32</v>
      </c>
      <c r="F455" s="125">
        <f t="shared" si="47"/>
        <v>98.84</v>
      </c>
      <c r="G455" s="128">
        <f t="shared" si="47"/>
        <v>1.1000000000000001</v>
      </c>
      <c r="H455" s="750">
        <v>0.3</v>
      </c>
      <c r="I455" s="636">
        <f t="shared" si="50"/>
        <v>8</v>
      </c>
      <c r="J455" s="750">
        <f t="shared" si="51"/>
        <v>32.617200000000004</v>
      </c>
    </row>
    <row r="456" spans="1:10">
      <c r="A456" s="1320"/>
      <c r="B456" s="1321"/>
      <c r="C456" s="1321"/>
      <c r="D456" s="1322"/>
      <c r="E456" s="751" t="str">
        <f t="shared" si="49"/>
        <v>P23 A P16</v>
      </c>
      <c r="F456" s="125">
        <f t="shared" si="47"/>
        <v>102.55</v>
      </c>
      <c r="G456" s="128">
        <f t="shared" si="47"/>
        <v>1</v>
      </c>
      <c r="H456" s="750">
        <v>0.3</v>
      </c>
      <c r="I456" s="636">
        <f t="shared" si="50"/>
        <v>8</v>
      </c>
      <c r="J456" s="750">
        <f t="shared" si="51"/>
        <v>30.764999999999997</v>
      </c>
    </row>
    <row r="457" spans="1:10">
      <c r="A457" s="1320"/>
      <c r="B457" s="1321"/>
      <c r="C457" s="1321"/>
      <c r="D457" s="1322"/>
      <c r="E457" s="751" t="str">
        <f t="shared" si="49"/>
        <v>P43 A P34</v>
      </c>
      <c r="F457" s="125">
        <f t="shared" si="47"/>
        <v>103.35</v>
      </c>
      <c r="G457" s="128">
        <f t="shared" si="47"/>
        <v>2</v>
      </c>
      <c r="H457" s="750">
        <v>0.3</v>
      </c>
      <c r="I457" s="636">
        <f t="shared" si="50"/>
        <v>8</v>
      </c>
      <c r="J457" s="750">
        <f t="shared" si="51"/>
        <v>62.009999999999991</v>
      </c>
    </row>
    <row r="458" spans="1:10">
      <c r="A458" s="1320"/>
      <c r="B458" s="1321"/>
      <c r="C458" s="1321"/>
      <c r="D458" s="1322"/>
      <c r="E458" s="751" t="str">
        <f t="shared" si="49"/>
        <v>P25 A P57</v>
      </c>
      <c r="F458" s="125">
        <f t="shared" si="47"/>
        <v>7.17</v>
      </c>
      <c r="G458" s="128">
        <f t="shared" si="47"/>
        <v>1</v>
      </c>
      <c r="H458" s="750">
        <v>0.3</v>
      </c>
      <c r="I458" s="636">
        <f t="shared" si="50"/>
        <v>8</v>
      </c>
      <c r="J458" s="750">
        <f t="shared" si="51"/>
        <v>2.1509999999999998</v>
      </c>
    </row>
    <row r="459" spans="1:10">
      <c r="A459" s="1320"/>
      <c r="B459" s="1321"/>
      <c r="C459" s="1321"/>
      <c r="D459" s="1322"/>
      <c r="E459" s="751" t="str">
        <f t="shared" si="49"/>
        <v>P57 A P17</v>
      </c>
      <c r="F459" s="125">
        <f t="shared" si="47"/>
        <v>91.73</v>
      </c>
      <c r="G459" s="128">
        <f t="shared" si="47"/>
        <v>1</v>
      </c>
      <c r="H459" s="750">
        <v>0.3</v>
      </c>
      <c r="I459" s="636">
        <f t="shared" si="50"/>
        <v>8</v>
      </c>
      <c r="J459" s="750">
        <f t="shared" si="51"/>
        <v>27.519000000000002</v>
      </c>
    </row>
    <row r="460" spans="1:10" ht="13.5" thickBot="1">
      <c r="A460" s="1320"/>
      <c r="B460" s="1321"/>
      <c r="C460" s="1321"/>
      <c r="D460" s="1322"/>
      <c r="E460" s="751"/>
      <c r="F460" s="125"/>
      <c r="G460" s="128"/>
      <c r="H460" s="750"/>
      <c r="I460" s="127"/>
      <c r="J460" s="750">
        <f t="shared" si="39"/>
        <v>0</v>
      </c>
    </row>
    <row r="461" spans="1:10" ht="13.5" thickBot="1">
      <c r="A461" s="1323"/>
      <c r="B461" s="1324"/>
      <c r="C461" s="1324"/>
      <c r="D461" s="1325"/>
      <c r="E461" s="1335" t="s">
        <v>49</v>
      </c>
      <c r="F461" s="1333"/>
      <c r="G461" s="1333"/>
      <c r="H461" s="1333"/>
      <c r="I461" s="928"/>
      <c r="J461" s="753">
        <f>+ROUND(SUM(J384:J460),2)</f>
        <v>1586.82</v>
      </c>
    </row>
    <row r="462" spans="1:10" ht="12" customHeight="1" thickBot="1">
      <c r="A462" s="1331"/>
      <c r="B462" s="1332"/>
      <c r="C462" s="1332"/>
      <c r="D462" s="1332"/>
      <c r="E462" s="1333"/>
      <c r="F462" s="1333"/>
      <c r="G462" s="1333"/>
      <c r="H462" s="1333"/>
      <c r="I462" s="929"/>
    </row>
    <row r="463" spans="1:10" ht="46.5" customHeight="1" thickBot="1">
      <c r="A463" s="1326" t="str">
        <f>+'PRESU OFICIAL'!B14</f>
        <v>Relleno en recebo compactado en capas. Proctor modificado 95% a todo factor, incluye: recebo, equipo, herramienta y mano de obra. La unidad de medida y forma de pago corresponden al material compactado.</v>
      </c>
      <c r="B463" s="1327"/>
      <c r="C463" s="1327"/>
      <c r="D463" s="1327"/>
      <c r="E463" s="1327"/>
      <c r="F463" s="1327"/>
      <c r="G463" s="1327"/>
      <c r="H463" s="1329"/>
      <c r="I463" s="132" t="str">
        <f>'PRESU OFICIAL'!C14</f>
        <v>M3</v>
      </c>
      <c r="J463" s="435" t="str">
        <f>+'PRESU OFICIAL'!A14</f>
        <v>1,2,4</v>
      </c>
    </row>
    <row r="464" spans="1:10" ht="31.5" customHeight="1" thickBot="1">
      <c r="A464" s="1317" t="s">
        <v>831</v>
      </c>
      <c r="B464" s="1318"/>
      <c r="C464" s="1318"/>
      <c r="D464" s="1319"/>
      <c r="E464" s="112" t="s">
        <v>3</v>
      </c>
      <c r="F464" s="939" t="s">
        <v>59</v>
      </c>
      <c r="G464" s="112" t="s">
        <v>60</v>
      </c>
      <c r="H464" s="112" t="s">
        <v>61</v>
      </c>
      <c r="I464" s="114" t="s">
        <v>98</v>
      </c>
      <c r="J464" s="112" t="s">
        <v>49</v>
      </c>
    </row>
    <row r="465" spans="1:10">
      <c r="A465" s="1320"/>
      <c r="B465" s="1321"/>
      <c r="C465" s="1321"/>
      <c r="D465" s="1322"/>
      <c r="E465" s="751"/>
      <c r="F465" s="129"/>
      <c r="G465" s="126"/>
      <c r="H465" s="750"/>
      <c r="I465" s="127"/>
      <c r="J465" s="750"/>
    </row>
    <row r="466" spans="1:10">
      <c r="A466" s="1320"/>
      <c r="B466" s="1321"/>
      <c r="C466" s="1321"/>
      <c r="D466" s="1322"/>
      <c r="E466" s="751" t="str">
        <f t="shared" ref="E466:G485" si="52">E93</f>
        <v>P1 A P2</v>
      </c>
      <c r="F466" s="125">
        <f t="shared" si="52"/>
        <v>0</v>
      </c>
      <c r="G466" s="128">
        <f t="shared" si="52"/>
        <v>1</v>
      </c>
      <c r="H466" s="750">
        <f>1+M549</f>
        <v>1</v>
      </c>
      <c r="I466" s="125">
        <f t="shared" ref="I466:I497" si="53">I10</f>
        <v>8</v>
      </c>
      <c r="J466" s="750">
        <f>+F466*G466*H466</f>
        <v>0</v>
      </c>
    </row>
    <row r="467" spans="1:10">
      <c r="A467" s="1320"/>
      <c r="B467" s="1321"/>
      <c r="C467" s="1321"/>
      <c r="D467" s="1322"/>
      <c r="E467" s="751" t="str">
        <f t="shared" si="52"/>
        <v>P3 A P4</v>
      </c>
      <c r="F467" s="125">
        <f t="shared" si="52"/>
        <v>0</v>
      </c>
      <c r="G467" s="128">
        <f t="shared" si="52"/>
        <v>1</v>
      </c>
      <c r="H467" s="750">
        <f t="shared" ref="H467:H482" si="54">1+M550</f>
        <v>1</v>
      </c>
      <c r="I467" s="125">
        <f t="shared" si="53"/>
        <v>8</v>
      </c>
      <c r="J467" s="750">
        <f>+F467*G467*H467</f>
        <v>0</v>
      </c>
    </row>
    <row r="468" spans="1:10">
      <c r="A468" s="1320"/>
      <c r="B468" s="1321"/>
      <c r="C468" s="1321"/>
      <c r="D468" s="1322"/>
      <c r="E468" s="751" t="str">
        <f t="shared" si="52"/>
        <v>P4 A P5</v>
      </c>
      <c r="F468" s="125">
        <f t="shared" si="52"/>
        <v>0</v>
      </c>
      <c r="G468" s="128">
        <f t="shared" si="52"/>
        <v>1</v>
      </c>
      <c r="H468" s="750">
        <f>1+M551</f>
        <v>0.96600000000000019</v>
      </c>
      <c r="I468" s="125">
        <f t="shared" si="53"/>
        <v>10</v>
      </c>
      <c r="J468" s="750">
        <f>+F468*G468*H468</f>
        <v>0</v>
      </c>
    </row>
    <row r="469" spans="1:10">
      <c r="A469" s="1320"/>
      <c r="B469" s="1321"/>
      <c r="C469" s="1321"/>
      <c r="D469" s="1322"/>
      <c r="E469" s="751" t="str">
        <f t="shared" si="52"/>
        <v>P5 A P6</v>
      </c>
      <c r="F469" s="125">
        <f t="shared" si="52"/>
        <v>0</v>
      </c>
      <c r="G469" s="128">
        <f t="shared" si="52"/>
        <v>1</v>
      </c>
      <c r="H469" s="750">
        <f t="shared" si="54"/>
        <v>1</v>
      </c>
      <c r="I469" s="125">
        <f t="shared" si="53"/>
        <v>10</v>
      </c>
      <c r="J469" s="750">
        <f t="shared" ref="J469:J528" si="55">+F469*G469*H469</f>
        <v>0</v>
      </c>
    </row>
    <row r="470" spans="1:10">
      <c r="A470" s="1320"/>
      <c r="B470" s="1321"/>
      <c r="C470" s="1321"/>
      <c r="D470" s="1322"/>
      <c r="E470" s="751" t="str">
        <f t="shared" si="52"/>
        <v>P6 A P7</v>
      </c>
      <c r="F470" s="125">
        <f t="shared" si="52"/>
        <v>0</v>
      </c>
      <c r="G470" s="128">
        <f t="shared" si="52"/>
        <v>1</v>
      </c>
      <c r="H470" s="750">
        <f t="shared" si="54"/>
        <v>1</v>
      </c>
      <c r="I470" s="125">
        <f t="shared" si="53"/>
        <v>10</v>
      </c>
      <c r="J470" s="750">
        <f t="shared" si="55"/>
        <v>0</v>
      </c>
    </row>
    <row r="471" spans="1:10">
      <c r="A471" s="1320"/>
      <c r="B471" s="1321"/>
      <c r="C471" s="1321"/>
      <c r="D471" s="1322"/>
      <c r="E471" s="751" t="str">
        <f t="shared" si="52"/>
        <v>P7 A P8</v>
      </c>
      <c r="F471" s="125">
        <f t="shared" si="52"/>
        <v>0</v>
      </c>
      <c r="G471" s="128">
        <f t="shared" si="52"/>
        <v>0</v>
      </c>
      <c r="H471" s="750">
        <f t="shared" si="54"/>
        <v>1</v>
      </c>
      <c r="I471" s="125">
        <f t="shared" si="53"/>
        <v>0</v>
      </c>
      <c r="J471" s="750">
        <f t="shared" si="55"/>
        <v>0</v>
      </c>
    </row>
    <row r="472" spans="1:10">
      <c r="A472" s="1320"/>
      <c r="B472" s="1321"/>
      <c r="C472" s="1321"/>
      <c r="D472" s="1322"/>
      <c r="E472" s="751" t="str">
        <f t="shared" si="52"/>
        <v>P8 A P9</v>
      </c>
      <c r="F472" s="125">
        <f t="shared" si="52"/>
        <v>0</v>
      </c>
      <c r="G472" s="128">
        <f t="shared" si="52"/>
        <v>2.1</v>
      </c>
      <c r="H472" s="750">
        <f t="shared" si="54"/>
        <v>1</v>
      </c>
      <c r="I472" s="125">
        <f t="shared" si="53"/>
        <v>8</v>
      </c>
      <c r="J472" s="750">
        <f t="shared" si="55"/>
        <v>0</v>
      </c>
    </row>
    <row r="473" spans="1:10">
      <c r="A473" s="1320"/>
      <c r="B473" s="1321"/>
      <c r="C473" s="1321"/>
      <c r="D473" s="1322"/>
      <c r="E473" s="751" t="str">
        <f t="shared" si="52"/>
        <v>P9 A P10</v>
      </c>
      <c r="F473" s="125">
        <f t="shared" si="52"/>
        <v>0</v>
      </c>
      <c r="G473" s="128">
        <f t="shared" si="52"/>
        <v>1.8</v>
      </c>
      <c r="H473" s="750">
        <f t="shared" si="54"/>
        <v>1</v>
      </c>
      <c r="I473" s="125">
        <f t="shared" si="53"/>
        <v>8</v>
      </c>
      <c r="J473" s="750">
        <f t="shared" si="55"/>
        <v>0</v>
      </c>
    </row>
    <row r="474" spans="1:10">
      <c r="A474" s="1320"/>
      <c r="B474" s="1321"/>
      <c r="C474" s="1321"/>
      <c r="D474" s="1322"/>
      <c r="E474" s="751" t="str">
        <f t="shared" si="52"/>
        <v>P10 A P11</v>
      </c>
      <c r="F474" s="125">
        <f t="shared" si="52"/>
        <v>0</v>
      </c>
      <c r="G474" s="128">
        <f t="shared" si="52"/>
        <v>1</v>
      </c>
      <c r="H474" s="750">
        <f t="shared" si="54"/>
        <v>1</v>
      </c>
      <c r="I474" s="125">
        <f t="shared" si="53"/>
        <v>8</v>
      </c>
      <c r="J474" s="750">
        <f t="shared" si="55"/>
        <v>0</v>
      </c>
    </row>
    <row r="475" spans="1:10">
      <c r="A475" s="1320"/>
      <c r="B475" s="1321"/>
      <c r="C475" s="1321"/>
      <c r="D475" s="1322"/>
      <c r="E475" s="751" t="str">
        <f t="shared" si="52"/>
        <v>P58 A P59</v>
      </c>
      <c r="F475" s="125">
        <f t="shared" si="52"/>
        <v>0</v>
      </c>
      <c r="G475" s="128">
        <f t="shared" si="52"/>
        <v>1.2</v>
      </c>
      <c r="H475" s="750">
        <f t="shared" si="54"/>
        <v>1</v>
      </c>
      <c r="I475" s="125">
        <f t="shared" si="53"/>
        <v>8</v>
      </c>
      <c r="J475" s="750">
        <f t="shared" si="55"/>
        <v>0</v>
      </c>
    </row>
    <row r="476" spans="1:10">
      <c r="A476" s="1320"/>
      <c r="B476" s="1321"/>
      <c r="C476" s="1321"/>
      <c r="D476" s="1322"/>
      <c r="E476" s="751" t="str">
        <f t="shared" si="52"/>
        <v>P59 A P60</v>
      </c>
      <c r="F476" s="125">
        <f t="shared" si="52"/>
        <v>0</v>
      </c>
      <c r="G476" s="128">
        <f t="shared" si="52"/>
        <v>1.5</v>
      </c>
      <c r="H476" s="750">
        <f t="shared" si="54"/>
        <v>1</v>
      </c>
      <c r="I476" s="125">
        <f t="shared" si="53"/>
        <v>8</v>
      </c>
      <c r="J476" s="750">
        <f t="shared" si="55"/>
        <v>0</v>
      </c>
    </row>
    <row r="477" spans="1:10">
      <c r="A477" s="1320"/>
      <c r="B477" s="1321"/>
      <c r="C477" s="1321"/>
      <c r="D477" s="1322"/>
      <c r="E477" s="751" t="str">
        <f t="shared" si="52"/>
        <v>P60 A P61</v>
      </c>
      <c r="F477" s="125">
        <f t="shared" si="52"/>
        <v>0</v>
      </c>
      <c r="G477" s="128">
        <f t="shared" si="52"/>
        <v>1.1000000000000001</v>
      </c>
      <c r="H477" s="750">
        <f t="shared" si="54"/>
        <v>1</v>
      </c>
      <c r="I477" s="125">
        <f t="shared" si="53"/>
        <v>8</v>
      </c>
      <c r="J477" s="750">
        <f t="shared" si="55"/>
        <v>0</v>
      </c>
    </row>
    <row r="478" spans="1:10">
      <c r="A478" s="1320"/>
      <c r="B478" s="1321"/>
      <c r="C478" s="1321"/>
      <c r="D478" s="1322"/>
      <c r="E478" s="751" t="str">
        <f t="shared" si="52"/>
        <v>P12 A P13</v>
      </c>
      <c r="F478" s="125">
        <f t="shared" si="52"/>
        <v>106.32</v>
      </c>
      <c r="G478" s="128">
        <f t="shared" si="52"/>
        <v>1</v>
      </c>
      <c r="H478" s="750">
        <f t="shared" si="54"/>
        <v>0.99680000000000013</v>
      </c>
      <c r="I478" s="125">
        <f t="shared" si="53"/>
        <v>8</v>
      </c>
      <c r="J478" s="750">
        <f t="shared" si="55"/>
        <v>105.979776</v>
      </c>
    </row>
    <row r="479" spans="1:10">
      <c r="A479" s="1320"/>
      <c r="B479" s="1321"/>
      <c r="C479" s="1321"/>
      <c r="D479" s="1322"/>
      <c r="E479" s="751" t="str">
        <f t="shared" si="52"/>
        <v>P13 A P14</v>
      </c>
      <c r="F479" s="125">
        <f t="shared" si="52"/>
        <v>85.81</v>
      </c>
      <c r="G479" s="128">
        <f t="shared" si="52"/>
        <v>1</v>
      </c>
      <c r="H479" s="750">
        <f t="shared" si="54"/>
        <v>1</v>
      </c>
      <c r="I479" s="125">
        <f t="shared" si="53"/>
        <v>8</v>
      </c>
      <c r="J479" s="750">
        <f t="shared" si="55"/>
        <v>85.81</v>
      </c>
    </row>
    <row r="480" spans="1:10">
      <c r="A480" s="1320"/>
      <c r="B480" s="1321"/>
      <c r="C480" s="1321"/>
      <c r="D480" s="1322"/>
      <c r="E480" s="751" t="str">
        <f t="shared" si="52"/>
        <v>P14 A P15</v>
      </c>
      <c r="F480" s="125">
        <f t="shared" si="52"/>
        <v>105.24</v>
      </c>
      <c r="G480" s="128">
        <f t="shared" si="52"/>
        <v>1.1000000000000001</v>
      </c>
      <c r="H480" s="750">
        <f t="shared" si="54"/>
        <v>1</v>
      </c>
      <c r="I480" s="125">
        <f t="shared" si="53"/>
        <v>10</v>
      </c>
      <c r="J480" s="750">
        <f t="shared" si="55"/>
        <v>115.76400000000001</v>
      </c>
    </row>
    <row r="481" spans="1:10">
      <c r="A481" s="1320"/>
      <c r="B481" s="1321"/>
      <c r="C481" s="1321"/>
      <c r="D481" s="1322"/>
      <c r="E481" s="751" t="str">
        <f t="shared" si="52"/>
        <v>P15 A P16</v>
      </c>
      <c r="F481" s="125">
        <f t="shared" si="52"/>
        <v>93.33</v>
      </c>
      <c r="G481" s="128">
        <f t="shared" si="52"/>
        <v>1.1000000000000001</v>
      </c>
      <c r="H481" s="750">
        <f t="shared" si="54"/>
        <v>1</v>
      </c>
      <c r="I481" s="125">
        <f t="shared" si="53"/>
        <v>12</v>
      </c>
      <c r="J481" s="750">
        <f t="shared" si="55"/>
        <v>102.66300000000001</v>
      </c>
    </row>
    <row r="482" spans="1:10">
      <c r="A482" s="1320"/>
      <c r="B482" s="1321"/>
      <c r="C482" s="1321"/>
      <c r="D482" s="1322"/>
      <c r="E482" s="751" t="str">
        <f t="shared" si="52"/>
        <v>P16 A P17</v>
      </c>
      <c r="F482" s="125">
        <f t="shared" si="52"/>
        <v>94.43</v>
      </c>
      <c r="G482" s="128">
        <f t="shared" si="52"/>
        <v>1</v>
      </c>
      <c r="H482" s="750">
        <f t="shared" si="54"/>
        <v>1</v>
      </c>
      <c r="I482" s="125">
        <f t="shared" si="53"/>
        <v>12</v>
      </c>
      <c r="J482" s="750">
        <f t="shared" si="55"/>
        <v>94.43</v>
      </c>
    </row>
    <row r="483" spans="1:10">
      <c r="A483" s="1320"/>
      <c r="B483" s="1321"/>
      <c r="C483" s="1321"/>
      <c r="D483" s="1322"/>
      <c r="E483" s="751" t="str">
        <f t="shared" si="52"/>
        <v>P17 A P18</v>
      </c>
      <c r="F483" s="125">
        <f t="shared" si="52"/>
        <v>83.87</v>
      </c>
      <c r="G483" s="128">
        <f t="shared" si="52"/>
        <v>1.5</v>
      </c>
      <c r="H483" s="750">
        <f t="shared" ref="H483" si="56">1+M566</f>
        <v>1</v>
      </c>
      <c r="I483" s="125">
        <f t="shared" si="53"/>
        <v>12</v>
      </c>
      <c r="J483" s="750">
        <f t="shared" ref="J483:J486" si="57">+F483*G483*H483</f>
        <v>125.80500000000001</v>
      </c>
    </row>
    <row r="484" spans="1:10">
      <c r="A484" s="1320"/>
      <c r="B484" s="1321"/>
      <c r="C484" s="1321"/>
      <c r="D484" s="1322"/>
      <c r="E484" s="751" t="str">
        <f t="shared" si="52"/>
        <v>P52 A P54</v>
      </c>
      <c r="F484" s="125">
        <f t="shared" si="52"/>
        <v>87.96</v>
      </c>
      <c r="G484" s="128">
        <f t="shared" si="52"/>
        <v>1</v>
      </c>
      <c r="H484" s="750">
        <f>1+M568</f>
        <v>1</v>
      </c>
      <c r="I484" s="125">
        <f t="shared" si="53"/>
        <v>8</v>
      </c>
      <c r="J484" s="750">
        <f t="shared" si="57"/>
        <v>87.96</v>
      </c>
    </row>
    <row r="485" spans="1:10">
      <c r="A485" s="1320"/>
      <c r="B485" s="1321"/>
      <c r="C485" s="1321"/>
      <c r="D485" s="1322"/>
      <c r="E485" s="751" t="str">
        <f t="shared" si="52"/>
        <v>P19 A P20</v>
      </c>
      <c r="F485" s="125">
        <f t="shared" si="52"/>
        <v>63.87</v>
      </c>
      <c r="G485" s="128">
        <f t="shared" si="52"/>
        <v>1</v>
      </c>
      <c r="H485" s="750">
        <f>1+M569</f>
        <v>1</v>
      </c>
      <c r="I485" s="125">
        <f t="shared" si="53"/>
        <v>12</v>
      </c>
      <c r="J485" s="750">
        <f t="shared" si="57"/>
        <v>63.87</v>
      </c>
    </row>
    <row r="486" spans="1:10">
      <c r="A486" s="1320"/>
      <c r="B486" s="1321"/>
      <c r="C486" s="1321"/>
      <c r="D486" s="1322"/>
      <c r="E486" s="751" t="str">
        <f t="shared" ref="E486:G505" si="58">E113</f>
        <v>P20 A P21</v>
      </c>
      <c r="F486" s="125">
        <f t="shared" si="58"/>
        <v>91.48</v>
      </c>
      <c r="G486" s="128">
        <f t="shared" si="58"/>
        <v>1</v>
      </c>
      <c r="H486" s="750">
        <f>1+M570</f>
        <v>1</v>
      </c>
      <c r="I486" s="125">
        <f t="shared" si="53"/>
        <v>12</v>
      </c>
      <c r="J486" s="750">
        <f t="shared" si="57"/>
        <v>91.48</v>
      </c>
    </row>
    <row r="487" spans="1:10">
      <c r="A487" s="1320"/>
      <c r="B487" s="1321"/>
      <c r="C487" s="1321"/>
      <c r="D487" s="1322"/>
      <c r="E487" s="751" t="str">
        <f t="shared" si="58"/>
        <v>P21 A P22</v>
      </c>
      <c r="F487" s="125">
        <f t="shared" si="58"/>
        <v>100.81</v>
      </c>
      <c r="G487" s="128">
        <f t="shared" si="58"/>
        <v>1</v>
      </c>
      <c r="H487" s="750">
        <f t="shared" ref="H487:H527" si="59">1+M570</f>
        <v>1</v>
      </c>
      <c r="I487" s="125">
        <f t="shared" si="53"/>
        <v>12</v>
      </c>
      <c r="J487" s="750">
        <f t="shared" si="55"/>
        <v>100.81</v>
      </c>
    </row>
    <row r="488" spans="1:10">
      <c r="A488" s="1320"/>
      <c r="B488" s="1321"/>
      <c r="C488" s="1321"/>
      <c r="D488" s="1322"/>
      <c r="E488" s="751" t="str">
        <f t="shared" si="58"/>
        <v>P22 A P23</v>
      </c>
      <c r="F488" s="125">
        <f t="shared" si="58"/>
        <v>95.32</v>
      </c>
      <c r="G488" s="128">
        <f t="shared" si="58"/>
        <v>1</v>
      </c>
      <c r="H488" s="750">
        <f t="shared" si="59"/>
        <v>1</v>
      </c>
      <c r="I488" s="125">
        <f t="shared" si="53"/>
        <v>12</v>
      </c>
      <c r="J488" s="750">
        <f t="shared" si="55"/>
        <v>95.32</v>
      </c>
    </row>
    <row r="489" spans="1:10">
      <c r="A489" s="1320"/>
      <c r="B489" s="1321"/>
      <c r="C489" s="1321"/>
      <c r="D489" s="1322"/>
      <c r="E489" s="751" t="str">
        <f t="shared" si="58"/>
        <v>P23 A P24</v>
      </c>
      <c r="F489" s="125">
        <f t="shared" si="58"/>
        <v>4.1100000000000003</v>
      </c>
      <c r="G489" s="128">
        <f t="shared" si="58"/>
        <v>1</v>
      </c>
      <c r="H489" s="750">
        <f t="shared" si="59"/>
        <v>1</v>
      </c>
      <c r="I489" s="125">
        <f t="shared" si="53"/>
        <v>12</v>
      </c>
      <c r="J489" s="750">
        <f t="shared" si="55"/>
        <v>4.1100000000000003</v>
      </c>
    </row>
    <row r="490" spans="1:10">
      <c r="A490" s="1320"/>
      <c r="B490" s="1321"/>
      <c r="C490" s="1321"/>
      <c r="D490" s="1322"/>
      <c r="E490" s="751" t="str">
        <f t="shared" si="58"/>
        <v>P24 A P25</v>
      </c>
      <c r="F490" s="125">
        <f t="shared" si="58"/>
        <v>83.34</v>
      </c>
      <c r="G490" s="128">
        <f t="shared" si="58"/>
        <v>1</v>
      </c>
      <c r="H490" s="750">
        <f t="shared" si="59"/>
        <v>1</v>
      </c>
      <c r="I490" s="125">
        <f t="shared" si="53"/>
        <v>12</v>
      </c>
      <c r="J490" s="750">
        <f t="shared" si="55"/>
        <v>83.34</v>
      </c>
    </row>
    <row r="491" spans="1:10">
      <c r="A491" s="1320"/>
      <c r="B491" s="1321"/>
      <c r="C491" s="1321"/>
      <c r="D491" s="1322"/>
      <c r="E491" s="751" t="str">
        <f t="shared" si="58"/>
        <v>P26 A P27</v>
      </c>
      <c r="F491" s="125">
        <f t="shared" si="58"/>
        <v>71.010000000000005</v>
      </c>
      <c r="G491" s="128">
        <f t="shared" si="58"/>
        <v>1</v>
      </c>
      <c r="H491" s="750">
        <f t="shared" si="59"/>
        <v>0.94360000000000022</v>
      </c>
      <c r="I491" s="125">
        <f t="shared" si="53"/>
        <v>16</v>
      </c>
      <c r="J491" s="750">
        <f t="shared" si="55"/>
        <v>67.005036000000018</v>
      </c>
    </row>
    <row r="492" spans="1:10">
      <c r="A492" s="1320"/>
      <c r="B492" s="1321"/>
      <c r="C492" s="1321"/>
      <c r="D492" s="1322"/>
      <c r="E492" s="751" t="str">
        <f t="shared" si="58"/>
        <v>P27 A P28</v>
      </c>
      <c r="F492" s="125">
        <f t="shared" si="58"/>
        <v>6.7</v>
      </c>
      <c r="G492" s="128">
        <f t="shared" si="58"/>
        <v>1</v>
      </c>
      <c r="H492" s="750">
        <f t="shared" si="59"/>
        <v>0.89</v>
      </c>
      <c r="I492" s="125">
        <f t="shared" si="53"/>
        <v>16</v>
      </c>
      <c r="J492" s="750">
        <f t="shared" si="55"/>
        <v>5.9630000000000001</v>
      </c>
    </row>
    <row r="493" spans="1:10">
      <c r="A493" s="1320"/>
      <c r="B493" s="1321"/>
      <c r="C493" s="1321"/>
      <c r="D493" s="1322"/>
      <c r="E493" s="751" t="str">
        <f t="shared" si="58"/>
        <v>P28 A P29</v>
      </c>
      <c r="F493" s="125">
        <f t="shared" si="58"/>
        <v>65.3</v>
      </c>
      <c r="G493" s="128">
        <f t="shared" si="58"/>
        <v>1</v>
      </c>
      <c r="H493" s="750">
        <f t="shared" si="59"/>
        <v>0.89</v>
      </c>
      <c r="I493" s="125">
        <f t="shared" si="53"/>
        <v>16</v>
      </c>
      <c r="J493" s="750">
        <f t="shared" si="55"/>
        <v>58.116999999999997</v>
      </c>
    </row>
    <row r="494" spans="1:10">
      <c r="A494" s="1320"/>
      <c r="B494" s="1321"/>
      <c r="C494" s="1321"/>
      <c r="D494" s="1322"/>
      <c r="E494" s="751" t="str">
        <f t="shared" si="58"/>
        <v>P29 A P30</v>
      </c>
      <c r="F494" s="125">
        <f t="shared" si="58"/>
        <v>94.98</v>
      </c>
      <c r="G494" s="128">
        <f t="shared" si="58"/>
        <v>1.1000000000000001</v>
      </c>
      <c r="H494" s="750">
        <f t="shared" si="59"/>
        <v>1</v>
      </c>
      <c r="I494" s="125">
        <f t="shared" si="53"/>
        <v>16</v>
      </c>
      <c r="J494" s="750">
        <f t="shared" si="55"/>
        <v>104.47800000000001</v>
      </c>
    </row>
    <row r="495" spans="1:10">
      <c r="A495" s="1320"/>
      <c r="B495" s="1321"/>
      <c r="C495" s="1321"/>
      <c r="D495" s="1322"/>
      <c r="E495" s="751" t="str">
        <f t="shared" si="58"/>
        <v>P30 A P31</v>
      </c>
      <c r="F495" s="125">
        <f t="shared" si="58"/>
        <v>93.35</v>
      </c>
      <c r="G495" s="128">
        <f t="shared" si="58"/>
        <v>1.2</v>
      </c>
      <c r="H495" s="750">
        <f t="shared" si="59"/>
        <v>1</v>
      </c>
      <c r="I495" s="125">
        <f t="shared" si="53"/>
        <v>16</v>
      </c>
      <c r="J495" s="750">
        <f t="shared" si="55"/>
        <v>112.02</v>
      </c>
    </row>
    <row r="496" spans="1:10">
      <c r="A496" s="1320"/>
      <c r="B496" s="1321"/>
      <c r="C496" s="1321"/>
      <c r="D496" s="1322"/>
      <c r="E496" s="751" t="str">
        <f t="shared" si="58"/>
        <v>P31 A P32</v>
      </c>
      <c r="F496" s="125">
        <f t="shared" si="58"/>
        <v>95.12</v>
      </c>
      <c r="G496" s="128">
        <f t="shared" si="58"/>
        <v>1.2</v>
      </c>
      <c r="H496" s="750">
        <f t="shared" si="59"/>
        <v>1</v>
      </c>
      <c r="I496" s="125">
        <f t="shared" si="53"/>
        <v>16</v>
      </c>
      <c r="J496" s="750">
        <f t="shared" si="55"/>
        <v>114.14400000000001</v>
      </c>
    </row>
    <row r="497" spans="1:10">
      <c r="A497" s="1320"/>
      <c r="B497" s="1321"/>
      <c r="C497" s="1321"/>
      <c r="D497" s="1322"/>
      <c r="E497" s="751" t="str">
        <f t="shared" si="58"/>
        <v>P32 A P33</v>
      </c>
      <c r="F497" s="125">
        <f t="shared" si="58"/>
        <v>89.82</v>
      </c>
      <c r="G497" s="128">
        <f t="shared" si="58"/>
        <v>1.5</v>
      </c>
      <c r="H497" s="750">
        <f t="shared" si="59"/>
        <v>1</v>
      </c>
      <c r="I497" s="125">
        <f t="shared" si="53"/>
        <v>16</v>
      </c>
      <c r="J497" s="750">
        <f t="shared" si="55"/>
        <v>134.72999999999999</v>
      </c>
    </row>
    <row r="498" spans="1:10">
      <c r="A498" s="1320"/>
      <c r="B498" s="1321"/>
      <c r="C498" s="1321"/>
      <c r="D498" s="1322"/>
      <c r="E498" s="751" t="str">
        <f t="shared" si="58"/>
        <v>P33 A P34</v>
      </c>
      <c r="F498" s="125">
        <f t="shared" si="58"/>
        <v>5.74</v>
      </c>
      <c r="G498" s="128">
        <f t="shared" si="58"/>
        <v>1.5</v>
      </c>
      <c r="H498" s="750">
        <f t="shared" si="59"/>
        <v>1</v>
      </c>
      <c r="I498" s="125">
        <f t="shared" ref="I498:I529" si="60">I42</f>
        <v>16</v>
      </c>
      <c r="J498" s="750">
        <f t="shared" si="55"/>
        <v>8.61</v>
      </c>
    </row>
    <row r="499" spans="1:10">
      <c r="A499" s="1320"/>
      <c r="B499" s="1321"/>
      <c r="C499" s="1321"/>
      <c r="D499" s="1322"/>
      <c r="E499" s="751" t="str">
        <f t="shared" si="58"/>
        <v>P34 A P35</v>
      </c>
      <c r="F499" s="125">
        <f t="shared" si="58"/>
        <v>79.2</v>
      </c>
      <c r="G499" s="128">
        <f t="shared" si="58"/>
        <v>1.8</v>
      </c>
      <c r="H499" s="750">
        <f t="shared" si="59"/>
        <v>1</v>
      </c>
      <c r="I499" s="125">
        <f t="shared" si="60"/>
        <v>16</v>
      </c>
      <c r="J499" s="750">
        <f t="shared" si="55"/>
        <v>142.56</v>
      </c>
    </row>
    <row r="500" spans="1:10">
      <c r="A500" s="1320"/>
      <c r="B500" s="1321"/>
      <c r="C500" s="1321"/>
      <c r="D500" s="1322"/>
      <c r="E500" s="751" t="str">
        <f t="shared" si="58"/>
        <v>P36 A P37</v>
      </c>
      <c r="F500" s="125">
        <f t="shared" si="58"/>
        <v>78.44</v>
      </c>
      <c r="G500" s="128">
        <f t="shared" si="58"/>
        <v>1</v>
      </c>
      <c r="H500" s="750">
        <f t="shared" si="59"/>
        <v>0.98600000000000021</v>
      </c>
      <c r="I500" s="125">
        <f t="shared" si="60"/>
        <v>10</v>
      </c>
      <c r="J500" s="750">
        <f t="shared" si="55"/>
        <v>77.341840000000019</v>
      </c>
    </row>
    <row r="501" spans="1:10">
      <c r="A501" s="1320"/>
      <c r="B501" s="1321"/>
      <c r="C501" s="1321"/>
      <c r="D501" s="1322"/>
      <c r="E501" s="751" t="str">
        <f t="shared" si="58"/>
        <v>P37 A P38</v>
      </c>
      <c r="F501" s="125">
        <f t="shared" si="58"/>
        <v>71.17</v>
      </c>
      <c r="G501" s="128">
        <f t="shared" si="58"/>
        <v>1</v>
      </c>
      <c r="H501" s="750">
        <f t="shared" si="59"/>
        <v>1</v>
      </c>
      <c r="I501" s="125">
        <f t="shared" si="60"/>
        <v>10</v>
      </c>
      <c r="J501" s="750">
        <f t="shared" si="55"/>
        <v>71.17</v>
      </c>
    </row>
    <row r="502" spans="1:10">
      <c r="A502" s="1320"/>
      <c r="B502" s="1321"/>
      <c r="C502" s="1321"/>
      <c r="D502" s="1322"/>
      <c r="E502" s="751" t="str">
        <f t="shared" si="58"/>
        <v>P38 A P39</v>
      </c>
      <c r="F502" s="125">
        <f t="shared" si="58"/>
        <v>71.89</v>
      </c>
      <c r="G502" s="128">
        <f t="shared" si="58"/>
        <v>1</v>
      </c>
      <c r="H502" s="750">
        <f t="shared" si="59"/>
        <v>1</v>
      </c>
      <c r="I502" s="125">
        <f t="shared" si="60"/>
        <v>10</v>
      </c>
      <c r="J502" s="750">
        <f t="shared" si="55"/>
        <v>71.89</v>
      </c>
    </row>
    <row r="503" spans="1:10">
      <c r="A503" s="1320"/>
      <c r="B503" s="1321"/>
      <c r="C503" s="1321"/>
      <c r="D503" s="1322"/>
      <c r="E503" s="751" t="str">
        <f t="shared" si="58"/>
        <v>P39 A P40</v>
      </c>
      <c r="F503" s="125">
        <f t="shared" si="58"/>
        <v>76.86</v>
      </c>
      <c r="G503" s="128">
        <f t="shared" si="58"/>
        <v>1</v>
      </c>
      <c r="H503" s="750">
        <f t="shared" si="59"/>
        <v>1</v>
      </c>
      <c r="I503" s="125">
        <f t="shared" si="60"/>
        <v>10</v>
      </c>
      <c r="J503" s="750">
        <f t="shared" si="55"/>
        <v>76.86</v>
      </c>
    </row>
    <row r="504" spans="1:10">
      <c r="A504" s="1320"/>
      <c r="B504" s="1321"/>
      <c r="C504" s="1321"/>
      <c r="D504" s="1322"/>
      <c r="E504" s="751" t="str">
        <f t="shared" si="58"/>
        <v>P40 A P41</v>
      </c>
      <c r="F504" s="125">
        <f t="shared" si="58"/>
        <v>108.73</v>
      </c>
      <c r="G504" s="128">
        <f t="shared" si="58"/>
        <v>1</v>
      </c>
      <c r="H504" s="750">
        <f t="shared" si="59"/>
        <v>1</v>
      </c>
      <c r="I504" s="125">
        <f t="shared" si="60"/>
        <v>10</v>
      </c>
      <c r="J504" s="750">
        <f t="shared" si="55"/>
        <v>108.73</v>
      </c>
    </row>
    <row r="505" spans="1:10">
      <c r="A505" s="1320"/>
      <c r="B505" s="1321"/>
      <c r="C505" s="1321"/>
      <c r="D505" s="1322"/>
      <c r="E505" s="751" t="str">
        <f t="shared" si="58"/>
        <v>P41 A P42</v>
      </c>
      <c r="F505" s="125">
        <f t="shared" si="58"/>
        <v>94.27</v>
      </c>
      <c r="G505" s="128">
        <f t="shared" si="58"/>
        <v>1</v>
      </c>
      <c r="H505" s="750">
        <f t="shared" si="59"/>
        <v>1</v>
      </c>
      <c r="I505" s="125">
        <f t="shared" si="60"/>
        <v>10</v>
      </c>
      <c r="J505" s="750">
        <f t="shared" si="55"/>
        <v>94.27</v>
      </c>
    </row>
    <row r="506" spans="1:10">
      <c r="A506" s="1320"/>
      <c r="B506" s="1321"/>
      <c r="C506" s="1321"/>
      <c r="D506" s="1322"/>
      <c r="E506" s="751" t="str">
        <f t="shared" ref="E506:G525" si="61">E133</f>
        <v>P42 A P43</v>
      </c>
      <c r="F506" s="125">
        <f t="shared" si="61"/>
        <v>98.09</v>
      </c>
      <c r="G506" s="128">
        <f t="shared" si="61"/>
        <v>2</v>
      </c>
      <c r="H506" s="750">
        <f t="shared" si="59"/>
        <v>1</v>
      </c>
      <c r="I506" s="125">
        <f t="shared" si="60"/>
        <v>10</v>
      </c>
      <c r="J506" s="750">
        <f t="shared" si="55"/>
        <v>196.18</v>
      </c>
    </row>
    <row r="507" spans="1:10">
      <c r="A507" s="1320"/>
      <c r="B507" s="1321"/>
      <c r="C507" s="1321"/>
      <c r="D507" s="1322"/>
      <c r="E507" s="751" t="str">
        <f t="shared" si="61"/>
        <v>P44 A P45</v>
      </c>
      <c r="F507" s="125">
        <f t="shared" si="61"/>
        <v>79.650000000000006</v>
      </c>
      <c r="G507" s="128">
        <f t="shared" si="61"/>
        <v>1</v>
      </c>
      <c r="H507" s="750">
        <f t="shared" si="59"/>
        <v>0.96860000000000013</v>
      </c>
      <c r="I507" s="125">
        <f t="shared" si="60"/>
        <v>16</v>
      </c>
      <c r="J507" s="750">
        <f t="shared" si="55"/>
        <v>77.148990000000012</v>
      </c>
    </row>
    <row r="508" spans="1:10">
      <c r="A508" s="1320"/>
      <c r="B508" s="1321"/>
      <c r="C508" s="1321"/>
      <c r="D508" s="1322"/>
      <c r="E508" s="751" t="str">
        <f t="shared" si="61"/>
        <v>P45 A P46</v>
      </c>
      <c r="F508" s="125">
        <f t="shared" si="61"/>
        <v>68.989999999999995</v>
      </c>
      <c r="G508" s="128">
        <f t="shared" si="61"/>
        <v>1.1000000000000001</v>
      </c>
      <c r="H508" s="750">
        <f t="shared" si="59"/>
        <v>1</v>
      </c>
      <c r="I508" s="125">
        <f t="shared" si="60"/>
        <v>16</v>
      </c>
      <c r="J508" s="750">
        <f t="shared" si="55"/>
        <v>75.888999999999996</v>
      </c>
    </row>
    <row r="509" spans="1:10">
      <c r="A509" s="1320"/>
      <c r="B509" s="1321"/>
      <c r="C509" s="1321"/>
      <c r="D509" s="1322"/>
      <c r="E509" s="751" t="str">
        <f t="shared" si="61"/>
        <v>P46 A P76</v>
      </c>
      <c r="F509" s="125">
        <f t="shared" si="61"/>
        <v>68.63</v>
      </c>
      <c r="G509" s="128">
        <f t="shared" si="61"/>
        <v>1.1000000000000001</v>
      </c>
      <c r="H509" s="750">
        <f t="shared" si="59"/>
        <v>1</v>
      </c>
      <c r="I509" s="125">
        <f t="shared" si="60"/>
        <v>16</v>
      </c>
      <c r="J509" s="750">
        <f t="shared" si="55"/>
        <v>75.492999999999995</v>
      </c>
    </row>
    <row r="510" spans="1:10">
      <c r="A510" s="1320"/>
      <c r="B510" s="1321"/>
      <c r="C510" s="1321"/>
      <c r="D510" s="1322"/>
      <c r="E510" s="751" t="str">
        <f t="shared" si="61"/>
        <v>P76 A P47</v>
      </c>
      <c r="F510" s="125">
        <f t="shared" si="61"/>
        <v>57.17</v>
      </c>
      <c r="G510" s="128">
        <f t="shared" si="61"/>
        <v>1</v>
      </c>
      <c r="H510" s="750">
        <f t="shared" si="59"/>
        <v>1</v>
      </c>
      <c r="I510" s="125">
        <f t="shared" si="60"/>
        <v>16</v>
      </c>
      <c r="J510" s="750">
        <f t="shared" si="55"/>
        <v>57.17</v>
      </c>
    </row>
    <row r="511" spans="1:10">
      <c r="A511" s="1320"/>
      <c r="B511" s="1321"/>
      <c r="C511" s="1321"/>
      <c r="D511" s="1322"/>
      <c r="E511" s="751" t="str">
        <f t="shared" si="61"/>
        <v>P47 A P62</v>
      </c>
      <c r="F511" s="125">
        <f t="shared" si="61"/>
        <v>55.79</v>
      </c>
      <c r="G511" s="128">
        <f t="shared" si="61"/>
        <v>1.2</v>
      </c>
      <c r="H511" s="750">
        <f t="shared" si="59"/>
        <v>1</v>
      </c>
      <c r="I511" s="125">
        <f t="shared" si="60"/>
        <v>16</v>
      </c>
      <c r="J511" s="750">
        <f t="shared" si="55"/>
        <v>66.947999999999993</v>
      </c>
    </row>
    <row r="512" spans="1:10">
      <c r="A512" s="1320"/>
      <c r="B512" s="1321"/>
      <c r="C512" s="1321"/>
      <c r="D512" s="1322"/>
      <c r="E512" s="751" t="str">
        <f t="shared" si="61"/>
        <v>P62 A P48</v>
      </c>
      <c r="F512" s="125">
        <f t="shared" si="61"/>
        <v>70.06</v>
      </c>
      <c r="G512" s="128">
        <f t="shared" si="61"/>
        <v>1.1000000000000001</v>
      </c>
      <c r="H512" s="750">
        <f t="shared" si="59"/>
        <v>1</v>
      </c>
      <c r="I512" s="125">
        <f t="shared" si="60"/>
        <v>16</v>
      </c>
      <c r="J512" s="750">
        <f t="shared" si="55"/>
        <v>77.066000000000003</v>
      </c>
    </row>
    <row r="513" spans="1:10">
      <c r="A513" s="1320"/>
      <c r="B513" s="1321"/>
      <c r="C513" s="1321"/>
      <c r="D513" s="1322"/>
      <c r="E513" s="751" t="str">
        <f t="shared" si="61"/>
        <v>P48 A P49</v>
      </c>
      <c r="F513" s="125">
        <f t="shared" si="61"/>
        <v>95.9</v>
      </c>
      <c r="G513" s="128">
        <f t="shared" si="61"/>
        <v>1</v>
      </c>
      <c r="H513" s="750">
        <f t="shared" si="59"/>
        <v>0.89359999999999995</v>
      </c>
      <c r="I513" s="125">
        <f t="shared" si="60"/>
        <v>16</v>
      </c>
      <c r="J513" s="750">
        <f t="shared" si="55"/>
        <v>85.696240000000003</v>
      </c>
    </row>
    <row r="514" spans="1:10">
      <c r="A514" s="1320"/>
      <c r="B514" s="1321"/>
      <c r="C514" s="1321"/>
      <c r="D514" s="1322"/>
      <c r="E514" s="751" t="str">
        <f t="shared" si="61"/>
        <v>P45 A P50</v>
      </c>
      <c r="F514" s="125">
        <f t="shared" si="61"/>
        <v>46.92</v>
      </c>
      <c r="G514" s="128">
        <f t="shared" si="61"/>
        <v>1</v>
      </c>
      <c r="H514" s="750">
        <f t="shared" si="59"/>
        <v>1</v>
      </c>
      <c r="I514" s="125">
        <f t="shared" si="60"/>
        <v>8</v>
      </c>
      <c r="J514" s="750">
        <f t="shared" si="55"/>
        <v>46.92</v>
      </c>
    </row>
    <row r="515" spans="1:10">
      <c r="A515" s="1320"/>
      <c r="B515" s="1321"/>
      <c r="C515" s="1321"/>
      <c r="D515" s="1322"/>
      <c r="E515" s="751" t="str">
        <f t="shared" si="61"/>
        <v>P50 A P37</v>
      </c>
      <c r="F515" s="125">
        <f t="shared" si="61"/>
        <v>46.51</v>
      </c>
      <c r="G515" s="128">
        <f t="shared" si="61"/>
        <v>1</v>
      </c>
      <c r="H515" s="750">
        <f t="shared" si="59"/>
        <v>1</v>
      </c>
      <c r="I515" s="125">
        <f t="shared" si="60"/>
        <v>8</v>
      </c>
      <c r="J515" s="750">
        <f t="shared" si="55"/>
        <v>46.51</v>
      </c>
    </row>
    <row r="516" spans="1:10">
      <c r="A516" s="1320"/>
      <c r="B516" s="1321"/>
      <c r="C516" s="1321"/>
      <c r="D516" s="1322"/>
      <c r="E516" s="751" t="str">
        <f t="shared" si="61"/>
        <v>P39 A P51</v>
      </c>
      <c r="F516" s="125">
        <f t="shared" si="61"/>
        <v>46.17</v>
      </c>
      <c r="G516" s="128">
        <f t="shared" si="61"/>
        <v>1</v>
      </c>
      <c r="H516" s="750">
        <f t="shared" si="59"/>
        <v>1</v>
      </c>
      <c r="I516" s="125">
        <f t="shared" si="60"/>
        <v>8</v>
      </c>
      <c r="J516" s="750">
        <f t="shared" si="55"/>
        <v>46.17</v>
      </c>
    </row>
    <row r="517" spans="1:10">
      <c r="A517" s="1320"/>
      <c r="B517" s="1321"/>
      <c r="C517" s="1321"/>
      <c r="D517" s="1322"/>
      <c r="E517" s="751" t="str">
        <f t="shared" si="61"/>
        <v>P51 A P29</v>
      </c>
      <c r="F517" s="125">
        <f t="shared" si="61"/>
        <v>45.24</v>
      </c>
      <c r="G517" s="128">
        <f t="shared" si="61"/>
        <v>1.2</v>
      </c>
      <c r="H517" s="750">
        <f t="shared" si="59"/>
        <v>1</v>
      </c>
      <c r="I517" s="125">
        <f t="shared" si="60"/>
        <v>8</v>
      </c>
      <c r="J517" s="750">
        <f t="shared" si="55"/>
        <v>54.288000000000004</v>
      </c>
    </row>
    <row r="518" spans="1:10">
      <c r="A518" s="1320"/>
      <c r="B518" s="1321"/>
      <c r="C518" s="1321"/>
      <c r="D518" s="1322"/>
      <c r="E518" s="751" t="str">
        <f t="shared" si="61"/>
        <v>P29 A P20</v>
      </c>
      <c r="F518" s="125">
        <f t="shared" si="61"/>
        <v>72.459999999999994</v>
      </c>
      <c r="G518" s="128">
        <f t="shared" si="61"/>
        <v>1</v>
      </c>
      <c r="H518" s="750">
        <f t="shared" si="59"/>
        <v>1</v>
      </c>
      <c r="I518" s="125">
        <f t="shared" si="60"/>
        <v>8</v>
      </c>
      <c r="J518" s="750">
        <f t="shared" si="55"/>
        <v>72.459999999999994</v>
      </c>
    </row>
    <row r="519" spans="1:10">
      <c r="A519" s="1320"/>
      <c r="B519" s="1321"/>
      <c r="C519" s="1321"/>
      <c r="D519" s="1322"/>
      <c r="E519" s="751" t="str">
        <f t="shared" si="61"/>
        <v>P20 A P52</v>
      </c>
      <c r="F519" s="125">
        <f t="shared" si="61"/>
        <v>64.61</v>
      </c>
      <c r="G519" s="128">
        <f t="shared" si="61"/>
        <v>1</v>
      </c>
      <c r="H519" s="750">
        <f t="shared" si="59"/>
        <v>1</v>
      </c>
      <c r="I519" s="125">
        <f t="shared" si="60"/>
        <v>8</v>
      </c>
      <c r="J519" s="750">
        <f t="shared" si="55"/>
        <v>64.61</v>
      </c>
    </row>
    <row r="520" spans="1:10">
      <c r="A520" s="1320"/>
      <c r="B520" s="1321"/>
      <c r="C520" s="1321"/>
      <c r="D520" s="1322"/>
      <c r="E520" s="751" t="str">
        <f t="shared" si="61"/>
        <v>P52 A P13</v>
      </c>
      <c r="F520" s="125">
        <f t="shared" si="61"/>
        <v>46.79</v>
      </c>
      <c r="G520" s="128">
        <f t="shared" si="61"/>
        <v>1</v>
      </c>
      <c r="H520" s="750">
        <f t="shared" si="59"/>
        <v>0.99180000000000024</v>
      </c>
      <c r="I520" s="125">
        <f t="shared" si="60"/>
        <v>8</v>
      </c>
      <c r="J520" s="750">
        <f t="shared" si="55"/>
        <v>46.40632200000001</v>
      </c>
    </row>
    <row r="521" spans="1:10">
      <c r="A521" s="1320"/>
      <c r="B521" s="1321"/>
      <c r="C521" s="1321"/>
      <c r="D521" s="1322"/>
      <c r="E521" s="751" t="str">
        <f t="shared" si="61"/>
        <v>P13 A P53</v>
      </c>
      <c r="F521" s="125">
        <f t="shared" si="61"/>
        <v>81.010000000000005</v>
      </c>
      <c r="G521" s="128">
        <f t="shared" si="61"/>
        <v>1</v>
      </c>
      <c r="H521" s="750">
        <f t="shared" si="59"/>
        <v>1</v>
      </c>
      <c r="I521" s="125">
        <f t="shared" si="60"/>
        <v>8</v>
      </c>
      <c r="J521" s="750">
        <f t="shared" si="55"/>
        <v>81.010000000000005</v>
      </c>
    </row>
    <row r="522" spans="1:10">
      <c r="A522" s="1320"/>
      <c r="B522" s="1321"/>
      <c r="C522" s="1321"/>
      <c r="D522" s="1322"/>
      <c r="E522" s="751" t="str">
        <f t="shared" si="61"/>
        <v>P47 A P40</v>
      </c>
      <c r="F522" s="125">
        <f t="shared" si="61"/>
        <v>92.49</v>
      </c>
      <c r="G522" s="128">
        <f t="shared" si="61"/>
        <v>1.1000000000000001</v>
      </c>
      <c r="H522" s="750">
        <f t="shared" si="59"/>
        <v>1</v>
      </c>
      <c r="I522" s="125">
        <f t="shared" si="60"/>
        <v>8</v>
      </c>
      <c r="J522" s="750">
        <f t="shared" si="55"/>
        <v>101.739</v>
      </c>
    </row>
    <row r="523" spans="1:10">
      <c r="A523" s="1320"/>
      <c r="B523" s="1321"/>
      <c r="C523" s="1321"/>
      <c r="D523" s="1322"/>
      <c r="E523" s="751" t="str">
        <f t="shared" si="61"/>
        <v>P40 A P30</v>
      </c>
      <c r="F523" s="125">
        <f t="shared" si="61"/>
        <v>96.04</v>
      </c>
      <c r="G523" s="128">
        <f t="shared" si="61"/>
        <v>1.1000000000000001</v>
      </c>
      <c r="H523" s="750">
        <f t="shared" si="59"/>
        <v>1</v>
      </c>
      <c r="I523" s="125">
        <f t="shared" si="60"/>
        <v>8</v>
      </c>
      <c r="J523" s="750">
        <f t="shared" si="55"/>
        <v>105.64400000000002</v>
      </c>
    </row>
    <row r="524" spans="1:10">
      <c r="A524" s="1320"/>
      <c r="B524" s="1321"/>
      <c r="C524" s="1321"/>
      <c r="D524" s="1322"/>
      <c r="E524" s="751" t="str">
        <f t="shared" si="61"/>
        <v>P30 A P21</v>
      </c>
      <c r="F524" s="125">
        <f t="shared" si="61"/>
        <v>74.72</v>
      </c>
      <c r="G524" s="128">
        <f t="shared" si="61"/>
        <v>1.1000000000000001</v>
      </c>
      <c r="H524" s="750">
        <f t="shared" si="59"/>
        <v>1</v>
      </c>
      <c r="I524" s="125">
        <f t="shared" si="60"/>
        <v>8</v>
      </c>
      <c r="J524" s="750">
        <f t="shared" si="55"/>
        <v>82.192000000000007</v>
      </c>
    </row>
    <row r="525" spans="1:10">
      <c r="A525" s="1320"/>
      <c r="B525" s="1321"/>
      <c r="C525" s="1321"/>
      <c r="D525" s="1322"/>
      <c r="E525" s="751" t="str">
        <f t="shared" si="61"/>
        <v>P21 A P54</v>
      </c>
      <c r="F525" s="125">
        <f t="shared" si="61"/>
        <v>65.73</v>
      </c>
      <c r="G525" s="128">
        <f t="shared" si="61"/>
        <v>1</v>
      </c>
      <c r="H525" s="750">
        <f t="shared" si="59"/>
        <v>1</v>
      </c>
      <c r="I525" s="125">
        <f t="shared" si="60"/>
        <v>8</v>
      </c>
      <c r="J525" s="750">
        <f t="shared" si="55"/>
        <v>65.73</v>
      </c>
    </row>
    <row r="526" spans="1:10">
      <c r="A526" s="1320"/>
      <c r="B526" s="1321"/>
      <c r="C526" s="1321"/>
      <c r="D526" s="1322"/>
      <c r="E526" s="751" t="str">
        <f t="shared" ref="E526:G545" si="62">E153</f>
        <v>P54 A P14</v>
      </c>
      <c r="F526" s="125">
        <f t="shared" si="62"/>
        <v>45.64</v>
      </c>
      <c r="G526" s="128">
        <f t="shared" si="62"/>
        <v>1.1000000000000001</v>
      </c>
      <c r="H526" s="750">
        <f t="shared" si="59"/>
        <v>1</v>
      </c>
      <c r="I526" s="125">
        <f t="shared" si="60"/>
        <v>8</v>
      </c>
      <c r="J526" s="750">
        <f t="shared" si="55"/>
        <v>50.204000000000008</v>
      </c>
    </row>
    <row r="527" spans="1:10">
      <c r="A527" s="1320"/>
      <c r="B527" s="1321"/>
      <c r="C527" s="1321"/>
      <c r="D527" s="1322"/>
      <c r="E527" s="751" t="str">
        <f t="shared" si="62"/>
        <v>P14 A P55</v>
      </c>
      <c r="F527" s="125">
        <f t="shared" si="62"/>
        <v>83.33</v>
      </c>
      <c r="G527" s="128">
        <f t="shared" si="62"/>
        <v>1</v>
      </c>
      <c r="H527" s="750">
        <f t="shared" si="59"/>
        <v>1</v>
      </c>
      <c r="I527" s="125">
        <f t="shared" si="60"/>
        <v>8</v>
      </c>
      <c r="J527" s="750">
        <f t="shared" si="55"/>
        <v>83.33</v>
      </c>
    </row>
    <row r="528" spans="1:10">
      <c r="A528" s="1320"/>
      <c r="B528" s="1321"/>
      <c r="C528" s="1321"/>
      <c r="D528" s="1322"/>
      <c r="E528" s="751" t="str">
        <f t="shared" si="62"/>
        <v>P55 A P4</v>
      </c>
      <c r="F528" s="125">
        <f t="shared" si="62"/>
        <v>92.39</v>
      </c>
      <c r="G528" s="128">
        <f t="shared" si="62"/>
        <v>1</v>
      </c>
      <c r="H528" s="750">
        <f t="shared" ref="H528:H541" si="63">1+M611</f>
        <v>1</v>
      </c>
      <c r="I528" s="125">
        <f t="shared" si="60"/>
        <v>8</v>
      </c>
      <c r="J528" s="750">
        <f t="shared" si="55"/>
        <v>92.39</v>
      </c>
    </row>
    <row r="529" spans="1:13">
      <c r="A529" s="1320"/>
      <c r="B529" s="1321"/>
      <c r="C529" s="1321"/>
      <c r="D529" s="1322"/>
      <c r="E529" s="751" t="str">
        <f t="shared" si="62"/>
        <v>P4 A P1</v>
      </c>
      <c r="F529" s="125">
        <f t="shared" si="62"/>
        <v>0</v>
      </c>
      <c r="G529" s="128">
        <f t="shared" si="62"/>
        <v>1</v>
      </c>
      <c r="H529" s="750">
        <f t="shared" si="63"/>
        <v>1</v>
      </c>
      <c r="I529" s="125">
        <f t="shared" si="60"/>
        <v>8</v>
      </c>
      <c r="J529" s="750">
        <f t="shared" ref="J529:J541" si="64">+F529*G529*H529</f>
        <v>0</v>
      </c>
    </row>
    <row r="530" spans="1:13">
      <c r="A530" s="1320"/>
      <c r="B530" s="1321"/>
      <c r="C530" s="1321"/>
      <c r="D530" s="1322"/>
      <c r="E530" s="751" t="str">
        <f t="shared" si="62"/>
        <v>P48 A P41</v>
      </c>
      <c r="F530" s="125">
        <f t="shared" si="62"/>
        <v>96.04</v>
      </c>
      <c r="G530" s="128">
        <f t="shared" si="62"/>
        <v>1</v>
      </c>
      <c r="H530" s="750">
        <f t="shared" si="63"/>
        <v>1</v>
      </c>
      <c r="I530" s="125">
        <f t="shared" ref="I530:I561" si="65">I74</f>
        <v>8</v>
      </c>
      <c r="J530" s="750">
        <f t="shared" si="64"/>
        <v>96.04</v>
      </c>
    </row>
    <row r="531" spans="1:13">
      <c r="A531" s="1320"/>
      <c r="B531" s="1321"/>
      <c r="C531" s="1321"/>
      <c r="D531" s="1322"/>
      <c r="E531" s="751" t="str">
        <f t="shared" si="62"/>
        <v>P41 A P31</v>
      </c>
      <c r="F531" s="125">
        <f t="shared" si="62"/>
        <v>96.75</v>
      </c>
      <c r="G531" s="128">
        <f t="shared" si="62"/>
        <v>1</v>
      </c>
      <c r="H531" s="750">
        <f t="shared" si="63"/>
        <v>1</v>
      </c>
      <c r="I531" s="125">
        <f t="shared" si="65"/>
        <v>8</v>
      </c>
      <c r="J531" s="750">
        <f t="shared" si="64"/>
        <v>96.75</v>
      </c>
    </row>
    <row r="532" spans="1:13">
      <c r="A532" s="1320"/>
      <c r="B532" s="1321"/>
      <c r="C532" s="1321"/>
      <c r="D532" s="1322"/>
      <c r="E532" s="751" t="str">
        <f t="shared" si="62"/>
        <v>P22 A P15</v>
      </c>
      <c r="F532" s="125">
        <f t="shared" si="62"/>
        <v>105.63</v>
      </c>
      <c r="G532" s="128">
        <f t="shared" si="62"/>
        <v>1</v>
      </c>
      <c r="H532" s="750">
        <f t="shared" si="63"/>
        <v>1</v>
      </c>
      <c r="I532" s="125">
        <f t="shared" si="65"/>
        <v>8</v>
      </c>
      <c r="J532" s="750">
        <f t="shared" si="64"/>
        <v>105.63</v>
      </c>
    </row>
    <row r="533" spans="1:13">
      <c r="A533" s="1320"/>
      <c r="B533" s="1321"/>
      <c r="C533" s="1321"/>
      <c r="D533" s="1322"/>
      <c r="E533" s="751" t="str">
        <f t="shared" si="62"/>
        <v>P15 A P56</v>
      </c>
      <c r="F533" s="125">
        <f t="shared" si="62"/>
        <v>87.96</v>
      </c>
      <c r="G533" s="128">
        <f t="shared" si="62"/>
        <v>1.1000000000000001</v>
      </c>
      <c r="H533" s="750">
        <f t="shared" si="63"/>
        <v>1</v>
      </c>
      <c r="I533" s="125">
        <f t="shared" si="65"/>
        <v>8</v>
      </c>
      <c r="J533" s="750">
        <f t="shared" si="64"/>
        <v>96.756</v>
      </c>
    </row>
    <row r="534" spans="1:13">
      <c r="A534" s="1320"/>
      <c r="B534" s="1321"/>
      <c r="C534" s="1321"/>
      <c r="D534" s="1322"/>
      <c r="E534" s="751" t="str">
        <f t="shared" si="62"/>
        <v>P56 A P5</v>
      </c>
      <c r="F534" s="125">
        <f t="shared" si="62"/>
        <v>92.72</v>
      </c>
      <c r="G534" s="128">
        <f t="shared" si="62"/>
        <v>1</v>
      </c>
      <c r="H534" s="750">
        <f t="shared" si="63"/>
        <v>1</v>
      </c>
      <c r="I534" s="125">
        <f t="shared" si="65"/>
        <v>8</v>
      </c>
      <c r="J534" s="750">
        <f t="shared" si="64"/>
        <v>92.72</v>
      </c>
    </row>
    <row r="535" spans="1:13">
      <c r="A535" s="1320"/>
      <c r="B535" s="1321"/>
      <c r="C535" s="1321"/>
      <c r="D535" s="1322"/>
      <c r="E535" s="751" t="str">
        <f t="shared" si="62"/>
        <v>P5 A P2</v>
      </c>
      <c r="F535" s="125">
        <f t="shared" si="62"/>
        <v>0</v>
      </c>
      <c r="G535" s="128">
        <f t="shared" si="62"/>
        <v>1</v>
      </c>
      <c r="H535" s="750">
        <f t="shared" si="63"/>
        <v>1</v>
      </c>
      <c r="I535" s="125">
        <f t="shared" si="65"/>
        <v>8</v>
      </c>
      <c r="J535" s="750">
        <f t="shared" si="64"/>
        <v>0</v>
      </c>
    </row>
    <row r="536" spans="1:13">
      <c r="A536" s="1320"/>
      <c r="B536" s="1321"/>
      <c r="C536" s="1321"/>
      <c r="D536" s="1322"/>
      <c r="E536" s="751" t="str">
        <f t="shared" si="62"/>
        <v>P49 A P42</v>
      </c>
      <c r="F536" s="125">
        <f t="shared" si="62"/>
        <v>101.74</v>
      </c>
      <c r="G536" s="128">
        <f t="shared" si="62"/>
        <v>1</v>
      </c>
      <c r="H536" s="750">
        <f t="shared" si="63"/>
        <v>1</v>
      </c>
      <c r="I536" s="125">
        <f t="shared" si="65"/>
        <v>8</v>
      </c>
      <c r="J536" s="750">
        <f t="shared" si="64"/>
        <v>101.74</v>
      </c>
    </row>
    <row r="537" spans="1:13">
      <c r="A537" s="1320"/>
      <c r="B537" s="1321"/>
      <c r="C537" s="1321"/>
      <c r="D537" s="1322"/>
      <c r="E537" s="751" t="str">
        <f t="shared" si="62"/>
        <v>P42 A P32</v>
      </c>
      <c r="F537" s="125">
        <f t="shared" si="62"/>
        <v>98.84</v>
      </c>
      <c r="G537" s="128">
        <f t="shared" si="62"/>
        <v>1.1000000000000001</v>
      </c>
      <c r="H537" s="750">
        <f t="shared" si="63"/>
        <v>1</v>
      </c>
      <c r="I537" s="125">
        <f t="shared" si="65"/>
        <v>8</v>
      </c>
      <c r="J537" s="750">
        <f t="shared" si="64"/>
        <v>108.72400000000002</v>
      </c>
    </row>
    <row r="538" spans="1:13">
      <c r="A538" s="1320"/>
      <c r="B538" s="1321"/>
      <c r="C538" s="1321"/>
      <c r="D538" s="1322"/>
      <c r="E538" s="751" t="str">
        <f t="shared" si="62"/>
        <v>P23 A P16</v>
      </c>
      <c r="F538" s="125">
        <f t="shared" si="62"/>
        <v>102.55</v>
      </c>
      <c r="G538" s="128">
        <f t="shared" si="62"/>
        <v>1</v>
      </c>
      <c r="H538" s="750">
        <f t="shared" si="63"/>
        <v>1</v>
      </c>
      <c r="I538" s="125">
        <f t="shared" si="65"/>
        <v>8</v>
      </c>
      <c r="J538" s="750">
        <f t="shared" si="64"/>
        <v>102.55</v>
      </c>
    </row>
    <row r="539" spans="1:13">
      <c r="A539" s="1320"/>
      <c r="B539" s="1321"/>
      <c r="C539" s="1321"/>
      <c r="D539" s="1322"/>
      <c r="E539" s="751" t="str">
        <f t="shared" si="62"/>
        <v>P43 A P34</v>
      </c>
      <c r="F539" s="125">
        <f t="shared" si="62"/>
        <v>103.35</v>
      </c>
      <c r="G539" s="128">
        <f t="shared" si="62"/>
        <v>2</v>
      </c>
      <c r="H539" s="750">
        <f t="shared" si="63"/>
        <v>1</v>
      </c>
      <c r="I539" s="125">
        <f t="shared" si="65"/>
        <v>8</v>
      </c>
      <c r="J539" s="750">
        <f t="shared" si="64"/>
        <v>206.7</v>
      </c>
    </row>
    <row r="540" spans="1:13">
      <c r="A540" s="1320"/>
      <c r="B540" s="1321"/>
      <c r="C540" s="1321"/>
      <c r="D540" s="1322"/>
      <c r="E540" s="751" t="str">
        <f t="shared" si="62"/>
        <v>P25 A P57</v>
      </c>
      <c r="F540" s="125">
        <f t="shared" si="62"/>
        <v>7.17</v>
      </c>
      <c r="G540" s="128">
        <f t="shared" si="62"/>
        <v>1</v>
      </c>
      <c r="H540" s="750">
        <f t="shared" si="63"/>
        <v>1</v>
      </c>
      <c r="I540" s="125">
        <f t="shared" si="65"/>
        <v>8</v>
      </c>
      <c r="J540" s="750">
        <f t="shared" si="64"/>
        <v>7.17</v>
      </c>
    </row>
    <row r="541" spans="1:13">
      <c r="A541" s="1320"/>
      <c r="B541" s="1321"/>
      <c r="C541" s="1321"/>
      <c r="D541" s="1322"/>
      <c r="E541" s="751" t="str">
        <f t="shared" si="62"/>
        <v>P57 A P17</v>
      </c>
      <c r="F541" s="125">
        <f t="shared" si="62"/>
        <v>91.73</v>
      </c>
      <c r="G541" s="128">
        <f t="shared" si="62"/>
        <v>1</v>
      </c>
      <c r="H541" s="750">
        <f t="shared" si="63"/>
        <v>1</v>
      </c>
      <c r="I541" s="125">
        <f t="shared" si="65"/>
        <v>8</v>
      </c>
      <c r="J541" s="750">
        <f t="shared" si="64"/>
        <v>91.73</v>
      </c>
    </row>
    <row r="542" spans="1:13">
      <c r="A542" s="1320"/>
      <c r="B542" s="1321"/>
      <c r="C542" s="1321"/>
      <c r="D542" s="1322"/>
      <c r="E542" s="751"/>
      <c r="F542" s="125"/>
      <c r="G542" s="128"/>
      <c r="H542" s="750"/>
      <c r="I542" s="125"/>
      <c r="J542" s="750">
        <f t="shared" ref="J542" si="66">+F542*G542*H542</f>
        <v>0</v>
      </c>
    </row>
    <row r="543" spans="1:13" ht="13.5" thickBot="1">
      <c r="A543" s="1320"/>
      <c r="B543" s="1321"/>
      <c r="C543" s="1321"/>
      <c r="D543" s="1322"/>
      <c r="E543" s="751"/>
      <c r="F543" s="125"/>
      <c r="G543" s="128"/>
      <c r="H543" s="750"/>
      <c r="I543" s="127"/>
      <c r="J543" s="750">
        <f>+F543*G543*H543</f>
        <v>0</v>
      </c>
    </row>
    <row r="544" spans="1:13" ht="13.5" thickBot="1">
      <c r="A544" s="1323"/>
      <c r="B544" s="1324"/>
      <c r="C544" s="1324"/>
      <c r="D544" s="1325"/>
      <c r="E544" s="606" t="s">
        <v>49</v>
      </c>
      <c r="F544" s="938"/>
      <c r="G544" s="384"/>
      <c r="H544" s="384"/>
      <c r="I544" s="928"/>
      <c r="J544" s="753">
        <f>+ROUND(SUM(J465:J543),2)</f>
        <v>5262.94</v>
      </c>
      <c r="M544" s="385"/>
    </row>
    <row r="545" spans="1:13" ht="12" customHeight="1" thickBot="1">
      <c r="A545" s="1331"/>
      <c r="B545" s="1332"/>
      <c r="C545" s="1332"/>
      <c r="D545" s="1332"/>
      <c r="E545" s="1333"/>
      <c r="F545" s="1333"/>
      <c r="G545" s="1333"/>
      <c r="H545" s="1333"/>
      <c r="I545" s="929"/>
    </row>
    <row r="546" spans="1:13" ht="31.5" customHeight="1" thickBot="1">
      <c r="A546" s="1326" t="str">
        <f>+'PRESU OFICIAL'!B15</f>
        <v>Relleno con material de la misma excavación compactado en capas. incluye: equipo, herramienta y mano de obra</v>
      </c>
      <c r="B546" s="1327"/>
      <c r="C546" s="1327"/>
      <c r="D546" s="1327"/>
      <c r="E546" s="1327"/>
      <c r="F546" s="1327"/>
      <c r="G546" s="1327"/>
      <c r="H546" s="1329"/>
      <c r="I546" s="132" t="str">
        <f>'PRESU OFICIAL'!C15</f>
        <v>M3</v>
      </c>
      <c r="J546" s="435" t="str">
        <f>+'PRESU OFICIAL'!A15</f>
        <v>1,2,5</v>
      </c>
    </row>
    <row r="547" spans="1:13" ht="27.75" customHeight="1" thickBot="1">
      <c r="A547" s="1317" t="s">
        <v>831</v>
      </c>
      <c r="B547" s="1318"/>
      <c r="C547" s="1318"/>
      <c r="D547" s="1319"/>
      <c r="E547" s="112" t="s">
        <v>3</v>
      </c>
      <c r="F547" s="939" t="s">
        <v>59</v>
      </c>
      <c r="G547" s="112" t="s">
        <v>60</v>
      </c>
      <c r="H547" s="112" t="s">
        <v>61</v>
      </c>
      <c r="I547" s="114" t="s">
        <v>98</v>
      </c>
      <c r="J547" s="112" t="s">
        <v>49</v>
      </c>
    </row>
    <row r="548" spans="1:13">
      <c r="A548" s="1320"/>
      <c r="B548" s="1321"/>
      <c r="C548" s="1321"/>
      <c r="D548" s="1322"/>
      <c r="E548" s="751"/>
      <c r="F548" s="129"/>
      <c r="G548" s="126"/>
      <c r="H548" s="750"/>
      <c r="I548" s="127"/>
      <c r="J548" s="750"/>
    </row>
    <row r="549" spans="1:13">
      <c r="A549" s="1320"/>
      <c r="B549" s="1321"/>
      <c r="C549" s="1321"/>
      <c r="D549" s="1322"/>
      <c r="E549" s="751" t="str">
        <f t="shared" ref="E549:G568" si="67">E93</f>
        <v>P1 A P2</v>
      </c>
      <c r="F549" s="125">
        <f t="shared" si="67"/>
        <v>0</v>
      </c>
      <c r="G549" s="128">
        <f t="shared" si="67"/>
        <v>1</v>
      </c>
      <c r="H549" s="750">
        <f t="shared" ref="H549:H580" si="68">H93-0.2-(I549*0.0254)-H384-H466</f>
        <v>0.48180000000000001</v>
      </c>
      <c r="I549" s="125">
        <f t="shared" ref="I549:I580" si="69">I10</f>
        <v>8</v>
      </c>
      <c r="J549" s="750">
        <f>+F549*G549*H549</f>
        <v>0</v>
      </c>
      <c r="L549" s="1">
        <v>0.48180000000000001</v>
      </c>
    </row>
    <row r="550" spans="1:13">
      <c r="A550" s="1320"/>
      <c r="B550" s="1321"/>
      <c r="C550" s="1321"/>
      <c r="D550" s="1322"/>
      <c r="E550" s="751" t="str">
        <f t="shared" si="67"/>
        <v>P3 A P4</v>
      </c>
      <c r="F550" s="125">
        <f t="shared" si="67"/>
        <v>0</v>
      </c>
      <c r="G550" s="128">
        <f t="shared" si="67"/>
        <v>1</v>
      </c>
      <c r="H550" s="750">
        <f t="shared" si="68"/>
        <v>4.6799999999999953E-2</v>
      </c>
      <c r="I550" s="125">
        <f t="shared" si="69"/>
        <v>8</v>
      </c>
      <c r="J550" s="750">
        <f t="shared" ref="J550:J551" si="70">+F550*G550*H550</f>
        <v>0</v>
      </c>
      <c r="L550" s="1">
        <v>4.6799999999999953E-2</v>
      </c>
    </row>
    <row r="551" spans="1:13">
      <c r="A551" s="1320"/>
      <c r="B551" s="1321"/>
      <c r="C551" s="1321"/>
      <c r="D551" s="1322"/>
      <c r="E551" s="751" t="str">
        <f t="shared" si="67"/>
        <v>P4 A P5</v>
      </c>
      <c r="F551" s="125">
        <f t="shared" si="67"/>
        <v>0</v>
      </c>
      <c r="G551" s="128">
        <f t="shared" si="67"/>
        <v>1</v>
      </c>
      <c r="H551" s="750">
        <f t="shared" si="68"/>
        <v>0</v>
      </c>
      <c r="I551" s="125">
        <f t="shared" si="69"/>
        <v>10</v>
      </c>
      <c r="J551" s="750">
        <f t="shared" si="70"/>
        <v>0</v>
      </c>
      <c r="L551" s="1">
        <v>-3.3999999999999808E-2</v>
      </c>
      <c r="M551" s="1">
        <v>-3.3999999999999801E-2</v>
      </c>
    </row>
    <row r="552" spans="1:13">
      <c r="A552" s="1320"/>
      <c r="B552" s="1321"/>
      <c r="C552" s="1321"/>
      <c r="D552" s="1322"/>
      <c r="E552" s="751" t="str">
        <f t="shared" si="67"/>
        <v>P5 A P6</v>
      </c>
      <c r="F552" s="125">
        <f t="shared" si="67"/>
        <v>0</v>
      </c>
      <c r="G552" s="128">
        <f t="shared" si="67"/>
        <v>1</v>
      </c>
      <c r="H552" s="750">
        <f t="shared" si="68"/>
        <v>6.6000000000000059E-2</v>
      </c>
      <c r="I552" s="125">
        <f t="shared" si="69"/>
        <v>10</v>
      </c>
      <c r="J552" s="750">
        <f t="shared" ref="J552:J611" si="71">+F552*G552*H552</f>
        <v>0</v>
      </c>
      <c r="L552" s="1">
        <v>6.6000000000000059E-2</v>
      </c>
    </row>
    <row r="553" spans="1:13">
      <c r="A553" s="1320"/>
      <c r="B553" s="1321"/>
      <c r="C553" s="1321"/>
      <c r="D553" s="1322"/>
      <c r="E553" s="751" t="str">
        <f t="shared" si="67"/>
        <v>P6 A P7</v>
      </c>
      <c r="F553" s="125">
        <f t="shared" si="67"/>
        <v>0</v>
      </c>
      <c r="G553" s="128">
        <f t="shared" si="67"/>
        <v>1</v>
      </c>
      <c r="H553" s="750">
        <f t="shared" si="68"/>
        <v>0.31600000000000028</v>
      </c>
      <c r="I553" s="125">
        <f t="shared" si="69"/>
        <v>10</v>
      </c>
      <c r="J553" s="750">
        <f t="shared" si="71"/>
        <v>0</v>
      </c>
      <c r="L553" s="1">
        <v>0.31600000000000028</v>
      </c>
    </row>
    <row r="554" spans="1:13">
      <c r="A554" s="1320"/>
      <c r="B554" s="1321"/>
      <c r="C554" s="1321"/>
      <c r="D554" s="1322"/>
      <c r="E554" s="751" t="str">
        <f t="shared" si="67"/>
        <v>P7 A P8</v>
      </c>
      <c r="F554" s="125">
        <f t="shared" si="67"/>
        <v>0</v>
      </c>
      <c r="G554" s="128">
        <f t="shared" si="67"/>
        <v>0</v>
      </c>
      <c r="H554" s="750">
        <f t="shared" si="68"/>
        <v>1.8800000000000003</v>
      </c>
      <c r="I554" s="125">
        <f t="shared" si="69"/>
        <v>0</v>
      </c>
      <c r="J554" s="750">
        <f t="shared" si="71"/>
        <v>0</v>
      </c>
      <c r="L554" s="1">
        <v>1.8800000000000003</v>
      </c>
    </row>
    <row r="555" spans="1:13">
      <c r="A555" s="1320"/>
      <c r="B555" s="1321"/>
      <c r="C555" s="1321"/>
      <c r="D555" s="1322"/>
      <c r="E555" s="751" t="str">
        <f t="shared" si="67"/>
        <v>P8 A P9</v>
      </c>
      <c r="F555" s="125">
        <f t="shared" si="67"/>
        <v>0</v>
      </c>
      <c r="G555" s="128">
        <f t="shared" si="67"/>
        <v>2.1</v>
      </c>
      <c r="H555" s="750">
        <f t="shared" si="68"/>
        <v>2.7567999999999993</v>
      </c>
      <c r="I555" s="125">
        <f t="shared" si="69"/>
        <v>8</v>
      </c>
      <c r="J555" s="750">
        <f t="shared" si="71"/>
        <v>0</v>
      </c>
      <c r="L555" s="1">
        <v>2.7567999999999993</v>
      </c>
    </row>
    <row r="556" spans="1:13">
      <c r="A556" s="1320"/>
      <c r="B556" s="1321"/>
      <c r="C556" s="1321"/>
      <c r="D556" s="1322"/>
      <c r="E556" s="751" t="str">
        <f t="shared" si="67"/>
        <v>P9 A P10</v>
      </c>
      <c r="F556" s="125">
        <f t="shared" si="67"/>
        <v>0</v>
      </c>
      <c r="G556" s="128">
        <f t="shared" si="67"/>
        <v>1.8</v>
      </c>
      <c r="H556" s="750">
        <f t="shared" si="68"/>
        <v>1.5468000000000002</v>
      </c>
      <c r="I556" s="125">
        <f t="shared" si="69"/>
        <v>8</v>
      </c>
      <c r="J556" s="750">
        <f t="shared" si="71"/>
        <v>0</v>
      </c>
      <c r="L556" s="1">
        <v>1.5468000000000002</v>
      </c>
    </row>
    <row r="557" spans="1:13">
      <c r="A557" s="1320"/>
      <c r="B557" s="1321"/>
      <c r="C557" s="1321"/>
      <c r="D557" s="1322"/>
      <c r="E557" s="751" t="str">
        <f t="shared" si="67"/>
        <v>P10 A P11</v>
      </c>
      <c r="F557" s="125">
        <f t="shared" si="67"/>
        <v>0</v>
      </c>
      <c r="G557" s="128">
        <f t="shared" si="67"/>
        <v>1</v>
      </c>
      <c r="H557" s="750">
        <f t="shared" si="68"/>
        <v>0.16180000000000017</v>
      </c>
      <c r="I557" s="125">
        <f t="shared" si="69"/>
        <v>8</v>
      </c>
      <c r="J557" s="750">
        <f t="shared" si="71"/>
        <v>0</v>
      </c>
      <c r="L557" s="1">
        <v>0.16180000000000017</v>
      </c>
    </row>
    <row r="558" spans="1:13">
      <c r="A558" s="1320"/>
      <c r="B558" s="1321"/>
      <c r="C558" s="1321"/>
      <c r="D558" s="1322"/>
      <c r="E558" s="751" t="str">
        <f t="shared" si="67"/>
        <v>P58 A P59</v>
      </c>
      <c r="F558" s="125">
        <f t="shared" si="67"/>
        <v>0</v>
      </c>
      <c r="G558" s="128">
        <f t="shared" si="67"/>
        <v>1.2</v>
      </c>
      <c r="H558" s="750">
        <f t="shared" si="68"/>
        <v>0.69679999999999964</v>
      </c>
      <c r="I558" s="125">
        <f t="shared" si="69"/>
        <v>8</v>
      </c>
      <c r="J558" s="750">
        <f t="shared" si="71"/>
        <v>0</v>
      </c>
      <c r="L558" s="1">
        <v>0.69679999999999964</v>
      </c>
    </row>
    <row r="559" spans="1:13">
      <c r="A559" s="1320"/>
      <c r="B559" s="1321"/>
      <c r="C559" s="1321"/>
      <c r="D559" s="1322"/>
      <c r="E559" s="751" t="str">
        <f t="shared" si="67"/>
        <v>P59 A P60</v>
      </c>
      <c r="F559" s="125">
        <f t="shared" si="67"/>
        <v>0</v>
      </c>
      <c r="G559" s="128">
        <f t="shared" si="67"/>
        <v>1.5</v>
      </c>
      <c r="H559" s="750">
        <f t="shared" si="68"/>
        <v>0.79679999999999995</v>
      </c>
      <c r="I559" s="125">
        <f t="shared" si="69"/>
        <v>8</v>
      </c>
      <c r="J559" s="750">
        <f t="shared" si="71"/>
        <v>0</v>
      </c>
      <c r="L559" s="1">
        <v>0.79679999999999995</v>
      </c>
    </row>
    <row r="560" spans="1:13">
      <c r="A560" s="1320"/>
      <c r="B560" s="1321"/>
      <c r="C560" s="1321"/>
      <c r="D560" s="1322"/>
      <c r="E560" s="751" t="str">
        <f t="shared" si="67"/>
        <v>P60 A P61</v>
      </c>
      <c r="F560" s="125">
        <f t="shared" si="67"/>
        <v>0</v>
      </c>
      <c r="G560" s="128">
        <f t="shared" si="67"/>
        <v>1.1000000000000001</v>
      </c>
      <c r="H560" s="750">
        <f t="shared" si="68"/>
        <v>0.29679999999999995</v>
      </c>
      <c r="I560" s="125">
        <f t="shared" si="69"/>
        <v>8</v>
      </c>
      <c r="J560" s="750">
        <f t="shared" si="71"/>
        <v>0</v>
      </c>
      <c r="L560" s="1">
        <v>0.29679999999999995</v>
      </c>
    </row>
    <row r="561" spans="1:13">
      <c r="A561" s="1320"/>
      <c r="B561" s="1321"/>
      <c r="C561" s="1321"/>
      <c r="D561" s="1322"/>
      <c r="E561" s="751" t="str">
        <f t="shared" si="67"/>
        <v>P12 A P13</v>
      </c>
      <c r="F561" s="125">
        <f t="shared" si="67"/>
        <v>106.32</v>
      </c>
      <c r="G561" s="128">
        <f t="shared" si="67"/>
        <v>1</v>
      </c>
      <c r="H561" s="750">
        <f t="shared" si="68"/>
        <v>0</v>
      </c>
      <c r="I561" s="125">
        <f t="shared" si="69"/>
        <v>8</v>
      </c>
      <c r="J561" s="750">
        <f t="shared" si="71"/>
        <v>0</v>
      </c>
      <c r="L561" s="1">
        <v>-3.1999999999998696E-3</v>
      </c>
      <c r="M561" s="1">
        <v>-3.19999999999987E-3</v>
      </c>
    </row>
    <row r="562" spans="1:13">
      <c r="A562" s="1320"/>
      <c r="B562" s="1321"/>
      <c r="C562" s="1321"/>
      <c r="D562" s="1322"/>
      <c r="E562" s="751" t="str">
        <f t="shared" si="67"/>
        <v>P13 A P14</v>
      </c>
      <c r="F562" s="125">
        <f t="shared" si="67"/>
        <v>85.81</v>
      </c>
      <c r="G562" s="128">
        <f t="shared" si="67"/>
        <v>1</v>
      </c>
      <c r="H562" s="750">
        <f t="shared" si="68"/>
        <v>9.6800000000000219E-2</v>
      </c>
      <c r="I562" s="125">
        <f t="shared" si="69"/>
        <v>8</v>
      </c>
      <c r="J562" s="750">
        <f t="shared" si="71"/>
        <v>8.3064080000000189</v>
      </c>
      <c r="L562" s="1">
        <v>9.6800000000000219E-2</v>
      </c>
    </row>
    <row r="563" spans="1:13">
      <c r="A563" s="1320"/>
      <c r="B563" s="1321"/>
      <c r="C563" s="1321"/>
      <c r="D563" s="1322"/>
      <c r="E563" s="751" t="str">
        <f t="shared" si="67"/>
        <v>P14 A P15</v>
      </c>
      <c r="F563" s="125">
        <f t="shared" si="67"/>
        <v>105.24</v>
      </c>
      <c r="G563" s="128">
        <f t="shared" si="67"/>
        <v>1.1000000000000001</v>
      </c>
      <c r="H563" s="750">
        <f t="shared" si="68"/>
        <v>0.39599999999999991</v>
      </c>
      <c r="I563" s="125">
        <f t="shared" si="69"/>
        <v>10</v>
      </c>
      <c r="J563" s="750">
        <f t="shared" si="71"/>
        <v>45.842543999999997</v>
      </c>
      <c r="L563" s="1">
        <v>0.39599999999999991</v>
      </c>
    </row>
    <row r="564" spans="1:13">
      <c r="A564" s="1320"/>
      <c r="B564" s="1321"/>
      <c r="C564" s="1321"/>
      <c r="D564" s="1322"/>
      <c r="E564" s="751" t="str">
        <f t="shared" si="67"/>
        <v>P15 A P16</v>
      </c>
      <c r="F564" s="125">
        <f t="shared" si="67"/>
        <v>93.33</v>
      </c>
      <c r="G564" s="128">
        <f t="shared" si="67"/>
        <v>1.1000000000000001</v>
      </c>
      <c r="H564" s="750">
        <f t="shared" si="68"/>
        <v>0.29520000000000013</v>
      </c>
      <c r="I564" s="125">
        <f t="shared" si="69"/>
        <v>12</v>
      </c>
      <c r="J564" s="750">
        <f t="shared" si="71"/>
        <v>30.306117600000018</v>
      </c>
      <c r="L564" s="1">
        <v>0.29520000000000013</v>
      </c>
    </row>
    <row r="565" spans="1:13">
      <c r="A565" s="1320"/>
      <c r="B565" s="1321"/>
      <c r="C565" s="1321"/>
      <c r="D565" s="1322"/>
      <c r="E565" s="751" t="str">
        <f t="shared" si="67"/>
        <v>P16 A P17</v>
      </c>
      <c r="F565" s="125">
        <f t="shared" si="67"/>
        <v>94.43</v>
      </c>
      <c r="G565" s="128">
        <f t="shared" si="67"/>
        <v>1</v>
      </c>
      <c r="H565" s="750">
        <f t="shared" si="68"/>
        <v>7.5200000000000156E-2</v>
      </c>
      <c r="I565" s="125">
        <f t="shared" si="69"/>
        <v>12</v>
      </c>
      <c r="J565" s="750">
        <f t="shared" si="71"/>
        <v>7.1011360000000154</v>
      </c>
      <c r="L565" s="1">
        <v>7.5200000000000156E-2</v>
      </c>
    </row>
    <row r="566" spans="1:13">
      <c r="A566" s="1320"/>
      <c r="B566" s="1321"/>
      <c r="C566" s="1321"/>
      <c r="D566" s="1322"/>
      <c r="E566" s="751" t="str">
        <f t="shared" si="67"/>
        <v>P17 A P18</v>
      </c>
      <c r="F566" s="125">
        <f t="shared" si="67"/>
        <v>83.87</v>
      </c>
      <c r="G566" s="128">
        <f t="shared" si="67"/>
        <v>1.5</v>
      </c>
      <c r="H566" s="750">
        <f t="shared" si="68"/>
        <v>0.9401999999999997</v>
      </c>
      <c r="I566" s="125">
        <f t="shared" si="69"/>
        <v>12</v>
      </c>
      <c r="J566" s="750">
        <f t="shared" si="71"/>
        <v>118.28186099999996</v>
      </c>
      <c r="L566" s="1">
        <v>0.9401999999999997</v>
      </c>
    </row>
    <row r="567" spans="1:13">
      <c r="A567" s="1320"/>
      <c r="B567" s="1321"/>
      <c r="C567" s="1321"/>
      <c r="D567" s="1322"/>
      <c r="E567" s="751" t="str">
        <f t="shared" si="67"/>
        <v>P52 A P54</v>
      </c>
      <c r="F567" s="125">
        <f t="shared" si="67"/>
        <v>87.96</v>
      </c>
      <c r="G567" s="128">
        <f t="shared" si="67"/>
        <v>1</v>
      </c>
      <c r="H567" s="750">
        <f t="shared" si="68"/>
        <v>0.34680000000000022</v>
      </c>
      <c r="I567" s="125">
        <f t="shared" si="69"/>
        <v>8</v>
      </c>
      <c r="J567" s="750">
        <f t="shared" ref="J567:J568" si="72">+F567*G567*H567</f>
        <v>30.504528000000018</v>
      </c>
      <c r="L567" s="1">
        <v>0.34680000000000022</v>
      </c>
    </row>
    <row r="568" spans="1:13">
      <c r="A568" s="1320"/>
      <c r="B568" s="1321"/>
      <c r="C568" s="1321"/>
      <c r="D568" s="1322"/>
      <c r="E568" s="751" t="str">
        <f t="shared" si="67"/>
        <v>P19 A P20</v>
      </c>
      <c r="F568" s="125">
        <f t="shared" si="67"/>
        <v>63.87</v>
      </c>
      <c r="G568" s="128">
        <f t="shared" si="67"/>
        <v>1</v>
      </c>
      <c r="H568" s="750">
        <f t="shared" si="68"/>
        <v>0.24520000000000031</v>
      </c>
      <c r="I568" s="125">
        <f t="shared" si="69"/>
        <v>12</v>
      </c>
      <c r="J568" s="750">
        <f t="shared" si="72"/>
        <v>15.660924000000019</v>
      </c>
      <c r="L568" s="1">
        <v>0.24520000000000031</v>
      </c>
    </row>
    <row r="569" spans="1:13">
      <c r="A569" s="1320"/>
      <c r="B569" s="1321"/>
      <c r="C569" s="1321"/>
      <c r="D569" s="1322"/>
      <c r="E569" s="751" t="str">
        <f t="shared" ref="E569:G588" si="73">E113</f>
        <v>P20 A P21</v>
      </c>
      <c r="F569" s="125">
        <f t="shared" si="73"/>
        <v>91.48</v>
      </c>
      <c r="G569" s="128">
        <f t="shared" si="73"/>
        <v>1</v>
      </c>
      <c r="H569" s="750">
        <f t="shared" si="68"/>
        <v>0.21520000000000006</v>
      </c>
      <c r="I569" s="125">
        <f t="shared" si="69"/>
        <v>12</v>
      </c>
      <c r="J569" s="750">
        <f t="shared" si="71"/>
        <v>19.686496000000005</v>
      </c>
      <c r="L569" s="1">
        <v>0.21520000000000006</v>
      </c>
    </row>
    <row r="570" spans="1:13">
      <c r="A570" s="1320"/>
      <c r="B570" s="1321"/>
      <c r="C570" s="1321"/>
      <c r="D570" s="1322"/>
      <c r="E570" s="751" t="str">
        <f t="shared" si="73"/>
        <v>P21 A P22</v>
      </c>
      <c r="F570" s="125">
        <f t="shared" si="73"/>
        <v>100.81</v>
      </c>
      <c r="G570" s="128">
        <f t="shared" si="73"/>
        <v>1</v>
      </c>
      <c r="H570" s="750">
        <f t="shared" si="68"/>
        <v>0.10020000000000007</v>
      </c>
      <c r="I570" s="125">
        <f t="shared" si="69"/>
        <v>12</v>
      </c>
      <c r="J570" s="750">
        <f t="shared" si="71"/>
        <v>10.101162000000008</v>
      </c>
      <c r="L570" s="1">
        <v>0.10020000000000007</v>
      </c>
    </row>
    <row r="571" spans="1:13">
      <c r="A571" s="1320"/>
      <c r="B571" s="1321"/>
      <c r="C571" s="1321"/>
      <c r="D571" s="1322"/>
      <c r="E571" s="751" t="str">
        <f t="shared" si="73"/>
        <v>P22 A P23</v>
      </c>
      <c r="F571" s="125">
        <f t="shared" si="73"/>
        <v>95.32</v>
      </c>
      <c r="G571" s="128">
        <f t="shared" si="73"/>
        <v>1</v>
      </c>
      <c r="H571" s="750">
        <f t="shared" si="68"/>
        <v>0.1552</v>
      </c>
      <c r="I571" s="125">
        <f t="shared" si="69"/>
        <v>12</v>
      </c>
      <c r="J571" s="750">
        <f t="shared" si="71"/>
        <v>14.793664</v>
      </c>
      <c r="L571" s="1">
        <v>0.1552</v>
      </c>
    </row>
    <row r="572" spans="1:13">
      <c r="A572" s="1320"/>
      <c r="B572" s="1321"/>
      <c r="C572" s="1321"/>
      <c r="D572" s="1322"/>
      <c r="E572" s="751" t="str">
        <f t="shared" si="73"/>
        <v>P23 A P24</v>
      </c>
      <c r="F572" s="125">
        <f t="shared" si="73"/>
        <v>4.1100000000000003</v>
      </c>
      <c r="G572" s="128">
        <f t="shared" si="73"/>
        <v>1</v>
      </c>
      <c r="H572" s="750">
        <f t="shared" si="68"/>
        <v>9.5200000000000173E-2</v>
      </c>
      <c r="I572" s="125">
        <f t="shared" si="69"/>
        <v>12</v>
      </c>
      <c r="J572" s="750">
        <f t="shared" si="71"/>
        <v>0.39127200000000073</v>
      </c>
      <c r="L572" s="1">
        <v>9.5200000000000173E-2</v>
      </c>
    </row>
    <row r="573" spans="1:13">
      <c r="A573" s="1320"/>
      <c r="B573" s="1321"/>
      <c r="C573" s="1321"/>
      <c r="D573" s="1322"/>
      <c r="E573" s="751" t="str">
        <f t="shared" si="73"/>
        <v>P24 A P25</v>
      </c>
      <c r="F573" s="125">
        <f t="shared" si="73"/>
        <v>83.34</v>
      </c>
      <c r="G573" s="128">
        <f t="shared" si="73"/>
        <v>1</v>
      </c>
      <c r="H573" s="750">
        <f t="shared" si="68"/>
        <v>0.12020000000000031</v>
      </c>
      <c r="I573" s="125">
        <f t="shared" si="69"/>
        <v>12</v>
      </c>
      <c r="J573" s="750">
        <f t="shared" si="71"/>
        <v>10.017468000000026</v>
      </c>
      <c r="L573" s="1">
        <v>0.12020000000000031</v>
      </c>
    </row>
    <row r="574" spans="1:13">
      <c r="A574" s="1320"/>
      <c r="B574" s="1321"/>
      <c r="C574" s="1321"/>
      <c r="D574" s="1322"/>
      <c r="E574" s="751" t="str">
        <f t="shared" si="73"/>
        <v>P26 A P27</v>
      </c>
      <c r="F574" s="125">
        <f t="shared" si="73"/>
        <v>71.010000000000005</v>
      </c>
      <c r="G574" s="128">
        <f t="shared" si="73"/>
        <v>1</v>
      </c>
      <c r="H574" s="750">
        <f t="shared" si="68"/>
        <v>0</v>
      </c>
      <c r="I574" s="125">
        <f t="shared" si="69"/>
        <v>16</v>
      </c>
      <c r="J574" s="750">
        <f t="shared" si="71"/>
        <v>0</v>
      </c>
      <c r="L574" s="1">
        <v>-5.6399999999999784E-2</v>
      </c>
      <c r="M574" s="1">
        <v>-5.6399999999999784E-2</v>
      </c>
    </row>
    <row r="575" spans="1:13">
      <c r="A575" s="1320"/>
      <c r="B575" s="1321"/>
      <c r="C575" s="1321"/>
      <c r="D575" s="1322"/>
      <c r="E575" s="751" t="str">
        <f t="shared" si="73"/>
        <v>P27 A P28</v>
      </c>
      <c r="F575" s="125">
        <f t="shared" si="73"/>
        <v>6.7</v>
      </c>
      <c r="G575" s="128">
        <f t="shared" si="73"/>
        <v>1</v>
      </c>
      <c r="H575" s="750">
        <f t="shared" si="68"/>
        <v>3.5999999999999366E-3</v>
      </c>
      <c r="I575" s="125">
        <f t="shared" si="69"/>
        <v>16</v>
      </c>
      <c r="J575" s="750">
        <f t="shared" si="71"/>
        <v>2.4119999999999576E-2</v>
      </c>
      <c r="L575" s="1">
        <v>-5.6399999999999784E-2</v>
      </c>
      <c r="M575" s="1">
        <v>-0.11</v>
      </c>
    </row>
    <row r="576" spans="1:13">
      <c r="A576" s="1320"/>
      <c r="B576" s="1321"/>
      <c r="C576" s="1321"/>
      <c r="D576" s="1322"/>
      <c r="E576" s="751" t="str">
        <f t="shared" si="73"/>
        <v>P28 A P29</v>
      </c>
      <c r="F576" s="125">
        <f t="shared" si="73"/>
        <v>65.3</v>
      </c>
      <c r="G576" s="128">
        <f t="shared" si="73"/>
        <v>1</v>
      </c>
      <c r="H576" s="750">
        <f t="shared" si="68"/>
        <v>3.5999999999999366E-3</v>
      </c>
      <c r="I576" s="125">
        <f t="shared" si="69"/>
        <v>16</v>
      </c>
      <c r="J576" s="750">
        <f t="shared" si="71"/>
        <v>0.23507999999999585</v>
      </c>
      <c r="L576" s="1">
        <v>-5.6399999999999784E-2</v>
      </c>
      <c r="M576" s="1">
        <v>-0.11</v>
      </c>
    </row>
    <row r="577" spans="1:13">
      <c r="A577" s="1320"/>
      <c r="B577" s="1321"/>
      <c r="C577" s="1321"/>
      <c r="D577" s="1322"/>
      <c r="E577" s="751" t="str">
        <f t="shared" si="73"/>
        <v>P29 A P30</v>
      </c>
      <c r="F577" s="125">
        <f t="shared" si="73"/>
        <v>94.98</v>
      </c>
      <c r="G577" s="128">
        <f t="shared" si="73"/>
        <v>1.1000000000000001</v>
      </c>
      <c r="H577" s="750">
        <f t="shared" si="68"/>
        <v>0.21860000000000013</v>
      </c>
      <c r="I577" s="125">
        <f t="shared" si="69"/>
        <v>16</v>
      </c>
      <c r="J577" s="750">
        <f t="shared" si="71"/>
        <v>22.838890800000016</v>
      </c>
      <c r="L577" s="1">
        <v>0.21860000000000013</v>
      </c>
    </row>
    <row r="578" spans="1:13">
      <c r="A578" s="1320"/>
      <c r="B578" s="1321"/>
      <c r="C578" s="1321"/>
      <c r="D578" s="1322"/>
      <c r="E578" s="751" t="str">
        <f t="shared" si="73"/>
        <v>P30 A P31</v>
      </c>
      <c r="F578" s="125">
        <f t="shared" si="73"/>
        <v>93.35</v>
      </c>
      <c r="G578" s="128">
        <f t="shared" si="73"/>
        <v>1.2</v>
      </c>
      <c r="H578" s="750">
        <f t="shared" si="68"/>
        <v>0.44859999999999967</v>
      </c>
      <c r="I578" s="125">
        <f t="shared" si="69"/>
        <v>16</v>
      </c>
      <c r="J578" s="750">
        <f t="shared" si="71"/>
        <v>50.252171999999959</v>
      </c>
      <c r="L578" s="1">
        <v>0.44859999999999967</v>
      </c>
    </row>
    <row r="579" spans="1:13">
      <c r="A579" s="1320"/>
      <c r="B579" s="1321"/>
      <c r="C579" s="1321"/>
      <c r="D579" s="1322"/>
      <c r="E579" s="751" t="str">
        <f t="shared" si="73"/>
        <v>P31 A P32</v>
      </c>
      <c r="F579" s="125">
        <f t="shared" si="73"/>
        <v>95.12</v>
      </c>
      <c r="G579" s="128">
        <f t="shared" si="73"/>
        <v>1.2</v>
      </c>
      <c r="H579" s="750">
        <f t="shared" si="68"/>
        <v>0.44859999999999967</v>
      </c>
      <c r="I579" s="125">
        <f t="shared" si="69"/>
        <v>16</v>
      </c>
      <c r="J579" s="750">
        <f t="shared" si="71"/>
        <v>51.204998399999965</v>
      </c>
      <c r="L579" s="1">
        <v>0.44859999999999967</v>
      </c>
    </row>
    <row r="580" spans="1:13">
      <c r="A580" s="1320"/>
      <c r="B580" s="1321"/>
      <c r="C580" s="1321"/>
      <c r="D580" s="1322"/>
      <c r="E580" s="751" t="str">
        <f t="shared" si="73"/>
        <v>P32 A P33</v>
      </c>
      <c r="F580" s="125">
        <f t="shared" si="73"/>
        <v>89.82</v>
      </c>
      <c r="G580" s="128">
        <f t="shared" si="73"/>
        <v>1.5</v>
      </c>
      <c r="H580" s="750">
        <f t="shared" si="68"/>
        <v>0.59360000000000013</v>
      </c>
      <c r="I580" s="125">
        <f t="shared" si="69"/>
        <v>16</v>
      </c>
      <c r="J580" s="750">
        <f t="shared" si="71"/>
        <v>79.975728000000018</v>
      </c>
      <c r="L580" s="1">
        <v>0.59360000000000013</v>
      </c>
    </row>
    <row r="581" spans="1:13">
      <c r="A581" s="1320"/>
      <c r="B581" s="1321"/>
      <c r="C581" s="1321"/>
      <c r="D581" s="1322"/>
      <c r="E581" s="751" t="str">
        <f t="shared" si="73"/>
        <v>P33 A P34</v>
      </c>
      <c r="F581" s="125">
        <f t="shared" si="73"/>
        <v>5.74</v>
      </c>
      <c r="G581" s="128">
        <f t="shared" si="73"/>
        <v>1.5</v>
      </c>
      <c r="H581" s="750">
        <f t="shared" ref="H581:H612" si="74">H125-0.2-(I581*0.0254)-H416-H498</f>
        <v>0.64359999999999995</v>
      </c>
      <c r="I581" s="125">
        <f t="shared" ref="I581:I612" si="75">I42</f>
        <v>16</v>
      </c>
      <c r="J581" s="750">
        <f t="shared" si="71"/>
        <v>5.5413959999999989</v>
      </c>
      <c r="L581" s="1">
        <v>0.64359999999999995</v>
      </c>
    </row>
    <row r="582" spans="1:13">
      <c r="A582" s="1320"/>
      <c r="B582" s="1321"/>
      <c r="C582" s="1321"/>
      <c r="D582" s="1322"/>
      <c r="E582" s="751" t="str">
        <f t="shared" si="73"/>
        <v>P34 A P35</v>
      </c>
      <c r="F582" s="125">
        <f t="shared" si="73"/>
        <v>79.2</v>
      </c>
      <c r="G582" s="128">
        <f t="shared" si="73"/>
        <v>1.8</v>
      </c>
      <c r="H582" s="750">
        <f t="shared" si="74"/>
        <v>1.2936000000000001</v>
      </c>
      <c r="I582" s="125">
        <f t="shared" si="75"/>
        <v>16</v>
      </c>
      <c r="J582" s="750">
        <f t="shared" si="71"/>
        <v>184.41561600000003</v>
      </c>
      <c r="L582" s="1">
        <v>1.2936000000000001</v>
      </c>
    </row>
    <row r="583" spans="1:13">
      <c r="A583" s="1320"/>
      <c r="B583" s="1321"/>
      <c r="C583" s="1321"/>
      <c r="D583" s="1322"/>
      <c r="E583" s="751" t="str">
        <f t="shared" si="73"/>
        <v>P36 A P37</v>
      </c>
      <c r="F583" s="125">
        <f t="shared" si="73"/>
        <v>78.44</v>
      </c>
      <c r="G583" s="128">
        <f t="shared" si="73"/>
        <v>1</v>
      </c>
      <c r="H583" s="750">
        <f t="shared" si="74"/>
        <v>0</v>
      </c>
      <c r="I583" s="125">
        <f t="shared" si="75"/>
        <v>10</v>
      </c>
      <c r="J583" s="750">
        <f t="shared" si="71"/>
        <v>0</v>
      </c>
      <c r="L583" s="1">
        <v>-1.399999999999979E-2</v>
      </c>
      <c r="M583" s="1">
        <v>-1.399999999999979E-2</v>
      </c>
    </row>
    <row r="584" spans="1:13">
      <c r="A584" s="1320"/>
      <c r="B584" s="1321"/>
      <c r="C584" s="1321"/>
      <c r="D584" s="1322"/>
      <c r="E584" s="751" t="str">
        <f t="shared" si="73"/>
        <v>P37 A P38</v>
      </c>
      <c r="F584" s="125">
        <f t="shared" si="73"/>
        <v>71.17</v>
      </c>
      <c r="G584" s="128">
        <f t="shared" si="73"/>
        <v>1</v>
      </c>
      <c r="H584" s="750">
        <f t="shared" si="74"/>
        <v>0.13600000000000012</v>
      </c>
      <c r="I584" s="125">
        <f t="shared" si="75"/>
        <v>10</v>
      </c>
      <c r="J584" s="750">
        <f t="shared" si="71"/>
        <v>9.6791200000000082</v>
      </c>
      <c r="L584" s="1">
        <v>0.13600000000000012</v>
      </c>
    </row>
    <row r="585" spans="1:13">
      <c r="A585" s="1320"/>
      <c r="B585" s="1321"/>
      <c r="C585" s="1321"/>
      <c r="D585" s="1322"/>
      <c r="E585" s="751" t="str">
        <f t="shared" si="73"/>
        <v>P38 A P39</v>
      </c>
      <c r="F585" s="125">
        <f t="shared" si="73"/>
        <v>71.89</v>
      </c>
      <c r="G585" s="128">
        <f t="shared" si="73"/>
        <v>1</v>
      </c>
      <c r="H585" s="750">
        <f t="shared" si="74"/>
        <v>0.14599999999999991</v>
      </c>
      <c r="I585" s="125">
        <f t="shared" si="75"/>
        <v>10</v>
      </c>
      <c r="J585" s="750">
        <f t="shared" si="71"/>
        <v>10.495939999999994</v>
      </c>
      <c r="L585" s="1">
        <v>0.14599999999999991</v>
      </c>
    </row>
    <row r="586" spans="1:13">
      <c r="A586" s="1320"/>
      <c r="B586" s="1321"/>
      <c r="C586" s="1321"/>
      <c r="D586" s="1322"/>
      <c r="E586" s="751" t="str">
        <f t="shared" si="73"/>
        <v>P39 A P40</v>
      </c>
      <c r="F586" s="125">
        <f t="shared" si="73"/>
        <v>76.86</v>
      </c>
      <c r="G586" s="128">
        <f t="shared" si="73"/>
        <v>1</v>
      </c>
      <c r="H586" s="750">
        <f t="shared" si="74"/>
        <v>0.14599999999999991</v>
      </c>
      <c r="I586" s="125">
        <f t="shared" si="75"/>
        <v>10</v>
      </c>
      <c r="J586" s="750">
        <f t="shared" si="71"/>
        <v>11.221559999999993</v>
      </c>
      <c r="L586" s="1">
        <v>0.14599999999999991</v>
      </c>
    </row>
    <row r="587" spans="1:13">
      <c r="A587" s="1320"/>
      <c r="B587" s="1321"/>
      <c r="C587" s="1321"/>
      <c r="D587" s="1322"/>
      <c r="E587" s="751" t="str">
        <f t="shared" si="73"/>
        <v>P40 A P41</v>
      </c>
      <c r="F587" s="125">
        <f t="shared" si="73"/>
        <v>108.73</v>
      </c>
      <c r="G587" s="128">
        <f t="shared" si="73"/>
        <v>1</v>
      </c>
      <c r="H587" s="750">
        <f t="shared" si="74"/>
        <v>0.19600000000000017</v>
      </c>
      <c r="I587" s="125">
        <f t="shared" si="75"/>
        <v>10</v>
      </c>
      <c r="J587" s="750">
        <f t="shared" si="71"/>
        <v>21.311080000000018</v>
      </c>
      <c r="L587" s="1">
        <v>0.19600000000000017</v>
      </c>
    </row>
    <row r="588" spans="1:13">
      <c r="A588" s="1320"/>
      <c r="B588" s="1321"/>
      <c r="C588" s="1321"/>
      <c r="D588" s="1322"/>
      <c r="E588" s="751" t="str">
        <f t="shared" si="73"/>
        <v>P41 A P42</v>
      </c>
      <c r="F588" s="125">
        <f t="shared" si="73"/>
        <v>94.27</v>
      </c>
      <c r="G588" s="128">
        <f t="shared" si="73"/>
        <v>1</v>
      </c>
      <c r="H588" s="750">
        <f t="shared" si="74"/>
        <v>0.246</v>
      </c>
      <c r="I588" s="125">
        <f t="shared" si="75"/>
        <v>10</v>
      </c>
      <c r="J588" s="750">
        <f t="shared" si="71"/>
        <v>23.19042</v>
      </c>
      <c r="L588" s="1">
        <v>0.246</v>
      </c>
    </row>
    <row r="589" spans="1:13">
      <c r="A589" s="1320"/>
      <c r="B589" s="1321"/>
      <c r="C589" s="1321"/>
      <c r="D589" s="1322"/>
      <c r="E589" s="751" t="str">
        <f t="shared" ref="E589:G608" si="76">E133</f>
        <v>P42 A P43</v>
      </c>
      <c r="F589" s="125">
        <f t="shared" si="76"/>
        <v>98.09</v>
      </c>
      <c r="G589" s="128">
        <f t="shared" si="76"/>
        <v>2</v>
      </c>
      <c r="H589" s="750">
        <f t="shared" si="74"/>
        <v>2.3459999999999996</v>
      </c>
      <c r="I589" s="125">
        <f t="shared" si="75"/>
        <v>10</v>
      </c>
      <c r="J589" s="750">
        <f t="shared" si="71"/>
        <v>460.23827999999992</v>
      </c>
      <c r="L589" s="1">
        <v>2.3459999999999996</v>
      </c>
    </row>
    <row r="590" spans="1:13">
      <c r="A590" s="1320"/>
      <c r="B590" s="1321"/>
      <c r="C590" s="1321"/>
      <c r="D590" s="1322"/>
      <c r="E590" s="751" t="str">
        <f t="shared" si="76"/>
        <v>P44 A P45</v>
      </c>
      <c r="F590" s="125">
        <f t="shared" si="76"/>
        <v>79.650000000000006</v>
      </c>
      <c r="G590" s="128">
        <f t="shared" si="76"/>
        <v>1</v>
      </c>
      <c r="H590" s="750">
        <f t="shared" si="74"/>
        <v>0</v>
      </c>
      <c r="I590" s="125">
        <f t="shared" si="75"/>
        <v>16</v>
      </c>
      <c r="J590" s="750">
        <f t="shared" si="71"/>
        <v>0</v>
      </c>
      <c r="L590" s="1">
        <v>-3.1399999999999872E-2</v>
      </c>
      <c r="M590" s="1">
        <v>-3.1399999999999872E-2</v>
      </c>
    </row>
    <row r="591" spans="1:13">
      <c r="A591" s="1320"/>
      <c r="B591" s="1321"/>
      <c r="C591" s="1321"/>
      <c r="D591" s="1322"/>
      <c r="E591" s="751" t="str">
        <f t="shared" si="76"/>
        <v>P45 A P46</v>
      </c>
      <c r="F591" s="125">
        <f t="shared" si="76"/>
        <v>68.989999999999995</v>
      </c>
      <c r="G591" s="128">
        <f t="shared" si="76"/>
        <v>1.1000000000000001</v>
      </c>
      <c r="H591" s="750">
        <f t="shared" si="74"/>
        <v>0.26860000000000039</v>
      </c>
      <c r="I591" s="125">
        <f t="shared" si="75"/>
        <v>16</v>
      </c>
      <c r="J591" s="750">
        <f t="shared" si="71"/>
        <v>20.383785400000029</v>
      </c>
      <c r="L591" s="1">
        <v>0.26860000000000039</v>
      </c>
    </row>
    <row r="592" spans="1:13">
      <c r="A592" s="1320"/>
      <c r="B592" s="1321"/>
      <c r="C592" s="1321"/>
      <c r="D592" s="1322"/>
      <c r="E592" s="751" t="str">
        <f t="shared" si="76"/>
        <v>P46 A P76</v>
      </c>
      <c r="F592" s="125">
        <f t="shared" si="76"/>
        <v>68.63</v>
      </c>
      <c r="G592" s="128">
        <f t="shared" si="76"/>
        <v>1.1000000000000001</v>
      </c>
      <c r="H592" s="750">
        <f t="shared" si="74"/>
        <v>0.24360000000000004</v>
      </c>
      <c r="I592" s="125">
        <f t="shared" si="75"/>
        <v>16</v>
      </c>
      <c r="J592" s="750">
        <f t="shared" si="71"/>
        <v>18.3900948</v>
      </c>
      <c r="L592" s="1">
        <v>0.24360000000000004</v>
      </c>
    </row>
    <row r="593" spans="1:13">
      <c r="A593" s="1320"/>
      <c r="B593" s="1321"/>
      <c r="C593" s="1321"/>
      <c r="D593" s="1322"/>
      <c r="E593" s="751" t="str">
        <f t="shared" si="76"/>
        <v>P76 A P47</v>
      </c>
      <c r="F593" s="125">
        <f t="shared" si="76"/>
        <v>57.17</v>
      </c>
      <c r="G593" s="128">
        <f t="shared" si="76"/>
        <v>1</v>
      </c>
      <c r="H593" s="750">
        <f t="shared" si="74"/>
        <v>0.15360000000000018</v>
      </c>
      <c r="I593" s="125">
        <f t="shared" si="75"/>
        <v>16</v>
      </c>
      <c r="J593" s="750">
        <f t="shared" si="71"/>
        <v>8.7813120000000104</v>
      </c>
      <c r="L593" s="1">
        <v>0.15360000000000018</v>
      </c>
    </row>
    <row r="594" spans="1:13">
      <c r="A594" s="1320"/>
      <c r="B594" s="1321"/>
      <c r="C594" s="1321"/>
      <c r="D594" s="1322"/>
      <c r="E594" s="751" t="str">
        <f t="shared" si="76"/>
        <v>P47 A P62</v>
      </c>
      <c r="F594" s="125">
        <f t="shared" si="76"/>
        <v>55.79</v>
      </c>
      <c r="G594" s="128">
        <f t="shared" si="76"/>
        <v>1.2</v>
      </c>
      <c r="H594" s="750">
        <f t="shared" si="74"/>
        <v>0.42860000000000009</v>
      </c>
      <c r="I594" s="125">
        <f t="shared" si="75"/>
        <v>16</v>
      </c>
      <c r="J594" s="750">
        <f t="shared" si="71"/>
        <v>28.693912800000003</v>
      </c>
      <c r="L594" s="1">
        <v>0.42860000000000009</v>
      </c>
    </row>
    <row r="595" spans="1:13">
      <c r="A595" s="1320"/>
      <c r="B595" s="1321"/>
      <c r="C595" s="1321"/>
      <c r="D595" s="1322"/>
      <c r="E595" s="751" t="str">
        <f t="shared" si="76"/>
        <v>P62 A P48</v>
      </c>
      <c r="F595" s="125">
        <f t="shared" si="76"/>
        <v>70.06</v>
      </c>
      <c r="G595" s="128">
        <f t="shared" si="76"/>
        <v>1.1000000000000001</v>
      </c>
      <c r="H595" s="750">
        <f t="shared" si="74"/>
        <v>0.26860000000000039</v>
      </c>
      <c r="I595" s="125">
        <f t="shared" si="75"/>
        <v>16</v>
      </c>
      <c r="J595" s="750">
        <f t="shared" si="71"/>
        <v>20.699927600000031</v>
      </c>
      <c r="L595" s="1">
        <v>0.26860000000000039</v>
      </c>
    </row>
    <row r="596" spans="1:13">
      <c r="A596" s="1320"/>
      <c r="B596" s="1321"/>
      <c r="C596" s="1321"/>
      <c r="D596" s="1322"/>
      <c r="E596" s="751" t="str">
        <f t="shared" si="76"/>
        <v>P48 A P49</v>
      </c>
      <c r="F596" s="125">
        <f t="shared" si="76"/>
        <v>95.9</v>
      </c>
      <c r="G596" s="128">
        <f t="shared" si="76"/>
        <v>1</v>
      </c>
      <c r="H596" s="750">
        <f t="shared" si="74"/>
        <v>0</v>
      </c>
      <c r="I596" s="125">
        <f t="shared" si="75"/>
        <v>16</v>
      </c>
      <c r="J596" s="750">
        <f t="shared" si="71"/>
        <v>0</v>
      </c>
      <c r="L596" s="1">
        <v>-0.10640000000000005</v>
      </c>
      <c r="M596" s="1">
        <v>-0.10640000000000005</v>
      </c>
    </row>
    <row r="597" spans="1:13">
      <c r="A597" s="1320"/>
      <c r="B597" s="1321"/>
      <c r="C597" s="1321"/>
      <c r="D597" s="1322"/>
      <c r="E597" s="751" t="str">
        <f t="shared" si="76"/>
        <v>P45 A P50</v>
      </c>
      <c r="F597" s="125">
        <f t="shared" si="76"/>
        <v>46.92</v>
      </c>
      <c r="G597" s="128">
        <f t="shared" si="76"/>
        <v>1</v>
      </c>
      <c r="H597" s="750">
        <f t="shared" si="74"/>
        <v>0.18680000000000008</v>
      </c>
      <c r="I597" s="125">
        <f t="shared" si="75"/>
        <v>8</v>
      </c>
      <c r="J597" s="750">
        <f t="shared" si="71"/>
        <v>8.764656000000004</v>
      </c>
      <c r="L597" s="1">
        <v>0.18680000000000008</v>
      </c>
    </row>
    <row r="598" spans="1:13">
      <c r="A598" s="1320"/>
      <c r="B598" s="1321"/>
      <c r="C598" s="1321"/>
      <c r="D598" s="1322"/>
      <c r="E598" s="751" t="str">
        <f t="shared" si="76"/>
        <v>P50 A P37</v>
      </c>
      <c r="F598" s="125">
        <f t="shared" si="76"/>
        <v>46.51</v>
      </c>
      <c r="G598" s="128">
        <f t="shared" si="76"/>
        <v>1</v>
      </c>
      <c r="H598" s="750">
        <f t="shared" si="74"/>
        <v>5.1799999999999846E-2</v>
      </c>
      <c r="I598" s="125">
        <f t="shared" si="75"/>
        <v>8</v>
      </c>
      <c r="J598" s="750">
        <f t="shared" si="71"/>
        <v>2.4092179999999925</v>
      </c>
      <c r="L598" s="1">
        <v>5.1799999999999846E-2</v>
      </c>
    </row>
    <row r="599" spans="1:13">
      <c r="A599" s="1320"/>
      <c r="B599" s="1321"/>
      <c r="C599" s="1321"/>
      <c r="D599" s="1322"/>
      <c r="E599" s="751" t="str">
        <f t="shared" si="76"/>
        <v>P39 A P51</v>
      </c>
      <c r="F599" s="125">
        <f t="shared" si="76"/>
        <v>46.17</v>
      </c>
      <c r="G599" s="128">
        <f t="shared" si="76"/>
        <v>1</v>
      </c>
      <c r="H599" s="750">
        <f t="shared" si="74"/>
        <v>2.6799999999999935E-2</v>
      </c>
      <c r="I599" s="125">
        <f t="shared" si="75"/>
        <v>8</v>
      </c>
      <c r="J599" s="750">
        <f t="shared" si="71"/>
        <v>1.237355999999997</v>
      </c>
      <c r="L599" s="1">
        <v>2.6799999999999935E-2</v>
      </c>
    </row>
    <row r="600" spans="1:13">
      <c r="A600" s="1320"/>
      <c r="B600" s="1321"/>
      <c r="C600" s="1321"/>
      <c r="D600" s="1322"/>
      <c r="E600" s="751" t="str">
        <f t="shared" si="76"/>
        <v>P51 A P29</v>
      </c>
      <c r="F600" s="125">
        <f t="shared" si="76"/>
        <v>45.24</v>
      </c>
      <c r="G600" s="128">
        <f t="shared" si="76"/>
        <v>1.2</v>
      </c>
      <c r="H600" s="750">
        <f t="shared" si="74"/>
        <v>0.64679999999999982</v>
      </c>
      <c r="I600" s="125">
        <f t="shared" si="75"/>
        <v>8</v>
      </c>
      <c r="J600" s="750">
        <f t="shared" si="71"/>
        <v>35.113478399999991</v>
      </c>
      <c r="L600" s="1">
        <v>0.64679999999999982</v>
      </c>
    </row>
    <row r="601" spans="1:13">
      <c r="A601" s="1320"/>
      <c r="B601" s="1321"/>
      <c r="C601" s="1321"/>
      <c r="D601" s="1322"/>
      <c r="E601" s="751" t="str">
        <f t="shared" si="76"/>
        <v>P29 A P20</v>
      </c>
      <c r="F601" s="125">
        <f t="shared" si="76"/>
        <v>72.459999999999994</v>
      </c>
      <c r="G601" s="128">
        <f t="shared" si="76"/>
        <v>1</v>
      </c>
      <c r="H601" s="750">
        <f t="shared" si="74"/>
        <v>0.34680000000000022</v>
      </c>
      <c r="I601" s="125">
        <f t="shared" si="75"/>
        <v>8</v>
      </c>
      <c r="J601" s="750">
        <f t="shared" si="71"/>
        <v>25.129128000000012</v>
      </c>
      <c r="L601" s="1">
        <v>0.34680000000000022</v>
      </c>
    </row>
    <row r="602" spans="1:13">
      <c r="A602" s="1320"/>
      <c r="B602" s="1321"/>
      <c r="C602" s="1321"/>
      <c r="D602" s="1322"/>
      <c r="E602" s="751" t="str">
        <f t="shared" si="76"/>
        <v>P20 A P52</v>
      </c>
      <c r="F602" s="125">
        <f t="shared" si="76"/>
        <v>64.61</v>
      </c>
      <c r="G602" s="128">
        <f t="shared" si="76"/>
        <v>1</v>
      </c>
      <c r="H602" s="750">
        <f t="shared" si="74"/>
        <v>0.29180000000000006</v>
      </c>
      <c r="I602" s="125">
        <f t="shared" si="75"/>
        <v>8</v>
      </c>
      <c r="J602" s="750">
        <f t="shared" si="71"/>
        <v>18.853198000000003</v>
      </c>
      <c r="L602" s="1">
        <v>0.29180000000000006</v>
      </c>
    </row>
    <row r="603" spans="1:13">
      <c r="A603" s="1320"/>
      <c r="B603" s="1321"/>
      <c r="C603" s="1321"/>
      <c r="D603" s="1322"/>
      <c r="E603" s="751" t="str">
        <f t="shared" si="76"/>
        <v>P52 A P13</v>
      </c>
      <c r="F603" s="125">
        <f t="shared" si="76"/>
        <v>46.79</v>
      </c>
      <c r="G603" s="128">
        <f t="shared" si="76"/>
        <v>1</v>
      </c>
      <c r="H603" s="750">
        <f t="shared" si="74"/>
        <v>0</v>
      </c>
      <c r="I603" s="125">
        <f t="shared" si="75"/>
        <v>8</v>
      </c>
      <c r="J603" s="750">
        <f t="shared" si="71"/>
        <v>0</v>
      </c>
      <c r="L603" s="1">
        <v>-8.199999999999763E-3</v>
      </c>
      <c r="M603" s="1">
        <v>-8.199999999999763E-3</v>
      </c>
    </row>
    <row r="604" spans="1:13">
      <c r="A604" s="1320"/>
      <c r="B604" s="1321"/>
      <c r="C604" s="1321"/>
      <c r="D604" s="1322"/>
      <c r="E604" s="751" t="str">
        <f t="shared" si="76"/>
        <v>P13 A P53</v>
      </c>
      <c r="F604" s="125">
        <f t="shared" si="76"/>
        <v>81.010000000000005</v>
      </c>
      <c r="G604" s="128">
        <f t="shared" si="76"/>
        <v>1</v>
      </c>
      <c r="H604" s="750">
        <f t="shared" si="74"/>
        <v>4.6799999999999953E-2</v>
      </c>
      <c r="I604" s="125">
        <f t="shared" si="75"/>
        <v>8</v>
      </c>
      <c r="J604" s="750">
        <f t="shared" si="71"/>
        <v>3.7912679999999965</v>
      </c>
      <c r="L604" s="1">
        <v>4.6799999999999953E-2</v>
      </c>
    </row>
    <row r="605" spans="1:13">
      <c r="A605" s="1320"/>
      <c r="B605" s="1321"/>
      <c r="C605" s="1321"/>
      <c r="D605" s="1322"/>
      <c r="E605" s="751" t="str">
        <f t="shared" si="76"/>
        <v>P47 A P40</v>
      </c>
      <c r="F605" s="125">
        <f t="shared" si="76"/>
        <v>92.49</v>
      </c>
      <c r="G605" s="128">
        <f t="shared" si="76"/>
        <v>1.1000000000000001</v>
      </c>
      <c r="H605" s="750">
        <f t="shared" si="74"/>
        <v>0.35680000000000001</v>
      </c>
      <c r="I605" s="125">
        <f t="shared" si="75"/>
        <v>8</v>
      </c>
      <c r="J605" s="750">
        <f t="shared" si="71"/>
        <v>36.300475200000001</v>
      </c>
      <c r="L605" s="1">
        <v>0.35680000000000001</v>
      </c>
    </row>
    <row r="606" spans="1:13">
      <c r="A606" s="1320"/>
      <c r="B606" s="1321"/>
      <c r="C606" s="1321"/>
      <c r="D606" s="1322"/>
      <c r="E606" s="751" t="str">
        <f t="shared" si="76"/>
        <v>P40 A P30</v>
      </c>
      <c r="F606" s="125">
        <f t="shared" si="76"/>
        <v>96.04</v>
      </c>
      <c r="G606" s="128">
        <f t="shared" si="76"/>
        <v>1.1000000000000001</v>
      </c>
      <c r="H606" s="750">
        <f t="shared" si="74"/>
        <v>0.52179999999999982</v>
      </c>
      <c r="I606" s="125">
        <f t="shared" si="75"/>
        <v>8</v>
      </c>
      <c r="J606" s="750">
        <f t="shared" si="71"/>
        <v>55.125039199999989</v>
      </c>
      <c r="L606" s="1">
        <v>0.52179999999999982</v>
      </c>
    </row>
    <row r="607" spans="1:13">
      <c r="A607" s="1320"/>
      <c r="B607" s="1321"/>
      <c r="C607" s="1321"/>
      <c r="D607" s="1322"/>
      <c r="E607" s="751" t="str">
        <f t="shared" si="76"/>
        <v>P30 A P21</v>
      </c>
      <c r="F607" s="125">
        <f t="shared" si="76"/>
        <v>74.72</v>
      </c>
      <c r="G607" s="128">
        <f t="shared" si="76"/>
        <v>1.1000000000000001</v>
      </c>
      <c r="H607" s="750">
        <f t="shared" si="74"/>
        <v>0.39180000000000015</v>
      </c>
      <c r="I607" s="125">
        <f t="shared" si="75"/>
        <v>8</v>
      </c>
      <c r="J607" s="750">
        <f t="shared" si="71"/>
        <v>32.202825600000018</v>
      </c>
      <c r="L607" s="1">
        <v>0.39180000000000015</v>
      </c>
    </row>
    <row r="608" spans="1:13">
      <c r="A608" s="1320"/>
      <c r="B608" s="1321"/>
      <c r="C608" s="1321"/>
      <c r="D608" s="1322"/>
      <c r="E608" s="751" t="str">
        <f t="shared" si="76"/>
        <v>P21 A P54</v>
      </c>
      <c r="F608" s="125">
        <f t="shared" si="76"/>
        <v>65.73</v>
      </c>
      <c r="G608" s="128">
        <f t="shared" si="76"/>
        <v>1</v>
      </c>
      <c r="H608" s="750">
        <f t="shared" si="74"/>
        <v>0.37180000000000013</v>
      </c>
      <c r="I608" s="125">
        <f t="shared" si="75"/>
        <v>8</v>
      </c>
      <c r="J608" s="750">
        <f t="shared" si="71"/>
        <v>24.438414000000009</v>
      </c>
      <c r="L608" s="1">
        <v>0.37180000000000013</v>
      </c>
    </row>
    <row r="609" spans="1:12">
      <c r="A609" s="1320"/>
      <c r="B609" s="1321"/>
      <c r="C609" s="1321"/>
      <c r="D609" s="1322"/>
      <c r="E609" s="751" t="str">
        <f t="shared" ref="E609:G628" si="77">E153</f>
        <v>P54 A P14</v>
      </c>
      <c r="F609" s="125">
        <f t="shared" si="77"/>
        <v>45.64</v>
      </c>
      <c r="G609" s="128">
        <f t="shared" si="77"/>
        <v>1.1000000000000001</v>
      </c>
      <c r="H609" s="750">
        <f t="shared" si="74"/>
        <v>0.4518000000000002</v>
      </c>
      <c r="I609" s="125">
        <f t="shared" si="75"/>
        <v>8</v>
      </c>
      <c r="J609" s="750">
        <f t="shared" si="71"/>
        <v>22.682167200000013</v>
      </c>
      <c r="L609" s="1">
        <v>0.4518000000000002</v>
      </c>
    </row>
    <row r="610" spans="1:12">
      <c r="A610" s="1320"/>
      <c r="B610" s="1321"/>
      <c r="C610" s="1321"/>
      <c r="D610" s="1322"/>
      <c r="E610" s="751" t="str">
        <f t="shared" si="77"/>
        <v>P14 A P55</v>
      </c>
      <c r="F610" s="125">
        <f t="shared" si="77"/>
        <v>83.33</v>
      </c>
      <c r="G610" s="128">
        <f t="shared" si="77"/>
        <v>1</v>
      </c>
      <c r="H610" s="750">
        <f t="shared" si="74"/>
        <v>0.14680000000000004</v>
      </c>
      <c r="I610" s="125">
        <f t="shared" si="75"/>
        <v>8</v>
      </c>
      <c r="J610" s="750">
        <f t="shared" si="71"/>
        <v>12.232844000000004</v>
      </c>
      <c r="L610" s="1">
        <v>0.14680000000000004</v>
      </c>
    </row>
    <row r="611" spans="1:12">
      <c r="A611" s="1320"/>
      <c r="B611" s="1321"/>
      <c r="C611" s="1321"/>
      <c r="D611" s="1322"/>
      <c r="E611" s="751" t="str">
        <f t="shared" si="77"/>
        <v>P55 A P4</v>
      </c>
      <c r="F611" s="125">
        <f t="shared" si="77"/>
        <v>92.39</v>
      </c>
      <c r="G611" s="128">
        <f t="shared" si="77"/>
        <v>1</v>
      </c>
      <c r="H611" s="750">
        <f t="shared" si="74"/>
        <v>4.6799999999999953E-2</v>
      </c>
      <c r="I611" s="125">
        <f t="shared" si="75"/>
        <v>8</v>
      </c>
      <c r="J611" s="750">
        <f t="shared" si="71"/>
        <v>4.323851999999996</v>
      </c>
      <c r="L611" s="1">
        <v>4.6799999999999953E-2</v>
      </c>
    </row>
    <row r="612" spans="1:12">
      <c r="A612" s="1320"/>
      <c r="B612" s="1321"/>
      <c r="C612" s="1321"/>
      <c r="D612" s="1322"/>
      <c r="E612" s="751" t="str">
        <f t="shared" si="77"/>
        <v>P4 A P1</v>
      </c>
      <c r="F612" s="125">
        <f t="shared" si="77"/>
        <v>0</v>
      </c>
      <c r="G612" s="128">
        <f t="shared" si="77"/>
        <v>1</v>
      </c>
      <c r="H612" s="750">
        <f t="shared" si="74"/>
        <v>0.14180000000000015</v>
      </c>
      <c r="I612" s="125">
        <f t="shared" si="75"/>
        <v>8</v>
      </c>
      <c r="J612" s="750">
        <f t="shared" ref="J612:J625" si="78">+F612*G612*H612</f>
        <v>0</v>
      </c>
      <c r="L612" s="1">
        <v>0.14180000000000015</v>
      </c>
    </row>
    <row r="613" spans="1:12">
      <c r="A613" s="1320"/>
      <c r="B613" s="1321"/>
      <c r="C613" s="1321"/>
      <c r="D613" s="1322"/>
      <c r="E613" s="751" t="str">
        <f t="shared" si="77"/>
        <v>P48 A P41</v>
      </c>
      <c r="F613" s="125">
        <f t="shared" si="77"/>
        <v>96.04</v>
      </c>
      <c r="G613" s="128">
        <f t="shared" si="77"/>
        <v>1</v>
      </c>
      <c r="H613" s="750">
        <f t="shared" ref="H613:H644" si="79">H157-0.2-(I613*0.0254)-H448-H530</f>
        <v>0.14680000000000004</v>
      </c>
      <c r="I613" s="125">
        <f t="shared" ref="I613:I644" si="80">I74</f>
        <v>8</v>
      </c>
      <c r="J613" s="750">
        <f t="shared" si="78"/>
        <v>14.098672000000004</v>
      </c>
      <c r="L613" s="1">
        <v>0.14680000000000004</v>
      </c>
    </row>
    <row r="614" spans="1:12">
      <c r="A614" s="1320"/>
      <c r="B614" s="1321"/>
      <c r="C614" s="1321"/>
      <c r="D614" s="1322"/>
      <c r="E614" s="751" t="str">
        <f t="shared" si="77"/>
        <v>P41 A P31</v>
      </c>
      <c r="F614" s="125">
        <f t="shared" si="77"/>
        <v>96.75</v>
      </c>
      <c r="G614" s="128">
        <f t="shared" si="77"/>
        <v>1</v>
      </c>
      <c r="H614" s="750">
        <f t="shared" si="79"/>
        <v>0.37680000000000002</v>
      </c>
      <c r="I614" s="125">
        <f t="shared" si="80"/>
        <v>8</v>
      </c>
      <c r="J614" s="750">
        <f t="shared" si="78"/>
        <v>36.455400000000004</v>
      </c>
      <c r="L614" s="1">
        <v>0.37680000000000002</v>
      </c>
    </row>
    <row r="615" spans="1:12">
      <c r="A615" s="1320"/>
      <c r="B615" s="1321"/>
      <c r="C615" s="1321"/>
      <c r="D615" s="1322"/>
      <c r="E615" s="751" t="str">
        <f t="shared" si="77"/>
        <v>P22 A P15</v>
      </c>
      <c r="F615" s="125">
        <f t="shared" si="77"/>
        <v>105.63</v>
      </c>
      <c r="G615" s="128">
        <f t="shared" si="77"/>
        <v>1</v>
      </c>
      <c r="H615" s="750">
        <f t="shared" si="79"/>
        <v>0.39680000000000004</v>
      </c>
      <c r="I615" s="125">
        <f t="shared" si="80"/>
        <v>8</v>
      </c>
      <c r="J615" s="750">
        <f t="shared" si="78"/>
        <v>41.913983999999999</v>
      </c>
      <c r="L615" s="1">
        <v>0.39680000000000004</v>
      </c>
    </row>
    <row r="616" spans="1:12">
      <c r="A616" s="1320"/>
      <c r="B616" s="1321"/>
      <c r="C616" s="1321"/>
      <c r="D616" s="1322"/>
      <c r="E616" s="751" t="str">
        <f t="shared" si="77"/>
        <v>P15 A P56</v>
      </c>
      <c r="F616" s="125">
        <f t="shared" si="77"/>
        <v>87.96</v>
      </c>
      <c r="G616" s="128">
        <f t="shared" si="77"/>
        <v>1.1000000000000001</v>
      </c>
      <c r="H616" s="750">
        <f t="shared" si="79"/>
        <v>0.49679999999999969</v>
      </c>
      <c r="I616" s="125">
        <f t="shared" si="80"/>
        <v>8</v>
      </c>
      <c r="J616" s="750">
        <f t="shared" si="78"/>
        <v>48.068380799999971</v>
      </c>
      <c r="L616" s="1">
        <v>0.49679999999999969</v>
      </c>
    </row>
    <row r="617" spans="1:12">
      <c r="A617" s="1320"/>
      <c r="B617" s="1321"/>
      <c r="C617" s="1321"/>
      <c r="D617" s="1322"/>
      <c r="E617" s="751" t="str">
        <f t="shared" si="77"/>
        <v>P56 A P5</v>
      </c>
      <c r="F617" s="125">
        <f t="shared" si="77"/>
        <v>92.72</v>
      </c>
      <c r="G617" s="128">
        <f t="shared" si="77"/>
        <v>1</v>
      </c>
      <c r="H617" s="750">
        <f t="shared" si="79"/>
        <v>0.16680000000000006</v>
      </c>
      <c r="I617" s="125">
        <f t="shared" si="80"/>
        <v>8</v>
      </c>
      <c r="J617" s="750">
        <f t="shared" si="78"/>
        <v>15.465696000000005</v>
      </c>
      <c r="L617" s="1">
        <v>0.16680000000000006</v>
      </c>
    </row>
    <row r="618" spans="1:12">
      <c r="A618" s="1320"/>
      <c r="B618" s="1321"/>
      <c r="C618" s="1321"/>
      <c r="D618" s="1322"/>
      <c r="E618" s="751" t="str">
        <f t="shared" si="77"/>
        <v>P5 A P2</v>
      </c>
      <c r="F618" s="125">
        <f t="shared" si="77"/>
        <v>0</v>
      </c>
      <c r="G618" s="128">
        <f t="shared" si="77"/>
        <v>1</v>
      </c>
      <c r="H618" s="750">
        <f t="shared" si="79"/>
        <v>0.35680000000000001</v>
      </c>
      <c r="I618" s="125">
        <f t="shared" si="80"/>
        <v>8</v>
      </c>
      <c r="J618" s="750">
        <f t="shared" si="78"/>
        <v>0</v>
      </c>
      <c r="L618" s="1">
        <v>0.35680000000000001</v>
      </c>
    </row>
    <row r="619" spans="1:12">
      <c r="A619" s="1320"/>
      <c r="B619" s="1321"/>
      <c r="C619" s="1321"/>
      <c r="D619" s="1322"/>
      <c r="E619" s="751" t="str">
        <f t="shared" si="77"/>
        <v>P49 A P42</v>
      </c>
      <c r="F619" s="125">
        <f t="shared" si="77"/>
        <v>101.74</v>
      </c>
      <c r="G619" s="128">
        <f t="shared" si="77"/>
        <v>1</v>
      </c>
      <c r="H619" s="750">
        <f t="shared" si="79"/>
        <v>0.24680000000000013</v>
      </c>
      <c r="I619" s="125">
        <f t="shared" si="80"/>
        <v>8</v>
      </c>
      <c r="J619" s="750">
        <f t="shared" si="78"/>
        <v>25.109432000000012</v>
      </c>
      <c r="L619" s="1">
        <v>0.24680000000000013</v>
      </c>
    </row>
    <row r="620" spans="1:12">
      <c r="A620" s="1320"/>
      <c r="B620" s="1321"/>
      <c r="C620" s="1321"/>
      <c r="D620" s="1322"/>
      <c r="E620" s="751" t="str">
        <f t="shared" si="77"/>
        <v>P42 A P32</v>
      </c>
      <c r="F620" s="125">
        <f t="shared" si="77"/>
        <v>98.84</v>
      </c>
      <c r="G620" s="128">
        <f t="shared" si="77"/>
        <v>1.1000000000000001</v>
      </c>
      <c r="H620" s="750">
        <f t="shared" si="79"/>
        <v>0.57179999999999964</v>
      </c>
      <c r="I620" s="125">
        <f t="shared" si="80"/>
        <v>8</v>
      </c>
      <c r="J620" s="750">
        <f t="shared" si="78"/>
        <v>62.168383199999973</v>
      </c>
      <c r="L620" s="1">
        <v>0.57179999999999964</v>
      </c>
    </row>
    <row r="621" spans="1:12">
      <c r="A621" s="1320"/>
      <c r="B621" s="1321"/>
      <c r="C621" s="1321"/>
      <c r="D621" s="1322"/>
      <c r="E621" s="751" t="str">
        <f t="shared" si="77"/>
        <v>P23 A P16</v>
      </c>
      <c r="F621" s="125">
        <f t="shared" si="77"/>
        <v>102.55</v>
      </c>
      <c r="G621" s="128">
        <f t="shared" si="77"/>
        <v>1</v>
      </c>
      <c r="H621" s="750">
        <f t="shared" si="79"/>
        <v>0.12180000000000013</v>
      </c>
      <c r="I621" s="125">
        <f t="shared" si="80"/>
        <v>8</v>
      </c>
      <c r="J621" s="750">
        <f t="shared" si="78"/>
        <v>12.490590000000013</v>
      </c>
      <c r="L621" s="1">
        <v>0.12180000000000013</v>
      </c>
    </row>
    <row r="622" spans="1:12">
      <c r="A622" s="1320"/>
      <c r="B622" s="1321"/>
      <c r="C622" s="1321"/>
      <c r="D622" s="1322"/>
      <c r="E622" s="751" t="str">
        <f t="shared" si="77"/>
        <v>P43 A P34</v>
      </c>
      <c r="F622" s="125">
        <f t="shared" si="77"/>
        <v>103.35</v>
      </c>
      <c r="G622" s="128">
        <f t="shared" si="77"/>
        <v>2</v>
      </c>
      <c r="H622" s="750">
        <f t="shared" si="79"/>
        <v>2.6217999999999995</v>
      </c>
      <c r="I622" s="125">
        <f t="shared" si="80"/>
        <v>8</v>
      </c>
      <c r="J622" s="750">
        <f t="shared" si="78"/>
        <v>541.92605999999989</v>
      </c>
      <c r="L622" s="1">
        <v>2.6217999999999995</v>
      </c>
    </row>
    <row r="623" spans="1:12">
      <c r="A623" s="1320"/>
      <c r="B623" s="1321"/>
      <c r="C623" s="1321"/>
      <c r="D623" s="1322"/>
      <c r="E623" s="751" t="str">
        <f t="shared" si="77"/>
        <v>P25 A P57</v>
      </c>
      <c r="F623" s="125">
        <f t="shared" si="77"/>
        <v>7.17</v>
      </c>
      <c r="G623" s="128">
        <f t="shared" si="77"/>
        <v>1</v>
      </c>
      <c r="H623" s="750">
        <f t="shared" si="79"/>
        <v>0.19680000000000009</v>
      </c>
      <c r="I623" s="125">
        <f t="shared" si="80"/>
        <v>8</v>
      </c>
      <c r="J623" s="750">
        <f t="shared" si="78"/>
        <v>1.4110560000000005</v>
      </c>
      <c r="L623" s="1">
        <v>0.19680000000000009</v>
      </c>
    </row>
    <row r="624" spans="1:12">
      <c r="A624" s="1320"/>
      <c r="B624" s="1321"/>
      <c r="C624" s="1321"/>
      <c r="D624" s="1322"/>
      <c r="E624" s="751" t="str">
        <f t="shared" si="77"/>
        <v>P57 A P17</v>
      </c>
      <c r="F624" s="125">
        <f t="shared" si="77"/>
        <v>91.73</v>
      </c>
      <c r="G624" s="128">
        <f t="shared" si="77"/>
        <v>1</v>
      </c>
      <c r="H624" s="750">
        <f t="shared" si="79"/>
        <v>0.22680000000000011</v>
      </c>
      <c r="I624" s="125">
        <f t="shared" si="80"/>
        <v>8</v>
      </c>
      <c r="J624" s="750">
        <f t="shared" si="78"/>
        <v>20.80436400000001</v>
      </c>
      <c r="L624" s="1">
        <v>0.22680000000000011</v>
      </c>
    </row>
    <row r="625" spans="1:13">
      <c r="A625" s="1320"/>
      <c r="B625" s="1321"/>
      <c r="C625" s="1321"/>
      <c r="D625" s="1322"/>
      <c r="E625" s="751"/>
      <c r="F625" s="125"/>
      <c r="G625" s="128"/>
      <c r="H625" s="750"/>
      <c r="I625" s="125"/>
      <c r="J625" s="750">
        <f t="shared" si="78"/>
        <v>0</v>
      </c>
    </row>
    <row r="626" spans="1:13" ht="13.5" thickBot="1">
      <c r="A626" s="1320"/>
      <c r="B626" s="1321"/>
      <c r="C626" s="1321"/>
      <c r="D626" s="1322"/>
      <c r="E626" s="751"/>
      <c r="F626" s="125"/>
      <c r="G626" s="128"/>
      <c r="H626" s="750"/>
      <c r="I626" s="125"/>
      <c r="J626" s="750">
        <f>+F626*G626*H626</f>
        <v>0</v>
      </c>
      <c r="M626" s="385"/>
    </row>
    <row r="627" spans="1:13" ht="13.5" thickBot="1">
      <c r="A627" s="1323"/>
      <c r="B627" s="1324"/>
      <c r="C627" s="1324"/>
      <c r="D627" s="1325"/>
      <c r="E627" s="606" t="s">
        <v>49</v>
      </c>
      <c r="F627" s="938"/>
      <c r="G627" s="384"/>
      <c r="H627" s="384"/>
      <c r="I627" s="928"/>
      <c r="J627" s="753">
        <f>+ROUND(SUM(J548:J626),2)</f>
        <v>2441.08</v>
      </c>
      <c r="M627" s="385"/>
    </row>
    <row r="628" spans="1:13" ht="13.5" thickBot="1">
      <c r="A628" s="441"/>
      <c r="B628" s="442"/>
      <c r="C628" s="442"/>
      <c r="D628" s="442"/>
      <c r="E628" s="384"/>
      <c r="F628" s="938"/>
      <c r="G628" s="384"/>
      <c r="H628" s="384"/>
      <c r="I628" s="928"/>
      <c r="J628" s="753"/>
      <c r="M628" s="385"/>
    </row>
    <row r="629" spans="1:13" ht="40.5" customHeight="1" thickBot="1">
      <c r="A629" s="1326" t="str">
        <f>+'PRESU OFICIAL'!B16</f>
        <v xml:space="preserve">Recolección y cargue de material sobrante en lugar de obra. Incluye: maquinaria, costo de disposición final del material y todo lo necesario para la correcta ejecución de la obra. No incluye transporte. </v>
      </c>
      <c r="B629" s="1327"/>
      <c r="C629" s="1327"/>
      <c r="D629" s="1327"/>
      <c r="E629" s="1327"/>
      <c r="F629" s="1327"/>
      <c r="G629" s="1327"/>
      <c r="H629" s="1329"/>
      <c r="I629" s="132" t="str">
        <f>'PRESU OFICIAL'!C16</f>
        <v>M3</v>
      </c>
      <c r="J629" s="435" t="str">
        <f>+'PRESU OFICIAL'!A16</f>
        <v>1,2,6</v>
      </c>
    </row>
    <row r="630" spans="1:13" ht="33" customHeight="1" thickBot="1">
      <c r="A630" s="1317" t="s">
        <v>831</v>
      </c>
      <c r="B630" s="1318"/>
      <c r="C630" s="1318"/>
      <c r="D630" s="1319"/>
      <c r="E630" s="112" t="s">
        <v>3</v>
      </c>
      <c r="F630" s="939" t="s">
        <v>59</v>
      </c>
      <c r="G630" s="112" t="s">
        <v>60</v>
      </c>
      <c r="H630" s="112" t="s">
        <v>61</v>
      </c>
      <c r="I630" s="114" t="s">
        <v>832</v>
      </c>
      <c r="J630" s="112" t="s">
        <v>49</v>
      </c>
    </row>
    <row r="631" spans="1:13">
      <c r="A631" s="1320"/>
      <c r="B631" s="1321"/>
      <c r="C631" s="1321"/>
      <c r="D631" s="1322"/>
      <c r="E631" s="751"/>
      <c r="F631" s="129"/>
      <c r="G631" s="126"/>
      <c r="H631" s="750"/>
      <c r="I631" s="127"/>
      <c r="J631" s="750"/>
    </row>
    <row r="632" spans="1:13">
      <c r="A632" s="1320"/>
      <c r="B632" s="1321"/>
      <c r="C632" s="1321"/>
      <c r="D632" s="1322"/>
      <c r="E632" s="751" t="str">
        <f t="shared" ref="E632:G651" si="81">+E93</f>
        <v>P1 A P2</v>
      </c>
      <c r="F632" s="125">
        <f t="shared" si="81"/>
        <v>0</v>
      </c>
      <c r="G632" s="128">
        <f t="shared" si="81"/>
        <v>1</v>
      </c>
      <c r="H632" s="750">
        <f t="shared" ref="H632:H663" si="82">H93-H549</f>
        <v>1.7032</v>
      </c>
      <c r="I632" s="125">
        <v>1.3</v>
      </c>
      <c r="J632" s="750">
        <f>+F632*G632*H632*I632</f>
        <v>0</v>
      </c>
    </row>
    <row r="633" spans="1:13">
      <c r="A633" s="1320"/>
      <c r="B633" s="1321"/>
      <c r="C633" s="1321"/>
      <c r="D633" s="1322"/>
      <c r="E633" s="751" t="str">
        <f t="shared" si="81"/>
        <v>P3 A P4</v>
      </c>
      <c r="F633" s="125">
        <f t="shared" si="81"/>
        <v>0</v>
      </c>
      <c r="G633" s="128">
        <f t="shared" si="81"/>
        <v>1</v>
      </c>
      <c r="H633" s="750">
        <f t="shared" si="82"/>
        <v>1.7032</v>
      </c>
      <c r="I633" s="125">
        <v>1.3</v>
      </c>
      <c r="J633" s="750">
        <f t="shared" ref="J633:J696" si="83">+F633*G633*H633*I633</f>
        <v>0</v>
      </c>
    </row>
    <row r="634" spans="1:13">
      <c r="A634" s="1320"/>
      <c r="B634" s="1321"/>
      <c r="C634" s="1321"/>
      <c r="D634" s="1322"/>
      <c r="E634" s="751" t="str">
        <f t="shared" si="81"/>
        <v>P4 A P5</v>
      </c>
      <c r="F634" s="125">
        <f t="shared" si="81"/>
        <v>0</v>
      </c>
      <c r="G634" s="128">
        <f t="shared" si="81"/>
        <v>1</v>
      </c>
      <c r="H634" s="750">
        <f t="shared" si="82"/>
        <v>1.7200000000000002</v>
      </c>
      <c r="I634" s="125">
        <v>1.3</v>
      </c>
      <c r="J634" s="750">
        <f t="shared" si="83"/>
        <v>0</v>
      </c>
    </row>
    <row r="635" spans="1:13">
      <c r="A635" s="1320"/>
      <c r="B635" s="1321"/>
      <c r="C635" s="1321"/>
      <c r="D635" s="1322"/>
      <c r="E635" s="751" t="str">
        <f t="shared" si="81"/>
        <v>P5 A P6</v>
      </c>
      <c r="F635" s="125">
        <f t="shared" si="81"/>
        <v>0</v>
      </c>
      <c r="G635" s="128">
        <f t="shared" si="81"/>
        <v>1</v>
      </c>
      <c r="H635" s="750">
        <f t="shared" si="82"/>
        <v>1.754</v>
      </c>
      <c r="I635" s="125">
        <v>1.3</v>
      </c>
      <c r="J635" s="750">
        <f t="shared" si="83"/>
        <v>0</v>
      </c>
    </row>
    <row r="636" spans="1:13">
      <c r="A636" s="1320"/>
      <c r="B636" s="1321"/>
      <c r="C636" s="1321"/>
      <c r="D636" s="1322"/>
      <c r="E636" s="751" t="str">
        <f t="shared" si="81"/>
        <v>P6 A P7</v>
      </c>
      <c r="F636" s="125">
        <f t="shared" si="81"/>
        <v>0</v>
      </c>
      <c r="G636" s="128">
        <f t="shared" si="81"/>
        <v>1</v>
      </c>
      <c r="H636" s="750">
        <f t="shared" si="82"/>
        <v>1.754</v>
      </c>
      <c r="I636" s="125">
        <v>1.3</v>
      </c>
      <c r="J636" s="750">
        <f t="shared" si="83"/>
        <v>0</v>
      </c>
    </row>
    <row r="637" spans="1:13">
      <c r="A637" s="1320"/>
      <c r="B637" s="1321"/>
      <c r="C637" s="1321"/>
      <c r="D637" s="1322"/>
      <c r="E637" s="751" t="str">
        <f t="shared" si="81"/>
        <v>P7 A P8</v>
      </c>
      <c r="F637" s="125">
        <f t="shared" si="81"/>
        <v>0</v>
      </c>
      <c r="G637" s="128">
        <f t="shared" si="81"/>
        <v>0</v>
      </c>
      <c r="H637" s="750">
        <f t="shared" si="82"/>
        <v>1.5</v>
      </c>
      <c r="I637" s="125">
        <v>1.3</v>
      </c>
      <c r="J637" s="750">
        <f t="shared" si="83"/>
        <v>0</v>
      </c>
    </row>
    <row r="638" spans="1:13">
      <c r="A638" s="1320"/>
      <c r="B638" s="1321"/>
      <c r="C638" s="1321"/>
      <c r="D638" s="1322"/>
      <c r="E638" s="751" t="str">
        <f t="shared" si="81"/>
        <v>P8 A P9</v>
      </c>
      <c r="F638" s="125">
        <f t="shared" si="81"/>
        <v>0</v>
      </c>
      <c r="G638" s="128">
        <f t="shared" si="81"/>
        <v>2.1</v>
      </c>
      <c r="H638" s="750">
        <f t="shared" si="82"/>
        <v>1.7031999999999998</v>
      </c>
      <c r="I638" s="125">
        <v>1.3</v>
      </c>
      <c r="J638" s="750">
        <f t="shared" si="83"/>
        <v>0</v>
      </c>
    </row>
    <row r="639" spans="1:13">
      <c r="A639" s="1320"/>
      <c r="B639" s="1321"/>
      <c r="C639" s="1321"/>
      <c r="D639" s="1322"/>
      <c r="E639" s="751" t="str">
        <f t="shared" si="81"/>
        <v>P9 A P10</v>
      </c>
      <c r="F639" s="125">
        <f t="shared" si="81"/>
        <v>0</v>
      </c>
      <c r="G639" s="128">
        <f t="shared" si="81"/>
        <v>1.8</v>
      </c>
      <c r="H639" s="750">
        <f t="shared" si="82"/>
        <v>1.7031999999999998</v>
      </c>
      <c r="I639" s="125">
        <v>1.3</v>
      </c>
      <c r="J639" s="750">
        <f t="shared" si="83"/>
        <v>0</v>
      </c>
    </row>
    <row r="640" spans="1:13">
      <c r="A640" s="1320"/>
      <c r="B640" s="1321"/>
      <c r="C640" s="1321"/>
      <c r="D640" s="1322"/>
      <c r="E640" s="751" t="str">
        <f t="shared" si="81"/>
        <v>P10 A P11</v>
      </c>
      <c r="F640" s="125">
        <f t="shared" si="81"/>
        <v>0</v>
      </c>
      <c r="G640" s="128">
        <f t="shared" si="81"/>
        <v>1</v>
      </c>
      <c r="H640" s="750">
        <f t="shared" si="82"/>
        <v>1.7032</v>
      </c>
      <c r="I640" s="125">
        <v>1.3</v>
      </c>
      <c r="J640" s="750">
        <f t="shared" si="83"/>
        <v>0</v>
      </c>
    </row>
    <row r="641" spans="1:10">
      <c r="A641" s="1320"/>
      <c r="B641" s="1321"/>
      <c r="C641" s="1321"/>
      <c r="D641" s="1322"/>
      <c r="E641" s="751" t="str">
        <f t="shared" si="81"/>
        <v>P58 A P59</v>
      </c>
      <c r="F641" s="125">
        <f t="shared" si="81"/>
        <v>0</v>
      </c>
      <c r="G641" s="128">
        <f t="shared" si="81"/>
        <v>1.2</v>
      </c>
      <c r="H641" s="750">
        <f t="shared" si="82"/>
        <v>1.7032000000000003</v>
      </c>
      <c r="I641" s="125">
        <v>1.3</v>
      </c>
      <c r="J641" s="750">
        <f t="shared" si="83"/>
        <v>0</v>
      </c>
    </row>
    <row r="642" spans="1:10">
      <c r="A642" s="1320"/>
      <c r="B642" s="1321"/>
      <c r="C642" s="1321"/>
      <c r="D642" s="1322"/>
      <c r="E642" s="751" t="str">
        <f t="shared" si="81"/>
        <v>P59 A P60</v>
      </c>
      <c r="F642" s="125">
        <f t="shared" si="81"/>
        <v>0</v>
      </c>
      <c r="G642" s="128">
        <f t="shared" si="81"/>
        <v>1.5</v>
      </c>
      <c r="H642" s="750">
        <f t="shared" si="82"/>
        <v>1.7032</v>
      </c>
      <c r="I642" s="125">
        <v>1.3</v>
      </c>
      <c r="J642" s="750">
        <f t="shared" si="83"/>
        <v>0</v>
      </c>
    </row>
    <row r="643" spans="1:10">
      <c r="A643" s="1320"/>
      <c r="B643" s="1321"/>
      <c r="C643" s="1321"/>
      <c r="D643" s="1322"/>
      <c r="E643" s="751" t="str">
        <f t="shared" si="81"/>
        <v>P60 A P61</v>
      </c>
      <c r="F643" s="125">
        <f t="shared" si="81"/>
        <v>0</v>
      </c>
      <c r="G643" s="128">
        <f t="shared" si="81"/>
        <v>1.1000000000000001</v>
      </c>
      <c r="H643" s="750">
        <f t="shared" si="82"/>
        <v>1.7032</v>
      </c>
      <c r="I643" s="125">
        <v>1.3</v>
      </c>
      <c r="J643" s="750">
        <f t="shared" si="83"/>
        <v>0</v>
      </c>
    </row>
    <row r="644" spans="1:10">
      <c r="A644" s="1320"/>
      <c r="B644" s="1321"/>
      <c r="C644" s="1321"/>
      <c r="D644" s="1322"/>
      <c r="E644" s="751" t="str">
        <f t="shared" si="81"/>
        <v>P12 A P13</v>
      </c>
      <c r="F644" s="125">
        <f t="shared" si="81"/>
        <v>106.32</v>
      </c>
      <c r="G644" s="128">
        <f t="shared" si="81"/>
        <v>1</v>
      </c>
      <c r="H644" s="750">
        <f t="shared" si="82"/>
        <v>1.7000000000000002</v>
      </c>
      <c r="I644" s="125">
        <v>1.3</v>
      </c>
      <c r="J644" s="750">
        <f t="shared" si="83"/>
        <v>234.96720000000002</v>
      </c>
    </row>
    <row r="645" spans="1:10">
      <c r="A645" s="1320"/>
      <c r="B645" s="1321"/>
      <c r="C645" s="1321"/>
      <c r="D645" s="1322"/>
      <c r="E645" s="751" t="str">
        <f t="shared" si="81"/>
        <v>P13 A P14</v>
      </c>
      <c r="F645" s="125">
        <f t="shared" si="81"/>
        <v>85.81</v>
      </c>
      <c r="G645" s="128">
        <f t="shared" si="81"/>
        <v>1</v>
      </c>
      <c r="H645" s="750">
        <f t="shared" si="82"/>
        <v>1.7032</v>
      </c>
      <c r="I645" s="125">
        <v>1.3</v>
      </c>
      <c r="J645" s="750">
        <f t="shared" si="83"/>
        <v>189.9970696</v>
      </c>
    </row>
    <row r="646" spans="1:10">
      <c r="A646" s="1320"/>
      <c r="B646" s="1321"/>
      <c r="C646" s="1321"/>
      <c r="D646" s="1322"/>
      <c r="E646" s="751" t="str">
        <f t="shared" si="81"/>
        <v>P14 A P15</v>
      </c>
      <c r="F646" s="125">
        <f t="shared" si="81"/>
        <v>105.24</v>
      </c>
      <c r="G646" s="128">
        <f t="shared" si="81"/>
        <v>1.1000000000000001</v>
      </c>
      <c r="H646" s="750">
        <f t="shared" si="82"/>
        <v>1.754</v>
      </c>
      <c r="I646" s="125">
        <v>1.3</v>
      </c>
      <c r="J646" s="750">
        <f t="shared" si="83"/>
        <v>263.96507280000003</v>
      </c>
    </row>
    <row r="647" spans="1:10">
      <c r="A647" s="1320"/>
      <c r="B647" s="1321"/>
      <c r="C647" s="1321"/>
      <c r="D647" s="1322"/>
      <c r="E647" s="751" t="str">
        <f t="shared" si="81"/>
        <v>P15 A P16</v>
      </c>
      <c r="F647" s="125">
        <f t="shared" si="81"/>
        <v>93.33</v>
      </c>
      <c r="G647" s="128">
        <f t="shared" si="81"/>
        <v>1.1000000000000001</v>
      </c>
      <c r="H647" s="750">
        <f t="shared" si="82"/>
        <v>1.8048</v>
      </c>
      <c r="I647" s="125">
        <v>1.3</v>
      </c>
      <c r="J647" s="750">
        <f t="shared" si="83"/>
        <v>240.87203712000004</v>
      </c>
    </row>
    <row r="648" spans="1:10">
      <c r="A648" s="1320"/>
      <c r="B648" s="1321"/>
      <c r="C648" s="1321"/>
      <c r="D648" s="1322"/>
      <c r="E648" s="751" t="str">
        <f t="shared" si="81"/>
        <v>P16 A P17</v>
      </c>
      <c r="F648" s="125">
        <f t="shared" si="81"/>
        <v>94.43</v>
      </c>
      <c r="G648" s="128">
        <f t="shared" si="81"/>
        <v>1</v>
      </c>
      <c r="H648" s="750">
        <f t="shared" si="82"/>
        <v>1.8048</v>
      </c>
      <c r="I648" s="125">
        <v>1.3</v>
      </c>
      <c r="J648" s="750">
        <f t="shared" si="83"/>
        <v>221.55544320000001</v>
      </c>
    </row>
    <row r="649" spans="1:10">
      <c r="A649" s="1320"/>
      <c r="B649" s="1321"/>
      <c r="C649" s="1321"/>
      <c r="D649" s="1322"/>
      <c r="E649" s="751" t="str">
        <f t="shared" si="81"/>
        <v>P17 A P18</v>
      </c>
      <c r="F649" s="125">
        <f t="shared" si="81"/>
        <v>83.87</v>
      </c>
      <c r="G649" s="128">
        <f t="shared" si="81"/>
        <v>1.5</v>
      </c>
      <c r="H649" s="750">
        <f t="shared" si="82"/>
        <v>1.8048000000000004</v>
      </c>
      <c r="I649" s="125">
        <v>1.3</v>
      </c>
      <c r="J649" s="750">
        <f t="shared" si="83"/>
        <v>295.1687232000001</v>
      </c>
    </row>
    <row r="650" spans="1:10">
      <c r="A650" s="1320"/>
      <c r="B650" s="1321"/>
      <c r="C650" s="1321"/>
      <c r="D650" s="1322"/>
      <c r="E650" s="751" t="str">
        <f t="shared" si="81"/>
        <v>P52 A P54</v>
      </c>
      <c r="F650" s="125">
        <f t="shared" si="81"/>
        <v>87.96</v>
      </c>
      <c r="G650" s="128">
        <f t="shared" si="81"/>
        <v>1</v>
      </c>
      <c r="H650" s="750">
        <f t="shared" si="82"/>
        <v>1.7032</v>
      </c>
      <c r="I650" s="125">
        <v>1.3</v>
      </c>
      <c r="J650" s="750">
        <f t="shared" si="83"/>
        <v>194.75751359999998</v>
      </c>
    </row>
    <row r="651" spans="1:10">
      <c r="A651" s="1320"/>
      <c r="B651" s="1321"/>
      <c r="C651" s="1321"/>
      <c r="D651" s="1322"/>
      <c r="E651" s="751" t="str">
        <f t="shared" si="81"/>
        <v>P19 A P20</v>
      </c>
      <c r="F651" s="125">
        <f t="shared" si="81"/>
        <v>63.87</v>
      </c>
      <c r="G651" s="128">
        <f t="shared" si="81"/>
        <v>1</v>
      </c>
      <c r="H651" s="750">
        <f t="shared" si="82"/>
        <v>1.8048</v>
      </c>
      <c r="I651" s="125">
        <v>1.3</v>
      </c>
      <c r="J651" s="750">
        <f t="shared" si="83"/>
        <v>149.8543488</v>
      </c>
    </row>
    <row r="652" spans="1:10">
      <c r="A652" s="1320"/>
      <c r="B652" s="1321"/>
      <c r="C652" s="1321"/>
      <c r="D652" s="1322"/>
      <c r="E652" s="751" t="str">
        <f t="shared" ref="E652:G671" si="84">+E113</f>
        <v>P20 A P21</v>
      </c>
      <c r="F652" s="125">
        <f t="shared" si="84"/>
        <v>91.48</v>
      </c>
      <c r="G652" s="128">
        <f t="shared" si="84"/>
        <v>1</v>
      </c>
      <c r="H652" s="750">
        <f t="shared" si="82"/>
        <v>1.8048</v>
      </c>
      <c r="I652" s="125">
        <v>1.3</v>
      </c>
      <c r="J652" s="750">
        <f t="shared" si="83"/>
        <v>214.6340352</v>
      </c>
    </row>
    <row r="653" spans="1:10">
      <c r="A653" s="1320"/>
      <c r="B653" s="1321"/>
      <c r="C653" s="1321"/>
      <c r="D653" s="1322"/>
      <c r="E653" s="751" t="str">
        <f t="shared" si="84"/>
        <v>P21 A P22</v>
      </c>
      <c r="F653" s="125">
        <f t="shared" si="84"/>
        <v>100.81</v>
      </c>
      <c r="G653" s="128">
        <f t="shared" si="84"/>
        <v>1</v>
      </c>
      <c r="H653" s="750">
        <f t="shared" si="82"/>
        <v>1.8048</v>
      </c>
      <c r="I653" s="125">
        <v>1.3</v>
      </c>
      <c r="J653" s="750">
        <f t="shared" si="83"/>
        <v>236.52445440000002</v>
      </c>
    </row>
    <row r="654" spans="1:10">
      <c r="A654" s="1320"/>
      <c r="B654" s="1321"/>
      <c r="C654" s="1321"/>
      <c r="D654" s="1322"/>
      <c r="E654" s="751" t="str">
        <f t="shared" si="84"/>
        <v>P22 A P23</v>
      </c>
      <c r="F654" s="125">
        <f t="shared" si="84"/>
        <v>95.32</v>
      </c>
      <c r="G654" s="128">
        <f t="shared" si="84"/>
        <v>1</v>
      </c>
      <c r="H654" s="750">
        <f t="shared" si="82"/>
        <v>1.8048</v>
      </c>
      <c r="I654" s="125">
        <v>1.3</v>
      </c>
      <c r="J654" s="750">
        <f t="shared" si="83"/>
        <v>223.64359680000001</v>
      </c>
    </row>
    <row r="655" spans="1:10">
      <c r="A655" s="1320"/>
      <c r="B655" s="1321"/>
      <c r="C655" s="1321"/>
      <c r="D655" s="1322"/>
      <c r="E655" s="751" t="str">
        <f t="shared" si="84"/>
        <v>P23 A P24</v>
      </c>
      <c r="F655" s="125">
        <f t="shared" si="84"/>
        <v>4.1100000000000003</v>
      </c>
      <c r="G655" s="128">
        <f t="shared" si="84"/>
        <v>1</v>
      </c>
      <c r="H655" s="750">
        <f t="shared" si="82"/>
        <v>1.8048</v>
      </c>
      <c r="I655" s="125">
        <v>1.3</v>
      </c>
      <c r="J655" s="750">
        <f t="shared" si="83"/>
        <v>9.6430464000000011</v>
      </c>
    </row>
    <row r="656" spans="1:10">
      <c r="A656" s="1320"/>
      <c r="B656" s="1321"/>
      <c r="C656" s="1321"/>
      <c r="D656" s="1322"/>
      <c r="E656" s="751" t="str">
        <f t="shared" si="84"/>
        <v>P24 A P25</v>
      </c>
      <c r="F656" s="125">
        <f t="shared" si="84"/>
        <v>83.34</v>
      </c>
      <c r="G656" s="128">
        <f t="shared" si="84"/>
        <v>1</v>
      </c>
      <c r="H656" s="750">
        <f t="shared" si="82"/>
        <v>1.8048</v>
      </c>
      <c r="I656" s="125">
        <v>1.3</v>
      </c>
      <c r="J656" s="750">
        <f t="shared" si="83"/>
        <v>195.53564160000002</v>
      </c>
    </row>
    <row r="657" spans="1:10">
      <c r="A657" s="1320"/>
      <c r="B657" s="1321"/>
      <c r="C657" s="1321"/>
      <c r="D657" s="1322"/>
      <c r="E657" s="751" t="str">
        <f t="shared" si="84"/>
        <v>P26 A P27</v>
      </c>
      <c r="F657" s="125">
        <f t="shared" si="84"/>
        <v>71.010000000000005</v>
      </c>
      <c r="G657" s="128">
        <f t="shared" si="84"/>
        <v>1</v>
      </c>
      <c r="H657" s="750">
        <f t="shared" si="82"/>
        <v>1.85</v>
      </c>
      <c r="I657" s="125">
        <v>1.3</v>
      </c>
      <c r="J657" s="750">
        <f t="shared" si="83"/>
        <v>170.77905000000001</v>
      </c>
    </row>
    <row r="658" spans="1:10">
      <c r="A658" s="1320"/>
      <c r="B658" s="1321"/>
      <c r="C658" s="1321"/>
      <c r="D658" s="1322"/>
      <c r="E658" s="751" t="str">
        <f t="shared" si="84"/>
        <v>P27 A P28</v>
      </c>
      <c r="F658" s="125">
        <f t="shared" si="84"/>
        <v>6.7</v>
      </c>
      <c r="G658" s="128">
        <f t="shared" si="84"/>
        <v>1</v>
      </c>
      <c r="H658" s="750">
        <f t="shared" si="82"/>
        <v>1.7964000000000002</v>
      </c>
      <c r="I658" s="125">
        <v>1.3</v>
      </c>
      <c r="J658" s="750">
        <f t="shared" si="83"/>
        <v>15.646644000000004</v>
      </c>
    </row>
    <row r="659" spans="1:10">
      <c r="A659" s="1320"/>
      <c r="B659" s="1321"/>
      <c r="C659" s="1321"/>
      <c r="D659" s="1322"/>
      <c r="E659" s="751" t="str">
        <f t="shared" si="84"/>
        <v>P28 A P29</v>
      </c>
      <c r="F659" s="125">
        <f t="shared" si="84"/>
        <v>65.3</v>
      </c>
      <c r="G659" s="128">
        <f t="shared" si="84"/>
        <v>1</v>
      </c>
      <c r="H659" s="750">
        <f t="shared" si="82"/>
        <v>1.7964000000000002</v>
      </c>
      <c r="I659" s="125">
        <v>1.3</v>
      </c>
      <c r="J659" s="750">
        <f t="shared" si="83"/>
        <v>152.496396</v>
      </c>
    </row>
    <row r="660" spans="1:10">
      <c r="A660" s="1320"/>
      <c r="B660" s="1321"/>
      <c r="C660" s="1321"/>
      <c r="D660" s="1322"/>
      <c r="E660" s="751" t="str">
        <f t="shared" si="84"/>
        <v>P29 A P30</v>
      </c>
      <c r="F660" s="125">
        <f t="shared" si="84"/>
        <v>94.98</v>
      </c>
      <c r="G660" s="128">
        <f t="shared" si="84"/>
        <v>1.1000000000000001</v>
      </c>
      <c r="H660" s="750">
        <f t="shared" si="82"/>
        <v>1.9063999999999999</v>
      </c>
      <c r="I660" s="125">
        <v>1.3</v>
      </c>
      <c r="J660" s="750">
        <f t="shared" si="83"/>
        <v>258.92991696000001</v>
      </c>
    </row>
    <row r="661" spans="1:10">
      <c r="A661" s="1320"/>
      <c r="B661" s="1321"/>
      <c r="C661" s="1321"/>
      <c r="D661" s="1322"/>
      <c r="E661" s="751" t="str">
        <f t="shared" si="84"/>
        <v>P30 A P31</v>
      </c>
      <c r="F661" s="125">
        <f t="shared" si="84"/>
        <v>93.35</v>
      </c>
      <c r="G661" s="128">
        <f t="shared" si="84"/>
        <v>1.2</v>
      </c>
      <c r="H661" s="750">
        <f t="shared" si="82"/>
        <v>1.9064000000000003</v>
      </c>
      <c r="I661" s="125">
        <v>1.3</v>
      </c>
      <c r="J661" s="750">
        <f t="shared" si="83"/>
        <v>277.62140640000001</v>
      </c>
    </row>
    <row r="662" spans="1:10">
      <c r="A662" s="1320"/>
      <c r="B662" s="1321"/>
      <c r="C662" s="1321"/>
      <c r="D662" s="1322"/>
      <c r="E662" s="751" t="str">
        <f t="shared" si="84"/>
        <v>P31 A P32</v>
      </c>
      <c r="F662" s="125">
        <f t="shared" si="84"/>
        <v>95.12</v>
      </c>
      <c r="G662" s="128">
        <f t="shared" si="84"/>
        <v>1.2</v>
      </c>
      <c r="H662" s="750">
        <f t="shared" si="82"/>
        <v>1.9064000000000003</v>
      </c>
      <c r="I662" s="125">
        <v>1.3</v>
      </c>
      <c r="J662" s="750">
        <f t="shared" si="83"/>
        <v>282.88535808000006</v>
      </c>
    </row>
    <row r="663" spans="1:10">
      <c r="A663" s="1320"/>
      <c r="B663" s="1321"/>
      <c r="C663" s="1321"/>
      <c r="D663" s="1322"/>
      <c r="E663" s="751" t="str">
        <f t="shared" si="84"/>
        <v>P32 A P33</v>
      </c>
      <c r="F663" s="125">
        <f t="shared" si="84"/>
        <v>89.82</v>
      </c>
      <c r="G663" s="128">
        <f t="shared" si="84"/>
        <v>1.5</v>
      </c>
      <c r="H663" s="750">
        <f t="shared" si="82"/>
        <v>1.9064000000000003</v>
      </c>
      <c r="I663" s="125">
        <v>1.3</v>
      </c>
      <c r="J663" s="750">
        <f t="shared" si="83"/>
        <v>333.90405360000005</v>
      </c>
    </row>
    <row r="664" spans="1:10">
      <c r="A664" s="1320"/>
      <c r="B664" s="1321"/>
      <c r="C664" s="1321"/>
      <c r="D664" s="1322"/>
      <c r="E664" s="751" t="str">
        <f t="shared" si="84"/>
        <v>P33 A P34</v>
      </c>
      <c r="F664" s="125">
        <f t="shared" si="84"/>
        <v>5.74</v>
      </c>
      <c r="G664" s="128">
        <f t="shared" si="84"/>
        <v>1.5</v>
      </c>
      <c r="H664" s="750">
        <f t="shared" ref="H664:H695" si="85">H125-H581</f>
        <v>1.9064000000000003</v>
      </c>
      <c r="I664" s="125">
        <v>1.3</v>
      </c>
      <c r="J664" s="750">
        <f t="shared" si="83"/>
        <v>21.338335200000003</v>
      </c>
    </row>
    <row r="665" spans="1:10">
      <c r="A665" s="1320"/>
      <c r="B665" s="1321"/>
      <c r="C665" s="1321"/>
      <c r="D665" s="1322"/>
      <c r="E665" s="751" t="str">
        <f t="shared" si="84"/>
        <v>P34 A P35</v>
      </c>
      <c r="F665" s="125">
        <f t="shared" si="84"/>
        <v>79.2</v>
      </c>
      <c r="G665" s="128">
        <f t="shared" si="84"/>
        <v>1.8</v>
      </c>
      <c r="H665" s="750">
        <f t="shared" si="85"/>
        <v>1.9064000000000001</v>
      </c>
      <c r="I665" s="125">
        <v>1.3</v>
      </c>
      <c r="J665" s="750">
        <f t="shared" si="83"/>
        <v>353.3092992</v>
      </c>
    </row>
    <row r="666" spans="1:10">
      <c r="A666" s="1320"/>
      <c r="B666" s="1321"/>
      <c r="C666" s="1321"/>
      <c r="D666" s="1322"/>
      <c r="E666" s="751" t="str">
        <f t="shared" si="84"/>
        <v>P36 A P37</v>
      </c>
      <c r="F666" s="125">
        <f t="shared" si="84"/>
        <v>78.44</v>
      </c>
      <c r="G666" s="128">
        <f t="shared" si="84"/>
        <v>1</v>
      </c>
      <c r="H666" s="750">
        <f t="shared" si="85"/>
        <v>1.7400000000000002</v>
      </c>
      <c r="I666" s="125">
        <v>1.3</v>
      </c>
      <c r="J666" s="750">
        <f t="shared" si="83"/>
        <v>177.43128000000002</v>
      </c>
    </row>
    <row r="667" spans="1:10">
      <c r="A667" s="1320"/>
      <c r="B667" s="1321"/>
      <c r="C667" s="1321"/>
      <c r="D667" s="1322"/>
      <c r="E667" s="751" t="str">
        <f t="shared" si="84"/>
        <v>P37 A P38</v>
      </c>
      <c r="F667" s="125">
        <f t="shared" si="84"/>
        <v>71.17</v>
      </c>
      <c r="G667" s="128">
        <f t="shared" si="84"/>
        <v>1</v>
      </c>
      <c r="H667" s="750">
        <f t="shared" si="85"/>
        <v>1.754</v>
      </c>
      <c r="I667" s="125">
        <v>1.3</v>
      </c>
      <c r="J667" s="750">
        <f t="shared" si="83"/>
        <v>162.281834</v>
      </c>
    </row>
    <row r="668" spans="1:10">
      <c r="A668" s="1320"/>
      <c r="B668" s="1321"/>
      <c r="C668" s="1321"/>
      <c r="D668" s="1322"/>
      <c r="E668" s="751" t="str">
        <f t="shared" si="84"/>
        <v>P38 A P39</v>
      </c>
      <c r="F668" s="125">
        <f t="shared" si="84"/>
        <v>71.89</v>
      </c>
      <c r="G668" s="128">
        <f t="shared" si="84"/>
        <v>1</v>
      </c>
      <c r="H668" s="750">
        <f t="shared" si="85"/>
        <v>1.754</v>
      </c>
      <c r="I668" s="125">
        <v>1.3</v>
      </c>
      <c r="J668" s="750">
        <f t="shared" si="83"/>
        <v>163.92357800000002</v>
      </c>
    </row>
    <row r="669" spans="1:10">
      <c r="A669" s="1320"/>
      <c r="B669" s="1321"/>
      <c r="C669" s="1321"/>
      <c r="D669" s="1322"/>
      <c r="E669" s="751" t="str">
        <f t="shared" si="84"/>
        <v>P39 A P40</v>
      </c>
      <c r="F669" s="125">
        <f t="shared" si="84"/>
        <v>76.86</v>
      </c>
      <c r="G669" s="128">
        <f t="shared" si="84"/>
        <v>1</v>
      </c>
      <c r="H669" s="750">
        <f t="shared" si="85"/>
        <v>1.754</v>
      </c>
      <c r="I669" s="125">
        <v>1.3</v>
      </c>
      <c r="J669" s="750">
        <f t="shared" si="83"/>
        <v>175.25617200000002</v>
      </c>
    </row>
    <row r="670" spans="1:10">
      <c r="A670" s="1320"/>
      <c r="B670" s="1321"/>
      <c r="C670" s="1321"/>
      <c r="D670" s="1322"/>
      <c r="E670" s="751" t="str">
        <f t="shared" si="84"/>
        <v>P40 A P41</v>
      </c>
      <c r="F670" s="125">
        <f t="shared" si="84"/>
        <v>108.73</v>
      </c>
      <c r="G670" s="128">
        <f t="shared" si="84"/>
        <v>1</v>
      </c>
      <c r="H670" s="750">
        <f t="shared" si="85"/>
        <v>1.754</v>
      </c>
      <c r="I670" s="125">
        <v>1.3</v>
      </c>
      <c r="J670" s="750">
        <f t="shared" si="83"/>
        <v>247.92614600000002</v>
      </c>
    </row>
    <row r="671" spans="1:10">
      <c r="A671" s="1320"/>
      <c r="B671" s="1321"/>
      <c r="C671" s="1321"/>
      <c r="D671" s="1322"/>
      <c r="E671" s="751" t="str">
        <f t="shared" si="84"/>
        <v>P41 A P42</v>
      </c>
      <c r="F671" s="125">
        <f t="shared" si="84"/>
        <v>94.27</v>
      </c>
      <c r="G671" s="128">
        <f t="shared" si="84"/>
        <v>1</v>
      </c>
      <c r="H671" s="750">
        <f t="shared" si="85"/>
        <v>1.754</v>
      </c>
      <c r="I671" s="125">
        <v>1.3</v>
      </c>
      <c r="J671" s="750">
        <f t="shared" si="83"/>
        <v>214.954454</v>
      </c>
    </row>
    <row r="672" spans="1:10">
      <c r="A672" s="1320"/>
      <c r="B672" s="1321"/>
      <c r="C672" s="1321"/>
      <c r="D672" s="1322"/>
      <c r="E672" s="751" t="str">
        <f t="shared" ref="E672:G691" si="86">+E133</f>
        <v>P42 A P43</v>
      </c>
      <c r="F672" s="125">
        <f t="shared" si="86"/>
        <v>98.09</v>
      </c>
      <c r="G672" s="128">
        <f t="shared" si="86"/>
        <v>2</v>
      </c>
      <c r="H672" s="750">
        <f t="shared" si="85"/>
        <v>1.754</v>
      </c>
      <c r="I672" s="125">
        <v>1.3</v>
      </c>
      <c r="J672" s="750">
        <f t="shared" si="83"/>
        <v>447.32963599999999</v>
      </c>
    </row>
    <row r="673" spans="1:10">
      <c r="A673" s="1320"/>
      <c r="B673" s="1321"/>
      <c r="C673" s="1321"/>
      <c r="D673" s="1322"/>
      <c r="E673" s="751" t="str">
        <f t="shared" si="86"/>
        <v>P44 A P45</v>
      </c>
      <c r="F673" s="125">
        <f t="shared" si="86"/>
        <v>79.650000000000006</v>
      </c>
      <c r="G673" s="128">
        <f t="shared" si="86"/>
        <v>1</v>
      </c>
      <c r="H673" s="750">
        <f t="shared" si="85"/>
        <v>1.875</v>
      </c>
      <c r="I673" s="125">
        <v>1.3</v>
      </c>
      <c r="J673" s="750">
        <f t="shared" si="83"/>
        <v>194.14687499999999</v>
      </c>
    </row>
    <row r="674" spans="1:10">
      <c r="A674" s="1320"/>
      <c r="B674" s="1321"/>
      <c r="C674" s="1321"/>
      <c r="D674" s="1322"/>
      <c r="E674" s="751" t="str">
        <f t="shared" si="86"/>
        <v>P45 A P46</v>
      </c>
      <c r="F674" s="125">
        <f t="shared" si="86"/>
        <v>68.989999999999995</v>
      </c>
      <c r="G674" s="128">
        <f t="shared" si="86"/>
        <v>1.1000000000000001</v>
      </c>
      <c r="H674" s="750">
        <f t="shared" si="85"/>
        <v>1.9063999999999999</v>
      </c>
      <c r="I674" s="125">
        <v>1.3</v>
      </c>
      <c r="J674" s="750">
        <f t="shared" si="83"/>
        <v>188.07722647999998</v>
      </c>
    </row>
    <row r="675" spans="1:10">
      <c r="A675" s="1320"/>
      <c r="B675" s="1321"/>
      <c r="C675" s="1321"/>
      <c r="D675" s="1322"/>
      <c r="E675" s="751" t="str">
        <f t="shared" si="86"/>
        <v>P46 A P76</v>
      </c>
      <c r="F675" s="125">
        <f t="shared" si="86"/>
        <v>68.63</v>
      </c>
      <c r="G675" s="128">
        <f t="shared" si="86"/>
        <v>1.1000000000000001</v>
      </c>
      <c r="H675" s="750">
        <f t="shared" si="85"/>
        <v>1.9063999999999999</v>
      </c>
      <c r="I675" s="125">
        <v>1.3</v>
      </c>
      <c r="J675" s="750">
        <f t="shared" si="83"/>
        <v>187.09581175999998</v>
      </c>
    </row>
    <row r="676" spans="1:10">
      <c r="A676" s="1320"/>
      <c r="B676" s="1321"/>
      <c r="C676" s="1321"/>
      <c r="D676" s="1322"/>
      <c r="E676" s="751" t="str">
        <f t="shared" si="86"/>
        <v>P76 A P47</v>
      </c>
      <c r="F676" s="125">
        <f t="shared" si="86"/>
        <v>57.17</v>
      </c>
      <c r="G676" s="128">
        <f t="shared" si="86"/>
        <v>1</v>
      </c>
      <c r="H676" s="750">
        <f t="shared" si="85"/>
        <v>1.9063999999999999</v>
      </c>
      <c r="I676" s="125">
        <v>1.3</v>
      </c>
      <c r="J676" s="750">
        <f t="shared" si="83"/>
        <v>141.6855544</v>
      </c>
    </row>
    <row r="677" spans="1:10">
      <c r="A677" s="1320"/>
      <c r="B677" s="1321"/>
      <c r="C677" s="1321"/>
      <c r="D677" s="1322"/>
      <c r="E677" s="751" t="str">
        <f t="shared" si="86"/>
        <v>P47 A P62</v>
      </c>
      <c r="F677" s="125">
        <f t="shared" si="86"/>
        <v>55.79</v>
      </c>
      <c r="G677" s="128">
        <f t="shared" si="86"/>
        <v>1.2</v>
      </c>
      <c r="H677" s="750">
        <f t="shared" si="85"/>
        <v>1.9064000000000003</v>
      </c>
      <c r="I677" s="125">
        <v>1.3</v>
      </c>
      <c r="J677" s="750">
        <f t="shared" si="83"/>
        <v>165.91856736000003</v>
      </c>
    </row>
    <row r="678" spans="1:10">
      <c r="A678" s="1320"/>
      <c r="B678" s="1321"/>
      <c r="C678" s="1321"/>
      <c r="D678" s="1322"/>
      <c r="E678" s="751" t="str">
        <f t="shared" si="86"/>
        <v>P62 A P48</v>
      </c>
      <c r="F678" s="125">
        <f t="shared" si="86"/>
        <v>70.06</v>
      </c>
      <c r="G678" s="128">
        <f t="shared" si="86"/>
        <v>1.1000000000000001</v>
      </c>
      <c r="H678" s="750">
        <f t="shared" si="85"/>
        <v>1.9063999999999999</v>
      </c>
      <c r="I678" s="125">
        <v>1.3</v>
      </c>
      <c r="J678" s="750">
        <f t="shared" si="83"/>
        <v>190.99420912000002</v>
      </c>
    </row>
    <row r="679" spans="1:10">
      <c r="A679" s="1320"/>
      <c r="B679" s="1321"/>
      <c r="C679" s="1321"/>
      <c r="D679" s="1322"/>
      <c r="E679" s="751" t="str">
        <f t="shared" si="86"/>
        <v>P48 A P49</v>
      </c>
      <c r="F679" s="125">
        <f t="shared" si="86"/>
        <v>95.9</v>
      </c>
      <c r="G679" s="128">
        <f t="shared" si="86"/>
        <v>1</v>
      </c>
      <c r="H679" s="750">
        <f t="shared" si="85"/>
        <v>1.8</v>
      </c>
      <c r="I679" s="125">
        <v>1.3</v>
      </c>
      <c r="J679" s="750">
        <f t="shared" si="83"/>
        <v>224.40600000000001</v>
      </c>
    </row>
    <row r="680" spans="1:10">
      <c r="A680" s="1320"/>
      <c r="B680" s="1321"/>
      <c r="C680" s="1321"/>
      <c r="D680" s="1322"/>
      <c r="E680" s="751" t="str">
        <f t="shared" si="86"/>
        <v>P45 A P50</v>
      </c>
      <c r="F680" s="125">
        <f t="shared" si="86"/>
        <v>46.92</v>
      </c>
      <c r="G680" s="128">
        <f t="shared" si="86"/>
        <v>1</v>
      </c>
      <c r="H680" s="750">
        <f t="shared" si="85"/>
        <v>1.7032</v>
      </c>
      <c r="I680" s="125">
        <v>1.3</v>
      </c>
      <c r="J680" s="750">
        <f t="shared" si="83"/>
        <v>103.88838720000001</v>
      </c>
    </row>
    <row r="681" spans="1:10">
      <c r="A681" s="1320"/>
      <c r="B681" s="1321"/>
      <c r="C681" s="1321"/>
      <c r="D681" s="1322"/>
      <c r="E681" s="751" t="str">
        <f t="shared" si="86"/>
        <v>P50 A P37</v>
      </c>
      <c r="F681" s="125">
        <f t="shared" si="86"/>
        <v>46.51</v>
      </c>
      <c r="G681" s="128">
        <f t="shared" si="86"/>
        <v>1</v>
      </c>
      <c r="H681" s="750">
        <f t="shared" si="85"/>
        <v>1.7032</v>
      </c>
      <c r="I681" s="125">
        <v>1.3</v>
      </c>
      <c r="J681" s="750">
        <f t="shared" si="83"/>
        <v>102.98058159999999</v>
      </c>
    </row>
    <row r="682" spans="1:10">
      <c r="A682" s="1320"/>
      <c r="B682" s="1321"/>
      <c r="C682" s="1321"/>
      <c r="D682" s="1322"/>
      <c r="E682" s="751" t="str">
        <f t="shared" si="86"/>
        <v>P39 A P51</v>
      </c>
      <c r="F682" s="125">
        <f t="shared" si="86"/>
        <v>46.17</v>
      </c>
      <c r="G682" s="128">
        <f t="shared" si="86"/>
        <v>1</v>
      </c>
      <c r="H682" s="750">
        <f t="shared" si="85"/>
        <v>1.7032</v>
      </c>
      <c r="I682" s="125">
        <v>1.3</v>
      </c>
      <c r="J682" s="750">
        <f t="shared" si="83"/>
        <v>102.22776720000002</v>
      </c>
    </row>
    <row r="683" spans="1:10">
      <c r="A683" s="1320"/>
      <c r="B683" s="1321"/>
      <c r="C683" s="1321"/>
      <c r="D683" s="1322"/>
      <c r="E683" s="751" t="str">
        <f t="shared" si="86"/>
        <v>P51 A P29</v>
      </c>
      <c r="F683" s="125">
        <f t="shared" si="86"/>
        <v>45.24</v>
      </c>
      <c r="G683" s="128">
        <f t="shared" si="86"/>
        <v>1.2</v>
      </c>
      <c r="H683" s="750">
        <f t="shared" si="85"/>
        <v>1.7032000000000003</v>
      </c>
      <c r="I683" s="125">
        <v>1.3</v>
      </c>
      <c r="J683" s="750">
        <f t="shared" si="83"/>
        <v>120.20231808000003</v>
      </c>
    </row>
    <row r="684" spans="1:10">
      <c r="A684" s="1320"/>
      <c r="B684" s="1321"/>
      <c r="C684" s="1321"/>
      <c r="D684" s="1322"/>
      <c r="E684" s="751" t="str">
        <f t="shared" si="86"/>
        <v>P29 A P20</v>
      </c>
      <c r="F684" s="125">
        <f t="shared" si="86"/>
        <v>72.459999999999994</v>
      </c>
      <c r="G684" s="128">
        <f t="shared" si="86"/>
        <v>1</v>
      </c>
      <c r="H684" s="750">
        <f t="shared" si="85"/>
        <v>1.7032</v>
      </c>
      <c r="I684" s="125">
        <v>1.3</v>
      </c>
      <c r="J684" s="750">
        <f t="shared" si="83"/>
        <v>160.43803360000001</v>
      </c>
    </row>
    <row r="685" spans="1:10">
      <c r="A685" s="1320"/>
      <c r="B685" s="1321"/>
      <c r="C685" s="1321"/>
      <c r="D685" s="1322"/>
      <c r="E685" s="751" t="str">
        <f t="shared" si="86"/>
        <v>P20 A P52</v>
      </c>
      <c r="F685" s="125">
        <f t="shared" si="86"/>
        <v>64.61</v>
      </c>
      <c r="G685" s="128">
        <f t="shared" si="86"/>
        <v>1</v>
      </c>
      <c r="H685" s="750">
        <f t="shared" si="85"/>
        <v>1.7032</v>
      </c>
      <c r="I685" s="125">
        <v>1.3</v>
      </c>
      <c r="J685" s="750">
        <f t="shared" si="83"/>
        <v>143.05687760000001</v>
      </c>
    </row>
    <row r="686" spans="1:10">
      <c r="A686" s="1320"/>
      <c r="B686" s="1321"/>
      <c r="C686" s="1321"/>
      <c r="D686" s="1322"/>
      <c r="E686" s="751" t="str">
        <f t="shared" si="86"/>
        <v>P52 A P13</v>
      </c>
      <c r="F686" s="125">
        <f t="shared" si="86"/>
        <v>46.79</v>
      </c>
      <c r="G686" s="128">
        <f t="shared" si="86"/>
        <v>1</v>
      </c>
      <c r="H686" s="750">
        <f t="shared" si="85"/>
        <v>1.6950000000000003</v>
      </c>
      <c r="I686" s="125">
        <v>1.3</v>
      </c>
      <c r="J686" s="750">
        <f t="shared" si="83"/>
        <v>103.10176500000001</v>
      </c>
    </row>
    <row r="687" spans="1:10">
      <c r="A687" s="1320"/>
      <c r="B687" s="1321"/>
      <c r="C687" s="1321"/>
      <c r="D687" s="1322"/>
      <c r="E687" s="751" t="str">
        <f t="shared" si="86"/>
        <v>P13 A P53</v>
      </c>
      <c r="F687" s="125">
        <f t="shared" si="86"/>
        <v>81.010000000000005</v>
      </c>
      <c r="G687" s="128">
        <f t="shared" si="86"/>
        <v>1</v>
      </c>
      <c r="H687" s="750">
        <f t="shared" si="85"/>
        <v>1.7032</v>
      </c>
      <c r="I687" s="125">
        <v>1.3</v>
      </c>
      <c r="J687" s="750">
        <f t="shared" si="83"/>
        <v>179.36910160000002</v>
      </c>
    </row>
    <row r="688" spans="1:10">
      <c r="A688" s="1320"/>
      <c r="B688" s="1321"/>
      <c r="C688" s="1321"/>
      <c r="D688" s="1322"/>
      <c r="E688" s="751" t="str">
        <f t="shared" si="86"/>
        <v>P47 A P40</v>
      </c>
      <c r="F688" s="125">
        <f t="shared" si="86"/>
        <v>92.49</v>
      </c>
      <c r="G688" s="128">
        <f t="shared" si="86"/>
        <v>1.1000000000000001</v>
      </c>
      <c r="H688" s="750">
        <f t="shared" si="85"/>
        <v>1.7032</v>
      </c>
      <c r="I688" s="125">
        <v>1.3</v>
      </c>
      <c r="J688" s="750">
        <f t="shared" si="83"/>
        <v>225.26642424000005</v>
      </c>
    </row>
    <row r="689" spans="1:10">
      <c r="A689" s="1320"/>
      <c r="B689" s="1321"/>
      <c r="C689" s="1321"/>
      <c r="D689" s="1322"/>
      <c r="E689" s="751" t="str">
        <f t="shared" si="86"/>
        <v>P40 A P30</v>
      </c>
      <c r="F689" s="125">
        <f t="shared" si="86"/>
        <v>96.04</v>
      </c>
      <c r="G689" s="128">
        <f t="shared" si="86"/>
        <v>1.1000000000000001</v>
      </c>
      <c r="H689" s="750">
        <f t="shared" si="85"/>
        <v>1.7032000000000003</v>
      </c>
      <c r="I689" s="125">
        <v>1.3</v>
      </c>
      <c r="J689" s="750">
        <f t="shared" si="83"/>
        <v>233.9127190400001</v>
      </c>
    </row>
    <row r="690" spans="1:10">
      <c r="A690" s="1320"/>
      <c r="B690" s="1321"/>
      <c r="C690" s="1321"/>
      <c r="D690" s="1322"/>
      <c r="E690" s="751" t="str">
        <f t="shared" si="86"/>
        <v>P30 A P21</v>
      </c>
      <c r="F690" s="125">
        <f t="shared" si="86"/>
        <v>74.72</v>
      </c>
      <c r="G690" s="128">
        <f t="shared" si="86"/>
        <v>1.1000000000000001</v>
      </c>
      <c r="H690" s="750">
        <f t="shared" si="85"/>
        <v>1.7032</v>
      </c>
      <c r="I690" s="125">
        <v>1.3</v>
      </c>
      <c r="J690" s="750">
        <f t="shared" si="83"/>
        <v>181.98623872000002</v>
      </c>
    </row>
    <row r="691" spans="1:10">
      <c r="A691" s="1320"/>
      <c r="B691" s="1321"/>
      <c r="C691" s="1321"/>
      <c r="D691" s="1322"/>
      <c r="E691" s="751" t="str">
        <f t="shared" si="86"/>
        <v>P21 A P54</v>
      </c>
      <c r="F691" s="125">
        <f t="shared" si="86"/>
        <v>65.73</v>
      </c>
      <c r="G691" s="128">
        <f t="shared" si="86"/>
        <v>1</v>
      </c>
      <c r="H691" s="750">
        <f t="shared" si="85"/>
        <v>1.7032</v>
      </c>
      <c r="I691" s="125">
        <v>1.3</v>
      </c>
      <c r="J691" s="750">
        <f t="shared" si="83"/>
        <v>145.53673680000003</v>
      </c>
    </row>
    <row r="692" spans="1:10">
      <c r="A692" s="1320"/>
      <c r="B692" s="1321"/>
      <c r="C692" s="1321"/>
      <c r="D692" s="1322"/>
      <c r="E692" s="751" t="str">
        <f t="shared" ref="E692:G711" si="87">+E153</f>
        <v>P54 A P14</v>
      </c>
      <c r="F692" s="125">
        <f t="shared" si="87"/>
        <v>45.64</v>
      </c>
      <c r="G692" s="128">
        <f t="shared" si="87"/>
        <v>1.1000000000000001</v>
      </c>
      <c r="H692" s="750">
        <f t="shared" si="85"/>
        <v>1.7032</v>
      </c>
      <c r="I692" s="125">
        <v>1.3</v>
      </c>
      <c r="J692" s="750">
        <f t="shared" si="83"/>
        <v>111.15968864000001</v>
      </c>
    </row>
    <row r="693" spans="1:10">
      <c r="A693" s="1320"/>
      <c r="B693" s="1321"/>
      <c r="C693" s="1321"/>
      <c r="D693" s="1322"/>
      <c r="E693" s="751" t="str">
        <f t="shared" si="87"/>
        <v>P14 A P55</v>
      </c>
      <c r="F693" s="125">
        <f t="shared" si="87"/>
        <v>83.33</v>
      </c>
      <c r="G693" s="128">
        <f t="shared" si="87"/>
        <v>1</v>
      </c>
      <c r="H693" s="750">
        <f t="shared" si="85"/>
        <v>1.7032</v>
      </c>
      <c r="I693" s="125">
        <v>1.3</v>
      </c>
      <c r="J693" s="750">
        <f t="shared" si="83"/>
        <v>184.50595280000002</v>
      </c>
    </row>
    <row r="694" spans="1:10">
      <c r="A694" s="1320"/>
      <c r="B694" s="1321"/>
      <c r="C694" s="1321"/>
      <c r="D694" s="1322"/>
      <c r="E694" s="751" t="str">
        <f t="shared" si="87"/>
        <v>P55 A P4</v>
      </c>
      <c r="F694" s="125">
        <f t="shared" si="87"/>
        <v>92.39</v>
      </c>
      <c r="G694" s="128">
        <f t="shared" si="87"/>
        <v>1</v>
      </c>
      <c r="H694" s="750">
        <f t="shared" si="85"/>
        <v>1.7032</v>
      </c>
      <c r="I694" s="125">
        <v>1.3</v>
      </c>
      <c r="J694" s="750">
        <f t="shared" si="83"/>
        <v>204.56624240000002</v>
      </c>
    </row>
    <row r="695" spans="1:10">
      <c r="A695" s="1320"/>
      <c r="B695" s="1321"/>
      <c r="C695" s="1321"/>
      <c r="D695" s="1322"/>
      <c r="E695" s="751" t="str">
        <f t="shared" si="87"/>
        <v>P4 A P1</v>
      </c>
      <c r="F695" s="125">
        <f t="shared" si="87"/>
        <v>0</v>
      </c>
      <c r="G695" s="128">
        <f t="shared" si="87"/>
        <v>1</v>
      </c>
      <c r="H695" s="750">
        <f t="shared" si="85"/>
        <v>1.7032</v>
      </c>
      <c r="I695" s="125">
        <v>1.3</v>
      </c>
      <c r="J695" s="750">
        <f t="shared" si="83"/>
        <v>0</v>
      </c>
    </row>
    <row r="696" spans="1:10">
      <c r="A696" s="1320"/>
      <c r="B696" s="1321"/>
      <c r="C696" s="1321"/>
      <c r="D696" s="1322"/>
      <c r="E696" s="751" t="str">
        <f t="shared" si="87"/>
        <v>P48 A P41</v>
      </c>
      <c r="F696" s="125">
        <f t="shared" si="87"/>
        <v>96.04</v>
      </c>
      <c r="G696" s="128">
        <f t="shared" si="87"/>
        <v>1</v>
      </c>
      <c r="H696" s="750">
        <f t="shared" ref="H696:H727" si="88">H157-H613</f>
        <v>1.7032</v>
      </c>
      <c r="I696" s="125">
        <v>1.3</v>
      </c>
      <c r="J696" s="750">
        <f t="shared" si="83"/>
        <v>212.64792640000002</v>
      </c>
    </row>
    <row r="697" spans="1:10">
      <c r="A697" s="1320"/>
      <c r="B697" s="1321"/>
      <c r="C697" s="1321"/>
      <c r="D697" s="1322"/>
      <c r="E697" s="751" t="str">
        <f t="shared" si="87"/>
        <v>P41 A P31</v>
      </c>
      <c r="F697" s="125">
        <f t="shared" si="87"/>
        <v>96.75</v>
      </c>
      <c r="G697" s="128">
        <f t="shared" si="87"/>
        <v>1</v>
      </c>
      <c r="H697" s="750">
        <f t="shared" si="88"/>
        <v>1.7032</v>
      </c>
      <c r="I697" s="125">
        <v>1.3</v>
      </c>
      <c r="J697" s="750">
        <f t="shared" ref="J697:J707" si="89">+F697*G697*H697*I697</f>
        <v>214.21998000000002</v>
      </c>
    </row>
    <row r="698" spans="1:10">
      <c r="A698" s="1320"/>
      <c r="B698" s="1321"/>
      <c r="C698" s="1321"/>
      <c r="D698" s="1322"/>
      <c r="E698" s="751" t="str">
        <f t="shared" si="87"/>
        <v>P22 A P15</v>
      </c>
      <c r="F698" s="125">
        <f t="shared" si="87"/>
        <v>105.63</v>
      </c>
      <c r="G698" s="128">
        <f t="shared" si="87"/>
        <v>1</v>
      </c>
      <c r="H698" s="750">
        <f t="shared" si="88"/>
        <v>1.7032</v>
      </c>
      <c r="I698" s="125">
        <v>1.3</v>
      </c>
      <c r="J698" s="750">
        <f t="shared" si="89"/>
        <v>233.88172080000001</v>
      </c>
    </row>
    <row r="699" spans="1:10">
      <c r="A699" s="1320"/>
      <c r="B699" s="1321"/>
      <c r="C699" s="1321"/>
      <c r="D699" s="1322"/>
      <c r="E699" s="751" t="str">
        <f t="shared" si="87"/>
        <v>P15 A P56</v>
      </c>
      <c r="F699" s="125">
        <f t="shared" si="87"/>
        <v>87.96</v>
      </c>
      <c r="G699" s="128">
        <f t="shared" si="87"/>
        <v>1.1000000000000001</v>
      </c>
      <c r="H699" s="750">
        <f t="shared" si="88"/>
        <v>1.7032</v>
      </c>
      <c r="I699" s="125">
        <v>1.3</v>
      </c>
      <c r="J699" s="750">
        <f t="shared" si="89"/>
        <v>214.23326496000001</v>
      </c>
    </row>
    <row r="700" spans="1:10">
      <c r="A700" s="1320"/>
      <c r="B700" s="1321"/>
      <c r="C700" s="1321"/>
      <c r="D700" s="1322"/>
      <c r="E700" s="751" t="str">
        <f t="shared" si="87"/>
        <v>P56 A P5</v>
      </c>
      <c r="F700" s="125">
        <f t="shared" si="87"/>
        <v>92.72</v>
      </c>
      <c r="G700" s="128">
        <f t="shared" si="87"/>
        <v>1</v>
      </c>
      <c r="H700" s="750">
        <f t="shared" si="88"/>
        <v>1.7032</v>
      </c>
      <c r="I700" s="125">
        <v>1.3</v>
      </c>
      <c r="J700" s="750">
        <f t="shared" si="89"/>
        <v>205.2969152</v>
      </c>
    </row>
    <row r="701" spans="1:10">
      <c r="A701" s="1320"/>
      <c r="B701" s="1321"/>
      <c r="C701" s="1321"/>
      <c r="D701" s="1322"/>
      <c r="E701" s="751" t="str">
        <f t="shared" si="87"/>
        <v>P5 A P2</v>
      </c>
      <c r="F701" s="125">
        <f t="shared" si="87"/>
        <v>0</v>
      </c>
      <c r="G701" s="128">
        <f t="shared" si="87"/>
        <v>1</v>
      </c>
      <c r="H701" s="750">
        <f t="shared" si="88"/>
        <v>1.7032</v>
      </c>
      <c r="I701" s="125">
        <v>1.3</v>
      </c>
      <c r="J701" s="750">
        <f t="shared" si="89"/>
        <v>0</v>
      </c>
    </row>
    <row r="702" spans="1:10">
      <c r="A702" s="1320"/>
      <c r="B702" s="1321"/>
      <c r="C702" s="1321"/>
      <c r="D702" s="1322"/>
      <c r="E702" s="751" t="str">
        <f t="shared" si="87"/>
        <v>P49 A P42</v>
      </c>
      <c r="F702" s="125">
        <f t="shared" si="87"/>
        <v>101.74</v>
      </c>
      <c r="G702" s="128">
        <f t="shared" si="87"/>
        <v>1</v>
      </c>
      <c r="H702" s="750">
        <f t="shared" si="88"/>
        <v>1.7032</v>
      </c>
      <c r="I702" s="125">
        <v>1.3</v>
      </c>
      <c r="J702" s="750">
        <f t="shared" si="89"/>
        <v>225.26863840000001</v>
      </c>
    </row>
    <row r="703" spans="1:10">
      <c r="A703" s="1320"/>
      <c r="B703" s="1321"/>
      <c r="C703" s="1321"/>
      <c r="D703" s="1322"/>
      <c r="E703" s="751" t="str">
        <f t="shared" si="87"/>
        <v>P42 A P32</v>
      </c>
      <c r="F703" s="125">
        <f t="shared" si="87"/>
        <v>98.84</v>
      </c>
      <c r="G703" s="128">
        <f t="shared" si="87"/>
        <v>1.1000000000000001</v>
      </c>
      <c r="H703" s="750">
        <f t="shared" si="88"/>
        <v>1.7032000000000003</v>
      </c>
      <c r="I703" s="125">
        <v>1.3</v>
      </c>
      <c r="J703" s="750">
        <f t="shared" si="89"/>
        <v>240.73233184000006</v>
      </c>
    </row>
    <row r="704" spans="1:10">
      <c r="A704" s="1320"/>
      <c r="B704" s="1321"/>
      <c r="C704" s="1321"/>
      <c r="D704" s="1322"/>
      <c r="E704" s="751" t="str">
        <f t="shared" si="87"/>
        <v>P23 A P16</v>
      </c>
      <c r="F704" s="125">
        <f t="shared" si="87"/>
        <v>102.55</v>
      </c>
      <c r="G704" s="128">
        <f t="shared" si="87"/>
        <v>1</v>
      </c>
      <c r="H704" s="750">
        <f t="shared" si="88"/>
        <v>1.7032</v>
      </c>
      <c r="I704" s="125">
        <v>1.3</v>
      </c>
      <c r="J704" s="750">
        <f t="shared" si="89"/>
        <v>227.06210800000002</v>
      </c>
    </row>
    <row r="705" spans="1:10">
      <c r="A705" s="1320"/>
      <c r="B705" s="1321"/>
      <c r="C705" s="1321"/>
      <c r="D705" s="1322"/>
      <c r="E705" s="751" t="str">
        <f t="shared" si="87"/>
        <v>P43 A P34</v>
      </c>
      <c r="F705" s="125">
        <f t="shared" si="87"/>
        <v>103.35</v>
      </c>
      <c r="G705" s="128">
        <f t="shared" si="87"/>
        <v>2</v>
      </c>
      <c r="H705" s="750">
        <f t="shared" si="88"/>
        <v>1.7031999999999998</v>
      </c>
      <c r="I705" s="125">
        <v>1.3</v>
      </c>
      <c r="J705" s="750">
        <f t="shared" si="89"/>
        <v>457.66687199999996</v>
      </c>
    </row>
    <row r="706" spans="1:10">
      <c r="A706" s="1320"/>
      <c r="B706" s="1321"/>
      <c r="C706" s="1321"/>
      <c r="D706" s="1322"/>
      <c r="E706" s="751" t="str">
        <f t="shared" si="87"/>
        <v>P25 A P57</v>
      </c>
      <c r="F706" s="125">
        <f t="shared" si="87"/>
        <v>7.17</v>
      </c>
      <c r="G706" s="128">
        <f t="shared" si="87"/>
        <v>1</v>
      </c>
      <c r="H706" s="750">
        <f t="shared" si="88"/>
        <v>1.7032</v>
      </c>
      <c r="I706" s="125">
        <v>1.3</v>
      </c>
      <c r="J706" s="750">
        <f t="shared" si="89"/>
        <v>15.875527200000002</v>
      </c>
    </row>
    <row r="707" spans="1:10">
      <c r="A707" s="1320"/>
      <c r="B707" s="1321"/>
      <c r="C707" s="1321"/>
      <c r="D707" s="1322"/>
      <c r="E707" s="751" t="str">
        <f t="shared" si="87"/>
        <v>P57 A P17</v>
      </c>
      <c r="F707" s="125">
        <f t="shared" si="87"/>
        <v>91.73</v>
      </c>
      <c r="G707" s="128">
        <f t="shared" si="87"/>
        <v>1</v>
      </c>
      <c r="H707" s="750">
        <f t="shared" si="88"/>
        <v>1.7032</v>
      </c>
      <c r="I707" s="125">
        <v>1.3</v>
      </c>
      <c r="J707" s="750">
        <f t="shared" si="89"/>
        <v>203.10489680000003</v>
      </c>
    </row>
    <row r="708" spans="1:10" ht="13.5" thickBot="1">
      <c r="A708" s="1320"/>
      <c r="B708" s="1321"/>
      <c r="C708" s="1321"/>
      <c r="D708" s="1322"/>
      <c r="E708" s="751"/>
      <c r="F708" s="125"/>
      <c r="G708" s="128"/>
      <c r="H708" s="750"/>
      <c r="I708" s="125"/>
      <c r="J708" s="750"/>
    </row>
    <row r="709" spans="1:10" ht="13.5" thickBot="1">
      <c r="A709" s="1320"/>
      <c r="B709" s="1321"/>
      <c r="C709" s="1321"/>
      <c r="D709" s="1322"/>
      <c r="E709" s="112"/>
      <c r="F709" s="939" t="s">
        <v>23</v>
      </c>
      <c r="G709" s="112"/>
      <c r="H709" s="112" t="s">
        <v>619</v>
      </c>
      <c r="I709" s="114"/>
      <c r="J709" s="112"/>
    </row>
    <row r="710" spans="1:10">
      <c r="A710" s="1320"/>
      <c r="B710" s="1321"/>
      <c r="C710" s="1321"/>
      <c r="D710" s="1322"/>
      <c r="E710" s="1180"/>
      <c r="F710" s="945"/>
      <c r="G710" s="141"/>
      <c r="H710" s="141"/>
      <c r="I710" s="142"/>
      <c r="J710" s="141"/>
    </row>
    <row r="711" spans="1:10">
      <c r="A711" s="1320"/>
      <c r="B711" s="1321"/>
      <c r="C711" s="1321"/>
      <c r="D711" s="1322"/>
      <c r="E711" s="751" t="s">
        <v>833</v>
      </c>
      <c r="F711" s="125">
        <f>+J9208</f>
        <v>10253.81</v>
      </c>
      <c r="G711" s="128"/>
      <c r="H711" s="750">
        <v>0.2</v>
      </c>
      <c r="I711" s="125">
        <v>1.3</v>
      </c>
      <c r="J711" s="750">
        <f>+F711*H711*I711</f>
        <v>2665.9906000000005</v>
      </c>
    </row>
    <row r="712" spans="1:10" ht="13.5" thickBot="1">
      <c r="A712" s="1320"/>
      <c r="B712" s="1321"/>
      <c r="C712" s="1321"/>
      <c r="D712" s="1322"/>
      <c r="E712" s="751"/>
      <c r="F712" s="125"/>
      <c r="G712" s="128"/>
      <c r="H712" s="1179"/>
      <c r="I712" s="125"/>
      <c r="J712" s="750"/>
    </row>
    <row r="713" spans="1:10" ht="13.5" thickBot="1">
      <c r="A713" s="1323"/>
      <c r="B713" s="1324"/>
      <c r="C713" s="1324"/>
      <c r="D713" s="1325"/>
      <c r="E713" s="606" t="s">
        <v>49</v>
      </c>
      <c r="F713" s="938"/>
      <c r="G713" s="384"/>
      <c r="H713" s="384"/>
      <c r="I713" s="928"/>
      <c r="J713" s="753">
        <f>ROUND(SUM(J631:J711),2)</f>
        <v>14837.64</v>
      </c>
    </row>
    <row r="714" spans="1:10" ht="13.5" thickBot="1"/>
    <row r="715" spans="1:10" ht="27.75" customHeight="1" thickBot="1">
      <c r="A715" s="1326" t="str">
        <f>+'PRESU OFICIAL'!B17</f>
        <v>Transporte de materiales pétreos y material sobrante de excavaciones y demoliciones.</v>
      </c>
      <c r="B715" s="1327"/>
      <c r="C715" s="1327"/>
      <c r="D715" s="1327"/>
      <c r="E715" s="1327"/>
      <c r="F715" s="1327"/>
      <c r="G715" s="1327"/>
      <c r="H715" s="1329"/>
      <c r="I715" s="132" t="str">
        <f>'PRESU OFICIAL'!C17</f>
        <v>M3/KM</v>
      </c>
      <c r="J715" s="435" t="str">
        <f>+'PRESU OFICIAL'!A17</f>
        <v>1,2,7</v>
      </c>
    </row>
    <row r="716" spans="1:10" ht="33" customHeight="1" thickBot="1">
      <c r="A716" s="1317" t="s">
        <v>831</v>
      </c>
      <c r="B716" s="1318"/>
      <c r="C716" s="1318"/>
      <c r="D716" s="1319"/>
      <c r="E716" s="112" t="s">
        <v>3</v>
      </c>
      <c r="F716" s="939" t="s">
        <v>1</v>
      </c>
      <c r="G716" s="112" t="s">
        <v>613</v>
      </c>
      <c r="H716" s="112"/>
      <c r="I716" s="114" t="s">
        <v>834</v>
      </c>
      <c r="J716" s="112" t="s">
        <v>49</v>
      </c>
    </row>
    <row r="717" spans="1:10">
      <c r="A717" s="1320"/>
      <c r="B717" s="1321"/>
      <c r="C717" s="1321"/>
      <c r="D717" s="1322"/>
      <c r="E717" s="751"/>
      <c r="F717" s="129"/>
      <c r="G717" s="126"/>
      <c r="H717" s="750"/>
      <c r="I717" s="127"/>
      <c r="J717" s="750"/>
    </row>
    <row r="718" spans="1:10">
      <c r="A718" s="1320"/>
      <c r="B718" s="1321"/>
      <c r="C718" s="1321"/>
      <c r="D718" s="1322"/>
      <c r="E718" s="751" t="s">
        <v>612</v>
      </c>
      <c r="F718" s="125">
        <f>+J461</f>
        <v>1586.82</v>
      </c>
      <c r="G718" s="128">
        <v>33</v>
      </c>
      <c r="H718" s="750"/>
      <c r="I718" s="125">
        <v>1.3</v>
      </c>
      <c r="J718" s="750">
        <f>+F718*G718*I718</f>
        <v>68074.577999999994</v>
      </c>
    </row>
    <row r="719" spans="1:10">
      <c r="A719" s="1320"/>
      <c r="B719" s="1321"/>
      <c r="C719" s="1321"/>
      <c r="D719" s="1322"/>
      <c r="E719" s="751" t="s">
        <v>614</v>
      </c>
      <c r="F719" s="125">
        <f>+J544</f>
        <v>5262.94</v>
      </c>
      <c r="G719" s="128">
        <v>33</v>
      </c>
      <c r="H719" s="750"/>
      <c r="I719" s="125">
        <v>1.3</v>
      </c>
      <c r="J719" s="750">
        <f t="shared" ref="J719:J723" si="90">+F719*G719*I719</f>
        <v>225780.12599999999</v>
      </c>
    </row>
    <row r="720" spans="1:10">
      <c r="A720" s="1320"/>
      <c r="B720" s="1321"/>
      <c r="C720" s="1321"/>
      <c r="D720" s="1322"/>
      <c r="E720" s="751" t="s">
        <v>615</v>
      </c>
      <c r="F720" s="125">
        <f>+J713</f>
        <v>14837.64</v>
      </c>
      <c r="G720" s="128">
        <v>33</v>
      </c>
      <c r="H720" s="750"/>
      <c r="I720" s="125">
        <v>1.3</v>
      </c>
      <c r="J720" s="750">
        <f t="shared" si="90"/>
        <v>636534.75600000005</v>
      </c>
    </row>
    <row r="721" spans="1:10">
      <c r="A721" s="1320"/>
      <c r="B721" s="1321"/>
      <c r="C721" s="1321"/>
      <c r="D721" s="1322"/>
      <c r="E721" s="751" t="s">
        <v>835</v>
      </c>
      <c r="F721" s="125">
        <f>+J1072</f>
        <v>2867.37</v>
      </c>
      <c r="G721" s="128">
        <v>33</v>
      </c>
      <c r="H721" s="750"/>
      <c r="I721" s="125">
        <v>1.3</v>
      </c>
      <c r="J721" s="750">
        <f t="shared" si="90"/>
        <v>123010.173</v>
      </c>
    </row>
    <row r="722" spans="1:10">
      <c r="A722" s="1320"/>
      <c r="B722" s="1321"/>
      <c r="C722" s="1321"/>
      <c r="D722" s="1322"/>
      <c r="E722" s="751"/>
      <c r="F722" s="940"/>
      <c r="G722" s="128"/>
      <c r="H722" s="752"/>
      <c r="I722" s="940"/>
      <c r="J722" s="750">
        <f t="shared" si="90"/>
        <v>0</v>
      </c>
    </row>
    <row r="723" spans="1:10" ht="13.5" thickBot="1">
      <c r="A723" s="1320"/>
      <c r="B723" s="1321"/>
      <c r="C723" s="1321"/>
      <c r="D723" s="1322"/>
      <c r="E723" s="751"/>
      <c r="F723" s="125"/>
      <c r="G723" s="128"/>
      <c r="H723" s="750"/>
      <c r="I723" s="125"/>
      <c r="J723" s="750">
        <f t="shared" si="90"/>
        <v>0</v>
      </c>
    </row>
    <row r="724" spans="1:10" ht="13.5" thickBot="1">
      <c r="A724" s="1323"/>
      <c r="B724" s="1324"/>
      <c r="C724" s="1324"/>
      <c r="D724" s="1325"/>
      <c r="E724" s="606" t="s">
        <v>49</v>
      </c>
      <c r="F724" s="938"/>
      <c r="G724" s="384"/>
      <c r="H724" s="384"/>
      <c r="I724" s="928"/>
      <c r="J724" s="753">
        <f>ROUND(SUM(J717:J723),2)</f>
        <v>1053399.6299999999</v>
      </c>
    </row>
    <row r="725" spans="1:10" ht="13.5" thickBot="1"/>
    <row r="726" spans="1:10" ht="15" customHeight="1" thickBot="1">
      <c r="A726" s="1336" t="str">
        <f>'PRESU OFICIAL'!B18</f>
        <v>SUMINISTRO E INSTALACIÓN DE TUBERÍAS PARA LA RED PRINCIPAL</v>
      </c>
      <c r="B726" s="1337"/>
      <c r="C726" s="1337"/>
      <c r="D726" s="1337"/>
      <c r="E726" s="1337"/>
      <c r="F726" s="1337"/>
      <c r="G726" s="1337"/>
      <c r="H726" s="1337"/>
      <c r="I726" s="748"/>
      <c r="J726" s="755">
        <f>'PRESU OFICIAL'!A18</f>
        <v>1.3</v>
      </c>
    </row>
    <row r="727" spans="1:10" ht="30" customHeight="1" thickBot="1">
      <c r="A727" s="1326" t="str">
        <f>'PRESU OFICIAL'!B19</f>
        <v>Instalación de Tubería PVC diámetro 8" Incluye: Adecuación del fondo de la zanja, bajada y empalme del tubo, lubricante.</v>
      </c>
      <c r="B727" s="1327"/>
      <c r="C727" s="1327"/>
      <c r="D727" s="1327"/>
      <c r="E727" s="1327"/>
      <c r="F727" s="1327"/>
      <c r="G727" s="1327"/>
      <c r="H727" s="1329"/>
      <c r="I727" s="132" t="str">
        <f>'PRESU OFICIAL'!C19</f>
        <v>ML</v>
      </c>
      <c r="J727" s="435" t="str">
        <f>+'PRESU OFICIAL'!A19</f>
        <v>1,3,1</v>
      </c>
    </row>
    <row r="728" spans="1:10" ht="31.5" customHeight="1" thickBot="1">
      <c r="A728" s="1317" t="s">
        <v>831</v>
      </c>
      <c r="B728" s="1318"/>
      <c r="C728" s="1318"/>
      <c r="D728" s="1319"/>
      <c r="E728" s="112" t="s">
        <v>3</v>
      </c>
      <c r="F728" s="939" t="s">
        <v>59</v>
      </c>
      <c r="G728" s="114" t="s">
        <v>560</v>
      </c>
      <c r="H728" s="112" t="s">
        <v>7</v>
      </c>
      <c r="I728" s="114" t="s">
        <v>80</v>
      </c>
      <c r="J728" s="112" t="s">
        <v>49</v>
      </c>
    </row>
    <row r="729" spans="1:10">
      <c r="A729" s="1320"/>
      <c r="B729" s="1321"/>
      <c r="C729" s="1321"/>
      <c r="D729" s="1322"/>
      <c r="E729" s="751"/>
      <c r="F729" s="129"/>
      <c r="G729" s="119"/>
      <c r="H729" s="750"/>
      <c r="I729" s="137"/>
      <c r="J729" s="750"/>
    </row>
    <row r="730" spans="1:10">
      <c r="A730" s="1320"/>
      <c r="B730" s="1321"/>
      <c r="C730" s="1321"/>
      <c r="D730" s="1322"/>
      <c r="E730" s="751" t="str">
        <f t="shared" ref="E730:F749" si="91">+E10</f>
        <v>P1 A P2</v>
      </c>
      <c r="F730" s="863">
        <f t="shared" si="91"/>
        <v>0</v>
      </c>
      <c r="G730" s="761">
        <v>0.4</v>
      </c>
      <c r="H730" s="750">
        <v>0</v>
      </c>
      <c r="I730" s="761">
        <f t="shared" ref="I730:I761" si="92">+I10</f>
        <v>8</v>
      </c>
      <c r="J730" s="750">
        <f>(F730+G730)*H730</f>
        <v>0</v>
      </c>
    </row>
    <row r="731" spans="1:10">
      <c r="A731" s="1320"/>
      <c r="B731" s="1321"/>
      <c r="C731" s="1321"/>
      <c r="D731" s="1322"/>
      <c r="E731" s="751" t="str">
        <f t="shared" si="91"/>
        <v>P3 A P4</v>
      </c>
      <c r="F731" s="863">
        <f t="shared" si="91"/>
        <v>0</v>
      </c>
      <c r="G731" s="761">
        <v>0.4</v>
      </c>
      <c r="H731" s="750">
        <v>0</v>
      </c>
      <c r="I731" s="761">
        <f t="shared" si="92"/>
        <v>8</v>
      </c>
      <c r="J731" s="750">
        <f t="shared" ref="J731:J794" si="93">(F731+G731)*H731</f>
        <v>0</v>
      </c>
    </row>
    <row r="732" spans="1:10">
      <c r="A732" s="1320"/>
      <c r="B732" s="1321"/>
      <c r="C732" s="1321"/>
      <c r="D732" s="1322"/>
      <c r="E732" s="751" t="str">
        <f t="shared" si="91"/>
        <v>P4 A P5</v>
      </c>
      <c r="F732" s="863">
        <f t="shared" si="91"/>
        <v>0</v>
      </c>
      <c r="G732" s="761">
        <v>0.4</v>
      </c>
      <c r="H732" s="750">
        <v>0</v>
      </c>
      <c r="I732" s="761">
        <f t="shared" si="92"/>
        <v>10</v>
      </c>
      <c r="J732" s="750">
        <f t="shared" si="93"/>
        <v>0</v>
      </c>
    </row>
    <row r="733" spans="1:10">
      <c r="A733" s="1320"/>
      <c r="B733" s="1321"/>
      <c r="C733" s="1321"/>
      <c r="D733" s="1322"/>
      <c r="E733" s="751" t="str">
        <f t="shared" si="91"/>
        <v>P5 A P6</v>
      </c>
      <c r="F733" s="863">
        <f t="shared" si="91"/>
        <v>0</v>
      </c>
      <c r="G733" s="761">
        <v>0.4</v>
      </c>
      <c r="H733" s="750">
        <v>0</v>
      </c>
      <c r="I733" s="761">
        <f t="shared" si="92"/>
        <v>10</v>
      </c>
      <c r="J733" s="750">
        <f t="shared" si="93"/>
        <v>0</v>
      </c>
    </row>
    <row r="734" spans="1:10">
      <c r="A734" s="1320"/>
      <c r="B734" s="1321"/>
      <c r="C734" s="1321"/>
      <c r="D734" s="1322"/>
      <c r="E734" s="751" t="str">
        <f t="shared" si="91"/>
        <v>P6 A P7</v>
      </c>
      <c r="F734" s="863">
        <f t="shared" si="91"/>
        <v>0</v>
      </c>
      <c r="G734" s="761">
        <v>0.4</v>
      </c>
      <c r="H734" s="750">
        <v>0</v>
      </c>
      <c r="I734" s="761">
        <f t="shared" si="92"/>
        <v>10</v>
      </c>
      <c r="J734" s="750">
        <f t="shared" si="93"/>
        <v>0</v>
      </c>
    </row>
    <row r="735" spans="1:10">
      <c r="A735" s="1320"/>
      <c r="B735" s="1321"/>
      <c r="C735" s="1321"/>
      <c r="D735" s="1322"/>
      <c r="E735" s="751" t="str">
        <f t="shared" si="91"/>
        <v>P7 A P8</v>
      </c>
      <c r="F735" s="863">
        <f t="shared" si="91"/>
        <v>0</v>
      </c>
      <c r="G735" s="761">
        <v>0.4</v>
      </c>
      <c r="H735" s="750">
        <v>0</v>
      </c>
      <c r="I735" s="761">
        <f t="shared" si="92"/>
        <v>0</v>
      </c>
      <c r="J735" s="750">
        <f t="shared" si="93"/>
        <v>0</v>
      </c>
    </row>
    <row r="736" spans="1:10">
      <c r="A736" s="1320"/>
      <c r="B736" s="1321"/>
      <c r="C736" s="1321"/>
      <c r="D736" s="1322"/>
      <c r="E736" s="751" t="str">
        <f t="shared" si="91"/>
        <v>P8 A P9</v>
      </c>
      <c r="F736" s="863">
        <f t="shared" si="91"/>
        <v>0</v>
      </c>
      <c r="G736" s="761">
        <v>0.4</v>
      </c>
      <c r="H736" s="750">
        <v>0</v>
      </c>
      <c r="I736" s="761">
        <f t="shared" si="92"/>
        <v>8</v>
      </c>
      <c r="J736" s="750">
        <f t="shared" si="93"/>
        <v>0</v>
      </c>
    </row>
    <row r="737" spans="1:10">
      <c r="A737" s="1320"/>
      <c r="B737" s="1321"/>
      <c r="C737" s="1321"/>
      <c r="D737" s="1322"/>
      <c r="E737" s="751" t="str">
        <f t="shared" si="91"/>
        <v>P9 A P10</v>
      </c>
      <c r="F737" s="863">
        <f t="shared" si="91"/>
        <v>0</v>
      </c>
      <c r="G737" s="761">
        <v>0.4</v>
      </c>
      <c r="H737" s="750">
        <v>0</v>
      </c>
      <c r="I737" s="761">
        <f t="shared" si="92"/>
        <v>8</v>
      </c>
      <c r="J737" s="750">
        <f t="shared" si="93"/>
        <v>0</v>
      </c>
    </row>
    <row r="738" spans="1:10">
      <c r="A738" s="1320"/>
      <c r="B738" s="1321"/>
      <c r="C738" s="1321"/>
      <c r="D738" s="1322"/>
      <c r="E738" s="751" t="str">
        <f t="shared" si="91"/>
        <v>P10 A P11</v>
      </c>
      <c r="F738" s="863">
        <f t="shared" si="91"/>
        <v>0</v>
      </c>
      <c r="G738" s="761">
        <v>0.4</v>
      </c>
      <c r="H738" s="750">
        <v>0</v>
      </c>
      <c r="I738" s="761">
        <f t="shared" si="92"/>
        <v>8</v>
      </c>
      <c r="J738" s="750">
        <f t="shared" si="93"/>
        <v>0</v>
      </c>
    </row>
    <row r="739" spans="1:10">
      <c r="A739" s="1320"/>
      <c r="B739" s="1321"/>
      <c r="C739" s="1321"/>
      <c r="D739" s="1322"/>
      <c r="E739" s="751" t="str">
        <f t="shared" si="91"/>
        <v>P58 A P59</v>
      </c>
      <c r="F739" s="863">
        <f t="shared" si="91"/>
        <v>0</v>
      </c>
      <c r="G739" s="761">
        <v>0.4</v>
      </c>
      <c r="H739" s="750">
        <v>0</v>
      </c>
      <c r="I739" s="761">
        <f t="shared" si="92"/>
        <v>8</v>
      </c>
      <c r="J739" s="750">
        <f t="shared" si="93"/>
        <v>0</v>
      </c>
    </row>
    <row r="740" spans="1:10">
      <c r="A740" s="1320"/>
      <c r="B740" s="1321"/>
      <c r="C740" s="1321"/>
      <c r="D740" s="1322"/>
      <c r="E740" s="751" t="str">
        <f t="shared" si="91"/>
        <v>P59 A P60</v>
      </c>
      <c r="F740" s="863">
        <f t="shared" si="91"/>
        <v>0</v>
      </c>
      <c r="G740" s="761">
        <v>0.4</v>
      </c>
      <c r="H740" s="750">
        <v>0</v>
      </c>
      <c r="I740" s="761">
        <f t="shared" si="92"/>
        <v>8</v>
      </c>
      <c r="J740" s="750">
        <f t="shared" si="93"/>
        <v>0</v>
      </c>
    </row>
    <row r="741" spans="1:10">
      <c r="A741" s="1320"/>
      <c r="B741" s="1321"/>
      <c r="C741" s="1321"/>
      <c r="D741" s="1322"/>
      <c r="E741" s="751" t="str">
        <f t="shared" si="91"/>
        <v>P60 A P61</v>
      </c>
      <c r="F741" s="863">
        <f t="shared" si="91"/>
        <v>0</v>
      </c>
      <c r="G741" s="761">
        <v>0.4</v>
      </c>
      <c r="H741" s="750">
        <v>0</v>
      </c>
      <c r="I741" s="761">
        <f t="shared" si="92"/>
        <v>8</v>
      </c>
      <c r="J741" s="750">
        <f t="shared" si="93"/>
        <v>0</v>
      </c>
    </row>
    <row r="742" spans="1:10">
      <c r="A742" s="1320"/>
      <c r="B742" s="1321"/>
      <c r="C742" s="1321"/>
      <c r="D742" s="1322"/>
      <c r="E742" s="751" t="str">
        <f t="shared" si="91"/>
        <v>P12 A P13</v>
      </c>
      <c r="F742" s="863">
        <f t="shared" si="91"/>
        <v>106.32</v>
      </c>
      <c r="G742" s="761">
        <v>0.4</v>
      </c>
      <c r="H742" s="750">
        <v>1</v>
      </c>
      <c r="I742" s="761">
        <f t="shared" si="92"/>
        <v>8</v>
      </c>
      <c r="J742" s="750">
        <f t="shared" si="93"/>
        <v>106.72</v>
      </c>
    </row>
    <row r="743" spans="1:10">
      <c r="A743" s="1320"/>
      <c r="B743" s="1321"/>
      <c r="C743" s="1321"/>
      <c r="D743" s="1322"/>
      <c r="E743" s="751" t="str">
        <f t="shared" si="91"/>
        <v>P13 A P14</v>
      </c>
      <c r="F743" s="863">
        <f t="shared" si="91"/>
        <v>85.81</v>
      </c>
      <c r="G743" s="761">
        <v>0.4</v>
      </c>
      <c r="H743" s="750">
        <v>1</v>
      </c>
      <c r="I743" s="761">
        <f t="shared" si="92"/>
        <v>8</v>
      </c>
      <c r="J743" s="750">
        <f t="shared" si="93"/>
        <v>86.210000000000008</v>
      </c>
    </row>
    <row r="744" spans="1:10">
      <c r="A744" s="1320"/>
      <c r="B744" s="1321"/>
      <c r="C744" s="1321"/>
      <c r="D744" s="1322"/>
      <c r="E744" s="751" t="str">
        <f t="shared" si="91"/>
        <v>P14 A P15</v>
      </c>
      <c r="F744" s="863">
        <f t="shared" si="91"/>
        <v>105.24</v>
      </c>
      <c r="G744" s="761">
        <v>0.4</v>
      </c>
      <c r="H744" s="750">
        <v>0</v>
      </c>
      <c r="I744" s="761">
        <f t="shared" si="92"/>
        <v>10</v>
      </c>
      <c r="J744" s="750">
        <f t="shared" si="93"/>
        <v>0</v>
      </c>
    </row>
    <row r="745" spans="1:10">
      <c r="A745" s="1320"/>
      <c r="B745" s="1321"/>
      <c r="C745" s="1321"/>
      <c r="D745" s="1322"/>
      <c r="E745" s="751" t="str">
        <f t="shared" si="91"/>
        <v>P15 A P16</v>
      </c>
      <c r="F745" s="863">
        <f t="shared" si="91"/>
        <v>93.33</v>
      </c>
      <c r="G745" s="761">
        <v>0.4</v>
      </c>
      <c r="H745" s="750">
        <v>0</v>
      </c>
      <c r="I745" s="761">
        <f t="shared" si="92"/>
        <v>12</v>
      </c>
      <c r="J745" s="750">
        <f t="shared" si="93"/>
        <v>0</v>
      </c>
    </row>
    <row r="746" spans="1:10">
      <c r="A746" s="1320"/>
      <c r="B746" s="1321"/>
      <c r="C746" s="1321"/>
      <c r="D746" s="1322"/>
      <c r="E746" s="751" t="str">
        <f t="shared" si="91"/>
        <v>P16 A P17</v>
      </c>
      <c r="F746" s="863">
        <f t="shared" si="91"/>
        <v>94.43</v>
      </c>
      <c r="G746" s="761">
        <v>0.4</v>
      </c>
      <c r="H746" s="750">
        <v>0</v>
      </c>
      <c r="I746" s="761">
        <f t="shared" si="92"/>
        <v>12</v>
      </c>
      <c r="J746" s="750">
        <f t="shared" si="93"/>
        <v>0</v>
      </c>
    </row>
    <row r="747" spans="1:10">
      <c r="A747" s="1320"/>
      <c r="B747" s="1321"/>
      <c r="C747" s="1321"/>
      <c r="D747" s="1322"/>
      <c r="E747" s="751" t="str">
        <f t="shared" si="91"/>
        <v>P17 A P18</v>
      </c>
      <c r="F747" s="863">
        <f t="shared" si="91"/>
        <v>83.87</v>
      </c>
      <c r="G747" s="761">
        <v>0.4</v>
      </c>
      <c r="H747" s="750">
        <v>0</v>
      </c>
      <c r="I747" s="761">
        <f t="shared" si="92"/>
        <v>12</v>
      </c>
      <c r="J747" s="750">
        <f t="shared" si="93"/>
        <v>0</v>
      </c>
    </row>
    <row r="748" spans="1:10">
      <c r="A748" s="1320"/>
      <c r="B748" s="1321"/>
      <c r="C748" s="1321"/>
      <c r="D748" s="1322"/>
      <c r="E748" s="751" t="str">
        <f t="shared" si="91"/>
        <v>P52 A P54</v>
      </c>
      <c r="F748" s="863">
        <f t="shared" si="91"/>
        <v>87.96</v>
      </c>
      <c r="G748" s="761">
        <v>0.4</v>
      </c>
      <c r="H748" s="750">
        <v>1</v>
      </c>
      <c r="I748" s="761">
        <f t="shared" si="92"/>
        <v>8</v>
      </c>
      <c r="J748" s="750">
        <f t="shared" si="93"/>
        <v>88.36</v>
      </c>
    </row>
    <row r="749" spans="1:10">
      <c r="A749" s="1320"/>
      <c r="B749" s="1321"/>
      <c r="C749" s="1321"/>
      <c r="D749" s="1322"/>
      <c r="E749" s="751" t="str">
        <f t="shared" si="91"/>
        <v>P19 A P20</v>
      </c>
      <c r="F749" s="863">
        <f t="shared" si="91"/>
        <v>63.87</v>
      </c>
      <c r="G749" s="761">
        <v>0.4</v>
      </c>
      <c r="H749" s="750">
        <v>0</v>
      </c>
      <c r="I749" s="761">
        <f t="shared" si="92"/>
        <v>12</v>
      </c>
      <c r="J749" s="750">
        <f t="shared" si="93"/>
        <v>0</v>
      </c>
    </row>
    <row r="750" spans="1:10">
      <c r="A750" s="1320"/>
      <c r="B750" s="1321"/>
      <c r="C750" s="1321"/>
      <c r="D750" s="1322"/>
      <c r="E750" s="751" t="str">
        <f t="shared" ref="E750:F769" si="94">+E30</f>
        <v>P20 A P21</v>
      </c>
      <c r="F750" s="863">
        <f t="shared" si="94"/>
        <v>91.48</v>
      </c>
      <c r="G750" s="761">
        <v>0.4</v>
      </c>
      <c r="H750" s="750">
        <v>0</v>
      </c>
      <c r="I750" s="761">
        <f t="shared" si="92"/>
        <v>12</v>
      </c>
      <c r="J750" s="750">
        <f t="shared" si="93"/>
        <v>0</v>
      </c>
    </row>
    <row r="751" spans="1:10">
      <c r="A751" s="1320"/>
      <c r="B751" s="1321"/>
      <c r="C751" s="1321"/>
      <c r="D751" s="1322"/>
      <c r="E751" s="751" t="str">
        <f t="shared" si="94"/>
        <v>P21 A P22</v>
      </c>
      <c r="F751" s="863">
        <f t="shared" si="94"/>
        <v>100.81</v>
      </c>
      <c r="G751" s="761">
        <v>0.4</v>
      </c>
      <c r="H751" s="750">
        <v>0</v>
      </c>
      <c r="I751" s="761">
        <f t="shared" si="92"/>
        <v>12</v>
      </c>
      <c r="J751" s="750">
        <f t="shared" si="93"/>
        <v>0</v>
      </c>
    </row>
    <row r="752" spans="1:10">
      <c r="A752" s="1320"/>
      <c r="B752" s="1321"/>
      <c r="C752" s="1321"/>
      <c r="D752" s="1322"/>
      <c r="E752" s="751" t="str">
        <f t="shared" si="94"/>
        <v>P22 A P23</v>
      </c>
      <c r="F752" s="863">
        <f t="shared" si="94"/>
        <v>95.32</v>
      </c>
      <c r="G752" s="761">
        <v>0.4</v>
      </c>
      <c r="H752" s="750">
        <v>0</v>
      </c>
      <c r="I752" s="761">
        <f t="shared" si="92"/>
        <v>12</v>
      </c>
      <c r="J752" s="750">
        <f t="shared" si="93"/>
        <v>0</v>
      </c>
    </row>
    <row r="753" spans="1:10">
      <c r="A753" s="1320"/>
      <c r="B753" s="1321"/>
      <c r="C753" s="1321"/>
      <c r="D753" s="1322"/>
      <c r="E753" s="751" t="str">
        <f t="shared" si="94"/>
        <v>P23 A P24</v>
      </c>
      <c r="F753" s="863">
        <f t="shared" si="94"/>
        <v>4.1100000000000003</v>
      </c>
      <c r="G753" s="761">
        <v>0.4</v>
      </c>
      <c r="H753" s="750">
        <v>0</v>
      </c>
      <c r="I753" s="761">
        <f t="shared" si="92"/>
        <v>12</v>
      </c>
      <c r="J753" s="750">
        <f t="shared" si="93"/>
        <v>0</v>
      </c>
    </row>
    <row r="754" spans="1:10">
      <c r="A754" s="1320"/>
      <c r="B754" s="1321"/>
      <c r="C754" s="1321"/>
      <c r="D754" s="1322"/>
      <c r="E754" s="751" t="str">
        <f t="shared" si="94"/>
        <v>P24 A P25</v>
      </c>
      <c r="F754" s="863">
        <f t="shared" si="94"/>
        <v>83.34</v>
      </c>
      <c r="G754" s="761">
        <v>0.4</v>
      </c>
      <c r="H754" s="750">
        <v>0</v>
      </c>
      <c r="I754" s="761">
        <f t="shared" si="92"/>
        <v>12</v>
      </c>
      <c r="J754" s="750">
        <f t="shared" si="93"/>
        <v>0</v>
      </c>
    </row>
    <row r="755" spans="1:10">
      <c r="A755" s="1320"/>
      <c r="B755" s="1321"/>
      <c r="C755" s="1321"/>
      <c r="D755" s="1322"/>
      <c r="E755" s="751" t="str">
        <f t="shared" si="94"/>
        <v>P26 A P27</v>
      </c>
      <c r="F755" s="863">
        <f t="shared" si="94"/>
        <v>71.010000000000005</v>
      </c>
      <c r="G755" s="761">
        <v>0.4</v>
      </c>
      <c r="H755" s="750">
        <v>0</v>
      </c>
      <c r="I755" s="761">
        <f t="shared" si="92"/>
        <v>16</v>
      </c>
      <c r="J755" s="750">
        <f t="shared" si="93"/>
        <v>0</v>
      </c>
    </row>
    <row r="756" spans="1:10">
      <c r="A756" s="1320"/>
      <c r="B756" s="1321"/>
      <c r="C756" s="1321"/>
      <c r="D756" s="1322"/>
      <c r="E756" s="751" t="str">
        <f t="shared" si="94"/>
        <v>P27 A P28</v>
      </c>
      <c r="F756" s="863">
        <f t="shared" si="94"/>
        <v>6.7</v>
      </c>
      <c r="G756" s="761">
        <v>0.4</v>
      </c>
      <c r="H756" s="750">
        <v>0</v>
      </c>
      <c r="I756" s="761">
        <f t="shared" si="92"/>
        <v>16</v>
      </c>
      <c r="J756" s="750">
        <f t="shared" si="93"/>
        <v>0</v>
      </c>
    </row>
    <row r="757" spans="1:10">
      <c r="A757" s="1320"/>
      <c r="B757" s="1321"/>
      <c r="C757" s="1321"/>
      <c r="D757" s="1322"/>
      <c r="E757" s="751" t="str">
        <f t="shared" si="94"/>
        <v>P28 A P29</v>
      </c>
      <c r="F757" s="863">
        <f t="shared" si="94"/>
        <v>65.3</v>
      </c>
      <c r="G757" s="761">
        <v>0.4</v>
      </c>
      <c r="H757" s="750">
        <v>0</v>
      </c>
      <c r="I757" s="761">
        <f t="shared" si="92"/>
        <v>16</v>
      </c>
      <c r="J757" s="750">
        <f t="shared" si="93"/>
        <v>0</v>
      </c>
    </row>
    <row r="758" spans="1:10">
      <c r="A758" s="1320"/>
      <c r="B758" s="1321"/>
      <c r="C758" s="1321"/>
      <c r="D758" s="1322"/>
      <c r="E758" s="751" t="str">
        <f t="shared" si="94"/>
        <v>P29 A P30</v>
      </c>
      <c r="F758" s="863">
        <f t="shared" si="94"/>
        <v>94.98</v>
      </c>
      <c r="G758" s="761">
        <v>0.4</v>
      </c>
      <c r="H758" s="750">
        <v>0</v>
      </c>
      <c r="I758" s="761">
        <f t="shared" si="92"/>
        <v>16</v>
      </c>
      <c r="J758" s="750">
        <f t="shared" si="93"/>
        <v>0</v>
      </c>
    </row>
    <row r="759" spans="1:10">
      <c r="A759" s="1320"/>
      <c r="B759" s="1321"/>
      <c r="C759" s="1321"/>
      <c r="D759" s="1322"/>
      <c r="E759" s="751" t="str">
        <f t="shared" si="94"/>
        <v>P30 A P31</v>
      </c>
      <c r="F759" s="863">
        <f t="shared" si="94"/>
        <v>93.35</v>
      </c>
      <c r="G759" s="761">
        <v>0.4</v>
      </c>
      <c r="H759" s="750">
        <v>0</v>
      </c>
      <c r="I759" s="761">
        <f t="shared" si="92"/>
        <v>16</v>
      </c>
      <c r="J759" s="750">
        <f t="shared" si="93"/>
        <v>0</v>
      </c>
    </row>
    <row r="760" spans="1:10">
      <c r="A760" s="1320"/>
      <c r="B760" s="1321"/>
      <c r="C760" s="1321"/>
      <c r="D760" s="1322"/>
      <c r="E760" s="751" t="str">
        <f t="shared" si="94"/>
        <v>P31 A P32</v>
      </c>
      <c r="F760" s="863">
        <f t="shared" si="94"/>
        <v>95.12</v>
      </c>
      <c r="G760" s="761">
        <v>0.4</v>
      </c>
      <c r="H760" s="750">
        <v>0</v>
      </c>
      <c r="I760" s="761">
        <f t="shared" si="92"/>
        <v>16</v>
      </c>
      <c r="J760" s="750">
        <f t="shared" si="93"/>
        <v>0</v>
      </c>
    </row>
    <row r="761" spans="1:10">
      <c r="A761" s="1320"/>
      <c r="B761" s="1321"/>
      <c r="C761" s="1321"/>
      <c r="D761" s="1322"/>
      <c r="E761" s="751" t="str">
        <f t="shared" si="94"/>
        <v>P32 A P33</v>
      </c>
      <c r="F761" s="863">
        <f t="shared" si="94"/>
        <v>89.82</v>
      </c>
      <c r="G761" s="761">
        <v>0.4</v>
      </c>
      <c r="H761" s="750">
        <v>0</v>
      </c>
      <c r="I761" s="761">
        <f t="shared" si="92"/>
        <v>16</v>
      </c>
      <c r="J761" s="750">
        <f t="shared" si="93"/>
        <v>0</v>
      </c>
    </row>
    <row r="762" spans="1:10">
      <c r="A762" s="1320"/>
      <c r="B762" s="1321"/>
      <c r="C762" s="1321"/>
      <c r="D762" s="1322"/>
      <c r="E762" s="751" t="str">
        <f t="shared" si="94"/>
        <v>P33 A P34</v>
      </c>
      <c r="F762" s="863">
        <f t="shared" si="94"/>
        <v>5.74</v>
      </c>
      <c r="G762" s="761">
        <v>0.4</v>
      </c>
      <c r="H762" s="750">
        <v>0</v>
      </c>
      <c r="I762" s="761">
        <f t="shared" ref="I762:I793" si="95">+I42</f>
        <v>16</v>
      </c>
      <c r="J762" s="750">
        <f t="shared" si="93"/>
        <v>0</v>
      </c>
    </row>
    <row r="763" spans="1:10">
      <c r="A763" s="1320"/>
      <c r="B763" s="1321"/>
      <c r="C763" s="1321"/>
      <c r="D763" s="1322"/>
      <c r="E763" s="751" t="str">
        <f t="shared" si="94"/>
        <v>P34 A P35</v>
      </c>
      <c r="F763" s="863">
        <f t="shared" si="94"/>
        <v>79.2</v>
      </c>
      <c r="G763" s="761">
        <v>0.4</v>
      </c>
      <c r="H763" s="750">
        <v>0</v>
      </c>
      <c r="I763" s="761">
        <f t="shared" si="95"/>
        <v>16</v>
      </c>
      <c r="J763" s="750">
        <f t="shared" si="93"/>
        <v>0</v>
      </c>
    </row>
    <row r="764" spans="1:10">
      <c r="A764" s="1320"/>
      <c r="B764" s="1321"/>
      <c r="C764" s="1321"/>
      <c r="D764" s="1322"/>
      <c r="E764" s="751" t="str">
        <f t="shared" si="94"/>
        <v>P36 A P37</v>
      </c>
      <c r="F764" s="863">
        <f t="shared" si="94"/>
        <v>78.44</v>
      </c>
      <c r="G764" s="761">
        <v>0.4</v>
      </c>
      <c r="H764" s="750">
        <v>0</v>
      </c>
      <c r="I764" s="761">
        <f t="shared" si="95"/>
        <v>10</v>
      </c>
      <c r="J764" s="750">
        <f t="shared" si="93"/>
        <v>0</v>
      </c>
    </row>
    <row r="765" spans="1:10">
      <c r="A765" s="1320"/>
      <c r="B765" s="1321"/>
      <c r="C765" s="1321"/>
      <c r="D765" s="1322"/>
      <c r="E765" s="751" t="str">
        <f t="shared" si="94"/>
        <v>P37 A P38</v>
      </c>
      <c r="F765" s="863">
        <f t="shared" si="94"/>
        <v>71.17</v>
      </c>
      <c r="G765" s="761">
        <v>0.4</v>
      </c>
      <c r="H765" s="750">
        <v>0</v>
      </c>
      <c r="I765" s="761">
        <f t="shared" si="95"/>
        <v>10</v>
      </c>
      <c r="J765" s="750">
        <f t="shared" si="93"/>
        <v>0</v>
      </c>
    </row>
    <row r="766" spans="1:10">
      <c r="A766" s="1320"/>
      <c r="B766" s="1321"/>
      <c r="C766" s="1321"/>
      <c r="D766" s="1322"/>
      <c r="E766" s="751" t="str">
        <f t="shared" si="94"/>
        <v>P38 A P39</v>
      </c>
      <c r="F766" s="863">
        <f t="shared" si="94"/>
        <v>71.89</v>
      </c>
      <c r="G766" s="761">
        <v>0.4</v>
      </c>
      <c r="H766" s="750">
        <v>0</v>
      </c>
      <c r="I766" s="761">
        <f t="shared" si="95"/>
        <v>10</v>
      </c>
      <c r="J766" s="750">
        <f t="shared" si="93"/>
        <v>0</v>
      </c>
    </row>
    <row r="767" spans="1:10">
      <c r="A767" s="1320"/>
      <c r="B767" s="1321"/>
      <c r="C767" s="1321"/>
      <c r="D767" s="1322"/>
      <c r="E767" s="751" t="str">
        <f t="shared" si="94"/>
        <v>P39 A P40</v>
      </c>
      <c r="F767" s="863">
        <f t="shared" si="94"/>
        <v>76.86</v>
      </c>
      <c r="G767" s="761">
        <v>0.4</v>
      </c>
      <c r="H767" s="750">
        <v>0</v>
      </c>
      <c r="I767" s="761">
        <f t="shared" si="95"/>
        <v>10</v>
      </c>
      <c r="J767" s="750">
        <f t="shared" si="93"/>
        <v>0</v>
      </c>
    </row>
    <row r="768" spans="1:10">
      <c r="A768" s="1320"/>
      <c r="B768" s="1321"/>
      <c r="C768" s="1321"/>
      <c r="D768" s="1322"/>
      <c r="E768" s="751" t="str">
        <f t="shared" si="94"/>
        <v>P40 A P41</v>
      </c>
      <c r="F768" s="863">
        <f t="shared" si="94"/>
        <v>108.73</v>
      </c>
      <c r="G768" s="761">
        <v>0.4</v>
      </c>
      <c r="H768" s="750">
        <v>0</v>
      </c>
      <c r="I768" s="761">
        <f t="shared" si="95"/>
        <v>10</v>
      </c>
      <c r="J768" s="750">
        <f t="shared" si="93"/>
        <v>0</v>
      </c>
    </row>
    <row r="769" spans="1:10">
      <c r="A769" s="1320"/>
      <c r="B769" s="1321"/>
      <c r="C769" s="1321"/>
      <c r="D769" s="1322"/>
      <c r="E769" s="751" t="str">
        <f t="shared" si="94"/>
        <v>P41 A P42</v>
      </c>
      <c r="F769" s="863">
        <f t="shared" si="94"/>
        <v>94.27</v>
      </c>
      <c r="G769" s="761">
        <v>0.4</v>
      </c>
      <c r="H769" s="750">
        <v>0</v>
      </c>
      <c r="I769" s="761">
        <f t="shared" si="95"/>
        <v>10</v>
      </c>
      <c r="J769" s="750">
        <f t="shared" si="93"/>
        <v>0</v>
      </c>
    </row>
    <row r="770" spans="1:10">
      <c r="A770" s="1320"/>
      <c r="B770" s="1321"/>
      <c r="C770" s="1321"/>
      <c r="D770" s="1322"/>
      <c r="E770" s="751" t="str">
        <f t="shared" ref="E770:F789" si="96">+E50</f>
        <v>P42 A P43</v>
      </c>
      <c r="F770" s="863">
        <f t="shared" si="96"/>
        <v>98.09</v>
      </c>
      <c r="G770" s="761">
        <v>0.4</v>
      </c>
      <c r="H770" s="750">
        <v>0</v>
      </c>
      <c r="I770" s="761">
        <f t="shared" si="95"/>
        <v>10</v>
      </c>
      <c r="J770" s="750">
        <f t="shared" si="93"/>
        <v>0</v>
      </c>
    </row>
    <row r="771" spans="1:10">
      <c r="A771" s="1320"/>
      <c r="B771" s="1321"/>
      <c r="C771" s="1321"/>
      <c r="D771" s="1322"/>
      <c r="E771" s="751" t="str">
        <f t="shared" si="96"/>
        <v>P44 A P45</v>
      </c>
      <c r="F771" s="863">
        <f t="shared" si="96"/>
        <v>79.650000000000006</v>
      </c>
      <c r="G771" s="761">
        <v>0.4</v>
      </c>
      <c r="H771" s="750">
        <v>0</v>
      </c>
      <c r="I771" s="761">
        <f t="shared" si="95"/>
        <v>16</v>
      </c>
      <c r="J771" s="750">
        <f t="shared" si="93"/>
        <v>0</v>
      </c>
    </row>
    <row r="772" spans="1:10">
      <c r="A772" s="1320"/>
      <c r="B772" s="1321"/>
      <c r="C772" s="1321"/>
      <c r="D772" s="1322"/>
      <c r="E772" s="751" t="str">
        <f t="shared" si="96"/>
        <v>P45 A P46</v>
      </c>
      <c r="F772" s="863">
        <f t="shared" si="96"/>
        <v>68.989999999999995</v>
      </c>
      <c r="G772" s="761">
        <v>0.4</v>
      </c>
      <c r="H772" s="750">
        <v>0</v>
      </c>
      <c r="I772" s="761">
        <f t="shared" si="95"/>
        <v>16</v>
      </c>
      <c r="J772" s="750">
        <f t="shared" si="93"/>
        <v>0</v>
      </c>
    </row>
    <row r="773" spans="1:10">
      <c r="A773" s="1320"/>
      <c r="B773" s="1321"/>
      <c r="C773" s="1321"/>
      <c r="D773" s="1322"/>
      <c r="E773" s="751" t="str">
        <f t="shared" si="96"/>
        <v>P46 A P76</v>
      </c>
      <c r="F773" s="863">
        <f t="shared" si="96"/>
        <v>68.63</v>
      </c>
      <c r="G773" s="761">
        <v>0.4</v>
      </c>
      <c r="H773" s="750">
        <v>0</v>
      </c>
      <c r="I773" s="761">
        <f t="shared" si="95"/>
        <v>16</v>
      </c>
      <c r="J773" s="750">
        <f t="shared" si="93"/>
        <v>0</v>
      </c>
    </row>
    <row r="774" spans="1:10">
      <c r="A774" s="1320"/>
      <c r="B774" s="1321"/>
      <c r="C774" s="1321"/>
      <c r="D774" s="1322"/>
      <c r="E774" s="751" t="str">
        <f t="shared" si="96"/>
        <v>P76 A P47</v>
      </c>
      <c r="F774" s="863">
        <f t="shared" si="96"/>
        <v>57.17</v>
      </c>
      <c r="G774" s="761">
        <v>0.4</v>
      </c>
      <c r="H774" s="750">
        <v>0</v>
      </c>
      <c r="I774" s="761">
        <f t="shared" si="95"/>
        <v>16</v>
      </c>
      <c r="J774" s="750">
        <f t="shared" si="93"/>
        <v>0</v>
      </c>
    </row>
    <row r="775" spans="1:10">
      <c r="A775" s="1320"/>
      <c r="B775" s="1321"/>
      <c r="C775" s="1321"/>
      <c r="D775" s="1322"/>
      <c r="E775" s="751" t="str">
        <f t="shared" si="96"/>
        <v>P47 A P62</v>
      </c>
      <c r="F775" s="863">
        <f t="shared" si="96"/>
        <v>55.79</v>
      </c>
      <c r="G775" s="761">
        <v>0.4</v>
      </c>
      <c r="H775" s="750">
        <v>0</v>
      </c>
      <c r="I775" s="761">
        <f t="shared" si="95"/>
        <v>16</v>
      </c>
      <c r="J775" s="750">
        <f t="shared" si="93"/>
        <v>0</v>
      </c>
    </row>
    <row r="776" spans="1:10">
      <c r="A776" s="1320"/>
      <c r="B776" s="1321"/>
      <c r="C776" s="1321"/>
      <c r="D776" s="1322"/>
      <c r="E776" s="751" t="str">
        <f t="shared" si="96"/>
        <v>P62 A P48</v>
      </c>
      <c r="F776" s="863">
        <f t="shared" si="96"/>
        <v>70.06</v>
      </c>
      <c r="G776" s="761">
        <v>0.4</v>
      </c>
      <c r="H776" s="750">
        <v>0</v>
      </c>
      <c r="I776" s="761">
        <f t="shared" si="95"/>
        <v>16</v>
      </c>
      <c r="J776" s="750">
        <f t="shared" si="93"/>
        <v>0</v>
      </c>
    </row>
    <row r="777" spans="1:10">
      <c r="A777" s="1320"/>
      <c r="B777" s="1321"/>
      <c r="C777" s="1321"/>
      <c r="D777" s="1322"/>
      <c r="E777" s="751" t="str">
        <f t="shared" si="96"/>
        <v>P48 A P49</v>
      </c>
      <c r="F777" s="863">
        <f t="shared" si="96"/>
        <v>95.9</v>
      </c>
      <c r="G777" s="761">
        <v>0.4</v>
      </c>
      <c r="H777" s="750">
        <v>0</v>
      </c>
      <c r="I777" s="761">
        <f t="shared" si="95"/>
        <v>16</v>
      </c>
      <c r="J777" s="750">
        <f t="shared" si="93"/>
        <v>0</v>
      </c>
    </row>
    <row r="778" spans="1:10">
      <c r="A778" s="1320"/>
      <c r="B778" s="1321"/>
      <c r="C778" s="1321"/>
      <c r="D778" s="1322"/>
      <c r="E778" s="751" t="str">
        <f t="shared" si="96"/>
        <v>P45 A P50</v>
      </c>
      <c r="F778" s="863">
        <f t="shared" si="96"/>
        <v>46.92</v>
      </c>
      <c r="G778" s="761">
        <v>0.4</v>
      </c>
      <c r="H778" s="750">
        <v>1</v>
      </c>
      <c r="I778" s="761">
        <f t="shared" si="95"/>
        <v>8</v>
      </c>
      <c r="J778" s="750">
        <f t="shared" si="93"/>
        <v>47.32</v>
      </c>
    </row>
    <row r="779" spans="1:10">
      <c r="A779" s="1320"/>
      <c r="B779" s="1321"/>
      <c r="C779" s="1321"/>
      <c r="D779" s="1322"/>
      <c r="E779" s="751" t="str">
        <f t="shared" si="96"/>
        <v>P50 A P37</v>
      </c>
      <c r="F779" s="863">
        <f t="shared" si="96"/>
        <v>46.51</v>
      </c>
      <c r="G779" s="761">
        <v>0.4</v>
      </c>
      <c r="H779" s="750">
        <v>1</v>
      </c>
      <c r="I779" s="761">
        <f t="shared" si="95"/>
        <v>8</v>
      </c>
      <c r="J779" s="750">
        <f t="shared" si="93"/>
        <v>46.91</v>
      </c>
    </row>
    <row r="780" spans="1:10">
      <c r="A780" s="1320"/>
      <c r="B780" s="1321"/>
      <c r="C780" s="1321"/>
      <c r="D780" s="1322"/>
      <c r="E780" s="751" t="str">
        <f t="shared" si="96"/>
        <v>P39 A P51</v>
      </c>
      <c r="F780" s="863">
        <f t="shared" si="96"/>
        <v>46.17</v>
      </c>
      <c r="G780" s="761">
        <v>0.4</v>
      </c>
      <c r="H780" s="750">
        <v>1</v>
      </c>
      <c r="I780" s="761">
        <f t="shared" si="95"/>
        <v>8</v>
      </c>
      <c r="J780" s="750">
        <f t="shared" si="93"/>
        <v>46.57</v>
      </c>
    </row>
    <row r="781" spans="1:10">
      <c r="A781" s="1320"/>
      <c r="B781" s="1321"/>
      <c r="C781" s="1321"/>
      <c r="D781" s="1322"/>
      <c r="E781" s="751" t="str">
        <f t="shared" si="96"/>
        <v>P51 A P29</v>
      </c>
      <c r="F781" s="863">
        <f t="shared" si="96"/>
        <v>45.24</v>
      </c>
      <c r="G781" s="761">
        <v>0.4</v>
      </c>
      <c r="H781" s="750">
        <v>1</v>
      </c>
      <c r="I781" s="761">
        <f t="shared" si="95"/>
        <v>8</v>
      </c>
      <c r="J781" s="750">
        <f t="shared" si="93"/>
        <v>45.64</v>
      </c>
    </row>
    <row r="782" spans="1:10">
      <c r="A782" s="1320"/>
      <c r="B782" s="1321"/>
      <c r="C782" s="1321"/>
      <c r="D782" s="1322"/>
      <c r="E782" s="751" t="str">
        <f t="shared" si="96"/>
        <v>P29 A P20</v>
      </c>
      <c r="F782" s="863">
        <f t="shared" si="96"/>
        <v>72.459999999999994</v>
      </c>
      <c r="G782" s="761">
        <v>0.4</v>
      </c>
      <c r="H782" s="750">
        <v>1</v>
      </c>
      <c r="I782" s="761">
        <f t="shared" si="95"/>
        <v>8</v>
      </c>
      <c r="J782" s="750">
        <f t="shared" si="93"/>
        <v>72.86</v>
      </c>
    </row>
    <row r="783" spans="1:10">
      <c r="A783" s="1320"/>
      <c r="B783" s="1321"/>
      <c r="C783" s="1321"/>
      <c r="D783" s="1322"/>
      <c r="E783" s="751" t="str">
        <f t="shared" si="96"/>
        <v>P20 A P52</v>
      </c>
      <c r="F783" s="863">
        <f t="shared" si="96"/>
        <v>64.61</v>
      </c>
      <c r="G783" s="761">
        <v>0.4</v>
      </c>
      <c r="H783" s="750">
        <v>1</v>
      </c>
      <c r="I783" s="761">
        <f t="shared" si="95"/>
        <v>8</v>
      </c>
      <c r="J783" s="750">
        <f t="shared" si="93"/>
        <v>65.010000000000005</v>
      </c>
    </row>
    <row r="784" spans="1:10">
      <c r="A784" s="1320"/>
      <c r="B784" s="1321"/>
      <c r="C784" s="1321"/>
      <c r="D784" s="1322"/>
      <c r="E784" s="751" t="str">
        <f t="shared" si="96"/>
        <v>P52 A P13</v>
      </c>
      <c r="F784" s="863">
        <f t="shared" si="96"/>
        <v>46.79</v>
      </c>
      <c r="G784" s="761">
        <v>0.4</v>
      </c>
      <c r="H784" s="750">
        <v>1</v>
      </c>
      <c r="I784" s="761">
        <f t="shared" si="95"/>
        <v>8</v>
      </c>
      <c r="J784" s="750">
        <f t="shared" si="93"/>
        <v>47.19</v>
      </c>
    </row>
    <row r="785" spans="1:10">
      <c r="A785" s="1320"/>
      <c r="B785" s="1321"/>
      <c r="C785" s="1321"/>
      <c r="D785" s="1322"/>
      <c r="E785" s="751" t="str">
        <f t="shared" si="96"/>
        <v>P13 A P53</v>
      </c>
      <c r="F785" s="863">
        <f t="shared" si="96"/>
        <v>81.010000000000005</v>
      </c>
      <c r="G785" s="761">
        <v>0.4</v>
      </c>
      <c r="H785" s="750">
        <v>1</v>
      </c>
      <c r="I785" s="761">
        <f t="shared" si="95"/>
        <v>8</v>
      </c>
      <c r="J785" s="750">
        <f t="shared" si="93"/>
        <v>81.410000000000011</v>
      </c>
    </row>
    <row r="786" spans="1:10">
      <c r="A786" s="1320"/>
      <c r="B786" s="1321"/>
      <c r="C786" s="1321"/>
      <c r="D786" s="1322"/>
      <c r="E786" s="751" t="str">
        <f t="shared" si="96"/>
        <v>P47 A P40</v>
      </c>
      <c r="F786" s="863">
        <f t="shared" si="96"/>
        <v>92.49</v>
      </c>
      <c r="G786" s="761">
        <v>0.4</v>
      </c>
      <c r="H786" s="750">
        <v>1</v>
      </c>
      <c r="I786" s="761">
        <f t="shared" si="95"/>
        <v>8</v>
      </c>
      <c r="J786" s="750">
        <f t="shared" si="93"/>
        <v>92.89</v>
      </c>
    </row>
    <row r="787" spans="1:10">
      <c r="A787" s="1320"/>
      <c r="B787" s="1321"/>
      <c r="C787" s="1321"/>
      <c r="D787" s="1322"/>
      <c r="E787" s="751" t="str">
        <f t="shared" si="96"/>
        <v>P40 A P30</v>
      </c>
      <c r="F787" s="863">
        <f t="shared" si="96"/>
        <v>96.04</v>
      </c>
      <c r="G787" s="761">
        <v>0.4</v>
      </c>
      <c r="H787" s="750">
        <v>1</v>
      </c>
      <c r="I787" s="761">
        <f t="shared" si="95"/>
        <v>8</v>
      </c>
      <c r="J787" s="750">
        <f t="shared" si="93"/>
        <v>96.440000000000012</v>
      </c>
    </row>
    <row r="788" spans="1:10">
      <c r="A788" s="1320"/>
      <c r="B788" s="1321"/>
      <c r="C788" s="1321"/>
      <c r="D788" s="1322"/>
      <c r="E788" s="751" t="str">
        <f t="shared" si="96"/>
        <v>P30 A P21</v>
      </c>
      <c r="F788" s="863">
        <f t="shared" si="96"/>
        <v>74.72</v>
      </c>
      <c r="G788" s="761">
        <v>0.4</v>
      </c>
      <c r="H788" s="750">
        <v>1</v>
      </c>
      <c r="I788" s="761">
        <f t="shared" si="95"/>
        <v>8</v>
      </c>
      <c r="J788" s="750">
        <f t="shared" si="93"/>
        <v>75.12</v>
      </c>
    </row>
    <row r="789" spans="1:10">
      <c r="A789" s="1320"/>
      <c r="B789" s="1321"/>
      <c r="C789" s="1321"/>
      <c r="D789" s="1322"/>
      <c r="E789" s="751" t="str">
        <f t="shared" si="96"/>
        <v>P21 A P54</v>
      </c>
      <c r="F789" s="863">
        <f t="shared" si="96"/>
        <v>65.73</v>
      </c>
      <c r="G789" s="761">
        <v>0.4</v>
      </c>
      <c r="H789" s="750">
        <v>1</v>
      </c>
      <c r="I789" s="761">
        <f t="shared" si="95"/>
        <v>8</v>
      </c>
      <c r="J789" s="750">
        <f t="shared" si="93"/>
        <v>66.13000000000001</v>
      </c>
    </row>
    <row r="790" spans="1:10">
      <c r="A790" s="1320"/>
      <c r="B790" s="1321"/>
      <c r="C790" s="1321"/>
      <c r="D790" s="1322"/>
      <c r="E790" s="751" t="str">
        <f t="shared" ref="E790:F809" si="97">+E70</f>
        <v>P54 A P14</v>
      </c>
      <c r="F790" s="863">
        <f t="shared" si="97"/>
        <v>45.64</v>
      </c>
      <c r="G790" s="761">
        <v>0.4</v>
      </c>
      <c r="H790" s="750">
        <v>1</v>
      </c>
      <c r="I790" s="761">
        <f t="shared" si="95"/>
        <v>8</v>
      </c>
      <c r="J790" s="750">
        <f t="shared" si="93"/>
        <v>46.04</v>
      </c>
    </row>
    <row r="791" spans="1:10">
      <c r="A791" s="1320"/>
      <c r="B791" s="1321"/>
      <c r="C791" s="1321"/>
      <c r="D791" s="1322"/>
      <c r="E791" s="751" t="str">
        <f t="shared" si="97"/>
        <v>P14 A P55</v>
      </c>
      <c r="F791" s="863">
        <f t="shared" si="97"/>
        <v>83.33</v>
      </c>
      <c r="G791" s="761">
        <v>0.4</v>
      </c>
      <c r="H791" s="750">
        <v>1</v>
      </c>
      <c r="I791" s="761">
        <f t="shared" si="95"/>
        <v>8</v>
      </c>
      <c r="J791" s="750">
        <f t="shared" si="93"/>
        <v>83.73</v>
      </c>
    </row>
    <row r="792" spans="1:10">
      <c r="A792" s="1320"/>
      <c r="B792" s="1321"/>
      <c r="C792" s="1321"/>
      <c r="D792" s="1322"/>
      <c r="E792" s="751" t="str">
        <f t="shared" si="97"/>
        <v>P55 A P4</v>
      </c>
      <c r="F792" s="863">
        <f t="shared" si="97"/>
        <v>92.39</v>
      </c>
      <c r="G792" s="761">
        <v>0.4</v>
      </c>
      <c r="H792" s="750">
        <v>1</v>
      </c>
      <c r="I792" s="761">
        <f t="shared" si="95"/>
        <v>8</v>
      </c>
      <c r="J792" s="750">
        <f t="shared" si="93"/>
        <v>92.79</v>
      </c>
    </row>
    <row r="793" spans="1:10">
      <c r="A793" s="1320"/>
      <c r="B793" s="1321"/>
      <c r="C793" s="1321"/>
      <c r="D793" s="1322"/>
      <c r="E793" s="751" t="str">
        <f t="shared" si="97"/>
        <v>P4 A P1</v>
      </c>
      <c r="F793" s="863">
        <f t="shared" si="97"/>
        <v>0</v>
      </c>
      <c r="G793" s="761">
        <v>0.4</v>
      </c>
      <c r="H793" s="750">
        <v>0</v>
      </c>
      <c r="I793" s="761">
        <f t="shared" si="95"/>
        <v>8</v>
      </c>
      <c r="J793" s="750">
        <f t="shared" si="93"/>
        <v>0</v>
      </c>
    </row>
    <row r="794" spans="1:10">
      <c r="A794" s="1320"/>
      <c r="B794" s="1321"/>
      <c r="C794" s="1321"/>
      <c r="D794" s="1322"/>
      <c r="E794" s="751" t="str">
        <f t="shared" si="97"/>
        <v>P48 A P41</v>
      </c>
      <c r="F794" s="863">
        <f t="shared" si="97"/>
        <v>96.04</v>
      </c>
      <c r="G794" s="761">
        <v>0.4</v>
      </c>
      <c r="H794" s="750">
        <v>1</v>
      </c>
      <c r="I794" s="761">
        <f t="shared" ref="I794:I825" si="98">+I74</f>
        <v>8</v>
      </c>
      <c r="J794" s="750">
        <f t="shared" si="93"/>
        <v>96.440000000000012</v>
      </c>
    </row>
    <row r="795" spans="1:10">
      <c r="A795" s="1320"/>
      <c r="B795" s="1321"/>
      <c r="C795" s="1321"/>
      <c r="D795" s="1322"/>
      <c r="E795" s="751" t="str">
        <f t="shared" si="97"/>
        <v>P41 A P31</v>
      </c>
      <c r="F795" s="863">
        <f t="shared" si="97"/>
        <v>96.75</v>
      </c>
      <c r="G795" s="761">
        <v>0.4</v>
      </c>
      <c r="H795" s="750">
        <v>1</v>
      </c>
      <c r="I795" s="761">
        <f t="shared" si="98"/>
        <v>8</v>
      </c>
      <c r="J795" s="750">
        <f t="shared" ref="J795:J809" si="99">(F795+G795)*H795</f>
        <v>97.15</v>
      </c>
    </row>
    <row r="796" spans="1:10">
      <c r="A796" s="1320"/>
      <c r="B796" s="1321"/>
      <c r="C796" s="1321"/>
      <c r="D796" s="1322"/>
      <c r="E796" s="751" t="str">
        <f t="shared" si="97"/>
        <v>P22 A P15</v>
      </c>
      <c r="F796" s="863">
        <f t="shared" si="97"/>
        <v>105.63</v>
      </c>
      <c r="G796" s="761">
        <v>0.4</v>
      </c>
      <c r="H796" s="750">
        <v>1</v>
      </c>
      <c r="I796" s="761">
        <f t="shared" si="98"/>
        <v>8</v>
      </c>
      <c r="J796" s="750">
        <f t="shared" si="99"/>
        <v>106.03</v>
      </c>
    </row>
    <row r="797" spans="1:10">
      <c r="A797" s="1320"/>
      <c r="B797" s="1321"/>
      <c r="C797" s="1321"/>
      <c r="D797" s="1322"/>
      <c r="E797" s="751" t="str">
        <f t="shared" si="97"/>
        <v>P15 A P56</v>
      </c>
      <c r="F797" s="863">
        <f t="shared" si="97"/>
        <v>87.96</v>
      </c>
      <c r="G797" s="761">
        <v>0.4</v>
      </c>
      <c r="H797" s="750">
        <v>1</v>
      </c>
      <c r="I797" s="761">
        <f t="shared" si="98"/>
        <v>8</v>
      </c>
      <c r="J797" s="750">
        <f t="shared" si="99"/>
        <v>88.36</v>
      </c>
    </row>
    <row r="798" spans="1:10">
      <c r="A798" s="1320"/>
      <c r="B798" s="1321"/>
      <c r="C798" s="1321"/>
      <c r="D798" s="1322"/>
      <c r="E798" s="751" t="str">
        <f t="shared" si="97"/>
        <v>P56 A P5</v>
      </c>
      <c r="F798" s="863">
        <f t="shared" si="97"/>
        <v>92.72</v>
      </c>
      <c r="G798" s="761">
        <v>0.4</v>
      </c>
      <c r="H798" s="750">
        <v>1</v>
      </c>
      <c r="I798" s="761">
        <f t="shared" si="98"/>
        <v>8</v>
      </c>
      <c r="J798" s="750">
        <f t="shared" si="99"/>
        <v>93.12</v>
      </c>
    </row>
    <row r="799" spans="1:10">
      <c r="A799" s="1320"/>
      <c r="B799" s="1321"/>
      <c r="C799" s="1321"/>
      <c r="D799" s="1322"/>
      <c r="E799" s="751" t="str">
        <f t="shared" si="97"/>
        <v>P5 A P2</v>
      </c>
      <c r="F799" s="863">
        <f t="shared" si="97"/>
        <v>0</v>
      </c>
      <c r="G799" s="761">
        <v>0.4</v>
      </c>
      <c r="H799" s="750">
        <v>0</v>
      </c>
      <c r="I799" s="761">
        <f t="shared" si="98"/>
        <v>8</v>
      </c>
      <c r="J799" s="750">
        <f t="shared" si="99"/>
        <v>0</v>
      </c>
    </row>
    <row r="800" spans="1:10">
      <c r="A800" s="1320"/>
      <c r="B800" s="1321"/>
      <c r="C800" s="1321"/>
      <c r="D800" s="1322"/>
      <c r="E800" s="751" t="str">
        <f t="shared" si="97"/>
        <v>P49 A P42</v>
      </c>
      <c r="F800" s="863">
        <f t="shared" si="97"/>
        <v>101.74</v>
      </c>
      <c r="G800" s="761">
        <v>0.4</v>
      </c>
      <c r="H800" s="750">
        <v>1</v>
      </c>
      <c r="I800" s="761">
        <f t="shared" si="98"/>
        <v>8</v>
      </c>
      <c r="J800" s="750">
        <f t="shared" si="99"/>
        <v>102.14</v>
      </c>
    </row>
    <row r="801" spans="1:10">
      <c r="A801" s="1320"/>
      <c r="B801" s="1321"/>
      <c r="C801" s="1321"/>
      <c r="D801" s="1322"/>
      <c r="E801" s="751" t="str">
        <f t="shared" si="97"/>
        <v>P42 A P32</v>
      </c>
      <c r="F801" s="863">
        <f t="shared" si="97"/>
        <v>98.84</v>
      </c>
      <c r="G801" s="761">
        <v>0.4</v>
      </c>
      <c r="H801" s="750">
        <v>1</v>
      </c>
      <c r="I801" s="761">
        <f t="shared" si="98"/>
        <v>8</v>
      </c>
      <c r="J801" s="750">
        <f t="shared" si="99"/>
        <v>99.240000000000009</v>
      </c>
    </row>
    <row r="802" spans="1:10">
      <c r="A802" s="1320"/>
      <c r="B802" s="1321"/>
      <c r="C802" s="1321"/>
      <c r="D802" s="1322"/>
      <c r="E802" s="751" t="str">
        <f t="shared" si="97"/>
        <v>P23 A P16</v>
      </c>
      <c r="F802" s="863">
        <f t="shared" si="97"/>
        <v>102.55</v>
      </c>
      <c r="G802" s="761">
        <v>0.4</v>
      </c>
      <c r="H802" s="750">
        <v>1</v>
      </c>
      <c r="I802" s="761">
        <f t="shared" si="98"/>
        <v>8</v>
      </c>
      <c r="J802" s="750">
        <f t="shared" si="99"/>
        <v>102.95</v>
      </c>
    </row>
    <row r="803" spans="1:10">
      <c r="A803" s="1320"/>
      <c r="B803" s="1321"/>
      <c r="C803" s="1321"/>
      <c r="D803" s="1322"/>
      <c r="E803" s="751" t="str">
        <f t="shared" si="97"/>
        <v>P43 A P34</v>
      </c>
      <c r="F803" s="863">
        <f t="shared" si="97"/>
        <v>103.35</v>
      </c>
      <c r="G803" s="761">
        <v>0.4</v>
      </c>
      <c r="H803" s="750">
        <v>1</v>
      </c>
      <c r="I803" s="761">
        <f t="shared" si="98"/>
        <v>8</v>
      </c>
      <c r="J803" s="750">
        <f t="shared" si="99"/>
        <v>103.75</v>
      </c>
    </row>
    <row r="804" spans="1:10">
      <c r="A804" s="1320"/>
      <c r="B804" s="1321"/>
      <c r="C804" s="1321"/>
      <c r="D804" s="1322"/>
      <c r="E804" s="751" t="str">
        <f t="shared" si="97"/>
        <v>P25 A P57</v>
      </c>
      <c r="F804" s="863">
        <f t="shared" si="97"/>
        <v>7.17</v>
      </c>
      <c r="G804" s="761">
        <v>0.4</v>
      </c>
      <c r="H804" s="750">
        <v>1</v>
      </c>
      <c r="I804" s="761">
        <f t="shared" si="98"/>
        <v>8</v>
      </c>
      <c r="J804" s="750">
        <f t="shared" si="99"/>
        <v>7.57</v>
      </c>
    </row>
    <row r="805" spans="1:10">
      <c r="A805" s="1320"/>
      <c r="B805" s="1321"/>
      <c r="C805" s="1321"/>
      <c r="D805" s="1322"/>
      <c r="E805" s="751" t="str">
        <f t="shared" si="97"/>
        <v>P57 A P17</v>
      </c>
      <c r="F805" s="863">
        <f t="shared" si="97"/>
        <v>91.73</v>
      </c>
      <c r="G805" s="761">
        <v>0.4</v>
      </c>
      <c r="H805" s="750">
        <v>1</v>
      </c>
      <c r="I805" s="761">
        <f t="shared" si="98"/>
        <v>8</v>
      </c>
      <c r="J805" s="750">
        <f t="shared" si="99"/>
        <v>92.13000000000001</v>
      </c>
    </row>
    <row r="806" spans="1:10">
      <c r="A806" s="1320"/>
      <c r="B806" s="1321"/>
      <c r="C806" s="1321"/>
      <c r="D806" s="1322"/>
      <c r="E806" s="751"/>
      <c r="F806" s="863"/>
      <c r="G806" s="751"/>
      <c r="H806" s="750"/>
      <c r="I806" s="761"/>
      <c r="J806" s="750">
        <f t="shared" si="99"/>
        <v>0</v>
      </c>
    </row>
    <row r="807" spans="1:10">
      <c r="A807" s="1320"/>
      <c r="B807" s="1321"/>
      <c r="C807" s="1321"/>
      <c r="D807" s="1322"/>
      <c r="E807" s="751"/>
      <c r="F807" s="863"/>
      <c r="G807" s="751"/>
      <c r="H807" s="750"/>
      <c r="I807" s="761"/>
      <c r="J807" s="750">
        <f t="shared" si="99"/>
        <v>0</v>
      </c>
    </row>
    <row r="808" spans="1:10">
      <c r="A808" s="1320"/>
      <c r="B808" s="1321"/>
      <c r="C808" s="1321"/>
      <c r="D808" s="1322"/>
      <c r="E808" s="751"/>
      <c r="F808" s="863"/>
      <c r="G808" s="751"/>
      <c r="H808" s="750"/>
      <c r="I808" s="761"/>
      <c r="J808" s="750">
        <f t="shared" si="99"/>
        <v>0</v>
      </c>
    </row>
    <row r="809" spans="1:10" ht="13.5" thickBot="1">
      <c r="A809" s="1320"/>
      <c r="B809" s="1321"/>
      <c r="C809" s="1321"/>
      <c r="D809" s="1322"/>
      <c r="E809" s="751"/>
      <c r="F809" s="863"/>
      <c r="G809" s="751"/>
      <c r="H809" s="751"/>
      <c r="I809" s="761"/>
      <c r="J809" s="750">
        <f t="shared" si="99"/>
        <v>0</v>
      </c>
    </row>
    <row r="810" spans="1:10" ht="13.5" thickBot="1">
      <c r="A810" s="1323"/>
      <c r="B810" s="1324"/>
      <c r="C810" s="1324"/>
      <c r="D810" s="1325"/>
      <c r="E810" s="606" t="s">
        <v>49</v>
      </c>
      <c r="F810" s="938"/>
      <c r="G810" s="384"/>
      <c r="H810" s="384"/>
      <c r="I810" s="928"/>
      <c r="J810" s="753">
        <f>ROUND(SUM(J729:J809),2)</f>
        <v>2276.2199999999998</v>
      </c>
    </row>
    <row r="811" spans="1:10" ht="13.5" thickBot="1">
      <c r="A811" s="759"/>
      <c r="B811" s="760"/>
      <c r="C811" s="760"/>
      <c r="D811" s="760"/>
      <c r="E811" s="609"/>
      <c r="F811" s="938"/>
      <c r="G811" s="384"/>
      <c r="H811" s="384"/>
      <c r="I811" s="928"/>
      <c r="J811" s="753"/>
    </row>
    <row r="812" spans="1:10" ht="26.25" customHeight="1" thickBot="1">
      <c r="A812" s="1326" t="str">
        <f>'PRESU OFICIAL'!B20</f>
        <v>Instalación de Tubería PVC diámetro 10" Incluye: Adecuación del fondo de la zanja, bajada y empalme del tubo, lubricante.</v>
      </c>
      <c r="B812" s="1327"/>
      <c r="C812" s="1327"/>
      <c r="D812" s="1327"/>
      <c r="E812" s="1327"/>
      <c r="F812" s="1327"/>
      <c r="G812" s="1327"/>
      <c r="H812" s="1329"/>
      <c r="I812" s="132" t="str">
        <f>'PRESU OFICIAL'!C20</f>
        <v>ML</v>
      </c>
      <c r="J812" s="435" t="str">
        <f>+'PRESU OFICIAL'!A20</f>
        <v>1,3,2</v>
      </c>
    </row>
    <row r="813" spans="1:10" ht="37.5" customHeight="1" thickBot="1">
      <c r="A813" s="1317" t="s">
        <v>831</v>
      </c>
      <c r="B813" s="1318"/>
      <c r="C813" s="1318"/>
      <c r="D813" s="1319"/>
      <c r="E813" s="112" t="s">
        <v>3</v>
      </c>
      <c r="F813" s="939" t="s">
        <v>59</v>
      </c>
      <c r="G813" s="114" t="s">
        <v>560</v>
      </c>
      <c r="H813" s="112"/>
      <c r="I813" s="114" t="s">
        <v>80</v>
      </c>
      <c r="J813" s="112" t="s">
        <v>49</v>
      </c>
    </row>
    <row r="814" spans="1:10">
      <c r="A814" s="1320"/>
      <c r="B814" s="1321"/>
      <c r="C814" s="1321"/>
      <c r="D814" s="1322"/>
      <c r="E814" s="751"/>
      <c r="F814" s="129"/>
      <c r="G814" s="119"/>
      <c r="H814" s="750"/>
      <c r="I814" s="757"/>
      <c r="J814" s="750"/>
    </row>
    <row r="815" spans="1:10">
      <c r="A815" s="1320"/>
      <c r="B815" s="1321"/>
      <c r="C815" s="1321"/>
      <c r="D815" s="1322"/>
      <c r="E815" s="751" t="str">
        <f>+E730</f>
        <v>P1 A P2</v>
      </c>
      <c r="F815" s="764">
        <f t="shared" ref="F815:G815" si="100">+F730</f>
        <v>0</v>
      </c>
      <c r="G815" s="761">
        <f t="shared" si="100"/>
        <v>0.4</v>
      </c>
      <c r="H815" s="750">
        <v>0</v>
      </c>
      <c r="I815" s="761">
        <f t="shared" ref="I815" si="101">+I730</f>
        <v>8</v>
      </c>
      <c r="J815" s="750">
        <f t="shared" ref="J815:J878" si="102">(F815+G815)*H815</f>
        <v>0</v>
      </c>
    </row>
    <row r="816" spans="1:10">
      <c r="A816" s="1320"/>
      <c r="B816" s="1321"/>
      <c r="C816" s="1321"/>
      <c r="D816" s="1322"/>
      <c r="E816" s="751" t="str">
        <f t="shared" ref="E816:G879" si="103">+E731</f>
        <v>P3 A P4</v>
      </c>
      <c r="F816" s="764">
        <f t="shared" si="103"/>
        <v>0</v>
      </c>
      <c r="G816" s="761">
        <f t="shared" si="103"/>
        <v>0.4</v>
      </c>
      <c r="H816" s="750">
        <v>0</v>
      </c>
      <c r="I816" s="761">
        <f t="shared" ref="I816" si="104">+I731</f>
        <v>8</v>
      </c>
      <c r="J816" s="750">
        <f t="shared" si="102"/>
        <v>0</v>
      </c>
    </row>
    <row r="817" spans="1:10">
      <c r="A817" s="1320"/>
      <c r="B817" s="1321"/>
      <c r="C817" s="1321"/>
      <c r="D817" s="1322"/>
      <c r="E817" s="751" t="str">
        <f t="shared" si="103"/>
        <v>P4 A P5</v>
      </c>
      <c r="F817" s="764">
        <f t="shared" si="103"/>
        <v>0</v>
      </c>
      <c r="G817" s="761">
        <f t="shared" si="103"/>
        <v>0.4</v>
      </c>
      <c r="H817" s="750">
        <v>0</v>
      </c>
      <c r="I817" s="761">
        <f t="shared" ref="I817" si="105">+I732</f>
        <v>10</v>
      </c>
      <c r="J817" s="750">
        <f t="shared" si="102"/>
        <v>0</v>
      </c>
    </row>
    <row r="818" spans="1:10">
      <c r="A818" s="1320"/>
      <c r="B818" s="1321"/>
      <c r="C818" s="1321"/>
      <c r="D818" s="1322"/>
      <c r="E818" s="751" t="str">
        <f t="shared" si="103"/>
        <v>P5 A P6</v>
      </c>
      <c r="F818" s="764">
        <f t="shared" si="103"/>
        <v>0</v>
      </c>
      <c r="G818" s="761">
        <f t="shared" si="103"/>
        <v>0.4</v>
      </c>
      <c r="H818" s="750">
        <v>0</v>
      </c>
      <c r="I818" s="761">
        <f t="shared" ref="I818" si="106">+I733</f>
        <v>10</v>
      </c>
      <c r="J818" s="750">
        <f t="shared" si="102"/>
        <v>0</v>
      </c>
    </row>
    <row r="819" spans="1:10">
      <c r="A819" s="1320"/>
      <c r="B819" s="1321"/>
      <c r="C819" s="1321"/>
      <c r="D819" s="1322"/>
      <c r="E819" s="751" t="str">
        <f t="shared" si="103"/>
        <v>P6 A P7</v>
      </c>
      <c r="F819" s="764">
        <f t="shared" si="103"/>
        <v>0</v>
      </c>
      <c r="G819" s="761">
        <f t="shared" si="103"/>
        <v>0.4</v>
      </c>
      <c r="H819" s="750">
        <v>0</v>
      </c>
      <c r="I819" s="761">
        <f t="shared" ref="I819" si="107">+I734</f>
        <v>10</v>
      </c>
      <c r="J819" s="750">
        <f t="shared" si="102"/>
        <v>0</v>
      </c>
    </row>
    <row r="820" spans="1:10">
      <c r="A820" s="1320"/>
      <c r="B820" s="1321"/>
      <c r="C820" s="1321"/>
      <c r="D820" s="1322"/>
      <c r="E820" s="751" t="str">
        <f t="shared" si="103"/>
        <v>P7 A P8</v>
      </c>
      <c r="F820" s="764">
        <f t="shared" si="103"/>
        <v>0</v>
      </c>
      <c r="G820" s="761">
        <f t="shared" si="103"/>
        <v>0.4</v>
      </c>
      <c r="H820" s="750">
        <v>0</v>
      </c>
      <c r="I820" s="761">
        <f t="shared" ref="I820" si="108">+I735</f>
        <v>0</v>
      </c>
      <c r="J820" s="750">
        <f t="shared" si="102"/>
        <v>0</v>
      </c>
    </row>
    <row r="821" spans="1:10">
      <c r="A821" s="1320"/>
      <c r="B821" s="1321"/>
      <c r="C821" s="1321"/>
      <c r="D821" s="1322"/>
      <c r="E821" s="751" t="str">
        <f t="shared" si="103"/>
        <v>P8 A P9</v>
      </c>
      <c r="F821" s="764">
        <f t="shared" si="103"/>
        <v>0</v>
      </c>
      <c r="G821" s="761">
        <f t="shared" si="103"/>
        <v>0.4</v>
      </c>
      <c r="H821" s="750">
        <v>0</v>
      </c>
      <c r="I821" s="761">
        <f t="shared" ref="I821" si="109">+I736</f>
        <v>8</v>
      </c>
      <c r="J821" s="750">
        <f t="shared" si="102"/>
        <v>0</v>
      </c>
    </row>
    <row r="822" spans="1:10">
      <c r="A822" s="1320"/>
      <c r="B822" s="1321"/>
      <c r="C822" s="1321"/>
      <c r="D822" s="1322"/>
      <c r="E822" s="751" t="str">
        <f t="shared" si="103"/>
        <v>P9 A P10</v>
      </c>
      <c r="F822" s="764">
        <f t="shared" si="103"/>
        <v>0</v>
      </c>
      <c r="G822" s="761">
        <f t="shared" si="103"/>
        <v>0.4</v>
      </c>
      <c r="H822" s="750">
        <v>0</v>
      </c>
      <c r="I822" s="761">
        <f t="shared" ref="I822" si="110">+I737</f>
        <v>8</v>
      </c>
      <c r="J822" s="750">
        <f t="shared" si="102"/>
        <v>0</v>
      </c>
    </row>
    <row r="823" spans="1:10">
      <c r="A823" s="1320"/>
      <c r="B823" s="1321"/>
      <c r="C823" s="1321"/>
      <c r="D823" s="1322"/>
      <c r="E823" s="751" t="str">
        <f t="shared" si="103"/>
        <v>P10 A P11</v>
      </c>
      <c r="F823" s="764">
        <f t="shared" si="103"/>
        <v>0</v>
      </c>
      <c r="G823" s="761">
        <f t="shared" si="103"/>
        <v>0.4</v>
      </c>
      <c r="H823" s="750">
        <v>0</v>
      </c>
      <c r="I823" s="761">
        <f t="shared" ref="I823" si="111">+I738</f>
        <v>8</v>
      </c>
      <c r="J823" s="750">
        <f t="shared" si="102"/>
        <v>0</v>
      </c>
    </row>
    <row r="824" spans="1:10">
      <c r="A824" s="1320"/>
      <c r="B824" s="1321"/>
      <c r="C824" s="1321"/>
      <c r="D824" s="1322"/>
      <c r="E824" s="751" t="str">
        <f t="shared" si="103"/>
        <v>P58 A P59</v>
      </c>
      <c r="F824" s="764">
        <f t="shared" si="103"/>
        <v>0</v>
      </c>
      <c r="G824" s="761">
        <f t="shared" si="103"/>
        <v>0.4</v>
      </c>
      <c r="H824" s="750">
        <v>0</v>
      </c>
      <c r="I824" s="761">
        <f t="shared" ref="I824" si="112">+I739</f>
        <v>8</v>
      </c>
      <c r="J824" s="750">
        <f t="shared" si="102"/>
        <v>0</v>
      </c>
    </row>
    <row r="825" spans="1:10">
      <c r="A825" s="1320"/>
      <c r="B825" s="1321"/>
      <c r="C825" s="1321"/>
      <c r="D825" s="1322"/>
      <c r="E825" s="751" t="str">
        <f t="shared" si="103"/>
        <v>P59 A P60</v>
      </c>
      <c r="F825" s="764">
        <f t="shared" si="103"/>
        <v>0</v>
      </c>
      <c r="G825" s="761">
        <f t="shared" si="103"/>
        <v>0.4</v>
      </c>
      <c r="H825" s="750">
        <v>0</v>
      </c>
      <c r="I825" s="761">
        <f t="shared" ref="I825" si="113">+I740</f>
        <v>8</v>
      </c>
      <c r="J825" s="750">
        <f t="shared" si="102"/>
        <v>0</v>
      </c>
    </row>
    <row r="826" spans="1:10">
      <c r="A826" s="1320"/>
      <c r="B826" s="1321"/>
      <c r="C826" s="1321"/>
      <c r="D826" s="1322"/>
      <c r="E826" s="751" t="str">
        <f t="shared" si="103"/>
        <v>P60 A P61</v>
      </c>
      <c r="F826" s="764">
        <f t="shared" si="103"/>
        <v>0</v>
      </c>
      <c r="G826" s="761">
        <f t="shared" si="103"/>
        <v>0.4</v>
      </c>
      <c r="H826" s="750">
        <v>0</v>
      </c>
      <c r="I826" s="761">
        <f t="shared" ref="I826" si="114">+I741</f>
        <v>8</v>
      </c>
      <c r="J826" s="750">
        <f t="shared" si="102"/>
        <v>0</v>
      </c>
    </row>
    <row r="827" spans="1:10">
      <c r="A827" s="1320"/>
      <c r="B827" s="1321"/>
      <c r="C827" s="1321"/>
      <c r="D827" s="1322"/>
      <c r="E827" s="751" t="str">
        <f t="shared" si="103"/>
        <v>P12 A P13</v>
      </c>
      <c r="F827" s="764">
        <f t="shared" si="103"/>
        <v>106.32</v>
      </c>
      <c r="G827" s="761">
        <f t="shared" si="103"/>
        <v>0.4</v>
      </c>
      <c r="H827" s="750">
        <v>0</v>
      </c>
      <c r="I827" s="761">
        <f t="shared" ref="I827" si="115">+I742</f>
        <v>8</v>
      </c>
      <c r="J827" s="750">
        <f t="shared" si="102"/>
        <v>0</v>
      </c>
    </row>
    <row r="828" spans="1:10">
      <c r="A828" s="1320"/>
      <c r="B828" s="1321"/>
      <c r="C828" s="1321"/>
      <c r="D828" s="1322"/>
      <c r="E828" s="751" t="str">
        <f t="shared" si="103"/>
        <v>P13 A P14</v>
      </c>
      <c r="F828" s="764">
        <f t="shared" si="103"/>
        <v>85.81</v>
      </c>
      <c r="G828" s="761">
        <f t="shared" si="103"/>
        <v>0.4</v>
      </c>
      <c r="H828" s="750">
        <v>0</v>
      </c>
      <c r="I828" s="761">
        <f t="shared" ref="I828" si="116">+I743</f>
        <v>8</v>
      </c>
      <c r="J828" s="750">
        <f t="shared" si="102"/>
        <v>0</v>
      </c>
    </row>
    <row r="829" spans="1:10">
      <c r="A829" s="1320"/>
      <c r="B829" s="1321"/>
      <c r="C829" s="1321"/>
      <c r="D829" s="1322"/>
      <c r="E829" s="751" t="str">
        <f t="shared" si="103"/>
        <v>P14 A P15</v>
      </c>
      <c r="F829" s="764">
        <f t="shared" si="103"/>
        <v>105.24</v>
      </c>
      <c r="G829" s="761">
        <f t="shared" si="103"/>
        <v>0.4</v>
      </c>
      <c r="H829" s="750">
        <v>1</v>
      </c>
      <c r="I829" s="761">
        <f t="shared" ref="I829" si="117">+I744</f>
        <v>10</v>
      </c>
      <c r="J829" s="750">
        <f t="shared" si="102"/>
        <v>105.64</v>
      </c>
    </row>
    <row r="830" spans="1:10">
      <c r="A830" s="1320"/>
      <c r="B830" s="1321"/>
      <c r="C830" s="1321"/>
      <c r="D830" s="1322"/>
      <c r="E830" s="751" t="str">
        <f t="shared" si="103"/>
        <v>P15 A P16</v>
      </c>
      <c r="F830" s="764">
        <f t="shared" si="103"/>
        <v>93.33</v>
      </c>
      <c r="G830" s="761">
        <f t="shared" si="103"/>
        <v>0.4</v>
      </c>
      <c r="H830" s="750">
        <v>0</v>
      </c>
      <c r="I830" s="761">
        <f t="shared" ref="I830" si="118">+I745</f>
        <v>12</v>
      </c>
      <c r="J830" s="750">
        <f t="shared" si="102"/>
        <v>0</v>
      </c>
    </row>
    <row r="831" spans="1:10">
      <c r="A831" s="1320"/>
      <c r="B831" s="1321"/>
      <c r="C831" s="1321"/>
      <c r="D831" s="1322"/>
      <c r="E831" s="751" t="str">
        <f t="shared" si="103"/>
        <v>P16 A P17</v>
      </c>
      <c r="F831" s="764">
        <f t="shared" si="103"/>
        <v>94.43</v>
      </c>
      <c r="G831" s="761">
        <f t="shared" si="103"/>
        <v>0.4</v>
      </c>
      <c r="H831" s="750">
        <v>0</v>
      </c>
      <c r="I831" s="761">
        <f t="shared" ref="I831" si="119">+I746</f>
        <v>12</v>
      </c>
      <c r="J831" s="750">
        <f t="shared" si="102"/>
        <v>0</v>
      </c>
    </row>
    <row r="832" spans="1:10">
      <c r="A832" s="1320"/>
      <c r="B832" s="1321"/>
      <c r="C832" s="1321"/>
      <c r="D832" s="1322"/>
      <c r="E832" s="751" t="str">
        <f t="shared" si="103"/>
        <v>P17 A P18</v>
      </c>
      <c r="F832" s="764">
        <f t="shared" si="103"/>
        <v>83.87</v>
      </c>
      <c r="G832" s="761">
        <f t="shared" si="103"/>
        <v>0.4</v>
      </c>
      <c r="H832" s="750">
        <v>0</v>
      </c>
      <c r="I832" s="761">
        <f t="shared" ref="I832" si="120">+I747</f>
        <v>12</v>
      </c>
      <c r="J832" s="750">
        <f t="shared" si="102"/>
        <v>0</v>
      </c>
    </row>
    <row r="833" spans="1:10">
      <c r="A833" s="1320"/>
      <c r="B833" s="1321"/>
      <c r="C833" s="1321"/>
      <c r="D833" s="1322"/>
      <c r="E833" s="751" t="str">
        <f t="shared" si="103"/>
        <v>P52 A P54</v>
      </c>
      <c r="F833" s="764">
        <f t="shared" si="103"/>
        <v>87.96</v>
      </c>
      <c r="G833" s="761">
        <f t="shared" si="103"/>
        <v>0.4</v>
      </c>
      <c r="H833" s="750">
        <v>0</v>
      </c>
      <c r="I833" s="761">
        <f t="shared" ref="I833" si="121">+I748</f>
        <v>8</v>
      </c>
      <c r="J833" s="750">
        <f t="shared" si="102"/>
        <v>0</v>
      </c>
    </row>
    <row r="834" spans="1:10">
      <c r="A834" s="1320"/>
      <c r="B834" s="1321"/>
      <c r="C834" s="1321"/>
      <c r="D834" s="1322"/>
      <c r="E834" s="751" t="str">
        <f t="shared" si="103"/>
        <v>P19 A P20</v>
      </c>
      <c r="F834" s="764">
        <f t="shared" si="103"/>
        <v>63.87</v>
      </c>
      <c r="G834" s="761">
        <f t="shared" si="103"/>
        <v>0.4</v>
      </c>
      <c r="H834" s="750">
        <v>0</v>
      </c>
      <c r="I834" s="761">
        <f t="shared" ref="I834" si="122">+I749</f>
        <v>12</v>
      </c>
      <c r="J834" s="750">
        <f t="shared" si="102"/>
        <v>0</v>
      </c>
    </row>
    <row r="835" spans="1:10">
      <c r="A835" s="1320"/>
      <c r="B835" s="1321"/>
      <c r="C835" s="1321"/>
      <c r="D835" s="1322"/>
      <c r="E835" s="751" t="str">
        <f t="shared" si="103"/>
        <v>P20 A P21</v>
      </c>
      <c r="F835" s="764">
        <f t="shared" si="103"/>
        <v>91.48</v>
      </c>
      <c r="G835" s="761">
        <f t="shared" si="103"/>
        <v>0.4</v>
      </c>
      <c r="H835" s="750">
        <v>0</v>
      </c>
      <c r="I835" s="761">
        <f t="shared" ref="I835" si="123">+I750</f>
        <v>12</v>
      </c>
      <c r="J835" s="750">
        <f t="shared" si="102"/>
        <v>0</v>
      </c>
    </row>
    <row r="836" spans="1:10">
      <c r="A836" s="1320"/>
      <c r="B836" s="1321"/>
      <c r="C836" s="1321"/>
      <c r="D836" s="1322"/>
      <c r="E836" s="751" t="str">
        <f t="shared" si="103"/>
        <v>P21 A P22</v>
      </c>
      <c r="F836" s="764">
        <f t="shared" si="103"/>
        <v>100.81</v>
      </c>
      <c r="G836" s="761">
        <f t="shared" si="103"/>
        <v>0.4</v>
      </c>
      <c r="H836" s="750">
        <v>0</v>
      </c>
      <c r="I836" s="761">
        <f t="shared" ref="I836" si="124">+I751</f>
        <v>12</v>
      </c>
      <c r="J836" s="750">
        <f t="shared" si="102"/>
        <v>0</v>
      </c>
    </row>
    <row r="837" spans="1:10">
      <c r="A837" s="1320"/>
      <c r="B837" s="1321"/>
      <c r="C837" s="1321"/>
      <c r="D837" s="1322"/>
      <c r="E837" s="751" t="str">
        <f t="shared" si="103"/>
        <v>P22 A P23</v>
      </c>
      <c r="F837" s="764">
        <f t="shared" si="103"/>
        <v>95.32</v>
      </c>
      <c r="G837" s="761">
        <f t="shared" si="103"/>
        <v>0.4</v>
      </c>
      <c r="H837" s="750">
        <v>0</v>
      </c>
      <c r="I837" s="761">
        <f t="shared" ref="I837" si="125">+I752</f>
        <v>12</v>
      </c>
      <c r="J837" s="750">
        <f t="shared" si="102"/>
        <v>0</v>
      </c>
    </row>
    <row r="838" spans="1:10">
      <c r="A838" s="1320"/>
      <c r="B838" s="1321"/>
      <c r="C838" s="1321"/>
      <c r="D838" s="1322"/>
      <c r="E838" s="751" t="str">
        <f t="shared" si="103"/>
        <v>P23 A P24</v>
      </c>
      <c r="F838" s="764">
        <f t="shared" si="103"/>
        <v>4.1100000000000003</v>
      </c>
      <c r="G838" s="761">
        <f t="shared" si="103"/>
        <v>0.4</v>
      </c>
      <c r="H838" s="750">
        <v>0</v>
      </c>
      <c r="I838" s="761">
        <f t="shared" ref="I838" si="126">+I753</f>
        <v>12</v>
      </c>
      <c r="J838" s="750">
        <f t="shared" si="102"/>
        <v>0</v>
      </c>
    </row>
    <row r="839" spans="1:10">
      <c r="A839" s="1320"/>
      <c r="B839" s="1321"/>
      <c r="C839" s="1321"/>
      <c r="D839" s="1322"/>
      <c r="E839" s="751" t="str">
        <f t="shared" si="103"/>
        <v>P24 A P25</v>
      </c>
      <c r="F839" s="764">
        <f t="shared" si="103"/>
        <v>83.34</v>
      </c>
      <c r="G839" s="761">
        <f t="shared" si="103"/>
        <v>0.4</v>
      </c>
      <c r="H839" s="750">
        <v>0</v>
      </c>
      <c r="I839" s="761">
        <f t="shared" ref="I839" si="127">+I754</f>
        <v>12</v>
      </c>
      <c r="J839" s="750">
        <f t="shared" si="102"/>
        <v>0</v>
      </c>
    </row>
    <row r="840" spans="1:10">
      <c r="A840" s="1320"/>
      <c r="B840" s="1321"/>
      <c r="C840" s="1321"/>
      <c r="D840" s="1322"/>
      <c r="E840" s="751" t="str">
        <f t="shared" si="103"/>
        <v>P26 A P27</v>
      </c>
      <c r="F840" s="764">
        <f t="shared" si="103"/>
        <v>71.010000000000005</v>
      </c>
      <c r="G840" s="761">
        <f t="shared" si="103"/>
        <v>0.4</v>
      </c>
      <c r="H840" s="750">
        <v>0</v>
      </c>
      <c r="I840" s="761">
        <f t="shared" ref="I840" si="128">+I755</f>
        <v>16</v>
      </c>
      <c r="J840" s="750">
        <f t="shared" si="102"/>
        <v>0</v>
      </c>
    </row>
    <row r="841" spans="1:10">
      <c r="A841" s="1320"/>
      <c r="B841" s="1321"/>
      <c r="C841" s="1321"/>
      <c r="D841" s="1322"/>
      <c r="E841" s="751" t="str">
        <f t="shared" si="103"/>
        <v>P27 A P28</v>
      </c>
      <c r="F841" s="764">
        <f t="shared" si="103"/>
        <v>6.7</v>
      </c>
      <c r="G841" s="761">
        <f t="shared" si="103"/>
        <v>0.4</v>
      </c>
      <c r="H841" s="750">
        <v>0</v>
      </c>
      <c r="I841" s="761">
        <f t="shared" ref="I841" si="129">+I756</f>
        <v>16</v>
      </c>
      <c r="J841" s="750">
        <f t="shared" si="102"/>
        <v>0</v>
      </c>
    </row>
    <row r="842" spans="1:10">
      <c r="A842" s="1320"/>
      <c r="B842" s="1321"/>
      <c r="C842" s="1321"/>
      <c r="D842" s="1322"/>
      <c r="E842" s="751" t="str">
        <f t="shared" si="103"/>
        <v>P28 A P29</v>
      </c>
      <c r="F842" s="764">
        <f t="shared" si="103"/>
        <v>65.3</v>
      </c>
      <c r="G842" s="761">
        <f t="shared" si="103"/>
        <v>0.4</v>
      </c>
      <c r="H842" s="750">
        <v>0</v>
      </c>
      <c r="I842" s="761">
        <f t="shared" ref="I842" si="130">+I757</f>
        <v>16</v>
      </c>
      <c r="J842" s="750">
        <f t="shared" si="102"/>
        <v>0</v>
      </c>
    </row>
    <row r="843" spans="1:10">
      <c r="A843" s="1320"/>
      <c r="B843" s="1321"/>
      <c r="C843" s="1321"/>
      <c r="D843" s="1322"/>
      <c r="E843" s="751" t="str">
        <f t="shared" si="103"/>
        <v>P29 A P30</v>
      </c>
      <c r="F843" s="764">
        <f t="shared" si="103"/>
        <v>94.98</v>
      </c>
      <c r="G843" s="761">
        <f t="shared" si="103"/>
        <v>0.4</v>
      </c>
      <c r="H843" s="750">
        <v>0</v>
      </c>
      <c r="I843" s="761">
        <f t="shared" ref="I843" si="131">+I758</f>
        <v>16</v>
      </c>
      <c r="J843" s="750">
        <f t="shared" si="102"/>
        <v>0</v>
      </c>
    </row>
    <row r="844" spans="1:10">
      <c r="A844" s="1320"/>
      <c r="B844" s="1321"/>
      <c r="C844" s="1321"/>
      <c r="D844" s="1322"/>
      <c r="E844" s="751" t="str">
        <f t="shared" si="103"/>
        <v>P30 A P31</v>
      </c>
      <c r="F844" s="764">
        <f t="shared" si="103"/>
        <v>93.35</v>
      </c>
      <c r="G844" s="761">
        <f t="shared" si="103"/>
        <v>0.4</v>
      </c>
      <c r="H844" s="750">
        <v>0</v>
      </c>
      <c r="I844" s="761">
        <f t="shared" ref="I844" si="132">+I759</f>
        <v>16</v>
      </c>
      <c r="J844" s="750">
        <f t="shared" si="102"/>
        <v>0</v>
      </c>
    </row>
    <row r="845" spans="1:10">
      <c r="A845" s="1320"/>
      <c r="B845" s="1321"/>
      <c r="C845" s="1321"/>
      <c r="D845" s="1322"/>
      <c r="E845" s="751" t="str">
        <f t="shared" si="103"/>
        <v>P31 A P32</v>
      </c>
      <c r="F845" s="764">
        <f t="shared" si="103"/>
        <v>95.12</v>
      </c>
      <c r="G845" s="761">
        <f t="shared" si="103"/>
        <v>0.4</v>
      </c>
      <c r="H845" s="750">
        <v>0</v>
      </c>
      <c r="I845" s="761">
        <f t="shared" ref="I845" si="133">+I760</f>
        <v>16</v>
      </c>
      <c r="J845" s="750">
        <f t="shared" si="102"/>
        <v>0</v>
      </c>
    </row>
    <row r="846" spans="1:10">
      <c r="A846" s="1320"/>
      <c r="B846" s="1321"/>
      <c r="C846" s="1321"/>
      <c r="D846" s="1322"/>
      <c r="E846" s="751" t="str">
        <f t="shared" si="103"/>
        <v>P32 A P33</v>
      </c>
      <c r="F846" s="764">
        <f t="shared" si="103"/>
        <v>89.82</v>
      </c>
      <c r="G846" s="761">
        <f t="shared" si="103"/>
        <v>0.4</v>
      </c>
      <c r="H846" s="750">
        <v>0</v>
      </c>
      <c r="I846" s="761">
        <f t="shared" ref="I846" si="134">+I761</f>
        <v>16</v>
      </c>
      <c r="J846" s="750">
        <f t="shared" si="102"/>
        <v>0</v>
      </c>
    </row>
    <row r="847" spans="1:10">
      <c r="A847" s="1320"/>
      <c r="B847" s="1321"/>
      <c r="C847" s="1321"/>
      <c r="D847" s="1322"/>
      <c r="E847" s="751" t="str">
        <f>+E762</f>
        <v>P33 A P34</v>
      </c>
      <c r="F847" s="764">
        <f t="shared" ref="F847:G847" si="135">+F762</f>
        <v>5.74</v>
      </c>
      <c r="G847" s="761">
        <f t="shared" si="135"/>
        <v>0.4</v>
      </c>
      <c r="H847" s="750">
        <v>0</v>
      </c>
      <c r="I847" s="761">
        <f t="shared" ref="I847" si="136">+I762</f>
        <v>16</v>
      </c>
      <c r="J847" s="750">
        <f t="shared" si="102"/>
        <v>0</v>
      </c>
    </row>
    <row r="848" spans="1:10">
      <c r="A848" s="1320"/>
      <c r="B848" s="1321"/>
      <c r="C848" s="1321"/>
      <c r="D848" s="1322"/>
      <c r="E848" s="751" t="str">
        <f t="shared" si="103"/>
        <v>P34 A P35</v>
      </c>
      <c r="F848" s="764">
        <f t="shared" si="103"/>
        <v>79.2</v>
      </c>
      <c r="G848" s="761">
        <f t="shared" si="103"/>
        <v>0.4</v>
      </c>
      <c r="H848" s="750">
        <v>0</v>
      </c>
      <c r="I848" s="761">
        <f t="shared" ref="I848" si="137">+I763</f>
        <v>16</v>
      </c>
      <c r="J848" s="750">
        <f t="shared" si="102"/>
        <v>0</v>
      </c>
    </row>
    <row r="849" spans="1:10">
      <c r="A849" s="1320"/>
      <c r="B849" s="1321"/>
      <c r="C849" s="1321"/>
      <c r="D849" s="1322"/>
      <c r="E849" s="751" t="str">
        <f t="shared" si="103"/>
        <v>P36 A P37</v>
      </c>
      <c r="F849" s="764">
        <f t="shared" si="103"/>
        <v>78.44</v>
      </c>
      <c r="G849" s="761">
        <f t="shared" si="103"/>
        <v>0.4</v>
      </c>
      <c r="H849" s="750">
        <v>1</v>
      </c>
      <c r="I849" s="761">
        <f t="shared" ref="I849" si="138">+I764</f>
        <v>10</v>
      </c>
      <c r="J849" s="750">
        <f t="shared" si="102"/>
        <v>78.84</v>
      </c>
    </row>
    <row r="850" spans="1:10">
      <c r="A850" s="1320"/>
      <c r="B850" s="1321"/>
      <c r="C850" s="1321"/>
      <c r="D850" s="1322"/>
      <c r="E850" s="751" t="str">
        <f t="shared" si="103"/>
        <v>P37 A P38</v>
      </c>
      <c r="F850" s="764">
        <f t="shared" si="103"/>
        <v>71.17</v>
      </c>
      <c r="G850" s="761">
        <f t="shared" si="103"/>
        <v>0.4</v>
      </c>
      <c r="H850" s="750">
        <v>1</v>
      </c>
      <c r="I850" s="761">
        <f t="shared" ref="I850" si="139">+I765</f>
        <v>10</v>
      </c>
      <c r="J850" s="750">
        <f t="shared" si="102"/>
        <v>71.570000000000007</v>
      </c>
    </row>
    <row r="851" spans="1:10">
      <c r="A851" s="1320"/>
      <c r="B851" s="1321"/>
      <c r="C851" s="1321"/>
      <c r="D851" s="1322"/>
      <c r="E851" s="751" t="str">
        <f t="shared" si="103"/>
        <v>P38 A P39</v>
      </c>
      <c r="F851" s="764">
        <f t="shared" si="103"/>
        <v>71.89</v>
      </c>
      <c r="G851" s="761">
        <f t="shared" si="103"/>
        <v>0.4</v>
      </c>
      <c r="H851" s="750">
        <v>1</v>
      </c>
      <c r="I851" s="761">
        <f t="shared" ref="I851" si="140">+I766</f>
        <v>10</v>
      </c>
      <c r="J851" s="750">
        <f t="shared" si="102"/>
        <v>72.290000000000006</v>
      </c>
    </row>
    <row r="852" spans="1:10">
      <c r="A852" s="1320"/>
      <c r="B852" s="1321"/>
      <c r="C852" s="1321"/>
      <c r="D852" s="1322"/>
      <c r="E852" s="751" t="str">
        <f t="shared" si="103"/>
        <v>P39 A P40</v>
      </c>
      <c r="F852" s="764">
        <f t="shared" si="103"/>
        <v>76.86</v>
      </c>
      <c r="G852" s="761">
        <f t="shared" si="103"/>
        <v>0.4</v>
      </c>
      <c r="H852" s="750">
        <v>1</v>
      </c>
      <c r="I852" s="761">
        <f t="shared" ref="I852" si="141">+I767</f>
        <v>10</v>
      </c>
      <c r="J852" s="750">
        <f t="shared" si="102"/>
        <v>77.260000000000005</v>
      </c>
    </row>
    <row r="853" spans="1:10">
      <c r="A853" s="1320"/>
      <c r="B853" s="1321"/>
      <c r="C853" s="1321"/>
      <c r="D853" s="1322"/>
      <c r="E853" s="751" t="str">
        <f t="shared" si="103"/>
        <v>P40 A P41</v>
      </c>
      <c r="F853" s="764">
        <f t="shared" si="103"/>
        <v>108.73</v>
      </c>
      <c r="G853" s="761">
        <f t="shared" si="103"/>
        <v>0.4</v>
      </c>
      <c r="H853" s="750">
        <v>1</v>
      </c>
      <c r="I853" s="761">
        <f t="shared" ref="I853" si="142">+I768</f>
        <v>10</v>
      </c>
      <c r="J853" s="750">
        <f t="shared" si="102"/>
        <v>109.13000000000001</v>
      </c>
    </row>
    <row r="854" spans="1:10">
      <c r="A854" s="1320"/>
      <c r="B854" s="1321"/>
      <c r="C854" s="1321"/>
      <c r="D854" s="1322"/>
      <c r="E854" s="751" t="str">
        <f t="shared" si="103"/>
        <v>P41 A P42</v>
      </c>
      <c r="F854" s="764">
        <f t="shared" si="103"/>
        <v>94.27</v>
      </c>
      <c r="G854" s="761">
        <f t="shared" si="103"/>
        <v>0.4</v>
      </c>
      <c r="H854" s="750">
        <v>1</v>
      </c>
      <c r="I854" s="761">
        <f t="shared" ref="I854" si="143">+I769</f>
        <v>10</v>
      </c>
      <c r="J854" s="750">
        <f t="shared" si="102"/>
        <v>94.67</v>
      </c>
    </row>
    <row r="855" spans="1:10">
      <c r="A855" s="1320"/>
      <c r="B855" s="1321"/>
      <c r="C855" s="1321"/>
      <c r="D855" s="1322"/>
      <c r="E855" s="751" t="str">
        <f t="shared" si="103"/>
        <v>P42 A P43</v>
      </c>
      <c r="F855" s="764">
        <f t="shared" si="103"/>
        <v>98.09</v>
      </c>
      <c r="G855" s="761">
        <f t="shared" si="103"/>
        <v>0.4</v>
      </c>
      <c r="H855" s="750">
        <v>1</v>
      </c>
      <c r="I855" s="761">
        <f t="shared" ref="I855" si="144">+I770</f>
        <v>10</v>
      </c>
      <c r="J855" s="750">
        <f t="shared" si="102"/>
        <v>98.490000000000009</v>
      </c>
    </row>
    <row r="856" spans="1:10">
      <c r="A856" s="1320"/>
      <c r="B856" s="1321"/>
      <c r="C856" s="1321"/>
      <c r="D856" s="1322"/>
      <c r="E856" s="751" t="str">
        <f t="shared" si="103"/>
        <v>P44 A P45</v>
      </c>
      <c r="F856" s="764">
        <f t="shared" si="103"/>
        <v>79.650000000000006</v>
      </c>
      <c r="G856" s="761">
        <f t="shared" si="103"/>
        <v>0.4</v>
      </c>
      <c r="H856" s="750">
        <v>0</v>
      </c>
      <c r="I856" s="761">
        <f t="shared" ref="I856" si="145">+I771</f>
        <v>16</v>
      </c>
      <c r="J856" s="750">
        <f t="shared" si="102"/>
        <v>0</v>
      </c>
    </row>
    <row r="857" spans="1:10">
      <c r="A857" s="1320"/>
      <c r="B857" s="1321"/>
      <c r="C857" s="1321"/>
      <c r="D857" s="1322"/>
      <c r="E857" s="751" t="str">
        <f t="shared" si="103"/>
        <v>P45 A P46</v>
      </c>
      <c r="F857" s="764">
        <f t="shared" si="103"/>
        <v>68.989999999999995</v>
      </c>
      <c r="G857" s="761">
        <f t="shared" si="103"/>
        <v>0.4</v>
      </c>
      <c r="H857" s="750">
        <v>0</v>
      </c>
      <c r="I857" s="761">
        <f t="shared" ref="I857" si="146">+I772</f>
        <v>16</v>
      </c>
      <c r="J857" s="750">
        <f t="shared" si="102"/>
        <v>0</v>
      </c>
    </row>
    <row r="858" spans="1:10">
      <c r="A858" s="1320"/>
      <c r="B858" s="1321"/>
      <c r="C858" s="1321"/>
      <c r="D858" s="1322"/>
      <c r="E858" s="751" t="str">
        <f t="shared" si="103"/>
        <v>P46 A P76</v>
      </c>
      <c r="F858" s="764">
        <f t="shared" si="103"/>
        <v>68.63</v>
      </c>
      <c r="G858" s="761">
        <f t="shared" si="103"/>
        <v>0.4</v>
      </c>
      <c r="H858" s="750">
        <v>0</v>
      </c>
      <c r="I858" s="761">
        <f t="shared" ref="I858" si="147">+I773</f>
        <v>16</v>
      </c>
      <c r="J858" s="750">
        <f t="shared" si="102"/>
        <v>0</v>
      </c>
    </row>
    <row r="859" spans="1:10">
      <c r="A859" s="1320"/>
      <c r="B859" s="1321"/>
      <c r="C859" s="1321"/>
      <c r="D859" s="1322"/>
      <c r="E859" s="751" t="str">
        <f t="shared" si="103"/>
        <v>P76 A P47</v>
      </c>
      <c r="F859" s="764">
        <f t="shared" si="103"/>
        <v>57.17</v>
      </c>
      <c r="G859" s="761">
        <f t="shared" si="103"/>
        <v>0.4</v>
      </c>
      <c r="H859" s="750">
        <v>0</v>
      </c>
      <c r="I859" s="761">
        <f t="shared" ref="I859" si="148">+I774</f>
        <v>16</v>
      </c>
      <c r="J859" s="750">
        <f t="shared" si="102"/>
        <v>0</v>
      </c>
    </row>
    <row r="860" spans="1:10">
      <c r="A860" s="1320"/>
      <c r="B860" s="1321"/>
      <c r="C860" s="1321"/>
      <c r="D860" s="1322"/>
      <c r="E860" s="751" t="str">
        <f t="shared" si="103"/>
        <v>P47 A P62</v>
      </c>
      <c r="F860" s="764">
        <f t="shared" si="103"/>
        <v>55.79</v>
      </c>
      <c r="G860" s="761">
        <f t="shared" si="103"/>
        <v>0.4</v>
      </c>
      <c r="H860" s="750">
        <v>0</v>
      </c>
      <c r="I860" s="761">
        <f t="shared" ref="I860" si="149">+I775</f>
        <v>16</v>
      </c>
      <c r="J860" s="750">
        <f t="shared" si="102"/>
        <v>0</v>
      </c>
    </row>
    <row r="861" spans="1:10">
      <c r="A861" s="1320"/>
      <c r="B861" s="1321"/>
      <c r="C861" s="1321"/>
      <c r="D861" s="1322"/>
      <c r="E861" s="751" t="str">
        <f t="shared" si="103"/>
        <v>P62 A P48</v>
      </c>
      <c r="F861" s="764">
        <f t="shared" si="103"/>
        <v>70.06</v>
      </c>
      <c r="G861" s="761">
        <f t="shared" si="103"/>
        <v>0.4</v>
      </c>
      <c r="H861" s="750">
        <v>0</v>
      </c>
      <c r="I861" s="761">
        <f t="shared" ref="I861" si="150">+I776</f>
        <v>16</v>
      </c>
      <c r="J861" s="750">
        <f t="shared" si="102"/>
        <v>0</v>
      </c>
    </row>
    <row r="862" spans="1:10">
      <c r="A862" s="1320"/>
      <c r="B862" s="1321"/>
      <c r="C862" s="1321"/>
      <c r="D862" s="1322"/>
      <c r="E862" s="751" t="str">
        <f t="shared" si="103"/>
        <v>P48 A P49</v>
      </c>
      <c r="F862" s="764">
        <f t="shared" si="103"/>
        <v>95.9</v>
      </c>
      <c r="G862" s="761">
        <f t="shared" si="103"/>
        <v>0.4</v>
      </c>
      <c r="H862" s="750">
        <v>0</v>
      </c>
      <c r="I862" s="761">
        <f t="shared" ref="I862" si="151">+I777</f>
        <v>16</v>
      </c>
      <c r="J862" s="750">
        <f t="shared" si="102"/>
        <v>0</v>
      </c>
    </row>
    <row r="863" spans="1:10">
      <c r="A863" s="1320"/>
      <c r="B863" s="1321"/>
      <c r="C863" s="1321"/>
      <c r="D863" s="1322"/>
      <c r="E863" s="751" t="str">
        <f t="shared" si="103"/>
        <v>P45 A P50</v>
      </c>
      <c r="F863" s="764">
        <f t="shared" si="103"/>
        <v>46.92</v>
      </c>
      <c r="G863" s="761">
        <f t="shared" si="103"/>
        <v>0.4</v>
      </c>
      <c r="H863" s="750">
        <v>0</v>
      </c>
      <c r="I863" s="761">
        <f t="shared" ref="I863" si="152">+I778</f>
        <v>8</v>
      </c>
      <c r="J863" s="750">
        <f t="shared" si="102"/>
        <v>0</v>
      </c>
    </row>
    <row r="864" spans="1:10">
      <c r="A864" s="1320"/>
      <c r="B864" s="1321"/>
      <c r="C864" s="1321"/>
      <c r="D864" s="1322"/>
      <c r="E864" s="751" t="str">
        <f t="shared" si="103"/>
        <v>P50 A P37</v>
      </c>
      <c r="F864" s="764">
        <f t="shared" si="103"/>
        <v>46.51</v>
      </c>
      <c r="G864" s="761">
        <f t="shared" si="103"/>
        <v>0.4</v>
      </c>
      <c r="H864" s="750">
        <v>0</v>
      </c>
      <c r="I864" s="761">
        <f t="shared" ref="I864" si="153">+I779</f>
        <v>8</v>
      </c>
      <c r="J864" s="750">
        <f t="shared" si="102"/>
        <v>0</v>
      </c>
    </row>
    <row r="865" spans="1:10">
      <c r="A865" s="1320"/>
      <c r="B865" s="1321"/>
      <c r="C865" s="1321"/>
      <c r="D865" s="1322"/>
      <c r="E865" s="751" t="str">
        <f t="shared" si="103"/>
        <v>P39 A P51</v>
      </c>
      <c r="F865" s="764">
        <f t="shared" si="103"/>
        <v>46.17</v>
      </c>
      <c r="G865" s="761">
        <f t="shared" si="103"/>
        <v>0.4</v>
      </c>
      <c r="H865" s="750">
        <v>0</v>
      </c>
      <c r="I865" s="761">
        <f t="shared" ref="I865" si="154">+I780</f>
        <v>8</v>
      </c>
      <c r="J865" s="750">
        <f t="shared" si="102"/>
        <v>0</v>
      </c>
    </row>
    <row r="866" spans="1:10">
      <c r="A866" s="1320"/>
      <c r="B866" s="1321"/>
      <c r="C866" s="1321"/>
      <c r="D866" s="1322"/>
      <c r="E866" s="751" t="str">
        <f t="shared" si="103"/>
        <v>P51 A P29</v>
      </c>
      <c r="F866" s="764">
        <f t="shared" si="103"/>
        <v>45.24</v>
      </c>
      <c r="G866" s="761">
        <f t="shared" si="103"/>
        <v>0.4</v>
      </c>
      <c r="H866" s="750">
        <v>0</v>
      </c>
      <c r="I866" s="761">
        <f t="shared" ref="I866" si="155">+I781</f>
        <v>8</v>
      </c>
      <c r="J866" s="750">
        <f t="shared" si="102"/>
        <v>0</v>
      </c>
    </row>
    <row r="867" spans="1:10">
      <c r="A867" s="1320"/>
      <c r="B867" s="1321"/>
      <c r="C867" s="1321"/>
      <c r="D867" s="1322"/>
      <c r="E867" s="751" t="str">
        <f t="shared" si="103"/>
        <v>P29 A P20</v>
      </c>
      <c r="F867" s="764">
        <f t="shared" si="103"/>
        <v>72.459999999999994</v>
      </c>
      <c r="G867" s="761">
        <f t="shared" si="103"/>
        <v>0.4</v>
      </c>
      <c r="H867" s="750">
        <v>0</v>
      </c>
      <c r="I867" s="761">
        <f t="shared" ref="I867" si="156">+I782</f>
        <v>8</v>
      </c>
      <c r="J867" s="750">
        <f t="shared" si="102"/>
        <v>0</v>
      </c>
    </row>
    <row r="868" spans="1:10">
      <c r="A868" s="1320"/>
      <c r="B868" s="1321"/>
      <c r="C868" s="1321"/>
      <c r="D868" s="1322"/>
      <c r="E868" s="751" t="str">
        <f t="shared" si="103"/>
        <v>P20 A P52</v>
      </c>
      <c r="F868" s="764">
        <f t="shared" si="103"/>
        <v>64.61</v>
      </c>
      <c r="G868" s="761">
        <f t="shared" si="103"/>
        <v>0.4</v>
      </c>
      <c r="H868" s="750">
        <v>0</v>
      </c>
      <c r="I868" s="761">
        <f t="shared" ref="I868" si="157">+I783</f>
        <v>8</v>
      </c>
      <c r="J868" s="750">
        <f t="shared" si="102"/>
        <v>0</v>
      </c>
    </row>
    <row r="869" spans="1:10">
      <c r="A869" s="1320"/>
      <c r="B869" s="1321"/>
      <c r="C869" s="1321"/>
      <c r="D869" s="1322"/>
      <c r="E869" s="751" t="str">
        <f t="shared" si="103"/>
        <v>P52 A P13</v>
      </c>
      <c r="F869" s="764">
        <f t="shared" si="103"/>
        <v>46.79</v>
      </c>
      <c r="G869" s="761">
        <f t="shared" si="103"/>
        <v>0.4</v>
      </c>
      <c r="H869" s="750">
        <v>0</v>
      </c>
      <c r="I869" s="761">
        <f t="shared" ref="I869" si="158">+I784</f>
        <v>8</v>
      </c>
      <c r="J869" s="750">
        <f t="shared" si="102"/>
        <v>0</v>
      </c>
    </row>
    <row r="870" spans="1:10">
      <c r="A870" s="1320"/>
      <c r="B870" s="1321"/>
      <c r="C870" s="1321"/>
      <c r="D870" s="1322"/>
      <c r="E870" s="751" t="str">
        <f t="shared" si="103"/>
        <v>P13 A P53</v>
      </c>
      <c r="F870" s="764">
        <f t="shared" si="103"/>
        <v>81.010000000000005</v>
      </c>
      <c r="G870" s="761">
        <f t="shared" si="103"/>
        <v>0.4</v>
      </c>
      <c r="H870" s="750">
        <v>0</v>
      </c>
      <c r="I870" s="761">
        <f t="shared" ref="I870" si="159">+I785</f>
        <v>8</v>
      </c>
      <c r="J870" s="750">
        <f t="shared" si="102"/>
        <v>0</v>
      </c>
    </row>
    <row r="871" spans="1:10">
      <c r="A871" s="1320"/>
      <c r="B871" s="1321"/>
      <c r="C871" s="1321"/>
      <c r="D871" s="1322"/>
      <c r="E871" s="751" t="str">
        <f t="shared" si="103"/>
        <v>P47 A P40</v>
      </c>
      <c r="F871" s="764">
        <f t="shared" si="103"/>
        <v>92.49</v>
      </c>
      <c r="G871" s="761">
        <f t="shared" si="103"/>
        <v>0.4</v>
      </c>
      <c r="H871" s="750">
        <v>0</v>
      </c>
      <c r="I871" s="761">
        <f t="shared" ref="I871" si="160">+I786</f>
        <v>8</v>
      </c>
      <c r="J871" s="750">
        <f t="shared" si="102"/>
        <v>0</v>
      </c>
    </row>
    <row r="872" spans="1:10">
      <c r="A872" s="1320"/>
      <c r="B872" s="1321"/>
      <c r="C872" s="1321"/>
      <c r="D872" s="1322"/>
      <c r="E872" s="751" t="str">
        <f>+E787</f>
        <v>P40 A P30</v>
      </c>
      <c r="F872" s="764">
        <f t="shared" ref="F872:G872" si="161">+F787</f>
        <v>96.04</v>
      </c>
      <c r="G872" s="761">
        <f t="shared" si="161"/>
        <v>0.4</v>
      </c>
      <c r="H872" s="750">
        <v>0</v>
      </c>
      <c r="I872" s="761">
        <f t="shared" ref="I872" si="162">+I787</f>
        <v>8</v>
      </c>
      <c r="J872" s="750">
        <f t="shared" si="102"/>
        <v>0</v>
      </c>
    </row>
    <row r="873" spans="1:10">
      <c r="A873" s="1320"/>
      <c r="B873" s="1321"/>
      <c r="C873" s="1321"/>
      <c r="D873" s="1322"/>
      <c r="E873" s="751" t="str">
        <f t="shared" si="103"/>
        <v>P30 A P21</v>
      </c>
      <c r="F873" s="764">
        <f t="shared" si="103"/>
        <v>74.72</v>
      </c>
      <c r="G873" s="761">
        <f t="shared" si="103"/>
        <v>0.4</v>
      </c>
      <c r="H873" s="750">
        <v>0</v>
      </c>
      <c r="I873" s="761">
        <f t="shared" ref="I873" si="163">+I788</f>
        <v>8</v>
      </c>
      <c r="J873" s="750">
        <f t="shared" si="102"/>
        <v>0</v>
      </c>
    </row>
    <row r="874" spans="1:10">
      <c r="A874" s="1320"/>
      <c r="B874" s="1321"/>
      <c r="C874" s="1321"/>
      <c r="D874" s="1322"/>
      <c r="E874" s="751" t="str">
        <f t="shared" si="103"/>
        <v>P21 A P54</v>
      </c>
      <c r="F874" s="764">
        <f t="shared" si="103"/>
        <v>65.73</v>
      </c>
      <c r="G874" s="761">
        <f t="shared" si="103"/>
        <v>0.4</v>
      </c>
      <c r="H874" s="750">
        <v>0</v>
      </c>
      <c r="I874" s="761">
        <f t="shared" ref="I874" si="164">+I789</f>
        <v>8</v>
      </c>
      <c r="J874" s="750">
        <f t="shared" si="102"/>
        <v>0</v>
      </c>
    </row>
    <row r="875" spans="1:10">
      <c r="A875" s="1320"/>
      <c r="B875" s="1321"/>
      <c r="C875" s="1321"/>
      <c r="D875" s="1322"/>
      <c r="E875" s="751" t="str">
        <f t="shared" si="103"/>
        <v>P54 A P14</v>
      </c>
      <c r="F875" s="764">
        <f t="shared" si="103"/>
        <v>45.64</v>
      </c>
      <c r="G875" s="761">
        <f t="shared" si="103"/>
        <v>0.4</v>
      </c>
      <c r="H875" s="750">
        <v>0</v>
      </c>
      <c r="I875" s="761">
        <f t="shared" ref="I875" si="165">+I790</f>
        <v>8</v>
      </c>
      <c r="J875" s="750">
        <f t="shared" si="102"/>
        <v>0</v>
      </c>
    </row>
    <row r="876" spans="1:10">
      <c r="A876" s="1320"/>
      <c r="B876" s="1321"/>
      <c r="C876" s="1321"/>
      <c r="D876" s="1322"/>
      <c r="E876" s="751" t="str">
        <f t="shared" si="103"/>
        <v>P14 A P55</v>
      </c>
      <c r="F876" s="764">
        <f t="shared" si="103"/>
        <v>83.33</v>
      </c>
      <c r="G876" s="761">
        <f t="shared" si="103"/>
        <v>0.4</v>
      </c>
      <c r="H876" s="750">
        <v>0</v>
      </c>
      <c r="I876" s="761">
        <f t="shared" ref="I876" si="166">+I791</f>
        <v>8</v>
      </c>
      <c r="J876" s="750">
        <f t="shared" si="102"/>
        <v>0</v>
      </c>
    </row>
    <row r="877" spans="1:10">
      <c r="A877" s="1320"/>
      <c r="B877" s="1321"/>
      <c r="C877" s="1321"/>
      <c r="D877" s="1322"/>
      <c r="E877" s="751" t="str">
        <f t="shared" si="103"/>
        <v>P55 A P4</v>
      </c>
      <c r="F877" s="764">
        <f t="shared" si="103"/>
        <v>92.39</v>
      </c>
      <c r="G877" s="761">
        <f t="shared" si="103"/>
        <v>0.4</v>
      </c>
      <c r="H877" s="750">
        <v>0</v>
      </c>
      <c r="I877" s="761">
        <f t="shared" ref="I877" si="167">+I792</f>
        <v>8</v>
      </c>
      <c r="J877" s="750">
        <f t="shared" si="102"/>
        <v>0</v>
      </c>
    </row>
    <row r="878" spans="1:10">
      <c r="A878" s="1320"/>
      <c r="B878" s="1321"/>
      <c r="C878" s="1321"/>
      <c r="D878" s="1322"/>
      <c r="E878" s="751" t="str">
        <f t="shared" si="103"/>
        <v>P4 A P1</v>
      </c>
      <c r="F878" s="764">
        <f t="shared" si="103"/>
        <v>0</v>
      </c>
      <c r="G878" s="761">
        <f t="shared" si="103"/>
        <v>0.4</v>
      </c>
      <c r="H878" s="750">
        <v>0</v>
      </c>
      <c r="I878" s="761">
        <f t="shared" ref="I878" si="168">+I793</f>
        <v>8</v>
      </c>
      <c r="J878" s="750">
        <f t="shared" si="102"/>
        <v>0</v>
      </c>
    </row>
    <row r="879" spans="1:10">
      <c r="A879" s="1320"/>
      <c r="B879" s="1321"/>
      <c r="C879" s="1321"/>
      <c r="D879" s="1322"/>
      <c r="E879" s="751" t="str">
        <f t="shared" si="103"/>
        <v>P48 A P41</v>
      </c>
      <c r="F879" s="764">
        <f t="shared" si="103"/>
        <v>96.04</v>
      </c>
      <c r="G879" s="761">
        <f t="shared" si="103"/>
        <v>0.4</v>
      </c>
      <c r="H879" s="750">
        <v>0</v>
      </c>
      <c r="I879" s="761">
        <f t="shared" ref="I879" si="169">+I794</f>
        <v>8</v>
      </c>
      <c r="J879" s="750">
        <f t="shared" ref="J879:J891" si="170">(F879+G879)*H879</f>
        <v>0</v>
      </c>
    </row>
    <row r="880" spans="1:10">
      <c r="A880" s="1320"/>
      <c r="B880" s="1321"/>
      <c r="C880" s="1321"/>
      <c r="D880" s="1322"/>
      <c r="E880" s="751" t="str">
        <f t="shared" ref="E880:G889" si="171">+E795</f>
        <v>P41 A P31</v>
      </c>
      <c r="F880" s="764">
        <f t="shared" si="171"/>
        <v>96.75</v>
      </c>
      <c r="G880" s="761">
        <f t="shared" si="171"/>
        <v>0.4</v>
      </c>
      <c r="H880" s="750">
        <v>0</v>
      </c>
      <c r="I880" s="761">
        <f t="shared" ref="I880" si="172">+I795</f>
        <v>8</v>
      </c>
      <c r="J880" s="750">
        <f t="shared" si="170"/>
        <v>0</v>
      </c>
    </row>
    <row r="881" spans="1:10">
      <c r="A881" s="1320"/>
      <c r="B881" s="1321"/>
      <c r="C881" s="1321"/>
      <c r="D881" s="1322"/>
      <c r="E881" s="751" t="str">
        <f t="shared" si="171"/>
        <v>P22 A P15</v>
      </c>
      <c r="F881" s="764">
        <f t="shared" si="171"/>
        <v>105.63</v>
      </c>
      <c r="G881" s="761">
        <f t="shared" si="171"/>
        <v>0.4</v>
      </c>
      <c r="H881" s="750">
        <v>0</v>
      </c>
      <c r="I881" s="761">
        <f t="shared" ref="I881" si="173">+I796</f>
        <v>8</v>
      </c>
      <c r="J881" s="750">
        <f t="shared" si="170"/>
        <v>0</v>
      </c>
    </row>
    <row r="882" spans="1:10">
      <c r="A882" s="1320"/>
      <c r="B882" s="1321"/>
      <c r="C882" s="1321"/>
      <c r="D882" s="1322"/>
      <c r="E882" s="751" t="str">
        <f t="shared" si="171"/>
        <v>P15 A P56</v>
      </c>
      <c r="F882" s="764">
        <f t="shared" si="171"/>
        <v>87.96</v>
      </c>
      <c r="G882" s="761">
        <f t="shared" si="171"/>
        <v>0.4</v>
      </c>
      <c r="H882" s="750">
        <v>0</v>
      </c>
      <c r="I882" s="761">
        <f t="shared" ref="I882" si="174">+I797</f>
        <v>8</v>
      </c>
      <c r="J882" s="750">
        <f t="shared" si="170"/>
        <v>0</v>
      </c>
    </row>
    <row r="883" spans="1:10">
      <c r="A883" s="1320"/>
      <c r="B883" s="1321"/>
      <c r="C883" s="1321"/>
      <c r="D883" s="1322"/>
      <c r="E883" s="751" t="str">
        <f t="shared" si="171"/>
        <v>P56 A P5</v>
      </c>
      <c r="F883" s="764">
        <f t="shared" si="171"/>
        <v>92.72</v>
      </c>
      <c r="G883" s="761">
        <f t="shared" si="171"/>
        <v>0.4</v>
      </c>
      <c r="H883" s="750">
        <v>0</v>
      </c>
      <c r="I883" s="761">
        <f t="shared" ref="I883" si="175">+I798</f>
        <v>8</v>
      </c>
      <c r="J883" s="750">
        <f t="shared" si="170"/>
        <v>0</v>
      </c>
    </row>
    <row r="884" spans="1:10">
      <c r="A884" s="1320"/>
      <c r="B884" s="1321"/>
      <c r="C884" s="1321"/>
      <c r="D884" s="1322"/>
      <c r="E884" s="751" t="str">
        <f t="shared" si="171"/>
        <v>P5 A P2</v>
      </c>
      <c r="F884" s="764">
        <f t="shared" si="171"/>
        <v>0</v>
      </c>
      <c r="G884" s="761">
        <f t="shared" si="171"/>
        <v>0.4</v>
      </c>
      <c r="H884" s="750">
        <v>0</v>
      </c>
      <c r="I884" s="761">
        <f t="shared" ref="I884" si="176">+I799</f>
        <v>8</v>
      </c>
      <c r="J884" s="750">
        <f t="shared" si="170"/>
        <v>0</v>
      </c>
    </row>
    <row r="885" spans="1:10">
      <c r="A885" s="1320"/>
      <c r="B885" s="1321"/>
      <c r="C885" s="1321"/>
      <c r="D885" s="1322"/>
      <c r="E885" s="751" t="str">
        <f t="shared" si="171"/>
        <v>P49 A P42</v>
      </c>
      <c r="F885" s="764">
        <f t="shared" si="171"/>
        <v>101.74</v>
      </c>
      <c r="G885" s="761">
        <f t="shared" si="171"/>
        <v>0.4</v>
      </c>
      <c r="H885" s="750">
        <v>0</v>
      </c>
      <c r="I885" s="761">
        <f t="shared" ref="I885" si="177">+I800</f>
        <v>8</v>
      </c>
      <c r="J885" s="750">
        <f t="shared" si="170"/>
        <v>0</v>
      </c>
    </row>
    <row r="886" spans="1:10">
      <c r="A886" s="1320"/>
      <c r="B886" s="1321"/>
      <c r="C886" s="1321"/>
      <c r="D886" s="1322"/>
      <c r="E886" s="751" t="str">
        <f t="shared" si="171"/>
        <v>P42 A P32</v>
      </c>
      <c r="F886" s="764">
        <f t="shared" si="171"/>
        <v>98.84</v>
      </c>
      <c r="G886" s="761">
        <f t="shared" si="171"/>
        <v>0.4</v>
      </c>
      <c r="H886" s="750">
        <v>0</v>
      </c>
      <c r="I886" s="761">
        <f t="shared" ref="I886" si="178">+I801</f>
        <v>8</v>
      </c>
      <c r="J886" s="750">
        <f t="shared" si="170"/>
        <v>0</v>
      </c>
    </row>
    <row r="887" spans="1:10">
      <c r="A887" s="1320"/>
      <c r="B887" s="1321"/>
      <c r="C887" s="1321"/>
      <c r="D887" s="1322"/>
      <c r="E887" s="751" t="str">
        <f t="shared" si="171"/>
        <v>P23 A P16</v>
      </c>
      <c r="F887" s="764">
        <f t="shared" si="171"/>
        <v>102.55</v>
      </c>
      <c r="G887" s="761">
        <f t="shared" si="171"/>
        <v>0.4</v>
      </c>
      <c r="H887" s="750">
        <v>0</v>
      </c>
      <c r="I887" s="761">
        <f t="shared" ref="I887" si="179">+I802</f>
        <v>8</v>
      </c>
      <c r="J887" s="750">
        <f t="shared" si="170"/>
        <v>0</v>
      </c>
    </row>
    <row r="888" spans="1:10">
      <c r="A888" s="1320"/>
      <c r="B888" s="1321"/>
      <c r="C888" s="1321"/>
      <c r="D888" s="1322"/>
      <c r="E888" s="751" t="str">
        <f t="shared" si="171"/>
        <v>P43 A P34</v>
      </c>
      <c r="F888" s="764">
        <f t="shared" si="171"/>
        <v>103.35</v>
      </c>
      <c r="G888" s="761">
        <f t="shared" si="171"/>
        <v>0.4</v>
      </c>
      <c r="H888" s="750">
        <v>0</v>
      </c>
      <c r="I888" s="761">
        <f t="shared" ref="I888" si="180">+I803</f>
        <v>8</v>
      </c>
      <c r="J888" s="750">
        <f t="shared" si="170"/>
        <v>0</v>
      </c>
    </row>
    <row r="889" spans="1:10">
      <c r="A889" s="1320"/>
      <c r="B889" s="1321"/>
      <c r="C889" s="1321"/>
      <c r="D889" s="1322"/>
      <c r="E889" s="751" t="str">
        <f t="shared" si="171"/>
        <v>P25 A P57</v>
      </c>
      <c r="F889" s="764">
        <f t="shared" si="171"/>
        <v>7.17</v>
      </c>
      <c r="G889" s="761">
        <f t="shared" si="171"/>
        <v>0.4</v>
      </c>
      <c r="H889" s="750">
        <v>0</v>
      </c>
      <c r="I889" s="761">
        <f t="shared" ref="I889" si="181">+I804</f>
        <v>8</v>
      </c>
      <c r="J889" s="750">
        <f t="shared" si="170"/>
        <v>0</v>
      </c>
    </row>
    <row r="890" spans="1:10">
      <c r="A890" s="1320"/>
      <c r="B890" s="1321"/>
      <c r="C890" s="1321"/>
      <c r="D890" s="1322"/>
      <c r="E890" s="751" t="str">
        <f>+E805</f>
        <v>P57 A P17</v>
      </c>
      <c r="F890" s="764">
        <f t="shared" ref="F890:G890" si="182">+F805</f>
        <v>91.73</v>
      </c>
      <c r="G890" s="761">
        <f t="shared" si="182"/>
        <v>0.4</v>
      </c>
      <c r="H890" s="750">
        <v>0</v>
      </c>
      <c r="I890" s="761">
        <f t="shared" ref="I890" si="183">+I805</f>
        <v>8</v>
      </c>
      <c r="J890" s="750">
        <f t="shared" si="170"/>
        <v>0</v>
      </c>
    </row>
    <row r="891" spans="1:10" ht="13.5" thickBot="1">
      <c r="A891" s="1320"/>
      <c r="B891" s="1321"/>
      <c r="C891" s="1321"/>
      <c r="D891" s="1322"/>
      <c r="E891" s="751"/>
      <c r="F891" s="764"/>
      <c r="G891" s="751"/>
      <c r="H891" s="751"/>
      <c r="I891" s="761"/>
      <c r="J891" s="750">
        <f t="shared" si="170"/>
        <v>0</v>
      </c>
    </row>
    <row r="892" spans="1:10" ht="13.5" thickBot="1">
      <c r="A892" s="1323"/>
      <c r="B892" s="1324"/>
      <c r="C892" s="1324"/>
      <c r="D892" s="1325"/>
      <c r="E892" s="606" t="s">
        <v>49</v>
      </c>
      <c r="F892" s="938"/>
      <c r="G892" s="384"/>
      <c r="H892" s="384"/>
      <c r="I892" s="928"/>
      <c r="J892" s="753">
        <f>ROUND(SUM(J814:J891),2)</f>
        <v>707.89</v>
      </c>
    </row>
    <row r="893" spans="1:10" ht="13.5" thickBot="1">
      <c r="A893" s="759"/>
      <c r="B893" s="760"/>
      <c r="C893" s="760"/>
      <c r="D893" s="760"/>
      <c r="E893" s="609"/>
      <c r="F893" s="938"/>
      <c r="G893" s="384"/>
      <c r="H893" s="384"/>
      <c r="I893" s="928"/>
      <c r="J893" s="753"/>
    </row>
    <row r="894" spans="1:10" ht="25.5" customHeight="1" thickBot="1">
      <c r="A894" s="1326" t="str">
        <f>'PRESU OFICIAL'!B21</f>
        <v>Instalación de Tubería PVC diámetro 12" Incluye: Adecuación del fondo de la zanja, bajada y empalme del tubo, lubricante.</v>
      </c>
      <c r="B894" s="1327"/>
      <c r="C894" s="1327"/>
      <c r="D894" s="1327"/>
      <c r="E894" s="1327"/>
      <c r="F894" s="1327"/>
      <c r="G894" s="1327"/>
      <c r="H894" s="1329"/>
      <c r="I894" s="132" t="str">
        <f>'PRESU OFICIAL'!C21</f>
        <v>ML</v>
      </c>
      <c r="J894" s="435" t="str">
        <f>+'PRESU OFICIAL'!A21</f>
        <v>1,3,3</v>
      </c>
    </row>
    <row r="895" spans="1:10" ht="36" customHeight="1" thickBot="1">
      <c r="A895" s="1317" t="s">
        <v>831</v>
      </c>
      <c r="B895" s="1318"/>
      <c r="C895" s="1318"/>
      <c r="D895" s="1319"/>
      <c r="E895" s="112" t="s">
        <v>3</v>
      </c>
      <c r="F895" s="939" t="s">
        <v>59</v>
      </c>
      <c r="G895" s="114" t="s">
        <v>560</v>
      </c>
      <c r="H895" s="112" t="s">
        <v>61</v>
      </c>
      <c r="I895" s="114" t="s">
        <v>80</v>
      </c>
      <c r="J895" s="112" t="s">
        <v>49</v>
      </c>
    </row>
    <row r="896" spans="1:10">
      <c r="A896" s="1320"/>
      <c r="B896" s="1321"/>
      <c r="C896" s="1321"/>
      <c r="D896" s="1322"/>
      <c r="E896" s="751"/>
      <c r="F896" s="129"/>
      <c r="G896" s="119"/>
      <c r="H896" s="750"/>
      <c r="I896" s="757"/>
      <c r="J896" s="750"/>
    </row>
    <row r="897" spans="1:10">
      <c r="A897" s="1320"/>
      <c r="B897" s="1321"/>
      <c r="C897" s="1321"/>
      <c r="D897" s="1322"/>
      <c r="E897" s="751" t="str">
        <f t="shared" ref="E897:G916" si="184">+E815</f>
        <v>P1 A P2</v>
      </c>
      <c r="F897" s="764">
        <f t="shared" si="184"/>
        <v>0</v>
      </c>
      <c r="G897" s="761">
        <f t="shared" si="184"/>
        <v>0.4</v>
      </c>
      <c r="H897" s="750">
        <v>0</v>
      </c>
      <c r="I897" s="763">
        <f t="shared" ref="I897:I928" si="185">+I815</f>
        <v>8</v>
      </c>
      <c r="J897" s="750">
        <f t="shared" ref="J897:J960" si="186">(F897+G897)*H897</f>
        <v>0</v>
      </c>
    </row>
    <row r="898" spans="1:10">
      <c r="A898" s="1320"/>
      <c r="B898" s="1321"/>
      <c r="C898" s="1321"/>
      <c r="D898" s="1322"/>
      <c r="E898" s="751" t="str">
        <f t="shared" si="184"/>
        <v>P3 A P4</v>
      </c>
      <c r="F898" s="764">
        <f t="shared" si="184"/>
        <v>0</v>
      </c>
      <c r="G898" s="761">
        <f t="shared" si="184"/>
        <v>0.4</v>
      </c>
      <c r="H898" s="750">
        <v>0</v>
      </c>
      <c r="I898" s="763">
        <f t="shared" si="185"/>
        <v>8</v>
      </c>
      <c r="J898" s="750">
        <f t="shared" si="186"/>
        <v>0</v>
      </c>
    </row>
    <row r="899" spans="1:10">
      <c r="A899" s="1320"/>
      <c r="B899" s="1321"/>
      <c r="C899" s="1321"/>
      <c r="D899" s="1322"/>
      <c r="E899" s="751" t="str">
        <f t="shared" si="184"/>
        <v>P4 A P5</v>
      </c>
      <c r="F899" s="764">
        <f t="shared" si="184"/>
        <v>0</v>
      </c>
      <c r="G899" s="761">
        <f t="shared" si="184"/>
        <v>0.4</v>
      </c>
      <c r="H899" s="750">
        <v>0</v>
      </c>
      <c r="I899" s="763">
        <f t="shared" si="185"/>
        <v>10</v>
      </c>
      <c r="J899" s="750">
        <f t="shared" si="186"/>
        <v>0</v>
      </c>
    </row>
    <row r="900" spans="1:10">
      <c r="A900" s="1320"/>
      <c r="B900" s="1321"/>
      <c r="C900" s="1321"/>
      <c r="D900" s="1322"/>
      <c r="E900" s="751" t="str">
        <f t="shared" si="184"/>
        <v>P5 A P6</v>
      </c>
      <c r="F900" s="764">
        <f t="shared" si="184"/>
        <v>0</v>
      </c>
      <c r="G900" s="761">
        <f t="shared" si="184"/>
        <v>0.4</v>
      </c>
      <c r="H900" s="750">
        <v>0</v>
      </c>
      <c r="I900" s="763">
        <f t="shared" si="185"/>
        <v>10</v>
      </c>
      <c r="J900" s="750">
        <f t="shared" si="186"/>
        <v>0</v>
      </c>
    </row>
    <row r="901" spans="1:10">
      <c r="A901" s="1320"/>
      <c r="B901" s="1321"/>
      <c r="C901" s="1321"/>
      <c r="D901" s="1322"/>
      <c r="E901" s="751" t="str">
        <f t="shared" si="184"/>
        <v>P6 A P7</v>
      </c>
      <c r="F901" s="764">
        <f t="shared" si="184"/>
        <v>0</v>
      </c>
      <c r="G901" s="761">
        <f t="shared" si="184"/>
        <v>0.4</v>
      </c>
      <c r="H901" s="750">
        <v>0</v>
      </c>
      <c r="I901" s="763">
        <f t="shared" si="185"/>
        <v>10</v>
      </c>
      <c r="J901" s="750">
        <f t="shared" si="186"/>
        <v>0</v>
      </c>
    </row>
    <row r="902" spans="1:10">
      <c r="A902" s="1320"/>
      <c r="B902" s="1321"/>
      <c r="C902" s="1321"/>
      <c r="D902" s="1322"/>
      <c r="E902" s="751" t="str">
        <f t="shared" si="184"/>
        <v>P7 A P8</v>
      </c>
      <c r="F902" s="764">
        <f t="shared" si="184"/>
        <v>0</v>
      </c>
      <c r="G902" s="761">
        <f t="shared" si="184"/>
        <v>0.4</v>
      </c>
      <c r="H902" s="750">
        <v>0</v>
      </c>
      <c r="I902" s="763">
        <f t="shared" si="185"/>
        <v>0</v>
      </c>
      <c r="J902" s="750">
        <f t="shared" si="186"/>
        <v>0</v>
      </c>
    </row>
    <row r="903" spans="1:10">
      <c r="A903" s="1320"/>
      <c r="B903" s="1321"/>
      <c r="C903" s="1321"/>
      <c r="D903" s="1322"/>
      <c r="E903" s="751" t="str">
        <f t="shared" si="184"/>
        <v>P8 A P9</v>
      </c>
      <c r="F903" s="764">
        <f t="shared" si="184"/>
        <v>0</v>
      </c>
      <c r="G903" s="761">
        <f t="shared" si="184"/>
        <v>0.4</v>
      </c>
      <c r="H903" s="750">
        <v>0</v>
      </c>
      <c r="I903" s="763">
        <f t="shared" si="185"/>
        <v>8</v>
      </c>
      <c r="J903" s="750">
        <f t="shared" si="186"/>
        <v>0</v>
      </c>
    </row>
    <row r="904" spans="1:10">
      <c r="A904" s="1320"/>
      <c r="B904" s="1321"/>
      <c r="C904" s="1321"/>
      <c r="D904" s="1322"/>
      <c r="E904" s="751" t="str">
        <f t="shared" si="184"/>
        <v>P9 A P10</v>
      </c>
      <c r="F904" s="764">
        <f t="shared" si="184"/>
        <v>0</v>
      </c>
      <c r="G904" s="761">
        <f t="shared" si="184"/>
        <v>0.4</v>
      </c>
      <c r="H904" s="750">
        <v>0</v>
      </c>
      <c r="I904" s="763">
        <f t="shared" si="185"/>
        <v>8</v>
      </c>
      <c r="J904" s="750">
        <f t="shared" si="186"/>
        <v>0</v>
      </c>
    </row>
    <row r="905" spans="1:10">
      <c r="A905" s="1320"/>
      <c r="B905" s="1321"/>
      <c r="C905" s="1321"/>
      <c r="D905" s="1322"/>
      <c r="E905" s="751" t="str">
        <f t="shared" si="184"/>
        <v>P10 A P11</v>
      </c>
      <c r="F905" s="764">
        <f t="shared" si="184"/>
        <v>0</v>
      </c>
      <c r="G905" s="761">
        <f t="shared" si="184"/>
        <v>0.4</v>
      </c>
      <c r="H905" s="750">
        <v>0</v>
      </c>
      <c r="I905" s="763">
        <f t="shared" si="185"/>
        <v>8</v>
      </c>
      <c r="J905" s="750">
        <f t="shared" si="186"/>
        <v>0</v>
      </c>
    </row>
    <row r="906" spans="1:10">
      <c r="A906" s="1320"/>
      <c r="B906" s="1321"/>
      <c r="C906" s="1321"/>
      <c r="D906" s="1322"/>
      <c r="E906" s="751" t="str">
        <f t="shared" si="184"/>
        <v>P58 A P59</v>
      </c>
      <c r="F906" s="764">
        <f t="shared" si="184"/>
        <v>0</v>
      </c>
      <c r="G906" s="761">
        <f t="shared" si="184"/>
        <v>0.4</v>
      </c>
      <c r="H906" s="750">
        <v>0</v>
      </c>
      <c r="I906" s="763">
        <f t="shared" si="185"/>
        <v>8</v>
      </c>
      <c r="J906" s="750">
        <f t="shared" si="186"/>
        <v>0</v>
      </c>
    </row>
    <row r="907" spans="1:10">
      <c r="A907" s="1320"/>
      <c r="B907" s="1321"/>
      <c r="C907" s="1321"/>
      <c r="D907" s="1322"/>
      <c r="E907" s="751" t="str">
        <f t="shared" si="184"/>
        <v>P59 A P60</v>
      </c>
      <c r="F907" s="764">
        <f t="shared" si="184"/>
        <v>0</v>
      </c>
      <c r="G907" s="761">
        <f t="shared" si="184"/>
        <v>0.4</v>
      </c>
      <c r="H907" s="750">
        <v>0</v>
      </c>
      <c r="I907" s="763">
        <f t="shared" si="185"/>
        <v>8</v>
      </c>
      <c r="J907" s="750">
        <f t="shared" si="186"/>
        <v>0</v>
      </c>
    </row>
    <row r="908" spans="1:10">
      <c r="A908" s="1320"/>
      <c r="B908" s="1321"/>
      <c r="C908" s="1321"/>
      <c r="D908" s="1322"/>
      <c r="E908" s="751" t="str">
        <f t="shared" si="184"/>
        <v>P60 A P61</v>
      </c>
      <c r="F908" s="764">
        <f t="shared" si="184"/>
        <v>0</v>
      </c>
      <c r="G908" s="761">
        <f t="shared" si="184"/>
        <v>0.4</v>
      </c>
      <c r="H908" s="750">
        <v>0</v>
      </c>
      <c r="I908" s="763">
        <f t="shared" si="185"/>
        <v>8</v>
      </c>
      <c r="J908" s="750">
        <f t="shared" si="186"/>
        <v>0</v>
      </c>
    </row>
    <row r="909" spans="1:10">
      <c r="A909" s="1320"/>
      <c r="B909" s="1321"/>
      <c r="C909" s="1321"/>
      <c r="D909" s="1322"/>
      <c r="E909" s="751" t="str">
        <f t="shared" si="184"/>
        <v>P12 A P13</v>
      </c>
      <c r="F909" s="764">
        <f t="shared" si="184"/>
        <v>106.32</v>
      </c>
      <c r="G909" s="761">
        <f t="shared" si="184"/>
        <v>0.4</v>
      </c>
      <c r="H909" s="750">
        <v>0</v>
      </c>
      <c r="I909" s="763">
        <f t="shared" si="185"/>
        <v>8</v>
      </c>
      <c r="J909" s="750">
        <f t="shared" si="186"/>
        <v>0</v>
      </c>
    </row>
    <row r="910" spans="1:10">
      <c r="A910" s="1320"/>
      <c r="B910" s="1321"/>
      <c r="C910" s="1321"/>
      <c r="D910" s="1322"/>
      <c r="E910" s="751" t="str">
        <f t="shared" si="184"/>
        <v>P13 A P14</v>
      </c>
      <c r="F910" s="764">
        <f t="shared" si="184"/>
        <v>85.81</v>
      </c>
      <c r="G910" s="761">
        <f t="shared" si="184"/>
        <v>0.4</v>
      </c>
      <c r="H910" s="750">
        <v>0</v>
      </c>
      <c r="I910" s="763">
        <f t="shared" si="185"/>
        <v>8</v>
      </c>
      <c r="J910" s="750">
        <f t="shared" si="186"/>
        <v>0</v>
      </c>
    </row>
    <row r="911" spans="1:10">
      <c r="A911" s="1320"/>
      <c r="B911" s="1321"/>
      <c r="C911" s="1321"/>
      <c r="D911" s="1322"/>
      <c r="E911" s="751" t="str">
        <f t="shared" si="184"/>
        <v>P14 A P15</v>
      </c>
      <c r="F911" s="764">
        <f t="shared" si="184"/>
        <v>105.24</v>
      </c>
      <c r="G911" s="761">
        <f t="shared" si="184"/>
        <v>0.4</v>
      </c>
      <c r="H911" s="750">
        <v>0</v>
      </c>
      <c r="I911" s="763">
        <f t="shared" si="185"/>
        <v>10</v>
      </c>
      <c r="J911" s="750">
        <f t="shared" si="186"/>
        <v>0</v>
      </c>
    </row>
    <row r="912" spans="1:10">
      <c r="A912" s="1320"/>
      <c r="B912" s="1321"/>
      <c r="C912" s="1321"/>
      <c r="D912" s="1322"/>
      <c r="E912" s="751" t="str">
        <f t="shared" si="184"/>
        <v>P15 A P16</v>
      </c>
      <c r="F912" s="764">
        <f t="shared" si="184"/>
        <v>93.33</v>
      </c>
      <c r="G912" s="761">
        <f t="shared" si="184"/>
        <v>0.4</v>
      </c>
      <c r="H912" s="750">
        <v>1</v>
      </c>
      <c r="I912" s="763">
        <f t="shared" si="185"/>
        <v>12</v>
      </c>
      <c r="J912" s="750">
        <f t="shared" si="186"/>
        <v>93.73</v>
      </c>
    </row>
    <row r="913" spans="1:10">
      <c r="A913" s="1320"/>
      <c r="B913" s="1321"/>
      <c r="C913" s="1321"/>
      <c r="D913" s="1322"/>
      <c r="E913" s="751" t="str">
        <f t="shared" si="184"/>
        <v>P16 A P17</v>
      </c>
      <c r="F913" s="764">
        <f t="shared" si="184"/>
        <v>94.43</v>
      </c>
      <c r="G913" s="761">
        <f t="shared" si="184"/>
        <v>0.4</v>
      </c>
      <c r="H913" s="750">
        <v>1</v>
      </c>
      <c r="I913" s="763">
        <f t="shared" si="185"/>
        <v>12</v>
      </c>
      <c r="J913" s="750">
        <f t="shared" si="186"/>
        <v>94.830000000000013</v>
      </c>
    </row>
    <row r="914" spans="1:10">
      <c r="A914" s="1320"/>
      <c r="B914" s="1321"/>
      <c r="C914" s="1321"/>
      <c r="D914" s="1322"/>
      <c r="E914" s="751" t="str">
        <f t="shared" si="184"/>
        <v>P17 A P18</v>
      </c>
      <c r="F914" s="764">
        <f t="shared" si="184"/>
        <v>83.87</v>
      </c>
      <c r="G914" s="761">
        <f t="shared" si="184"/>
        <v>0.4</v>
      </c>
      <c r="H914" s="750">
        <v>1</v>
      </c>
      <c r="I914" s="763">
        <f t="shared" si="185"/>
        <v>12</v>
      </c>
      <c r="J914" s="750">
        <f t="shared" si="186"/>
        <v>84.27000000000001</v>
      </c>
    </row>
    <row r="915" spans="1:10">
      <c r="A915" s="1320"/>
      <c r="B915" s="1321"/>
      <c r="C915" s="1321"/>
      <c r="D915" s="1322"/>
      <c r="E915" s="751" t="str">
        <f t="shared" si="184"/>
        <v>P52 A P54</v>
      </c>
      <c r="F915" s="764">
        <f t="shared" si="184"/>
        <v>87.96</v>
      </c>
      <c r="G915" s="761">
        <f t="shared" si="184"/>
        <v>0.4</v>
      </c>
      <c r="H915" s="750">
        <v>0</v>
      </c>
      <c r="I915" s="763">
        <f t="shared" si="185"/>
        <v>8</v>
      </c>
      <c r="J915" s="750">
        <f t="shared" si="186"/>
        <v>0</v>
      </c>
    </row>
    <row r="916" spans="1:10">
      <c r="A916" s="1320"/>
      <c r="B916" s="1321"/>
      <c r="C916" s="1321"/>
      <c r="D916" s="1322"/>
      <c r="E916" s="751" t="str">
        <f t="shared" si="184"/>
        <v>P19 A P20</v>
      </c>
      <c r="F916" s="764">
        <f t="shared" si="184"/>
        <v>63.87</v>
      </c>
      <c r="G916" s="761">
        <f t="shared" si="184"/>
        <v>0.4</v>
      </c>
      <c r="H916" s="750">
        <v>1</v>
      </c>
      <c r="I916" s="763">
        <f t="shared" si="185"/>
        <v>12</v>
      </c>
      <c r="J916" s="750">
        <f t="shared" si="186"/>
        <v>64.27</v>
      </c>
    </row>
    <row r="917" spans="1:10">
      <c r="A917" s="1320"/>
      <c r="B917" s="1321"/>
      <c r="C917" s="1321"/>
      <c r="D917" s="1322"/>
      <c r="E917" s="751" t="str">
        <f t="shared" ref="E917:G936" si="187">+E835</f>
        <v>P20 A P21</v>
      </c>
      <c r="F917" s="764">
        <f t="shared" si="187"/>
        <v>91.48</v>
      </c>
      <c r="G917" s="761">
        <f t="shared" si="187"/>
        <v>0.4</v>
      </c>
      <c r="H917" s="750">
        <v>1</v>
      </c>
      <c r="I917" s="763">
        <f t="shared" si="185"/>
        <v>12</v>
      </c>
      <c r="J917" s="750">
        <f t="shared" si="186"/>
        <v>91.88000000000001</v>
      </c>
    </row>
    <row r="918" spans="1:10">
      <c r="A918" s="1320"/>
      <c r="B918" s="1321"/>
      <c r="C918" s="1321"/>
      <c r="D918" s="1322"/>
      <c r="E918" s="751" t="str">
        <f t="shared" si="187"/>
        <v>P21 A P22</v>
      </c>
      <c r="F918" s="764">
        <f t="shared" si="187"/>
        <v>100.81</v>
      </c>
      <c r="G918" s="761">
        <f t="shared" si="187"/>
        <v>0.4</v>
      </c>
      <c r="H918" s="750">
        <v>1</v>
      </c>
      <c r="I918" s="763">
        <f t="shared" si="185"/>
        <v>12</v>
      </c>
      <c r="J918" s="750">
        <f t="shared" si="186"/>
        <v>101.21000000000001</v>
      </c>
    </row>
    <row r="919" spans="1:10">
      <c r="A919" s="1320"/>
      <c r="B919" s="1321"/>
      <c r="C919" s="1321"/>
      <c r="D919" s="1322"/>
      <c r="E919" s="751" t="str">
        <f t="shared" si="187"/>
        <v>P22 A P23</v>
      </c>
      <c r="F919" s="764">
        <f t="shared" si="187"/>
        <v>95.32</v>
      </c>
      <c r="G919" s="761">
        <f t="shared" si="187"/>
        <v>0.4</v>
      </c>
      <c r="H919" s="750">
        <v>1</v>
      </c>
      <c r="I919" s="763">
        <f t="shared" si="185"/>
        <v>12</v>
      </c>
      <c r="J919" s="750">
        <f t="shared" si="186"/>
        <v>95.72</v>
      </c>
    </row>
    <row r="920" spans="1:10">
      <c r="A920" s="1320"/>
      <c r="B920" s="1321"/>
      <c r="C920" s="1321"/>
      <c r="D920" s="1322"/>
      <c r="E920" s="751" t="str">
        <f t="shared" si="187"/>
        <v>P23 A P24</v>
      </c>
      <c r="F920" s="764">
        <f t="shared" si="187"/>
        <v>4.1100000000000003</v>
      </c>
      <c r="G920" s="761">
        <f t="shared" si="187"/>
        <v>0.4</v>
      </c>
      <c r="H920" s="750">
        <v>1</v>
      </c>
      <c r="I920" s="763">
        <f t="shared" si="185"/>
        <v>12</v>
      </c>
      <c r="J920" s="750">
        <f t="shared" si="186"/>
        <v>4.5100000000000007</v>
      </c>
    </row>
    <row r="921" spans="1:10">
      <c r="A921" s="1320"/>
      <c r="B921" s="1321"/>
      <c r="C921" s="1321"/>
      <c r="D921" s="1322"/>
      <c r="E921" s="751" t="str">
        <f t="shared" si="187"/>
        <v>P24 A P25</v>
      </c>
      <c r="F921" s="764">
        <f t="shared" si="187"/>
        <v>83.34</v>
      </c>
      <c r="G921" s="761">
        <f t="shared" si="187"/>
        <v>0.4</v>
      </c>
      <c r="H921" s="750">
        <v>1</v>
      </c>
      <c r="I921" s="763">
        <f t="shared" si="185"/>
        <v>12</v>
      </c>
      <c r="J921" s="750">
        <f t="shared" si="186"/>
        <v>83.740000000000009</v>
      </c>
    </row>
    <row r="922" spans="1:10">
      <c r="A922" s="1320"/>
      <c r="B922" s="1321"/>
      <c r="C922" s="1321"/>
      <c r="D922" s="1322"/>
      <c r="E922" s="751" t="str">
        <f t="shared" si="187"/>
        <v>P26 A P27</v>
      </c>
      <c r="F922" s="764">
        <f t="shared" si="187"/>
        <v>71.010000000000005</v>
      </c>
      <c r="G922" s="761">
        <f t="shared" si="187"/>
        <v>0.4</v>
      </c>
      <c r="H922" s="750">
        <v>0</v>
      </c>
      <c r="I922" s="763">
        <f t="shared" si="185"/>
        <v>16</v>
      </c>
      <c r="J922" s="750">
        <f t="shared" si="186"/>
        <v>0</v>
      </c>
    </row>
    <row r="923" spans="1:10">
      <c r="A923" s="1320"/>
      <c r="B923" s="1321"/>
      <c r="C923" s="1321"/>
      <c r="D923" s="1322"/>
      <c r="E923" s="751" t="str">
        <f t="shared" si="187"/>
        <v>P27 A P28</v>
      </c>
      <c r="F923" s="764">
        <f t="shared" si="187"/>
        <v>6.7</v>
      </c>
      <c r="G923" s="761">
        <f t="shared" si="187"/>
        <v>0.4</v>
      </c>
      <c r="H923" s="750">
        <v>0</v>
      </c>
      <c r="I923" s="763">
        <f t="shared" si="185"/>
        <v>16</v>
      </c>
      <c r="J923" s="750">
        <f t="shared" si="186"/>
        <v>0</v>
      </c>
    </row>
    <row r="924" spans="1:10">
      <c r="A924" s="1320"/>
      <c r="B924" s="1321"/>
      <c r="C924" s="1321"/>
      <c r="D924" s="1322"/>
      <c r="E924" s="751" t="str">
        <f t="shared" si="187"/>
        <v>P28 A P29</v>
      </c>
      <c r="F924" s="764">
        <f t="shared" si="187"/>
        <v>65.3</v>
      </c>
      <c r="G924" s="761">
        <f t="shared" si="187"/>
        <v>0.4</v>
      </c>
      <c r="H924" s="750">
        <v>0</v>
      </c>
      <c r="I924" s="763">
        <f t="shared" si="185"/>
        <v>16</v>
      </c>
      <c r="J924" s="750">
        <f t="shared" si="186"/>
        <v>0</v>
      </c>
    </row>
    <row r="925" spans="1:10">
      <c r="A925" s="1320"/>
      <c r="B925" s="1321"/>
      <c r="C925" s="1321"/>
      <c r="D925" s="1322"/>
      <c r="E925" s="751" t="str">
        <f t="shared" si="187"/>
        <v>P29 A P30</v>
      </c>
      <c r="F925" s="764">
        <f t="shared" si="187"/>
        <v>94.98</v>
      </c>
      <c r="G925" s="761">
        <f t="shared" si="187"/>
        <v>0.4</v>
      </c>
      <c r="H925" s="750">
        <v>0</v>
      </c>
      <c r="I925" s="763">
        <f t="shared" si="185"/>
        <v>16</v>
      </c>
      <c r="J925" s="750">
        <f t="shared" si="186"/>
        <v>0</v>
      </c>
    </row>
    <row r="926" spans="1:10">
      <c r="A926" s="1320"/>
      <c r="B926" s="1321"/>
      <c r="C926" s="1321"/>
      <c r="D926" s="1322"/>
      <c r="E926" s="751" t="str">
        <f t="shared" si="187"/>
        <v>P30 A P31</v>
      </c>
      <c r="F926" s="764">
        <f t="shared" si="187"/>
        <v>93.35</v>
      </c>
      <c r="G926" s="761">
        <f t="shared" si="187"/>
        <v>0.4</v>
      </c>
      <c r="H926" s="750">
        <v>0</v>
      </c>
      <c r="I926" s="763">
        <f t="shared" si="185"/>
        <v>16</v>
      </c>
      <c r="J926" s="750">
        <f t="shared" si="186"/>
        <v>0</v>
      </c>
    </row>
    <row r="927" spans="1:10">
      <c r="A927" s="1320"/>
      <c r="B927" s="1321"/>
      <c r="C927" s="1321"/>
      <c r="D927" s="1322"/>
      <c r="E927" s="751" t="str">
        <f t="shared" si="187"/>
        <v>P31 A P32</v>
      </c>
      <c r="F927" s="764">
        <f t="shared" si="187"/>
        <v>95.12</v>
      </c>
      <c r="G927" s="761">
        <f t="shared" si="187"/>
        <v>0.4</v>
      </c>
      <c r="H927" s="750">
        <v>0</v>
      </c>
      <c r="I927" s="763">
        <f t="shared" si="185"/>
        <v>16</v>
      </c>
      <c r="J927" s="750">
        <f t="shared" si="186"/>
        <v>0</v>
      </c>
    </row>
    <row r="928" spans="1:10">
      <c r="A928" s="1320"/>
      <c r="B928" s="1321"/>
      <c r="C928" s="1321"/>
      <c r="D928" s="1322"/>
      <c r="E928" s="751" t="str">
        <f t="shared" si="187"/>
        <v>P32 A P33</v>
      </c>
      <c r="F928" s="764">
        <f t="shared" si="187"/>
        <v>89.82</v>
      </c>
      <c r="G928" s="761">
        <f t="shared" si="187"/>
        <v>0.4</v>
      </c>
      <c r="H928" s="750">
        <v>0</v>
      </c>
      <c r="I928" s="763">
        <f t="shared" si="185"/>
        <v>16</v>
      </c>
      <c r="J928" s="750">
        <f t="shared" si="186"/>
        <v>0</v>
      </c>
    </row>
    <row r="929" spans="1:10">
      <c r="A929" s="1320"/>
      <c r="B929" s="1321"/>
      <c r="C929" s="1321"/>
      <c r="D929" s="1322"/>
      <c r="E929" s="751" t="str">
        <f t="shared" si="187"/>
        <v>P33 A P34</v>
      </c>
      <c r="F929" s="764">
        <f t="shared" si="187"/>
        <v>5.74</v>
      </c>
      <c r="G929" s="761">
        <f t="shared" si="187"/>
        <v>0.4</v>
      </c>
      <c r="H929" s="750">
        <v>0</v>
      </c>
      <c r="I929" s="763">
        <f t="shared" ref="I929:I960" si="188">+I847</f>
        <v>16</v>
      </c>
      <c r="J929" s="750">
        <f t="shared" si="186"/>
        <v>0</v>
      </c>
    </row>
    <row r="930" spans="1:10">
      <c r="A930" s="1320"/>
      <c r="B930" s="1321"/>
      <c r="C930" s="1321"/>
      <c r="D930" s="1322"/>
      <c r="E930" s="751" t="str">
        <f t="shared" si="187"/>
        <v>P34 A P35</v>
      </c>
      <c r="F930" s="764">
        <f t="shared" si="187"/>
        <v>79.2</v>
      </c>
      <c r="G930" s="761">
        <f t="shared" si="187"/>
        <v>0.4</v>
      </c>
      <c r="H930" s="750">
        <v>0</v>
      </c>
      <c r="I930" s="763">
        <f t="shared" si="188"/>
        <v>16</v>
      </c>
      <c r="J930" s="750">
        <f t="shared" si="186"/>
        <v>0</v>
      </c>
    </row>
    <row r="931" spans="1:10">
      <c r="A931" s="1320"/>
      <c r="B931" s="1321"/>
      <c r="C931" s="1321"/>
      <c r="D931" s="1322"/>
      <c r="E931" s="751" t="str">
        <f t="shared" si="187"/>
        <v>P36 A P37</v>
      </c>
      <c r="F931" s="764">
        <f t="shared" si="187"/>
        <v>78.44</v>
      </c>
      <c r="G931" s="761">
        <f t="shared" si="187"/>
        <v>0.4</v>
      </c>
      <c r="H931" s="750">
        <v>0</v>
      </c>
      <c r="I931" s="763">
        <f t="shared" si="188"/>
        <v>10</v>
      </c>
      <c r="J931" s="750">
        <f t="shared" si="186"/>
        <v>0</v>
      </c>
    </row>
    <row r="932" spans="1:10">
      <c r="A932" s="1320"/>
      <c r="B932" s="1321"/>
      <c r="C932" s="1321"/>
      <c r="D932" s="1322"/>
      <c r="E932" s="751" t="str">
        <f t="shared" si="187"/>
        <v>P37 A P38</v>
      </c>
      <c r="F932" s="764">
        <f t="shared" si="187"/>
        <v>71.17</v>
      </c>
      <c r="G932" s="761">
        <f t="shared" si="187"/>
        <v>0.4</v>
      </c>
      <c r="H932" s="750">
        <v>0</v>
      </c>
      <c r="I932" s="763">
        <f t="shared" si="188"/>
        <v>10</v>
      </c>
      <c r="J932" s="750">
        <f t="shared" si="186"/>
        <v>0</v>
      </c>
    </row>
    <row r="933" spans="1:10">
      <c r="A933" s="1320"/>
      <c r="B933" s="1321"/>
      <c r="C933" s="1321"/>
      <c r="D933" s="1322"/>
      <c r="E933" s="751" t="str">
        <f t="shared" si="187"/>
        <v>P38 A P39</v>
      </c>
      <c r="F933" s="764">
        <f t="shared" si="187"/>
        <v>71.89</v>
      </c>
      <c r="G933" s="761">
        <f t="shared" si="187"/>
        <v>0.4</v>
      </c>
      <c r="H933" s="750">
        <v>0</v>
      </c>
      <c r="I933" s="763">
        <f t="shared" si="188"/>
        <v>10</v>
      </c>
      <c r="J933" s="750">
        <f t="shared" si="186"/>
        <v>0</v>
      </c>
    </row>
    <row r="934" spans="1:10">
      <c r="A934" s="1320"/>
      <c r="B934" s="1321"/>
      <c r="C934" s="1321"/>
      <c r="D934" s="1322"/>
      <c r="E934" s="751" t="str">
        <f t="shared" si="187"/>
        <v>P39 A P40</v>
      </c>
      <c r="F934" s="764">
        <f t="shared" si="187"/>
        <v>76.86</v>
      </c>
      <c r="G934" s="761">
        <f t="shared" si="187"/>
        <v>0.4</v>
      </c>
      <c r="H934" s="750">
        <v>0</v>
      </c>
      <c r="I934" s="763">
        <f t="shared" si="188"/>
        <v>10</v>
      </c>
      <c r="J934" s="750">
        <f t="shared" si="186"/>
        <v>0</v>
      </c>
    </row>
    <row r="935" spans="1:10">
      <c r="A935" s="1320"/>
      <c r="B935" s="1321"/>
      <c r="C935" s="1321"/>
      <c r="D935" s="1322"/>
      <c r="E935" s="751" t="str">
        <f t="shared" si="187"/>
        <v>P40 A P41</v>
      </c>
      <c r="F935" s="764">
        <f t="shared" si="187"/>
        <v>108.73</v>
      </c>
      <c r="G935" s="761">
        <f t="shared" si="187"/>
        <v>0.4</v>
      </c>
      <c r="H935" s="750">
        <v>0</v>
      </c>
      <c r="I935" s="763">
        <f t="shared" si="188"/>
        <v>10</v>
      </c>
      <c r="J935" s="750">
        <f t="shared" si="186"/>
        <v>0</v>
      </c>
    </row>
    <row r="936" spans="1:10">
      <c r="A936" s="1320"/>
      <c r="B936" s="1321"/>
      <c r="C936" s="1321"/>
      <c r="D936" s="1322"/>
      <c r="E936" s="751" t="str">
        <f t="shared" si="187"/>
        <v>P41 A P42</v>
      </c>
      <c r="F936" s="764">
        <f t="shared" si="187"/>
        <v>94.27</v>
      </c>
      <c r="G936" s="761">
        <f t="shared" si="187"/>
        <v>0.4</v>
      </c>
      <c r="H936" s="750">
        <v>0</v>
      </c>
      <c r="I936" s="763">
        <f t="shared" si="188"/>
        <v>10</v>
      </c>
      <c r="J936" s="750">
        <f t="shared" si="186"/>
        <v>0</v>
      </c>
    </row>
    <row r="937" spans="1:10">
      <c r="A937" s="1320"/>
      <c r="B937" s="1321"/>
      <c r="C937" s="1321"/>
      <c r="D937" s="1322"/>
      <c r="E937" s="751" t="str">
        <f t="shared" ref="E937:G956" si="189">+E855</f>
        <v>P42 A P43</v>
      </c>
      <c r="F937" s="764">
        <f t="shared" si="189"/>
        <v>98.09</v>
      </c>
      <c r="G937" s="761">
        <f t="shared" si="189"/>
        <v>0.4</v>
      </c>
      <c r="H937" s="750">
        <v>0</v>
      </c>
      <c r="I937" s="763">
        <f t="shared" si="188"/>
        <v>10</v>
      </c>
      <c r="J937" s="750">
        <f t="shared" si="186"/>
        <v>0</v>
      </c>
    </row>
    <row r="938" spans="1:10">
      <c r="A938" s="1320"/>
      <c r="B938" s="1321"/>
      <c r="C938" s="1321"/>
      <c r="D938" s="1322"/>
      <c r="E938" s="751" t="str">
        <f t="shared" si="189"/>
        <v>P44 A P45</v>
      </c>
      <c r="F938" s="764">
        <f t="shared" si="189"/>
        <v>79.650000000000006</v>
      </c>
      <c r="G938" s="761">
        <f t="shared" si="189"/>
        <v>0.4</v>
      </c>
      <c r="H938" s="750">
        <v>0</v>
      </c>
      <c r="I938" s="763">
        <f t="shared" si="188"/>
        <v>16</v>
      </c>
      <c r="J938" s="750">
        <f t="shared" si="186"/>
        <v>0</v>
      </c>
    </row>
    <row r="939" spans="1:10">
      <c r="A939" s="1320"/>
      <c r="B939" s="1321"/>
      <c r="C939" s="1321"/>
      <c r="D939" s="1322"/>
      <c r="E939" s="751" t="str">
        <f t="shared" si="189"/>
        <v>P45 A P46</v>
      </c>
      <c r="F939" s="764">
        <f t="shared" si="189"/>
        <v>68.989999999999995</v>
      </c>
      <c r="G939" s="761">
        <f t="shared" si="189"/>
        <v>0.4</v>
      </c>
      <c r="H939" s="750">
        <v>0</v>
      </c>
      <c r="I939" s="763">
        <f t="shared" si="188"/>
        <v>16</v>
      </c>
      <c r="J939" s="750">
        <f t="shared" si="186"/>
        <v>0</v>
      </c>
    </row>
    <row r="940" spans="1:10">
      <c r="A940" s="1320"/>
      <c r="B940" s="1321"/>
      <c r="C940" s="1321"/>
      <c r="D940" s="1322"/>
      <c r="E940" s="751" t="str">
        <f t="shared" si="189"/>
        <v>P46 A P76</v>
      </c>
      <c r="F940" s="764">
        <f t="shared" si="189"/>
        <v>68.63</v>
      </c>
      <c r="G940" s="761">
        <f t="shared" si="189"/>
        <v>0.4</v>
      </c>
      <c r="H940" s="750">
        <v>0</v>
      </c>
      <c r="I940" s="763">
        <f t="shared" si="188"/>
        <v>16</v>
      </c>
      <c r="J940" s="750">
        <f t="shared" si="186"/>
        <v>0</v>
      </c>
    </row>
    <row r="941" spans="1:10">
      <c r="A941" s="1320"/>
      <c r="B941" s="1321"/>
      <c r="C941" s="1321"/>
      <c r="D941" s="1322"/>
      <c r="E941" s="751" t="str">
        <f t="shared" si="189"/>
        <v>P76 A P47</v>
      </c>
      <c r="F941" s="764">
        <f t="shared" si="189"/>
        <v>57.17</v>
      </c>
      <c r="G941" s="761">
        <f t="shared" si="189"/>
        <v>0.4</v>
      </c>
      <c r="H941" s="750">
        <v>0</v>
      </c>
      <c r="I941" s="763">
        <f t="shared" si="188"/>
        <v>16</v>
      </c>
      <c r="J941" s="750">
        <f t="shared" si="186"/>
        <v>0</v>
      </c>
    </row>
    <row r="942" spans="1:10">
      <c r="A942" s="1320"/>
      <c r="B942" s="1321"/>
      <c r="C942" s="1321"/>
      <c r="D942" s="1322"/>
      <c r="E942" s="751" t="str">
        <f t="shared" si="189"/>
        <v>P47 A P62</v>
      </c>
      <c r="F942" s="764">
        <f t="shared" si="189"/>
        <v>55.79</v>
      </c>
      <c r="G942" s="761">
        <f t="shared" si="189"/>
        <v>0.4</v>
      </c>
      <c r="H942" s="750">
        <v>0</v>
      </c>
      <c r="I942" s="763">
        <f t="shared" si="188"/>
        <v>16</v>
      </c>
      <c r="J942" s="750">
        <f t="shared" si="186"/>
        <v>0</v>
      </c>
    </row>
    <row r="943" spans="1:10">
      <c r="A943" s="1320"/>
      <c r="B943" s="1321"/>
      <c r="C943" s="1321"/>
      <c r="D943" s="1322"/>
      <c r="E943" s="751" t="str">
        <f t="shared" si="189"/>
        <v>P62 A P48</v>
      </c>
      <c r="F943" s="764">
        <f t="shared" si="189"/>
        <v>70.06</v>
      </c>
      <c r="G943" s="761">
        <f t="shared" si="189"/>
        <v>0.4</v>
      </c>
      <c r="H943" s="750">
        <v>0</v>
      </c>
      <c r="I943" s="763">
        <f t="shared" si="188"/>
        <v>16</v>
      </c>
      <c r="J943" s="750">
        <f t="shared" si="186"/>
        <v>0</v>
      </c>
    </row>
    <row r="944" spans="1:10">
      <c r="A944" s="1320"/>
      <c r="B944" s="1321"/>
      <c r="C944" s="1321"/>
      <c r="D944" s="1322"/>
      <c r="E944" s="751" t="str">
        <f t="shared" si="189"/>
        <v>P48 A P49</v>
      </c>
      <c r="F944" s="764">
        <f t="shared" si="189"/>
        <v>95.9</v>
      </c>
      <c r="G944" s="761">
        <f t="shared" si="189"/>
        <v>0.4</v>
      </c>
      <c r="H944" s="750">
        <v>0</v>
      </c>
      <c r="I944" s="763">
        <f t="shared" si="188"/>
        <v>16</v>
      </c>
      <c r="J944" s="750">
        <f t="shared" si="186"/>
        <v>0</v>
      </c>
    </row>
    <row r="945" spans="1:10">
      <c r="A945" s="1320"/>
      <c r="B945" s="1321"/>
      <c r="C945" s="1321"/>
      <c r="D945" s="1322"/>
      <c r="E945" s="751" t="str">
        <f t="shared" si="189"/>
        <v>P45 A P50</v>
      </c>
      <c r="F945" s="764">
        <f t="shared" si="189"/>
        <v>46.92</v>
      </c>
      <c r="G945" s="761">
        <f t="shared" si="189"/>
        <v>0.4</v>
      </c>
      <c r="H945" s="750">
        <v>0</v>
      </c>
      <c r="I945" s="763">
        <f t="shared" si="188"/>
        <v>8</v>
      </c>
      <c r="J945" s="750">
        <f t="shared" si="186"/>
        <v>0</v>
      </c>
    </row>
    <row r="946" spans="1:10">
      <c r="A946" s="1320"/>
      <c r="B946" s="1321"/>
      <c r="C946" s="1321"/>
      <c r="D946" s="1322"/>
      <c r="E946" s="751" t="str">
        <f t="shared" si="189"/>
        <v>P50 A P37</v>
      </c>
      <c r="F946" s="764">
        <f t="shared" si="189"/>
        <v>46.51</v>
      </c>
      <c r="G946" s="761">
        <f t="shared" si="189"/>
        <v>0.4</v>
      </c>
      <c r="H946" s="750">
        <v>0</v>
      </c>
      <c r="I946" s="763">
        <f t="shared" si="188"/>
        <v>8</v>
      </c>
      <c r="J946" s="750">
        <f t="shared" si="186"/>
        <v>0</v>
      </c>
    </row>
    <row r="947" spans="1:10">
      <c r="A947" s="1320"/>
      <c r="B947" s="1321"/>
      <c r="C947" s="1321"/>
      <c r="D947" s="1322"/>
      <c r="E947" s="751" t="str">
        <f t="shared" si="189"/>
        <v>P39 A P51</v>
      </c>
      <c r="F947" s="764">
        <f t="shared" si="189"/>
        <v>46.17</v>
      </c>
      <c r="G947" s="761">
        <f t="shared" si="189"/>
        <v>0.4</v>
      </c>
      <c r="H947" s="750">
        <v>0</v>
      </c>
      <c r="I947" s="763">
        <f t="shared" si="188"/>
        <v>8</v>
      </c>
      <c r="J947" s="750">
        <f t="shared" si="186"/>
        <v>0</v>
      </c>
    </row>
    <row r="948" spans="1:10">
      <c r="A948" s="1320"/>
      <c r="B948" s="1321"/>
      <c r="C948" s="1321"/>
      <c r="D948" s="1322"/>
      <c r="E948" s="751" t="str">
        <f t="shared" si="189"/>
        <v>P51 A P29</v>
      </c>
      <c r="F948" s="764">
        <f t="shared" si="189"/>
        <v>45.24</v>
      </c>
      <c r="G948" s="761">
        <f t="shared" si="189"/>
        <v>0.4</v>
      </c>
      <c r="H948" s="750">
        <v>0</v>
      </c>
      <c r="I948" s="763">
        <f t="shared" si="188"/>
        <v>8</v>
      </c>
      <c r="J948" s="750">
        <f t="shared" si="186"/>
        <v>0</v>
      </c>
    </row>
    <row r="949" spans="1:10">
      <c r="A949" s="1320"/>
      <c r="B949" s="1321"/>
      <c r="C949" s="1321"/>
      <c r="D949" s="1322"/>
      <c r="E949" s="751" t="str">
        <f t="shared" si="189"/>
        <v>P29 A P20</v>
      </c>
      <c r="F949" s="764">
        <f t="shared" si="189"/>
        <v>72.459999999999994</v>
      </c>
      <c r="G949" s="761">
        <f t="shared" si="189"/>
        <v>0.4</v>
      </c>
      <c r="H949" s="750">
        <v>0</v>
      </c>
      <c r="I949" s="763">
        <f t="shared" si="188"/>
        <v>8</v>
      </c>
      <c r="J949" s="750">
        <f t="shared" si="186"/>
        <v>0</v>
      </c>
    </row>
    <row r="950" spans="1:10">
      <c r="A950" s="1320"/>
      <c r="B950" s="1321"/>
      <c r="C950" s="1321"/>
      <c r="D950" s="1322"/>
      <c r="E950" s="751" t="str">
        <f t="shared" si="189"/>
        <v>P20 A P52</v>
      </c>
      <c r="F950" s="764">
        <f t="shared" si="189"/>
        <v>64.61</v>
      </c>
      <c r="G950" s="761">
        <f t="shared" si="189"/>
        <v>0.4</v>
      </c>
      <c r="H950" s="750">
        <v>0</v>
      </c>
      <c r="I950" s="763">
        <f t="shared" si="188"/>
        <v>8</v>
      </c>
      <c r="J950" s="750">
        <f t="shared" si="186"/>
        <v>0</v>
      </c>
    </row>
    <row r="951" spans="1:10">
      <c r="A951" s="1320"/>
      <c r="B951" s="1321"/>
      <c r="C951" s="1321"/>
      <c r="D951" s="1322"/>
      <c r="E951" s="751" t="str">
        <f t="shared" si="189"/>
        <v>P52 A P13</v>
      </c>
      <c r="F951" s="764">
        <f t="shared" si="189"/>
        <v>46.79</v>
      </c>
      <c r="G951" s="761">
        <f t="shared" si="189"/>
        <v>0.4</v>
      </c>
      <c r="H951" s="750">
        <v>0</v>
      </c>
      <c r="I951" s="763">
        <f t="shared" si="188"/>
        <v>8</v>
      </c>
      <c r="J951" s="750">
        <f t="shared" si="186"/>
        <v>0</v>
      </c>
    </row>
    <row r="952" spans="1:10">
      <c r="A952" s="1320"/>
      <c r="B952" s="1321"/>
      <c r="C952" s="1321"/>
      <c r="D952" s="1322"/>
      <c r="E952" s="751" t="str">
        <f t="shared" si="189"/>
        <v>P13 A P53</v>
      </c>
      <c r="F952" s="764">
        <f t="shared" si="189"/>
        <v>81.010000000000005</v>
      </c>
      <c r="G952" s="761">
        <f t="shared" si="189"/>
        <v>0.4</v>
      </c>
      <c r="H952" s="750">
        <v>0</v>
      </c>
      <c r="I952" s="763">
        <f t="shared" si="188"/>
        <v>8</v>
      </c>
      <c r="J952" s="750">
        <f t="shared" si="186"/>
        <v>0</v>
      </c>
    </row>
    <row r="953" spans="1:10">
      <c r="A953" s="1320"/>
      <c r="B953" s="1321"/>
      <c r="C953" s="1321"/>
      <c r="D953" s="1322"/>
      <c r="E953" s="751" t="str">
        <f t="shared" si="189"/>
        <v>P47 A P40</v>
      </c>
      <c r="F953" s="764">
        <f t="shared" si="189"/>
        <v>92.49</v>
      </c>
      <c r="G953" s="761">
        <f t="shared" si="189"/>
        <v>0.4</v>
      </c>
      <c r="H953" s="750">
        <v>0</v>
      </c>
      <c r="I953" s="763">
        <f t="shared" si="188"/>
        <v>8</v>
      </c>
      <c r="J953" s="750">
        <f t="shared" si="186"/>
        <v>0</v>
      </c>
    </row>
    <row r="954" spans="1:10">
      <c r="A954" s="1320"/>
      <c r="B954" s="1321"/>
      <c r="C954" s="1321"/>
      <c r="D954" s="1322"/>
      <c r="E954" s="751" t="str">
        <f t="shared" si="189"/>
        <v>P40 A P30</v>
      </c>
      <c r="F954" s="764">
        <f t="shared" si="189"/>
        <v>96.04</v>
      </c>
      <c r="G954" s="761">
        <f t="shared" si="189"/>
        <v>0.4</v>
      </c>
      <c r="H954" s="750">
        <v>0</v>
      </c>
      <c r="I954" s="763">
        <f t="shared" si="188"/>
        <v>8</v>
      </c>
      <c r="J954" s="750">
        <f t="shared" si="186"/>
        <v>0</v>
      </c>
    </row>
    <row r="955" spans="1:10">
      <c r="A955" s="1320"/>
      <c r="B955" s="1321"/>
      <c r="C955" s="1321"/>
      <c r="D955" s="1322"/>
      <c r="E955" s="751" t="str">
        <f t="shared" si="189"/>
        <v>P30 A P21</v>
      </c>
      <c r="F955" s="764">
        <f t="shared" si="189"/>
        <v>74.72</v>
      </c>
      <c r="G955" s="761">
        <f t="shared" si="189"/>
        <v>0.4</v>
      </c>
      <c r="H955" s="750">
        <v>0</v>
      </c>
      <c r="I955" s="763">
        <f t="shared" si="188"/>
        <v>8</v>
      </c>
      <c r="J955" s="750">
        <f t="shared" si="186"/>
        <v>0</v>
      </c>
    </row>
    <row r="956" spans="1:10">
      <c r="A956" s="1320"/>
      <c r="B956" s="1321"/>
      <c r="C956" s="1321"/>
      <c r="D956" s="1322"/>
      <c r="E956" s="751" t="str">
        <f t="shared" si="189"/>
        <v>P21 A P54</v>
      </c>
      <c r="F956" s="764">
        <f t="shared" si="189"/>
        <v>65.73</v>
      </c>
      <c r="G956" s="761">
        <f t="shared" si="189"/>
        <v>0.4</v>
      </c>
      <c r="H956" s="750">
        <v>0</v>
      </c>
      <c r="I956" s="763">
        <f t="shared" si="188"/>
        <v>8</v>
      </c>
      <c r="J956" s="750">
        <f t="shared" si="186"/>
        <v>0</v>
      </c>
    </row>
    <row r="957" spans="1:10">
      <c r="A957" s="1320"/>
      <c r="B957" s="1321"/>
      <c r="C957" s="1321"/>
      <c r="D957" s="1322"/>
      <c r="E957" s="751" t="str">
        <f t="shared" ref="E957:G972" si="190">+E875</f>
        <v>P54 A P14</v>
      </c>
      <c r="F957" s="764">
        <f t="shared" si="190"/>
        <v>45.64</v>
      </c>
      <c r="G957" s="761">
        <f t="shared" si="190"/>
        <v>0.4</v>
      </c>
      <c r="H957" s="750">
        <v>0</v>
      </c>
      <c r="I957" s="763">
        <f t="shared" si="188"/>
        <v>8</v>
      </c>
      <c r="J957" s="750">
        <f t="shared" si="186"/>
        <v>0</v>
      </c>
    </row>
    <row r="958" spans="1:10">
      <c r="A958" s="1320"/>
      <c r="B958" s="1321"/>
      <c r="C958" s="1321"/>
      <c r="D958" s="1322"/>
      <c r="E958" s="751" t="str">
        <f t="shared" si="190"/>
        <v>P14 A P55</v>
      </c>
      <c r="F958" s="764">
        <f t="shared" si="190"/>
        <v>83.33</v>
      </c>
      <c r="G958" s="761">
        <f t="shared" si="190"/>
        <v>0.4</v>
      </c>
      <c r="H958" s="750">
        <v>0</v>
      </c>
      <c r="I958" s="763">
        <f t="shared" si="188"/>
        <v>8</v>
      </c>
      <c r="J958" s="750">
        <f t="shared" si="186"/>
        <v>0</v>
      </c>
    </row>
    <row r="959" spans="1:10">
      <c r="A959" s="1320"/>
      <c r="B959" s="1321"/>
      <c r="C959" s="1321"/>
      <c r="D959" s="1322"/>
      <c r="E959" s="751" t="str">
        <f t="shared" si="190"/>
        <v>P55 A P4</v>
      </c>
      <c r="F959" s="764">
        <f t="shared" si="190"/>
        <v>92.39</v>
      </c>
      <c r="G959" s="761">
        <f t="shared" si="190"/>
        <v>0.4</v>
      </c>
      <c r="H959" s="750">
        <v>0</v>
      </c>
      <c r="I959" s="763">
        <f t="shared" si="188"/>
        <v>8</v>
      </c>
      <c r="J959" s="750">
        <f t="shared" si="186"/>
        <v>0</v>
      </c>
    </row>
    <row r="960" spans="1:10">
      <c r="A960" s="1320"/>
      <c r="B960" s="1321"/>
      <c r="C960" s="1321"/>
      <c r="D960" s="1322"/>
      <c r="E960" s="751" t="str">
        <f t="shared" si="190"/>
        <v>P4 A P1</v>
      </c>
      <c r="F960" s="764">
        <f t="shared" si="190"/>
        <v>0</v>
      </c>
      <c r="G960" s="761">
        <f t="shared" si="190"/>
        <v>0.4</v>
      </c>
      <c r="H960" s="750">
        <v>0</v>
      </c>
      <c r="I960" s="763">
        <f t="shared" si="188"/>
        <v>8</v>
      </c>
      <c r="J960" s="750">
        <f t="shared" si="186"/>
        <v>0</v>
      </c>
    </row>
    <row r="961" spans="1:10">
      <c r="A961" s="1320"/>
      <c r="B961" s="1321"/>
      <c r="C961" s="1321"/>
      <c r="D961" s="1322"/>
      <c r="E961" s="751" t="str">
        <f t="shared" si="190"/>
        <v>P48 A P41</v>
      </c>
      <c r="F961" s="764">
        <f t="shared" si="190"/>
        <v>96.04</v>
      </c>
      <c r="G961" s="761">
        <f t="shared" si="190"/>
        <v>0.4</v>
      </c>
      <c r="H961" s="750">
        <v>0</v>
      </c>
      <c r="I961" s="763">
        <f t="shared" ref="I961:I972" si="191">+I879</f>
        <v>8</v>
      </c>
      <c r="J961" s="750">
        <f t="shared" ref="J961:J973" si="192">(F961+G961)*H961</f>
        <v>0</v>
      </c>
    </row>
    <row r="962" spans="1:10">
      <c r="A962" s="1320"/>
      <c r="B962" s="1321"/>
      <c r="C962" s="1321"/>
      <c r="D962" s="1322"/>
      <c r="E962" s="751" t="str">
        <f t="shared" si="190"/>
        <v>P41 A P31</v>
      </c>
      <c r="F962" s="764">
        <f t="shared" si="190"/>
        <v>96.75</v>
      </c>
      <c r="G962" s="761">
        <f t="shared" si="190"/>
        <v>0.4</v>
      </c>
      <c r="H962" s="750">
        <v>0</v>
      </c>
      <c r="I962" s="763">
        <f t="shared" si="191"/>
        <v>8</v>
      </c>
      <c r="J962" s="750">
        <f t="shared" si="192"/>
        <v>0</v>
      </c>
    </row>
    <row r="963" spans="1:10">
      <c r="A963" s="1320"/>
      <c r="B963" s="1321"/>
      <c r="C963" s="1321"/>
      <c r="D963" s="1322"/>
      <c r="E963" s="751" t="str">
        <f t="shared" si="190"/>
        <v>P22 A P15</v>
      </c>
      <c r="F963" s="764">
        <f t="shared" si="190"/>
        <v>105.63</v>
      </c>
      <c r="G963" s="761">
        <f t="shared" si="190"/>
        <v>0.4</v>
      </c>
      <c r="H963" s="750">
        <v>0</v>
      </c>
      <c r="I963" s="763">
        <f t="shared" si="191"/>
        <v>8</v>
      </c>
      <c r="J963" s="750">
        <f t="shared" si="192"/>
        <v>0</v>
      </c>
    </row>
    <row r="964" spans="1:10">
      <c r="A964" s="1320"/>
      <c r="B964" s="1321"/>
      <c r="C964" s="1321"/>
      <c r="D964" s="1322"/>
      <c r="E964" s="751" t="str">
        <f t="shared" si="190"/>
        <v>P15 A P56</v>
      </c>
      <c r="F964" s="764">
        <f t="shared" si="190"/>
        <v>87.96</v>
      </c>
      <c r="G964" s="761">
        <f t="shared" si="190"/>
        <v>0.4</v>
      </c>
      <c r="H964" s="750">
        <v>0</v>
      </c>
      <c r="I964" s="763">
        <f t="shared" si="191"/>
        <v>8</v>
      </c>
      <c r="J964" s="750">
        <f t="shared" si="192"/>
        <v>0</v>
      </c>
    </row>
    <row r="965" spans="1:10">
      <c r="A965" s="1320"/>
      <c r="B965" s="1321"/>
      <c r="C965" s="1321"/>
      <c r="D965" s="1322"/>
      <c r="E965" s="751" t="str">
        <f t="shared" si="190"/>
        <v>P56 A P5</v>
      </c>
      <c r="F965" s="764">
        <f t="shared" si="190"/>
        <v>92.72</v>
      </c>
      <c r="G965" s="761">
        <f t="shared" si="190"/>
        <v>0.4</v>
      </c>
      <c r="H965" s="750">
        <v>0</v>
      </c>
      <c r="I965" s="763">
        <f t="shared" si="191"/>
        <v>8</v>
      </c>
      <c r="J965" s="750">
        <f t="shared" si="192"/>
        <v>0</v>
      </c>
    </row>
    <row r="966" spans="1:10">
      <c r="A966" s="1320"/>
      <c r="B966" s="1321"/>
      <c r="C966" s="1321"/>
      <c r="D966" s="1322"/>
      <c r="E966" s="751" t="str">
        <f t="shared" si="190"/>
        <v>P5 A P2</v>
      </c>
      <c r="F966" s="764">
        <f t="shared" si="190"/>
        <v>0</v>
      </c>
      <c r="G966" s="761">
        <f t="shared" si="190"/>
        <v>0.4</v>
      </c>
      <c r="H966" s="750">
        <v>0</v>
      </c>
      <c r="I966" s="763">
        <f t="shared" si="191"/>
        <v>8</v>
      </c>
      <c r="J966" s="750">
        <f t="shared" si="192"/>
        <v>0</v>
      </c>
    </row>
    <row r="967" spans="1:10">
      <c r="A967" s="1320"/>
      <c r="B967" s="1321"/>
      <c r="C967" s="1321"/>
      <c r="D967" s="1322"/>
      <c r="E967" s="751" t="str">
        <f t="shared" si="190"/>
        <v>P49 A P42</v>
      </c>
      <c r="F967" s="764">
        <f t="shared" si="190"/>
        <v>101.74</v>
      </c>
      <c r="G967" s="761">
        <f t="shared" si="190"/>
        <v>0.4</v>
      </c>
      <c r="H967" s="750">
        <v>0</v>
      </c>
      <c r="I967" s="763">
        <f t="shared" si="191"/>
        <v>8</v>
      </c>
      <c r="J967" s="750">
        <f t="shared" si="192"/>
        <v>0</v>
      </c>
    </row>
    <row r="968" spans="1:10">
      <c r="A968" s="1320"/>
      <c r="B968" s="1321"/>
      <c r="C968" s="1321"/>
      <c r="D968" s="1322"/>
      <c r="E968" s="751" t="str">
        <f t="shared" si="190"/>
        <v>P42 A P32</v>
      </c>
      <c r="F968" s="764">
        <f t="shared" si="190"/>
        <v>98.84</v>
      </c>
      <c r="G968" s="761">
        <f t="shared" si="190"/>
        <v>0.4</v>
      </c>
      <c r="H968" s="750">
        <v>0</v>
      </c>
      <c r="I968" s="763">
        <f t="shared" si="191"/>
        <v>8</v>
      </c>
      <c r="J968" s="750">
        <f t="shared" si="192"/>
        <v>0</v>
      </c>
    </row>
    <row r="969" spans="1:10">
      <c r="A969" s="1320"/>
      <c r="B969" s="1321"/>
      <c r="C969" s="1321"/>
      <c r="D969" s="1322"/>
      <c r="E969" s="751" t="str">
        <f t="shared" si="190"/>
        <v>P23 A P16</v>
      </c>
      <c r="F969" s="764">
        <f t="shared" si="190"/>
        <v>102.55</v>
      </c>
      <c r="G969" s="761">
        <f t="shared" si="190"/>
        <v>0.4</v>
      </c>
      <c r="H969" s="750">
        <v>0</v>
      </c>
      <c r="I969" s="763">
        <f t="shared" si="191"/>
        <v>8</v>
      </c>
      <c r="J969" s="750">
        <f t="shared" si="192"/>
        <v>0</v>
      </c>
    </row>
    <row r="970" spans="1:10">
      <c r="A970" s="1320"/>
      <c r="B970" s="1321"/>
      <c r="C970" s="1321"/>
      <c r="D970" s="1322"/>
      <c r="E970" s="751" t="str">
        <f t="shared" si="190"/>
        <v>P43 A P34</v>
      </c>
      <c r="F970" s="764">
        <f t="shared" si="190"/>
        <v>103.35</v>
      </c>
      <c r="G970" s="761">
        <f t="shared" si="190"/>
        <v>0.4</v>
      </c>
      <c r="H970" s="750">
        <v>0</v>
      </c>
      <c r="I970" s="763">
        <f t="shared" si="191"/>
        <v>8</v>
      </c>
      <c r="J970" s="750">
        <f t="shared" si="192"/>
        <v>0</v>
      </c>
    </row>
    <row r="971" spans="1:10">
      <c r="A971" s="1320"/>
      <c r="B971" s="1321"/>
      <c r="C971" s="1321"/>
      <c r="D971" s="1322"/>
      <c r="E971" s="751" t="str">
        <f t="shared" si="190"/>
        <v>P25 A P57</v>
      </c>
      <c r="F971" s="764">
        <f t="shared" si="190"/>
        <v>7.17</v>
      </c>
      <c r="G971" s="761">
        <f t="shared" si="190"/>
        <v>0.4</v>
      </c>
      <c r="H971" s="750">
        <v>0</v>
      </c>
      <c r="I971" s="763">
        <f t="shared" si="191"/>
        <v>8</v>
      </c>
      <c r="J971" s="750">
        <f t="shared" si="192"/>
        <v>0</v>
      </c>
    </row>
    <row r="972" spans="1:10">
      <c r="A972" s="1320"/>
      <c r="B972" s="1321"/>
      <c r="C972" s="1321"/>
      <c r="D972" s="1322"/>
      <c r="E972" s="751" t="str">
        <f t="shared" si="190"/>
        <v>P57 A P17</v>
      </c>
      <c r="F972" s="764">
        <f t="shared" si="190"/>
        <v>91.73</v>
      </c>
      <c r="G972" s="761">
        <f t="shared" si="190"/>
        <v>0.4</v>
      </c>
      <c r="H972" s="750">
        <v>0</v>
      </c>
      <c r="I972" s="763">
        <f t="shared" si="191"/>
        <v>8</v>
      </c>
      <c r="J972" s="750">
        <f t="shared" si="192"/>
        <v>0</v>
      </c>
    </row>
    <row r="973" spans="1:10" ht="13.5" thickBot="1">
      <c r="A973" s="1320"/>
      <c r="B973" s="1321"/>
      <c r="C973" s="1321"/>
      <c r="D973" s="1322"/>
      <c r="E973" s="751"/>
      <c r="F973" s="125"/>
      <c r="G973" s="119"/>
      <c r="H973" s="750"/>
      <c r="I973" s="757"/>
      <c r="J973" s="750">
        <f t="shared" si="192"/>
        <v>0</v>
      </c>
    </row>
    <row r="974" spans="1:10" ht="13.5" thickBot="1">
      <c r="A974" s="1323"/>
      <c r="B974" s="1324"/>
      <c r="C974" s="1324"/>
      <c r="D974" s="1325"/>
      <c r="E974" s="606" t="s">
        <v>49</v>
      </c>
      <c r="F974" s="938"/>
      <c r="G974" s="384"/>
      <c r="H974" s="384"/>
      <c r="I974" s="928"/>
      <c r="J974" s="753">
        <f>ROUND(SUM(J896:J973),2)</f>
        <v>714.16</v>
      </c>
    </row>
    <row r="975" spans="1:10" ht="13.5" thickBot="1">
      <c r="A975" s="759"/>
      <c r="B975" s="760"/>
      <c r="C975" s="760"/>
      <c r="D975" s="760"/>
      <c r="E975" s="609"/>
      <c r="F975" s="938"/>
      <c r="G975" s="384"/>
      <c r="H975" s="384"/>
      <c r="I975" s="928"/>
      <c r="J975" s="753"/>
    </row>
    <row r="976" spans="1:10" ht="27" customHeight="1" thickBot="1">
      <c r="A976" s="1326" t="str">
        <f>+'PRESU OFICIAL'!B22</f>
        <v xml:space="preserve">Instalación de Tubería PVC diámetro 16" Incluye: Adecuación del fondo de la zanja, bajada y empalme del tubo, lubricante. </v>
      </c>
      <c r="B976" s="1327"/>
      <c r="C976" s="1327"/>
      <c r="D976" s="1327"/>
      <c r="E976" s="1327"/>
      <c r="F976" s="1327"/>
      <c r="G976" s="1327"/>
      <c r="H976" s="1329"/>
      <c r="I976" s="132" t="str">
        <f>'PRESU OFICIAL'!C22</f>
        <v>ML</v>
      </c>
      <c r="J976" s="443" t="str">
        <f>+'PRESU OFICIAL'!A22</f>
        <v>1,3,4</v>
      </c>
    </row>
    <row r="977" spans="1:10" ht="30" customHeight="1" thickBot="1">
      <c r="A977" s="1317" t="s">
        <v>831</v>
      </c>
      <c r="B977" s="1318"/>
      <c r="C977" s="1318"/>
      <c r="D977" s="1319"/>
      <c r="E977" s="112" t="s">
        <v>3</v>
      </c>
      <c r="F977" s="939" t="s">
        <v>59</v>
      </c>
      <c r="G977" s="114" t="s">
        <v>560</v>
      </c>
      <c r="H977" s="112" t="s">
        <v>61</v>
      </c>
      <c r="I977" s="114" t="s">
        <v>80</v>
      </c>
      <c r="J977" s="112" t="s">
        <v>49</v>
      </c>
    </row>
    <row r="978" spans="1:10">
      <c r="A978" s="1320"/>
      <c r="B978" s="1321"/>
      <c r="C978" s="1321"/>
      <c r="D978" s="1322"/>
      <c r="E978" s="751"/>
      <c r="F978" s="129"/>
      <c r="G978" s="119"/>
      <c r="H978" s="750"/>
      <c r="I978" s="757"/>
      <c r="J978" s="750"/>
    </row>
    <row r="979" spans="1:10">
      <c r="A979" s="1320"/>
      <c r="B979" s="1321"/>
      <c r="C979" s="1321"/>
      <c r="D979" s="1322"/>
      <c r="E979" s="751" t="str">
        <f>+E897</f>
        <v>P1 A P2</v>
      </c>
      <c r="F979" s="764">
        <f t="shared" ref="F979:G979" si="193">+F897</f>
        <v>0</v>
      </c>
      <c r="G979" s="761">
        <f t="shared" si="193"/>
        <v>0.4</v>
      </c>
      <c r="H979" s="750">
        <v>0</v>
      </c>
      <c r="I979" s="933">
        <f>+I897</f>
        <v>8</v>
      </c>
      <c r="J979" s="750">
        <f t="shared" ref="J979:J1042" si="194">(F979+G979)*H979</f>
        <v>0</v>
      </c>
    </row>
    <row r="980" spans="1:10">
      <c r="A980" s="1320"/>
      <c r="B980" s="1321"/>
      <c r="C980" s="1321"/>
      <c r="D980" s="1322"/>
      <c r="E980" s="751" t="str">
        <f t="shared" ref="E980:E1043" si="195">+E898</f>
        <v>P3 A P4</v>
      </c>
      <c r="F980" s="764">
        <f t="shared" ref="F980:G980" si="196">+F898</f>
        <v>0</v>
      </c>
      <c r="G980" s="761">
        <f t="shared" si="196"/>
        <v>0.4</v>
      </c>
      <c r="H980" s="750">
        <v>0</v>
      </c>
      <c r="I980" s="933">
        <f t="shared" ref="I980:I1043" si="197">+I898</f>
        <v>8</v>
      </c>
      <c r="J980" s="750">
        <f t="shared" si="194"/>
        <v>0</v>
      </c>
    </row>
    <row r="981" spans="1:10">
      <c r="A981" s="1320"/>
      <c r="B981" s="1321"/>
      <c r="C981" s="1321"/>
      <c r="D981" s="1322"/>
      <c r="E981" s="751" t="str">
        <f t="shared" si="195"/>
        <v>P4 A P5</v>
      </c>
      <c r="F981" s="764">
        <f t="shared" ref="F981:G981" si="198">+F899</f>
        <v>0</v>
      </c>
      <c r="G981" s="761">
        <f t="shared" si="198"/>
        <v>0.4</v>
      </c>
      <c r="H981" s="750">
        <v>0</v>
      </c>
      <c r="I981" s="933">
        <f t="shared" si="197"/>
        <v>10</v>
      </c>
      <c r="J981" s="750">
        <f t="shared" si="194"/>
        <v>0</v>
      </c>
    </row>
    <row r="982" spans="1:10">
      <c r="A982" s="1320"/>
      <c r="B982" s="1321"/>
      <c r="C982" s="1321"/>
      <c r="D982" s="1322"/>
      <c r="E982" s="751" t="str">
        <f t="shared" si="195"/>
        <v>P5 A P6</v>
      </c>
      <c r="F982" s="764">
        <f t="shared" ref="F982:G982" si="199">+F900</f>
        <v>0</v>
      </c>
      <c r="G982" s="761">
        <f t="shared" si="199"/>
        <v>0.4</v>
      </c>
      <c r="H982" s="750">
        <v>0</v>
      </c>
      <c r="I982" s="933">
        <f t="shared" si="197"/>
        <v>10</v>
      </c>
      <c r="J982" s="750">
        <f t="shared" si="194"/>
        <v>0</v>
      </c>
    </row>
    <row r="983" spans="1:10">
      <c r="A983" s="1320"/>
      <c r="B983" s="1321"/>
      <c r="C983" s="1321"/>
      <c r="D983" s="1322"/>
      <c r="E983" s="751" t="str">
        <f t="shared" si="195"/>
        <v>P6 A P7</v>
      </c>
      <c r="F983" s="764">
        <f t="shared" ref="F983:G983" si="200">+F901</f>
        <v>0</v>
      </c>
      <c r="G983" s="761">
        <f t="shared" si="200"/>
        <v>0.4</v>
      </c>
      <c r="H983" s="750">
        <v>0</v>
      </c>
      <c r="I983" s="933">
        <f t="shared" si="197"/>
        <v>10</v>
      </c>
      <c r="J983" s="750">
        <f t="shared" si="194"/>
        <v>0</v>
      </c>
    </row>
    <row r="984" spans="1:10">
      <c r="A984" s="1320"/>
      <c r="B984" s="1321"/>
      <c r="C984" s="1321"/>
      <c r="D984" s="1322"/>
      <c r="E984" s="751" t="str">
        <f t="shared" si="195"/>
        <v>P7 A P8</v>
      </c>
      <c r="F984" s="764">
        <f t="shared" ref="F984:G984" si="201">+F902</f>
        <v>0</v>
      </c>
      <c r="G984" s="761">
        <f t="shared" si="201"/>
        <v>0.4</v>
      </c>
      <c r="H984" s="750">
        <v>0</v>
      </c>
      <c r="I984" s="933">
        <f t="shared" si="197"/>
        <v>0</v>
      </c>
      <c r="J984" s="750">
        <f t="shared" si="194"/>
        <v>0</v>
      </c>
    </row>
    <row r="985" spans="1:10">
      <c r="A985" s="1320"/>
      <c r="B985" s="1321"/>
      <c r="C985" s="1321"/>
      <c r="D985" s="1322"/>
      <c r="E985" s="751" t="str">
        <f t="shared" si="195"/>
        <v>P8 A P9</v>
      </c>
      <c r="F985" s="764">
        <f t="shared" ref="F985:G985" si="202">+F903</f>
        <v>0</v>
      </c>
      <c r="G985" s="761">
        <f t="shared" si="202"/>
        <v>0.4</v>
      </c>
      <c r="H985" s="750">
        <v>0</v>
      </c>
      <c r="I985" s="933">
        <f t="shared" si="197"/>
        <v>8</v>
      </c>
      <c r="J985" s="750">
        <f t="shared" si="194"/>
        <v>0</v>
      </c>
    </row>
    <row r="986" spans="1:10">
      <c r="A986" s="1320"/>
      <c r="B986" s="1321"/>
      <c r="C986" s="1321"/>
      <c r="D986" s="1322"/>
      <c r="E986" s="751" t="str">
        <f t="shared" si="195"/>
        <v>P9 A P10</v>
      </c>
      <c r="F986" s="764">
        <f t="shared" ref="F986:G986" si="203">+F904</f>
        <v>0</v>
      </c>
      <c r="G986" s="761">
        <f t="shared" si="203"/>
        <v>0.4</v>
      </c>
      <c r="H986" s="750">
        <v>0</v>
      </c>
      <c r="I986" s="933">
        <f t="shared" si="197"/>
        <v>8</v>
      </c>
      <c r="J986" s="750">
        <f t="shared" si="194"/>
        <v>0</v>
      </c>
    </row>
    <row r="987" spans="1:10">
      <c r="A987" s="1320"/>
      <c r="B987" s="1321"/>
      <c r="C987" s="1321"/>
      <c r="D987" s="1322"/>
      <c r="E987" s="751" t="str">
        <f t="shared" si="195"/>
        <v>P10 A P11</v>
      </c>
      <c r="F987" s="764">
        <f t="shared" ref="F987:G987" si="204">+F905</f>
        <v>0</v>
      </c>
      <c r="G987" s="761">
        <f t="shared" si="204"/>
        <v>0.4</v>
      </c>
      <c r="H987" s="750">
        <v>0</v>
      </c>
      <c r="I987" s="933">
        <f t="shared" si="197"/>
        <v>8</v>
      </c>
      <c r="J987" s="750">
        <f t="shared" si="194"/>
        <v>0</v>
      </c>
    </row>
    <row r="988" spans="1:10">
      <c r="A988" s="1320"/>
      <c r="B988" s="1321"/>
      <c r="C988" s="1321"/>
      <c r="D988" s="1322"/>
      <c r="E988" s="751" t="str">
        <f t="shared" si="195"/>
        <v>P58 A P59</v>
      </c>
      <c r="F988" s="764">
        <f t="shared" ref="F988:G988" si="205">+F906</f>
        <v>0</v>
      </c>
      <c r="G988" s="761">
        <f t="shared" si="205"/>
        <v>0.4</v>
      </c>
      <c r="H988" s="750">
        <v>0</v>
      </c>
      <c r="I988" s="933">
        <f t="shared" si="197"/>
        <v>8</v>
      </c>
      <c r="J988" s="750">
        <f t="shared" si="194"/>
        <v>0</v>
      </c>
    </row>
    <row r="989" spans="1:10">
      <c r="A989" s="1320"/>
      <c r="B989" s="1321"/>
      <c r="C989" s="1321"/>
      <c r="D989" s="1322"/>
      <c r="E989" s="751" t="str">
        <f t="shared" si="195"/>
        <v>P59 A P60</v>
      </c>
      <c r="F989" s="764">
        <f t="shared" ref="F989:G989" si="206">+F907</f>
        <v>0</v>
      </c>
      <c r="G989" s="761">
        <f t="shared" si="206"/>
        <v>0.4</v>
      </c>
      <c r="H989" s="750">
        <v>0</v>
      </c>
      <c r="I989" s="933">
        <f t="shared" si="197"/>
        <v>8</v>
      </c>
      <c r="J989" s="750">
        <f t="shared" si="194"/>
        <v>0</v>
      </c>
    </row>
    <row r="990" spans="1:10">
      <c r="A990" s="1320"/>
      <c r="B990" s="1321"/>
      <c r="C990" s="1321"/>
      <c r="D990" s="1322"/>
      <c r="E990" s="751" t="str">
        <f t="shared" si="195"/>
        <v>P60 A P61</v>
      </c>
      <c r="F990" s="764">
        <f t="shared" ref="F990:G990" si="207">+F908</f>
        <v>0</v>
      </c>
      <c r="G990" s="761">
        <f t="shared" si="207"/>
        <v>0.4</v>
      </c>
      <c r="H990" s="750">
        <v>0</v>
      </c>
      <c r="I990" s="933">
        <f t="shared" si="197"/>
        <v>8</v>
      </c>
      <c r="J990" s="750">
        <f t="shared" si="194"/>
        <v>0</v>
      </c>
    </row>
    <row r="991" spans="1:10">
      <c r="A991" s="1320"/>
      <c r="B991" s="1321"/>
      <c r="C991" s="1321"/>
      <c r="D991" s="1322"/>
      <c r="E991" s="751" t="str">
        <f t="shared" si="195"/>
        <v>P12 A P13</v>
      </c>
      <c r="F991" s="764">
        <f t="shared" ref="F991:G991" si="208">+F909</f>
        <v>106.32</v>
      </c>
      <c r="G991" s="761">
        <f t="shared" si="208"/>
        <v>0.4</v>
      </c>
      <c r="H991" s="750">
        <v>0</v>
      </c>
      <c r="I991" s="933">
        <f t="shared" si="197"/>
        <v>8</v>
      </c>
      <c r="J991" s="750">
        <f t="shared" si="194"/>
        <v>0</v>
      </c>
    </row>
    <row r="992" spans="1:10">
      <c r="A992" s="1320"/>
      <c r="B992" s="1321"/>
      <c r="C992" s="1321"/>
      <c r="D992" s="1322"/>
      <c r="E992" s="751" t="str">
        <f t="shared" si="195"/>
        <v>P13 A P14</v>
      </c>
      <c r="F992" s="764">
        <f t="shared" ref="F992:G992" si="209">+F910</f>
        <v>85.81</v>
      </c>
      <c r="G992" s="761">
        <f t="shared" si="209"/>
        <v>0.4</v>
      </c>
      <c r="H992" s="750">
        <v>0</v>
      </c>
      <c r="I992" s="933">
        <f t="shared" si="197"/>
        <v>8</v>
      </c>
      <c r="J992" s="750">
        <f t="shared" si="194"/>
        <v>0</v>
      </c>
    </row>
    <row r="993" spans="1:10">
      <c r="A993" s="1320"/>
      <c r="B993" s="1321"/>
      <c r="C993" s="1321"/>
      <c r="D993" s="1322"/>
      <c r="E993" s="751" t="str">
        <f t="shared" si="195"/>
        <v>P14 A P15</v>
      </c>
      <c r="F993" s="764">
        <f t="shared" ref="F993:G993" si="210">+F911</f>
        <v>105.24</v>
      </c>
      <c r="G993" s="761">
        <f t="shared" si="210"/>
        <v>0.4</v>
      </c>
      <c r="H993" s="750">
        <v>0</v>
      </c>
      <c r="I993" s="933">
        <f t="shared" si="197"/>
        <v>10</v>
      </c>
      <c r="J993" s="750">
        <f t="shared" si="194"/>
        <v>0</v>
      </c>
    </row>
    <row r="994" spans="1:10">
      <c r="A994" s="1320"/>
      <c r="B994" s="1321"/>
      <c r="C994" s="1321"/>
      <c r="D994" s="1322"/>
      <c r="E994" s="751" t="str">
        <f t="shared" si="195"/>
        <v>P15 A P16</v>
      </c>
      <c r="F994" s="764">
        <f t="shared" ref="F994:G994" si="211">+F912</f>
        <v>93.33</v>
      </c>
      <c r="G994" s="761">
        <f t="shared" si="211"/>
        <v>0.4</v>
      </c>
      <c r="H994" s="750">
        <v>0</v>
      </c>
      <c r="I994" s="933">
        <f t="shared" si="197"/>
        <v>12</v>
      </c>
      <c r="J994" s="750">
        <f t="shared" si="194"/>
        <v>0</v>
      </c>
    </row>
    <row r="995" spans="1:10">
      <c r="A995" s="1320"/>
      <c r="B995" s="1321"/>
      <c r="C995" s="1321"/>
      <c r="D995" s="1322"/>
      <c r="E995" s="751" t="str">
        <f t="shared" si="195"/>
        <v>P16 A P17</v>
      </c>
      <c r="F995" s="764">
        <f t="shared" ref="F995:G995" si="212">+F913</f>
        <v>94.43</v>
      </c>
      <c r="G995" s="761">
        <f t="shared" si="212"/>
        <v>0.4</v>
      </c>
      <c r="H995" s="750">
        <v>0</v>
      </c>
      <c r="I995" s="933">
        <f t="shared" si="197"/>
        <v>12</v>
      </c>
      <c r="J995" s="750">
        <f t="shared" si="194"/>
        <v>0</v>
      </c>
    </row>
    <row r="996" spans="1:10">
      <c r="A996" s="1320"/>
      <c r="B996" s="1321"/>
      <c r="C996" s="1321"/>
      <c r="D996" s="1322"/>
      <c r="E996" s="751" t="str">
        <f t="shared" si="195"/>
        <v>P17 A P18</v>
      </c>
      <c r="F996" s="764">
        <f t="shared" ref="F996:G996" si="213">+F914</f>
        <v>83.87</v>
      </c>
      <c r="G996" s="761">
        <f t="shared" si="213"/>
        <v>0.4</v>
      </c>
      <c r="H996" s="750">
        <v>0</v>
      </c>
      <c r="I996" s="933">
        <f t="shared" si="197"/>
        <v>12</v>
      </c>
      <c r="J996" s="750">
        <f t="shared" si="194"/>
        <v>0</v>
      </c>
    </row>
    <row r="997" spans="1:10">
      <c r="A997" s="1320"/>
      <c r="B997" s="1321"/>
      <c r="C997" s="1321"/>
      <c r="D997" s="1322"/>
      <c r="E997" s="751" t="str">
        <f t="shared" si="195"/>
        <v>P52 A P54</v>
      </c>
      <c r="F997" s="764">
        <f t="shared" ref="F997:G997" si="214">+F915</f>
        <v>87.96</v>
      </c>
      <c r="G997" s="761">
        <f t="shared" si="214"/>
        <v>0.4</v>
      </c>
      <c r="H997" s="750">
        <v>0</v>
      </c>
      <c r="I997" s="933">
        <f t="shared" si="197"/>
        <v>8</v>
      </c>
      <c r="J997" s="750">
        <f t="shared" si="194"/>
        <v>0</v>
      </c>
    </row>
    <row r="998" spans="1:10">
      <c r="A998" s="1320"/>
      <c r="B998" s="1321"/>
      <c r="C998" s="1321"/>
      <c r="D998" s="1322"/>
      <c r="E998" s="751" t="str">
        <f t="shared" si="195"/>
        <v>P19 A P20</v>
      </c>
      <c r="F998" s="764">
        <f t="shared" ref="F998:G998" si="215">+F916</f>
        <v>63.87</v>
      </c>
      <c r="G998" s="761">
        <f t="shared" si="215"/>
        <v>0.4</v>
      </c>
      <c r="H998" s="750">
        <v>0</v>
      </c>
      <c r="I998" s="933">
        <f t="shared" si="197"/>
        <v>12</v>
      </c>
      <c r="J998" s="750">
        <f t="shared" si="194"/>
        <v>0</v>
      </c>
    </row>
    <row r="999" spans="1:10">
      <c r="A999" s="1320"/>
      <c r="B999" s="1321"/>
      <c r="C999" s="1321"/>
      <c r="D999" s="1322"/>
      <c r="E999" s="751" t="str">
        <f t="shared" si="195"/>
        <v>P20 A P21</v>
      </c>
      <c r="F999" s="764">
        <f t="shared" ref="F999:G999" si="216">+F917</f>
        <v>91.48</v>
      </c>
      <c r="G999" s="761">
        <f t="shared" si="216"/>
        <v>0.4</v>
      </c>
      <c r="H999" s="750">
        <v>0</v>
      </c>
      <c r="I999" s="933">
        <f t="shared" si="197"/>
        <v>12</v>
      </c>
      <c r="J999" s="750">
        <f t="shared" si="194"/>
        <v>0</v>
      </c>
    </row>
    <row r="1000" spans="1:10">
      <c r="A1000" s="1320"/>
      <c r="B1000" s="1321"/>
      <c r="C1000" s="1321"/>
      <c r="D1000" s="1322"/>
      <c r="E1000" s="751" t="str">
        <f t="shared" si="195"/>
        <v>P21 A P22</v>
      </c>
      <c r="F1000" s="764">
        <f t="shared" ref="F1000:G1000" si="217">+F918</f>
        <v>100.81</v>
      </c>
      <c r="G1000" s="761">
        <f t="shared" si="217"/>
        <v>0.4</v>
      </c>
      <c r="H1000" s="750">
        <v>0</v>
      </c>
      <c r="I1000" s="933">
        <f t="shared" si="197"/>
        <v>12</v>
      </c>
      <c r="J1000" s="750">
        <f t="shared" si="194"/>
        <v>0</v>
      </c>
    </row>
    <row r="1001" spans="1:10">
      <c r="A1001" s="1320"/>
      <c r="B1001" s="1321"/>
      <c r="C1001" s="1321"/>
      <c r="D1001" s="1322"/>
      <c r="E1001" s="751" t="str">
        <f t="shared" si="195"/>
        <v>P22 A P23</v>
      </c>
      <c r="F1001" s="764">
        <f t="shared" ref="F1001:G1001" si="218">+F919</f>
        <v>95.32</v>
      </c>
      <c r="G1001" s="761">
        <f t="shared" si="218"/>
        <v>0.4</v>
      </c>
      <c r="H1001" s="750">
        <v>0</v>
      </c>
      <c r="I1001" s="933">
        <f t="shared" si="197"/>
        <v>12</v>
      </c>
      <c r="J1001" s="750">
        <f t="shared" si="194"/>
        <v>0</v>
      </c>
    </row>
    <row r="1002" spans="1:10">
      <c r="A1002" s="1320"/>
      <c r="B1002" s="1321"/>
      <c r="C1002" s="1321"/>
      <c r="D1002" s="1322"/>
      <c r="E1002" s="751" t="str">
        <f t="shared" si="195"/>
        <v>P23 A P24</v>
      </c>
      <c r="F1002" s="764">
        <f t="shared" ref="F1002:G1002" si="219">+F920</f>
        <v>4.1100000000000003</v>
      </c>
      <c r="G1002" s="761">
        <f t="shared" si="219"/>
        <v>0.4</v>
      </c>
      <c r="H1002" s="750">
        <v>0</v>
      </c>
      <c r="I1002" s="933">
        <f t="shared" si="197"/>
        <v>12</v>
      </c>
      <c r="J1002" s="750">
        <f t="shared" si="194"/>
        <v>0</v>
      </c>
    </row>
    <row r="1003" spans="1:10">
      <c r="A1003" s="1320"/>
      <c r="B1003" s="1321"/>
      <c r="C1003" s="1321"/>
      <c r="D1003" s="1322"/>
      <c r="E1003" s="751" t="str">
        <f t="shared" si="195"/>
        <v>P24 A P25</v>
      </c>
      <c r="F1003" s="764">
        <f t="shared" ref="F1003:G1003" si="220">+F921</f>
        <v>83.34</v>
      </c>
      <c r="G1003" s="761">
        <f t="shared" si="220"/>
        <v>0.4</v>
      </c>
      <c r="H1003" s="750">
        <v>0</v>
      </c>
      <c r="I1003" s="933">
        <f t="shared" si="197"/>
        <v>12</v>
      </c>
      <c r="J1003" s="750">
        <f t="shared" si="194"/>
        <v>0</v>
      </c>
    </row>
    <row r="1004" spans="1:10">
      <c r="A1004" s="1320"/>
      <c r="B1004" s="1321"/>
      <c r="C1004" s="1321"/>
      <c r="D1004" s="1322"/>
      <c r="E1004" s="751" t="str">
        <f t="shared" si="195"/>
        <v>P26 A P27</v>
      </c>
      <c r="F1004" s="764">
        <f t="shared" ref="F1004:G1004" si="221">+F922</f>
        <v>71.010000000000005</v>
      </c>
      <c r="G1004" s="761">
        <f t="shared" si="221"/>
        <v>0.4</v>
      </c>
      <c r="H1004" s="750">
        <v>1</v>
      </c>
      <c r="I1004" s="933">
        <f t="shared" si="197"/>
        <v>16</v>
      </c>
      <c r="J1004" s="750">
        <f t="shared" si="194"/>
        <v>71.410000000000011</v>
      </c>
    </row>
    <row r="1005" spans="1:10">
      <c r="A1005" s="1320"/>
      <c r="B1005" s="1321"/>
      <c r="C1005" s="1321"/>
      <c r="D1005" s="1322"/>
      <c r="E1005" s="751" t="str">
        <f t="shared" si="195"/>
        <v>P27 A P28</v>
      </c>
      <c r="F1005" s="764">
        <f t="shared" ref="F1005:G1005" si="222">+F923</f>
        <v>6.7</v>
      </c>
      <c r="G1005" s="761">
        <f t="shared" si="222"/>
        <v>0.4</v>
      </c>
      <c r="H1005" s="750">
        <v>1</v>
      </c>
      <c r="I1005" s="933">
        <f t="shared" si="197"/>
        <v>16</v>
      </c>
      <c r="J1005" s="750">
        <f t="shared" si="194"/>
        <v>7.1000000000000005</v>
      </c>
    </row>
    <row r="1006" spans="1:10">
      <c r="A1006" s="1320"/>
      <c r="B1006" s="1321"/>
      <c r="C1006" s="1321"/>
      <c r="D1006" s="1322"/>
      <c r="E1006" s="751" t="str">
        <f t="shared" si="195"/>
        <v>P28 A P29</v>
      </c>
      <c r="F1006" s="764">
        <f t="shared" ref="F1006:G1006" si="223">+F924</f>
        <v>65.3</v>
      </c>
      <c r="G1006" s="761">
        <f t="shared" si="223"/>
        <v>0.4</v>
      </c>
      <c r="H1006" s="750">
        <v>1</v>
      </c>
      <c r="I1006" s="933">
        <f t="shared" si="197"/>
        <v>16</v>
      </c>
      <c r="J1006" s="750">
        <f t="shared" si="194"/>
        <v>65.7</v>
      </c>
    </row>
    <row r="1007" spans="1:10">
      <c r="A1007" s="1320"/>
      <c r="B1007" s="1321"/>
      <c r="C1007" s="1321"/>
      <c r="D1007" s="1322"/>
      <c r="E1007" s="751" t="str">
        <f t="shared" si="195"/>
        <v>P29 A P30</v>
      </c>
      <c r="F1007" s="764">
        <f t="shared" ref="F1007:G1007" si="224">+F925</f>
        <v>94.98</v>
      </c>
      <c r="G1007" s="761">
        <f t="shared" si="224"/>
        <v>0.4</v>
      </c>
      <c r="H1007" s="750">
        <v>1</v>
      </c>
      <c r="I1007" s="933">
        <f t="shared" si="197"/>
        <v>16</v>
      </c>
      <c r="J1007" s="750">
        <f t="shared" si="194"/>
        <v>95.38000000000001</v>
      </c>
    </row>
    <row r="1008" spans="1:10">
      <c r="A1008" s="1320"/>
      <c r="B1008" s="1321"/>
      <c r="C1008" s="1321"/>
      <c r="D1008" s="1322"/>
      <c r="E1008" s="751" t="str">
        <f t="shared" si="195"/>
        <v>P30 A P31</v>
      </c>
      <c r="F1008" s="764">
        <f t="shared" ref="F1008:G1008" si="225">+F926</f>
        <v>93.35</v>
      </c>
      <c r="G1008" s="761">
        <f t="shared" si="225"/>
        <v>0.4</v>
      </c>
      <c r="H1008" s="750">
        <v>1</v>
      </c>
      <c r="I1008" s="933">
        <f t="shared" si="197"/>
        <v>16</v>
      </c>
      <c r="J1008" s="750">
        <f t="shared" si="194"/>
        <v>93.75</v>
      </c>
    </row>
    <row r="1009" spans="1:10">
      <c r="A1009" s="1320"/>
      <c r="B1009" s="1321"/>
      <c r="C1009" s="1321"/>
      <c r="D1009" s="1322"/>
      <c r="E1009" s="751" t="str">
        <f t="shared" si="195"/>
        <v>P31 A P32</v>
      </c>
      <c r="F1009" s="764">
        <f t="shared" ref="F1009:G1009" si="226">+F927</f>
        <v>95.12</v>
      </c>
      <c r="G1009" s="761">
        <f t="shared" si="226"/>
        <v>0.4</v>
      </c>
      <c r="H1009" s="750">
        <v>1</v>
      </c>
      <c r="I1009" s="933">
        <f t="shared" si="197"/>
        <v>16</v>
      </c>
      <c r="J1009" s="750">
        <f t="shared" si="194"/>
        <v>95.52000000000001</v>
      </c>
    </row>
    <row r="1010" spans="1:10">
      <c r="A1010" s="1320"/>
      <c r="B1010" s="1321"/>
      <c r="C1010" s="1321"/>
      <c r="D1010" s="1322"/>
      <c r="E1010" s="751" t="str">
        <f t="shared" si="195"/>
        <v>P32 A P33</v>
      </c>
      <c r="F1010" s="764">
        <f t="shared" ref="F1010:G1010" si="227">+F928</f>
        <v>89.82</v>
      </c>
      <c r="G1010" s="761">
        <f t="shared" si="227"/>
        <v>0.4</v>
      </c>
      <c r="H1010" s="750">
        <v>1</v>
      </c>
      <c r="I1010" s="933">
        <f t="shared" si="197"/>
        <v>16</v>
      </c>
      <c r="J1010" s="750">
        <f t="shared" si="194"/>
        <v>90.22</v>
      </c>
    </row>
    <row r="1011" spans="1:10">
      <c r="A1011" s="1320"/>
      <c r="B1011" s="1321"/>
      <c r="C1011" s="1321"/>
      <c r="D1011" s="1322"/>
      <c r="E1011" s="751" t="str">
        <f t="shared" si="195"/>
        <v>P33 A P34</v>
      </c>
      <c r="F1011" s="764">
        <f t="shared" ref="F1011:G1011" si="228">+F929</f>
        <v>5.74</v>
      </c>
      <c r="G1011" s="761">
        <f t="shared" si="228"/>
        <v>0.4</v>
      </c>
      <c r="H1011" s="750">
        <v>1</v>
      </c>
      <c r="I1011" s="933">
        <f t="shared" si="197"/>
        <v>16</v>
      </c>
      <c r="J1011" s="750">
        <f t="shared" si="194"/>
        <v>6.1400000000000006</v>
      </c>
    </row>
    <row r="1012" spans="1:10">
      <c r="A1012" s="1320"/>
      <c r="B1012" s="1321"/>
      <c r="C1012" s="1321"/>
      <c r="D1012" s="1322"/>
      <c r="E1012" s="751" t="str">
        <f t="shared" si="195"/>
        <v>P34 A P35</v>
      </c>
      <c r="F1012" s="764">
        <f t="shared" ref="F1012:G1012" si="229">+F930</f>
        <v>79.2</v>
      </c>
      <c r="G1012" s="761">
        <f t="shared" si="229"/>
        <v>0.4</v>
      </c>
      <c r="H1012" s="750">
        <v>1</v>
      </c>
      <c r="I1012" s="933">
        <f t="shared" si="197"/>
        <v>16</v>
      </c>
      <c r="J1012" s="750">
        <f t="shared" si="194"/>
        <v>79.600000000000009</v>
      </c>
    </row>
    <row r="1013" spans="1:10">
      <c r="A1013" s="1320"/>
      <c r="B1013" s="1321"/>
      <c r="C1013" s="1321"/>
      <c r="D1013" s="1322"/>
      <c r="E1013" s="751" t="str">
        <f t="shared" si="195"/>
        <v>P36 A P37</v>
      </c>
      <c r="F1013" s="764">
        <f t="shared" ref="F1013:G1013" si="230">+F931</f>
        <v>78.44</v>
      </c>
      <c r="G1013" s="761">
        <f t="shared" si="230"/>
        <v>0.4</v>
      </c>
      <c r="H1013" s="750">
        <v>0</v>
      </c>
      <c r="I1013" s="933">
        <f t="shared" si="197"/>
        <v>10</v>
      </c>
      <c r="J1013" s="750">
        <f t="shared" si="194"/>
        <v>0</v>
      </c>
    </row>
    <row r="1014" spans="1:10">
      <c r="A1014" s="1320"/>
      <c r="B1014" s="1321"/>
      <c r="C1014" s="1321"/>
      <c r="D1014" s="1322"/>
      <c r="E1014" s="751" t="str">
        <f t="shared" si="195"/>
        <v>P37 A P38</v>
      </c>
      <c r="F1014" s="764">
        <f t="shared" ref="F1014:G1014" si="231">+F932</f>
        <v>71.17</v>
      </c>
      <c r="G1014" s="761">
        <f t="shared" si="231"/>
        <v>0.4</v>
      </c>
      <c r="H1014" s="750">
        <v>0</v>
      </c>
      <c r="I1014" s="933">
        <f t="shared" si="197"/>
        <v>10</v>
      </c>
      <c r="J1014" s="750">
        <f t="shared" si="194"/>
        <v>0</v>
      </c>
    </row>
    <row r="1015" spans="1:10">
      <c r="A1015" s="1320"/>
      <c r="B1015" s="1321"/>
      <c r="C1015" s="1321"/>
      <c r="D1015" s="1322"/>
      <c r="E1015" s="751" t="str">
        <f t="shared" si="195"/>
        <v>P38 A P39</v>
      </c>
      <c r="F1015" s="764">
        <f t="shared" ref="F1015:G1015" si="232">+F933</f>
        <v>71.89</v>
      </c>
      <c r="G1015" s="761">
        <f t="shared" si="232"/>
        <v>0.4</v>
      </c>
      <c r="H1015" s="750">
        <v>0</v>
      </c>
      <c r="I1015" s="933">
        <f t="shared" si="197"/>
        <v>10</v>
      </c>
      <c r="J1015" s="750">
        <f t="shared" si="194"/>
        <v>0</v>
      </c>
    </row>
    <row r="1016" spans="1:10">
      <c r="A1016" s="1320"/>
      <c r="B1016" s="1321"/>
      <c r="C1016" s="1321"/>
      <c r="D1016" s="1322"/>
      <c r="E1016" s="751" t="str">
        <f t="shared" si="195"/>
        <v>P39 A P40</v>
      </c>
      <c r="F1016" s="764">
        <f t="shared" ref="F1016:G1016" si="233">+F934</f>
        <v>76.86</v>
      </c>
      <c r="G1016" s="761">
        <f t="shared" si="233"/>
        <v>0.4</v>
      </c>
      <c r="H1016" s="750">
        <v>0</v>
      </c>
      <c r="I1016" s="933">
        <f t="shared" si="197"/>
        <v>10</v>
      </c>
      <c r="J1016" s="750">
        <f t="shared" si="194"/>
        <v>0</v>
      </c>
    </row>
    <row r="1017" spans="1:10">
      <c r="A1017" s="1320"/>
      <c r="B1017" s="1321"/>
      <c r="C1017" s="1321"/>
      <c r="D1017" s="1322"/>
      <c r="E1017" s="751" t="str">
        <f t="shared" si="195"/>
        <v>P40 A P41</v>
      </c>
      <c r="F1017" s="764">
        <f t="shared" ref="F1017:G1017" si="234">+F935</f>
        <v>108.73</v>
      </c>
      <c r="G1017" s="761">
        <f t="shared" si="234"/>
        <v>0.4</v>
      </c>
      <c r="H1017" s="750">
        <v>0</v>
      </c>
      <c r="I1017" s="933">
        <f t="shared" si="197"/>
        <v>10</v>
      </c>
      <c r="J1017" s="750">
        <f t="shared" si="194"/>
        <v>0</v>
      </c>
    </row>
    <row r="1018" spans="1:10">
      <c r="A1018" s="1320"/>
      <c r="B1018" s="1321"/>
      <c r="C1018" s="1321"/>
      <c r="D1018" s="1322"/>
      <c r="E1018" s="751" t="str">
        <f t="shared" si="195"/>
        <v>P41 A P42</v>
      </c>
      <c r="F1018" s="764">
        <f t="shared" ref="F1018:G1018" si="235">+F936</f>
        <v>94.27</v>
      </c>
      <c r="G1018" s="761">
        <f t="shared" si="235"/>
        <v>0.4</v>
      </c>
      <c r="H1018" s="750">
        <v>0</v>
      </c>
      <c r="I1018" s="933">
        <f t="shared" si="197"/>
        <v>10</v>
      </c>
      <c r="J1018" s="750">
        <f t="shared" si="194"/>
        <v>0</v>
      </c>
    </row>
    <row r="1019" spans="1:10">
      <c r="A1019" s="1320"/>
      <c r="B1019" s="1321"/>
      <c r="C1019" s="1321"/>
      <c r="D1019" s="1322"/>
      <c r="E1019" s="751" t="str">
        <f t="shared" si="195"/>
        <v>P42 A P43</v>
      </c>
      <c r="F1019" s="764">
        <f t="shared" ref="F1019:G1019" si="236">+F937</f>
        <v>98.09</v>
      </c>
      <c r="G1019" s="761">
        <f t="shared" si="236"/>
        <v>0.4</v>
      </c>
      <c r="H1019" s="750">
        <v>0</v>
      </c>
      <c r="I1019" s="933">
        <f t="shared" si="197"/>
        <v>10</v>
      </c>
      <c r="J1019" s="750">
        <f t="shared" si="194"/>
        <v>0</v>
      </c>
    </row>
    <row r="1020" spans="1:10">
      <c r="A1020" s="1320"/>
      <c r="B1020" s="1321"/>
      <c r="C1020" s="1321"/>
      <c r="D1020" s="1322"/>
      <c r="E1020" s="751" t="str">
        <f t="shared" si="195"/>
        <v>P44 A P45</v>
      </c>
      <c r="F1020" s="764">
        <f t="shared" ref="F1020:G1020" si="237">+F938</f>
        <v>79.650000000000006</v>
      </c>
      <c r="G1020" s="761">
        <f t="shared" si="237"/>
        <v>0.4</v>
      </c>
      <c r="H1020" s="750">
        <v>1</v>
      </c>
      <c r="I1020" s="933">
        <f t="shared" si="197"/>
        <v>16</v>
      </c>
      <c r="J1020" s="750">
        <f t="shared" si="194"/>
        <v>80.050000000000011</v>
      </c>
    </row>
    <row r="1021" spans="1:10">
      <c r="A1021" s="1320"/>
      <c r="B1021" s="1321"/>
      <c r="C1021" s="1321"/>
      <c r="D1021" s="1322"/>
      <c r="E1021" s="751" t="str">
        <f t="shared" si="195"/>
        <v>P45 A P46</v>
      </c>
      <c r="F1021" s="764">
        <f t="shared" ref="F1021:G1021" si="238">+F939</f>
        <v>68.989999999999995</v>
      </c>
      <c r="G1021" s="761">
        <f t="shared" si="238"/>
        <v>0.4</v>
      </c>
      <c r="H1021" s="750">
        <v>1</v>
      </c>
      <c r="I1021" s="933">
        <f t="shared" si="197"/>
        <v>16</v>
      </c>
      <c r="J1021" s="750">
        <f t="shared" si="194"/>
        <v>69.39</v>
      </c>
    </row>
    <row r="1022" spans="1:10">
      <c r="A1022" s="1320"/>
      <c r="B1022" s="1321"/>
      <c r="C1022" s="1321"/>
      <c r="D1022" s="1322"/>
      <c r="E1022" s="751" t="str">
        <f t="shared" si="195"/>
        <v>P46 A P76</v>
      </c>
      <c r="F1022" s="764">
        <f t="shared" ref="F1022:G1022" si="239">+F940</f>
        <v>68.63</v>
      </c>
      <c r="G1022" s="761">
        <f t="shared" si="239"/>
        <v>0.4</v>
      </c>
      <c r="H1022" s="750">
        <v>1</v>
      </c>
      <c r="I1022" s="933">
        <f t="shared" si="197"/>
        <v>16</v>
      </c>
      <c r="J1022" s="750">
        <f t="shared" si="194"/>
        <v>69.03</v>
      </c>
    </row>
    <row r="1023" spans="1:10">
      <c r="A1023" s="1320"/>
      <c r="B1023" s="1321"/>
      <c r="C1023" s="1321"/>
      <c r="D1023" s="1322"/>
      <c r="E1023" s="751" t="str">
        <f t="shared" si="195"/>
        <v>P76 A P47</v>
      </c>
      <c r="F1023" s="764">
        <f t="shared" ref="F1023:G1023" si="240">+F941</f>
        <v>57.17</v>
      </c>
      <c r="G1023" s="761">
        <f t="shared" si="240"/>
        <v>0.4</v>
      </c>
      <c r="H1023" s="750">
        <v>1</v>
      </c>
      <c r="I1023" s="933">
        <f t="shared" si="197"/>
        <v>16</v>
      </c>
      <c r="J1023" s="750">
        <f t="shared" si="194"/>
        <v>57.57</v>
      </c>
    </row>
    <row r="1024" spans="1:10">
      <c r="A1024" s="1320"/>
      <c r="B1024" s="1321"/>
      <c r="C1024" s="1321"/>
      <c r="D1024" s="1322"/>
      <c r="E1024" s="751" t="str">
        <f t="shared" si="195"/>
        <v>P47 A P62</v>
      </c>
      <c r="F1024" s="764">
        <f t="shared" ref="F1024:G1024" si="241">+F942</f>
        <v>55.79</v>
      </c>
      <c r="G1024" s="761">
        <f t="shared" si="241"/>
        <v>0.4</v>
      </c>
      <c r="H1024" s="750">
        <v>1</v>
      </c>
      <c r="I1024" s="933">
        <f t="shared" si="197"/>
        <v>16</v>
      </c>
      <c r="J1024" s="750">
        <f t="shared" si="194"/>
        <v>56.19</v>
      </c>
    </row>
    <row r="1025" spans="1:10">
      <c r="A1025" s="1320"/>
      <c r="B1025" s="1321"/>
      <c r="C1025" s="1321"/>
      <c r="D1025" s="1322"/>
      <c r="E1025" s="751" t="str">
        <f t="shared" si="195"/>
        <v>P62 A P48</v>
      </c>
      <c r="F1025" s="764">
        <f t="shared" ref="F1025:G1025" si="242">+F943</f>
        <v>70.06</v>
      </c>
      <c r="G1025" s="761">
        <f t="shared" si="242"/>
        <v>0.4</v>
      </c>
      <c r="H1025" s="750">
        <v>1</v>
      </c>
      <c r="I1025" s="933">
        <f t="shared" si="197"/>
        <v>16</v>
      </c>
      <c r="J1025" s="750">
        <f t="shared" si="194"/>
        <v>70.460000000000008</v>
      </c>
    </row>
    <row r="1026" spans="1:10">
      <c r="A1026" s="1320"/>
      <c r="B1026" s="1321"/>
      <c r="C1026" s="1321"/>
      <c r="D1026" s="1322"/>
      <c r="E1026" s="751" t="str">
        <f t="shared" si="195"/>
        <v>P48 A P49</v>
      </c>
      <c r="F1026" s="764">
        <f t="shared" ref="F1026:G1026" si="243">+F944</f>
        <v>95.9</v>
      </c>
      <c r="G1026" s="761">
        <f t="shared" si="243"/>
        <v>0.4</v>
      </c>
      <c r="H1026" s="750">
        <v>1</v>
      </c>
      <c r="I1026" s="933">
        <f t="shared" si="197"/>
        <v>16</v>
      </c>
      <c r="J1026" s="750">
        <f t="shared" si="194"/>
        <v>96.300000000000011</v>
      </c>
    </row>
    <row r="1027" spans="1:10">
      <c r="A1027" s="1320"/>
      <c r="B1027" s="1321"/>
      <c r="C1027" s="1321"/>
      <c r="D1027" s="1322"/>
      <c r="E1027" s="751" t="str">
        <f t="shared" si="195"/>
        <v>P45 A P50</v>
      </c>
      <c r="F1027" s="764">
        <f t="shared" ref="F1027:G1027" si="244">+F945</f>
        <v>46.92</v>
      </c>
      <c r="G1027" s="761">
        <f t="shared" si="244"/>
        <v>0.4</v>
      </c>
      <c r="H1027" s="750">
        <v>0</v>
      </c>
      <c r="I1027" s="933">
        <f t="shared" si="197"/>
        <v>8</v>
      </c>
      <c r="J1027" s="750">
        <f t="shared" si="194"/>
        <v>0</v>
      </c>
    </row>
    <row r="1028" spans="1:10">
      <c r="A1028" s="1320"/>
      <c r="B1028" s="1321"/>
      <c r="C1028" s="1321"/>
      <c r="D1028" s="1322"/>
      <c r="E1028" s="751" t="str">
        <f t="shared" si="195"/>
        <v>P50 A P37</v>
      </c>
      <c r="F1028" s="764">
        <f t="shared" ref="F1028:G1028" si="245">+F946</f>
        <v>46.51</v>
      </c>
      <c r="G1028" s="761">
        <f t="shared" si="245"/>
        <v>0.4</v>
      </c>
      <c r="H1028" s="750">
        <v>0</v>
      </c>
      <c r="I1028" s="933">
        <f t="shared" si="197"/>
        <v>8</v>
      </c>
      <c r="J1028" s="750">
        <f t="shared" si="194"/>
        <v>0</v>
      </c>
    </row>
    <row r="1029" spans="1:10">
      <c r="A1029" s="1320"/>
      <c r="B1029" s="1321"/>
      <c r="C1029" s="1321"/>
      <c r="D1029" s="1322"/>
      <c r="E1029" s="751" t="str">
        <f t="shared" si="195"/>
        <v>P39 A P51</v>
      </c>
      <c r="F1029" s="764">
        <f t="shared" ref="F1029:G1029" si="246">+F947</f>
        <v>46.17</v>
      </c>
      <c r="G1029" s="761">
        <f t="shared" si="246"/>
        <v>0.4</v>
      </c>
      <c r="H1029" s="750">
        <v>0</v>
      </c>
      <c r="I1029" s="933">
        <f t="shared" si="197"/>
        <v>8</v>
      </c>
      <c r="J1029" s="750">
        <f t="shared" si="194"/>
        <v>0</v>
      </c>
    </row>
    <row r="1030" spans="1:10">
      <c r="A1030" s="1320"/>
      <c r="B1030" s="1321"/>
      <c r="C1030" s="1321"/>
      <c r="D1030" s="1322"/>
      <c r="E1030" s="751" t="str">
        <f t="shared" si="195"/>
        <v>P51 A P29</v>
      </c>
      <c r="F1030" s="764">
        <f t="shared" ref="F1030:G1030" si="247">+F948</f>
        <v>45.24</v>
      </c>
      <c r="G1030" s="761">
        <f t="shared" si="247"/>
        <v>0.4</v>
      </c>
      <c r="H1030" s="750">
        <v>0</v>
      </c>
      <c r="I1030" s="933">
        <f t="shared" si="197"/>
        <v>8</v>
      </c>
      <c r="J1030" s="750">
        <f t="shared" si="194"/>
        <v>0</v>
      </c>
    </row>
    <row r="1031" spans="1:10">
      <c r="A1031" s="1320"/>
      <c r="B1031" s="1321"/>
      <c r="C1031" s="1321"/>
      <c r="D1031" s="1322"/>
      <c r="E1031" s="751" t="str">
        <f t="shared" si="195"/>
        <v>P29 A P20</v>
      </c>
      <c r="F1031" s="764">
        <f t="shared" ref="F1031:G1031" si="248">+F949</f>
        <v>72.459999999999994</v>
      </c>
      <c r="G1031" s="761">
        <f t="shared" si="248"/>
        <v>0.4</v>
      </c>
      <c r="H1031" s="750">
        <v>0</v>
      </c>
      <c r="I1031" s="933">
        <f t="shared" si="197"/>
        <v>8</v>
      </c>
      <c r="J1031" s="750">
        <f t="shared" si="194"/>
        <v>0</v>
      </c>
    </row>
    <row r="1032" spans="1:10">
      <c r="A1032" s="1320"/>
      <c r="B1032" s="1321"/>
      <c r="C1032" s="1321"/>
      <c r="D1032" s="1322"/>
      <c r="E1032" s="751" t="str">
        <f>+E950</f>
        <v>P20 A P52</v>
      </c>
      <c r="F1032" s="764">
        <f t="shared" ref="F1032:G1032" si="249">+F950</f>
        <v>64.61</v>
      </c>
      <c r="G1032" s="761">
        <f t="shared" si="249"/>
        <v>0.4</v>
      </c>
      <c r="H1032" s="750">
        <v>0</v>
      </c>
      <c r="I1032" s="933">
        <f t="shared" si="197"/>
        <v>8</v>
      </c>
      <c r="J1032" s="750">
        <f t="shared" si="194"/>
        <v>0</v>
      </c>
    </row>
    <row r="1033" spans="1:10">
      <c r="A1033" s="1320"/>
      <c r="B1033" s="1321"/>
      <c r="C1033" s="1321"/>
      <c r="D1033" s="1322"/>
      <c r="E1033" s="751" t="str">
        <f t="shared" si="195"/>
        <v>P52 A P13</v>
      </c>
      <c r="F1033" s="764">
        <f t="shared" ref="F1033:G1033" si="250">+F951</f>
        <v>46.79</v>
      </c>
      <c r="G1033" s="761">
        <f t="shared" si="250"/>
        <v>0.4</v>
      </c>
      <c r="H1033" s="750">
        <v>0</v>
      </c>
      <c r="I1033" s="933">
        <f t="shared" si="197"/>
        <v>8</v>
      </c>
      <c r="J1033" s="750">
        <f t="shared" si="194"/>
        <v>0</v>
      </c>
    </row>
    <row r="1034" spans="1:10">
      <c r="A1034" s="1320"/>
      <c r="B1034" s="1321"/>
      <c r="C1034" s="1321"/>
      <c r="D1034" s="1322"/>
      <c r="E1034" s="751" t="str">
        <f t="shared" si="195"/>
        <v>P13 A P53</v>
      </c>
      <c r="F1034" s="764">
        <f t="shared" ref="F1034:G1034" si="251">+F952</f>
        <v>81.010000000000005</v>
      </c>
      <c r="G1034" s="761">
        <f t="shared" si="251"/>
        <v>0.4</v>
      </c>
      <c r="H1034" s="750">
        <v>0</v>
      </c>
      <c r="I1034" s="933">
        <f t="shared" si="197"/>
        <v>8</v>
      </c>
      <c r="J1034" s="750">
        <f t="shared" si="194"/>
        <v>0</v>
      </c>
    </row>
    <row r="1035" spans="1:10">
      <c r="A1035" s="1320"/>
      <c r="B1035" s="1321"/>
      <c r="C1035" s="1321"/>
      <c r="D1035" s="1322"/>
      <c r="E1035" s="751" t="str">
        <f t="shared" si="195"/>
        <v>P47 A P40</v>
      </c>
      <c r="F1035" s="764">
        <f t="shared" ref="F1035:G1035" si="252">+F953</f>
        <v>92.49</v>
      </c>
      <c r="G1035" s="761">
        <f t="shared" si="252"/>
        <v>0.4</v>
      </c>
      <c r="H1035" s="750">
        <v>0</v>
      </c>
      <c r="I1035" s="933">
        <f t="shared" si="197"/>
        <v>8</v>
      </c>
      <c r="J1035" s="750">
        <f t="shared" si="194"/>
        <v>0</v>
      </c>
    </row>
    <row r="1036" spans="1:10">
      <c r="A1036" s="1320"/>
      <c r="B1036" s="1321"/>
      <c r="C1036" s="1321"/>
      <c r="D1036" s="1322"/>
      <c r="E1036" s="751" t="str">
        <f t="shared" si="195"/>
        <v>P40 A P30</v>
      </c>
      <c r="F1036" s="764">
        <f t="shared" ref="F1036:G1036" si="253">+F954</f>
        <v>96.04</v>
      </c>
      <c r="G1036" s="761">
        <f t="shared" si="253"/>
        <v>0.4</v>
      </c>
      <c r="H1036" s="750">
        <v>0</v>
      </c>
      <c r="I1036" s="933">
        <f t="shared" si="197"/>
        <v>8</v>
      </c>
      <c r="J1036" s="750">
        <f t="shared" si="194"/>
        <v>0</v>
      </c>
    </row>
    <row r="1037" spans="1:10">
      <c r="A1037" s="1320"/>
      <c r="B1037" s="1321"/>
      <c r="C1037" s="1321"/>
      <c r="D1037" s="1322"/>
      <c r="E1037" s="751" t="str">
        <f t="shared" si="195"/>
        <v>P30 A P21</v>
      </c>
      <c r="F1037" s="764">
        <f t="shared" ref="F1037:G1037" si="254">+F955</f>
        <v>74.72</v>
      </c>
      <c r="G1037" s="761">
        <f t="shared" si="254"/>
        <v>0.4</v>
      </c>
      <c r="H1037" s="750">
        <v>0</v>
      </c>
      <c r="I1037" s="933">
        <f t="shared" si="197"/>
        <v>8</v>
      </c>
      <c r="J1037" s="750">
        <f t="shared" si="194"/>
        <v>0</v>
      </c>
    </row>
    <row r="1038" spans="1:10">
      <c r="A1038" s="1320"/>
      <c r="B1038" s="1321"/>
      <c r="C1038" s="1321"/>
      <c r="D1038" s="1322"/>
      <c r="E1038" s="751" t="str">
        <f t="shared" si="195"/>
        <v>P21 A P54</v>
      </c>
      <c r="F1038" s="764">
        <f t="shared" ref="F1038:G1038" si="255">+F956</f>
        <v>65.73</v>
      </c>
      <c r="G1038" s="761">
        <f t="shared" si="255"/>
        <v>0.4</v>
      </c>
      <c r="H1038" s="750">
        <v>0</v>
      </c>
      <c r="I1038" s="933">
        <f t="shared" si="197"/>
        <v>8</v>
      </c>
      <c r="J1038" s="750">
        <f t="shared" si="194"/>
        <v>0</v>
      </c>
    </row>
    <row r="1039" spans="1:10">
      <c r="A1039" s="1320"/>
      <c r="B1039" s="1321"/>
      <c r="C1039" s="1321"/>
      <c r="D1039" s="1322"/>
      <c r="E1039" s="751" t="str">
        <f t="shared" si="195"/>
        <v>P54 A P14</v>
      </c>
      <c r="F1039" s="764">
        <f t="shared" ref="F1039:G1039" si="256">+F957</f>
        <v>45.64</v>
      </c>
      <c r="G1039" s="761">
        <f t="shared" si="256"/>
        <v>0.4</v>
      </c>
      <c r="H1039" s="750">
        <v>0</v>
      </c>
      <c r="I1039" s="933">
        <f t="shared" si="197"/>
        <v>8</v>
      </c>
      <c r="J1039" s="750">
        <f t="shared" si="194"/>
        <v>0</v>
      </c>
    </row>
    <row r="1040" spans="1:10">
      <c r="A1040" s="1320"/>
      <c r="B1040" s="1321"/>
      <c r="C1040" s="1321"/>
      <c r="D1040" s="1322"/>
      <c r="E1040" s="751" t="str">
        <f t="shared" si="195"/>
        <v>P14 A P55</v>
      </c>
      <c r="F1040" s="764">
        <f t="shared" ref="F1040:G1040" si="257">+F958</f>
        <v>83.33</v>
      </c>
      <c r="G1040" s="761">
        <f t="shared" si="257"/>
        <v>0.4</v>
      </c>
      <c r="H1040" s="750">
        <v>0</v>
      </c>
      <c r="I1040" s="933">
        <f t="shared" si="197"/>
        <v>8</v>
      </c>
      <c r="J1040" s="750">
        <f t="shared" si="194"/>
        <v>0</v>
      </c>
    </row>
    <row r="1041" spans="1:10">
      <c r="A1041" s="1320"/>
      <c r="B1041" s="1321"/>
      <c r="C1041" s="1321"/>
      <c r="D1041" s="1322"/>
      <c r="E1041" s="751" t="str">
        <f t="shared" si="195"/>
        <v>P55 A P4</v>
      </c>
      <c r="F1041" s="764">
        <f t="shared" ref="F1041:G1041" si="258">+F959</f>
        <v>92.39</v>
      </c>
      <c r="G1041" s="761">
        <f t="shared" si="258"/>
        <v>0.4</v>
      </c>
      <c r="H1041" s="750">
        <v>0</v>
      </c>
      <c r="I1041" s="933">
        <f t="shared" si="197"/>
        <v>8</v>
      </c>
      <c r="J1041" s="750">
        <f t="shared" si="194"/>
        <v>0</v>
      </c>
    </row>
    <row r="1042" spans="1:10">
      <c r="A1042" s="1320"/>
      <c r="B1042" s="1321"/>
      <c r="C1042" s="1321"/>
      <c r="D1042" s="1322"/>
      <c r="E1042" s="751" t="str">
        <f t="shared" si="195"/>
        <v>P4 A P1</v>
      </c>
      <c r="F1042" s="764">
        <f t="shared" ref="F1042:G1042" si="259">+F960</f>
        <v>0</v>
      </c>
      <c r="G1042" s="761">
        <f t="shared" si="259"/>
        <v>0.4</v>
      </c>
      <c r="H1042" s="750">
        <v>0</v>
      </c>
      <c r="I1042" s="933">
        <f t="shared" si="197"/>
        <v>8</v>
      </c>
      <c r="J1042" s="750">
        <f t="shared" si="194"/>
        <v>0</v>
      </c>
    </row>
    <row r="1043" spans="1:10">
      <c r="A1043" s="1320"/>
      <c r="B1043" s="1321"/>
      <c r="C1043" s="1321"/>
      <c r="D1043" s="1322"/>
      <c r="E1043" s="751" t="str">
        <f t="shared" si="195"/>
        <v>P48 A P41</v>
      </c>
      <c r="F1043" s="764">
        <f t="shared" ref="F1043:G1043" si="260">+F961</f>
        <v>96.04</v>
      </c>
      <c r="G1043" s="761">
        <f t="shared" si="260"/>
        <v>0.4</v>
      </c>
      <c r="H1043" s="750">
        <v>0</v>
      </c>
      <c r="I1043" s="933">
        <f t="shared" si="197"/>
        <v>8</v>
      </c>
      <c r="J1043" s="750">
        <f t="shared" ref="J1043:J1055" si="261">(F1043+G1043)*H1043</f>
        <v>0</v>
      </c>
    </row>
    <row r="1044" spans="1:10">
      <c r="A1044" s="1320"/>
      <c r="B1044" s="1321"/>
      <c r="C1044" s="1321"/>
      <c r="D1044" s="1322"/>
      <c r="E1044" s="751" t="str">
        <f t="shared" ref="E1044:E1054" si="262">+E962</f>
        <v>P41 A P31</v>
      </c>
      <c r="F1044" s="764">
        <f t="shared" ref="F1044:G1044" si="263">+F962</f>
        <v>96.75</v>
      </c>
      <c r="G1044" s="761">
        <f t="shared" si="263"/>
        <v>0.4</v>
      </c>
      <c r="H1044" s="750">
        <v>0</v>
      </c>
      <c r="I1044" s="933">
        <f t="shared" ref="I1044:I1054" si="264">+I962</f>
        <v>8</v>
      </c>
      <c r="J1044" s="750">
        <f t="shared" si="261"/>
        <v>0</v>
      </c>
    </row>
    <row r="1045" spans="1:10">
      <c r="A1045" s="1320"/>
      <c r="B1045" s="1321"/>
      <c r="C1045" s="1321"/>
      <c r="D1045" s="1322"/>
      <c r="E1045" s="751" t="str">
        <f t="shared" si="262"/>
        <v>P22 A P15</v>
      </c>
      <c r="F1045" s="764">
        <f t="shared" ref="F1045:G1045" si="265">+F963</f>
        <v>105.63</v>
      </c>
      <c r="G1045" s="761">
        <f t="shared" si="265"/>
        <v>0.4</v>
      </c>
      <c r="H1045" s="750">
        <v>0</v>
      </c>
      <c r="I1045" s="933">
        <f t="shared" si="264"/>
        <v>8</v>
      </c>
      <c r="J1045" s="750">
        <f t="shared" si="261"/>
        <v>0</v>
      </c>
    </row>
    <row r="1046" spans="1:10">
      <c r="A1046" s="1320"/>
      <c r="B1046" s="1321"/>
      <c r="C1046" s="1321"/>
      <c r="D1046" s="1322"/>
      <c r="E1046" s="751" t="str">
        <f t="shared" si="262"/>
        <v>P15 A P56</v>
      </c>
      <c r="F1046" s="764">
        <f t="shared" ref="F1046:G1046" si="266">+F964</f>
        <v>87.96</v>
      </c>
      <c r="G1046" s="761">
        <f t="shared" si="266"/>
        <v>0.4</v>
      </c>
      <c r="H1046" s="750">
        <v>0</v>
      </c>
      <c r="I1046" s="933">
        <f t="shared" si="264"/>
        <v>8</v>
      </c>
      <c r="J1046" s="750">
        <f t="shared" si="261"/>
        <v>0</v>
      </c>
    </row>
    <row r="1047" spans="1:10">
      <c r="A1047" s="1320"/>
      <c r="B1047" s="1321"/>
      <c r="C1047" s="1321"/>
      <c r="D1047" s="1322"/>
      <c r="E1047" s="751" t="str">
        <f t="shared" si="262"/>
        <v>P56 A P5</v>
      </c>
      <c r="F1047" s="764">
        <f t="shared" ref="F1047:G1047" si="267">+F965</f>
        <v>92.72</v>
      </c>
      <c r="G1047" s="761">
        <f t="shared" si="267"/>
        <v>0.4</v>
      </c>
      <c r="H1047" s="750">
        <v>0</v>
      </c>
      <c r="I1047" s="933">
        <f t="shared" si="264"/>
        <v>8</v>
      </c>
      <c r="J1047" s="750">
        <f t="shared" si="261"/>
        <v>0</v>
      </c>
    </row>
    <row r="1048" spans="1:10">
      <c r="A1048" s="1320"/>
      <c r="B1048" s="1321"/>
      <c r="C1048" s="1321"/>
      <c r="D1048" s="1322"/>
      <c r="E1048" s="751" t="str">
        <f t="shared" si="262"/>
        <v>P5 A P2</v>
      </c>
      <c r="F1048" s="764">
        <f t="shared" ref="F1048:G1048" si="268">+F966</f>
        <v>0</v>
      </c>
      <c r="G1048" s="761">
        <f t="shared" si="268"/>
        <v>0.4</v>
      </c>
      <c r="H1048" s="750">
        <v>0</v>
      </c>
      <c r="I1048" s="933">
        <f t="shared" si="264"/>
        <v>8</v>
      </c>
      <c r="J1048" s="750">
        <f t="shared" si="261"/>
        <v>0</v>
      </c>
    </row>
    <row r="1049" spans="1:10">
      <c r="A1049" s="1320"/>
      <c r="B1049" s="1321"/>
      <c r="C1049" s="1321"/>
      <c r="D1049" s="1322"/>
      <c r="E1049" s="751" t="str">
        <f t="shared" si="262"/>
        <v>P49 A P42</v>
      </c>
      <c r="F1049" s="764">
        <f t="shared" ref="F1049:G1049" si="269">+F967</f>
        <v>101.74</v>
      </c>
      <c r="G1049" s="761">
        <f t="shared" si="269"/>
        <v>0.4</v>
      </c>
      <c r="H1049" s="750">
        <v>0</v>
      </c>
      <c r="I1049" s="933">
        <f t="shared" si="264"/>
        <v>8</v>
      </c>
      <c r="J1049" s="750">
        <f t="shared" si="261"/>
        <v>0</v>
      </c>
    </row>
    <row r="1050" spans="1:10">
      <c r="A1050" s="1320"/>
      <c r="B1050" s="1321"/>
      <c r="C1050" s="1321"/>
      <c r="D1050" s="1322"/>
      <c r="E1050" s="751" t="str">
        <f t="shared" si="262"/>
        <v>P42 A P32</v>
      </c>
      <c r="F1050" s="764">
        <f t="shared" ref="F1050:G1050" si="270">+F968</f>
        <v>98.84</v>
      </c>
      <c r="G1050" s="761">
        <f t="shared" si="270"/>
        <v>0.4</v>
      </c>
      <c r="H1050" s="750">
        <v>0</v>
      </c>
      <c r="I1050" s="933">
        <f t="shared" si="264"/>
        <v>8</v>
      </c>
      <c r="J1050" s="750">
        <f t="shared" si="261"/>
        <v>0</v>
      </c>
    </row>
    <row r="1051" spans="1:10">
      <c r="A1051" s="1320"/>
      <c r="B1051" s="1321"/>
      <c r="C1051" s="1321"/>
      <c r="D1051" s="1322"/>
      <c r="E1051" s="751" t="str">
        <f t="shared" si="262"/>
        <v>P23 A P16</v>
      </c>
      <c r="F1051" s="764">
        <f t="shared" ref="F1051:G1051" si="271">+F969</f>
        <v>102.55</v>
      </c>
      <c r="G1051" s="761">
        <f t="shared" si="271"/>
        <v>0.4</v>
      </c>
      <c r="H1051" s="750">
        <v>0</v>
      </c>
      <c r="I1051" s="933">
        <f t="shared" si="264"/>
        <v>8</v>
      </c>
      <c r="J1051" s="750">
        <f t="shared" si="261"/>
        <v>0</v>
      </c>
    </row>
    <row r="1052" spans="1:10">
      <c r="A1052" s="1320"/>
      <c r="B1052" s="1321"/>
      <c r="C1052" s="1321"/>
      <c r="D1052" s="1322"/>
      <c r="E1052" s="751" t="str">
        <f t="shared" si="262"/>
        <v>P43 A P34</v>
      </c>
      <c r="F1052" s="764">
        <f t="shared" ref="F1052:G1052" si="272">+F970</f>
        <v>103.35</v>
      </c>
      <c r="G1052" s="761">
        <f t="shared" si="272"/>
        <v>0.4</v>
      </c>
      <c r="H1052" s="750">
        <v>0</v>
      </c>
      <c r="I1052" s="933">
        <f t="shared" si="264"/>
        <v>8</v>
      </c>
      <c r="J1052" s="750">
        <f t="shared" si="261"/>
        <v>0</v>
      </c>
    </row>
    <row r="1053" spans="1:10">
      <c r="A1053" s="1320"/>
      <c r="B1053" s="1321"/>
      <c r="C1053" s="1321"/>
      <c r="D1053" s="1322"/>
      <c r="E1053" s="751" t="str">
        <f t="shared" si="262"/>
        <v>P25 A P57</v>
      </c>
      <c r="F1053" s="764">
        <f t="shared" ref="F1053:G1053" si="273">+F971</f>
        <v>7.17</v>
      </c>
      <c r="G1053" s="761">
        <f t="shared" si="273"/>
        <v>0.4</v>
      </c>
      <c r="H1053" s="750">
        <v>0</v>
      </c>
      <c r="I1053" s="933">
        <f t="shared" si="264"/>
        <v>8</v>
      </c>
      <c r="J1053" s="750">
        <f t="shared" si="261"/>
        <v>0</v>
      </c>
    </row>
    <row r="1054" spans="1:10">
      <c r="A1054" s="1320"/>
      <c r="B1054" s="1321"/>
      <c r="C1054" s="1321"/>
      <c r="D1054" s="1322"/>
      <c r="E1054" s="751" t="str">
        <f t="shared" si="262"/>
        <v>P57 A P17</v>
      </c>
      <c r="F1054" s="764">
        <f t="shared" ref="F1054:G1054" si="274">+F972</f>
        <v>91.73</v>
      </c>
      <c r="G1054" s="761">
        <f t="shared" si="274"/>
        <v>0.4</v>
      </c>
      <c r="H1054" s="750">
        <v>0</v>
      </c>
      <c r="I1054" s="933">
        <f t="shared" si="264"/>
        <v>8</v>
      </c>
      <c r="J1054" s="750">
        <f t="shared" si="261"/>
        <v>0</v>
      </c>
    </row>
    <row r="1055" spans="1:10" ht="13.5" thickBot="1">
      <c r="A1055" s="1320"/>
      <c r="B1055" s="1321"/>
      <c r="C1055" s="1321"/>
      <c r="D1055" s="1322"/>
      <c r="E1055" s="751"/>
      <c r="F1055" s="764"/>
      <c r="G1055" s="761"/>
      <c r="H1055" s="762"/>
      <c r="I1055" s="137"/>
      <c r="J1055" s="750">
        <f t="shared" si="261"/>
        <v>0</v>
      </c>
    </row>
    <row r="1056" spans="1:10" ht="13.5" thickBot="1">
      <c r="A1056" s="1323"/>
      <c r="B1056" s="1324"/>
      <c r="C1056" s="1324"/>
      <c r="D1056" s="1325"/>
      <c r="E1056" s="606" t="s">
        <v>49</v>
      </c>
      <c r="F1056" s="938"/>
      <c r="G1056" s="384"/>
      <c r="H1056" s="384"/>
      <c r="I1056" s="928"/>
      <c r="J1056" s="753">
        <f>ROUND(SUM(J978:J1055),2)</f>
        <v>1103.81</v>
      </c>
    </row>
    <row r="1057" spans="1:10" ht="13.5" thickBot="1">
      <c r="A1057" s="759"/>
      <c r="B1057" s="760"/>
      <c r="C1057" s="760"/>
      <c r="D1057" s="760"/>
      <c r="E1057" s="609"/>
      <c r="F1057" s="938"/>
      <c r="G1057" s="384"/>
      <c r="H1057" s="384"/>
      <c r="I1057" s="928"/>
      <c r="J1057" s="753"/>
    </row>
    <row r="1058" spans="1:10" ht="44.25" customHeight="1" thickBot="1">
      <c r="A1058" s="1326" t="str">
        <f>+'PRESU OFICIAL'!B23</f>
        <v xml:space="preserve">Suministro e instalación de arena para cama del tubo en una altura de 10 cm. Y arena para atraque hasta 10cm por encima de la cota clave del tubo, compactado a mano, herramienta, mano de obra y todo lo necesario para la correcta ejecución. </v>
      </c>
      <c r="B1058" s="1327"/>
      <c r="C1058" s="1327"/>
      <c r="D1058" s="1327"/>
      <c r="E1058" s="1327"/>
      <c r="F1058" s="1327"/>
      <c r="G1058" s="1327"/>
      <c r="H1058" s="1329"/>
      <c r="I1058" s="132" t="str">
        <f>'PRESU OFICIAL'!C23</f>
        <v>M3</v>
      </c>
      <c r="J1058" s="443" t="str">
        <f>+'PRESU OFICIAL'!A23</f>
        <v>1,3,5</v>
      </c>
    </row>
    <row r="1059" spans="1:10" ht="55.5" customHeight="1" thickBot="1">
      <c r="A1059" s="1317" t="s">
        <v>831</v>
      </c>
      <c r="B1059" s="1318"/>
      <c r="C1059" s="1318"/>
      <c r="D1059" s="1319"/>
      <c r="E1059" s="112" t="s">
        <v>3</v>
      </c>
      <c r="F1059" s="939" t="s">
        <v>59</v>
      </c>
      <c r="G1059" s="112" t="s">
        <v>60</v>
      </c>
      <c r="H1059" s="112" t="s">
        <v>61</v>
      </c>
      <c r="I1059" s="114" t="s">
        <v>352</v>
      </c>
      <c r="J1059" s="112" t="s">
        <v>49</v>
      </c>
    </row>
    <row r="1060" spans="1:10">
      <c r="A1060" s="1320"/>
      <c r="B1060" s="1321"/>
      <c r="C1060" s="1321"/>
      <c r="D1060" s="1322"/>
      <c r="E1060" s="751"/>
      <c r="F1060" s="129"/>
      <c r="G1060" s="119"/>
      <c r="H1060" s="750"/>
      <c r="I1060" s="757"/>
      <c r="J1060" s="750"/>
    </row>
    <row r="1061" spans="1:10">
      <c r="A1061" s="1320"/>
      <c r="B1061" s="1321"/>
      <c r="C1061" s="1321"/>
      <c r="D1061" s="1322"/>
      <c r="E1061" s="751" t="s">
        <v>348</v>
      </c>
      <c r="F1061" s="764">
        <f>J7308</f>
        <v>3776.46</v>
      </c>
      <c r="G1061" s="781">
        <f>+AVERAGE(G1216:G2078)</f>
        <v>0.73054499366286296</v>
      </c>
      <c r="H1061" s="781">
        <f>0.2+(6*0.0254)</f>
        <v>0.35239999999999999</v>
      </c>
      <c r="I1061" s="763">
        <f>((PI()/4)*(6*0.0254)*(6*0.0254))</f>
        <v>1.8241469247509915E-2</v>
      </c>
      <c r="J1061" s="750">
        <f>(F1061*G1061*H1061)-(I1061*F1061)</f>
        <v>903.33899988661153</v>
      </c>
    </row>
    <row r="1062" spans="1:10">
      <c r="A1062" s="1320"/>
      <c r="B1062" s="1321"/>
      <c r="C1062" s="1321"/>
      <c r="D1062" s="1322"/>
      <c r="E1062" s="751" t="s">
        <v>349</v>
      </c>
      <c r="F1062" s="764">
        <f>+J810</f>
        <v>2276.2199999999998</v>
      </c>
      <c r="G1062" s="781">
        <v>1</v>
      </c>
      <c r="H1062" s="781">
        <f>0.2+(8*0.0254)</f>
        <v>0.4032</v>
      </c>
      <c r="I1062" s="763">
        <f>((PI()/4)*(8*0.0254)*(8*0.0254))</f>
        <v>3.2429278662239852E-2</v>
      </c>
      <c r="J1062" s="750">
        <f>(F1062*G1062*H1062)-(I1062*F1062)</f>
        <v>843.95573132343634</v>
      </c>
    </row>
    <row r="1063" spans="1:10">
      <c r="A1063" s="1320"/>
      <c r="B1063" s="1321"/>
      <c r="C1063" s="1321"/>
      <c r="D1063" s="1322"/>
      <c r="E1063" s="751" t="s">
        <v>562</v>
      </c>
      <c r="F1063" s="764">
        <f>J892</f>
        <v>707.89</v>
      </c>
      <c r="G1063" s="781">
        <v>1</v>
      </c>
      <c r="H1063" s="781">
        <f>0.2+(10*0.0254)</f>
        <v>0.45400000000000001</v>
      </c>
      <c r="I1063" s="763">
        <f>((PI()/4)*(10*0.0254)*(10*0.0254))</f>
        <v>5.0670747909749771E-2</v>
      </c>
      <c r="J1063" s="750">
        <f t="shared" ref="J1063:J1071" si="275">(F1063*G1063*H1063)-(I1063*F1063)</f>
        <v>285.51274426216725</v>
      </c>
    </row>
    <row r="1064" spans="1:10">
      <c r="A1064" s="1320"/>
      <c r="B1064" s="1321"/>
      <c r="C1064" s="1321"/>
      <c r="D1064" s="1322"/>
      <c r="E1064" s="751" t="s">
        <v>350</v>
      </c>
      <c r="F1064" s="764">
        <f>J974</f>
        <v>714.16</v>
      </c>
      <c r="G1064" s="781">
        <v>1</v>
      </c>
      <c r="H1064" s="781">
        <f>0.2+(12*0.0254)</f>
        <v>0.50479999999999992</v>
      </c>
      <c r="I1064" s="763">
        <f>((PI()/4)*(12*0.0254)*(12*0.0254))</f>
        <v>7.296587699003966E-2</v>
      </c>
      <c r="J1064" s="750">
        <f t="shared" si="275"/>
        <v>308.39865728879323</v>
      </c>
    </row>
    <row r="1065" spans="1:10">
      <c r="A1065" s="1320"/>
      <c r="B1065" s="1321"/>
      <c r="C1065" s="1321"/>
      <c r="D1065" s="1322"/>
      <c r="E1065" s="751" t="s">
        <v>351</v>
      </c>
      <c r="F1065" s="764">
        <f>J1056</f>
        <v>1103.81</v>
      </c>
      <c r="G1065" s="781">
        <v>1</v>
      </c>
      <c r="H1065" s="781">
        <f>0.2+(16*0.0254)</f>
        <v>0.60640000000000005</v>
      </c>
      <c r="I1065" s="763">
        <f>((PI()/4)*(16*0.0254)*(16*0.0254))</f>
        <v>0.12971711464895941</v>
      </c>
      <c r="J1065" s="750">
        <f t="shared" si="275"/>
        <v>526.16733567933215</v>
      </c>
    </row>
    <row r="1066" spans="1:10">
      <c r="A1066" s="1320"/>
      <c r="B1066" s="1321"/>
      <c r="C1066" s="1321"/>
      <c r="D1066" s="1322"/>
      <c r="E1066" s="751"/>
      <c r="F1066" s="764"/>
      <c r="G1066" s="781"/>
      <c r="H1066" s="762"/>
      <c r="I1066" s="763"/>
      <c r="J1066" s="750">
        <f t="shared" si="275"/>
        <v>0</v>
      </c>
    </row>
    <row r="1067" spans="1:10">
      <c r="A1067" s="1320"/>
      <c r="B1067" s="1321"/>
      <c r="C1067" s="1321"/>
      <c r="D1067" s="1322"/>
      <c r="E1067" s="751"/>
      <c r="F1067" s="764"/>
      <c r="G1067" s="761"/>
      <c r="H1067" s="762"/>
      <c r="I1067" s="763"/>
      <c r="J1067" s="750">
        <f t="shared" si="275"/>
        <v>0</v>
      </c>
    </row>
    <row r="1068" spans="1:10">
      <c r="A1068" s="1320"/>
      <c r="B1068" s="1321"/>
      <c r="C1068" s="1321"/>
      <c r="D1068" s="1322"/>
      <c r="E1068" s="751"/>
      <c r="F1068" s="764"/>
      <c r="G1068" s="761"/>
      <c r="H1068" s="762"/>
      <c r="I1068" s="763"/>
      <c r="J1068" s="750">
        <f t="shared" si="275"/>
        <v>0</v>
      </c>
    </row>
    <row r="1069" spans="1:10">
      <c r="A1069" s="1320"/>
      <c r="B1069" s="1321"/>
      <c r="C1069" s="1321"/>
      <c r="D1069" s="1322"/>
      <c r="E1069" s="751"/>
      <c r="F1069" s="764"/>
      <c r="G1069" s="761"/>
      <c r="H1069" s="762"/>
      <c r="I1069" s="763"/>
      <c r="J1069" s="750">
        <f t="shared" si="275"/>
        <v>0</v>
      </c>
    </row>
    <row r="1070" spans="1:10">
      <c r="A1070" s="1320"/>
      <c r="B1070" s="1321"/>
      <c r="C1070" s="1321"/>
      <c r="D1070" s="1322"/>
      <c r="E1070" s="751"/>
      <c r="F1070" s="764"/>
      <c r="G1070" s="761"/>
      <c r="H1070" s="762"/>
      <c r="I1070" s="763"/>
      <c r="J1070" s="750">
        <f t="shared" si="275"/>
        <v>0</v>
      </c>
    </row>
    <row r="1071" spans="1:10" ht="13.5" thickBot="1">
      <c r="A1071" s="1320"/>
      <c r="B1071" s="1321"/>
      <c r="C1071" s="1321"/>
      <c r="D1071" s="1322"/>
      <c r="E1071" s="751"/>
      <c r="F1071" s="764"/>
      <c r="G1071" s="761"/>
      <c r="H1071" s="762"/>
      <c r="I1071" s="137"/>
      <c r="J1071" s="750">
        <f t="shared" si="275"/>
        <v>0</v>
      </c>
    </row>
    <row r="1072" spans="1:10" ht="13.5" thickBot="1">
      <c r="A1072" s="1323"/>
      <c r="B1072" s="1324"/>
      <c r="C1072" s="1324"/>
      <c r="D1072" s="1325"/>
      <c r="E1072" s="606" t="s">
        <v>49</v>
      </c>
      <c r="F1072" s="938"/>
      <c r="G1072" s="384"/>
      <c r="H1072" s="384"/>
      <c r="I1072" s="928"/>
      <c r="J1072" s="753">
        <f>ROUND(SUM(J1060:J1071),2)</f>
        <v>2867.37</v>
      </c>
    </row>
    <row r="1073" spans="1:12" ht="13.5" thickBot="1"/>
    <row r="1074" spans="1:12" ht="15" customHeight="1" thickBot="1">
      <c r="A1074" s="1336" t="str">
        <f>'PRESU OFICIAL'!B24</f>
        <v>CONSTRUCCIÓN DE POZOS DE INSPECCIÓN</v>
      </c>
      <c r="B1074" s="1337"/>
      <c r="C1074" s="1337"/>
      <c r="D1074" s="1337"/>
      <c r="E1074" s="1337"/>
      <c r="F1074" s="1337"/>
      <c r="G1074" s="1337"/>
      <c r="H1074" s="1337"/>
      <c r="I1074" s="748"/>
      <c r="J1074" s="755">
        <f>'PRESU OFICIAL'!A24</f>
        <v>1.4</v>
      </c>
    </row>
    <row r="1075" spans="1:12" ht="71.25" customHeight="1" thickBot="1">
      <c r="A1075" s="1326" t="str">
        <f>+'PRESU OFICIAL'!B25</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1075" s="1327"/>
      <c r="C1075" s="1327"/>
      <c r="D1075" s="1327"/>
      <c r="E1075" s="1327"/>
      <c r="F1075" s="1327"/>
      <c r="G1075" s="1327"/>
      <c r="H1075" s="1329"/>
      <c r="I1075" s="132" t="str">
        <f>'PRESU OFICIAL'!C25</f>
        <v>UND</v>
      </c>
      <c r="J1075" s="435" t="str">
        <f>+'PRESU OFICIAL'!A25</f>
        <v>1,4,1</v>
      </c>
    </row>
    <row r="1076" spans="1:12" ht="15.75" customHeight="1" thickBot="1">
      <c r="A1076" s="1317"/>
      <c r="B1076" s="1318"/>
      <c r="C1076" s="1318"/>
      <c r="D1076" s="1319"/>
      <c r="E1076" s="112" t="s">
        <v>3</v>
      </c>
      <c r="F1076" s="939" t="s">
        <v>59</v>
      </c>
      <c r="G1076" s="112"/>
      <c r="H1076" s="112" t="s">
        <v>96</v>
      </c>
      <c r="I1076" s="114" t="s">
        <v>2</v>
      </c>
      <c r="J1076" s="112" t="s">
        <v>49</v>
      </c>
    </row>
    <row r="1077" spans="1:12">
      <c r="A1077" s="1320"/>
      <c r="B1077" s="1321"/>
      <c r="C1077" s="1321"/>
      <c r="D1077" s="1322"/>
      <c r="E1077" s="134" t="str">
        <f t="shared" ref="E1077:E1108" si="276">+E171</f>
        <v>P1</v>
      </c>
      <c r="F1077" s="129"/>
      <c r="G1077" s="119"/>
      <c r="H1077" s="766">
        <f t="shared" ref="H1077:H1108" si="277">+H171</f>
        <v>1.89</v>
      </c>
      <c r="I1077" s="135">
        <v>0</v>
      </c>
      <c r="J1077" s="750">
        <f>I1077</f>
        <v>0</v>
      </c>
      <c r="L1077" s="1">
        <f>+H1077*I1077</f>
        <v>0</v>
      </c>
    </row>
    <row r="1078" spans="1:12">
      <c r="A1078" s="1320"/>
      <c r="B1078" s="1321"/>
      <c r="C1078" s="1321"/>
      <c r="D1078" s="1322"/>
      <c r="E1078" s="134" t="str">
        <f t="shared" si="276"/>
        <v>P2</v>
      </c>
      <c r="F1078" s="129"/>
      <c r="G1078" s="119"/>
      <c r="H1078" s="766">
        <f t="shared" si="277"/>
        <v>2.2799999999999998</v>
      </c>
      <c r="I1078" s="135">
        <f t="shared" ref="I1078:I1139" si="278">IF(H1078&lt;2,1,0)</f>
        <v>0</v>
      </c>
      <c r="J1078" s="750">
        <f t="shared" ref="J1078:J1141" si="279">I1078</f>
        <v>0</v>
      </c>
    </row>
    <row r="1079" spans="1:12">
      <c r="A1079" s="1320"/>
      <c r="B1079" s="1321"/>
      <c r="C1079" s="1321"/>
      <c r="D1079" s="1322"/>
      <c r="E1079" s="134" t="str">
        <f t="shared" si="276"/>
        <v>P3</v>
      </c>
      <c r="F1079" s="129"/>
      <c r="G1079" s="119"/>
      <c r="H1079" s="766">
        <f t="shared" si="277"/>
        <v>1.7</v>
      </c>
      <c r="I1079" s="135">
        <v>0</v>
      </c>
      <c r="J1079" s="750">
        <f t="shared" si="279"/>
        <v>0</v>
      </c>
      <c r="L1079" s="1">
        <f t="shared" ref="L1079:L1138" si="280">+H1079*I1079</f>
        <v>0</v>
      </c>
    </row>
    <row r="1080" spans="1:12">
      <c r="A1080" s="1320"/>
      <c r="B1080" s="1321"/>
      <c r="C1080" s="1321"/>
      <c r="D1080" s="1322"/>
      <c r="E1080" s="134" t="str">
        <f t="shared" si="276"/>
        <v>P4</v>
      </c>
      <c r="F1080" s="129"/>
      <c r="G1080" s="119"/>
      <c r="H1080" s="766">
        <f t="shared" si="277"/>
        <v>1.6</v>
      </c>
      <c r="I1080" s="135">
        <f t="shared" si="278"/>
        <v>1</v>
      </c>
      <c r="J1080" s="750">
        <f t="shared" si="279"/>
        <v>1</v>
      </c>
      <c r="L1080" s="1">
        <f t="shared" si="280"/>
        <v>1.6</v>
      </c>
    </row>
    <row r="1081" spans="1:12">
      <c r="A1081" s="1320"/>
      <c r="B1081" s="1321"/>
      <c r="C1081" s="1321"/>
      <c r="D1081" s="1322"/>
      <c r="E1081" s="134" t="str">
        <f t="shared" si="276"/>
        <v>P5</v>
      </c>
      <c r="F1081" s="129"/>
      <c r="G1081" s="119"/>
      <c r="H1081" s="766">
        <f t="shared" si="277"/>
        <v>1.64</v>
      </c>
      <c r="I1081" s="135">
        <f t="shared" si="278"/>
        <v>1</v>
      </c>
      <c r="J1081" s="750">
        <f t="shared" si="279"/>
        <v>1</v>
      </c>
      <c r="L1081" s="1">
        <f t="shared" si="280"/>
        <v>1.64</v>
      </c>
    </row>
    <row r="1082" spans="1:12">
      <c r="A1082" s="1320"/>
      <c r="B1082" s="1321"/>
      <c r="C1082" s="1321"/>
      <c r="D1082" s="1322"/>
      <c r="E1082" s="134" t="str">
        <f t="shared" si="276"/>
        <v>P6</v>
      </c>
      <c r="F1082" s="129"/>
      <c r="G1082" s="119"/>
      <c r="H1082" s="766">
        <f t="shared" si="277"/>
        <v>1.8</v>
      </c>
      <c r="I1082" s="135">
        <v>0</v>
      </c>
      <c r="J1082" s="750">
        <f t="shared" si="279"/>
        <v>0</v>
      </c>
      <c r="L1082" s="1">
        <f t="shared" si="280"/>
        <v>0</v>
      </c>
    </row>
    <row r="1083" spans="1:12">
      <c r="A1083" s="1320"/>
      <c r="B1083" s="1321"/>
      <c r="C1083" s="1321"/>
      <c r="D1083" s="1322"/>
      <c r="E1083" s="134" t="str">
        <f t="shared" si="276"/>
        <v>P7</v>
      </c>
      <c r="F1083" s="129"/>
      <c r="G1083" s="119"/>
      <c r="H1083" s="766">
        <f t="shared" si="277"/>
        <v>2.14</v>
      </c>
      <c r="I1083" s="135">
        <f t="shared" si="278"/>
        <v>0</v>
      </c>
      <c r="J1083" s="750">
        <f t="shared" si="279"/>
        <v>0</v>
      </c>
    </row>
    <row r="1084" spans="1:12">
      <c r="A1084" s="1320"/>
      <c r="B1084" s="1321"/>
      <c r="C1084" s="1321"/>
      <c r="D1084" s="1322"/>
      <c r="E1084" s="134" t="str">
        <f t="shared" si="276"/>
        <v>P8 EXISTENTE</v>
      </c>
      <c r="F1084" s="129"/>
      <c r="G1084" s="119"/>
      <c r="H1084" s="766">
        <f t="shared" si="277"/>
        <v>4.42</v>
      </c>
      <c r="I1084" s="135">
        <f t="shared" si="278"/>
        <v>0</v>
      </c>
      <c r="J1084" s="750">
        <f t="shared" si="279"/>
        <v>0</v>
      </c>
    </row>
    <row r="1085" spans="1:12">
      <c r="A1085" s="1320"/>
      <c r="B1085" s="1321"/>
      <c r="C1085" s="1321"/>
      <c r="D1085" s="1322"/>
      <c r="E1085" s="134" t="str">
        <f t="shared" si="276"/>
        <v>P9 EXISTENTE</v>
      </c>
      <c r="F1085" s="129"/>
      <c r="G1085" s="119"/>
      <c r="H1085" s="766">
        <f t="shared" si="277"/>
        <v>4.3</v>
      </c>
      <c r="I1085" s="135">
        <f t="shared" si="278"/>
        <v>0</v>
      </c>
      <c r="J1085" s="750">
        <f t="shared" si="279"/>
        <v>0</v>
      </c>
    </row>
    <row r="1086" spans="1:12">
      <c r="A1086" s="1320"/>
      <c r="B1086" s="1321"/>
      <c r="C1086" s="1321"/>
      <c r="D1086" s="1322"/>
      <c r="E1086" s="134" t="str">
        <f t="shared" si="276"/>
        <v>P10</v>
      </c>
      <c r="F1086" s="129"/>
      <c r="G1086" s="119"/>
      <c r="H1086" s="766">
        <f t="shared" si="277"/>
        <v>2</v>
      </c>
      <c r="I1086" s="135">
        <f t="shared" si="278"/>
        <v>0</v>
      </c>
      <c r="J1086" s="750">
        <f t="shared" si="279"/>
        <v>0</v>
      </c>
    </row>
    <row r="1087" spans="1:12">
      <c r="A1087" s="1320"/>
      <c r="B1087" s="1321"/>
      <c r="C1087" s="1321"/>
      <c r="D1087" s="1322"/>
      <c r="E1087" s="134" t="str">
        <f t="shared" si="276"/>
        <v>P11</v>
      </c>
      <c r="F1087" s="129"/>
      <c r="G1087" s="119"/>
      <c r="H1087" s="766">
        <f t="shared" si="277"/>
        <v>1.53</v>
      </c>
      <c r="I1087" s="135">
        <v>0</v>
      </c>
      <c r="J1087" s="750">
        <f t="shared" si="279"/>
        <v>0</v>
      </c>
      <c r="L1087" s="1">
        <f t="shared" si="280"/>
        <v>0</v>
      </c>
    </row>
    <row r="1088" spans="1:12">
      <c r="A1088" s="1320"/>
      <c r="B1088" s="1321"/>
      <c r="C1088" s="1321"/>
      <c r="D1088" s="1322"/>
      <c r="E1088" s="134" t="str">
        <f t="shared" si="276"/>
        <v>P12</v>
      </c>
      <c r="F1088" s="129"/>
      <c r="G1088" s="119"/>
      <c r="H1088" s="766">
        <f t="shared" si="277"/>
        <v>1.6</v>
      </c>
      <c r="I1088" s="135">
        <f t="shared" si="278"/>
        <v>1</v>
      </c>
      <c r="J1088" s="750">
        <f t="shared" si="279"/>
        <v>1</v>
      </c>
      <c r="L1088" s="1">
        <f t="shared" si="280"/>
        <v>1.6</v>
      </c>
    </row>
    <row r="1089" spans="1:12">
      <c r="A1089" s="1320"/>
      <c r="B1089" s="1321"/>
      <c r="C1089" s="1321"/>
      <c r="D1089" s="1322"/>
      <c r="E1089" s="134" t="str">
        <f t="shared" si="276"/>
        <v>P13</v>
      </c>
      <c r="F1089" s="129"/>
      <c r="G1089" s="119"/>
      <c r="H1089" s="766">
        <f t="shared" si="277"/>
        <v>1.6</v>
      </c>
      <c r="I1089" s="135">
        <f t="shared" si="278"/>
        <v>1</v>
      </c>
      <c r="J1089" s="750">
        <f t="shared" si="279"/>
        <v>1</v>
      </c>
      <c r="L1089" s="1">
        <f t="shared" si="280"/>
        <v>1.6</v>
      </c>
    </row>
    <row r="1090" spans="1:12">
      <c r="A1090" s="1320"/>
      <c r="B1090" s="1321"/>
      <c r="C1090" s="1321"/>
      <c r="D1090" s="1322"/>
      <c r="E1090" s="134" t="str">
        <f t="shared" si="276"/>
        <v>P14</v>
      </c>
      <c r="F1090" s="129"/>
      <c r="G1090" s="119"/>
      <c r="H1090" s="766">
        <f t="shared" si="277"/>
        <v>1.8</v>
      </c>
      <c r="I1090" s="135">
        <f t="shared" si="278"/>
        <v>1</v>
      </c>
      <c r="J1090" s="750">
        <f t="shared" si="279"/>
        <v>1</v>
      </c>
      <c r="L1090" s="1">
        <f t="shared" si="280"/>
        <v>1.8</v>
      </c>
    </row>
    <row r="1091" spans="1:12">
      <c r="A1091" s="1320"/>
      <c r="B1091" s="1321"/>
      <c r="C1091" s="1321"/>
      <c r="D1091" s="1322"/>
      <c r="E1091" s="134" t="str">
        <f t="shared" si="276"/>
        <v>P15</v>
      </c>
      <c r="F1091" s="129"/>
      <c r="G1091" s="119"/>
      <c r="H1091" s="766">
        <f t="shared" si="277"/>
        <v>2.2999999999999998</v>
      </c>
      <c r="I1091" s="135">
        <f t="shared" si="278"/>
        <v>0</v>
      </c>
      <c r="J1091" s="750">
        <f t="shared" si="279"/>
        <v>0</v>
      </c>
    </row>
    <row r="1092" spans="1:12">
      <c r="A1092" s="1320"/>
      <c r="B1092" s="1321"/>
      <c r="C1092" s="1321"/>
      <c r="D1092" s="1322"/>
      <c r="E1092" s="134" t="str">
        <f t="shared" si="276"/>
        <v>P16</v>
      </c>
      <c r="F1092" s="129"/>
      <c r="G1092" s="119"/>
      <c r="H1092" s="766">
        <f t="shared" si="277"/>
        <v>1.7</v>
      </c>
      <c r="I1092" s="135">
        <f t="shared" si="278"/>
        <v>1</v>
      </c>
      <c r="J1092" s="750">
        <f t="shared" si="279"/>
        <v>1</v>
      </c>
      <c r="L1092" s="1">
        <f t="shared" si="280"/>
        <v>1.7</v>
      </c>
    </row>
    <row r="1093" spans="1:12">
      <c r="A1093" s="1320"/>
      <c r="B1093" s="1321"/>
      <c r="C1093" s="1321"/>
      <c r="D1093" s="1322"/>
      <c r="E1093" s="134" t="str">
        <f t="shared" si="276"/>
        <v>P17</v>
      </c>
      <c r="F1093" s="129"/>
      <c r="G1093" s="119"/>
      <c r="H1093" s="766">
        <f t="shared" si="277"/>
        <v>1.86</v>
      </c>
      <c r="I1093" s="135">
        <f t="shared" si="278"/>
        <v>1</v>
      </c>
      <c r="J1093" s="750">
        <f t="shared" si="279"/>
        <v>1</v>
      </c>
      <c r="L1093" s="1">
        <f t="shared" si="280"/>
        <v>1.86</v>
      </c>
    </row>
    <row r="1094" spans="1:12">
      <c r="A1094" s="1320"/>
      <c r="B1094" s="1321"/>
      <c r="C1094" s="1321"/>
      <c r="D1094" s="1322"/>
      <c r="E1094" s="134" t="str">
        <f t="shared" si="276"/>
        <v>P18</v>
      </c>
      <c r="F1094" s="129"/>
      <c r="G1094" s="119"/>
      <c r="H1094" s="766">
        <f t="shared" si="277"/>
        <v>3.43</v>
      </c>
      <c r="I1094" s="135">
        <f t="shared" si="278"/>
        <v>0</v>
      </c>
      <c r="J1094" s="750">
        <f t="shared" si="279"/>
        <v>0</v>
      </c>
    </row>
    <row r="1095" spans="1:12">
      <c r="A1095" s="1320"/>
      <c r="B1095" s="1321"/>
      <c r="C1095" s="1321"/>
      <c r="D1095" s="1322"/>
      <c r="E1095" s="134" t="str">
        <f t="shared" si="276"/>
        <v>P19</v>
      </c>
      <c r="F1095" s="129"/>
      <c r="G1095" s="119"/>
      <c r="H1095" s="766">
        <f t="shared" si="277"/>
        <v>1.7</v>
      </c>
      <c r="I1095" s="135">
        <f t="shared" si="278"/>
        <v>1</v>
      </c>
      <c r="J1095" s="750">
        <f t="shared" si="279"/>
        <v>1</v>
      </c>
      <c r="L1095" s="1">
        <f t="shared" si="280"/>
        <v>1.7</v>
      </c>
    </row>
    <row r="1096" spans="1:12">
      <c r="A1096" s="1320"/>
      <c r="B1096" s="1321"/>
      <c r="C1096" s="1321"/>
      <c r="D1096" s="1322"/>
      <c r="E1096" s="134" t="str">
        <f t="shared" si="276"/>
        <v>P20</v>
      </c>
      <c r="F1096" s="129"/>
      <c r="G1096" s="119"/>
      <c r="H1096" s="766">
        <f t="shared" si="277"/>
        <v>2.2000000000000002</v>
      </c>
      <c r="I1096" s="135">
        <f t="shared" si="278"/>
        <v>0</v>
      </c>
      <c r="J1096" s="750">
        <f t="shared" si="279"/>
        <v>0</v>
      </c>
    </row>
    <row r="1097" spans="1:12">
      <c r="A1097" s="1320"/>
      <c r="B1097" s="1321"/>
      <c r="C1097" s="1321"/>
      <c r="D1097" s="1322"/>
      <c r="E1097" s="134" t="str">
        <f t="shared" si="276"/>
        <v>P21</v>
      </c>
      <c r="F1097" s="129"/>
      <c r="G1097" s="119"/>
      <c r="H1097" s="766">
        <f t="shared" si="277"/>
        <v>1.64</v>
      </c>
      <c r="I1097" s="135">
        <f t="shared" si="278"/>
        <v>1</v>
      </c>
      <c r="J1097" s="750">
        <f t="shared" si="279"/>
        <v>1</v>
      </c>
      <c r="L1097" s="1">
        <f t="shared" si="280"/>
        <v>1.64</v>
      </c>
    </row>
    <row r="1098" spans="1:12">
      <c r="A1098" s="1320"/>
      <c r="B1098" s="1321"/>
      <c r="C1098" s="1321"/>
      <c r="D1098" s="1322"/>
      <c r="E1098" s="134" t="str">
        <f t="shared" si="276"/>
        <v>P22</v>
      </c>
      <c r="F1098" s="129"/>
      <c r="G1098" s="119"/>
      <c r="H1098" s="766">
        <f t="shared" si="277"/>
        <v>1.97</v>
      </c>
      <c r="I1098" s="135">
        <f t="shared" si="278"/>
        <v>1</v>
      </c>
      <c r="J1098" s="750">
        <f t="shared" si="279"/>
        <v>1</v>
      </c>
      <c r="L1098" s="1">
        <f t="shared" si="280"/>
        <v>1.97</v>
      </c>
    </row>
    <row r="1099" spans="1:12">
      <c r="A1099" s="1320"/>
      <c r="B1099" s="1321"/>
      <c r="C1099" s="1321"/>
      <c r="D1099" s="1322"/>
      <c r="E1099" s="134" t="str">
        <f t="shared" si="276"/>
        <v>P23</v>
      </c>
      <c r="F1099" s="129"/>
      <c r="G1099" s="119"/>
      <c r="H1099" s="766">
        <f t="shared" si="277"/>
        <v>1.75</v>
      </c>
      <c r="I1099" s="135">
        <f t="shared" si="278"/>
        <v>1</v>
      </c>
      <c r="J1099" s="750">
        <f t="shared" si="279"/>
        <v>1</v>
      </c>
      <c r="L1099" s="1">
        <f t="shared" si="280"/>
        <v>1.75</v>
      </c>
    </row>
    <row r="1100" spans="1:12">
      <c r="A1100" s="1320"/>
      <c r="B1100" s="1321"/>
      <c r="C1100" s="1321"/>
      <c r="D1100" s="1322"/>
      <c r="E1100" s="134" t="str">
        <f t="shared" si="276"/>
        <v>P24</v>
      </c>
      <c r="F1100" s="129"/>
      <c r="G1100" s="119"/>
      <c r="H1100" s="766">
        <f t="shared" si="277"/>
        <v>1.85</v>
      </c>
      <c r="I1100" s="135">
        <f t="shared" si="278"/>
        <v>1</v>
      </c>
      <c r="J1100" s="750">
        <f t="shared" si="279"/>
        <v>1</v>
      </c>
      <c r="L1100" s="1">
        <f t="shared" si="280"/>
        <v>1.85</v>
      </c>
    </row>
    <row r="1101" spans="1:12">
      <c r="A1101" s="1320"/>
      <c r="B1101" s="1321"/>
      <c r="C1101" s="1321"/>
      <c r="D1101" s="1322"/>
      <c r="E1101" s="134" t="str">
        <f t="shared" si="276"/>
        <v>P25</v>
      </c>
      <c r="F1101" s="129"/>
      <c r="G1101" s="119"/>
      <c r="H1101" s="766">
        <f t="shared" si="277"/>
        <v>1.8</v>
      </c>
      <c r="I1101" s="135">
        <f t="shared" si="278"/>
        <v>1</v>
      </c>
      <c r="J1101" s="750">
        <f t="shared" si="279"/>
        <v>1</v>
      </c>
      <c r="L1101" s="1">
        <f t="shared" si="280"/>
        <v>1.8</v>
      </c>
    </row>
    <row r="1102" spans="1:12">
      <c r="A1102" s="1320"/>
      <c r="B1102" s="1321"/>
      <c r="C1102" s="1321"/>
      <c r="D1102" s="1322"/>
      <c r="E1102" s="134" t="str">
        <f t="shared" si="276"/>
        <v>P26</v>
      </c>
      <c r="F1102" s="129"/>
      <c r="G1102" s="119"/>
      <c r="H1102" s="766">
        <f t="shared" si="277"/>
        <v>1.8</v>
      </c>
      <c r="I1102" s="135">
        <f t="shared" si="278"/>
        <v>1</v>
      </c>
      <c r="J1102" s="750">
        <f t="shared" si="279"/>
        <v>1</v>
      </c>
      <c r="L1102" s="1">
        <f t="shared" si="280"/>
        <v>1.8</v>
      </c>
    </row>
    <row r="1103" spans="1:12">
      <c r="A1103" s="1320"/>
      <c r="B1103" s="1321"/>
      <c r="C1103" s="1321"/>
      <c r="D1103" s="1322"/>
      <c r="E1103" s="134" t="str">
        <f t="shared" si="276"/>
        <v>P27</v>
      </c>
      <c r="F1103" s="129"/>
      <c r="G1103" s="119"/>
      <c r="H1103" s="766">
        <f t="shared" si="277"/>
        <v>1.7</v>
      </c>
      <c r="I1103" s="135">
        <f t="shared" si="278"/>
        <v>1</v>
      </c>
      <c r="J1103" s="750">
        <f t="shared" si="279"/>
        <v>1</v>
      </c>
      <c r="L1103" s="1">
        <f t="shared" si="280"/>
        <v>1.7</v>
      </c>
    </row>
    <row r="1104" spans="1:12">
      <c r="A1104" s="1320"/>
      <c r="B1104" s="1321"/>
      <c r="C1104" s="1321"/>
      <c r="D1104" s="1322"/>
      <c r="E1104" s="134" t="str">
        <f t="shared" si="276"/>
        <v>P28</v>
      </c>
      <c r="F1104" s="129"/>
      <c r="G1104" s="119"/>
      <c r="H1104" s="766">
        <f t="shared" si="277"/>
        <v>1.7</v>
      </c>
      <c r="I1104" s="135">
        <f t="shared" si="278"/>
        <v>1</v>
      </c>
      <c r="J1104" s="750">
        <f t="shared" si="279"/>
        <v>1</v>
      </c>
      <c r="L1104" s="1">
        <f t="shared" si="280"/>
        <v>1.7</v>
      </c>
    </row>
    <row r="1105" spans="1:12">
      <c r="A1105" s="1320"/>
      <c r="B1105" s="1321"/>
      <c r="C1105" s="1321"/>
      <c r="D1105" s="1322"/>
      <c r="E1105" s="134" t="str">
        <f t="shared" si="276"/>
        <v>P29</v>
      </c>
      <c r="F1105" s="129"/>
      <c r="G1105" s="119"/>
      <c r="H1105" s="766">
        <f t="shared" si="277"/>
        <v>1.7</v>
      </c>
      <c r="I1105" s="135">
        <f t="shared" si="278"/>
        <v>1</v>
      </c>
      <c r="J1105" s="750">
        <f t="shared" si="279"/>
        <v>1</v>
      </c>
      <c r="L1105" s="1">
        <f t="shared" si="280"/>
        <v>1.7</v>
      </c>
    </row>
    <row r="1106" spans="1:12">
      <c r="A1106" s="1320"/>
      <c r="B1106" s="1321"/>
      <c r="C1106" s="1321"/>
      <c r="D1106" s="1322"/>
      <c r="E1106" s="134" t="str">
        <f t="shared" si="276"/>
        <v>P30</v>
      </c>
      <c r="F1106" s="129"/>
      <c r="G1106" s="119"/>
      <c r="H1106" s="766">
        <f t="shared" si="277"/>
        <v>2.35</v>
      </c>
      <c r="I1106" s="135">
        <f t="shared" si="278"/>
        <v>0</v>
      </c>
      <c r="J1106" s="750">
        <f t="shared" si="279"/>
        <v>0</v>
      </c>
    </row>
    <row r="1107" spans="1:12">
      <c r="A1107" s="1320"/>
      <c r="B1107" s="1321"/>
      <c r="C1107" s="1321"/>
      <c r="D1107" s="1322"/>
      <c r="E1107" s="134" t="str">
        <f t="shared" si="276"/>
        <v>P31</v>
      </c>
      <c r="F1107" s="129"/>
      <c r="G1107" s="119"/>
      <c r="H1107" s="766">
        <f t="shared" si="277"/>
        <v>2.16</v>
      </c>
      <c r="I1107" s="135">
        <f t="shared" si="278"/>
        <v>0</v>
      </c>
      <c r="J1107" s="750">
        <f t="shared" si="279"/>
        <v>0</v>
      </c>
    </row>
    <row r="1108" spans="1:12">
      <c r="A1108" s="1320"/>
      <c r="B1108" s="1321"/>
      <c r="C1108" s="1321"/>
      <c r="D1108" s="1322"/>
      <c r="E1108" s="134" t="str">
        <f t="shared" si="276"/>
        <v>P32</v>
      </c>
      <c r="F1108" s="129"/>
      <c r="G1108" s="119"/>
      <c r="H1108" s="766">
        <f t="shared" si="277"/>
        <v>2.35</v>
      </c>
      <c r="I1108" s="135">
        <f t="shared" si="278"/>
        <v>0</v>
      </c>
      <c r="J1108" s="750">
        <f t="shared" si="279"/>
        <v>0</v>
      </c>
    </row>
    <row r="1109" spans="1:12">
      <c r="A1109" s="1320"/>
      <c r="B1109" s="1321"/>
      <c r="C1109" s="1321"/>
      <c r="D1109" s="1322"/>
      <c r="E1109" s="134" t="str">
        <f t="shared" ref="E1109:E1140" si="281">+E203</f>
        <v>P33</v>
      </c>
      <c r="F1109" s="129"/>
      <c r="G1109" s="119"/>
      <c r="H1109" s="766">
        <f t="shared" ref="H1109:H1140" si="282">+H203</f>
        <v>2.4500000000000002</v>
      </c>
      <c r="I1109" s="135">
        <f t="shared" si="278"/>
        <v>0</v>
      </c>
      <c r="J1109" s="750">
        <f t="shared" si="279"/>
        <v>0</v>
      </c>
    </row>
    <row r="1110" spans="1:12">
      <c r="A1110" s="1320"/>
      <c r="B1110" s="1321"/>
      <c r="C1110" s="1321"/>
      <c r="D1110" s="1322"/>
      <c r="E1110" s="134" t="str">
        <f t="shared" si="281"/>
        <v>P34</v>
      </c>
      <c r="F1110" s="129"/>
      <c r="G1110" s="119"/>
      <c r="H1110" s="766">
        <f t="shared" si="282"/>
        <v>2.4500000000000002</v>
      </c>
      <c r="I1110" s="135">
        <f t="shared" si="278"/>
        <v>0</v>
      </c>
      <c r="J1110" s="750">
        <f t="shared" si="279"/>
        <v>0</v>
      </c>
    </row>
    <row r="1111" spans="1:12">
      <c r="A1111" s="1320"/>
      <c r="B1111" s="1321"/>
      <c r="C1111" s="1321"/>
      <c r="D1111" s="1322"/>
      <c r="E1111" s="134" t="str">
        <f t="shared" si="281"/>
        <v>P35 EXISTENTE</v>
      </c>
      <c r="F1111" s="129"/>
      <c r="G1111" s="119"/>
      <c r="H1111" s="766">
        <f t="shared" si="282"/>
        <v>3.75</v>
      </c>
      <c r="I1111" s="135">
        <f t="shared" si="278"/>
        <v>0</v>
      </c>
      <c r="J1111" s="750">
        <f t="shared" si="279"/>
        <v>0</v>
      </c>
    </row>
    <row r="1112" spans="1:12">
      <c r="A1112" s="1320"/>
      <c r="B1112" s="1321"/>
      <c r="C1112" s="1321"/>
      <c r="D1112" s="1322"/>
      <c r="E1112" s="134" t="str">
        <f t="shared" si="281"/>
        <v>P36</v>
      </c>
      <c r="F1112" s="129"/>
      <c r="G1112" s="119"/>
      <c r="H1112" s="766">
        <f t="shared" si="282"/>
        <v>1.6</v>
      </c>
      <c r="I1112" s="135">
        <f t="shared" si="278"/>
        <v>1</v>
      </c>
      <c r="J1112" s="750">
        <f t="shared" si="279"/>
        <v>1</v>
      </c>
      <c r="L1112" s="1">
        <f t="shared" si="280"/>
        <v>1.6</v>
      </c>
    </row>
    <row r="1113" spans="1:12">
      <c r="A1113" s="1320"/>
      <c r="B1113" s="1321"/>
      <c r="C1113" s="1321"/>
      <c r="D1113" s="1322"/>
      <c r="E1113" s="134" t="str">
        <f t="shared" si="281"/>
        <v>P37</v>
      </c>
      <c r="F1113" s="129"/>
      <c r="G1113" s="119"/>
      <c r="H1113" s="766">
        <f t="shared" si="282"/>
        <v>1.68</v>
      </c>
      <c r="I1113" s="135">
        <f>IF(H1113&lt;2,1,0)</f>
        <v>1</v>
      </c>
      <c r="J1113" s="750">
        <f t="shared" si="279"/>
        <v>1</v>
      </c>
      <c r="L1113" s="1">
        <f t="shared" si="280"/>
        <v>1.68</v>
      </c>
    </row>
    <row r="1114" spans="1:12">
      <c r="A1114" s="1320"/>
      <c r="B1114" s="1321"/>
      <c r="C1114" s="1321"/>
      <c r="D1114" s="1322"/>
      <c r="E1114" s="134" t="str">
        <f t="shared" si="281"/>
        <v>P38</v>
      </c>
      <c r="F1114" s="129"/>
      <c r="G1114" s="119"/>
      <c r="H1114" s="766">
        <f t="shared" si="282"/>
        <v>1.9</v>
      </c>
      <c r="I1114" s="135">
        <f t="shared" si="278"/>
        <v>1</v>
      </c>
      <c r="J1114" s="750">
        <f t="shared" si="279"/>
        <v>1</v>
      </c>
      <c r="L1114" s="1">
        <f t="shared" si="280"/>
        <v>1.9</v>
      </c>
    </row>
    <row r="1115" spans="1:12">
      <c r="A1115" s="1320"/>
      <c r="B1115" s="1321"/>
      <c r="C1115" s="1321"/>
      <c r="D1115" s="1322"/>
      <c r="E1115" s="134" t="str">
        <f t="shared" si="281"/>
        <v>P39</v>
      </c>
      <c r="F1115" s="129"/>
      <c r="G1115" s="119"/>
      <c r="H1115" s="766">
        <f t="shared" si="282"/>
        <v>1.7</v>
      </c>
      <c r="I1115" s="135">
        <f t="shared" si="278"/>
        <v>1</v>
      </c>
      <c r="J1115" s="750">
        <f t="shared" si="279"/>
        <v>1</v>
      </c>
      <c r="L1115" s="1">
        <f t="shared" si="280"/>
        <v>1.7</v>
      </c>
    </row>
    <row r="1116" spans="1:12">
      <c r="A1116" s="1320"/>
      <c r="B1116" s="1321"/>
      <c r="C1116" s="1321"/>
      <c r="D1116" s="1322"/>
      <c r="E1116" s="134" t="str">
        <f t="shared" si="281"/>
        <v>P40</v>
      </c>
      <c r="F1116" s="129"/>
      <c r="G1116" s="119"/>
      <c r="H1116" s="766">
        <f t="shared" si="282"/>
        <v>1.9</v>
      </c>
      <c r="I1116" s="135">
        <f t="shared" si="278"/>
        <v>1</v>
      </c>
      <c r="J1116" s="750">
        <f t="shared" si="279"/>
        <v>1</v>
      </c>
      <c r="L1116" s="1">
        <f t="shared" si="280"/>
        <v>1.9</v>
      </c>
    </row>
    <row r="1117" spans="1:12">
      <c r="A1117" s="1320"/>
      <c r="B1117" s="1321"/>
      <c r="C1117" s="1321"/>
      <c r="D1117" s="1322"/>
      <c r="E1117" s="134" t="str">
        <f t="shared" si="281"/>
        <v>P41</v>
      </c>
      <c r="F1117" s="129"/>
      <c r="G1117" s="119"/>
      <c r="H1117" s="766">
        <f t="shared" si="282"/>
        <v>1.8</v>
      </c>
      <c r="I1117" s="135">
        <f t="shared" si="278"/>
        <v>1</v>
      </c>
      <c r="J1117" s="750">
        <f t="shared" si="279"/>
        <v>1</v>
      </c>
      <c r="L1117" s="1">
        <f t="shared" si="280"/>
        <v>1.8</v>
      </c>
    </row>
    <row r="1118" spans="1:12">
      <c r="A1118" s="1320"/>
      <c r="B1118" s="1321"/>
      <c r="C1118" s="1321"/>
      <c r="D1118" s="1322"/>
      <c r="E1118" s="134" t="str">
        <f t="shared" si="281"/>
        <v>P42</v>
      </c>
      <c r="F1118" s="129"/>
      <c r="G1118" s="119"/>
      <c r="H1118" s="766">
        <f t="shared" si="282"/>
        <v>2</v>
      </c>
      <c r="I1118" s="135">
        <f t="shared" si="278"/>
        <v>0</v>
      </c>
      <c r="J1118" s="750">
        <f t="shared" si="279"/>
        <v>0</v>
      </c>
    </row>
    <row r="1119" spans="1:12">
      <c r="A1119" s="1320"/>
      <c r="B1119" s="1321"/>
      <c r="C1119" s="1321"/>
      <c r="D1119" s="1322"/>
      <c r="E1119" s="134" t="str">
        <f t="shared" si="281"/>
        <v>P43 EXISTENTE</v>
      </c>
      <c r="F1119" s="129"/>
      <c r="G1119" s="119"/>
      <c r="H1119" s="766">
        <f t="shared" si="282"/>
        <v>6</v>
      </c>
      <c r="I1119" s="135">
        <f t="shared" si="278"/>
        <v>0</v>
      </c>
      <c r="J1119" s="750">
        <f t="shared" si="279"/>
        <v>0</v>
      </c>
    </row>
    <row r="1120" spans="1:12">
      <c r="A1120" s="1320"/>
      <c r="B1120" s="1321"/>
      <c r="C1120" s="1321"/>
      <c r="D1120" s="1322"/>
      <c r="E1120" s="134" t="str">
        <f t="shared" si="281"/>
        <v>P44</v>
      </c>
      <c r="F1120" s="129"/>
      <c r="G1120" s="119"/>
      <c r="H1120" s="766">
        <f t="shared" si="282"/>
        <v>1.6</v>
      </c>
      <c r="I1120" s="135">
        <f t="shared" si="278"/>
        <v>1</v>
      </c>
      <c r="J1120" s="750">
        <f t="shared" si="279"/>
        <v>1</v>
      </c>
      <c r="L1120" s="1">
        <f t="shared" si="280"/>
        <v>1.6</v>
      </c>
    </row>
    <row r="1121" spans="1:12">
      <c r="A1121" s="1320"/>
      <c r="B1121" s="1321"/>
      <c r="C1121" s="1321"/>
      <c r="D1121" s="1322"/>
      <c r="E1121" s="134" t="str">
        <f t="shared" si="281"/>
        <v>P45</v>
      </c>
      <c r="F1121" s="129"/>
      <c r="G1121" s="119"/>
      <c r="H1121" s="766">
        <f t="shared" si="282"/>
        <v>1.95</v>
      </c>
      <c r="I1121" s="135">
        <f t="shared" si="278"/>
        <v>1</v>
      </c>
      <c r="J1121" s="750">
        <f t="shared" si="279"/>
        <v>1</v>
      </c>
      <c r="L1121" s="1">
        <f t="shared" si="280"/>
        <v>1.95</v>
      </c>
    </row>
    <row r="1122" spans="1:12">
      <c r="A1122" s="1320"/>
      <c r="B1122" s="1321"/>
      <c r="C1122" s="1321"/>
      <c r="D1122" s="1322"/>
      <c r="E1122" s="134" t="str">
        <f t="shared" si="281"/>
        <v>P46</v>
      </c>
      <c r="F1122" s="129"/>
      <c r="G1122" s="119"/>
      <c r="H1122" s="766">
        <f t="shared" si="282"/>
        <v>2.2000000000000002</v>
      </c>
      <c r="I1122" s="135">
        <f t="shared" si="278"/>
        <v>0</v>
      </c>
      <c r="J1122" s="750">
        <f t="shared" si="279"/>
        <v>0</v>
      </c>
    </row>
    <row r="1123" spans="1:12">
      <c r="A1123" s="1320"/>
      <c r="B1123" s="1321"/>
      <c r="C1123" s="1321"/>
      <c r="D1123" s="1322"/>
      <c r="E1123" s="134" t="str">
        <f t="shared" si="281"/>
        <v>P47</v>
      </c>
      <c r="F1123" s="129"/>
      <c r="G1123" s="119"/>
      <c r="H1123" s="766">
        <f t="shared" si="282"/>
        <v>2.02</v>
      </c>
      <c r="I1123" s="135">
        <f t="shared" si="278"/>
        <v>0</v>
      </c>
      <c r="J1123" s="750">
        <f t="shared" si="279"/>
        <v>0</v>
      </c>
    </row>
    <row r="1124" spans="1:12">
      <c r="A1124" s="1320"/>
      <c r="B1124" s="1321"/>
      <c r="C1124" s="1321"/>
      <c r="D1124" s="1322"/>
      <c r="E1124" s="134" t="str">
        <f t="shared" si="281"/>
        <v>P48</v>
      </c>
      <c r="F1124" s="129"/>
      <c r="G1124" s="119"/>
      <c r="H1124" s="766">
        <f t="shared" si="282"/>
        <v>1.7</v>
      </c>
      <c r="I1124" s="135">
        <f t="shared" si="278"/>
        <v>1</v>
      </c>
      <c r="J1124" s="750">
        <f t="shared" si="279"/>
        <v>1</v>
      </c>
      <c r="L1124" s="1">
        <f t="shared" si="280"/>
        <v>1.7</v>
      </c>
    </row>
    <row r="1125" spans="1:12">
      <c r="A1125" s="1320"/>
      <c r="B1125" s="1321"/>
      <c r="C1125" s="1321"/>
      <c r="D1125" s="1322"/>
      <c r="E1125" s="134" t="str">
        <f t="shared" si="281"/>
        <v>P49</v>
      </c>
      <c r="F1125" s="129"/>
      <c r="G1125" s="119"/>
      <c r="H1125" s="766">
        <f t="shared" si="282"/>
        <v>1.7</v>
      </c>
      <c r="I1125" s="135">
        <f t="shared" si="278"/>
        <v>1</v>
      </c>
      <c r="J1125" s="750">
        <f t="shared" si="279"/>
        <v>1</v>
      </c>
      <c r="L1125" s="1">
        <f t="shared" si="280"/>
        <v>1.7</v>
      </c>
    </row>
    <row r="1126" spans="1:12">
      <c r="A1126" s="1320"/>
      <c r="B1126" s="1321"/>
      <c r="C1126" s="1321"/>
      <c r="D1126" s="1322"/>
      <c r="E1126" s="134" t="str">
        <f t="shared" si="281"/>
        <v>P50</v>
      </c>
      <c r="F1126" s="129"/>
      <c r="G1126" s="119"/>
      <c r="H1126" s="766">
        <f t="shared" si="282"/>
        <v>1.63</v>
      </c>
      <c r="I1126" s="135">
        <f t="shared" si="278"/>
        <v>1</v>
      </c>
      <c r="J1126" s="750">
        <f t="shared" si="279"/>
        <v>1</v>
      </c>
      <c r="L1126" s="1">
        <f t="shared" si="280"/>
        <v>1.63</v>
      </c>
    </row>
    <row r="1127" spans="1:12">
      <c r="A1127" s="1320"/>
      <c r="B1127" s="1321"/>
      <c r="C1127" s="1321"/>
      <c r="D1127" s="1322"/>
      <c r="E1127" s="134" t="str">
        <f t="shared" si="281"/>
        <v>P51</v>
      </c>
      <c r="F1127" s="129"/>
      <c r="G1127" s="119"/>
      <c r="H1127" s="766">
        <f t="shared" si="282"/>
        <v>1.56</v>
      </c>
      <c r="I1127" s="135">
        <f t="shared" si="278"/>
        <v>1</v>
      </c>
      <c r="J1127" s="750">
        <f t="shared" si="279"/>
        <v>1</v>
      </c>
      <c r="L1127" s="1">
        <f t="shared" si="280"/>
        <v>1.56</v>
      </c>
    </row>
    <row r="1128" spans="1:12">
      <c r="A1128" s="1320"/>
      <c r="B1128" s="1321"/>
      <c r="C1128" s="1321"/>
      <c r="D1128" s="1322"/>
      <c r="E1128" s="134" t="str">
        <f t="shared" si="281"/>
        <v>P52</v>
      </c>
      <c r="F1128" s="129"/>
      <c r="G1128" s="119"/>
      <c r="H1128" s="766">
        <f t="shared" si="282"/>
        <v>1.59</v>
      </c>
      <c r="I1128" s="135">
        <f t="shared" si="278"/>
        <v>1</v>
      </c>
      <c r="J1128" s="750">
        <f t="shared" si="279"/>
        <v>1</v>
      </c>
      <c r="L1128" s="1">
        <f t="shared" si="280"/>
        <v>1.59</v>
      </c>
    </row>
    <row r="1129" spans="1:12">
      <c r="A1129" s="1320"/>
      <c r="B1129" s="1321"/>
      <c r="C1129" s="1321"/>
      <c r="D1129" s="1322"/>
      <c r="E1129" s="134" t="str">
        <f t="shared" si="281"/>
        <v>P53</v>
      </c>
      <c r="F1129" s="129"/>
      <c r="G1129" s="119"/>
      <c r="H1129" s="766">
        <f t="shared" si="282"/>
        <v>1.7</v>
      </c>
      <c r="I1129" s="135">
        <f t="shared" si="278"/>
        <v>1</v>
      </c>
      <c r="J1129" s="750">
        <f t="shared" si="279"/>
        <v>1</v>
      </c>
      <c r="L1129" s="1">
        <f t="shared" si="280"/>
        <v>1.7</v>
      </c>
    </row>
    <row r="1130" spans="1:12">
      <c r="A1130" s="1320"/>
      <c r="B1130" s="1321"/>
      <c r="C1130" s="1321"/>
      <c r="D1130" s="1322"/>
      <c r="E1130" s="134" t="str">
        <f t="shared" si="281"/>
        <v>P54</v>
      </c>
      <c r="F1130" s="129"/>
      <c r="G1130" s="119"/>
      <c r="H1130" s="766">
        <f t="shared" si="282"/>
        <v>2.31</v>
      </c>
      <c r="I1130" s="135">
        <f t="shared" si="278"/>
        <v>0</v>
      </c>
      <c r="J1130" s="750">
        <f t="shared" si="279"/>
        <v>0</v>
      </c>
    </row>
    <row r="1131" spans="1:12">
      <c r="A1131" s="1320"/>
      <c r="B1131" s="1321"/>
      <c r="C1131" s="1321"/>
      <c r="D1131" s="1322"/>
      <c r="E1131" s="134" t="str">
        <f t="shared" si="281"/>
        <v>P55</v>
      </c>
      <c r="F1131" s="129"/>
      <c r="G1131" s="119"/>
      <c r="H1131" s="766">
        <f t="shared" si="282"/>
        <v>1.7</v>
      </c>
      <c r="I1131" s="135">
        <f t="shared" si="278"/>
        <v>1</v>
      </c>
      <c r="J1131" s="750">
        <f t="shared" si="279"/>
        <v>1</v>
      </c>
      <c r="L1131" s="1">
        <f t="shared" si="280"/>
        <v>1.7</v>
      </c>
    </row>
    <row r="1132" spans="1:12">
      <c r="A1132" s="1320"/>
      <c r="B1132" s="1321"/>
      <c r="C1132" s="1321"/>
      <c r="D1132" s="1322"/>
      <c r="E1132" s="134" t="str">
        <f t="shared" si="281"/>
        <v>P56</v>
      </c>
      <c r="F1132" s="129"/>
      <c r="G1132" s="119"/>
      <c r="H1132" s="766">
        <f t="shared" si="282"/>
        <v>1.9</v>
      </c>
      <c r="I1132" s="135">
        <f t="shared" si="278"/>
        <v>1</v>
      </c>
      <c r="J1132" s="750">
        <f t="shared" si="279"/>
        <v>1</v>
      </c>
      <c r="L1132" s="1">
        <f t="shared" si="280"/>
        <v>1.9</v>
      </c>
    </row>
    <row r="1133" spans="1:12">
      <c r="A1133" s="1320"/>
      <c r="B1133" s="1321"/>
      <c r="C1133" s="1321"/>
      <c r="D1133" s="1322"/>
      <c r="E1133" s="134" t="str">
        <f t="shared" si="281"/>
        <v>P57</v>
      </c>
      <c r="F1133" s="129"/>
      <c r="G1133" s="119"/>
      <c r="H1133" s="766">
        <f t="shared" si="282"/>
        <v>1.8</v>
      </c>
      <c r="I1133" s="135">
        <f t="shared" si="278"/>
        <v>1</v>
      </c>
      <c r="J1133" s="750">
        <f t="shared" si="279"/>
        <v>1</v>
      </c>
      <c r="L1133" s="1">
        <f t="shared" si="280"/>
        <v>1.8</v>
      </c>
    </row>
    <row r="1134" spans="1:12">
      <c r="A1134" s="1320"/>
      <c r="B1134" s="1321"/>
      <c r="C1134" s="1321"/>
      <c r="D1134" s="1322"/>
      <c r="E1134" s="134" t="str">
        <f t="shared" si="281"/>
        <v>P58 EXISTENTE</v>
      </c>
      <c r="F1134" s="129"/>
      <c r="G1134" s="119"/>
      <c r="H1134" s="766">
        <f t="shared" si="282"/>
        <v>2.8</v>
      </c>
      <c r="I1134" s="135">
        <f t="shared" si="278"/>
        <v>0</v>
      </c>
      <c r="J1134" s="750">
        <f t="shared" si="279"/>
        <v>0</v>
      </c>
    </row>
    <row r="1135" spans="1:12">
      <c r="A1135" s="1320"/>
      <c r="B1135" s="1321"/>
      <c r="C1135" s="1321"/>
      <c r="D1135" s="1322"/>
      <c r="E1135" s="134" t="str">
        <f t="shared" si="281"/>
        <v>P59</v>
      </c>
      <c r="F1135" s="129"/>
      <c r="G1135" s="119"/>
      <c r="H1135" s="766">
        <f t="shared" si="282"/>
        <v>2</v>
      </c>
      <c r="I1135" s="135">
        <f t="shared" si="278"/>
        <v>0</v>
      </c>
      <c r="J1135" s="750">
        <f t="shared" si="279"/>
        <v>0</v>
      </c>
    </row>
    <row r="1136" spans="1:12">
      <c r="A1136" s="1320"/>
      <c r="B1136" s="1321"/>
      <c r="C1136" s="1321"/>
      <c r="D1136" s="1322"/>
      <c r="E1136" s="134" t="str">
        <f t="shared" si="281"/>
        <v>P60</v>
      </c>
      <c r="F1136" s="129"/>
      <c r="G1136" s="119"/>
      <c r="H1136" s="766">
        <f t="shared" si="282"/>
        <v>1.8</v>
      </c>
      <c r="I1136" s="135">
        <v>0</v>
      </c>
      <c r="J1136" s="750">
        <f t="shared" si="279"/>
        <v>0</v>
      </c>
      <c r="L1136" s="1">
        <f t="shared" si="280"/>
        <v>0</v>
      </c>
    </row>
    <row r="1137" spans="1:12">
      <c r="A1137" s="1320"/>
      <c r="B1137" s="1321"/>
      <c r="C1137" s="1321"/>
      <c r="D1137" s="1322"/>
      <c r="E1137" s="134" t="str">
        <f t="shared" si="281"/>
        <v>P61 EXISTENTE</v>
      </c>
      <c r="F1137" s="129"/>
      <c r="G1137" s="119"/>
      <c r="H1137" s="766">
        <f t="shared" si="282"/>
        <v>2.4500000000000002</v>
      </c>
      <c r="I1137" s="135">
        <f t="shared" si="278"/>
        <v>0</v>
      </c>
      <c r="J1137" s="750">
        <f t="shared" si="279"/>
        <v>0</v>
      </c>
    </row>
    <row r="1138" spans="1:12">
      <c r="A1138" s="1320"/>
      <c r="B1138" s="1321"/>
      <c r="C1138" s="1321"/>
      <c r="D1138" s="1322"/>
      <c r="E1138" s="134" t="str">
        <f t="shared" si="281"/>
        <v>P62</v>
      </c>
      <c r="F1138" s="129"/>
      <c r="G1138" s="119"/>
      <c r="H1138" s="766">
        <f t="shared" si="282"/>
        <v>1.9</v>
      </c>
      <c r="I1138" s="135">
        <f t="shared" si="278"/>
        <v>1</v>
      </c>
      <c r="J1138" s="750">
        <f t="shared" si="279"/>
        <v>1</v>
      </c>
      <c r="L1138" s="1">
        <f t="shared" si="280"/>
        <v>1.9</v>
      </c>
    </row>
    <row r="1139" spans="1:12">
      <c r="A1139" s="1320"/>
      <c r="B1139" s="1321"/>
      <c r="C1139" s="1321"/>
      <c r="D1139" s="1322"/>
      <c r="E1139" s="134" t="str">
        <f t="shared" si="281"/>
        <v>P76</v>
      </c>
      <c r="F1139" s="129"/>
      <c r="G1139" s="119"/>
      <c r="H1139" s="766">
        <f t="shared" si="282"/>
        <v>2.2000000000000002</v>
      </c>
      <c r="I1139" s="135">
        <f t="shared" si="278"/>
        <v>0</v>
      </c>
      <c r="J1139" s="750">
        <f t="shared" si="279"/>
        <v>0</v>
      </c>
    </row>
    <row r="1140" spans="1:12">
      <c r="A1140" s="1320"/>
      <c r="B1140" s="1321"/>
      <c r="C1140" s="1321"/>
      <c r="D1140" s="1322"/>
      <c r="E1140" s="134"/>
      <c r="F1140" s="129"/>
      <c r="G1140" s="119"/>
      <c r="H1140" s="750"/>
      <c r="I1140" s="135"/>
      <c r="J1140" s="750">
        <f t="shared" si="279"/>
        <v>0</v>
      </c>
    </row>
    <row r="1141" spans="1:12" ht="13.5" thickBot="1">
      <c r="A1141" s="1320"/>
      <c r="B1141" s="1321"/>
      <c r="C1141" s="1321"/>
      <c r="D1141" s="1322"/>
      <c r="E1141" s="134"/>
      <c r="F1141" s="129"/>
      <c r="G1141" s="119"/>
      <c r="H1141" s="750"/>
      <c r="I1141" s="135"/>
      <c r="J1141" s="750">
        <f t="shared" si="279"/>
        <v>0</v>
      </c>
    </row>
    <row r="1142" spans="1:12" ht="13.5" thickBot="1">
      <c r="A1142" s="1323"/>
      <c r="B1142" s="1324"/>
      <c r="C1142" s="1324"/>
      <c r="D1142" s="1325"/>
      <c r="E1142" s="608" t="s">
        <v>49</v>
      </c>
      <c r="F1142" s="941"/>
      <c r="G1142" s="609"/>
      <c r="H1142" s="609"/>
      <c r="I1142" s="928"/>
      <c r="J1142" s="753">
        <f>ROUND(SUM(J1077:J1141),2)</f>
        <v>35</v>
      </c>
    </row>
    <row r="1143" spans="1:12" ht="12" customHeight="1" thickBot="1">
      <c r="A1143" s="610"/>
      <c r="B1143" s="611"/>
      <c r="C1143" s="611"/>
      <c r="D1143" s="611"/>
      <c r="E1143" s="384"/>
      <c r="F1143" s="938"/>
      <c r="G1143" s="384"/>
      <c r="H1143" s="384"/>
      <c r="I1143" s="928"/>
      <c r="J1143" s="754"/>
    </row>
    <row r="1144" spans="1:12" ht="77.25" customHeight="1" thickBot="1">
      <c r="A1144" s="1326" t="str">
        <f>+'PRESU OFICIAL'!B26</f>
        <v>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1144" s="1327"/>
      <c r="C1144" s="1327"/>
      <c r="D1144" s="1327"/>
      <c r="E1144" s="1327"/>
      <c r="F1144" s="1327"/>
      <c r="G1144" s="1327"/>
      <c r="H1144" s="1329"/>
      <c r="I1144" s="132" t="str">
        <f>'PRESU OFICIAL'!C26</f>
        <v>UND</v>
      </c>
      <c r="J1144" s="435" t="str">
        <f>+'PRESU OFICIAL'!A26</f>
        <v>1,4,2</v>
      </c>
    </row>
    <row r="1145" spans="1:12" ht="15.75" customHeight="1" thickBot="1">
      <c r="A1145" s="1317"/>
      <c r="B1145" s="1318"/>
      <c r="C1145" s="1318"/>
      <c r="D1145" s="1319"/>
      <c r="E1145" s="112" t="s">
        <v>3</v>
      </c>
      <c r="F1145" s="939" t="s">
        <v>59</v>
      </c>
      <c r="G1145" s="112" t="s">
        <v>60</v>
      </c>
      <c r="H1145" s="112" t="s">
        <v>61</v>
      </c>
      <c r="I1145" s="114" t="s">
        <v>2</v>
      </c>
      <c r="J1145" s="112" t="s">
        <v>49</v>
      </c>
    </row>
    <row r="1146" spans="1:12">
      <c r="A1146" s="1320"/>
      <c r="B1146" s="1321"/>
      <c r="C1146" s="1321"/>
      <c r="D1146" s="1322"/>
      <c r="E1146" s="134" t="str">
        <f>+E1077</f>
        <v>P1</v>
      </c>
      <c r="G1146" s="119"/>
      <c r="H1146" s="750">
        <f>+H1077</f>
        <v>1.89</v>
      </c>
      <c r="I1146" s="135">
        <f>IF(H1146&gt;=2,1,0)</f>
        <v>0</v>
      </c>
      <c r="J1146" s="765">
        <f>I1146*1</f>
        <v>0</v>
      </c>
    </row>
    <row r="1147" spans="1:12">
      <c r="A1147" s="1320"/>
      <c r="B1147" s="1321"/>
      <c r="C1147" s="1321"/>
      <c r="D1147" s="1322"/>
      <c r="E1147" s="134" t="str">
        <f t="shared" ref="E1147:E1208" si="283">+E1078</f>
        <v>P2</v>
      </c>
      <c r="G1147" s="119"/>
      <c r="H1147" s="750">
        <f t="shared" ref="H1147:H1208" si="284">+H1078</f>
        <v>2.2799999999999998</v>
      </c>
      <c r="I1147" s="135">
        <v>0</v>
      </c>
      <c r="J1147" s="765">
        <f t="shared" ref="J1147:J1148" si="285">I1147*1</f>
        <v>0</v>
      </c>
      <c r="L1147" s="1">
        <f t="shared" ref="L1147:L1208" si="286">+H1147*I1147</f>
        <v>0</v>
      </c>
    </row>
    <row r="1148" spans="1:12">
      <c r="A1148" s="1320"/>
      <c r="B1148" s="1321"/>
      <c r="C1148" s="1321"/>
      <c r="D1148" s="1322"/>
      <c r="E1148" s="134" t="str">
        <f t="shared" si="283"/>
        <v>P3</v>
      </c>
      <c r="G1148" s="119"/>
      <c r="H1148" s="750">
        <f t="shared" si="284"/>
        <v>1.7</v>
      </c>
      <c r="I1148" s="135">
        <f t="shared" ref="I1148:I1208" si="287">IF(H1148&gt;=2,1,0)</f>
        <v>0</v>
      </c>
      <c r="J1148" s="765">
        <f t="shared" si="285"/>
        <v>0</v>
      </c>
    </row>
    <row r="1149" spans="1:12">
      <c r="A1149" s="1320"/>
      <c r="B1149" s="1321"/>
      <c r="C1149" s="1321"/>
      <c r="D1149" s="1322"/>
      <c r="E1149" s="134" t="str">
        <f t="shared" si="283"/>
        <v>P4</v>
      </c>
      <c r="G1149" s="119"/>
      <c r="H1149" s="750">
        <f t="shared" si="284"/>
        <v>1.6</v>
      </c>
      <c r="I1149" s="135">
        <f t="shared" si="287"/>
        <v>0</v>
      </c>
      <c r="J1149" s="765">
        <f t="shared" ref="J1149:J1153" si="288">I1149*1</f>
        <v>0</v>
      </c>
    </row>
    <row r="1150" spans="1:12">
      <c r="A1150" s="1320"/>
      <c r="B1150" s="1321"/>
      <c r="C1150" s="1321"/>
      <c r="D1150" s="1322"/>
      <c r="E1150" s="134" t="str">
        <f t="shared" si="283"/>
        <v>P5</v>
      </c>
      <c r="G1150" s="119"/>
      <c r="H1150" s="750">
        <f t="shared" si="284"/>
        <v>1.64</v>
      </c>
      <c r="I1150" s="135">
        <f t="shared" si="287"/>
        <v>0</v>
      </c>
      <c r="J1150" s="765">
        <f t="shared" si="288"/>
        <v>0</v>
      </c>
    </row>
    <row r="1151" spans="1:12">
      <c r="A1151" s="1320"/>
      <c r="B1151" s="1321"/>
      <c r="C1151" s="1321"/>
      <c r="D1151" s="1322"/>
      <c r="E1151" s="134" t="str">
        <f t="shared" si="283"/>
        <v>P6</v>
      </c>
      <c r="G1151" s="119"/>
      <c r="H1151" s="750">
        <f t="shared" si="284"/>
        <v>1.8</v>
      </c>
      <c r="I1151" s="135">
        <f t="shared" si="287"/>
        <v>0</v>
      </c>
      <c r="J1151" s="765">
        <f t="shared" si="288"/>
        <v>0</v>
      </c>
    </row>
    <row r="1152" spans="1:12">
      <c r="A1152" s="1320"/>
      <c r="B1152" s="1321"/>
      <c r="C1152" s="1321"/>
      <c r="D1152" s="1322"/>
      <c r="E1152" s="134" t="str">
        <f t="shared" si="283"/>
        <v>P7</v>
      </c>
      <c r="G1152" s="119"/>
      <c r="H1152" s="750">
        <f t="shared" si="284"/>
        <v>2.14</v>
      </c>
      <c r="I1152" s="135">
        <v>0</v>
      </c>
      <c r="J1152" s="765">
        <f t="shared" si="288"/>
        <v>0</v>
      </c>
      <c r="L1152" s="1">
        <f t="shared" si="286"/>
        <v>0</v>
      </c>
    </row>
    <row r="1153" spans="1:12">
      <c r="A1153" s="1320"/>
      <c r="B1153" s="1321"/>
      <c r="C1153" s="1321"/>
      <c r="D1153" s="1322"/>
      <c r="E1153" s="134" t="str">
        <f t="shared" si="283"/>
        <v>P8 EXISTENTE</v>
      </c>
      <c r="G1153" s="119"/>
      <c r="H1153" s="750">
        <f t="shared" si="284"/>
        <v>4.42</v>
      </c>
      <c r="I1153" s="135">
        <v>0</v>
      </c>
      <c r="J1153" s="765">
        <f t="shared" si="288"/>
        <v>0</v>
      </c>
    </row>
    <row r="1154" spans="1:12">
      <c r="A1154" s="1320"/>
      <c r="B1154" s="1321"/>
      <c r="C1154" s="1321"/>
      <c r="D1154" s="1322"/>
      <c r="E1154" s="134" t="str">
        <f t="shared" si="283"/>
        <v>P9 EXISTENTE</v>
      </c>
      <c r="G1154" s="119"/>
      <c r="H1154" s="750">
        <f t="shared" si="284"/>
        <v>4.3</v>
      </c>
      <c r="I1154" s="135">
        <v>0</v>
      </c>
      <c r="J1154" s="765">
        <f t="shared" ref="J1154:J1209" si="289">I1154*1</f>
        <v>0</v>
      </c>
    </row>
    <row r="1155" spans="1:12">
      <c r="A1155" s="1320"/>
      <c r="B1155" s="1321"/>
      <c r="C1155" s="1321"/>
      <c r="D1155" s="1322"/>
      <c r="E1155" s="134" t="str">
        <f t="shared" si="283"/>
        <v>P10</v>
      </c>
      <c r="G1155" s="119"/>
      <c r="H1155" s="750">
        <f t="shared" si="284"/>
        <v>2</v>
      </c>
      <c r="I1155" s="135">
        <v>0</v>
      </c>
      <c r="J1155" s="765">
        <f t="shared" si="289"/>
        <v>0</v>
      </c>
      <c r="L1155" s="1">
        <f t="shared" si="286"/>
        <v>0</v>
      </c>
    </row>
    <row r="1156" spans="1:12">
      <c r="A1156" s="1320"/>
      <c r="B1156" s="1321"/>
      <c r="C1156" s="1321"/>
      <c r="D1156" s="1322"/>
      <c r="E1156" s="134" t="str">
        <f t="shared" si="283"/>
        <v>P11</v>
      </c>
      <c r="G1156" s="119"/>
      <c r="H1156" s="750">
        <f t="shared" si="284"/>
        <v>1.53</v>
      </c>
      <c r="I1156" s="135">
        <f t="shared" si="287"/>
        <v>0</v>
      </c>
      <c r="J1156" s="765">
        <f t="shared" si="289"/>
        <v>0</v>
      </c>
    </row>
    <row r="1157" spans="1:12">
      <c r="A1157" s="1320"/>
      <c r="B1157" s="1321"/>
      <c r="C1157" s="1321"/>
      <c r="D1157" s="1322"/>
      <c r="E1157" s="134" t="str">
        <f t="shared" si="283"/>
        <v>P12</v>
      </c>
      <c r="G1157" s="119"/>
      <c r="H1157" s="750">
        <f t="shared" si="284"/>
        <v>1.6</v>
      </c>
      <c r="I1157" s="135">
        <f t="shared" si="287"/>
        <v>0</v>
      </c>
      <c r="J1157" s="765">
        <f t="shared" si="289"/>
        <v>0</v>
      </c>
    </row>
    <row r="1158" spans="1:12">
      <c r="A1158" s="1320"/>
      <c r="B1158" s="1321"/>
      <c r="C1158" s="1321"/>
      <c r="D1158" s="1322"/>
      <c r="E1158" s="134" t="str">
        <f t="shared" si="283"/>
        <v>P13</v>
      </c>
      <c r="G1158" s="119"/>
      <c r="H1158" s="750">
        <f t="shared" si="284"/>
        <v>1.6</v>
      </c>
      <c r="I1158" s="135">
        <f t="shared" si="287"/>
        <v>0</v>
      </c>
      <c r="J1158" s="765">
        <f t="shared" si="289"/>
        <v>0</v>
      </c>
    </row>
    <row r="1159" spans="1:12">
      <c r="A1159" s="1320"/>
      <c r="B1159" s="1321"/>
      <c r="C1159" s="1321"/>
      <c r="D1159" s="1322"/>
      <c r="E1159" s="134" t="str">
        <f t="shared" si="283"/>
        <v>P14</v>
      </c>
      <c r="G1159" s="119"/>
      <c r="H1159" s="750">
        <f t="shared" si="284"/>
        <v>1.8</v>
      </c>
      <c r="I1159" s="135">
        <f t="shared" si="287"/>
        <v>0</v>
      </c>
      <c r="J1159" s="765">
        <f t="shared" si="289"/>
        <v>0</v>
      </c>
    </row>
    <row r="1160" spans="1:12">
      <c r="A1160" s="1320"/>
      <c r="B1160" s="1321"/>
      <c r="C1160" s="1321"/>
      <c r="D1160" s="1322"/>
      <c r="E1160" s="134" t="str">
        <f t="shared" si="283"/>
        <v>P15</v>
      </c>
      <c r="G1160" s="119"/>
      <c r="H1160" s="750">
        <f t="shared" si="284"/>
        <v>2.2999999999999998</v>
      </c>
      <c r="I1160" s="135">
        <f t="shared" si="287"/>
        <v>1</v>
      </c>
      <c r="J1160" s="765">
        <f t="shared" si="289"/>
        <v>1</v>
      </c>
      <c r="L1160" s="1">
        <f t="shared" si="286"/>
        <v>2.2999999999999998</v>
      </c>
    </row>
    <row r="1161" spans="1:12">
      <c r="A1161" s="1320"/>
      <c r="B1161" s="1321"/>
      <c r="C1161" s="1321"/>
      <c r="D1161" s="1322"/>
      <c r="E1161" s="134" t="str">
        <f t="shared" si="283"/>
        <v>P16</v>
      </c>
      <c r="G1161" s="119"/>
      <c r="H1161" s="750">
        <f t="shared" si="284"/>
        <v>1.7</v>
      </c>
      <c r="I1161" s="135">
        <f t="shared" si="287"/>
        <v>0</v>
      </c>
      <c r="J1161" s="765">
        <f t="shared" si="289"/>
        <v>0</v>
      </c>
    </row>
    <row r="1162" spans="1:12">
      <c r="A1162" s="1320"/>
      <c r="B1162" s="1321"/>
      <c r="C1162" s="1321"/>
      <c r="D1162" s="1322"/>
      <c r="E1162" s="134" t="str">
        <f t="shared" si="283"/>
        <v>P17</v>
      </c>
      <c r="G1162" s="119"/>
      <c r="H1162" s="750">
        <f t="shared" si="284"/>
        <v>1.86</v>
      </c>
      <c r="I1162" s="135">
        <f t="shared" si="287"/>
        <v>0</v>
      </c>
      <c r="J1162" s="765">
        <f t="shared" si="289"/>
        <v>0</v>
      </c>
    </row>
    <row r="1163" spans="1:12">
      <c r="A1163" s="1320"/>
      <c r="B1163" s="1321"/>
      <c r="C1163" s="1321"/>
      <c r="D1163" s="1322"/>
      <c r="E1163" s="134" t="str">
        <f t="shared" si="283"/>
        <v>P18</v>
      </c>
      <c r="G1163" s="119"/>
      <c r="H1163" s="750">
        <f t="shared" si="284"/>
        <v>3.43</v>
      </c>
      <c r="I1163" s="135">
        <f t="shared" si="287"/>
        <v>1</v>
      </c>
      <c r="J1163" s="765">
        <f t="shared" si="289"/>
        <v>1</v>
      </c>
      <c r="L1163" s="1">
        <f t="shared" si="286"/>
        <v>3.43</v>
      </c>
    </row>
    <row r="1164" spans="1:12">
      <c r="A1164" s="1320"/>
      <c r="B1164" s="1321"/>
      <c r="C1164" s="1321"/>
      <c r="D1164" s="1322"/>
      <c r="E1164" s="134" t="str">
        <f t="shared" si="283"/>
        <v>P19</v>
      </c>
      <c r="G1164" s="119"/>
      <c r="H1164" s="750">
        <f t="shared" si="284"/>
        <v>1.7</v>
      </c>
      <c r="I1164" s="135">
        <f t="shared" si="287"/>
        <v>0</v>
      </c>
      <c r="J1164" s="765">
        <f t="shared" si="289"/>
        <v>0</v>
      </c>
    </row>
    <row r="1165" spans="1:12">
      <c r="A1165" s="1320"/>
      <c r="B1165" s="1321"/>
      <c r="C1165" s="1321"/>
      <c r="D1165" s="1322"/>
      <c r="E1165" s="134" t="str">
        <f t="shared" si="283"/>
        <v>P20</v>
      </c>
      <c r="G1165" s="119"/>
      <c r="H1165" s="750">
        <f t="shared" si="284"/>
        <v>2.2000000000000002</v>
      </c>
      <c r="I1165" s="135">
        <f t="shared" si="287"/>
        <v>1</v>
      </c>
      <c r="J1165" s="765">
        <f t="shared" si="289"/>
        <v>1</v>
      </c>
      <c r="L1165" s="1">
        <f t="shared" si="286"/>
        <v>2.2000000000000002</v>
      </c>
    </row>
    <row r="1166" spans="1:12">
      <c r="A1166" s="1320"/>
      <c r="B1166" s="1321"/>
      <c r="C1166" s="1321"/>
      <c r="D1166" s="1322"/>
      <c r="E1166" s="134" t="str">
        <f t="shared" si="283"/>
        <v>P21</v>
      </c>
      <c r="G1166" s="119"/>
      <c r="H1166" s="750">
        <f t="shared" si="284"/>
        <v>1.64</v>
      </c>
      <c r="I1166" s="135">
        <f t="shared" si="287"/>
        <v>0</v>
      </c>
      <c r="J1166" s="765">
        <f t="shared" si="289"/>
        <v>0</v>
      </c>
    </row>
    <row r="1167" spans="1:12">
      <c r="A1167" s="1320"/>
      <c r="B1167" s="1321"/>
      <c r="C1167" s="1321"/>
      <c r="D1167" s="1322"/>
      <c r="E1167" s="134" t="str">
        <f t="shared" si="283"/>
        <v>P22</v>
      </c>
      <c r="G1167" s="119"/>
      <c r="H1167" s="750">
        <f t="shared" si="284"/>
        <v>1.97</v>
      </c>
      <c r="I1167" s="135">
        <f t="shared" si="287"/>
        <v>0</v>
      </c>
      <c r="J1167" s="765">
        <f t="shared" si="289"/>
        <v>0</v>
      </c>
    </row>
    <row r="1168" spans="1:12">
      <c r="A1168" s="1320"/>
      <c r="B1168" s="1321"/>
      <c r="C1168" s="1321"/>
      <c r="D1168" s="1322"/>
      <c r="E1168" s="134" t="str">
        <f t="shared" si="283"/>
        <v>P23</v>
      </c>
      <c r="G1168" s="119"/>
      <c r="H1168" s="750">
        <f t="shared" si="284"/>
        <v>1.75</v>
      </c>
      <c r="I1168" s="135">
        <f t="shared" si="287"/>
        <v>0</v>
      </c>
      <c r="J1168" s="765">
        <f t="shared" si="289"/>
        <v>0</v>
      </c>
    </row>
    <row r="1169" spans="1:12">
      <c r="A1169" s="1320"/>
      <c r="B1169" s="1321"/>
      <c r="C1169" s="1321"/>
      <c r="D1169" s="1322"/>
      <c r="E1169" s="134" t="str">
        <f t="shared" si="283"/>
        <v>P24</v>
      </c>
      <c r="G1169" s="119"/>
      <c r="H1169" s="750">
        <f t="shared" si="284"/>
        <v>1.85</v>
      </c>
      <c r="I1169" s="135">
        <f t="shared" si="287"/>
        <v>0</v>
      </c>
      <c r="J1169" s="765">
        <f t="shared" si="289"/>
        <v>0</v>
      </c>
    </row>
    <row r="1170" spans="1:12">
      <c r="A1170" s="1320"/>
      <c r="B1170" s="1321"/>
      <c r="C1170" s="1321"/>
      <c r="D1170" s="1322"/>
      <c r="E1170" s="134" t="str">
        <f t="shared" si="283"/>
        <v>P25</v>
      </c>
      <c r="G1170" s="119"/>
      <c r="H1170" s="750">
        <f t="shared" si="284"/>
        <v>1.8</v>
      </c>
      <c r="I1170" s="135">
        <f t="shared" si="287"/>
        <v>0</v>
      </c>
      <c r="J1170" s="765">
        <f t="shared" si="289"/>
        <v>0</v>
      </c>
    </row>
    <row r="1171" spans="1:12">
      <c r="A1171" s="1320"/>
      <c r="B1171" s="1321"/>
      <c r="C1171" s="1321"/>
      <c r="D1171" s="1322"/>
      <c r="E1171" s="134" t="str">
        <f t="shared" si="283"/>
        <v>P26</v>
      </c>
      <c r="G1171" s="119"/>
      <c r="H1171" s="750">
        <f t="shared" si="284"/>
        <v>1.8</v>
      </c>
      <c r="I1171" s="135">
        <f t="shared" si="287"/>
        <v>0</v>
      </c>
      <c r="J1171" s="765">
        <f t="shared" si="289"/>
        <v>0</v>
      </c>
    </row>
    <row r="1172" spans="1:12">
      <c r="A1172" s="1320"/>
      <c r="B1172" s="1321"/>
      <c r="C1172" s="1321"/>
      <c r="D1172" s="1322"/>
      <c r="E1172" s="134" t="str">
        <f t="shared" si="283"/>
        <v>P27</v>
      </c>
      <c r="G1172" s="119"/>
      <c r="H1172" s="750">
        <f t="shared" si="284"/>
        <v>1.7</v>
      </c>
      <c r="I1172" s="135">
        <f t="shared" si="287"/>
        <v>0</v>
      </c>
      <c r="J1172" s="765">
        <f t="shared" si="289"/>
        <v>0</v>
      </c>
    </row>
    <row r="1173" spans="1:12">
      <c r="A1173" s="1320"/>
      <c r="B1173" s="1321"/>
      <c r="C1173" s="1321"/>
      <c r="D1173" s="1322"/>
      <c r="E1173" s="134" t="str">
        <f t="shared" si="283"/>
        <v>P28</v>
      </c>
      <c r="G1173" s="119"/>
      <c r="H1173" s="750">
        <f t="shared" si="284"/>
        <v>1.7</v>
      </c>
      <c r="I1173" s="135">
        <f t="shared" si="287"/>
        <v>0</v>
      </c>
      <c r="J1173" s="765">
        <f t="shared" si="289"/>
        <v>0</v>
      </c>
    </row>
    <row r="1174" spans="1:12">
      <c r="A1174" s="1320"/>
      <c r="B1174" s="1321"/>
      <c r="C1174" s="1321"/>
      <c r="D1174" s="1322"/>
      <c r="E1174" s="134" t="str">
        <f t="shared" si="283"/>
        <v>P29</v>
      </c>
      <c r="G1174" s="119"/>
      <c r="H1174" s="750">
        <f t="shared" si="284"/>
        <v>1.7</v>
      </c>
      <c r="I1174" s="135">
        <f t="shared" si="287"/>
        <v>0</v>
      </c>
      <c r="J1174" s="765">
        <f t="shared" si="289"/>
        <v>0</v>
      </c>
    </row>
    <row r="1175" spans="1:12">
      <c r="A1175" s="1320"/>
      <c r="B1175" s="1321"/>
      <c r="C1175" s="1321"/>
      <c r="D1175" s="1322"/>
      <c r="E1175" s="134" t="str">
        <f t="shared" si="283"/>
        <v>P30</v>
      </c>
      <c r="G1175" s="119"/>
      <c r="H1175" s="750">
        <f t="shared" si="284"/>
        <v>2.35</v>
      </c>
      <c r="I1175" s="135">
        <f t="shared" si="287"/>
        <v>1</v>
      </c>
      <c r="J1175" s="765">
        <f t="shared" si="289"/>
        <v>1</v>
      </c>
      <c r="L1175" s="1">
        <f t="shared" si="286"/>
        <v>2.35</v>
      </c>
    </row>
    <row r="1176" spans="1:12">
      <c r="A1176" s="1320"/>
      <c r="B1176" s="1321"/>
      <c r="C1176" s="1321"/>
      <c r="D1176" s="1322"/>
      <c r="E1176" s="134" t="str">
        <f t="shared" si="283"/>
        <v>P31</v>
      </c>
      <c r="G1176" s="119"/>
      <c r="H1176" s="750">
        <f t="shared" si="284"/>
        <v>2.16</v>
      </c>
      <c r="I1176" s="135">
        <f t="shared" si="287"/>
        <v>1</v>
      </c>
      <c r="J1176" s="765">
        <f t="shared" si="289"/>
        <v>1</v>
      </c>
      <c r="L1176" s="1">
        <f t="shared" si="286"/>
        <v>2.16</v>
      </c>
    </row>
    <row r="1177" spans="1:12">
      <c r="A1177" s="1320"/>
      <c r="B1177" s="1321"/>
      <c r="C1177" s="1321"/>
      <c r="D1177" s="1322"/>
      <c r="E1177" s="134" t="str">
        <f t="shared" si="283"/>
        <v>P32</v>
      </c>
      <c r="G1177" s="119"/>
      <c r="H1177" s="750">
        <f t="shared" si="284"/>
        <v>2.35</v>
      </c>
      <c r="I1177" s="135">
        <f t="shared" si="287"/>
        <v>1</v>
      </c>
      <c r="J1177" s="765">
        <f t="shared" si="289"/>
        <v>1</v>
      </c>
      <c r="L1177" s="1">
        <f t="shared" si="286"/>
        <v>2.35</v>
      </c>
    </row>
    <row r="1178" spans="1:12">
      <c r="A1178" s="1320"/>
      <c r="B1178" s="1321"/>
      <c r="C1178" s="1321"/>
      <c r="D1178" s="1322"/>
      <c r="E1178" s="134" t="str">
        <f t="shared" si="283"/>
        <v>P33</v>
      </c>
      <c r="G1178" s="119"/>
      <c r="H1178" s="750">
        <f t="shared" si="284"/>
        <v>2.4500000000000002</v>
      </c>
      <c r="I1178" s="135">
        <f t="shared" si="287"/>
        <v>1</v>
      </c>
      <c r="J1178" s="765">
        <f t="shared" si="289"/>
        <v>1</v>
      </c>
      <c r="L1178" s="1">
        <f t="shared" si="286"/>
        <v>2.4500000000000002</v>
      </c>
    </row>
    <row r="1179" spans="1:12">
      <c r="A1179" s="1320"/>
      <c r="B1179" s="1321"/>
      <c r="C1179" s="1321"/>
      <c r="D1179" s="1322"/>
      <c r="E1179" s="134" t="str">
        <f t="shared" si="283"/>
        <v>P34</v>
      </c>
      <c r="G1179" s="119"/>
      <c r="H1179" s="750">
        <f t="shared" si="284"/>
        <v>2.4500000000000002</v>
      </c>
      <c r="I1179" s="135">
        <f t="shared" si="287"/>
        <v>1</v>
      </c>
      <c r="J1179" s="765">
        <f t="shared" si="289"/>
        <v>1</v>
      </c>
      <c r="L1179" s="1">
        <f t="shared" si="286"/>
        <v>2.4500000000000002</v>
      </c>
    </row>
    <row r="1180" spans="1:12">
      <c r="A1180" s="1320"/>
      <c r="B1180" s="1321"/>
      <c r="C1180" s="1321"/>
      <c r="D1180" s="1322"/>
      <c r="E1180" s="134" t="str">
        <f t="shared" si="283"/>
        <v>P35 EXISTENTE</v>
      </c>
      <c r="G1180" s="119"/>
      <c r="H1180" s="750">
        <f t="shared" si="284"/>
        <v>3.75</v>
      </c>
      <c r="I1180" s="135">
        <v>0</v>
      </c>
      <c r="J1180" s="765">
        <f t="shared" si="289"/>
        <v>0</v>
      </c>
    </row>
    <row r="1181" spans="1:12">
      <c r="A1181" s="1320"/>
      <c r="B1181" s="1321"/>
      <c r="C1181" s="1321"/>
      <c r="D1181" s="1322"/>
      <c r="E1181" s="134" t="str">
        <f t="shared" si="283"/>
        <v>P36</v>
      </c>
      <c r="G1181" s="119"/>
      <c r="H1181" s="750">
        <f t="shared" si="284"/>
        <v>1.6</v>
      </c>
      <c r="I1181" s="135">
        <f t="shared" si="287"/>
        <v>0</v>
      </c>
      <c r="J1181" s="765">
        <f t="shared" si="289"/>
        <v>0</v>
      </c>
    </row>
    <row r="1182" spans="1:12">
      <c r="A1182" s="1320"/>
      <c r="B1182" s="1321"/>
      <c r="C1182" s="1321"/>
      <c r="D1182" s="1322"/>
      <c r="E1182" s="134" t="str">
        <f t="shared" si="283"/>
        <v>P37</v>
      </c>
      <c r="G1182" s="119"/>
      <c r="H1182" s="750">
        <f t="shared" si="284"/>
        <v>1.68</v>
      </c>
      <c r="I1182" s="135">
        <f t="shared" si="287"/>
        <v>0</v>
      </c>
      <c r="J1182" s="765">
        <f t="shared" si="289"/>
        <v>0</v>
      </c>
    </row>
    <row r="1183" spans="1:12">
      <c r="A1183" s="1320"/>
      <c r="B1183" s="1321"/>
      <c r="C1183" s="1321"/>
      <c r="D1183" s="1322"/>
      <c r="E1183" s="134" t="str">
        <f t="shared" si="283"/>
        <v>P38</v>
      </c>
      <c r="G1183" s="119"/>
      <c r="H1183" s="750">
        <f t="shared" si="284"/>
        <v>1.9</v>
      </c>
      <c r="I1183" s="135">
        <f t="shared" si="287"/>
        <v>0</v>
      </c>
      <c r="J1183" s="765">
        <f t="shared" si="289"/>
        <v>0</v>
      </c>
    </row>
    <row r="1184" spans="1:12">
      <c r="A1184" s="1320"/>
      <c r="B1184" s="1321"/>
      <c r="C1184" s="1321"/>
      <c r="D1184" s="1322"/>
      <c r="E1184" s="134" t="str">
        <f t="shared" si="283"/>
        <v>P39</v>
      </c>
      <c r="G1184" s="119"/>
      <c r="H1184" s="750">
        <f t="shared" si="284"/>
        <v>1.7</v>
      </c>
      <c r="I1184" s="135">
        <f t="shared" si="287"/>
        <v>0</v>
      </c>
      <c r="J1184" s="765">
        <f t="shared" si="289"/>
        <v>0</v>
      </c>
    </row>
    <row r="1185" spans="1:12">
      <c r="A1185" s="1320"/>
      <c r="B1185" s="1321"/>
      <c r="C1185" s="1321"/>
      <c r="D1185" s="1322"/>
      <c r="E1185" s="134" t="str">
        <f t="shared" si="283"/>
        <v>P40</v>
      </c>
      <c r="G1185" s="119"/>
      <c r="H1185" s="750">
        <f t="shared" si="284"/>
        <v>1.9</v>
      </c>
      <c r="I1185" s="135">
        <f t="shared" si="287"/>
        <v>0</v>
      </c>
      <c r="J1185" s="765">
        <f t="shared" si="289"/>
        <v>0</v>
      </c>
    </row>
    <row r="1186" spans="1:12">
      <c r="A1186" s="1320"/>
      <c r="B1186" s="1321"/>
      <c r="C1186" s="1321"/>
      <c r="D1186" s="1322"/>
      <c r="E1186" s="134" t="str">
        <f t="shared" si="283"/>
        <v>P41</v>
      </c>
      <c r="G1186" s="119"/>
      <c r="H1186" s="750">
        <f t="shared" si="284"/>
        <v>1.8</v>
      </c>
      <c r="I1186" s="135">
        <f t="shared" si="287"/>
        <v>0</v>
      </c>
      <c r="J1186" s="765">
        <f t="shared" si="289"/>
        <v>0</v>
      </c>
    </row>
    <row r="1187" spans="1:12">
      <c r="A1187" s="1320"/>
      <c r="B1187" s="1321"/>
      <c r="C1187" s="1321"/>
      <c r="D1187" s="1322"/>
      <c r="E1187" s="134" t="str">
        <f t="shared" si="283"/>
        <v>P42</v>
      </c>
      <c r="G1187" s="119"/>
      <c r="H1187" s="750">
        <f t="shared" si="284"/>
        <v>2</v>
      </c>
      <c r="I1187" s="135">
        <f t="shared" si="287"/>
        <v>1</v>
      </c>
      <c r="J1187" s="765">
        <f t="shared" si="289"/>
        <v>1</v>
      </c>
    </row>
    <row r="1188" spans="1:12">
      <c r="A1188" s="1320"/>
      <c r="B1188" s="1321"/>
      <c r="C1188" s="1321"/>
      <c r="D1188" s="1322"/>
      <c r="E1188" s="134" t="str">
        <f t="shared" si="283"/>
        <v>P43 EXISTENTE</v>
      </c>
      <c r="G1188" s="119"/>
      <c r="H1188" s="750">
        <f t="shared" si="284"/>
        <v>6</v>
      </c>
      <c r="I1188" s="135">
        <v>0</v>
      </c>
      <c r="J1188" s="765">
        <f t="shared" si="289"/>
        <v>0</v>
      </c>
    </row>
    <row r="1189" spans="1:12">
      <c r="A1189" s="1320"/>
      <c r="B1189" s="1321"/>
      <c r="C1189" s="1321"/>
      <c r="D1189" s="1322"/>
      <c r="E1189" s="134" t="str">
        <f t="shared" si="283"/>
        <v>P44</v>
      </c>
      <c r="G1189" s="119"/>
      <c r="H1189" s="750">
        <f t="shared" si="284"/>
        <v>1.6</v>
      </c>
      <c r="I1189" s="135">
        <f t="shared" si="287"/>
        <v>0</v>
      </c>
      <c r="J1189" s="765">
        <f t="shared" si="289"/>
        <v>0</v>
      </c>
    </row>
    <row r="1190" spans="1:12">
      <c r="A1190" s="1320"/>
      <c r="B1190" s="1321"/>
      <c r="C1190" s="1321"/>
      <c r="D1190" s="1322"/>
      <c r="E1190" s="134" t="str">
        <f t="shared" si="283"/>
        <v>P45</v>
      </c>
      <c r="G1190" s="119"/>
      <c r="H1190" s="750">
        <f t="shared" si="284"/>
        <v>1.95</v>
      </c>
      <c r="I1190" s="135">
        <f t="shared" si="287"/>
        <v>0</v>
      </c>
      <c r="J1190" s="765">
        <f t="shared" si="289"/>
        <v>0</v>
      </c>
    </row>
    <row r="1191" spans="1:12">
      <c r="A1191" s="1320"/>
      <c r="B1191" s="1321"/>
      <c r="C1191" s="1321"/>
      <c r="D1191" s="1322"/>
      <c r="E1191" s="134" t="str">
        <f t="shared" si="283"/>
        <v>P46</v>
      </c>
      <c r="G1191" s="119"/>
      <c r="H1191" s="750">
        <f t="shared" si="284"/>
        <v>2.2000000000000002</v>
      </c>
      <c r="I1191" s="135">
        <f t="shared" si="287"/>
        <v>1</v>
      </c>
      <c r="J1191" s="765">
        <f t="shared" si="289"/>
        <v>1</v>
      </c>
      <c r="L1191" s="1">
        <f t="shared" si="286"/>
        <v>2.2000000000000002</v>
      </c>
    </row>
    <row r="1192" spans="1:12">
      <c r="A1192" s="1320"/>
      <c r="B1192" s="1321"/>
      <c r="C1192" s="1321"/>
      <c r="D1192" s="1322"/>
      <c r="E1192" s="134" t="str">
        <f t="shared" si="283"/>
        <v>P47</v>
      </c>
      <c r="G1192" s="119"/>
      <c r="H1192" s="750">
        <f t="shared" si="284"/>
        <v>2.02</v>
      </c>
      <c r="I1192" s="135">
        <f t="shared" si="287"/>
        <v>1</v>
      </c>
      <c r="J1192" s="765">
        <f t="shared" si="289"/>
        <v>1</v>
      </c>
      <c r="L1192" s="1">
        <f t="shared" si="286"/>
        <v>2.02</v>
      </c>
    </row>
    <row r="1193" spans="1:12">
      <c r="A1193" s="1320"/>
      <c r="B1193" s="1321"/>
      <c r="C1193" s="1321"/>
      <c r="D1193" s="1322"/>
      <c r="E1193" s="134" t="str">
        <f t="shared" si="283"/>
        <v>P48</v>
      </c>
      <c r="G1193" s="119"/>
      <c r="H1193" s="750">
        <f t="shared" si="284"/>
        <v>1.7</v>
      </c>
      <c r="I1193" s="135">
        <f t="shared" si="287"/>
        <v>0</v>
      </c>
      <c r="J1193" s="765">
        <f t="shared" si="289"/>
        <v>0</v>
      </c>
    </row>
    <row r="1194" spans="1:12">
      <c r="A1194" s="1320"/>
      <c r="B1194" s="1321"/>
      <c r="C1194" s="1321"/>
      <c r="D1194" s="1322"/>
      <c r="E1194" s="134" t="str">
        <f t="shared" si="283"/>
        <v>P49</v>
      </c>
      <c r="G1194" s="119"/>
      <c r="H1194" s="750">
        <f t="shared" si="284"/>
        <v>1.7</v>
      </c>
      <c r="I1194" s="135">
        <f t="shared" si="287"/>
        <v>0</v>
      </c>
      <c r="J1194" s="765">
        <f t="shared" si="289"/>
        <v>0</v>
      </c>
    </row>
    <row r="1195" spans="1:12">
      <c r="A1195" s="1320"/>
      <c r="B1195" s="1321"/>
      <c r="C1195" s="1321"/>
      <c r="D1195" s="1322"/>
      <c r="E1195" s="134" t="str">
        <f t="shared" si="283"/>
        <v>P50</v>
      </c>
      <c r="G1195" s="119"/>
      <c r="H1195" s="750">
        <f t="shared" si="284"/>
        <v>1.63</v>
      </c>
      <c r="I1195" s="135">
        <f t="shared" si="287"/>
        <v>0</v>
      </c>
      <c r="J1195" s="765">
        <f t="shared" si="289"/>
        <v>0</v>
      </c>
    </row>
    <row r="1196" spans="1:12">
      <c r="A1196" s="1320"/>
      <c r="B1196" s="1321"/>
      <c r="C1196" s="1321"/>
      <c r="D1196" s="1322"/>
      <c r="E1196" s="134" t="str">
        <f t="shared" si="283"/>
        <v>P51</v>
      </c>
      <c r="G1196" s="119"/>
      <c r="H1196" s="750">
        <f>+H1127</f>
        <v>1.56</v>
      </c>
      <c r="I1196" s="135">
        <f t="shared" si="287"/>
        <v>0</v>
      </c>
      <c r="J1196" s="765">
        <f t="shared" si="289"/>
        <v>0</v>
      </c>
    </row>
    <row r="1197" spans="1:12">
      <c r="A1197" s="1320"/>
      <c r="B1197" s="1321"/>
      <c r="C1197" s="1321"/>
      <c r="D1197" s="1322"/>
      <c r="E1197" s="134" t="str">
        <f t="shared" si="283"/>
        <v>P52</v>
      </c>
      <c r="G1197" s="119"/>
      <c r="H1197" s="750">
        <f t="shared" si="284"/>
        <v>1.59</v>
      </c>
      <c r="I1197" s="135">
        <f t="shared" si="287"/>
        <v>0</v>
      </c>
      <c r="J1197" s="765">
        <f t="shared" si="289"/>
        <v>0</v>
      </c>
    </row>
    <row r="1198" spans="1:12">
      <c r="A1198" s="1320"/>
      <c r="B1198" s="1321"/>
      <c r="C1198" s="1321"/>
      <c r="D1198" s="1322"/>
      <c r="E1198" s="134" t="str">
        <f t="shared" si="283"/>
        <v>P53</v>
      </c>
      <c r="G1198" s="119"/>
      <c r="H1198" s="750">
        <f t="shared" si="284"/>
        <v>1.7</v>
      </c>
      <c r="I1198" s="135">
        <f t="shared" si="287"/>
        <v>0</v>
      </c>
      <c r="J1198" s="765">
        <f t="shared" si="289"/>
        <v>0</v>
      </c>
    </row>
    <row r="1199" spans="1:12">
      <c r="A1199" s="1320"/>
      <c r="B1199" s="1321"/>
      <c r="C1199" s="1321"/>
      <c r="D1199" s="1322"/>
      <c r="E1199" s="134" t="str">
        <f t="shared" si="283"/>
        <v>P54</v>
      </c>
      <c r="G1199" s="119"/>
      <c r="H1199" s="750">
        <f t="shared" si="284"/>
        <v>2.31</v>
      </c>
      <c r="I1199" s="135">
        <f t="shared" si="287"/>
        <v>1</v>
      </c>
      <c r="J1199" s="765">
        <f t="shared" si="289"/>
        <v>1</v>
      </c>
      <c r="L1199" s="1">
        <f t="shared" si="286"/>
        <v>2.31</v>
      </c>
    </row>
    <row r="1200" spans="1:12">
      <c r="A1200" s="1320"/>
      <c r="B1200" s="1321"/>
      <c r="C1200" s="1321"/>
      <c r="D1200" s="1322"/>
      <c r="E1200" s="134" t="str">
        <f t="shared" si="283"/>
        <v>P55</v>
      </c>
      <c r="G1200" s="119"/>
      <c r="H1200" s="750">
        <f t="shared" si="284"/>
        <v>1.7</v>
      </c>
      <c r="I1200" s="135">
        <f t="shared" si="287"/>
        <v>0</v>
      </c>
      <c r="J1200" s="765">
        <f t="shared" si="289"/>
        <v>0</v>
      </c>
    </row>
    <row r="1201" spans="1:14">
      <c r="A1201" s="1320"/>
      <c r="B1201" s="1321"/>
      <c r="C1201" s="1321"/>
      <c r="D1201" s="1322"/>
      <c r="E1201" s="134" t="str">
        <f t="shared" si="283"/>
        <v>P56</v>
      </c>
      <c r="G1201" s="119"/>
      <c r="H1201" s="750">
        <f t="shared" si="284"/>
        <v>1.9</v>
      </c>
      <c r="I1201" s="135">
        <f t="shared" si="287"/>
        <v>0</v>
      </c>
      <c r="J1201" s="765">
        <f t="shared" si="289"/>
        <v>0</v>
      </c>
    </row>
    <row r="1202" spans="1:14">
      <c r="A1202" s="1320"/>
      <c r="B1202" s="1321"/>
      <c r="C1202" s="1321"/>
      <c r="D1202" s="1322"/>
      <c r="E1202" s="134" t="str">
        <f t="shared" si="283"/>
        <v>P57</v>
      </c>
      <c r="G1202" s="119"/>
      <c r="H1202" s="750">
        <f t="shared" si="284"/>
        <v>1.8</v>
      </c>
      <c r="I1202" s="135">
        <f t="shared" si="287"/>
        <v>0</v>
      </c>
      <c r="J1202" s="765">
        <f t="shared" si="289"/>
        <v>0</v>
      </c>
    </row>
    <row r="1203" spans="1:14">
      <c r="A1203" s="1320"/>
      <c r="B1203" s="1321"/>
      <c r="C1203" s="1321"/>
      <c r="D1203" s="1322"/>
      <c r="E1203" s="134" t="str">
        <f t="shared" si="283"/>
        <v>P58 EXISTENTE</v>
      </c>
      <c r="G1203" s="119"/>
      <c r="H1203" s="750">
        <f t="shared" si="284"/>
        <v>2.8</v>
      </c>
      <c r="I1203" s="135">
        <v>0</v>
      </c>
      <c r="J1203" s="765">
        <f t="shared" si="289"/>
        <v>0</v>
      </c>
    </row>
    <row r="1204" spans="1:14">
      <c r="A1204" s="1320"/>
      <c r="B1204" s="1321"/>
      <c r="C1204" s="1321"/>
      <c r="D1204" s="1322"/>
      <c r="E1204" s="134" t="str">
        <f t="shared" si="283"/>
        <v>P59</v>
      </c>
      <c r="G1204" s="119"/>
      <c r="H1204" s="750">
        <f t="shared" si="284"/>
        <v>2</v>
      </c>
      <c r="I1204" s="135">
        <f t="shared" si="287"/>
        <v>1</v>
      </c>
      <c r="J1204" s="765">
        <f t="shared" si="289"/>
        <v>1</v>
      </c>
    </row>
    <row r="1205" spans="1:14">
      <c r="A1205" s="1320"/>
      <c r="B1205" s="1321"/>
      <c r="C1205" s="1321"/>
      <c r="D1205" s="1322"/>
      <c r="E1205" s="134" t="str">
        <f t="shared" si="283"/>
        <v>P60</v>
      </c>
      <c r="G1205" s="119"/>
      <c r="H1205" s="750">
        <f t="shared" si="284"/>
        <v>1.8</v>
      </c>
      <c r="I1205" s="135">
        <f t="shared" si="287"/>
        <v>0</v>
      </c>
      <c r="J1205" s="765">
        <f t="shared" si="289"/>
        <v>0</v>
      </c>
    </row>
    <row r="1206" spans="1:14">
      <c r="A1206" s="1320"/>
      <c r="B1206" s="1321"/>
      <c r="C1206" s="1321"/>
      <c r="D1206" s="1322"/>
      <c r="E1206" s="134" t="str">
        <f t="shared" si="283"/>
        <v>P61 EXISTENTE</v>
      </c>
      <c r="G1206" s="119"/>
      <c r="H1206" s="750">
        <f t="shared" si="284"/>
        <v>2.4500000000000002</v>
      </c>
      <c r="I1206" s="135">
        <v>0</v>
      </c>
      <c r="J1206" s="765">
        <f t="shared" si="289"/>
        <v>0</v>
      </c>
      <c r="L1206" s="1">
        <f t="shared" si="286"/>
        <v>0</v>
      </c>
    </row>
    <row r="1207" spans="1:14">
      <c r="A1207" s="1320"/>
      <c r="B1207" s="1321"/>
      <c r="C1207" s="1321"/>
      <c r="D1207" s="1322"/>
      <c r="E1207" s="134" t="str">
        <f t="shared" si="283"/>
        <v>P62</v>
      </c>
      <c r="G1207" s="119"/>
      <c r="H1207" s="750">
        <f t="shared" si="284"/>
        <v>1.9</v>
      </c>
      <c r="I1207" s="135">
        <f t="shared" si="287"/>
        <v>0</v>
      </c>
      <c r="J1207" s="765">
        <f t="shared" si="289"/>
        <v>0</v>
      </c>
    </row>
    <row r="1208" spans="1:14">
      <c r="A1208" s="1320"/>
      <c r="B1208" s="1321"/>
      <c r="C1208" s="1321"/>
      <c r="D1208" s="1322"/>
      <c r="E1208" s="134" t="str">
        <f t="shared" si="283"/>
        <v>P76</v>
      </c>
      <c r="G1208" s="119"/>
      <c r="H1208" s="750">
        <f t="shared" si="284"/>
        <v>2.2000000000000002</v>
      </c>
      <c r="I1208" s="135">
        <f t="shared" si="287"/>
        <v>1</v>
      </c>
      <c r="J1208" s="765">
        <f t="shared" si="289"/>
        <v>1</v>
      </c>
      <c r="L1208" s="1">
        <f t="shared" si="286"/>
        <v>2.2000000000000002</v>
      </c>
    </row>
    <row r="1209" spans="1:14" ht="13.5" thickBot="1">
      <c r="A1209" s="1320"/>
      <c r="B1209" s="1321"/>
      <c r="C1209" s="1321"/>
      <c r="D1209" s="1322"/>
      <c r="E1209" s="134"/>
      <c r="G1209" s="119"/>
      <c r="H1209" s="750"/>
      <c r="I1209" s="135"/>
      <c r="J1209" s="765">
        <f t="shared" si="289"/>
        <v>0</v>
      </c>
    </row>
    <row r="1210" spans="1:14" ht="13.5" thickBot="1">
      <c r="A1210" s="1323"/>
      <c r="B1210" s="1324"/>
      <c r="C1210" s="1324"/>
      <c r="D1210" s="1325"/>
      <c r="E1210" s="606" t="s">
        <v>49</v>
      </c>
      <c r="F1210" s="938"/>
      <c r="G1210" s="384"/>
      <c r="H1210" s="384"/>
      <c r="I1210" s="928"/>
      <c r="J1210" s="753">
        <f>ROUND(SUM(J1146:J1209),2)</f>
        <v>14</v>
      </c>
    </row>
    <row r="1211" spans="1:14" ht="15.75" customHeight="1" thickBot="1">
      <c r="A1211" s="610"/>
      <c r="B1211" s="611"/>
      <c r="C1211" s="611"/>
      <c r="D1211" s="611"/>
      <c r="E1211" s="384"/>
      <c r="F1211" s="938"/>
      <c r="G1211" s="384"/>
      <c r="H1211" s="384"/>
      <c r="I1211" s="928"/>
      <c r="J1211" s="754"/>
    </row>
    <row r="1212" spans="1:14" ht="15" customHeight="1" thickBot="1">
      <c r="A1212" s="1336" t="str">
        <f>'PRESU OFICIAL'!B27</f>
        <v>ACOMETIDAS DOMICILIARIAS</v>
      </c>
      <c r="B1212" s="1337"/>
      <c r="C1212" s="1337"/>
      <c r="D1212" s="1337"/>
      <c r="E1212" s="1337"/>
      <c r="F1212" s="1337"/>
      <c r="G1212" s="1337"/>
      <c r="H1212" s="1337"/>
      <c r="I1212" s="748"/>
      <c r="J1212" s="755">
        <f>'PRESU OFICIAL'!A27</f>
        <v>1.5</v>
      </c>
    </row>
    <row r="1213" spans="1:14" ht="18.75" customHeight="1" thickBot="1">
      <c r="A1213" s="1326" t="str">
        <f>+'PRESU OFICIAL'!B28</f>
        <v>Excavación manual en material común. Incluye cargue de material sobrante, mano de obra, materiales y equipo</v>
      </c>
      <c r="B1213" s="1327"/>
      <c r="C1213" s="1327"/>
      <c r="D1213" s="1327"/>
      <c r="E1213" s="1327"/>
      <c r="F1213" s="1327"/>
      <c r="G1213" s="1327"/>
      <c r="H1213" s="1329"/>
      <c r="I1213" s="132" t="str">
        <f>'PRESU OFICIAL'!C28</f>
        <v>M3</v>
      </c>
      <c r="J1213" s="435" t="str">
        <f>+'PRESU OFICIAL'!A28</f>
        <v>1,5,1</v>
      </c>
    </row>
    <row r="1214" spans="1:14" ht="15.75" customHeight="1" thickBot="1">
      <c r="A1214" s="1317"/>
      <c r="B1214" s="1318"/>
      <c r="C1214" s="1318"/>
      <c r="D1214" s="1319"/>
      <c r="E1214" s="112" t="s">
        <v>3</v>
      </c>
      <c r="F1214" s="939" t="s">
        <v>59</v>
      </c>
      <c r="G1214" s="112" t="s">
        <v>60</v>
      </c>
      <c r="H1214" s="112" t="s">
        <v>61</v>
      </c>
      <c r="I1214" s="114" t="s">
        <v>62</v>
      </c>
      <c r="J1214" s="112" t="s">
        <v>49</v>
      </c>
    </row>
    <row r="1215" spans="1:14">
      <c r="A1215" s="1320"/>
      <c r="B1215" s="1321"/>
      <c r="C1215" s="1321"/>
      <c r="D1215" s="1322"/>
      <c r="E1215" s="131" t="str">
        <f>E93</f>
        <v>P1 A P2</v>
      </c>
      <c r="F1215" s="763"/>
      <c r="G1215" s="119"/>
      <c r="H1215" s="766"/>
      <c r="I1215" s="127"/>
      <c r="J1215" s="750"/>
    </row>
    <row r="1216" spans="1:14">
      <c r="A1216" s="1320"/>
      <c r="B1216" s="1321"/>
      <c r="C1216" s="1321"/>
      <c r="D1216" s="1322"/>
      <c r="E1216" s="134" t="s">
        <v>81</v>
      </c>
      <c r="F1216" s="637">
        <v>5.58</v>
      </c>
      <c r="G1216" s="128">
        <v>0.7</v>
      </c>
      <c r="H1216" s="128">
        <f>(1.2+H$93)/2+0.1</f>
        <v>1.7925</v>
      </c>
      <c r="I1216" s="127"/>
      <c r="J1216" s="750"/>
      <c r="L1216" s="1">
        <v>0</v>
      </c>
      <c r="M1216" s="1">
        <v>1.59</v>
      </c>
      <c r="N1216" s="1">
        <v>0.6</v>
      </c>
    </row>
    <row r="1217" spans="1:14">
      <c r="A1217" s="1320"/>
      <c r="B1217" s="1321"/>
      <c r="C1217" s="1321"/>
      <c r="D1217" s="1322"/>
      <c r="E1217" s="134" t="s">
        <v>82</v>
      </c>
      <c r="F1217" s="637">
        <v>3.25</v>
      </c>
      <c r="G1217" s="128">
        <v>0.7</v>
      </c>
      <c r="H1217" s="128">
        <f t="shared" ref="H1217:H1235" si="290">(1.2+H$93)/2+0.1</f>
        <v>1.7925</v>
      </c>
      <c r="I1217" s="127"/>
      <c r="J1217" s="750"/>
      <c r="L1217" s="1">
        <v>1.6</v>
      </c>
      <c r="M1217" s="1">
        <v>1.89</v>
      </c>
      <c r="N1217" s="1">
        <v>0.7</v>
      </c>
    </row>
    <row r="1218" spans="1:14">
      <c r="A1218" s="1320"/>
      <c r="B1218" s="1321"/>
      <c r="C1218" s="1321"/>
      <c r="D1218" s="1322"/>
      <c r="E1218" s="134" t="s">
        <v>83</v>
      </c>
      <c r="F1218" s="637">
        <v>5.1100000000000003</v>
      </c>
      <c r="G1218" s="128">
        <v>0.7</v>
      </c>
      <c r="H1218" s="128">
        <f t="shared" si="290"/>
        <v>1.7925</v>
      </c>
      <c r="I1218" s="127"/>
      <c r="J1218" s="750"/>
      <c r="L1218" s="1">
        <v>1.9</v>
      </c>
      <c r="M1218" s="1">
        <v>2.09</v>
      </c>
      <c r="N1218" s="1">
        <v>0.8</v>
      </c>
    </row>
    <row r="1219" spans="1:14">
      <c r="A1219" s="1320"/>
      <c r="B1219" s="1321"/>
      <c r="C1219" s="1321"/>
      <c r="D1219" s="1322"/>
      <c r="E1219" s="134" t="s">
        <v>84</v>
      </c>
      <c r="F1219" s="637">
        <v>4.82</v>
      </c>
      <c r="G1219" s="128">
        <v>0.7</v>
      </c>
      <c r="H1219" s="128">
        <f t="shared" si="290"/>
        <v>1.7925</v>
      </c>
      <c r="I1219" s="127"/>
      <c r="J1219" s="750"/>
      <c r="L1219" s="1">
        <v>2.1</v>
      </c>
      <c r="M1219" s="1">
        <v>2.29</v>
      </c>
      <c r="N1219" s="1">
        <v>0.9</v>
      </c>
    </row>
    <row r="1220" spans="1:14">
      <c r="A1220" s="1320"/>
      <c r="B1220" s="1321"/>
      <c r="C1220" s="1321"/>
      <c r="D1220" s="1322"/>
      <c r="E1220" s="134" t="s">
        <v>85</v>
      </c>
      <c r="F1220" s="637">
        <v>4.71</v>
      </c>
      <c r="G1220" s="128">
        <v>0.7</v>
      </c>
      <c r="H1220" s="128">
        <f t="shared" si="290"/>
        <v>1.7925</v>
      </c>
      <c r="I1220" s="127"/>
      <c r="J1220" s="750"/>
      <c r="L1220" s="1">
        <v>2.2999999999999998</v>
      </c>
      <c r="M1220" s="1">
        <v>2.4900000000000002</v>
      </c>
      <c r="N1220" s="1">
        <v>1</v>
      </c>
    </row>
    <row r="1221" spans="1:14">
      <c r="A1221" s="1320"/>
      <c r="B1221" s="1321"/>
      <c r="C1221" s="1321"/>
      <c r="D1221" s="1322"/>
      <c r="E1221" s="134" t="s">
        <v>86</v>
      </c>
      <c r="F1221" s="637">
        <v>5.1100000000000003</v>
      </c>
      <c r="G1221" s="128">
        <v>0.7</v>
      </c>
      <c r="H1221" s="128">
        <f t="shared" si="290"/>
        <v>1.7925</v>
      </c>
      <c r="I1221" s="127"/>
      <c r="J1221" s="750"/>
      <c r="L1221" s="1">
        <v>2.5</v>
      </c>
      <c r="M1221" s="1">
        <v>2.78</v>
      </c>
      <c r="N1221" s="1">
        <v>1.1000000000000001</v>
      </c>
    </row>
    <row r="1222" spans="1:14">
      <c r="A1222" s="1320"/>
      <c r="B1222" s="1321"/>
      <c r="C1222" s="1321"/>
      <c r="D1222" s="1322"/>
      <c r="E1222" s="134" t="s">
        <v>87</v>
      </c>
      <c r="F1222" s="637">
        <v>4.88</v>
      </c>
      <c r="G1222" s="128">
        <v>0.7</v>
      </c>
      <c r="H1222" s="128">
        <f t="shared" si="290"/>
        <v>1.7925</v>
      </c>
      <c r="I1222" s="127"/>
      <c r="J1222" s="750"/>
      <c r="L1222" s="1">
        <v>2.8</v>
      </c>
      <c r="M1222" s="1">
        <v>3</v>
      </c>
      <c r="N1222" s="1">
        <v>1.2</v>
      </c>
    </row>
    <row r="1223" spans="1:14">
      <c r="A1223" s="1320"/>
      <c r="B1223" s="1321"/>
      <c r="C1223" s="1321"/>
      <c r="D1223" s="1322"/>
      <c r="E1223" s="134" t="s">
        <v>88</v>
      </c>
      <c r="F1223" s="637">
        <v>5.26</v>
      </c>
      <c r="G1223" s="128">
        <v>0.7</v>
      </c>
      <c r="H1223" s="128">
        <f t="shared" si="290"/>
        <v>1.7925</v>
      </c>
      <c r="I1223" s="127"/>
      <c r="J1223" s="750"/>
    </row>
    <row r="1224" spans="1:14">
      <c r="A1224" s="1320"/>
      <c r="B1224" s="1321"/>
      <c r="C1224" s="1321"/>
      <c r="D1224" s="1322"/>
      <c r="E1224" s="134" t="s">
        <v>89</v>
      </c>
      <c r="F1224" s="637">
        <v>4.72</v>
      </c>
      <c r="G1224" s="128">
        <v>0.7</v>
      </c>
      <c r="H1224" s="128">
        <f t="shared" si="290"/>
        <v>1.7925</v>
      </c>
      <c r="I1224" s="127"/>
      <c r="J1224" s="750"/>
    </row>
    <row r="1225" spans="1:14">
      <c r="A1225" s="1320"/>
      <c r="B1225" s="1321"/>
      <c r="C1225" s="1321"/>
      <c r="D1225" s="1322"/>
      <c r="E1225" s="134" t="s">
        <v>90</v>
      </c>
      <c r="F1225" s="637">
        <v>4.55</v>
      </c>
      <c r="G1225" s="128">
        <v>0.7</v>
      </c>
      <c r="H1225" s="128">
        <f t="shared" si="290"/>
        <v>1.7925</v>
      </c>
      <c r="I1225" s="127"/>
      <c r="J1225" s="750"/>
    </row>
    <row r="1226" spans="1:14">
      <c r="A1226" s="1320"/>
      <c r="B1226" s="1321"/>
      <c r="C1226" s="1321"/>
      <c r="D1226" s="1322"/>
      <c r="E1226" s="134" t="s">
        <v>91</v>
      </c>
      <c r="F1226" s="637">
        <v>4.5</v>
      </c>
      <c r="G1226" s="128">
        <v>0.7</v>
      </c>
      <c r="H1226" s="128">
        <f t="shared" si="290"/>
        <v>1.7925</v>
      </c>
      <c r="I1226" s="127"/>
      <c r="J1226" s="750"/>
    </row>
    <row r="1227" spans="1:14">
      <c r="A1227" s="1320"/>
      <c r="B1227" s="1321"/>
      <c r="C1227" s="1321"/>
      <c r="D1227" s="1322"/>
      <c r="E1227" s="134" t="s">
        <v>92</v>
      </c>
      <c r="F1227" s="637">
        <v>3.98</v>
      </c>
      <c r="G1227" s="128">
        <v>0.7</v>
      </c>
      <c r="H1227" s="128">
        <f t="shared" si="290"/>
        <v>1.7925</v>
      </c>
      <c r="I1227" s="127"/>
      <c r="J1227" s="750"/>
    </row>
    <row r="1228" spans="1:14">
      <c r="A1228" s="1320"/>
      <c r="B1228" s="1321"/>
      <c r="C1228" s="1321"/>
      <c r="D1228" s="1322"/>
      <c r="E1228" s="134" t="s">
        <v>93</v>
      </c>
      <c r="F1228" s="637">
        <v>3.28</v>
      </c>
      <c r="G1228" s="128">
        <v>0.7</v>
      </c>
      <c r="H1228" s="128">
        <f t="shared" si="290"/>
        <v>1.7925</v>
      </c>
      <c r="I1228" s="127"/>
      <c r="J1228" s="750"/>
    </row>
    <row r="1229" spans="1:14">
      <c r="A1229" s="1320"/>
      <c r="B1229" s="1321"/>
      <c r="C1229" s="1321"/>
      <c r="D1229" s="1322"/>
      <c r="E1229" s="134" t="s">
        <v>225</v>
      </c>
      <c r="F1229" s="637">
        <v>3.65</v>
      </c>
      <c r="G1229" s="128">
        <v>0.7</v>
      </c>
      <c r="H1229" s="128">
        <f t="shared" si="290"/>
        <v>1.7925</v>
      </c>
      <c r="I1229" s="127"/>
      <c r="J1229" s="750"/>
    </row>
    <row r="1230" spans="1:14">
      <c r="A1230" s="1320"/>
      <c r="B1230" s="1321"/>
      <c r="C1230" s="1321"/>
      <c r="D1230" s="1322"/>
      <c r="E1230" s="134" t="s">
        <v>226</v>
      </c>
      <c r="F1230" s="637">
        <v>3.45</v>
      </c>
      <c r="G1230" s="128">
        <v>0.7</v>
      </c>
      <c r="H1230" s="128">
        <f t="shared" si="290"/>
        <v>1.7925</v>
      </c>
      <c r="I1230" s="127"/>
      <c r="J1230" s="750"/>
    </row>
    <row r="1231" spans="1:14">
      <c r="A1231" s="1320"/>
      <c r="B1231" s="1321"/>
      <c r="C1231" s="1321"/>
      <c r="D1231" s="1322"/>
      <c r="E1231" s="134" t="s">
        <v>227</v>
      </c>
      <c r="F1231" s="637">
        <v>3.39</v>
      </c>
      <c r="G1231" s="128">
        <v>0.7</v>
      </c>
      <c r="H1231" s="128">
        <f t="shared" si="290"/>
        <v>1.7925</v>
      </c>
      <c r="I1231" s="127"/>
      <c r="J1231" s="750"/>
    </row>
    <row r="1232" spans="1:14">
      <c r="A1232" s="1320"/>
      <c r="B1232" s="1321"/>
      <c r="C1232" s="1321"/>
      <c r="D1232" s="1322"/>
      <c r="E1232" s="134" t="s">
        <v>228</v>
      </c>
      <c r="F1232" s="637">
        <v>3.76</v>
      </c>
      <c r="G1232" s="128">
        <v>0.7</v>
      </c>
      <c r="H1232" s="128">
        <f t="shared" si="290"/>
        <v>1.7925</v>
      </c>
      <c r="I1232" s="127"/>
      <c r="J1232" s="750"/>
    </row>
    <row r="1233" spans="1:10">
      <c r="A1233" s="1320"/>
      <c r="B1233" s="1321"/>
      <c r="C1233" s="1321"/>
      <c r="D1233" s="1322"/>
      <c r="E1233" s="134" t="s">
        <v>229</v>
      </c>
      <c r="F1233" s="637">
        <v>5.18</v>
      </c>
      <c r="G1233" s="128">
        <v>0.7</v>
      </c>
      <c r="H1233" s="128">
        <f t="shared" si="290"/>
        <v>1.7925</v>
      </c>
      <c r="I1233" s="127"/>
      <c r="J1233" s="750"/>
    </row>
    <row r="1234" spans="1:10">
      <c r="A1234" s="1320"/>
      <c r="B1234" s="1321"/>
      <c r="C1234" s="1321"/>
      <c r="D1234" s="1322"/>
      <c r="E1234" s="134" t="s">
        <v>230</v>
      </c>
      <c r="F1234" s="637">
        <v>5.47</v>
      </c>
      <c r="G1234" s="128">
        <v>0.7</v>
      </c>
      <c r="H1234" s="128">
        <f t="shared" si="290"/>
        <v>1.7925</v>
      </c>
      <c r="I1234" s="127"/>
      <c r="J1234" s="750"/>
    </row>
    <row r="1235" spans="1:10">
      <c r="A1235" s="1320"/>
      <c r="B1235" s="1321"/>
      <c r="C1235" s="1321"/>
      <c r="D1235" s="1322"/>
      <c r="E1235" s="134" t="s">
        <v>564</v>
      </c>
      <c r="F1235" s="637">
        <v>5.65</v>
      </c>
      <c r="G1235" s="128">
        <v>0.7</v>
      </c>
      <c r="H1235" s="128">
        <f t="shared" si="290"/>
        <v>1.7925</v>
      </c>
      <c r="I1235" s="127"/>
      <c r="J1235" s="750"/>
    </row>
    <row r="1236" spans="1:10">
      <c r="A1236" s="1320"/>
      <c r="B1236" s="1321"/>
      <c r="C1236" s="1321"/>
      <c r="D1236" s="1322"/>
      <c r="E1236" s="131" t="str">
        <f>E94</f>
        <v>P3 A P4</v>
      </c>
      <c r="F1236" s="637"/>
      <c r="G1236" s="128"/>
      <c r="H1236" s="128"/>
      <c r="I1236" s="127"/>
      <c r="J1236" s="750"/>
    </row>
    <row r="1237" spans="1:10">
      <c r="A1237" s="1320"/>
      <c r="B1237" s="1321"/>
      <c r="C1237" s="1321"/>
      <c r="D1237" s="1322"/>
      <c r="E1237" s="134" t="s">
        <v>81</v>
      </c>
      <c r="F1237" s="637">
        <v>4.68</v>
      </c>
      <c r="G1237" s="128">
        <v>0.7</v>
      </c>
      <c r="H1237" s="128">
        <f>(1.2+H$94)/2+0.1</f>
        <v>1.5750000000000002</v>
      </c>
      <c r="I1237" s="127"/>
      <c r="J1237" s="750"/>
    </row>
    <row r="1238" spans="1:10">
      <c r="A1238" s="1320"/>
      <c r="B1238" s="1321"/>
      <c r="C1238" s="1321"/>
      <c r="D1238" s="1322"/>
      <c r="E1238" s="134" t="s">
        <v>82</v>
      </c>
      <c r="F1238" s="637">
        <v>5.89</v>
      </c>
      <c r="G1238" s="128">
        <v>0.7</v>
      </c>
      <c r="H1238" s="128">
        <f t="shared" ref="H1238:H1252" si="291">(1.2+H$94)/2+0.1</f>
        <v>1.5750000000000002</v>
      </c>
      <c r="I1238" s="127"/>
      <c r="J1238" s="750"/>
    </row>
    <row r="1239" spans="1:10">
      <c r="A1239" s="1320"/>
      <c r="B1239" s="1321"/>
      <c r="C1239" s="1321"/>
      <c r="D1239" s="1322"/>
      <c r="E1239" s="134" t="s">
        <v>83</v>
      </c>
      <c r="F1239" s="637">
        <v>6.89</v>
      </c>
      <c r="G1239" s="128">
        <v>0.7</v>
      </c>
      <c r="H1239" s="128">
        <f t="shared" si="291"/>
        <v>1.5750000000000002</v>
      </c>
      <c r="I1239" s="127"/>
      <c r="J1239" s="750"/>
    </row>
    <row r="1240" spans="1:10">
      <c r="A1240" s="1320"/>
      <c r="B1240" s="1321"/>
      <c r="C1240" s="1321"/>
      <c r="D1240" s="1322"/>
      <c r="E1240" s="134" t="s">
        <v>84</v>
      </c>
      <c r="F1240" s="637">
        <v>6.87</v>
      </c>
      <c r="G1240" s="128">
        <v>0.7</v>
      </c>
      <c r="H1240" s="128">
        <f t="shared" si="291"/>
        <v>1.5750000000000002</v>
      </c>
      <c r="I1240" s="127"/>
      <c r="J1240" s="750"/>
    </row>
    <row r="1241" spans="1:10">
      <c r="A1241" s="1320"/>
      <c r="B1241" s="1321"/>
      <c r="C1241" s="1321"/>
      <c r="D1241" s="1322"/>
      <c r="E1241" s="134" t="s">
        <v>85</v>
      </c>
      <c r="F1241" s="637">
        <v>6.36</v>
      </c>
      <c r="G1241" s="128">
        <v>0.7</v>
      </c>
      <c r="H1241" s="128">
        <f t="shared" si="291"/>
        <v>1.5750000000000002</v>
      </c>
      <c r="I1241" s="127"/>
      <c r="J1241" s="750"/>
    </row>
    <row r="1242" spans="1:10">
      <c r="A1242" s="1320"/>
      <c r="B1242" s="1321"/>
      <c r="C1242" s="1321"/>
      <c r="D1242" s="1322"/>
      <c r="E1242" s="134" t="s">
        <v>86</v>
      </c>
      <c r="F1242" s="637">
        <v>6.18</v>
      </c>
      <c r="G1242" s="128">
        <v>0.7</v>
      </c>
      <c r="H1242" s="128">
        <f t="shared" si="291"/>
        <v>1.5750000000000002</v>
      </c>
      <c r="I1242" s="127"/>
      <c r="J1242" s="750"/>
    </row>
    <row r="1243" spans="1:10">
      <c r="A1243" s="1320"/>
      <c r="B1243" s="1321"/>
      <c r="C1243" s="1321"/>
      <c r="D1243" s="1322"/>
      <c r="E1243" s="134" t="s">
        <v>87</v>
      </c>
      <c r="F1243" s="637">
        <v>5.99</v>
      </c>
      <c r="G1243" s="128">
        <v>0.7</v>
      </c>
      <c r="H1243" s="128">
        <f t="shared" si="291"/>
        <v>1.5750000000000002</v>
      </c>
      <c r="I1243" s="127"/>
      <c r="J1243" s="750"/>
    </row>
    <row r="1244" spans="1:10">
      <c r="A1244" s="1320"/>
      <c r="B1244" s="1321"/>
      <c r="C1244" s="1321"/>
      <c r="D1244" s="1322"/>
      <c r="E1244" s="134" t="s">
        <v>88</v>
      </c>
      <c r="F1244" s="637">
        <v>4.79</v>
      </c>
      <c r="G1244" s="128">
        <v>0.7</v>
      </c>
      <c r="H1244" s="128">
        <f t="shared" si="291"/>
        <v>1.5750000000000002</v>
      </c>
      <c r="I1244" s="127"/>
      <c r="J1244" s="750"/>
    </row>
    <row r="1245" spans="1:10">
      <c r="A1245" s="1320"/>
      <c r="B1245" s="1321"/>
      <c r="C1245" s="1321"/>
      <c r="D1245" s="1322"/>
      <c r="E1245" s="134" t="s">
        <v>89</v>
      </c>
      <c r="F1245" s="637">
        <v>4.97</v>
      </c>
      <c r="G1245" s="128">
        <v>0.7</v>
      </c>
      <c r="H1245" s="128">
        <f t="shared" si="291"/>
        <v>1.5750000000000002</v>
      </c>
      <c r="I1245" s="127"/>
      <c r="J1245" s="750"/>
    </row>
    <row r="1246" spans="1:10">
      <c r="A1246" s="1320"/>
      <c r="B1246" s="1321"/>
      <c r="C1246" s="1321"/>
      <c r="D1246" s="1322"/>
      <c r="E1246" s="134" t="s">
        <v>90</v>
      </c>
      <c r="F1246" s="637">
        <v>5.24</v>
      </c>
      <c r="G1246" s="128">
        <v>0.7</v>
      </c>
      <c r="H1246" s="128">
        <f t="shared" si="291"/>
        <v>1.5750000000000002</v>
      </c>
      <c r="I1246" s="127"/>
      <c r="J1246" s="750"/>
    </row>
    <row r="1247" spans="1:10">
      <c r="A1247" s="1320"/>
      <c r="B1247" s="1321"/>
      <c r="C1247" s="1321"/>
      <c r="D1247" s="1322"/>
      <c r="E1247" s="134" t="s">
        <v>91</v>
      </c>
      <c r="F1247" s="637">
        <v>5.37</v>
      </c>
      <c r="G1247" s="128">
        <v>0.7</v>
      </c>
      <c r="H1247" s="128">
        <f t="shared" si="291"/>
        <v>1.5750000000000002</v>
      </c>
      <c r="I1247" s="127"/>
      <c r="J1247" s="750"/>
    </row>
    <row r="1248" spans="1:10">
      <c r="A1248" s="1320"/>
      <c r="B1248" s="1321"/>
      <c r="C1248" s="1321"/>
      <c r="D1248" s="1322"/>
      <c r="E1248" s="134" t="s">
        <v>92</v>
      </c>
      <c r="F1248" s="637">
        <v>5.27</v>
      </c>
      <c r="G1248" s="128">
        <v>0.7</v>
      </c>
      <c r="H1248" s="128">
        <f t="shared" si="291"/>
        <v>1.5750000000000002</v>
      </c>
      <c r="I1248" s="127"/>
      <c r="J1248" s="750"/>
    </row>
    <row r="1249" spans="1:10">
      <c r="A1249" s="1320"/>
      <c r="B1249" s="1321"/>
      <c r="C1249" s="1321"/>
      <c r="D1249" s="1322"/>
      <c r="E1249" s="134" t="s">
        <v>93</v>
      </c>
      <c r="F1249" s="637">
        <v>5.5</v>
      </c>
      <c r="G1249" s="128">
        <v>0.7</v>
      </c>
      <c r="H1249" s="128">
        <f t="shared" si="291"/>
        <v>1.5750000000000002</v>
      </c>
      <c r="I1249" s="127"/>
      <c r="J1249" s="750"/>
    </row>
    <row r="1250" spans="1:10">
      <c r="A1250" s="1320"/>
      <c r="B1250" s="1321"/>
      <c r="C1250" s="1321"/>
      <c r="D1250" s="1322"/>
      <c r="E1250" s="134" t="s">
        <v>225</v>
      </c>
      <c r="F1250" s="637">
        <v>6.41</v>
      </c>
      <c r="G1250" s="128">
        <v>0.7</v>
      </c>
      <c r="H1250" s="128">
        <f t="shared" si="291"/>
        <v>1.5750000000000002</v>
      </c>
      <c r="I1250" s="127"/>
      <c r="J1250" s="750"/>
    </row>
    <row r="1251" spans="1:10">
      <c r="A1251" s="1320"/>
      <c r="B1251" s="1321"/>
      <c r="C1251" s="1321"/>
      <c r="D1251" s="1322"/>
      <c r="E1251" s="134" t="s">
        <v>226</v>
      </c>
      <c r="F1251" s="637">
        <v>6.35</v>
      </c>
      <c r="G1251" s="128">
        <v>0.7</v>
      </c>
      <c r="H1251" s="128">
        <f t="shared" si="291"/>
        <v>1.5750000000000002</v>
      </c>
      <c r="I1251" s="127"/>
      <c r="J1251" s="750"/>
    </row>
    <row r="1252" spans="1:10">
      <c r="A1252" s="1320"/>
      <c r="B1252" s="1321"/>
      <c r="C1252" s="1321"/>
      <c r="D1252" s="1322"/>
      <c r="E1252" s="134" t="s">
        <v>227</v>
      </c>
      <c r="F1252" s="637">
        <v>6.76</v>
      </c>
      <c r="G1252" s="128">
        <v>0.7</v>
      </c>
      <c r="H1252" s="128">
        <f t="shared" si="291"/>
        <v>1.5750000000000002</v>
      </c>
      <c r="I1252" s="127"/>
      <c r="J1252" s="750"/>
    </row>
    <row r="1253" spans="1:10">
      <c r="A1253" s="1320"/>
      <c r="B1253" s="1321"/>
      <c r="C1253" s="1321"/>
      <c r="D1253" s="1322"/>
      <c r="E1253" s="131" t="str">
        <f>E95</f>
        <v>P4 A P5</v>
      </c>
      <c r="F1253" s="637"/>
      <c r="G1253" s="128"/>
      <c r="H1253" s="128"/>
      <c r="I1253" s="127"/>
      <c r="J1253" s="750"/>
    </row>
    <row r="1254" spans="1:10">
      <c r="A1254" s="1320"/>
      <c r="B1254" s="1321"/>
      <c r="C1254" s="1321"/>
      <c r="D1254" s="1322"/>
      <c r="E1254" s="134" t="s">
        <v>81</v>
      </c>
      <c r="F1254" s="637">
        <v>4.67</v>
      </c>
      <c r="G1254" s="128">
        <v>0.7</v>
      </c>
      <c r="H1254" s="128">
        <f>(1.2+H$95)/2+0.1</f>
        <v>1.56</v>
      </c>
      <c r="I1254" s="127"/>
      <c r="J1254" s="750"/>
    </row>
    <row r="1255" spans="1:10">
      <c r="A1255" s="1320"/>
      <c r="B1255" s="1321"/>
      <c r="C1255" s="1321"/>
      <c r="D1255" s="1322"/>
      <c r="E1255" s="134" t="s">
        <v>82</v>
      </c>
      <c r="F1255" s="637">
        <v>4.5999999999999996</v>
      </c>
      <c r="G1255" s="128">
        <v>0.7</v>
      </c>
      <c r="H1255" s="128">
        <f t="shared" ref="H1255:H1273" si="292">(1.2+H$95)/2+0.1</f>
        <v>1.56</v>
      </c>
      <c r="I1255" s="127"/>
      <c r="J1255" s="750"/>
    </row>
    <row r="1256" spans="1:10">
      <c r="A1256" s="1320"/>
      <c r="B1256" s="1321"/>
      <c r="C1256" s="1321"/>
      <c r="D1256" s="1322"/>
      <c r="E1256" s="134" t="s">
        <v>83</v>
      </c>
      <c r="F1256" s="637">
        <v>4.9000000000000004</v>
      </c>
      <c r="G1256" s="128">
        <v>0.7</v>
      </c>
      <c r="H1256" s="128">
        <f t="shared" si="292"/>
        <v>1.56</v>
      </c>
      <c r="I1256" s="127"/>
      <c r="J1256" s="750"/>
    </row>
    <row r="1257" spans="1:10">
      <c r="A1257" s="1320"/>
      <c r="B1257" s="1321"/>
      <c r="C1257" s="1321"/>
      <c r="D1257" s="1322"/>
      <c r="E1257" s="134" t="s">
        <v>84</v>
      </c>
      <c r="F1257" s="637">
        <v>5.0999999999999996</v>
      </c>
      <c r="G1257" s="128">
        <v>0.7</v>
      </c>
      <c r="H1257" s="128">
        <f t="shared" si="292"/>
        <v>1.56</v>
      </c>
      <c r="I1257" s="127"/>
      <c r="J1257" s="750"/>
    </row>
    <row r="1258" spans="1:10">
      <c r="A1258" s="1320"/>
      <c r="B1258" s="1321"/>
      <c r="C1258" s="1321"/>
      <c r="D1258" s="1322"/>
      <c r="E1258" s="134" t="s">
        <v>85</v>
      </c>
      <c r="F1258" s="637">
        <v>5.51</v>
      </c>
      <c r="G1258" s="128">
        <v>0.7</v>
      </c>
      <c r="H1258" s="128">
        <f t="shared" si="292"/>
        <v>1.56</v>
      </c>
      <c r="I1258" s="127"/>
      <c r="J1258" s="750"/>
    </row>
    <row r="1259" spans="1:10">
      <c r="A1259" s="1320"/>
      <c r="B1259" s="1321"/>
      <c r="C1259" s="1321"/>
      <c r="D1259" s="1322"/>
      <c r="E1259" s="134" t="s">
        <v>86</v>
      </c>
      <c r="F1259" s="637">
        <v>4.84</v>
      </c>
      <c r="G1259" s="128">
        <v>0.7</v>
      </c>
      <c r="H1259" s="128">
        <f t="shared" si="292"/>
        <v>1.56</v>
      </c>
      <c r="I1259" s="127"/>
      <c r="J1259" s="750"/>
    </row>
    <row r="1260" spans="1:10">
      <c r="A1260" s="1320"/>
      <c r="B1260" s="1321"/>
      <c r="C1260" s="1321"/>
      <c r="D1260" s="1322"/>
      <c r="E1260" s="134" t="s">
        <v>87</v>
      </c>
      <c r="F1260" s="637">
        <v>4.63</v>
      </c>
      <c r="G1260" s="128">
        <v>0.7</v>
      </c>
      <c r="H1260" s="128">
        <f t="shared" si="292"/>
        <v>1.56</v>
      </c>
      <c r="I1260" s="127"/>
      <c r="J1260" s="750"/>
    </row>
    <row r="1261" spans="1:10">
      <c r="A1261" s="1320"/>
      <c r="B1261" s="1321"/>
      <c r="C1261" s="1321"/>
      <c r="D1261" s="1322"/>
      <c r="E1261" s="134" t="s">
        <v>88</v>
      </c>
      <c r="F1261" s="637">
        <v>4.54</v>
      </c>
      <c r="G1261" s="128">
        <v>0.7</v>
      </c>
      <c r="H1261" s="128">
        <f t="shared" si="292"/>
        <v>1.56</v>
      </c>
      <c r="I1261" s="127"/>
      <c r="J1261" s="750"/>
    </row>
    <row r="1262" spans="1:10">
      <c r="A1262" s="1320"/>
      <c r="B1262" s="1321"/>
      <c r="C1262" s="1321"/>
      <c r="D1262" s="1322"/>
      <c r="E1262" s="134" t="s">
        <v>89</v>
      </c>
      <c r="F1262" s="637">
        <v>4.7699999999999996</v>
      </c>
      <c r="G1262" s="128">
        <v>0.7</v>
      </c>
      <c r="H1262" s="128">
        <f t="shared" si="292"/>
        <v>1.56</v>
      </c>
      <c r="I1262" s="127"/>
      <c r="J1262" s="750"/>
    </row>
    <row r="1263" spans="1:10">
      <c r="A1263" s="1320"/>
      <c r="B1263" s="1321"/>
      <c r="C1263" s="1321"/>
      <c r="D1263" s="1322"/>
      <c r="E1263" s="134" t="s">
        <v>90</v>
      </c>
      <c r="F1263" s="637">
        <v>4.5999999999999996</v>
      </c>
      <c r="G1263" s="128">
        <v>0.7</v>
      </c>
      <c r="H1263" s="128">
        <f t="shared" si="292"/>
        <v>1.56</v>
      </c>
      <c r="I1263" s="127"/>
      <c r="J1263" s="750"/>
    </row>
    <row r="1264" spans="1:10">
      <c r="A1264" s="1320"/>
      <c r="B1264" s="1321"/>
      <c r="C1264" s="1321"/>
      <c r="D1264" s="1322"/>
      <c r="E1264" s="134" t="s">
        <v>91</v>
      </c>
      <c r="F1264" s="637">
        <v>6.29</v>
      </c>
      <c r="G1264" s="128">
        <v>0.7</v>
      </c>
      <c r="H1264" s="128">
        <f t="shared" si="292"/>
        <v>1.56</v>
      </c>
      <c r="I1264" s="127"/>
      <c r="J1264" s="750"/>
    </row>
    <row r="1265" spans="1:10">
      <c r="A1265" s="1320"/>
      <c r="B1265" s="1321"/>
      <c r="C1265" s="1321"/>
      <c r="D1265" s="1322"/>
      <c r="E1265" s="134" t="s">
        <v>92</v>
      </c>
      <c r="F1265" s="637">
        <v>7.34</v>
      </c>
      <c r="G1265" s="128">
        <v>0.7</v>
      </c>
      <c r="H1265" s="128">
        <f t="shared" si="292"/>
        <v>1.56</v>
      </c>
      <c r="I1265" s="127"/>
      <c r="J1265" s="750"/>
    </row>
    <row r="1266" spans="1:10">
      <c r="A1266" s="1320"/>
      <c r="B1266" s="1321"/>
      <c r="C1266" s="1321"/>
      <c r="D1266" s="1322"/>
      <c r="E1266" s="134" t="s">
        <v>93</v>
      </c>
      <c r="F1266" s="637">
        <v>7.87</v>
      </c>
      <c r="G1266" s="128">
        <v>0.7</v>
      </c>
      <c r="H1266" s="128">
        <f t="shared" si="292"/>
        <v>1.56</v>
      </c>
      <c r="I1266" s="127"/>
      <c r="J1266" s="750"/>
    </row>
    <row r="1267" spans="1:10">
      <c r="A1267" s="1320"/>
      <c r="B1267" s="1321"/>
      <c r="C1267" s="1321"/>
      <c r="D1267" s="1322"/>
      <c r="E1267" s="134" t="s">
        <v>225</v>
      </c>
      <c r="F1267" s="637">
        <v>8.1999999999999993</v>
      </c>
      <c r="G1267" s="128">
        <v>0.7</v>
      </c>
      <c r="H1267" s="128">
        <f t="shared" si="292"/>
        <v>1.56</v>
      </c>
      <c r="I1267" s="127"/>
      <c r="J1267" s="750"/>
    </row>
    <row r="1268" spans="1:10">
      <c r="A1268" s="1320"/>
      <c r="B1268" s="1321"/>
      <c r="C1268" s="1321"/>
      <c r="D1268" s="1322"/>
      <c r="E1268" s="134" t="s">
        <v>226</v>
      </c>
      <c r="F1268" s="637">
        <v>7.37</v>
      </c>
      <c r="G1268" s="128">
        <v>0.7</v>
      </c>
      <c r="H1268" s="128">
        <f t="shared" si="292"/>
        <v>1.56</v>
      </c>
      <c r="I1268" s="127"/>
      <c r="J1268" s="750"/>
    </row>
    <row r="1269" spans="1:10">
      <c r="A1269" s="1320"/>
      <c r="B1269" s="1321"/>
      <c r="C1269" s="1321"/>
      <c r="D1269" s="1322"/>
      <c r="E1269" s="134" t="s">
        <v>227</v>
      </c>
      <c r="F1269" s="637">
        <v>7.28</v>
      </c>
      <c r="G1269" s="128">
        <v>0.7</v>
      </c>
      <c r="H1269" s="128">
        <f t="shared" si="292"/>
        <v>1.56</v>
      </c>
      <c r="I1269" s="127"/>
      <c r="J1269" s="750"/>
    </row>
    <row r="1270" spans="1:10">
      <c r="A1270" s="1320"/>
      <c r="B1270" s="1321"/>
      <c r="C1270" s="1321"/>
      <c r="D1270" s="1322"/>
      <c r="E1270" s="134" t="s">
        <v>228</v>
      </c>
      <c r="F1270" s="637">
        <v>7.42</v>
      </c>
      <c r="G1270" s="128">
        <v>0.7</v>
      </c>
      <c r="H1270" s="128">
        <f t="shared" si="292"/>
        <v>1.56</v>
      </c>
      <c r="I1270" s="127"/>
      <c r="J1270" s="750"/>
    </row>
    <row r="1271" spans="1:10">
      <c r="A1271" s="1320"/>
      <c r="B1271" s="1321"/>
      <c r="C1271" s="1321"/>
      <c r="D1271" s="1322"/>
      <c r="E1271" s="134" t="s">
        <v>229</v>
      </c>
      <c r="F1271" s="637">
        <v>7.05</v>
      </c>
      <c r="G1271" s="128">
        <v>0.7</v>
      </c>
      <c r="H1271" s="128">
        <f t="shared" si="292"/>
        <v>1.56</v>
      </c>
      <c r="I1271" s="127"/>
      <c r="J1271" s="750"/>
    </row>
    <row r="1272" spans="1:10">
      <c r="A1272" s="1320"/>
      <c r="B1272" s="1321"/>
      <c r="C1272" s="1321"/>
      <c r="D1272" s="1322"/>
      <c r="E1272" s="134" t="s">
        <v>230</v>
      </c>
      <c r="F1272" s="637">
        <v>6.85</v>
      </c>
      <c r="G1272" s="128">
        <v>0.7</v>
      </c>
      <c r="H1272" s="128">
        <f t="shared" si="292"/>
        <v>1.56</v>
      </c>
      <c r="I1272" s="127"/>
      <c r="J1272" s="750"/>
    </row>
    <row r="1273" spans="1:10">
      <c r="A1273" s="1320"/>
      <c r="B1273" s="1321"/>
      <c r="C1273" s="1321"/>
      <c r="D1273" s="1322"/>
      <c r="E1273" s="134" t="s">
        <v>564</v>
      </c>
      <c r="F1273" s="637">
        <v>7.17</v>
      </c>
      <c r="G1273" s="128">
        <v>0.7</v>
      </c>
      <c r="H1273" s="128">
        <f t="shared" si="292"/>
        <v>1.56</v>
      </c>
      <c r="I1273" s="127"/>
      <c r="J1273" s="750"/>
    </row>
    <row r="1274" spans="1:10">
      <c r="A1274" s="1320"/>
      <c r="B1274" s="1321"/>
      <c r="C1274" s="1321"/>
      <c r="D1274" s="1322"/>
      <c r="E1274" s="131" t="str">
        <f>E96</f>
        <v>P5 A P6</v>
      </c>
      <c r="F1274" s="953"/>
      <c r="G1274" s="128"/>
      <c r="H1274" s="128"/>
      <c r="I1274" s="127"/>
      <c r="J1274" s="750"/>
    </row>
    <row r="1275" spans="1:10">
      <c r="A1275" s="1320"/>
      <c r="B1275" s="1321"/>
      <c r="C1275" s="1321"/>
      <c r="D1275" s="1322"/>
      <c r="E1275" s="134" t="s">
        <v>81</v>
      </c>
      <c r="F1275" s="637">
        <v>5.37</v>
      </c>
      <c r="G1275" s="128">
        <v>0.7</v>
      </c>
      <c r="H1275" s="128">
        <f>(1.2+H$96)/2+0.1</f>
        <v>1.61</v>
      </c>
      <c r="I1275" s="127"/>
      <c r="J1275" s="750"/>
    </row>
    <row r="1276" spans="1:10">
      <c r="A1276" s="1320"/>
      <c r="B1276" s="1321"/>
      <c r="C1276" s="1321"/>
      <c r="D1276" s="1322"/>
      <c r="E1276" s="134" t="s">
        <v>82</v>
      </c>
      <c r="F1276" s="637">
        <v>5</v>
      </c>
      <c r="G1276" s="128">
        <v>0.7</v>
      </c>
      <c r="H1276" s="128">
        <f t="shared" ref="H1276:H1293" si="293">(1.2+H$96)/2+0.1</f>
        <v>1.61</v>
      </c>
      <c r="I1276" s="127"/>
      <c r="J1276" s="750"/>
    </row>
    <row r="1277" spans="1:10">
      <c r="A1277" s="1320"/>
      <c r="B1277" s="1321"/>
      <c r="C1277" s="1321"/>
      <c r="D1277" s="1322"/>
      <c r="E1277" s="134" t="s">
        <v>83</v>
      </c>
      <c r="F1277" s="637">
        <v>4.79</v>
      </c>
      <c r="G1277" s="128">
        <v>0.7</v>
      </c>
      <c r="H1277" s="128">
        <f t="shared" si="293"/>
        <v>1.61</v>
      </c>
      <c r="I1277" s="127"/>
      <c r="J1277" s="750"/>
    </row>
    <row r="1278" spans="1:10">
      <c r="A1278" s="1320"/>
      <c r="B1278" s="1321"/>
      <c r="C1278" s="1321"/>
      <c r="D1278" s="1322"/>
      <c r="E1278" s="134" t="s">
        <v>84</v>
      </c>
      <c r="F1278" s="637">
        <v>4.63</v>
      </c>
      <c r="G1278" s="128">
        <v>0.7</v>
      </c>
      <c r="H1278" s="128">
        <f t="shared" si="293"/>
        <v>1.61</v>
      </c>
      <c r="I1278" s="127"/>
      <c r="J1278" s="750"/>
    </row>
    <row r="1279" spans="1:10">
      <c r="A1279" s="1320"/>
      <c r="B1279" s="1321"/>
      <c r="C1279" s="1321"/>
      <c r="D1279" s="1322"/>
      <c r="E1279" s="134" t="s">
        <v>85</v>
      </c>
      <c r="F1279" s="637">
        <v>5</v>
      </c>
      <c r="G1279" s="128">
        <v>0.7</v>
      </c>
      <c r="H1279" s="128">
        <f t="shared" si="293"/>
        <v>1.61</v>
      </c>
      <c r="I1279" s="127"/>
      <c r="J1279" s="750"/>
    </row>
    <row r="1280" spans="1:10">
      <c r="A1280" s="1320"/>
      <c r="B1280" s="1321"/>
      <c r="C1280" s="1321"/>
      <c r="D1280" s="1322"/>
      <c r="E1280" s="134" t="s">
        <v>86</v>
      </c>
      <c r="F1280" s="637">
        <v>4.8499999999999996</v>
      </c>
      <c r="G1280" s="128">
        <v>0.7</v>
      </c>
      <c r="H1280" s="128">
        <f t="shared" si="293"/>
        <v>1.61</v>
      </c>
      <c r="I1280" s="127"/>
      <c r="J1280" s="750"/>
    </row>
    <row r="1281" spans="1:10">
      <c r="A1281" s="1320"/>
      <c r="B1281" s="1321"/>
      <c r="C1281" s="1321"/>
      <c r="D1281" s="1322"/>
      <c r="E1281" s="134" t="s">
        <v>87</v>
      </c>
      <c r="F1281" s="637">
        <v>4.8</v>
      </c>
      <c r="G1281" s="128">
        <v>0.7</v>
      </c>
      <c r="H1281" s="128">
        <f t="shared" si="293"/>
        <v>1.61</v>
      </c>
      <c r="I1281" s="127"/>
      <c r="J1281" s="750"/>
    </row>
    <row r="1282" spans="1:10">
      <c r="A1282" s="1320"/>
      <c r="B1282" s="1321"/>
      <c r="C1282" s="1321"/>
      <c r="D1282" s="1322"/>
      <c r="E1282" s="134" t="s">
        <v>88</v>
      </c>
      <c r="F1282" s="637">
        <v>4.8499999999999996</v>
      </c>
      <c r="G1282" s="128">
        <v>0.7</v>
      </c>
      <c r="H1282" s="128">
        <f t="shared" si="293"/>
        <v>1.61</v>
      </c>
      <c r="I1282" s="127"/>
      <c r="J1282" s="750"/>
    </row>
    <row r="1283" spans="1:10">
      <c r="A1283" s="1320"/>
      <c r="B1283" s="1321"/>
      <c r="C1283" s="1321"/>
      <c r="D1283" s="1322"/>
      <c r="E1283" s="134" t="s">
        <v>89</v>
      </c>
      <c r="F1283" s="637">
        <v>5.31</v>
      </c>
      <c r="G1283" s="128">
        <v>0.7</v>
      </c>
      <c r="H1283" s="128">
        <f t="shared" si="293"/>
        <v>1.61</v>
      </c>
      <c r="I1283" s="127"/>
      <c r="J1283" s="750"/>
    </row>
    <row r="1284" spans="1:10">
      <c r="A1284" s="1320"/>
      <c r="B1284" s="1321"/>
      <c r="C1284" s="1321"/>
      <c r="D1284" s="1322"/>
      <c r="E1284" s="134" t="s">
        <v>90</v>
      </c>
      <c r="F1284" s="637">
        <v>4.9000000000000004</v>
      </c>
      <c r="G1284" s="128">
        <v>0.7</v>
      </c>
      <c r="H1284" s="128">
        <f t="shared" si="293"/>
        <v>1.61</v>
      </c>
      <c r="I1284" s="127"/>
      <c r="J1284" s="750"/>
    </row>
    <row r="1285" spans="1:10">
      <c r="A1285" s="1320"/>
      <c r="B1285" s="1321"/>
      <c r="C1285" s="1321"/>
      <c r="D1285" s="1322"/>
      <c r="E1285" s="134" t="s">
        <v>91</v>
      </c>
      <c r="F1285" s="637">
        <v>5.65</v>
      </c>
      <c r="G1285" s="128">
        <v>0.7</v>
      </c>
      <c r="H1285" s="128">
        <f t="shared" si="293"/>
        <v>1.61</v>
      </c>
      <c r="I1285" s="127"/>
      <c r="J1285" s="750"/>
    </row>
    <row r="1286" spans="1:10">
      <c r="A1286" s="1320"/>
      <c r="B1286" s="1321"/>
      <c r="C1286" s="1321"/>
      <c r="D1286" s="1322"/>
      <c r="E1286" s="134" t="s">
        <v>92</v>
      </c>
      <c r="F1286" s="637">
        <v>5.31</v>
      </c>
      <c r="G1286" s="128">
        <v>0.7</v>
      </c>
      <c r="H1286" s="128">
        <f t="shared" si="293"/>
        <v>1.61</v>
      </c>
      <c r="I1286" s="127"/>
      <c r="J1286" s="750"/>
    </row>
    <row r="1287" spans="1:10">
      <c r="A1287" s="1320"/>
      <c r="B1287" s="1321"/>
      <c r="C1287" s="1321"/>
      <c r="D1287" s="1322"/>
      <c r="E1287" s="134" t="s">
        <v>93</v>
      </c>
      <c r="F1287" s="637">
        <v>5.38</v>
      </c>
      <c r="G1287" s="128">
        <v>0.7</v>
      </c>
      <c r="H1287" s="128">
        <f t="shared" si="293"/>
        <v>1.61</v>
      </c>
      <c r="I1287" s="127"/>
      <c r="J1287" s="750"/>
    </row>
    <row r="1288" spans="1:10">
      <c r="A1288" s="1320"/>
      <c r="B1288" s="1321"/>
      <c r="C1288" s="1321"/>
      <c r="D1288" s="1322"/>
      <c r="E1288" s="134" t="s">
        <v>225</v>
      </c>
      <c r="F1288" s="637">
        <v>5.34</v>
      </c>
      <c r="G1288" s="128">
        <v>0.7</v>
      </c>
      <c r="H1288" s="128">
        <f t="shared" si="293"/>
        <v>1.61</v>
      </c>
      <c r="I1288" s="127"/>
      <c r="J1288" s="750"/>
    </row>
    <row r="1289" spans="1:10">
      <c r="A1289" s="1320"/>
      <c r="B1289" s="1321"/>
      <c r="C1289" s="1321"/>
      <c r="D1289" s="1322"/>
      <c r="E1289" s="134" t="s">
        <v>226</v>
      </c>
      <c r="F1289" s="637">
        <v>5.53</v>
      </c>
      <c r="G1289" s="128">
        <v>0.7</v>
      </c>
      <c r="H1289" s="128">
        <f t="shared" si="293"/>
        <v>1.61</v>
      </c>
      <c r="I1289" s="127"/>
      <c r="J1289" s="750"/>
    </row>
    <row r="1290" spans="1:10">
      <c r="A1290" s="1320"/>
      <c r="B1290" s="1321"/>
      <c r="C1290" s="1321"/>
      <c r="D1290" s="1322"/>
      <c r="E1290" s="134" t="s">
        <v>227</v>
      </c>
      <c r="F1290" s="637">
        <v>5.28</v>
      </c>
      <c r="G1290" s="128">
        <v>0.7</v>
      </c>
      <c r="H1290" s="128">
        <f t="shared" si="293"/>
        <v>1.61</v>
      </c>
      <c r="I1290" s="127"/>
      <c r="J1290" s="750"/>
    </row>
    <row r="1291" spans="1:10">
      <c r="A1291" s="1320"/>
      <c r="B1291" s="1321"/>
      <c r="C1291" s="1321"/>
      <c r="D1291" s="1322"/>
      <c r="E1291" s="134" t="s">
        <v>228</v>
      </c>
      <c r="F1291" s="637">
        <v>4.41</v>
      </c>
      <c r="G1291" s="128">
        <v>0.7</v>
      </c>
      <c r="H1291" s="128">
        <f t="shared" si="293"/>
        <v>1.61</v>
      </c>
      <c r="I1291" s="127"/>
      <c r="J1291" s="750"/>
    </row>
    <row r="1292" spans="1:10">
      <c r="A1292" s="1320"/>
      <c r="B1292" s="1321"/>
      <c r="C1292" s="1321"/>
      <c r="D1292" s="1322"/>
      <c r="E1292" s="134" t="s">
        <v>229</v>
      </c>
      <c r="F1292" s="637">
        <v>4.6100000000000003</v>
      </c>
      <c r="G1292" s="128">
        <v>0.7</v>
      </c>
      <c r="H1292" s="128">
        <f t="shared" si="293"/>
        <v>1.61</v>
      </c>
      <c r="I1292" s="127"/>
      <c r="J1292" s="750"/>
    </row>
    <row r="1293" spans="1:10">
      <c r="A1293" s="1320"/>
      <c r="B1293" s="1321"/>
      <c r="C1293" s="1321"/>
      <c r="D1293" s="1322"/>
      <c r="E1293" s="134" t="s">
        <v>230</v>
      </c>
      <c r="F1293" s="637">
        <v>4.58</v>
      </c>
      <c r="G1293" s="128">
        <v>0.7</v>
      </c>
      <c r="H1293" s="128">
        <f t="shared" si="293"/>
        <v>1.61</v>
      </c>
      <c r="I1293" s="127"/>
      <c r="J1293" s="750"/>
    </row>
    <row r="1294" spans="1:10">
      <c r="A1294" s="1320"/>
      <c r="B1294" s="1321"/>
      <c r="C1294" s="1321"/>
      <c r="D1294" s="1322"/>
      <c r="E1294" s="131" t="str">
        <f>E97</f>
        <v>P6 A P7</v>
      </c>
      <c r="F1294" s="637"/>
      <c r="G1294" s="128"/>
      <c r="H1294" s="128"/>
      <c r="I1294" s="127"/>
      <c r="J1294" s="750"/>
    </row>
    <row r="1295" spans="1:10">
      <c r="A1295" s="1320"/>
      <c r="B1295" s="1321"/>
      <c r="C1295" s="1321"/>
      <c r="D1295" s="1322"/>
      <c r="E1295" s="134" t="s">
        <v>81</v>
      </c>
      <c r="F1295" s="637">
        <v>4.71</v>
      </c>
      <c r="G1295" s="128">
        <v>0.7</v>
      </c>
      <c r="H1295" s="128">
        <f>(1.2+H$97)/2+0.1</f>
        <v>1.7350000000000003</v>
      </c>
      <c r="I1295" s="127"/>
      <c r="J1295" s="750"/>
    </row>
    <row r="1296" spans="1:10">
      <c r="A1296" s="1320"/>
      <c r="B1296" s="1321"/>
      <c r="C1296" s="1321"/>
      <c r="D1296" s="1322"/>
      <c r="E1296" s="134" t="s">
        <v>82</v>
      </c>
      <c r="F1296" s="637">
        <v>3.66</v>
      </c>
      <c r="G1296" s="128">
        <v>0.7</v>
      </c>
      <c r="H1296" s="128">
        <f t="shared" ref="H1296:H1312" si="294">(1.2+H$97)/2+0.1</f>
        <v>1.7350000000000003</v>
      </c>
      <c r="I1296" s="127"/>
      <c r="J1296" s="750"/>
    </row>
    <row r="1297" spans="1:10">
      <c r="A1297" s="1320"/>
      <c r="B1297" s="1321"/>
      <c r="C1297" s="1321"/>
      <c r="D1297" s="1322"/>
      <c r="E1297" s="134" t="s">
        <v>83</v>
      </c>
      <c r="F1297" s="637">
        <v>5</v>
      </c>
      <c r="G1297" s="128">
        <v>0.7</v>
      </c>
      <c r="H1297" s="128">
        <f t="shared" si="294"/>
        <v>1.7350000000000003</v>
      </c>
      <c r="I1297" s="127"/>
      <c r="J1297" s="750"/>
    </row>
    <row r="1298" spans="1:10">
      <c r="A1298" s="1320"/>
      <c r="B1298" s="1321"/>
      <c r="C1298" s="1321"/>
      <c r="D1298" s="1322"/>
      <c r="E1298" s="134" t="s">
        <v>84</v>
      </c>
      <c r="F1298" s="637">
        <v>5.45</v>
      </c>
      <c r="G1298" s="128">
        <v>0.7</v>
      </c>
      <c r="H1298" s="128">
        <f t="shared" si="294"/>
        <v>1.7350000000000003</v>
      </c>
      <c r="I1298" s="127"/>
      <c r="J1298" s="750"/>
    </row>
    <row r="1299" spans="1:10">
      <c r="A1299" s="1320"/>
      <c r="B1299" s="1321"/>
      <c r="C1299" s="1321"/>
      <c r="D1299" s="1322"/>
      <c r="E1299" s="134" t="s">
        <v>85</v>
      </c>
      <c r="F1299" s="637">
        <v>5.72</v>
      </c>
      <c r="G1299" s="128">
        <v>0.7</v>
      </c>
      <c r="H1299" s="128">
        <f t="shared" si="294"/>
        <v>1.7350000000000003</v>
      </c>
      <c r="I1299" s="127"/>
      <c r="J1299" s="750"/>
    </row>
    <row r="1300" spans="1:10">
      <c r="A1300" s="1320"/>
      <c r="B1300" s="1321"/>
      <c r="C1300" s="1321"/>
      <c r="D1300" s="1322"/>
      <c r="E1300" s="134" t="s">
        <v>86</v>
      </c>
      <c r="F1300" s="637">
        <v>2.19</v>
      </c>
      <c r="G1300" s="128">
        <v>0.7</v>
      </c>
      <c r="H1300" s="128">
        <f t="shared" si="294"/>
        <v>1.7350000000000003</v>
      </c>
      <c r="I1300" s="127"/>
      <c r="J1300" s="750"/>
    </row>
    <row r="1301" spans="1:10">
      <c r="A1301" s="1320"/>
      <c r="B1301" s="1321"/>
      <c r="C1301" s="1321"/>
      <c r="D1301" s="1322"/>
      <c r="E1301" s="134" t="s">
        <v>87</v>
      </c>
      <c r="F1301" s="637">
        <v>5.78</v>
      </c>
      <c r="G1301" s="128">
        <v>0.7</v>
      </c>
      <c r="H1301" s="128">
        <f t="shared" si="294"/>
        <v>1.7350000000000003</v>
      </c>
      <c r="I1301" s="127"/>
      <c r="J1301" s="750"/>
    </row>
    <row r="1302" spans="1:10">
      <c r="A1302" s="1320"/>
      <c r="B1302" s="1321"/>
      <c r="C1302" s="1321"/>
      <c r="D1302" s="1322"/>
      <c r="E1302" s="134" t="s">
        <v>88</v>
      </c>
      <c r="F1302" s="637">
        <v>6.19</v>
      </c>
      <c r="G1302" s="128">
        <v>0.7</v>
      </c>
      <c r="H1302" s="128">
        <f t="shared" si="294"/>
        <v>1.7350000000000003</v>
      </c>
      <c r="I1302" s="127"/>
      <c r="J1302" s="750"/>
    </row>
    <row r="1303" spans="1:10">
      <c r="A1303" s="1320"/>
      <c r="B1303" s="1321"/>
      <c r="C1303" s="1321"/>
      <c r="D1303" s="1322"/>
      <c r="E1303" s="134" t="s">
        <v>89</v>
      </c>
      <c r="F1303" s="637">
        <v>6.5</v>
      </c>
      <c r="G1303" s="128">
        <v>0.7</v>
      </c>
      <c r="H1303" s="128">
        <f t="shared" si="294"/>
        <v>1.7350000000000003</v>
      </c>
      <c r="I1303" s="127"/>
      <c r="J1303" s="750"/>
    </row>
    <row r="1304" spans="1:10">
      <c r="A1304" s="1320"/>
      <c r="B1304" s="1321"/>
      <c r="C1304" s="1321"/>
      <c r="D1304" s="1322"/>
      <c r="E1304" s="134" t="s">
        <v>90</v>
      </c>
      <c r="F1304" s="637">
        <v>4.16</v>
      </c>
      <c r="G1304" s="128">
        <v>0.7</v>
      </c>
      <c r="H1304" s="128">
        <f t="shared" si="294"/>
        <v>1.7350000000000003</v>
      </c>
      <c r="I1304" s="127"/>
      <c r="J1304" s="750"/>
    </row>
    <row r="1305" spans="1:10">
      <c r="A1305" s="1320"/>
      <c r="B1305" s="1321"/>
      <c r="C1305" s="1321"/>
      <c r="D1305" s="1322"/>
      <c r="E1305" s="134" t="s">
        <v>91</v>
      </c>
      <c r="F1305" s="637">
        <v>4.38</v>
      </c>
      <c r="G1305" s="128">
        <v>0.7</v>
      </c>
      <c r="H1305" s="128">
        <f t="shared" si="294"/>
        <v>1.7350000000000003</v>
      </c>
      <c r="I1305" s="127"/>
      <c r="J1305" s="750"/>
    </row>
    <row r="1306" spans="1:10">
      <c r="A1306" s="1320"/>
      <c r="B1306" s="1321"/>
      <c r="C1306" s="1321"/>
      <c r="D1306" s="1322"/>
      <c r="E1306" s="134" t="s">
        <v>92</v>
      </c>
      <c r="F1306" s="637">
        <v>4.3899999999999997</v>
      </c>
      <c r="G1306" s="128">
        <v>0.7</v>
      </c>
      <c r="H1306" s="128">
        <f t="shared" si="294"/>
        <v>1.7350000000000003</v>
      </c>
      <c r="I1306" s="127"/>
      <c r="J1306" s="750"/>
    </row>
    <row r="1307" spans="1:10">
      <c r="A1307" s="1320"/>
      <c r="B1307" s="1321"/>
      <c r="C1307" s="1321"/>
      <c r="D1307" s="1322"/>
      <c r="E1307" s="134" t="s">
        <v>93</v>
      </c>
      <c r="F1307" s="637">
        <v>4.43</v>
      </c>
      <c r="G1307" s="128">
        <v>0.7</v>
      </c>
      <c r="H1307" s="128">
        <f t="shared" si="294"/>
        <v>1.7350000000000003</v>
      </c>
      <c r="I1307" s="127"/>
      <c r="J1307" s="750"/>
    </row>
    <row r="1308" spans="1:10">
      <c r="A1308" s="1320"/>
      <c r="B1308" s="1321"/>
      <c r="C1308" s="1321"/>
      <c r="D1308" s="1322"/>
      <c r="E1308" s="134" t="s">
        <v>225</v>
      </c>
      <c r="F1308" s="637">
        <v>4.25</v>
      </c>
      <c r="G1308" s="128">
        <v>0.7</v>
      </c>
      <c r="H1308" s="128">
        <f t="shared" si="294"/>
        <v>1.7350000000000003</v>
      </c>
      <c r="I1308" s="127"/>
      <c r="J1308" s="750"/>
    </row>
    <row r="1309" spans="1:10">
      <c r="A1309" s="1320"/>
      <c r="B1309" s="1321"/>
      <c r="C1309" s="1321"/>
      <c r="D1309" s="1322"/>
      <c r="E1309" s="134" t="s">
        <v>226</v>
      </c>
      <c r="F1309" s="637">
        <v>4.16</v>
      </c>
      <c r="G1309" s="128">
        <v>0.7</v>
      </c>
      <c r="H1309" s="128">
        <f t="shared" si="294"/>
        <v>1.7350000000000003</v>
      </c>
      <c r="I1309" s="127"/>
      <c r="J1309" s="750"/>
    </row>
    <row r="1310" spans="1:10">
      <c r="A1310" s="1320"/>
      <c r="B1310" s="1321"/>
      <c r="C1310" s="1321"/>
      <c r="D1310" s="1322"/>
      <c r="E1310" s="134" t="s">
        <v>227</v>
      </c>
      <c r="F1310" s="637">
        <v>4.74</v>
      </c>
      <c r="G1310" s="128">
        <v>0.7</v>
      </c>
      <c r="H1310" s="128">
        <f t="shared" si="294"/>
        <v>1.7350000000000003</v>
      </c>
      <c r="I1310" s="127"/>
      <c r="J1310" s="750"/>
    </row>
    <row r="1311" spans="1:10">
      <c r="A1311" s="1320"/>
      <c r="B1311" s="1321"/>
      <c r="C1311" s="1321"/>
      <c r="D1311" s="1322"/>
      <c r="E1311" s="134" t="s">
        <v>228</v>
      </c>
      <c r="F1311" s="637">
        <v>4.3</v>
      </c>
      <c r="G1311" s="128">
        <v>0.7</v>
      </c>
      <c r="H1311" s="128">
        <f t="shared" si="294"/>
        <v>1.7350000000000003</v>
      </c>
      <c r="I1311" s="127"/>
      <c r="J1311" s="750"/>
    </row>
    <row r="1312" spans="1:10">
      <c r="A1312" s="1320"/>
      <c r="B1312" s="1321"/>
      <c r="C1312" s="1321"/>
      <c r="D1312" s="1322"/>
      <c r="E1312" s="134" t="s">
        <v>229</v>
      </c>
      <c r="F1312" s="637">
        <v>4.2699999999999996</v>
      </c>
      <c r="G1312" s="128">
        <v>0.7</v>
      </c>
      <c r="H1312" s="128">
        <f t="shared" si="294"/>
        <v>1.7350000000000003</v>
      </c>
      <c r="I1312" s="127"/>
      <c r="J1312" s="750"/>
    </row>
    <row r="1313" spans="1:10">
      <c r="A1313" s="1320"/>
      <c r="B1313" s="1321"/>
      <c r="C1313" s="1321"/>
      <c r="D1313" s="1322"/>
      <c r="E1313" s="447" t="str">
        <f>E98</f>
        <v>P7 A P8</v>
      </c>
      <c r="F1313" s="637"/>
      <c r="G1313" s="128"/>
      <c r="H1313" s="128"/>
      <c r="I1313" s="127"/>
      <c r="J1313" s="750"/>
    </row>
    <row r="1314" spans="1:10">
      <c r="A1314" s="1320"/>
      <c r="B1314" s="1321"/>
      <c r="C1314" s="1321"/>
      <c r="D1314" s="1322"/>
      <c r="E1314" s="447" t="str">
        <f>E99</f>
        <v>P8 A P9</v>
      </c>
      <c r="F1314" s="637"/>
      <c r="G1314" s="128"/>
      <c r="H1314" s="128"/>
      <c r="I1314" s="127"/>
      <c r="J1314" s="750"/>
    </row>
    <row r="1315" spans="1:10">
      <c r="A1315" s="1320"/>
      <c r="B1315" s="1321"/>
      <c r="C1315" s="1321"/>
      <c r="D1315" s="1322"/>
      <c r="E1315" s="134" t="s">
        <v>81</v>
      </c>
      <c r="F1315" s="637">
        <v>5.5</v>
      </c>
      <c r="G1315" s="128">
        <v>1.2</v>
      </c>
      <c r="H1315" s="128">
        <f>(1.2+H$99)/2+0.1</f>
        <v>2.9299999999999997</v>
      </c>
      <c r="I1315" s="127"/>
      <c r="J1315" s="750"/>
    </row>
    <row r="1316" spans="1:10">
      <c r="A1316" s="1320"/>
      <c r="B1316" s="1321"/>
      <c r="C1316" s="1321"/>
      <c r="D1316" s="1322"/>
      <c r="E1316" s="134" t="s">
        <v>82</v>
      </c>
      <c r="F1316" s="637">
        <v>5.83</v>
      </c>
      <c r="G1316" s="128">
        <v>1.2</v>
      </c>
      <c r="H1316" s="128">
        <f t="shared" ref="H1316:H1326" si="295">(1.2+H$99)/2+0.1</f>
        <v>2.9299999999999997</v>
      </c>
      <c r="I1316" s="127"/>
      <c r="J1316" s="750"/>
    </row>
    <row r="1317" spans="1:10">
      <c r="A1317" s="1320"/>
      <c r="B1317" s="1321"/>
      <c r="C1317" s="1321"/>
      <c r="D1317" s="1322"/>
      <c r="E1317" s="134" t="s">
        <v>83</v>
      </c>
      <c r="F1317" s="637">
        <v>5.62</v>
      </c>
      <c r="G1317" s="128">
        <v>1.2</v>
      </c>
      <c r="H1317" s="128">
        <f t="shared" si="295"/>
        <v>2.9299999999999997</v>
      </c>
      <c r="I1317" s="127"/>
      <c r="J1317" s="750"/>
    </row>
    <row r="1318" spans="1:10">
      <c r="A1318" s="1320"/>
      <c r="B1318" s="1321"/>
      <c r="C1318" s="1321"/>
      <c r="D1318" s="1322"/>
      <c r="E1318" s="134" t="s">
        <v>84</v>
      </c>
      <c r="F1318" s="637">
        <v>5.98</v>
      </c>
      <c r="G1318" s="128">
        <v>1.2</v>
      </c>
      <c r="H1318" s="128">
        <f t="shared" si="295"/>
        <v>2.9299999999999997</v>
      </c>
      <c r="I1318" s="127"/>
      <c r="J1318" s="750"/>
    </row>
    <row r="1319" spans="1:10">
      <c r="A1319" s="1320"/>
      <c r="B1319" s="1321"/>
      <c r="C1319" s="1321"/>
      <c r="D1319" s="1322"/>
      <c r="E1319" s="134" t="s">
        <v>85</v>
      </c>
      <c r="F1319" s="637">
        <v>6.89</v>
      </c>
      <c r="G1319" s="128">
        <v>1.2</v>
      </c>
      <c r="H1319" s="128">
        <f t="shared" si="295"/>
        <v>2.9299999999999997</v>
      </c>
      <c r="I1319" s="127"/>
      <c r="J1319" s="750"/>
    </row>
    <row r="1320" spans="1:10">
      <c r="A1320" s="1320"/>
      <c r="B1320" s="1321"/>
      <c r="C1320" s="1321"/>
      <c r="D1320" s="1322"/>
      <c r="E1320" s="134" t="s">
        <v>86</v>
      </c>
      <c r="F1320" s="637">
        <v>6.31</v>
      </c>
      <c r="G1320" s="128">
        <v>1.2</v>
      </c>
      <c r="H1320" s="128">
        <f t="shared" si="295"/>
        <v>2.9299999999999997</v>
      </c>
      <c r="I1320" s="127"/>
      <c r="J1320" s="750"/>
    </row>
    <row r="1321" spans="1:10">
      <c r="A1321" s="1320"/>
      <c r="B1321" s="1321"/>
      <c r="C1321" s="1321"/>
      <c r="D1321" s="1322"/>
      <c r="E1321" s="134" t="s">
        <v>87</v>
      </c>
      <c r="F1321" s="637">
        <v>4.96</v>
      </c>
      <c r="G1321" s="128">
        <v>1.2</v>
      </c>
      <c r="H1321" s="128">
        <f t="shared" si="295"/>
        <v>2.9299999999999997</v>
      </c>
      <c r="I1321" s="127"/>
      <c r="J1321" s="750"/>
    </row>
    <row r="1322" spans="1:10">
      <c r="A1322" s="1320"/>
      <c r="B1322" s="1321"/>
      <c r="C1322" s="1321"/>
      <c r="D1322" s="1322"/>
      <c r="E1322" s="134" t="s">
        <v>88</v>
      </c>
      <c r="F1322" s="637">
        <v>5.4</v>
      </c>
      <c r="G1322" s="128">
        <v>1.2</v>
      </c>
      <c r="H1322" s="128">
        <f t="shared" si="295"/>
        <v>2.9299999999999997</v>
      </c>
      <c r="I1322" s="127"/>
      <c r="J1322" s="750"/>
    </row>
    <row r="1323" spans="1:10">
      <c r="A1323" s="1320"/>
      <c r="B1323" s="1321"/>
      <c r="C1323" s="1321"/>
      <c r="D1323" s="1322"/>
      <c r="E1323" s="134" t="s">
        <v>89</v>
      </c>
      <c r="F1323" s="637">
        <v>4.83</v>
      </c>
      <c r="G1323" s="128">
        <v>1.2</v>
      </c>
      <c r="H1323" s="128">
        <f t="shared" si="295"/>
        <v>2.9299999999999997</v>
      </c>
      <c r="I1323" s="127"/>
      <c r="J1323" s="750"/>
    </row>
    <row r="1324" spans="1:10">
      <c r="A1324" s="1320"/>
      <c r="B1324" s="1321"/>
      <c r="C1324" s="1321"/>
      <c r="D1324" s="1322"/>
      <c r="E1324" s="134" t="s">
        <v>90</v>
      </c>
      <c r="F1324" s="637">
        <v>4.57</v>
      </c>
      <c r="G1324" s="128">
        <v>1.2</v>
      </c>
      <c r="H1324" s="128">
        <f t="shared" si="295"/>
        <v>2.9299999999999997</v>
      </c>
      <c r="I1324" s="127"/>
      <c r="J1324" s="750"/>
    </row>
    <row r="1325" spans="1:10">
      <c r="A1325" s="1320"/>
      <c r="B1325" s="1321"/>
      <c r="C1325" s="1321"/>
      <c r="D1325" s="1322"/>
      <c r="E1325" s="134" t="s">
        <v>91</v>
      </c>
      <c r="F1325" s="637">
        <v>4.91</v>
      </c>
      <c r="G1325" s="128">
        <v>1.2</v>
      </c>
      <c r="H1325" s="128">
        <f t="shared" si="295"/>
        <v>2.9299999999999997</v>
      </c>
      <c r="I1325" s="127"/>
      <c r="J1325" s="750"/>
    </row>
    <row r="1326" spans="1:10">
      <c r="A1326" s="1320"/>
      <c r="B1326" s="1321"/>
      <c r="C1326" s="1321"/>
      <c r="D1326" s="1322"/>
      <c r="E1326" s="134" t="s">
        <v>92</v>
      </c>
      <c r="F1326" s="637">
        <v>5.07</v>
      </c>
      <c r="G1326" s="128">
        <v>1.2</v>
      </c>
      <c r="H1326" s="128">
        <f t="shared" si="295"/>
        <v>2.9299999999999997</v>
      </c>
      <c r="I1326" s="127"/>
      <c r="J1326" s="750"/>
    </row>
    <row r="1327" spans="1:10">
      <c r="A1327" s="1320"/>
      <c r="B1327" s="1321"/>
      <c r="C1327" s="1321"/>
      <c r="D1327" s="1322"/>
      <c r="E1327" s="447" t="str">
        <f>+E100</f>
        <v>P9 A P10</v>
      </c>
      <c r="F1327" s="637"/>
      <c r="G1327" s="128"/>
      <c r="H1327" s="128"/>
      <c r="I1327" s="127"/>
      <c r="J1327" s="750"/>
    </row>
    <row r="1328" spans="1:10">
      <c r="A1328" s="1320"/>
      <c r="B1328" s="1321"/>
      <c r="C1328" s="1321"/>
      <c r="D1328" s="1322"/>
      <c r="E1328" s="134" t="s">
        <v>81</v>
      </c>
      <c r="F1328" s="637">
        <v>7.66</v>
      </c>
      <c r="G1328" s="128">
        <v>1.1000000000000001</v>
      </c>
      <c r="H1328" s="128">
        <f>(1.2+H$100)/2+0.1</f>
        <v>2.3250000000000002</v>
      </c>
      <c r="I1328" s="127"/>
      <c r="J1328" s="750"/>
    </row>
    <row r="1329" spans="1:10">
      <c r="A1329" s="1320"/>
      <c r="B1329" s="1321"/>
      <c r="C1329" s="1321"/>
      <c r="D1329" s="1322"/>
      <c r="E1329" s="134" t="s">
        <v>82</v>
      </c>
      <c r="F1329" s="637">
        <v>3.46</v>
      </c>
      <c r="G1329" s="128">
        <v>1.1000000000000001</v>
      </c>
      <c r="H1329" s="128">
        <f t="shared" ref="H1329:H1338" si="296">(1.2+H$100)/2+0.1</f>
        <v>2.3250000000000002</v>
      </c>
      <c r="I1329" s="127"/>
      <c r="J1329" s="750"/>
    </row>
    <row r="1330" spans="1:10">
      <c r="A1330" s="1320"/>
      <c r="B1330" s="1321"/>
      <c r="C1330" s="1321"/>
      <c r="D1330" s="1322"/>
      <c r="E1330" s="134" t="s">
        <v>83</v>
      </c>
      <c r="F1330" s="637">
        <v>7.84</v>
      </c>
      <c r="G1330" s="128">
        <v>1.1000000000000001</v>
      </c>
      <c r="H1330" s="128">
        <f t="shared" si="296"/>
        <v>2.3250000000000002</v>
      </c>
      <c r="I1330" s="127"/>
      <c r="J1330" s="750"/>
    </row>
    <row r="1331" spans="1:10">
      <c r="A1331" s="1320"/>
      <c r="B1331" s="1321"/>
      <c r="C1331" s="1321"/>
      <c r="D1331" s="1322"/>
      <c r="E1331" s="134" t="s">
        <v>84</v>
      </c>
      <c r="F1331" s="637">
        <v>7.39</v>
      </c>
      <c r="G1331" s="128">
        <v>1.1000000000000001</v>
      </c>
      <c r="H1331" s="128">
        <f t="shared" si="296"/>
        <v>2.3250000000000002</v>
      </c>
      <c r="I1331" s="127"/>
      <c r="J1331" s="750"/>
    </row>
    <row r="1332" spans="1:10">
      <c r="A1332" s="1320"/>
      <c r="B1332" s="1321"/>
      <c r="C1332" s="1321"/>
      <c r="D1332" s="1322"/>
      <c r="E1332" s="134" t="s">
        <v>85</v>
      </c>
      <c r="F1332" s="637">
        <v>2.89</v>
      </c>
      <c r="G1332" s="128">
        <v>1.1000000000000001</v>
      </c>
      <c r="H1332" s="128">
        <f t="shared" si="296"/>
        <v>2.3250000000000002</v>
      </c>
      <c r="I1332" s="127"/>
      <c r="J1332" s="750"/>
    </row>
    <row r="1333" spans="1:10">
      <c r="A1333" s="1320"/>
      <c r="B1333" s="1321"/>
      <c r="C1333" s="1321"/>
      <c r="D1333" s="1322"/>
      <c r="E1333" s="134" t="s">
        <v>86</v>
      </c>
      <c r="F1333" s="637">
        <v>3.1</v>
      </c>
      <c r="G1333" s="128">
        <v>1.1000000000000001</v>
      </c>
      <c r="H1333" s="128">
        <f t="shared" si="296"/>
        <v>2.3250000000000002</v>
      </c>
      <c r="I1333" s="127"/>
      <c r="J1333" s="750"/>
    </row>
    <row r="1334" spans="1:10">
      <c r="A1334" s="1320"/>
      <c r="B1334" s="1321"/>
      <c r="C1334" s="1321"/>
      <c r="D1334" s="1322"/>
      <c r="E1334" s="134" t="s">
        <v>87</v>
      </c>
      <c r="F1334" s="637">
        <v>3.25</v>
      </c>
      <c r="G1334" s="128">
        <v>1.1000000000000001</v>
      </c>
      <c r="H1334" s="128">
        <f t="shared" si="296"/>
        <v>2.3250000000000002</v>
      </c>
      <c r="I1334" s="127"/>
      <c r="J1334" s="750"/>
    </row>
    <row r="1335" spans="1:10">
      <c r="A1335" s="1320"/>
      <c r="B1335" s="1321"/>
      <c r="C1335" s="1321"/>
      <c r="D1335" s="1322"/>
      <c r="E1335" s="134" t="s">
        <v>88</v>
      </c>
      <c r="F1335" s="637">
        <v>12.47</v>
      </c>
      <c r="G1335" s="128">
        <v>1.1000000000000001</v>
      </c>
      <c r="H1335" s="128">
        <f t="shared" si="296"/>
        <v>2.3250000000000002</v>
      </c>
      <c r="I1335" s="127"/>
      <c r="J1335" s="750"/>
    </row>
    <row r="1336" spans="1:10">
      <c r="A1336" s="1320"/>
      <c r="B1336" s="1321"/>
      <c r="C1336" s="1321"/>
      <c r="D1336" s="1322"/>
      <c r="E1336" s="134" t="s">
        <v>89</v>
      </c>
      <c r="F1336" s="637">
        <v>3.35</v>
      </c>
      <c r="G1336" s="128">
        <v>1.1000000000000001</v>
      </c>
      <c r="H1336" s="128">
        <f t="shared" si="296"/>
        <v>2.3250000000000002</v>
      </c>
      <c r="I1336" s="127"/>
      <c r="J1336" s="750"/>
    </row>
    <row r="1337" spans="1:10">
      <c r="A1337" s="1320"/>
      <c r="B1337" s="1321"/>
      <c r="C1337" s="1321"/>
      <c r="D1337" s="1322"/>
      <c r="E1337" s="134" t="s">
        <v>90</v>
      </c>
      <c r="F1337" s="637">
        <v>3.6</v>
      </c>
      <c r="G1337" s="128">
        <v>1.1000000000000001</v>
      </c>
      <c r="H1337" s="128">
        <f t="shared" si="296"/>
        <v>2.3250000000000002</v>
      </c>
      <c r="I1337" s="127"/>
      <c r="J1337" s="750"/>
    </row>
    <row r="1338" spans="1:10">
      <c r="A1338" s="1320"/>
      <c r="B1338" s="1321"/>
      <c r="C1338" s="1321"/>
      <c r="D1338" s="1322"/>
      <c r="E1338" s="134" t="s">
        <v>91</v>
      </c>
      <c r="F1338" s="637">
        <v>4.3</v>
      </c>
      <c r="G1338" s="128">
        <v>1.1000000000000001</v>
      </c>
      <c r="H1338" s="128">
        <f t="shared" si="296"/>
        <v>2.3250000000000002</v>
      </c>
      <c r="I1338" s="127"/>
      <c r="J1338" s="750"/>
    </row>
    <row r="1339" spans="1:10">
      <c r="A1339" s="1320"/>
      <c r="B1339" s="1321"/>
      <c r="C1339" s="1321"/>
      <c r="D1339" s="1322"/>
      <c r="E1339" s="447" t="str">
        <f>+E101</f>
        <v>P10 A P11</v>
      </c>
      <c r="F1339" s="637"/>
      <c r="G1339" s="128"/>
      <c r="H1339" s="128"/>
      <c r="I1339" s="127"/>
      <c r="J1339" s="750"/>
    </row>
    <row r="1340" spans="1:10">
      <c r="A1340" s="1320"/>
      <c r="B1340" s="1321"/>
      <c r="C1340" s="1321"/>
      <c r="D1340" s="1322"/>
      <c r="E1340" s="134" t="s">
        <v>81</v>
      </c>
      <c r="F1340" s="637">
        <v>6.86</v>
      </c>
      <c r="G1340" s="128">
        <v>0.7</v>
      </c>
      <c r="H1340" s="128">
        <f>(1.2+H$101)/2+0.1</f>
        <v>1.6325000000000003</v>
      </c>
      <c r="I1340" s="127"/>
      <c r="J1340" s="750"/>
    </row>
    <row r="1341" spans="1:10">
      <c r="A1341" s="1320"/>
      <c r="B1341" s="1321"/>
      <c r="C1341" s="1321"/>
      <c r="D1341" s="1322"/>
      <c r="E1341" s="134" t="s">
        <v>82</v>
      </c>
      <c r="F1341" s="637">
        <v>3.95</v>
      </c>
      <c r="G1341" s="128">
        <v>0.7</v>
      </c>
      <c r="H1341" s="128">
        <f t="shared" ref="H1341:H1349" si="297">(1.2+H$101)/2+0.1</f>
        <v>1.6325000000000003</v>
      </c>
      <c r="I1341" s="127"/>
      <c r="J1341" s="750"/>
    </row>
    <row r="1342" spans="1:10">
      <c r="A1342" s="1320"/>
      <c r="B1342" s="1321"/>
      <c r="C1342" s="1321"/>
      <c r="D1342" s="1322"/>
      <c r="E1342" s="134" t="s">
        <v>83</v>
      </c>
      <c r="F1342" s="637">
        <v>6.59</v>
      </c>
      <c r="G1342" s="128">
        <v>0.7</v>
      </c>
      <c r="H1342" s="128">
        <f t="shared" si="297"/>
        <v>1.6325000000000003</v>
      </c>
      <c r="I1342" s="127"/>
      <c r="J1342" s="750"/>
    </row>
    <row r="1343" spans="1:10">
      <c r="A1343" s="1320"/>
      <c r="B1343" s="1321"/>
      <c r="C1343" s="1321"/>
      <c r="D1343" s="1322"/>
      <c r="E1343" s="134" t="s">
        <v>84</v>
      </c>
      <c r="F1343" s="637">
        <v>4.75</v>
      </c>
      <c r="G1343" s="128">
        <v>0.7</v>
      </c>
      <c r="H1343" s="128">
        <f t="shared" si="297"/>
        <v>1.6325000000000003</v>
      </c>
      <c r="I1343" s="127"/>
      <c r="J1343" s="750"/>
    </row>
    <row r="1344" spans="1:10">
      <c r="A1344" s="1320"/>
      <c r="B1344" s="1321"/>
      <c r="C1344" s="1321"/>
      <c r="D1344" s="1322"/>
      <c r="E1344" s="134" t="s">
        <v>85</v>
      </c>
      <c r="F1344" s="637">
        <v>6.25</v>
      </c>
      <c r="G1344" s="128">
        <v>0.7</v>
      </c>
      <c r="H1344" s="128">
        <f t="shared" si="297"/>
        <v>1.6325000000000003</v>
      </c>
      <c r="I1344" s="127"/>
      <c r="J1344" s="750"/>
    </row>
    <row r="1345" spans="1:10">
      <c r="A1345" s="1320"/>
      <c r="B1345" s="1321"/>
      <c r="C1345" s="1321"/>
      <c r="D1345" s="1322"/>
      <c r="E1345" s="134" t="s">
        <v>86</v>
      </c>
      <c r="F1345" s="637">
        <v>6.5</v>
      </c>
      <c r="G1345" s="128">
        <v>0.7</v>
      </c>
      <c r="H1345" s="128">
        <f t="shared" si="297"/>
        <v>1.6325000000000003</v>
      </c>
      <c r="I1345" s="127"/>
      <c r="J1345" s="750"/>
    </row>
    <row r="1346" spans="1:10">
      <c r="A1346" s="1320"/>
      <c r="B1346" s="1321"/>
      <c r="C1346" s="1321"/>
      <c r="D1346" s="1322"/>
      <c r="E1346" s="134" t="s">
        <v>87</v>
      </c>
      <c r="F1346" s="637">
        <v>6.64</v>
      </c>
      <c r="G1346" s="128">
        <v>0.7</v>
      </c>
      <c r="H1346" s="128">
        <f t="shared" si="297"/>
        <v>1.6325000000000003</v>
      </c>
      <c r="I1346" s="127"/>
      <c r="J1346" s="750"/>
    </row>
    <row r="1347" spans="1:10">
      <c r="A1347" s="1320"/>
      <c r="B1347" s="1321"/>
      <c r="C1347" s="1321"/>
      <c r="D1347" s="1322"/>
      <c r="E1347" s="134" t="s">
        <v>88</v>
      </c>
      <c r="F1347" s="637">
        <v>5.41</v>
      </c>
      <c r="G1347" s="128">
        <v>0.7</v>
      </c>
      <c r="H1347" s="128">
        <f t="shared" si="297"/>
        <v>1.6325000000000003</v>
      </c>
      <c r="I1347" s="127"/>
      <c r="J1347" s="750"/>
    </row>
    <row r="1348" spans="1:10">
      <c r="A1348" s="1320"/>
      <c r="B1348" s="1321"/>
      <c r="C1348" s="1321"/>
      <c r="D1348" s="1322"/>
      <c r="E1348" s="134" t="s">
        <v>89</v>
      </c>
      <c r="F1348" s="637">
        <v>3.85</v>
      </c>
      <c r="G1348" s="128">
        <v>0.7</v>
      </c>
      <c r="H1348" s="128">
        <f t="shared" si="297"/>
        <v>1.6325000000000003</v>
      </c>
      <c r="I1348" s="127"/>
      <c r="J1348" s="750"/>
    </row>
    <row r="1349" spans="1:10">
      <c r="A1349" s="1320"/>
      <c r="B1349" s="1321"/>
      <c r="C1349" s="1321"/>
      <c r="D1349" s="1322"/>
      <c r="E1349" s="134" t="s">
        <v>90</v>
      </c>
      <c r="F1349" s="637">
        <v>6.79</v>
      </c>
      <c r="G1349" s="128">
        <v>0.7</v>
      </c>
      <c r="H1349" s="128">
        <f t="shared" si="297"/>
        <v>1.6325000000000003</v>
      </c>
      <c r="I1349" s="127"/>
      <c r="J1349" s="750"/>
    </row>
    <row r="1350" spans="1:10">
      <c r="A1350" s="1320"/>
      <c r="B1350" s="1321"/>
      <c r="C1350" s="1321"/>
      <c r="D1350" s="1322"/>
      <c r="E1350" s="447" t="str">
        <f>+E102</f>
        <v>P58 A P59</v>
      </c>
      <c r="F1350" s="637"/>
      <c r="G1350" s="128"/>
      <c r="H1350" s="128"/>
      <c r="I1350" s="127"/>
      <c r="J1350" s="750"/>
    </row>
    <row r="1351" spans="1:10">
      <c r="A1351" s="1320"/>
      <c r="B1351" s="1321"/>
      <c r="C1351" s="1321"/>
      <c r="D1351" s="1322"/>
      <c r="E1351" s="134" t="s">
        <v>81</v>
      </c>
      <c r="F1351" s="637">
        <v>4.46</v>
      </c>
      <c r="G1351" s="128">
        <v>0.8</v>
      </c>
      <c r="H1351" s="128">
        <f>(1.2+H$102)/2+0.1</f>
        <v>1.9</v>
      </c>
      <c r="I1351" s="127"/>
      <c r="J1351" s="750"/>
    </row>
    <row r="1352" spans="1:10">
      <c r="A1352" s="1320"/>
      <c r="B1352" s="1321"/>
      <c r="C1352" s="1321"/>
      <c r="D1352" s="1322"/>
      <c r="E1352" s="134" t="s">
        <v>82</v>
      </c>
      <c r="F1352" s="637">
        <v>4.79</v>
      </c>
      <c r="G1352" s="128">
        <v>0.8</v>
      </c>
      <c r="H1352" s="128">
        <f t="shared" ref="H1352:H1355" si="298">(1.2+H$102)/2+0.1</f>
        <v>1.9</v>
      </c>
      <c r="I1352" s="127"/>
      <c r="J1352" s="750"/>
    </row>
    <row r="1353" spans="1:10">
      <c r="A1353" s="1320"/>
      <c r="B1353" s="1321"/>
      <c r="C1353" s="1321"/>
      <c r="D1353" s="1322"/>
      <c r="E1353" s="134" t="s">
        <v>83</v>
      </c>
      <c r="F1353" s="637">
        <v>4.9800000000000004</v>
      </c>
      <c r="G1353" s="128">
        <v>0.8</v>
      </c>
      <c r="H1353" s="128">
        <f t="shared" si="298"/>
        <v>1.9</v>
      </c>
      <c r="I1353" s="127"/>
      <c r="J1353" s="750"/>
    </row>
    <row r="1354" spans="1:10">
      <c r="A1354" s="1320"/>
      <c r="B1354" s="1321"/>
      <c r="C1354" s="1321"/>
      <c r="D1354" s="1322"/>
      <c r="E1354" s="134" t="s">
        <v>84</v>
      </c>
      <c r="F1354" s="637">
        <v>4.97</v>
      </c>
      <c r="G1354" s="128">
        <v>0.8</v>
      </c>
      <c r="H1354" s="128">
        <f t="shared" si="298"/>
        <v>1.9</v>
      </c>
      <c r="I1354" s="127"/>
      <c r="J1354" s="750"/>
    </row>
    <row r="1355" spans="1:10">
      <c r="A1355" s="1320"/>
      <c r="B1355" s="1321"/>
      <c r="C1355" s="1321"/>
      <c r="D1355" s="1322"/>
      <c r="E1355" s="134" t="s">
        <v>85</v>
      </c>
      <c r="F1355" s="637">
        <v>5.15</v>
      </c>
      <c r="G1355" s="128">
        <v>0.8</v>
      </c>
      <c r="H1355" s="128">
        <f t="shared" si="298"/>
        <v>1.9</v>
      </c>
      <c r="I1355" s="127"/>
      <c r="J1355" s="750"/>
    </row>
    <row r="1356" spans="1:10">
      <c r="A1356" s="1320"/>
      <c r="B1356" s="1321"/>
      <c r="C1356" s="1321"/>
      <c r="D1356" s="1322"/>
      <c r="E1356" s="447" t="str">
        <f>+E103</f>
        <v>P59 A P60</v>
      </c>
      <c r="F1356" s="637"/>
      <c r="G1356" s="128"/>
      <c r="H1356" s="128"/>
      <c r="I1356" s="127"/>
      <c r="J1356" s="750"/>
    </row>
    <row r="1357" spans="1:10">
      <c r="A1357" s="1320"/>
      <c r="B1357" s="1321"/>
      <c r="C1357" s="1321"/>
      <c r="D1357" s="1322"/>
      <c r="E1357" s="134" t="s">
        <v>81</v>
      </c>
      <c r="F1357" s="637">
        <v>4.22</v>
      </c>
      <c r="G1357" s="128">
        <v>0.9</v>
      </c>
      <c r="H1357" s="128">
        <f>(1.2+H$103)/2+0.1</f>
        <v>1.9500000000000002</v>
      </c>
      <c r="I1357" s="127"/>
      <c r="J1357" s="750"/>
    </row>
    <row r="1358" spans="1:10">
      <c r="A1358" s="1320"/>
      <c r="B1358" s="1321"/>
      <c r="C1358" s="1321"/>
      <c r="D1358" s="1322"/>
      <c r="E1358" s="134" t="s">
        <v>82</v>
      </c>
      <c r="F1358" s="637">
        <v>3.31</v>
      </c>
      <c r="G1358" s="128">
        <v>0.9</v>
      </c>
      <c r="H1358" s="128">
        <f t="shared" ref="H1358:H1359" si="299">(1.2+H$103)/2+0.1</f>
        <v>1.9500000000000002</v>
      </c>
      <c r="I1358" s="127"/>
      <c r="J1358" s="750"/>
    </row>
    <row r="1359" spans="1:10">
      <c r="A1359" s="1320"/>
      <c r="B1359" s="1321"/>
      <c r="C1359" s="1321"/>
      <c r="D1359" s="1322"/>
      <c r="E1359" s="134" t="s">
        <v>83</v>
      </c>
      <c r="F1359" s="637">
        <v>4.49</v>
      </c>
      <c r="G1359" s="128">
        <v>0.9</v>
      </c>
      <c r="H1359" s="128">
        <f t="shared" si="299"/>
        <v>1.9500000000000002</v>
      </c>
      <c r="I1359" s="127"/>
      <c r="J1359" s="750"/>
    </row>
    <row r="1360" spans="1:10">
      <c r="A1360" s="1320"/>
      <c r="B1360" s="1321"/>
      <c r="C1360" s="1321"/>
      <c r="D1360" s="1322"/>
      <c r="E1360" s="447" t="str">
        <f>+E104</f>
        <v>P60 A P61</v>
      </c>
      <c r="F1360" s="637"/>
      <c r="G1360" s="128"/>
      <c r="H1360" s="128"/>
      <c r="I1360" s="127"/>
      <c r="J1360" s="750"/>
    </row>
    <row r="1361" spans="1:10">
      <c r="A1361" s="1320"/>
      <c r="B1361" s="1321"/>
      <c r="C1361" s="1321"/>
      <c r="D1361" s="1322"/>
      <c r="E1361" s="447" t="str">
        <f>+E105</f>
        <v>P12 A P13</v>
      </c>
      <c r="F1361" s="637"/>
      <c r="G1361" s="128"/>
      <c r="H1361" s="128"/>
      <c r="I1361" s="127"/>
      <c r="J1361" s="750"/>
    </row>
    <row r="1362" spans="1:10">
      <c r="A1362" s="1320"/>
      <c r="B1362" s="1321"/>
      <c r="C1362" s="1321"/>
      <c r="D1362" s="1322"/>
      <c r="E1362" s="134" t="s">
        <v>81</v>
      </c>
      <c r="F1362" s="637">
        <v>7.59</v>
      </c>
      <c r="G1362" s="128">
        <v>0.7</v>
      </c>
      <c r="H1362" s="128">
        <f>(1.2+H$105)/2+0.1</f>
        <v>1.5500000000000003</v>
      </c>
      <c r="I1362" s="127">
        <v>0.5</v>
      </c>
      <c r="J1362" s="750">
        <f t="shared" ref="J1362:J1380" si="300">+F1362*G1362*I1362*H1362</f>
        <v>4.1175750000000004</v>
      </c>
    </row>
    <row r="1363" spans="1:10">
      <c r="A1363" s="1320"/>
      <c r="B1363" s="1321"/>
      <c r="C1363" s="1321"/>
      <c r="D1363" s="1322"/>
      <c r="E1363" s="134" t="s">
        <v>82</v>
      </c>
      <c r="F1363" s="637">
        <v>9.11</v>
      </c>
      <c r="G1363" s="128">
        <v>0.7</v>
      </c>
      <c r="H1363" s="128">
        <f t="shared" ref="H1363:H1374" si="301">(1.2+H$105)/2+0.1</f>
        <v>1.5500000000000003</v>
      </c>
      <c r="I1363" s="127">
        <v>0.5</v>
      </c>
      <c r="J1363" s="750">
        <f t="shared" ref="J1363:J1371" si="302">+F1363*G1363*I1363*H1363</f>
        <v>4.9421749999999998</v>
      </c>
    </row>
    <row r="1364" spans="1:10">
      <c r="A1364" s="1320"/>
      <c r="B1364" s="1321"/>
      <c r="C1364" s="1321"/>
      <c r="D1364" s="1322"/>
      <c r="E1364" s="134" t="s">
        <v>83</v>
      </c>
      <c r="F1364" s="637">
        <v>8.25</v>
      </c>
      <c r="G1364" s="128">
        <v>0.7</v>
      </c>
      <c r="H1364" s="128">
        <f t="shared" si="301"/>
        <v>1.5500000000000003</v>
      </c>
      <c r="I1364" s="127">
        <v>0.5</v>
      </c>
      <c r="J1364" s="750">
        <f t="shared" si="302"/>
        <v>4.475625</v>
      </c>
    </row>
    <row r="1365" spans="1:10">
      <c r="A1365" s="1320"/>
      <c r="B1365" s="1321"/>
      <c r="C1365" s="1321"/>
      <c r="D1365" s="1322"/>
      <c r="E1365" s="134" t="s">
        <v>84</v>
      </c>
      <c r="F1365" s="637">
        <v>6.68</v>
      </c>
      <c r="G1365" s="128">
        <v>0.7</v>
      </c>
      <c r="H1365" s="128">
        <f t="shared" si="301"/>
        <v>1.5500000000000003</v>
      </c>
      <c r="I1365" s="127">
        <v>0.5</v>
      </c>
      <c r="J1365" s="750">
        <f t="shared" si="302"/>
        <v>3.6238999999999999</v>
      </c>
    </row>
    <row r="1366" spans="1:10">
      <c r="A1366" s="1320"/>
      <c r="B1366" s="1321"/>
      <c r="C1366" s="1321"/>
      <c r="D1366" s="1322"/>
      <c r="E1366" s="134" t="s">
        <v>85</v>
      </c>
      <c r="F1366" s="637">
        <v>7.29</v>
      </c>
      <c r="G1366" s="128">
        <v>0.7</v>
      </c>
      <c r="H1366" s="128">
        <f t="shared" si="301"/>
        <v>1.5500000000000003</v>
      </c>
      <c r="I1366" s="127">
        <v>0.5</v>
      </c>
      <c r="J1366" s="750">
        <f t="shared" si="302"/>
        <v>3.9548250000000005</v>
      </c>
    </row>
    <row r="1367" spans="1:10">
      <c r="A1367" s="1320"/>
      <c r="B1367" s="1321"/>
      <c r="C1367" s="1321"/>
      <c r="D1367" s="1322"/>
      <c r="E1367" s="134" t="s">
        <v>86</v>
      </c>
      <c r="F1367" s="637">
        <v>6.64</v>
      </c>
      <c r="G1367" s="128">
        <v>0.7</v>
      </c>
      <c r="H1367" s="128">
        <f t="shared" si="301"/>
        <v>1.5500000000000003</v>
      </c>
      <c r="I1367" s="127">
        <v>0.5</v>
      </c>
      <c r="J1367" s="750">
        <f t="shared" si="302"/>
        <v>3.6022000000000003</v>
      </c>
    </row>
    <row r="1368" spans="1:10">
      <c r="A1368" s="1320"/>
      <c r="B1368" s="1321"/>
      <c r="C1368" s="1321"/>
      <c r="D1368" s="1322"/>
      <c r="E1368" s="134" t="s">
        <v>87</v>
      </c>
      <c r="F1368" s="637">
        <v>7.24</v>
      </c>
      <c r="G1368" s="128">
        <v>0.7</v>
      </c>
      <c r="H1368" s="128">
        <f t="shared" si="301"/>
        <v>1.5500000000000003</v>
      </c>
      <c r="I1368" s="127">
        <v>0.5</v>
      </c>
      <c r="J1368" s="750">
        <f t="shared" si="302"/>
        <v>3.9277000000000002</v>
      </c>
    </row>
    <row r="1369" spans="1:10">
      <c r="A1369" s="1320"/>
      <c r="B1369" s="1321"/>
      <c r="C1369" s="1321"/>
      <c r="D1369" s="1322"/>
      <c r="E1369" s="134" t="s">
        <v>88</v>
      </c>
      <c r="F1369" s="637">
        <v>7.28</v>
      </c>
      <c r="G1369" s="128">
        <v>0.7</v>
      </c>
      <c r="H1369" s="128">
        <f t="shared" si="301"/>
        <v>1.5500000000000003</v>
      </c>
      <c r="I1369" s="127">
        <v>0.5</v>
      </c>
      <c r="J1369" s="750">
        <f t="shared" si="302"/>
        <v>3.9494000000000007</v>
      </c>
    </row>
    <row r="1370" spans="1:10">
      <c r="A1370" s="1320"/>
      <c r="B1370" s="1321"/>
      <c r="C1370" s="1321"/>
      <c r="D1370" s="1322"/>
      <c r="E1370" s="134" t="s">
        <v>89</v>
      </c>
      <c r="F1370" s="637">
        <v>7.21</v>
      </c>
      <c r="G1370" s="128">
        <v>0.7</v>
      </c>
      <c r="H1370" s="128">
        <f t="shared" si="301"/>
        <v>1.5500000000000003</v>
      </c>
      <c r="I1370" s="127">
        <v>0.5</v>
      </c>
      <c r="J1370" s="750">
        <f t="shared" si="302"/>
        <v>3.9114250000000004</v>
      </c>
    </row>
    <row r="1371" spans="1:10">
      <c r="A1371" s="1320"/>
      <c r="B1371" s="1321"/>
      <c r="C1371" s="1321"/>
      <c r="D1371" s="1322"/>
      <c r="E1371" s="134" t="s">
        <v>90</v>
      </c>
      <c r="F1371" s="637">
        <v>7</v>
      </c>
      <c r="G1371" s="128">
        <v>0.7</v>
      </c>
      <c r="H1371" s="128">
        <f t="shared" si="301"/>
        <v>1.5500000000000003</v>
      </c>
      <c r="I1371" s="127">
        <v>0.5</v>
      </c>
      <c r="J1371" s="750">
        <f t="shared" si="302"/>
        <v>3.7975000000000003</v>
      </c>
    </row>
    <row r="1372" spans="1:10">
      <c r="A1372" s="1320"/>
      <c r="B1372" s="1321"/>
      <c r="C1372" s="1321"/>
      <c r="D1372" s="1322"/>
      <c r="E1372" s="134" t="s">
        <v>91</v>
      </c>
      <c r="F1372" s="637">
        <v>5.92</v>
      </c>
      <c r="G1372" s="128">
        <v>0.7</v>
      </c>
      <c r="H1372" s="128">
        <f t="shared" si="301"/>
        <v>1.5500000000000003</v>
      </c>
      <c r="I1372" s="127">
        <v>0.5</v>
      </c>
      <c r="J1372" s="750">
        <f t="shared" si="300"/>
        <v>3.2116000000000007</v>
      </c>
    </row>
    <row r="1373" spans="1:10">
      <c r="A1373" s="1320"/>
      <c r="B1373" s="1321"/>
      <c r="C1373" s="1321"/>
      <c r="D1373" s="1322"/>
      <c r="E1373" s="134" t="s">
        <v>92</v>
      </c>
      <c r="F1373" s="637">
        <v>7.85</v>
      </c>
      <c r="G1373" s="128">
        <v>0.7</v>
      </c>
      <c r="H1373" s="128">
        <f t="shared" si="301"/>
        <v>1.5500000000000003</v>
      </c>
      <c r="I1373" s="127">
        <v>0.5</v>
      </c>
      <c r="J1373" s="750">
        <f t="shared" si="300"/>
        <v>4.2586250000000003</v>
      </c>
    </row>
    <row r="1374" spans="1:10">
      <c r="A1374" s="1320"/>
      <c r="B1374" s="1321"/>
      <c r="C1374" s="1321"/>
      <c r="D1374" s="1322"/>
      <c r="E1374" s="134" t="s">
        <v>93</v>
      </c>
      <c r="F1374" s="637">
        <v>7.6</v>
      </c>
      <c r="G1374" s="128">
        <v>0.7</v>
      </c>
      <c r="H1374" s="128">
        <f t="shared" si="301"/>
        <v>1.5500000000000003</v>
      </c>
      <c r="I1374" s="127">
        <v>0.5</v>
      </c>
      <c r="J1374" s="750">
        <f t="shared" si="300"/>
        <v>4.1230000000000002</v>
      </c>
    </row>
    <row r="1375" spans="1:10">
      <c r="A1375" s="1320"/>
      <c r="B1375" s="1321"/>
      <c r="C1375" s="1321"/>
      <c r="D1375" s="1322"/>
      <c r="E1375" s="447" t="str">
        <f>+E106</f>
        <v>P13 A P14</v>
      </c>
      <c r="F1375" s="637"/>
      <c r="G1375" s="128"/>
      <c r="H1375" s="128"/>
      <c r="I1375" s="127"/>
      <c r="J1375" s="750">
        <f t="shared" si="300"/>
        <v>0</v>
      </c>
    </row>
    <row r="1376" spans="1:10">
      <c r="A1376" s="1320"/>
      <c r="B1376" s="1321"/>
      <c r="C1376" s="1321"/>
      <c r="D1376" s="1322"/>
      <c r="E1376" s="134" t="s">
        <v>81</v>
      </c>
      <c r="F1376" s="637">
        <v>4.9000000000000004</v>
      </c>
      <c r="G1376" s="128">
        <v>0.7</v>
      </c>
      <c r="H1376" s="128">
        <f>(1.2+H$106)/2+0.1</f>
        <v>1.6</v>
      </c>
      <c r="I1376" s="127">
        <v>0.5</v>
      </c>
      <c r="J1376" s="750">
        <f t="shared" si="300"/>
        <v>2.7440000000000002</v>
      </c>
    </row>
    <row r="1377" spans="1:10">
      <c r="A1377" s="1320"/>
      <c r="B1377" s="1321"/>
      <c r="C1377" s="1321"/>
      <c r="D1377" s="1322"/>
      <c r="E1377" s="134" t="s">
        <v>82</v>
      </c>
      <c r="F1377" s="637">
        <v>6.31</v>
      </c>
      <c r="G1377" s="128">
        <v>0.7</v>
      </c>
      <c r="H1377" s="128">
        <f t="shared" ref="H1377:H1385" si="303">(1.2+H$106)/2+0.1</f>
        <v>1.6</v>
      </c>
      <c r="I1377" s="127">
        <v>0.5</v>
      </c>
      <c r="J1377" s="750">
        <f t="shared" si="300"/>
        <v>3.5335999999999999</v>
      </c>
    </row>
    <row r="1378" spans="1:10">
      <c r="A1378" s="1320"/>
      <c r="B1378" s="1321"/>
      <c r="C1378" s="1321"/>
      <c r="D1378" s="1322"/>
      <c r="E1378" s="134" t="s">
        <v>83</v>
      </c>
      <c r="F1378" s="637">
        <v>6.34</v>
      </c>
      <c r="G1378" s="128">
        <v>0.7</v>
      </c>
      <c r="H1378" s="128">
        <f t="shared" si="303"/>
        <v>1.6</v>
      </c>
      <c r="I1378" s="127">
        <v>0.5</v>
      </c>
      <c r="J1378" s="750">
        <f t="shared" si="300"/>
        <v>3.5503999999999998</v>
      </c>
    </row>
    <row r="1379" spans="1:10">
      <c r="A1379" s="1320"/>
      <c r="B1379" s="1321"/>
      <c r="C1379" s="1321"/>
      <c r="D1379" s="1322"/>
      <c r="E1379" s="134" t="s">
        <v>84</v>
      </c>
      <c r="F1379" s="637">
        <v>6.48</v>
      </c>
      <c r="G1379" s="128">
        <v>0.7</v>
      </c>
      <c r="H1379" s="128">
        <f t="shared" si="303"/>
        <v>1.6</v>
      </c>
      <c r="I1379" s="127">
        <v>0.5</v>
      </c>
      <c r="J1379" s="750">
        <f t="shared" si="300"/>
        <v>3.6288</v>
      </c>
    </row>
    <row r="1380" spans="1:10">
      <c r="A1380" s="1320"/>
      <c r="B1380" s="1321"/>
      <c r="C1380" s="1321"/>
      <c r="D1380" s="1322"/>
      <c r="E1380" s="134" t="s">
        <v>85</v>
      </c>
      <c r="F1380" s="637">
        <v>6.2</v>
      </c>
      <c r="G1380" s="128">
        <v>0.7</v>
      </c>
      <c r="H1380" s="128">
        <f t="shared" si="303"/>
        <v>1.6</v>
      </c>
      <c r="I1380" s="127">
        <v>0.5</v>
      </c>
      <c r="J1380" s="750">
        <f t="shared" si="300"/>
        <v>3.472</v>
      </c>
    </row>
    <row r="1381" spans="1:10">
      <c r="A1381" s="1320"/>
      <c r="B1381" s="1321"/>
      <c r="C1381" s="1321"/>
      <c r="D1381" s="1322"/>
      <c r="E1381" s="134" t="s">
        <v>86</v>
      </c>
      <c r="F1381" s="637">
        <v>6.28</v>
      </c>
      <c r="G1381" s="128">
        <v>0.7</v>
      </c>
      <c r="H1381" s="128">
        <f t="shared" si="303"/>
        <v>1.6</v>
      </c>
      <c r="I1381" s="127">
        <v>0.5</v>
      </c>
      <c r="J1381" s="750">
        <f t="shared" ref="J1381:J1385" si="304">+F1381*G1381*I1381*H1381</f>
        <v>3.5167999999999999</v>
      </c>
    </row>
    <row r="1382" spans="1:10">
      <c r="A1382" s="1320"/>
      <c r="B1382" s="1321"/>
      <c r="C1382" s="1321"/>
      <c r="D1382" s="1322"/>
      <c r="E1382" s="134" t="s">
        <v>87</v>
      </c>
      <c r="F1382" s="637">
        <v>5.6</v>
      </c>
      <c r="G1382" s="128">
        <v>0.7</v>
      </c>
      <c r="H1382" s="128">
        <f t="shared" si="303"/>
        <v>1.6</v>
      </c>
      <c r="I1382" s="127">
        <v>0.5</v>
      </c>
      <c r="J1382" s="750">
        <f t="shared" si="304"/>
        <v>3.1359999999999997</v>
      </c>
    </row>
    <row r="1383" spans="1:10">
      <c r="A1383" s="1320"/>
      <c r="B1383" s="1321"/>
      <c r="C1383" s="1321"/>
      <c r="D1383" s="1322"/>
      <c r="E1383" s="134" t="s">
        <v>88</v>
      </c>
      <c r="F1383" s="637">
        <v>5.64</v>
      </c>
      <c r="G1383" s="128">
        <v>0.7</v>
      </c>
      <c r="H1383" s="128">
        <f t="shared" si="303"/>
        <v>1.6</v>
      </c>
      <c r="I1383" s="127">
        <v>0.5</v>
      </c>
      <c r="J1383" s="750">
        <f t="shared" si="304"/>
        <v>3.1583999999999999</v>
      </c>
    </row>
    <row r="1384" spans="1:10">
      <c r="A1384" s="1320"/>
      <c r="B1384" s="1321"/>
      <c r="C1384" s="1321"/>
      <c r="D1384" s="1322"/>
      <c r="E1384" s="134" t="s">
        <v>89</v>
      </c>
      <c r="F1384" s="637">
        <v>5.43</v>
      </c>
      <c r="G1384" s="128">
        <v>0.7</v>
      </c>
      <c r="H1384" s="128">
        <f t="shared" si="303"/>
        <v>1.6</v>
      </c>
      <c r="I1384" s="127">
        <v>0.5</v>
      </c>
      <c r="J1384" s="750">
        <f t="shared" si="304"/>
        <v>3.0407999999999999</v>
      </c>
    </row>
    <row r="1385" spans="1:10">
      <c r="A1385" s="1320"/>
      <c r="B1385" s="1321"/>
      <c r="C1385" s="1321"/>
      <c r="D1385" s="1322"/>
      <c r="E1385" s="134" t="s">
        <v>90</v>
      </c>
      <c r="F1385" s="637">
        <v>6.12</v>
      </c>
      <c r="G1385" s="128">
        <v>0.7</v>
      </c>
      <c r="H1385" s="128">
        <f t="shared" si="303"/>
        <v>1.6</v>
      </c>
      <c r="I1385" s="127">
        <v>0.5</v>
      </c>
      <c r="J1385" s="750">
        <f t="shared" si="304"/>
        <v>3.4272</v>
      </c>
    </row>
    <row r="1386" spans="1:10">
      <c r="A1386" s="1320"/>
      <c r="B1386" s="1321"/>
      <c r="C1386" s="1321"/>
      <c r="D1386" s="1322"/>
      <c r="E1386" s="447" t="str">
        <f>+E107</f>
        <v>P14 A P15</v>
      </c>
      <c r="F1386" s="637"/>
      <c r="G1386" s="128"/>
      <c r="H1386" s="128"/>
      <c r="I1386" s="127"/>
      <c r="J1386" s="750">
        <f t="shared" ref="J1386:J1478" si="305">+F1386*G1386*I1386*H1386</f>
        <v>0</v>
      </c>
    </row>
    <row r="1387" spans="1:10">
      <c r="A1387" s="1320"/>
      <c r="B1387" s="1321"/>
      <c r="C1387" s="1321"/>
      <c r="D1387" s="1322"/>
      <c r="E1387" s="134" t="s">
        <v>81</v>
      </c>
      <c r="F1387" s="637">
        <v>6.24</v>
      </c>
      <c r="G1387" s="128">
        <v>0.7</v>
      </c>
      <c r="H1387" s="128">
        <f>(1.2+H$107)/2+0.1</f>
        <v>1.7749999999999999</v>
      </c>
      <c r="I1387" s="127">
        <v>0.5</v>
      </c>
      <c r="J1387" s="750">
        <f t="shared" si="305"/>
        <v>3.8765999999999994</v>
      </c>
    </row>
    <row r="1388" spans="1:10">
      <c r="A1388" s="1320"/>
      <c r="B1388" s="1321"/>
      <c r="C1388" s="1321"/>
      <c r="D1388" s="1322"/>
      <c r="E1388" s="134" t="s">
        <v>82</v>
      </c>
      <c r="F1388" s="637">
        <v>6.24</v>
      </c>
      <c r="G1388" s="128">
        <v>0.7</v>
      </c>
      <c r="H1388" s="128">
        <f t="shared" ref="H1388:H1404" si="306">(1.2+H$107)/2+0.1</f>
        <v>1.7749999999999999</v>
      </c>
      <c r="I1388" s="127">
        <v>0.5</v>
      </c>
      <c r="J1388" s="750">
        <f t="shared" ref="J1388:J1392" si="307">+F1388*G1388*I1388*H1388</f>
        <v>3.8765999999999994</v>
      </c>
    </row>
    <row r="1389" spans="1:10">
      <c r="A1389" s="1320"/>
      <c r="B1389" s="1321"/>
      <c r="C1389" s="1321"/>
      <c r="D1389" s="1322"/>
      <c r="E1389" s="134" t="s">
        <v>83</v>
      </c>
      <c r="F1389" s="637">
        <v>5.95</v>
      </c>
      <c r="G1389" s="128">
        <v>0.7</v>
      </c>
      <c r="H1389" s="128">
        <f t="shared" si="306"/>
        <v>1.7749999999999999</v>
      </c>
      <c r="I1389" s="127">
        <v>0.5</v>
      </c>
      <c r="J1389" s="750">
        <f t="shared" si="307"/>
        <v>3.6964375</v>
      </c>
    </row>
    <row r="1390" spans="1:10">
      <c r="A1390" s="1320"/>
      <c r="B1390" s="1321"/>
      <c r="C1390" s="1321"/>
      <c r="D1390" s="1322"/>
      <c r="E1390" s="134" t="s">
        <v>84</v>
      </c>
      <c r="F1390" s="637">
        <v>6.04</v>
      </c>
      <c r="G1390" s="128">
        <v>0.7</v>
      </c>
      <c r="H1390" s="128">
        <f t="shared" si="306"/>
        <v>1.7749999999999999</v>
      </c>
      <c r="I1390" s="127">
        <v>0.5</v>
      </c>
      <c r="J1390" s="750">
        <f t="shared" si="307"/>
        <v>3.7523499999999994</v>
      </c>
    </row>
    <row r="1391" spans="1:10">
      <c r="A1391" s="1320"/>
      <c r="B1391" s="1321"/>
      <c r="C1391" s="1321"/>
      <c r="D1391" s="1322"/>
      <c r="E1391" s="134" t="s">
        <v>85</v>
      </c>
      <c r="F1391" s="637">
        <v>6.13</v>
      </c>
      <c r="G1391" s="128">
        <v>0.7</v>
      </c>
      <c r="H1391" s="128">
        <f t="shared" si="306"/>
        <v>1.7749999999999999</v>
      </c>
      <c r="I1391" s="127">
        <v>0.5</v>
      </c>
      <c r="J1391" s="750">
        <f t="shared" si="307"/>
        <v>3.8082624999999992</v>
      </c>
    </row>
    <row r="1392" spans="1:10">
      <c r="A1392" s="1320"/>
      <c r="B1392" s="1321"/>
      <c r="C1392" s="1321"/>
      <c r="D1392" s="1322"/>
      <c r="E1392" s="134" t="s">
        <v>86</v>
      </c>
      <c r="F1392" s="637">
        <v>5.51</v>
      </c>
      <c r="G1392" s="128">
        <v>0.7</v>
      </c>
      <c r="H1392" s="128">
        <f t="shared" si="306"/>
        <v>1.7749999999999999</v>
      </c>
      <c r="I1392" s="127">
        <v>0.5</v>
      </c>
      <c r="J1392" s="750">
        <f t="shared" si="307"/>
        <v>3.4230874999999998</v>
      </c>
    </row>
    <row r="1393" spans="1:10">
      <c r="A1393" s="1320"/>
      <c r="B1393" s="1321"/>
      <c r="C1393" s="1321"/>
      <c r="D1393" s="1322"/>
      <c r="E1393" s="134" t="s">
        <v>87</v>
      </c>
      <c r="F1393" s="637">
        <v>5.97</v>
      </c>
      <c r="G1393" s="128">
        <v>0.7</v>
      </c>
      <c r="H1393" s="128">
        <f t="shared" si="306"/>
        <v>1.7749999999999999</v>
      </c>
      <c r="I1393" s="127">
        <v>0.5</v>
      </c>
      <c r="J1393" s="750">
        <f t="shared" ref="J1393:J1420" si="308">+F1393*G1393*I1393*H1393</f>
        <v>3.7088624999999991</v>
      </c>
    </row>
    <row r="1394" spans="1:10">
      <c r="A1394" s="1320"/>
      <c r="B1394" s="1321"/>
      <c r="C1394" s="1321"/>
      <c r="D1394" s="1322"/>
      <c r="E1394" s="134" t="s">
        <v>88</v>
      </c>
      <c r="F1394" s="637">
        <v>5.52</v>
      </c>
      <c r="G1394" s="128">
        <v>0.7</v>
      </c>
      <c r="H1394" s="128">
        <f t="shared" si="306"/>
        <v>1.7749999999999999</v>
      </c>
      <c r="I1394" s="127">
        <v>0.5</v>
      </c>
      <c r="J1394" s="750">
        <f t="shared" si="308"/>
        <v>3.4292999999999991</v>
      </c>
    </row>
    <row r="1395" spans="1:10">
      <c r="A1395" s="1320"/>
      <c r="B1395" s="1321"/>
      <c r="C1395" s="1321"/>
      <c r="D1395" s="1322"/>
      <c r="E1395" s="134" t="s">
        <v>89</v>
      </c>
      <c r="F1395" s="637">
        <v>5.62</v>
      </c>
      <c r="G1395" s="128">
        <v>0.7</v>
      </c>
      <c r="H1395" s="128">
        <f t="shared" si="306"/>
        <v>1.7749999999999999</v>
      </c>
      <c r="I1395" s="127">
        <v>0.5</v>
      </c>
      <c r="J1395" s="750">
        <f t="shared" si="308"/>
        <v>3.4914249999999996</v>
      </c>
    </row>
    <row r="1396" spans="1:10">
      <c r="A1396" s="1320"/>
      <c r="B1396" s="1321"/>
      <c r="C1396" s="1321"/>
      <c r="D1396" s="1322"/>
      <c r="E1396" s="134" t="s">
        <v>90</v>
      </c>
      <c r="F1396" s="637">
        <v>5.08</v>
      </c>
      <c r="G1396" s="128">
        <v>0.7</v>
      </c>
      <c r="H1396" s="128">
        <f t="shared" si="306"/>
        <v>1.7749999999999999</v>
      </c>
      <c r="I1396" s="127">
        <v>0.5</v>
      </c>
      <c r="J1396" s="750">
        <f t="shared" si="308"/>
        <v>3.1559499999999994</v>
      </c>
    </row>
    <row r="1397" spans="1:10">
      <c r="A1397" s="1320"/>
      <c r="B1397" s="1321"/>
      <c r="C1397" s="1321"/>
      <c r="D1397" s="1322"/>
      <c r="E1397" s="134" t="s">
        <v>91</v>
      </c>
      <c r="F1397" s="637">
        <v>5.96</v>
      </c>
      <c r="G1397" s="128">
        <v>0.7</v>
      </c>
      <c r="H1397" s="128">
        <f t="shared" si="306"/>
        <v>1.7749999999999999</v>
      </c>
      <c r="I1397" s="127">
        <v>0.5</v>
      </c>
      <c r="J1397" s="750">
        <f t="shared" si="308"/>
        <v>3.7026499999999998</v>
      </c>
    </row>
    <row r="1398" spans="1:10">
      <c r="A1398" s="1320"/>
      <c r="B1398" s="1321"/>
      <c r="C1398" s="1321"/>
      <c r="D1398" s="1322"/>
      <c r="E1398" s="134" t="s">
        <v>92</v>
      </c>
      <c r="F1398" s="637">
        <v>5.82</v>
      </c>
      <c r="G1398" s="128">
        <v>0.7</v>
      </c>
      <c r="H1398" s="128">
        <f t="shared" si="306"/>
        <v>1.7749999999999999</v>
      </c>
      <c r="I1398" s="127">
        <v>0.5</v>
      </c>
      <c r="J1398" s="750">
        <f t="shared" si="308"/>
        <v>3.6156749999999995</v>
      </c>
    </row>
    <row r="1399" spans="1:10">
      <c r="A1399" s="1320"/>
      <c r="B1399" s="1321"/>
      <c r="C1399" s="1321"/>
      <c r="D1399" s="1322"/>
      <c r="E1399" s="134" t="s">
        <v>93</v>
      </c>
      <c r="F1399" s="637">
        <v>7.13</v>
      </c>
      <c r="G1399" s="128">
        <v>0.7</v>
      </c>
      <c r="H1399" s="128">
        <f t="shared" si="306"/>
        <v>1.7749999999999999</v>
      </c>
      <c r="I1399" s="127">
        <v>0.5</v>
      </c>
      <c r="J1399" s="750">
        <f t="shared" si="308"/>
        <v>4.4295124999999995</v>
      </c>
    </row>
    <row r="1400" spans="1:10">
      <c r="A1400" s="1320"/>
      <c r="B1400" s="1321"/>
      <c r="C1400" s="1321"/>
      <c r="D1400" s="1322"/>
      <c r="E1400" s="134" t="s">
        <v>225</v>
      </c>
      <c r="F1400" s="637">
        <v>5.54</v>
      </c>
      <c r="G1400" s="128">
        <v>0.7</v>
      </c>
      <c r="H1400" s="128">
        <f t="shared" si="306"/>
        <v>1.7749999999999999</v>
      </c>
      <c r="I1400" s="127">
        <v>0.5</v>
      </c>
      <c r="J1400" s="750">
        <f t="shared" si="308"/>
        <v>3.4417249999999995</v>
      </c>
    </row>
    <row r="1401" spans="1:10">
      <c r="A1401" s="1320"/>
      <c r="B1401" s="1321"/>
      <c r="C1401" s="1321"/>
      <c r="D1401" s="1322"/>
      <c r="E1401" s="134" t="s">
        <v>226</v>
      </c>
      <c r="F1401" s="637">
        <v>6.48</v>
      </c>
      <c r="G1401" s="128">
        <v>0.7</v>
      </c>
      <c r="H1401" s="128">
        <f t="shared" si="306"/>
        <v>1.7749999999999999</v>
      </c>
      <c r="I1401" s="127">
        <v>0.5</v>
      </c>
      <c r="J1401" s="750">
        <f t="shared" si="308"/>
        <v>4.0256999999999996</v>
      </c>
    </row>
    <row r="1402" spans="1:10">
      <c r="A1402" s="1320"/>
      <c r="B1402" s="1321"/>
      <c r="C1402" s="1321"/>
      <c r="D1402" s="1322"/>
      <c r="E1402" s="134" t="s">
        <v>227</v>
      </c>
      <c r="F1402" s="637">
        <v>6.44</v>
      </c>
      <c r="G1402" s="128">
        <v>0.7</v>
      </c>
      <c r="H1402" s="128">
        <f t="shared" si="306"/>
        <v>1.7749999999999999</v>
      </c>
      <c r="I1402" s="127">
        <v>0.5</v>
      </c>
      <c r="J1402" s="750">
        <f t="shared" si="308"/>
        <v>4.0008499999999998</v>
      </c>
    </row>
    <row r="1403" spans="1:10">
      <c r="A1403" s="1320"/>
      <c r="B1403" s="1321"/>
      <c r="C1403" s="1321"/>
      <c r="D1403" s="1322"/>
      <c r="E1403" s="134" t="s">
        <v>228</v>
      </c>
      <c r="F1403" s="637">
        <v>5.12</v>
      </c>
      <c r="G1403" s="128">
        <v>0.7</v>
      </c>
      <c r="H1403" s="128">
        <f t="shared" si="306"/>
        <v>1.7749999999999999</v>
      </c>
      <c r="I1403" s="127">
        <v>0.5</v>
      </c>
      <c r="J1403" s="750">
        <f t="shared" si="308"/>
        <v>3.1807999999999996</v>
      </c>
    </row>
    <row r="1404" spans="1:10">
      <c r="A1404" s="1320"/>
      <c r="B1404" s="1321"/>
      <c r="C1404" s="1321"/>
      <c r="D1404" s="1322"/>
      <c r="E1404" s="134" t="s">
        <v>229</v>
      </c>
      <c r="F1404" s="637">
        <v>6.71</v>
      </c>
      <c r="G1404" s="128">
        <v>0.7</v>
      </c>
      <c r="H1404" s="128">
        <f t="shared" si="306"/>
        <v>1.7749999999999999</v>
      </c>
      <c r="I1404" s="127">
        <v>0.5</v>
      </c>
      <c r="J1404" s="750">
        <f t="shared" si="308"/>
        <v>4.1685875000000001</v>
      </c>
    </row>
    <row r="1405" spans="1:10">
      <c r="A1405" s="1320"/>
      <c r="B1405" s="1321"/>
      <c r="C1405" s="1321"/>
      <c r="D1405" s="1322"/>
      <c r="E1405" s="447" t="str">
        <f>+E108</f>
        <v>P15 A P16</v>
      </c>
      <c r="F1405" s="637"/>
      <c r="G1405" s="128"/>
      <c r="H1405" s="128"/>
      <c r="I1405" s="127"/>
      <c r="J1405" s="750">
        <f t="shared" si="308"/>
        <v>0</v>
      </c>
    </row>
    <row r="1406" spans="1:10">
      <c r="A1406" s="1320"/>
      <c r="B1406" s="1321"/>
      <c r="C1406" s="1321"/>
      <c r="D1406" s="1322"/>
      <c r="E1406" s="134" t="s">
        <v>81</v>
      </c>
      <c r="F1406" s="637">
        <v>4.72</v>
      </c>
      <c r="G1406" s="128">
        <v>0.7</v>
      </c>
      <c r="H1406" s="128">
        <f>(1.2+H$108)/2+0.1</f>
        <v>1.75</v>
      </c>
      <c r="I1406" s="127">
        <v>0.5</v>
      </c>
      <c r="J1406" s="750">
        <f t="shared" si="308"/>
        <v>2.891</v>
      </c>
    </row>
    <row r="1407" spans="1:10">
      <c r="A1407" s="1320"/>
      <c r="B1407" s="1321"/>
      <c r="C1407" s="1321"/>
      <c r="D1407" s="1322"/>
      <c r="E1407" s="134" t="s">
        <v>82</v>
      </c>
      <c r="F1407" s="637">
        <v>5.48</v>
      </c>
      <c r="G1407" s="128">
        <v>0.7</v>
      </c>
      <c r="H1407" s="128">
        <f t="shared" ref="H1407:H1422" si="309">(1.2+H$108)/2+0.1</f>
        <v>1.75</v>
      </c>
      <c r="I1407" s="127">
        <v>0.5</v>
      </c>
      <c r="J1407" s="750">
        <f t="shared" ref="J1407:J1415" si="310">+F1407*G1407*I1407*H1407</f>
        <v>3.3565</v>
      </c>
    </row>
    <row r="1408" spans="1:10">
      <c r="A1408" s="1320"/>
      <c r="B1408" s="1321"/>
      <c r="C1408" s="1321"/>
      <c r="D1408" s="1322"/>
      <c r="E1408" s="134" t="s">
        <v>83</v>
      </c>
      <c r="F1408" s="637">
        <v>4.42</v>
      </c>
      <c r="G1408" s="128">
        <v>0.7</v>
      </c>
      <c r="H1408" s="128">
        <f t="shared" si="309"/>
        <v>1.75</v>
      </c>
      <c r="I1408" s="127">
        <v>0.5</v>
      </c>
      <c r="J1408" s="750">
        <f t="shared" si="310"/>
        <v>2.7072499999999997</v>
      </c>
    </row>
    <row r="1409" spans="1:10">
      <c r="A1409" s="1320"/>
      <c r="B1409" s="1321"/>
      <c r="C1409" s="1321"/>
      <c r="D1409" s="1322"/>
      <c r="E1409" s="134" t="s">
        <v>84</v>
      </c>
      <c r="F1409" s="637">
        <v>5.42</v>
      </c>
      <c r="G1409" s="128">
        <v>0.7</v>
      </c>
      <c r="H1409" s="128">
        <f t="shared" si="309"/>
        <v>1.75</v>
      </c>
      <c r="I1409" s="127">
        <v>0.5</v>
      </c>
      <c r="J1409" s="750">
        <f t="shared" si="310"/>
        <v>3.3197499999999995</v>
      </c>
    </row>
    <row r="1410" spans="1:10">
      <c r="A1410" s="1320"/>
      <c r="B1410" s="1321"/>
      <c r="C1410" s="1321"/>
      <c r="D1410" s="1322"/>
      <c r="E1410" s="134" t="s">
        <v>85</v>
      </c>
      <c r="F1410" s="637">
        <v>4.68</v>
      </c>
      <c r="G1410" s="128">
        <v>0.7</v>
      </c>
      <c r="H1410" s="128">
        <f t="shared" si="309"/>
        <v>1.75</v>
      </c>
      <c r="I1410" s="127">
        <v>0.5</v>
      </c>
      <c r="J1410" s="750">
        <f t="shared" si="310"/>
        <v>2.8664999999999998</v>
      </c>
    </row>
    <row r="1411" spans="1:10">
      <c r="A1411" s="1320"/>
      <c r="B1411" s="1321"/>
      <c r="C1411" s="1321"/>
      <c r="D1411" s="1322"/>
      <c r="E1411" s="134" t="s">
        <v>86</v>
      </c>
      <c r="F1411" s="637">
        <v>4.88</v>
      </c>
      <c r="G1411" s="128">
        <v>0.7</v>
      </c>
      <c r="H1411" s="128">
        <f t="shared" si="309"/>
        <v>1.75</v>
      </c>
      <c r="I1411" s="127">
        <v>0.5</v>
      </c>
      <c r="J1411" s="750">
        <f t="shared" si="310"/>
        <v>2.9889999999999999</v>
      </c>
    </row>
    <row r="1412" spans="1:10">
      <c r="A1412" s="1320"/>
      <c r="B1412" s="1321"/>
      <c r="C1412" s="1321"/>
      <c r="D1412" s="1322"/>
      <c r="E1412" s="134" t="s">
        <v>87</v>
      </c>
      <c r="F1412" s="637">
        <v>6.11</v>
      </c>
      <c r="G1412" s="128">
        <v>0.7</v>
      </c>
      <c r="H1412" s="128">
        <f t="shared" si="309"/>
        <v>1.75</v>
      </c>
      <c r="I1412" s="127">
        <v>0.5</v>
      </c>
      <c r="J1412" s="750">
        <f t="shared" si="310"/>
        <v>3.742375</v>
      </c>
    </row>
    <row r="1413" spans="1:10">
      <c r="A1413" s="1320"/>
      <c r="B1413" s="1321"/>
      <c r="C1413" s="1321"/>
      <c r="D1413" s="1322"/>
      <c r="E1413" s="134" t="s">
        <v>88</v>
      </c>
      <c r="F1413" s="637">
        <v>5.3</v>
      </c>
      <c r="G1413" s="128">
        <v>0.7</v>
      </c>
      <c r="H1413" s="128">
        <f t="shared" si="309"/>
        <v>1.75</v>
      </c>
      <c r="I1413" s="127">
        <v>0.5</v>
      </c>
      <c r="J1413" s="750">
        <f t="shared" si="310"/>
        <v>3.2462499999999994</v>
      </c>
    </row>
    <row r="1414" spans="1:10">
      <c r="A1414" s="1320"/>
      <c r="B1414" s="1321"/>
      <c r="C1414" s="1321"/>
      <c r="D1414" s="1322"/>
      <c r="E1414" s="134" t="s">
        <v>89</v>
      </c>
      <c r="F1414" s="637">
        <v>5.57</v>
      </c>
      <c r="G1414" s="128">
        <v>0.7</v>
      </c>
      <c r="H1414" s="128">
        <f t="shared" si="309"/>
        <v>1.75</v>
      </c>
      <c r="I1414" s="127">
        <v>0.5</v>
      </c>
      <c r="J1414" s="750">
        <f t="shared" si="310"/>
        <v>3.4116249999999999</v>
      </c>
    </row>
    <row r="1415" spans="1:10">
      <c r="A1415" s="1320"/>
      <c r="B1415" s="1321"/>
      <c r="C1415" s="1321"/>
      <c r="D1415" s="1322"/>
      <c r="E1415" s="134" t="s">
        <v>90</v>
      </c>
      <c r="F1415" s="637">
        <v>5.42</v>
      </c>
      <c r="G1415" s="128">
        <v>0.7</v>
      </c>
      <c r="H1415" s="128">
        <f t="shared" si="309"/>
        <v>1.75</v>
      </c>
      <c r="I1415" s="127">
        <v>0.5</v>
      </c>
      <c r="J1415" s="750">
        <f t="shared" si="310"/>
        <v>3.3197499999999995</v>
      </c>
    </row>
    <row r="1416" spans="1:10">
      <c r="A1416" s="1320"/>
      <c r="B1416" s="1321"/>
      <c r="C1416" s="1321"/>
      <c r="D1416" s="1322"/>
      <c r="E1416" s="134" t="s">
        <v>91</v>
      </c>
      <c r="F1416" s="637">
        <v>5.31</v>
      </c>
      <c r="G1416" s="128">
        <v>0.7</v>
      </c>
      <c r="H1416" s="128">
        <f t="shared" si="309"/>
        <v>1.75</v>
      </c>
      <c r="I1416" s="127">
        <v>0.5</v>
      </c>
      <c r="J1416" s="750">
        <f t="shared" ref="J1416" si="311">+F1416*G1416*I1416*H1416</f>
        <v>3.2523749999999998</v>
      </c>
    </row>
    <row r="1417" spans="1:10">
      <c r="A1417" s="1320"/>
      <c r="B1417" s="1321"/>
      <c r="C1417" s="1321"/>
      <c r="D1417" s="1322"/>
      <c r="E1417" s="134" t="s">
        <v>92</v>
      </c>
      <c r="F1417" s="637">
        <v>5.5551000000000004</v>
      </c>
      <c r="G1417" s="128">
        <v>0.7</v>
      </c>
      <c r="H1417" s="128">
        <f t="shared" si="309"/>
        <v>1.75</v>
      </c>
      <c r="I1417" s="127">
        <v>0.5</v>
      </c>
      <c r="J1417" s="750">
        <f t="shared" si="308"/>
        <v>3.4024987499999999</v>
      </c>
    </row>
    <row r="1418" spans="1:10">
      <c r="A1418" s="1320"/>
      <c r="B1418" s="1321"/>
      <c r="C1418" s="1321"/>
      <c r="D1418" s="1322"/>
      <c r="E1418" s="134" t="s">
        <v>93</v>
      </c>
      <c r="F1418" s="637">
        <v>4.6100000000000003</v>
      </c>
      <c r="G1418" s="128">
        <v>0.7</v>
      </c>
      <c r="H1418" s="128">
        <f t="shared" si="309"/>
        <v>1.75</v>
      </c>
      <c r="I1418" s="127">
        <v>0.5</v>
      </c>
      <c r="J1418" s="750">
        <f t="shared" si="308"/>
        <v>2.8236249999999998</v>
      </c>
    </row>
    <row r="1419" spans="1:10">
      <c r="A1419" s="1320"/>
      <c r="B1419" s="1321"/>
      <c r="C1419" s="1321"/>
      <c r="D1419" s="1322"/>
      <c r="E1419" s="134" t="s">
        <v>225</v>
      </c>
      <c r="F1419" s="637">
        <v>5.31</v>
      </c>
      <c r="G1419" s="128">
        <v>0.7</v>
      </c>
      <c r="H1419" s="128">
        <f t="shared" si="309"/>
        <v>1.75</v>
      </c>
      <c r="I1419" s="127">
        <v>0.5</v>
      </c>
      <c r="J1419" s="750">
        <f t="shared" si="308"/>
        <v>3.2523749999999998</v>
      </c>
    </row>
    <row r="1420" spans="1:10">
      <c r="A1420" s="1320"/>
      <c r="B1420" s="1321"/>
      <c r="C1420" s="1321"/>
      <c r="D1420" s="1322"/>
      <c r="E1420" s="134" t="s">
        <v>226</v>
      </c>
      <c r="F1420" s="637">
        <v>4.22</v>
      </c>
      <c r="G1420" s="128">
        <v>0.7</v>
      </c>
      <c r="H1420" s="128">
        <f t="shared" si="309"/>
        <v>1.75</v>
      </c>
      <c r="I1420" s="127">
        <v>0.5</v>
      </c>
      <c r="J1420" s="750">
        <f t="shared" si="308"/>
        <v>2.5847499999999997</v>
      </c>
    </row>
    <row r="1421" spans="1:10">
      <c r="A1421" s="1320"/>
      <c r="B1421" s="1321"/>
      <c r="C1421" s="1321"/>
      <c r="D1421" s="1322"/>
      <c r="E1421" s="134" t="s">
        <v>227</v>
      </c>
      <c r="F1421" s="637">
        <v>3.8</v>
      </c>
      <c r="G1421" s="128">
        <v>0.7</v>
      </c>
      <c r="H1421" s="128">
        <f t="shared" si="309"/>
        <v>1.75</v>
      </c>
      <c r="I1421" s="127">
        <v>0.5</v>
      </c>
      <c r="J1421" s="750">
        <f t="shared" ref="J1421:J1422" si="312">+F1421*G1421*I1421*H1421</f>
        <v>2.3274999999999997</v>
      </c>
    </row>
    <row r="1422" spans="1:10">
      <c r="A1422" s="1320"/>
      <c r="B1422" s="1321"/>
      <c r="C1422" s="1321"/>
      <c r="D1422" s="1322"/>
      <c r="E1422" s="134" t="s">
        <v>228</v>
      </c>
      <c r="F1422" s="637">
        <v>5.7</v>
      </c>
      <c r="G1422" s="128">
        <v>0.7</v>
      </c>
      <c r="H1422" s="128">
        <f t="shared" si="309"/>
        <v>1.75</v>
      </c>
      <c r="I1422" s="127">
        <v>0.5</v>
      </c>
      <c r="J1422" s="750">
        <f t="shared" si="312"/>
        <v>3.49125</v>
      </c>
    </row>
    <row r="1423" spans="1:10">
      <c r="A1423" s="1320"/>
      <c r="B1423" s="1321"/>
      <c r="C1423" s="1321"/>
      <c r="D1423" s="1322"/>
      <c r="E1423" s="447" t="str">
        <f>+E109</f>
        <v>P16 A P17</v>
      </c>
      <c r="F1423" s="637"/>
      <c r="G1423" s="128"/>
      <c r="H1423" s="128"/>
      <c r="I1423" s="127"/>
      <c r="J1423" s="750">
        <f t="shared" si="305"/>
        <v>0</v>
      </c>
    </row>
    <row r="1424" spans="1:10">
      <c r="A1424" s="1320"/>
      <c r="B1424" s="1321"/>
      <c r="C1424" s="1321"/>
      <c r="D1424" s="1322"/>
      <c r="E1424" s="134" t="s">
        <v>81</v>
      </c>
      <c r="F1424" s="637">
        <v>5.28</v>
      </c>
      <c r="G1424" s="128">
        <v>0.7</v>
      </c>
      <c r="H1424" s="128">
        <f>(1.2+H$109)/2+0.1</f>
        <v>1.6400000000000001</v>
      </c>
      <c r="I1424" s="127">
        <v>0.5</v>
      </c>
      <c r="J1424" s="750">
        <f t="shared" si="305"/>
        <v>3.0307200000000001</v>
      </c>
    </row>
    <row r="1425" spans="1:10">
      <c r="A1425" s="1320"/>
      <c r="B1425" s="1321"/>
      <c r="C1425" s="1321"/>
      <c r="D1425" s="1322"/>
      <c r="E1425" s="134" t="s">
        <v>82</v>
      </c>
      <c r="F1425" s="637">
        <v>5.32</v>
      </c>
      <c r="G1425" s="128">
        <v>0.7</v>
      </c>
      <c r="H1425" s="128">
        <f t="shared" ref="H1425:H1436" si="313">(1.2+H$109)/2+0.1</f>
        <v>1.6400000000000001</v>
      </c>
      <c r="I1425" s="127">
        <v>0.5</v>
      </c>
      <c r="J1425" s="750">
        <f t="shared" ref="J1425:J1426" si="314">+F1425*G1425*I1425*H1425</f>
        <v>3.0536799999999999</v>
      </c>
    </row>
    <row r="1426" spans="1:10">
      <c r="A1426" s="1320"/>
      <c r="B1426" s="1321"/>
      <c r="C1426" s="1321"/>
      <c r="D1426" s="1322"/>
      <c r="E1426" s="134" t="s">
        <v>83</v>
      </c>
      <c r="F1426" s="637">
        <v>5.33</v>
      </c>
      <c r="G1426" s="128">
        <v>0.7</v>
      </c>
      <c r="H1426" s="128">
        <f t="shared" si="313"/>
        <v>1.6400000000000001</v>
      </c>
      <c r="I1426" s="127">
        <v>0.5</v>
      </c>
      <c r="J1426" s="750">
        <f t="shared" si="314"/>
        <v>3.0594200000000003</v>
      </c>
    </row>
    <row r="1427" spans="1:10">
      <c r="A1427" s="1320"/>
      <c r="B1427" s="1321"/>
      <c r="C1427" s="1321"/>
      <c r="D1427" s="1322"/>
      <c r="E1427" s="134" t="s">
        <v>84</v>
      </c>
      <c r="F1427" s="637">
        <v>5.33</v>
      </c>
      <c r="G1427" s="128">
        <v>0.7</v>
      </c>
      <c r="H1427" s="128">
        <f t="shared" si="313"/>
        <v>1.6400000000000001</v>
      </c>
      <c r="I1427" s="127">
        <v>0.5</v>
      </c>
      <c r="J1427" s="750">
        <f t="shared" ref="J1427:J1436" si="315">+F1427*G1427*I1427*H1427</f>
        <v>3.0594200000000003</v>
      </c>
    </row>
    <row r="1428" spans="1:10">
      <c r="A1428" s="1320"/>
      <c r="B1428" s="1321"/>
      <c r="C1428" s="1321"/>
      <c r="D1428" s="1322"/>
      <c r="E1428" s="134" t="s">
        <v>85</v>
      </c>
      <c r="F1428" s="637">
        <v>4.1500000000000004</v>
      </c>
      <c r="G1428" s="128">
        <v>0.7</v>
      </c>
      <c r="H1428" s="128">
        <f t="shared" si="313"/>
        <v>1.6400000000000001</v>
      </c>
      <c r="I1428" s="127">
        <v>0.5</v>
      </c>
      <c r="J1428" s="750">
        <f t="shared" si="315"/>
        <v>2.3821000000000003</v>
      </c>
    </row>
    <row r="1429" spans="1:10">
      <c r="A1429" s="1320"/>
      <c r="B1429" s="1321"/>
      <c r="C1429" s="1321"/>
      <c r="D1429" s="1322"/>
      <c r="E1429" s="134" t="s">
        <v>86</v>
      </c>
      <c r="F1429" s="637">
        <v>5.73</v>
      </c>
      <c r="G1429" s="128">
        <v>0.7</v>
      </c>
      <c r="H1429" s="128">
        <f t="shared" si="313"/>
        <v>1.6400000000000001</v>
      </c>
      <c r="I1429" s="127">
        <v>0.5</v>
      </c>
      <c r="J1429" s="750">
        <f t="shared" si="315"/>
        <v>3.2890200000000003</v>
      </c>
    </row>
    <row r="1430" spans="1:10">
      <c r="A1430" s="1320"/>
      <c r="B1430" s="1321"/>
      <c r="C1430" s="1321"/>
      <c r="D1430" s="1322"/>
      <c r="E1430" s="134" t="s">
        <v>87</v>
      </c>
      <c r="F1430" s="637">
        <v>4.67</v>
      </c>
      <c r="G1430" s="128">
        <v>0.7</v>
      </c>
      <c r="H1430" s="128">
        <f t="shared" si="313"/>
        <v>1.6400000000000001</v>
      </c>
      <c r="I1430" s="127">
        <v>0.5</v>
      </c>
      <c r="J1430" s="750">
        <f t="shared" si="315"/>
        <v>2.68058</v>
      </c>
    </row>
    <row r="1431" spans="1:10">
      <c r="A1431" s="1320"/>
      <c r="B1431" s="1321"/>
      <c r="C1431" s="1321"/>
      <c r="D1431" s="1322"/>
      <c r="E1431" s="134" t="s">
        <v>87</v>
      </c>
      <c r="F1431" s="637">
        <v>3.96</v>
      </c>
      <c r="G1431" s="128">
        <v>0.7</v>
      </c>
      <c r="H1431" s="128">
        <f t="shared" si="313"/>
        <v>1.6400000000000001</v>
      </c>
      <c r="I1431" s="127">
        <v>0.5</v>
      </c>
      <c r="J1431" s="750">
        <f t="shared" si="315"/>
        <v>2.2730399999999999</v>
      </c>
    </row>
    <row r="1432" spans="1:10">
      <c r="A1432" s="1320"/>
      <c r="B1432" s="1321"/>
      <c r="C1432" s="1321"/>
      <c r="D1432" s="1322"/>
      <c r="E1432" s="134" t="s">
        <v>88</v>
      </c>
      <c r="F1432" s="637">
        <v>6.13</v>
      </c>
      <c r="G1432" s="128">
        <v>0.7</v>
      </c>
      <c r="H1432" s="128">
        <f t="shared" si="313"/>
        <v>1.6400000000000001</v>
      </c>
      <c r="I1432" s="127">
        <v>0.5</v>
      </c>
      <c r="J1432" s="750">
        <f t="shared" si="315"/>
        <v>3.5186199999999999</v>
      </c>
    </row>
    <row r="1433" spans="1:10">
      <c r="A1433" s="1320"/>
      <c r="B1433" s="1321"/>
      <c r="C1433" s="1321"/>
      <c r="D1433" s="1322"/>
      <c r="E1433" s="134" t="s">
        <v>89</v>
      </c>
      <c r="F1433" s="637">
        <v>5.04</v>
      </c>
      <c r="G1433" s="128">
        <v>0.7</v>
      </c>
      <c r="H1433" s="128">
        <f t="shared" si="313"/>
        <v>1.6400000000000001</v>
      </c>
      <c r="I1433" s="127">
        <v>0.5</v>
      </c>
      <c r="J1433" s="750">
        <f t="shared" si="315"/>
        <v>2.89296</v>
      </c>
    </row>
    <row r="1434" spans="1:10">
      <c r="A1434" s="1320"/>
      <c r="B1434" s="1321"/>
      <c r="C1434" s="1321"/>
      <c r="D1434" s="1322"/>
      <c r="E1434" s="134" t="s">
        <v>90</v>
      </c>
      <c r="F1434" s="637">
        <v>3.95</v>
      </c>
      <c r="G1434" s="128">
        <v>0.7</v>
      </c>
      <c r="H1434" s="128">
        <f t="shared" si="313"/>
        <v>1.6400000000000001</v>
      </c>
      <c r="I1434" s="127">
        <v>0.5</v>
      </c>
      <c r="J1434" s="750">
        <f t="shared" si="315"/>
        <v>2.2673000000000001</v>
      </c>
    </row>
    <row r="1435" spans="1:10">
      <c r="A1435" s="1320"/>
      <c r="B1435" s="1321"/>
      <c r="C1435" s="1321"/>
      <c r="D1435" s="1322"/>
      <c r="E1435" s="134" t="s">
        <v>91</v>
      </c>
      <c r="F1435" s="637">
        <v>7.36</v>
      </c>
      <c r="G1435" s="128">
        <v>0.7</v>
      </c>
      <c r="H1435" s="128">
        <f t="shared" si="313"/>
        <v>1.6400000000000001</v>
      </c>
      <c r="I1435" s="127">
        <v>0.5</v>
      </c>
      <c r="J1435" s="750">
        <f t="shared" si="315"/>
        <v>4.2246400000000008</v>
      </c>
    </row>
    <row r="1436" spans="1:10">
      <c r="A1436" s="1320"/>
      <c r="B1436" s="1321"/>
      <c r="C1436" s="1321"/>
      <c r="D1436" s="1322"/>
      <c r="E1436" s="134" t="s">
        <v>92</v>
      </c>
      <c r="F1436" s="637">
        <v>2.91</v>
      </c>
      <c r="G1436" s="128">
        <v>0.7</v>
      </c>
      <c r="H1436" s="128">
        <f t="shared" si="313"/>
        <v>1.6400000000000001</v>
      </c>
      <c r="I1436" s="127">
        <v>0.5</v>
      </c>
      <c r="J1436" s="750">
        <f t="shared" si="315"/>
        <v>1.6703400000000002</v>
      </c>
    </row>
    <row r="1437" spans="1:10">
      <c r="A1437" s="1320"/>
      <c r="B1437" s="1321"/>
      <c r="C1437" s="1321"/>
      <c r="D1437" s="1322"/>
      <c r="E1437" s="447" t="str">
        <f>+E110</f>
        <v>P17 A P18</v>
      </c>
      <c r="F1437" s="637"/>
      <c r="G1437" s="128"/>
      <c r="H1437" s="128"/>
      <c r="I1437" s="127"/>
      <c r="J1437" s="750">
        <f t="shared" si="305"/>
        <v>0</v>
      </c>
    </row>
    <row r="1438" spans="1:10">
      <c r="A1438" s="1320"/>
      <c r="B1438" s="1321"/>
      <c r="C1438" s="1321"/>
      <c r="D1438" s="1322"/>
      <c r="E1438" s="134" t="s">
        <v>81</v>
      </c>
      <c r="F1438" s="637">
        <v>3.79</v>
      </c>
      <c r="G1438" s="128">
        <v>0.85</v>
      </c>
      <c r="H1438" s="128">
        <f>(1.2+H$110)/2+0.1</f>
        <v>2.0725000000000002</v>
      </c>
      <c r="I1438" s="127">
        <v>0.5</v>
      </c>
      <c r="J1438" s="750">
        <f t="shared" si="305"/>
        <v>3.3382793750000004</v>
      </c>
    </row>
    <row r="1439" spans="1:10">
      <c r="A1439" s="1320"/>
      <c r="B1439" s="1321"/>
      <c r="C1439" s="1321"/>
      <c r="D1439" s="1322"/>
      <c r="E1439" s="134" t="s">
        <v>82</v>
      </c>
      <c r="F1439" s="637">
        <v>8.18</v>
      </c>
      <c r="G1439" s="128">
        <v>0.85</v>
      </c>
      <c r="H1439" s="128">
        <f t="shared" ref="H1439:H1447" si="316">(1.2+H$110)/2+0.1</f>
        <v>2.0725000000000002</v>
      </c>
      <c r="I1439" s="127">
        <v>0.5</v>
      </c>
      <c r="J1439" s="750">
        <f t="shared" ref="J1439:J1447" si="317">+F1439*G1439*I1439*H1439</f>
        <v>7.2050462500000005</v>
      </c>
    </row>
    <row r="1440" spans="1:10">
      <c r="A1440" s="1320"/>
      <c r="B1440" s="1321"/>
      <c r="C1440" s="1321"/>
      <c r="D1440" s="1322"/>
      <c r="E1440" s="134" t="s">
        <v>83</v>
      </c>
      <c r="F1440" s="637">
        <v>3.97</v>
      </c>
      <c r="G1440" s="128">
        <v>0.85</v>
      </c>
      <c r="H1440" s="128">
        <f t="shared" si="316"/>
        <v>2.0725000000000002</v>
      </c>
      <c r="I1440" s="127">
        <v>0.5</v>
      </c>
      <c r="J1440" s="750">
        <f t="shared" si="317"/>
        <v>3.4968256250000005</v>
      </c>
    </row>
    <row r="1441" spans="1:10">
      <c r="A1441" s="1320"/>
      <c r="B1441" s="1321"/>
      <c r="C1441" s="1321"/>
      <c r="D1441" s="1322"/>
      <c r="E1441" s="134" t="s">
        <v>84</v>
      </c>
      <c r="F1441" s="637">
        <v>4.34</v>
      </c>
      <c r="G1441" s="128">
        <v>0.85</v>
      </c>
      <c r="H1441" s="128">
        <f t="shared" si="316"/>
        <v>2.0725000000000002</v>
      </c>
      <c r="I1441" s="127">
        <v>0.5</v>
      </c>
      <c r="J1441" s="750">
        <f t="shared" si="317"/>
        <v>3.8227262500000001</v>
      </c>
    </row>
    <row r="1442" spans="1:10">
      <c r="A1442" s="1320"/>
      <c r="B1442" s="1321"/>
      <c r="C1442" s="1321"/>
      <c r="D1442" s="1322"/>
      <c r="E1442" s="134" t="s">
        <v>85</v>
      </c>
      <c r="F1442" s="637">
        <v>3.73</v>
      </c>
      <c r="G1442" s="128">
        <v>0.85</v>
      </c>
      <c r="H1442" s="128">
        <f t="shared" si="316"/>
        <v>2.0725000000000002</v>
      </c>
      <c r="I1442" s="127">
        <v>0.5</v>
      </c>
      <c r="J1442" s="750">
        <f t="shared" si="317"/>
        <v>3.2854306250000005</v>
      </c>
    </row>
    <row r="1443" spans="1:10">
      <c r="A1443" s="1320"/>
      <c r="B1443" s="1321"/>
      <c r="C1443" s="1321"/>
      <c r="D1443" s="1322"/>
      <c r="E1443" s="134" t="s">
        <v>86</v>
      </c>
      <c r="F1443" s="637">
        <v>5.28</v>
      </c>
      <c r="G1443" s="128">
        <v>0.85</v>
      </c>
      <c r="H1443" s="128">
        <f t="shared" si="316"/>
        <v>2.0725000000000002</v>
      </c>
      <c r="I1443" s="127">
        <v>0.5</v>
      </c>
      <c r="J1443" s="750">
        <f t="shared" si="317"/>
        <v>4.6506900000000009</v>
      </c>
    </row>
    <row r="1444" spans="1:10">
      <c r="A1444" s="1320"/>
      <c r="B1444" s="1321"/>
      <c r="C1444" s="1321"/>
      <c r="D1444" s="1322"/>
      <c r="E1444" s="134" t="s">
        <v>87</v>
      </c>
      <c r="F1444" s="637">
        <v>7.2</v>
      </c>
      <c r="G1444" s="128">
        <v>0.85</v>
      </c>
      <c r="H1444" s="128">
        <f t="shared" si="316"/>
        <v>2.0725000000000002</v>
      </c>
      <c r="I1444" s="127">
        <v>0.5</v>
      </c>
      <c r="J1444" s="750">
        <f t="shared" si="317"/>
        <v>6.3418500000000009</v>
      </c>
    </row>
    <row r="1445" spans="1:10">
      <c r="A1445" s="1320"/>
      <c r="B1445" s="1321"/>
      <c r="C1445" s="1321"/>
      <c r="D1445" s="1322"/>
      <c r="E1445" s="134" t="s">
        <v>88</v>
      </c>
      <c r="F1445" s="637">
        <v>5.77</v>
      </c>
      <c r="G1445" s="128">
        <v>0.85</v>
      </c>
      <c r="H1445" s="128">
        <f t="shared" si="316"/>
        <v>2.0725000000000002</v>
      </c>
      <c r="I1445" s="127">
        <v>0.5</v>
      </c>
      <c r="J1445" s="750">
        <f t="shared" si="317"/>
        <v>5.0822881249999998</v>
      </c>
    </row>
    <row r="1446" spans="1:10">
      <c r="A1446" s="1320"/>
      <c r="B1446" s="1321"/>
      <c r="C1446" s="1321"/>
      <c r="D1446" s="1322"/>
      <c r="E1446" s="134" t="s">
        <v>89</v>
      </c>
      <c r="F1446" s="637">
        <v>5.55</v>
      </c>
      <c r="G1446" s="128">
        <v>0.85</v>
      </c>
      <c r="H1446" s="128">
        <f t="shared" si="316"/>
        <v>2.0725000000000002</v>
      </c>
      <c r="I1446" s="127">
        <v>0.5</v>
      </c>
      <c r="J1446" s="750">
        <f t="shared" si="317"/>
        <v>4.8885093749999999</v>
      </c>
    </row>
    <row r="1447" spans="1:10">
      <c r="A1447" s="1320"/>
      <c r="B1447" s="1321"/>
      <c r="C1447" s="1321"/>
      <c r="D1447" s="1322"/>
      <c r="E1447" s="134" t="s">
        <v>90</v>
      </c>
      <c r="F1447" s="637">
        <v>5.0199999999999996</v>
      </c>
      <c r="G1447" s="128">
        <v>0.85</v>
      </c>
      <c r="H1447" s="128">
        <f t="shared" si="316"/>
        <v>2.0725000000000002</v>
      </c>
      <c r="I1447" s="127">
        <v>0.5</v>
      </c>
      <c r="J1447" s="750">
        <f t="shared" si="317"/>
        <v>4.4216787499999999</v>
      </c>
    </row>
    <row r="1448" spans="1:10">
      <c r="A1448" s="1320"/>
      <c r="B1448" s="1321"/>
      <c r="C1448" s="1321"/>
      <c r="D1448" s="1322"/>
      <c r="E1448" s="447" t="str">
        <f>+E111</f>
        <v>P52 A P54</v>
      </c>
      <c r="F1448" s="637"/>
      <c r="G1448" s="128"/>
      <c r="H1448" s="128"/>
      <c r="I1448" s="127"/>
      <c r="J1448" s="750">
        <f t="shared" si="305"/>
        <v>0</v>
      </c>
    </row>
    <row r="1449" spans="1:10">
      <c r="A1449" s="1320"/>
      <c r="B1449" s="1321"/>
      <c r="C1449" s="1321"/>
      <c r="D1449" s="1322"/>
      <c r="E1449" s="134" t="s">
        <v>81</v>
      </c>
      <c r="F1449" s="637">
        <v>5.27</v>
      </c>
      <c r="G1449" s="128">
        <v>0.7</v>
      </c>
      <c r="H1449" s="128">
        <f>(1.2+H$111)/2+0.1</f>
        <v>1.7250000000000001</v>
      </c>
      <c r="I1449" s="127">
        <v>0.5</v>
      </c>
      <c r="J1449" s="750">
        <f t="shared" si="305"/>
        <v>3.1817625</v>
      </c>
    </row>
    <row r="1450" spans="1:10">
      <c r="A1450" s="1320"/>
      <c r="B1450" s="1321"/>
      <c r="C1450" s="1321"/>
      <c r="D1450" s="1322"/>
      <c r="E1450" s="134" t="s">
        <v>82</v>
      </c>
      <c r="F1450" s="637">
        <v>3.92</v>
      </c>
      <c r="G1450" s="128">
        <v>0.7</v>
      </c>
      <c r="H1450" s="128">
        <f t="shared" ref="H1450:H1457" si="318">(1.2+H$111)/2+0.1</f>
        <v>1.7250000000000001</v>
      </c>
      <c r="I1450" s="127">
        <v>0.5</v>
      </c>
      <c r="J1450" s="750">
        <f t="shared" ref="J1450:J1451" si="319">+F1450*G1450*I1450*H1450</f>
        <v>2.3666999999999998</v>
      </c>
    </row>
    <row r="1451" spans="1:10">
      <c r="A1451" s="1320"/>
      <c r="B1451" s="1321"/>
      <c r="C1451" s="1321"/>
      <c r="D1451" s="1322"/>
      <c r="E1451" s="134" t="s">
        <v>83</v>
      </c>
      <c r="F1451" s="637">
        <v>3.31</v>
      </c>
      <c r="G1451" s="128">
        <v>0.7</v>
      </c>
      <c r="H1451" s="128">
        <f t="shared" si="318"/>
        <v>1.7250000000000001</v>
      </c>
      <c r="I1451" s="127">
        <v>0.5</v>
      </c>
      <c r="J1451" s="750">
        <f t="shared" si="319"/>
        <v>1.9984124999999999</v>
      </c>
    </row>
    <row r="1452" spans="1:10">
      <c r="A1452" s="1320"/>
      <c r="B1452" s="1321"/>
      <c r="C1452" s="1321"/>
      <c r="D1452" s="1322"/>
      <c r="E1452" s="134" t="s">
        <v>84</v>
      </c>
      <c r="F1452" s="637">
        <v>3.19</v>
      </c>
      <c r="G1452" s="128">
        <v>0.7</v>
      </c>
      <c r="H1452" s="128">
        <f t="shared" si="318"/>
        <v>1.7250000000000001</v>
      </c>
      <c r="I1452" s="127">
        <v>0.5</v>
      </c>
      <c r="J1452" s="750">
        <f t="shared" ref="J1452:J1457" si="320">+F1452*G1452*I1452*H1452</f>
        <v>1.9259624999999998</v>
      </c>
    </row>
    <row r="1453" spans="1:10">
      <c r="A1453" s="1320"/>
      <c r="B1453" s="1321"/>
      <c r="C1453" s="1321"/>
      <c r="D1453" s="1322"/>
      <c r="E1453" s="134" t="s">
        <v>85</v>
      </c>
      <c r="F1453" s="637">
        <v>2.75</v>
      </c>
      <c r="G1453" s="128">
        <v>0.7</v>
      </c>
      <c r="H1453" s="128">
        <f t="shared" si="318"/>
        <v>1.7250000000000001</v>
      </c>
      <c r="I1453" s="127">
        <v>0.5</v>
      </c>
      <c r="J1453" s="750">
        <f t="shared" si="320"/>
        <v>1.6603124999999999</v>
      </c>
    </row>
    <row r="1454" spans="1:10">
      <c r="A1454" s="1320"/>
      <c r="B1454" s="1321"/>
      <c r="C1454" s="1321"/>
      <c r="D1454" s="1322"/>
      <c r="E1454" s="134" t="s">
        <v>86</v>
      </c>
      <c r="F1454" s="637">
        <v>5.76</v>
      </c>
      <c r="G1454" s="128">
        <v>0.7</v>
      </c>
      <c r="H1454" s="128">
        <f t="shared" si="318"/>
        <v>1.7250000000000001</v>
      </c>
      <c r="I1454" s="127">
        <v>0.5</v>
      </c>
      <c r="J1454" s="750">
        <f t="shared" si="320"/>
        <v>3.4776000000000002</v>
      </c>
    </row>
    <row r="1455" spans="1:10">
      <c r="A1455" s="1320"/>
      <c r="B1455" s="1321"/>
      <c r="C1455" s="1321"/>
      <c r="D1455" s="1322"/>
      <c r="E1455" s="134" t="s">
        <v>87</v>
      </c>
      <c r="F1455" s="637">
        <v>2.39</v>
      </c>
      <c r="G1455" s="128">
        <v>0.7</v>
      </c>
      <c r="H1455" s="128">
        <f t="shared" si="318"/>
        <v>1.7250000000000001</v>
      </c>
      <c r="I1455" s="127">
        <v>0.5</v>
      </c>
      <c r="J1455" s="750">
        <f t="shared" si="320"/>
        <v>1.4429625000000001</v>
      </c>
    </row>
    <row r="1456" spans="1:10">
      <c r="A1456" s="1320"/>
      <c r="B1456" s="1321"/>
      <c r="C1456" s="1321"/>
      <c r="D1456" s="1322"/>
      <c r="E1456" s="134" t="s">
        <v>88</v>
      </c>
      <c r="F1456" s="637">
        <v>1.76</v>
      </c>
      <c r="G1456" s="128">
        <v>0.7</v>
      </c>
      <c r="H1456" s="128">
        <f t="shared" si="318"/>
        <v>1.7250000000000001</v>
      </c>
      <c r="I1456" s="127">
        <v>0.5</v>
      </c>
      <c r="J1456" s="750">
        <f t="shared" si="320"/>
        <v>1.0626</v>
      </c>
    </row>
    <row r="1457" spans="1:10">
      <c r="A1457" s="1320"/>
      <c r="B1457" s="1321"/>
      <c r="C1457" s="1321"/>
      <c r="D1457" s="1322"/>
      <c r="E1457" s="134" t="s">
        <v>89</v>
      </c>
      <c r="F1457" s="637">
        <v>5.31</v>
      </c>
      <c r="G1457" s="128">
        <v>0.7</v>
      </c>
      <c r="H1457" s="128">
        <f t="shared" si="318"/>
        <v>1.7250000000000001</v>
      </c>
      <c r="I1457" s="127">
        <v>0.5</v>
      </c>
      <c r="J1457" s="750">
        <f t="shared" si="320"/>
        <v>3.2059124999999997</v>
      </c>
    </row>
    <row r="1458" spans="1:10">
      <c r="A1458" s="1320"/>
      <c r="B1458" s="1321"/>
      <c r="C1458" s="1321"/>
      <c r="D1458" s="1322"/>
      <c r="E1458" s="447" t="str">
        <f>+E112</f>
        <v>P19 A P20</v>
      </c>
      <c r="F1458" s="637"/>
      <c r="G1458" s="128"/>
      <c r="H1458" s="128"/>
      <c r="I1458" s="127"/>
      <c r="J1458" s="750">
        <f t="shared" si="305"/>
        <v>0</v>
      </c>
    </row>
    <row r="1459" spans="1:10">
      <c r="A1459" s="1320"/>
      <c r="B1459" s="1321"/>
      <c r="C1459" s="1321"/>
      <c r="D1459" s="1322"/>
      <c r="E1459" s="134" t="s">
        <v>81</v>
      </c>
      <c r="F1459" s="637">
        <v>7.01</v>
      </c>
      <c r="G1459" s="128">
        <v>0.7</v>
      </c>
      <c r="H1459" s="128">
        <f>(1.2+H$112)/2+0.1</f>
        <v>1.7250000000000001</v>
      </c>
      <c r="I1459" s="127">
        <v>0.5</v>
      </c>
      <c r="J1459" s="750">
        <f t="shared" si="305"/>
        <v>4.2322874999999991</v>
      </c>
    </row>
    <row r="1460" spans="1:10">
      <c r="A1460" s="1320"/>
      <c r="B1460" s="1321"/>
      <c r="C1460" s="1321"/>
      <c r="D1460" s="1322"/>
      <c r="E1460" s="134" t="s">
        <v>82</v>
      </c>
      <c r="F1460" s="637">
        <v>7.04</v>
      </c>
      <c r="G1460" s="128">
        <v>0.7</v>
      </c>
      <c r="H1460" s="128">
        <f t="shared" ref="H1460:H1465" si="321">(1.2+H$112)/2+0.1</f>
        <v>1.7250000000000001</v>
      </c>
      <c r="I1460" s="127">
        <v>0.5</v>
      </c>
      <c r="J1460" s="750">
        <f t="shared" si="305"/>
        <v>4.2504</v>
      </c>
    </row>
    <row r="1461" spans="1:10">
      <c r="A1461" s="1320"/>
      <c r="B1461" s="1321"/>
      <c r="C1461" s="1321"/>
      <c r="D1461" s="1322"/>
      <c r="E1461" s="134" t="s">
        <v>83</v>
      </c>
      <c r="F1461" s="637">
        <v>6.88</v>
      </c>
      <c r="G1461" s="128">
        <v>0.7</v>
      </c>
      <c r="H1461" s="128">
        <f t="shared" si="321"/>
        <v>1.7250000000000001</v>
      </c>
      <c r="I1461" s="127">
        <v>0.5</v>
      </c>
      <c r="J1461" s="750">
        <f t="shared" ref="J1461:J1465" si="322">+F1461*G1461*I1461*H1461</f>
        <v>4.1538000000000004</v>
      </c>
    </row>
    <row r="1462" spans="1:10">
      <c r="A1462" s="1320"/>
      <c r="B1462" s="1321"/>
      <c r="C1462" s="1321"/>
      <c r="D1462" s="1322"/>
      <c r="E1462" s="134" t="s">
        <v>84</v>
      </c>
      <c r="F1462" s="637">
        <v>4.51</v>
      </c>
      <c r="G1462" s="128">
        <v>0.7</v>
      </c>
      <c r="H1462" s="128">
        <f t="shared" si="321"/>
        <v>1.7250000000000001</v>
      </c>
      <c r="I1462" s="127">
        <v>0.5</v>
      </c>
      <c r="J1462" s="750">
        <f t="shared" si="322"/>
        <v>2.7229124999999996</v>
      </c>
    </row>
    <row r="1463" spans="1:10">
      <c r="A1463" s="1320"/>
      <c r="B1463" s="1321"/>
      <c r="C1463" s="1321"/>
      <c r="D1463" s="1322"/>
      <c r="E1463" s="134" t="s">
        <v>85</v>
      </c>
      <c r="F1463" s="637">
        <v>6.54</v>
      </c>
      <c r="G1463" s="128">
        <v>0.7</v>
      </c>
      <c r="H1463" s="128">
        <f t="shared" si="321"/>
        <v>1.7250000000000001</v>
      </c>
      <c r="I1463" s="127">
        <v>0.5</v>
      </c>
      <c r="J1463" s="750">
        <f t="shared" si="322"/>
        <v>3.9485249999999996</v>
      </c>
    </row>
    <row r="1464" spans="1:10">
      <c r="A1464" s="1320"/>
      <c r="B1464" s="1321"/>
      <c r="C1464" s="1321"/>
      <c r="D1464" s="1322"/>
      <c r="E1464" s="134" t="s">
        <v>86</v>
      </c>
      <c r="F1464" s="637">
        <v>6.43</v>
      </c>
      <c r="G1464" s="128">
        <v>0.7</v>
      </c>
      <c r="H1464" s="128">
        <f t="shared" si="321"/>
        <v>1.7250000000000001</v>
      </c>
      <c r="I1464" s="127">
        <v>0.5</v>
      </c>
      <c r="J1464" s="750">
        <f t="shared" si="322"/>
        <v>3.8821124999999999</v>
      </c>
    </row>
    <row r="1465" spans="1:10">
      <c r="A1465" s="1320"/>
      <c r="B1465" s="1321"/>
      <c r="C1465" s="1321"/>
      <c r="D1465" s="1322"/>
      <c r="E1465" s="134" t="s">
        <v>87</v>
      </c>
      <c r="F1465" s="637">
        <v>6.32</v>
      </c>
      <c r="G1465" s="128">
        <v>0.7</v>
      </c>
      <c r="H1465" s="128">
        <f t="shared" si="321"/>
        <v>1.7250000000000001</v>
      </c>
      <c r="I1465" s="127">
        <v>0.5</v>
      </c>
      <c r="J1465" s="750">
        <f t="shared" si="322"/>
        <v>3.8156999999999996</v>
      </c>
    </row>
    <row r="1466" spans="1:10">
      <c r="A1466" s="1320"/>
      <c r="B1466" s="1321"/>
      <c r="C1466" s="1321"/>
      <c r="D1466" s="1322"/>
      <c r="E1466" s="447" t="str">
        <f>+E113</f>
        <v>P20 A P21</v>
      </c>
      <c r="F1466" s="637"/>
      <c r="G1466" s="128"/>
      <c r="H1466" s="128"/>
      <c r="I1466" s="127"/>
      <c r="J1466" s="750">
        <f t="shared" si="305"/>
        <v>0</v>
      </c>
    </row>
    <row r="1467" spans="1:10">
      <c r="A1467" s="1320"/>
      <c r="B1467" s="1321"/>
      <c r="C1467" s="1321"/>
      <c r="D1467" s="1322"/>
      <c r="E1467" s="134" t="s">
        <v>81</v>
      </c>
      <c r="F1467" s="637">
        <v>6.37</v>
      </c>
      <c r="G1467" s="128">
        <v>0.7</v>
      </c>
      <c r="H1467" s="128">
        <f>(1.2+H$113)/2+0.1</f>
        <v>1.71</v>
      </c>
      <c r="I1467" s="127">
        <v>0.5</v>
      </c>
      <c r="J1467" s="750">
        <f t="shared" si="305"/>
        <v>3.8124449999999994</v>
      </c>
    </row>
    <row r="1468" spans="1:10">
      <c r="A1468" s="1320"/>
      <c r="B1468" s="1321"/>
      <c r="C1468" s="1321"/>
      <c r="D1468" s="1322"/>
      <c r="E1468" s="134" t="s">
        <v>82</v>
      </c>
      <c r="F1468" s="637">
        <v>5.61</v>
      </c>
      <c r="G1468" s="128">
        <v>0.7</v>
      </c>
      <c r="H1468" s="128">
        <f t="shared" ref="H1468:H1476" si="323">(1.2+H$113)/2+0.1</f>
        <v>1.71</v>
      </c>
      <c r="I1468" s="127">
        <v>0.5</v>
      </c>
      <c r="J1468" s="750">
        <f t="shared" si="305"/>
        <v>3.3575849999999998</v>
      </c>
    </row>
    <row r="1469" spans="1:10">
      <c r="A1469" s="1320"/>
      <c r="B1469" s="1321"/>
      <c r="C1469" s="1321"/>
      <c r="D1469" s="1322"/>
      <c r="E1469" s="134" t="s">
        <v>83</v>
      </c>
      <c r="F1469" s="637">
        <v>5.96</v>
      </c>
      <c r="G1469" s="128">
        <v>0.7</v>
      </c>
      <c r="H1469" s="128">
        <f t="shared" si="323"/>
        <v>1.71</v>
      </c>
      <c r="I1469" s="127">
        <v>0.5</v>
      </c>
      <c r="J1469" s="750">
        <f t="shared" si="305"/>
        <v>3.5670599999999997</v>
      </c>
    </row>
    <row r="1470" spans="1:10">
      <c r="A1470" s="1320"/>
      <c r="B1470" s="1321"/>
      <c r="C1470" s="1321"/>
      <c r="D1470" s="1322"/>
      <c r="E1470" s="134" t="s">
        <v>84</v>
      </c>
      <c r="F1470" s="637">
        <v>5.98</v>
      </c>
      <c r="G1470" s="128">
        <v>0.7</v>
      </c>
      <c r="H1470" s="128">
        <f t="shared" si="323"/>
        <v>1.71</v>
      </c>
      <c r="I1470" s="127">
        <v>0.5</v>
      </c>
      <c r="J1470" s="750">
        <f t="shared" si="305"/>
        <v>3.5790299999999999</v>
      </c>
    </row>
    <row r="1471" spans="1:10">
      <c r="A1471" s="1320"/>
      <c r="B1471" s="1321"/>
      <c r="C1471" s="1321"/>
      <c r="D1471" s="1322"/>
      <c r="E1471" s="134" t="s">
        <v>85</v>
      </c>
      <c r="F1471" s="637">
        <v>5.97</v>
      </c>
      <c r="G1471" s="128">
        <v>0.7</v>
      </c>
      <c r="H1471" s="128">
        <f t="shared" si="323"/>
        <v>1.71</v>
      </c>
      <c r="I1471" s="127">
        <v>0.5</v>
      </c>
      <c r="J1471" s="750">
        <f t="shared" si="305"/>
        <v>3.5730449999999996</v>
      </c>
    </row>
    <row r="1472" spans="1:10">
      <c r="A1472" s="1320"/>
      <c r="B1472" s="1321"/>
      <c r="C1472" s="1321"/>
      <c r="D1472" s="1322"/>
      <c r="E1472" s="134" t="s">
        <v>86</v>
      </c>
      <c r="F1472" s="637">
        <v>6.35</v>
      </c>
      <c r="G1472" s="128">
        <v>0.7</v>
      </c>
      <c r="H1472" s="128">
        <f t="shared" si="323"/>
        <v>1.71</v>
      </c>
      <c r="I1472" s="127">
        <v>0.5</v>
      </c>
      <c r="J1472" s="750">
        <f t="shared" ref="J1472:J1476" si="324">+F1472*G1472*I1472*H1472</f>
        <v>3.8004749999999996</v>
      </c>
    </row>
    <row r="1473" spans="1:10">
      <c r="A1473" s="1320"/>
      <c r="B1473" s="1321"/>
      <c r="C1473" s="1321"/>
      <c r="D1473" s="1322"/>
      <c r="E1473" s="134" t="s">
        <v>87</v>
      </c>
      <c r="F1473" s="637">
        <v>6.7</v>
      </c>
      <c r="G1473" s="128">
        <v>0.7</v>
      </c>
      <c r="H1473" s="128">
        <f t="shared" si="323"/>
        <v>1.71</v>
      </c>
      <c r="I1473" s="127">
        <v>0.5</v>
      </c>
      <c r="J1473" s="750">
        <f t="shared" si="324"/>
        <v>4.0099499999999999</v>
      </c>
    </row>
    <row r="1474" spans="1:10">
      <c r="A1474" s="1320"/>
      <c r="B1474" s="1321"/>
      <c r="C1474" s="1321"/>
      <c r="D1474" s="1322"/>
      <c r="E1474" s="134" t="s">
        <v>88</v>
      </c>
      <c r="F1474" s="637">
        <v>6.2</v>
      </c>
      <c r="G1474" s="128">
        <v>0.7</v>
      </c>
      <c r="H1474" s="128">
        <f t="shared" si="323"/>
        <v>1.71</v>
      </c>
      <c r="I1474" s="127">
        <v>0.5</v>
      </c>
      <c r="J1474" s="750">
        <f t="shared" si="324"/>
        <v>3.7106999999999997</v>
      </c>
    </row>
    <row r="1475" spans="1:10">
      <c r="A1475" s="1320"/>
      <c r="B1475" s="1321"/>
      <c r="C1475" s="1321"/>
      <c r="D1475" s="1322"/>
      <c r="E1475" s="134" t="s">
        <v>89</v>
      </c>
      <c r="F1475" s="637">
        <v>6.13</v>
      </c>
      <c r="G1475" s="128">
        <v>0.7</v>
      </c>
      <c r="H1475" s="128">
        <f t="shared" si="323"/>
        <v>1.71</v>
      </c>
      <c r="I1475" s="127">
        <v>0.5</v>
      </c>
      <c r="J1475" s="750">
        <f t="shared" si="324"/>
        <v>3.6688049999999994</v>
      </c>
    </row>
    <row r="1476" spans="1:10">
      <c r="A1476" s="1320"/>
      <c r="B1476" s="1321"/>
      <c r="C1476" s="1321"/>
      <c r="D1476" s="1322"/>
      <c r="E1476" s="134" t="s">
        <v>90</v>
      </c>
      <c r="F1476" s="637">
        <v>6.22</v>
      </c>
      <c r="G1476" s="128">
        <v>0.7</v>
      </c>
      <c r="H1476" s="128">
        <f t="shared" si="323"/>
        <v>1.71</v>
      </c>
      <c r="I1476" s="127">
        <v>0.5</v>
      </c>
      <c r="J1476" s="750">
        <f t="shared" si="324"/>
        <v>3.722669999999999</v>
      </c>
    </row>
    <row r="1477" spans="1:10">
      <c r="A1477" s="1320"/>
      <c r="B1477" s="1321"/>
      <c r="C1477" s="1321"/>
      <c r="D1477" s="1322"/>
      <c r="E1477" s="447" t="str">
        <f>+E114</f>
        <v>P21 A P22</v>
      </c>
      <c r="F1477" s="637"/>
      <c r="G1477" s="128"/>
      <c r="H1477" s="128"/>
      <c r="I1477" s="127"/>
      <c r="J1477" s="750">
        <f t="shared" si="305"/>
        <v>0</v>
      </c>
    </row>
    <row r="1478" spans="1:10">
      <c r="A1478" s="1320"/>
      <c r="B1478" s="1321"/>
      <c r="C1478" s="1321"/>
      <c r="D1478" s="1322"/>
      <c r="E1478" s="134" t="s">
        <v>81</v>
      </c>
      <c r="F1478" s="637">
        <v>4.72</v>
      </c>
      <c r="G1478" s="128">
        <v>0.7</v>
      </c>
      <c r="H1478" s="128">
        <f>(1.2+H$114)/2+0.1</f>
        <v>1.6525000000000001</v>
      </c>
      <c r="I1478" s="127">
        <v>0.5</v>
      </c>
      <c r="J1478" s="750">
        <f t="shared" si="305"/>
        <v>2.72993</v>
      </c>
    </row>
    <row r="1479" spans="1:10">
      <c r="A1479" s="1320"/>
      <c r="B1479" s="1321"/>
      <c r="C1479" s="1321"/>
      <c r="D1479" s="1322"/>
      <c r="E1479" s="134" t="s">
        <v>82</v>
      </c>
      <c r="F1479" s="637">
        <v>5.52</v>
      </c>
      <c r="G1479" s="128">
        <v>0.7</v>
      </c>
      <c r="H1479" s="128">
        <f t="shared" ref="H1479:H1495" si="325">(1.2+H$114)/2+0.1</f>
        <v>1.6525000000000001</v>
      </c>
      <c r="I1479" s="127">
        <v>0.5</v>
      </c>
      <c r="J1479" s="750">
        <f t="shared" ref="J1479:J1487" si="326">+F1479*G1479*I1479*H1479</f>
        <v>3.1926299999999999</v>
      </c>
    </row>
    <row r="1480" spans="1:10">
      <c r="A1480" s="1320"/>
      <c r="B1480" s="1321"/>
      <c r="C1480" s="1321"/>
      <c r="D1480" s="1322"/>
      <c r="E1480" s="134" t="s">
        <v>83</v>
      </c>
      <c r="F1480" s="637">
        <v>4.34</v>
      </c>
      <c r="G1480" s="128">
        <v>0.7</v>
      </c>
      <c r="H1480" s="128">
        <f t="shared" si="325"/>
        <v>1.6525000000000001</v>
      </c>
      <c r="I1480" s="127">
        <v>0.5</v>
      </c>
      <c r="J1480" s="750">
        <f t="shared" si="326"/>
        <v>2.5101475</v>
      </c>
    </row>
    <row r="1481" spans="1:10">
      <c r="A1481" s="1320"/>
      <c r="B1481" s="1321"/>
      <c r="C1481" s="1321"/>
      <c r="D1481" s="1322"/>
      <c r="E1481" s="134" t="s">
        <v>84</v>
      </c>
      <c r="F1481" s="637">
        <v>5.43</v>
      </c>
      <c r="G1481" s="128">
        <v>0.7</v>
      </c>
      <c r="H1481" s="128">
        <f t="shared" si="325"/>
        <v>1.6525000000000001</v>
      </c>
      <c r="I1481" s="127">
        <v>0.5</v>
      </c>
      <c r="J1481" s="750">
        <f t="shared" si="326"/>
        <v>3.1405762500000001</v>
      </c>
    </row>
    <row r="1482" spans="1:10">
      <c r="A1482" s="1320"/>
      <c r="B1482" s="1321"/>
      <c r="C1482" s="1321"/>
      <c r="D1482" s="1322"/>
      <c r="E1482" s="134" t="s">
        <v>85</v>
      </c>
      <c r="F1482" s="637">
        <v>4.4000000000000004</v>
      </c>
      <c r="G1482" s="128">
        <v>0.7</v>
      </c>
      <c r="H1482" s="128">
        <f t="shared" si="325"/>
        <v>1.6525000000000001</v>
      </c>
      <c r="I1482" s="127">
        <v>0.5</v>
      </c>
      <c r="J1482" s="750">
        <f t="shared" si="326"/>
        <v>2.5448500000000003</v>
      </c>
    </row>
    <row r="1483" spans="1:10">
      <c r="A1483" s="1320"/>
      <c r="B1483" s="1321"/>
      <c r="C1483" s="1321"/>
      <c r="D1483" s="1322"/>
      <c r="E1483" s="134" t="s">
        <v>86</v>
      </c>
      <c r="F1483" s="637">
        <v>5.49</v>
      </c>
      <c r="G1483" s="128">
        <v>0.7</v>
      </c>
      <c r="H1483" s="128">
        <f t="shared" si="325"/>
        <v>1.6525000000000001</v>
      </c>
      <c r="I1483" s="127">
        <v>0.5</v>
      </c>
      <c r="J1483" s="750">
        <f t="shared" si="326"/>
        <v>3.1752787499999999</v>
      </c>
    </row>
    <row r="1484" spans="1:10">
      <c r="A1484" s="1320"/>
      <c r="B1484" s="1321"/>
      <c r="C1484" s="1321"/>
      <c r="D1484" s="1322"/>
      <c r="E1484" s="134" t="s">
        <v>87</v>
      </c>
      <c r="F1484" s="637">
        <v>4.5</v>
      </c>
      <c r="G1484" s="128">
        <v>0.7</v>
      </c>
      <c r="H1484" s="128">
        <f t="shared" si="325"/>
        <v>1.6525000000000001</v>
      </c>
      <c r="I1484" s="127">
        <v>0.5</v>
      </c>
      <c r="J1484" s="750">
        <f t="shared" si="326"/>
        <v>2.6026875</v>
      </c>
    </row>
    <row r="1485" spans="1:10">
      <c r="A1485" s="1320"/>
      <c r="B1485" s="1321"/>
      <c r="C1485" s="1321"/>
      <c r="D1485" s="1322"/>
      <c r="E1485" s="134" t="s">
        <v>88</v>
      </c>
      <c r="F1485" s="637">
        <v>4.99</v>
      </c>
      <c r="G1485" s="128">
        <v>0.7</v>
      </c>
      <c r="H1485" s="128">
        <f t="shared" si="325"/>
        <v>1.6525000000000001</v>
      </c>
      <c r="I1485" s="127">
        <v>0.5</v>
      </c>
      <c r="J1485" s="750">
        <f t="shared" si="326"/>
        <v>2.8860912500000002</v>
      </c>
    </row>
    <row r="1486" spans="1:10">
      <c r="A1486" s="1320"/>
      <c r="B1486" s="1321"/>
      <c r="C1486" s="1321"/>
      <c r="D1486" s="1322"/>
      <c r="E1486" s="134" t="s">
        <v>89</v>
      </c>
      <c r="F1486" s="637">
        <v>4.9400000000000004</v>
      </c>
      <c r="G1486" s="128">
        <v>0.7</v>
      </c>
      <c r="H1486" s="128">
        <f t="shared" si="325"/>
        <v>1.6525000000000001</v>
      </c>
      <c r="I1486" s="127">
        <v>0.5</v>
      </c>
      <c r="J1486" s="750">
        <f t="shared" si="326"/>
        <v>2.8571725000000003</v>
      </c>
    </row>
    <row r="1487" spans="1:10">
      <c r="A1487" s="1320"/>
      <c r="B1487" s="1321"/>
      <c r="C1487" s="1321"/>
      <c r="D1487" s="1322"/>
      <c r="E1487" s="134" t="s">
        <v>90</v>
      </c>
      <c r="F1487" s="637">
        <v>5.58</v>
      </c>
      <c r="G1487" s="128">
        <v>0.7</v>
      </c>
      <c r="H1487" s="128">
        <f t="shared" si="325"/>
        <v>1.6525000000000001</v>
      </c>
      <c r="I1487" s="127">
        <v>0.5</v>
      </c>
      <c r="J1487" s="750">
        <f t="shared" si="326"/>
        <v>3.2273324999999997</v>
      </c>
    </row>
    <row r="1488" spans="1:10">
      <c r="A1488" s="1320"/>
      <c r="B1488" s="1321"/>
      <c r="C1488" s="1321"/>
      <c r="D1488" s="1322"/>
      <c r="E1488" s="134" t="s">
        <v>91</v>
      </c>
      <c r="F1488" s="637">
        <v>5.01</v>
      </c>
      <c r="G1488" s="128">
        <v>0.7</v>
      </c>
      <c r="H1488" s="128">
        <f t="shared" si="325"/>
        <v>1.6525000000000001</v>
      </c>
      <c r="I1488" s="127">
        <v>0.5</v>
      </c>
      <c r="J1488" s="750">
        <f t="shared" ref="J1488:J1495" si="327">+F1488*G1488*I1488*H1488</f>
        <v>2.8976587499999997</v>
      </c>
    </row>
    <row r="1489" spans="1:10">
      <c r="A1489" s="1320"/>
      <c r="B1489" s="1321"/>
      <c r="C1489" s="1321"/>
      <c r="D1489" s="1322"/>
      <c r="E1489" s="134" t="s">
        <v>92</v>
      </c>
      <c r="F1489" s="637">
        <v>6.18</v>
      </c>
      <c r="G1489" s="128">
        <v>0.7</v>
      </c>
      <c r="H1489" s="128">
        <f t="shared" si="325"/>
        <v>1.6525000000000001</v>
      </c>
      <c r="I1489" s="127">
        <v>0.5</v>
      </c>
      <c r="J1489" s="750">
        <f t="shared" si="327"/>
        <v>3.5743575000000001</v>
      </c>
    </row>
    <row r="1490" spans="1:10">
      <c r="A1490" s="1320"/>
      <c r="B1490" s="1321"/>
      <c r="C1490" s="1321"/>
      <c r="D1490" s="1322"/>
      <c r="E1490" s="134" t="s">
        <v>93</v>
      </c>
      <c r="F1490" s="637">
        <v>6.16</v>
      </c>
      <c r="G1490" s="128">
        <v>0.7</v>
      </c>
      <c r="H1490" s="128">
        <f t="shared" si="325"/>
        <v>1.6525000000000001</v>
      </c>
      <c r="I1490" s="127">
        <v>0.5</v>
      </c>
      <c r="J1490" s="750">
        <f t="shared" si="327"/>
        <v>3.5627899999999997</v>
      </c>
    </row>
    <row r="1491" spans="1:10">
      <c r="A1491" s="1320"/>
      <c r="B1491" s="1321"/>
      <c r="C1491" s="1321"/>
      <c r="D1491" s="1322"/>
      <c r="E1491" s="134" t="s">
        <v>225</v>
      </c>
      <c r="F1491" s="637">
        <v>4.88</v>
      </c>
      <c r="G1491" s="128">
        <v>0.7</v>
      </c>
      <c r="H1491" s="128">
        <f t="shared" si="325"/>
        <v>1.6525000000000001</v>
      </c>
      <c r="I1491" s="127">
        <v>0.5</v>
      </c>
      <c r="J1491" s="750">
        <f t="shared" si="327"/>
        <v>2.82247</v>
      </c>
    </row>
    <row r="1492" spans="1:10">
      <c r="A1492" s="1320"/>
      <c r="B1492" s="1321"/>
      <c r="C1492" s="1321"/>
      <c r="D1492" s="1322"/>
      <c r="E1492" s="134" t="s">
        <v>226</v>
      </c>
      <c r="F1492" s="637">
        <v>5.79</v>
      </c>
      <c r="G1492" s="128">
        <v>0.7</v>
      </c>
      <c r="H1492" s="128">
        <f t="shared" si="325"/>
        <v>1.6525000000000001</v>
      </c>
      <c r="I1492" s="127">
        <v>0.5</v>
      </c>
      <c r="J1492" s="750">
        <f t="shared" si="327"/>
        <v>3.3487912500000001</v>
      </c>
    </row>
    <row r="1493" spans="1:10">
      <c r="A1493" s="1320"/>
      <c r="B1493" s="1321"/>
      <c r="C1493" s="1321"/>
      <c r="D1493" s="1322"/>
      <c r="E1493" s="134" t="s">
        <v>227</v>
      </c>
      <c r="F1493" s="637">
        <v>4.84</v>
      </c>
      <c r="G1493" s="128">
        <v>0.7</v>
      </c>
      <c r="H1493" s="128">
        <f t="shared" si="325"/>
        <v>1.6525000000000001</v>
      </c>
      <c r="I1493" s="127">
        <v>0.5</v>
      </c>
      <c r="J1493" s="750">
        <f t="shared" si="327"/>
        <v>2.7993350000000001</v>
      </c>
    </row>
    <row r="1494" spans="1:10">
      <c r="A1494" s="1320"/>
      <c r="B1494" s="1321"/>
      <c r="C1494" s="1321"/>
      <c r="D1494" s="1322"/>
      <c r="E1494" s="134" t="s">
        <v>228</v>
      </c>
      <c r="F1494" s="637">
        <v>5.49</v>
      </c>
      <c r="G1494" s="128">
        <v>0.7</v>
      </c>
      <c r="H1494" s="128">
        <f t="shared" si="325"/>
        <v>1.6525000000000001</v>
      </c>
      <c r="I1494" s="127">
        <v>0.5</v>
      </c>
      <c r="J1494" s="750">
        <f t="shared" si="327"/>
        <v>3.1752787499999999</v>
      </c>
    </row>
    <row r="1495" spans="1:10">
      <c r="A1495" s="1320"/>
      <c r="B1495" s="1321"/>
      <c r="C1495" s="1321"/>
      <c r="D1495" s="1322"/>
      <c r="E1495" s="134" t="s">
        <v>229</v>
      </c>
      <c r="F1495" s="637">
        <v>4.95</v>
      </c>
      <c r="G1495" s="128">
        <v>0.7</v>
      </c>
      <c r="H1495" s="128">
        <f t="shared" si="325"/>
        <v>1.6525000000000001</v>
      </c>
      <c r="I1495" s="127">
        <v>0.5</v>
      </c>
      <c r="J1495" s="750">
        <f t="shared" si="327"/>
        <v>2.8629562499999999</v>
      </c>
    </row>
    <row r="1496" spans="1:10">
      <c r="A1496" s="1320"/>
      <c r="B1496" s="1321"/>
      <c r="C1496" s="1321"/>
      <c r="D1496" s="1322"/>
      <c r="E1496" s="447" t="str">
        <f>+E115</f>
        <v>P22 A P23</v>
      </c>
      <c r="F1496" s="637"/>
      <c r="G1496" s="128"/>
      <c r="H1496" s="128"/>
      <c r="I1496" s="127"/>
      <c r="J1496" s="750">
        <f t="shared" ref="J1496:J1499" si="328">+F1496*G1496*I1496*H1496</f>
        <v>0</v>
      </c>
    </row>
    <row r="1497" spans="1:10">
      <c r="A1497" s="1320"/>
      <c r="B1497" s="1321"/>
      <c r="C1497" s="1321"/>
      <c r="D1497" s="1322"/>
      <c r="E1497" s="134" t="s">
        <v>81</v>
      </c>
      <c r="F1497" s="637">
        <v>5.07</v>
      </c>
      <c r="G1497" s="128">
        <v>0.7</v>
      </c>
      <c r="H1497" s="128">
        <f>(1.2+H$115)/2+0.1</f>
        <v>1.6800000000000002</v>
      </c>
      <c r="I1497" s="127">
        <v>0.5</v>
      </c>
      <c r="J1497" s="750">
        <f t="shared" si="328"/>
        <v>2.98116</v>
      </c>
    </row>
    <row r="1498" spans="1:10">
      <c r="A1498" s="1320"/>
      <c r="B1498" s="1321"/>
      <c r="C1498" s="1321"/>
      <c r="D1498" s="1322"/>
      <c r="E1498" s="134" t="s">
        <v>82</v>
      </c>
      <c r="F1498" s="637">
        <v>4.33</v>
      </c>
      <c r="G1498" s="128">
        <v>0.7</v>
      </c>
      <c r="H1498" s="128">
        <f t="shared" ref="H1498:H1508" si="329">(1.2+H$115)/2+0.1</f>
        <v>1.6800000000000002</v>
      </c>
      <c r="I1498" s="127">
        <v>0.5</v>
      </c>
      <c r="J1498" s="750">
        <f t="shared" si="328"/>
        <v>2.5460400000000001</v>
      </c>
    </row>
    <row r="1499" spans="1:10">
      <c r="A1499" s="1320"/>
      <c r="B1499" s="1321"/>
      <c r="C1499" s="1321"/>
      <c r="D1499" s="1322"/>
      <c r="E1499" s="134" t="s">
        <v>83</v>
      </c>
      <c r="F1499" s="637">
        <v>4.6900000000000004</v>
      </c>
      <c r="G1499" s="128">
        <v>0.7</v>
      </c>
      <c r="H1499" s="128">
        <f t="shared" si="329"/>
        <v>1.6800000000000002</v>
      </c>
      <c r="I1499" s="127">
        <v>0.5</v>
      </c>
      <c r="J1499" s="750">
        <f t="shared" si="328"/>
        <v>2.7577200000000004</v>
      </c>
    </row>
    <row r="1500" spans="1:10">
      <c r="A1500" s="1320"/>
      <c r="B1500" s="1321"/>
      <c r="C1500" s="1321"/>
      <c r="D1500" s="1322"/>
      <c r="E1500" s="134" t="s">
        <v>84</v>
      </c>
      <c r="F1500" s="637">
        <v>4.62</v>
      </c>
      <c r="G1500" s="128">
        <v>0.7</v>
      </c>
      <c r="H1500" s="128">
        <f t="shared" si="329"/>
        <v>1.6800000000000002</v>
      </c>
      <c r="I1500" s="127">
        <v>0.5</v>
      </c>
      <c r="J1500" s="750">
        <f t="shared" ref="J1500:J1508" si="330">+F1500*G1500*I1500*H1500</f>
        <v>2.7165600000000003</v>
      </c>
    </row>
    <row r="1501" spans="1:10">
      <c r="A1501" s="1320"/>
      <c r="B1501" s="1321"/>
      <c r="C1501" s="1321"/>
      <c r="D1501" s="1322"/>
      <c r="E1501" s="134" t="s">
        <v>85</v>
      </c>
      <c r="F1501" s="637">
        <v>4.3099999999999996</v>
      </c>
      <c r="G1501" s="128">
        <v>0.7</v>
      </c>
      <c r="H1501" s="128">
        <f t="shared" si="329"/>
        <v>1.6800000000000002</v>
      </c>
      <c r="I1501" s="127">
        <v>0.5</v>
      </c>
      <c r="J1501" s="750">
        <f t="shared" si="330"/>
        <v>2.5342799999999999</v>
      </c>
    </row>
    <row r="1502" spans="1:10">
      <c r="A1502" s="1320"/>
      <c r="B1502" s="1321"/>
      <c r="C1502" s="1321"/>
      <c r="D1502" s="1322"/>
      <c r="E1502" s="134" t="s">
        <v>86</v>
      </c>
      <c r="F1502" s="637">
        <v>6.6</v>
      </c>
      <c r="G1502" s="128">
        <v>0.7</v>
      </c>
      <c r="H1502" s="128">
        <f t="shared" si="329"/>
        <v>1.6800000000000002</v>
      </c>
      <c r="I1502" s="127">
        <v>0.5</v>
      </c>
      <c r="J1502" s="750">
        <f t="shared" si="330"/>
        <v>3.8807999999999998</v>
      </c>
    </row>
    <row r="1503" spans="1:10">
      <c r="A1503" s="1320"/>
      <c r="B1503" s="1321"/>
      <c r="C1503" s="1321"/>
      <c r="D1503" s="1322"/>
      <c r="E1503" s="134" t="s">
        <v>87</v>
      </c>
      <c r="F1503" s="637">
        <v>4.45</v>
      </c>
      <c r="G1503" s="128">
        <v>0.7</v>
      </c>
      <c r="H1503" s="128">
        <f t="shared" si="329"/>
        <v>1.6800000000000002</v>
      </c>
      <c r="I1503" s="127">
        <v>0.5</v>
      </c>
      <c r="J1503" s="750">
        <f t="shared" si="330"/>
        <v>2.6166</v>
      </c>
    </row>
    <row r="1504" spans="1:10">
      <c r="A1504" s="1320"/>
      <c r="B1504" s="1321"/>
      <c r="C1504" s="1321"/>
      <c r="D1504" s="1322"/>
      <c r="E1504" s="134" t="s">
        <v>88</v>
      </c>
      <c r="F1504" s="637">
        <v>4.53</v>
      </c>
      <c r="G1504" s="128">
        <v>0.7</v>
      </c>
      <c r="H1504" s="128">
        <f t="shared" si="329"/>
        <v>1.6800000000000002</v>
      </c>
      <c r="I1504" s="127">
        <v>0.5</v>
      </c>
      <c r="J1504" s="750">
        <f t="shared" si="330"/>
        <v>2.66364</v>
      </c>
    </row>
    <row r="1505" spans="1:10">
      <c r="A1505" s="1320"/>
      <c r="B1505" s="1321"/>
      <c r="C1505" s="1321"/>
      <c r="D1505" s="1322"/>
      <c r="E1505" s="134" t="s">
        <v>89</v>
      </c>
      <c r="F1505" s="637">
        <v>6.74</v>
      </c>
      <c r="G1505" s="128">
        <v>0.7</v>
      </c>
      <c r="H1505" s="128">
        <f t="shared" si="329"/>
        <v>1.6800000000000002</v>
      </c>
      <c r="I1505" s="127">
        <v>0.5</v>
      </c>
      <c r="J1505" s="750">
        <f t="shared" si="330"/>
        <v>3.9631200000000004</v>
      </c>
    </row>
    <row r="1506" spans="1:10">
      <c r="A1506" s="1320"/>
      <c r="B1506" s="1321"/>
      <c r="C1506" s="1321"/>
      <c r="D1506" s="1322"/>
      <c r="E1506" s="134" t="s">
        <v>90</v>
      </c>
      <c r="F1506" s="637">
        <v>4.53</v>
      </c>
      <c r="G1506" s="128">
        <v>0.7</v>
      </c>
      <c r="H1506" s="128">
        <f t="shared" si="329"/>
        <v>1.6800000000000002</v>
      </c>
      <c r="I1506" s="127">
        <v>0.5</v>
      </c>
      <c r="J1506" s="750">
        <f t="shared" si="330"/>
        <v>2.66364</v>
      </c>
    </row>
    <row r="1507" spans="1:10">
      <c r="A1507" s="1320"/>
      <c r="B1507" s="1321"/>
      <c r="C1507" s="1321"/>
      <c r="D1507" s="1322"/>
      <c r="E1507" s="134" t="s">
        <v>91</v>
      </c>
      <c r="F1507" s="637">
        <v>6.71</v>
      </c>
      <c r="G1507" s="128">
        <v>0.7</v>
      </c>
      <c r="H1507" s="128">
        <f t="shared" si="329"/>
        <v>1.6800000000000002</v>
      </c>
      <c r="I1507" s="127">
        <v>0.5</v>
      </c>
      <c r="J1507" s="750">
        <f t="shared" si="330"/>
        <v>3.9454800000000003</v>
      </c>
    </row>
    <row r="1508" spans="1:10">
      <c r="A1508" s="1320"/>
      <c r="B1508" s="1321"/>
      <c r="C1508" s="1321"/>
      <c r="D1508" s="1322"/>
      <c r="E1508" s="134" t="s">
        <v>92</v>
      </c>
      <c r="F1508" s="637">
        <v>4.53</v>
      </c>
      <c r="G1508" s="128">
        <v>0.7</v>
      </c>
      <c r="H1508" s="128">
        <f t="shared" si="329"/>
        <v>1.6800000000000002</v>
      </c>
      <c r="I1508" s="127">
        <v>0.5</v>
      </c>
      <c r="J1508" s="750">
        <f t="shared" si="330"/>
        <v>2.66364</v>
      </c>
    </row>
    <row r="1509" spans="1:10">
      <c r="A1509" s="1320"/>
      <c r="B1509" s="1321"/>
      <c r="C1509" s="1321"/>
      <c r="D1509" s="1322"/>
      <c r="E1509" s="447" t="str">
        <f>+E116</f>
        <v>P23 A P24</v>
      </c>
      <c r="F1509" s="637"/>
      <c r="G1509" s="128"/>
      <c r="H1509" s="128"/>
      <c r="I1509" s="127"/>
      <c r="J1509" s="750">
        <f t="shared" ref="J1509:J1516" si="331">+F1509*G1509*I1509*H1509</f>
        <v>0</v>
      </c>
    </row>
    <row r="1510" spans="1:10">
      <c r="A1510" s="1320"/>
      <c r="B1510" s="1321"/>
      <c r="C1510" s="1321"/>
      <c r="D1510" s="1322"/>
      <c r="E1510" s="447" t="str">
        <f>+E117</f>
        <v>P24 A P25</v>
      </c>
      <c r="F1510" s="637"/>
      <c r="G1510" s="128"/>
      <c r="H1510" s="128"/>
      <c r="I1510" s="127"/>
      <c r="J1510" s="750"/>
    </row>
    <row r="1511" spans="1:10">
      <c r="A1511" s="1320"/>
      <c r="B1511" s="1321"/>
      <c r="C1511" s="1321"/>
      <c r="D1511" s="1322"/>
      <c r="E1511" s="134" t="s">
        <v>81</v>
      </c>
      <c r="F1511" s="637">
        <v>4.1500000000000004</v>
      </c>
      <c r="G1511" s="128">
        <v>0.7</v>
      </c>
      <c r="H1511" s="128">
        <f>(1.2+H$117)/2+0.1</f>
        <v>1.6625000000000001</v>
      </c>
      <c r="I1511" s="127">
        <v>0.5</v>
      </c>
      <c r="J1511" s="750">
        <f t="shared" si="331"/>
        <v>2.4147812500000003</v>
      </c>
    </row>
    <row r="1512" spans="1:10">
      <c r="A1512" s="1320"/>
      <c r="B1512" s="1321"/>
      <c r="C1512" s="1321"/>
      <c r="D1512" s="1322"/>
      <c r="E1512" s="134" t="s">
        <v>82</v>
      </c>
      <c r="F1512" s="637">
        <v>5.32</v>
      </c>
      <c r="G1512" s="128">
        <v>0.7</v>
      </c>
      <c r="H1512" s="128">
        <f t="shared" ref="H1512:H1516" si="332">(1.2+H$117)/2+0.1</f>
        <v>1.6625000000000001</v>
      </c>
      <c r="I1512" s="127">
        <v>0.5</v>
      </c>
      <c r="J1512" s="750">
        <f t="shared" si="331"/>
        <v>3.0955749999999997</v>
      </c>
    </row>
    <row r="1513" spans="1:10">
      <c r="A1513" s="1320"/>
      <c r="B1513" s="1321"/>
      <c r="C1513" s="1321"/>
      <c r="D1513" s="1322"/>
      <c r="E1513" s="134" t="s">
        <v>83</v>
      </c>
      <c r="F1513" s="637">
        <v>4.87</v>
      </c>
      <c r="G1513" s="128">
        <v>0.7</v>
      </c>
      <c r="H1513" s="128">
        <f t="shared" si="332"/>
        <v>1.6625000000000001</v>
      </c>
      <c r="I1513" s="127">
        <v>0.5</v>
      </c>
      <c r="J1513" s="750">
        <f t="shared" si="331"/>
        <v>2.83373125</v>
      </c>
    </row>
    <row r="1514" spans="1:10">
      <c r="A1514" s="1320"/>
      <c r="B1514" s="1321"/>
      <c r="C1514" s="1321"/>
      <c r="D1514" s="1322"/>
      <c r="E1514" s="134" t="s">
        <v>84</v>
      </c>
      <c r="F1514" s="637">
        <v>4.8</v>
      </c>
      <c r="G1514" s="128">
        <v>0.7</v>
      </c>
      <c r="H1514" s="128">
        <f t="shared" si="332"/>
        <v>1.6625000000000001</v>
      </c>
      <c r="I1514" s="127">
        <v>0.5</v>
      </c>
      <c r="J1514" s="750">
        <f t="shared" si="331"/>
        <v>2.7930000000000001</v>
      </c>
    </row>
    <row r="1515" spans="1:10">
      <c r="A1515" s="1320"/>
      <c r="B1515" s="1321"/>
      <c r="C1515" s="1321"/>
      <c r="D1515" s="1322"/>
      <c r="E1515" s="134" t="s">
        <v>85</v>
      </c>
      <c r="F1515" s="637">
        <v>5.37</v>
      </c>
      <c r="G1515" s="128">
        <v>0.7</v>
      </c>
      <c r="H1515" s="128">
        <f t="shared" si="332"/>
        <v>1.6625000000000001</v>
      </c>
      <c r="I1515" s="127">
        <v>0.5</v>
      </c>
      <c r="J1515" s="750">
        <f t="shared" si="331"/>
        <v>3.1246687500000001</v>
      </c>
    </row>
    <row r="1516" spans="1:10">
      <c r="A1516" s="1320"/>
      <c r="B1516" s="1321"/>
      <c r="C1516" s="1321"/>
      <c r="D1516" s="1322"/>
      <c r="E1516" s="134" t="s">
        <v>86</v>
      </c>
      <c r="F1516" s="637">
        <v>5.46</v>
      </c>
      <c r="G1516" s="128">
        <v>0.7</v>
      </c>
      <c r="H1516" s="128">
        <f t="shared" si="332"/>
        <v>1.6625000000000001</v>
      </c>
      <c r="I1516" s="127">
        <v>0.5</v>
      </c>
      <c r="J1516" s="750">
        <f t="shared" si="331"/>
        <v>3.1770375</v>
      </c>
    </row>
    <row r="1517" spans="1:10">
      <c r="A1517" s="1320"/>
      <c r="B1517" s="1321"/>
      <c r="C1517" s="1321"/>
      <c r="D1517" s="1322"/>
      <c r="E1517" s="447" t="str">
        <f>+E118</f>
        <v>P26 A P27</v>
      </c>
      <c r="F1517" s="637"/>
      <c r="G1517" s="128"/>
      <c r="H1517" s="128"/>
      <c r="I1517" s="127"/>
      <c r="J1517" s="750"/>
    </row>
    <row r="1518" spans="1:10">
      <c r="A1518" s="1320"/>
      <c r="B1518" s="1321"/>
      <c r="C1518" s="1321"/>
      <c r="D1518" s="1322"/>
      <c r="E1518" s="134" t="s">
        <v>81</v>
      </c>
      <c r="F1518" s="637">
        <v>2.93</v>
      </c>
      <c r="G1518" s="128">
        <v>0.7</v>
      </c>
      <c r="H1518" s="128">
        <f>(1.2+H$118)/2+0.1</f>
        <v>1.625</v>
      </c>
      <c r="I1518" s="127">
        <v>0.5</v>
      </c>
      <c r="J1518" s="750">
        <f t="shared" ref="J1518:J1596" si="333">+F1518*G1518*I1518*H1518</f>
        <v>1.6664375000000002</v>
      </c>
    </row>
    <row r="1519" spans="1:10">
      <c r="A1519" s="1320"/>
      <c r="B1519" s="1321"/>
      <c r="C1519" s="1321"/>
      <c r="D1519" s="1322"/>
      <c r="E1519" s="134" t="s">
        <v>82</v>
      </c>
      <c r="F1519" s="637">
        <v>7.63</v>
      </c>
      <c r="G1519" s="128">
        <v>0.7</v>
      </c>
      <c r="H1519" s="128">
        <f t="shared" ref="H1519:H1531" si="334">(1.2+H$118)/2+0.1</f>
        <v>1.625</v>
      </c>
      <c r="I1519" s="127">
        <v>0.5</v>
      </c>
      <c r="J1519" s="750">
        <f t="shared" si="333"/>
        <v>4.3395624999999995</v>
      </c>
    </row>
    <row r="1520" spans="1:10">
      <c r="A1520" s="1320"/>
      <c r="B1520" s="1321"/>
      <c r="C1520" s="1321"/>
      <c r="D1520" s="1322"/>
      <c r="E1520" s="134" t="s">
        <v>83</v>
      </c>
      <c r="F1520" s="637">
        <v>6.7</v>
      </c>
      <c r="G1520" s="128">
        <v>0.7</v>
      </c>
      <c r="H1520" s="128">
        <f t="shared" si="334"/>
        <v>1.625</v>
      </c>
      <c r="I1520" s="127">
        <v>0.5</v>
      </c>
      <c r="J1520" s="750">
        <f t="shared" si="333"/>
        <v>3.8106249999999995</v>
      </c>
    </row>
    <row r="1521" spans="1:10">
      <c r="A1521" s="1320"/>
      <c r="B1521" s="1321"/>
      <c r="C1521" s="1321"/>
      <c r="D1521" s="1322"/>
      <c r="E1521" s="134" t="s">
        <v>84</v>
      </c>
      <c r="F1521" s="637">
        <v>9.52</v>
      </c>
      <c r="G1521" s="128">
        <v>0.7</v>
      </c>
      <c r="H1521" s="128">
        <f t="shared" si="334"/>
        <v>1.625</v>
      </c>
      <c r="I1521" s="127">
        <v>0.5</v>
      </c>
      <c r="J1521" s="750">
        <f t="shared" ref="J1521:J1531" si="335">+F1521*G1521*I1521*H1521</f>
        <v>5.4144999999999994</v>
      </c>
    </row>
    <row r="1522" spans="1:10">
      <c r="A1522" s="1320"/>
      <c r="B1522" s="1321"/>
      <c r="C1522" s="1321"/>
      <c r="D1522" s="1322"/>
      <c r="E1522" s="134" t="s">
        <v>85</v>
      </c>
      <c r="F1522" s="637">
        <v>11.41</v>
      </c>
      <c r="G1522" s="128">
        <v>0.7</v>
      </c>
      <c r="H1522" s="128">
        <f t="shared" si="334"/>
        <v>1.625</v>
      </c>
      <c r="I1522" s="127">
        <v>0.5</v>
      </c>
      <c r="J1522" s="750">
        <f t="shared" si="335"/>
        <v>6.4894374999999993</v>
      </c>
    </row>
    <row r="1523" spans="1:10">
      <c r="A1523" s="1320"/>
      <c r="B1523" s="1321"/>
      <c r="C1523" s="1321"/>
      <c r="D1523" s="1322"/>
      <c r="E1523" s="134" t="s">
        <v>86</v>
      </c>
      <c r="F1523" s="637">
        <v>13.29</v>
      </c>
      <c r="G1523" s="128">
        <v>0.7</v>
      </c>
      <c r="H1523" s="128">
        <f t="shared" si="334"/>
        <v>1.625</v>
      </c>
      <c r="I1523" s="127">
        <v>0.5</v>
      </c>
      <c r="J1523" s="750">
        <f t="shared" si="335"/>
        <v>7.5586874999999996</v>
      </c>
    </row>
    <row r="1524" spans="1:10">
      <c r="A1524" s="1320"/>
      <c r="B1524" s="1321"/>
      <c r="C1524" s="1321"/>
      <c r="D1524" s="1322"/>
      <c r="E1524" s="134" t="s">
        <v>87</v>
      </c>
      <c r="F1524" s="637">
        <v>15.18</v>
      </c>
      <c r="G1524" s="128">
        <v>0.7</v>
      </c>
      <c r="H1524" s="128">
        <f t="shared" si="334"/>
        <v>1.625</v>
      </c>
      <c r="I1524" s="127">
        <v>0.5</v>
      </c>
      <c r="J1524" s="750">
        <f t="shared" si="335"/>
        <v>8.6336250000000003</v>
      </c>
    </row>
    <row r="1525" spans="1:10">
      <c r="A1525" s="1320"/>
      <c r="B1525" s="1321"/>
      <c r="C1525" s="1321"/>
      <c r="D1525" s="1322"/>
      <c r="E1525" s="134" t="s">
        <v>88</v>
      </c>
      <c r="F1525" s="637">
        <v>17.059999999999999</v>
      </c>
      <c r="G1525" s="128">
        <v>0.7</v>
      </c>
      <c r="H1525" s="128">
        <f t="shared" si="334"/>
        <v>1.625</v>
      </c>
      <c r="I1525" s="127">
        <v>0.5</v>
      </c>
      <c r="J1525" s="750">
        <f t="shared" si="335"/>
        <v>9.7028749999999988</v>
      </c>
    </row>
    <row r="1526" spans="1:10">
      <c r="A1526" s="1320"/>
      <c r="B1526" s="1321"/>
      <c r="C1526" s="1321"/>
      <c r="D1526" s="1322"/>
      <c r="E1526" s="134" t="s">
        <v>89</v>
      </c>
      <c r="F1526" s="637">
        <v>18.95</v>
      </c>
      <c r="G1526" s="128">
        <v>0.7</v>
      </c>
      <c r="H1526" s="128">
        <f t="shared" si="334"/>
        <v>1.625</v>
      </c>
      <c r="I1526" s="127">
        <v>0.5</v>
      </c>
      <c r="J1526" s="750">
        <f t="shared" si="335"/>
        <v>10.7778125</v>
      </c>
    </row>
    <row r="1527" spans="1:10">
      <c r="A1527" s="1320"/>
      <c r="B1527" s="1321"/>
      <c r="C1527" s="1321"/>
      <c r="D1527" s="1322"/>
      <c r="E1527" s="134" t="s">
        <v>90</v>
      </c>
      <c r="F1527" s="637">
        <v>20.83</v>
      </c>
      <c r="G1527" s="128">
        <v>0.7</v>
      </c>
      <c r="H1527" s="128">
        <f t="shared" si="334"/>
        <v>1.625</v>
      </c>
      <c r="I1527" s="127">
        <v>0.5</v>
      </c>
      <c r="J1527" s="750">
        <f t="shared" si="335"/>
        <v>11.847062499999998</v>
      </c>
    </row>
    <row r="1528" spans="1:10">
      <c r="A1528" s="1320"/>
      <c r="B1528" s="1321"/>
      <c r="C1528" s="1321"/>
      <c r="D1528" s="1322"/>
      <c r="E1528" s="134" t="s">
        <v>91</v>
      </c>
      <c r="F1528" s="637">
        <v>22.71</v>
      </c>
      <c r="G1528" s="128">
        <v>0.7</v>
      </c>
      <c r="H1528" s="128">
        <f t="shared" si="334"/>
        <v>1.625</v>
      </c>
      <c r="I1528" s="127">
        <v>0.5</v>
      </c>
      <c r="J1528" s="750">
        <f t="shared" si="335"/>
        <v>12.9163125</v>
      </c>
    </row>
    <row r="1529" spans="1:10">
      <c r="A1529" s="1320"/>
      <c r="B1529" s="1321"/>
      <c r="C1529" s="1321"/>
      <c r="D1529" s="1322"/>
      <c r="E1529" s="134" t="s">
        <v>92</v>
      </c>
      <c r="F1529" s="637">
        <v>24.6</v>
      </c>
      <c r="G1529" s="128">
        <v>0.7</v>
      </c>
      <c r="H1529" s="128">
        <f t="shared" si="334"/>
        <v>1.625</v>
      </c>
      <c r="I1529" s="127">
        <v>0.5</v>
      </c>
      <c r="J1529" s="750">
        <f t="shared" si="335"/>
        <v>13.991249999999999</v>
      </c>
    </row>
    <row r="1530" spans="1:10">
      <c r="A1530" s="1320"/>
      <c r="B1530" s="1321"/>
      <c r="C1530" s="1321"/>
      <c r="D1530" s="1322"/>
      <c r="E1530" s="134" t="s">
        <v>93</v>
      </c>
      <c r="F1530" s="637">
        <v>26.48</v>
      </c>
      <c r="G1530" s="128">
        <v>0.7</v>
      </c>
      <c r="H1530" s="128">
        <f t="shared" si="334"/>
        <v>1.625</v>
      </c>
      <c r="I1530" s="127">
        <v>0.5</v>
      </c>
      <c r="J1530" s="750">
        <f t="shared" si="335"/>
        <v>15.060499999999998</v>
      </c>
    </row>
    <row r="1531" spans="1:10">
      <c r="A1531" s="1320"/>
      <c r="B1531" s="1321"/>
      <c r="C1531" s="1321"/>
      <c r="D1531" s="1322"/>
      <c r="E1531" s="134" t="s">
        <v>225</v>
      </c>
      <c r="F1531" s="637">
        <v>28.37</v>
      </c>
      <c r="G1531" s="128">
        <v>0.7</v>
      </c>
      <c r="H1531" s="128">
        <f t="shared" si="334"/>
        <v>1.625</v>
      </c>
      <c r="I1531" s="127">
        <v>0.5</v>
      </c>
      <c r="J1531" s="750">
        <f t="shared" si="335"/>
        <v>16.135437499999998</v>
      </c>
    </row>
    <row r="1532" spans="1:10">
      <c r="A1532" s="1320"/>
      <c r="B1532" s="1321"/>
      <c r="C1532" s="1321"/>
      <c r="D1532" s="1322"/>
      <c r="E1532" s="447" t="str">
        <f>+E119</f>
        <v>P27 A P28</v>
      </c>
      <c r="F1532" s="637"/>
      <c r="G1532" s="128"/>
      <c r="H1532" s="128"/>
      <c r="I1532" s="127"/>
      <c r="J1532" s="750">
        <f t="shared" si="333"/>
        <v>0</v>
      </c>
    </row>
    <row r="1533" spans="1:10">
      <c r="A1533" s="1320"/>
      <c r="B1533" s="1321"/>
      <c r="C1533" s="1321"/>
      <c r="D1533" s="1322"/>
      <c r="E1533" s="447" t="str">
        <f>+E120</f>
        <v>P28 A P29</v>
      </c>
      <c r="F1533" s="637"/>
      <c r="G1533" s="128"/>
      <c r="H1533" s="128"/>
      <c r="I1533" s="127"/>
      <c r="J1533" s="750"/>
    </row>
    <row r="1534" spans="1:10">
      <c r="A1534" s="1320"/>
      <c r="B1534" s="1321"/>
      <c r="C1534" s="1321"/>
      <c r="D1534" s="1322"/>
      <c r="E1534" s="134" t="s">
        <v>81</v>
      </c>
      <c r="F1534" s="637">
        <v>5.66</v>
      </c>
      <c r="G1534" s="128">
        <v>0.7</v>
      </c>
      <c r="H1534" s="128">
        <f>(1.2+H$120)/2+0.1</f>
        <v>1.6</v>
      </c>
      <c r="I1534" s="127">
        <v>0.5</v>
      </c>
      <c r="J1534" s="750">
        <f t="shared" si="333"/>
        <v>3.1696</v>
      </c>
    </row>
    <row r="1535" spans="1:10">
      <c r="A1535" s="1320"/>
      <c r="B1535" s="1321"/>
      <c r="C1535" s="1321"/>
      <c r="D1535" s="1322"/>
      <c r="E1535" s="134" t="s">
        <v>82</v>
      </c>
      <c r="F1535" s="637">
        <v>4.29</v>
      </c>
      <c r="G1535" s="128">
        <v>0.7</v>
      </c>
      <c r="H1535" s="128">
        <f t="shared" ref="H1535:H1547" si="336">(1.2+H$120)/2+0.1</f>
        <v>1.6</v>
      </c>
      <c r="I1535" s="127">
        <v>0.5</v>
      </c>
      <c r="J1535" s="750">
        <f t="shared" si="333"/>
        <v>2.4024000000000001</v>
      </c>
    </row>
    <row r="1536" spans="1:10">
      <c r="A1536" s="1320"/>
      <c r="B1536" s="1321"/>
      <c r="C1536" s="1321"/>
      <c r="D1536" s="1322"/>
      <c r="E1536" s="134" t="s">
        <v>83</v>
      </c>
      <c r="F1536" s="637">
        <v>5.75</v>
      </c>
      <c r="G1536" s="128">
        <v>0.7</v>
      </c>
      <c r="H1536" s="128">
        <f t="shared" si="336"/>
        <v>1.6</v>
      </c>
      <c r="I1536" s="127">
        <v>0.5</v>
      </c>
      <c r="J1536" s="750">
        <f t="shared" si="333"/>
        <v>3.2199999999999998</v>
      </c>
    </row>
    <row r="1537" spans="1:10">
      <c r="A1537" s="1320"/>
      <c r="B1537" s="1321"/>
      <c r="C1537" s="1321"/>
      <c r="D1537" s="1322"/>
      <c r="E1537" s="134" t="s">
        <v>84</v>
      </c>
      <c r="F1537" s="637">
        <v>4.3099999999999996</v>
      </c>
      <c r="G1537" s="128">
        <v>0.7</v>
      </c>
      <c r="H1537" s="128">
        <f t="shared" si="336"/>
        <v>1.6</v>
      </c>
      <c r="I1537" s="127">
        <v>0.5</v>
      </c>
      <c r="J1537" s="750">
        <f t="shared" si="333"/>
        <v>2.4135999999999997</v>
      </c>
    </row>
    <row r="1538" spans="1:10">
      <c r="A1538" s="1320"/>
      <c r="B1538" s="1321"/>
      <c r="C1538" s="1321"/>
      <c r="D1538" s="1322"/>
      <c r="E1538" s="134" t="s">
        <v>85</v>
      </c>
      <c r="F1538" s="637">
        <v>5.84</v>
      </c>
      <c r="G1538" s="128">
        <v>0.7</v>
      </c>
      <c r="H1538" s="128">
        <f t="shared" si="336"/>
        <v>1.6</v>
      </c>
      <c r="I1538" s="127">
        <v>0.5</v>
      </c>
      <c r="J1538" s="750">
        <f t="shared" si="333"/>
        <v>3.2704000000000004</v>
      </c>
    </row>
    <row r="1539" spans="1:10">
      <c r="A1539" s="1320"/>
      <c r="B1539" s="1321"/>
      <c r="C1539" s="1321"/>
      <c r="D1539" s="1322"/>
      <c r="E1539" s="134" t="s">
        <v>86</v>
      </c>
      <c r="F1539" s="637">
        <v>4.3</v>
      </c>
      <c r="G1539" s="128">
        <v>0.7</v>
      </c>
      <c r="H1539" s="128">
        <f t="shared" si="336"/>
        <v>1.6</v>
      </c>
      <c r="I1539" s="127">
        <v>0.5</v>
      </c>
      <c r="J1539" s="750">
        <f t="shared" si="333"/>
        <v>2.4079999999999999</v>
      </c>
    </row>
    <row r="1540" spans="1:10">
      <c r="A1540" s="1320"/>
      <c r="B1540" s="1321"/>
      <c r="C1540" s="1321"/>
      <c r="D1540" s="1322"/>
      <c r="E1540" s="134" t="s">
        <v>87</v>
      </c>
      <c r="F1540" s="637">
        <v>5.86</v>
      </c>
      <c r="G1540" s="128">
        <v>0.7</v>
      </c>
      <c r="H1540" s="128">
        <f t="shared" si="336"/>
        <v>1.6</v>
      </c>
      <c r="I1540" s="127">
        <v>0.5</v>
      </c>
      <c r="J1540" s="750">
        <f t="shared" si="333"/>
        <v>3.2816000000000005</v>
      </c>
    </row>
    <row r="1541" spans="1:10">
      <c r="A1541" s="1320"/>
      <c r="B1541" s="1321"/>
      <c r="C1541" s="1321"/>
      <c r="D1541" s="1322"/>
      <c r="E1541" s="134" t="s">
        <v>88</v>
      </c>
      <c r="F1541" s="637">
        <v>4.1900000000000004</v>
      </c>
      <c r="G1541" s="128">
        <v>0.7</v>
      </c>
      <c r="H1541" s="128">
        <f t="shared" si="336"/>
        <v>1.6</v>
      </c>
      <c r="I1541" s="127">
        <v>0.5</v>
      </c>
      <c r="J1541" s="750">
        <f t="shared" si="333"/>
        <v>2.3464000000000005</v>
      </c>
    </row>
    <row r="1542" spans="1:10">
      <c r="A1542" s="1320"/>
      <c r="B1542" s="1321"/>
      <c r="C1542" s="1321"/>
      <c r="D1542" s="1322"/>
      <c r="E1542" s="134" t="s">
        <v>89</v>
      </c>
      <c r="F1542" s="637">
        <v>5.71</v>
      </c>
      <c r="G1542" s="128">
        <v>0.7</v>
      </c>
      <c r="H1542" s="128">
        <f t="shared" si="336"/>
        <v>1.6</v>
      </c>
      <c r="I1542" s="127">
        <v>0.5</v>
      </c>
      <c r="J1542" s="750">
        <f t="shared" ref="J1542:J1547" si="337">+F1542*G1542*I1542*H1542</f>
        <v>3.1976</v>
      </c>
    </row>
    <row r="1543" spans="1:10">
      <c r="A1543" s="1320"/>
      <c r="B1543" s="1321"/>
      <c r="C1543" s="1321"/>
      <c r="D1543" s="1322"/>
      <c r="E1543" s="134" t="s">
        <v>90</v>
      </c>
      <c r="F1543" s="637">
        <v>3.66</v>
      </c>
      <c r="G1543" s="128">
        <v>0.7</v>
      </c>
      <c r="H1543" s="128">
        <f t="shared" si="336"/>
        <v>1.6</v>
      </c>
      <c r="I1543" s="127">
        <v>0.5</v>
      </c>
      <c r="J1543" s="750">
        <f t="shared" si="337"/>
        <v>2.0495999999999999</v>
      </c>
    </row>
    <row r="1544" spans="1:10">
      <c r="A1544" s="1320"/>
      <c r="B1544" s="1321"/>
      <c r="C1544" s="1321"/>
      <c r="D1544" s="1322"/>
      <c r="E1544" s="134" t="s">
        <v>91</v>
      </c>
      <c r="F1544" s="637">
        <v>4.33</v>
      </c>
      <c r="G1544" s="128">
        <v>0.7</v>
      </c>
      <c r="H1544" s="128">
        <f t="shared" si="336"/>
        <v>1.6</v>
      </c>
      <c r="I1544" s="127">
        <v>0.5</v>
      </c>
      <c r="J1544" s="750">
        <f t="shared" si="337"/>
        <v>2.4247999999999998</v>
      </c>
    </row>
    <row r="1545" spans="1:10">
      <c r="A1545" s="1320"/>
      <c r="B1545" s="1321"/>
      <c r="C1545" s="1321"/>
      <c r="D1545" s="1322"/>
      <c r="E1545" s="134" t="s">
        <v>92</v>
      </c>
      <c r="F1545" s="637">
        <v>7.62</v>
      </c>
      <c r="G1545" s="128">
        <v>0.7</v>
      </c>
      <c r="H1545" s="128">
        <f t="shared" si="336"/>
        <v>1.6</v>
      </c>
      <c r="I1545" s="127">
        <v>0.5</v>
      </c>
      <c r="J1545" s="750">
        <f t="shared" si="337"/>
        <v>4.2671999999999999</v>
      </c>
    </row>
    <row r="1546" spans="1:10">
      <c r="A1546" s="1320"/>
      <c r="B1546" s="1321"/>
      <c r="C1546" s="1321"/>
      <c r="D1546" s="1322"/>
      <c r="E1546" s="134" t="s">
        <v>93</v>
      </c>
      <c r="F1546" s="637">
        <v>4.38</v>
      </c>
      <c r="G1546" s="128">
        <v>0.7</v>
      </c>
      <c r="H1546" s="128">
        <f t="shared" si="336"/>
        <v>1.6</v>
      </c>
      <c r="I1546" s="127">
        <v>0.5</v>
      </c>
      <c r="J1546" s="750">
        <f t="shared" si="337"/>
        <v>2.4527999999999999</v>
      </c>
    </row>
    <row r="1547" spans="1:10">
      <c r="A1547" s="1320"/>
      <c r="B1547" s="1321"/>
      <c r="C1547" s="1321"/>
      <c r="D1547" s="1322"/>
      <c r="E1547" s="134" t="s">
        <v>225</v>
      </c>
      <c r="F1547" s="637">
        <v>8.42</v>
      </c>
      <c r="G1547" s="128">
        <v>0.7</v>
      </c>
      <c r="H1547" s="128">
        <f t="shared" si="336"/>
        <v>1.6</v>
      </c>
      <c r="I1547" s="127">
        <v>0.5</v>
      </c>
      <c r="J1547" s="750">
        <f t="shared" si="337"/>
        <v>4.7151999999999994</v>
      </c>
    </row>
    <row r="1548" spans="1:10">
      <c r="A1548" s="1320"/>
      <c r="B1548" s="1321"/>
      <c r="C1548" s="1321"/>
      <c r="D1548" s="1322"/>
      <c r="E1548" s="447" t="str">
        <f>+E121</f>
        <v>P29 A P30</v>
      </c>
      <c r="F1548" s="637"/>
      <c r="G1548" s="128"/>
      <c r="H1548" s="128"/>
      <c r="I1548" s="127"/>
      <c r="J1548" s="750">
        <f t="shared" si="333"/>
        <v>0</v>
      </c>
    </row>
    <row r="1549" spans="1:10">
      <c r="A1549" s="1320"/>
      <c r="B1549" s="1321"/>
      <c r="C1549" s="1321"/>
      <c r="D1549" s="1322"/>
      <c r="E1549" s="134" t="s">
        <v>81</v>
      </c>
      <c r="F1549" s="637">
        <v>3.26</v>
      </c>
      <c r="G1549" s="128">
        <v>0.7</v>
      </c>
      <c r="H1549" s="128">
        <f>(1.2+H$121)/2+0.1</f>
        <v>1.7625000000000002</v>
      </c>
      <c r="I1549" s="127">
        <v>0.5</v>
      </c>
      <c r="J1549" s="750">
        <f t="shared" ref="J1549:J1550" si="338">+F1549*G1549*I1549*H1549</f>
        <v>2.0110124999999996</v>
      </c>
    </row>
    <row r="1550" spans="1:10">
      <c r="A1550" s="1320"/>
      <c r="B1550" s="1321"/>
      <c r="C1550" s="1321"/>
      <c r="D1550" s="1322"/>
      <c r="E1550" s="134" t="s">
        <v>82</v>
      </c>
      <c r="F1550" s="637">
        <v>13.87</v>
      </c>
      <c r="G1550" s="128">
        <v>0.7</v>
      </c>
      <c r="H1550" s="128">
        <f t="shared" ref="H1550:H1557" si="339">(1.2+H$121)/2+0.1</f>
        <v>1.7625000000000002</v>
      </c>
      <c r="I1550" s="127">
        <v>0.5</v>
      </c>
      <c r="J1550" s="750">
        <f t="shared" si="338"/>
        <v>8.556056250000001</v>
      </c>
    </row>
    <row r="1551" spans="1:10">
      <c r="A1551" s="1320"/>
      <c r="B1551" s="1321"/>
      <c r="C1551" s="1321"/>
      <c r="D1551" s="1322"/>
      <c r="E1551" s="134" t="s">
        <v>83</v>
      </c>
      <c r="F1551" s="637">
        <v>3.51</v>
      </c>
      <c r="G1551" s="128">
        <v>0.7</v>
      </c>
      <c r="H1551" s="128">
        <f t="shared" si="339"/>
        <v>1.7625000000000002</v>
      </c>
      <c r="I1551" s="127">
        <v>0.5</v>
      </c>
      <c r="J1551" s="750">
        <f t="shared" ref="J1551:J1557" si="340">+F1551*G1551*I1551*H1551</f>
        <v>2.1652312500000002</v>
      </c>
    </row>
    <row r="1552" spans="1:10">
      <c r="A1552" s="1320"/>
      <c r="B1552" s="1321"/>
      <c r="C1552" s="1321"/>
      <c r="D1552" s="1322"/>
      <c r="E1552" s="134" t="s">
        <v>84</v>
      </c>
      <c r="F1552" s="637">
        <v>4.8099999999999996</v>
      </c>
      <c r="G1552" s="128">
        <v>0.7</v>
      </c>
      <c r="H1552" s="128">
        <f t="shared" si="339"/>
        <v>1.7625000000000002</v>
      </c>
      <c r="I1552" s="127">
        <v>0.5</v>
      </c>
      <c r="J1552" s="750">
        <f t="shared" si="340"/>
        <v>2.9671687499999999</v>
      </c>
    </row>
    <row r="1553" spans="1:10">
      <c r="A1553" s="1320"/>
      <c r="B1553" s="1321"/>
      <c r="C1553" s="1321"/>
      <c r="D1553" s="1322"/>
      <c r="E1553" s="134" t="s">
        <v>85</v>
      </c>
      <c r="F1553" s="637">
        <v>5.0199999999999996</v>
      </c>
      <c r="G1553" s="128">
        <v>0.7</v>
      </c>
      <c r="H1553" s="128">
        <f t="shared" si="339"/>
        <v>1.7625000000000002</v>
      </c>
      <c r="I1553" s="127">
        <v>0.5</v>
      </c>
      <c r="J1553" s="750">
        <f t="shared" si="340"/>
        <v>3.0967124999999998</v>
      </c>
    </row>
    <row r="1554" spans="1:10">
      <c r="A1554" s="1320"/>
      <c r="B1554" s="1321"/>
      <c r="C1554" s="1321"/>
      <c r="D1554" s="1322"/>
      <c r="E1554" s="134" t="s">
        <v>86</v>
      </c>
      <c r="F1554" s="637">
        <v>5.84</v>
      </c>
      <c r="G1554" s="128">
        <v>0.7</v>
      </c>
      <c r="H1554" s="128">
        <f t="shared" si="339"/>
        <v>1.7625000000000002</v>
      </c>
      <c r="I1554" s="127">
        <v>0.5</v>
      </c>
      <c r="J1554" s="750">
        <f t="shared" si="340"/>
        <v>3.6025500000000004</v>
      </c>
    </row>
    <row r="1555" spans="1:10">
      <c r="A1555" s="1320"/>
      <c r="B1555" s="1321"/>
      <c r="C1555" s="1321"/>
      <c r="D1555" s="1322"/>
      <c r="E1555" s="134" t="s">
        <v>87</v>
      </c>
      <c r="F1555" s="637">
        <v>5.57</v>
      </c>
      <c r="G1555" s="128">
        <v>0.7</v>
      </c>
      <c r="H1555" s="128">
        <f t="shared" si="339"/>
        <v>1.7625000000000002</v>
      </c>
      <c r="I1555" s="127">
        <v>0.5</v>
      </c>
      <c r="J1555" s="750">
        <f t="shared" si="340"/>
        <v>3.4359937500000002</v>
      </c>
    </row>
    <row r="1556" spans="1:10">
      <c r="A1556" s="1320"/>
      <c r="B1556" s="1321"/>
      <c r="C1556" s="1321"/>
      <c r="D1556" s="1322"/>
      <c r="E1556" s="134" t="s">
        <v>88</v>
      </c>
      <c r="F1556" s="637">
        <v>11.93</v>
      </c>
      <c r="G1556" s="128">
        <v>0.7</v>
      </c>
      <c r="H1556" s="128">
        <f t="shared" si="339"/>
        <v>1.7625000000000002</v>
      </c>
      <c r="I1556" s="127">
        <v>0.5</v>
      </c>
      <c r="J1556" s="750">
        <f t="shared" si="340"/>
        <v>7.3593187499999999</v>
      </c>
    </row>
    <row r="1557" spans="1:10">
      <c r="A1557" s="1320"/>
      <c r="B1557" s="1321"/>
      <c r="C1557" s="1321"/>
      <c r="D1557" s="1322"/>
      <c r="E1557" s="134" t="s">
        <v>89</v>
      </c>
      <c r="F1557" s="637">
        <v>6.11</v>
      </c>
      <c r="G1557" s="128">
        <v>0.7</v>
      </c>
      <c r="H1557" s="128">
        <f t="shared" si="339"/>
        <v>1.7625000000000002</v>
      </c>
      <c r="I1557" s="127">
        <v>0.5</v>
      </c>
      <c r="J1557" s="750">
        <f t="shared" si="340"/>
        <v>3.7691062500000005</v>
      </c>
    </row>
    <row r="1558" spans="1:10">
      <c r="A1558" s="1320"/>
      <c r="B1558" s="1321"/>
      <c r="C1558" s="1321"/>
      <c r="D1558" s="1322"/>
      <c r="E1558" s="447" t="str">
        <f>+E122</f>
        <v>P30 A P31</v>
      </c>
      <c r="F1558" s="637"/>
      <c r="G1558" s="128"/>
      <c r="H1558" s="128"/>
      <c r="I1558" s="127"/>
      <c r="J1558" s="750">
        <f t="shared" si="333"/>
        <v>0</v>
      </c>
    </row>
    <row r="1559" spans="1:10">
      <c r="A1559" s="1320"/>
      <c r="B1559" s="1321"/>
      <c r="C1559" s="1321"/>
      <c r="D1559" s="1322"/>
      <c r="E1559" s="134" t="s">
        <v>81</v>
      </c>
      <c r="F1559" s="637">
        <v>3.16</v>
      </c>
      <c r="G1559" s="128">
        <v>0.7</v>
      </c>
      <c r="H1559" s="128">
        <f>(1.2+H$122)/2+0.1</f>
        <v>1.8774999999999999</v>
      </c>
      <c r="I1559" s="127">
        <v>0.5</v>
      </c>
      <c r="J1559" s="750">
        <f t="shared" ref="J1559:J1563" si="341">+F1559*G1559*I1559*H1559</f>
        <v>2.0765149999999997</v>
      </c>
    </row>
    <row r="1560" spans="1:10">
      <c r="A1560" s="1320"/>
      <c r="B1560" s="1321"/>
      <c r="C1560" s="1321"/>
      <c r="D1560" s="1322"/>
      <c r="E1560" s="134" t="s">
        <v>82</v>
      </c>
      <c r="F1560" s="637">
        <v>5.89</v>
      </c>
      <c r="G1560" s="128">
        <v>0.7</v>
      </c>
      <c r="H1560" s="128">
        <f t="shared" ref="H1560:H1576" si="342">(1.2+H$122)/2+0.1</f>
        <v>1.8774999999999999</v>
      </c>
      <c r="I1560" s="127">
        <v>0.5</v>
      </c>
      <c r="J1560" s="750">
        <f t="shared" si="341"/>
        <v>3.8704662499999993</v>
      </c>
    </row>
    <row r="1561" spans="1:10">
      <c r="A1561" s="1320"/>
      <c r="B1561" s="1321"/>
      <c r="C1561" s="1321"/>
      <c r="D1561" s="1322"/>
      <c r="E1561" s="134" t="s">
        <v>83</v>
      </c>
      <c r="F1561" s="637">
        <v>5.84</v>
      </c>
      <c r="G1561" s="128">
        <v>0.7</v>
      </c>
      <c r="H1561" s="128">
        <f t="shared" si="342"/>
        <v>1.8774999999999999</v>
      </c>
      <c r="I1561" s="127">
        <v>0.5</v>
      </c>
      <c r="J1561" s="750">
        <f t="shared" si="341"/>
        <v>3.8376099999999997</v>
      </c>
    </row>
    <row r="1562" spans="1:10">
      <c r="A1562" s="1320"/>
      <c r="B1562" s="1321"/>
      <c r="C1562" s="1321"/>
      <c r="D1562" s="1322"/>
      <c r="E1562" s="134" t="s">
        <v>84</v>
      </c>
      <c r="F1562" s="637">
        <v>5.87</v>
      </c>
      <c r="G1562" s="128">
        <v>0.7</v>
      </c>
      <c r="H1562" s="128">
        <f t="shared" si="342"/>
        <v>1.8774999999999999</v>
      </c>
      <c r="I1562" s="127">
        <v>0.5</v>
      </c>
      <c r="J1562" s="750">
        <f t="shared" si="341"/>
        <v>3.8573237499999999</v>
      </c>
    </row>
    <row r="1563" spans="1:10">
      <c r="A1563" s="1320"/>
      <c r="B1563" s="1321"/>
      <c r="C1563" s="1321"/>
      <c r="D1563" s="1322"/>
      <c r="E1563" s="134" t="s">
        <v>85</v>
      </c>
      <c r="F1563" s="637">
        <v>3.14</v>
      </c>
      <c r="G1563" s="128">
        <v>0.7</v>
      </c>
      <c r="H1563" s="128">
        <f t="shared" si="342"/>
        <v>1.8774999999999999</v>
      </c>
      <c r="I1563" s="127">
        <v>0.5</v>
      </c>
      <c r="J1563" s="750">
        <f t="shared" si="341"/>
        <v>2.0633724999999998</v>
      </c>
    </row>
    <row r="1564" spans="1:10">
      <c r="A1564" s="1320"/>
      <c r="B1564" s="1321"/>
      <c r="C1564" s="1321"/>
      <c r="D1564" s="1322"/>
      <c r="E1564" s="134" t="s">
        <v>86</v>
      </c>
      <c r="F1564" s="637">
        <v>5.84</v>
      </c>
      <c r="G1564" s="128">
        <v>0.7</v>
      </c>
      <c r="H1564" s="128">
        <f t="shared" si="342"/>
        <v>1.8774999999999999</v>
      </c>
      <c r="I1564" s="127">
        <v>0.5</v>
      </c>
      <c r="J1564" s="750">
        <f t="shared" ref="J1564:J1576" si="343">+F1564*G1564*I1564*H1564</f>
        <v>3.8376099999999997</v>
      </c>
    </row>
    <row r="1565" spans="1:10">
      <c r="A1565" s="1320"/>
      <c r="B1565" s="1321"/>
      <c r="C1565" s="1321"/>
      <c r="D1565" s="1322"/>
      <c r="E1565" s="134" t="s">
        <v>87</v>
      </c>
      <c r="F1565" s="637">
        <v>3.15</v>
      </c>
      <c r="G1565" s="128">
        <v>0.7</v>
      </c>
      <c r="H1565" s="128">
        <f t="shared" si="342"/>
        <v>1.8774999999999999</v>
      </c>
      <c r="I1565" s="127">
        <v>0.5</v>
      </c>
      <c r="J1565" s="750">
        <f t="shared" si="343"/>
        <v>2.0699437499999997</v>
      </c>
    </row>
    <row r="1566" spans="1:10">
      <c r="A1566" s="1320"/>
      <c r="B1566" s="1321"/>
      <c r="C1566" s="1321"/>
      <c r="D1566" s="1322"/>
      <c r="E1566" s="134" t="s">
        <v>88</v>
      </c>
      <c r="F1566" s="637">
        <v>6.47</v>
      </c>
      <c r="G1566" s="128">
        <v>0.7</v>
      </c>
      <c r="H1566" s="128">
        <f t="shared" si="342"/>
        <v>1.8774999999999999</v>
      </c>
      <c r="I1566" s="127">
        <v>0.5</v>
      </c>
      <c r="J1566" s="750">
        <f t="shared" si="343"/>
        <v>4.2515987499999994</v>
      </c>
    </row>
    <row r="1567" spans="1:10">
      <c r="A1567" s="1320"/>
      <c r="B1567" s="1321"/>
      <c r="C1567" s="1321"/>
      <c r="D1567" s="1322"/>
      <c r="E1567" s="134" t="s">
        <v>89</v>
      </c>
      <c r="F1567" s="637">
        <v>6.53</v>
      </c>
      <c r="G1567" s="128">
        <v>0.7</v>
      </c>
      <c r="H1567" s="128">
        <f t="shared" si="342"/>
        <v>1.8774999999999999</v>
      </c>
      <c r="I1567" s="127">
        <v>0.5</v>
      </c>
      <c r="J1567" s="750">
        <f t="shared" si="343"/>
        <v>4.2910262499999998</v>
      </c>
    </row>
    <row r="1568" spans="1:10">
      <c r="A1568" s="1320"/>
      <c r="B1568" s="1321"/>
      <c r="C1568" s="1321"/>
      <c r="D1568" s="1322"/>
      <c r="E1568" s="134" t="s">
        <v>90</v>
      </c>
      <c r="F1568" s="637">
        <v>3.86</v>
      </c>
      <c r="G1568" s="128">
        <v>0.7</v>
      </c>
      <c r="H1568" s="128">
        <f t="shared" si="342"/>
        <v>1.8774999999999999</v>
      </c>
      <c r="I1568" s="127">
        <v>0.5</v>
      </c>
      <c r="J1568" s="750">
        <f t="shared" si="343"/>
        <v>2.5365025000000001</v>
      </c>
    </row>
    <row r="1569" spans="1:10">
      <c r="A1569" s="1320"/>
      <c r="B1569" s="1321"/>
      <c r="C1569" s="1321"/>
      <c r="D1569" s="1322"/>
      <c r="E1569" s="134" t="s">
        <v>91</v>
      </c>
      <c r="F1569" s="637">
        <v>6.39</v>
      </c>
      <c r="G1569" s="128">
        <v>0.7</v>
      </c>
      <c r="H1569" s="128">
        <f t="shared" si="342"/>
        <v>1.8774999999999999</v>
      </c>
      <c r="I1569" s="127">
        <v>0.5</v>
      </c>
      <c r="J1569" s="750">
        <f t="shared" si="343"/>
        <v>4.1990287500000001</v>
      </c>
    </row>
    <row r="1570" spans="1:10">
      <c r="A1570" s="1320"/>
      <c r="B1570" s="1321"/>
      <c r="C1570" s="1321"/>
      <c r="D1570" s="1322"/>
      <c r="E1570" s="134" t="s">
        <v>92</v>
      </c>
      <c r="F1570" s="637">
        <v>3.94</v>
      </c>
      <c r="G1570" s="128">
        <v>0.7</v>
      </c>
      <c r="H1570" s="128">
        <f t="shared" si="342"/>
        <v>1.8774999999999999</v>
      </c>
      <c r="I1570" s="127">
        <v>0.5</v>
      </c>
      <c r="J1570" s="750">
        <f t="shared" si="343"/>
        <v>2.5890724999999999</v>
      </c>
    </row>
    <row r="1571" spans="1:10">
      <c r="A1571" s="1320"/>
      <c r="B1571" s="1321"/>
      <c r="C1571" s="1321"/>
      <c r="D1571" s="1322"/>
      <c r="E1571" s="134" t="s">
        <v>93</v>
      </c>
      <c r="F1571" s="637">
        <v>6.43</v>
      </c>
      <c r="G1571" s="128">
        <v>0.7</v>
      </c>
      <c r="H1571" s="128">
        <f t="shared" si="342"/>
        <v>1.8774999999999999</v>
      </c>
      <c r="I1571" s="127">
        <v>0.5</v>
      </c>
      <c r="J1571" s="750">
        <f t="shared" si="343"/>
        <v>4.2253137499999998</v>
      </c>
    </row>
    <row r="1572" spans="1:10">
      <c r="A1572" s="1320"/>
      <c r="B1572" s="1321"/>
      <c r="C1572" s="1321"/>
      <c r="D1572" s="1322"/>
      <c r="E1572" s="134" t="s">
        <v>225</v>
      </c>
      <c r="F1572" s="637">
        <v>3.89</v>
      </c>
      <c r="G1572" s="128">
        <v>0.7</v>
      </c>
      <c r="H1572" s="128">
        <f t="shared" si="342"/>
        <v>1.8774999999999999</v>
      </c>
      <c r="I1572" s="127">
        <v>0.5</v>
      </c>
      <c r="J1572" s="750">
        <f t="shared" si="343"/>
        <v>2.5562162499999999</v>
      </c>
    </row>
    <row r="1573" spans="1:10">
      <c r="A1573" s="1320"/>
      <c r="B1573" s="1321"/>
      <c r="C1573" s="1321"/>
      <c r="D1573" s="1322"/>
      <c r="E1573" s="134" t="s">
        <v>226</v>
      </c>
      <c r="F1573" s="637">
        <v>6.38</v>
      </c>
      <c r="G1573" s="128">
        <v>0.7</v>
      </c>
      <c r="H1573" s="128">
        <f t="shared" si="342"/>
        <v>1.8774999999999999</v>
      </c>
      <c r="I1573" s="127">
        <v>0.5</v>
      </c>
      <c r="J1573" s="750">
        <f t="shared" si="343"/>
        <v>4.1924574999999988</v>
      </c>
    </row>
    <row r="1574" spans="1:10">
      <c r="A1574" s="1320"/>
      <c r="B1574" s="1321"/>
      <c r="C1574" s="1321"/>
      <c r="D1574" s="1322"/>
      <c r="E1574" s="134" t="s">
        <v>227</v>
      </c>
      <c r="F1574" s="637">
        <v>4.28</v>
      </c>
      <c r="G1574" s="128">
        <v>0.7</v>
      </c>
      <c r="H1574" s="128">
        <f t="shared" si="342"/>
        <v>1.8774999999999999</v>
      </c>
      <c r="I1574" s="127">
        <v>0.5</v>
      </c>
      <c r="J1574" s="750">
        <f t="shared" si="343"/>
        <v>2.8124949999999997</v>
      </c>
    </row>
    <row r="1575" spans="1:10">
      <c r="A1575" s="1320"/>
      <c r="B1575" s="1321"/>
      <c r="C1575" s="1321"/>
      <c r="D1575" s="1322"/>
      <c r="E1575" s="134" t="s">
        <v>228</v>
      </c>
      <c r="F1575" s="637">
        <v>6.44</v>
      </c>
      <c r="G1575" s="128">
        <v>0.7</v>
      </c>
      <c r="H1575" s="128">
        <f t="shared" si="342"/>
        <v>1.8774999999999999</v>
      </c>
      <c r="I1575" s="127">
        <v>0.5</v>
      </c>
      <c r="J1575" s="750">
        <f t="shared" si="343"/>
        <v>4.2318850000000001</v>
      </c>
    </row>
    <row r="1576" spans="1:10">
      <c r="A1576" s="1320"/>
      <c r="B1576" s="1321"/>
      <c r="C1576" s="1321"/>
      <c r="D1576" s="1322"/>
      <c r="E1576" s="134" t="s">
        <v>229</v>
      </c>
      <c r="F1576" s="637">
        <v>6.33</v>
      </c>
      <c r="G1576" s="128">
        <v>0.7</v>
      </c>
      <c r="H1576" s="128">
        <f t="shared" si="342"/>
        <v>1.8774999999999999</v>
      </c>
      <c r="I1576" s="127">
        <v>0.5</v>
      </c>
      <c r="J1576" s="750">
        <f t="shared" si="343"/>
        <v>4.1596012499999997</v>
      </c>
    </row>
    <row r="1577" spans="1:10">
      <c r="A1577" s="1320"/>
      <c r="B1577" s="1321"/>
      <c r="C1577" s="1321"/>
      <c r="D1577" s="1322"/>
      <c r="E1577" s="447" t="str">
        <f>+E123</f>
        <v>P31 A P32</v>
      </c>
      <c r="F1577" s="637"/>
      <c r="G1577" s="128"/>
      <c r="H1577" s="128"/>
      <c r="I1577" s="127"/>
      <c r="J1577" s="750"/>
    </row>
    <row r="1578" spans="1:10">
      <c r="A1578" s="1320"/>
      <c r="B1578" s="1321"/>
      <c r="C1578" s="1321"/>
      <c r="D1578" s="1322"/>
      <c r="E1578" s="134" t="s">
        <v>81</v>
      </c>
      <c r="F1578" s="637">
        <v>5.45</v>
      </c>
      <c r="G1578" s="128">
        <v>0.7</v>
      </c>
      <c r="H1578" s="128">
        <f>(1.2+H$123)/2+0.1</f>
        <v>1.8774999999999999</v>
      </c>
      <c r="I1578" s="127">
        <v>0.5</v>
      </c>
      <c r="J1578" s="750">
        <f t="shared" si="333"/>
        <v>3.5813312499999999</v>
      </c>
    </row>
    <row r="1579" spans="1:10">
      <c r="A1579" s="1320"/>
      <c r="B1579" s="1321"/>
      <c r="C1579" s="1321"/>
      <c r="D1579" s="1322"/>
      <c r="E1579" s="134" t="s">
        <v>82</v>
      </c>
      <c r="F1579" s="637">
        <v>6.51</v>
      </c>
      <c r="G1579" s="128">
        <v>0.7</v>
      </c>
      <c r="H1579" s="128">
        <f t="shared" ref="H1579:H1587" si="344">(1.2+H$123)/2+0.1</f>
        <v>1.8774999999999999</v>
      </c>
      <c r="I1579" s="127">
        <v>0.5</v>
      </c>
      <c r="J1579" s="750">
        <f t="shared" si="333"/>
        <v>4.2778837499999991</v>
      </c>
    </row>
    <row r="1580" spans="1:10">
      <c r="A1580" s="1320"/>
      <c r="B1580" s="1321"/>
      <c r="C1580" s="1321"/>
      <c r="D1580" s="1322"/>
      <c r="E1580" s="134" t="s">
        <v>83</v>
      </c>
      <c r="F1580" s="637">
        <v>5.04</v>
      </c>
      <c r="G1580" s="128">
        <v>0.7</v>
      </c>
      <c r="H1580" s="128">
        <f t="shared" si="344"/>
        <v>1.8774999999999999</v>
      </c>
      <c r="I1580" s="127">
        <v>0.5</v>
      </c>
      <c r="J1580" s="750">
        <f t="shared" si="333"/>
        <v>3.3119099999999997</v>
      </c>
    </row>
    <row r="1581" spans="1:10">
      <c r="A1581" s="1320"/>
      <c r="B1581" s="1321"/>
      <c r="C1581" s="1321"/>
      <c r="D1581" s="1322"/>
      <c r="E1581" s="134" t="s">
        <v>84</v>
      </c>
      <c r="F1581" s="637">
        <v>6.4</v>
      </c>
      <c r="G1581" s="128">
        <v>0.7</v>
      </c>
      <c r="H1581" s="128">
        <f t="shared" si="344"/>
        <v>1.8774999999999999</v>
      </c>
      <c r="I1581" s="127">
        <v>0.5</v>
      </c>
      <c r="J1581" s="750">
        <f t="shared" si="333"/>
        <v>4.2055999999999996</v>
      </c>
    </row>
    <row r="1582" spans="1:10">
      <c r="A1582" s="1320"/>
      <c r="B1582" s="1321"/>
      <c r="C1582" s="1321"/>
      <c r="D1582" s="1322"/>
      <c r="E1582" s="134" t="s">
        <v>85</v>
      </c>
      <c r="F1582" s="637">
        <v>6.29</v>
      </c>
      <c r="G1582" s="128">
        <v>0.7</v>
      </c>
      <c r="H1582" s="128">
        <f t="shared" si="344"/>
        <v>1.8774999999999999</v>
      </c>
      <c r="I1582" s="127">
        <v>0.5</v>
      </c>
      <c r="J1582" s="750">
        <f t="shared" si="333"/>
        <v>4.1333162499999991</v>
      </c>
    </row>
    <row r="1583" spans="1:10">
      <c r="A1583" s="1320"/>
      <c r="B1583" s="1321"/>
      <c r="C1583" s="1321"/>
      <c r="D1583" s="1322"/>
      <c r="E1583" s="134" t="s">
        <v>86</v>
      </c>
      <c r="F1583" s="637">
        <v>6.56</v>
      </c>
      <c r="G1583" s="128">
        <v>0.7</v>
      </c>
      <c r="H1583" s="128">
        <f t="shared" si="344"/>
        <v>1.8774999999999999</v>
      </c>
      <c r="I1583" s="127">
        <v>0.5</v>
      </c>
      <c r="J1583" s="750">
        <f t="shared" si="333"/>
        <v>4.3107399999999991</v>
      </c>
    </row>
    <row r="1584" spans="1:10">
      <c r="A1584" s="1320"/>
      <c r="B1584" s="1321"/>
      <c r="C1584" s="1321"/>
      <c r="D1584" s="1322"/>
      <c r="E1584" s="134" t="s">
        <v>87</v>
      </c>
      <c r="F1584" s="637">
        <v>3.89</v>
      </c>
      <c r="G1584" s="128">
        <v>0.7</v>
      </c>
      <c r="H1584" s="128">
        <f t="shared" si="344"/>
        <v>1.8774999999999999</v>
      </c>
      <c r="I1584" s="127">
        <v>0.5</v>
      </c>
      <c r="J1584" s="750">
        <f t="shared" si="333"/>
        <v>2.5562162499999999</v>
      </c>
    </row>
    <row r="1585" spans="1:10">
      <c r="A1585" s="1320"/>
      <c r="B1585" s="1321"/>
      <c r="C1585" s="1321"/>
      <c r="D1585" s="1322"/>
      <c r="E1585" s="134" t="s">
        <v>88</v>
      </c>
      <c r="F1585" s="637">
        <v>6.35</v>
      </c>
      <c r="G1585" s="128">
        <v>0.7</v>
      </c>
      <c r="H1585" s="128">
        <f t="shared" si="344"/>
        <v>1.8774999999999999</v>
      </c>
      <c r="I1585" s="127">
        <v>0.5</v>
      </c>
      <c r="J1585" s="750">
        <f t="shared" si="333"/>
        <v>4.1727437499999995</v>
      </c>
    </row>
    <row r="1586" spans="1:10">
      <c r="A1586" s="1320"/>
      <c r="B1586" s="1321"/>
      <c r="C1586" s="1321"/>
      <c r="D1586" s="1322"/>
      <c r="E1586" s="134" t="s">
        <v>89</v>
      </c>
      <c r="F1586" s="637">
        <v>6.7</v>
      </c>
      <c r="G1586" s="128">
        <v>0.7</v>
      </c>
      <c r="H1586" s="128">
        <f t="shared" si="344"/>
        <v>1.8774999999999999</v>
      </c>
      <c r="I1586" s="127">
        <v>0.5</v>
      </c>
      <c r="J1586" s="750">
        <f t="shared" si="333"/>
        <v>4.4027374999999997</v>
      </c>
    </row>
    <row r="1587" spans="1:10">
      <c r="A1587" s="1320"/>
      <c r="B1587" s="1321"/>
      <c r="C1587" s="1321"/>
      <c r="D1587" s="1322"/>
      <c r="E1587" s="134" t="s">
        <v>90</v>
      </c>
      <c r="F1587" s="637">
        <v>6.71</v>
      </c>
      <c r="G1587" s="128">
        <v>0.7</v>
      </c>
      <c r="H1587" s="128">
        <f t="shared" si="344"/>
        <v>1.8774999999999999</v>
      </c>
      <c r="I1587" s="127">
        <v>0.5</v>
      </c>
      <c r="J1587" s="750">
        <f t="shared" si="333"/>
        <v>4.4093087500000001</v>
      </c>
    </row>
    <row r="1588" spans="1:10">
      <c r="A1588" s="1320"/>
      <c r="B1588" s="1321"/>
      <c r="C1588" s="1321"/>
      <c r="D1588" s="1322"/>
      <c r="E1588" s="447" t="str">
        <f>+E124</f>
        <v>P32 A P33</v>
      </c>
      <c r="F1588" s="637"/>
      <c r="G1588" s="128"/>
      <c r="H1588" s="128"/>
      <c r="I1588" s="127"/>
      <c r="J1588" s="750">
        <f t="shared" si="333"/>
        <v>0</v>
      </c>
    </row>
    <row r="1589" spans="1:10">
      <c r="A1589" s="1320"/>
      <c r="B1589" s="1321"/>
      <c r="C1589" s="1321"/>
      <c r="D1589" s="1322"/>
      <c r="E1589" s="134" t="s">
        <v>81</v>
      </c>
      <c r="F1589" s="637">
        <v>6.47</v>
      </c>
      <c r="G1589" s="128">
        <v>0.8</v>
      </c>
      <c r="H1589" s="128">
        <f>(1.2+H$124)/2+0.1</f>
        <v>1.9500000000000002</v>
      </c>
      <c r="I1589" s="127">
        <v>0.5</v>
      </c>
      <c r="J1589" s="750">
        <f t="shared" si="333"/>
        <v>5.0466000000000006</v>
      </c>
    </row>
    <row r="1590" spans="1:10">
      <c r="A1590" s="1320"/>
      <c r="B1590" s="1321"/>
      <c r="C1590" s="1321"/>
      <c r="D1590" s="1322"/>
      <c r="E1590" s="134" t="s">
        <v>82</v>
      </c>
      <c r="F1590" s="637">
        <v>7.01</v>
      </c>
      <c r="G1590" s="128">
        <v>0.8</v>
      </c>
      <c r="H1590" s="128">
        <f t="shared" ref="H1590:H1593" si="345">(1.2+H$124)/2+0.1</f>
        <v>1.9500000000000002</v>
      </c>
      <c r="I1590" s="127">
        <v>0.5</v>
      </c>
      <c r="J1590" s="750">
        <f t="shared" si="333"/>
        <v>5.4678000000000013</v>
      </c>
    </row>
    <row r="1591" spans="1:10">
      <c r="A1591" s="1320"/>
      <c r="B1591" s="1321"/>
      <c r="C1591" s="1321"/>
      <c r="D1591" s="1322"/>
      <c r="E1591" s="134" t="s">
        <v>83</v>
      </c>
      <c r="F1591" s="637">
        <v>7.07</v>
      </c>
      <c r="G1591" s="128">
        <v>0.8</v>
      </c>
      <c r="H1591" s="128">
        <f t="shared" si="345"/>
        <v>1.9500000000000002</v>
      </c>
      <c r="I1591" s="127">
        <v>0.5</v>
      </c>
      <c r="J1591" s="750">
        <f t="shared" si="333"/>
        <v>5.5146000000000015</v>
      </c>
    </row>
    <row r="1592" spans="1:10">
      <c r="A1592" s="1320"/>
      <c r="B1592" s="1321"/>
      <c r="C1592" s="1321"/>
      <c r="D1592" s="1322"/>
      <c r="E1592" s="134" t="s">
        <v>84</v>
      </c>
      <c r="F1592" s="637">
        <v>6.92</v>
      </c>
      <c r="G1592" s="128">
        <v>0.8</v>
      </c>
      <c r="H1592" s="128">
        <f t="shared" si="345"/>
        <v>1.9500000000000002</v>
      </c>
      <c r="I1592" s="127">
        <v>0.5</v>
      </c>
      <c r="J1592" s="750">
        <f t="shared" si="333"/>
        <v>5.3976000000000006</v>
      </c>
    </row>
    <row r="1593" spans="1:10">
      <c r="A1593" s="1320"/>
      <c r="B1593" s="1321"/>
      <c r="C1593" s="1321"/>
      <c r="D1593" s="1322"/>
      <c r="E1593" s="134" t="s">
        <v>85</v>
      </c>
      <c r="F1593" s="637">
        <v>8.1199999999999992</v>
      </c>
      <c r="G1593" s="128">
        <v>0.8</v>
      </c>
      <c r="H1593" s="128">
        <f t="shared" si="345"/>
        <v>1.9500000000000002</v>
      </c>
      <c r="I1593" s="127">
        <v>0.5</v>
      </c>
      <c r="J1593" s="750">
        <f t="shared" si="333"/>
        <v>6.3336000000000006</v>
      </c>
    </row>
    <row r="1594" spans="1:10">
      <c r="A1594" s="1320"/>
      <c r="B1594" s="1321"/>
      <c r="C1594" s="1321"/>
      <c r="D1594" s="1322"/>
      <c r="E1594" s="447" t="str">
        <f>+E125</f>
        <v>P33 A P34</v>
      </c>
      <c r="F1594" s="637"/>
      <c r="G1594" s="128"/>
      <c r="H1594" s="128"/>
      <c r="I1594" s="127"/>
      <c r="J1594" s="750"/>
    </row>
    <row r="1595" spans="1:10">
      <c r="A1595" s="1320"/>
      <c r="B1595" s="1321"/>
      <c r="C1595" s="1321"/>
      <c r="D1595" s="1322"/>
      <c r="E1595" s="447" t="str">
        <f>+E126</f>
        <v>P34 A P35</v>
      </c>
      <c r="F1595" s="637"/>
      <c r="G1595" s="128"/>
      <c r="H1595" s="128"/>
      <c r="I1595" s="127"/>
      <c r="J1595" s="750">
        <f t="shared" si="333"/>
        <v>0</v>
      </c>
    </row>
    <row r="1596" spans="1:10">
      <c r="A1596" s="1320"/>
      <c r="B1596" s="1321"/>
      <c r="C1596" s="1321"/>
      <c r="D1596" s="1322"/>
      <c r="E1596" s="134" t="s">
        <v>81</v>
      </c>
      <c r="F1596" s="637">
        <v>5.12</v>
      </c>
      <c r="G1596" s="128">
        <v>1</v>
      </c>
      <c r="H1596" s="128">
        <f>(1.2+H$126)/2+0.1</f>
        <v>2.3000000000000003</v>
      </c>
      <c r="I1596" s="127">
        <v>0.5</v>
      </c>
      <c r="J1596" s="750">
        <f t="shared" si="333"/>
        <v>5.8880000000000008</v>
      </c>
    </row>
    <row r="1597" spans="1:10">
      <c r="A1597" s="1320"/>
      <c r="B1597" s="1321"/>
      <c r="C1597" s="1321"/>
      <c r="D1597" s="1322"/>
      <c r="E1597" s="134" t="s">
        <v>82</v>
      </c>
      <c r="F1597" s="637">
        <v>4.3099999999999996</v>
      </c>
      <c r="G1597" s="128">
        <v>1</v>
      </c>
      <c r="H1597" s="128">
        <f t="shared" ref="H1597:H1602" si="346">(1.2+H$126)/2+0.1</f>
        <v>2.3000000000000003</v>
      </c>
      <c r="I1597" s="127">
        <v>0.5</v>
      </c>
      <c r="J1597" s="750">
        <f t="shared" ref="J1597:J1604" si="347">+F1597*G1597*I1597*H1597</f>
        <v>4.9565000000000001</v>
      </c>
    </row>
    <row r="1598" spans="1:10">
      <c r="A1598" s="1320"/>
      <c r="B1598" s="1321"/>
      <c r="C1598" s="1321"/>
      <c r="D1598" s="1322"/>
      <c r="E1598" s="134" t="s">
        <v>83</v>
      </c>
      <c r="F1598" s="637">
        <v>4.7300000000000004</v>
      </c>
      <c r="G1598" s="128">
        <v>1</v>
      </c>
      <c r="H1598" s="128">
        <f t="shared" si="346"/>
        <v>2.3000000000000003</v>
      </c>
      <c r="I1598" s="127">
        <v>0.5</v>
      </c>
      <c r="J1598" s="750">
        <f t="shared" si="347"/>
        <v>5.4395000000000016</v>
      </c>
    </row>
    <row r="1599" spans="1:10">
      <c r="A1599" s="1320"/>
      <c r="B1599" s="1321"/>
      <c r="C1599" s="1321"/>
      <c r="D1599" s="1322"/>
      <c r="E1599" s="134" t="s">
        <v>84</v>
      </c>
      <c r="F1599" s="637">
        <v>4.74</v>
      </c>
      <c r="G1599" s="128">
        <v>1</v>
      </c>
      <c r="H1599" s="128">
        <f t="shared" si="346"/>
        <v>2.3000000000000003</v>
      </c>
      <c r="I1599" s="127">
        <v>0.5</v>
      </c>
      <c r="J1599" s="750">
        <f t="shared" si="347"/>
        <v>5.4510000000000005</v>
      </c>
    </row>
    <row r="1600" spans="1:10">
      <c r="A1600" s="1320"/>
      <c r="B1600" s="1321"/>
      <c r="C1600" s="1321"/>
      <c r="D1600" s="1322"/>
      <c r="E1600" s="134" t="s">
        <v>85</v>
      </c>
      <c r="F1600" s="637">
        <v>4.4000000000000004</v>
      </c>
      <c r="G1600" s="128">
        <v>1</v>
      </c>
      <c r="H1600" s="128">
        <f t="shared" si="346"/>
        <v>2.3000000000000003</v>
      </c>
      <c r="I1600" s="127">
        <v>0.5</v>
      </c>
      <c r="J1600" s="750">
        <f t="shared" si="347"/>
        <v>5.0600000000000014</v>
      </c>
    </row>
    <row r="1601" spans="1:10">
      <c r="A1601" s="1320"/>
      <c r="B1601" s="1321"/>
      <c r="C1601" s="1321"/>
      <c r="D1601" s="1322"/>
      <c r="E1601" s="134" t="s">
        <v>86</v>
      </c>
      <c r="F1601" s="637">
        <v>3.67</v>
      </c>
      <c r="G1601" s="128">
        <v>1</v>
      </c>
      <c r="H1601" s="128">
        <f t="shared" si="346"/>
        <v>2.3000000000000003</v>
      </c>
      <c r="I1601" s="127">
        <v>0.5</v>
      </c>
      <c r="J1601" s="750">
        <f t="shared" si="347"/>
        <v>4.2205000000000004</v>
      </c>
    </row>
    <row r="1602" spans="1:10">
      <c r="A1602" s="1320"/>
      <c r="B1602" s="1321"/>
      <c r="C1602" s="1321"/>
      <c r="D1602" s="1322"/>
      <c r="E1602" s="134" t="s">
        <v>87</v>
      </c>
      <c r="F1602" s="637">
        <v>4.62</v>
      </c>
      <c r="G1602" s="128">
        <v>1</v>
      </c>
      <c r="H1602" s="128">
        <f t="shared" si="346"/>
        <v>2.3000000000000003</v>
      </c>
      <c r="I1602" s="127">
        <v>0.5</v>
      </c>
      <c r="J1602" s="750">
        <f t="shared" si="347"/>
        <v>5.3130000000000006</v>
      </c>
    </row>
    <row r="1603" spans="1:10">
      <c r="A1603" s="1320"/>
      <c r="B1603" s="1321"/>
      <c r="C1603" s="1321"/>
      <c r="D1603" s="1322"/>
      <c r="E1603" s="447" t="str">
        <f>+E127</f>
        <v>P36 A P37</v>
      </c>
      <c r="F1603" s="637"/>
      <c r="G1603" s="128"/>
      <c r="H1603" s="128"/>
      <c r="I1603" s="127"/>
      <c r="J1603" s="750">
        <f t="shared" si="347"/>
        <v>0</v>
      </c>
    </row>
    <row r="1604" spans="1:10">
      <c r="A1604" s="1320"/>
      <c r="B1604" s="1321"/>
      <c r="C1604" s="1321"/>
      <c r="D1604" s="1322"/>
      <c r="E1604" s="134" t="s">
        <v>81</v>
      </c>
      <c r="F1604" s="637">
        <v>4.55</v>
      </c>
      <c r="G1604" s="128">
        <v>0.7</v>
      </c>
      <c r="H1604" s="128">
        <f>(1.2+H$127)/2+0.1</f>
        <v>1.5700000000000003</v>
      </c>
      <c r="I1604" s="127">
        <v>0.5</v>
      </c>
      <c r="J1604" s="750">
        <f t="shared" si="347"/>
        <v>2.5002250000000004</v>
      </c>
    </row>
    <row r="1605" spans="1:10">
      <c r="A1605" s="1320"/>
      <c r="B1605" s="1321"/>
      <c r="C1605" s="1321"/>
      <c r="D1605" s="1322"/>
      <c r="E1605" s="134" t="s">
        <v>82</v>
      </c>
      <c r="F1605" s="637">
        <v>6.31</v>
      </c>
      <c r="G1605" s="128">
        <v>0.7</v>
      </c>
      <c r="H1605" s="128">
        <f t="shared" ref="H1605:H1620" si="348">(1.2+H$127)/2+0.1</f>
        <v>1.5700000000000003</v>
      </c>
      <c r="I1605" s="127">
        <v>0.5</v>
      </c>
      <c r="J1605" s="750">
        <f t="shared" ref="J1605:J1683" si="349">+F1605*G1605*I1605*H1605</f>
        <v>3.4673450000000003</v>
      </c>
    </row>
    <row r="1606" spans="1:10">
      <c r="A1606" s="1320"/>
      <c r="B1606" s="1321"/>
      <c r="C1606" s="1321"/>
      <c r="D1606" s="1322"/>
      <c r="E1606" s="134" t="s">
        <v>83</v>
      </c>
      <c r="F1606" s="637">
        <v>6.45</v>
      </c>
      <c r="G1606" s="128">
        <v>0.7</v>
      </c>
      <c r="H1606" s="128">
        <f t="shared" si="348"/>
        <v>1.5700000000000003</v>
      </c>
      <c r="I1606" s="127">
        <v>0.5</v>
      </c>
      <c r="J1606" s="750">
        <f t="shared" si="349"/>
        <v>3.5442750000000003</v>
      </c>
    </row>
    <row r="1607" spans="1:10">
      <c r="A1607" s="1320"/>
      <c r="B1607" s="1321"/>
      <c r="C1607" s="1321"/>
      <c r="D1607" s="1322"/>
      <c r="E1607" s="134" t="s">
        <v>84</v>
      </c>
      <c r="F1607" s="637">
        <v>4.4800000000000004</v>
      </c>
      <c r="G1607" s="128">
        <v>0.7</v>
      </c>
      <c r="H1607" s="128">
        <f t="shared" si="348"/>
        <v>1.5700000000000003</v>
      </c>
      <c r="I1607" s="127">
        <v>0.5</v>
      </c>
      <c r="J1607" s="750">
        <f t="shared" si="349"/>
        <v>2.4617600000000004</v>
      </c>
    </row>
    <row r="1608" spans="1:10">
      <c r="A1608" s="1320"/>
      <c r="B1608" s="1321"/>
      <c r="C1608" s="1321"/>
      <c r="D1608" s="1322"/>
      <c r="E1608" s="134" t="s">
        <v>85</v>
      </c>
      <c r="F1608" s="637">
        <v>6.72</v>
      </c>
      <c r="G1608" s="128">
        <v>0.7</v>
      </c>
      <c r="H1608" s="128">
        <f t="shared" si="348"/>
        <v>1.5700000000000003</v>
      </c>
      <c r="I1608" s="127">
        <v>0.5</v>
      </c>
      <c r="J1608" s="750">
        <f t="shared" si="349"/>
        <v>3.6926400000000004</v>
      </c>
    </row>
    <row r="1609" spans="1:10">
      <c r="A1609" s="1320"/>
      <c r="B1609" s="1321"/>
      <c r="C1609" s="1321"/>
      <c r="D1609" s="1322"/>
      <c r="E1609" s="134" t="s">
        <v>86</v>
      </c>
      <c r="F1609" s="637">
        <v>4.76</v>
      </c>
      <c r="G1609" s="128">
        <v>0.7</v>
      </c>
      <c r="H1609" s="128">
        <f t="shared" si="348"/>
        <v>1.5700000000000003</v>
      </c>
      <c r="I1609" s="127">
        <v>0.5</v>
      </c>
      <c r="J1609" s="750">
        <f t="shared" si="349"/>
        <v>2.6156200000000003</v>
      </c>
    </row>
    <row r="1610" spans="1:10">
      <c r="A1610" s="1320"/>
      <c r="B1610" s="1321"/>
      <c r="C1610" s="1321"/>
      <c r="D1610" s="1322"/>
      <c r="E1610" s="134" t="s">
        <v>87</v>
      </c>
      <c r="F1610" s="637">
        <v>4.9000000000000004</v>
      </c>
      <c r="G1610" s="128">
        <v>0.7</v>
      </c>
      <c r="H1610" s="128">
        <f t="shared" si="348"/>
        <v>1.5700000000000003</v>
      </c>
      <c r="I1610" s="127">
        <v>0.5</v>
      </c>
      <c r="J1610" s="750">
        <f t="shared" si="349"/>
        <v>2.6925500000000007</v>
      </c>
    </row>
    <row r="1611" spans="1:10">
      <c r="A1611" s="1320"/>
      <c r="B1611" s="1321"/>
      <c r="C1611" s="1321"/>
      <c r="D1611" s="1322"/>
      <c r="E1611" s="134" t="s">
        <v>88</v>
      </c>
      <c r="F1611" s="637">
        <v>6.83</v>
      </c>
      <c r="G1611" s="128">
        <v>0.7</v>
      </c>
      <c r="H1611" s="128">
        <f t="shared" si="348"/>
        <v>1.5700000000000003</v>
      </c>
      <c r="I1611" s="127">
        <v>0.5</v>
      </c>
      <c r="J1611" s="750">
        <f t="shared" si="349"/>
        <v>3.7530850000000004</v>
      </c>
    </row>
    <row r="1612" spans="1:10">
      <c r="A1612" s="1320"/>
      <c r="B1612" s="1321"/>
      <c r="C1612" s="1321"/>
      <c r="D1612" s="1322"/>
      <c r="E1612" s="134" t="s">
        <v>89</v>
      </c>
      <c r="F1612" s="637">
        <v>5.64</v>
      </c>
      <c r="G1612" s="128">
        <v>0.7</v>
      </c>
      <c r="H1612" s="128">
        <f t="shared" si="348"/>
        <v>1.5700000000000003</v>
      </c>
      <c r="I1612" s="127">
        <v>0.5</v>
      </c>
      <c r="J1612" s="750">
        <f t="shared" si="349"/>
        <v>3.09918</v>
      </c>
    </row>
    <row r="1613" spans="1:10">
      <c r="A1613" s="1320"/>
      <c r="B1613" s="1321"/>
      <c r="C1613" s="1321"/>
      <c r="D1613" s="1322"/>
      <c r="E1613" s="134" t="s">
        <v>90</v>
      </c>
      <c r="F1613" s="637">
        <v>7.73</v>
      </c>
      <c r="G1613" s="128">
        <v>0.7</v>
      </c>
      <c r="H1613" s="128">
        <f t="shared" si="348"/>
        <v>1.5700000000000003</v>
      </c>
      <c r="I1613" s="127">
        <v>0.5</v>
      </c>
      <c r="J1613" s="750">
        <f t="shared" si="349"/>
        <v>4.2476350000000007</v>
      </c>
    </row>
    <row r="1614" spans="1:10">
      <c r="A1614" s="1320"/>
      <c r="B1614" s="1321"/>
      <c r="C1614" s="1321"/>
      <c r="D1614" s="1322"/>
      <c r="E1614" s="134" t="s">
        <v>91</v>
      </c>
      <c r="F1614" s="637">
        <v>5.43</v>
      </c>
      <c r="G1614" s="128">
        <v>0.7</v>
      </c>
      <c r="H1614" s="128">
        <f t="shared" si="348"/>
        <v>1.5700000000000003</v>
      </c>
      <c r="I1614" s="127">
        <v>0.5</v>
      </c>
      <c r="J1614" s="750">
        <f t="shared" ref="J1614:J1620" si="350">+F1614*G1614*I1614*H1614</f>
        <v>2.9837850000000001</v>
      </c>
    </row>
    <row r="1615" spans="1:10">
      <c r="A1615" s="1320"/>
      <c r="B1615" s="1321"/>
      <c r="C1615" s="1321"/>
      <c r="D1615" s="1322"/>
      <c r="E1615" s="134" t="s">
        <v>92</v>
      </c>
      <c r="F1615" s="637">
        <v>5.96</v>
      </c>
      <c r="G1615" s="128">
        <v>0.7</v>
      </c>
      <c r="H1615" s="128">
        <f t="shared" si="348"/>
        <v>1.5700000000000003</v>
      </c>
      <c r="I1615" s="127">
        <v>0.5</v>
      </c>
      <c r="J1615" s="750">
        <f t="shared" si="350"/>
        <v>3.2750200000000005</v>
      </c>
    </row>
    <row r="1616" spans="1:10">
      <c r="A1616" s="1320"/>
      <c r="B1616" s="1321"/>
      <c r="C1616" s="1321"/>
      <c r="D1616" s="1322"/>
      <c r="E1616" s="134" t="s">
        <v>93</v>
      </c>
      <c r="F1616" s="637">
        <v>5.3</v>
      </c>
      <c r="G1616" s="128">
        <v>0.7</v>
      </c>
      <c r="H1616" s="128">
        <f t="shared" si="348"/>
        <v>1.5700000000000003</v>
      </c>
      <c r="I1616" s="127">
        <v>0.5</v>
      </c>
      <c r="J1616" s="750">
        <f t="shared" si="350"/>
        <v>2.91235</v>
      </c>
    </row>
    <row r="1617" spans="1:10">
      <c r="A1617" s="1320"/>
      <c r="B1617" s="1321"/>
      <c r="C1617" s="1321"/>
      <c r="D1617" s="1322"/>
      <c r="E1617" s="134" t="s">
        <v>225</v>
      </c>
      <c r="F1617" s="637">
        <v>6.23</v>
      </c>
      <c r="G1617" s="128">
        <v>0.7</v>
      </c>
      <c r="H1617" s="128">
        <f t="shared" si="348"/>
        <v>1.5700000000000003</v>
      </c>
      <c r="I1617" s="127">
        <v>0.5</v>
      </c>
      <c r="J1617" s="750">
        <f t="shared" si="350"/>
        <v>3.4233850000000006</v>
      </c>
    </row>
    <row r="1618" spans="1:10">
      <c r="A1618" s="1320"/>
      <c r="B1618" s="1321"/>
      <c r="C1618" s="1321"/>
      <c r="D1618" s="1322"/>
      <c r="E1618" s="134" t="s">
        <v>226</v>
      </c>
      <c r="F1618" s="637">
        <v>5.18</v>
      </c>
      <c r="G1618" s="128">
        <v>0.7</v>
      </c>
      <c r="H1618" s="128">
        <f t="shared" si="348"/>
        <v>1.5700000000000003</v>
      </c>
      <c r="I1618" s="127">
        <v>0.5</v>
      </c>
      <c r="J1618" s="750">
        <f t="shared" si="350"/>
        <v>2.8464100000000001</v>
      </c>
    </row>
    <row r="1619" spans="1:10">
      <c r="A1619" s="1320"/>
      <c r="B1619" s="1321"/>
      <c r="C1619" s="1321"/>
      <c r="D1619" s="1322"/>
      <c r="E1619" s="134" t="s">
        <v>227</v>
      </c>
      <c r="F1619" s="637">
        <v>6.6</v>
      </c>
      <c r="G1619" s="128">
        <v>0.7</v>
      </c>
      <c r="H1619" s="128">
        <f t="shared" si="348"/>
        <v>1.5700000000000003</v>
      </c>
      <c r="I1619" s="127">
        <v>0.5</v>
      </c>
      <c r="J1619" s="750">
        <f t="shared" si="350"/>
        <v>3.6267</v>
      </c>
    </row>
    <row r="1620" spans="1:10">
      <c r="A1620" s="1320"/>
      <c r="B1620" s="1321"/>
      <c r="C1620" s="1321"/>
      <c r="D1620" s="1322"/>
      <c r="E1620" s="134" t="s">
        <v>228</v>
      </c>
      <c r="F1620" s="637">
        <v>5.0999999999999996</v>
      </c>
      <c r="G1620" s="128">
        <v>0.7</v>
      </c>
      <c r="H1620" s="128">
        <f t="shared" si="348"/>
        <v>1.5700000000000003</v>
      </c>
      <c r="I1620" s="127">
        <v>0.5</v>
      </c>
      <c r="J1620" s="750">
        <f t="shared" si="350"/>
        <v>2.8024499999999999</v>
      </c>
    </row>
    <row r="1621" spans="1:10">
      <c r="A1621" s="1320"/>
      <c r="B1621" s="1321"/>
      <c r="C1621" s="1321"/>
      <c r="D1621" s="1322"/>
      <c r="E1621" s="447" t="str">
        <f>+E128</f>
        <v>P37 A P38</v>
      </c>
      <c r="F1621" s="637"/>
      <c r="G1621" s="128"/>
      <c r="H1621" s="128"/>
      <c r="I1621" s="127"/>
      <c r="J1621" s="750">
        <f t="shared" si="349"/>
        <v>0</v>
      </c>
    </row>
    <row r="1622" spans="1:10">
      <c r="A1622" s="1320"/>
      <c r="B1622" s="1321"/>
      <c r="C1622" s="1321"/>
      <c r="D1622" s="1322"/>
      <c r="E1622" s="134" t="s">
        <v>81</v>
      </c>
      <c r="F1622" s="637">
        <v>4.99</v>
      </c>
      <c r="G1622" s="128">
        <v>0.7</v>
      </c>
      <c r="H1622" s="128">
        <f>(1.2+H$128)/2+0.1</f>
        <v>1.645</v>
      </c>
      <c r="I1622" s="127">
        <v>0.5</v>
      </c>
      <c r="J1622" s="750">
        <f t="shared" si="349"/>
        <v>2.8729925000000001</v>
      </c>
    </row>
    <row r="1623" spans="1:10">
      <c r="A1623" s="1320"/>
      <c r="B1623" s="1321"/>
      <c r="C1623" s="1321"/>
      <c r="D1623" s="1322"/>
      <c r="E1623" s="134" t="s">
        <v>82</v>
      </c>
      <c r="F1623" s="637">
        <v>8.3800000000000008</v>
      </c>
      <c r="G1623" s="128">
        <v>0.7</v>
      </c>
      <c r="H1623" s="128">
        <f t="shared" ref="H1623:H1634" si="351">(1.2+H$128)/2+0.1</f>
        <v>1.645</v>
      </c>
      <c r="I1623" s="127">
        <v>0.5</v>
      </c>
      <c r="J1623" s="750">
        <f t="shared" si="349"/>
        <v>4.8247850000000003</v>
      </c>
    </row>
    <row r="1624" spans="1:10">
      <c r="A1624" s="1320"/>
      <c r="B1624" s="1321"/>
      <c r="C1624" s="1321"/>
      <c r="D1624" s="1322"/>
      <c r="E1624" s="134" t="s">
        <v>83</v>
      </c>
      <c r="F1624" s="637">
        <v>8.3000000000000007</v>
      </c>
      <c r="G1624" s="128">
        <v>0.7</v>
      </c>
      <c r="H1624" s="128">
        <f t="shared" si="351"/>
        <v>1.645</v>
      </c>
      <c r="I1624" s="127">
        <v>0.5</v>
      </c>
      <c r="J1624" s="750">
        <f t="shared" si="349"/>
        <v>4.7787250000000006</v>
      </c>
    </row>
    <row r="1625" spans="1:10">
      <c r="A1625" s="1320"/>
      <c r="B1625" s="1321"/>
      <c r="C1625" s="1321"/>
      <c r="D1625" s="1322"/>
      <c r="E1625" s="134" t="s">
        <v>84</v>
      </c>
      <c r="F1625" s="637">
        <v>4.62</v>
      </c>
      <c r="G1625" s="128">
        <v>0.7</v>
      </c>
      <c r="H1625" s="128">
        <f t="shared" si="351"/>
        <v>1.645</v>
      </c>
      <c r="I1625" s="127">
        <v>0.5</v>
      </c>
      <c r="J1625" s="750">
        <f t="shared" si="349"/>
        <v>2.6599650000000001</v>
      </c>
    </row>
    <row r="1626" spans="1:10">
      <c r="A1626" s="1320"/>
      <c r="B1626" s="1321"/>
      <c r="C1626" s="1321"/>
      <c r="D1626" s="1322"/>
      <c r="E1626" s="134" t="s">
        <v>85</v>
      </c>
      <c r="F1626" s="637">
        <v>8.41</v>
      </c>
      <c r="G1626" s="128">
        <v>0.7</v>
      </c>
      <c r="H1626" s="128">
        <f t="shared" si="351"/>
        <v>1.645</v>
      </c>
      <c r="I1626" s="127">
        <v>0.5</v>
      </c>
      <c r="J1626" s="750">
        <f t="shared" si="349"/>
        <v>4.8420575000000001</v>
      </c>
    </row>
    <row r="1627" spans="1:10">
      <c r="A1627" s="1320"/>
      <c r="B1627" s="1321"/>
      <c r="C1627" s="1321"/>
      <c r="D1627" s="1322"/>
      <c r="E1627" s="134" t="s">
        <v>86</v>
      </c>
      <c r="F1627" s="637">
        <v>4.5</v>
      </c>
      <c r="G1627" s="128">
        <v>0.7</v>
      </c>
      <c r="H1627" s="128">
        <f t="shared" si="351"/>
        <v>1.645</v>
      </c>
      <c r="I1627" s="127">
        <v>0.5</v>
      </c>
      <c r="J1627" s="750">
        <f t="shared" si="349"/>
        <v>2.590875</v>
      </c>
    </row>
    <row r="1628" spans="1:10">
      <c r="A1628" s="1320"/>
      <c r="B1628" s="1321"/>
      <c r="C1628" s="1321"/>
      <c r="D1628" s="1322"/>
      <c r="E1628" s="134" t="s">
        <v>87</v>
      </c>
      <c r="F1628" s="637">
        <v>8.31</v>
      </c>
      <c r="G1628" s="128">
        <v>0.7</v>
      </c>
      <c r="H1628" s="128">
        <f t="shared" si="351"/>
        <v>1.645</v>
      </c>
      <c r="I1628" s="127">
        <v>0.5</v>
      </c>
      <c r="J1628" s="750">
        <f t="shared" si="349"/>
        <v>4.7844825000000002</v>
      </c>
    </row>
    <row r="1629" spans="1:10">
      <c r="A1629" s="1320"/>
      <c r="B1629" s="1321"/>
      <c r="C1629" s="1321"/>
      <c r="D1629" s="1322"/>
      <c r="E1629" s="134" t="s">
        <v>88</v>
      </c>
      <c r="F1629" s="637">
        <v>8.26</v>
      </c>
      <c r="G1629" s="128">
        <v>0.7</v>
      </c>
      <c r="H1629" s="128">
        <f t="shared" si="351"/>
        <v>1.645</v>
      </c>
      <c r="I1629" s="127">
        <v>0.5</v>
      </c>
      <c r="J1629" s="750">
        <f t="shared" si="349"/>
        <v>4.7556949999999993</v>
      </c>
    </row>
    <row r="1630" spans="1:10">
      <c r="A1630" s="1320"/>
      <c r="B1630" s="1321"/>
      <c r="C1630" s="1321"/>
      <c r="D1630" s="1322"/>
      <c r="E1630" s="134" t="s">
        <v>89</v>
      </c>
      <c r="F1630" s="637">
        <v>4.55</v>
      </c>
      <c r="G1630" s="128">
        <v>0.7</v>
      </c>
      <c r="H1630" s="128">
        <f t="shared" si="351"/>
        <v>1.645</v>
      </c>
      <c r="I1630" s="127">
        <v>0.5</v>
      </c>
      <c r="J1630" s="750">
        <f t="shared" si="349"/>
        <v>2.6196624999999996</v>
      </c>
    </row>
    <row r="1631" spans="1:10">
      <c r="A1631" s="1320"/>
      <c r="B1631" s="1321"/>
      <c r="C1631" s="1321"/>
      <c r="D1631" s="1322"/>
      <c r="E1631" s="134" t="s">
        <v>90</v>
      </c>
      <c r="F1631" s="637">
        <v>8.24</v>
      </c>
      <c r="G1631" s="128">
        <v>0.7</v>
      </c>
      <c r="H1631" s="128">
        <f t="shared" si="351"/>
        <v>1.645</v>
      </c>
      <c r="I1631" s="127">
        <v>0.5</v>
      </c>
      <c r="J1631" s="750">
        <f t="shared" si="349"/>
        <v>4.7441800000000001</v>
      </c>
    </row>
    <row r="1632" spans="1:10">
      <c r="A1632" s="1320"/>
      <c r="B1632" s="1321"/>
      <c r="C1632" s="1321"/>
      <c r="D1632" s="1322"/>
      <c r="E1632" s="134" t="s">
        <v>91</v>
      </c>
      <c r="F1632" s="637">
        <v>8.17</v>
      </c>
      <c r="G1632" s="128">
        <v>0.7</v>
      </c>
      <c r="H1632" s="128">
        <f t="shared" si="351"/>
        <v>1.645</v>
      </c>
      <c r="I1632" s="127">
        <v>0.5</v>
      </c>
      <c r="J1632" s="750">
        <f t="shared" si="349"/>
        <v>4.7038774999999999</v>
      </c>
    </row>
    <row r="1633" spans="1:10">
      <c r="A1633" s="1320"/>
      <c r="B1633" s="1321"/>
      <c r="C1633" s="1321"/>
      <c r="D1633" s="1322"/>
      <c r="E1633" s="134" t="s">
        <v>92</v>
      </c>
      <c r="F1633" s="637">
        <v>4.41</v>
      </c>
      <c r="G1633" s="128">
        <v>0.7</v>
      </c>
      <c r="H1633" s="128">
        <f t="shared" si="351"/>
        <v>1.645</v>
      </c>
      <c r="I1633" s="127">
        <v>0.5</v>
      </c>
      <c r="J1633" s="750">
        <f t="shared" si="349"/>
        <v>2.5390574999999997</v>
      </c>
    </row>
    <row r="1634" spans="1:10">
      <c r="A1634" s="1320"/>
      <c r="B1634" s="1321"/>
      <c r="C1634" s="1321"/>
      <c r="D1634" s="1322"/>
      <c r="E1634" s="134" t="s">
        <v>93</v>
      </c>
      <c r="F1634" s="637">
        <v>8.1</v>
      </c>
      <c r="G1634" s="128">
        <v>0.7</v>
      </c>
      <c r="H1634" s="128">
        <f t="shared" si="351"/>
        <v>1.645</v>
      </c>
      <c r="I1634" s="127">
        <v>0.5</v>
      </c>
      <c r="J1634" s="750">
        <f t="shared" si="349"/>
        <v>4.6635749999999989</v>
      </c>
    </row>
    <row r="1635" spans="1:10">
      <c r="A1635" s="1320"/>
      <c r="B1635" s="1321"/>
      <c r="C1635" s="1321"/>
      <c r="D1635" s="1322"/>
      <c r="E1635" s="447" t="str">
        <f>+E129</f>
        <v>P38 A P39</v>
      </c>
      <c r="F1635" s="637"/>
      <c r="G1635" s="128"/>
      <c r="H1635" s="128"/>
      <c r="I1635" s="127"/>
      <c r="J1635" s="750">
        <f t="shared" si="349"/>
        <v>0</v>
      </c>
    </row>
    <row r="1636" spans="1:10">
      <c r="A1636" s="1320"/>
      <c r="B1636" s="1321"/>
      <c r="C1636" s="1321"/>
      <c r="D1636" s="1322"/>
      <c r="E1636" s="134" t="s">
        <v>81</v>
      </c>
      <c r="F1636" s="637">
        <v>4.1900000000000004</v>
      </c>
      <c r="G1636" s="128">
        <v>0.7</v>
      </c>
      <c r="H1636" s="128">
        <f>(1.2+H$129)/2+0.1</f>
        <v>1.65</v>
      </c>
      <c r="I1636" s="127">
        <v>0.5</v>
      </c>
      <c r="J1636" s="750">
        <f t="shared" si="349"/>
        <v>2.4197250000000001</v>
      </c>
    </row>
    <row r="1637" spans="1:10">
      <c r="A1637" s="1320"/>
      <c r="B1637" s="1321"/>
      <c r="C1637" s="1321"/>
      <c r="D1637" s="1322"/>
      <c r="E1637" s="134" t="s">
        <v>82</v>
      </c>
      <c r="F1637" s="637">
        <v>5.73</v>
      </c>
      <c r="G1637" s="128">
        <v>0.7</v>
      </c>
      <c r="H1637" s="128">
        <f t="shared" ref="H1637:H1647" si="352">(1.2+H$129)/2+0.1</f>
        <v>1.65</v>
      </c>
      <c r="I1637" s="127">
        <v>0.5</v>
      </c>
      <c r="J1637" s="750">
        <f t="shared" si="349"/>
        <v>3.309075</v>
      </c>
    </row>
    <row r="1638" spans="1:10">
      <c r="A1638" s="1320"/>
      <c r="B1638" s="1321"/>
      <c r="C1638" s="1321"/>
      <c r="D1638" s="1322"/>
      <c r="E1638" s="134" t="s">
        <v>83</v>
      </c>
      <c r="F1638" s="637">
        <v>4.21</v>
      </c>
      <c r="G1638" s="128">
        <v>0.7</v>
      </c>
      <c r="H1638" s="128">
        <f t="shared" si="352"/>
        <v>1.65</v>
      </c>
      <c r="I1638" s="127">
        <v>0.5</v>
      </c>
      <c r="J1638" s="750">
        <f t="shared" si="349"/>
        <v>2.4312749999999994</v>
      </c>
    </row>
    <row r="1639" spans="1:10">
      <c r="A1639" s="1320"/>
      <c r="B1639" s="1321"/>
      <c r="C1639" s="1321"/>
      <c r="D1639" s="1322"/>
      <c r="E1639" s="134" t="s">
        <v>84</v>
      </c>
      <c r="F1639" s="637">
        <v>5.66</v>
      </c>
      <c r="G1639" s="128">
        <v>0.7</v>
      </c>
      <c r="H1639" s="128">
        <f t="shared" si="352"/>
        <v>1.65</v>
      </c>
      <c r="I1639" s="127">
        <v>0.5</v>
      </c>
      <c r="J1639" s="750">
        <f t="shared" si="349"/>
        <v>3.2686499999999996</v>
      </c>
    </row>
    <row r="1640" spans="1:10">
      <c r="A1640" s="1320"/>
      <c r="B1640" s="1321"/>
      <c r="C1640" s="1321"/>
      <c r="D1640" s="1322"/>
      <c r="E1640" s="134" t="s">
        <v>85</v>
      </c>
      <c r="F1640" s="637">
        <v>4.05</v>
      </c>
      <c r="G1640" s="128">
        <v>0.7</v>
      </c>
      <c r="H1640" s="128">
        <f t="shared" si="352"/>
        <v>1.65</v>
      </c>
      <c r="I1640" s="127">
        <v>0.5</v>
      </c>
      <c r="J1640" s="750">
        <f t="shared" si="349"/>
        <v>2.3388749999999994</v>
      </c>
    </row>
    <row r="1641" spans="1:10">
      <c r="A1641" s="1320"/>
      <c r="B1641" s="1321"/>
      <c r="C1641" s="1321"/>
      <c r="D1641" s="1322"/>
      <c r="E1641" s="134" t="s">
        <v>86</v>
      </c>
      <c r="F1641" s="637">
        <v>5.99</v>
      </c>
      <c r="G1641" s="128">
        <v>0.7</v>
      </c>
      <c r="H1641" s="128">
        <f t="shared" si="352"/>
        <v>1.65</v>
      </c>
      <c r="I1641" s="127">
        <v>0.5</v>
      </c>
      <c r="J1641" s="750">
        <f t="shared" si="349"/>
        <v>3.4592249999999996</v>
      </c>
    </row>
    <row r="1642" spans="1:10">
      <c r="A1642" s="1320"/>
      <c r="B1642" s="1321"/>
      <c r="C1642" s="1321"/>
      <c r="D1642" s="1322"/>
      <c r="E1642" s="134" t="s">
        <v>87</v>
      </c>
      <c r="F1642" s="637">
        <v>3.88</v>
      </c>
      <c r="G1642" s="128">
        <v>0.7</v>
      </c>
      <c r="H1642" s="128">
        <f t="shared" si="352"/>
        <v>1.65</v>
      </c>
      <c r="I1642" s="127">
        <v>0.5</v>
      </c>
      <c r="J1642" s="750">
        <f t="shared" si="349"/>
        <v>2.2406999999999995</v>
      </c>
    </row>
    <row r="1643" spans="1:10">
      <c r="A1643" s="1320"/>
      <c r="B1643" s="1321"/>
      <c r="C1643" s="1321"/>
      <c r="D1643" s="1322"/>
      <c r="E1643" s="134" t="s">
        <v>88</v>
      </c>
      <c r="F1643" s="637">
        <v>3.08</v>
      </c>
      <c r="G1643" s="128">
        <v>0.7</v>
      </c>
      <c r="H1643" s="128">
        <f t="shared" si="352"/>
        <v>1.65</v>
      </c>
      <c r="I1643" s="127">
        <v>0.5</v>
      </c>
      <c r="J1643" s="750">
        <f t="shared" si="349"/>
        <v>1.7786999999999997</v>
      </c>
    </row>
    <row r="1644" spans="1:10">
      <c r="A1644" s="1320"/>
      <c r="B1644" s="1321"/>
      <c r="C1644" s="1321"/>
      <c r="D1644" s="1322"/>
      <c r="E1644" s="134" t="s">
        <v>89</v>
      </c>
      <c r="F1644" s="637">
        <v>6.12</v>
      </c>
      <c r="G1644" s="128">
        <v>0.7</v>
      </c>
      <c r="H1644" s="128">
        <f t="shared" si="352"/>
        <v>1.65</v>
      </c>
      <c r="I1644" s="127">
        <v>0.5</v>
      </c>
      <c r="J1644" s="750">
        <f t="shared" si="349"/>
        <v>3.5342999999999996</v>
      </c>
    </row>
    <row r="1645" spans="1:10">
      <c r="A1645" s="1320"/>
      <c r="B1645" s="1321"/>
      <c r="C1645" s="1321"/>
      <c r="D1645" s="1322"/>
      <c r="E1645" s="134" t="s">
        <v>90</v>
      </c>
      <c r="F1645" s="637">
        <v>2.7</v>
      </c>
      <c r="G1645" s="128">
        <v>0.7</v>
      </c>
      <c r="H1645" s="128">
        <f t="shared" si="352"/>
        <v>1.65</v>
      </c>
      <c r="I1645" s="127">
        <v>0.5</v>
      </c>
      <c r="J1645" s="750">
        <f t="shared" si="349"/>
        <v>1.5592499999999998</v>
      </c>
    </row>
    <row r="1646" spans="1:10">
      <c r="A1646" s="1320"/>
      <c r="B1646" s="1321"/>
      <c r="C1646" s="1321"/>
      <c r="D1646" s="1322"/>
      <c r="E1646" s="134" t="s">
        <v>91</v>
      </c>
      <c r="F1646" s="637">
        <v>6.52</v>
      </c>
      <c r="G1646" s="128">
        <v>0.7</v>
      </c>
      <c r="H1646" s="128">
        <f t="shared" si="352"/>
        <v>1.65</v>
      </c>
      <c r="I1646" s="127">
        <v>0.5</v>
      </c>
      <c r="J1646" s="750">
        <f t="shared" si="349"/>
        <v>3.765299999999999</v>
      </c>
    </row>
    <row r="1647" spans="1:10">
      <c r="A1647" s="1320"/>
      <c r="B1647" s="1321"/>
      <c r="C1647" s="1321"/>
      <c r="D1647" s="1322"/>
      <c r="E1647" s="134" t="s">
        <v>92</v>
      </c>
      <c r="F1647" s="637">
        <v>2.56</v>
      </c>
      <c r="G1647" s="128">
        <v>0.7</v>
      </c>
      <c r="H1647" s="128">
        <f t="shared" si="352"/>
        <v>1.65</v>
      </c>
      <c r="I1647" s="127">
        <v>0.5</v>
      </c>
      <c r="J1647" s="750">
        <f t="shared" si="349"/>
        <v>1.4783999999999997</v>
      </c>
    </row>
    <row r="1648" spans="1:10">
      <c r="A1648" s="1320"/>
      <c r="B1648" s="1321"/>
      <c r="C1648" s="1321"/>
      <c r="D1648" s="1322"/>
      <c r="E1648" s="447" t="str">
        <f>+E130</f>
        <v>P39 A P40</v>
      </c>
      <c r="F1648" s="637"/>
      <c r="G1648" s="128"/>
      <c r="H1648" s="128"/>
      <c r="I1648" s="127"/>
      <c r="J1648" s="750">
        <f t="shared" si="349"/>
        <v>0</v>
      </c>
    </row>
    <row r="1649" spans="1:10">
      <c r="A1649" s="1320"/>
      <c r="B1649" s="1321"/>
      <c r="C1649" s="1321"/>
      <c r="D1649" s="1322"/>
      <c r="E1649" s="134" t="s">
        <v>81</v>
      </c>
      <c r="F1649" s="637">
        <v>7.08</v>
      </c>
      <c r="G1649" s="128">
        <v>0.7</v>
      </c>
      <c r="H1649" s="128">
        <f>(1.2+H$130)/2+0.1</f>
        <v>1.65</v>
      </c>
      <c r="I1649" s="127">
        <v>0.5</v>
      </c>
      <c r="J1649" s="750">
        <f t="shared" si="349"/>
        <v>4.0886999999999993</v>
      </c>
    </row>
    <row r="1650" spans="1:10">
      <c r="A1650" s="1320"/>
      <c r="B1650" s="1321"/>
      <c r="C1650" s="1321"/>
      <c r="D1650" s="1322"/>
      <c r="E1650" s="134" t="s">
        <v>82</v>
      </c>
      <c r="F1650" s="637">
        <v>1.81</v>
      </c>
      <c r="G1650" s="128">
        <v>0.7</v>
      </c>
      <c r="H1650" s="128">
        <f t="shared" ref="H1650:H1660" si="353">(1.2+H$130)/2+0.1</f>
        <v>1.65</v>
      </c>
      <c r="I1650" s="127">
        <v>0.5</v>
      </c>
      <c r="J1650" s="750">
        <f t="shared" si="349"/>
        <v>1.045275</v>
      </c>
    </row>
    <row r="1651" spans="1:10">
      <c r="A1651" s="1320"/>
      <c r="B1651" s="1321"/>
      <c r="C1651" s="1321"/>
      <c r="D1651" s="1322"/>
      <c r="E1651" s="134" t="s">
        <v>83</v>
      </c>
      <c r="F1651" s="637">
        <v>6.98</v>
      </c>
      <c r="G1651" s="128">
        <v>0.7</v>
      </c>
      <c r="H1651" s="128">
        <f t="shared" si="353"/>
        <v>1.65</v>
      </c>
      <c r="I1651" s="127">
        <v>0.5</v>
      </c>
      <c r="J1651" s="750">
        <f t="shared" si="349"/>
        <v>4.0309499999999998</v>
      </c>
    </row>
    <row r="1652" spans="1:10">
      <c r="A1652" s="1320"/>
      <c r="B1652" s="1321"/>
      <c r="C1652" s="1321"/>
      <c r="D1652" s="1322"/>
      <c r="E1652" s="134" t="s">
        <v>84</v>
      </c>
      <c r="F1652" s="637">
        <v>1.68</v>
      </c>
      <c r="G1652" s="128">
        <v>0.7</v>
      </c>
      <c r="H1652" s="128">
        <f t="shared" si="353"/>
        <v>1.65</v>
      </c>
      <c r="I1652" s="127">
        <v>0.5</v>
      </c>
      <c r="J1652" s="750">
        <f t="shared" si="349"/>
        <v>0.97019999999999984</v>
      </c>
    </row>
    <row r="1653" spans="1:10">
      <c r="A1653" s="1320"/>
      <c r="B1653" s="1321"/>
      <c r="C1653" s="1321"/>
      <c r="D1653" s="1322"/>
      <c r="E1653" s="134" t="s">
        <v>85</v>
      </c>
      <c r="F1653" s="637">
        <v>7.27</v>
      </c>
      <c r="G1653" s="128">
        <v>0.7</v>
      </c>
      <c r="H1653" s="128">
        <f t="shared" si="353"/>
        <v>1.65</v>
      </c>
      <c r="I1653" s="127">
        <v>0.5</v>
      </c>
      <c r="J1653" s="750">
        <f t="shared" ref="J1653:J1660" si="354">+F1653*G1653*I1653*H1653</f>
        <v>4.1984249999999994</v>
      </c>
    </row>
    <row r="1654" spans="1:10">
      <c r="A1654" s="1320"/>
      <c r="B1654" s="1321"/>
      <c r="C1654" s="1321"/>
      <c r="D1654" s="1322"/>
      <c r="E1654" s="134" t="s">
        <v>86</v>
      </c>
      <c r="F1654" s="637">
        <v>1.73</v>
      </c>
      <c r="G1654" s="128">
        <v>0.7</v>
      </c>
      <c r="H1654" s="128">
        <f t="shared" si="353"/>
        <v>1.65</v>
      </c>
      <c r="I1654" s="127">
        <v>0.5</v>
      </c>
      <c r="J1654" s="750">
        <f t="shared" si="354"/>
        <v>0.99907499999999982</v>
      </c>
    </row>
    <row r="1655" spans="1:10">
      <c r="A1655" s="1320"/>
      <c r="B1655" s="1321"/>
      <c r="C1655" s="1321"/>
      <c r="D1655" s="1322"/>
      <c r="E1655" s="134" t="s">
        <v>87</v>
      </c>
      <c r="F1655" s="637">
        <v>7.38</v>
      </c>
      <c r="G1655" s="128">
        <v>0.7</v>
      </c>
      <c r="H1655" s="128">
        <f t="shared" si="353"/>
        <v>1.65</v>
      </c>
      <c r="I1655" s="127">
        <v>0.5</v>
      </c>
      <c r="J1655" s="750">
        <f t="shared" si="354"/>
        <v>4.2619499999999997</v>
      </c>
    </row>
    <row r="1656" spans="1:10">
      <c r="A1656" s="1320"/>
      <c r="B1656" s="1321"/>
      <c r="C1656" s="1321"/>
      <c r="D1656" s="1322"/>
      <c r="E1656" s="134" t="s">
        <v>88</v>
      </c>
      <c r="F1656" s="637">
        <v>7.36</v>
      </c>
      <c r="G1656" s="128">
        <v>0.7</v>
      </c>
      <c r="H1656" s="128">
        <f t="shared" si="353"/>
        <v>1.65</v>
      </c>
      <c r="I1656" s="127">
        <v>0.5</v>
      </c>
      <c r="J1656" s="750">
        <f t="shared" si="354"/>
        <v>4.2504</v>
      </c>
    </row>
    <row r="1657" spans="1:10">
      <c r="A1657" s="1320"/>
      <c r="B1657" s="1321"/>
      <c r="C1657" s="1321"/>
      <c r="D1657" s="1322"/>
      <c r="E1657" s="134" t="s">
        <v>89</v>
      </c>
      <c r="F1657" s="637">
        <v>2.2000000000000002</v>
      </c>
      <c r="G1657" s="128">
        <v>0.7</v>
      </c>
      <c r="H1657" s="128">
        <f t="shared" si="353"/>
        <v>1.65</v>
      </c>
      <c r="I1657" s="127">
        <v>0.5</v>
      </c>
      <c r="J1657" s="750">
        <f t="shared" si="354"/>
        <v>1.2705</v>
      </c>
    </row>
    <row r="1658" spans="1:10">
      <c r="A1658" s="1320"/>
      <c r="B1658" s="1321"/>
      <c r="C1658" s="1321"/>
      <c r="D1658" s="1322"/>
      <c r="E1658" s="134" t="s">
        <v>90</v>
      </c>
      <c r="F1658" s="637">
        <v>3.24</v>
      </c>
      <c r="G1658" s="128">
        <v>0.7</v>
      </c>
      <c r="H1658" s="128">
        <f t="shared" si="353"/>
        <v>1.65</v>
      </c>
      <c r="I1658" s="127">
        <v>0.5</v>
      </c>
      <c r="J1658" s="750">
        <f t="shared" si="354"/>
        <v>1.8710999999999998</v>
      </c>
    </row>
    <row r="1659" spans="1:10">
      <c r="A1659" s="1320"/>
      <c r="B1659" s="1321"/>
      <c r="C1659" s="1321"/>
      <c r="D1659" s="1322"/>
      <c r="E1659" s="134" t="s">
        <v>91</v>
      </c>
      <c r="F1659" s="637">
        <v>9.24</v>
      </c>
      <c r="G1659" s="128">
        <v>0.7</v>
      </c>
      <c r="H1659" s="128">
        <f t="shared" si="353"/>
        <v>1.65</v>
      </c>
      <c r="I1659" s="127">
        <v>0.5</v>
      </c>
      <c r="J1659" s="750">
        <f t="shared" si="354"/>
        <v>5.3361000000000001</v>
      </c>
    </row>
    <row r="1660" spans="1:10">
      <c r="A1660" s="1320"/>
      <c r="B1660" s="1321"/>
      <c r="C1660" s="1321"/>
      <c r="D1660" s="1322"/>
      <c r="E1660" s="134" t="s">
        <v>92</v>
      </c>
      <c r="F1660" s="637">
        <v>4.08</v>
      </c>
      <c r="G1660" s="128">
        <v>0.7</v>
      </c>
      <c r="H1660" s="128">
        <f t="shared" si="353"/>
        <v>1.65</v>
      </c>
      <c r="I1660" s="127">
        <v>0.5</v>
      </c>
      <c r="J1660" s="750">
        <f t="shared" si="354"/>
        <v>2.3561999999999999</v>
      </c>
    </row>
    <row r="1661" spans="1:10">
      <c r="A1661" s="1320"/>
      <c r="B1661" s="1321"/>
      <c r="C1661" s="1321"/>
      <c r="D1661" s="1322"/>
      <c r="E1661" s="447" t="str">
        <f>+E131</f>
        <v>P40 A P41</v>
      </c>
      <c r="F1661" s="637"/>
      <c r="G1661" s="128"/>
      <c r="H1661" s="128"/>
      <c r="I1661" s="127"/>
      <c r="J1661" s="750">
        <f t="shared" si="349"/>
        <v>0</v>
      </c>
    </row>
    <row r="1662" spans="1:10">
      <c r="A1662" s="1320"/>
      <c r="B1662" s="1321"/>
      <c r="C1662" s="1321"/>
      <c r="D1662" s="1322"/>
      <c r="E1662" s="134" t="s">
        <v>81</v>
      </c>
      <c r="F1662" s="637">
        <v>5.13</v>
      </c>
      <c r="G1662" s="128">
        <v>0.7</v>
      </c>
      <c r="H1662" s="128">
        <f>(1.2+H$131)/2+0.1</f>
        <v>1.6750000000000003</v>
      </c>
      <c r="I1662" s="127">
        <v>0.5</v>
      </c>
      <c r="J1662" s="750">
        <f t="shared" si="349"/>
        <v>3.0074625000000004</v>
      </c>
    </row>
    <row r="1663" spans="1:10">
      <c r="A1663" s="1320"/>
      <c r="B1663" s="1321"/>
      <c r="C1663" s="1321"/>
      <c r="D1663" s="1322"/>
      <c r="E1663" s="134" t="s">
        <v>82</v>
      </c>
      <c r="F1663" s="637">
        <v>5.14</v>
      </c>
      <c r="G1663" s="128">
        <v>0.7</v>
      </c>
      <c r="H1663" s="128">
        <f t="shared" ref="H1663:H1677" si="355">(1.2+H$131)/2+0.1</f>
        <v>1.6750000000000003</v>
      </c>
      <c r="I1663" s="127">
        <v>0.5</v>
      </c>
      <c r="J1663" s="750">
        <f t="shared" si="349"/>
        <v>3.013325</v>
      </c>
    </row>
    <row r="1664" spans="1:10">
      <c r="A1664" s="1320"/>
      <c r="B1664" s="1321"/>
      <c r="C1664" s="1321"/>
      <c r="D1664" s="1322"/>
      <c r="E1664" s="134" t="s">
        <v>83</v>
      </c>
      <c r="F1664" s="637">
        <v>3.86</v>
      </c>
      <c r="G1664" s="128">
        <v>0.7</v>
      </c>
      <c r="H1664" s="128">
        <f t="shared" si="355"/>
        <v>1.6750000000000003</v>
      </c>
      <c r="I1664" s="127">
        <v>0.5</v>
      </c>
      <c r="J1664" s="750">
        <f t="shared" si="349"/>
        <v>2.2629250000000005</v>
      </c>
    </row>
    <row r="1665" spans="1:10">
      <c r="A1665" s="1320"/>
      <c r="B1665" s="1321"/>
      <c r="C1665" s="1321"/>
      <c r="D1665" s="1322"/>
      <c r="E1665" s="134" t="s">
        <v>84</v>
      </c>
      <c r="F1665" s="637">
        <v>5.24</v>
      </c>
      <c r="G1665" s="128">
        <v>0.7</v>
      </c>
      <c r="H1665" s="128">
        <f t="shared" si="355"/>
        <v>1.6750000000000003</v>
      </c>
      <c r="I1665" s="127">
        <v>0.5</v>
      </c>
      <c r="J1665" s="750">
        <f t="shared" si="349"/>
        <v>3.0719500000000002</v>
      </c>
    </row>
    <row r="1666" spans="1:10">
      <c r="A1666" s="1320"/>
      <c r="B1666" s="1321"/>
      <c r="C1666" s="1321"/>
      <c r="D1666" s="1322"/>
      <c r="E1666" s="134" t="s">
        <v>85</v>
      </c>
      <c r="F1666" s="637">
        <v>5.48</v>
      </c>
      <c r="G1666" s="128">
        <v>0.7</v>
      </c>
      <c r="H1666" s="128">
        <f t="shared" si="355"/>
        <v>1.6750000000000003</v>
      </c>
      <c r="I1666" s="127">
        <v>0.5</v>
      </c>
      <c r="J1666" s="750">
        <f t="shared" si="349"/>
        <v>3.2126500000000004</v>
      </c>
    </row>
    <row r="1667" spans="1:10">
      <c r="A1667" s="1320"/>
      <c r="B1667" s="1321"/>
      <c r="C1667" s="1321"/>
      <c r="D1667" s="1322"/>
      <c r="E1667" s="134" t="s">
        <v>86</v>
      </c>
      <c r="F1667" s="637">
        <v>3.8</v>
      </c>
      <c r="G1667" s="128">
        <v>0.7</v>
      </c>
      <c r="H1667" s="128">
        <f t="shared" si="355"/>
        <v>1.6750000000000003</v>
      </c>
      <c r="I1667" s="127">
        <v>0.5</v>
      </c>
      <c r="J1667" s="750">
        <f t="shared" si="349"/>
        <v>2.2277499999999999</v>
      </c>
    </row>
    <row r="1668" spans="1:10">
      <c r="A1668" s="1320"/>
      <c r="B1668" s="1321"/>
      <c r="C1668" s="1321"/>
      <c r="D1668" s="1322"/>
      <c r="E1668" s="134" t="s">
        <v>87</v>
      </c>
      <c r="F1668" s="637">
        <v>7.02</v>
      </c>
      <c r="G1668" s="128">
        <v>0.7</v>
      </c>
      <c r="H1668" s="128">
        <f t="shared" si="355"/>
        <v>1.6750000000000003</v>
      </c>
      <c r="I1668" s="127">
        <v>0.5</v>
      </c>
      <c r="J1668" s="750">
        <f t="shared" si="349"/>
        <v>4.115475</v>
      </c>
    </row>
    <row r="1669" spans="1:10">
      <c r="A1669" s="1320"/>
      <c r="B1669" s="1321"/>
      <c r="C1669" s="1321"/>
      <c r="D1669" s="1322"/>
      <c r="E1669" s="134" t="s">
        <v>88</v>
      </c>
      <c r="F1669" s="637">
        <v>5.78</v>
      </c>
      <c r="G1669" s="128">
        <v>0.7</v>
      </c>
      <c r="H1669" s="128">
        <f t="shared" si="355"/>
        <v>1.6750000000000003</v>
      </c>
      <c r="I1669" s="127">
        <v>0.5</v>
      </c>
      <c r="J1669" s="750">
        <f t="shared" si="349"/>
        <v>3.3885250000000009</v>
      </c>
    </row>
    <row r="1670" spans="1:10">
      <c r="A1670" s="1320"/>
      <c r="B1670" s="1321"/>
      <c r="C1670" s="1321"/>
      <c r="D1670" s="1322"/>
      <c r="E1670" s="134" t="s">
        <v>89</v>
      </c>
      <c r="F1670" s="637">
        <v>4.88</v>
      </c>
      <c r="G1670" s="128">
        <v>0.7</v>
      </c>
      <c r="H1670" s="128">
        <f t="shared" si="355"/>
        <v>1.6750000000000003</v>
      </c>
      <c r="I1670" s="127">
        <v>0.5</v>
      </c>
      <c r="J1670" s="750">
        <f t="shared" si="349"/>
        <v>2.8609000000000004</v>
      </c>
    </row>
    <row r="1671" spans="1:10">
      <c r="A1671" s="1320"/>
      <c r="B1671" s="1321"/>
      <c r="C1671" s="1321"/>
      <c r="D1671" s="1322"/>
      <c r="E1671" s="134" t="s">
        <v>90</v>
      </c>
      <c r="F1671" s="637">
        <v>6.09</v>
      </c>
      <c r="G1671" s="128">
        <v>0.7</v>
      </c>
      <c r="H1671" s="128">
        <f t="shared" si="355"/>
        <v>1.6750000000000003</v>
      </c>
      <c r="I1671" s="127">
        <v>0.5</v>
      </c>
      <c r="J1671" s="750">
        <f t="shared" si="349"/>
        <v>3.5702625000000006</v>
      </c>
    </row>
    <row r="1672" spans="1:10">
      <c r="A1672" s="1320"/>
      <c r="B1672" s="1321"/>
      <c r="C1672" s="1321"/>
      <c r="D1672" s="1322"/>
      <c r="E1672" s="134" t="s">
        <v>91</v>
      </c>
      <c r="F1672" s="637">
        <v>6.1</v>
      </c>
      <c r="G1672" s="128">
        <v>0.7</v>
      </c>
      <c r="H1672" s="128">
        <f t="shared" si="355"/>
        <v>1.6750000000000003</v>
      </c>
      <c r="I1672" s="127">
        <v>0.5</v>
      </c>
      <c r="J1672" s="750">
        <f t="shared" si="349"/>
        <v>3.5761250000000002</v>
      </c>
    </row>
    <row r="1673" spans="1:10">
      <c r="A1673" s="1320"/>
      <c r="B1673" s="1321"/>
      <c r="C1673" s="1321"/>
      <c r="D1673" s="1322"/>
      <c r="E1673" s="134" t="s">
        <v>92</v>
      </c>
      <c r="F1673" s="637">
        <v>4.72</v>
      </c>
      <c r="G1673" s="128">
        <v>0.7</v>
      </c>
      <c r="H1673" s="128">
        <f t="shared" si="355"/>
        <v>1.6750000000000003</v>
      </c>
      <c r="I1673" s="127">
        <v>0.5</v>
      </c>
      <c r="J1673" s="750">
        <f t="shared" si="349"/>
        <v>2.7671000000000001</v>
      </c>
    </row>
    <row r="1674" spans="1:10" ht="13.5" customHeight="1">
      <c r="A1674" s="1320"/>
      <c r="B1674" s="1321"/>
      <c r="C1674" s="1321"/>
      <c r="D1674" s="1322"/>
      <c r="E1674" s="134" t="s">
        <v>93</v>
      </c>
      <c r="F1674" s="637">
        <v>4.6100000000000003</v>
      </c>
      <c r="G1674" s="128">
        <v>0.7</v>
      </c>
      <c r="H1674" s="128">
        <f t="shared" si="355"/>
        <v>1.6750000000000003</v>
      </c>
      <c r="I1674" s="127">
        <v>0.5</v>
      </c>
      <c r="J1674" s="750">
        <f t="shared" si="349"/>
        <v>2.7026125000000003</v>
      </c>
    </row>
    <row r="1675" spans="1:10" ht="13.5" customHeight="1">
      <c r="A1675" s="1320"/>
      <c r="B1675" s="1321"/>
      <c r="C1675" s="1321"/>
      <c r="D1675" s="1322"/>
      <c r="E1675" s="134" t="s">
        <v>225</v>
      </c>
      <c r="F1675" s="637">
        <v>4.9400000000000004</v>
      </c>
      <c r="G1675" s="128">
        <v>0.7</v>
      </c>
      <c r="H1675" s="128">
        <f t="shared" si="355"/>
        <v>1.6750000000000003</v>
      </c>
      <c r="I1675" s="127">
        <v>0.5</v>
      </c>
      <c r="J1675" s="750">
        <f t="shared" ref="J1675:J1677" si="356">+F1675*G1675*I1675*H1675</f>
        <v>2.8960750000000006</v>
      </c>
    </row>
    <row r="1676" spans="1:10" ht="13.5" customHeight="1">
      <c r="A1676" s="1320"/>
      <c r="B1676" s="1321"/>
      <c r="C1676" s="1321"/>
      <c r="D1676" s="1322"/>
      <c r="E1676" s="134" t="s">
        <v>226</v>
      </c>
      <c r="F1676" s="637">
        <v>5.54</v>
      </c>
      <c r="G1676" s="128">
        <v>0.7</v>
      </c>
      <c r="H1676" s="128">
        <f t="shared" si="355"/>
        <v>1.6750000000000003</v>
      </c>
      <c r="I1676" s="127">
        <v>0.5</v>
      </c>
      <c r="J1676" s="750">
        <f t="shared" si="356"/>
        <v>3.2478250000000002</v>
      </c>
    </row>
    <row r="1677" spans="1:10" ht="13.5" customHeight="1">
      <c r="A1677" s="1320"/>
      <c r="B1677" s="1321"/>
      <c r="C1677" s="1321"/>
      <c r="D1677" s="1322"/>
      <c r="E1677" s="134" t="s">
        <v>227</v>
      </c>
      <c r="F1677" s="637">
        <v>4.3</v>
      </c>
      <c r="G1677" s="128">
        <v>0.7</v>
      </c>
      <c r="H1677" s="128">
        <f t="shared" si="355"/>
        <v>1.6750000000000003</v>
      </c>
      <c r="I1677" s="127">
        <v>0.5</v>
      </c>
      <c r="J1677" s="750">
        <f t="shared" si="356"/>
        <v>2.5208750000000002</v>
      </c>
    </row>
    <row r="1678" spans="1:10">
      <c r="A1678" s="1320"/>
      <c r="B1678" s="1321"/>
      <c r="C1678" s="1321"/>
      <c r="D1678" s="1322"/>
      <c r="E1678" s="447" t="str">
        <f>+E132</f>
        <v>P41 A P42</v>
      </c>
      <c r="F1678" s="637"/>
      <c r="G1678" s="128"/>
      <c r="H1678" s="128"/>
      <c r="I1678" s="127"/>
      <c r="J1678" s="750">
        <f t="shared" si="349"/>
        <v>0</v>
      </c>
    </row>
    <row r="1679" spans="1:10">
      <c r="A1679" s="1320"/>
      <c r="B1679" s="1321"/>
      <c r="C1679" s="1321"/>
      <c r="D1679" s="1322"/>
      <c r="E1679" s="134" t="s">
        <v>81</v>
      </c>
      <c r="F1679" s="637">
        <v>4.32</v>
      </c>
      <c r="G1679" s="128">
        <v>0.7</v>
      </c>
      <c r="H1679" s="128">
        <f>(1.2+H$132)/2+0.1</f>
        <v>1.7000000000000002</v>
      </c>
      <c r="I1679" s="127">
        <v>0.5</v>
      </c>
      <c r="J1679" s="750">
        <f t="shared" si="349"/>
        <v>2.5704000000000002</v>
      </c>
    </row>
    <row r="1680" spans="1:10">
      <c r="A1680" s="1320"/>
      <c r="B1680" s="1321"/>
      <c r="C1680" s="1321"/>
      <c r="D1680" s="1322"/>
      <c r="E1680" s="134" t="s">
        <v>82</v>
      </c>
      <c r="F1680" s="637">
        <v>5.99</v>
      </c>
      <c r="G1680" s="128">
        <v>0.7</v>
      </c>
      <c r="H1680" s="128">
        <f t="shared" ref="H1680:H1696" si="357">(1.2+H$132)/2+0.1</f>
        <v>1.7000000000000002</v>
      </c>
      <c r="I1680" s="127">
        <v>0.5</v>
      </c>
      <c r="J1680" s="750">
        <f t="shared" si="349"/>
        <v>3.5640499999999999</v>
      </c>
    </row>
    <row r="1681" spans="1:10">
      <c r="A1681" s="1320"/>
      <c r="B1681" s="1321"/>
      <c r="C1681" s="1321"/>
      <c r="D1681" s="1322"/>
      <c r="E1681" s="134" t="s">
        <v>83</v>
      </c>
      <c r="F1681" s="637">
        <v>4.16</v>
      </c>
      <c r="G1681" s="128">
        <v>0.7</v>
      </c>
      <c r="H1681" s="128">
        <f t="shared" si="357"/>
        <v>1.7000000000000002</v>
      </c>
      <c r="I1681" s="127">
        <v>0.5</v>
      </c>
      <c r="J1681" s="750">
        <f t="shared" si="349"/>
        <v>2.4752000000000001</v>
      </c>
    </row>
    <row r="1682" spans="1:10">
      <c r="A1682" s="1320"/>
      <c r="B1682" s="1321"/>
      <c r="C1682" s="1321"/>
      <c r="D1682" s="1322"/>
      <c r="E1682" s="134" t="s">
        <v>84</v>
      </c>
      <c r="F1682" s="637">
        <v>5.59</v>
      </c>
      <c r="G1682" s="128">
        <v>0.7</v>
      </c>
      <c r="H1682" s="128">
        <f t="shared" si="357"/>
        <v>1.7000000000000002</v>
      </c>
      <c r="I1682" s="127">
        <v>0.5</v>
      </c>
      <c r="J1682" s="750">
        <f t="shared" si="349"/>
        <v>3.3260500000000004</v>
      </c>
    </row>
    <row r="1683" spans="1:10">
      <c r="A1683" s="1320"/>
      <c r="B1683" s="1321"/>
      <c r="C1683" s="1321"/>
      <c r="D1683" s="1322"/>
      <c r="E1683" s="134" t="s">
        <v>85</v>
      </c>
      <c r="F1683" s="637">
        <v>4.2300000000000004</v>
      </c>
      <c r="G1683" s="128">
        <v>0.7</v>
      </c>
      <c r="H1683" s="128">
        <f t="shared" si="357"/>
        <v>1.7000000000000002</v>
      </c>
      <c r="I1683" s="127">
        <v>0.5</v>
      </c>
      <c r="J1683" s="750">
        <f t="shared" si="349"/>
        <v>2.5168500000000007</v>
      </c>
    </row>
    <row r="1684" spans="1:10">
      <c r="A1684" s="1320"/>
      <c r="B1684" s="1321"/>
      <c r="C1684" s="1321"/>
      <c r="D1684" s="1322"/>
      <c r="E1684" s="134" t="s">
        <v>86</v>
      </c>
      <c r="F1684" s="637">
        <v>5.32</v>
      </c>
      <c r="G1684" s="128">
        <v>0.7</v>
      </c>
      <c r="H1684" s="128">
        <f t="shared" si="357"/>
        <v>1.7000000000000002</v>
      </c>
      <c r="I1684" s="127">
        <v>0.5</v>
      </c>
      <c r="J1684" s="750">
        <f t="shared" ref="J1684:J1690" si="358">+F1684*G1684*I1684*H1684</f>
        <v>3.1654</v>
      </c>
    </row>
    <row r="1685" spans="1:10">
      <c r="A1685" s="1320"/>
      <c r="B1685" s="1321"/>
      <c r="C1685" s="1321"/>
      <c r="D1685" s="1322"/>
      <c r="E1685" s="134" t="s">
        <v>87</v>
      </c>
      <c r="F1685" s="637">
        <v>4.38</v>
      </c>
      <c r="G1685" s="128">
        <v>0.7</v>
      </c>
      <c r="H1685" s="128">
        <f t="shared" si="357"/>
        <v>1.7000000000000002</v>
      </c>
      <c r="I1685" s="127">
        <v>0.5</v>
      </c>
      <c r="J1685" s="750">
        <f t="shared" si="358"/>
        <v>2.6061000000000001</v>
      </c>
    </row>
    <row r="1686" spans="1:10">
      <c r="A1686" s="1320"/>
      <c r="B1686" s="1321"/>
      <c r="C1686" s="1321"/>
      <c r="D1686" s="1322"/>
      <c r="E1686" s="134" t="s">
        <v>88</v>
      </c>
      <c r="F1686" s="637">
        <v>5.08</v>
      </c>
      <c r="G1686" s="128">
        <v>0.7</v>
      </c>
      <c r="H1686" s="128">
        <f t="shared" si="357"/>
        <v>1.7000000000000002</v>
      </c>
      <c r="I1686" s="127">
        <v>0.5</v>
      </c>
      <c r="J1686" s="750">
        <f t="shared" si="358"/>
        <v>3.0226000000000002</v>
      </c>
    </row>
    <row r="1687" spans="1:10">
      <c r="A1687" s="1320"/>
      <c r="B1687" s="1321"/>
      <c r="C1687" s="1321"/>
      <c r="D1687" s="1322"/>
      <c r="E1687" s="134" t="s">
        <v>89</v>
      </c>
      <c r="F1687" s="637">
        <v>4.53</v>
      </c>
      <c r="G1687" s="128">
        <v>0.7</v>
      </c>
      <c r="H1687" s="128">
        <f t="shared" si="357"/>
        <v>1.7000000000000002</v>
      </c>
      <c r="I1687" s="127">
        <v>0.5</v>
      </c>
      <c r="J1687" s="750">
        <f t="shared" si="358"/>
        <v>2.6953499999999999</v>
      </c>
    </row>
    <row r="1688" spans="1:10">
      <c r="A1688" s="1320"/>
      <c r="B1688" s="1321"/>
      <c r="C1688" s="1321"/>
      <c r="D1688" s="1322"/>
      <c r="E1688" s="134" t="s">
        <v>90</v>
      </c>
      <c r="F1688" s="637">
        <v>4.82</v>
      </c>
      <c r="G1688" s="128">
        <v>0.7</v>
      </c>
      <c r="H1688" s="128">
        <f t="shared" si="357"/>
        <v>1.7000000000000002</v>
      </c>
      <c r="I1688" s="127">
        <v>0.5</v>
      </c>
      <c r="J1688" s="750">
        <f t="shared" si="358"/>
        <v>2.8679000000000006</v>
      </c>
    </row>
    <row r="1689" spans="1:10">
      <c r="A1689" s="1320"/>
      <c r="B1689" s="1321"/>
      <c r="C1689" s="1321"/>
      <c r="D1689" s="1322"/>
      <c r="E1689" s="134" t="s">
        <v>91</v>
      </c>
      <c r="F1689" s="637">
        <v>4.76</v>
      </c>
      <c r="G1689" s="128">
        <v>0.7</v>
      </c>
      <c r="H1689" s="128">
        <f t="shared" si="357"/>
        <v>1.7000000000000002</v>
      </c>
      <c r="I1689" s="127">
        <v>0.5</v>
      </c>
      <c r="J1689" s="750">
        <f t="shared" si="358"/>
        <v>2.8322000000000003</v>
      </c>
    </row>
    <row r="1690" spans="1:10">
      <c r="A1690" s="1320"/>
      <c r="B1690" s="1321"/>
      <c r="C1690" s="1321"/>
      <c r="D1690" s="1322"/>
      <c r="E1690" s="134" t="s">
        <v>92</v>
      </c>
      <c r="F1690" s="637">
        <v>4.42</v>
      </c>
      <c r="G1690" s="128">
        <v>0.7</v>
      </c>
      <c r="H1690" s="128">
        <f t="shared" si="357"/>
        <v>1.7000000000000002</v>
      </c>
      <c r="I1690" s="127">
        <v>0.5</v>
      </c>
      <c r="J1690" s="750">
        <f t="shared" si="358"/>
        <v>2.6299000000000001</v>
      </c>
    </row>
    <row r="1691" spans="1:10">
      <c r="A1691" s="1320"/>
      <c r="B1691" s="1321"/>
      <c r="C1691" s="1321"/>
      <c r="D1691" s="1322"/>
      <c r="E1691" s="134" t="s">
        <v>93</v>
      </c>
      <c r="F1691" s="637">
        <v>5.08</v>
      </c>
      <c r="G1691" s="128">
        <v>0.7</v>
      </c>
      <c r="H1691" s="128">
        <f t="shared" si="357"/>
        <v>1.7000000000000002</v>
      </c>
      <c r="I1691" s="127">
        <v>0.5</v>
      </c>
      <c r="J1691" s="750">
        <f t="shared" ref="J1691:J1696" si="359">+F1691*G1691*I1691*H1691</f>
        <v>3.0226000000000002</v>
      </c>
    </row>
    <row r="1692" spans="1:10">
      <c r="A1692" s="1320"/>
      <c r="B1692" s="1321"/>
      <c r="C1692" s="1321"/>
      <c r="D1692" s="1322"/>
      <c r="E1692" s="134" t="s">
        <v>225</v>
      </c>
      <c r="F1692" s="637">
        <v>4.33</v>
      </c>
      <c r="G1692" s="128">
        <v>0.7</v>
      </c>
      <c r="H1692" s="128">
        <f t="shared" si="357"/>
        <v>1.7000000000000002</v>
      </c>
      <c r="I1692" s="127">
        <v>0.5</v>
      </c>
      <c r="J1692" s="750">
        <f t="shared" si="359"/>
        <v>2.5763500000000001</v>
      </c>
    </row>
    <row r="1693" spans="1:10">
      <c r="A1693" s="1320"/>
      <c r="B1693" s="1321"/>
      <c r="C1693" s="1321"/>
      <c r="D1693" s="1322"/>
      <c r="E1693" s="134" t="s">
        <v>226</v>
      </c>
      <c r="F1693" s="637">
        <v>4.72</v>
      </c>
      <c r="G1693" s="128">
        <v>0.7</v>
      </c>
      <c r="H1693" s="128">
        <f t="shared" si="357"/>
        <v>1.7000000000000002</v>
      </c>
      <c r="I1693" s="127">
        <v>0.5</v>
      </c>
      <c r="J1693" s="750">
        <f t="shared" si="359"/>
        <v>2.8084000000000002</v>
      </c>
    </row>
    <row r="1694" spans="1:10">
      <c r="A1694" s="1320"/>
      <c r="B1694" s="1321"/>
      <c r="C1694" s="1321"/>
      <c r="D1694" s="1322"/>
      <c r="E1694" s="134" t="s">
        <v>227</v>
      </c>
      <c r="F1694" s="637">
        <v>4.2</v>
      </c>
      <c r="G1694" s="128">
        <v>0.7</v>
      </c>
      <c r="H1694" s="128">
        <f t="shared" si="357"/>
        <v>1.7000000000000002</v>
      </c>
      <c r="I1694" s="127">
        <v>0.5</v>
      </c>
      <c r="J1694" s="750">
        <f t="shared" si="359"/>
        <v>2.4990000000000001</v>
      </c>
    </row>
    <row r="1695" spans="1:10">
      <c r="A1695" s="1320"/>
      <c r="B1695" s="1321"/>
      <c r="C1695" s="1321"/>
      <c r="D1695" s="1322"/>
      <c r="E1695" s="134" t="s">
        <v>228</v>
      </c>
      <c r="F1695" s="637">
        <v>4.8600000000000003</v>
      </c>
      <c r="G1695" s="128">
        <v>0.7</v>
      </c>
      <c r="H1695" s="128">
        <f t="shared" si="357"/>
        <v>1.7000000000000002</v>
      </c>
      <c r="I1695" s="127">
        <v>0.5</v>
      </c>
      <c r="J1695" s="750">
        <f t="shared" si="359"/>
        <v>2.8917000000000006</v>
      </c>
    </row>
    <row r="1696" spans="1:10">
      <c r="A1696" s="1320"/>
      <c r="B1696" s="1321"/>
      <c r="C1696" s="1321"/>
      <c r="D1696" s="1322"/>
      <c r="E1696" s="134" t="s">
        <v>229</v>
      </c>
      <c r="F1696" s="637">
        <v>4.3099999999999996</v>
      </c>
      <c r="G1696" s="128">
        <v>0.7</v>
      </c>
      <c r="H1696" s="128">
        <f t="shared" si="357"/>
        <v>1.7000000000000002</v>
      </c>
      <c r="I1696" s="127">
        <v>0.5</v>
      </c>
      <c r="J1696" s="750">
        <f t="shared" si="359"/>
        <v>2.5644499999999999</v>
      </c>
    </row>
    <row r="1697" spans="1:10">
      <c r="A1697" s="1320"/>
      <c r="B1697" s="1321"/>
      <c r="C1697" s="1321"/>
      <c r="D1697" s="1322"/>
      <c r="E1697" s="447" t="str">
        <f>+E133</f>
        <v>P42 A P43</v>
      </c>
      <c r="F1697" s="637"/>
      <c r="G1697" s="128"/>
      <c r="H1697" s="128"/>
      <c r="I1697" s="127"/>
      <c r="J1697" s="750"/>
    </row>
    <row r="1698" spans="1:10">
      <c r="A1698" s="1320"/>
      <c r="B1698" s="1321"/>
      <c r="C1698" s="1321"/>
      <c r="D1698" s="1322"/>
      <c r="E1698" s="134" t="s">
        <v>81</v>
      </c>
      <c r="F1698" s="637">
        <v>5.22</v>
      </c>
      <c r="G1698" s="128">
        <v>1.1000000000000001</v>
      </c>
      <c r="H1698" s="128">
        <f>(1.2+H$133)/2+0.1</f>
        <v>2.75</v>
      </c>
      <c r="I1698" s="127">
        <v>0.5</v>
      </c>
      <c r="J1698" s="750">
        <f t="shared" ref="J1698:J1722" si="360">+F1698*G1698*I1698*H1698</f>
        <v>7.8952499999999999</v>
      </c>
    </row>
    <row r="1699" spans="1:10">
      <c r="A1699" s="1320"/>
      <c r="B1699" s="1321"/>
      <c r="C1699" s="1321"/>
      <c r="D1699" s="1322"/>
      <c r="E1699" s="134" t="s">
        <v>82</v>
      </c>
      <c r="F1699" s="637">
        <v>4.88</v>
      </c>
      <c r="G1699" s="128">
        <v>1.1000000000000001</v>
      </c>
      <c r="H1699" s="128">
        <f t="shared" ref="H1699:H1709" si="361">(1.2+H$133)/2+0.1</f>
        <v>2.75</v>
      </c>
      <c r="I1699" s="127">
        <v>0.5</v>
      </c>
      <c r="J1699" s="750">
        <f t="shared" si="360"/>
        <v>7.3810000000000002</v>
      </c>
    </row>
    <row r="1700" spans="1:10">
      <c r="A1700" s="1320"/>
      <c r="B1700" s="1321"/>
      <c r="C1700" s="1321"/>
      <c r="D1700" s="1322"/>
      <c r="E1700" s="134" t="s">
        <v>83</v>
      </c>
      <c r="F1700" s="637">
        <v>5.69</v>
      </c>
      <c r="G1700" s="128">
        <v>1.1000000000000001</v>
      </c>
      <c r="H1700" s="128">
        <f t="shared" si="361"/>
        <v>2.75</v>
      </c>
      <c r="I1700" s="127">
        <v>0.5</v>
      </c>
      <c r="J1700" s="750">
        <f t="shared" si="360"/>
        <v>8.6061250000000022</v>
      </c>
    </row>
    <row r="1701" spans="1:10">
      <c r="A1701" s="1320"/>
      <c r="B1701" s="1321"/>
      <c r="C1701" s="1321"/>
      <c r="D1701" s="1322"/>
      <c r="E1701" s="134" t="s">
        <v>84</v>
      </c>
      <c r="F1701" s="637">
        <v>4.9400000000000004</v>
      </c>
      <c r="G1701" s="128">
        <v>1.1000000000000001</v>
      </c>
      <c r="H1701" s="128">
        <f t="shared" si="361"/>
        <v>2.75</v>
      </c>
      <c r="I1701" s="127">
        <v>0.5</v>
      </c>
      <c r="J1701" s="750">
        <f t="shared" si="360"/>
        <v>7.4717500000000019</v>
      </c>
    </row>
    <row r="1702" spans="1:10">
      <c r="A1702" s="1320"/>
      <c r="B1702" s="1321"/>
      <c r="C1702" s="1321"/>
      <c r="D1702" s="1322"/>
      <c r="E1702" s="134" t="s">
        <v>85</v>
      </c>
      <c r="F1702" s="637">
        <v>4.6399999999999997</v>
      </c>
      <c r="G1702" s="128">
        <v>1.1000000000000001</v>
      </c>
      <c r="H1702" s="128">
        <f t="shared" si="361"/>
        <v>2.75</v>
      </c>
      <c r="I1702" s="127">
        <v>0.5</v>
      </c>
      <c r="J1702" s="750">
        <f t="shared" si="360"/>
        <v>7.0179999999999998</v>
      </c>
    </row>
    <row r="1703" spans="1:10">
      <c r="A1703" s="1320"/>
      <c r="B1703" s="1321"/>
      <c r="C1703" s="1321"/>
      <c r="D1703" s="1322"/>
      <c r="E1703" s="134" t="s">
        <v>86</v>
      </c>
      <c r="F1703" s="637">
        <v>5.68</v>
      </c>
      <c r="G1703" s="128">
        <v>1.1000000000000001</v>
      </c>
      <c r="H1703" s="128">
        <f t="shared" si="361"/>
        <v>2.75</v>
      </c>
      <c r="I1703" s="127">
        <v>0.5</v>
      </c>
      <c r="J1703" s="750">
        <f t="shared" si="360"/>
        <v>8.5910000000000011</v>
      </c>
    </row>
    <row r="1704" spans="1:10">
      <c r="A1704" s="1320"/>
      <c r="B1704" s="1321"/>
      <c r="C1704" s="1321"/>
      <c r="D1704" s="1322"/>
      <c r="E1704" s="134" t="s">
        <v>87</v>
      </c>
      <c r="F1704" s="637">
        <v>4.55</v>
      </c>
      <c r="G1704" s="128">
        <v>1.1000000000000001</v>
      </c>
      <c r="H1704" s="128">
        <f t="shared" si="361"/>
        <v>2.75</v>
      </c>
      <c r="I1704" s="127">
        <v>0.5</v>
      </c>
      <c r="J1704" s="750">
        <f t="shared" si="360"/>
        <v>6.881875</v>
      </c>
    </row>
    <row r="1705" spans="1:10">
      <c r="A1705" s="1320"/>
      <c r="B1705" s="1321"/>
      <c r="C1705" s="1321"/>
      <c r="D1705" s="1322"/>
      <c r="E1705" s="134" t="s">
        <v>88</v>
      </c>
      <c r="F1705" s="637">
        <v>4.41</v>
      </c>
      <c r="G1705" s="128">
        <v>1.1000000000000001</v>
      </c>
      <c r="H1705" s="128">
        <f t="shared" si="361"/>
        <v>2.75</v>
      </c>
      <c r="I1705" s="127">
        <v>0.5</v>
      </c>
      <c r="J1705" s="750">
        <f t="shared" si="360"/>
        <v>6.6701250000000014</v>
      </c>
    </row>
    <row r="1706" spans="1:10">
      <c r="A1706" s="1320"/>
      <c r="B1706" s="1321"/>
      <c r="C1706" s="1321"/>
      <c r="D1706" s="1322"/>
      <c r="E1706" s="134" t="s">
        <v>89</v>
      </c>
      <c r="F1706" s="637">
        <v>5.69</v>
      </c>
      <c r="G1706" s="128">
        <v>1.1000000000000001</v>
      </c>
      <c r="H1706" s="128">
        <f t="shared" si="361"/>
        <v>2.75</v>
      </c>
      <c r="I1706" s="127">
        <v>0.5</v>
      </c>
      <c r="J1706" s="750">
        <f t="shared" si="360"/>
        <v>8.6061250000000022</v>
      </c>
    </row>
    <row r="1707" spans="1:10">
      <c r="A1707" s="1320"/>
      <c r="B1707" s="1321"/>
      <c r="C1707" s="1321"/>
      <c r="D1707" s="1322"/>
      <c r="E1707" s="134" t="s">
        <v>90</v>
      </c>
      <c r="F1707" s="637">
        <v>4.3499999999999996</v>
      </c>
      <c r="G1707" s="128">
        <v>1.1000000000000001</v>
      </c>
      <c r="H1707" s="128">
        <f t="shared" si="361"/>
        <v>2.75</v>
      </c>
      <c r="I1707" s="127">
        <v>0.5</v>
      </c>
      <c r="J1707" s="750">
        <f t="shared" si="360"/>
        <v>6.5793750000000006</v>
      </c>
    </row>
    <row r="1708" spans="1:10">
      <c r="A1708" s="1320"/>
      <c r="B1708" s="1321"/>
      <c r="C1708" s="1321"/>
      <c r="D1708" s="1322"/>
      <c r="E1708" s="134" t="s">
        <v>91</v>
      </c>
      <c r="F1708" s="637">
        <v>4</v>
      </c>
      <c r="G1708" s="128">
        <v>1.1000000000000001</v>
      </c>
      <c r="H1708" s="128">
        <f t="shared" si="361"/>
        <v>2.75</v>
      </c>
      <c r="I1708" s="127">
        <v>0.5</v>
      </c>
      <c r="J1708" s="750">
        <f t="shared" si="360"/>
        <v>6.0500000000000007</v>
      </c>
    </row>
    <row r="1709" spans="1:10">
      <c r="A1709" s="1320"/>
      <c r="B1709" s="1321"/>
      <c r="C1709" s="1321"/>
      <c r="D1709" s="1322"/>
      <c r="E1709" s="134" t="s">
        <v>92</v>
      </c>
      <c r="F1709" s="637">
        <v>5.82</v>
      </c>
      <c r="G1709" s="128">
        <v>1.1000000000000001</v>
      </c>
      <c r="H1709" s="128">
        <f t="shared" si="361"/>
        <v>2.75</v>
      </c>
      <c r="I1709" s="127">
        <v>0.5</v>
      </c>
      <c r="J1709" s="750">
        <f t="shared" si="360"/>
        <v>8.8027500000000014</v>
      </c>
    </row>
    <row r="1710" spans="1:10">
      <c r="A1710" s="1320"/>
      <c r="B1710" s="1321"/>
      <c r="C1710" s="1321"/>
      <c r="D1710" s="1322"/>
      <c r="E1710" s="447" t="str">
        <f>+E134</f>
        <v>P44 A P45</v>
      </c>
      <c r="F1710" s="637"/>
      <c r="G1710" s="128"/>
      <c r="H1710" s="128"/>
      <c r="I1710" s="127"/>
      <c r="J1710" s="750">
        <f t="shared" si="360"/>
        <v>0</v>
      </c>
    </row>
    <row r="1711" spans="1:10">
      <c r="A1711" s="1320"/>
      <c r="B1711" s="1321"/>
      <c r="C1711" s="1321"/>
      <c r="D1711" s="1322"/>
      <c r="E1711" s="134" t="s">
        <v>81</v>
      </c>
      <c r="F1711" s="637">
        <v>4.43</v>
      </c>
      <c r="G1711" s="128">
        <v>0.7</v>
      </c>
      <c r="H1711" s="128">
        <f>(1.2+H$134)/2+0.1</f>
        <v>1.6375000000000002</v>
      </c>
      <c r="I1711" s="127">
        <v>0.5</v>
      </c>
      <c r="J1711" s="750">
        <f t="shared" si="360"/>
        <v>2.5389437500000001</v>
      </c>
    </row>
    <row r="1712" spans="1:10">
      <c r="A1712" s="1320"/>
      <c r="B1712" s="1321"/>
      <c r="C1712" s="1321"/>
      <c r="D1712" s="1322"/>
      <c r="E1712" s="134" t="s">
        <v>82</v>
      </c>
      <c r="F1712" s="637">
        <v>4.05</v>
      </c>
      <c r="G1712" s="128">
        <v>0.7</v>
      </c>
      <c r="H1712" s="128">
        <f t="shared" ref="H1712:H1722" si="362">(1.2+H$134)/2+0.1</f>
        <v>1.6375000000000002</v>
      </c>
      <c r="I1712" s="127">
        <v>0.5</v>
      </c>
      <c r="J1712" s="750">
        <f t="shared" si="360"/>
        <v>2.32115625</v>
      </c>
    </row>
    <row r="1713" spans="1:10">
      <c r="A1713" s="1320"/>
      <c r="B1713" s="1321"/>
      <c r="C1713" s="1321"/>
      <c r="D1713" s="1322"/>
      <c r="E1713" s="134" t="s">
        <v>83</v>
      </c>
      <c r="F1713" s="637">
        <v>4.63</v>
      </c>
      <c r="G1713" s="128">
        <v>0.7</v>
      </c>
      <c r="H1713" s="128">
        <f t="shared" si="362"/>
        <v>1.6375000000000002</v>
      </c>
      <c r="I1713" s="127">
        <v>0.5</v>
      </c>
      <c r="J1713" s="750">
        <f t="shared" si="360"/>
        <v>2.6535687499999998</v>
      </c>
    </row>
    <row r="1714" spans="1:10">
      <c r="A1714" s="1320"/>
      <c r="B1714" s="1321"/>
      <c r="C1714" s="1321"/>
      <c r="D1714" s="1322"/>
      <c r="E1714" s="134" t="s">
        <v>84</v>
      </c>
      <c r="F1714" s="637">
        <v>4.5</v>
      </c>
      <c r="G1714" s="128">
        <v>0.7</v>
      </c>
      <c r="H1714" s="128">
        <f t="shared" si="362"/>
        <v>1.6375000000000002</v>
      </c>
      <c r="I1714" s="127">
        <v>0.5</v>
      </c>
      <c r="J1714" s="750">
        <f t="shared" si="360"/>
        <v>2.5790625</v>
      </c>
    </row>
    <row r="1715" spans="1:10">
      <c r="A1715" s="1320"/>
      <c r="B1715" s="1321"/>
      <c r="C1715" s="1321"/>
      <c r="D1715" s="1322"/>
      <c r="E1715" s="134" t="s">
        <v>85</v>
      </c>
      <c r="F1715" s="637">
        <v>4.4000000000000004</v>
      </c>
      <c r="G1715" s="128">
        <v>0.7</v>
      </c>
      <c r="H1715" s="128">
        <f t="shared" si="362"/>
        <v>1.6375000000000002</v>
      </c>
      <c r="I1715" s="127">
        <v>0.5</v>
      </c>
      <c r="J1715" s="750">
        <f t="shared" si="360"/>
        <v>2.5217500000000004</v>
      </c>
    </row>
    <row r="1716" spans="1:10">
      <c r="A1716" s="1320"/>
      <c r="B1716" s="1321"/>
      <c r="C1716" s="1321"/>
      <c r="D1716" s="1322"/>
      <c r="E1716" s="134" t="s">
        <v>86</v>
      </c>
      <c r="F1716" s="637">
        <v>4.3</v>
      </c>
      <c r="G1716" s="128">
        <v>0.7</v>
      </c>
      <c r="H1716" s="128">
        <f t="shared" si="362"/>
        <v>1.6375000000000002</v>
      </c>
      <c r="I1716" s="127">
        <v>0.5</v>
      </c>
      <c r="J1716" s="750">
        <f t="shared" si="360"/>
        <v>2.4644375000000003</v>
      </c>
    </row>
    <row r="1717" spans="1:10">
      <c r="A1717" s="1320"/>
      <c r="B1717" s="1321"/>
      <c r="C1717" s="1321"/>
      <c r="D1717" s="1322"/>
      <c r="E1717" s="134" t="s">
        <v>87</v>
      </c>
      <c r="F1717" s="637">
        <v>4.38</v>
      </c>
      <c r="G1717" s="128">
        <v>0.7</v>
      </c>
      <c r="H1717" s="128">
        <f t="shared" si="362"/>
        <v>1.6375000000000002</v>
      </c>
      <c r="I1717" s="127">
        <v>0.5</v>
      </c>
      <c r="J1717" s="750">
        <f t="shared" si="360"/>
        <v>2.5102875</v>
      </c>
    </row>
    <row r="1718" spans="1:10">
      <c r="A1718" s="1320"/>
      <c r="B1718" s="1321"/>
      <c r="C1718" s="1321"/>
      <c r="D1718" s="1322"/>
      <c r="E1718" s="134" t="s">
        <v>88</v>
      </c>
      <c r="F1718" s="637">
        <v>4.55</v>
      </c>
      <c r="G1718" s="128">
        <v>0.7</v>
      </c>
      <c r="H1718" s="128">
        <f t="shared" si="362"/>
        <v>1.6375000000000002</v>
      </c>
      <c r="I1718" s="127">
        <v>0.5</v>
      </c>
      <c r="J1718" s="750">
        <f t="shared" si="360"/>
        <v>2.6077187500000001</v>
      </c>
    </row>
    <row r="1719" spans="1:10">
      <c r="A1719" s="1320"/>
      <c r="B1719" s="1321"/>
      <c r="C1719" s="1321"/>
      <c r="D1719" s="1322"/>
      <c r="E1719" s="134" t="s">
        <v>89</v>
      </c>
      <c r="F1719" s="637">
        <v>4.37</v>
      </c>
      <c r="G1719" s="128">
        <v>0.7</v>
      </c>
      <c r="H1719" s="128">
        <f t="shared" si="362"/>
        <v>1.6375000000000002</v>
      </c>
      <c r="I1719" s="127">
        <v>0.5</v>
      </c>
      <c r="J1719" s="750">
        <f t="shared" si="360"/>
        <v>2.5045562500000003</v>
      </c>
    </row>
    <row r="1720" spans="1:10">
      <c r="A1720" s="1320"/>
      <c r="B1720" s="1321"/>
      <c r="C1720" s="1321"/>
      <c r="D1720" s="1322"/>
      <c r="E1720" s="134" t="s">
        <v>90</v>
      </c>
      <c r="F1720" s="637">
        <v>4.3600000000000003</v>
      </c>
      <c r="G1720" s="128">
        <v>0.7</v>
      </c>
      <c r="H1720" s="128">
        <f t="shared" si="362"/>
        <v>1.6375000000000002</v>
      </c>
      <c r="I1720" s="127">
        <v>0.5</v>
      </c>
      <c r="J1720" s="750">
        <f t="shared" si="360"/>
        <v>2.4988250000000005</v>
      </c>
    </row>
    <row r="1721" spans="1:10">
      <c r="A1721" s="1320"/>
      <c r="B1721" s="1321"/>
      <c r="C1721" s="1321"/>
      <c r="D1721" s="1322"/>
      <c r="E1721" s="134" t="s">
        <v>91</v>
      </c>
      <c r="F1721" s="637">
        <v>4.1100000000000003</v>
      </c>
      <c r="G1721" s="128">
        <v>0.7</v>
      </c>
      <c r="H1721" s="128">
        <f t="shared" si="362"/>
        <v>1.6375000000000002</v>
      </c>
      <c r="I1721" s="127">
        <v>0.5</v>
      </c>
      <c r="J1721" s="750">
        <f t="shared" si="360"/>
        <v>2.3555437500000003</v>
      </c>
    </row>
    <row r="1722" spans="1:10">
      <c r="A1722" s="1320"/>
      <c r="B1722" s="1321"/>
      <c r="C1722" s="1321"/>
      <c r="D1722" s="1322"/>
      <c r="E1722" s="134" t="s">
        <v>92</v>
      </c>
      <c r="F1722" s="637">
        <v>5.09</v>
      </c>
      <c r="G1722" s="128">
        <v>0.7</v>
      </c>
      <c r="H1722" s="128">
        <f t="shared" si="362"/>
        <v>1.6375000000000002</v>
      </c>
      <c r="I1722" s="127">
        <v>0.5</v>
      </c>
      <c r="J1722" s="750">
        <f t="shared" si="360"/>
        <v>2.91720625</v>
      </c>
    </row>
    <row r="1723" spans="1:10">
      <c r="A1723" s="1320"/>
      <c r="B1723" s="1321"/>
      <c r="C1723" s="1321"/>
      <c r="D1723" s="1322"/>
      <c r="E1723" s="447" t="str">
        <f>+E135</f>
        <v>P45 A P46</v>
      </c>
      <c r="F1723" s="637"/>
      <c r="G1723" s="128"/>
      <c r="H1723" s="128"/>
      <c r="I1723" s="127"/>
      <c r="J1723" s="750"/>
    </row>
    <row r="1724" spans="1:10">
      <c r="A1724" s="1320"/>
      <c r="B1724" s="1321"/>
      <c r="C1724" s="1321"/>
      <c r="D1724" s="1322"/>
      <c r="E1724" s="134" t="s">
        <v>81</v>
      </c>
      <c r="F1724" s="637">
        <v>6.48</v>
      </c>
      <c r="G1724" s="128">
        <v>0.7</v>
      </c>
      <c r="H1724" s="128">
        <f>(1.2+H$135)/2+0.1</f>
        <v>1.7875000000000001</v>
      </c>
      <c r="I1724" s="127">
        <v>0.5</v>
      </c>
      <c r="J1724" s="750">
        <f t="shared" ref="J1724:J1731" si="363">+F1724*G1724*I1724*H1724</f>
        <v>4.0540500000000002</v>
      </c>
    </row>
    <row r="1725" spans="1:10">
      <c r="A1725" s="1320"/>
      <c r="B1725" s="1321"/>
      <c r="C1725" s="1321"/>
      <c r="D1725" s="1322"/>
      <c r="E1725" s="134" t="s">
        <v>82</v>
      </c>
      <c r="F1725" s="637">
        <v>6.09</v>
      </c>
      <c r="G1725" s="128">
        <v>0.7</v>
      </c>
      <c r="H1725" s="128">
        <f t="shared" ref="H1725:H1731" si="364">(1.2+H$135)/2+0.1</f>
        <v>1.7875000000000001</v>
      </c>
      <c r="I1725" s="127">
        <v>0.5</v>
      </c>
      <c r="J1725" s="750">
        <f t="shared" si="363"/>
        <v>3.8100562500000001</v>
      </c>
    </row>
    <row r="1726" spans="1:10">
      <c r="A1726" s="1320"/>
      <c r="B1726" s="1321"/>
      <c r="C1726" s="1321"/>
      <c r="D1726" s="1322"/>
      <c r="E1726" s="134" t="s">
        <v>83</v>
      </c>
      <c r="F1726" s="637">
        <v>5.5</v>
      </c>
      <c r="G1726" s="128">
        <v>0.7</v>
      </c>
      <c r="H1726" s="128">
        <f t="shared" si="364"/>
        <v>1.7875000000000001</v>
      </c>
      <c r="I1726" s="127">
        <v>0.5</v>
      </c>
      <c r="J1726" s="750">
        <f t="shared" si="363"/>
        <v>3.4409375</v>
      </c>
    </row>
    <row r="1727" spans="1:10">
      <c r="A1727" s="1320"/>
      <c r="B1727" s="1321"/>
      <c r="C1727" s="1321"/>
      <c r="D1727" s="1322"/>
      <c r="E1727" s="134" t="s">
        <v>84</v>
      </c>
      <c r="F1727" s="637">
        <v>5.07</v>
      </c>
      <c r="G1727" s="128">
        <v>0.7</v>
      </c>
      <c r="H1727" s="128">
        <f t="shared" si="364"/>
        <v>1.7875000000000001</v>
      </c>
      <c r="I1727" s="127">
        <v>0.5</v>
      </c>
      <c r="J1727" s="750">
        <f t="shared" si="363"/>
        <v>3.1719187500000001</v>
      </c>
    </row>
    <row r="1728" spans="1:10">
      <c r="A1728" s="1320"/>
      <c r="B1728" s="1321"/>
      <c r="C1728" s="1321"/>
      <c r="D1728" s="1322"/>
      <c r="E1728" s="134" t="s">
        <v>85</v>
      </c>
      <c r="F1728" s="637">
        <v>4.59</v>
      </c>
      <c r="G1728" s="128">
        <v>0.7</v>
      </c>
      <c r="H1728" s="128">
        <f t="shared" si="364"/>
        <v>1.7875000000000001</v>
      </c>
      <c r="I1728" s="127">
        <v>0.5</v>
      </c>
      <c r="J1728" s="750">
        <f t="shared" si="363"/>
        <v>2.8716187499999997</v>
      </c>
    </row>
    <row r="1729" spans="1:10">
      <c r="A1729" s="1320"/>
      <c r="B1729" s="1321"/>
      <c r="C1729" s="1321"/>
      <c r="D1729" s="1322"/>
      <c r="E1729" s="134" t="s">
        <v>86</v>
      </c>
      <c r="F1729" s="637">
        <v>3.27</v>
      </c>
      <c r="G1729" s="128">
        <v>0.7</v>
      </c>
      <c r="H1729" s="128">
        <f t="shared" si="364"/>
        <v>1.7875000000000001</v>
      </c>
      <c r="I1729" s="127">
        <v>0.5</v>
      </c>
      <c r="J1729" s="750">
        <f t="shared" si="363"/>
        <v>2.0457937499999996</v>
      </c>
    </row>
    <row r="1730" spans="1:10">
      <c r="A1730" s="1320"/>
      <c r="B1730" s="1321"/>
      <c r="C1730" s="1321"/>
      <c r="D1730" s="1322"/>
      <c r="E1730" s="134" t="s">
        <v>87</v>
      </c>
      <c r="F1730" s="637">
        <v>3.65</v>
      </c>
      <c r="G1730" s="128">
        <v>0.7</v>
      </c>
      <c r="H1730" s="128">
        <f t="shared" si="364"/>
        <v>1.7875000000000001</v>
      </c>
      <c r="I1730" s="127">
        <v>0.5</v>
      </c>
      <c r="J1730" s="750">
        <f t="shared" si="363"/>
        <v>2.2835312499999998</v>
      </c>
    </row>
    <row r="1731" spans="1:10">
      <c r="A1731" s="1320"/>
      <c r="B1731" s="1321"/>
      <c r="C1731" s="1321"/>
      <c r="D1731" s="1322"/>
      <c r="E1731" s="134" t="s">
        <v>88</v>
      </c>
      <c r="F1731" s="637">
        <v>3.33</v>
      </c>
      <c r="G1731" s="128">
        <v>0.7</v>
      </c>
      <c r="H1731" s="128">
        <f t="shared" si="364"/>
        <v>1.7875000000000001</v>
      </c>
      <c r="I1731" s="127">
        <v>0.5</v>
      </c>
      <c r="J1731" s="750">
        <f t="shared" si="363"/>
        <v>2.0833312500000001</v>
      </c>
    </row>
    <row r="1732" spans="1:10">
      <c r="A1732" s="1320"/>
      <c r="B1732" s="1321"/>
      <c r="C1732" s="1321"/>
      <c r="D1732" s="1322"/>
      <c r="E1732" s="447" t="str">
        <f>+E136</f>
        <v>P46 A P76</v>
      </c>
      <c r="F1732" s="637"/>
      <c r="G1732" s="128"/>
      <c r="H1732" s="128"/>
      <c r="I1732" s="127"/>
      <c r="J1732" s="750">
        <f t="shared" ref="J1732:J1739" si="365">+F1732*G1732*I1732*H1732</f>
        <v>0</v>
      </c>
    </row>
    <row r="1733" spans="1:10">
      <c r="A1733" s="1320"/>
      <c r="B1733" s="1321"/>
      <c r="C1733" s="1321"/>
      <c r="D1733" s="1322"/>
      <c r="E1733" s="134" t="s">
        <v>81</v>
      </c>
      <c r="F1733" s="637">
        <v>1.17</v>
      </c>
      <c r="G1733" s="128">
        <v>0.7</v>
      </c>
      <c r="H1733" s="128">
        <f>(1.2+H$136)/2+0.1</f>
        <v>1.7749999999999999</v>
      </c>
      <c r="I1733" s="127">
        <v>0.5</v>
      </c>
      <c r="J1733" s="750">
        <f t="shared" si="365"/>
        <v>0.72686249999999997</v>
      </c>
    </row>
    <row r="1734" spans="1:10">
      <c r="A1734" s="1320"/>
      <c r="B1734" s="1321"/>
      <c r="C1734" s="1321"/>
      <c r="D1734" s="1322"/>
      <c r="E1734" s="134" t="s">
        <v>82</v>
      </c>
      <c r="F1734" s="637">
        <v>1.78</v>
      </c>
      <c r="G1734" s="128">
        <v>0.7</v>
      </c>
      <c r="H1734" s="128">
        <f t="shared" ref="H1734:H1739" si="366">(1.2+H$136)/2+0.1</f>
        <v>1.7749999999999999</v>
      </c>
      <c r="I1734" s="127">
        <v>0.5</v>
      </c>
      <c r="J1734" s="750">
        <f t="shared" si="365"/>
        <v>1.1058249999999998</v>
      </c>
    </row>
    <row r="1735" spans="1:10">
      <c r="A1735" s="1320"/>
      <c r="B1735" s="1321"/>
      <c r="C1735" s="1321"/>
      <c r="D1735" s="1322"/>
      <c r="E1735" s="134" t="s">
        <v>83</v>
      </c>
      <c r="F1735" s="637">
        <v>2.17</v>
      </c>
      <c r="G1735" s="128">
        <v>0.7</v>
      </c>
      <c r="H1735" s="128">
        <f t="shared" si="366"/>
        <v>1.7749999999999999</v>
      </c>
      <c r="I1735" s="127">
        <v>0.5</v>
      </c>
      <c r="J1735" s="750">
        <f t="shared" si="365"/>
        <v>1.3481124999999998</v>
      </c>
    </row>
    <row r="1736" spans="1:10">
      <c r="A1736" s="1320"/>
      <c r="B1736" s="1321"/>
      <c r="C1736" s="1321"/>
      <c r="D1736" s="1322"/>
      <c r="E1736" s="134" t="s">
        <v>84</v>
      </c>
      <c r="F1736" s="637">
        <v>2.54</v>
      </c>
      <c r="G1736" s="128">
        <v>0.7</v>
      </c>
      <c r="H1736" s="128">
        <f t="shared" si="366"/>
        <v>1.7749999999999999</v>
      </c>
      <c r="I1736" s="127">
        <v>0.5</v>
      </c>
      <c r="J1736" s="750">
        <f t="shared" si="365"/>
        <v>1.5779749999999997</v>
      </c>
    </row>
    <row r="1737" spans="1:10">
      <c r="A1737" s="1320"/>
      <c r="B1737" s="1321"/>
      <c r="C1737" s="1321"/>
      <c r="D1737" s="1322"/>
      <c r="E1737" s="134" t="s">
        <v>85</v>
      </c>
      <c r="F1737" s="637">
        <v>3.03</v>
      </c>
      <c r="G1737" s="128">
        <v>0.7</v>
      </c>
      <c r="H1737" s="128">
        <f t="shared" si="366"/>
        <v>1.7749999999999999</v>
      </c>
      <c r="I1737" s="127">
        <v>0.5</v>
      </c>
      <c r="J1737" s="750">
        <f t="shared" si="365"/>
        <v>1.8823874999999994</v>
      </c>
    </row>
    <row r="1738" spans="1:10">
      <c r="A1738" s="1320"/>
      <c r="B1738" s="1321"/>
      <c r="C1738" s="1321"/>
      <c r="D1738" s="1322"/>
      <c r="E1738" s="134" t="s">
        <v>86</v>
      </c>
      <c r="F1738" s="637">
        <v>3.79</v>
      </c>
      <c r="G1738" s="128">
        <v>0.7</v>
      </c>
      <c r="H1738" s="128">
        <f t="shared" si="366"/>
        <v>1.7749999999999999</v>
      </c>
      <c r="I1738" s="127">
        <v>0.5</v>
      </c>
      <c r="J1738" s="750">
        <f t="shared" si="365"/>
        <v>2.3545374999999997</v>
      </c>
    </row>
    <row r="1739" spans="1:10">
      <c r="A1739" s="1320"/>
      <c r="B1739" s="1321"/>
      <c r="C1739" s="1321"/>
      <c r="D1739" s="1322"/>
      <c r="E1739" s="134" t="s">
        <v>87</v>
      </c>
      <c r="F1739" s="637">
        <v>4.28</v>
      </c>
      <c r="G1739" s="128">
        <v>0.7</v>
      </c>
      <c r="H1739" s="128">
        <f t="shared" si="366"/>
        <v>1.7749999999999999</v>
      </c>
      <c r="I1739" s="127">
        <v>0.5</v>
      </c>
      <c r="J1739" s="750">
        <f t="shared" si="365"/>
        <v>2.6589499999999999</v>
      </c>
    </row>
    <row r="1740" spans="1:10">
      <c r="A1740" s="1320"/>
      <c r="B1740" s="1321"/>
      <c r="C1740" s="1321"/>
      <c r="D1740" s="1322"/>
      <c r="E1740" s="447" t="str">
        <f>+E137</f>
        <v>P76 A P47</v>
      </c>
      <c r="F1740" s="637"/>
      <c r="G1740" s="128"/>
      <c r="H1740" s="128"/>
      <c r="I1740" s="127"/>
      <c r="J1740" s="750"/>
    </row>
    <row r="1741" spans="1:10">
      <c r="A1741" s="1320"/>
      <c r="B1741" s="1321"/>
      <c r="C1741" s="1321"/>
      <c r="D1741" s="1322"/>
      <c r="E1741" s="447" t="str">
        <f>+E138</f>
        <v>P47 A P62</v>
      </c>
      <c r="F1741" s="637"/>
      <c r="G1741" s="128"/>
      <c r="H1741" s="128"/>
      <c r="I1741" s="127"/>
      <c r="J1741" s="750"/>
    </row>
    <row r="1742" spans="1:10">
      <c r="A1742" s="1320"/>
      <c r="B1742" s="1321"/>
      <c r="C1742" s="1321"/>
      <c r="D1742" s="1322"/>
      <c r="E1742" s="134" t="s">
        <v>81</v>
      </c>
      <c r="F1742" s="637">
        <v>5.1100000000000003</v>
      </c>
      <c r="G1742" s="128">
        <v>0.7</v>
      </c>
      <c r="H1742" s="128">
        <f>(1.2+H$138)/2+0.1</f>
        <v>1.8675000000000002</v>
      </c>
      <c r="I1742" s="127">
        <v>0.5</v>
      </c>
      <c r="J1742" s="750">
        <f t="shared" ref="J1742:J1762" si="367">+F1742*G1742*I1742*H1742</f>
        <v>3.3400237500000003</v>
      </c>
    </row>
    <row r="1743" spans="1:10">
      <c r="A1743" s="1320"/>
      <c r="B1743" s="1321"/>
      <c r="C1743" s="1321"/>
      <c r="D1743" s="1322"/>
      <c r="E1743" s="134" t="s">
        <v>82</v>
      </c>
      <c r="F1743" s="637">
        <v>3.65</v>
      </c>
      <c r="G1743" s="128">
        <v>0.7</v>
      </c>
      <c r="H1743" s="128">
        <f t="shared" ref="H1743:H1748" si="368">(1.2+H$138)/2+0.1</f>
        <v>1.8675000000000002</v>
      </c>
      <c r="I1743" s="127">
        <v>0.5</v>
      </c>
      <c r="J1743" s="750">
        <f t="shared" si="367"/>
        <v>2.3857312500000001</v>
      </c>
    </row>
    <row r="1744" spans="1:10">
      <c r="A1744" s="1320"/>
      <c r="B1744" s="1321"/>
      <c r="C1744" s="1321"/>
      <c r="D1744" s="1322"/>
      <c r="E1744" s="134" t="s">
        <v>83</v>
      </c>
      <c r="F1744" s="637">
        <v>5.83</v>
      </c>
      <c r="G1744" s="128">
        <v>0.7</v>
      </c>
      <c r="H1744" s="128">
        <f t="shared" si="368"/>
        <v>1.8675000000000002</v>
      </c>
      <c r="I1744" s="127">
        <v>0.5</v>
      </c>
      <c r="J1744" s="750">
        <f t="shared" si="367"/>
        <v>3.81063375</v>
      </c>
    </row>
    <row r="1745" spans="1:10">
      <c r="A1745" s="1320"/>
      <c r="B1745" s="1321"/>
      <c r="C1745" s="1321"/>
      <c r="D1745" s="1322"/>
      <c r="E1745" s="134" t="s">
        <v>84</v>
      </c>
      <c r="F1745" s="637">
        <v>3.69</v>
      </c>
      <c r="G1745" s="128">
        <v>0.7</v>
      </c>
      <c r="H1745" s="128">
        <f t="shared" si="368"/>
        <v>1.8675000000000002</v>
      </c>
      <c r="I1745" s="127">
        <v>0.5</v>
      </c>
      <c r="J1745" s="750">
        <f t="shared" si="367"/>
        <v>2.4118762500000002</v>
      </c>
    </row>
    <row r="1746" spans="1:10">
      <c r="A1746" s="1320"/>
      <c r="B1746" s="1321"/>
      <c r="C1746" s="1321"/>
      <c r="D1746" s="1322"/>
      <c r="E1746" s="134" t="s">
        <v>85</v>
      </c>
      <c r="F1746" s="637">
        <v>5.94</v>
      </c>
      <c r="G1746" s="128">
        <v>0.7</v>
      </c>
      <c r="H1746" s="128">
        <f t="shared" si="368"/>
        <v>1.8675000000000002</v>
      </c>
      <c r="I1746" s="127">
        <v>0.5</v>
      </c>
      <c r="J1746" s="750">
        <f t="shared" si="367"/>
        <v>3.8825325000000008</v>
      </c>
    </row>
    <row r="1747" spans="1:10">
      <c r="A1747" s="1320"/>
      <c r="B1747" s="1321"/>
      <c r="C1747" s="1321"/>
      <c r="D1747" s="1322"/>
      <c r="E1747" s="134" t="s">
        <v>86</v>
      </c>
      <c r="F1747" s="637">
        <v>2.5</v>
      </c>
      <c r="G1747" s="128">
        <v>0.7</v>
      </c>
      <c r="H1747" s="128">
        <f t="shared" si="368"/>
        <v>1.8675000000000002</v>
      </c>
      <c r="I1747" s="127">
        <v>0.5</v>
      </c>
      <c r="J1747" s="750">
        <f t="shared" si="367"/>
        <v>1.6340625000000002</v>
      </c>
    </row>
    <row r="1748" spans="1:10">
      <c r="A1748" s="1320"/>
      <c r="B1748" s="1321"/>
      <c r="C1748" s="1321"/>
      <c r="D1748" s="1322"/>
      <c r="E1748" s="134" t="s">
        <v>87</v>
      </c>
      <c r="F1748" s="637">
        <v>5.37</v>
      </c>
      <c r="G1748" s="128">
        <v>0.7</v>
      </c>
      <c r="H1748" s="128">
        <f t="shared" si="368"/>
        <v>1.8675000000000002</v>
      </c>
      <c r="I1748" s="127">
        <v>0.5</v>
      </c>
      <c r="J1748" s="750">
        <f t="shared" si="367"/>
        <v>3.5099662500000002</v>
      </c>
    </row>
    <row r="1749" spans="1:10">
      <c r="A1749" s="1320"/>
      <c r="B1749" s="1321"/>
      <c r="C1749" s="1321"/>
      <c r="D1749" s="1322"/>
      <c r="E1749" s="447" t="str">
        <f>+E139</f>
        <v>P62 A P48</v>
      </c>
      <c r="F1749" s="637"/>
      <c r="G1749" s="128"/>
      <c r="H1749" s="128"/>
      <c r="I1749" s="127"/>
      <c r="J1749" s="750">
        <f t="shared" si="367"/>
        <v>0</v>
      </c>
    </row>
    <row r="1750" spans="1:10">
      <c r="A1750" s="1320"/>
      <c r="B1750" s="1321"/>
      <c r="C1750" s="1321"/>
      <c r="D1750" s="1322"/>
      <c r="E1750" s="134" t="s">
        <v>81</v>
      </c>
      <c r="F1750" s="637">
        <v>2.12</v>
      </c>
      <c r="G1750" s="128">
        <v>0.7</v>
      </c>
      <c r="H1750" s="128">
        <f>(1.2+H$139)/2+0.1</f>
        <v>1.7875000000000001</v>
      </c>
      <c r="I1750" s="127">
        <v>0.5</v>
      </c>
      <c r="J1750" s="750">
        <f t="shared" si="367"/>
        <v>1.326325</v>
      </c>
    </row>
    <row r="1751" spans="1:10">
      <c r="A1751" s="1320"/>
      <c r="B1751" s="1321"/>
      <c r="C1751" s="1321"/>
      <c r="D1751" s="1322"/>
      <c r="E1751" s="134" t="s">
        <v>82</v>
      </c>
      <c r="F1751" s="637">
        <v>5.84</v>
      </c>
      <c r="G1751" s="128">
        <v>0.7</v>
      </c>
      <c r="H1751" s="128">
        <f t="shared" ref="H1751:H1762" si="369">(1.2+H$139)/2+0.1</f>
        <v>1.7875000000000001</v>
      </c>
      <c r="I1751" s="127">
        <v>0.5</v>
      </c>
      <c r="J1751" s="750">
        <f t="shared" si="367"/>
        <v>3.6536500000000003</v>
      </c>
    </row>
    <row r="1752" spans="1:10">
      <c r="A1752" s="1320"/>
      <c r="B1752" s="1321"/>
      <c r="C1752" s="1321"/>
      <c r="D1752" s="1322"/>
      <c r="E1752" s="134" t="s">
        <v>83</v>
      </c>
      <c r="F1752" s="637">
        <v>2.64</v>
      </c>
      <c r="G1752" s="128">
        <v>0.7</v>
      </c>
      <c r="H1752" s="128">
        <f t="shared" si="369"/>
        <v>1.7875000000000001</v>
      </c>
      <c r="I1752" s="127">
        <v>0.5</v>
      </c>
      <c r="J1752" s="750">
        <f t="shared" si="367"/>
        <v>1.6516500000000001</v>
      </c>
    </row>
    <row r="1753" spans="1:10">
      <c r="A1753" s="1320"/>
      <c r="B1753" s="1321"/>
      <c r="C1753" s="1321"/>
      <c r="D1753" s="1322"/>
      <c r="E1753" s="134" t="s">
        <v>84</v>
      </c>
      <c r="F1753" s="637">
        <v>4.58</v>
      </c>
      <c r="G1753" s="128">
        <v>0.7</v>
      </c>
      <c r="H1753" s="128">
        <f t="shared" si="369"/>
        <v>1.7875000000000001</v>
      </c>
      <c r="I1753" s="127">
        <v>0.5</v>
      </c>
      <c r="J1753" s="750">
        <f t="shared" si="367"/>
        <v>2.8653625000000003</v>
      </c>
    </row>
    <row r="1754" spans="1:10">
      <c r="A1754" s="1320"/>
      <c r="B1754" s="1321"/>
      <c r="C1754" s="1321"/>
      <c r="D1754" s="1322"/>
      <c r="E1754" s="134" t="s">
        <v>85</v>
      </c>
      <c r="F1754" s="637">
        <v>2.99</v>
      </c>
      <c r="G1754" s="128">
        <v>0.7</v>
      </c>
      <c r="H1754" s="128">
        <f t="shared" si="369"/>
        <v>1.7875000000000001</v>
      </c>
      <c r="I1754" s="127">
        <v>0.5</v>
      </c>
      <c r="J1754" s="750">
        <f t="shared" si="367"/>
        <v>1.87061875</v>
      </c>
    </row>
    <row r="1755" spans="1:10">
      <c r="A1755" s="1320"/>
      <c r="B1755" s="1321"/>
      <c r="C1755" s="1321"/>
      <c r="D1755" s="1322"/>
      <c r="E1755" s="134" t="s">
        <v>86</v>
      </c>
      <c r="F1755" s="637">
        <v>5.63</v>
      </c>
      <c r="G1755" s="128">
        <v>0.7</v>
      </c>
      <c r="H1755" s="128">
        <f t="shared" si="369"/>
        <v>1.7875000000000001</v>
      </c>
      <c r="I1755" s="127">
        <v>0.5</v>
      </c>
      <c r="J1755" s="750">
        <f t="shared" si="367"/>
        <v>3.5222687499999998</v>
      </c>
    </row>
    <row r="1756" spans="1:10">
      <c r="A1756" s="1320"/>
      <c r="B1756" s="1321"/>
      <c r="C1756" s="1321"/>
      <c r="D1756" s="1322"/>
      <c r="E1756" s="134" t="s">
        <v>87</v>
      </c>
      <c r="F1756" s="637">
        <v>3.38</v>
      </c>
      <c r="G1756" s="128">
        <v>0.7</v>
      </c>
      <c r="H1756" s="128">
        <f t="shared" si="369"/>
        <v>1.7875000000000001</v>
      </c>
      <c r="I1756" s="127">
        <v>0.5</v>
      </c>
      <c r="J1756" s="750">
        <f t="shared" si="367"/>
        <v>2.1146124999999998</v>
      </c>
    </row>
    <row r="1757" spans="1:10">
      <c r="A1757" s="1320"/>
      <c r="B1757" s="1321"/>
      <c r="C1757" s="1321"/>
      <c r="D1757" s="1322"/>
      <c r="E1757" s="134" t="s">
        <v>88</v>
      </c>
      <c r="F1757" s="637">
        <v>3.37</v>
      </c>
      <c r="G1757" s="128">
        <v>0.7</v>
      </c>
      <c r="H1757" s="128">
        <f t="shared" si="369"/>
        <v>1.7875000000000001</v>
      </c>
      <c r="I1757" s="127">
        <v>0.5</v>
      </c>
      <c r="J1757" s="750">
        <f t="shared" si="367"/>
        <v>2.1083562499999999</v>
      </c>
    </row>
    <row r="1758" spans="1:10">
      <c r="A1758" s="1320"/>
      <c r="B1758" s="1321"/>
      <c r="C1758" s="1321"/>
      <c r="D1758" s="1322"/>
      <c r="E1758" s="134" t="s">
        <v>89</v>
      </c>
      <c r="F1758" s="637">
        <v>6.04</v>
      </c>
      <c r="G1758" s="128">
        <v>0.7</v>
      </c>
      <c r="H1758" s="128">
        <f t="shared" si="369"/>
        <v>1.7875000000000001</v>
      </c>
      <c r="I1758" s="127">
        <v>0.5</v>
      </c>
      <c r="J1758" s="750">
        <f t="shared" si="367"/>
        <v>3.778775</v>
      </c>
    </row>
    <row r="1759" spans="1:10">
      <c r="A1759" s="1320"/>
      <c r="B1759" s="1321"/>
      <c r="C1759" s="1321"/>
      <c r="D1759" s="1322"/>
      <c r="E1759" s="134" t="s">
        <v>90</v>
      </c>
      <c r="F1759" s="637">
        <v>5.59</v>
      </c>
      <c r="G1759" s="128">
        <v>0.7</v>
      </c>
      <c r="H1759" s="128">
        <f t="shared" si="369"/>
        <v>1.7875000000000001</v>
      </c>
      <c r="I1759" s="127">
        <v>0.5</v>
      </c>
      <c r="J1759" s="750">
        <f t="shared" si="367"/>
        <v>3.49724375</v>
      </c>
    </row>
    <row r="1760" spans="1:10">
      <c r="A1760" s="1320"/>
      <c r="B1760" s="1321"/>
      <c r="C1760" s="1321"/>
      <c r="D1760" s="1322"/>
      <c r="E1760" s="134" t="s">
        <v>91</v>
      </c>
      <c r="F1760" s="637">
        <v>3.08</v>
      </c>
      <c r="G1760" s="128">
        <v>0.7</v>
      </c>
      <c r="H1760" s="128">
        <f t="shared" si="369"/>
        <v>1.7875000000000001</v>
      </c>
      <c r="I1760" s="127">
        <v>0.5</v>
      </c>
      <c r="J1760" s="750">
        <f t="shared" si="367"/>
        <v>1.9269249999999998</v>
      </c>
    </row>
    <row r="1761" spans="1:10">
      <c r="A1761" s="1320"/>
      <c r="B1761" s="1321"/>
      <c r="C1761" s="1321"/>
      <c r="D1761" s="1322"/>
      <c r="E1761" s="134" t="s">
        <v>92</v>
      </c>
      <c r="F1761" s="637">
        <v>5.41</v>
      </c>
      <c r="G1761" s="128">
        <v>0.7</v>
      </c>
      <c r="H1761" s="128">
        <f t="shared" si="369"/>
        <v>1.7875000000000001</v>
      </c>
      <c r="I1761" s="127">
        <v>0.5</v>
      </c>
      <c r="J1761" s="750">
        <f t="shared" si="367"/>
        <v>3.38463125</v>
      </c>
    </row>
    <row r="1762" spans="1:10">
      <c r="A1762" s="1320"/>
      <c r="B1762" s="1321"/>
      <c r="C1762" s="1321"/>
      <c r="D1762" s="1322"/>
      <c r="E1762" s="134" t="s">
        <v>93</v>
      </c>
      <c r="F1762" s="637">
        <v>5.66</v>
      </c>
      <c r="G1762" s="128">
        <v>0.7</v>
      </c>
      <c r="H1762" s="128">
        <f t="shared" si="369"/>
        <v>1.7875000000000001</v>
      </c>
      <c r="I1762" s="127">
        <v>0.5</v>
      </c>
      <c r="J1762" s="750">
        <f t="shared" si="367"/>
        <v>3.5410374999999998</v>
      </c>
    </row>
    <row r="1763" spans="1:10">
      <c r="A1763" s="1320"/>
      <c r="B1763" s="1321"/>
      <c r="C1763" s="1321"/>
      <c r="D1763" s="1322"/>
      <c r="E1763" s="447" t="str">
        <f>+E140</f>
        <v>P48 A P49</v>
      </c>
      <c r="F1763" s="637"/>
      <c r="G1763" s="128"/>
      <c r="H1763" s="128"/>
      <c r="I1763" s="127"/>
      <c r="J1763" s="750">
        <f t="shared" ref="J1763:J1785" si="370">+F1763*G1763*I1763*H1763</f>
        <v>0</v>
      </c>
    </row>
    <row r="1764" spans="1:10">
      <c r="A1764" s="1320"/>
      <c r="B1764" s="1321"/>
      <c r="C1764" s="1321"/>
      <c r="D1764" s="1322"/>
      <c r="E1764" s="134" t="s">
        <v>81</v>
      </c>
      <c r="F1764" s="637">
        <v>2.96</v>
      </c>
      <c r="G1764" s="128">
        <v>0.7</v>
      </c>
      <c r="H1764" s="128">
        <f>(1.2+H$140)/2+0.1</f>
        <v>1.6</v>
      </c>
      <c r="I1764" s="127">
        <v>0.5</v>
      </c>
      <c r="J1764" s="750">
        <f t="shared" si="370"/>
        <v>1.6576000000000002</v>
      </c>
    </row>
    <row r="1765" spans="1:10">
      <c r="A1765" s="1320"/>
      <c r="B1765" s="1321"/>
      <c r="C1765" s="1321"/>
      <c r="D1765" s="1322"/>
      <c r="E1765" s="134" t="s">
        <v>82</v>
      </c>
      <c r="F1765" s="637">
        <v>5.49</v>
      </c>
      <c r="G1765" s="128">
        <v>0.7</v>
      </c>
      <c r="H1765" s="128">
        <f t="shared" ref="H1765:H1781" si="371">(1.2+H$140)/2+0.1</f>
        <v>1.6</v>
      </c>
      <c r="I1765" s="127">
        <v>0.5</v>
      </c>
      <c r="J1765" s="750">
        <f t="shared" si="370"/>
        <v>3.0744000000000002</v>
      </c>
    </row>
    <row r="1766" spans="1:10">
      <c r="A1766" s="1320"/>
      <c r="B1766" s="1321"/>
      <c r="C1766" s="1321"/>
      <c r="D1766" s="1322"/>
      <c r="E1766" s="134" t="s">
        <v>83</v>
      </c>
      <c r="F1766" s="637">
        <v>5.28</v>
      </c>
      <c r="G1766" s="128">
        <v>0.7</v>
      </c>
      <c r="H1766" s="128">
        <f t="shared" si="371"/>
        <v>1.6</v>
      </c>
      <c r="I1766" s="127">
        <v>0.5</v>
      </c>
      <c r="J1766" s="750">
        <f t="shared" si="370"/>
        <v>2.9567999999999999</v>
      </c>
    </row>
    <row r="1767" spans="1:10">
      <c r="A1767" s="1320"/>
      <c r="B1767" s="1321"/>
      <c r="C1767" s="1321"/>
      <c r="D1767" s="1322"/>
      <c r="E1767" s="134" t="s">
        <v>84</v>
      </c>
      <c r="F1767" s="637">
        <v>3.26</v>
      </c>
      <c r="G1767" s="128">
        <v>0.7</v>
      </c>
      <c r="H1767" s="128">
        <f t="shared" si="371"/>
        <v>1.6</v>
      </c>
      <c r="I1767" s="127">
        <v>0.5</v>
      </c>
      <c r="J1767" s="750">
        <f t="shared" si="370"/>
        <v>1.8255999999999997</v>
      </c>
    </row>
    <row r="1768" spans="1:10">
      <c r="A1768" s="1320"/>
      <c r="B1768" s="1321"/>
      <c r="C1768" s="1321"/>
      <c r="D1768" s="1322"/>
      <c r="E1768" s="134" t="s">
        <v>85</v>
      </c>
      <c r="F1768" s="637">
        <v>6.02</v>
      </c>
      <c r="G1768" s="128">
        <v>0.7</v>
      </c>
      <c r="H1768" s="128">
        <f t="shared" si="371"/>
        <v>1.6</v>
      </c>
      <c r="I1768" s="127">
        <v>0.5</v>
      </c>
      <c r="J1768" s="750">
        <f t="shared" si="370"/>
        <v>3.3712</v>
      </c>
    </row>
    <row r="1769" spans="1:10">
      <c r="A1769" s="1320"/>
      <c r="B1769" s="1321"/>
      <c r="C1769" s="1321"/>
      <c r="D1769" s="1322"/>
      <c r="E1769" s="134" t="s">
        <v>86</v>
      </c>
      <c r="F1769" s="637">
        <v>3.39</v>
      </c>
      <c r="G1769" s="128">
        <v>0.7</v>
      </c>
      <c r="H1769" s="128">
        <f t="shared" si="371"/>
        <v>1.6</v>
      </c>
      <c r="I1769" s="127">
        <v>0.5</v>
      </c>
      <c r="J1769" s="750">
        <f t="shared" si="370"/>
        <v>1.8983999999999999</v>
      </c>
    </row>
    <row r="1770" spans="1:10">
      <c r="A1770" s="1320"/>
      <c r="B1770" s="1321"/>
      <c r="C1770" s="1321"/>
      <c r="D1770" s="1322"/>
      <c r="E1770" s="134" t="s">
        <v>87</v>
      </c>
      <c r="F1770" s="637">
        <v>5.6</v>
      </c>
      <c r="G1770" s="128">
        <v>0.7</v>
      </c>
      <c r="H1770" s="128">
        <f t="shared" si="371"/>
        <v>1.6</v>
      </c>
      <c r="I1770" s="127">
        <v>0.5</v>
      </c>
      <c r="J1770" s="750">
        <f t="shared" si="370"/>
        <v>3.1359999999999997</v>
      </c>
    </row>
    <row r="1771" spans="1:10">
      <c r="A1771" s="1320"/>
      <c r="B1771" s="1321"/>
      <c r="C1771" s="1321"/>
      <c r="D1771" s="1322"/>
      <c r="E1771" s="134" t="s">
        <v>88</v>
      </c>
      <c r="F1771" s="637">
        <v>3.77</v>
      </c>
      <c r="G1771" s="128">
        <v>0.7</v>
      </c>
      <c r="H1771" s="128">
        <f t="shared" si="371"/>
        <v>1.6</v>
      </c>
      <c r="I1771" s="127">
        <v>0.5</v>
      </c>
      <c r="J1771" s="750">
        <f t="shared" si="370"/>
        <v>2.1111999999999997</v>
      </c>
    </row>
    <row r="1772" spans="1:10">
      <c r="A1772" s="1320"/>
      <c r="B1772" s="1321"/>
      <c r="C1772" s="1321"/>
      <c r="D1772" s="1322"/>
      <c r="E1772" s="134" t="s">
        <v>89</v>
      </c>
      <c r="F1772" s="637">
        <v>5.41</v>
      </c>
      <c r="G1772" s="128">
        <v>0.7</v>
      </c>
      <c r="H1772" s="128">
        <f t="shared" si="371"/>
        <v>1.6</v>
      </c>
      <c r="I1772" s="127">
        <v>0.5</v>
      </c>
      <c r="J1772" s="750">
        <f t="shared" ref="J1772:J1781" si="372">+F1772*G1772*I1772*H1772</f>
        <v>3.0296000000000003</v>
      </c>
    </row>
    <row r="1773" spans="1:10">
      <c r="A1773" s="1320"/>
      <c r="B1773" s="1321"/>
      <c r="C1773" s="1321"/>
      <c r="D1773" s="1322"/>
      <c r="E1773" s="134" t="s">
        <v>90</v>
      </c>
      <c r="F1773" s="637">
        <v>5.4</v>
      </c>
      <c r="G1773" s="128">
        <v>0.7</v>
      </c>
      <c r="H1773" s="128">
        <f t="shared" si="371"/>
        <v>1.6</v>
      </c>
      <c r="I1773" s="127">
        <v>0.5</v>
      </c>
      <c r="J1773" s="750">
        <f t="shared" si="372"/>
        <v>3.024</v>
      </c>
    </row>
    <row r="1774" spans="1:10">
      <c r="A1774" s="1320"/>
      <c r="B1774" s="1321"/>
      <c r="C1774" s="1321"/>
      <c r="D1774" s="1322"/>
      <c r="E1774" s="134" t="s">
        <v>91</v>
      </c>
      <c r="F1774" s="637">
        <v>3.9</v>
      </c>
      <c r="G1774" s="128">
        <v>0.7</v>
      </c>
      <c r="H1774" s="128">
        <f t="shared" si="371"/>
        <v>1.6</v>
      </c>
      <c r="I1774" s="127">
        <v>0.5</v>
      </c>
      <c r="J1774" s="750">
        <f t="shared" si="372"/>
        <v>2.1840000000000002</v>
      </c>
    </row>
    <row r="1775" spans="1:10">
      <c r="A1775" s="1320"/>
      <c r="B1775" s="1321"/>
      <c r="C1775" s="1321"/>
      <c r="D1775" s="1322"/>
      <c r="E1775" s="134" t="s">
        <v>92</v>
      </c>
      <c r="F1775" s="637">
        <v>5</v>
      </c>
      <c r="G1775" s="128">
        <v>0.7</v>
      </c>
      <c r="H1775" s="128">
        <f t="shared" si="371"/>
        <v>1.6</v>
      </c>
      <c r="I1775" s="127">
        <v>0.5</v>
      </c>
      <c r="J1775" s="750">
        <f t="shared" si="372"/>
        <v>2.8000000000000003</v>
      </c>
    </row>
    <row r="1776" spans="1:10">
      <c r="A1776" s="1320"/>
      <c r="B1776" s="1321"/>
      <c r="C1776" s="1321"/>
      <c r="D1776" s="1322"/>
      <c r="E1776" s="134" t="s">
        <v>93</v>
      </c>
      <c r="F1776" s="637">
        <v>4.8899999999999997</v>
      </c>
      <c r="G1776" s="128">
        <v>0.7</v>
      </c>
      <c r="H1776" s="128">
        <f t="shared" si="371"/>
        <v>1.6</v>
      </c>
      <c r="I1776" s="127">
        <v>0.5</v>
      </c>
      <c r="J1776" s="750">
        <f t="shared" si="372"/>
        <v>2.7383999999999999</v>
      </c>
    </row>
    <row r="1777" spans="1:10">
      <c r="A1777" s="1320"/>
      <c r="B1777" s="1321"/>
      <c r="C1777" s="1321"/>
      <c r="D1777" s="1322"/>
      <c r="E1777" s="134" t="s">
        <v>225</v>
      </c>
      <c r="F1777" s="637">
        <v>3.73</v>
      </c>
      <c r="G1777" s="128">
        <v>0.7</v>
      </c>
      <c r="H1777" s="128">
        <f t="shared" si="371"/>
        <v>1.6</v>
      </c>
      <c r="I1777" s="127">
        <v>0.5</v>
      </c>
      <c r="J1777" s="750">
        <f t="shared" si="372"/>
        <v>2.0888</v>
      </c>
    </row>
    <row r="1778" spans="1:10">
      <c r="A1778" s="1320"/>
      <c r="B1778" s="1321"/>
      <c r="C1778" s="1321"/>
      <c r="D1778" s="1322"/>
      <c r="E1778" s="134" t="s">
        <v>226</v>
      </c>
      <c r="F1778" s="637">
        <v>4.88</v>
      </c>
      <c r="G1778" s="128">
        <v>0.7</v>
      </c>
      <c r="H1778" s="128">
        <f t="shared" si="371"/>
        <v>1.6</v>
      </c>
      <c r="I1778" s="127">
        <v>0.5</v>
      </c>
      <c r="J1778" s="750">
        <f t="shared" si="372"/>
        <v>2.7328000000000001</v>
      </c>
    </row>
    <row r="1779" spans="1:10">
      <c r="A1779" s="1320"/>
      <c r="B1779" s="1321"/>
      <c r="C1779" s="1321"/>
      <c r="D1779" s="1322"/>
      <c r="E1779" s="134" t="s">
        <v>227</v>
      </c>
      <c r="F1779" s="637">
        <v>3.75</v>
      </c>
      <c r="G1779" s="128">
        <v>0.7</v>
      </c>
      <c r="H1779" s="128">
        <f t="shared" si="371"/>
        <v>1.6</v>
      </c>
      <c r="I1779" s="127">
        <v>0.5</v>
      </c>
      <c r="J1779" s="750">
        <f t="shared" si="372"/>
        <v>2.1</v>
      </c>
    </row>
    <row r="1780" spans="1:10">
      <c r="A1780" s="1320"/>
      <c r="B1780" s="1321"/>
      <c r="C1780" s="1321"/>
      <c r="D1780" s="1322"/>
      <c r="E1780" s="134" t="s">
        <v>228</v>
      </c>
      <c r="F1780" s="637">
        <v>6.1</v>
      </c>
      <c r="G1780" s="128">
        <v>0.7</v>
      </c>
      <c r="H1780" s="128">
        <f t="shared" si="371"/>
        <v>1.6</v>
      </c>
      <c r="I1780" s="127">
        <v>0.5</v>
      </c>
      <c r="J1780" s="750">
        <f t="shared" si="372"/>
        <v>3.4159999999999999</v>
      </c>
    </row>
    <row r="1781" spans="1:10">
      <c r="A1781" s="1320"/>
      <c r="B1781" s="1321"/>
      <c r="C1781" s="1321"/>
      <c r="D1781" s="1322"/>
      <c r="E1781" s="134" t="s">
        <v>229</v>
      </c>
      <c r="F1781" s="637">
        <v>6.1</v>
      </c>
      <c r="G1781" s="128">
        <v>0.7</v>
      </c>
      <c r="H1781" s="128">
        <f t="shared" si="371"/>
        <v>1.6</v>
      </c>
      <c r="I1781" s="127">
        <v>0.5</v>
      </c>
      <c r="J1781" s="750">
        <f t="shared" si="372"/>
        <v>3.4159999999999999</v>
      </c>
    </row>
    <row r="1782" spans="1:10">
      <c r="A1782" s="1320"/>
      <c r="B1782" s="1321"/>
      <c r="C1782" s="1321"/>
      <c r="D1782" s="1322"/>
      <c r="E1782" s="447" t="str">
        <f>+E141</f>
        <v>P45 A P50</v>
      </c>
      <c r="F1782" s="637"/>
      <c r="G1782" s="128"/>
      <c r="H1782" s="128"/>
      <c r="I1782" s="127"/>
      <c r="J1782" s="750">
        <f t="shared" si="370"/>
        <v>0</v>
      </c>
    </row>
    <row r="1783" spans="1:10">
      <c r="A1783" s="1320"/>
      <c r="B1783" s="1321"/>
      <c r="C1783" s="1321"/>
      <c r="D1783" s="1322"/>
      <c r="E1783" s="134" t="s">
        <v>81</v>
      </c>
      <c r="F1783" s="637">
        <v>7.46</v>
      </c>
      <c r="G1783" s="128">
        <v>0.7</v>
      </c>
      <c r="H1783" s="128">
        <f>(1.2+H$141)/2+0.1</f>
        <v>1.645</v>
      </c>
      <c r="I1783" s="127">
        <v>0.5</v>
      </c>
      <c r="J1783" s="750">
        <f t="shared" si="370"/>
        <v>4.2950949999999999</v>
      </c>
    </row>
    <row r="1784" spans="1:10">
      <c r="A1784" s="1320"/>
      <c r="B1784" s="1321"/>
      <c r="C1784" s="1321"/>
      <c r="D1784" s="1322"/>
      <c r="E1784" s="134" t="s">
        <v>82</v>
      </c>
      <c r="F1784" s="637">
        <v>6.66</v>
      </c>
      <c r="G1784" s="128">
        <v>0.7</v>
      </c>
      <c r="H1784" s="128">
        <f t="shared" ref="H1784:H1785" si="373">(1.2+H$141)/2+0.1</f>
        <v>1.645</v>
      </c>
      <c r="I1784" s="127">
        <v>0.5</v>
      </c>
      <c r="J1784" s="750">
        <f t="shared" si="370"/>
        <v>3.834495</v>
      </c>
    </row>
    <row r="1785" spans="1:10">
      <c r="A1785" s="1320"/>
      <c r="B1785" s="1321"/>
      <c r="C1785" s="1321"/>
      <c r="D1785" s="1322"/>
      <c r="E1785" s="134" t="s">
        <v>83</v>
      </c>
      <c r="F1785" s="637">
        <v>8.6300000000000008</v>
      </c>
      <c r="G1785" s="128">
        <v>0.7</v>
      </c>
      <c r="H1785" s="128">
        <f t="shared" si="373"/>
        <v>1.645</v>
      </c>
      <c r="I1785" s="127">
        <v>0.5</v>
      </c>
      <c r="J1785" s="750">
        <f t="shared" si="370"/>
        <v>4.9687225000000002</v>
      </c>
    </row>
    <row r="1786" spans="1:10">
      <c r="A1786" s="1320"/>
      <c r="B1786" s="1321"/>
      <c r="C1786" s="1321"/>
      <c r="D1786" s="1322"/>
      <c r="E1786" s="447" t="str">
        <f>+E142</f>
        <v>P50 A P37</v>
      </c>
      <c r="F1786" s="637"/>
      <c r="G1786" s="128">
        <v>0.7</v>
      </c>
      <c r="H1786" s="128"/>
      <c r="I1786" s="127"/>
      <c r="J1786" s="750">
        <f t="shared" ref="J1786:J1791" si="374">+F1786*G1786*I1786*H1786</f>
        <v>0</v>
      </c>
    </row>
    <row r="1787" spans="1:10">
      <c r="A1787" s="1320"/>
      <c r="B1787" s="1321"/>
      <c r="C1787" s="1321"/>
      <c r="D1787" s="1322"/>
      <c r="E1787" s="134" t="s">
        <v>81</v>
      </c>
      <c r="F1787" s="637">
        <v>6.76</v>
      </c>
      <c r="G1787" s="128">
        <v>0.7</v>
      </c>
      <c r="H1787" s="128">
        <f>(1.2+H$142)/2+0.1</f>
        <v>1.5775000000000001</v>
      </c>
      <c r="I1787" s="127">
        <v>0.5</v>
      </c>
      <c r="J1787" s="750">
        <f t="shared" si="374"/>
        <v>3.7323649999999997</v>
      </c>
    </row>
    <row r="1788" spans="1:10">
      <c r="A1788" s="1320"/>
      <c r="B1788" s="1321"/>
      <c r="C1788" s="1321"/>
      <c r="D1788" s="1322"/>
      <c r="E1788" s="134" t="s">
        <v>82</v>
      </c>
      <c r="F1788" s="637">
        <v>4.83</v>
      </c>
      <c r="G1788" s="128">
        <v>0.7</v>
      </c>
      <c r="H1788" s="128">
        <f t="shared" ref="H1788:H1789" si="375">(1.2+H$142)/2+0.1</f>
        <v>1.5775000000000001</v>
      </c>
      <c r="I1788" s="127">
        <v>0.5</v>
      </c>
      <c r="J1788" s="750">
        <f t="shared" si="374"/>
        <v>2.6667637499999999</v>
      </c>
    </row>
    <row r="1789" spans="1:10">
      <c r="A1789" s="1320"/>
      <c r="B1789" s="1321"/>
      <c r="C1789" s="1321"/>
      <c r="D1789" s="1322"/>
      <c r="E1789" s="134" t="s">
        <v>83</v>
      </c>
      <c r="F1789" s="637">
        <v>4.4400000000000004</v>
      </c>
      <c r="G1789" s="128">
        <v>0.7</v>
      </c>
      <c r="H1789" s="128">
        <f t="shared" si="375"/>
        <v>1.5775000000000001</v>
      </c>
      <c r="I1789" s="127">
        <v>0.5</v>
      </c>
      <c r="J1789" s="750">
        <f t="shared" si="374"/>
        <v>2.4514350000000005</v>
      </c>
    </row>
    <row r="1790" spans="1:10">
      <c r="A1790" s="1320"/>
      <c r="B1790" s="1321"/>
      <c r="C1790" s="1321"/>
      <c r="D1790" s="1322"/>
      <c r="E1790" s="447" t="str">
        <f>+E143</f>
        <v>P39 A P51</v>
      </c>
      <c r="F1790" s="637"/>
      <c r="G1790" s="128"/>
      <c r="H1790" s="128"/>
      <c r="I1790" s="127"/>
      <c r="J1790" s="750">
        <f t="shared" si="374"/>
        <v>0</v>
      </c>
    </row>
    <row r="1791" spans="1:10">
      <c r="A1791" s="1320"/>
      <c r="B1791" s="1321"/>
      <c r="C1791" s="1321"/>
      <c r="D1791" s="1322"/>
      <c r="E1791" s="134" t="s">
        <v>81</v>
      </c>
      <c r="F1791" s="637">
        <v>5.49</v>
      </c>
      <c r="G1791" s="128">
        <v>0.7</v>
      </c>
      <c r="H1791" s="128">
        <f>(1.2+H$143)/2+0.1</f>
        <v>1.5649999999999999</v>
      </c>
      <c r="I1791" s="127">
        <v>0.5</v>
      </c>
      <c r="J1791" s="750">
        <f t="shared" si="374"/>
        <v>3.0071474999999999</v>
      </c>
    </row>
    <row r="1792" spans="1:10">
      <c r="A1792" s="1320"/>
      <c r="B1792" s="1321"/>
      <c r="C1792" s="1321"/>
      <c r="D1792" s="1322"/>
      <c r="E1792" s="134" t="s">
        <v>82</v>
      </c>
      <c r="F1792" s="637">
        <v>4.8</v>
      </c>
      <c r="G1792" s="128">
        <v>0.7</v>
      </c>
      <c r="H1792" s="128">
        <f t="shared" ref="H1792:H1796" si="376">(1.2+H$143)/2+0.1</f>
        <v>1.5649999999999999</v>
      </c>
      <c r="I1792" s="127">
        <v>0.5</v>
      </c>
      <c r="J1792" s="750">
        <f t="shared" ref="J1792:J1872" si="377">+F1792*G1792*I1792*H1792</f>
        <v>2.6292</v>
      </c>
    </row>
    <row r="1793" spans="1:10">
      <c r="A1793" s="1320"/>
      <c r="B1793" s="1321"/>
      <c r="C1793" s="1321"/>
      <c r="D1793" s="1322"/>
      <c r="E1793" s="134" t="s">
        <v>83</v>
      </c>
      <c r="F1793" s="637">
        <v>5.35</v>
      </c>
      <c r="G1793" s="128">
        <v>0.7</v>
      </c>
      <c r="H1793" s="128">
        <f t="shared" si="376"/>
        <v>1.5649999999999999</v>
      </c>
      <c r="I1793" s="127">
        <v>0.5</v>
      </c>
      <c r="J1793" s="750">
        <f t="shared" si="377"/>
        <v>2.9304624999999995</v>
      </c>
    </row>
    <row r="1794" spans="1:10">
      <c r="A1794" s="1320"/>
      <c r="B1794" s="1321"/>
      <c r="C1794" s="1321"/>
      <c r="D1794" s="1322"/>
      <c r="E1794" s="134" t="s">
        <v>92</v>
      </c>
      <c r="F1794" s="637">
        <v>5.01</v>
      </c>
      <c r="G1794" s="128">
        <v>0.7</v>
      </c>
      <c r="H1794" s="128">
        <f t="shared" si="376"/>
        <v>1.5649999999999999</v>
      </c>
      <c r="I1794" s="127">
        <v>0.5</v>
      </c>
      <c r="J1794" s="750">
        <f t="shared" si="377"/>
        <v>2.7442274999999996</v>
      </c>
    </row>
    <row r="1795" spans="1:10">
      <c r="A1795" s="1320"/>
      <c r="B1795" s="1321"/>
      <c r="C1795" s="1321"/>
      <c r="D1795" s="1322"/>
      <c r="E1795" s="134" t="s">
        <v>93</v>
      </c>
      <c r="F1795" s="637">
        <v>5.41</v>
      </c>
      <c r="G1795" s="128">
        <v>0.7</v>
      </c>
      <c r="H1795" s="128">
        <f t="shared" si="376"/>
        <v>1.5649999999999999</v>
      </c>
      <c r="I1795" s="127">
        <v>0.5</v>
      </c>
      <c r="J1795" s="750">
        <f t="shared" si="377"/>
        <v>2.9633274999999997</v>
      </c>
    </row>
    <row r="1796" spans="1:10">
      <c r="A1796" s="1320"/>
      <c r="B1796" s="1321"/>
      <c r="C1796" s="1321"/>
      <c r="D1796" s="1322"/>
      <c r="E1796" s="134" t="s">
        <v>225</v>
      </c>
      <c r="F1796" s="637">
        <v>4.96</v>
      </c>
      <c r="G1796" s="128">
        <v>0.7</v>
      </c>
      <c r="H1796" s="128">
        <f t="shared" si="376"/>
        <v>1.5649999999999999</v>
      </c>
      <c r="I1796" s="127">
        <v>0.5</v>
      </c>
      <c r="J1796" s="750">
        <f t="shared" si="377"/>
        <v>2.7168399999999999</v>
      </c>
    </row>
    <row r="1797" spans="1:10">
      <c r="A1797" s="1320"/>
      <c r="B1797" s="1321"/>
      <c r="C1797" s="1321"/>
      <c r="D1797" s="1322"/>
      <c r="E1797" s="447" t="str">
        <f>+E144</f>
        <v>P51 A P29</v>
      </c>
      <c r="F1797" s="637"/>
      <c r="G1797" s="128"/>
      <c r="H1797" s="128"/>
      <c r="I1797" s="127"/>
      <c r="J1797" s="750">
        <f t="shared" si="377"/>
        <v>0</v>
      </c>
    </row>
    <row r="1798" spans="1:10">
      <c r="A1798" s="1320"/>
      <c r="B1798" s="1321"/>
      <c r="C1798" s="1321"/>
      <c r="D1798" s="1322"/>
      <c r="E1798" s="134" t="s">
        <v>81</v>
      </c>
      <c r="F1798" s="637">
        <v>4.67</v>
      </c>
      <c r="G1798" s="128">
        <v>0.7</v>
      </c>
      <c r="H1798" s="128">
        <f>(1.2+H$144)/2+0.1</f>
        <v>1.875</v>
      </c>
      <c r="I1798" s="127">
        <v>0.5</v>
      </c>
      <c r="J1798" s="750">
        <f t="shared" si="377"/>
        <v>3.0646874999999998</v>
      </c>
    </row>
    <row r="1799" spans="1:10">
      <c r="A1799" s="1320"/>
      <c r="B1799" s="1321"/>
      <c r="C1799" s="1321"/>
      <c r="D1799" s="1322"/>
      <c r="E1799" s="134" t="s">
        <v>82</v>
      </c>
      <c r="F1799" s="637">
        <v>4.28</v>
      </c>
      <c r="G1799" s="128">
        <v>0.7</v>
      </c>
      <c r="H1799" s="128">
        <f t="shared" ref="H1799:H1803" si="378">(1.2+H$144)/2+0.1</f>
        <v>1.875</v>
      </c>
      <c r="I1799" s="127">
        <v>0.5</v>
      </c>
      <c r="J1799" s="750">
        <f t="shared" si="377"/>
        <v>2.8087499999999999</v>
      </c>
    </row>
    <row r="1800" spans="1:10">
      <c r="A1800" s="1320"/>
      <c r="B1800" s="1321"/>
      <c r="C1800" s="1321"/>
      <c r="D1800" s="1322"/>
      <c r="E1800" s="134" t="s">
        <v>83</v>
      </c>
      <c r="F1800" s="637">
        <v>5.49</v>
      </c>
      <c r="G1800" s="128">
        <v>0.7</v>
      </c>
      <c r="H1800" s="128">
        <f t="shared" si="378"/>
        <v>1.875</v>
      </c>
      <c r="I1800" s="127">
        <v>0.5</v>
      </c>
      <c r="J1800" s="750">
        <f t="shared" si="377"/>
        <v>3.6028124999999998</v>
      </c>
    </row>
    <row r="1801" spans="1:10">
      <c r="A1801" s="1320"/>
      <c r="B1801" s="1321"/>
      <c r="C1801" s="1321"/>
      <c r="D1801" s="1322"/>
      <c r="E1801" s="134" t="s">
        <v>84</v>
      </c>
      <c r="F1801" s="637">
        <v>4.29</v>
      </c>
      <c r="G1801" s="128">
        <v>0.7</v>
      </c>
      <c r="H1801" s="128">
        <f t="shared" si="378"/>
        <v>1.875</v>
      </c>
      <c r="I1801" s="127">
        <v>0.5</v>
      </c>
      <c r="J1801" s="750">
        <f t="shared" si="377"/>
        <v>2.8153124999999997</v>
      </c>
    </row>
    <row r="1802" spans="1:10">
      <c r="A1802" s="1320"/>
      <c r="B1802" s="1321"/>
      <c r="C1802" s="1321"/>
      <c r="D1802" s="1322"/>
      <c r="E1802" s="134" t="s">
        <v>85</v>
      </c>
      <c r="F1802" s="637">
        <v>5.17</v>
      </c>
      <c r="G1802" s="128">
        <v>0.7</v>
      </c>
      <c r="H1802" s="128">
        <f t="shared" si="378"/>
        <v>1.875</v>
      </c>
      <c r="I1802" s="127">
        <v>0.5</v>
      </c>
      <c r="J1802" s="750">
        <f t="shared" ref="J1802:J1803" si="379">+F1802*G1802*I1802*H1802</f>
        <v>3.3928124999999998</v>
      </c>
    </row>
    <row r="1803" spans="1:10">
      <c r="A1803" s="1320"/>
      <c r="B1803" s="1321"/>
      <c r="C1803" s="1321"/>
      <c r="D1803" s="1322"/>
      <c r="E1803" s="134" t="s">
        <v>86</v>
      </c>
      <c r="F1803" s="637">
        <v>4.42</v>
      </c>
      <c r="G1803" s="128">
        <v>0.7</v>
      </c>
      <c r="H1803" s="128">
        <f t="shared" si="378"/>
        <v>1.875</v>
      </c>
      <c r="I1803" s="127">
        <v>0.5</v>
      </c>
      <c r="J1803" s="750">
        <f t="shared" si="379"/>
        <v>2.9006249999999998</v>
      </c>
    </row>
    <row r="1804" spans="1:10">
      <c r="A1804" s="1320"/>
      <c r="B1804" s="1321"/>
      <c r="C1804" s="1321"/>
      <c r="D1804" s="1322"/>
      <c r="E1804" s="447" t="str">
        <f>+E145</f>
        <v>P29 A P20</v>
      </c>
      <c r="F1804" s="637"/>
      <c r="G1804" s="128"/>
      <c r="H1804" s="128"/>
      <c r="I1804" s="127"/>
      <c r="J1804" s="750">
        <f t="shared" si="377"/>
        <v>0</v>
      </c>
    </row>
    <row r="1805" spans="1:10">
      <c r="A1805" s="1320"/>
      <c r="B1805" s="1321"/>
      <c r="C1805" s="1321"/>
      <c r="D1805" s="1322"/>
      <c r="E1805" s="134" t="s">
        <v>81</v>
      </c>
      <c r="F1805" s="637">
        <v>6.4</v>
      </c>
      <c r="G1805" s="128">
        <v>0.7</v>
      </c>
      <c r="H1805" s="128">
        <f>(1.2+H$145)/2+0.1</f>
        <v>1.7250000000000001</v>
      </c>
      <c r="I1805" s="127">
        <v>0.5</v>
      </c>
      <c r="J1805" s="750">
        <f t="shared" si="377"/>
        <v>3.8639999999999999</v>
      </c>
    </row>
    <row r="1806" spans="1:10">
      <c r="A1806" s="1320"/>
      <c r="B1806" s="1321"/>
      <c r="C1806" s="1321"/>
      <c r="D1806" s="1322"/>
      <c r="E1806" s="134" t="s">
        <v>82</v>
      </c>
      <c r="F1806" s="637">
        <v>6.11</v>
      </c>
      <c r="G1806" s="128">
        <v>0.7</v>
      </c>
      <c r="H1806" s="128">
        <f t="shared" ref="H1806:H1808" si="380">(1.2+H$145)/2+0.1</f>
        <v>1.7250000000000001</v>
      </c>
      <c r="I1806" s="127">
        <v>0.5</v>
      </c>
      <c r="J1806" s="750">
        <f t="shared" si="377"/>
        <v>3.6889125000000003</v>
      </c>
    </row>
    <row r="1807" spans="1:10">
      <c r="A1807" s="1320"/>
      <c r="B1807" s="1321"/>
      <c r="C1807" s="1321"/>
      <c r="D1807" s="1322"/>
      <c r="E1807" s="134" t="s">
        <v>83</v>
      </c>
      <c r="F1807" s="637">
        <v>6.19</v>
      </c>
      <c r="G1807" s="128">
        <v>0.7</v>
      </c>
      <c r="H1807" s="128">
        <f t="shared" si="380"/>
        <v>1.7250000000000001</v>
      </c>
      <c r="I1807" s="127">
        <v>0.5</v>
      </c>
      <c r="J1807" s="750">
        <f t="shared" si="377"/>
        <v>3.7372125000000005</v>
      </c>
    </row>
    <row r="1808" spans="1:10">
      <c r="A1808" s="1320"/>
      <c r="B1808" s="1321"/>
      <c r="C1808" s="1321"/>
      <c r="D1808" s="1322"/>
      <c r="E1808" s="134" t="s">
        <v>84</v>
      </c>
      <c r="F1808" s="637">
        <v>5.63</v>
      </c>
      <c r="G1808" s="128">
        <v>0.7</v>
      </c>
      <c r="H1808" s="128">
        <f t="shared" si="380"/>
        <v>1.7250000000000001</v>
      </c>
      <c r="I1808" s="127">
        <v>0.5</v>
      </c>
      <c r="J1808" s="750">
        <f t="shared" si="377"/>
        <v>3.3991125000000002</v>
      </c>
    </row>
    <row r="1809" spans="1:10">
      <c r="A1809" s="1320"/>
      <c r="B1809" s="1321"/>
      <c r="C1809" s="1321"/>
      <c r="D1809" s="1322"/>
      <c r="E1809" s="447" t="str">
        <f>+E146</f>
        <v>P20 A P52</v>
      </c>
      <c r="F1809" s="637"/>
      <c r="G1809" s="128"/>
      <c r="H1809" s="128"/>
      <c r="I1809" s="127"/>
      <c r="J1809" s="750">
        <f t="shared" si="377"/>
        <v>0</v>
      </c>
    </row>
    <row r="1810" spans="1:10">
      <c r="A1810" s="1320"/>
      <c r="B1810" s="1321"/>
      <c r="C1810" s="1321"/>
      <c r="D1810" s="1322"/>
      <c r="E1810" s="134" t="s">
        <v>81</v>
      </c>
      <c r="F1810" s="637">
        <v>3.9</v>
      </c>
      <c r="G1810" s="128">
        <v>0.7</v>
      </c>
      <c r="H1810" s="128">
        <f>(1.2+H$146)/2+0.1</f>
        <v>1.6975000000000002</v>
      </c>
      <c r="I1810" s="127">
        <v>0.5</v>
      </c>
      <c r="J1810" s="750">
        <f t="shared" ref="J1810:J1822" si="381">+F1810*G1810*I1810*H1810</f>
        <v>2.3170875000000004</v>
      </c>
    </row>
    <row r="1811" spans="1:10">
      <c r="A1811" s="1320"/>
      <c r="B1811" s="1321"/>
      <c r="C1811" s="1321"/>
      <c r="D1811" s="1322"/>
      <c r="E1811" s="134" t="s">
        <v>82</v>
      </c>
      <c r="F1811" s="637">
        <v>3.78</v>
      </c>
      <c r="G1811" s="128">
        <v>0.7</v>
      </c>
      <c r="H1811" s="128">
        <f t="shared" ref="H1811:H1818" si="382">(1.2+H$146)/2+0.1</f>
        <v>1.6975000000000002</v>
      </c>
      <c r="I1811" s="127">
        <v>0.5</v>
      </c>
      <c r="J1811" s="750">
        <f t="shared" si="381"/>
        <v>2.2457925000000003</v>
      </c>
    </row>
    <row r="1812" spans="1:10">
      <c r="A1812" s="1320"/>
      <c r="B1812" s="1321"/>
      <c r="C1812" s="1321"/>
      <c r="D1812" s="1322"/>
      <c r="E1812" s="134" t="s">
        <v>83</v>
      </c>
      <c r="F1812" s="637">
        <v>4.2300000000000004</v>
      </c>
      <c r="G1812" s="128">
        <v>0.7</v>
      </c>
      <c r="H1812" s="128">
        <f t="shared" si="382"/>
        <v>1.6975000000000002</v>
      </c>
      <c r="I1812" s="127">
        <v>0.5</v>
      </c>
      <c r="J1812" s="750">
        <f t="shared" si="381"/>
        <v>2.5131487500000005</v>
      </c>
    </row>
    <row r="1813" spans="1:10">
      <c r="A1813" s="1320"/>
      <c r="B1813" s="1321"/>
      <c r="C1813" s="1321"/>
      <c r="D1813" s="1322"/>
      <c r="E1813" s="134" t="s">
        <v>84</v>
      </c>
      <c r="F1813" s="637">
        <v>4.05</v>
      </c>
      <c r="G1813" s="128">
        <v>0.7</v>
      </c>
      <c r="H1813" s="128">
        <f t="shared" si="382"/>
        <v>1.6975000000000002</v>
      </c>
      <c r="I1813" s="127">
        <v>0.5</v>
      </c>
      <c r="J1813" s="750">
        <f t="shared" si="381"/>
        <v>2.4062062499999999</v>
      </c>
    </row>
    <row r="1814" spans="1:10">
      <c r="A1814" s="1320"/>
      <c r="B1814" s="1321"/>
      <c r="C1814" s="1321"/>
      <c r="D1814" s="1322"/>
      <c r="E1814" s="134" t="s">
        <v>85</v>
      </c>
      <c r="F1814" s="637">
        <v>15.63</v>
      </c>
      <c r="G1814" s="128">
        <v>0.7</v>
      </c>
      <c r="H1814" s="128">
        <f t="shared" si="382"/>
        <v>1.6975000000000002</v>
      </c>
      <c r="I1814" s="127">
        <v>0.5</v>
      </c>
      <c r="J1814" s="750">
        <f t="shared" si="381"/>
        <v>9.2861737500000014</v>
      </c>
    </row>
    <row r="1815" spans="1:10">
      <c r="A1815" s="1320"/>
      <c r="B1815" s="1321"/>
      <c r="C1815" s="1321"/>
      <c r="D1815" s="1322"/>
      <c r="E1815" s="134" t="s">
        <v>86</v>
      </c>
      <c r="F1815" s="637">
        <v>5.92</v>
      </c>
      <c r="G1815" s="128">
        <v>0.7</v>
      </c>
      <c r="H1815" s="128">
        <f t="shared" si="382"/>
        <v>1.6975000000000002</v>
      </c>
      <c r="I1815" s="127">
        <v>0.5</v>
      </c>
      <c r="J1815" s="750">
        <f t="shared" ref="J1815:J1818" si="383">+F1815*G1815*I1815*H1815</f>
        <v>3.5172200000000005</v>
      </c>
    </row>
    <row r="1816" spans="1:10">
      <c r="A1816" s="1320"/>
      <c r="B1816" s="1321"/>
      <c r="C1816" s="1321"/>
      <c r="D1816" s="1322"/>
      <c r="E1816" s="134" t="s">
        <v>87</v>
      </c>
      <c r="F1816" s="637">
        <v>6.31</v>
      </c>
      <c r="G1816" s="128">
        <v>0.7</v>
      </c>
      <c r="H1816" s="128">
        <f t="shared" si="382"/>
        <v>1.6975000000000002</v>
      </c>
      <c r="I1816" s="127">
        <v>0.5</v>
      </c>
      <c r="J1816" s="750">
        <f t="shared" si="383"/>
        <v>3.7489287500000001</v>
      </c>
    </row>
    <row r="1817" spans="1:10">
      <c r="A1817" s="1320"/>
      <c r="B1817" s="1321"/>
      <c r="C1817" s="1321"/>
      <c r="D1817" s="1322"/>
      <c r="E1817" s="134" t="s">
        <v>88</v>
      </c>
      <c r="F1817" s="637">
        <v>5.73</v>
      </c>
      <c r="G1817" s="128">
        <v>0.7</v>
      </c>
      <c r="H1817" s="128">
        <f t="shared" si="382"/>
        <v>1.6975000000000002</v>
      </c>
      <c r="I1817" s="127">
        <v>0.5</v>
      </c>
      <c r="J1817" s="750">
        <f t="shared" si="383"/>
        <v>3.4043362500000005</v>
      </c>
    </row>
    <row r="1818" spans="1:10">
      <c r="A1818" s="1320"/>
      <c r="B1818" s="1321"/>
      <c r="C1818" s="1321"/>
      <c r="D1818" s="1322"/>
      <c r="E1818" s="134" t="s">
        <v>89</v>
      </c>
      <c r="F1818" s="637">
        <v>5.09</v>
      </c>
      <c r="G1818" s="128">
        <v>0.7</v>
      </c>
      <c r="H1818" s="128">
        <f t="shared" si="382"/>
        <v>1.6975000000000002</v>
      </c>
      <c r="I1818" s="127">
        <v>0.5</v>
      </c>
      <c r="J1818" s="750">
        <f t="shared" si="383"/>
        <v>3.0240962500000004</v>
      </c>
    </row>
    <row r="1819" spans="1:10">
      <c r="A1819" s="1320"/>
      <c r="B1819" s="1321"/>
      <c r="C1819" s="1321"/>
      <c r="D1819" s="1322"/>
      <c r="E1819" s="447" t="str">
        <f>+E147</f>
        <v>P52 A P13</v>
      </c>
      <c r="F1819" s="637"/>
      <c r="G1819" s="128"/>
      <c r="H1819" s="128"/>
      <c r="I1819" s="127"/>
      <c r="J1819" s="750">
        <f t="shared" si="381"/>
        <v>0</v>
      </c>
    </row>
    <row r="1820" spans="1:10">
      <c r="A1820" s="1320"/>
      <c r="B1820" s="1321"/>
      <c r="C1820" s="1321"/>
      <c r="D1820" s="1322"/>
      <c r="E1820" s="134" t="s">
        <v>81</v>
      </c>
      <c r="F1820" s="637">
        <v>10</v>
      </c>
      <c r="G1820" s="128">
        <v>0.6</v>
      </c>
      <c r="H1820" s="128">
        <f>(1.2+H$147)/2+0.1</f>
        <v>1.5475000000000003</v>
      </c>
      <c r="I1820" s="127">
        <v>0.5</v>
      </c>
      <c r="J1820" s="750">
        <f t="shared" si="381"/>
        <v>4.642500000000001</v>
      </c>
    </row>
    <row r="1821" spans="1:10">
      <c r="A1821" s="1320"/>
      <c r="B1821" s="1321"/>
      <c r="C1821" s="1321"/>
      <c r="D1821" s="1322"/>
      <c r="E1821" s="134" t="s">
        <v>82</v>
      </c>
      <c r="F1821" s="637">
        <v>5.12</v>
      </c>
      <c r="G1821" s="128">
        <v>0.6</v>
      </c>
      <c r="H1821" s="128">
        <f t="shared" ref="H1821:H1822" si="384">(1.2+H$147)/2+0.1</f>
        <v>1.5475000000000003</v>
      </c>
      <c r="I1821" s="127">
        <v>0.5</v>
      </c>
      <c r="J1821" s="750">
        <f t="shared" si="381"/>
        <v>2.3769600000000004</v>
      </c>
    </row>
    <row r="1822" spans="1:10">
      <c r="A1822" s="1320"/>
      <c r="B1822" s="1321"/>
      <c r="C1822" s="1321"/>
      <c r="D1822" s="1322"/>
      <c r="E1822" s="134" t="s">
        <v>83</v>
      </c>
      <c r="F1822" s="637">
        <v>5.77</v>
      </c>
      <c r="G1822" s="128">
        <v>0.6</v>
      </c>
      <c r="H1822" s="128">
        <f t="shared" si="384"/>
        <v>1.5475000000000003</v>
      </c>
      <c r="I1822" s="127">
        <v>0.5</v>
      </c>
      <c r="J1822" s="750">
        <f t="shared" si="381"/>
        <v>2.6787225000000006</v>
      </c>
    </row>
    <row r="1823" spans="1:10">
      <c r="A1823" s="1320"/>
      <c r="B1823" s="1321"/>
      <c r="C1823" s="1321"/>
      <c r="D1823" s="1322"/>
      <c r="E1823" s="447" t="str">
        <f>+E148</f>
        <v>P13 A P53</v>
      </c>
      <c r="F1823" s="637"/>
      <c r="G1823" s="128"/>
      <c r="H1823" s="128"/>
      <c r="I1823" s="127"/>
      <c r="J1823" s="750">
        <f t="shared" si="377"/>
        <v>0</v>
      </c>
    </row>
    <row r="1824" spans="1:10">
      <c r="A1824" s="1320"/>
      <c r="B1824" s="1321"/>
      <c r="C1824" s="1321"/>
      <c r="D1824" s="1322"/>
      <c r="E1824" s="134" t="s">
        <v>81</v>
      </c>
      <c r="F1824" s="637">
        <v>4.87</v>
      </c>
      <c r="G1824" s="128">
        <v>0.7</v>
      </c>
      <c r="H1824" s="128">
        <f>(1.2+H$148)/2+0.1</f>
        <v>1.5750000000000002</v>
      </c>
      <c r="I1824" s="127">
        <v>0.5</v>
      </c>
      <c r="J1824" s="750">
        <f t="shared" si="377"/>
        <v>2.6845875000000001</v>
      </c>
    </row>
    <row r="1825" spans="1:10">
      <c r="A1825" s="1320"/>
      <c r="B1825" s="1321"/>
      <c r="C1825" s="1321"/>
      <c r="D1825" s="1322"/>
      <c r="E1825" s="134" t="s">
        <v>82</v>
      </c>
      <c r="F1825" s="637">
        <v>6.32</v>
      </c>
      <c r="G1825" s="128">
        <v>0.7</v>
      </c>
      <c r="H1825" s="128">
        <f t="shared" ref="H1825:H1832" si="385">(1.2+H$148)/2+0.1</f>
        <v>1.5750000000000002</v>
      </c>
      <c r="I1825" s="127">
        <v>0.5</v>
      </c>
      <c r="J1825" s="750">
        <f t="shared" si="377"/>
        <v>3.4838999999999998</v>
      </c>
    </row>
    <row r="1826" spans="1:10">
      <c r="A1826" s="1320"/>
      <c r="B1826" s="1321"/>
      <c r="C1826" s="1321"/>
      <c r="D1826" s="1322"/>
      <c r="E1826" s="134" t="s">
        <v>83</v>
      </c>
      <c r="F1826" s="637">
        <v>5.18</v>
      </c>
      <c r="G1826" s="128">
        <v>0.7</v>
      </c>
      <c r="H1826" s="128">
        <f t="shared" si="385"/>
        <v>1.5750000000000002</v>
      </c>
      <c r="I1826" s="127">
        <v>0.5</v>
      </c>
      <c r="J1826" s="750">
        <f t="shared" si="377"/>
        <v>2.8554749999999998</v>
      </c>
    </row>
    <row r="1827" spans="1:10">
      <c r="A1827" s="1320"/>
      <c r="B1827" s="1321"/>
      <c r="C1827" s="1321"/>
      <c r="D1827" s="1322"/>
      <c r="E1827" s="134" t="s">
        <v>84</v>
      </c>
      <c r="F1827" s="637">
        <v>6.43</v>
      </c>
      <c r="G1827" s="128">
        <v>0.7</v>
      </c>
      <c r="H1827" s="128">
        <f t="shared" si="385"/>
        <v>1.5750000000000002</v>
      </c>
      <c r="I1827" s="127">
        <v>0.5</v>
      </c>
      <c r="J1827" s="750">
        <f t="shared" ref="J1827:J1832" si="386">+F1827*G1827*I1827*H1827</f>
        <v>3.5445375000000001</v>
      </c>
    </row>
    <row r="1828" spans="1:10">
      <c r="A1828" s="1320"/>
      <c r="B1828" s="1321"/>
      <c r="C1828" s="1321"/>
      <c r="D1828" s="1322"/>
      <c r="E1828" s="134" t="s">
        <v>85</v>
      </c>
      <c r="F1828" s="637">
        <v>6.4</v>
      </c>
      <c r="G1828" s="128">
        <v>0.7</v>
      </c>
      <c r="H1828" s="128">
        <f t="shared" si="385"/>
        <v>1.5750000000000002</v>
      </c>
      <c r="I1828" s="127">
        <v>0.5</v>
      </c>
      <c r="J1828" s="750">
        <f t="shared" si="386"/>
        <v>3.528</v>
      </c>
    </row>
    <row r="1829" spans="1:10">
      <c r="A1829" s="1320"/>
      <c r="B1829" s="1321"/>
      <c r="C1829" s="1321"/>
      <c r="D1829" s="1322"/>
      <c r="E1829" s="134" t="s">
        <v>86</v>
      </c>
      <c r="F1829" s="637">
        <v>5.2</v>
      </c>
      <c r="G1829" s="128">
        <v>0.7</v>
      </c>
      <c r="H1829" s="128">
        <f t="shared" si="385"/>
        <v>1.5750000000000002</v>
      </c>
      <c r="I1829" s="127">
        <v>0.5</v>
      </c>
      <c r="J1829" s="750">
        <f t="shared" si="386"/>
        <v>2.8665000000000003</v>
      </c>
    </row>
    <row r="1830" spans="1:10">
      <c r="A1830" s="1320"/>
      <c r="B1830" s="1321"/>
      <c r="C1830" s="1321"/>
      <c r="D1830" s="1322"/>
      <c r="E1830" s="134" t="s">
        <v>87</v>
      </c>
      <c r="F1830" s="637">
        <v>6.24</v>
      </c>
      <c r="G1830" s="128">
        <v>0.7</v>
      </c>
      <c r="H1830" s="128">
        <f t="shared" si="385"/>
        <v>1.5750000000000002</v>
      </c>
      <c r="I1830" s="127">
        <v>0.5</v>
      </c>
      <c r="J1830" s="750">
        <f t="shared" si="386"/>
        <v>3.4398</v>
      </c>
    </row>
    <row r="1831" spans="1:10">
      <c r="A1831" s="1320"/>
      <c r="B1831" s="1321"/>
      <c r="C1831" s="1321"/>
      <c r="D1831" s="1322"/>
      <c r="E1831" s="134" t="s">
        <v>88</v>
      </c>
      <c r="F1831" s="637">
        <v>4.83</v>
      </c>
      <c r="G1831" s="128">
        <v>0.7</v>
      </c>
      <c r="H1831" s="128">
        <f t="shared" si="385"/>
        <v>1.5750000000000002</v>
      </c>
      <c r="I1831" s="127">
        <v>0.5</v>
      </c>
      <c r="J1831" s="750">
        <f t="shared" si="386"/>
        <v>2.6625375</v>
      </c>
    </row>
    <row r="1832" spans="1:10">
      <c r="A1832" s="1320"/>
      <c r="B1832" s="1321"/>
      <c r="C1832" s="1321"/>
      <c r="D1832" s="1322"/>
      <c r="E1832" s="134" t="s">
        <v>89</v>
      </c>
      <c r="F1832" s="637">
        <v>5.32</v>
      </c>
      <c r="G1832" s="128">
        <v>0.7</v>
      </c>
      <c r="H1832" s="128">
        <f t="shared" si="385"/>
        <v>1.5750000000000002</v>
      </c>
      <c r="I1832" s="127">
        <v>0.5</v>
      </c>
      <c r="J1832" s="750">
        <f t="shared" si="386"/>
        <v>2.9326500000000002</v>
      </c>
    </row>
    <row r="1833" spans="1:10">
      <c r="A1833" s="1320"/>
      <c r="B1833" s="1321"/>
      <c r="C1833" s="1321"/>
      <c r="D1833" s="1322"/>
      <c r="E1833" s="447" t="str">
        <f>+E149</f>
        <v>P47 A P40</v>
      </c>
      <c r="F1833" s="637"/>
      <c r="G1833" s="128"/>
      <c r="H1833" s="128"/>
      <c r="I1833" s="127"/>
      <c r="J1833" s="750">
        <f t="shared" si="377"/>
        <v>0</v>
      </c>
    </row>
    <row r="1834" spans="1:10">
      <c r="A1834" s="1320"/>
      <c r="B1834" s="1321"/>
      <c r="C1834" s="1321"/>
      <c r="D1834" s="1322"/>
      <c r="E1834" s="134" t="s">
        <v>81</v>
      </c>
      <c r="F1834" s="637">
        <v>7.57</v>
      </c>
      <c r="G1834" s="128">
        <v>0.7</v>
      </c>
      <c r="H1834" s="128">
        <f>(1.2+H$149)/2+0.1</f>
        <v>1.73</v>
      </c>
      <c r="I1834" s="127">
        <v>0.5</v>
      </c>
      <c r="J1834" s="750">
        <f t="shared" si="377"/>
        <v>4.5836349999999992</v>
      </c>
    </row>
    <row r="1835" spans="1:10">
      <c r="A1835" s="1320"/>
      <c r="B1835" s="1321"/>
      <c r="C1835" s="1321"/>
      <c r="D1835" s="1322"/>
      <c r="E1835" s="134" t="s">
        <v>82</v>
      </c>
      <c r="F1835" s="637">
        <v>6.68</v>
      </c>
      <c r="G1835" s="128">
        <v>0.7</v>
      </c>
      <c r="H1835" s="128">
        <f t="shared" ref="H1835:H1847" si="387">(1.2+H$149)/2+0.1</f>
        <v>1.73</v>
      </c>
      <c r="I1835" s="127">
        <v>0.5</v>
      </c>
      <c r="J1835" s="750">
        <f t="shared" si="377"/>
        <v>4.0447399999999991</v>
      </c>
    </row>
    <row r="1836" spans="1:10">
      <c r="A1836" s="1320"/>
      <c r="B1836" s="1321"/>
      <c r="C1836" s="1321"/>
      <c r="D1836" s="1322"/>
      <c r="E1836" s="134" t="s">
        <v>83</v>
      </c>
      <c r="F1836" s="637">
        <v>7.3</v>
      </c>
      <c r="G1836" s="128">
        <v>0.7</v>
      </c>
      <c r="H1836" s="128">
        <f t="shared" si="387"/>
        <v>1.73</v>
      </c>
      <c r="I1836" s="127">
        <v>0.5</v>
      </c>
      <c r="J1836" s="750">
        <f t="shared" si="377"/>
        <v>4.4201499999999996</v>
      </c>
    </row>
    <row r="1837" spans="1:10">
      <c r="A1837" s="1320"/>
      <c r="B1837" s="1321"/>
      <c r="C1837" s="1321"/>
      <c r="D1837" s="1322"/>
      <c r="E1837" s="134" t="s">
        <v>84</v>
      </c>
      <c r="F1837" s="637">
        <v>7.73</v>
      </c>
      <c r="G1837" s="128">
        <v>0.7</v>
      </c>
      <c r="H1837" s="128">
        <f t="shared" si="387"/>
        <v>1.73</v>
      </c>
      <c r="I1837" s="127">
        <v>0.5</v>
      </c>
      <c r="J1837" s="750">
        <f t="shared" si="377"/>
        <v>4.6805149999999998</v>
      </c>
    </row>
    <row r="1838" spans="1:10">
      <c r="A1838" s="1320"/>
      <c r="B1838" s="1321"/>
      <c r="C1838" s="1321"/>
      <c r="D1838" s="1322"/>
      <c r="E1838" s="134" t="s">
        <v>85</v>
      </c>
      <c r="F1838" s="637">
        <v>6.64</v>
      </c>
      <c r="G1838" s="128">
        <v>0.7</v>
      </c>
      <c r="H1838" s="128">
        <f t="shared" si="387"/>
        <v>1.73</v>
      </c>
      <c r="I1838" s="127">
        <v>0.5</v>
      </c>
      <c r="J1838" s="750">
        <f t="shared" si="377"/>
        <v>4.0205199999999994</v>
      </c>
    </row>
    <row r="1839" spans="1:10">
      <c r="A1839" s="1320"/>
      <c r="B1839" s="1321"/>
      <c r="C1839" s="1321"/>
      <c r="D1839" s="1322"/>
      <c r="E1839" s="134" t="s">
        <v>86</v>
      </c>
      <c r="F1839" s="637">
        <v>7.41</v>
      </c>
      <c r="G1839" s="128">
        <v>0.7</v>
      </c>
      <c r="H1839" s="128">
        <f t="shared" si="387"/>
        <v>1.73</v>
      </c>
      <c r="I1839" s="127">
        <v>0.5</v>
      </c>
      <c r="J1839" s="750">
        <f t="shared" si="377"/>
        <v>4.4867549999999996</v>
      </c>
    </row>
    <row r="1840" spans="1:10">
      <c r="A1840" s="1320"/>
      <c r="B1840" s="1321"/>
      <c r="C1840" s="1321"/>
      <c r="D1840" s="1322"/>
      <c r="E1840" s="134" t="s">
        <v>87</v>
      </c>
      <c r="F1840" s="637">
        <v>6.26</v>
      </c>
      <c r="G1840" s="128">
        <v>0.7</v>
      </c>
      <c r="H1840" s="128">
        <f t="shared" si="387"/>
        <v>1.73</v>
      </c>
      <c r="I1840" s="127">
        <v>0.5</v>
      </c>
      <c r="J1840" s="750">
        <f t="shared" si="377"/>
        <v>3.7904299999999997</v>
      </c>
    </row>
    <row r="1841" spans="1:10">
      <c r="A1841" s="1320"/>
      <c r="B1841" s="1321"/>
      <c r="C1841" s="1321"/>
      <c r="D1841" s="1322"/>
      <c r="E1841" s="134" t="s">
        <v>88</v>
      </c>
      <c r="F1841" s="637">
        <v>7.51</v>
      </c>
      <c r="G1841" s="128">
        <v>0.7</v>
      </c>
      <c r="H1841" s="128">
        <f t="shared" si="387"/>
        <v>1.73</v>
      </c>
      <c r="I1841" s="127">
        <v>0.5</v>
      </c>
      <c r="J1841" s="750">
        <f t="shared" si="377"/>
        <v>4.5473049999999997</v>
      </c>
    </row>
    <row r="1842" spans="1:10">
      <c r="A1842" s="1320"/>
      <c r="B1842" s="1321"/>
      <c r="C1842" s="1321"/>
      <c r="D1842" s="1322"/>
      <c r="E1842" s="134" t="s">
        <v>89</v>
      </c>
      <c r="F1842" s="637">
        <v>5.0199999999999996</v>
      </c>
      <c r="G1842" s="128">
        <v>0.7</v>
      </c>
      <c r="H1842" s="128">
        <f t="shared" si="387"/>
        <v>1.73</v>
      </c>
      <c r="I1842" s="127">
        <v>0.5</v>
      </c>
      <c r="J1842" s="750">
        <f t="shared" si="377"/>
        <v>3.0396099999999993</v>
      </c>
    </row>
    <row r="1843" spans="1:10">
      <c r="A1843" s="1320"/>
      <c r="B1843" s="1321"/>
      <c r="C1843" s="1321"/>
      <c r="D1843" s="1322"/>
      <c r="E1843" s="134" t="s">
        <v>90</v>
      </c>
      <c r="F1843" s="637">
        <v>4.9000000000000004</v>
      </c>
      <c r="G1843" s="128">
        <v>0.7</v>
      </c>
      <c r="H1843" s="128">
        <f t="shared" si="387"/>
        <v>1.73</v>
      </c>
      <c r="I1843" s="127">
        <v>0.5</v>
      </c>
      <c r="J1843" s="750">
        <f t="shared" si="377"/>
        <v>2.9669500000000002</v>
      </c>
    </row>
    <row r="1844" spans="1:10">
      <c r="A1844" s="1320"/>
      <c r="B1844" s="1321"/>
      <c r="C1844" s="1321"/>
      <c r="D1844" s="1322"/>
      <c r="E1844" s="134" t="s">
        <v>91</v>
      </c>
      <c r="F1844" s="637">
        <v>7.06</v>
      </c>
      <c r="G1844" s="128">
        <v>0.7</v>
      </c>
      <c r="H1844" s="128">
        <f t="shared" si="387"/>
        <v>1.73</v>
      </c>
      <c r="I1844" s="127">
        <v>0.5</v>
      </c>
      <c r="J1844" s="750">
        <f t="shared" ref="J1844:J1847" si="388">+F1844*G1844*I1844*H1844</f>
        <v>4.2748299999999997</v>
      </c>
    </row>
    <row r="1845" spans="1:10">
      <c r="A1845" s="1320"/>
      <c r="B1845" s="1321"/>
      <c r="C1845" s="1321"/>
      <c r="D1845" s="1322"/>
      <c r="E1845" s="134" t="s">
        <v>92</v>
      </c>
      <c r="F1845" s="637">
        <v>7.22</v>
      </c>
      <c r="G1845" s="128">
        <v>0.7</v>
      </c>
      <c r="H1845" s="128">
        <f t="shared" si="387"/>
        <v>1.73</v>
      </c>
      <c r="I1845" s="127">
        <v>0.5</v>
      </c>
      <c r="J1845" s="750">
        <f t="shared" si="388"/>
        <v>4.3717099999999993</v>
      </c>
    </row>
    <row r="1846" spans="1:10">
      <c r="A1846" s="1320"/>
      <c r="B1846" s="1321"/>
      <c r="C1846" s="1321"/>
      <c r="D1846" s="1322"/>
      <c r="E1846" s="134" t="s">
        <v>93</v>
      </c>
      <c r="F1846" s="637">
        <v>4.0599999999999996</v>
      </c>
      <c r="G1846" s="128">
        <v>0.7</v>
      </c>
      <c r="H1846" s="128">
        <f t="shared" si="387"/>
        <v>1.73</v>
      </c>
      <c r="I1846" s="127">
        <v>0.5</v>
      </c>
      <c r="J1846" s="750">
        <f t="shared" si="388"/>
        <v>2.4583299999999997</v>
      </c>
    </row>
    <row r="1847" spans="1:10">
      <c r="A1847" s="1320"/>
      <c r="B1847" s="1321"/>
      <c r="C1847" s="1321"/>
      <c r="D1847" s="1322"/>
      <c r="E1847" s="134" t="s">
        <v>225</v>
      </c>
      <c r="F1847" s="637">
        <v>7.22</v>
      </c>
      <c r="G1847" s="128">
        <v>0.7</v>
      </c>
      <c r="H1847" s="128">
        <f t="shared" si="387"/>
        <v>1.73</v>
      </c>
      <c r="I1847" s="127">
        <v>0.5</v>
      </c>
      <c r="J1847" s="750">
        <f t="shared" si="388"/>
        <v>4.3717099999999993</v>
      </c>
    </row>
    <row r="1848" spans="1:10">
      <c r="A1848" s="1320"/>
      <c r="B1848" s="1321"/>
      <c r="C1848" s="1321"/>
      <c r="D1848" s="1322"/>
      <c r="E1848" s="447" t="str">
        <f>+E150</f>
        <v>P40 A P30</v>
      </c>
      <c r="F1848" s="637"/>
      <c r="G1848" s="128"/>
      <c r="H1848" s="128"/>
      <c r="I1848" s="127"/>
      <c r="J1848" s="750">
        <f t="shared" ref="J1848:J1866" si="389">+F1848*G1848*I1848*H1848</f>
        <v>0</v>
      </c>
    </row>
    <row r="1849" spans="1:10">
      <c r="A1849" s="1320"/>
      <c r="B1849" s="1321"/>
      <c r="C1849" s="1321"/>
      <c r="D1849" s="1322"/>
      <c r="E1849" s="134" t="s">
        <v>81</v>
      </c>
      <c r="F1849" s="637">
        <v>4.63</v>
      </c>
      <c r="G1849" s="128">
        <v>0.7</v>
      </c>
      <c r="H1849" s="128">
        <f>(1.2+H$150)/2+0.1</f>
        <v>1.8125</v>
      </c>
      <c r="I1849" s="127">
        <v>0.5</v>
      </c>
      <c r="J1849" s="750">
        <f t="shared" si="389"/>
        <v>2.9371562499999997</v>
      </c>
    </row>
    <row r="1850" spans="1:10">
      <c r="A1850" s="1320"/>
      <c r="B1850" s="1321"/>
      <c r="C1850" s="1321"/>
      <c r="D1850" s="1322"/>
      <c r="E1850" s="134" t="s">
        <v>82</v>
      </c>
      <c r="F1850" s="637">
        <v>4.3600000000000003</v>
      </c>
      <c r="G1850" s="128">
        <v>0.7</v>
      </c>
      <c r="H1850" s="128">
        <f t="shared" ref="H1850:H1861" si="390">(1.2+H$150)/2+0.1</f>
        <v>1.8125</v>
      </c>
      <c r="I1850" s="127">
        <v>0.5</v>
      </c>
      <c r="J1850" s="750">
        <f t="shared" si="389"/>
        <v>2.7658749999999999</v>
      </c>
    </row>
    <row r="1851" spans="1:10">
      <c r="A1851" s="1320"/>
      <c r="B1851" s="1321"/>
      <c r="C1851" s="1321"/>
      <c r="D1851" s="1322"/>
      <c r="E1851" s="134" t="s">
        <v>83</v>
      </c>
      <c r="F1851" s="637">
        <v>5.42</v>
      </c>
      <c r="G1851" s="128">
        <v>0.7</v>
      </c>
      <c r="H1851" s="128">
        <f t="shared" si="390"/>
        <v>1.8125</v>
      </c>
      <c r="I1851" s="127">
        <v>0.5</v>
      </c>
      <c r="J1851" s="750">
        <f t="shared" si="389"/>
        <v>3.4383124999999994</v>
      </c>
    </row>
    <row r="1852" spans="1:10">
      <c r="A1852" s="1320"/>
      <c r="B1852" s="1321"/>
      <c r="C1852" s="1321"/>
      <c r="D1852" s="1322"/>
      <c r="E1852" s="134" t="s">
        <v>84</v>
      </c>
      <c r="F1852" s="637">
        <v>6.13</v>
      </c>
      <c r="G1852" s="128">
        <v>0.7</v>
      </c>
      <c r="H1852" s="128">
        <f t="shared" si="390"/>
        <v>1.8125</v>
      </c>
      <c r="I1852" s="127">
        <v>0.5</v>
      </c>
      <c r="J1852" s="750">
        <f t="shared" si="389"/>
        <v>3.8887187499999993</v>
      </c>
    </row>
    <row r="1853" spans="1:10">
      <c r="A1853" s="1320"/>
      <c r="B1853" s="1321"/>
      <c r="C1853" s="1321"/>
      <c r="D1853" s="1322"/>
      <c r="E1853" s="134" t="s">
        <v>85</v>
      </c>
      <c r="F1853" s="637">
        <v>4.28</v>
      </c>
      <c r="G1853" s="128">
        <v>0.7</v>
      </c>
      <c r="H1853" s="128">
        <f t="shared" si="390"/>
        <v>1.8125</v>
      </c>
      <c r="I1853" s="127">
        <v>0.5</v>
      </c>
      <c r="J1853" s="750">
        <f t="shared" si="389"/>
        <v>2.715125</v>
      </c>
    </row>
    <row r="1854" spans="1:10">
      <c r="A1854" s="1320"/>
      <c r="B1854" s="1321"/>
      <c r="C1854" s="1321"/>
      <c r="D1854" s="1322"/>
      <c r="E1854" s="134" t="s">
        <v>86</v>
      </c>
      <c r="F1854" s="637">
        <v>5.51</v>
      </c>
      <c r="G1854" s="128">
        <v>0.7</v>
      </c>
      <c r="H1854" s="128">
        <f t="shared" si="390"/>
        <v>1.8125</v>
      </c>
      <c r="I1854" s="127">
        <v>0.5</v>
      </c>
      <c r="J1854" s="750">
        <f t="shared" si="389"/>
        <v>3.4954062499999998</v>
      </c>
    </row>
    <row r="1855" spans="1:10">
      <c r="A1855" s="1320"/>
      <c r="B1855" s="1321"/>
      <c r="C1855" s="1321"/>
      <c r="D1855" s="1322"/>
      <c r="E1855" s="134" t="s">
        <v>87</v>
      </c>
      <c r="F1855" s="637">
        <v>4.3099999999999996</v>
      </c>
      <c r="G1855" s="128">
        <v>0.7</v>
      </c>
      <c r="H1855" s="128">
        <f t="shared" si="390"/>
        <v>1.8125</v>
      </c>
      <c r="I1855" s="127">
        <v>0.5</v>
      </c>
      <c r="J1855" s="750">
        <f t="shared" si="389"/>
        <v>2.7341562499999994</v>
      </c>
    </row>
    <row r="1856" spans="1:10">
      <c r="A1856" s="1320"/>
      <c r="B1856" s="1321"/>
      <c r="C1856" s="1321"/>
      <c r="D1856" s="1322"/>
      <c r="E1856" s="134" t="s">
        <v>88</v>
      </c>
      <c r="F1856" s="637">
        <v>4.59</v>
      </c>
      <c r="G1856" s="128">
        <v>0.7</v>
      </c>
      <c r="H1856" s="128">
        <f t="shared" si="390"/>
        <v>1.8125</v>
      </c>
      <c r="I1856" s="127">
        <v>0.5</v>
      </c>
      <c r="J1856" s="750">
        <f t="shared" si="389"/>
        <v>2.9117812499999998</v>
      </c>
    </row>
    <row r="1857" spans="1:10">
      <c r="A1857" s="1320"/>
      <c r="B1857" s="1321"/>
      <c r="C1857" s="1321"/>
      <c r="D1857" s="1322"/>
      <c r="E1857" s="134" t="s">
        <v>89</v>
      </c>
      <c r="F1857" s="637">
        <v>4.74</v>
      </c>
      <c r="G1857" s="128">
        <v>0.7</v>
      </c>
      <c r="H1857" s="128">
        <f t="shared" si="390"/>
        <v>1.8125</v>
      </c>
      <c r="I1857" s="127">
        <v>0.5</v>
      </c>
      <c r="J1857" s="750">
        <f t="shared" si="389"/>
        <v>3.0069375000000003</v>
      </c>
    </row>
    <row r="1858" spans="1:10">
      <c r="A1858" s="1320"/>
      <c r="B1858" s="1321"/>
      <c r="C1858" s="1321"/>
      <c r="D1858" s="1322"/>
      <c r="E1858" s="134" t="s">
        <v>90</v>
      </c>
      <c r="F1858" s="637">
        <v>5.75</v>
      </c>
      <c r="G1858" s="128">
        <v>0.7</v>
      </c>
      <c r="H1858" s="128">
        <f t="shared" si="390"/>
        <v>1.8125</v>
      </c>
      <c r="I1858" s="127">
        <v>0.5</v>
      </c>
      <c r="J1858" s="750">
        <f t="shared" si="389"/>
        <v>3.6476562499999994</v>
      </c>
    </row>
    <row r="1859" spans="1:10">
      <c r="A1859" s="1320"/>
      <c r="B1859" s="1321"/>
      <c r="C1859" s="1321"/>
      <c r="D1859" s="1322"/>
      <c r="E1859" s="134" t="s">
        <v>91</v>
      </c>
      <c r="F1859" s="637">
        <v>4.6500000000000004</v>
      </c>
      <c r="G1859" s="128">
        <v>0.7</v>
      </c>
      <c r="H1859" s="128">
        <f t="shared" si="390"/>
        <v>1.8125</v>
      </c>
      <c r="I1859" s="127">
        <v>0.5</v>
      </c>
      <c r="J1859" s="750">
        <f t="shared" ref="J1859:J1861" si="391">+F1859*G1859*I1859*H1859</f>
        <v>2.9498437499999999</v>
      </c>
    </row>
    <row r="1860" spans="1:10">
      <c r="A1860" s="1320"/>
      <c r="B1860" s="1321"/>
      <c r="C1860" s="1321"/>
      <c r="D1860" s="1322"/>
      <c r="E1860" s="134" t="s">
        <v>92</v>
      </c>
      <c r="F1860" s="637">
        <v>5.46</v>
      </c>
      <c r="G1860" s="128">
        <v>0.7</v>
      </c>
      <c r="H1860" s="128">
        <f t="shared" si="390"/>
        <v>1.8125</v>
      </c>
      <c r="I1860" s="127">
        <v>0.5</v>
      </c>
      <c r="J1860" s="750">
        <f t="shared" si="391"/>
        <v>3.4636874999999998</v>
      </c>
    </row>
    <row r="1861" spans="1:10">
      <c r="A1861" s="1320"/>
      <c r="B1861" s="1321"/>
      <c r="C1861" s="1321"/>
      <c r="D1861" s="1322"/>
      <c r="E1861" s="134" t="s">
        <v>93</v>
      </c>
      <c r="F1861" s="637">
        <v>4.8</v>
      </c>
      <c r="G1861" s="128">
        <v>0.7</v>
      </c>
      <c r="H1861" s="128">
        <f t="shared" si="390"/>
        <v>1.8125</v>
      </c>
      <c r="I1861" s="127">
        <v>0.5</v>
      </c>
      <c r="J1861" s="750">
        <f t="shared" si="391"/>
        <v>3.0449999999999999</v>
      </c>
    </row>
    <row r="1862" spans="1:10">
      <c r="A1862" s="1320"/>
      <c r="B1862" s="1321"/>
      <c r="C1862" s="1321"/>
      <c r="D1862" s="1322"/>
      <c r="E1862" s="447" t="str">
        <f>+E151</f>
        <v>P30 A P21</v>
      </c>
      <c r="F1862" s="637"/>
      <c r="G1862" s="128"/>
      <c r="H1862" s="128"/>
      <c r="I1862" s="127"/>
      <c r="J1862" s="750">
        <f t="shared" si="389"/>
        <v>0</v>
      </c>
    </row>
    <row r="1863" spans="1:10">
      <c r="A1863" s="1320"/>
      <c r="B1863" s="1321"/>
      <c r="C1863" s="1321"/>
      <c r="D1863" s="1322"/>
      <c r="E1863" s="134" t="s">
        <v>81</v>
      </c>
      <c r="F1863" s="637">
        <v>6.07</v>
      </c>
      <c r="G1863" s="128">
        <v>0.7</v>
      </c>
      <c r="H1863" s="128">
        <f>(1.2+H$151)/2+0.1</f>
        <v>1.7475000000000001</v>
      </c>
      <c r="I1863" s="127">
        <v>0.5</v>
      </c>
      <c r="J1863" s="750">
        <f t="shared" si="389"/>
        <v>3.7125637499999997</v>
      </c>
    </row>
    <row r="1864" spans="1:10">
      <c r="A1864" s="1320"/>
      <c r="B1864" s="1321"/>
      <c r="C1864" s="1321"/>
      <c r="D1864" s="1322"/>
      <c r="E1864" s="134" t="s">
        <v>82</v>
      </c>
      <c r="F1864" s="637">
        <v>5.87</v>
      </c>
      <c r="G1864" s="128">
        <v>0.7</v>
      </c>
      <c r="H1864" s="128">
        <f t="shared" ref="H1864:H1866" si="392">(1.2+H$151)/2+0.1</f>
        <v>1.7475000000000001</v>
      </c>
      <c r="I1864" s="127">
        <v>0.5</v>
      </c>
      <c r="J1864" s="750">
        <f t="shared" si="389"/>
        <v>3.5902387500000001</v>
      </c>
    </row>
    <row r="1865" spans="1:10">
      <c r="A1865" s="1320"/>
      <c r="B1865" s="1321"/>
      <c r="C1865" s="1321"/>
      <c r="D1865" s="1322"/>
      <c r="E1865" s="134" t="s">
        <v>83</v>
      </c>
      <c r="F1865" s="637">
        <v>6.57</v>
      </c>
      <c r="G1865" s="128">
        <v>0.7</v>
      </c>
      <c r="H1865" s="128">
        <f t="shared" si="392"/>
        <v>1.7475000000000001</v>
      </c>
      <c r="I1865" s="127">
        <v>0.5</v>
      </c>
      <c r="J1865" s="750">
        <f t="shared" si="389"/>
        <v>4.0183762500000002</v>
      </c>
    </row>
    <row r="1866" spans="1:10">
      <c r="A1866" s="1320"/>
      <c r="B1866" s="1321"/>
      <c r="C1866" s="1321"/>
      <c r="D1866" s="1322"/>
      <c r="E1866" s="134" t="s">
        <v>84</v>
      </c>
      <c r="F1866" s="637">
        <v>6.14</v>
      </c>
      <c r="G1866" s="128">
        <v>0.7</v>
      </c>
      <c r="H1866" s="128">
        <f t="shared" si="392"/>
        <v>1.7475000000000001</v>
      </c>
      <c r="I1866" s="127">
        <v>0.5</v>
      </c>
      <c r="J1866" s="750">
        <f t="shared" si="389"/>
        <v>3.7553774999999994</v>
      </c>
    </row>
    <row r="1867" spans="1:10">
      <c r="A1867" s="1320"/>
      <c r="B1867" s="1321"/>
      <c r="C1867" s="1321"/>
      <c r="D1867" s="1322"/>
      <c r="E1867" s="447" t="str">
        <f>+E152</f>
        <v>P21 A P54</v>
      </c>
      <c r="F1867" s="637"/>
      <c r="G1867" s="128"/>
      <c r="H1867" s="128"/>
      <c r="I1867" s="127"/>
      <c r="J1867" s="750">
        <f t="shared" si="377"/>
        <v>0</v>
      </c>
    </row>
    <row r="1868" spans="1:10">
      <c r="A1868" s="1320"/>
      <c r="B1868" s="1321"/>
      <c r="C1868" s="1321"/>
      <c r="D1868" s="1322"/>
      <c r="E1868" s="134" t="s">
        <v>81</v>
      </c>
      <c r="F1868" s="637">
        <v>5.45</v>
      </c>
      <c r="G1868" s="128">
        <v>0.7</v>
      </c>
      <c r="H1868" s="128">
        <f>(1.2+H$152)/2+0.1</f>
        <v>1.7375000000000003</v>
      </c>
      <c r="I1868" s="127">
        <v>0.5</v>
      </c>
      <c r="J1868" s="750">
        <f t="shared" si="377"/>
        <v>3.3142812500000005</v>
      </c>
    </row>
    <row r="1869" spans="1:10">
      <c r="A1869" s="1320"/>
      <c r="B1869" s="1321"/>
      <c r="C1869" s="1321"/>
      <c r="D1869" s="1322"/>
      <c r="E1869" s="134" t="s">
        <v>82</v>
      </c>
      <c r="F1869" s="637">
        <v>5.25</v>
      </c>
      <c r="G1869" s="128">
        <v>0.7</v>
      </c>
      <c r="H1869" s="128">
        <f t="shared" ref="H1869:H1880" si="393">(1.2+H$152)/2+0.1</f>
        <v>1.7375000000000003</v>
      </c>
      <c r="I1869" s="127">
        <v>0.5</v>
      </c>
      <c r="J1869" s="750">
        <f t="shared" si="377"/>
        <v>3.1926562500000002</v>
      </c>
    </row>
    <row r="1870" spans="1:10">
      <c r="A1870" s="1320"/>
      <c r="B1870" s="1321"/>
      <c r="C1870" s="1321"/>
      <c r="D1870" s="1322"/>
      <c r="E1870" s="134" t="s">
        <v>83</v>
      </c>
      <c r="F1870" s="637">
        <v>5.28</v>
      </c>
      <c r="G1870" s="128">
        <v>0.7</v>
      </c>
      <c r="H1870" s="128">
        <f t="shared" si="393"/>
        <v>1.7375000000000003</v>
      </c>
      <c r="I1870" s="127">
        <v>0.5</v>
      </c>
      <c r="J1870" s="750">
        <f t="shared" si="377"/>
        <v>3.2109000000000001</v>
      </c>
    </row>
    <row r="1871" spans="1:10">
      <c r="A1871" s="1320"/>
      <c r="B1871" s="1321"/>
      <c r="C1871" s="1321"/>
      <c r="D1871" s="1322"/>
      <c r="E1871" s="134" t="s">
        <v>84</v>
      </c>
      <c r="F1871" s="637">
        <v>5.25</v>
      </c>
      <c r="G1871" s="128">
        <v>0.7</v>
      </c>
      <c r="H1871" s="128">
        <f t="shared" si="393"/>
        <v>1.7375000000000003</v>
      </c>
      <c r="I1871" s="127">
        <v>0.5</v>
      </c>
      <c r="J1871" s="750">
        <f t="shared" si="377"/>
        <v>3.1926562500000002</v>
      </c>
    </row>
    <row r="1872" spans="1:10">
      <c r="A1872" s="1320"/>
      <c r="B1872" s="1321"/>
      <c r="C1872" s="1321"/>
      <c r="D1872" s="1322"/>
      <c r="E1872" s="134" t="s">
        <v>85</v>
      </c>
      <c r="F1872" s="637">
        <v>4.93</v>
      </c>
      <c r="G1872" s="128">
        <v>0.7</v>
      </c>
      <c r="H1872" s="128">
        <f t="shared" si="393"/>
        <v>1.7375000000000003</v>
      </c>
      <c r="I1872" s="127">
        <v>0.5</v>
      </c>
      <c r="J1872" s="750">
        <f t="shared" si="377"/>
        <v>2.9980562500000003</v>
      </c>
    </row>
    <row r="1873" spans="1:10">
      <c r="A1873" s="1320"/>
      <c r="B1873" s="1321"/>
      <c r="C1873" s="1321"/>
      <c r="D1873" s="1322"/>
      <c r="E1873" s="134" t="s">
        <v>86</v>
      </c>
      <c r="F1873" s="637">
        <v>4.91</v>
      </c>
      <c r="G1873" s="128">
        <v>0.7</v>
      </c>
      <c r="H1873" s="128">
        <f t="shared" si="393"/>
        <v>1.7375000000000003</v>
      </c>
      <c r="I1873" s="127">
        <v>0.5</v>
      </c>
      <c r="J1873" s="750">
        <f t="shared" ref="J1873:J1880" si="394">+F1873*G1873*I1873*H1873</f>
        <v>2.9858937500000002</v>
      </c>
    </row>
    <row r="1874" spans="1:10">
      <c r="A1874" s="1320"/>
      <c r="B1874" s="1321"/>
      <c r="C1874" s="1321"/>
      <c r="D1874" s="1322"/>
      <c r="E1874" s="134" t="s">
        <v>87</v>
      </c>
      <c r="F1874" s="637">
        <v>4.7</v>
      </c>
      <c r="G1874" s="128">
        <v>0.7</v>
      </c>
      <c r="H1874" s="128">
        <f t="shared" si="393"/>
        <v>1.7375000000000003</v>
      </c>
      <c r="I1874" s="127">
        <v>0.5</v>
      </c>
      <c r="J1874" s="750">
        <f t="shared" si="394"/>
        <v>2.8581875000000005</v>
      </c>
    </row>
    <row r="1875" spans="1:10">
      <c r="A1875" s="1320"/>
      <c r="B1875" s="1321"/>
      <c r="C1875" s="1321"/>
      <c r="D1875" s="1322"/>
      <c r="E1875" s="134" t="s">
        <v>88</v>
      </c>
      <c r="F1875" s="637">
        <v>5.19</v>
      </c>
      <c r="G1875" s="128">
        <v>0.7</v>
      </c>
      <c r="H1875" s="128">
        <f t="shared" si="393"/>
        <v>1.7375000000000003</v>
      </c>
      <c r="I1875" s="127">
        <v>0.5</v>
      </c>
      <c r="J1875" s="750">
        <f t="shared" si="394"/>
        <v>3.1561687500000004</v>
      </c>
    </row>
    <row r="1876" spans="1:10">
      <c r="A1876" s="1320"/>
      <c r="B1876" s="1321"/>
      <c r="C1876" s="1321"/>
      <c r="D1876" s="1322"/>
      <c r="E1876" s="134" t="s">
        <v>89</v>
      </c>
      <c r="F1876" s="637">
        <v>5.69</v>
      </c>
      <c r="G1876" s="128">
        <v>0.7</v>
      </c>
      <c r="H1876" s="128">
        <f t="shared" si="393"/>
        <v>1.7375000000000003</v>
      </c>
      <c r="I1876" s="127">
        <v>0.5</v>
      </c>
      <c r="J1876" s="750">
        <f t="shared" si="394"/>
        <v>3.4602312500000005</v>
      </c>
    </row>
    <row r="1877" spans="1:10">
      <c r="A1877" s="1320"/>
      <c r="B1877" s="1321"/>
      <c r="C1877" s="1321"/>
      <c r="D1877" s="1322"/>
      <c r="E1877" s="134" t="s">
        <v>90</v>
      </c>
      <c r="F1877" s="637">
        <v>4.34</v>
      </c>
      <c r="G1877" s="128">
        <v>0.7</v>
      </c>
      <c r="H1877" s="128">
        <f t="shared" si="393"/>
        <v>1.7375000000000003</v>
      </c>
      <c r="I1877" s="127">
        <v>0.5</v>
      </c>
      <c r="J1877" s="750">
        <f t="shared" si="394"/>
        <v>2.6392625000000001</v>
      </c>
    </row>
    <row r="1878" spans="1:10">
      <c r="A1878" s="1320"/>
      <c r="B1878" s="1321"/>
      <c r="C1878" s="1321"/>
      <c r="D1878" s="1322"/>
      <c r="E1878" s="134" t="s">
        <v>91</v>
      </c>
      <c r="F1878" s="637">
        <v>5.35</v>
      </c>
      <c r="G1878" s="128">
        <v>0.7</v>
      </c>
      <c r="H1878" s="128">
        <f t="shared" si="393"/>
        <v>1.7375000000000003</v>
      </c>
      <c r="I1878" s="127">
        <v>0.5</v>
      </c>
      <c r="J1878" s="750">
        <f t="shared" si="394"/>
        <v>3.2534687500000001</v>
      </c>
    </row>
    <row r="1879" spans="1:10">
      <c r="A1879" s="1320"/>
      <c r="B1879" s="1321"/>
      <c r="C1879" s="1321"/>
      <c r="D1879" s="1322"/>
      <c r="E1879" s="134" t="s">
        <v>92</v>
      </c>
      <c r="F1879" s="637">
        <v>5.14</v>
      </c>
      <c r="G1879" s="128">
        <v>0.7</v>
      </c>
      <c r="H1879" s="128">
        <f t="shared" si="393"/>
        <v>1.7375000000000003</v>
      </c>
      <c r="I1879" s="127">
        <v>0.5</v>
      </c>
      <c r="J1879" s="750">
        <f t="shared" si="394"/>
        <v>3.1257625</v>
      </c>
    </row>
    <row r="1880" spans="1:10">
      <c r="A1880" s="1320"/>
      <c r="B1880" s="1321"/>
      <c r="C1880" s="1321"/>
      <c r="D1880" s="1322"/>
      <c r="E1880" s="134" t="s">
        <v>93</v>
      </c>
      <c r="F1880" s="637">
        <v>4.3099999999999996</v>
      </c>
      <c r="G1880" s="128">
        <v>0.7</v>
      </c>
      <c r="H1880" s="128">
        <f t="shared" si="393"/>
        <v>1.7375000000000003</v>
      </c>
      <c r="I1880" s="127">
        <v>0.5</v>
      </c>
      <c r="J1880" s="750">
        <f t="shared" si="394"/>
        <v>2.6210187499999997</v>
      </c>
    </row>
    <row r="1881" spans="1:10">
      <c r="A1881" s="1320"/>
      <c r="B1881" s="1321"/>
      <c r="C1881" s="1321"/>
      <c r="D1881" s="1322"/>
      <c r="E1881" s="447" t="str">
        <f>+E153</f>
        <v>P54 A P14</v>
      </c>
      <c r="F1881" s="637"/>
      <c r="G1881" s="128"/>
      <c r="H1881" s="128"/>
      <c r="I1881" s="127"/>
      <c r="J1881" s="750">
        <f t="shared" ref="J1881:J1962" si="395">+F1881*G1881*I1881*H1881</f>
        <v>0</v>
      </c>
    </row>
    <row r="1882" spans="1:10">
      <c r="A1882" s="1320"/>
      <c r="B1882" s="1321"/>
      <c r="C1882" s="1321"/>
      <c r="D1882" s="1322"/>
      <c r="E1882" s="134" t="s">
        <v>81</v>
      </c>
      <c r="F1882" s="637">
        <v>5.33</v>
      </c>
      <c r="G1882" s="128">
        <v>0.7</v>
      </c>
      <c r="H1882" s="128">
        <f>(1.2+H$153)/2+0.1</f>
        <v>1.7775000000000003</v>
      </c>
      <c r="I1882" s="127">
        <v>0.5</v>
      </c>
      <c r="J1882" s="750">
        <f t="shared" si="395"/>
        <v>3.3159262500000004</v>
      </c>
    </row>
    <row r="1883" spans="1:10">
      <c r="A1883" s="1320"/>
      <c r="B1883" s="1321"/>
      <c r="C1883" s="1321"/>
      <c r="D1883" s="1322"/>
      <c r="E1883" s="134" t="s">
        <v>82</v>
      </c>
      <c r="F1883" s="637">
        <v>4.29</v>
      </c>
      <c r="G1883" s="128">
        <v>0.7</v>
      </c>
      <c r="H1883" s="128">
        <f t="shared" ref="H1883:H1887" si="396">(1.2+H$153)/2+0.1</f>
        <v>1.7775000000000003</v>
      </c>
      <c r="I1883" s="127">
        <v>0.5</v>
      </c>
      <c r="J1883" s="750">
        <f t="shared" si="395"/>
        <v>2.6689162500000001</v>
      </c>
    </row>
    <row r="1884" spans="1:10">
      <c r="A1884" s="1320"/>
      <c r="B1884" s="1321"/>
      <c r="C1884" s="1321"/>
      <c r="D1884" s="1322"/>
      <c r="E1884" s="134" t="s">
        <v>83</v>
      </c>
      <c r="F1884" s="637">
        <v>5.53</v>
      </c>
      <c r="G1884" s="128">
        <v>0.7</v>
      </c>
      <c r="H1884" s="128">
        <f t="shared" si="396"/>
        <v>1.7775000000000003</v>
      </c>
      <c r="I1884" s="127">
        <v>0.5</v>
      </c>
      <c r="J1884" s="750">
        <f t="shared" si="395"/>
        <v>3.4403512500000004</v>
      </c>
    </row>
    <row r="1885" spans="1:10">
      <c r="A1885" s="1320"/>
      <c r="B1885" s="1321"/>
      <c r="C1885" s="1321"/>
      <c r="D1885" s="1322"/>
      <c r="E1885" s="134" t="s">
        <v>84</v>
      </c>
      <c r="F1885" s="637">
        <v>5.7</v>
      </c>
      <c r="G1885" s="128">
        <v>0.7</v>
      </c>
      <c r="H1885" s="128">
        <f t="shared" si="396"/>
        <v>1.7775000000000003</v>
      </c>
      <c r="I1885" s="127">
        <v>0.5</v>
      </c>
      <c r="J1885" s="750">
        <f t="shared" si="395"/>
        <v>3.5461125000000004</v>
      </c>
    </row>
    <row r="1886" spans="1:10">
      <c r="A1886" s="1320"/>
      <c r="B1886" s="1321"/>
      <c r="C1886" s="1321"/>
      <c r="D1886" s="1322"/>
      <c r="E1886" s="134" t="s">
        <v>85</v>
      </c>
      <c r="F1886" s="637">
        <v>4.5</v>
      </c>
      <c r="G1886" s="128">
        <v>0.7</v>
      </c>
      <c r="H1886" s="128">
        <f t="shared" si="396"/>
        <v>1.7775000000000003</v>
      </c>
      <c r="I1886" s="127">
        <v>0.5</v>
      </c>
      <c r="J1886" s="750">
        <f t="shared" si="395"/>
        <v>2.7995625000000004</v>
      </c>
    </row>
    <row r="1887" spans="1:10">
      <c r="A1887" s="1320"/>
      <c r="B1887" s="1321"/>
      <c r="C1887" s="1321"/>
      <c r="D1887" s="1322"/>
      <c r="E1887" s="134" t="s">
        <v>86</v>
      </c>
      <c r="F1887" s="637">
        <v>5.38</v>
      </c>
      <c r="G1887" s="128">
        <v>0.7</v>
      </c>
      <c r="H1887" s="128">
        <f t="shared" si="396"/>
        <v>1.7775000000000003</v>
      </c>
      <c r="I1887" s="127">
        <v>0.5</v>
      </c>
      <c r="J1887" s="750">
        <f t="shared" si="395"/>
        <v>3.3470325000000001</v>
      </c>
    </row>
    <row r="1888" spans="1:10">
      <c r="A1888" s="1320"/>
      <c r="B1888" s="1321"/>
      <c r="C1888" s="1321"/>
      <c r="D1888" s="1322"/>
      <c r="E1888" s="447" t="str">
        <f>+E154</f>
        <v>P14 A P55</v>
      </c>
      <c r="F1888" s="637"/>
      <c r="G1888" s="128"/>
      <c r="H1888" s="128"/>
      <c r="I1888" s="127"/>
      <c r="J1888" s="750">
        <f t="shared" si="395"/>
        <v>0</v>
      </c>
    </row>
    <row r="1889" spans="1:10">
      <c r="A1889" s="1320"/>
      <c r="B1889" s="1321"/>
      <c r="C1889" s="1321"/>
      <c r="D1889" s="1322"/>
      <c r="E1889" s="134" t="s">
        <v>81</v>
      </c>
      <c r="F1889" s="637">
        <v>4.54</v>
      </c>
      <c r="G1889" s="128">
        <v>0.7</v>
      </c>
      <c r="H1889" s="128">
        <f>(1.2+H$154)/2+0.1</f>
        <v>1.625</v>
      </c>
      <c r="I1889" s="127">
        <v>0.5</v>
      </c>
      <c r="J1889" s="750">
        <f t="shared" si="395"/>
        <v>2.582125</v>
      </c>
    </row>
    <row r="1890" spans="1:10">
      <c r="A1890" s="1320"/>
      <c r="B1890" s="1321"/>
      <c r="C1890" s="1321"/>
      <c r="D1890" s="1322"/>
      <c r="E1890" s="134" t="s">
        <v>82</v>
      </c>
      <c r="F1890" s="637">
        <v>4.5199999999999996</v>
      </c>
      <c r="G1890" s="128">
        <v>0.7</v>
      </c>
      <c r="H1890" s="128">
        <f t="shared" ref="H1890:H1900" si="397">(1.2+H$154)/2+0.1</f>
        <v>1.625</v>
      </c>
      <c r="I1890" s="127">
        <v>0.5</v>
      </c>
      <c r="J1890" s="750">
        <f t="shared" si="395"/>
        <v>2.5707499999999999</v>
      </c>
    </row>
    <row r="1891" spans="1:10">
      <c r="A1891" s="1320"/>
      <c r="B1891" s="1321"/>
      <c r="C1891" s="1321"/>
      <c r="D1891" s="1322"/>
      <c r="E1891" s="134" t="s">
        <v>83</v>
      </c>
      <c r="F1891" s="637">
        <v>4.66</v>
      </c>
      <c r="G1891" s="128">
        <v>0.7</v>
      </c>
      <c r="H1891" s="128">
        <f t="shared" si="397"/>
        <v>1.625</v>
      </c>
      <c r="I1891" s="127">
        <v>0.5</v>
      </c>
      <c r="J1891" s="750">
        <f t="shared" si="395"/>
        <v>2.6503749999999999</v>
      </c>
    </row>
    <row r="1892" spans="1:10">
      <c r="A1892" s="1320"/>
      <c r="B1892" s="1321"/>
      <c r="C1892" s="1321"/>
      <c r="D1892" s="1322"/>
      <c r="E1892" s="134" t="s">
        <v>84</v>
      </c>
      <c r="F1892" s="637">
        <v>4.43</v>
      </c>
      <c r="G1892" s="128">
        <v>0.7</v>
      </c>
      <c r="H1892" s="128">
        <f t="shared" si="397"/>
        <v>1.625</v>
      </c>
      <c r="I1892" s="127">
        <v>0.5</v>
      </c>
      <c r="J1892" s="750">
        <f t="shared" si="395"/>
        <v>2.5195624999999997</v>
      </c>
    </row>
    <row r="1893" spans="1:10">
      <c r="A1893" s="1320"/>
      <c r="B1893" s="1321"/>
      <c r="C1893" s="1321"/>
      <c r="D1893" s="1322"/>
      <c r="E1893" s="134" t="s">
        <v>85</v>
      </c>
      <c r="F1893" s="637">
        <v>10</v>
      </c>
      <c r="G1893" s="128">
        <v>0.7</v>
      </c>
      <c r="H1893" s="128">
        <f t="shared" si="397"/>
        <v>1.625</v>
      </c>
      <c r="I1893" s="127">
        <v>0.5</v>
      </c>
      <c r="J1893" s="750">
        <f t="shared" si="395"/>
        <v>5.6875</v>
      </c>
    </row>
    <row r="1894" spans="1:10">
      <c r="A1894" s="1320"/>
      <c r="B1894" s="1321"/>
      <c r="C1894" s="1321"/>
      <c r="D1894" s="1322"/>
      <c r="E1894" s="134" t="s">
        <v>86</v>
      </c>
      <c r="F1894" s="637">
        <v>5.15</v>
      </c>
      <c r="G1894" s="128">
        <v>0.7</v>
      </c>
      <c r="H1894" s="128">
        <f t="shared" si="397"/>
        <v>1.625</v>
      </c>
      <c r="I1894" s="127">
        <v>0.5</v>
      </c>
      <c r="J1894" s="750">
        <f t="shared" si="395"/>
        <v>2.9290625000000001</v>
      </c>
    </row>
    <row r="1895" spans="1:10">
      <c r="A1895" s="1320"/>
      <c r="B1895" s="1321"/>
      <c r="C1895" s="1321"/>
      <c r="D1895" s="1322"/>
      <c r="E1895" s="134" t="s">
        <v>87</v>
      </c>
      <c r="F1895" s="637">
        <v>5.88</v>
      </c>
      <c r="G1895" s="128">
        <v>0.7</v>
      </c>
      <c r="H1895" s="128">
        <f t="shared" si="397"/>
        <v>1.625</v>
      </c>
      <c r="I1895" s="127">
        <v>0.5</v>
      </c>
      <c r="J1895" s="750">
        <f t="shared" ref="J1895:J1900" si="398">+F1895*G1895*I1895*H1895</f>
        <v>3.3442499999999997</v>
      </c>
    </row>
    <row r="1896" spans="1:10">
      <c r="A1896" s="1320"/>
      <c r="B1896" s="1321"/>
      <c r="C1896" s="1321"/>
      <c r="D1896" s="1322"/>
      <c r="E1896" s="134" t="s">
        <v>88</v>
      </c>
      <c r="F1896" s="637">
        <v>5.74</v>
      </c>
      <c r="G1896" s="128">
        <v>0.7</v>
      </c>
      <c r="H1896" s="128">
        <f t="shared" si="397"/>
        <v>1.625</v>
      </c>
      <c r="I1896" s="127">
        <v>0.5</v>
      </c>
      <c r="J1896" s="750">
        <f t="shared" si="398"/>
        <v>3.2646249999999997</v>
      </c>
    </row>
    <row r="1897" spans="1:10">
      <c r="A1897" s="1320"/>
      <c r="B1897" s="1321"/>
      <c r="C1897" s="1321"/>
      <c r="D1897" s="1322"/>
      <c r="E1897" s="134" t="s">
        <v>89</v>
      </c>
      <c r="F1897" s="637">
        <v>5.68</v>
      </c>
      <c r="G1897" s="128">
        <v>0.7</v>
      </c>
      <c r="H1897" s="128">
        <f t="shared" si="397"/>
        <v>1.625</v>
      </c>
      <c r="I1897" s="127">
        <v>0.5</v>
      </c>
      <c r="J1897" s="750">
        <f t="shared" si="398"/>
        <v>3.2304999999999997</v>
      </c>
    </row>
    <row r="1898" spans="1:10">
      <c r="A1898" s="1320"/>
      <c r="B1898" s="1321"/>
      <c r="C1898" s="1321"/>
      <c r="D1898" s="1322"/>
      <c r="E1898" s="134" t="s">
        <v>90</v>
      </c>
      <c r="F1898" s="637">
        <v>5.85</v>
      </c>
      <c r="G1898" s="128">
        <v>0.7</v>
      </c>
      <c r="H1898" s="128">
        <f t="shared" si="397"/>
        <v>1.625</v>
      </c>
      <c r="I1898" s="127">
        <v>0.5</v>
      </c>
      <c r="J1898" s="750">
        <f t="shared" si="398"/>
        <v>3.3271875</v>
      </c>
    </row>
    <row r="1899" spans="1:10">
      <c r="A1899" s="1320"/>
      <c r="B1899" s="1321"/>
      <c r="C1899" s="1321"/>
      <c r="D1899" s="1322"/>
      <c r="E1899" s="134" t="s">
        <v>91</v>
      </c>
      <c r="F1899" s="637">
        <v>9.8000000000000007</v>
      </c>
      <c r="G1899" s="128">
        <v>0.7</v>
      </c>
      <c r="H1899" s="128">
        <f t="shared" si="397"/>
        <v>1.625</v>
      </c>
      <c r="I1899" s="127">
        <v>0.5</v>
      </c>
      <c r="J1899" s="750">
        <f t="shared" si="398"/>
        <v>5.5737500000000004</v>
      </c>
    </row>
    <row r="1900" spans="1:10">
      <c r="A1900" s="1320"/>
      <c r="B1900" s="1321"/>
      <c r="C1900" s="1321"/>
      <c r="D1900" s="1322"/>
      <c r="E1900" s="134" t="s">
        <v>92</v>
      </c>
      <c r="F1900" s="637">
        <v>6.03</v>
      </c>
      <c r="G1900" s="128">
        <v>0.7</v>
      </c>
      <c r="H1900" s="128">
        <f t="shared" si="397"/>
        <v>1.625</v>
      </c>
      <c r="I1900" s="127">
        <v>0.5</v>
      </c>
      <c r="J1900" s="750">
        <f t="shared" si="398"/>
        <v>3.4295625000000003</v>
      </c>
    </row>
    <row r="1901" spans="1:10">
      <c r="A1901" s="1320"/>
      <c r="B1901" s="1321"/>
      <c r="C1901" s="1321"/>
      <c r="D1901" s="1322"/>
      <c r="E1901" s="447" t="str">
        <f>+E155</f>
        <v>P55 A P4</v>
      </c>
      <c r="F1901" s="637"/>
      <c r="G1901" s="128"/>
      <c r="H1901" s="128"/>
      <c r="I1901" s="127"/>
      <c r="J1901" s="750">
        <f t="shared" ref="J1901:J1908" si="399">+F1901*G1901*I1901*H1901</f>
        <v>0</v>
      </c>
    </row>
    <row r="1902" spans="1:10">
      <c r="A1902" s="1320"/>
      <c r="B1902" s="1321"/>
      <c r="C1902" s="1321"/>
      <c r="D1902" s="1322"/>
      <c r="E1902" s="134" t="s">
        <v>81</v>
      </c>
      <c r="F1902" s="637">
        <v>4.47</v>
      </c>
      <c r="G1902" s="128">
        <v>0.7</v>
      </c>
      <c r="H1902" s="128">
        <f>(1.2+H$155)/2+0.1</f>
        <v>1.5750000000000002</v>
      </c>
      <c r="I1902" s="127">
        <v>0.5</v>
      </c>
      <c r="J1902" s="750">
        <f t="shared" si="399"/>
        <v>2.4640874999999998</v>
      </c>
    </row>
    <row r="1903" spans="1:10">
      <c r="A1903" s="1320"/>
      <c r="B1903" s="1321"/>
      <c r="C1903" s="1321"/>
      <c r="D1903" s="1322"/>
      <c r="E1903" s="134" t="s">
        <v>82</v>
      </c>
      <c r="F1903" s="637">
        <v>5.32</v>
      </c>
      <c r="G1903" s="128">
        <v>0.7</v>
      </c>
      <c r="H1903" s="128">
        <f t="shared" ref="H1903:H1916" si="400">(1.2+H$155)/2+0.1</f>
        <v>1.5750000000000002</v>
      </c>
      <c r="I1903" s="127">
        <v>0.5</v>
      </c>
      <c r="J1903" s="750">
        <f t="shared" si="399"/>
        <v>2.9326500000000002</v>
      </c>
    </row>
    <row r="1904" spans="1:10">
      <c r="A1904" s="1320"/>
      <c r="B1904" s="1321"/>
      <c r="C1904" s="1321"/>
      <c r="D1904" s="1322"/>
      <c r="E1904" s="134" t="s">
        <v>83</v>
      </c>
      <c r="F1904" s="637">
        <v>5.48</v>
      </c>
      <c r="G1904" s="128">
        <v>0.7</v>
      </c>
      <c r="H1904" s="128">
        <f t="shared" si="400"/>
        <v>1.5750000000000002</v>
      </c>
      <c r="I1904" s="127">
        <v>0.5</v>
      </c>
      <c r="J1904" s="750">
        <f t="shared" si="399"/>
        <v>3.0208500000000003</v>
      </c>
    </row>
    <row r="1905" spans="1:10">
      <c r="A1905" s="1320"/>
      <c r="B1905" s="1321"/>
      <c r="C1905" s="1321"/>
      <c r="D1905" s="1322"/>
      <c r="E1905" s="134" t="s">
        <v>84</v>
      </c>
      <c r="F1905" s="637">
        <v>4.72</v>
      </c>
      <c r="G1905" s="128">
        <v>0.7</v>
      </c>
      <c r="H1905" s="128">
        <f t="shared" si="400"/>
        <v>1.5750000000000002</v>
      </c>
      <c r="I1905" s="127">
        <v>0.5</v>
      </c>
      <c r="J1905" s="750">
        <f t="shared" si="399"/>
        <v>2.6019000000000001</v>
      </c>
    </row>
    <row r="1906" spans="1:10">
      <c r="A1906" s="1320"/>
      <c r="B1906" s="1321"/>
      <c r="C1906" s="1321"/>
      <c r="D1906" s="1322"/>
      <c r="E1906" s="134" t="s">
        <v>85</v>
      </c>
      <c r="F1906" s="637">
        <v>5.66</v>
      </c>
      <c r="G1906" s="128">
        <v>0.7</v>
      </c>
      <c r="H1906" s="128">
        <f t="shared" si="400"/>
        <v>1.5750000000000002</v>
      </c>
      <c r="I1906" s="127">
        <v>0.5</v>
      </c>
      <c r="J1906" s="750">
        <f t="shared" si="399"/>
        <v>3.1200749999999999</v>
      </c>
    </row>
    <row r="1907" spans="1:10">
      <c r="A1907" s="1320"/>
      <c r="B1907" s="1321"/>
      <c r="C1907" s="1321"/>
      <c r="D1907" s="1322"/>
      <c r="E1907" s="134" t="s">
        <v>86</v>
      </c>
      <c r="F1907" s="637">
        <v>4.83</v>
      </c>
      <c r="G1907" s="128">
        <v>0.7</v>
      </c>
      <c r="H1907" s="128">
        <f t="shared" si="400"/>
        <v>1.5750000000000002</v>
      </c>
      <c r="I1907" s="127">
        <v>0.5</v>
      </c>
      <c r="J1907" s="750">
        <f t="shared" si="399"/>
        <v>2.6625375</v>
      </c>
    </row>
    <row r="1908" spans="1:10">
      <c r="A1908" s="1320"/>
      <c r="B1908" s="1321"/>
      <c r="C1908" s="1321"/>
      <c r="D1908" s="1322"/>
      <c r="E1908" s="134" t="s">
        <v>87</v>
      </c>
      <c r="F1908" s="637">
        <v>5.72</v>
      </c>
      <c r="G1908" s="128">
        <v>0.7</v>
      </c>
      <c r="H1908" s="128">
        <f t="shared" si="400"/>
        <v>1.5750000000000002</v>
      </c>
      <c r="I1908" s="127">
        <v>0.5</v>
      </c>
      <c r="J1908" s="750">
        <f t="shared" si="399"/>
        <v>3.1531500000000001</v>
      </c>
    </row>
    <row r="1909" spans="1:10">
      <c r="A1909" s="1320"/>
      <c r="B1909" s="1321"/>
      <c r="C1909" s="1321"/>
      <c r="D1909" s="1322"/>
      <c r="E1909" s="134" t="s">
        <v>88</v>
      </c>
      <c r="F1909" s="637">
        <v>5.19</v>
      </c>
      <c r="G1909" s="128">
        <v>0.7</v>
      </c>
      <c r="H1909" s="128">
        <f t="shared" si="400"/>
        <v>1.5750000000000002</v>
      </c>
      <c r="I1909" s="127">
        <v>0.5</v>
      </c>
      <c r="J1909" s="750">
        <f t="shared" ref="J1909:J1916" si="401">+F1909*G1909*I1909*H1909</f>
        <v>2.8609875000000002</v>
      </c>
    </row>
    <row r="1910" spans="1:10">
      <c r="A1910" s="1320"/>
      <c r="B1910" s="1321"/>
      <c r="C1910" s="1321"/>
      <c r="D1910" s="1322"/>
      <c r="E1910" s="134" t="s">
        <v>89</v>
      </c>
      <c r="F1910" s="637">
        <v>5.35</v>
      </c>
      <c r="G1910" s="128">
        <v>0.7</v>
      </c>
      <c r="H1910" s="128">
        <f t="shared" si="400"/>
        <v>1.5750000000000002</v>
      </c>
      <c r="I1910" s="127">
        <v>0.5</v>
      </c>
      <c r="J1910" s="750">
        <f t="shared" si="401"/>
        <v>2.9491874999999999</v>
      </c>
    </row>
    <row r="1911" spans="1:10">
      <c r="A1911" s="1320"/>
      <c r="B1911" s="1321"/>
      <c r="C1911" s="1321"/>
      <c r="D1911" s="1322"/>
      <c r="E1911" s="134" t="s">
        <v>90</v>
      </c>
      <c r="F1911" s="637">
        <v>6.13</v>
      </c>
      <c r="G1911" s="128">
        <v>0.7</v>
      </c>
      <c r="H1911" s="128">
        <f t="shared" si="400"/>
        <v>1.5750000000000002</v>
      </c>
      <c r="I1911" s="127">
        <v>0.5</v>
      </c>
      <c r="J1911" s="750">
        <f t="shared" si="401"/>
        <v>3.3791625000000001</v>
      </c>
    </row>
    <row r="1912" spans="1:10">
      <c r="A1912" s="1320"/>
      <c r="B1912" s="1321"/>
      <c r="C1912" s="1321"/>
      <c r="D1912" s="1322"/>
      <c r="E1912" s="134" t="s">
        <v>91</v>
      </c>
      <c r="F1912" s="637">
        <v>5.6</v>
      </c>
      <c r="G1912" s="128">
        <v>0.7</v>
      </c>
      <c r="H1912" s="128">
        <f t="shared" si="400"/>
        <v>1.5750000000000002</v>
      </c>
      <c r="I1912" s="127">
        <v>0.5</v>
      </c>
      <c r="J1912" s="750">
        <f t="shared" si="401"/>
        <v>3.0869999999999997</v>
      </c>
    </row>
    <row r="1913" spans="1:10">
      <c r="A1913" s="1320"/>
      <c r="B1913" s="1321"/>
      <c r="C1913" s="1321"/>
      <c r="D1913" s="1322"/>
      <c r="E1913" s="134" t="s">
        <v>92</v>
      </c>
      <c r="F1913" s="637">
        <v>6.1</v>
      </c>
      <c r="G1913" s="128">
        <v>0.7</v>
      </c>
      <c r="H1913" s="128">
        <f t="shared" si="400"/>
        <v>1.5750000000000002</v>
      </c>
      <c r="I1913" s="127">
        <v>0.5</v>
      </c>
      <c r="J1913" s="750">
        <f t="shared" si="401"/>
        <v>3.362625</v>
      </c>
    </row>
    <row r="1914" spans="1:10">
      <c r="A1914" s="1320"/>
      <c r="B1914" s="1321"/>
      <c r="C1914" s="1321"/>
      <c r="D1914" s="1322"/>
      <c r="E1914" s="134" t="s">
        <v>93</v>
      </c>
      <c r="F1914" s="637">
        <v>4.97</v>
      </c>
      <c r="G1914" s="128">
        <v>0.7</v>
      </c>
      <c r="H1914" s="128">
        <f t="shared" si="400"/>
        <v>1.5750000000000002</v>
      </c>
      <c r="I1914" s="127">
        <v>0.5</v>
      </c>
      <c r="J1914" s="750">
        <f t="shared" si="401"/>
        <v>2.7397125</v>
      </c>
    </row>
    <row r="1915" spans="1:10">
      <c r="A1915" s="1320"/>
      <c r="B1915" s="1321"/>
      <c r="C1915" s="1321"/>
      <c r="D1915" s="1322"/>
      <c r="E1915" s="134" t="s">
        <v>225</v>
      </c>
      <c r="F1915" s="637">
        <v>5.39</v>
      </c>
      <c r="G1915" s="128">
        <v>0.7</v>
      </c>
      <c r="H1915" s="128">
        <f t="shared" si="400"/>
        <v>1.5750000000000002</v>
      </c>
      <c r="I1915" s="127">
        <v>0.5</v>
      </c>
      <c r="J1915" s="750">
        <f t="shared" si="401"/>
        <v>2.9712375</v>
      </c>
    </row>
    <row r="1916" spans="1:10">
      <c r="A1916" s="1320"/>
      <c r="B1916" s="1321"/>
      <c r="C1916" s="1321"/>
      <c r="D1916" s="1322"/>
      <c r="E1916" s="134" t="s">
        <v>226</v>
      </c>
      <c r="F1916" s="637">
        <v>5.22</v>
      </c>
      <c r="G1916" s="128">
        <v>0.7</v>
      </c>
      <c r="H1916" s="128">
        <f t="shared" si="400"/>
        <v>1.5750000000000002</v>
      </c>
      <c r="I1916" s="127">
        <v>0.5</v>
      </c>
      <c r="J1916" s="750">
        <f t="shared" si="401"/>
        <v>2.8775249999999999</v>
      </c>
    </row>
    <row r="1917" spans="1:10">
      <c r="A1917" s="1320"/>
      <c r="B1917" s="1321"/>
      <c r="C1917" s="1321"/>
      <c r="D1917" s="1322"/>
      <c r="E1917" s="447" t="str">
        <f>+E156</f>
        <v>P4 A P1</v>
      </c>
      <c r="F1917" s="637"/>
      <c r="G1917" s="128"/>
      <c r="H1917" s="128"/>
      <c r="I1917" s="127"/>
      <c r="J1917" s="750"/>
    </row>
    <row r="1918" spans="1:10">
      <c r="A1918" s="1320"/>
      <c r="B1918" s="1321"/>
      <c r="C1918" s="1321"/>
      <c r="D1918" s="1322"/>
      <c r="E1918" s="134" t="s">
        <v>81</v>
      </c>
      <c r="F1918" s="637">
        <v>4.55</v>
      </c>
      <c r="G1918" s="128">
        <v>0.7</v>
      </c>
      <c r="H1918" s="128">
        <f>(1.2+H$156)/2+0.1</f>
        <v>1.6225000000000001</v>
      </c>
      <c r="I1918" s="127"/>
      <c r="J1918" s="750"/>
    </row>
    <row r="1919" spans="1:10">
      <c r="A1919" s="1320"/>
      <c r="B1919" s="1321"/>
      <c r="C1919" s="1321"/>
      <c r="D1919" s="1322"/>
      <c r="E1919" s="134" t="s">
        <v>82</v>
      </c>
      <c r="F1919" s="637">
        <v>4.3330000000000002</v>
      </c>
      <c r="G1919" s="128">
        <v>0.7</v>
      </c>
      <c r="H1919" s="128">
        <f t="shared" ref="H1919:H1928" si="402">(1.2+H$156)/2+0.1</f>
        <v>1.6225000000000001</v>
      </c>
      <c r="I1919" s="127"/>
      <c r="J1919" s="750"/>
    </row>
    <row r="1920" spans="1:10">
      <c r="A1920" s="1320"/>
      <c r="B1920" s="1321"/>
      <c r="C1920" s="1321"/>
      <c r="D1920" s="1322"/>
      <c r="E1920" s="134" t="s">
        <v>83</v>
      </c>
      <c r="F1920" s="637">
        <v>4.8899999999999997</v>
      </c>
      <c r="G1920" s="128">
        <v>0.7</v>
      </c>
      <c r="H1920" s="128">
        <f t="shared" si="402"/>
        <v>1.6225000000000001</v>
      </c>
      <c r="I1920" s="127"/>
      <c r="J1920" s="750"/>
    </row>
    <row r="1921" spans="1:10">
      <c r="A1921" s="1320"/>
      <c r="B1921" s="1321"/>
      <c r="C1921" s="1321"/>
      <c r="D1921" s="1322"/>
      <c r="E1921" s="134" t="s">
        <v>84</v>
      </c>
      <c r="F1921" s="637">
        <v>4.18</v>
      </c>
      <c r="G1921" s="128">
        <v>0.7</v>
      </c>
      <c r="H1921" s="128">
        <f t="shared" si="402"/>
        <v>1.6225000000000001</v>
      </c>
      <c r="I1921" s="127"/>
      <c r="J1921" s="750"/>
    </row>
    <row r="1922" spans="1:10">
      <c r="A1922" s="1320"/>
      <c r="B1922" s="1321"/>
      <c r="C1922" s="1321"/>
      <c r="D1922" s="1322"/>
      <c r="E1922" s="134" t="s">
        <v>85</v>
      </c>
      <c r="F1922" s="637">
        <v>4.24</v>
      </c>
      <c r="G1922" s="128">
        <v>0.7</v>
      </c>
      <c r="H1922" s="128">
        <f t="shared" si="402"/>
        <v>1.6225000000000001</v>
      </c>
      <c r="I1922" s="127"/>
      <c r="J1922" s="750"/>
    </row>
    <row r="1923" spans="1:10">
      <c r="A1923" s="1320"/>
      <c r="B1923" s="1321"/>
      <c r="C1923" s="1321"/>
      <c r="D1923" s="1322"/>
      <c r="E1923" s="134" t="s">
        <v>86</v>
      </c>
      <c r="F1923" s="637">
        <v>5.54</v>
      </c>
      <c r="G1923" s="128">
        <v>0.7</v>
      </c>
      <c r="H1923" s="128">
        <f t="shared" si="402"/>
        <v>1.6225000000000001</v>
      </c>
      <c r="I1923" s="127"/>
      <c r="J1923" s="750"/>
    </row>
    <row r="1924" spans="1:10">
      <c r="A1924" s="1320"/>
      <c r="B1924" s="1321"/>
      <c r="C1924" s="1321"/>
      <c r="D1924" s="1322"/>
      <c r="E1924" s="134" t="s">
        <v>87</v>
      </c>
      <c r="F1924" s="637">
        <v>4.6500000000000004</v>
      </c>
      <c r="G1924" s="128">
        <v>0.7</v>
      </c>
      <c r="H1924" s="128">
        <f t="shared" si="402"/>
        <v>1.6225000000000001</v>
      </c>
      <c r="I1924" s="127"/>
      <c r="J1924" s="750"/>
    </row>
    <row r="1925" spans="1:10">
      <c r="A1925" s="1320"/>
      <c r="B1925" s="1321"/>
      <c r="C1925" s="1321"/>
      <c r="D1925" s="1322"/>
      <c r="E1925" s="134" t="s">
        <v>88</v>
      </c>
      <c r="F1925" s="637">
        <v>5.47</v>
      </c>
      <c r="G1925" s="128">
        <v>0.7</v>
      </c>
      <c r="H1925" s="128">
        <f t="shared" si="402"/>
        <v>1.6225000000000001</v>
      </c>
      <c r="I1925" s="127"/>
      <c r="J1925" s="750"/>
    </row>
    <row r="1926" spans="1:10">
      <c r="A1926" s="1320"/>
      <c r="B1926" s="1321"/>
      <c r="C1926" s="1321"/>
      <c r="D1926" s="1322"/>
      <c r="E1926" s="134" t="s">
        <v>89</v>
      </c>
      <c r="F1926" s="637">
        <v>4.88</v>
      </c>
      <c r="G1926" s="128">
        <v>0.7</v>
      </c>
      <c r="H1926" s="128">
        <f t="shared" si="402"/>
        <v>1.6225000000000001</v>
      </c>
      <c r="I1926" s="127"/>
      <c r="J1926" s="750"/>
    </row>
    <row r="1927" spans="1:10">
      <c r="A1927" s="1320"/>
      <c r="B1927" s="1321"/>
      <c r="C1927" s="1321"/>
      <c r="D1927" s="1322"/>
      <c r="E1927" s="134" t="s">
        <v>90</v>
      </c>
      <c r="F1927" s="637">
        <v>5.03</v>
      </c>
      <c r="G1927" s="128">
        <v>0.7</v>
      </c>
      <c r="H1927" s="128">
        <f t="shared" si="402"/>
        <v>1.6225000000000001</v>
      </c>
      <c r="I1927" s="127"/>
      <c r="J1927" s="750"/>
    </row>
    <row r="1928" spans="1:10">
      <c r="A1928" s="1320"/>
      <c r="B1928" s="1321"/>
      <c r="C1928" s="1321"/>
      <c r="D1928" s="1322"/>
      <c r="E1928" s="134" t="s">
        <v>91</v>
      </c>
      <c r="F1928" s="637">
        <v>5.26</v>
      </c>
      <c r="G1928" s="128">
        <v>0.7</v>
      </c>
      <c r="H1928" s="128">
        <f t="shared" si="402"/>
        <v>1.6225000000000001</v>
      </c>
      <c r="I1928" s="127"/>
      <c r="J1928" s="750"/>
    </row>
    <row r="1929" spans="1:10">
      <c r="A1929" s="1320"/>
      <c r="B1929" s="1321"/>
      <c r="C1929" s="1321"/>
      <c r="D1929" s="1322"/>
      <c r="E1929" s="447" t="str">
        <f>+E157</f>
        <v>P48 A P41</v>
      </c>
      <c r="F1929" s="637"/>
      <c r="G1929" s="128"/>
      <c r="H1929" s="128"/>
      <c r="I1929" s="127"/>
      <c r="J1929" s="750"/>
    </row>
    <row r="1930" spans="1:10">
      <c r="A1930" s="1320"/>
      <c r="B1930" s="1321"/>
      <c r="C1930" s="1321"/>
      <c r="D1930" s="1322"/>
      <c r="E1930" s="134" t="s">
        <v>81</v>
      </c>
      <c r="F1930" s="637">
        <v>7.87</v>
      </c>
      <c r="G1930" s="128">
        <v>0.7</v>
      </c>
      <c r="H1930" s="128">
        <f>(1.2+H$157)/2+0.1</f>
        <v>1.625</v>
      </c>
      <c r="I1930" s="127">
        <v>0.5</v>
      </c>
      <c r="J1930" s="750">
        <f t="shared" si="395"/>
        <v>4.4760624999999994</v>
      </c>
    </row>
    <row r="1931" spans="1:10">
      <c r="A1931" s="1320"/>
      <c r="B1931" s="1321"/>
      <c r="C1931" s="1321"/>
      <c r="D1931" s="1322"/>
      <c r="E1931" s="134" t="s">
        <v>82</v>
      </c>
      <c r="F1931" s="637">
        <v>5.76</v>
      </c>
      <c r="G1931" s="128">
        <v>0.7</v>
      </c>
      <c r="H1931" s="128">
        <f t="shared" ref="H1931:H1942" si="403">(1.2+H$157)/2+0.1</f>
        <v>1.625</v>
      </c>
      <c r="I1931" s="127">
        <v>0.5</v>
      </c>
      <c r="J1931" s="750">
        <f t="shared" si="395"/>
        <v>3.2759999999999998</v>
      </c>
    </row>
    <row r="1932" spans="1:10">
      <c r="A1932" s="1320"/>
      <c r="B1932" s="1321"/>
      <c r="C1932" s="1321"/>
      <c r="D1932" s="1322"/>
      <c r="E1932" s="134" t="s">
        <v>83</v>
      </c>
      <c r="F1932" s="637">
        <v>5.39</v>
      </c>
      <c r="G1932" s="128">
        <v>0.7</v>
      </c>
      <c r="H1932" s="128">
        <f t="shared" si="403"/>
        <v>1.625</v>
      </c>
      <c r="I1932" s="127">
        <v>0.5</v>
      </c>
      <c r="J1932" s="750">
        <f t="shared" si="395"/>
        <v>3.0655624999999995</v>
      </c>
    </row>
    <row r="1933" spans="1:10">
      <c r="A1933" s="1320"/>
      <c r="B1933" s="1321"/>
      <c r="C1933" s="1321"/>
      <c r="D1933" s="1322"/>
      <c r="E1933" s="134" t="s">
        <v>84</v>
      </c>
      <c r="F1933" s="637">
        <v>6.07</v>
      </c>
      <c r="G1933" s="128">
        <v>0.7</v>
      </c>
      <c r="H1933" s="128">
        <f t="shared" si="403"/>
        <v>1.625</v>
      </c>
      <c r="I1933" s="127">
        <v>0.5</v>
      </c>
      <c r="J1933" s="750">
        <f t="shared" si="395"/>
        <v>3.4523124999999997</v>
      </c>
    </row>
    <row r="1934" spans="1:10">
      <c r="A1934" s="1320"/>
      <c r="B1934" s="1321"/>
      <c r="C1934" s="1321"/>
      <c r="D1934" s="1322"/>
      <c r="E1934" s="134" t="s">
        <v>85</v>
      </c>
      <c r="F1934" s="637">
        <v>6.12</v>
      </c>
      <c r="G1934" s="128">
        <v>0.7</v>
      </c>
      <c r="H1934" s="128">
        <f t="shared" si="403"/>
        <v>1.625</v>
      </c>
      <c r="I1934" s="127">
        <v>0.5</v>
      </c>
      <c r="J1934" s="750">
        <f t="shared" ref="J1934:J1942" si="404">+F1934*G1934*I1934*H1934</f>
        <v>3.48075</v>
      </c>
    </row>
    <row r="1935" spans="1:10">
      <c r="A1935" s="1320"/>
      <c r="B1935" s="1321"/>
      <c r="C1935" s="1321"/>
      <c r="D1935" s="1322"/>
      <c r="E1935" s="134" t="s">
        <v>86</v>
      </c>
      <c r="F1935" s="637">
        <v>5.74</v>
      </c>
      <c r="G1935" s="128">
        <v>0.7</v>
      </c>
      <c r="H1935" s="128">
        <f t="shared" si="403"/>
        <v>1.625</v>
      </c>
      <c r="I1935" s="127">
        <v>0.5</v>
      </c>
      <c r="J1935" s="750">
        <f t="shared" si="404"/>
        <v>3.2646249999999997</v>
      </c>
    </row>
    <row r="1936" spans="1:10">
      <c r="A1936" s="1320"/>
      <c r="B1936" s="1321"/>
      <c r="C1936" s="1321"/>
      <c r="D1936" s="1322"/>
      <c r="E1936" s="134" t="s">
        <v>87</v>
      </c>
      <c r="F1936" s="637">
        <v>5.01</v>
      </c>
      <c r="G1936" s="128">
        <v>0.7</v>
      </c>
      <c r="H1936" s="128">
        <f t="shared" si="403"/>
        <v>1.625</v>
      </c>
      <c r="I1936" s="127">
        <v>0.5</v>
      </c>
      <c r="J1936" s="750">
        <f t="shared" si="404"/>
        <v>2.8494374999999996</v>
      </c>
    </row>
    <row r="1937" spans="1:10">
      <c r="A1937" s="1320"/>
      <c r="B1937" s="1321"/>
      <c r="C1937" s="1321"/>
      <c r="D1937" s="1322"/>
      <c r="E1937" s="134" t="s">
        <v>88</v>
      </c>
      <c r="F1937" s="637">
        <v>5.57</v>
      </c>
      <c r="G1937" s="128">
        <v>0.7</v>
      </c>
      <c r="H1937" s="128">
        <f t="shared" si="403"/>
        <v>1.625</v>
      </c>
      <c r="I1937" s="127">
        <v>0.5</v>
      </c>
      <c r="J1937" s="750">
        <f t="shared" si="404"/>
        <v>3.1679374999999999</v>
      </c>
    </row>
    <row r="1938" spans="1:10">
      <c r="A1938" s="1320"/>
      <c r="B1938" s="1321"/>
      <c r="C1938" s="1321"/>
      <c r="D1938" s="1322"/>
      <c r="E1938" s="134" t="s">
        <v>89</v>
      </c>
      <c r="F1938" s="637">
        <v>5.01</v>
      </c>
      <c r="G1938" s="128">
        <v>0.7</v>
      </c>
      <c r="H1938" s="128">
        <f t="shared" si="403"/>
        <v>1.625</v>
      </c>
      <c r="I1938" s="127">
        <v>0.5</v>
      </c>
      <c r="J1938" s="750">
        <f t="shared" si="404"/>
        <v>2.8494374999999996</v>
      </c>
    </row>
    <row r="1939" spans="1:10">
      <c r="A1939" s="1320"/>
      <c r="B1939" s="1321"/>
      <c r="C1939" s="1321"/>
      <c r="D1939" s="1322"/>
      <c r="E1939" s="134" t="s">
        <v>90</v>
      </c>
      <c r="F1939" s="637">
        <v>4.83</v>
      </c>
      <c r="G1939" s="128">
        <v>0.7</v>
      </c>
      <c r="H1939" s="128">
        <f t="shared" si="403"/>
        <v>1.625</v>
      </c>
      <c r="I1939" s="127">
        <v>0.5</v>
      </c>
      <c r="J1939" s="750">
        <f t="shared" si="404"/>
        <v>2.7470624999999997</v>
      </c>
    </row>
    <row r="1940" spans="1:10">
      <c r="A1940" s="1320"/>
      <c r="B1940" s="1321"/>
      <c r="C1940" s="1321"/>
      <c r="D1940" s="1322"/>
      <c r="E1940" s="134" t="s">
        <v>91</v>
      </c>
      <c r="F1940" s="637">
        <v>5.42</v>
      </c>
      <c r="G1940" s="128">
        <v>0.7</v>
      </c>
      <c r="H1940" s="128">
        <f t="shared" si="403"/>
        <v>1.625</v>
      </c>
      <c r="I1940" s="127">
        <v>0.5</v>
      </c>
      <c r="J1940" s="750">
        <f t="shared" si="404"/>
        <v>3.0826249999999997</v>
      </c>
    </row>
    <row r="1941" spans="1:10">
      <c r="A1941" s="1320"/>
      <c r="B1941" s="1321"/>
      <c r="C1941" s="1321"/>
      <c r="D1941" s="1322"/>
      <c r="E1941" s="134" t="s">
        <v>92</v>
      </c>
      <c r="F1941" s="637">
        <v>4.57</v>
      </c>
      <c r="G1941" s="128">
        <v>0.7</v>
      </c>
      <c r="H1941" s="128">
        <f t="shared" si="403"/>
        <v>1.625</v>
      </c>
      <c r="I1941" s="127">
        <v>0.5</v>
      </c>
      <c r="J1941" s="750">
        <f t="shared" si="404"/>
        <v>2.5991874999999998</v>
      </c>
    </row>
    <row r="1942" spans="1:10">
      <c r="A1942" s="1320"/>
      <c r="B1942" s="1321"/>
      <c r="C1942" s="1321"/>
      <c r="D1942" s="1322"/>
      <c r="E1942" s="134" t="s">
        <v>93</v>
      </c>
      <c r="F1942" s="637">
        <v>4.5999999999999996</v>
      </c>
      <c r="G1942" s="128">
        <v>0.7</v>
      </c>
      <c r="H1942" s="128">
        <f t="shared" si="403"/>
        <v>1.625</v>
      </c>
      <c r="I1942" s="127">
        <v>0.5</v>
      </c>
      <c r="J1942" s="750">
        <f t="shared" si="404"/>
        <v>2.61625</v>
      </c>
    </row>
    <row r="1943" spans="1:10">
      <c r="A1943" s="1320"/>
      <c r="B1943" s="1321"/>
      <c r="C1943" s="1321"/>
      <c r="D1943" s="1322"/>
      <c r="E1943" s="447" t="str">
        <f>+E158</f>
        <v>P41 A P31</v>
      </c>
      <c r="F1943" s="637"/>
      <c r="G1943" s="128"/>
      <c r="H1943" s="128"/>
      <c r="I1943" s="127"/>
      <c r="J1943" s="750">
        <f t="shared" ref="J1943:J1949" si="405">+F1943*G1943*I1943*H1943</f>
        <v>0</v>
      </c>
    </row>
    <row r="1944" spans="1:10">
      <c r="A1944" s="1320"/>
      <c r="B1944" s="1321"/>
      <c r="C1944" s="1321"/>
      <c r="D1944" s="1322"/>
      <c r="E1944" s="134" t="s">
        <v>81</v>
      </c>
      <c r="F1944" s="637">
        <v>5.63</v>
      </c>
      <c r="G1944" s="128">
        <v>0.7</v>
      </c>
      <c r="H1944" s="128">
        <f>(1.2+H$158)/2+0.1</f>
        <v>1.7400000000000002</v>
      </c>
      <c r="I1944" s="127">
        <v>0.5</v>
      </c>
      <c r="J1944" s="750">
        <f t="shared" si="405"/>
        <v>3.4286700000000003</v>
      </c>
    </row>
    <row r="1945" spans="1:10">
      <c r="A1945" s="1320"/>
      <c r="B1945" s="1321"/>
      <c r="C1945" s="1321"/>
      <c r="D1945" s="1322"/>
      <c r="E1945" s="134" t="s">
        <v>82</v>
      </c>
      <c r="F1945" s="637">
        <v>5.79</v>
      </c>
      <c r="G1945" s="128">
        <v>0.7</v>
      </c>
      <c r="H1945" s="128">
        <f t="shared" ref="H1945:H1957" si="406">(1.2+H$158)/2+0.1</f>
        <v>1.7400000000000002</v>
      </c>
      <c r="I1945" s="127">
        <v>0.5</v>
      </c>
      <c r="J1945" s="750">
        <f t="shared" si="405"/>
        <v>3.5261100000000005</v>
      </c>
    </row>
    <row r="1946" spans="1:10">
      <c r="A1946" s="1320"/>
      <c r="B1946" s="1321"/>
      <c r="C1946" s="1321"/>
      <c r="D1946" s="1322"/>
      <c r="E1946" s="134" t="s">
        <v>83</v>
      </c>
      <c r="F1946" s="637">
        <v>5.82</v>
      </c>
      <c r="G1946" s="128">
        <v>0.7</v>
      </c>
      <c r="H1946" s="128">
        <f t="shared" si="406"/>
        <v>1.7400000000000002</v>
      </c>
      <c r="I1946" s="127">
        <v>0.5</v>
      </c>
      <c r="J1946" s="750">
        <f t="shared" si="405"/>
        <v>3.5443800000000003</v>
      </c>
    </row>
    <row r="1947" spans="1:10">
      <c r="A1947" s="1320"/>
      <c r="B1947" s="1321"/>
      <c r="C1947" s="1321"/>
      <c r="D1947" s="1322"/>
      <c r="E1947" s="134" t="s">
        <v>84</v>
      </c>
      <c r="F1947" s="637">
        <v>5.76</v>
      </c>
      <c r="G1947" s="128">
        <v>0.7</v>
      </c>
      <c r="H1947" s="128">
        <f t="shared" si="406"/>
        <v>1.7400000000000002</v>
      </c>
      <c r="I1947" s="127">
        <v>0.5</v>
      </c>
      <c r="J1947" s="750">
        <f t="shared" si="405"/>
        <v>3.5078400000000003</v>
      </c>
    </row>
    <row r="1948" spans="1:10">
      <c r="A1948" s="1320"/>
      <c r="B1948" s="1321"/>
      <c r="C1948" s="1321"/>
      <c r="D1948" s="1322"/>
      <c r="E1948" s="134" t="s">
        <v>85</v>
      </c>
      <c r="F1948" s="637">
        <v>4.97</v>
      </c>
      <c r="G1948" s="128">
        <v>0.7</v>
      </c>
      <c r="H1948" s="128">
        <f t="shared" si="406"/>
        <v>1.7400000000000002</v>
      </c>
      <c r="I1948" s="127">
        <v>0.5</v>
      </c>
      <c r="J1948" s="750">
        <f t="shared" si="405"/>
        <v>3.0267300000000001</v>
      </c>
    </row>
    <row r="1949" spans="1:10">
      <c r="A1949" s="1320"/>
      <c r="B1949" s="1321"/>
      <c r="C1949" s="1321"/>
      <c r="D1949" s="1322"/>
      <c r="E1949" s="134" t="s">
        <v>86</v>
      </c>
      <c r="F1949" s="637">
        <v>5.49</v>
      </c>
      <c r="G1949" s="128">
        <v>0.7</v>
      </c>
      <c r="H1949" s="128">
        <f t="shared" si="406"/>
        <v>1.7400000000000002</v>
      </c>
      <c r="I1949" s="127">
        <v>0.5</v>
      </c>
      <c r="J1949" s="750">
        <f t="shared" si="405"/>
        <v>3.3434100000000004</v>
      </c>
    </row>
    <row r="1950" spans="1:10">
      <c r="A1950" s="1320"/>
      <c r="B1950" s="1321"/>
      <c r="C1950" s="1321"/>
      <c r="D1950" s="1322"/>
      <c r="E1950" s="134" t="s">
        <v>87</v>
      </c>
      <c r="F1950" s="637">
        <v>5.28</v>
      </c>
      <c r="G1950" s="128">
        <v>0.7</v>
      </c>
      <c r="H1950" s="128">
        <f t="shared" si="406"/>
        <v>1.7400000000000002</v>
      </c>
      <c r="I1950" s="127">
        <v>0.5</v>
      </c>
      <c r="J1950" s="750">
        <f t="shared" ref="J1950:J1957" si="407">+F1950*G1950*I1950*H1950</f>
        <v>3.2155200000000002</v>
      </c>
    </row>
    <row r="1951" spans="1:10">
      <c r="A1951" s="1320"/>
      <c r="B1951" s="1321"/>
      <c r="C1951" s="1321"/>
      <c r="D1951" s="1322"/>
      <c r="E1951" s="134" t="s">
        <v>88</v>
      </c>
      <c r="F1951" s="637">
        <v>5.5</v>
      </c>
      <c r="G1951" s="128">
        <v>0.7</v>
      </c>
      <c r="H1951" s="128">
        <f t="shared" si="406"/>
        <v>1.7400000000000002</v>
      </c>
      <c r="I1951" s="127">
        <v>0.5</v>
      </c>
      <c r="J1951" s="750">
        <f t="shared" si="407"/>
        <v>3.3494999999999999</v>
      </c>
    </row>
    <row r="1952" spans="1:10">
      <c r="A1952" s="1320"/>
      <c r="B1952" s="1321"/>
      <c r="C1952" s="1321"/>
      <c r="D1952" s="1322"/>
      <c r="E1952" s="134" t="s">
        <v>89</v>
      </c>
      <c r="F1952" s="637">
        <v>5.0999999999999996</v>
      </c>
      <c r="G1952" s="128">
        <v>0.7</v>
      </c>
      <c r="H1952" s="128">
        <f t="shared" si="406"/>
        <v>1.7400000000000002</v>
      </c>
      <c r="I1952" s="127">
        <v>0.5</v>
      </c>
      <c r="J1952" s="750">
        <f t="shared" si="407"/>
        <v>3.1058999999999997</v>
      </c>
    </row>
    <row r="1953" spans="1:10">
      <c r="A1953" s="1320"/>
      <c r="B1953" s="1321"/>
      <c r="C1953" s="1321"/>
      <c r="D1953" s="1322"/>
      <c r="E1953" s="134" t="s">
        <v>90</v>
      </c>
      <c r="F1953" s="637">
        <v>5.19</v>
      </c>
      <c r="G1953" s="128">
        <v>0.7</v>
      </c>
      <c r="H1953" s="128">
        <f t="shared" si="406"/>
        <v>1.7400000000000002</v>
      </c>
      <c r="I1953" s="127">
        <v>0.5</v>
      </c>
      <c r="J1953" s="750">
        <f t="shared" si="407"/>
        <v>3.1607100000000004</v>
      </c>
    </row>
    <row r="1954" spans="1:10">
      <c r="A1954" s="1320"/>
      <c r="B1954" s="1321"/>
      <c r="C1954" s="1321"/>
      <c r="D1954" s="1322"/>
      <c r="E1954" s="134" t="s">
        <v>91</v>
      </c>
      <c r="F1954" s="637">
        <v>4.95</v>
      </c>
      <c r="G1954" s="128">
        <v>0.7</v>
      </c>
      <c r="H1954" s="128">
        <f t="shared" si="406"/>
        <v>1.7400000000000002</v>
      </c>
      <c r="I1954" s="127">
        <v>0.5</v>
      </c>
      <c r="J1954" s="750">
        <f t="shared" si="407"/>
        <v>3.0145500000000003</v>
      </c>
    </row>
    <row r="1955" spans="1:10">
      <c r="A1955" s="1320"/>
      <c r="B1955" s="1321"/>
      <c r="C1955" s="1321"/>
      <c r="D1955" s="1322"/>
      <c r="E1955" s="134" t="s">
        <v>92</v>
      </c>
      <c r="F1955" s="637">
        <v>4.79</v>
      </c>
      <c r="G1955" s="128">
        <v>0.7</v>
      </c>
      <c r="H1955" s="128">
        <f t="shared" si="406"/>
        <v>1.7400000000000002</v>
      </c>
      <c r="I1955" s="127">
        <v>0.5</v>
      </c>
      <c r="J1955" s="750">
        <f t="shared" si="407"/>
        <v>2.9171100000000001</v>
      </c>
    </row>
    <row r="1956" spans="1:10">
      <c r="A1956" s="1320"/>
      <c r="B1956" s="1321"/>
      <c r="C1956" s="1321"/>
      <c r="D1956" s="1322"/>
      <c r="E1956" s="134" t="s">
        <v>93</v>
      </c>
      <c r="F1956" s="637">
        <v>4.7300000000000004</v>
      </c>
      <c r="G1956" s="128">
        <v>0.7</v>
      </c>
      <c r="H1956" s="128">
        <f t="shared" si="406"/>
        <v>1.7400000000000002</v>
      </c>
      <c r="I1956" s="127">
        <v>0.5</v>
      </c>
      <c r="J1956" s="750">
        <f t="shared" si="407"/>
        <v>2.8805700000000005</v>
      </c>
    </row>
    <row r="1957" spans="1:10">
      <c r="A1957" s="1320"/>
      <c r="B1957" s="1321"/>
      <c r="C1957" s="1321"/>
      <c r="D1957" s="1322"/>
      <c r="E1957" s="134" t="s">
        <v>225</v>
      </c>
      <c r="F1957" s="637">
        <v>4.6100000000000003</v>
      </c>
      <c r="G1957" s="128">
        <v>0.7</v>
      </c>
      <c r="H1957" s="128">
        <f t="shared" si="406"/>
        <v>1.7400000000000002</v>
      </c>
      <c r="I1957" s="127">
        <v>0.5</v>
      </c>
      <c r="J1957" s="750">
        <f t="shared" si="407"/>
        <v>2.80749</v>
      </c>
    </row>
    <row r="1958" spans="1:10">
      <c r="A1958" s="1320"/>
      <c r="B1958" s="1321"/>
      <c r="C1958" s="1321"/>
      <c r="D1958" s="1322"/>
      <c r="E1958" s="447" t="str">
        <f>+E159</f>
        <v>P22 A P15</v>
      </c>
      <c r="F1958" s="637"/>
      <c r="G1958" s="128"/>
      <c r="H1958" s="128"/>
      <c r="I1958" s="127"/>
      <c r="J1958" s="750">
        <f t="shared" si="395"/>
        <v>0</v>
      </c>
    </row>
    <row r="1959" spans="1:10">
      <c r="A1959" s="1320"/>
      <c r="B1959" s="1321"/>
      <c r="C1959" s="1321"/>
      <c r="D1959" s="1322"/>
      <c r="E1959" s="134" t="s">
        <v>81</v>
      </c>
      <c r="F1959" s="637">
        <v>6.01</v>
      </c>
      <c r="G1959" s="128">
        <v>0.7</v>
      </c>
      <c r="H1959" s="128">
        <f>(1.2+H$159)/2+0.1</f>
        <v>1.75</v>
      </c>
      <c r="I1959" s="127">
        <v>0.5</v>
      </c>
      <c r="J1959" s="750">
        <f t="shared" si="395"/>
        <v>3.6811249999999998</v>
      </c>
    </row>
    <row r="1960" spans="1:10">
      <c r="A1960" s="1320"/>
      <c r="B1960" s="1321"/>
      <c r="C1960" s="1321"/>
      <c r="D1960" s="1322"/>
      <c r="E1960" s="134" t="s">
        <v>82</v>
      </c>
      <c r="F1960" s="637">
        <v>5.48</v>
      </c>
      <c r="G1960" s="128">
        <v>0.7</v>
      </c>
      <c r="H1960" s="128">
        <f t="shared" ref="H1960:H1972" si="408">(1.2+H$159)/2+0.1</f>
        <v>1.75</v>
      </c>
      <c r="I1960" s="127">
        <v>0.5</v>
      </c>
      <c r="J1960" s="750">
        <f t="shared" si="395"/>
        <v>3.3565</v>
      </c>
    </row>
    <row r="1961" spans="1:10">
      <c r="A1961" s="1320"/>
      <c r="B1961" s="1321"/>
      <c r="C1961" s="1321"/>
      <c r="D1961" s="1322"/>
      <c r="E1961" s="134" t="s">
        <v>83</v>
      </c>
      <c r="F1961" s="637">
        <v>5.31</v>
      </c>
      <c r="G1961" s="128">
        <v>0.7</v>
      </c>
      <c r="H1961" s="128">
        <f t="shared" si="408"/>
        <v>1.75</v>
      </c>
      <c r="I1961" s="127">
        <v>0.5</v>
      </c>
      <c r="J1961" s="750">
        <f t="shared" si="395"/>
        <v>3.2523749999999998</v>
      </c>
    </row>
    <row r="1962" spans="1:10">
      <c r="A1962" s="1320"/>
      <c r="B1962" s="1321"/>
      <c r="C1962" s="1321"/>
      <c r="D1962" s="1322"/>
      <c r="E1962" s="134" t="s">
        <v>84</v>
      </c>
      <c r="F1962" s="637">
        <v>5.62</v>
      </c>
      <c r="G1962" s="128">
        <v>0.7</v>
      </c>
      <c r="H1962" s="128">
        <f t="shared" si="408"/>
        <v>1.75</v>
      </c>
      <c r="I1962" s="127">
        <v>0.5</v>
      </c>
      <c r="J1962" s="750">
        <f t="shared" si="395"/>
        <v>3.4422499999999996</v>
      </c>
    </row>
    <row r="1963" spans="1:10">
      <c r="A1963" s="1320"/>
      <c r="B1963" s="1321"/>
      <c r="C1963" s="1321"/>
      <c r="D1963" s="1322"/>
      <c r="E1963" s="134" t="s">
        <v>85</v>
      </c>
      <c r="F1963" s="637">
        <v>5.35</v>
      </c>
      <c r="G1963" s="128">
        <v>0.7</v>
      </c>
      <c r="H1963" s="128">
        <f t="shared" si="408"/>
        <v>1.75</v>
      </c>
      <c r="I1963" s="127">
        <v>0.5</v>
      </c>
      <c r="J1963" s="750">
        <f t="shared" ref="J1963:J1972" si="409">+F1963*G1963*I1963*H1963</f>
        <v>3.2768749999999995</v>
      </c>
    </row>
    <row r="1964" spans="1:10">
      <c r="A1964" s="1320"/>
      <c r="B1964" s="1321"/>
      <c r="C1964" s="1321"/>
      <c r="D1964" s="1322"/>
      <c r="E1964" s="134" t="s">
        <v>86</v>
      </c>
      <c r="F1964" s="637">
        <v>5.41</v>
      </c>
      <c r="G1964" s="128">
        <v>0.7</v>
      </c>
      <c r="H1964" s="128">
        <f t="shared" si="408"/>
        <v>1.75</v>
      </c>
      <c r="I1964" s="127">
        <v>0.5</v>
      </c>
      <c r="J1964" s="750">
        <f t="shared" si="409"/>
        <v>3.313625</v>
      </c>
    </row>
    <row r="1965" spans="1:10">
      <c r="A1965" s="1320"/>
      <c r="B1965" s="1321"/>
      <c r="C1965" s="1321"/>
      <c r="D1965" s="1322"/>
      <c r="E1965" s="134" t="s">
        <v>87</v>
      </c>
      <c r="F1965" s="637">
        <v>5.35</v>
      </c>
      <c r="G1965" s="128">
        <v>0.7</v>
      </c>
      <c r="H1965" s="128">
        <f t="shared" si="408"/>
        <v>1.75</v>
      </c>
      <c r="I1965" s="127">
        <v>0.5</v>
      </c>
      <c r="J1965" s="750">
        <f t="shared" si="409"/>
        <v>3.2768749999999995</v>
      </c>
    </row>
    <row r="1966" spans="1:10">
      <c r="A1966" s="1320"/>
      <c r="B1966" s="1321"/>
      <c r="C1966" s="1321"/>
      <c r="D1966" s="1322"/>
      <c r="E1966" s="134" t="s">
        <v>88</v>
      </c>
      <c r="F1966" s="637">
        <v>5.79</v>
      </c>
      <c r="G1966" s="128">
        <v>0.7</v>
      </c>
      <c r="H1966" s="128">
        <f t="shared" si="408"/>
        <v>1.75</v>
      </c>
      <c r="I1966" s="127">
        <v>0.5</v>
      </c>
      <c r="J1966" s="750">
        <f t="shared" si="409"/>
        <v>3.5463749999999998</v>
      </c>
    </row>
    <row r="1967" spans="1:10">
      <c r="A1967" s="1320"/>
      <c r="B1967" s="1321"/>
      <c r="C1967" s="1321"/>
      <c r="D1967" s="1322"/>
      <c r="E1967" s="134" t="s">
        <v>89</v>
      </c>
      <c r="F1967" s="637">
        <v>5.13</v>
      </c>
      <c r="G1967" s="128">
        <v>0.7</v>
      </c>
      <c r="H1967" s="128">
        <f t="shared" si="408"/>
        <v>1.75</v>
      </c>
      <c r="I1967" s="127">
        <v>0.5</v>
      </c>
      <c r="J1967" s="750">
        <f t="shared" si="409"/>
        <v>3.1421249999999996</v>
      </c>
    </row>
    <row r="1968" spans="1:10">
      <c r="A1968" s="1320"/>
      <c r="B1968" s="1321"/>
      <c r="C1968" s="1321"/>
      <c r="D1968" s="1322"/>
      <c r="E1968" s="134" t="s">
        <v>90</v>
      </c>
      <c r="F1968" s="637">
        <v>5.6</v>
      </c>
      <c r="G1968" s="128">
        <v>0.7</v>
      </c>
      <c r="H1968" s="128">
        <f t="shared" si="408"/>
        <v>1.75</v>
      </c>
      <c r="I1968" s="127">
        <v>0.5</v>
      </c>
      <c r="J1968" s="750">
        <f t="shared" si="409"/>
        <v>3.4299999999999997</v>
      </c>
    </row>
    <row r="1969" spans="1:10">
      <c r="A1969" s="1320"/>
      <c r="B1969" s="1321"/>
      <c r="C1969" s="1321"/>
      <c r="D1969" s="1322"/>
      <c r="E1969" s="134" t="s">
        <v>91</v>
      </c>
      <c r="F1969" s="637">
        <v>5.31</v>
      </c>
      <c r="G1969" s="128">
        <v>0.7</v>
      </c>
      <c r="H1969" s="128">
        <f t="shared" si="408"/>
        <v>1.75</v>
      </c>
      <c r="I1969" s="127">
        <v>0.5</v>
      </c>
      <c r="J1969" s="750">
        <f t="shared" si="409"/>
        <v>3.2523749999999998</v>
      </c>
    </row>
    <row r="1970" spans="1:10">
      <c r="A1970" s="1320"/>
      <c r="B1970" s="1321"/>
      <c r="C1970" s="1321"/>
      <c r="D1970" s="1322"/>
      <c r="E1970" s="134" t="s">
        <v>92</v>
      </c>
      <c r="F1970" s="637">
        <v>5.29</v>
      </c>
      <c r="G1970" s="128">
        <v>0.7</v>
      </c>
      <c r="H1970" s="128">
        <f t="shared" si="408"/>
        <v>1.75</v>
      </c>
      <c r="I1970" s="127">
        <v>0.5</v>
      </c>
      <c r="J1970" s="750">
        <f t="shared" si="409"/>
        <v>3.2401249999999999</v>
      </c>
    </row>
    <row r="1971" spans="1:10">
      <c r="A1971" s="1320"/>
      <c r="B1971" s="1321"/>
      <c r="C1971" s="1321"/>
      <c r="D1971" s="1322"/>
      <c r="E1971" s="134" t="s">
        <v>93</v>
      </c>
      <c r="F1971" s="637">
        <v>4.9400000000000004</v>
      </c>
      <c r="G1971" s="128">
        <v>0.7</v>
      </c>
      <c r="H1971" s="128">
        <f t="shared" si="408"/>
        <v>1.75</v>
      </c>
      <c r="I1971" s="127">
        <v>0.5</v>
      </c>
      <c r="J1971" s="750">
        <f t="shared" si="409"/>
        <v>3.0257500000000004</v>
      </c>
    </row>
    <row r="1972" spans="1:10">
      <c r="A1972" s="1320"/>
      <c r="B1972" s="1321"/>
      <c r="C1972" s="1321"/>
      <c r="D1972" s="1322"/>
      <c r="E1972" s="134" t="s">
        <v>225</v>
      </c>
      <c r="F1972" s="637">
        <v>5.12</v>
      </c>
      <c r="G1972" s="128">
        <v>0.7</v>
      </c>
      <c r="H1972" s="128">
        <f t="shared" si="408"/>
        <v>1.75</v>
      </c>
      <c r="I1972" s="127">
        <v>0.5</v>
      </c>
      <c r="J1972" s="750">
        <f t="shared" si="409"/>
        <v>3.1359999999999997</v>
      </c>
    </row>
    <row r="1973" spans="1:10">
      <c r="A1973" s="1320"/>
      <c r="B1973" s="1321"/>
      <c r="C1973" s="1321"/>
      <c r="D1973" s="1322"/>
      <c r="E1973" s="447" t="str">
        <f>+E160</f>
        <v>P15 A P56</v>
      </c>
      <c r="F1973" s="637"/>
      <c r="G1973" s="128"/>
      <c r="H1973" s="128"/>
      <c r="I1973" s="127"/>
      <c r="J1973" s="750">
        <f t="shared" ref="J1973:J2059" si="410">+F1973*G1973*I1973*H1973</f>
        <v>0</v>
      </c>
    </row>
    <row r="1974" spans="1:10">
      <c r="A1974" s="1320"/>
      <c r="B1974" s="1321"/>
      <c r="C1974" s="1321"/>
      <c r="D1974" s="1322"/>
      <c r="E1974" s="134" t="s">
        <v>81</v>
      </c>
      <c r="F1974" s="637">
        <v>4.4000000000000004</v>
      </c>
      <c r="G1974" s="128">
        <v>0.7</v>
      </c>
      <c r="H1974" s="128">
        <f>(1.2+H$160)/2+0.1</f>
        <v>1.7999999999999998</v>
      </c>
      <c r="I1974" s="127">
        <v>0.5</v>
      </c>
      <c r="J1974" s="750">
        <f t="shared" si="410"/>
        <v>2.7719999999999998</v>
      </c>
    </row>
    <row r="1975" spans="1:10">
      <c r="A1975" s="1320"/>
      <c r="B1975" s="1321"/>
      <c r="C1975" s="1321"/>
      <c r="D1975" s="1322"/>
      <c r="E1975" s="134" t="s">
        <v>82</v>
      </c>
      <c r="F1975" s="637">
        <v>4.43</v>
      </c>
      <c r="G1975" s="128">
        <v>0.7</v>
      </c>
      <c r="H1975" s="128">
        <f t="shared" ref="H1975:H1985" si="411">(1.2+H$160)/2+0.1</f>
        <v>1.7999999999999998</v>
      </c>
      <c r="I1975" s="127">
        <v>0.5</v>
      </c>
      <c r="J1975" s="750">
        <f t="shared" si="410"/>
        <v>2.7908999999999993</v>
      </c>
    </row>
    <row r="1976" spans="1:10">
      <c r="A1976" s="1320"/>
      <c r="B1976" s="1321"/>
      <c r="C1976" s="1321"/>
      <c r="D1976" s="1322"/>
      <c r="E1976" s="134" t="s">
        <v>83</v>
      </c>
      <c r="F1976" s="637">
        <v>3.56</v>
      </c>
      <c r="G1976" s="128">
        <v>0.7</v>
      </c>
      <c r="H1976" s="128">
        <f t="shared" si="411"/>
        <v>1.7999999999999998</v>
      </c>
      <c r="I1976" s="127">
        <v>0.5</v>
      </c>
      <c r="J1976" s="750">
        <f t="shared" si="410"/>
        <v>2.2427999999999999</v>
      </c>
    </row>
    <row r="1977" spans="1:10">
      <c r="A1977" s="1320"/>
      <c r="B1977" s="1321"/>
      <c r="C1977" s="1321"/>
      <c r="D1977" s="1322"/>
      <c r="E1977" s="134" t="s">
        <v>84</v>
      </c>
      <c r="F1977" s="637">
        <v>4.41</v>
      </c>
      <c r="G1977" s="128">
        <v>0.7</v>
      </c>
      <c r="H1977" s="128">
        <f t="shared" si="411"/>
        <v>1.7999999999999998</v>
      </c>
      <c r="I1977" s="127">
        <v>0.5</v>
      </c>
      <c r="J1977" s="750">
        <f t="shared" si="410"/>
        <v>2.7782999999999993</v>
      </c>
    </row>
    <row r="1978" spans="1:10">
      <c r="A1978" s="1320"/>
      <c r="B1978" s="1321"/>
      <c r="C1978" s="1321"/>
      <c r="D1978" s="1322"/>
      <c r="E1978" s="134" t="s">
        <v>85</v>
      </c>
      <c r="F1978" s="637">
        <v>3.73</v>
      </c>
      <c r="G1978" s="128">
        <v>0.7</v>
      </c>
      <c r="H1978" s="128">
        <f t="shared" si="411"/>
        <v>1.7999999999999998</v>
      </c>
      <c r="I1978" s="127">
        <v>0.5</v>
      </c>
      <c r="J1978" s="750">
        <f t="shared" si="410"/>
        <v>2.3498999999999994</v>
      </c>
    </row>
    <row r="1979" spans="1:10">
      <c r="A1979" s="1320"/>
      <c r="B1979" s="1321"/>
      <c r="C1979" s="1321"/>
      <c r="D1979" s="1322"/>
      <c r="E1979" s="134" t="s">
        <v>86</v>
      </c>
      <c r="F1979" s="637">
        <v>4.34</v>
      </c>
      <c r="G1979" s="128">
        <v>0.7</v>
      </c>
      <c r="H1979" s="128">
        <f t="shared" si="411"/>
        <v>1.7999999999999998</v>
      </c>
      <c r="I1979" s="127">
        <v>0.5</v>
      </c>
      <c r="J1979" s="750">
        <f t="shared" si="410"/>
        <v>2.7341999999999995</v>
      </c>
    </row>
    <row r="1980" spans="1:10">
      <c r="A1980" s="1320"/>
      <c r="B1980" s="1321"/>
      <c r="C1980" s="1321"/>
      <c r="D1980" s="1322"/>
      <c r="E1980" s="134" t="s">
        <v>87</v>
      </c>
      <c r="F1980" s="637">
        <v>4.04</v>
      </c>
      <c r="G1980" s="128">
        <v>0.7</v>
      </c>
      <c r="H1980" s="128">
        <f t="shared" si="411"/>
        <v>1.7999999999999998</v>
      </c>
      <c r="I1980" s="127">
        <v>0.5</v>
      </c>
      <c r="J1980" s="750">
        <f t="shared" ref="J1980:J1985" si="412">+F1980*G1980*I1980*H1980</f>
        <v>2.5451999999999995</v>
      </c>
    </row>
    <row r="1981" spans="1:10">
      <c r="A1981" s="1320"/>
      <c r="B1981" s="1321"/>
      <c r="C1981" s="1321"/>
      <c r="D1981" s="1322"/>
      <c r="E1981" s="134" t="s">
        <v>88</v>
      </c>
      <c r="F1981" s="637">
        <v>4.2300000000000004</v>
      </c>
      <c r="G1981" s="128">
        <v>0.7</v>
      </c>
      <c r="H1981" s="128">
        <f t="shared" si="411"/>
        <v>1.7999999999999998</v>
      </c>
      <c r="I1981" s="127">
        <v>0.5</v>
      </c>
      <c r="J1981" s="750">
        <f t="shared" si="412"/>
        <v>2.6648999999999998</v>
      </c>
    </row>
    <row r="1982" spans="1:10">
      <c r="A1982" s="1320"/>
      <c r="B1982" s="1321"/>
      <c r="C1982" s="1321"/>
      <c r="D1982" s="1322"/>
      <c r="E1982" s="134" t="s">
        <v>89</v>
      </c>
      <c r="F1982" s="637">
        <v>4.3</v>
      </c>
      <c r="G1982" s="128">
        <v>0.7</v>
      </c>
      <c r="H1982" s="128">
        <f t="shared" si="411"/>
        <v>1.7999999999999998</v>
      </c>
      <c r="I1982" s="127">
        <v>0.5</v>
      </c>
      <c r="J1982" s="750">
        <f t="shared" si="412"/>
        <v>2.7089999999999996</v>
      </c>
    </row>
    <row r="1983" spans="1:10">
      <c r="A1983" s="1320"/>
      <c r="B1983" s="1321"/>
      <c r="C1983" s="1321"/>
      <c r="D1983" s="1322"/>
      <c r="E1983" s="134" t="s">
        <v>90</v>
      </c>
      <c r="F1983" s="637">
        <v>4.3</v>
      </c>
      <c r="G1983" s="128">
        <v>0.7</v>
      </c>
      <c r="H1983" s="128">
        <f t="shared" si="411"/>
        <v>1.7999999999999998</v>
      </c>
      <c r="I1983" s="127">
        <v>0.5</v>
      </c>
      <c r="J1983" s="750">
        <f t="shared" si="412"/>
        <v>2.7089999999999996</v>
      </c>
    </row>
    <row r="1984" spans="1:10">
      <c r="A1984" s="1320"/>
      <c r="B1984" s="1321"/>
      <c r="C1984" s="1321"/>
      <c r="D1984" s="1322"/>
      <c r="E1984" s="134" t="s">
        <v>91</v>
      </c>
      <c r="F1984" s="637">
        <v>3.69</v>
      </c>
      <c r="G1984" s="128">
        <v>0.7</v>
      </c>
      <c r="H1984" s="128">
        <f t="shared" si="411"/>
        <v>1.7999999999999998</v>
      </c>
      <c r="I1984" s="127">
        <v>0.5</v>
      </c>
      <c r="J1984" s="750">
        <f t="shared" si="412"/>
        <v>2.3246999999999995</v>
      </c>
    </row>
    <row r="1985" spans="1:10">
      <c r="A1985" s="1320"/>
      <c r="B1985" s="1321"/>
      <c r="C1985" s="1321"/>
      <c r="D1985" s="1322"/>
      <c r="E1985" s="134" t="s">
        <v>92</v>
      </c>
      <c r="F1985" s="637">
        <v>4.1399999999999997</v>
      </c>
      <c r="G1985" s="128">
        <v>0.7</v>
      </c>
      <c r="H1985" s="128">
        <f t="shared" si="411"/>
        <v>1.7999999999999998</v>
      </c>
      <c r="I1985" s="127">
        <v>0.5</v>
      </c>
      <c r="J1985" s="750">
        <f t="shared" si="412"/>
        <v>2.6081999999999996</v>
      </c>
    </row>
    <row r="1986" spans="1:10">
      <c r="A1986" s="1320"/>
      <c r="B1986" s="1321"/>
      <c r="C1986" s="1321"/>
      <c r="D1986" s="1322"/>
      <c r="E1986" s="447" t="str">
        <f>+E161</f>
        <v>P56 A P5</v>
      </c>
      <c r="F1986" s="637"/>
      <c r="G1986" s="128"/>
      <c r="H1986" s="128"/>
      <c r="I1986" s="127"/>
      <c r="J1986" s="750">
        <f t="shared" si="410"/>
        <v>0</v>
      </c>
    </row>
    <row r="1987" spans="1:10">
      <c r="A1987" s="1320"/>
      <c r="B1987" s="1321"/>
      <c r="C1987" s="1321"/>
      <c r="D1987" s="1322"/>
      <c r="E1987" s="134" t="s">
        <v>81</v>
      </c>
      <c r="F1987" s="637">
        <v>4.1399999999999997</v>
      </c>
      <c r="G1987" s="128">
        <v>0.7</v>
      </c>
      <c r="H1987" s="128">
        <f>(1.2+H$161)/2+0.1</f>
        <v>1.6350000000000002</v>
      </c>
      <c r="I1987" s="127">
        <v>0.5</v>
      </c>
      <c r="J1987" s="750">
        <f t="shared" si="410"/>
        <v>2.3691149999999999</v>
      </c>
    </row>
    <row r="1988" spans="1:10">
      <c r="A1988" s="1320"/>
      <c r="B1988" s="1321"/>
      <c r="C1988" s="1321"/>
      <c r="D1988" s="1322"/>
      <c r="E1988" s="134" t="s">
        <v>82</v>
      </c>
      <c r="F1988" s="637">
        <v>7.55</v>
      </c>
      <c r="G1988" s="128">
        <v>0.7</v>
      </c>
      <c r="H1988" s="128">
        <f t="shared" ref="H1988:H2003" si="413">(1.2+H$161)/2+0.1</f>
        <v>1.6350000000000002</v>
      </c>
      <c r="I1988" s="127">
        <v>0.5</v>
      </c>
      <c r="J1988" s="750">
        <f t="shared" si="410"/>
        <v>4.3204874999999996</v>
      </c>
    </row>
    <row r="1989" spans="1:10">
      <c r="A1989" s="1320"/>
      <c r="B1989" s="1321"/>
      <c r="C1989" s="1321"/>
      <c r="D1989" s="1322"/>
      <c r="E1989" s="134" t="s">
        <v>83</v>
      </c>
      <c r="F1989" s="637">
        <v>4.26</v>
      </c>
      <c r="G1989" s="128">
        <v>0.7</v>
      </c>
      <c r="H1989" s="128">
        <f t="shared" si="413"/>
        <v>1.6350000000000002</v>
      </c>
      <c r="I1989" s="127">
        <v>0.5</v>
      </c>
      <c r="J1989" s="750">
        <f t="shared" si="410"/>
        <v>2.4377850000000003</v>
      </c>
    </row>
    <row r="1990" spans="1:10">
      <c r="A1990" s="1320"/>
      <c r="B1990" s="1321"/>
      <c r="C1990" s="1321"/>
      <c r="D1990" s="1322"/>
      <c r="E1990" s="134" t="s">
        <v>84</v>
      </c>
      <c r="F1990" s="637">
        <v>7.21</v>
      </c>
      <c r="G1990" s="128">
        <v>0.7</v>
      </c>
      <c r="H1990" s="128">
        <f t="shared" si="413"/>
        <v>1.6350000000000002</v>
      </c>
      <c r="I1990" s="127">
        <v>0.5</v>
      </c>
      <c r="J1990" s="750">
        <f t="shared" si="410"/>
        <v>4.1259225000000006</v>
      </c>
    </row>
    <row r="1991" spans="1:10">
      <c r="A1991" s="1320"/>
      <c r="B1991" s="1321"/>
      <c r="C1991" s="1321"/>
      <c r="D1991" s="1322"/>
      <c r="E1991" s="134" t="s">
        <v>85</v>
      </c>
      <c r="F1991" s="637">
        <v>7.11</v>
      </c>
      <c r="G1991" s="128">
        <v>0.7</v>
      </c>
      <c r="H1991" s="128">
        <f t="shared" si="413"/>
        <v>1.6350000000000002</v>
      </c>
      <c r="I1991" s="127">
        <v>0.5</v>
      </c>
      <c r="J1991" s="750">
        <f t="shared" ref="J1991:J2003" si="414">+F1991*G1991*I1991*H1991</f>
        <v>4.0686975000000007</v>
      </c>
    </row>
    <row r="1992" spans="1:10">
      <c r="A1992" s="1320"/>
      <c r="B1992" s="1321"/>
      <c r="C1992" s="1321"/>
      <c r="D1992" s="1322"/>
      <c r="E1992" s="134" t="s">
        <v>86</v>
      </c>
      <c r="F1992" s="637">
        <v>3.99</v>
      </c>
      <c r="G1992" s="128">
        <v>0.7</v>
      </c>
      <c r="H1992" s="128">
        <f t="shared" si="413"/>
        <v>1.6350000000000002</v>
      </c>
      <c r="I1992" s="127">
        <v>0.5</v>
      </c>
      <c r="J1992" s="750">
        <f t="shared" si="414"/>
        <v>2.2832775000000005</v>
      </c>
    </row>
    <row r="1993" spans="1:10">
      <c r="A1993" s="1320"/>
      <c r="B1993" s="1321"/>
      <c r="C1993" s="1321"/>
      <c r="D1993" s="1322"/>
      <c r="E1993" s="134" t="s">
        <v>87</v>
      </c>
      <c r="F1993" s="637">
        <v>7.59</v>
      </c>
      <c r="G1993" s="128">
        <v>0.7</v>
      </c>
      <c r="H1993" s="128">
        <f t="shared" si="413"/>
        <v>1.6350000000000002</v>
      </c>
      <c r="I1993" s="127">
        <v>0.5</v>
      </c>
      <c r="J1993" s="750">
        <f t="shared" si="414"/>
        <v>4.3433775000000008</v>
      </c>
    </row>
    <row r="1994" spans="1:10">
      <c r="A1994" s="1320"/>
      <c r="B1994" s="1321"/>
      <c r="C1994" s="1321"/>
      <c r="D1994" s="1322"/>
      <c r="E1994" s="134" t="s">
        <v>88</v>
      </c>
      <c r="F1994" s="637">
        <v>3.7</v>
      </c>
      <c r="G1994" s="128">
        <v>0.7</v>
      </c>
      <c r="H1994" s="128">
        <f t="shared" si="413"/>
        <v>1.6350000000000002</v>
      </c>
      <c r="I1994" s="127">
        <v>0.5</v>
      </c>
      <c r="J1994" s="750">
        <f t="shared" si="414"/>
        <v>2.1173250000000001</v>
      </c>
    </row>
    <row r="1995" spans="1:10">
      <c r="A1995" s="1320"/>
      <c r="B1995" s="1321"/>
      <c r="C1995" s="1321"/>
      <c r="D1995" s="1322"/>
      <c r="E1995" s="134" t="s">
        <v>89</v>
      </c>
      <c r="F1995" s="637">
        <v>6.55</v>
      </c>
      <c r="G1995" s="128">
        <v>0.7</v>
      </c>
      <c r="H1995" s="128">
        <f t="shared" si="413"/>
        <v>1.6350000000000002</v>
      </c>
      <c r="I1995" s="127">
        <v>0.5</v>
      </c>
      <c r="J1995" s="750">
        <f t="shared" si="414"/>
        <v>3.7482375000000006</v>
      </c>
    </row>
    <row r="1996" spans="1:10">
      <c r="A1996" s="1320"/>
      <c r="B1996" s="1321"/>
      <c r="C1996" s="1321"/>
      <c r="D1996" s="1322"/>
      <c r="E1996" s="134" t="s">
        <v>90</v>
      </c>
      <c r="F1996" s="637">
        <v>4.07</v>
      </c>
      <c r="G1996" s="128">
        <v>0.7</v>
      </c>
      <c r="H1996" s="128">
        <f t="shared" si="413"/>
        <v>1.6350000000000002</v>
      </c>
      <c r="I1996" s="127">
        <v>0.5</v>
      </c>
      <c r="J1996" s="750">
        <f t="shared" si="414"/>
        <v>2.3290575000000007</v>
      </c>
    </row>
    <row r="1997" spans="1:10">
      <c r="A1997" s="1320"/>
      <c r="B1997" s="1321"/>
      <c r="C1997" s="1321"/>
      <c r="D1997" s="1322"/>
      <c r="E1997" s="134" t="s">
        <v>91</v>
      </c>
      <c r="F1997" s="637">
        <v>6.17</v>
      </c>
      <c r="G1997" s="128">
        <v>0.7</v>
      </c>
      <c r="H1997" s="128">
        <f t="shared" si="413"/>
        <v>1.6350000000000002</v>
      </c>
      <c r="I1997" s="127">
        <v>0.5</v>
      </c>
      <c r="J1997" s="750">
        <f t="shared" si="414"/>
        <v>3.5307825000000004</v>
      </c>
    </row>
    <row r="1998" spans="1:10">
      <c r="A1998" s="1320"/>
      <c r="B1998" s="1321"/>
      <c r="C1998" s="1321"/>
      <c r="D1998" s="1322"/>
      <c r="E1998" s="134" t="s">
        <v>92</v>
      </c>
      <c r="F1998" s="637">
        <v>6.63</v>
      </c>
      <c r="G1998" s="128">
        <v>0.7</v>
      </c>
      <c r="H1998" s="128">
        <f t="shared" si="413"/>
        <v>1.6350000000000002</v>
      </c>
      <c r="I1998" s="127">
        <v>0.5</v>
      </c>
      <c r="J1998" s="750">
        <f t="shared" si="414"/>
        <v>3.7940175000000007</v>
      </c>
    </row>
    <row r="1999" spans="1:10">
      <c r="A1999" s="1320"/>
      <c r="B1999" s="1321"/>
      <c r="C1999" s="1321"/>
      <c r="D1999" s="1322"/>
      <c r="E1999" s="134" t="s">
        <v>93</v>
      </c>
      <c r="F1999" s="637">
        <v>4.07</v>
      </c>
      <c r="G1999" s="128">
        <v>0.7</v>
      </c>
      <c r="H1999" s="128">
        <f t="shared" si="413"/>
        <v>1.6350000000000002</v>
      </c>
      <c r="I1999" s="127">
        <v>0.5</v>
      </c>
      <c r="J1999" s="750">
        <f t="shared" si="414"/>
        <v>2.3290575000000007</v>
      </c>
    </row>
    <row r="2000" spans="1:10">
      <c r="A2000" s="1320"/>
      <c r="B2000" s="1321"/>
      <c r="C2000" s="1321"/>
      <c r="D2000" s="1322"/>
      <c r="E2000" s="134" t="s">
        <v>225</v>
      </c>
      <c r="F2000" s="637">
        <v>6.24</v>
      </c>
      <c r="G2000" s="128">
        <v>0.7</v>
      </c>
      <c r="H2000" s="128">
        <f t="shared" si="413"/>
        <v>1.6350000000000002</v>
      </c>
      <c r="I2000" s="127">
        <v>0.5</v>
      </c>
      <c r="J2000" s="750">
        <f t="shared" si="414"/>
        <v>3.57084</v>
      </c>
    </row>
    <row r="2001" spans="1:10">
      <c r="A2001" s="1320"/>
      <c r="B2001" s="1321"/>
      <c r="C2001" s="1321"/>
      <c r="D2001" s="1322"/>
      <c r="E2001" s="134" t="s">
        <v>226</v>
      </c>
      <c r="F2001" s="637">
        <v>5.92</v>
      </c>
      <c r="G2001" s="128">
        <v>0.7</v>
      </c>
      <c r="H2001" s="128">
        <f t="shared" si="413"/>
        <v>1.6350000000000002</v>
      </c>
      <c r="I2001" s="127">
        <v>0.5</v>
      </c>
      <c r="J2001" s="750">
        <f t="shared" si="414"/>
        <v>3.3877200000000007</v>
      </c>
    </row>
    <row r="2002" spans="1:10">
      <c r="A2002" s="1320"/>
      <c r="B2002" s="1321"/>
      <c r="C2002" s="1321"/>
      <c r="D2002" s="1322"/>
      <c r="E2002" s="134" t="s">
        <v>227</v>
      </c>
      <c r="F2002" s="637">
        <v>3.73</v>
      </c>
      <c r="G2002" s="128">
        <v>0.7</v>
      </c>
      <c r="H2002" s="128">
        <f t="shared" si="413"/>
        <v>1.6350000000000002</v>
      </c>
      <c r="I2002" s="127">
        <v>0.5</v>
      </c>
      <c r="J2002" s="750">
        <f t="shared" si="414"/>
        <v>2.1344924999999999</v>
      </c>
    </row>
    <row r="2003" spans="1:10">
      <c r="A2003" s="1320"/>
      <c r="B2003" s="1321"/>
      <c r="C2003" s="1321"/>
      <c r="D2003" s="1322"/>
      <c r="E2003" s="134" t="s">
        <v>228</v>
      </c>
      <c r="F2003" s="637">
        <v>5.49</v>
      </c>
      <c r="G2003" s="128">
        <v>0.7</v>
      </c>
      <c r="H2003" s="128">
        <f t="shared" si="413"/>
        <v>1.6350000000000002</v>
      </c>
      <c r="I2003" s="127">
        <v>0.5</v>
      </c>
      <c r="J2003" s="750">
        <f t="shared" si="414"/>
        <v>3.1416525000000006</v>
      </c>
    </row>
    <row r="2004" spans="1:10">
      <c r="A2004" s="1320"/>
      <c r="B2004" s="1321"/>
      <c r="C2004" s="1321"/>
      <c r="D2004" s="1322"/>
      <c r="E2004" s="447" t="str">
        <f>+E162</f>
        <v>P5 A P2</v>
      </c>
      <c r="F2004" s="637"/>
      <c r="G2004" s="128"/>
      <c r="H2004" s="128"/>
      <c r="I2004" s="127"/>
      <c r="J2004" s="750"/>
    </row>
    <row r="2005" spans="1:10">
      <c r="A2005" s="1320"/>
      <c r="B2005" s="1321"/>
      <c r="C2005" s="1321"/>
      <c r="D2005" s="1322"/>
      <c r="E2005" s="134" t="s">
        <v>81</v>
      </c>
      <c r="F2005" s="637">
        <v>3.92</v>
      </c>
      <c r="G2005" s="128">
        <v>0.7</v>
      </c>
      <c r="H2005" s="128">
        <f>(1.2+H$162)/2+0.1</f>
        <v>1.73</v>
      </c>
      <c r="I2005" s="127"/>
      <c r="J2005" s="750"/>
    </row>
    <row r="2006" spans="1:10">
      <c r="A2006" s="1320"/>
      <c r="B2006" s="1321"/>
      <c r="C2006" s="1321"/>
      <c r="D2006" s="1322"/>
      <c r="E2006" s="134" t="s">
        <v>82</v>
      </c>
      <c r="F2006" s="637">
        <v>5.69</v>
      </c>
      <c r="G2006" s="128">
        <v>0.7</v>
      </c>
      <c r="H2006" s="128">
        <f t="shared" ref="H2006:H2019" si="415">(1.2+H$162)/2+0.1</f>
        <v>1.73</v>
      </c>
      <c r="I2006" s="127"/>
      <c r="J2006" s="750"/>
    </row>
    <row r="2007" spans="1:10">
      <c r="A2007" s="1320"/>
      <c r="B2007" s="1321"/>
      <c r="C2007" s="1321"/>
      <c r="D2007" s="1322"/>
      <c r="E2007" s="134" t="s">
        <v>83</v>
      </c>
      <c r="F2007" s="637">
        <v>4.3</v>
      </c>
      <c r="G2007" s="128">
        <v>0.7</v>
      </c>
      <c r="H2007" s="128">
        <f t="shared" si="415"/>
        <v>1.73</v>
      </c>
      <c r="I2007" s="127"/>
      <c r="J2007" s="750"/>
    </row>
    <row r="2008" spans="1:10">
      <c r="A2008" s="1320"/>
      <c r="B2008" s="1321"/>
      <c r="C2008" s="1321"/>
      <c r="D2008" s="1322"/>
      <c r="E2008" s="134" t="s">
        <v>84</v>
      </c>
      <c r="F2008" s="637">
        <v>5.59</v>
      </c>
      <c r="G2008" s="128">
        <v>0.7</v>
      </c>
      <c r="H2008" s="128">
        <f t="shared" si="415"/>
        <v>1.73</v>
      </c>
      <c r="I2008" s="127"/>
      <c r="J2008" s="750"/>
    </row>
    <row r="2009" spans="1:10">
      <c r="A2009" s="1320"/>
      <c r="B2009" s="1321"/>
      <c r="C2009" s="1321"/>
      <c r="D2009" s="1322"/>
      <c r="E2009" s="134" t="s">
        <v>85</v>
      </c>
      <c r="F2009" s="637">
        <v>4.5</v>
      </c>
      <c r="G2009" s="128">
        <v>0.7</v>
      </c>
      <c r="H2009" s="128">
        <f t="shared" si="415"/>
        <v>1.73</v>
      </c>
      <c r="I2009" s="127"/>
      <c r="J2009" s="750"/>
    </row>
    <row r="2010" spans="1:10">
      <c r="A2010" s="1320"/>
      <c r="B2010" s="1321"/>
      <c r="C2010" s="1321"/>
      <c r="D2010" s="1322"/>
      <c r="E2010" s="134" t="s">
        <v>86</v>
      </c>
      <c r="F2010" s="637">
        <v>5.38</v>
      </c>
      <c r="G2010" s="128">
        <v>0.7</v>
      </c>
      <c r="H2010" s="128">
        <f t="shared" si="415"/>
        <v>1.73</v>
      </c>
      <c r="I2010" s="127"/>
      <c r="J2010" s="750"/>
    </row>
    <row r="2011" spans="1:10">
      <c r="A2011" s="1320"/>
      <c r="B2011" s="1321"/>
      <c r="C2011" s="1321"/>
      <c r="D2011" s="1322"/>
      <c r="E2011" s="134" t="s">
        <v>87</v>
      </c>
      <c r="F2011" s="637">
        <v>4.67</v>
      </c>
      <c r="G2011" s="128">
        <v>0.7</v>
      </c>
      <c r="H2011" s="128">
        <f t="shared" si="415"/>
        <v>1.73</v>
      </c>
      <c r="I2011" s="127"/>
      <c r="J2011" s="750"/>
    </row>
    <row r="2012" spans="1:10">
      <c r="A2012" s="1320"/>
      <c r="B2012" s="1321"/>
      <c r="C2012" s="1321"/>
      <c r="D2012" s="1322"/>
      <c r="E2012" s="134" t="s">
        <v>88</v>
      </c>
      <c r="F2012" s="637">
        <v>5.08</v>
      </c>
      <c r="G2012" s="128">
        <v>0.7</v>
      </c>
      <c r="H2012" s="128">
        <f t="shared" si="415"/>
        <v>1.73</v>
      </c>
      <c r="I2012" s="127"/>
      <c r="J2012" s="750"/>
    </row>
    <row r="2013" spans="1:10">
      <c r="A2013" s="1320"/>
      <c r="B2013" s="1321"/>
      <c r="C2013" s="1321"/>
      <c r="D2013" s="1322"/>
      <c r="E2013" s="134" t="s">
        <v>89</v>
      </c>
      <c r="F2013" s="637">
        <v>5.17</v>
      </c>
      <c r="G2013" s="128">
        <v>0.7</v>
      </c>
      <c r="H2013" s="128">
        <f t="shared" si="415"/>
        <v>1.73</v>
      </c>
      <c r="I2013" s="127"/>
      <c r="J2013" s="750"/>
    </row>
    <row r="2014" spans="1:10">
      <c r="A2014" s="1320"/>
      <c r="B2014" s="1321"/>
      <c r="C2014" s="1321"/>
      <c r="D2014" s="1322"/>
      <c r="E2014" s="134" t="s">
        <v>90</v>
      </c>
      <c r="F2014" s="637">
        <v>5.22</v>
      </c>
      <c r="G2014" s="128">
        <v>0.7</v>
      </c>
      <c r="H2014" s="128">
        <f t="shared" si="415"/>
        <v>1.73</v>
      </c>
      <c r="I2014" s="127"/>
      <c r="J2014" s="750"/>
    </row>
    <row r="2015" spans="1:10">
      <c r="A2015" s="1320"/>
      <c r="B2015" s="1321"/>
      <c r="C2015" s="1321"/>
      <c r="D2015" s="1322"/>
      <c r="E2015" s="134" t="s">
        <v>91</v>
      </c>
      <c r="F2015" s="637">
        <v>5.16</v>
      </c>
      <c r="G2015" s="128">
        <v>0.7</v>
      </c>
      <c r="H2015" s="128">
        <f t="shared" si="415"/>
        <v>1.73</v>
      </c>
      <c r="I2015" s="127"/>
      <c r="J2015" s="750"/>
    </row>
    <row r="2016" spans="1:10">
      <c r="A2016" s="1320"/>
      <c r="B2016" s="1321"/>
      <c r="C2016" s="1321"/>
      <c r="D2016" s="1322"/>
      <c r="E2016" s="134" t="s">
        <v>92</v>
      </c>
      <c r="F2016" s="637">
        <v>4.93</v>
      </c>
      <c r="G2016" s="128">
        <v>0.7</v>
      </c>
      <c r="H2016" s="128">
        <f t="shared" si="415"/>
        <v>1.73</v>
      </c>
      <c r="I2016" s="127"/>
      <c r="J2016" s="750"/>
    </row>
    <row r="2017" spans="1:10">
      <c r="A2017" s="1320"/>
      <c r="B2017" s="1321"/>
      <c r="C2017" s="1321"/>
      <c r="D2017" s="1322"/>
      <c r="E2017" s="134" t="s">
        <v>93</v>
      </c>
      <c r="F2017" s="637">
        <v>5.54</v>
      </c>
      <c r="G2017" s="128">
        <v>0.7</v>
      </c>
      <c r="H2017" s="128">
        <f t="shared" si="415"/>
        <v>1.73</v>
      </c>
      <c r="I2017" s="127"/>
      <c r="J2017" s="750"/>
    </row>
    <row r="2018" spans="1:10">
      <c r="A2018" s="1320"/>
      <c r="B2018" s="1321"/>
      <c r="C2018" s="1321"/>
      <c r="D2018" s="1322"/>
      <c r="E2018" s="134" t="s">
        <v>225</v>
      </c>
      <c r="F2018" s="637">
        <v>5.15</v>
      </c>
      <c r="G2018" s="128">
        <v>0.7</v>
      </c>
      <c r="H2018" s="128">
        <f t="shared" si="415"/>
        <v>1.73</v>
      </c>
      <c r="I2018" s="127"/>
      <c r="J2018" s="750"/>
    </row>
    <row r="2019" spans="1:10">
      <c r="A2019" s="1320"/>
      <c r="B2019" s="1321"/>
      <c r="C2019" s="1321"/>
      <c r="D2019" s="1322"/>
      <c r="E2019" s="134" t="s">
        <v>226</v>
      </c>
      <c r="F2019" s="637">
        <v>6.03</v>
      </c>
      <c r="G2019" s="128">
        <v>0.7</v>
      </c>
      <c r="H2019" s="128">
        <f t="shared" si="415"/>
        <v>1.73</v>
      </c>
      <c r="I2019" s="127"/>
      <c r="J2019" s="750"/>
    </row>
    <row r="2020" spans="1:10">
      <c r="A2020" s="1320"/>
      <c r="B2020" s="1321"/>
      <c r="C2020" s="1321"/>
      <c r="D2020" s="1322"/>
      <c r="E2020" s="447" t="str">
        <f>+E163</f>
        <v>P49 A P42</v>
      </c>
      <c r="F2020" s="637"/>
      <c r="G2020" s="128"/>
      <c r="H2020" s="128"/>
      <c r="I2020" s="127"/>
      <c r="J2020" s="750"/>
    </row>
    <row r="2021" spans="1:10">
      <c r="A2021" s="1320"/>
      <c r="B2021" s="1321"/>
      <c r="C2021" s="1321"/>
      <c r="D2021" s="1322"/>
      <c r="E2021" s="134" t="s">
        <v>81</v>
      </c>
      <c r="F2021" s="637">
        <v>4.33</v>
      </c>
      <c r="G2021" s="128">
        <v>0.7</v>
      </c>
      <c r="H2021" s="128">
        <f>(1.2+H$163)/2+0.1</f>
        <v>1.6750000000000003</v>
      </c>
      <c r="I2021" s="127">
        <v>0.5</v>
      </c>
      <c r="J2021" s="750">
        <f t="shared" si="410"/>
        <v>2.5384625000000001</v>
      </c>
    </row>
    <row r="2022" spans="1:10">
      <c r="A2022" s="1320"/>
      <c r="B2022" s="1321"/>
      <c r="C2022" s="1321"/>
      <c r="D2022" s="1322"/>
      <c r="E2022" s="134" t="s">
        <v>82</v>
      </c>
      <c r="F2022" s="637">
        <v>4.0199999999999996</v>
      </c>
      <c r="G2022" s="128">
        <v>0.7</v>
      </c>
      <c r="H2022" s="128">
        <f t="shared" ref="H2022:H2034" si="416">(1.2+H$163)/2+0.1</f>
        <v>1.6750000000000003</v>
      </c>
      <c r="I2022" s="127">
        <v>0.5</v>
      </c>
      <c r="J2022" s="750">
        <f t="shared" si="410"/>
        <v>2.356725</v>
      </c>
    </row>
    <row r="2023" spans="1:10">
      <c r="A2023" s="1320"/>
      <c r="B2023" s="1321"/>
      <c r="C2023" s="1321"/>
      <c r="D2023" s="1322"/>
      <c r="E2023" s="134" t="s">
        <v>83</v>
      </c>
      <c r="F2023" s="637">
        <v>4.42</v>
      </c>
      <c r="G2023" s="128">
        <v>0.7</v>
      </c>
      <c r="H2023" s="128">
        <f t="shared" si="416"/>
        <v>1.6750000000000003</v>
      </c>
      <c r="I2023" s="127">
        <v>0.5</v>
      </c>
      <c r="J2023" s="750">
        <f t="shared" si="410"/>
        <v>2.5912250000000001</v>
      </c>
    </row>
    <row r="2024" spans="1:10">
      <c r="A2024" s="1320"/>
      <c r="B2024" s="1321"/>
      <c r="C2024" s="1321"/>
      <c r="D2024" s="1322"/>
      <c r="E2024" s="134" t="s">
        <v>84</v>
      </c>
      <c r="F2024" s="637">
        <v>4.55</v>
      </c>
      <c r="G2024" s="128">
        <v>0.7</v>
      </c>
      <c r="H2024" s="128">
        <f t="shared" si="416"/>
        <v>1.6750000000000003</v>
      </c>
      <c r="I2024" s="127">
        <v>0.5</v>
      </c>
      <c r="J2024" s="750">
        <f t="shared" si="410"/>
        <v>2.6674375000000001</v>
      </c>
    </row>
    <row r="2025" spans="1:10">
      <c r="A2025" s="1320"/>
      <c r="B2025" s="1321"/>
      <c r="C2025" s="1321"/>
      <c r="D2025" s="1322"/>
      <c r="E2025" s="134" t="s">
        <v>85</v>
      </c>
      <c r="F2025" s="637">
        <v>4.75</v>
      </c>
      <c r="G2025" s="128">
        <v>0.7</v>
      </c>
      <c r="H2025" s="128">
        <f t="shared" si="416"/>
        <v>1.6750000000000003</v>
      </c>
      <c r="I2025" s="127">
        <v>0.5</v>
      </c>
      <c r="J2025" s="750">
        <f t="shared" si="410"/>
        <v>2.7846875000000004</v>
      </c>
    </row>
    <row r="2026" spans="1:10">
      <c r="A2026" s="1320"/>
      <c r="B2026" s="1321"/>
      <c r="C2026" s="1321"/>
      <c r="D2026" s="1322"/>
      <c r="E2026" s="134" t="s">
        <v>86</v>
      </c>
      <c r="F2026" s="637">
        <v>4.71</v>
      </c>
      <c r="G2026" s="128">
        <v>0.7</v>
      </c>
      <c r="H2026" s="128">
        <f t="shared" si="416"/>
        <v>1.6750000000000003</v>
      </c>
      <c r="I2026" s="127">
        <v>0.5</v>
      </c>
      <c r="J2026" s="750">
        <f t="shared" si="410"/>
        <v>2.7612375</v>
      </c>
    </row>
    <row r="2027" spans="1:10">
      <c r="A2027" s="1320"/>
      <c r="B2027" s="1321"/>
      <c r="C2027" s="1321"/>
      <c r="D2027" s="1322"/>
      <c r="E2027" s="134" t="s">
        <v>87</v>
      </c>
      <c r="F2027" s="637">
        <v>3.79</v>
      </c>
      <c r="G2027" s="128">
        <v>0.7</v>
      </c>
      <c r="H2027" s="128">
        <f t="shared" si="416"/>
        <v>1.6750000000000003</v>
      </c>
      <c r="I2027" s="127">
        <v>0.5</v>
      </c>
      <c r="J2027" s="750">
        <f t="shared" si="410"/>
        <v>2.2218875000000002</v>
      </c>
    </row>
    <row r="2028" spans="1:10">
      <c r="A2028" s="1320"/>
      <c r="B2028" s="1321"/>
      <c r="C2028" s="1321"/>
      <c r="D2028" s="1322"/>
      <c r="E2028" s="134" t="s">
        <v>88</v>
      </c>
      <c r="F2028" s="637">
        <v>4.5199999999999996</v>
      </c>
      <c r="G2028" s="128">
        <v>0.7</v>
      </c>
      <c r="H2028" s="128">
        <f t="shared" si="416"/>
        <v>1.6750000000000003</v>
      </c>
      <c r="I2028" s="127">
        <v>0.5</v>
      </c>
      <c r="J2028" s="750">
        <f t="shared" si="410"/>
        <v>2.6498500000000003</v>
      </c>
    </row>
    <row r="2029" spans="1:10">
      <c r="A2029" s="1320"/>
      <c r="B2029" s="1321"/>
      <c r="C2029" s="1321"/>
      <c r="D2029" s="1322"/>
      <c r="E2029" s="134" t="s">
        <v>89</v>
      </c>
      <c r="F2029" s="637">
        <v>5.23</v>
      </c>
      <c r="G2029" s="128">
        <v>0.7</v>
      </c>
      <c r="H2029" s="128">
        <f t="shared" si="416"/>
        <v>1.6750000000000003</v>
      </c>
      <c r="I2029" s="127">
        <v>0.5</v>
      </c>
      <c r="J2029" s="750">
        <f t="shared" si="410"/>
        <v>3.0660875000000005</v>
      </c>
    </row>
    <row r="2030" spans="1:10">
      <c r="A2030" s="1320"/>
      <c r="B2030" s="1321"/>
      <c r="C2030" s="1321"/>
      <c r="D2030" s="1322"/>
      <c r="E2030" s="134" t="s">
        <v>90</v>
      </c>
      <c r="F2030" s="637">
        <v>4.75</v>
      </c>
      <c r="G2030" s="128">
        <v>0.7</v>
      </c>
      <c r="H2030" s="128">
        <f t="shared" si="416"/>
        <v>1.6750000000000003</v>
      </c>
      <c r="I2030" s="127">
        <v>0.5</v>
      </c>
      <c r="J2030" s="750">
        <f t="shared" ref="J2030:J2034" si="417">+F2030*G2030*I2030*H2030</f>
        <v>2.7846875000000004</v>
      </c>
    </row>
    <row r="2031" spans="1:10">
      <c r="A2031" s="1320"/>
      <c r="B2031" s="1321"/>
      <c r="C2031" s="1321"/>
      <c r="D2031" s="1322"/>
      <c r="E2031" s="134" t="s">
        <v>91</v>
      </c>
      <c r="F2031" s="637">
        <v>4.16</v>
      </c>
      <c r="G2031" s="128">
        <v>0.7</v>
      </c>
      <c r="H2031" s="128">
        <f t="shared" si="416"/>
        <v>1.6750000000000003</v>
      </c>
      <c r="I2031" s="127">
        <v>0.5</v>
      </c>
      <c r="J2031" s="750">
        <f t="shared" si="417"/>
        <v>2.4388000000000005</v>
      </c>
    </row>
    <row r="2032" spans="1:10">
      <c r="A2032" s="1320"/>
      <c r="B2032" s="1321"/>
      <c r="C2032" s="1321"/>
      <c r="D2032" s="1322"/>
      <c r="E2032" s="134" t="s">
        <v>92</v>
      </c>
      <c r="F2032" s="637">
        <v>4.79</v>
      </c>
      <c r="G2032" s="128">
        <v>0.7</v>
      </c>
      <c r="H2032" s="128">
        <f t="shared" si="416"/>
        <v>1.6750000000000003</v>
      </c>
      <c r="I2032" s="127">
        <v>0.5</v>
      </c>
      <c r="J2032" s="750">
        <f t="shared" si="417"/>
        <v>2.8081375000000004</v>
      </c>
    </row>
    <row r="2033" spans="1:10">
      <c r="A2033" s="1320"/>
      <c r="B2033" s="1321"/>
      <c r="C2033" s="1321"/>
      <c r="D2033" s="1322"/>
      <c r="E2033" s="134" t="s">
        <v>93</v>
      </c>
      <c r="F2033" s="637">
        <v>5.22</v>
      </c>
      <c r="G2033" s="128">
        <v>0.7</v>
      </c>
      <c r="H2033" s="128">
        <f t="shared" si="416"/>
        <v>1.6750000000000003</v>
      </c>
      <c r="I2033" s="127">
        <v>0.5</v>
      </c>
      <c r="J2033" s="750">
        <f t="shared" si="417"/>
        <v>3.060225</v>
      </c>
    </row>
    <row r="2034" spans="1:10">
      <c r="A2034" s="1320"/>
      <c r="B2034" s="1321"/>
      <c r="C2034" s="1321"/>
      <c r="D2034" s="1322"/>
      <c r="E2034" s="134" t="s">
        <v>225</v>
      </c>
      <c r="F2034" s="637">
        <v>4.95</v>
      </c>
      <c r="G2034" s="128">
        <v>0.7</v>
      </c>
      <c r="H2034" s="128">
        <f t="shared" si="416"/>
        <v>1.6750000000000003</v>
      </c>
      <c r="I2034" s="127">
        <v>0.5</v>
      </c>
      <c r="J2034" s="750">
        <f t="shared" si="417"/>
        <v>2.9019375000000003</v>
      </c>
    </row>
    <row r="2035" spans="1:10">
      <c r="A2035" s="1320"/>
      <c r="B2035" s="1321"/>
      <c r="C2035" s="1321"/>
      <c r="D2035" s="1322"/>
      <c r="E2035" s="447" t="str">
        <f>+E164</f>
        <v>P42 A P32</v>
      </c>
      <c r="F2035" s="637"/>
      <c r="G2035" s="128"/>
      <c r="H2035" s="128"/>
      <c r="I2035" s="127"/>
      <c r="J2035" s="750">
        <f t="shared" ref="J2035:J2043" si="418">+F2035*G2035*I2035*H2035</f>
        <v>0</v>
      </c>
    </row>
    <row r="2036" spans="1:10">
      <c r="A2036" s="1320"/>
      <c r="B2036" s="1321"/>
      <c r="C2036" s="1321"/>
      <c r="D2036" s="1322"/>
      <c r="E2036" s="134" t="s">
        <v>81</v>
      </c>
      <c r="F2036" s="637">
        <v>5.2</v>
      </c>
      <c r="G2036" s="128">
        <v>0.7</v>
      </c>
      <c r="H2036" s="128">
        <f>(1.2+H$164)/2+0.1</f>
        <v>1.8374999999999999</v>
      </c>
      <c r="I2036" s="127">
        <v>0.5</v>
      </c>
      <c r="J2036" s="750">
        <f t="shared" si="418"/>
        <v>3.3442499999999997</v>
      </c>
    </row>
    <row r="2037" spans="1:10">
      <c r="A2037" s="1320"/>
      <c r="B2037" s="1321"/>
      <c r="C2037" s="1321"/>
      <c r="D2037" s="1322"/>
      <c r="E2037" s="134" t="s">
        <v>82</v>
      </c>
      <c r="F2037" s="637">
        <v>5.44</v>
      </c>
      <c r="G2037" s="128">
        <v>0.7</v>
      </c>
      <c r="H2037" s="128">
        <f t="shared" ref="H2037:H2043" si="419">(1.2+H$164)/2+0.1</f>
        <v>1.8374999999999999</v>
      </c>
      <c r="I2037" s="127">
        <v>0.5</v>
      </c>
      <c r="J2037" s="750">
        <f t="shared" si="418"/>
        <v>3.4985999999999997</v>
      </c>
    </row>
    <row r="2038" spans="1:10">
      <c r="A2038" s="1320"/>
      <c r="B2038" s="1321"/>
      <c r="C2038" s="1321"/>
      <c r="D2038" s="1322"/>
      <c r="E2038" s="134" t="s">
        <v>83</v>
      </c>
      <c r="F2038" s="637">
        <v>5.5</v>
      </c>
      <c r="G2038" s="128">
        <v>0.7</v>
      </c>
      <c r="H2038" s="128">
        <f t="shared" si="419"/>
        <v>1.8374999999999999</v>
      </c>
      <c r="I2038" s="127">
        <v>0.5</v>
      </c>
      <c r="J2038" s="750">
        <f t="shared" si="418"/>
        <v>3.5371874999999995</v>
      </c>
    </row>
    <row r="2039" spans="1:10">
      <c r="A2039" s="1320"/>
      <c r="B2039" s="1321"/>
      <c r="C2039" s="1321"/>
      <c r="D2039" s="1322"/>
      <c r="E2039" s="134" t="s">
        <v>84</v>
      </c>
      <c r="F2039" s="637">
        <v>4.83</v>
      </c>
      <c r="G2039" s="128">
        <v>0.7</v>
      </c>
      <c r="H2039" s="128">
        <f t="shared" si="419"/>
        <v>1.8374999999999999</v>
      </c>
      <c r="I2039" s="127">
        <v>0.5</v>
      </c>
      <c r="J2039" s="750">
        <f t="shared" si="418"/>
        <v>3.1062937499999999</v>
      </c>
    </row>
    <row r="2040" spans="1:10">
      <c r="A2040" s="1320"/>
      <c r="B2040" s="1321"/>
      <c r="C2040" s="1321"/>
      <c r="D2040" s="1322"/>
      <c r="E2040" s="134" t="s">
        <v>85</v>
      </c>
      <c r="F2040" s="637">
        <v>5.01</v>
      </c>
      <c r="G2040" s="128">
        <v>0.7</v>
      </c>
      <c r="H2040" s="128">
        <f t="shared" si="419"/>
        <v>1.8374999999999999</v>
      </c>
      <c r="I2040" s="127">
        <v>0.5</v>
      </c>
      <c r="J2040" s="750">
        <f t="shared" si="418"/>
        <v>3.2220562499999996</v>
      </c>
    </row>
    <row r="2041" spans="1:10">
      <c r="A2041" s="1320"/>
      <c r="B2041" s="1321"/>
      <c r="C2041" s="1321"/>
      <c r="D2041" s="1322"/>
      <c r="E2041" s="134" t="s">
        <v>86</v>
      </c>
      <c r="F2041" s="637">
        <v>5.4</v>
      </c>
      <c r="G2041" s="128">
        <v>0.7</v>
      </c>
      <c r="H2041" s="128">
        <f t="shared" si="419"/>
        <v>1.8374999999999999</v>
      </c>
      <c r="I2041" s="127">
        <v>0.5</v>
      </c>
      <c r="J2041" s="750">
        <f t="shared" si="418"/>
        <v>3.4728749999999997</v>
      </c>
    </row>
    <row r="2042" spans="1:10">
      <c r="A2042" s="1320"/>
      <c r="B2042" s="1321"/>
      <c r="C2042" s="1321"/>
      <c r="D2042" s="1322"/>
      <c r="E2042" s="134" t="s">
        <v>87</v>
      </c>
      <c r="F2042" s="637">
        <v>4.3899999999999997</v>
      </c>
      <c r="G2042" s="128">
        <v>0.7</v>
      </c>
      <c r="H2042" s="128">
        <f t="shared" si="419"/>
        <v>1.8374999999999999</v>
      </c>
      <c r="I2042" s="127">
        <v>0.5</v>
      </c>
      <c r="J2042" s="750">
        <f t="shared" si="418"/>
        <v>2.8233187499999994</v>
      </c>
    </row>
    <row r="2043" spans="1:10">
      <c r="A2043" s="1320"/>
      <c r="B2043" s="1321"/>
      <c r="C2043" s="1321"/>
      <c r="D2043" s="1322"/>
      <c r="E2043" s="134" t="s">
        <v>88</v>
      </c>
      <c r="F2043" s="637">
        <v>5.52</v>
      </c>
      <c r="G2043" s="128">
        <v>0.7</v>
      </c>
      <c r="H2043" s="128">
        <f t="shared" si="419"/>
        <v>1.8374999999999999</v>
      </c>
      <c r="I2043" s="127">
        <v>0.5</v>
      </c>
      <c r="J2043" s="750">
        <f t="shared" si="418"/>
        <v>3.5500499999999993</v>
      </c>
    </row>
    <row r="2044" spans="1:10">
      <c r="A2044" s="1320"/>
      <c r="B2044" s="1321"/>
      <c r="C2044" s="1321"/>
      <c r="D2044" s="1322"/>
      <c r="E2044" s="447" t="str">
        <f>+E165</f>
        <v>P23 A P16</v>
      </c>
      <c r="F2044" s="637"/>
      <c r="G2044" s="128"/>
      <c r="H2044" s="128"/>
      <c r="I2044" s="127"/>
      <c r="J2044" s="750">
        <f t="shared" si="410"/>
        <v>0</v>
      </c>
    </row>
    <row r="2045" spans="1:10">
      <c r="A2045" s="1320"/>
      <c r="B2045" s="1321"/>
      <c r="C2045" s="1321"/>
      <c r="D2045" s="1322"/>
      <c r="E2045" s="134" t="s">
        <v>81</v>
      </c>
      <c r="F2045" s="637">
        <v>4.4000000000000004</v>
      </c>
      <c r="G2045" s="128">
        <v>0.7</v>
      </c>
      <c r="H2045" s="128">
        <f>(1.2+H$165)/2+0.1</f>
        <v>1.6125000000000003</v>
      </c>
      <c r="I2045" s="127">
        <v>0.5</v>
      </c>
      <c r="J2045" s="750">
        <f t="shared" si="410"/>
        <v>2.4832500000000004</v>
      </c>
    </row>
    <row r="2046" spans="1:10">
      <c r="A2046" s="1320"/>
      <c r="B2046" s="1321"/>
      <c r="C2046" s="1321"/>
      <c r="D2046" s="1322"/>
      <c r="E2046" s="134" t="s">
        <v>82</v>
      </c>
      <c r="F2046" s="637">
        <v>4.55</v>
      </c>
      <c r="G2046" s="128">
        <v>0.7</v>
      </c>
      <c r="H2046" s="128">
        <f t="shared" ref="H2046:H2053" si="420">(1.2+H$165)/2+0.1</f>
        <v>1.6125000000000003</v>
      </c>
      <c r="I2046" s="127">
        <v>0.5</v>
      </c>
      <c r="J2046" s="750">
        <f t="shared" si="410"/>
        <v>2.5679062500000001</v>
      </c>
    </row>
    <row r="2047" spans="1:10">
      <c r="A2047" s="1320"/>
      <c r="B2047" s="1321"/>
      <c r="C2047" s="1321"/>
      <c r="D2047" s="1322"/>
      <c r="E2047" s="134" t="s">
        <v>83</v>
      </c>
      <c r="F2047" s="637">
        <v>4.6500000000000004</v>
      </c>
      <c r="G2047" s="128">
        <v>0.7</v>
      </c>
      <c r="H2047" s="128">
        <f t="shared" si="420"/>
        <v>1.6125000000000003</v>
      </c>
      <c r="I2047" s="127">
        <v>0.5</v>
      </c>
      <c r="J2047" s="750">
        <f t="shared" si="410"/>
        <v>2.6243437500000004</v>
      </c>
    </row>
    <row r="2048" spans="1:10">
      <c r="A2048" s="1320"/>
      <c r="B2048" s="1321"/>
      <c r="C2048" s="1321"/>
      <c r="D2048" s="1322"/>
      <c r="E2048" s="134" t="s">
        <v>84</v>
      </c>
      <c r="F2048" s="637">
        <v>4.9800000000000004</v>
      </c>
      <c r="G2048" s="128">
        <v>0.7</v>
      </c>
      <c r="H2048" s="128">
        <f t="shared" si="420"/>
        <v>1.6125000000000003</v>
      </c>
      <c r="I2048" s="127">
        <v>0.5</v>
      </c>
      <c r="J2048" s="750">
        <f t="shared" si="410"/>
        <v>2.8105875000000005</v>
      </c>
    </row>
    <row r="2049" spans="1:10">
      <c r="A2049" s="1320"/>
      <c r="B2049" s="1321"/>
      <c r="C2049" s="1321"/>
      <c r="D2049" s="1322"/>
      <c r="E2049" s="134" t="s">
        <v>85</v>
      </c>
      <c r="F2049" s="637">
        <v>5.09</v>
      </c>
      <c r="G2049" s="128">
        <v>0.7</v>
      </c>
      <c r="H2049" s="128">
        <f t="shared" si="420"/>
        <v>1.6125000000000003</v>
      </c>
      <c r="I2049" s="127">
        <v>0.5</v>
      </c>
      <c r="J2049" s="750">
        <f t="shared" si="410"/>
        <v>2.8726687500000003</v>
      </c>
    </row>
    <row r="2050" spans="1:10">
      <c r="A2050" s="1320"/>
      <c r="B2050" s="1321"/>
      <c r="C2050" s="1321"/>
      <c r="D2050" s="1322"/>
      <c r="E2050" s="134" t="s">
        <v>86</v>
      </c>
      <c r="F2050" s="637">
        <v>4.25</v>
      </c>
      <c r="G2050" s="128">
        <v>0.7</v>
      </c>
      <c r="H2050" s="128">
        <f t="shared" si="420"/>
        <v>1.6125000000000003</v>
      </c>
      <c r="I2050" s="127">
        <v>0.5</v>
      </c>
      <c r="J2050" s="750">
        <f t="shared" si="410"/>
        <v>2.3985937500000003</v>
      </c>
    </row>
    <row r="2051" spans="1:10">
      <c r="A2051" s="1320"/>
      <c r="B2051" s="1321"/>
      <c r="C2051" s="1321"/>
      <c r="D2051" s="1322"/>
      <c r="E2051" s="134" t="s">
        <v>87</v>
      </c>
      <c r="F2051" s="637">
        <v>4.32</v>
      </c>
      <c r="G2051" s="128">
        <v>0.7</v>
      </c>
      <c r="H2051" s="128">
        <f t="shared" si="420"/>
        <v>1.6125000000000003</v>
      </c>
      <c r="I2051" s="127">
        <v>0.5</v>
      </c>
      <c r="J2051" s="750">
        <f t="shared" si="410"/>
        <v>2.4381000000000004</v>
      </c>
    </row>
    <row r="2052" spans="1:10">
      <c r="A2052" s="1320"/>
      <c r="B2052" s="1321"/>
      <c r="C2052" s="1321"/>
      <c r="D2052" s="1322"/>
      <c r="E2052" s="134" t="s">
        <v>81</v>
      </c>
      <c r="F2052" s="637">
        <v>3.97</v>
      </c>
      <c r="G2052" s="128">
        <v>0.7</v>
      </c>
      <c r="H2052" s="128">
        <f t="shared" si="420"/>
        <v>1.6125000000000003</v>
      </c>
      <c r="I2052" s="127">
        <v>0.5</v>
      </c>
      <c r="J2052" s="750">
        <f t="shared" ref="J2052:J2053" si="421">+F2052*G2052*I2052*H2052</f>
        <v>2.2405687500000004</v>
      </c>
    </row>
    <row r="2053" spans="1:10">
      <c r="A2053" s="1320"/>
      <c r="B2053" s="1321"/>
      <c r="C2053" s="1321"/>
      <c r="D2053" s="1322"/>
      <c r="E2053" s="134" t="s">
        <v>82</v>
      </c>
      <c r="F2053" s="637">
        <v>4.5999999999999996</v>
      </c>
      <c r="G2053" s="128">
        <v>0.7</v>
      </c>
      <c r="H2053" s="128">
        <f t="shared" si="420"/>
        <v>1.6125000000000003</v>
      </c>
      <c r="I2053" s="127">
        <v>0.5</v>
      </c>
      <c r="J2053" s="750">
        <f t="shared" si="421"/>
        <v>2.5961250000000002</v>
      </c>
    </row>
    <row r="2054" spans="1:10">
      <c r="A2054" s="1320"/>
      <c r="B2054" s="1321"/>
      <c r="C2054" s="1321"/>
      <c r="D2054" s="1322"/>
      <c r="E2054" s="447" t="str">
        <f>+E166</f>
        <v>P43 A P34</v>
      </c>
      <c r="F2054" s="637"/>
      <c r="G2054" s="128"/>
      <c r="H2054" s="128"/>
      <c r="I2054" s="127"/>
      <c r="J2054" s="750">
        <f t="shared" si="410"/>
        <v>0</v>
      </c>
    </row>
    <row r="2055" spans="1:10">
      <c r="A2055" s="1320"/>
      <c r="B2055" s="1321"/>
      <c r="C2055" s="1321"/>
      <c r="D2055" s="1322"/>
      <c r="E2055" s="134" t="s">
        <v>81</v>
      </c>
      <c r="F2055" s="637">
        <v>4.4400000000000004</v>
      </c>
      <c r="G2055" s="128">
        <v>1.2</v>
      </c>
      <c r="H2055" s="128">
        <f>(1.2+H$166)/2+0.1</f>
        <v>2.8624999999999998</v>
      </c>
      <c r="I2055" s="127">
        <v>0.5</v>
      </c>
      <c r="J2055" s="750">
        <f t="shared" si="410"/>
        <v>7.6257000000000001</v>
      </c>
    </row>
    <row r="2056" spans="1:10">
      <c r="A2056" s="1320"/>
      <c r="B2056" s="1321"/>
      <c r="C2056" s="1321"/>
      <c r="D2056" s="1322"/>
      <c r="E2056" s="134" t="s">
        <v>82</v>
      </c>
      <c r="F2056" s="637">
        <v>4.58</v>
      </c>
      <c r="G2056" s="128">
        <v>1.2</v>
      </c>
      <c r="H2056" s="128">
        <f t="shared" ref="H2056:H2062" si="422">(1.2+H$166)/2+0.1</f>
        <v>2.8624999999999998</v>
      </c>
      <c r="I2056" s="127">
        <v>0.5</v>
      </c>
      <c r="J2056" s="750">
        <f t="shared" si="410"/>
        <v>7.8661499999999993</v>
      </c>
    </row>
    <row r="2057" spans="1:10">
      <c r="A2057" s="1320"/>
      <c r="B2057" s="1321"/>
      <c r="C2057" s="1321"/>
      <c r="D2057" s="1322"/>
      <c r="E2057" s="134" t="s">
        <v>83</v>
      </c>
      <c r="F2057" s="637">
        <v>4.41</v>
      </c>
      <c r="G2057" s="128">
        <v>1.2</v>
      </c>
      <c r="H2057" s="128">
        <f t="shared" si="422"/>
        <v>2.8624999999999998</v>
      </c>
      <c r="I2057" s="127">
        <v>0.5</v>
      </c>
      <c r="J2057" s="750">
        <f t="shared" si="410"/>
        <v>7.5741749999999994</v>
      </c>
    </row>
    <row r="2058" spans="1:10">
      <c r="A2058" s="1320"/>
      <c r="B2058" s="1321"/>
      <c r="C2058" s="1321"/>
      <c r="D2058" s="1322"/>
      <c r="E2058" s="134" t="s">
        <v>84</v>
      </c>
      <c r="F2058" s="637">
        <v>4.49</v>
      </c>
      <c r="G2058" s="128">
        <v>1.2</v>
      </c>
      <c r="H2058" s="128">
        <f t="shared" si="422"/>
        <v>2.8624999999999998</v>
      </c>
      <c r="I2058" s="127">
        <v>0.5</v>
      </c>
      <c r="J2058" s="750">
        <f t="shared" si="410"/>
        <v>7.711574999999999</v>
      </c>
    </row>
    <row r="2059" spans="1:10">
      <c r="A2059" s="1320"/>
      <c r="B2059" s="1321"/>
      <c r="C2059" s="1321"/>
      <c r="D2059" s="1322"/>
      <c r="E2059" s="134" t="s">
        <v>85</v>
      </c>
      <c r="F2059" s="637">
        <v>4.8899999999999997</v>
      </c>
      <c r="G2059" s="128">
        <v>1.2</v>
      </c>
      <c r="H2059" s="128">
        <f t="shared" si="422"/>
        <v>2.8624999999999998</v>
      </c>
      <c r="I2059" s="127">
        <v>0.5</v>
      </c>
      <c r="J2059" s="750">
        <f t="shared" si="410"/>
        <v>8.3985749999999992</v>
      </c>
    </row>
    <row r="2060" spans="1:10">
      <c r="A2060" s="1320"/>
      <c r="B2060" s="1321"/>
      <c r="C2060" s="1321"/>
      <c r="D2060" s="1322"/>
      <c r="E2060" s="134" t="s">
        <v>86</v>
      </c>
      <c r="F2060" s="637">
        <v>4.8</v>
      </c>
      <c r="G2060" s="128">
        <v>1.2</v>
      </c>
      <c r="H2060" s="128">
        <f t="shared" si="422"/>
        <v>2.8624999999999998</v>
      </c>
      <c r="I2060" s="127">
        <v>0.5</v>
      </c>
      <c r="J2060" s="750">
        <f t="shared" ref="J2060:J2079" si="423">+F2060*G2060*I2060*H2060</f>
        <v>8.2439999999999998</v>
      </c>
    </row>
    <row r="2061" spans="1:10">
      <c r="A2061" s="1320"/>
      <c r="B2061" s="1321"/>
      <c r="C2061" s="1321"/>
      <c r="D2061" s="1322"/>
      <c r="E2061" s="134" t="s">
        <v>87</v>
      </c>
      <c r="F2061" s="637">
        <v>4.67</v>
      </c>
      <c r="G2061" s="128">
        <v>1.2</v>
      </c>
      <c r="H2061" s="128">
        <f t="shared" si="422"/>
        <v>2.8624999999999998</v>
      </c>
      <c r="I2061" s="127">
        <v>0.5</v>
      </c>
      <c r="J2061" s="750">
        <f t="shared" si="423"/>
        <v>8.0207249999999988</v>
      </c>
    </row>
    <row r="2062" spans="1:10">
      <c r="A2062" s="1320"/>
      <c r="B2062" s="1321"/>
      <c r="C2062" s="1321"/>
      <c r="D2062" s="1322"/>
      <c r="E2062" s="134" t="s">
        <v>88</v>
      </c>
      <c r="F2062" s="637">
        <v>5.01</v>
      </c>
      <c r="G2062" s="128">
        <v>1.2</v>
      </c>
      <c r="H2062" s="128">
        <f t="shared" si="422"/>
        <v>2.8624999999999998</v>
      </c>
      <c r="I2062" s="127">
        <v>0.5</v>
      </c>
      <c r="J2062" s="750">
        <f t="shared" si="423"/>
        <v>8.6046749999999985</v>
      </c>
    </row>
    <row r="2063" spans="1:10">
      <c r="A2063" s="1320"/>
      <c r="B2063" s="1321"/>
      <c r="C2063" s="1321"/>
      <c r="D2063" s="1322"/>
      <c r="E2063" s="447" t="str">
        <f>+E167</f>
        <v>P25 A P57</v>
      </c>
      <c r="F2063" s="637"/>
      <c r="G2063" s="128"/>
      <c r="H2063" s="128"/>
      <c r="I2063" s="127"/>
      <c r="J2063" s="750">
        <f t="shared" ref="J2063:J2073" si="424">+F2063*G2063*I2063*H2063</f>
        <v>0</v>
      </c>
    </row>
    <row r="2064" spans="1:10">
      <c r="A2064" s="1320"/>
      <c r="B2064" s="1321"/>
      <c r="C2064" s="1321"/>
      <c r="D2064" s="1322"/>
      <c r="E2064" s="447" t="str">
        <f>+E168</f>
        <v>P57 A P17</v>
      </c>
      <c r="F2064" s="637"/>
      <c r="G2064" s="128"/>
      <c r="H2064" s="128"/>
      <c r="I2064" s="127"/>
      <c r="J2064" s="750"/>
    </row>
    <row r="2065" spans="1:12">
      <c r="A2065" s="1320"/>
      <c r="B2065" s="1321"/>
      <c r="C2065" s="1321"/>
      <c r="D2065" s="1322"/>
      <c r="E2065" s="134" t="s">
        <v>81</v>
      </c>
      <c r="F2065" s="637">
        <v>5.35</v>
      </c>
      <c r="G2065" s="128">
        <v>0.7</v>
      </c>
      <c r="H2065" s="128">
        <f>(1.2+H$168)/2+0.1</f>
        <v>1.665</v>
      </c>
      <c r="I2065" s="127">
        <v>0.5</v>
      </c>
      <c r="J2065" s="750">
        <f>+F2065*G2065*I2065*H2065</f>
        <v>3.1177124999999997</v>
      </c>
    </row>
    <row r="2066" spans="1:12">
      <c r="A2066" s="1320"/>
      <c r="B2066" s="1321"/>
      <c r="C2066" s="1321"/>
      <c r="D2066" s="1322"/>
      <c r="E2066" s="134" t="s">
        <v>82</v>
      </c>
      <c r="F2066" s="637">
        <v>4.59</v>
      </c>
      <c r="G2066" s="128">
        <v>0.7</v>
      </c>
      <c r="H2066" s="128">
        <f t="shared" ref="H2066:H2078" si="425">(1.2+H$168)/2+0.1</f>
        <v>1.665</v>
      </c>
      <c r="I2066" s="127">
        <v>0.5</v>
      </c>
      <c r="J2066" s="750">
        <f t="shared" si="424"/>
        <v>2.6748224999999999</v>
      </c>
    </row>
    <row r="2067" spans="1:12">
      <c r="A2067" s="1320"/>
      <c r="B2067" s="1321"/>
      <c r="C2067" s="1321"/>
      <c r="D2067" s="1322"/>
      <c r="E2067" s="134" t="s">
        <v>83</v>
      </c>
      <c r="F2067" s="637">
        <v>4.49</v>
      </c>
      <c r="G2067" s="128">
        <v>0.7</v>
      </c>
      <c r="H2067" s="128">
        <f t="shared" si="425"/>
        <v>1.665</v>
      </c>
      <c r="I2067" s="127">
        <v>0.5</v>
      </c>
      <c r="J2067" s="750">
        <f t="shared" si="424"/>
        <v>2.6165474999999998</v>
      </c>
    </row>
    <row r="2068" spans="1:12">
      <c r="A2068" s="1320"/>
      <c r="B2068" s="1321"/>
      <c r="C2068" s="1321"/>
      <c r="D2068" s="1322"/>
      <c r="E2068" s="134" t="s">
        <v>84</v>
      </c>
      <c r="F2068" s="637">
        <v>4.37</v>
      </c>
      <c r="G2068" s="128">
        <v>0.7</v>
      </c>
      <c r="H2068" s="128">
        <f t="shared" si="425"/>
        <v>1.665</v>
      </c>
      <c r="I2068" s="127">
        <v>0.5</v>
      </c>
      <c r="J2068" s="750">
        <f t="shared" si="424"/>
        <v>2.5466175</v>
      </c>
    </row>
    <row r="2069" spans="1:12">
      <c r="A2069" s="1320"/>
      <c r="B2069" s="1321"/>
      <c r="C2069" s="1321"/>
      <c r="D2069" s="1322"/>
      <c r="E2069" s="134" t="s">
        <v>85</v>
      </c>
      <c r="F2069" s="637">
        <v>4.3099999999999996</v>
      </c>
      <c r="G2069" s="128">
        <v>0.7</v>
      </c>
      <c r="H2069" s="128">
        <f t="shared" si="425"/>
        <v>1.665</v>
      </c>
      <c r="I2069" s="127">
        <v>0.5</v>
      </c>
      <c r="J2069" s="750">
        <f t="shared" si="424"/>
        <v>2.5116524999999994</v>
      </c>
    </row>
    <row r="2070" spans="1:12">
      <c r="A2070" s="1320"/>
      <c r="B2070" s="1321"/>
      <c r="C2070" s="1321"/>
      <c r="D2070" s="1322"/>
      <c r="E2070" s="134" t="s">
        <v>86</v>
      </c>
      <c r="F2070" s="637">
        <v>4.4400000000000004</v>
      </c>
      <c r="G2070" s="128">
        <v>0.7</v>
      </c>
      <c r="H2070" s="128">
        <f t="shared" si="425"/>
        <v>1.665</v>
      </c>
      <c r="I2070" s="127">
        <v>0.5</v>
      </c>
      <c r="J2070" s="750">
        <f>+F2070*G2070*I2070*H2070</f>
        <v>2.5874100000000002</v>
      </c>
    </row>
    <row r="2071" spans="1:12">
      <c r="A2071" s="1320"/>
      <c r="B2071" s="1321"/>
      <c r="C2071" s="1321"/>
      <c r="D2071" s="1322"/>
      <c r="E2071" s="134" t="s">
        <v>87</v>
      </c>
      <c r="F2071" s="637">
        <v>4.3899999999999997</v>
      </c>
      <c r="G2071" s="128">
        <v>0.7</v>
      </c>
      <c r="H2071" s="128">
        <f t="shared" si="425"/>
        <v>1.665</v>
      </c>
      <c r="I2071" s="127">
        <v>0.5</v>
      </c>
      <c r="J2071" s="750">
        <f t="shared" si="424"/>
        <v>2.5582724999999997</v>
      </c>
    </row>
    <row r="2072" spans="1:12">
      <c r="A2072" s="1320"/>
      <c r="B2072" s="1321"/>
      <c r="C2072" s="1321"/>
      <c r="D2072" s="1322"/>
      <c r="E2072" s="134" t="s">
        <v>88</v>
      </c>
      <c r="F2072" s="637">
        <v>4.53</v>
      </c>
      <c r="G2072" s="128">
        <v>0.7</v>
      </c>
      <c r="H2072" s="128">
        <f t="shared" si="425"/>
        <v>1.665</v>
      </c>
      <c r="I2072" s="127">
        <v>0.5</v>
      </c>
      <c r="J2072" s="750">
        <f t="shared" si="424"/>
        <v>2.6398574999999997</v>
      </c>
    </row>
    <row r="2073" spans="1:12">
      <c r="A2073" s="1320"/>
      <c r="B2073" s="1321"/>
      <c r="C2073" s="1321"/>
      <c r="D2073" s="1322"/>
      <c r="E2073" s="134" t="s">
        <v>89</v>
      </c>
      <c r="F2073" s="637">
        <v>4.4400000000000004</v>
      </c>
      <c r="G2073" s="128">
        <v>0.7</v>
      </c>
      <c r="H2073" s="128">
        <f t="shared" si="425"/>
        <v>1.665</v>
      </c>
      <c r="I2073" s="127">
        <v>0.5</v>
      </c>
      <c r="J2073" s="750">
        <f t="shared" si="424"/>
        <v>2.5874100000000002</v>
      </c>
    </row>
    <row r="2074" spans="1:12">
      <c r="A2074" s="1320"/>
      <c r="B2074" s="1321"/>
      <c r="C2074" s="1321"/>
      <c r="D2074" s="1322"/>
      <c r="E2074" s="134" t="s">
        <v>90</v>
      </c>
      <c r="F2074" s="637">
        <v>4.58</v>
      </c>
      <c r="G2074" s="128">
        <v>0.7</v>
      </c>
      <c r="H2074" s="128">
        <f t="shared" si="425"/>
        <v>1.665</v>
      </c>
      <c r="I2074" s="127">
        <v>0.5</v>
      </c>
      <c r="J2074" s="750">
        <f t="shared" si="423"/>
        <v>2.6689950000000002</v>
      </c>
    </row>
    <row r="2075" spans="1:12">
      <c r="A2075" s="1320"/>
      <c r="B2075" s="1321"/>
      <c r="C2075" s="1321"/>
      <c r="D2075" s="1322"/>
      <c r="E2075" s="134" t="s">
        <v>91</v>
      </c>
      <c r="F2075" s="637">
        <v>5.83</v>
      </c>
      <c r="G2075" s="128">
        <v>0.7</v>
      </c>
      <c r="H2075" s="128">
        <f t="shared" si="425"/>
        <v>1.665</v>
      </c>
      <c r="I2075" s="127">
        <v>0.5</v>
      </c>
      <c r="J2075" s="750">
        <f t="shared" si="423"/>
        <v>3.3974324999999999</v>
      </c>
    </row>
    <row r="2076" spans="1:12">
      <c r="A2076" s="1320"/>
      <c r="B2076" s="1321"/>
      <c r="C2076" s="1321"/>
      <c r="D2076" s="1322"/>
      <c r="E2076" s="134" t="s">
        <v>92</v>
      </c>
      <c r="F2076" s="637">
        <v>5.7</v>
      </c>
      <c r="G2076" s="128">
        <v>0.7</v>
      </c>
      <c r="H2076" s="128">
        <f t="shared" si="425"/>
        <v>1.665</v>
      </c>
      <c r="I2076" s="127">
        <v>0.5</v>
      </c>
      <c r="J2076" s="750">
        <f t="shared" si="423"/>
        <v>3.3216749999999999</v>
      </c>
    </row>
    <row r="2077" spans="1:12">
      <c r="A2077" s="1320"/>
      <c r="B2077" s="1321"/>
      <c r="C2077" s="1321"/>
      <c r="D2077" s="1322"/>
      <c r="E2077" s="134" t="s">
        <v>93</v>
      </c>
      <c r="F2077" s="637">
        <v>6.1</v>
      </c>
      <c r="G2077" s="128">
        <v>0.7</v>
      </c>
      <c r="H2077" s="128">
        <f t="shared" si="425"/>
        <v>1.665</v>
      </c>
      <c r="I2077" s="127">
        <v>0.5</v>
      </c>
      <c r="J2077" s="750">
        <f t="shared" si="423"/>
        <v>3.5547749999999998</v>
      </c>
    </row>
    <row r="2078" spans="1:12">
      <c r="A2078" s="1320"/>
      <c r="B2078" s="1321"/>
      <c r="C2078" s="1321"/>
      <c r="D2078" s="1322"/>
      <c r="E2078" s="134" t="s">
        <v>225</v>
      </c>
      <c r="F2078" s="637">
        <v>4.8099999999999996</v>
      </c>
      <c r="G2078" s="128">
        <v>0.7</v>
      </c>
      <c r="H2078" s="128">
        <f t="shared" si="425"/>
        <v>1.665</v>
      </c>
      <c r="I2078" s="127">
        <v>0.5</v>
      </c>
      <c r="J2078" s="750">
        <f t="shared" si="423"/>
        <v>2.8030274999999998</v>
      </c>
    </row>
    <row r="2079" spans="1:12">
      <c r="A2079" s="1320"/>
      <c r="B2079" s="1321"/>
      <c r="C2079" s="1321"/>
      <c r="D2079" s="1322"/>
      <c r="E2079" s="134" t="s">
        <v>836</v>
      </c>
      <c r="F2079" s="637">
        <f>+F1061</f>
        <v>3776.46</v>
      </c>
      <c r="G2079" s="128">
        <v>0.4</v>
      </c>
      <c r="H2079" s="128">
        <v>1.4</v>
      </c>
      <c r="I2079" s="127">
        <v>0.5</v>
      </c>
      <c r="J2079" s="750">
        <f t="shared" si="423"/>
        <v>1057.4087999999999</v>
      </c>
    </row>
    <row r="2080" spans="1:12" ht="13.5" thickBot="1">
      <c r="A2080" s="1320"/>
      <c r="B2080" s="1321"/>
      <c r="C2080" s="1321"/>
      <c r="D2080" s="1322"/>
      <c r="E2080" s="134"/>
      <c r="F2080" s="637"/>
      <c r="G2080" s="128"/>
      <c r="H2080" s="128"/>
      <c r="I2080" s="127"/>
      <c r="J2080" s="750"/>
      <c r="L2080" s="40"/>
    </row>
    <row r="2081" spans="1:12" ht="13.5" thickBot="1">
      <c r="A2081" s="1320"/>
      <c r="B2081" s="1321"/>
      <c r="C2081" s="1321"/>
      <c r="D2081" s="1322"/>
      <c r="E2081" s="112" t="s">
        <v>104</v>
      </c>
      <c r="F2081" s="939" t="s">
        <v>59</v>
      </c>
      <c r="G2081" s="112" t="s">
        <v>60</v>
      </c>
      <c r="H2081" s="112" t="s">
        <v>96</v>
      </c>
      <c r="I2081" s="114" t="s">
        <v>57</v>
      </c>
      <c r="J2081" s="112"/>
      <c r="L2081" s="40"/>
    </row>
    <row r="2082" spans="1:12">
      <c r="A2082" s="1320"/>
      <c r="B2082" s="1321"/>
      <c r="C2082" s="1321"/>
      <c r="D2082" s="1322"/>
      <c r="E2082" s="134" t="s">
        <v>231</v>
      </c>
      <c r="F2082" s="637">
        <v>0.8</v>
      </c>
      <c r="G2082" s="128">
        <v>0.8</v>
      </c>
      <c r="H2082" s="128">
        <v>1.2</v>
      </c>
      <c r="I2082" s="125">
        <v>629</v>
      </c>
      <c r="J2082" s="750">
        <f>+F2082*G2082*I2082*H2082</f>
        <v>483.07200000000006</v>
      </c>
      <c r="L2082" s="40">
        <f>+'PRESU OFICIAL'!I110</f>
        <v>0</v>
      </c>
    </row>
    <row r="2083" spans="1:12" ht="13.5" thickBot="1">
      <c r="A2083" s="1320"/>
      <c r="B2083" s="1321"/>
      <c r="C2083" s="1321"/>
      <c r="D2083" s="1322"/>
      <c r="E2083" s="119"/>
      <c r="F2083" s="637"/>
      <c r="G2083" s="128"/>
      <c r="H2083" s="128"/>
      <c r="I2083" s="127"/>
      <c r="J2083" s="750">
        <f>+F2083*G2083*I2083*H2083</f>
        <v>0</v>
      </c>
    </row>
    <row r="2084" spans="1:12" ht="13.5" thickBot="1">
      <c r="A2084" s="1323"/>
      <c r="B2084" s="1324"/>
      <c r="C2084" s="1324"/>
      <c r="D2084" s="1325"/>
      <c r="E2084" s="606" t="s">
        <v>49</v>
      </c>
      <c r="F2084" s="938"/>
      <c r="G2084" s="384"/>
      <c r="H2084" s="384"/>
      <c r="I2084" s="928"/>
      <c r="J2084" s="753">
        <f>ROUND(SUM(J1215:J2083),2)</f>
        <v>3730.78</v>
      </c>
      <c r="L2084" s="385"/>
    </row>
    <row r="2085" spans="1:12" ht="13.5" thickBot="1"/>
    <row r="2086" spans="1:12" ht="33" customHeight="1" thickBot="1">
      <c r="A2086" s="1326" t="str">
        <f>+'PRESU OFICIAL'!B29</f>
        <v xml:space="preserve">Excavación manual en material conglomerado. Incluye mano de obra, materiales y equipo. Para el pago se realizara caracterización de material y registro, los cuales no tendrán medida ni pago por separado. </v>
      </c>
      <c r="B2086" s="1327"/>
      <c r="C2086" s="1327"/>
      <c r="D2086" s="1327"/>
      <c r="E2086" s="1327"/>
      <c r="F2086" s="1327"/>
      <c r="G2086" s="1327"/>
      <c r="H2086" s="1329"/>
      <c r="I2086" s="132" t="str">
        <f>'PRESU OFICIAL'!C29</f>
        <v>M3</v>
      </c>
      <c r="J2086" s="435" t="str">
        <f>+'PRESU OFICIAL'!A29</f>
        <v>1,5,2</v>
      </c>
    </row>
    <row r="2087" spans="1:12" ht="15.75" customHeight="1" thickBot="1">
      <c r="A2087" s="1317" t="s">
        <v>831</v>
      </c>
      <c r="B2087" s="1318"/>
      <c r="C2087" s="1318"/>
      <c r="D2087" s="1319"/>
      <c r="E2087" s="112" t="s">
        <v>3</v>
      </c>
      <c r="F2087" s="939" t="s">
        <v>59</v>
      </c>
      <c r="G2087" s="112" t="s">
        <v>60</v>
      </c>
      <c r="H2087" s="112" t="s">
        <v>61</v>
      </c>
      <c r="I2087" s="114" t="s">
        <v>62</v>
      </c>
      <c r="J2087" s="112" t="s">
        <v>49</v>
      </c>
    </row>
    <row r="2088" spans="1:12">
      <c r="A2088" s="1320"/>
      <c r="B2088" s="1321"/>
      <c r="C2088" s="1321"/>
      <c r="D2088" s="1322"/>
      <c r="E2088" s="119" t="str">
        <f>+E1215</f>
        <v>P1 A P2</v>
      </c>
      <c r="F2088" s="131"/>
      <c r="G2088" s="131"/>
      <c r="H2088" s="766"/>
      <c r="I2088" s="127"/>
      <c r="J2088" s="750"/>
    </row>
    <row r="2089" spans="1:12">
      <c r="A2089" s="1320"/>
      <c r="B2089" s="1321"/>
      <c r="C2089" s="1321"/>
      <c r="D2089" s="1322"/>
      <c r="E2089" s="134" t="str">
        <f>+E1216</f>
        <v>DOMICILIARIA 1</v>
      </c>
      <c r="F2089" s="134">
        <f t="shared" ref="F2089:G2091" si="426">+F1216</f>
        <v>5.58</v>
      </c>
      <c r="G2089" s="134">
        <f t="shared" si="426"/>
        <v>0.7</v>
      </c>
      <c r="H2089" s="128">
        <f t="shared" ref="H2089" si="427">+H1216</f>
        <v>1.7925</v>
      </c>
      <c r="I2089" s="127">
        <f t="shared" ref="I2089" si="428">+I1216</f>
        <v>0</v>
      </c>
      <c r="J2089" s="750">
        <f>+F2089*G2089*I2089*H2089</f>
        <v>0</v>
      </c>
    </row>
    <row r="2090" spans="1:12">
      <c r="A2090" s="1320"/>
      <c r="B2090" s="1321"/>
      <c r="C2090" s="1321"/>
      <c r="D2090" s="1322"/>
      <c r="E2090" s="134" t="str">
        <f>+E1217</f>
        <v>DOMICILIARIA 2</v>
      </c>
      <c r="F2090" s="134">
        <f t="shared" si="426"/>
        <v>3.25</v>
      </c>
      <c r="G2090" s="134">
        <f t="shared" si="426"/>
        <v>0.7</v>
      </c>
      <c r="H2090" s="128">
        <f t="shared" ref="H2090:I2090" si="429">+H1217</f>
        <v>1.7925</v>
      </c>
      <c r="I2090" s="127">
        <f t="shared" si="429"/>
        <v>0</v>
      </c>
      <c r="J2090" s="750">
        <f t="shared" ref="J2090:J2092" si="430">+F2090*G2090*I2090*H2090</f>
        <v>0</v>
      </c>
    </row>
    <row r="2091" spans="1:12">
      <c r="A2091" s="1320"/>
      <c r="B2091" s="1321"/>
      <c r="C2091" s="1321"/>
      <c r="D2091" s="1322"/>
      <c r="E2091" s="134" t="str">
        <f>+E1218</f>
        <v>DOMICILIARIA 3</v>
      </c>
      <c r="F2091" s="134">
        <f t="shared" si="426"/>
        <v>5.1100000000000003</v>
      </c>
      <c r="G2091" s="134">
        <f t="shared" si="426"/>
        <v>0.7</v>
      </c>
      <c r="H2091" s="128">
        <f>+H1218</f>
        <v>1.7925</v>
      </c>
      <c r="I2091" s="127">
        <f>+I1218</f>
        <v>0</v>
      </c>
      <c r="J2091" s="750">
        <f t="shared" si="430"/>
        <v>0</v>
      </c>
    </row>
    <row r="2092" spans="1:12">
      <c r="A2092" s="1320"/>
      <c r="B2092" s="1321"/>
      <c r="C2092" s="1321"/>
      <c r="D2092" s="1322"/>
      <c r="E2092" s="134" t="str">
        <f t="shared" ref="E2092:G2092" si="431">+E1219</f>
        <v>DOMICILIARIA 4</v>
      </c>
      <c r="F2092" s="134">
        <f t="shared" si="431"/>
        <v>4.82</v>
      </c>
      <c r="G2092" s="134">
        <f t="shared" si="431"/>
        <v>0.7</v>
      </c>
      <c r="H2092" s="128">
        <f>+H1219</f>
        <v>1.7925</v>
      </c>
      <c r="I2092" s="127">
        <f>+I1219</f>
        <v>0</v>
      </c>
      <c r="J2092" s="750">
        <f t="shared" si="430"/>
        <v>0</v>
      </c>
    </row>
    <row r="2093" spans="1:12">
      <c r="A2093" s="1320"/>
      <c r="B2093" s="1321"/>
      <c r="C2093" s="1321"/>
      <c r="D2093" s="1322"/>
      <c r="E2093" s="134" t="str">
        <f t="shared" ref="E2093:I2093" si="432">+E1220</f>
        <v>DOMICILIARIA 5</v>
      </c>
      <c r="F2093" s="134">
        <f t="shared" si="432"/>
        <v>4.71</v>
      </c>
      <c r="G2093" s="134">
        <f t="shared" si="432"/>
        <v>0.7</v>
      </c>
      <c r="H2093" s="128">
        <f t="shared" si="432"/>
        <v>1.7925</v>
      </c>
      <c r="I2093" s="127">
        <f t="shared" si="432"/>
        <v>0</v>
      </c>
      <c r="J2093" s="750">
        <f t="shared" ref="J2093:J2156" si="433">+F2093*G2093*I2093*H2093</f>
        <v>0</v>
      </c>
    </row>
    <row r="2094" spans="1:12">
      <c r="A2094" s="1320"/>
      <c r="B2094" s="1321"/>
      <c r="C2094" s="1321"/>
      <c r="D2094" s="1322"/>
      <c r="E2094" s="134" t="str">
        <f t="shared" ref="E2094:I2094" si="434">+E1221</f>
        <v>DOMICILIARIA 6</v>
      </c>
      <c r="F2094" s="134">
        <f t="shared" si="434"/>
        <v>5.1100000000000003</v>
      </c>
      <c r="G2094" s="134">
        <f t="shared" si="434"/>
        <v>0.7</v>
      </c>
      <c r="H2094" s="128">
        <f t="shared" si="434"/>
        <v>1.7925</v>
      </c>
      <c r="I2094" s="127">
        <f t="shared" si="434"/>
        <v>0</v>
      </c>
      <c r="J2094" s="750">
        <f t="shared" si="433"/>
        <v>0</v>
      </c>
    </row>
    <row r="2095" spans="1:12">
      <c r="A2095" s="1320"/>
      <c r="B2095" s="1321"/>
      <c r="C2095" s="1321"/>
      <c r="D2095" s="1322"/>
      <c r="E2095" s="134" t="str">
        <f t="shared" ref="E2095:G2095" si="435">+E1222</f>
        <v>DOMICILIARIA 7</v>
      </c>
      <c r="F2095" s="134">
        <f t="shared" si="435"/>
        <v>4.88</v>
      </c>
      <c r="G2095" s="134">
        <f t="shared" si="435"/>
        <v>0.7</v>
      </c>
      <c r="H2095" s="128">
        <f>+H1222</f>
        <v>1.7925</v>
      </c>
      <c r="I2095" s="127">
        <f>+I1222</f>
        <v>0</v>
      </c>
      <c r="J2095" s="750">
        <f t="shared" si="433"/>
        <v>0</v>
      </c>
    </row>
    <row r="2096" spans="1:12">
      <c r="A2096" s="1320"/>
      <c r="B2096" s="1321"/>
      <c r="C2096" s="1321"/>
      <c r="D2096" s="1322"/>
      <c r="E2096" s="134" t="str">
        <f t="shared" ref="E2096:I2096" si="436">+E1223</f>
        <v>DOMICILIARIA 8</v>
      </c>
      <c r="F2096" s="134">
        <f t="shared" si="436"/>
        <v>5.26</v>
      </c>
      <c r="G2096" s="134">
        <f t="shared" si="436"/>
        <v>0.7</v>
      </c>
      <c r="H2096" s="128">
        <f t="shared" si="436"/>
        <v>1.7925</v>
      </c>
      <c r="I2096" s="127">
        <f t="shared" si="436"/>
        <v>0</v>
      </c>
      <c r="J2096" s="750">
        <f t="shared" si="433"/>
        <v>0</v>
      </c>
    </row>
    <row r="2097" spans="1:10">
      <c r="A2097" s="1320"/>
      <c r="B2097" s="1321"/>
      <c r="C2097" s="1321"/>
      <c r="D2097" s="1322"/>
      <c r="E2097" s="134" t="str">
        <f t="shared" ref="E2097:I2097" si="437">+E1224</f>
        <v>DOMICILIARIA 9</v>
      </c>
      <c r="F2097" s="134">
        <f t="shared" si="437"/>
        <v>4.72</v>
      </c>
      <c r="G2097" s="134">
        <f t="shared" si="437"/>
        <v>0.7</v>
      </c>
      <c r="H2097" s="128">
        <f t="shared" si="437"/>
        <v>1.7925</v>
      </c>
      <c r="I2097" s="127">
        <f t="shared" si="437"/>
        <v>0</v>
      </c>
      <c r="J2097" s="750">
        <f t="shared" si="433"/>
        <v>0</v>
      </c>
    </row>
    <row r="2098" spans="1:10">
      <c r="A2098" s="1320"/>
      <c r="B2098" s="1321"/>
      <c r="C2098" s="1321"/>
      <c r="D2098" s="1322"/>
      <c r="E2098" s="134" t="str">
        <f t="shared" ref="E2098:G2098" si="438">+E1225</f>
        <v>DOMICILIARIA 10</v>
      </c>
      <c r="F2098" s="134">
        <f t="shared" si="438"/>
        <v>4.55</v>
      </c>
      <c r="G2098" s="134">
        <f t="shared" si="438"/>
        <v>0.7</v>
      </c>
      <c r="H2098" s="128">
        <f>+H1225</f>
        <v>1.7925</v>
      </c>
      <c r="I2098" s="127">
        <f>+I1225</f>
        <v>0</v>
      </c>
      <c r="J2098" s="750">
        <f t="shared" si="433"/>
        <v>0</v>
      </c>
    </row>
    <row r="2099" spans="1:10">
      <c r="A2099" s="1320"/>
      <c r="B2099" s="1321"/>
      <c r="C2099" s="1321"/>
      <c r="D2099" s="1322"/>
      <c r="E2099" s="134" t="str">
        <f t="shared" ref="E2099:I2099" si="439">+E1226</f>
        <v>DOMICILIARIA 11</v>
      </c>
      <c r="F2099" s="134">
        <f t="shared" si="439"/>
        <v>4.5</v>
      </c>
      <c r="G2099" s="134">
        <f t="shared" si="439"/>
        <v>0.7</v>
      </c>
      <c r="H2099" s="128">
        <f t="shared" si="439"/>
        <v>1.7925</v>
      </c>
      <c r="I2099" s="127">
        <f t="shared" si="439"/>
        <v>0</v>
      </c>
      <c r="J2099" s="750">
        <f t="shared" si="433"/>
        <v>0</v>
      </c>
    </row>
    <row r="2100" spans="1:10">
      <c r="A2100" s="1320"/>
      <c r="B2100" s="1321"/>
      <c r="C2100" s="1321"/>
      <c r="D2100" s="1322"/>
      <c r="E2100" s="134" t="str">
        <f t="shared" ref="E2100:I2100" si="440">+E1227</f>
        <v>DOMICILIARIA 12</v>
      </c>
      <c r="F2100" s="134">
        <f t="shared" si="440"/>
        <v>3.98</v>
      </c>
      <c r="G2100" s="134">
        <f t="shared" si="440"/>
        <v>0.7</v>
      </c>
      <c r="H2100" s="128">
        <f t="shared" si="440"/>
        <v>1.7925</v>
      </c>
      <c r="I2100" s="127">
        <f t="shared" si="440"/>
        <v>0</v>
      </c>
      <c r="J2100" s="750">
        <f t="shared" si="433"/>
        <v>0</v>
      </c>
    </row>
    <row r="2101" spans="1:10">
      <c r="A2101" s="1320"/>
      <c r="B2101" s="1321"/>
      <c r="C2101" s="1321"/>
      <c r="D2101" s="1322"/>
      <c r="E2101" s="134" t="str">
        <f t="shared" ref="E2101:G2101" si="441">+E1228</f>
        <v>DOMICILIARIA 13</v>
      </c>
      <c r="F2101" s="134">
        <f t="shared" si="441"/>
        <v>3.28</v>
      </c>
      <c r="G2101" s="134">
        <f t="shared" si="441"/>
        <v>0.7</v>
      </c>
      <c r="H2101" s="128">
        <f>+H1228</f>
        <v>1.7925</v>
      </c>
      <c r="I2101" s="127">
        <f>+I1228</f>
        <v>0</v>
      </c>
      <c r="J2101" s="750">
        <f t="shared" si="433"/>
        <v>0</v>
      </c>
    </row>
    <row r="2102" spans="1:10">
      <c r="A2102" s="1320"/>
      <c r="B2102" s="1321"/>
      <c r="C2102" s="1321"/>
      <c r="D2102" s="1322"/>
      <c r="E2102" s="134" t="str">
        <f t="shared" ref="E2102:I2102" si="442">+E1229</f>
        <v>DOMICILIARIA 14</v>
      </c>
      <c r="F2102" s="134">
        <f t="shared" si="442"/>
        <v>3.65</v>
      </c>
      <c r="G2102" s="134">
        <f t="shared" si="442"/>
        <v>0.7</v>
      </c>
      <c r="H2102" s="128">
        <f t="shared" si="442"/>
        <v>1.7925</v>
      </c>
      <c r="I2102" s="127">
        <f t="shared" si="442"/>
        <v>0</v>
      </c>
      <c r="J2102" s="750">
        <f t="shared" si="433"/>
        <v>0</v>
      </c>
    </row>
    <row r="2103" spans="1:10">
      <c r="A2103" s="1320"/>
      <c r="B2103" s="1321"/>
      <c r="C2103" s="1321"/>
      <c r="D2103" s="1322"/>
      <c r="E2103" s="134" t="str">
        <f t="shared" ref="E2103:I2103" si="443">+E1230</f>
        <v>DOMICILIARIA 15</v>
      </c>
      <c r="F2103" s="134">
        <f t="shared" si="443"/>
        <v>3.45</v>
      </c>
      <c r="G2103" s="134">
        <f t="shared" si="443"/>
        <v>0.7</v>
      </c>
      <c r="H2103" s="128">
        <f t="shared" si="443"/>
        <v>1.7925</v>
      </c>
      <c r="I2103" s="127">
        <f t="shared" si="443"/>
        <v>0</v>
      </c>
      <c r="J2103" s="750">
        <f t="shared" si="433"/>
        <v>0</v>
      </c>
    </row>
    <row r="2104" spans="1:10">
      <c r="A2104" s="1320"/>
      <c r="B2104" s="1321"/>
      <c r="C2104" s="1321"/>
      <c r="D2104" s="1322"/>
      <c r="E2104" s="134" t="str">
        <f t="shared" ref="E2104:G2104" si="444">+E1231</f>
        <v>DOMICILIARIA 16</v>
      </c>
      <c r="F2104" s="134">
        <f t="shared" si="444"/>
        <v>3.39</v>
      </c>
      <c r="G2104" s="134">
        <f t="shared" si="444"/>
        <v>0.7</v>
      </c>
      <c r="H2104" s="128">
        <f>+H1231</f>
        <v>1.7925</v>
      </c>
      <c r="I2104" s="127">
        <f>+I1231</f>
        <v>0</v>
      </c>
      <c r="J2104" s="750">
        <f t="shared" si="433"/>
        <v>0</v>
      </c>
    </row>
    <row r="2105" spans="1:10">
      <c r="A2105" s="1320"/>
      <c r="B2105" s="1321"/>
      <c r="C2105" s="1321"/>
      <c r="D2105" s="1322"/>
      <c r="E2105" s="134" t="str">
        <f t="shared" ref="E2105:I2105" si="445">+E1232</f>
        <v>DOMICILIARIA 17</v>
      </c>
      <c r="F2105" s="134">
        <f t="shared" si="445"/>
        <v>3.76</v>
      </c>
      <c r="G2105" s="134">
        <f t="shared" si="445"/>
        <v>0.7</v>
      </c>
      <c r="H2105" s="128">
        <f t="shared" si="445"/>
        <v>1.7925</v>
      </c>
      <c r="I2105" s="127">
        <f t="shared" si="445"/>
        <v>0</v>
      </c>
      <c r="J2105" s="750">
        <f t="shared" si="433"/>
        <v>0</v>
      </c>
    </row>
    <row r="2106" spans="1:10">
      <c r="A2106" s="1320"/>
      <c r="B2106" s="1321"/>
      <c r="C2106" s="1321"/>
      <c r="D2106" s="1322"/>
      <c r="E2106" s="134" t="str">
        <f>+E1233</f>
        <v>DOMICILIARIA 18</v>
      </c>
      <c r="F2106" s="134">
        <f>+F1233</f>
        <v>5.18</v>
      </c>
      <c r="G2106" s="134">
        <f>+G1233</f>
        <v>0.7</v>
      </c>
      <c r="H2106" s="128">
        <f>+H1233</f>
        <v>1.7925</v>
      </c>
      <c r="I2106" s="127">
        <f>+I1233</f>
        <v>0</v>
      </c>
      <c r="J2106" s="750">
        <f t="shared" si="433"/>
        <v>0</v>
      </c>
    </row>
    <row r="2107" spans="1:10">
      <c r="A2107" s="1320"/>
      <c r="B2107" s="1321"/>
      <c r="C2107" s="1321"/>
      <c r="D2107" s="1322"/>
      <c r="E2107" s="134" t="str">
        <f t="shared" ref="E2107:G2107" si="446">+E1234</f>
        <v>DOMICILIARIA 19</v>
      </c>
      <c r="F2107" s="134">
        <f t="shared" si="446"/>
        <v>5.47</v>
      </c>
      <c r="G2107" s="134">
        <f t="shared" si="446"/>
        <v>0.7</v>
      </c>
      <c r="H2107" s="128">
        <f>+H1234</f>
        <v>1.7925</v>
      </c>
      <c r="I2107" s="127">
        <f>+I1234</f>
        <v>0</v>
      </c>
      <c r="J2107" s="750">
        <f t="shared" si="433"/>
        <v>0</v>
      </c>
    </row>
    <row r="2108" spans="1:10">
      <c r="A2108" s="1320"/>
      <c r="B2108" s="1321"/>
      <c r="C2108" s="1321"/>
      <c r="D2108" s="1322"/>
      <c r="E2108" s="134" t="str">
        <f t="shared" ref="E2108:I2108" si="447">+E1235</f>
        <v>DOMICILIARIA 20</v>
      </c>
      <c r="F2108" s="134">
        <f t="shared" si="447"/>
        <v>5.65</v>
      </c>
      <c r="G2108" s="134">
        <f t="shared" si="447"/>
        <v>0.7</v>
      </c>
      <c r="H2108" s="128">
        <f t="shared" si="447"/>
        <v>1.7925</v>
      </c>
      <c r="I2108" s="127">
        <f t="shared" si="447"/>
        <v>0</v>
      </c>
      <c r="J2108" s="750">
        <f t="shared" si="433"/>
        <v>0</v>
      </c>
    </row>
    <row r="2109" spans="1:10">
      <c r="A2109" s="1320"/>
      <c r="B2109" s="1321"/>
      <c r="C2109" s="1321"/>
      <c r="D2109" s="1322"/>
      <c r="E2109" s="134" t="str">
        <f t="shared" ref="E2109:I2109" si="448">+E1236</f>
        <v>P3 A P4</v>
      </c>
      <c r="F2109" s="134">
        <f t="shared" si="448"/>
        <v>0</v>
      </c>
      <c r="G2109" s="134">
        <f t="shared" si="448"/>
        <v>0</v>
      </c>
      <c r="H2109" s="128">
        <f t="shared" si="448"/>
        <v>0</v>
      </c>
      <c r="I2109" s="127">
        <f t="shared" si="448"/>
        <v>0</v>
      </c>
      <c r="J2109" s="750">
        <f t="shared" si="433"/>
        <v>0</v>
      </c>
    </row>
    <row r="2110" spans="1:10">
      <c r="A2110" s="1320"/>
      <c r="B2110" s="1321"/>
      <c r="C2110" s="1321"/>
      <c r="D2110" s="1322"/>
      <c r="E2110" s="134" t="str">
        <f t="shared" ref="E2110:G2110" si="449">+E1237</f>
        <v>DOMICILIARIA 1</v>
      </c>
      <c r="F2110" s="134">
        <f t="shared" si="449"/>
        <v>4.68</v>
      </c>
      <c r="G2110" s="134">
        <f t="shared" si="449"/>
        <v>0.7</v>
      </c>
      <c r="H2110" s="128">
        <f>+H1237</f>
        <v>1.5750000000000002</v>
      </c>
      <c r="I2110" s="127">
        <f>+I1237</f>
        <v>0</v>
      </c>
      <c r="J2110" s="750">
        <f t="shared" si="433"/>
        <v>0</v>
      </c>
    </row>
    <row r="2111" spans="1:10">
      <c r="A2111" s="1320"/>
      <c r="B2111" s="1321"/>
      <c r="C2111" s="1321"/>
      <c r="D2111" s="1322"/>
      <c r="E2111" s="134" t="str">
        <f t="shared" ref="E2111:I2111" si="450">+E1238</f>
        <v>DOMICILIARIA 2</v>
      </c>
      <c r="F2111" s="134">
        <f t="shared" si="450"/>
        <v>5.89</v>
      </c>
      <c r="G2111" s="134">
        <f t="shared" si="450"/>
        <v>0.7</v>
      </c>
      <c r="H2111" s="128">
        <f t="shared" si="450"/>
        <v>1.5750000000000002</v>
      </c>
      <c r="I2111" s="127">
        <f t="shared" si="450"/>
        <v>0</v>
      </c>
      <c r="J2111" s="750">
        <f t="shared" si="433"/>
        <v>0</v>
      </c>
    </row>
    <row r="2112" spans="1:10">
      <c r="A2112" s="1320"/>
      <c r="B2112" s="1321"/>
      <c r="C2112" s="1321"/>
      <c r="D2112" s="1322"/>
      <c r="E2112" s="134" t="str">
        <f t="shared" ref="E2112:I2112" si="451">+E1239</f>
        <v>DOMICILIARIA 3</v>
      </c>
      <c r="F2112" s="134">
        <f t="shared" si="451"/>
        <v>6.89</v>
      </c>
      <c r="G2112" s="134">
        <f t="shared" si="451"/>
        <v>0.7</v>
      </c>
      <c r="H2112" s="128">
        <f t="shared" si="451"/>
        <v>1.5750000000000002</v>
      </c>
      <c r="I2112" s="127">
        <f t="shared" si="451"/>
        <v>0</v>
      </c>
      <c r="J2112" s="750">
        <f t="shared" si="433"/>
        <v>0</v>
      </c>
    </row>
    <row r="2113" spans="1:10">
      <c r="A2113" s="1320"/>
      <c r="B2113" s="1321"/>
      <c r="C2113" s="1321"/>
      <c r="D2113" s="1322"/>
      <c r="E2113" s="134" t="str">
        <f t="shared" ref="E2113:G2113" si="452">+E1240</f>
        <v>DOMICILIARIA 4</v>
      </c>
      <c r="F2113" s="134">
        <f t="shared" si="452"/>
        <v>6.87</v>
      </c>
      <c r="G2113" s="134">
        <f t="shared" si="452"/>
        <v>0.7</v>
      </c>
      <c r="H2113" s="128">
        <f>+H1240</f>
        <v>1.5750000000000002</v>
      </c>
      <c r="I2113" s="127">
        <f>+I1240</f>
        <v>0</v>
      </c>
      <c r="J2113" s="750">
        <f t="shared" si="433"/>
        <v>0</v>
      </c>
    </row>
    <row r="2114" spans="1:10">
      <c r="A2114" s="1320"/>
      <c r="B2114" s="1321"/>
      <c r="C2114" s="1321"/>
      <c r="D2114" s="1322"/>
      <c r="E2114" s="134" t="str">
        <f t="shared" ref="E2114:I2114" si="453">+E1241</f>
        <v>DOMICILIARIA 5</v>
      </c>
      <c r="F2114" s="134">
        <f t="shared" si="453"/>
        <v>6.36</v>
      </c>
      <c r="G2114" s="134">
        <f t="shared" si="453"/>
        <v>0.7</v>
      </c>
      <c r="H2114" s="128">
        <f t="shared" si="453"/>
        <v>1.5750000000000002</v>
      </c>
      <c r="I2114" s="127">
        <f t="shared" si="453"/>
        <v>0</v>
      </c>
      <c r="J2114" s="750">
        <f t="shared" si="433"/>
        <v>0</v>
      </c>
    </row>
    <row r="2115" spans="1:10">
      <c r="A2115" s="1320"/>
      <c r="B2115" s="1321"/>
      <c r="C2115" s="1321"/>
      <c r="D2115" s="1322"/>
      <c r="E2115" s="134" t="str">
        <f t="shared" ref="E2115:I2115" si="454">+E1242</f>
        <v>DOMICILIARIA 6</v>
      </c>
      <c r="F2115" s="134">
        <f t="shared" si="454"/>
        <v>6.18</v>
      </c>
      <c r="G2115" s="134">
        <f t="shared" si="454"/>
        <v>0.7</v>
      </c>
      <c r="H2115" s="128">
        <f t="shared" si="454"/>
        <v>1.5750000000000002</v>
      </c>
      <c r="I2115" s="127">
        <f t="shared" si="454"/>
        <v>0</v>
      </c>
      <c r="J2115" s="750">
        <f t="shared" si="433"/>
        <v>0</v>
      </c>
    </row>
    <row r="2116" spans="1:10">
      <c r="A2116" s="1320"/>
      <c r="B2116" s="1321"/>
      <c r="C2116" s="1321"/>
      <c r="D2116" s="1322"/>
      <c r="E2116" s="134" t="str">
        <f t="shared" ref="E2116:G2116" si="455">+E1243</f>
        <v>DOMICILIARIA 7</v>
      </c>
      <c r="F2116" s="134">
        <f t="shared" si="455"/>
        <v>5.99</v>
      </c>
      <c r="G2116" s="134">
        <f t="shared" si="455"/>
        <v>0.7</v>
      </c>
      <c r="H2116" s="128">
        <f>+H1243</f>
        <v>1.5750000000000002</v>
      </c>
      <c r="I2116" s="127">
        <f>+I1243</f>
        <v>0</v>
      </c>
      <c r="J2116" s="750">
        <f t="shared" si="433"/>
        <v>0</v>
      </c>
    </row>
    <row r="2117" spans="1:10">
      <c r="A2117" s="1320"/>
      <c r="B2117" s="1321"/>
      <c r="C2117" s="1321"/>
      <c r="D2117" s="1322"/>
      <c r="E2117" s="134" t="str">
        <f t="shared" ref="E2117:I2117" si="456">+E1244</f>
        <v>DOMICILIARIA 8</v>
      </c>
      <c r="F2117" s="134">
        <f t="shared" si="456"/>
        <v>4.79</v>
      </c>
      <c r="G2117" s="134">
        <f t="shared" si="456"/>
        <v>0.7</v>
      </c>
      <c r="H2117" s="128">
        <f t="shared" si="456"/>
        <v>1.5750000000000002</v>
      </c>
      <c r="I2117" s="127">
        <f t="shared" si="456"/>
        <v>0</v>
      </c>
      <c r="J2117" s="750">
        <f t="shared" si="433"/>
        <v>0</v>
      </c>
    </row>
    <row r="2118" spans="1:10">
      <c r="A2118" s="1320"/>
      <c r="B2118" s="1321"/>
      <c r="C2118" s="1321"/>
      <c r="D2118" s="1322"/>
      <c r="E2118" s="134" t="str">
        <f t="shared" ref="E2118:I2118" si="457">+E1245</f>
        <v>DOMICILIARIA 9</v>
      </c>
      <c r="F2118" s="134">
        <f t="shared" si="457"/>
        <v>4.97</v>
      </c>
      <c r="G2118" s="134">
        <f t="shared" si="457"/>
        <v>0.7</v>
      </c>
      <c r="H2118" s="128">
        <f t="shared" si="457"/>
        <v>1.5750000000000002</v>
      </c>
      <c r="I2118" s="127">
        <f t="shared" si="457"/>
        <v>0</v>
      </c>
      <c r="J2118" s="750">
        <f t="shared" si="433"/>
        <v>0</v>
      </c>
    </row>
    <row r="2119" spans="1:10">
      <c r="A2119" s="1320"/>
      <c r="B2119" s="1321"/>
      <c r="C2119" s="1321"/>
      <c r="D2119" s="1322"/>
      <c r="E2119" s="134" t="str">
        <f t="shared" ref="E2119:G2119" si="458">+E1246</f>
        <v>DOMICILIARIA 10</v>
      </c>
      <c r="F2119" s="134">
        <f t="shared" si="458"/>
        <v>5.24</v>
      </c>
      <c r="G2119" s="134">
        <f t="shared" si="458"/>
        <v>0.7</v>
      </c>
      <c r="H2119" s="128">
        <f>+H1246</f>
        <v>1.5750000000000002</v>
      </c>
      <c r="I2119" s="127">
        <f>+I1246</f>
        <v>0</v>
      </c>
      <c r="J2119" s="750">
        <f t="shared" si="433"/>
        <v>0</v>
      </c>
    </row>
    <row r="2120" spans="1:10">
      <c r="A2120" s="1320"/>
      <c r="B2120" s="1321"/>
      <c r="C2120" s="1321"/>
      <c r="D2120" s="1322"/>
      <c r="E2120" s="134" t="str">
        <f t="shared" ref="E2120:I2120" si="459">+E1247</f>
        <v>DOMICILIARIA 11</v>
      </c>
      <c r="F2120" s="134">
        <f t="shared" si="459"/>
        <v>5.37</v>
      </c>
      <c r="G2120" s="134">
        <f t="shared" si="459"/>
        <v>0.7</v>
      </c>
      <c r="H2120" s="128">
        <f t="shared" si="459"/>
        <v>1.5750000000000002</v>
      </c>
      <c r="I2120" s="127">
        <f t="shared" si="459"/>
        <v>0</v>
      </c>
      <c r="J2120" s="750">
        <f t="shared" si="433"/>
        <v>0</v>
      </c>
    </row>
    <row r="2121" spans="1:10">
      <c r="A2121" s="1320"/>
      <c r="B2121" s="1321"/>
      <c r="C2121" s="1321"/>
      <c r="D2121" s="1322"/>
      <c r="E2121" s="134" t="str">
        <f>+E1248</f>
        <v>DOMICILIARIA 12</v>
      </c>
      <c r="F2121" s="134">
        <f>+F1248</f>
        <v>5.27</v>
      </c>
      <c r="G2121" s="134">
        <f>+G1248</f>
        <v>0.7</v>
      </c>
      <c r="H2121" s="128">
        <f>+H1248</f>
        <v>1.5750000000000002</v>
      </c>
      <c r="I2121" s="127">
        <f>+I1248</f>
        <v>0</v>
      </c>
      <c r="J2121" s="750">
        <f t="shared" si="433"/>
        <v>0</v>
      </c>
    </row>
    <row r="2122" spans="1:10">
      <c r="A2122" s="1320"/>
      <c r="B2122" s="1321"/>
      <c r="C2122" s="1321"/>
      <c r="D2122" s="1322"/>
      <c r="E2122" s="134" t="str">
        <f t="shared" ref="E2122:G2122" si="460">+E1249</f>
        <v>DOMICILIARIA 13</v>
      </c>
      <c r="F2122" s="134">
        <f t="shared" si="460"/>
        <v>5.5</v>
      </c>
      <c r="G2122" s="134">
        <f t="shared" si="460"/>
        <v>0.7</v>
      </c>
      <c r="H2122" s="128">
        <f>+H1249</f>
        <v>1.5750000000000002</v>
      </c>
      <c r="I2122" s="127">
        <f>+I1249</f>
        <v>0</v>
      </c>
      <c r="J2122" s="750">
        <f t="shared" si="433"/>
        <v>0</v>
      </c>
    </row>
    <row r="2123" spans="1:10">
      <c r="A2123" s="1320"/>
      <c r="B2123" s="1321"/>
      <c r="C2123" s="1321"/>
      <c r="D2123" s="1322"/>
      <c r="E2123" s="134" t="str">
        <f t="shared" ref="E2123:I2123" si="461">+E1250</f>
        <v>DOMICILIARIA 14</v>
      </c>
      <c r="F2123" s="134">
        <f t="shared" si="461"/>
        <v>6.41</v>
      </c>
      <c r="G2123" s="134">
        <f t="shared" si="461"/>
        <v>0.7</v>
      </c>
      <c r="H2123" s="128">
        <f t="shared" si="461"/>
        <v>1.5750000000000002</v>
      </c>
      <c r="I2123" s="127">
        <f t="shared" si="461"/>
        <v>0</v>
      </c>
      <c r="J2123" s="750">
        <f t="shared" si="433"/>
        <v>0</v>
      </c>
    </row>
    <row r="2124" spans="1:10">
      <c r="A2124" s="1320"/>
      <c r="B2124" s="1321"/>
      <c r="C2124" s="1321"/>
      <c r="D2124" s="1322"/>
      <c r="E2124" s="134" t="str">
        <f t="shared" ref="E2124:I2124" si="462">+E1251</f>
        <v>DOMICILIARIA 15</v>
      </c>
      <c r="F2124" s="134">
        <f t="shared" si="462"/>
        <v>6.35</v>
      </c>
      <c r="G2124" s="134">
        <f t="shared" si="462"/>
        <v>0.7</v>
      </c>
      <c r="H2124" s="128">
        <f t="shared" si="462"/>
        <v>1.5750000000000002</v>
      </c>
      <c r="I2124" s="127">
        <f t="shared" si="462"/>
        <v>0</v>
      </c>
      <c r="J2124" s="750">
        <f t="shared" si="433"/>
        <v>0</v>
      </c>
    </row>
    <row r="2125" spans="1:10">
      <c r="A2125" s="1320"/>
      <c r="B2125" s="1321"/>
      <c r="C2125" s="1321"/>
      <c r="D2125" s="1322"/>
      <c r="E2125" s="134" t="str">
        <f t="shared" ref="E2125:G2125" si="463">+E1252</f>
        <v>DOMICILIARIA 16</v>
      </c>
      <c r="F2125" s="134">
        <f t="shared" si="463"/>
        <v>6.76</v>
      </c>
      <c r="G2125" s="134">
        <f t="shared" si="463"/>
        <v>0.7</v>
      </c>
      <c r="H2125" s="128">
        <f>+H1252</f>
        <v>1.5750000000000002</v>
      </c>
      <c r="I2125" s="127">
        <f>+I1252</f>
        <v>0</v>
      </c>
      <c r="J2125" s="750">
        <f t="shared" si="433"/>
        <v>0</v>
      </c>
    </row>
    <row r="2126" spans="1:10">
      <c r="A2126" s="1320"/>
      <c r="B2126" s="1321"/>
      <c r="C2126" s="1321"/>
      <c r="D2126" s="1322"/>
      <c r="E2126" s="134" t="str">
        <f t="shared" ref="E2126:I2126" si="464">+E1253</f>
        <v>P4 A P5</v>
      </c>
      <c r="F2126" s="134">
        <f t="shared" si="464"/>
        <v>0</v>
      </c>
      <c r="G2126" s="134">
        <f t="shared" si="464"/>
        <v>0</v>
      </c>
      <c r="H2126" s="128">
        <f t="shared" si="464"/>
        <v>0</v>
      </c>
      <c r="I2126" s="127">
        <f t="shared" si="464"/>
        <v>0</v>
      </c>
      <c r="J2126" s="750">
        <f t="shared" si="433"/>
        <v>0</v>
      </c>
    </row>
    <row r="2127" spans="1:10">
      <c r="A2127" s="1320"/>
      <c r="B2127" s="1321"/>
      <c r="C2127" s="1321"/>
      <c r="D2127" s="1322"/>
      <c r="E2127" s="134" t="str">
        <f t="shared" ref="E2127:I2127" si="465">+E1254</f>
        <v>DOMICILIARIA 1</v>
      </c>
      <c r="F2127" s="134">
        <f t="shared" si="465"/>
        <v>4.67</v>
      </c>
      <c r="G2127" s="134">
        <f t="shared" si="465"/>
        <v>0.7</v>
      </c>
      <c r="H2127" s="128">
        <f t="shared" si="465"/>
        <v>1.56</v>
      </c>
      <c r="I2127" s="127">
        <f t="shared" si="465"/>
        <v>0</v>
      </c>
      <c r="J2127" s="750">
        <f t="shared" si="433"/>
        <v>0</v>
      </c>
    </row>
    <row r="2128" spans="1:10">
      <c r="A2128" s="1320"/>
      <c r="B2128" s="1321"/>
      <c r="C2128" s="1321"/>
      <c r="D2128" s="1322"/>
      <c r="E2128" s="134" t="str">
        <f t="shared" ref="E2128:G2128" si="466">+E1255</f>
        <v>DOMICILIARIA 2</v>
      </c>
      <c r="F2128" s="134">
        <f t="shared" si="466"/>
        <v>4.5999999999999996</v>
      </c>
      <c r="G2128" s="134">
        <f t="shared" si="466"/>
        <v>0.7</v>
      </c>
      <c r="H2128" s="128">
        <f>+H1255</f>
        <v>1.56</v>
      </c>
      <c r="I2128" s="127">
        <f>+I1255</f>
        <v>0</v>
      </c>
      <c r="J2128" s="750">
        <f t="shared" si="433"/>
        <v>0</v>
      </c>
    </row>
    <row r="2129" spans="1:10">
      <c r="A2129" s="1320"/>
      <c r="B2129" s="1321"/>
      <c r="C2129" s="1321"/>
      <c r="D2129" s="1322"/>
      <c r="E2129" s="134" t="str">
        <f t="shared" ref="E2129:I2129" si="467">+E1256</f>
        <v>DOMICILIARIA 3</v>
      </c>
      <c r="F2129" s="134">
        <f t="shared" si="467"/>
        <v>4.9000000000000004</v>
      </c>
      <c r="G2129" s="134">
        <f t="shared" si="467"/>
        <v>0.7</v>
      </c>
      <c r="H2129" s="128">
        <f t="shared" si="467"/>
        <v>1.56</v>
      </c>
      <c r="I2129" s="127">
        <f t="shared" si="467"/>
        <v>0</v>
      </c>
      <c r="J2129" s="750">
        <f t="shared" si="433"/>
        <v>0</v>
      </c>
    </row>
    <row r="2130" spans="1:10">
      <c r="A2130" s="1320"/>
      <c r="B2130" s="1321"/>
      <c r="C2130" s="1321"/>
      <c r="D2130" s="1322"/>
      <c r="E2130" s="134" t="str">
        <f t="shared" ref="E2130:I2130" si="468">+E1257</f>
        <v>DOMICILIARIA 4</v>
      </c>
      <c r="F2130" s="134">
        <f t="shared" si="468"/>
        <v>5.0999999999999996</v>
      </c>
      <c r="G2130" s="134">
        <f t="shared" si="468"/>
        <v>0.7</v>
      </c>
      <c r="H2130" s="128">
        <f t="shared" si="468"/>
        <v>1.56</v>
      </c>
      <c r="I2130" s="127">
        <f t="shared" si="468"/>
        <v>0</v>
      </c>
      <c r="J2130" s="750">
        <f t="shared" si="433"/>
        <v>0</v>
      </c>
    </row>
    <row r="2131" spans="1:10">
      <c r="A2131" s="1320"/>
      <c r="B2131" s="1321"/>
      <c r="C2131" s="1321"/>
      <c r="D2131" s="1322"/>
      <c r="E2131" s="134" t="str">
        <f t="shared" ref="E2131:G2131" si="469">+E1258</f>
        <v>DOMICILIARIA 5</v>
      </c>
      <c r="F2131" s="134">
        <f t="shared" si="469"/>
        <v>5.51</v>
      </c>
      <c r="G2131" s="134">
        <f t="shared" si="469"/>
        <v>0.7</v>
      </c>
      <c r="H2131" s="128">
        <f>+H1258</f>
        <v>1.56</v>
      </c>
      <c r="I2131" s="127">
        <f>+I1258</f>
        <v>0</v>
      </c>
      <c r="J2131" s="750">
        <f t="shared" si="433"/>
        <v>0</v>
      </c>
    </row>
    <row r="2132" spans="1:10">
      <c r="A2132" s="1320"/>
      <c r="B2132" s="1321"/>
      <c r="C2132" s="1321"/>
      <c r="D2132" s="1322"/>
      <c r="E2132" s="134" t="str">
        <f t="shared" ref="E2132:I2132" si="470">+E1259</f>
        <v>DOMICILIARIA 6</v>
      </c>
      <c r="F2132" s="134">
        <f t="shared" si="470"/>
        <v>4.84</v>
      </c>
      <c r="G2132" s="134">
        <f t="shared" si="470"/>
        <v>0.7</v>
      </c>
      <c r="H2132" s="128">
        <f t="shared" si="470"/>
        <v>1.56</v>
      </c>
      <c r="I2132" s="127">
        <f t="shared" si="470"/>
        <v>0</v>
      </c>
      <c r="J2132" s="750">
        <f t="shared" si="433"/>
        <v>0</v>
      </c>
    </row>
    <row r="2133" spans="1:10">
      <c r="A2133" s="1320"/>
      <c r="B2133" s="1321"/>
      <c r="C2133" s="1321"/>
      <c r="D2133" s="1322"/>
      <c r="E2133" s="134" t="str">
        <f t="shared" ref="E2133:I2133" si="471">+E1260</f>
        <v>DOMICILIARIA 7</v>
      </c>
      <c r="F2133" s="134">
        <f t="shared" si="471"/>
        <v>4.63</v>
      </c>
      <c r="G2133" s="134">
        <f t="shared" si="471"/>
        <v>0.7</v>
      </c>
      <c r="H2133" s="128">
        <f t="shared" si="471"/>
        <v>1.56</v>
      </c>
      <c r="I2133" s="127">
        <f t="shared" si="471"/>
        <v>0</v>
      </c>
      <c r="J2133" s="750">
        <f t="shared" si="433"/>
        <v>0</v>
      </c>
    </row>
    <row r="2134" spans="1:10">
      <c r="A2134" s="1320"/>
      <c r="B2134" s="1321"/>
      <c r="C2134" s="1321"/>
      <c r="D2134" s="1322"/>
      <c r="E2134" s="134" t="str">
        <f t="shared" ref="E2134:G2134" si="472">+E1261</f>
        <v>DOMICILIARIA 8</v>
      </c>
      <c r="F2134" s="134">
        <f t="shared" si="472"/>
        <v>4.54</v>
      </c>
      <c r="G2134" s="134">
        <f t="shared" si="472"/>
        <v>0.7</v>
      </c>
      <c r="H2134" s="128">
        <f>+H1261</f>
        <v>1.56</v>
      </c>
      <c r="I2134" s="127">
        <f>+I1261</f>
        <v>0</v>
      </c>
      <c r="J2134" s="750">
        <f t="shared" si="433"/>
        <v>0</v>
      </c>
    </row>
    <row r="2135" spans="1:10">
      <c r="A2135" s="1320"/>
      <c r="B2135" s="1321"/>
      <c r="C2135" s="1321"/>
      <c r="D2135" s="1322"/>
      <c r="E2135" s="134" t="str">
        <f t="shared" ref="E2135:I2135" si="473">+E1262</f>
        <v>DOMICILIARIA 9</v>
      </c>
      <c r="F2135" s="134">
        <f t="shared" si="473"/>
        <v>4.7699999999999996</v>
      </c>
      <c r="G2135" s="134">
        <f t="shared" si="473"/>
        <v>0.7</v>
      </c>
      <c r="H2135" s="128">
        <f t="shared" si="473"/>
        <v>1.56</v>
      </c>
      <c r="I2135" s="127">
        <f t="shared" si="473"/>
        <v>0</v>
      </c>
      <c r="J2135" s="750">
        <f t="shared" si="433"/>
        <v>0</v>
      </c>
    </row>
    <row r="2136" spans="1:10">
      <c r="A2136" s="1320"/>
      <c r="B2136" s="1321"/>
      <c r="C2136" s="1321"/>
      <c r="D2136" s="1322"/>
      <c r="E2136" s="134" t="str">
        <f>+E1263</f>
        <v>DOMICILIARIA 10</v>
      </c>
      <c r="F2136" s="134">
        <f>+F1263</f>
        <v>4.5999999999999996</v>
      </c>
      <c r="G2136" s="134">
        <f>+G1263</f>
        <v>0.7</v>
      </c>
      <c r="H2136" s="128">
        <f>+H1263</f>
        <v>1.56</v>
      </c>
      <c r="I2136" s="127">
        <f>+I1263</f>
        <v>0</v>
      </c>
      <c r="J2136" s="750">
        <f t="shared" si="433"/>
        <v>0</v>
      </c>
    </row>
    <row r="2137" spans="1:10">
      <c r="A2137" s="1320"/>
      <c r="B2137" s="1321"/>
      <c r="C2137" s="1321"/>
      <c r="D2137" s="1322"/>
      <c r="E2137" s="134" t="str">
        <f t="shared" ref="E2137:G2137" si="474">+E1264</f>
        <v>DOMICILIARIA 11</v>
      </c>
      <c r="F2137" s="134">
        <f t="shared" si="474"/>
        <v>6.29</v>
      </c>
      <c r="G2137" s="134">
        <f t="shared" si="474"/>
        <v>0.7</v>
      </c>
      <c r="H2137" s="128">
        <f>+H1264</f>
        <v>1.56</v>
      </c>
      <c r="I2137" s="127">
        <f>+I1264</f>
        <v>0</v>
      </c>
      <c r="J2137" s="750">
        <f t="shared" si="433"/>
        <v>0</v>
      </c>
    </row>
    <row r="2138" spans="1:10">
      <c r="A2138" s="1320"/>
      <c r="B2138" s="1321"/>
      <c r="C2138" s="1321"/>
      <c r="D2138" s="1322"/>
      <c r="E2138" s="134" t="str">
        <f t="shared" ref="E2138:I2138" si="475">+E1265</f>
        <v>DOMICILIARIA 12</v>
      </c>
      <c r="F2138" s="134">
        <f t="shared" si="475"/>
        <v>7.34</v>
      </c>
      <c r="G2138" s="134">
        <f t="shared" si="475"/>
        <v>0.7</v>
      </c>
      <c r="H2138" s="128">
        <f t="shared" si="475"/>
        <v>1.56</v>
      </c>
      <c r="I2138" s="127">
        <f t="shared" si="475"/>
        <v>0</v>
      </c>
      <c r="J2138" s="750">
        <f t="shared" si="433"/>
        <v>0</v>
      </c>
    </row>
    <row r="2139" spans="1:10">
      <c r="A2139" s="1320"/>
      <c r="B2139" s="1321"/>
      <c r="C2139" s="1321"/>
      <c r="D2139" s="1322"/>
      <c r="E2139" s="134" t="str">
        <f t="shared" ref="E2139:I2139" si="476">+E1266</f>
        <v>DOMICILIARIA 13</v>
      </c>
      <c r="F2139" s="134">
        <f t="shared" si="476"/>
        <v>7.87</v>
      </c>
      <c r="G2139" s="134">
        <f t="shared" si="476"/>
        <v>0.7</v>
      </c>
      <c r="H2139" s="128">
        <f t="shared" si="476"/>
        <v>1.56</v>
      </c>
      <c r="I2139" s="127">
        <f t="shared" si="476"/>
        <v>0</v>
      </c>
      <c r="J2139" s="750">
        <f t="shared" si="433"/>
        <v>0</v>
      </c>
    </row>
    <row r="2140" spans="1:10">
      <c r="A2140" s="1320"/>
      <c r="B2140" s="1321"/>
      <c r="C2140" s="1321"/>
      <c r="D2140" s="1322"/>
      <c r="E2140" s="134" t="str">
        <f t="shared" ref="E2140:G2140" si="477">+E1267</f>
        <v>DOMICILIARIA 14</v>
      </c>
      <c r="F2140" s="134">
        <f t="shared" si="477"/>
        <v>8.1999999999999993</v>
      </c>
      <c r="G2140" s="134">
        <f t="shared" si="477"/>
        <v>0.7</v>
      </c>
      <c r="H2140" s="128">
        <f>+H1267</f>
        <v>1.56</v>
      </c>
      <c r="I2140" s="127">
        <f>+I1267</f>
        <v>0</v>
      </c>
      <c r="J2140" s="750">
        <f t="shared" si="433"/>
        <v>0</v>
      </c>
    </row>
    <row r="2141" spans="1:10">
      <c r="A2141" s="1320"/>
      <c r="B2141" s="1321"/>
      <c r="C2141" s="1321"/>
      <c r="D2141" s="1322"/>
      <c r="E2141" s="134" t="str">
        <f t="shared" ref="E2141:I2141" si="478">+E1268</f>
        <v>DOMICILIARIA 15</v>
      </c>
      <c r="F2141" s="134">
        <f t="shared" si="478"/>
        <v>7.37</v>
      </c>
      <c r="G2141" s="134">
        <f t="shared" si="478"/>
        <v>0.7</v>
      </c>
      <c r="H2141" s="128">
        <f t="shared" si="478"/>
        <v>1.56</v>
      </c>
      <c r="I2141" s="127">
        <f t="shared" si="478"/>
        <v>0</v>
      </c>
      <c r="J2141" s="750">
        <f t="shared" si="433"/>
        <v>0</v>
      </c>
    </row>
    <row r="2142" spans="1:10">
      <c r="A2142" s="1320"/>
      <c r="B2142" s="1321"/>
      <c r="C2142" s="1321"/>
      <c r="D2142" s="1322"/>
      <c r="E2142" s="134" t="str">
        <f t="shared" ref="E2142:I2142" si="479">+E1269</f>
        <v>DOMICILIARIA 16</v>
      </c>
      <c r="F2142" s="134">
        <f t="shared" si="479"/>
        <v>7.28</v>
      </c>
      <c r="G2142" s="134">
        <f t="shared" si="479"/>
        <v>0.7</v>
      </c>
      <c r="H2142" s="128">
        <f t="shared" si="479"/>
        <v>1.56</v>
      </c>
      <c r="I2142" s="127">
        <f t="shared" si="479"/>
        <v>0</v>
      </c>
      <c r="J2142" s="750">
        <f t="shared" si="433"/>
        <v>0</v>
      </c>
    </row>
    <row r="2143" spans="1:10">
      <c r="A2143" s="1320"/>
      <c r="B2143" s="1321"/>
      <c r="C2143" s="1321"/>
      <c r="D2143" s="1322"/>
      <c r="E2143" s="134" t="str">
        <f t="shared" ref="E2143:G2143" si="480">+E1270</f>
        <v>DOMICILIARIA 17</v>
      </c>
      <c r="F2143" s="134">
        <f t="shared" si="480"/>
        <v>7.42</v>
      </c>
      <c r="G2143" s="134">
        <f t="shared" si="480"/>
        <v>0.7</v>
      </c>
      <c r="H2143" s="128">
        <f>+H1270</f>
        <v>1.56</v>
      </c>
      <c r="I2143" s="127">
        <f>+I1270</f>
        <v>0</v>
      </c>
      <c r="J2143" s="750">
        <f t="shared" si="433"/>
        <v>0</v>
      </c>
    </row>
    <row r="2144" spans="1:10">
      <c r="A2144" s="1320"/>
      <c r="B2144" s="1321"/>
      <c r="C2144" s="1321"/>
      <c r="D2144" s="1322"/>
      <c r="E2144" s="134" t="str">
        <f t="shared" ref="E2144:I2144" si="481">+E1271</f>
        <v>DOMICILIARIA 18</v>
      </c>
      <c r="F2144" s="134">
        <f t="shared" si="481"/>
        <v>7.05</v>
      </c>
      <c r="G2144" s="134">
        <f t="shared" si="481"/>
        <v>0.7</v>
      </c>
      <c r="H2144" s="128">
        <f t="shared" si="481"/>
        <v>1.56</v>
      </c>
      <c r="I2144" s="127">
        <f t="shared" si="481"/>
        <v>0</v>
      </c>
      <c r="J2144" s="750">
        <f t="shared" si="433"/>
        <v>0</v>
      </c>
    </row>
    <row r="2145" spans="1:10">
      <c r="A2145" s="1320"/>
      <c r="B2145" s="1321"/>
      <c r="C2145" s="1321"/>
      <c r="D2145" s="1322"/>
      <c r="E2145" s="134" t="str">
        <f t="shared" ref="E2145:I2145" si="482">+E1272</f>
        <v>DOMICILIARIA 19</v>
      </c>
      <c r="F2145" s="134">
        <f t="shared" si="482"/>
        <v>6.85</v>
      </c>
      <c r="G2145" s="134">
        <f t="shared" si="482"/>
        <v>0.7</v>
      </c>
      <c r="H2145" s="128">
        <f t="shared" si="482"/>
        <v>1.56</v>
      </c>
      <c r="I2145" s="127">
        <f t="shared" si="482"/>
        <v>0</v>
      </c>
      <c r="J2145" s="750">
        <f t="shared" si="433"/>
        <v>0</v>
      </c>
    </row>
    <row r="2146" spans="1:10">
      <c r="A2146" s="1320"/>
      <c r="B2146" s="1321"/>
      <c r="C2146" s="1321"/>
      <c r="D2146" s="1322"/>
      <c r="E2146" s="134" t="str">
        <f t="shared" ref="E2146:G2146" si="483">+E1273</f>
        <v>DOMICILIARIA 20</v>
      </c>
      <c r="F2146" s="134">
        <f t="shared" si="483"/>
        <v>7.17</v>
      </c>
      <c r="G2146" s="134">
        <f t="shared" si="483"/>
        <v>0.7</v>
      </c>
      <c r="H2146" s="128">
        <f>+H1273</f>
        <v>1.56</v>
      </c>
      <c r="I2146" s="127">
        <f>+I1273</f>
        <v>0</v>
      </c>
      <c r="J2146" s="750">
        <f t="shared" si="433"/>
        <v>0</v>
      </c>
    </row>
    <row r="2147" spans="1:10">
      <c r="A2147" s="1320"/>
      <c r="B2147" s="1321"/>
      <c r="C2147" s="1321"/>
      <c r="D2147" s="1322"/>
      <c r="E2147" s="134" t="str">
        <f t="shared" ref="E2147:I2147" si="484">+E1274</f>
        <v>P5 A P6</v>
      </c>
      <c r="F2147" s="134">
        <f t="shared" si="484"/>
        <v>0</v>
      </c>
      <c r="G2147" s="134">
        <f t="shared" si="484"/>
        <v>0</v>
      </c>
      <c r="H2147" s="128">
        <f t="shared" si="484"/>
        <v>0</v>
      </c>
      <c r="I2147" s="127">
        <f t="shared" si="484"/>
        <v>0</v>
      </c>
      <c r="J2147" s="750">
        <f t="shared" si="433"/>
        <v>0</v>
      </c>
    </row>
    <row r="2148" spans="1:10">
      <c r="A2148" s="1320"/>
      <c r="B2148" s="1321"/>
      <c r="C2148" s="1321"/>
      <c r="D2148" s="1322"/>
      <c r="E2148" s="134" t="str">
        <f t="shared" ref="E2148:I2148" si="485">+E1275</f>
        <v>DOMICILIARIA 1</v>
      </c>
      <c r="F2148" s="134">
        <f t="shared" si="485"/>
        <v>5.37</v>
      </c>
      <c r="G2148" s="134">
        <f t="shared" si="485"/>
        <v>0.7</v>
      </c>
      <c r="H2148" s="128">
        <f t="shared" si="485"/>
        <v>1.61</v>
      </c>
      <c r="I2148" s="127">
        <f t="shared" si="485"/>
        <v>0</v>
      </c>
      <c r="J2148" s="750">
        <f t="shared" si="433"/>
        <v>0</v>
      </c>
    </row>
    <row r="2149" spans="1:10">
      <c r="A2149" s="1320"/>
      <c r="B2149" s="1321"/>
      <c r="C2149" s="1321"/>
      <c r="D2149" s="1322"/>
      <c r="E2149" s="134" t="str">
        <f t="shared" ref="E2149:G2149" si="486">+E1276</f>
        <v>DOMICILIARIA 2</v>
      </c>
      <c r="F2149" s="134">
        <f t="shared" si="486"/>
        <v>5</v>
      </c>
      <c r="G2149" s="134">
        <f t="shared" si="486"/>
        <v>0.7</v>
      </c>
      <c r="H2149" s="128">
        <f>+H1276</f>
        <v>1.61</v>
      </c>
      <c r="I2149" s="127">
        <f>+I1276</f>
        <v>0</v>
      </c>
      <c r="J2149" s="750">
        <f t="shared" si="433"/>
        <v>0</v>
      </c>
    </row>
    <row r="2150" spans="1:10">
      <c r="A2150" s="1320"/>
      <c r="B2150" s="1321"/>
      <c r="C2150" s="1321"/>
      <c r="D2150" s="1322"/>
      <c r="E2150" s="134" t="str">
        <f t="shared" ref="E2150:I2150" si="487">+E1277</f>
        <v>DOMICILIARIA 3</v>
      </c>
      <c r="F2150" s="134">
        <f t="shared" si="487"/>
        <v>4.79</v>
      </c>
      <c r="G2150" s="134">
        <f t="shared" si="487"/>
        <v>0.7</v>
      </c>
      <c r="H2150" s="128">
        <f t="shared" si="487"/>
        <v>1.61</v>
      </c>
      <c r="I2150" s="127">
        <f t="shared" si="487"/>
        <v>0</v>
      </c>
      <c r="J2150" s="750">
        <f t="shared" si="433"/>
        <v>0</v>
      </c>
    </row>
    <row r="2151" spans="1:10">
      <c r="A2151" s="1320"/>
      <c r="B2151" s="1321"/>
      <c r="C2151" s="1321"/>
      <c r="D2151" s="1322"/>
      <c r="E2151" s="134" t="str">
        <f>+E1278</f>
        <v>DOMICILIARIA 4</v>
      </c>
      <c r="F2151" s="134">
        <f>+F1278</f>
        <v>4.63</v>
      </c>
      <c r="G2151" s="134">
        <f>+G1278</f>
        <v>0.7</v>
      </c>
      <c r="H2151" s="128">
        <f>+H1278</f>
        <v>1.61</v>
      </c>
      <c r="I2151" s="127">
        <f>+I1278</f>
        <v>0</v>
      </c>
      <c r="J2151" s="750">
        <f t="shared" si="433"/>
        <v>0</v>
      </c>
    </row>
    <row r="2152" spans="1:10">
      <c r="A2152" s="1320"/>
      <c r="B2152" s="1321"/>
      <c r="C2152" s="1321"/>
      <c r="D2152" s="1322"/>
      <c r="E2152" s="134" t="str">
        <f t="shared" ref="E2152:G2152" si="488">+E1279</f>
        <v>DOMICILIARIA 5</v>
      </c>
      <c r="F2152" s="134">
        <f t="shared" si="488"/>
        <v>5</v>
      </c>
      <c r="G2152" s="134">
        <f t="shared" si="488"/>
        <v>0.7</v>
      </c>
      <c r="H2152" s="128">
        <f>+H1279</f>
        <v>1.61</v>
      </c>
      <c r="I2152" s="127">
        <f>+I1279</f>
        <v>0</v>
      </c>
      <c r="J2152" s="750">
        <f t="shared" si="433"/>
        <v>0</v>
      </c>
    </row>
    <row r="2153" spans="1:10">
      <c r="A2153" s="1320"/>
      <c r="B2153" s="1321"/>
      <c r="C2153" s="1321"/>
      <c r="D2153" s="1322"/>
      <c r="E2153" s="134" t="str">
        <f t="shared" ref="E2153:I2153" si="489">+E1280</f>
        <v>DOMICILIARIA 6</v>
      </c>
      <c r="F2153" s="134">
        <f t="shared" si="489"/>
        <v>4.8499999999999996</v>
      </c>
      <c r="G2153" s="134">
        <f t="shared" si="489"/>
        <v>0.7</v>
      </c>
      <c r="H2153" s="128">
        <f t="shared" si="489"/>
        <v>1.61</v>
      </c>
      <c r="I2153" s="127">
        <f t="shared" si="489"/>
        <v>0</v>
      </c>
      <c r="J2153" s="750">
        <f t="shared" si="433"/>
        <v>0</v>
      </c>
    </row>
    <row r="2154" spans="1:10">
      <c r="A2154" s="1320"/>
      <c r="B2154" s="1321"/>
      <c r="C2154" s="1321"/>
      <c r="D2154" s="1322"/>
      <c r="E2154" s="134" t="str">
        <f t="shared" ref="E2154:I2154" si="490">+E1281</f>
        <v>DOMICILIARIA 7</v>
      </c>
      <c r="F2154" s="134">
        <f t="shared" si="490"/>
        <v>4.8</v>
      </c>
      <c r="G2154" s="134">
        <f t="shared" si="490"/>
        <v>0.7</v>
      </c>
      <c r="H2154" s="128">
        <f t="shared" si="490"/>
        <v>1.61</v>
      </c>
      <c r="I2154" s="127">
        <f t="shared" si="490"/>
        <v>0</v>
      </c>
      <c r="J2154" s="750">
        <f t="shared" si="433"/>
        <v>0</v>
      </c>
    </row>
    <row r="2155" spans="1:10">
      <c r="A2155" s="1320"/>
      <c r="B2155" s="1321"/>
      <c r="C2155" s="1321"/>
      <c r="D2155" s="1322"/>
      <c r="E2155" s="134" t="str">
        <f t="shared" ref="E2155:G2155" si="491">+E1282</f>
        <v>DOMICILIARIA 8</v>
      </c>
      <c r="F2155" s="134">
        <f t="shared" si="491"/>
        <v>4.8499999999999996</v>
      </c>
      <c r="G2155" s="134">
        <f t="shared" si="491"/>
        <v>0.7</v>
      </c>
      <c r="H2155" s="128">
        <f>+H1282</f>
        <v>1.61</v>
      </c>
      <c r="I2155" s="127">
        <f>+I1282</f>
        <v>0</v>
      </c>
      <c r="J2155" s="750">
        <f t="shared" si="433"/>
        <v>0</v>
      </c>
    </row>
    <row r="2156" spans="1:10">
      <c r="A2156" s="1320"/>
      <c r="B2156" s="1321"/>
      <c r="C2156" s="1321"/>
      <c r="D2156" s="1322"/>
      <c r="E2156" s="134" t="str">
        <f t="shared" ref="E2156:I2156" si="492">+E1283</f>
        <v>DOMICILIARIA 9</v>
      </c>
      <c r="F2156" s="134">
        <f t="shared" si="492"/>
        <v>5.31</v>
      </c>
      <c r="G2156" s="134">
        <f t="shared" si="492"/>
        <v>0.7</v>
      </c>
      <c r="H2156" s="128">
        <f t="shared" si="492"/>
        <v>1.61</v>
      </c>
      <c r="I2156" s="127">
        <f t="shared" si="492"/>
        <v>0</v>
      </c>
      <c r="J2156" s="750">
        <f t="shared" si="433"/>
        <v>0</v>
      </c>
    </row>
    <row r="2157" spans="1:10">
      <c r="A2157" s="1320"/>
      <c r="B2157" s="1321"/>
      <c r="C2157" s="1321"/>
      <c r="D2157" s="1322"/>
      <c r="E2157" s="134" t="str">
        <f t="shared" ref="E2157:I2157" si="493">+E1284</f>
        <v>DOMICILIARIA 10</v>
      </c>
      <c r="F2157" s="134">
        <f t="shared" si="493"/>
        <v>4.9000000000000004</v>
      </c>
      <c r="G2157" s="134">
        <f t="shared" si="493"/>
        <v>0.7</v>
      </c>
      <c r="H2157" s="128">
        <f t="shared" si="493"/>
        <v>1.61</v>
      </c>
      <c r="I2157" s="127">
        <f t="shared" si="493"/>
        <v>0</v>
      </c>
      <c r="J2157" s="750">
        <f t="shared" ref="J2157:J2220" si="494">+F2157*G2157*I2157*H2157</f>
        <v>0</v>
      </c>
    </row>
    <row r="2158" spans="1:10">
      <c r="A2158" s="1320"/>
      <c r="B2158" s="1321"/>
      <c r="C2158" s="1321"/>
      <c r="D2158" s="1322"/>
      <c r="E2158" s="134" t="str">
        <f t="shared" ref="E2158:G2158" si="495">+E1285</f>
        <v>DOMICILIARIA 11</v>
      </c>
      <c r="F2158" s="134">
        <f t="shared" si="495"/>
        <v>5.65</v>
      </c>
      <c r="G2158" s="134">
        <f t="shared" si="495"/>
        <v>0.7</v>
      </c>
      <c r="H2158" s="128">
        <f>+H1285</f>
        <v>1.61</v>
      </c>
      <c r="I2158" s="127">
        <f>+I1285</f>
        <v>0</v>
      </c>
      <c r="J2158" s="750">
        <f t="shared" si="494"/>
        <v>0</v>
      </c>
    </row>
    <row r="2159" spans="1:10">
      <c r="A2159" s="1320"/>
      <c r="B2159" s="1321"/>
      <c r="C2159" s="1321"/>
      <c r="D2159" s="1322"/>
      <c r="E2159" s="134" t="str">
        <f t="shared" ref="E2159:I2159" si="496">+E1286</f>
        <v>DOMICILIARIA 12</v>
      </c>
      <c r="F2159" s="134">
        <f t="shared" si="496"/>
        <v>5.31</v>
      </c>
      <c r="G2159" s="134">
        <f t="shared" si="496"/>
        <v>0.7</v>
      </c>
      <c r="H2159" s="128">
        <f t="shared" si="496"/>
        <v>1.61</v>
      </c>
      <c r="I2159" s="127">
        <f t="shared" si="496"/>
        <v>0</v>
      </c>
      <c r="J2159" s="750">
        <f t="shared" si="494"/>
        <v>0</v>
      </c>
    </row>
    <row r="2160" spans="1:10">
      <c r="A2160" s="1320"/>
      <c r="B2160" s="1321"/>
      <c r="C2160" s="1321"/>
      <c r="D2160" s="1322"/>
      <c r="E2160" s="134" t="str">
        <f t="shared" ref="E2160:I2160" si="497">+E1287</f>
        <v>DOMICILIARIA 13</v>
      </c>
      <c r="F2160" s="134">
        <f t="shared" si="497"/>
        <v>5.38</v>
      </c>
      <c r="G2160" s="134">
        <f t="shared" si="497"/>
        <v>0.7</v>
      </c>
      <c r="H2160" s="128">
        <f t="shared" si="497"/>
        <v>1.61</v>
      </c>
      <c r="I2160" s="127">
        <f t="shared" si="497"/>
        <v>0</v>
      </c>
      <c r="J2160" s="750">
        <f t="shared" si="494"/>
        <v>0</v>
      </c>
    </row>
    <row r="2161" spans="1:10">
      <c r="A2161" s="1320"/>
      <c r="B2161" s="1321"/>
      <c r="C2161" s="1321"/>
      <c r="D2161" s="1322"/>
      <c r="E2161" s="134" t="str">
        <f t="shared" ref="E2161:G2161" si="498">+E1288</f>
        <v>DOMICILIARIA 14</v>
      </c>
      <c r="F2161" s="134">
        <f t="shared" si="498"/>
        <v>5.34</v>
      </c>
      <c r="G2161" s="134">
        <f t="shared" si="498"/>
        <v>0.7</v>
      </c>
      <c r="H2161" s="128">
        <f>+H1288</f>
        <v>1.61</v>
      </c>
      <c r="I2161" s="127">
        <f>+I1288</f>
        <v>0</v>
      </c>
      <c r="J2161" s="750">
        <f t="shared" si="494"/>
        <v>0</v>
      </c>
    </row>
    <row r="2162" spans="1:10">
      <c r="A2162" s="1320"/>
      <c r="B2162" s="1321"/>
      <c r="C2162" s="1321"/>
      <c r="D2162" s="1322"/>
      <c r="E2162" s="134" t="str">
        <f t="shared" ref="E2162:I2162" si="499">+E1289</f>
        <v>DOMICILIARIA 15</v>
      </c>
      <c r="F2162" s="134">
        <f t="shared" si="499"/>
        <v>5.53</v>
      </c>
      <c r="G2162" s="134">
        <f t="shared" si="499"/>
        <v>0.7</v>
      </c>
      <c r="H2162" s="128">
        <f t="shared" si="499"/>
        <v>1.61</v>
      </c>
      <c r="I2162" s="127">
        <f t="shared" si="499"/>
        <v>0</v>
      </c>
      <c r="J2162" s="750">
        <f t="shared" si="494"/>
        <v>0</v>
      </c>
    </row>
    <row r="2163" spans="1:10">
      <c r="A2163" s="1320"/>
      <c r="B2163" s="1321"/>
      <c r="C2163" s="1321"/>
      <c r="D2163" s="1322"/>
      <c r="E2163" s="134" t="str">
        <f t="shared" ref="E2163:I2163" si="500">+E1290</f>
        <v>DOMICILIARIA 16</v>
      </c>
      <c r="F2163" s="134">
        <f t="shared" si="500"/>
        <v>5.28</v>
      </c>
      <c r="G2163" s="134">
        <f t="shared" si="500"/>
        <v>0.7</v>
      </c>
      <c r="H2163" s="128">
        <f t="shared" si="500"/>
        <v>1.61</v>
      </c>
      <c r="I2163" s="127">
        <f t="shared" si="500"/>
        <v>0</v>
      </c>
      <c r="J2163" s="750">
        <f t="shared" si="494"/>
        <v>0</v>
      </c>
    </row>
    <row r="2164" spans="1:10">
      <c r="A2164" s="1320"/>
      <c r="B2164" s="1321"/>
      <c r="C2164" s="1321"/>
      <c r="D2164" s="1322"/>
      <c r="E2164" s="134" t="str">
        <f t="shared" ref="E2164:G2164" si="501">+E1291</f>
        <v>DOMICILIARIA 17</v>
      </c>
      <c r="F2164" s="134">
        <f t="shared" si="501"/>
        <v>4.41</v>
      </c>
      <c r="G2164" s="134">
        <f t="shared" si="501"/>
        <v>0.7</v>
      </c>
      <c r="H2164" s="128">
        <f>+H1291</f>
        <v>1.61</v>
      </c>
      <c r="I2164" s="127">
        <f>+I1291</f>
        <v>0</v>
      </c>
      <c r="J2164" s="750">
        <f t="shared" si="494"/>
        <v>0</v>
      </c>
    </row>
    <row r="2165" spans="1:10">
      <c r="A2165" s="1320"/>
      <c r="B2165" s="1321"/>
      <c r="C2165" s="1321"/>
      <c r="D2165" s="1322"/>
      <c r="E2165" s="134" t="str">
        <f t="shared" ref="E2165:I2165" si="502">+E1292</f>
        <v>DOMICILIARIA 18</v>
      </c>
      <c r="F2165" s="134">
        <f t="shared" si="502"/>
        <v>4.6100000000000003</v>
      </c>
      <c r="G2165" s="134">
        <f t="shared" si="502"/>
        <v>0.7</v>
      </c>
      <c r="H2165" s="128">
        <f t="shared" si="502"/>
        <v>1.61</v>
      </c>
      <c r="I2165" s="127">
        <f t="shared" si="502"/>
        <v>0</v>
      </c>
      <c r="J2165" s="750">
        <f t="shared" si="494"/>
        <v>0</v>
      </c>
    </row>
    <row r="2166" spans="1:10">
      <c r="A2166" s="1320"/>
      <c r="B2166" s="1321"/>
      <c r="C2166" s="1321"/>
      <c r="D2166" s="1322"/>
      <c r="E2166" s="134" t="str">
        <f>+E1293</f>
        <v>DOMICILIARIA 19</v>
      </c>
      <c r="F2166" s="134">
        <f>+F1293</f>
        <v>4.58</v>
      </c>
      <c r="G2166" s="134">
        <f>+G1293</f>
        <v>0.7</v>
      </c>
      <c r="H2166" s="128">
        <f>+H1293</f>
        <v>1.61</v>
      </c>
      <c r="I2166" s="127">
        <f>+I1293</f>
        <v>0</v>
      </c>
      <c r="J2166" s="750">
        <f t="shared" si="494"/>
        <v>0</v>
      </c>
    </row>
    <row r="2167" spans="1:10">
      <c r="A2167" s="1320"/>
      <c r="B2167" s="1321"/>
      <c r="C2167" s="1321"/>
      <c r="D2167" s="1322"/>
      <c r="E2167" s="134" t="str">
        <f t="shared" ref="E2167:G2167" si="503">+E1294</f>
        <v>P6 A P7</v>
      </c>
      <c r="F2167" s="134">
        <f t="shared" si="503"/>
        <v>0</v>
      </c>
      <c r="G2167" s="134">
        <f t="shared" si="503"/>
        <v>0</v>
      </c>
      <c r="H2167" s="128">
        <f>+H1294</f>
        <v>0</v>
      </c>
      <c r="I2167" s="127">
        <f>+I1294</f>
        <v>0</v>
      </c>
      <c r="J2167" s="750">
        <f t="shared" si="494"/>
        <v>0</v>
      </c>
    </row>
    <row r="2168" spans="1:10">
      <c r="A2168" s="1320"/>
      <c r="B2168" s="1321"/>
      <c r="C2168" s="1321"/>
      <c r="D2168" s="1322"/>
      <c r="E2168" s="134" t="str">
        <f t="shared" ref="E2168:I2168" si="504">+E1295</f>
        <v>DOMICILIARIA 1</v>
      </c>
      <c r="F2168" s="134">
        <f t="shared" si="504"/>
        <v>4.71</v>
      </c>
      <c r="G2168" s="134">
        <f t="shared" si="504"/>
        <v>0.7</v>
      </c>
      <c r="H2168" s="128">
        <f t="shared" si="504"/>
        <v>1.7350000000000003</v>
      </c>
      <c r="I2168" s="127">
        <f t="shared" si="504"/>
        <v>0</v>
      </c>
      <c r="J2168" s="750">
        <f t="shared" si="494"/>
        <v>0</v>
      </c>
    </row>
    <row r="2169" spans="1:10">
      <c r="A2169" s="1320"/>
      <c r="B2169" s="1321"/>
      <c r="C2169" s="1321"/>
      <c r="D2169" s="1322"/>
      <c r="E2169" s="134" t="str">
        <f t="shared" ref="E2169:I2169" si="505">+E1296</f>
        <v>DOMICILIARIA 2</v>
      </c>
      <c r="F2169" s="134">
        <f t="shared" si="505"/>
        <v>3.66</v>
      </c>
      <c r="G2169" s="134">
        <f t="shared" si="505"/>
        <v>0.7</v>
      </c>
      <c r="H2169" s="128">
        <f t="shared" si="505"/>
        <v>1.7350000000000003</v>
      </c>
      <c r="I2169" s="127">
        <f t="shared" si="505"/>
        <v>0</v>
      </c>
      <c r="J2169" s="750">
        <f t="shared" si="494"/>
        <v>0</v>
      </c>
    </row>
    <row r="2170" spans="1:10">
      <c r="A2170" s="1320"/>
      <c r="B2170" s="1321"/>
      <c r="C2170" s="1321"/>
      <c r="D2170" s="1322"/>
      <c r="E2170" s="134" t="str">
        <f t="shared" ref="E2170:G2170" si="506">+E1297</f>
        <v>DOMICILIARIA 3</v>
      </c>
      <c r="F2170" s="134">
        <f t="shared" si="506"/>
        <v>5</v>
      </c>
      <c r="G2170" s="134">
        <f t="shared" si="506"/>
        <v>0.7</v>
      </c>
      <c r="H2170" s="128">
        <f>+H1297</f>
        <v>1.7350000000000003</v>
      </c>
      <c r="I2170" s="127">
        <f>+I1297</f>
        <v>0</v>
      </c>
      <c r="J2170" s="750">
        <f t="shared" si="494"/>
        <v>0</v>
      </c>
    </row>
    <row r="2171" spans="1:10">
      <c r="A2171" s="1320"/>
      <c r="B2171" s="1321"/>
      <c r="C2171" s="1321"/>
      <c r="D2171" s="1322"/>
      <c r="E2171" s="134" t="str">
        <f t="shared" ref="E2171:I2171" si="507">+E1298</f>
        <v>DOMICILIARIA 4</v>
      </c>
      <c r="F2171" s="134">
        <f t="shared" si="507"/>
        <v>5.45</v>
      </c>
      <c r="G2171" s="134">
        <f t="shared" si="507"/>
        <v>0.7</v>
      </c>
      <c r="H2171" s="128">
        <f t="shared" si="507"/>
        <v>1.7350000000000003</v>
      </c>
      <c r="I2171" s="127">
        <f t="shared" si="507"/>
        <v>0</v>
      </c>
      <c r="J2171" s="750">
        <f t="shared" si="494"/>
        <v>0</v>
      </c>
    </row>
    <row r="2172" spans="1:10">
      <c r="A2172" s="1320"/>
      <c r="B2172" s="1321"/>
      <c r="C2172" s="1321"/>
      <c r="D2172" s="1322"/>
      <c r="E2172" s="134" t="str">
        <f t="shared" ref="E2172:I2172" si="508">+E1299</f>
        <v>DOMICILIARIA 5</v>
      </c>
      <c r="F2172" s="134">
        <f t="shared" si="508"/>
        <v>5.72</v>
      </c>
      <c r="G2172" s="134">
        <f t="shared" si="508"/>
        <v>0.7</v>
      </c>
      <c r="H2172" s="128">
        <f t="shared" si="508"/>
        <v>1.7350000000000003</v>
      </c>
      <c r="I2172" s="127">
        <f t="shared" si="508"/>
        <v>0</v>
      </c>
      <c r="J2172" s="750">
        <f t="shared" si="494"/>
        <v>0</v>
      </c>
    </row>
    <row r="2173" spans="1:10">
      <c r="A2173" s="1320"/>
      <c r="B2173" s="1321"/>
      <c r="C2173" s="1321"/>
      <c r="D2173" s="1322"/>
      <c r="E2173" s="134" t="str">
        <f t="shared" ref="E2173:G2173" si="509">+E1300</f>
        <v>DOMICILIARIA 6</v>
      </c>
      <c r="F2173" s="134">
        <f t="shared" si="509"/>
        <v>2.19</v>
      </c>
      <c r="G2173" s="134">
        <f t="shared" si="509"/>
        <v>0.7</v>
      </c>
      <c r="H2173" s="128">
        <f>+H1300</f>
        <v>1.7350000000000003</v>
      </c>
      <c r="I2173" s="127">
        <f>+I1300</f>
        <v>0</v>
      </c>
      <c r="J2173" s="750">
        <f t="shared" si="494"/>
        <v>0</v>
      </c>
    </row>
    <row r="2174" spans="1:10">
      <c r="A2174" s="1320"/>
      <c r="B2174" s="1321"/>
      <c r="C2174" s="1321"/>
      <c r="D2174" s="1322"/>
      <c r="E2174" s="134" t="str">
        <f t="shared" ref="E2174:I2174" si="510">+E1301</f>
        <v>DOMICILIARIA 7</v>
      </c>
      <c r="F2174" s="134">
        <f t="shared" si="510"/>
        <v>5.78</v>
      </c>
      <c r="G2174" s="134">
        <f t="shared" si="510"/>
        <v>0.7</v>
      </c>
      <c r="H2174" s="128">
        <f t="shared" si="510"/>
        <v>1.7350000000000003</v>
      </c>
      <c r="I2174" s="127">
        <f t="shared" si="510"/>
        <v>0</v>
      </c>
      <c r="J2174" s="750">
        <f t="shared" si="494"/>
        <v>0</v>
      </c>
    </row>
    <row r="2175" spans="1:10">
      <c r="A2175" s="1320"/>
      <c r="B2175" s="1321"/>
      <c r="C2175" s="1321"/>
      <c r="D2175" s="1322"/>
      <c r="E2175" s="134" t="str">
        <f t="shared" ref="E2175:I2175" si="511">+E1302</f>
        <v>DOMICILIARIA 8</v>
      </c>
      <c r="F2175" s="134">
        <f t="shared" si="511"/>
        <v>6.19</v>
      </c>
      <c r="G2175" s="134">
        <f t="shared" si="511"/>
        <v>0.7</v>
      </c>
      <c r="H2175" s="128">
        <f t="shared" si="511"/>
        <v>1.7350000000000003</v>
      </c>
      <c r="I2175" s="127">
        <f t="shared" si="511"/>
        <v>0</v>
      </c>
      <c r="J2175" s="750">
        <f t="shared" si="494"/>
        <v>0</v>
      </c>
    </row>
    <row r="2176" spans="1:10">
      <c r="A2176" s="1320"/>
      <c r="B2176" s="1321"/>
      <c r="C2176" s="1321"/>
      <c r="D2176" s="1322"/>
      <c r="E2176" s="134" t="str">
        <f t="shared" ref="E2176:G2176" si="512">+E1303</f>
        <v>DOMICILIARIA 9</v>
      </c>
      <c r="F2176" s="134">
        <f t="shared" si="512"/>
        <v>6.5</v>
      </c>
      <c r="G2176" s="134">
        <f t="shared" si="512"/>
        <v>0.7</v>
      </c>
      <c r="H2176" s="128">
        <f>+H1303</f>
        <v>1.7350000000000003</v>
      </c>
      <c r="I2176" s="127">
        <f>+I1303</f>
        <v>0</v>
      </c>
      <c r="J2176" s="750">
        <f t="shared" si="494"/>
        <v>0</v>
      </c>
    </row>
    <row r="2177" spans="1:10">
      <c r="A2177" s="1320"/>
      <c r="B2177" s="1321"/>
      <c r="C2177" s="1321"/>
      <c r="D2177" s="1322"/>
      <c r="E2177" s="134" t="str">
        <f t="shared" ref="E2177:I2177" si="513">+E1304</f>
        <v>DOMICILIARIA 10</v>
      </c>
      <c r="F2177" s="134">
        <f t="shared" si="513"/>
        <v>4.16</v>
      </c>
      <c r="G2177" s="134">
        <f t="shared" si="513"/>
        <v>0.7</v>
      </c>
      <c r="H2177" s="128">
        <f t="shared" si="513"/>
        <v>1.7350000000000003</v>
      </c>
      <c r="I2177" s="127">
        <f t="shared" si="513"/>
        <v>0</v>
      </c>
      <c r="J2177" s="750">
        <f t="shared" si="494"/>
        <v>0</v>
      </c>
    </row>
    <row r="2178" spans="1:10">
      <c r="A2178" s="1320"/>
      <c r="B2178" s="1321"/>
      <c r="C2178" s="1321"/>
      <c r="D2178" s="1322"/>
      <c r="E2178" s="134" t="str">
        <f t="shared" ref="E2178:I2178" si="514">+E1305</f>
        <v>DOMICILIARIA 11</v>
      </c>
      <c r="F2178" s="134">
        <f t="shared" si="514"/>
        <v>4.38</v>
      </c>
      <c r="G2178" s="134">
        <f t="shared" si="514"/>
        <v>0.7</v>
      </c>
      <c r="H2178" s="128">
        <f t="shared" si="514"/>
        <v>1.7350000000000003</v>
      </c>
      <c r="I2178" s="127">
        <f t="shared" si="514"/>
        <v>0</v>
      </c>
      <c r="J2178" s="750">
        <f t="shared" si="494"/>
        <v>0</v>
      </c>
    </row>
    <row r="2179" spans="1:10">
      <c r="A2179" s="1320"/>
      <c r="B2179" s="1321"/>
      <c r="C2179" s="1321"/>
      <c r="D2179" s="1322"/>
      <c r="E2179" s="134" t="str">
        <f t="shared" ref="E2179:G2179" si="515">+E1306</f>
        <v>DOMICILIARIA 12</v>
      </c>
      <c r="F2179" s="134">
        <f t="shared" si="515"/>
        <v>4.3899999999999997</v>
      </c>
      <c r="G2179" s="134">
        <f t="shared" si="515"/>
        <v>0.7</v>
      </c>
      <c r="H2179" s="128">
        <f>+H1306</f>
        <v>1.7350000000000003</v>
      </c>
      <c r="I2179" s="127">
        <f>+I1306</f>
        <v>0</v>
      </c>
      <c r="J2179" s="750">
        <f t="shared" si="494"/>
        <v>0</v>
      </c>
    </row>
    <row r="2180" spans="1:10">
      <c r="A2180" s="1320"/>
      <c r="B2180" s="1321"/>
      <c r="C2180" s="1321"/>
      <c r="D2180" s="1322"/>
      <c r="E2180" s="134" t="str">
        <f t="shared" ref="E2180:I2180" si="516">+E1307</f>
        <v>DOMICILIARIA 13</v>
      </c>
      <c r="F2180" s="134">
        <f t="shared" si="516"/>
        <v>4.43</v>
      </c>
      <c r="G2180" s="134">
        <f t="shared" si="516"/>
        <v>0.7</v>
      </c>
      <c r="H2180" s="128">
        <f t="shared" si="516"/>
        <v>1.7350000000000003</v>
      </c>
      <c r="I2180" s="127">
        <f t="shared" si="516"/>
        <v>0</v>
      </c>
      <c r="J2180" s="750">
        <f t="shared" si="494"/>
        <v>0</v>
      </c>
    </row>
    <row r="2181" spans="1:10">
      <c r="A2181" s="1320"/>
      <c r="B2181" s="1321"/>
      <c r="C2181" s="1321"/>
      <c r="D2181" s="1322"/>
      <c r="E2181" s="134" t="str">
        <f>+E1308</f>
        <v>DOMICILIARIA 14</v>
      </c>
      <c r="F2181" s="134">
        <f>+F1308</f>
        <v>4.25</v>
      </c>
      <c r="G2181" s="134">
        <f>+G1308</f>
        <v>0.7</v>
      </c>
      <c r="H2181" s="128">
        <f>+H1308</f>
        <v>1.7350000000000003</v>
      </c>
      <c r="I2181" s="127">
        <f>+I1308</f>
        <v>0</v>
      </c>
      <c r="J2181" s="750">
        <f t="shared" si="494"/>
        <v>0</v>
      </c>
    </row>
    <row r="2182" spans="1:10">
      <c r="A2182" s="1320"/>
      <c r="B2182" s="1321"/>
      <c r="C2182" s="1321"/>
      <c r="D2182" s="1322"/>
      <c r="E2182" s="134" t="str">
        <f t="shared" ref="E2182:G2182" si="517">+E1309</f>
        <v>DOMICILIARIA 15</v>
      </c>
      <c r="F2182" s="134">
        <f t="shared" si="517"/>
        <v>4.16</v>
      </c>
      <c r="G2182" s="134">
        <f t="shared" si="517"/>
        <v>0.7</v>
      </c>
      <c r="H2182" s="128">
        <f>+H1309</f>
        <v>1.7350000000000003</v>
      </c>
      <c r="I2182" s="127">
        <f>+I1309</f>
        <v>0</v>
      </c>
      <c r="J2182" s="750">
        <f t="shared" si="494"/>
        <v>0</v>
      </c>
    </row>
    <row r="2183" spans="1:10">
      <c r="A2183" s="1320"/>
      <c r="B2183" s="1321"/>
      <c r="C2183" s="1321"/>
      <c r="D2183" s="1322"/>
      <c r="E2183" s="134" t="str">
        <f t="shared" ref="E2183:I2183" si="518">+E1310</f>
        <v>DOMICILIARIA 16</v>
      </c>
      <c r="F2183" s="134">
        <f t="shared" si="518"/>
        <v>4.74</v>
      </c>
      <c r="G2183" s="134">
        <f t="shared" si="518"/>
        <v>0.7</v>
      </c>
      <c r="H2183" s="128">
        <f t="shared" si="518"/>
        <v>1.7350000000000003</v>
      </c>
      <c r="I2183" s="127">
        <f t="shared" si="518"/>
        <v>0</v>
      </c>
      <c r="J2183" s="750">
        <f t="shared" si="494"/>
        <v>0</v>
      </c>
    </row>
    <row r="2184" spans="1:10">
      <c r="A2184" s="1320"/>
      <c r="B2184" s="1321"/>
      <c r="C2184" s="1321"/>
      <c r="D2184" s="1322"/>
      <c r="E2184" s="134" t="str">
        <f t="shared" ref="E2184:I2184" si="519">+E1311</f>
        <v>DOMICILIARIA 17</v>
      </c>
      <c r="F2184" s="134">
        <f t="shared" si="519"/>
        <v>4.3</v>
      </c>
      <c r="G2184" s="134">
        <f t="shared" si="519"/>
        <v>0.7</v>
      </c>
      <c r="H2184" s="128">
        <f t="shared" si="519"/>
        <v>1.7350000000000003</v>
      </c>
      <c r="I2184" s="127">
        <f t="shared" si="519"/>
        <v>0</v>
      </c>
      <c r="J2184" s="750">
        <f t="shared" si="494"/>
        <v>0</v>
      </c>
    </row>
    <row r="2185" spans="1:10">
      <c r="A2185" s="1320"/>
      <c r="B2185" s="1321"/>
      <c r="C2185" s="1321"/>
      <c r="D2185" s="1322"/>
      <c r="E2185" s="134" t="str">
        <f t="shared" ref="E2185:G2185" si="520">+E1312</f>
        <v>DOMICILIARIA 18</v>
      </c>
      <c r="F2185" s="134">
        <f t="shared" si="520"/>
        <v>4.2699999999999996</v>
      </c>
      <c r="G2185" s="134">
        <f t="shared" si="520"/>
        <v>0.7</v>
      </c>
      <c r="H2185" s="128">
        <f>+H1312</f>
        <v>1.7350000000000003</v>
      </c>
      <c r="I2185" s="127">
        <f>+I1312</f>
        <v>0</v>
      </c>
      <c r="J2185" s="750">
        <f t="shared" si="494"/>
        <v>0</v>
      </c>
    </row>
    <row r="2186" spans="1:10">
      <c r="A2186" s="1320"/>
      <c r="B2186" s="1321"/>
      <c r="C2186" s="1321"/>
      <c r="D2186" s="1322"/>
      <c r="E2186" s="134" t="str">
        <f t="shared" ref="E2186:I2186" si="521">+E1313</f>
        <v>P7 A P8</v>
      </c>
      <c r="F2186" s="134">
        <f t="shared" si="521"/>
        <v>0</v>
      </c>
      <c r="G2186" s="134">
        <f t="shared" si="521"/>
        <v>0</v>
      </c>
      <c r="H2186" s="128">
        <f t="shared" si="521"/>
        <v>0</v>
      </c>
      <c r="I2186" s="127">
        <f t="shared" si="521"/>
        <v>0</v>
      </c>
      <c r="J2186" s="750">
        <f t="shared" si="494"/>
        <v>0</v>
      </c>
    </row>
    <row r="2187" spans="1:10">
      <c r="A2187" s="1320"/>
      <c r="B2187" s="1321"/>
      <c r="C2187" s="1321"/>
      <c r="D2187" s="1322"/>
      <c r="E2187" s="134" t="str">
        <f t="shared" ref="E2187:I2187" si="522">+E1314</f>
        <v>P8 A P9</v>
      </c>
      <c r="F2187" s="134">
        <f t="shared" si="522"/>
        <v>0</v>
      </c>
      <c r="G2187" s="134">
        <f t="shared" si="522"/>
        <v>0</v>
      </c>
      <c r="H2187" s="128">
        <f t="shared" si="522"/>
        <v>0</v>
      </c>
      <c r="I2187" s="127">
        <f t="shared" si="522"/>
        <v>0</v>
      </c>
      <c r="J2187" s="750">
        <f t="shared" si="494"/>
        <v>0</v>
      </c>
    </row>
    <row r="2188" spans="1:10">
      <c r="A2188" s="1320"/>
      <c r="B2188" s="1321"/>
      <c r="C2188" s="1321"/>
      <c r="D2188" s="1322"/>
      <c r="E2188" s="134" t="str">
        <f t="shared" ref="E2188:G2188" si="523">+E1315</f>
        <v>DOMICILIARIA 1</v>
      </c>
      <c r="F2188" s="134">
        <f t="shared" si="523"/>
        <v>5.5</v>
      </c>
      <c r="G2188" s="134">
        <f t="shared" si="523"/>
        <v>1.2</v>
      </c>
      <c r="H2188" s="128">
        <f>+H1315</f>
        <v>2.9299999999999997</v>
      </c>
      <c r="I2188" s="127">
        <f>+I1315</f>
        <v>0</v>
      </c>
      <c r="J2188" s="750">
        <f t="shared" si="494"/>
        <v>0</v>
      </c>
    </row>
    <row r="2189" spans="1:10">
      <c r="A2189" s="1320"/>
      <c r="B2189" s="1321"/>
      <c r="C2189" s="1321"/>
      <c r="D2189" s="1322"/>
      <c r="E2189" s="134" t="str">
        <f t="shared" ref="E2189:I2189" si="524">+E1316</f>
        <v>DOMICILIARIA 2</v>
      </c>
      <c r="F2189" s="134">
        <f t="shared" si="524"/>
        <v>5.83</v>
      </c>
      <c r="G2189" s="134">
        <f t="shared" si="524"/>
        <v>1.2</v>
      </c>
      <c r="H2189" s="128">
        <f t="shared" si="524"/>
        <v>2.9299999999999997</v>
      </c>
      <c r="I2189" s="127">
        <f t="shared" si="524"/>
        <v>0</v>
      </c>
      <c r="J2189" s="750">
        <f t="shared" si="494"/>
        <v>0</v>
      </c>
    </row>
    <row r="2190" spans="1:10">
      <c r="A2190" s="1320"/>
      <c r="B2190" s="1321"/>
      <c r="C2190" s="1321"/>
      <c r="D2190" s="1322"/>
      <c r="E2190" s="134" t="str">
        <f t="shared" ref="E2190:I2190" si="525">+E1317</f>
        <v>DOMICILIARIA 3</v>
      </c>
      <c r="F2190" s="134">
        <f t="shared" si="525"/>
        <v>5.62</v>
      </c>
      <c r="G2190" s="134">
        <f t="shared" si="525"/>
        <v>1.2</v>
      </c>
      <c r="H2190" s="128">
        <f t="shared" si="525"/>
        <v>2.9299999999999997</v>
      </c>
      <c r="I2190" s="127">
        <f t="shared" si="525"/>
        <v>0</v>
      </c>
      <c r="J2190" s="750">
        <f t="shared" si="494"/>
        <v>0</v>
      </c>
    </row>
    <row r="2191" spans="1:10">
      <c r="A2191" s="1320"/>
      <c r="B2191" s="1321"/>
      <c r="C2191" s="1321"/>
      <c r="D2191" s="1322"/>
      <c r="E2191" s="134" t="str">
        <f t="shared" ref="E2191:G2191" si="526">+E1318</f>
        <v>DOMICILIARIA 4</v>
      </c>
      <c r="F2191" s="134">
        <f t="shared" si="526"/>
        <v>5.98</v>
      </c>
      <c r="G2191" s="134">
        <f t="shared" si="526"/>
        <v>1.2</v>
      </c>
      <c r="H2191" s="128">
        <f>+H1318</f>
        <v>2.9299999999999997</v>
      </c>
      <c r="I2191" s="127">
        <f>+I1318</f>
        <v>0</v>
      </c>
      <c r="J2191" s="750">
        <f t="shared" si="494"/>
        <v>0</v>
      </c>
    </row>
    <row r="2192" spans="1:10">
      <c r="A2192" s="1320"/>
      <c r="B2192" s="1321"/>
      <c r="C2192" s="1321"/>
      <c r="D2192" s="1322"/>
      <c r="E2192" s="134" t="str">
        <f t="shared" ref="E2192:I2192" si="527">+E1319</f>
        <v>DOMICILIARIA 5</v>
      </c>
      <c r="F2192" s="134">
        <f t="shared" si="527"/>
        <v>6.89</v>
      </c>
      <c r="G2192" s="134">
        <f t="shared" si="527"/>
        <v>1.2</v>
      </c>
      <c r="H2192" s="128">
        <f t="shared" si="527"/>
        <v>2.9299999999999997</v>
      </c>
      <c r="I2192" s="127">
        <f t="shared" si="527"/>
        <v>0</v>
      </c>
      <c r="J2192" s="750">
        <f t="shared" si="494"/>
        <v>0</v>
      </c>
    </row>
    <row r="2193" spans="1:10">
      <c r="A2193" s="1320"/>
      <c r="B2193" s="1321"/>
      <c r="C2193" s="1321"/>
      <c r="D2193" s="1322"/>
      <c r="E2193" s="134" t="str">
        <f t="shared" ref="E2193:I2193" si="528">+E1320</f>
        <v>DOMICILIARIA 6</v>
      </c>
      <c r="F2193" s="134">
        <f t="shared" si="528"/>
        <v>6.31</v>
      </c>
      <c r="G2193" s="134">
        <f t="shared" si="528"/>
        <v>1.2</v>
      </c>
      <c r="H2193" s="128">
        <f t="shared" si="528"/>
        <v>2.9299999999999997</v>
      </c>
      <c r="I2193" s="127">
        <f t="shared" si="528"/>
        <v>0</v>
      </c>
      <c r="J2193" s="750">
        <f t="shared" si="494"/>
        <v>0</v>
      </c>
    </row>
    <row r="2194" spans="1:10">
      <c r="A2194" s="1320"/>
      <c r="B2194" s="1321"/>
      <c r="C2194" s="1321"/>
      <c r="D2194" s="1322"/>
      <c r="E2194" s="134" t="str">
        <f t="shared" ref="E2194:G2194" si="529">+E1321</f>
        <v>DOMICILIARIA 7</v>
      </c>
      <c r="F2194" s="134">
        <f t="shared" si="529"/>
        <v>4.96</v>
      </c>
      <c r="G2194" s="134">
        <f t="shared" si="529"/>
        <v>1.2</v>
      </c>
      <c r="H2194" s="128">
        <f>+H1321</f>
        <v>2.9299999999999997</v>
      </c>
      <c r="I2194" s="127">
        <f>+I1321</f>
        <v>0</v>
      </c>
      <c r="J2194" s="750">
        <f t="shared" si="494"/>
        <v>0</v>
      </c>
    </row>
    <row r="2195" spans="1:10">
      <c r="A2195" s="1320"/>
      <c r="B2195" s="1321"/>
      <c r="C2195" s="1321"/>
      <c r="D2195" s="1322"/>
      <c r="E2195" s="134" t="str">
        <f t="shared" ref="E2195:I2195" si="530">+E1322</f>
        <v>DOMICILIARIA 8</v>
      </c>
      <c r="F2195" s="134">
        <f t="shared" si="530"/>
        <v>5.4</v>
      </c>
      <c r="G2195" s="134">
        <f t="shared" si="530"/>
        <v>1.2</v>
      </c>
      <c r="H2195" s="128">
        <f t="shared" si="530"/>
        <v>2.9299999999999997</v>
      </c>
      <c r="I2195" s="127">
        <f t="shared" si="530"/>
        <v>0</v>
      </c>
      <c r="J2195" s="750">
        <f t="shared" si="494"/>
        <v>0</v>
      </c>
    </row>
    <row r="2196" spans="1:10">
      <c r="A2196" s="1320"/>
      <c r="B2196" s="1321"/>
      <c r="C2196" s="1321"/>
      <c r="D2196" s="1322"/>
      <c r="E2196" s="134" t="str">
        <f>+E1323</f>
        <v>DOMICILIARIA 9</v>
      </c>
      <c r="F2196" s="134">
        <f>+F1323</f>
        <v>4.83</v>
      </c>
      <c r="G2196" s="134">
        <f>+G1323</f>
        <v>1.2</v>
      </c>
      <c r="H2196" s="128">
        <f>+H1323</f>
        <v>2.9299999999999997</v>
      </c>
      <c r="I2196" s="127">
        <f>+I1323</f>
        <v>0</v>
      </c>
      <c r="J2196" s="750">
        <f t="shared" si="494"/>
        <v>0</v>
      </c>
    </row>
    <row r="2197" spans="1:10">
      <c r="A2197" s="1320"/>
      <c r="B2197" s="1321"/>
      <c r="C2197" s="1321"/>
      <c r="D2197" s="1322"/>
      <c r="E2197" s="134" t="str">
        <f t="shared" ref="E2197:G2197" si="531">+E1324</f>
        <v>DOMICILIARIA 10</v>
      </c>
      <c r="F2197" s="134">
        <f t="shared" si="531"/>
        <v>4.57</v>
      </c>
      <c r="G2197" s="134">
        <f t="shared" si="531"/>
        <v>1.2</v>
      </c>
      <c r="H2197" s="128">
        <f>+H1324</f>
        <v>2.9299999999999997</v>
      </c>
      <c r="I2197" s="127">
        <f>+I1324</f>
        <v>0</v>
      </c>
      <c r="J2197" s="750">
        <f t="shared" si="494"/>
        <v>0</v>
      </c>
    </row>
    <row r="2198" spans="1:10">
      <c r="A2198" s="1320"/>
      <c r="B2198" s="1321"/>
      <c r="C2198" s="1321"/>
      <c r="D2198" s="1322"/>
      <c r="E2198" s="134" t="str">
        <f t="shared" ref="E2198:I2198" si="532">+E1325</f>
        <v>DOMICILIARIA 11</v>
      </c>
      <c r="F2198" s="134">
        <f t="shared" si="532"/>
        <v>4.91</v>
      </c>
      <c r="G2198" s="134">
        <f t="shared" si="532"/>
        <v>1.2</v>
      </c>
      <c r="H2198" s="128">
        <f t="shared" si="532"/>
        <v>2.9299999999999997</v>
      </c>
      <c r="I2198" s="127">
        <f t="shared" si="532"/>
        <v>0</v>
      </c>
      <c r="J2198" s="750">
        <f t="shared" si="494"/>
        <v>0</v>
      </c>
    </row>
    <row r="2199" spans="1:10">
      <c r="A2199" s="1320"/>
      <c r="B2199" s="1321"/>
      <c r="C2199" s="1321"/>
      <c r="D2199" s="1322"/>
      <c r="E2199" s="134" t="str">
        <f t="shared" ref="E2199:I2199" si="533">+E1326</f>
        <v>DOMICILIARIA 12</v>
      </c>
      <c r="F2199" s="134">
        <f t="shared" si="533"/>
        <v>5.07</v>
      </c>
      <c r="G2199" s="134">
        <f t="shared" si="533"/>
        <v>1.2</v>
      </c>
      <c r="H2199" s="128">
        <f t="shared" si="533"/>
        <v>2.9299999999999997</v>
      </c>
      <c r="I2199" s="127">
        <f t="shared" si="533"/>
        <v>0</v>
      </c>
      <c r="J2199" s="750">
        <f t="shared" si="494"/>
        <v>0</v>
      </c>
    </row>
    <row r="2200" spans="1:10">
      <c r="A2200" s="1320"/>
      <c r="B2200" s="1321"/>
      <c r="C2200" s="1321"/>
      <c r="D2200" s="1322"/>
      <c r="E2200" s="134" t="str">
        <f t="shared" ref="E2200:G2200" si="534">+E1327</f>
        <v>P9 A P10</v>
      </c>
      <c r="F2200" s="134">
        <f t="shared" si="534"/>
        <v>0</v>
      </c>
      <c r="G2200" s="134">
        <f t="shared" si="534"/>
        <v>0</v>
      </c>
      <c r="H2200" s="128">
        <f>+H1327</f>
        <v>0</v>
      </c>
      <c r="I2200" s="127">
        <f>+I1327</f>
        <v>0</v>
      </c>
      <c r="J2200" s="750">
        <f t="shared" si="494"/>
        <v>0</v>
      </c>
    </row>
    <row r="2201" spans="1:10">
      <c r="A2201" s="1320"/>
      <c r="B2201" s="1321"/>
      <c r="C2201" s="1321"/>
      <c r="D2201" s="1322"/>
      <c r="E2201" s="134" t="str">
        <f t="shared" ref="E2201:I2201" si="535">+E1328</f>
        <v>DOMICILIARIA 1</v>
      </c>
      <c r="F2201" s="134">
        <f t="shared" si="535"/>
        <v>7.66</v>
      </c>
      <c r="G2201" s="134">
        <f t="shared" si="535"/>
        <v>1.1000000000000001</v>
      </c>
      <c r="H2201" s="128">
        <f t="shared" si="535"/>
        <v>2.3250000000000002</v>
      </c>
      <c r="I2201" s="127">
        <f t="shared" si="535"/>
        <v>0</v>
      </c>
      <c r="J2201" s="750">
        <f t="shared" si="494"/>
        <v>0</v>
      </c>
    </row>
    <row r="2202" spans="1:10">
      <c r="A2202" s="1320"/>
      <c r="B2202" s="1321"/>
      <c r="C2202" s="1321"/>
      <c r="D2202" s="1322"/>
      <c r="E2202" s="134" t="str">
        <f t="shared" ref="E2202:I2202" si="536">+E1329</f>
        <v>DOMICILIARIA 2</v>
      </c>
      <c r="F2202" s="134">
        <f t="shared" si="536"/>
        <v>3.46</v>
      </c>
      <c r="G2202" s="134">
        <f t="shared" si="536"/>
        <v>1.1000000000000001</v>
      </c>
      <c r="H2202" s="128">
        <f t="shared" si="536"/>
        <v>2.3250000000000002</v>
      </c>
      <c r="I2202" s="127">
        <f t="shared" si="536"/>
        <v>0</v>
      </c>
      <c r="J2202" s="750">
        <f t="shared" si="494"/>
        <v>0</v>
      </c>
    </row>
    <row r="2203" spans="1:10">
      <c r="A2203" s="1320"/>
      <c r="B2203" s="1321"/>
      <c r="C2203" s="1321"/>
      <c r="D2203" s="1322"/>
      <c r="E2203" s="134" t="str">
        <f t="shared" ref="E2203:G2203" si="537">+E1330</f>
        <v>DOMICILIARIA 3</v>
      </c>
      <c r="F2203" s="134">
        <f t="shared" si="537"/>
        <v>7.84</v>
      </c>
      <c r="G2203" s="134">
        <f t="shared" si="537"/>
        <v>1.1000000000000001</v>
      </c>
      <c r="H2203" s="128">
        <f>+H1330</f>
        <v>2.3250000000000002</v>
      </c>
      <c r="I2203" s="127">
        <f>+I1330</f>
        <v>0</v>
      </c>
      <c r="J2203" s="750">
        <f t="shared" si="494"/>
        <v>0</v>
      </c>
    </row>
    <row r="2204" spans="1:10">
      <c r="A2204" s="1320"/>
      <c r="B2204" s="1321"/>
      <c r="C2204" s="1321"/>
      <c r="D2204" s="1322"/>
      <c r="E2204" s="134" t="str">
        <f t="shared" ref="E2204:I2204" si="538">+E1331</f>
        <v>DOMICILIARIA 4</v>
      </c>
      <c r="F2204" s="134">
        <f t="shared" si="538"/>
        <v>7.39</v>
      </c>
      <c r="G2204" s="134">
        <f t="shared" si="538"/>
        <v>1.1000000000000001</v>
      </c>
      <c r="H2204" s="128">
        <f t="shared" si="538"/>
        <v>2.3250000000000002</v>
      </c>
      <c r="I2204" s="127">
        <f t="shared" si="538"/>
        <v>0</v>
      </c>
      <c r="J2204" s="750">
        <f t="shared" si="494"/>
        <v>0</v>
      </c>
    </row>
    <row r="2205" spans="1:10">
      <c r="A2205" s="1320"/>
      <c r="B2205" s="1321"/>
      <c r="C2205" s="1321"/>
      <c r="D2205" s="1322"/>
      <c r="E2205" s="134" t="str">
        <f t="shared" ref="E2205:I2205" si="539">+E1332</f>
        <v>DOMICILIARIA 5</v>
      </c>
      <c r="F2205" s="134">
        <f t="shared" si="539"/>
        <v>2.89</v>
      </c>
      <c r="G2205" s="134">
        <f t="shared" si="539"/>
        <v>1.1000000000000001</v>
      </c>
      <c r="H2205" s="128">
        <f t="shared" si="539"/>
        <v>2.3250000000000002</v>
      </c>
      <c r="I2205" s="127">
        <f t="shared" si="539"/>
        <v>0</v>
      </c>
      <c r="J2205" s="750">
        <f t="shared" si="494"/>
        <v>0</v>
      </c>
    </row>
    <row r="2206" spans="1:10">
      <c r="A2206" s="1320"/>
      <c r="B2206" s="1321"/>
      <c r="C2206" s="1321"/>
      <c r="D2206" s="1322"/>
      <c r="E2206" s="134" t="str">
        <f t="shared" ref="E2206:G2206" si="540">+E1333</f>
        <v>DOMICILIARIA 6</v>
      </c>
      <c r="F2206" s="134">
        <f t="shared" si="540"/>
        <v>3.1</v>
      </c>
      <c r="G2206" s="134">
        <f t="shared" si="540"/>
        <v>1.1000000000000001</v>
      </c>
      <c r="H2206" s="128">
        <f>+H1333</f>
        <v>2.3250000000000002</v>
      </c>
      <c r="I2206" s="127">
        <f>+I1333</f>
        <v>0</v>
      </c>
      <c r="J2206" s="750">
        <f t="shared" si="494"/>
        <v>0</v>
      </c>
    </row>
    <row r="2207" spans="1:10">
      <c r="A2207" s="1320"/>
      <c r="B2207" s="1321"/>
      <c r="C2207" s="1321"/>
      <c r="D2207" s="1322"/>
      <c r="E2207" s="134" t="str">
        <f t="shared" ref="E2207:I2207" si="541">+E1334</f>
        <v>DOMICILIARIA 7</v>
      </c>
      <c r="F2207" s="134">
        <f t="shared" si="541"/>
        <v>3.25</v>
      </c>
      <c r="G2207" s="134">
        <f t="shared" si="541"/>
        <v>1.1000000000000001</v>
      </c>
      <c r="H2207" s="128">
        <f t="shared" si="541"/>
        <v>2.3250000000000002</v>
      </c>
      <c r="I2207" s="127">
        <f t="shared" si="541"/>
        <v>0</v>
      </c>
      <c r="J2207" s="750">
        <f t="shared" si="494"/>
        <v>0</v>
      </c>
    </row>
    <row r="2208" spans="1:10">
      <c r="A2208" s="1320"/>
      <c r="B2208" s="1321"/>
      <c r="C2208" s="1321"/>
      <c r="D2208" s="1322"/>
      <c r="E2208" s="134" t="str">
        <f t="shared" ref="E2208:I2208" si="542">+E1335</f>
        <v>DOMICILIARIA 8</v>
      </c>
      <c r="F2208" s="134">
        <f t="shared" si="542"/>
        <v>12.47</v>
      </c>
      <c r="G2208" s="134">
        <f t="shared" si="542"/>
        <v>1.1000000000000001</v>
      </c>
      <c r="H2208" s="128">
        <f t="shared" si="542"/>
        <v>2.3250000000000002</v>
      </c>
      <c r="I2208" s="127">
        <f t="shared" si="542"/>
        <v>0</v>
      </c>
      <c r="J2208" s="750">
        <f t="shared" si="494"/>
        <v>0</v>
      </c>
    </row>
    <row r="2209" spans="1:10">
      <c r="A2209" s="1320"/>
      <c r="B2209" s="1321"/>
      <c r="C2209" s="1321"/>
      <c r="D2209" s="1322"/>
      <c r="E2209" s="134" t="str">
        <f t="shared" ref="E2209:G2209" si="543">+E1336</f>
        <v>DOMICILIARIA 9</v>
      </c>
      <c r="F2209" s="134">
        <f t="shared" si="543"/>
        <v>3.35</v>
      </c>
      <c r="G2209" s="134">
        <f t="shared" si="543"/>
        <v>1.1000000000000001</v>
      </c>
      <c r="H2209" s="128">
        <f>+H1336</f>
        <v>2.3250000000000002</v>
      </c>
      <c r="I2209" s="127">
        <f>+I1336</f>
        <v>0</v>
      </c>
      <c r="J2209" s="750">
        <f t="shared" si="494"/>
        <v>0</v>
      </c>
    </row>
    <row r="2210" spans="1:10">
      <c r="A2210" s="1320"/>
      <c r="B2210" s="1321"/>
      <c r="C2210" s="1321"/>
      <c r="D2210" s="1322"/>
      <c r="E2210" s="134" t="str">
        <f t="shared" ref="E2210:I2210" si="544">+E1337</f>
        <v>DOMICILIARIA 10</v>
      </c>
      <c r="F2210" s="134">
        <f t="shared" si="544"/>
        <v>3.6</v>
      </c>
      <c r="G2210" s="134">
        <f t="shared" si="544"/>
        <v>1.1000000000000001</v>
      </c>
      <c r="H2210" s="128">
        <f t="shared" si="544"/>
        <v>2.3250000000000002</v>
      </c>
      <c r="I2210" s="127">
        <f t="shared" si="544"/>
        <v>0</v>
      </c>
      <c r="J2210" s="750">
        <f t="shared" si="494"/>
        <v>0</v>
      </c>
    </row>
    <row r="2211" spans="1:10">
      <c r="A2211" s="1320"/>
      <c r="B2211" s="1321"/>
      <c r="C2211" s="1321"/>
      <c r="D2211" s="1322"/>
      <c r="E2211" s="134" t="str">
        <f>+E1338</f>
        <v>DOMICILIARIA 11</v>
      </c>
      <c r="F2211" s="134">
        <f>+F1338</f>
        <v>4.3</v>
      </c>
      <c r="G2211" s="134">
        <f>+G1338</f>
        <v>1.1000000000000001</v>
      </c>
      <c r="H2211" s="128">
        <f>+H1338</f>
        <v>2.3250000000000002</v>
      </c>
      <c r="I2211" s="127">
        <f>+I1338</f>
        <v>0</v>
      </c>
      <c r="J2211" s="750">
        <f t="shared" si="494"/>
        <v>0</v>
      </c>
    </row>
    <row r="2212" spans="1:10">
      <c r="A2212" s="1320"/>
      <c r="B2212" s="1321"/>
      <c r="C2212" s="1321"/>
      <c r="D2212" s="1322"/>
      <c r="E2212" s="134" t="str">
        <f t="shared" ref="E2212:G2212" si="545">+E1339</f>
        <v>P10 A P11</v>
      </c>
      <c r="F2212" s="134">
        <f t="shared" si="545"/>
        <v>0</v>
      </c>
      <c r="G2212" s="134">
        <f t="shared" si="545"/>
        <v>0</v>
      </c>
      <c r="H2212" s="128">
        <f>+H1339</f>
        <v>0</v>
      </c>
      <c r="I2212" s="127">
        <f>+I1339</f>
        <v>0</v>
      </c>
      <c r="J2212" s="750">
        <f t="shared" si="494"/>
        <v>0</v>
      </c>
    </row>
    <row r="2213" spans="1:10">
      <c r="A2213" s="1320"/>
      <c r="B2213" s="1321"/>
      <c r="C2213" s="1321"/>
      <c r="D2213" s="1322"/>
      <c r="E2213" s="134" t="str">
        <f t="shared" ref="E2213:I2213" si="546">+E1340</f>
        <v>DOMICILIARIA 1</v>
      </c>
      <c r="F2213" s="134">
        <f t="shared" si="546"/>
        <v>6.86</v>
      </c>
      <c r="G2213" s="134">
        <f t="shared" si="546"/>
        <v>0.7</v>
      </c>
      <c r="H2213" s="128">
        <f t="shared" si="546"/>
        <v>1.6325000000000003</v>
      </c>
      <c r="I2213" s="127">
        <f t="shared" si="546"/>
        <v>0</v>
      </c>
      <c r="J2213" s="750">
        <f t="shared" si="494"/>
        <v>0</v>
      </c>
    </row>
    <row r="2214" spans="1:10">
      <c r="A2214" s="1320"/>
      <c r="B2214" s="1321"/>
      <c r="C2214" s="1321"/>
      <c r="D2214" s="1322"/>
      <c r="E2214" s="134" t="str">
        <f t="shared" ref="E2214:I2214" si="547">+E1341</f>
        <v>DOMICILIARIA 2</v>
      </c>
      <c r="F2214" s="134">
        <f t="shared" si="547"/>
        <v>3.95</v>
      </c>
      <c r="G2214" s="134">
        <f t="shared" si="547"/>
        <v>0.7</v>
      </c>
      <c r="H2214" s="128">
        <f t="shared" si="547"/>
        <v>1.6325000000000003</v>
      </c>
      <c r="I2214" s="127">
        <f t="shared" si="547"/>
        <v>0</v>
      </c>
      <c r="J2214" s="750">
        <f t="shared" si="494"/>
        <v>0</v>
      </c>
    </row>
    <row r="2215" spans="1:10">
      <c r="A2215" s="1320"/>
      <c r="B2215" s="1321"/>
      <c r="C2215" s="1321"/>
      <c r="D2215" s="1322"/>
      <c r="E2215" s="134" t="str">
        <f t="shared" ref="E2215:G2215" si="548">+E1342</f>
        <v>DOMICILIARIA 3</v>
      </c>
      <c r="F2215" s="134">
        <f t="shared" si="548"/>
        <v>6.59</v>
      </c>
      <c r="G2215" s="134">
        <f t="shared" si="548"/>
        <v>0.7</v>
      </c>
      <c r="H2215" s="128">
        <f>+H1342</f>
        <v>1.6325000000000003</v>
      </c>
      <c r="I2215" s="127">
        <f>+I1342</f>
        <v>0</v>
      </c>
      <c r="J2215" s="750">
        <f t="shared" si="494"/>
        <v>0</v>
      </c>
    </row>
    <row r="2216" spans="1:10">
      <c r="A2216" s="1320"/>
      <c r="B2216" s="1321"/>
      <c r="C2216" s="1321"/>
      <c r="D2216" s="1322"/>
      <c r="E2216" s="134" t="str">
        <f t="shared" ref="E2216:I2216" si="549">+E1343</f>
        <v>DOMICILIARIA 4</v>
      </c>
      <c r="F2216" s="134">
        <f t="shared" si="549"/>
        <v>4.75</v>
      </c>
      <c r="G2216" s="134">
        <f t="shared" si="549"/>
        <v>0.7</v>
      </c>
      <c r="H2216" s="128">
        <f t="shared" si="549"/>
        <v>1.6325000000000003</v>
      </c>
      <c r="I2216" s="127">
        <f t="shared" si="549"/>
        <v>0</v>
      </c>
      <c r="J2216" s="750">
        <f t="shared" si="494"/>
        <v>0</v>
      </c>
    </row>
    <row r="2217" spans="1:10">
      <c r="A2217" s="1320"/>
      <c r="B2217" s="1321"/>
      <c r="C2217" s="1321"/>
      <c r="D2217" s="1322"/>
      <c r="E2217" s="134" t="str">
        <f t="shared" ref="E2217:I2217" si="550">+E1344</f>
        <v>DOMICILIARIA 5</v>
      </c>
      <c r="F2217" s="134">
        <f t="shared" si="550"/>
        <v>6.25</v>
      </c>
      <c r="G2217" s="134">
        <f t="shared" si="550"/>
        <v>0.7</v>
      </c>
      <c r="H2217" s="128">
        <f t="shared" si="550"/>
        <v>1.6325000000000003</v>
      </c>
      <c r="I2217" s="127">
        <f t="shared" si="550"/>
        <v>0</v>
      </c>
      <c r="J2217" s="750">
        <f t="shared" si="494"/>
        <v>0</v>
      </c>
    </row>
    <row r="2218" spans="1:10">
      <c r="A2218" s="1320"/>
      <c r="B2218" s="1321"/>
      <c r="C2218" s="1321"/>
      <c r="D2218" s="1322"/>
      <c r="E2218" s="134" t="str">
        <f t="shared" ref="E2218:G2218" si="551">+E1345</f>
        <v>DOMICILIARIA 6</v>
      </c>
      <c r="F2218" s="134">
        <f t="shared" si="551"/>
        <v>6.5</v>
      </c>
      <c r="G2218" s="134">
        <f t="shared" si="551"/>
        <v>0.7</v>
      </c>
      <c r="H2218" s="128">
        <f>+H1345</f>
        <v>1.6325000000000003</v>
      </c>
      <c r="I2218" s="127">
        <f>+I1345</f>
        <v>0</v>
      </c>
      <c r="J2218" s="750">
        <f t="shared" si="494"/>
        <v>0</v>
      </c>
    </row>
    <row r="2219" spans="1:10">
      <c r="A2219" s="1320"/>
      <c r="B2219" s="1321"/>
      <c r="C2219" s="1321"/>
      <c r="D2219" s="1322"/>
      <c r="E2219" s="134" t="str">
        <f t="shared" ref="E2219:I2219" si="552">+E1346</f>
        <v>DOMICILIARIA 7</v>
      </c>
      <c r="F2219" s="134">
        <f t="shared" si="552"/>
        <v>6.64</v>
      </c>
      <c r="G2219" s="134">
        <f t="shared" si="552"/>
        <v>0.7</v>
      </c>
      <c r="H2219" s="128">
        <f t="shared" si="552"/>
        <v>1.6325000000000003</v>
      </c>
      <c r="I2219" s="127">
        <f t="shared" si="552"/>
        <v>0</v>
      </c>
      <c r="J2219" s="750">
        <f t="shared" si="494"/>
        <v>0</v>
      </c>
    </row>
    <row r="2220" spans="1:10">
      <c r="A2220" s="1320"/>
      <c r="B2220" s="1321"/>
      <c r="C2220" s="1321"/>
      <c r="D2220" s="1322"/>
      <c r="E2220" s="134" t="str">
        <f t="shared" ref="E2220:I2220" si="553">+E1347</f>
        <v>DOMICILIARIA 8</v>
      </c>
      <c r="F2220" s="134">
        <f t="shared" si="553"/>
        <v>5.41</v>
      </c>
      <c r="G2220" s="134">
        <f t="shared" si="553"/>
        <v>0.7</v>
      </c>
      <c r="H2220" s="128">
        <f t="shared" si="553"/>
        <v>1.6325000000000003</v>
      </c>
      <c r="I2220" s="127">
        <f t="shared" si="553"/>
        <v>0</v>
      </c>
      <c r="J2220" s="750">
        <f t="shared" si="494"/>
        <v>0</v>
      </c>
    </row>
    <row r="2221" spans="1:10">
      <c r="A2221" s="1320"/>
      <c r="B2221" s="1321"/>
      <c r="C2221" s="1321"/>
      <c r="D2221" s="1322"/>
      <c r="E2221" s="134" t="str">
        <f t="shared" ref="E2221:G2221" si="554">+E1348</f>
        <v>DOMICILIARIA 9</v>
      </c>
      <c r="F2221" s="134">
        <f t="shared" si="554"/>
        <v>3.85</v>
      </c>
      <c r="G2221" s="134">
        <f t="shared" si="554"/>
        <v>0.7</v>
      </c>
      <c r="H2221" s="128">
        <f>+H1348</f>
        <v>1.6325000000000003</v>
      </c>
      <c r="I2221" s="127">
        <f>+I1348</f>
        <v>0</v>
      </c>
      <c r="J2221" s="750">
        <f t="shared" ref="J2221:J2284" si="555">+F2221*G2221*I2221*H2221</f>
        <v>0</v>
      </c>
    </row>
    <row r="2222" spans="1:10">
      <c r="A2222" s="1320"/>
      <c r="B2222" s="1321"/>
      <c r="C2222" s="1321"/>
      <c r="D2222" s="1322"/>
      <c r="E2222" s="134" t="str">
        <f t="shared" ref="E2222:I2222" si="556">+E1349</f>
        <v>DOMICILIARIA 10</v>
      </c>
      <c r="F2222" s="134">
        <f t="shared" si="556"/>
        <v>6.79</v>
      </c>
      <c r="G2222" s="134">
        <f t="shared" si="556"/>
        <v>0.7</v>
      </c>
      <c r="H2222" s="128">
        <f t="shared" si="556"/>
        <v>1.6325000000000003</v>
      </c>
      <c r="I2222" s="127">
        <f t="shared" si="556"/>
        <v>0</v>
      </c>
      <c r="J2222" s="750">
        <f t="shared" si="555"/>
        <v>0</v>
      </c>
    </row>
    <row r="2223" spans="1:10">
      <c r="A2223" s="1320"/>
      <c r="B2223" s="1321"/>
      <c r="C2223" s="1321"/>
      <c r="D2223" s="1322"/>
      <c r="E2223" s="134" t="str">
        <f t="shared" ref="E2223:I2223" si="557">+E1350</f>
        <v>P58 A P59</v>
      </c>
      <c r="F2223" s="134">
        <f t="shared" si="557"/>
        <v>0</v>
      </c>
      <c r="G2223" s="134">
        <f t="shared" si="557"/>
        <v>0</v>
      </c>
      <c r="H2223" s="128">
        <f t="shared" si="557"/>
        <v>0</v>
      </c>
      <c r="I2223" s="127">
        <f t="shared" si="557"/>
        <v>0</v>
      </c>
      <c r="J2223" s="750">
        <f t="shared" si="555"/>
        <v>0</v>
      </c>
    </row>
    <row r="2224" spans="1:10">
      <c r="A2224" s="1320"/>
      <c r="B2224" s="1321"/>
      <c r="C2224" s="1321"/>
      <c r="D2224" s="1322"/>
      <c r="E2224" s="134" t="str">
        <f t="shared" ref="E2224:G2224" si="558">+E1351</f>
        <v>DOMICILIARIA 1</v>
      </c>
      <c r="F2224" s="134">
        <f t="shared" si="558"/>
        <v>4.46</v>
      </c>
      <c r="G2224" s="134">
        <f t="shared" si="558"/>
        <v>0.8</v>
      </c>
      <c r="H2224" s="128">
        <f>+H1351</f>
        <v>1.9</v>
      </c>
      <c r="I2224" s="127">
        <f>+I1351</f>
        <v>0</v>
      </c>
      <c r="J2224" s="750">
        <f t="shared" si="555"/>
        <v>0</v>
      </c>
    </row>
    <row r="2225" spans="1:10">
      <c r="A2225" s="1320"/>
      <c r="B2225" s="1321"/>
      <c r="C2225" s="1321"/>
      <c r="D2225" s="1322"/>
      <c r="E2225" s="134" t="str">
        <f t="shared" ref="E2225:I2225" si="559">+E1352</f>
        <v>DOMICILIARIA 2</v>
      </c>
      <c r="F2225" s="134">
        <f t="shared" si="559"/>
        <v>4.79</v>
      </c>
      <c r="G2225" s="134">
        <f t="shared" si="559"/>
        <v>0.8</v>
      </c>
      <c r="H2225" s="128">
        <f t="shared" si="559"/>
        <v>1.9</v>
      </c>
      <c r="I2225" s="127">
        <f t="shared" si="559"/>
        <v>0</v>
      </c>
      <c r="J2225" s="750">
        <f t="shared" si="555"/>
        <v>0</v>
      </c>
    </row>
    <row r="2226" spans="1:10">
      <c r="A2226" s="1320"/>
      <c r="B2226" s="1321"/>
      <c r="C2226" s="1321"/>
      <c r="D2226" s="1322"/>
      <c r="E2226" s="134" t="str">
        <f>+E1353</f>
        <v>DOMICILIARIA 3</v>
      </c>
      <c r="F2226" s="134">
        <f>+F1353</f>
        <v>4.9800000000000004</v>
      </c>
      <c r="G2226" s="134">
        <f>+G1353</f>
        <v>0.8</v>
      </c>
      <c r="H2226" s="128">
        <f>+H1353</f>
        <v>1.9</v>
      </c>
      <c r="I2226" s="127">
        <f>+I1353</f>
        <v>0</v>
      </c>
      <c r="J2226" s="750">
        <f t="shared" si="555"/>
        <v>0</v>
      </c>
    </row>
    <row r="2227" spans="1:10">
      <c r="A2227" s="1320"/>
      <c r="B2227" s="1321"/>
      <c r="C2227" s="1321"/>
      <c r="D2227" s="1322"/>
      <c r="E2227" s="134" t="str">
        <f t="shared" ref="E2227:G2227" si="560">+E1354</f>
        <v>DOMICILIARIA 4</v>
      </c>
      <c r="F2227" s="134">
        <f t="shared" si="560"/>
        <v>4.97</v>
      </c>
      <c r="G2227" s="134">
        <f t="shared" si="560"/>
        <v>0.8</v>
      </c>
      <c r="H2227" s="128">
        <f>+H1354</f>
        <v>1.9</v>
      </c>
      <c r="I2227" s="127">
        <f>+I1354</f>
        <v>0</v>
      </c>
      <c r="J2227" s="750">
        <f t="shared" si="555"/>
        <v>0</v>
      </c>
    </row>
    <row r="2228" spans="1:10">
      <c r="A2228" s="1320"/>
      <c r="B2228" s="1321"/>
      <c r="C2228" s="1321"/>
      <c r="D2228" s="1322"/>
      <c r="E2228" s="134" t="str">
        <f t="shared" ref="E2228:I2228" si="561">+E1355</f>
        <v>DOMICILIARIA 5</v>
      </c>
      <c r="F2228" s="134">
        <f t="shared" si="561"/>
        <v>5.15</v>
      </c>
      <c r="G2228" s="134">
        <f t="shared" si="561"/>
        <v>0.8</v>
      </c>
      <c r="H2228" s="128">
        <f t="shared" si="561"/>
        <v>1.9</v>
      </c>
      <c r="I2228" s="127">
        <f t="shared" si="561"/>
        <v>0</v>
      </c>
      <c r="J2228" s="750">
        <f t="shared" si="555"/>
        <v>0</v>
      </c>
    </row>
    <row r="2229" spans="1:10">
      <c r="A2229" s="1320"/>
      <c r="B2229" s="1321"/>
      <c r="C2229" s="1321"/>
      <c r="D2229" s="1322"/>
      <c r="E2229" s="134" t="str">
        <f t="shared" ref="E2229:I2229" si="562">+E1356</f>
        <v>P59 A P60</v>
      </c>
      <c r="F2229" s="134">
        <f t="shared" si="562"/>
        <v>0</v>
      </c>
      <c r="G2229" s="134">
        <f t="shared" si="562"/>
        <v>0</v>
      </c>
      <c r="H2229" s="128">
        <f t="shared" si="562"/>
        <v>0</v>
      </c>
      <c r="I2229" s="127">
        <f t="shared" si="562"/>
        <v>0</v>
      </c>
      <c r="J2229" s="750">
        <f t="shared" si="555"/>
        <v>0</v>
      </c>
    </row>
    <row r="2230" spans="1:10">
      <c r="A2230" s="1320"/>
      <c r="B2230" s="1321"/>
      <c r="C2230" s="1321"/>
      <c r="D2230" s="1322"/>
      <c r="E2230" s="134" t="str">
        <f t="shared" ref="E2230:G2230" si="563">+E1357</f>
        <v>DOMICILIARIA 1</v>
      </c>
      <c r="F2230" s="134">
        <f t="shared" si="563"/>
        <v>4.22</v>
      </c>
      <c r="G2230" s="134">
        <f t="shared" si="563"/>
        <v>0.9</v>
      </c>
      <c r="H2230" s="128">
        <f>+H1357</f>
        <v>1.9500000000000002</v>
      </c>
      <c r="I2230" s="127">
        <f>+I1357</f>
        <v>0</v>
      </c>
      <c r="J2230" s="750">
        <f t="shared" si="555"/>
        <v>0</v>
      </c>
    </row>
    <row r="2231" spans="1:10">
      <c r="A2231" s="1320"/>
      <c r="B2231" s="1321"/>
      <c r="C2231" s="1321"/>
      <c r="D2231" s="1322"/>
      <c r="E2231" s="134" t="str">
        <f t="shared" ref="E2231:I2231" si="564">+E1358</f>
        <v>DOMICILIARIA 2</v>
      </c>
      <c r="F2231" s="134">
        <f t="shared" si="564"/>
        <v>3.31</v>
      </c>
      <c r="G2231" s="134">
        <f t="shared" si="564"/>
        <v>0.9</v>
      </c>
      <c r="H2231" s="128">
        <f t="shared" si="564"/>
        <v>1.9500000000000002</v>
      </c>
      <c r="I2231" s="127">
        <f t="shared" si="564"/>
        <v>0</v>
      </c>
      <c r="J2231" s="750">
        <f t="shared" si="555"/>
        <v>0</v>
      </c>
    </row>
    <row r="2232" spans="1:10">
      <c r="A2232" s="1320"/>
      <c r="B2232" s="1321"/>
      <c r="C2232" s="1321"/>
      <c r="D2232" s="1322"/>
      <c r="E2232" s="134" t="str">
        <f t="shared" ref="E2232:I2232" si="565">+E1359</f>
        <v>DOMICILIARIA 3</v>
      </c>
      <c r="F2232" s="134">
        <f t="shared" si="565"/>
        <v>4.49</v>
      </c>
      <c r="G2232" s="134">
        <f t="shared" si="565"/>
        <v>0.9</v>
      </c>
      <c r="H2232" s="128">
        <f t="shared" si="565"/>
        <v>1.9500000000000002</v>
      </c>
      <c r="I2232" s="127">
        <f t="shared" si="565"/>
        <v>0</v>
      </c>
      <c r="J2232" s="750">
        <f t="shared" si="555"/>
        <v>0</v>
      </c>
    </row>
    <row r="2233" spans="1:10">
      <c r="A2233" s="1320"/>
      <c r="B2233" s="1321"/>
      <c r="C2233" s="1321"/>
      <c r="D2233" s="1322"/>
      <c r="E2233" s="134" t="str">
        <f t="shared" ref="E2233:G2233" si="566">+E1360</f>
        <v>P60 A P61</v>
      </c>
      <c r="F2233" s="134">
        <f t="shared" si="566"/>
        <v>0</v>
      </c>
      <c r="G2233" s="134">
        <f t="shared" si="566"/>
        <v>0</v>
      </c>
      <c r="H2233" s="128">
        <f>+H1360</f>
        <v>0</v>
      </c>
      <c r="I2233" s="127">
        <f>+I1360</f>
        <v>0</v>
      </c>
      <c r="J2233" s="750">
        <f t="shared" si="555"/>
        <v>0</v>
      </c>
    </row>
    <row r="2234" spans="1:10">
      <c r="A2234" s="1320"/>
      <c r="B2234" s="1321"/>
      <c r="C2234" s="1321"/>
      <c r="D2234" s="1322"/>
      <c r="E2234" s="134" t="str">
        <f t="shared" ref="E2234:I2234" si="567">+E1361</f>
        <v>P12 A P13</v>
      </c>
      <c r="F2234" s="134">
        <f t="shared" si="567"/>
        <v>0</v>
      </c>
      <c r="G2234" s="134">
        <f t="shared" si="567"/>
        <v>0</v>
      </c>
      <c r="H2234" s="128">
        <f t="shared" si="567"/>
        <v>0</v>
      </c>
      <c r="I2234" s="127">
        <f t="shared" si="567"/>
        <v>0</v>
      </c>
      <c r="J2234" s="750">
        <f t="shared" si="555"/>
        <v>0</v>
      </c>
    </row>
    <row r="2235" spans="1:10">
      <c r="A2235" s="1320"/>
      <c r="B2235" s="1321"/>
      <c r="C2235" s="1321"/>
      <c r="D2235" s="1322"/>
      <c r="E2235" s="134" t="str">
        <f t="shared" ref="E2235:I2235" si="568">+E1362</f>
        <v>DOMICILIARIA 1</v>
      </c>
      <c r="F2235" s="134">
        <f t="shared" si="568"/>
        <v>7.59</v>
      </c>
      <c r="G2235" s="134">
        <f t="shared" si="568"/>
        <v>0.7</v>
      </c>
      <c r="H2235" s="128">
        <f t="shared" si="568"/>
        <v>1.5500000000000003</v>
      </c>
      <c r="I2235" s="127">
        <f t="shared" si="568"/>
        <v>0.5</v>
      </c>
      <c r="J2235" s="750">
        <f t="shared" si="555"/>
        <v>4.1175750000000004</v>
      </c>
    </row>
    <row r="2236" spans="1:10">
      <c r="A2236" s="1320"/>
      <c r="B2236" s="1321"/>
      <c r="C2236" s="1321"/>
      <c r="D2236" s="1322"/>
      <c r="E2236" s="134" t="str">
        <f t="shared" ref="E2236:G2236" si="569">+E1363</f>
        <v>DOMICILIARIA 2</v>
      </c>
      <c r="F2236" s="134">
        <f t="shared" si="569"/>
        <v>9.11</v>
      </c>
      <c r="G2236" s="134">
        <f t="shared" si="569"/>
        <v>0.7</v>
      </c>
      <c r="H2236" s="128">
        <f>+H1363</f>
        <v>1.5500000000000003</v>
      </c>
      <c r="I2236" s="127">
        <f>+I1363</f>
        <v>0.5</v>
      </c>
      <c r="J2236" s="750">
        <f t="shared" si="555"/>
        <v>4.9421749999999998</v>
      </c>
    </row>
    <row r="2237" spans="1:10">
      <c r="A2237" s="1320"/>
      <c r="B2237" s="1321"/>
      <c r="C2237" s="1321"/>
      <c r="D2237" s="1322"/>
      <c r="E2237" s="134" t="str">
        <f t="shared" ref="E2237:I2237" si="570">+E1364</f>
        <v>DOMICILIARIA 3</v>
      </c>
      <c r="F2237" s="134">
        <f t="shared" si="570"/>
        <v>8.25</v>
      </c>
      <c r="G2237" s="134">
        <f t="shared" si="570"/>
        <v>0.7</v>
      </c>
      <c r="H2237" s="128">
        <f t="shared" si="570"/>
        <v>1.5500000000000003</v>
      </c>
      <c r="I2237" s="127">
        <f t="shared" si="570"/>
        <v>0.5</v>
      </c>
      <c r="J2237" s="750">
        <f t="shared" si="555"/>
        <v>4.475625</v>
      </c>
    </row>
    <row r="2238" spans="1:10">
      <c r="A2238" s="1320"/>
      <c r="B2238" s="1321"/>
      <c r="C2238" s="1321"/>
      <c r="D2238" s="1322"/>
      <c r="E2238" s="134" t="str">
        <f t="shared" ref="E2238:I2238" si="571">+E1365</f>
        <v>DOMICILIARIA 4</v>
      </c>
      <c r="F2238" s="134">
        <f t="shared" si="571"/>
        <v>6.68</v>
      </c>
      <c r="G2238" s="134">
        <f t="shared" si="571"/>
        <v>0.7</v>
      </c>
      <c r="H2238" s="128">
        <f t="shared" si="571"/>
        <v>1.5500000000000003</v>
      </c>
      <c r="I2238" s="127">
        <f t="shared" si="571"/>
        <v>0.5</v>
      </c>
      <c r="J2238" s="750">
        <f t="shared" si="555"/>
        <v>3.6238999999999999</v>
      </c>
    </row>
    <row r="2239" spans="1:10">
      <c r="A2239" s="1320"/>
      <c r="B2239" s="1321"/>
      <c r="C2239" s="1321"/>
      <c r="D2239" s="1322"/>
      <c r="E2239" s="134" t="str">
        <f t="shared" ref="E2239:G2239" si="572">+E1366</f>
        <v>DOMICILIARIA 5</v>
      </c>
      <c r="F2239" s="134">
        <f t="shared" si="572"/>
        <v>7.29</v>
      </c>
      <c r="G2239" s="134">
        <f t="shared" si="572"/>
        <v>0.7</v>
      </c>
      <c r="H2239" s="128">
        <f>+H1366</f>
        <v>1.5500000000000003</v>
      </c>
      <c r="I2239" s="127">
        <f>+I1366</f>
        <v>0.5</v>
      </c>
      <c r="J2239" s="750">
        <f t="shared" si="555"/>
        <v>3.9548250000000005</v>
      </c>
    </row>
    <row r="2240" spans="1:10">
      <c r="A2240" s="1320"/>
      <c r="B2240" s="1321"/>
      <c r="C2240" s="1321"/>
      <c r="D2240" s="1322"/>
      <c r="E2240" s="134" t="str">
        <f t="shared" ref="E2240:I2240" si="573">+E1367</f>
        <v>DOMICILIARIA 6</v>
      </c>
      <c r="F2240" s="134">
        <f t="shared" si="573"/>
        <v>6.64</v>
      </c>
      <c r="G2240" s="134">
        <f t="shared" si="573"/>
        <v>0.7</v>
      </c>
      <c r="H2240" s="128">
        <f t="shared" si="573"/>
        <v>1.5500000000000003</v>
      </c>
      <c r="I2240" s="127">
        <f t="shared" si="573"/>
        <v>0.5</v>
      </c>
      <c r="J2240" s="750">
        <f t="shared" si="555"/>
        <v>3.6022000000000003</v>
      </c>
    </row>
    <row r="2241" spans="1:10">
      <c r="A2241" s="1320"/>
      <c r="B2241" s="1321"/>
      <c r="C2241" s="1321"/>
      <c r="D2241" s="1322"/>
      <c r="E2241" s="134" t="str">
        <f>+E1368</f>
        <v>DOMICILIARIA 7</v>
      </c>
      <c r="F2241" s="134">
        <f>+F1368</f>
        <v>7.24</v>
      </c>
      <c r="G2241" s="134">
        <f>+G1368</f>
        <v>0.7</v>
      </c>
      <c r="H2241" s="128">
        <f>+H1368</f>
        <v>1.5500000000000003</v>
      </c>
      <c r="I2241" s="127">
        <f>+I1368</f>
        <v>0.5</v>
      </c>
      <c r="J2241" s="750">
        <f t="shared" si="555"/>
        <v>3.9277000000000002</v>
      </c>
    </row>
    <row r="2242" spans="1:10">
      <c r="A2242" s="1320"/>
      <c r="B2242" s="1321"/>
      <c r="C2242" s="1321"/>
      <c r="D2242" s="1322"/>
      <c r="E2242" s="134" t="str">
        <f t="shared" ref="E2242:G2242" si="574">+E1369</f>
        <v>DOMICILIARIA 8</v>
      </c>
      <c r="F2242" s="134">
        <f t="shared" si="574"/>
        <v>7.28</v>
      </c>
      <c r="G2242" s="134">
        <f t="shared" si="574"/>
        <v>0.7</v>
      </c>
      <c r="H2242" s="128">
        <f>+H1369</f>
        <v>1.5500000000000003</v>
      </c>
      <c r="I2242" s="127">
        <f>+I1369</f>
        <v>0.5</v>
      </c>
      <c r="J2242" s="750">
        <f t="shared" si="555"/>
        <v>3.9494000000000007</v>
      </c>
    </row>
    <row r="2243" spans="1:10">
      <c r="A2243" s="1320"/>
      <c r="B2243" s="1321"/>
      <c r="C2243" s="1321"/>
      <c r="D2243" s="1322"/>
      <c r="E2243" s="134" t="str">
        <f t="shared" ref="E2243:I2243" si="575">+E1370</f>
        <v>DOMICILIARIA 9</v>
      </c>
      <c r="F2243" s="134">
        <f t="shared" si="575"/>
        <v>7.21</v>
      </c>
      <c r="G2243" s="134">
        <f t="shared" si="575"/>
        <v>0.7</v>
      </c>
      <c r="H2243" s="128">
        <f t="shared" si="575"/>
        <v>1.5500000000000003</v>
      </c>
      <c r="I2243" s="127">
        <f t="shared" si="575"/>
        <v>0.5</v>
      </c>
      <c r="J2243" s="750">
        <f t="shared" si="555"/>
        <v>3.9114250000000004</v>
      </c>
    </row>
    <row r="2244" spans="1:10">
      <c r="A2244" s="1320"/>
      <c r="B2244" s="1321"/>
      <c r="C2244" s="1321"/>
      <c r="D2244" s="1322"/>
      <c r="E2244" s="134" t="str">
        <f t="shared" ref="E2244:I2244" si="576">+E1371</f>
        <v>DOMICILIARIA 10</v>
      </c>
      <c r="F2244" s="134">
        <f t="shared" si="576"/>
        <v>7</v>
      </c>
      <c r="G2244" s="134">
        <f t="shared" si="576"/>
        <v>0.7</v>
      </c>
      <c r="H2244" s="128">
        <f t="shared" si="576"/>
        <v>1.5500000000000003</v>
      </c>
      <c r="I2244" s="127">
        <f t="shared" si="576"/>
        <v>0.5</v>
      </c>
      <c r="J2244" s="750">
        <f t="shared" si="555"/>
        <v>3.7975000000000003</v>
      </c>
    </row>
    <row r="2245" spans="1:10">
      <c r="A2245" s="1320"/>
      <c r="B2245" s="1321"/>
      <c r="C2245" s="1321"/>
      <c r="D2245" s="1322"/>
      <c r="E2245" s="134" t="str">
        <f t="shared" ref="E2245:G2245" si="577">+E1372</f>
        <v>DOMICILIARIA 11</v>
      </c>
      <c r="F2245" s="134">
        <f t="shared" si="577"/>
        <v>5.92</v>
      </c>
      <c r="G2245" s="134">
        <f t="shared" si="577"/>
        <v>0.7</v>
      </c>
      <c r="H2245" s="128">
        <f>+H1372</f>
        <v>1.5500000000000003</v>
      </c>
      <c r="I2245" s="127">
        <f>+I1372</f>
        <v>0.5</v>
      </c>
      <c r="J2245" s="750">
        <f t="shared" si="555"/>
        <v>3.2116000000000007</v>
      </c>
    </row>
    <row r="2246" spans="1:10">
      <c r="A2246" s="1320"/>
      <c r="B2246" s="1321"/>
      <c r="C2246" s="1321"/>
      <c r="D2246" s="1322"/>
      <c r="E2246" s="134" t="str">
        <f t="shared" ref="E2246:I2246" si="578">+E1373</f>
        <v>DOMICILIARIA 12</v>
      </c>
      <c r="F2246" s="134">
        <f t="shared" si="578"/>
        <v>7.85</v>
      </c>
      <c r="G2246" s="134">
        <f t="shared" si="578"/>
        <v>0.7</v>
      </c>
      <c r="H2246" s="128">
        <f t="shared" si="578"/>
        <v>1.5500000000000003</v>
      </c>
      <c r="I2246" s="127">
        <f t="shared" si="578"/>
        <v>0.5</v>
      </c>
      <c r="J2246" s="750">
        <f t="shared" si="555"/>
        <v>4.2586250000000003</v>
      </c>
    </row>
    <row r="2247" spans="1:10">
      <c r="A2247" s="1320"/>
      <c r="B2247" s="1321"/>
      <c r="C2247" s="1321"/>
      <c r="D2247" s="1322"/>
      <c r="E2247" s="134" t="str">
        <f t="shared" ref="E2247:I2247" si="579">+E1374</f>
        <v>DOMICILIARIA 13</v>
      </c>
      <c r="F2247" s="134">
        <f t="shared" si="579"/>
        <v>7.6</v>
      </c>
      <c r="G2247" s="134">
        <f t="shared" si="579"/>
        <v>0.7</v>
      </c>
      <c r="H2247" s="128">
        <f t="shared" si="579"/>
        <v>1.5500000000000003</v>
      </c>
      <c r="I2247" s="127">
        <f t="shared" si="579"/>
        <v>0.5</v>
      </c>
      <c r="J2247" s="750">
        <f t="shared" si="555"/>
        <v>4.1230000000000002</v>
      </c>
    </row>
    <row r="2248" spans="1:10">
      <c r="A2248" s="1320"/>
      <c r="B2248" s="1321"/>
      <c r="C2248" s="1321"/>
      <c r="D2248" s="1322"/>
      <c r="E2248" s="134" t="str">
        <f t="shared" ref="E2248:G2248" si="580">+E1375</f>
        <v>P13 A P14</v>
      </c>
      <c r="F2248" s="134">
        <f t="shared" si="580"/>
        <v>0</v>
      </c>
      <c r="G2248" s="134">
        <f t="shared" si="580"/>
        <v>0</v>
      </c>
      <c r="H2248" s="128">
        <f>+H1375</f>
        <v>0</v>
      </c>
      <c r="I2248" s="127">
        <f>+I1375</f>
        <v>0</v>
      </c>
      <c r="J2248" s="750">
        <f t="shared" si="555"/>
        <v>0</v>
      </c>
    </row>
    <row r="2249" spans="1:10">
      <c r="A2249" s="1320"/>
      <c r="B2249" s="1321"/>
      <c r="C2249" s="1321"/>
      <c r="D2249" s="1322"/>
      <c r="E2249" s="134" t="str">
        <f t="shared" ref="E2249:I2249" si="581">+E1376</f>
        <v>DOMICILIARIA 1</v>
      </c>
      <c r="F2249" s="134">
        <f t="shared" si="581"/>
        <v>4.9000000000000004</v>
      </c>
      <c r="G2249" s="134">
        <f t="shared" si="581"/>
        <v>0.7</v>
      </c>
      <c r="H2249" s="128">
        <f t="shared" si="581"/>
        <v>1.6</v>
      </c>
      <c r="I2249" s="127">
        <f t="shared" si="581"/>
        <v>0.5</v>
      </c>
      <c r="J2249" s="750">
        <f t="shared" si="555"/>
        <v>2.7440000000000002</v>
      </c>
    </row>
    <row r="2250" spans="1:10">
      <c r="A2250" s="1320"/>
      <c r="B2250" s="1321"/>
      <c r="C2250" s="1321"/>
      <c r="D2250" s="1322"/>
      <c r="E2250" s="134" t="str">
        <f t="shared" ref="E2250:I2250" si="582">+E1377</f>
        <v>DOMICILIARIA 2</v>
      </c>
      <c r="F2250" s="134">
        <f t="shared" si="582"/>
        <v>6.31</v>
      </c>
      <c r="G2250" s="134">
        <f t="shared" si="582"/>
        <v>0.7</v>
      </c>
      <c r="H2250" s="128">
        <f t="shared" si="582"/>
        <v>1.6</v>
      </c>
      <c r="I2250" s="127">
        <f t="shared" si="582"/>
        <v>0.5</v>
      </c>
      <c r="J2250" s="750">
        <f t="shared" si="555"/>
        <v>3.5335999999999999</v>
      </c>
    </row>
    <row r="2251" spans="1:10">
      <c r="A2251" s="1320"/>
      <c r="B2251" s="1321"/>
      <c r="C2251" s="1321"/>
      <c r="D2251" s="1322"/>
      <c r="E2251" s="134" t="str">
        <f t="shared" ref="E2251:G2251" si="583">+E1378</f>
        <v>DOMICILIARIA 3</v>
      </c>
      <c r="F2251" s="134">
        <f t="shared" si="583"/>
        <v>6.34</v>
      </c>
      <c r="G2251" s="134">
        <f t="shared" si="583"/>
        <v>0.7</v>
      </c>
      <c r="H2251" s="128">
        <f>+H1378</f>
        <v>1.6</v>
      </c>
      <c r="I2251" s="127">
        <f>+I1378</f>
        <v>0.5</v>
      </c>
      <c r="J2251" s="750">
        <f t="shared" si="555"/>
        <v>3.5503999999999998</v>
      </c>
    </row>
    <row r="2252" spans="1:10">
      <c r="A2252" s="1320"/>
      <c r="B2252" s="1321"/>
      <c r="C2252" s="1321"/>
      <c r="D2252" s="1322"/>
      <c r="E2252" s="134" t="str">
        <f t="shared" ref="E2252:I2252" si="584">+E1379</f>
        <v>DOMICILIARIA 4</v>
      </c>
      <c r="F2252" s="134">
        <f t="shared" si="584"/>
        <v>6.48</v>
      </c>
      <c r="G2252" s="134">
        <f t="shared" si="584"/>
        <v>0.7</v>
      </c>
      <c r="H2252" s="128">
        <f t="shared" si="584"/>
        <v>1.6</v>
      </c>
      <c r="I2252" s="127">
        <f t="shared" si="584"/>
        <v>0.5</v>
      </c>
      <c r="J2252" s="750">
        <f t="shared" si="555"/>
        <v>3.6288</v>
      </c>
    </row>
    <row r="2253" spans="1:10">
      <c r="A2253" s="1320"/>
      <c r="B2253" s="1321"/>
      <c r="C2253" s="1321"/>
      <c r="D2253" s="1322"/>
      <c r="E2253" s="134" t="str">
        <f t="shared" ref="E2253:I2253" si="585">+E1380</f>
        <v>DOMICILIARIA 5</v>
      </c>
      <c r="F2253" s="134">
        <f t="shared" si="585"/>
        <v>6.2</v>
      </c>
      <c r="G2253" s="134">
        <f t="shared" si="585"/>
        <v>0.7</v>
      </c>
      <c r="H2253" s="128">
        <f t="shared" si="585"/>
        <v>1.6</v>
      </c>
      <c r="I2253" s="127">
        <f t="shared" si="585"/>
        <v>0.5</v>
      </c>
      <c r="J2253" s="750">
        <f t="shared" si="555"/>
        <v>3.472</v>
      </c>
    </row>
    <row r="2254" spans="1:10">
      <c r="A2254" s="1320"/>
      <c r="B2254" s="1321"/>
      <c r="C2254" s="1321"/>
      <c r="D2254" s="1322"/>
      <c r="E2254" s="134" t="str">
        <f t="shared" ref="E2254:G2254" si="586">+E1381</f>
        <v>DOMICILIARIA 6</v>
      </c>
      <c r="F2254" s="134">
        <f t="shared" si="586"/>
        <v>6.28</v>
      </c>
      <c r="G2254" s="134">
        <f t="shared" si="586"/>
        <v>0.7</v>
      </c>
      <c r="H2254" s="128">
        <f>+H1381</f>
        <v>1.6</v>
      </c>
      <c r="I2254" s="127">
        <f>+I1381</f>
        <v>0.5</v>
      </c>
      <c r="J2254" s="750">
        <f t="shared" si="555"/>
        <v>3.5167999999999999</v>
      </c>
    </row>
    <row r="2255" spans="1:10">
      <c r="A2255" s="1320"/>
      <c r="B2255" s="1321"/>
      <c r="C2255" s="1321"/>
      <c r="D2255" s="1322"/>
      <c r="E2255" s="134" t="str">
        <f t="shared" ref="E2255:I2255" si="587">+E1382</f>
        <v>DOMICILIARIA 7</v>
      </c>
      <c r="F2255" s="134">
        <f t="shared" si="587"/>
        <v>5.6</v>
      </c>
      <c r="G2255" s="134">
        <f t="shared" si="587"/>
        <v>0.7</v>
      </c>
      <c r="H2255" s="128">
        <f t="shared" si="587"/>
        <v>1.6</v>
      </c>
      <c r="I2255" s="127">
        <f t="shared" si="587"/>
        <v>0.5</v>
      </c>
      <c r="J2255" s="750">
        <f t="shared" si="555"/>
        <v>3.1359999999999997</v>
      </c>
    </row>
    <row r="2256" spans="1:10">
      <c r="A2256" s="1320"/>
      <c r="B2256" s="1321"/>
      <c r="C2256" s="1321"/>
      <c r="D2256" s="1322"/>
      <c r="E2256" s="134" t="str">
        <f>+E1383</f>
        <v>DOMICILIARIA 8</v>
      </c>
      <c r="F2256" s="134">
        <f>+F1383</f>
        <v>5.64</v>
      </c>
      <c r="G2256" s="134">
        <f>+G1383</f>
        <v>0.7</v>
      </c>
      <c r="H2256" s="128">
        <f>+H1383</f>
        <v>1.6</v>
      </c>
      <c r="I2256" s="127">
        <f>+I1383</f>
        <v>0.5</v>
      </c>
      <c r="J2256" s="750">
        <f t="shared" si="555"/>
        <v>3.1583999999999999</v>
      </c>
    </row>
    <row r="2257" spans="1:10">
      <c r="A2257" s="1320"/>
      <c r="B2257" s="1321"/>
      <c r="C2257" s="1321"/>
      <c r="D2257" s="1322"/>
      <c r="E2257" s="134" t="str">
        <f t="shared" ref="E2257:G2257" si="588">+E1384</f>
        <v>DOMICILIARIA 9</v>
      </c>
      <c r="F2257" s="134">
        <f t="shared" si="588"/>
        <v>5.43</v>
      </c>
      <c r="G2257" s="134">
        <f t="shared" si="588"/>
        <v>0.7</v>
      </c>
      <c r="H2257" s="128">
        <f>+H1384</f>
        <v>1.6</v>
      </c>
      <c r="I2257" s="127">
        <f>+I1384</f>
        <v>0.5</v>
      </c>
      <c r="J2257" s="750">
        <f t="shared" si="555"/>
        <v>3.0407999999999999</v>
      </c>
    </row>
    <row r="2258" spans="1:10">
      <c r="A2258" s="1320"/>
      <c r="B2258" s="1321"/>
      <c r="C2258" s="1321"/>
      <c r="D2258" s="1322"/>
      <c r="E2258" s="134" t="str">
        <f t="shared" ref="E2258:I2258" si="589">+E1385</f>
        <v>DOMICILIARIA 10</v>
      </c>
      <c r="F2258" s="134">
        <f t="shared" si="589"/>
        <v>6.12</v>
      </c>
      <c r="G2258" s="134">
        <f t="shared" si="589"/>
        <v>0.7</v>
      </c>
      <c r="H2258" s="128">
        <f t="shared" si="589"/>
        <v>1.6</v>
      </c>
      <c r="I2258" s="127">
        <f t="shared" si="589"/>
        <v>0.5</v>
      </c>
      <c r="J2258" s="750">
        <f t="shared" si="555"/>
        <v>3.4272</v>
      </c>
    </row>
    <row r="2259" spans="1:10">
      <c r="A2259" s="1320"/>
      <c r="B2259" s="1321"/>
      <c r="C2259" s="1321"/>
      <c r="D2259" s="1322"/>
      <c r="E2259" s="134" t="str">
        <f t="shared" ref="E2259:I2259" si="590">+E1386</f>
        <v>P14 A P15</v>
      </c>
      <c r="F2259" s="134">
        <f t="shared" si="590"/>
        <v>0</v>
      </c>
      <c r="G2259" s="134">
        <f t="shared" si="590"/>
        <v>0</v>
      </c>
      <c r="H2259" s="128">
        <f t="shared" si="590"/>
        <v>0</v>
      </c>
      <c r="I2259" s="127">
        <f t="shared" si="590"/>
        <v>0</v>
      </c>
      <c r="J2259" s="750">
        <f t="shared" si="555"/>
        <v>0</v>
      </c>
    </row>
    <row r="2260" spans="1:10">
      <c r="A2260" s="1320"/>
      <c r="B2260" s="1321"/>
      <c r="C2260" s="1321"/>
      <c r="D2260" s="1322"/>
      <c r="E2260" s="134" t="str">
        <f t="shared" ref="E2260:G2260" si="591">+E1387</f>
        <v>DOMICILIARIA 1</v>
      </c>
      <c r="F2260" s="134">
        <f t="shared" si="591"/>
        <v>6.24</v>
      </c>
      <c r="G2260" s="134">
        <f t="shared" si="591"/>
        <v>0.7</v>
      </c>
      <c r="H2260" s="128">
        <f>+H1387</f>
        <v>1.7749999999999999</v>
      </c>
      <c r="I2260" s="127">
        <f>+I1387</f>
        <v>0.5</v>
      </c>
      <c r="J2260" s="750">
        <f t="shared" si="555"/>
        <v>3.8765999999999994</v>
      </c>
    </row>
    <row r="2261" spans="1:10">
      <c r="A2261" s="1320"/>
      <c r="B2261" s="1321"/>
      <c r="C2261" s="1321"/>
      <c r="D2261" s="1322"/>
      <c r="E2261" s="134" t="str">
        <f t="shared" ref="E2261:I2261" si="592">+E1388</f>
        <v>DOMICILIARIA 2</v>
      </c>
      <c r="F2261" s="134">
        <f t="shared" si="592"/>
        <v>6.24</v>
      </c>
      <c r="G2261" s="134">
        <f t="shared" si="592"/>
        <v>0.7</v>
      </c>
      <c r="H2261" s="128">
        <f t="shared" si="592"/>
        <v>1.7749999999999999</v>
      </c>
      <c r="I2261" s="127">
        <f t="shared" si="592"/>
        <v>0.5</v>
      </c>
      <c r="J2261" s="750">
        <f t="shared" si="555"/>
        <v>3.8765999999999994</v>
      </c>
    </row>
    <row r="2262" spans="1:10">
      <c r="A2262" s="1320"/>
      <c r="B2262" s="1321"/>
      <c r="C2262" s="1321"/>
      <c r="D2262" s="1322"/>
      <c r="E2262" s="134" t="str">
        <f t="shared" ref="E2262:I2262" si="593">+E1389</f>
        <v>DOMICILIARIA 3</v>
      </c>
      <c r="F2262" s="134">
        <f t="shared" si="593"/>
        <v>5.95</v>
      </c>
      <c r="G2262" s="134">
        <f t="shared" si="593"/>
        <v>0.7</v>
      </c>
      <c r="H2262" s="128">
        <f t="shared" si="593"/>
        <v>1.7749999999999999</v>
      </c>
      <c r="I2262" s="127">
        <f t="shared" si="593"/>
        <v>0.5</v>
      </c>
      <c r="J2262" s="750">
        <f t="shared" si="555"/>
        <v>3.6964375</v>
      </c>
    </row>
    <row r="2263" spans="1:10">
      <c r="A2263" s="1320"/>
      <c r="B2263" s="1321"/>
      <c r="C2263" s="1321"/>
      <c r="D2263" s="1322"/>
      <c r="E2263" s="134" t="str">
        <f t="shared" ref="E2263:G2263" si="594">+E1390</f>
        <v>DOMICILIARIA 4</v>
      </c>
      <c r="F2263" s="134">
        <f t="shared" si="594"/>
        <v>6.04</v>
      </c>
      <c r="G2263" s="134">
        <f t="shared" si="594"/>
        <v>0.7</v>
      </c>
      <c r="H2263" s="128">
        <f>+H1390</f>
        <v>1.7749999999999999</v>
      </c>
      <c r="I2263" s="127">
        <f>+I1390</f>
        <v>0.5</v>
      </c>
      <c r="J2263" s="750">
        <f t="shared" si="555"/>
        <v>3.7523499999999994</v>
      </c>
    </row>
    <row r="2264" spans="1:10">
      <c r="A2264" s="1320"/>
      <c r="B2264" s="1321"/>
      <c r="C2264" s="1321"/>
      <c r="D2264" s="1322"/>
      <c r="E2264" s="134" t="str">
        <f t="shared" ref="E2264:I2264" si="595">+E1391</f>
        <v>DOMICILIARIA 5</v>
      </c>
      <c r="F2264" s="134">
        <f t="shared" si="595"/>
        <v>6.13</v>
      </c>
      <c r="G2264" s="134">
        <f t="shared" si="595"/>
        <v>0.7</v>
      </c>
      <c r="H2264" s="128">
        <f t="shared" si="595"/>
        <v>1.7749999999999999</v>
      </c>
      <c r="I2264" s="127">
        <f t="shared" si="595"/>
        <v>0.5</v>
      </c>
      <c r="J2264" s="750">
        <f t="shared" si="555"/>
        <v>3.8082624999999992</v>
      </c>
    </row>
    <row r="2265" spans="1:10">
      <c r="A2265" s="1320"/>
      <c r="B2265" s="1321"/>
      <c r="C2265" s="1321"/>
      <c r="D2265" s="1322"/>
      <c r="E2265" s="134" t="str">
        <f t="shared" ref="E2265:I2265" si="596">+E1392</f>
        <v>DOMICILIARIA 6</v>
      </c>
      <c r="F2265" s="134">
        <f t="shared" si="596"/>
        <v>5.51</v>
      </c>
      <c r="G2265" s="134">
        <f t="shared" si="596"/>
        <v>0.7</v>
      </c>
      <c r="H2265" s="128">
        <f t="shared" si="596"/>
        <v>1.7749999999999999</v>
      </c>
      <c r="I2265" s="127">
        <f t="shared" si="596"/>
        <v>0.5</v>
      </c>
      <c r="J2265" s="750">
        <f t="shared" si="555"/>
        <v>3.4230874999999998</v>
      </c>
    </row>
    <row r="2266" spans="1:10">
      <c r="A2266" s="1320"/>
      <c r="B2266" s="1321"/>
      <c r="C2266" s="1321"/>
      <c r="D2266" s="1322"/>
      <c r="E2266" s="134" t="str">
        <f t="shared" ref="E2266:G2266" si="597">+E1393</f>
        <v>DOMICILIARIA 7</v>
      </c>
      <c r="F2266" s="134">
        <f t="shared" si="597"/>
        <v>5.97</v>
      </c>
      <c r="G2266" s="134">
        <f t="shared" si="597"/>
        <v>0.7</v>
      </c>
      <c r="H2266" s="128">
        <f>+H1393</f>
        <v>1.7749999999999999</v>
      </c>
      <c r="I2266" s="127">
        <f>+I1393</f>
        <v>0.5</v>
      </c>
      <c r="J2266" s="750">
        <f t="shared" si="555"/>
        <v>3.7088624999999991</v>
      </c>
    </row>
    <row r="2267" spans="1:10">
      <c r="A2267" s="1320"/>
      <c r="B2267" s="1321"/>
      <c r="C2267" s="1321"/>
      <c r="D2267" s="1322"/>
      <c r="E2267" s="134" t="str">
        <f t="shared" ref="E2267:I2267" si="598">+E1394</f>
        <v>DOMICILIARIA 8</v>
      </c>
      <c r="F2267" s="134">
        <f t="shared" si="598"/>
        <v>5.52</v>
      </c>
      <c r="G2267" s="134">
        <f t="shared" si="598"/>
        <v>0.7</v>
      </c>
      <c r="H2267" s="128">
        <f t="shared" si="598"/>
        <v>1.7749999999999999</v>
      </c>
      <c r="I2267" s="127">
        <f t="shared" si="598"/>
        <v>0.5</v>
      </c>
      <c r="J2267" s="750">
        <f t="shared" si="555"/>
        <v>3.4292999999999991</v>
      </c>
    </row>
    <row r="2268" spans="1:10">
      <c r="A2268" s="1320"/>
      <c r="B2268" s="1321"/>
      <c r="C2268" s="1321"/>
      <c r="D2268" s="1322"/>
      <c r="E2268" s="134" t="str">
        <f t="shared" ref="E2268:I2268" si="599">+E1395</f>
        <v>DOMICILIARIA 9</v>
      </c>
      <c r="F2268" s="134">
        <f t="shared" si="599"/>
        <v>5.62</v>
      </c>
      <c r="G2268" s="134">
        <f t="shared" si="599"/>
        <v>0.7</v>
      </c>
      <c r="H2268" s="128">
        <f t="shared" si="599"/>
        <v>1.7749999999999999</v>
      </c>
      <c r="I2268" s="127">
        <f t="shared" si="599"/>
        <v>0.5</v>
      </c>
      <c r="J2268" s="750">
        <f t="shared" si="555"/>
        <v>3.4914249999999996</v>
      </c>
    </row>
    <row r="2269" spans="1:10">
      <c r="A2269" s="1320"/>
      <c r="B2269" s="1321"/>
      <c r="C2269" s="1321"/>
      <c r="D2269" s="1322"/>
      <c r="E2269" s="134" t="str">
        <f t="shared" ref="E2269:G2269" si="600">+E1396</f>
        <v>DOMICILIARIA 10</v>
      </c>
      <c r="F2269" s="134">
        <f t="shared" si="600"/>
        <v>5.08</v>
      </c>
      <c r="G2269" s="134">
        <f t="shared" si="600"/>
        <v>0.7</v>
      </c>
      <c r="H2269" s="128">
        <f>+H1396</f>
        <v>1.7749999999999999</v>
      </c>
      <c r="I2269" s="127">
        <f>+I1396</f>
        <v>0.5</v>
      </c>
      <c r="J2269" s="750">
        <f t="shared" si="555"/>
        <v>3.1559499999999994</v>
      </c>
    </row>
    <row r="2270" spans="1:10">
      <c r="A2270" s="1320"/>
      <c r="B2270" s="1321"/>
      <c r="C2270" s="1321"/>
      <c r="D2270" s="1322"/>
      <c r="E2270" s="134" t="str">
        <f t="shared" ref="E2270:I2270" si="601">+E1397</f>
        <v>DOMICILIARIA 11</v>
      </c>
      <c r="F2270" s="134">
        <f t="shared" si="601"/>
        <v>5.96</v>
      </c>
      <c r="G2270" s="134">
        <f t="shared" si="601"/>
        <v>0.7</v>
      </c>
      <c r="H2270" s="128">
        <f t="shared" si="601"/>
        <v>1.7749999999999999</v>
      </c>
      <c r="I2270" s="127">
        <f t="shared" si="601"/>
        <v>0.5</v>
      </c>
      <c r="J2270" s="750">
        <f t="shared" si="555"/>
        <v>3.7026499999999998</v>
      </c>
    </row>
    <row r="2271" spans="1:10">
      <c r="A2271" s="1320"/>
      <c r="B2271" s="1321"/>
      <c r="C2271" s="1321"/>
      <c r="D2271" s="1322"/>
      <c r="E2271" s="134" t="str">
        <f>+E1398</f>
        <v>DOMICILIARIA 12</v>
      </c>
      <c r="F2271" s="134">
        <f>+F1398</f>
        <v>5.82</v>
      </c>
      <c r="G2271" s="134">
        <f>+G1398</f>
        <v>0.7</v>
      </c>
      <c r="H2271" s="128">
        <f>+H1398</f>
        <v>1.7749999999999999</v>
      </c>
      <c r="I2271" s="127">
        <f>+I1398</f>
        <v>0.5</v>
      </c>
      <c r="J2271" s="750">
        <f t="shared" si="555"/>
        <v>3.6156749999999995</v>
      </c>
    </row>
    <row r="2272" spans="1:10">
      <c r="A2272" s="1320"/>
      <c r="B2272" s="1321"/>
      <c r="C2272" s="1321"/>
      <c r="D2272" s="1322"/>
      <c r="E2272" s="134" t="str">
        <f t="shared" ref="E2272:G2272" si="602">+E1399</f>
        <v>DOMICILIARIA 13</v>
      </c>
      <c r="F2272" s="134">
        <f t="shared" si="602"/>
        <v>7.13</v>
      </c>
      <c r="G2272" s="134">
        <f t="shared" si="602"/>
        <v>0.7</v>
      </c>
      <c r="H2272" s="128">
        <f>+H1399</f>
        <v>1.7749999999999999</v>
      </c>
      <c r="I2272" s="127">
        <f>+I1399</f>
        <v>0.5</v>
      </c>
      <c r="J2272" s="750">
        <f t="shared" si="555"/>
        <v>4.4295124999999995</v>
      </c>
    </row>
    <row r="2273" spans="1:10">
      <c r="A2273" s="1320"/>
      <c r="B2273" s="1321"/>
      <c r="C2273" s="1321"/>
      <c r="D2273" s="1322"/>
      <c r="E2273" s="134" t="str">
        <f t="shared" ref="E2273:I2273" si="603">+E1400</f>
        <v>DOMICILIARIA 14</v>
      </c>
      <c r="F2273" s="134">
        <f t="shared" si="603"/>
        <v>5.54</v>
      </c>
      <c r="G2273" s="134">
        <f t="shared" si="603"/>
        <v>0.7</v>
      </c>
      <c r="H2273" s="128">
        <f t="shared" si="603"/>
        <v>1.7749999999999999</v>
      </c>
      <c r="I2273" s="127">
        <f t="shared" si="603"/>
        <v>0.5</v>
      </c>
      <c r="J2273" s="750">
        <f t="shared" si="555"/>
        <v>3.4417249999999995</v>
      </c>
    </row>
    <row r="2274" spans="1:10">
      <c r="A2274" s="1320"/>
      <c r="B2274" s="1321"/>
      <c r="C2274" s="1321"/>
      <c r="D2274" s="1322"/>
      <c r="E2274" s="134" t="str">
        <f t="shared" ref="E2274:I2274" si="604">+E1401</f>
        <v>DOMICILIARIA 15</v>
      </c>
      <c r="F2274" s="134">
        <f t="shared" si="604"/>
        <v>6.48</v>
      </c>
      <c r="G2274" s="134">
        <f t="shared" si="604"/>
        <v>0.7</v>
      </c>
      <c r="H2274" s="128">
        <f t="shared" si="604"/>
        <v>1.7749999999999999</v>
      </c>
      <c r="I2274" s="127">
        <f t="shared" si="604"/>
        <v>0.5</v>
      </c>
      <c r="J2274" s="750">
        <f t="shared" si="555"/>
        <v>4.0256999999999996</v>
      </c>
    </row>
    <row r="2275" spans="1:10">
      <c r="A2275" s="1320"/>
      <c r="B2275" s="1321"/>
      <c r="C2275" s="1321"/>
      <c r="D2275" s="1322"/>
      <c r="E2275" s="134" t="str">
        <f t="shared" ref="E2275:G2275" si="605">+E1402</f>
        <v>DOMICILIARIA 16</v>
      </c>
      <c r="F2275" s="134">
        <f t="shared" si="605"/>
        <v>6.44</v>
      </c>
      <c r="G2275" s="134">
        <f t="shared" si="605"/>
        <v>0.7</v>
      </c>
      <c r="H2275" s="128">
        <f>+H1402</f>
        <v>1.7749999999999999</v>
      </c>
      <c r="I2275" s="127">
        <f>+I1402</f>
        <v>0.5</v>
      </c>
      <c r="J2275" s="750">
        <f t="shared" si="555"/>
        <v>4.0008499999999998</v>
      </c>
    </row>
    <row r="2276" spans="1:10">
      <c r="A2276" s="1320"/>
      <c r="B2276" s="1321"/>
      <c r="C2276" s="1321"/>
      <c r="D2276" s="1322"/>
      <c r="E2276" s="134" t="str">
        <f t="shared" ref="E2276:I2276" si="606">+E1403</f>
        <v>DOMICILIARIA 17</v>
      </c>
      <c r="F2276" s="134">
        <f t="shared" si="606"/>
        <v>5.12</v>
      </c>
      <c r="G2276" s="134">
        <f t="shared" si="606"/>
        <v>0.7</v>
      </c>
      <c r="H2276" s="128">
        <f t="shared" si="606"/>
        <v>1.7749999999999999</v>
      </c>
      <c r="I2276" s="127">
        <f t="shared" si="606"/>
        <v>0.5</v>
      </c>
      <c r="J2276" s="750">
        <f t="shared" si="555"/>
        <v>3.1807999999999996</v>
      </c>
    </row>
    <row r="2277" spans="1:10">
      <c r="A2277" s="1320"/>
      <c r="B2277" s="1321"/>
      <c r="C2277" s="1321"/>
      <c r="D2277" s="1322"/>
      <c r="E2277" s="134" t="str">
        <f t="shared" ref="E2277:I2277" si="607">+E1404</f>
        <v>DOMICILIARIA 18</v>
      </c>
      <c r="F2277" s="134">
        <f t="shared" si="607"/>
        <v>6.71</v>
      </c>
      <c r="G2277" s="134">
        <f t="shared" si="607"/>
        <v>0.7</v>
      </c>
      <c r="H2277" s="128">
        <f t="shared" si="607"/>
        <v>1.7749999999999999</v>
      </c>
      <c r="I2277" s="127">
        <f t="shared" si="607"/>
        <v>0.5</v>
      </c>
      <c r="J2277" s="750">
        <f t="shared" si="555"/>
        <v>4.1685875000000001</v>
      </c>
    </row>
    <row r="2278" spans="1:10">
      <c r="A2278" s="1320"/>
      <c r="B2278" s="1321"/>
      <c r="C2278" s="1321"/>
      <c r="D2278" s="1322"/>
      <c r="E2278" s="134" t="str">
        <f t="shared" ref="E2278:G2278" si="608">+E1405</f>
        <v>P15 A P16</v>
      </c>
      <c r="F2278" s="134">
        <f t="shared" si="608"/>
        <v>0</v>
      </c>
      <c r="G2278" s="134">
        <f t="shared" si="608"/>
        <v>0</v>
      </c>
      <c r="H2278" s="128">
        <f>+H1405</f>
        <v>0</v>
      </c>
      <c r="I2278" s="127">
        <f>+I1405</f>
        <v>0</v>
      </c>
      <c r="J2278" s="750">
        <f t="shared" si="555"/>
        <v>0</v>
      </c>
    </row>
    <row r="2279" spans="1:10">
      <c r="A2279" s="1320"/>
      <c r="B2279" s="1321"/>
      <c r="C2279" s="1321"/>
      <c r="D2279" s="1322"/>
      <c r="E2279" s="134" t="str">
        <f t="shared" ref="E2279:I2279" si="609">+E1406</f>
        <v>DOMICILIARIA 1</v>
      </c>
      <c r="F2279" s="134">
        <f t="shared" si="609"/>
        <v>4.72</v>
      </c>
      <c r="G2279" s="134">
        <f t="shared" si="609"/>
        <v>0.7</v>
      </c>
      <c r="H2279" s="128">
        <f t="shared" si="609"/>
        <v>1.75</v>
      </c>
      <c r="I2279" s="127">
        <f t="shared" si="609"/>
        <v>0.5</v>
      </c>
      <c r="J2279" s="750">
        <f t="shared" si="555"/>
        <v>2.891</v>
      </c>
    </row>
    <row r="2280" spans="1:10">
      <c r="A2280" s="1320"/>
      <c r="B2280" s="1321"/>
      <c r="C2280" s="1321"/>
      <c r="D2280" s="1322"/>
      <c r="E2280" s="134" t="str">
        <f t="shared" ref="E2280:I2280" si="610">+E1407</f>
        <v>DOMICILIARIA 2</v>
      </c>
      <c r="F2280" s="134">
        <f t="shared" si="610"/>
        <v>5.48</v>
      </c>
      <c r="G2280" s="134">
        <f t="shared" si="610"/>
        <v>0.7</v>
      </c>
      <c r="H2280" s="128">
        <f t="shared" si="610"/>
        <v>1.75</v>
      </c>
      <c r="I2280" s="127">
        <f t="shared" si="610"/>
        <v>0.5</v>
      </c>
      <c r="J2280" s="750">
        <f t="shared" si="555"/>
        <v>3.3565</v>
      </c>
    </row>
    <row r="2281" spans="1:10">
      <c r="A2281" s="1320"/>
      <c r="B2281" s="1321"/>
      <c r="C2281" s="1321"/>
      <c r="D2281" s="1322"/>
      <c r="E2281" s="134" t="str">
        <f t="shared" ref="E2281:G2281" si="611">+E1408</f>
        <v>DOMICILIARIA 3</v>
      </c>
      <c r="F2281" s="134">
        <f t="shared" si="611"/>
        <v>4.42</v>
      </c>
      <c r="G2281" s="134">
        <f t="shared" si="611"/>
        <v>0.7</v>
      </c>
      <c r="H2281" s="128">
        <f>+H1408</f>
        <v>1.75</v>
      </c>
      <c r="I2281" s="127">
        <f>+I1408</f>
        <v>0.5</v>
      </c>
      <c r="J2281" s="750">
        <f t="shared" si="555"/>
        <v>2.7072499999999997</v>
      </c>
    </row>
    <row r="2282" spans="1:10">
      <c r="A2282" s="1320"/>
      <c r="B2282" s="1321"/>
      <c r="C2282" s="1321"/>
      <c r="D2282" s="1322"/>
      <c r="E2282" s="134" t="str">
        <f t="shared" ref="E2282:I2282" si="612">+E1409</f>
        <v>DOMICILIARIA 4</v>
      </c>
      <c r="F2282" s="134">
        <f t="shared" si="612"/>
        <v>5.42</v>
      </c>
      <c r="G2282" s="134">
        <f t="shared" si="612"/>
        <v>0.7</v>
      </c>
      <c r="H2282" s="128">
        <f t="shared" si="612"/>
        <v>1.75</v>
      </c>
      <c r="I2282" s="127">
        <f t="shared" si="612"/>
        <v>0.5</v>
      </c>
      <c r="J2282" s="750">
        <f t="shared" si="555"/>
        <v>3.3197499999999995</v>
      </c>
    </row>
    <row r="2283" spans="1:10">
      <c r="A2283" s="1320"/>
      <c r="B2283" s="1321"/>
      <c r="C2283" s="1321"/>
      <c r="D2283" s="1322"/>
      <c r="E2283" s="134" t="str">
        <f t="shared" ref="E2283:I2283" si="613">+E1410</f>
        <v>DOMICILIARIA 5</v>
      </c>
      <c r="F2283" s="134">
        <f t="shared" si="613"/>
        <v>4.68</v>
      </c>
      <c r="G2283" s="134">
        <f t="shared" si="613"/>
        <v>0.7</v>
      </c>
      <c r="H2283" s="128">
        <f t="shared" si="613"/>
        <v>1.75</v>
      </c>
      <c r="I2283" s="127">
        <f t="shared" si="613"/>
        <v>0.5</v>
      </c>
      <c r="J2283" s="750">
        <f t="shared" si="555"/>
        <v>2.8664999999999998</v>
      </c>
    </row>
    <row r="2284" spans="1:10">
      <c r="A2284" s="1320"/>
      <c r="B2284" s="1321"/>
      <c r="C2284" s="1321"/>
      <c r="D2284" s="1322"/>
      <c r="E2284" s="134" t="str">
        <f t="shared" ref="E2284:G2284" si="614">+E1411</f>
        <v>DOMICILIARIA 6</v>
      </c>
      <c r="F2284" s="134">
        <f t="shared" si="614"/>
        <v>4.88</v>
      </c>
      <c r="G2284" s="134">
        <f t="shared" si="614"/>
        <v>0.7</v>
      </c>
      <c r="H2284" s="128">
        <f>+H1411</f>
        <v>1.75</v>
      </c>
      <c r="I2284" s="127">
        <f>+I1411</f>
        <v>0.5</v>
      </c>
      <c r="J2284" s="750">
        <f t="shared" si="555"/>
        <v>2.9889999999999999</v>
      </c>
    </row>
    <row r="2285" spans="1:10">
      <c r="A2285" s="1320"/>
      <c r="B2285" s="1321"/>
      <c r="C2285" s="1321"/>
      <c r="D2285" s="1322"/>
      <c r="E2285" s="134" t="str">
        <f t="shared" ref="E2285:I2285" si="615">+E1412</f>
        <v>DOMICILIARIA 7</v>
      </c>
      <c r="F2285" s="134">
        <f t="shared" si="615"/>
        <v>6.11</v>
      </c>
      <c r="G2285" s="134">
        <f t="shared" si="615"/>
        <v>0.7</v>
      </c>
      <c r="H2285" s="128">
        <f t="shared" si="615"/>
        <v>1.75</v>
      </c>
      <c r="I2285" s="127">
        <f t="shared" si="615"/>
        <v>0.5</v>
      </c>
      <c r="J2285" s="750">
        <f t="shared" ref="J2285:J2348" si="616">+F2285*G2285*I2285*H2285</f>
        <v>3.742375</v>
      </c>
    </row>
    <row r="2286" spans="1:10">
      <c r="A2286" s="1320"/>
      <c r="B2286" s="1321"/>
      <c r="C2286" s="1321"/>
      <c r="D2286" s="1322"/>
      <c r="E2286" s="134" t="str">
        <f>+E1413</f>
        <v>DOMICILIARIA 8</v>
      </c>
      <c r="F2286" s="134">
        <f>+F1413</f>
        <v>5.3</v>
      </c>
      <c r="G2286" s="134">
        <f>+G1413</f>
        <v>0.7</v>
      </c>
      <c r="H2286" s="128">
        <f>+H1413</f>
        <v>1.75</v>
      </c>
      <c r="I2286" s="127">
        <f>+I1413</f>
        <v>0.5</v>
      </c>
      <c r="J2286" s="750">
        <f t="shared" si="616"/>
        <v>3.2462499999999994</v>
      </c>
    </row>
    <row r="2287" spans="1:10">
      <c r="A2287" s="1320"/>
      <c r="B2287" s="1321"/>
      <c r="C2287" s="1321"/>
      <c r="D2287" s="1322"/>
      <c r="E2287" s="134" t="str">
        <f t="shared" ref="E2287:G2287" si="617">+E1414</f>
        <v>DOMICILIARIA 9</v>
      </c>
      <c r="F2287" s="134">
        <f t="shared" si="617"/>
        <v>5.57</v>
      </c>
      <c r="G2287" s="134">
        <f t="shared" si="617"/>
        <v>0.7</v>
      </c>
      <c r="H2287" s="128">
        <f>+H1414</f>
        <v>1.75</v>
      </c>
      <c r="I2287" s="127">
        <f>+I1414</f>
        <v>0.5</v>
      </c>
      <c r="J2287" s="750">
        <f t="shared" si="616"/>
        <v>3.4116249999999999</v>
      </c>
    </row>
    <row r="2288" spans="1:10">
      <c r="A2288" s="1320"/>
      <c r="B2288" s="1321"/>
      <c r="C2288" s="1321"/>
      <c r="D2288" s="1322"/>
      <c r="E2288" s="134" t="str">
        <f t="shared" ref="E2288:I2288" si="618">+E1415</f>
        <v>DOMICILIARIA 10</v>
      </c>
      <c r="F2288" s="134">
        <f t="shared" si="618"/>
        <v>5.42</v>
      </c>
      <c r="G2288" s="134">
        <f t="shared" si="618"/>
        <v>0.7</v>
      </c>
      <c r="H2288" s="128">
        <f t="shared" si="618"/>
        <v>1.75</v>
      </c>
      <c r="I2288" s="127">
        <f t="shared" si="618"/>
        <v>0.5</v>
      </c>
      <c r="J2288" s="750">
        <f t="shared" si="616"/>
        <v>3.3197499999999995</v>
      </c>
    </row>
    <row r="2289" spans="1:10">
      <c r="A2289" s="1320"/>
      <c r="B2289" s="1321"/>
      <c r="C2289" s="1321"/>
      <c r="D2289" s="1322"/>
      <c r="E2289" s="134" t="str">
        <f t="shared" ref="E2289:I2289" si="619">+E1416</f>
        <v>DOMICILIARIA 11</v>
      </c>
      <c r="F2289" s="134">
        <f t="shared" si="619"/>
        <v>5.31</v>
      </c>
      <c r="G2289" s="134">
        <f t="shared" si="619"/>
        <v>0.7</v>
      </c>
      <c r="H2289" s="128">
        <f t="shared" si="619"/>
        <v>1.75</v>
      </c>
      <c r="I2289" s="127">
        <f t="shared" si="619"/>
        <v>0.5</v>
      </c>
      <c r="J2289" s="750">
        <f t="shared" si="616"/>
        <v>3.2523749999999998</v>
      </c>
    </row>
    <row r="2290" spans="1:10">
      <c r="A2290" s="1320"/>
      <c r="B2290" s="1321"/>
      <c r="C2290" s="1321"/>
      <c r="D2290" s="1322"/>
      <c r="E2290" s="134" t="str">
        <f t="shared" ref="E2290:G2290" si="620">+E1417</f>
        <v>DOMICILIARIA 12</v>
      </c>
      <c r="F2290" s="134">
        <f t="shared" si="620"/>
        <v>5.5551000000000004</v>
      </c>
      <c r="G2290" s="134">
        <f t="shared" si="620"/>
        <v>0.7</v>
      </c>
      <c r="H2290" s="128">
        <f>+H1417</f>
        <v>1.75</v>
      </c>
      <c r="I2290" s="127">
        <f>+I1417</f>
        <v>0.5</v>
      </c>
      <c r="J2290" s="750">
        <f t="shared" si="616"/>
        <v>3.4024987499999999</v>
      </c>
    </row>
    <row r="2291" spans="1:10">
      <c r="A2291" s="1320"/>
      <c r="B2291" s="1321"/>
      <c r="C2291" s="1321"/>
      <c r="D2291" s="1322"/>
      <c r="E2291" s="134" t="str">
        <f t="shared" ref="E2291:I2291" si="621">+E1418</f>
        <v>DOMICILIARIA 13</v>
      </c>
      <c r="F2291" s="134">
        <f t="shared" si="621"/>
        <v>4.6100000000000003</v>
      </c>
      <c r="G2291" s="134">
        <f t="shared" si="621"/>
        <v>0.7</v>
      </c>
      <c r="H2291" s="128">
        <f t="shared" si="621"/>
        <v>1.75</v>
      </c>
      <c r="I2291" s="127">
        <f t="shared" si="621"/>
        <v>0.5</v>
      </c>
      <c r="J2291" s="750">
        <f t="shared" si="616"/>
        <v>2.8236249999999998</v>
      </c>
    </row>
    <row r="2292" spans="1:10">
      <c r="A2292" s="1320"/>
      <c r="B2292" s="1321"/>
      <c r="C2292" s="1321"/>
      <c r="D2292" s="1322"/>
      <c r="E2292" s="134" t="str">
        <f t="shared" ref="E2292:I2292" si="622">+E1419</f>
        <v>DOMICILIARIA 14</v>
      </c>
      <c r="F2292" s="134">
        <f t="shared" si="622"/>
        <v>5.31</v>
      </c>
      <c r="G2292" s="134">
        <f t="shared" si="622"/>
        <v>0.7</v>
      </c>
      <c r="H2292" s="128">
        <f t="shared" si="622"/>
        <v>1.75</v>
      </c>
      <c r="I2292" s="127">
        <f t="shared" si="622"/>
        <v>0.5</v>
      </c>
      <c r="J2292" s="750">
        <f t="shared" si="616"/>
        <v>3.2523749999999998</v>
      </c>
    </row>
    <row r="2293" spans="1:10">
      <c r="A2293" s="1320"/>
      <c r="B2293" s="1321"/>
      <c r="C2293" s="1321"/>
      <c r="D2293" s="1322"/>
      <c r="E2293" s="134" t="str">
        <f t="shared" ref="E2293:G2293" si="623">+E1420</f>
        <v>DOMICILIARIA 15</v>
      </c>
      <c r="F2293" s="134">
        <f t="shared" si="623"/>
        <v>4.22</v>
      </c>
      <c r="G2293" s="134">
        <f t="shared" si="623"/>
        <v>0.7</v>
      </c>
      <c r="H2293" s="128">
        <f>+H1420</f>
        <v>1.75</v>
      </c>
      <c r="I2293" s="127">
        <f>+I1420</f>
        <v>0.5</v>
      </c>
      <c r="J2293" s="750">
        <f t="shared" si="616"/>
        <v>2.5847499999999997</v>
      </c>
    </row>
    <row r="2294" spans="1:10">
      <c r="A2294" s="1320"/>
      <c r="B2294" s="1321"/>
      <c r="C2294" s="1321"/>
      <c r="D2294" s="1322"/>
      <c r="E2294" s="134" t="str">
        <f t="shared" ref="E2294:I2294" si="624">+E1421</f>
        <v>DOMICILIARIA 16</v>
      </c>
      <c r="F2294" s="134">
        <f t="shared" si="624"/>
        <v>3.8</v>
      </c>
      <c r="G2294" s="134">
        <f t="shared" si="624"/>
        <v>0.7</v>
      </c>
      <c r="H2294" s="128">
        <f t="shared" si="624"/>
        <v>1.75</v>
      </c>
      <c r="I2294" s="127">
        <f t="shared" si="624"/>
        <v>0.5</v>
      </c>
      <c r="J2294" s="750">
        <f t="shared" si="616"/>
        <v>2.3274999999999997</v>
      </c>
    </row>
    <row r="2295" spans="1:10">
      <c r="A2295" s="1320"/>
      <c r="B2295" s="1321"/>
      <c r="C2295" s="1321"/>
      <c r="D2295" s="1322"/>
      <c r="E2295" s="134" t="str">
        <f t="shared" ref="E2295:I2295" si="625">+E1422</f>
        <v>DOMICILIARIA 17</v>
      </c>
      <c r="F2295" s="134">
        <f t="shared" si="625"/>
        <v>5.7</v>
      </c>
      <c r="G2295" s="134">
        <f t="shared" si="625"/>
        <v>0.7</v>
      </c>
      <c r="H2295" s="128">
        <f t="shared" si="625"/>
        <v>1.75</v>
      </c>
      <c r="I2295" s="127">
        <f t="shared" si="625"/>
        <v>0.5</v>
      </c>
      <c r="J2295" s="750">
        <f t="shared" si="616"/>
        <v>3.49125</v>
      </c>
    </row>
    <row r="2296" spans="1:10">
      <c r="A2296" s="1320"/>
      <c r="B2296" s="1321"/>
      <c r="C2296" s="1321"/>
      <c r="D2296" s="1322"/>
      <c r="E2296" s="134" t="str">
        <f t="shared" ref="E2296:G2296" si="626">+E1423</f>
        <v>P16 A P17</v>
      </c>
      <c r="F2296" s="134">
        <f t="shared" si="626"/>
        <v>0</v>
      </c>
      <c r="G2296" s="134">
        <f t="shared" si="626"/>
        <v>0</v>
      </c>
      <c r="H2296" s="128">
        <f>+H1423</f>
        <v>0</v>
      </c>
      <c r="I2296" s="127">
        <f>+I1423</f>
        <v>0</v>
      </c>
      <c r="J2296" s="750">
        <f t="shared" si="616"/>
        <v>0</v>
      </c>
    </row>
    <row r="2297" spans="1:10">
      <c r="A2297" s="1320"/>
      <c r="B2297" s="1321"/>
      <c r="C2297" s="1321"/>
      <c r="D2297" s="1322"/>
      <c r="E2297" s="134" t="str">
        <f t="shared" ref="E2297:I2297" si="627">+E1424</f>
        <v>DOMICILIARIA 1</v>
      </c>
      <c r="F2297" s="134">
        <f t="shared" si="627"/>
        <v>5.28</v>
      </c>
      <c r="G2297" s="134">
        <f t="shared" si="627"/>
        <v>0.7</v>
      </c>
      <c r="H2297" s="128">
        <f t="shared" si="627"/>
        <v>1.6400000000000001</v>
      </c>
      <c r="I2297" s="127">
        <f t="shared" si="627"/>
        <v>0.5</v>
      </c>
      <c r="J2297" s="750">
        <f t="shared" si="616"/>
        <v>3.0307200000000001</v>
      </c>
    </row>
    <row r="2298" spans="1:10">
      <c r="A2298" s="1320"/>
      <c r="B2298" s="1321"/>
      <c r="C2298" s="1321"/>
      <c r="D2298" s="1322"/>
      <c r="E2298" s="134" t="str">
        <f t="shared" ref="E2298:I2298" si="628">+E1425</f>
        <v>DOMICILIARIA 2</v>
      </c>
      <c r="F2298" s="134">
        <f t="shared" si="628"/>
        <v>5.32</v>
      </c>
      <c r="G2298" s="134">
        <f t="shared" si="628"/>
        <v>0.7</v>
      </c>
      <c r="H2298" s="128">
        <f t="shared" si="628"/>
        <v>1.6400000000000001</v>
      </c>
      <c r="I2298" s="127">
        <f t="shared" si="628"/>
        <v>0.5</v>
      </c>
      <c r="J2298" s="750">
        <f t="shared" si="616"/>
        <v>3.0536799999999999</v>
      </c>
    </row>
    <row r="2299" spans="1:10">
      <c r="A2299" s="1320"/>
      <c r="B2299" s="1321"/>
      <c r="C2299" s="1321"/>
      <c r="D2299" s="1322"/>
      <c r="E2299" s="134" t="str">
        <f t="shared" ref="E2299:G2299" si="629">+E1426</f>
        <v>DOMICILIARIA 3</v>
      </c>
      <c r="F2299" s="134">
        <f t="shared" si="629"/>
        <v>5.33</v>
      </c>
      <c r="G2299" s="134">
        <f t="shared" si="629"/>
        <v>0.7</v>
      </c>
      <c r="H2299" s="128">
        <f>+H1426</f>
        <v>1.6400000000000001</v>
      </c>
      <c r="I2299" s="127">
        <f>+I1426</f>
        <v>0.5</v>
      </c>
      <c r="J2299" s="750">
        <f t="shared" si="616"/>
        <v>3.0594200000000003</v>
      </c>
    </row>
    <row r="2300" spans="1:10">
      <c r="A2300" s="1320"/>
      <c r="B2300" s="1321"/>
      <c r="C2300" s="1321"/>
      <c r="D2300" s="1322"/>
      <c r="E2300" s="134" t="str">
        <f t="shared" ref="E2300:I2300" si="630">+E1427</f>
        <v>DOMICILIARIA 4</v>
      </c>
      <c r="F2300" s="134">
        <f t="shared" si="630"/>
        <v>5.33</v>
      </c>
      <c r="G2300" s="134">
        <f t="shared" si="630"/>
        <v>0.7</v>
      </c>
      <c r="H2300" s="128">
        <f t="shared" si="630"/>
        <v>1.6400000000000001</v>
      </c>
      <c r="I2300" s="127">
        <f t="shared" si="630"/>
        <v>0.5</v>
      </c>
      <c r="J2300" s="750">
        <f t="shared" si="616"/>
        <v>3.0594200000000003</v>
      </c>
    </row>
    <row r="2301" spans="1:10">
      <c r="A2301" s="1320"/>
      <c r="B2301" s="1321"/>
      <c r="C2301" s="1321"/>
      <c r="D2301" s="1322"/>
      <c r="E2301" s="134" t="str">
        <f>+E1428</f>
        <v>DOMICILIARIA 5</v>
      </c>
      <c r="F2301" s="134">
        <f>+F1428</f>
        <v>4.1500000000000004</v>
      </c>
      <c r="G2301" s="134">
        <f>+G1428</f>
        <v>0.7</v>
      </c>
      <c r="H2301" s="128">
        <f>+H1428</f>
        <v>1.6400000000000001</v>
      </c>
      <c r="I2301" s="127">
        <f>+I1428</f>
        <v>0.5</v>
      </c>
      <c r="J2301" s="750">
        <f t="shared" si="616"/>
        <v>2.3821000000000003</v>
      </c>
    </row>
    <row r="2302" spans="1:10">
      <c r="A2302" s="1320"/>
      <c r="B2302" s="1321"/>
      <c r="C2302" s="1321"/>
      <c r="D2302" s="1322"/>
      <c r="E2302" s="134" t="str">
        <f t="shared" ref="E2302:G2302" si="631">+E1429</f>
        <v>DOMICILIARIA 6</v>
      </c>
      <c r="F2302" s="134">
        <f t="shared" si="631"/>
        <v>5.73</v>
      </c>
      <c r="G2302" s="134">
        <f t="shared" si="631"/>
        <v>0.7</v>
      </c>
      <c r="H2302" s="128">
        <f>+H1429</f>
        <v>1.6400000000000001</v>
      </c>
      <c r="I2302" s="127">
        <f>+I1429</f>
        <v>0.5</v>
      </c>
      <c r="J2302" s="750">
        <f t="shared" si="616"/>
        <v>3.2890200000000003</v>
      </c>
    </row>
    <row r="2303" spans="1:10">
      <c r="A2303" s="1320"/>
      <c r="B2303" s="1321"/>
      <c r="C2303" s="1321"/>
      <c r="D2303" s="1322"/>
      <c r="E2303" s="134" t="str">
        <f t="shared" ref="E2303:I2303" si="632">+E1430</f>
        <v>DOMICILIARIA 7</v>
      </c>
      <c r="F2303" s="134">
        <f t="shared" si="632"/>
        <v>4.67</v>
      </c>
      <c r="G2303" s="134">
        <f t="shared" si="632"/>
        <v>0.7</v>
      </c>
      <c r="H2303" s="128">
        <f t="shared" si="632"/>
        <v>1.6400000000000001</v>
      </c>
      <c r="I2303" s="127">
        <f t="shared" si="632"/>
        <v>0.5</v>
      </c>
      <c r="J2303" s="750">
        <f t="shared" si="616"/>
        <v>2.68058</v>
      </c>
    </row>
    <row r="2304" spans="1:10">
      <c r="A2304" s="1320"/>
      <c r="B2304" s="1321"/>
      <c r="C2304" s="1321"/>
      <c r="D2304" s="1322"/>
      <c r="E2304" s="134" t="str">
        <f t="shared" ref="E2304:I2304" si="633">+E1431</f>
        <v>DOMICILIARIA 7</v>
      </c>
      <c r="F2304" s="134">
        <f t="shared" si="633"/>
        <v>3.96</v>
      </c>
      <c r="G2304" s="134">
        <f t="shared" si="633"/>
        <v>0.7</v>
      </c>
      <c r="H2304" s="128">
        <f t="shared" si="633"/>
        <v>1.6400000000000001</v>
      </c>
      <c r="I2304" s="127">
        <f t="shared" si="633"/>
        <v>0.5</v>
      </c>
      <c r="J2304" s="750">
        <f t="shared" si="616"/>
        <v>2.2730399999999999</v>
      </c>
    </row>
    <row r="2305" spans="1:10">
      <c r="A2305" s="1320"/>
      <c r="B2305" s="1321"/>
      <c r="C2305" s="1321"/>
      <c r="D2305" s="1322"/>
      <c r="E2305" s="134" t="str">
        <f t="shared" ref="E2305:G2305" si="634">+E1432</f>
        <v>DOMICILIARIA 8</v>
      </c>
      <c r="F2305" s="134">
        <f t="shared" si="634"/>
        <v>6.13</v>
      </c>
      <c r="G2305" s="134">
        <f t="shared" si="634"/>
        <v>0.7</v>
      </c>
      <c r="H2305" s="128">
        <f>+H1432</f>
        <v>1.6400000000000001</v>
      </c>
      <c r="I2305" s="127">
        <f>+I1432</f>
        <v>0.5</v>
      </c>
      <c r="J2305" s="750">
        <f t="shared" si="616"/>
        <v>3.5186199999999999</v>
      </c>
    </row>
    <row r="2306" spans="1:10">
      <c r="A2306" s="1320"/>
      <c r="B2306" s="1321"/>
      <c r="C2306" s="1321"/>
      <c r="D2306" s="1322"/>
      <c r="E2306" s="134" t="str">
        <f t="shared" ref="E2306:I2306" si="635">+E1433</f>
        <v>DOMICILIARIA 9</v>
      </c>
      <c r="F2306" s="134">
        <f t="shared" si="635"/>
        <v>5.04</v>
      </c>
      <c r="G2306" s="134">
        <f t="shared" si="635"/>
        <v>0.7</v>
      </c>
      <c r="H2306" s="128">
        <f t="shared" si="635"/>
        <v>1.6400000000000001</v>
      </c>
      <c r="I2306" s="127">
        <f t="shared" si="635"/>
        <v>0.5</v>
      </c>
      <c r="J2306" s="750">
        <f t="shared" si="616"/>
        <v>2.89296</v>
      </c>
    </row>
    <row r="2307" spans="1:10">
      <c r="A2307" s="1320"/>
      <c r="B2307" s="1321"/>
      <c r="C2307" s="1321"/>
      <c r="D2307" s="1322"/>
      <c r="E2307" s="134" t="str">
        <f t="shared" ref="E2307:I2307" si="636">+E1434</f>
        <v>DOMICILIARIA 10</v>
      </c>
      <c r="F2307" s="134">
        <f t="shared" si="636"/>
        <v>3.95</v>
      </c>
      <c r="G2307" s="134">
        <f t="shared" si="636"/>
        <v>0.7</v>
      </c>
      <c r="H2307" s="128">
        <f t="shared" si="636"/>
        <v>1.6400000000000001</v>
      </c>
      <c r="I2307" s="127">
        <f t="shared" si="636"/>
        <v>0.5</v>
      </c>
      <c r="J2307" s="750">
        <f t="shared" si="616"/>
        <v>2.2673000000000001</v>
      </c>
    </row>
    <row r="2308" spans="1:10">
      <c r="A2308" s="1320"/>
      <c r="B2308" s="1321"/>
      <c r="C2308" s="1321"/>
      <c r="D2308" s="1322"/>
      <c r="E2308" s="134" t="str">
        <f t="shared" ref="E2308:G2308" si="637">+E1435</f>
        <v>DOMICILIARIA 11</v>
      </c>
      <c r="F2308" s="134">
        <f t="shared" si="637"/>
        <v>7.36</v>
      </c>
      <c r="G2308" s="134">
        <f t="shared" si="637"/>
        <v>0.7</v>
      </c>
      <c r="H2308" s="128">
        <f>+H1435</f>
        <v>1.6400000000000001</v>
      </c>
      <c r="I2308" s="127">
        <f>+I1435</f>
        <v>0.5</v>
      </c>
      <c r="J2308" s="750">
        <f t="shared" si="616"/>
        <v>4.2246400000000008</v>
      </c>
    </row>
    <row r="2309" spans="1:10">
      <c r="A2309" s="1320"/>
      <c r="B2309" s="1321"/>
      <c r="C2309" s="1321"/>
      <c r="D2309" s="1322"/>
      <c r="E2309" s="134" t="str">
        <f t="shared" ref="E2309:I2309" si="638">+E1436</f>
        <v>DOMICILIARIA 12</v>
      </c>
      <c r="F2309" s="134">
        <f t="shared" si="638"/>
        <v>2.91</v>
      </c>
      <c r="G2309" s="134">
        <f t="shared" si="638"/>
        <v>0.7</v>
      </c>
      <c r="H2309" s="128">
        <f t="shared" si="638"/>
        <v>1.6400000000000001</v>
      </c>
      <c r="I2309" s="127">
        <f t="shared" si="638"/>
        <v>0.5</v>
      </c>
      <c r="J2309" s="750">
        <f t="shared" si="616"/>
        <v>1.6703400000000002</v>
      </c>
    </row>
    <row r="2310" spans="1:10">
      <c r="A2310" s="1320"/>
      <c r="B2310" s="1321"/>
      <c r="C2310" s="1321"/>
      <c r="D2310" s="1322"/>
      <c r="E2310" s="134" t="str">
        <f t="shared" ref="E2310:I2310" si="639">+E1437</f>
        <v>P17 A P18</v>
      </c>
      <c r="F2310" s="134">
        <f t="shared" si="639"/>
        <v>0</v>
      </c>
      <c r="G2310" s="134">
        <f t="shared" si="639"/>
        <v>0</v>
      </c>
      <c r="H2310" s="128">
        <f t="shared" si="639"/>
        <v>0</v>
      </c>
      <c r="I2310" s="127">
        <f t="shared" si="639"/>
        <v>0</v>
      </c>
      <c r="J2310" s="750">
        <f t="shared" si="616"/>
        <v>0</v>
      </c>
    </row>
    <row r="2311" spans="1:10">
      <c r="A2311" s="1320"/>
      <c r="B2311" s="1321"/>
      <c r="C2311" s="1321"/>
      <c r="D2311" s="1322"/>
      <c r="E2311" s="134" t="str">
        <f t="shared" ref="E2311:G2311" si="640">+E1438</f>
        <v>DOMICILIARIA 1</v>
      </c>
      <c r="F2311" s="134">
        <f t="shared" si="640"/>
        <v>3.79</v>
      </c>
      <c r="G2311" s="134">
        <f t="shared" si="640"/>
        <v>0.85</v>
      </c>
      <c r="H2311" s="128">
        <f>+H1438</f>
        <v>2.0725000000000002</v>
      </c>
      <c r="I2311" s="127">
        <f>+I1438</f>
        <v>0.5</v>
      </c>
      <c r="J2311" s="750">
        <f t="shared" si="616"/>
        <v>3.3382793750000004</v>
      </c>
    </row>
    <row r="2312" spans="1:10">
      <c r="A2312" s="1320"/>
      <c r="B2312" s="1321"/>
      <c r="C2312" s="1321"/>
      <c r="D2312" s="1322"/>
      <c r="E2312" s="134" t="str">
        <f t="shared" ref="E2312:I2312" si="641">+E1439</f>
        <v>DOMICILIARIA 2</v>
      </c>
      <c r="F2312" s="134">
        <f t="shared" si="641"/>
        <v>8.18</v>
      </c>
      <c r="G2312" s="134">
        <f t="shared" si="641"/>
        <v>0.85</v>
      </c>
      <c r="H2312" s="128">
        <f t="shared" si="641"/>
        <v>2.0725000000000002</v>
      </c>
      <c r="I2312" s="127">
        <f t="shared" si="641"/>
        <v>0.5</v>
      </c>
      <c r="J2312" s="750">
        <f t="shared" si="616"/>
        <v>7.2050462500000005</v>
      </c>
    </row>
    <row r="2313" spans="1:10">
      <c r="A2313" s="1320"/>
      <c r="B2313" s="1321"/>
      <c r="C2313" s="1321"/>
      <c r="D2313" s="1322"/>
      <c r="E2313" s="134" t="str">
        <f t="shared" ref="E2313:I2313" si="642">+E1440</f>
        <v>DOMICILIARIA 3</v>
      </c>
      <c r="F2313" s="134">
        <f t="shared" si="642"/>
        <v>3.97</v>
      </c>
      <c r="G2313" s="134">
        <f t="shared" si="642"/>
        <v>0.85</v>
      </c>
      <c r="H2313" s="128">
        <f t="shared" si="642"/>
        <v>2.0725000000000002</v>
      </c>
      <c r="I2313" s="127">
        <f t="shared" si="642"/>
        <v>0.5</v>
      </c>
      <c r="J2313" s="750">
        <f t="shared" si="616"/>
        <v>3.4968256250000005</v>
      </c>
    </row>
    <row r="2314" spans="1:10">
      <c r="A2314" s="1320"/>
      <c r="B2314" s="1321"/>
      <c r="C2314" s="1321"/>
      <c r="D2314" s="1322"/>
      <c r="E2314" s="134" t="str">
        <f t="shared" ref="E2314:G2314" si="643">+E1441</f>
        <v>DOMICILIARIA 4</v>
      </c>
      <c r="F2314" s="134">
        <f t="shared" si="643"/>
        <v>4.34</v>
      </c>
      <c r="G2314" s="134">
        <f t="shared" si="643"/>
        <v>0.85</v>
      </c>
      <c r="H2314" s="128">
        <f>+H1441</f>
        <v>2.0725000000000002</v>
      </c>
      <c r="I2314" s="127">
        <f>+I1441</f>
        <v>0.5</v>
      </c>
      <c r="J2314" s="750">
        <f t="shared" si="616"/>
        <v>3.8227262500000001</v>
      </c>
    </row>
    <row r="2315" spans="1:10">
      <c r="A2315" s="1320"/>
      <c r="B2315" s="1321"/>
      <c r="C2315" s="1321"/>
      <c r="D2315" s="1322"/>
      <c r="E2315" s="134" t="str">
        <f t="shared" ref="E2315:I2315" si="644">+E1442</f>
        <v>DOMICILIARIA 5</v>
      </c>
      <c r="F2315" s="134">
        <f t="shared" si="644"/>
        <v>3.73</v>
      </c>
      <c r="G2315" s="134">
        <f t="shared" si="644"/>
        <v>0.85</v>
      </c>
      <c r="H2315" s="128">
        <f t="shared" si="644"/>
        <v>2.0725000000000002</v>
      </c>
      <c r="I2315" s="127">
        <f t="shared" si="644"/>
        <v>0.5</v>
      </c>
      <c r="J2315" s="750">
        <f t="shared" si="616"/>
        <v>3.2854306250000005</v>
      </c>
    </row>
    <row r="2316" spans="1:10">
      <c r="A2316" s="1320"/>
      <c r="B2316" s="1321"/>
      <c r="C2316" s="1321"/>
      <c r="D2316" s="1322"/>
      <c r="E2316" s="134" t="str">
        <f>+E1443</f>
        <v>DOMICILIARIA 6</v>
      </c>
      <c r="F2316" s="134">
        <f>+F1443</f>
        <v>5.28</v>
      </c>
      <c r="G2316" s="134">
        <f>+G1443</f>
        <v>0.85</v>
      </c>
      <c r="H2316" s="128">
        <f>+H1443</f>
        <v>2.0725000000000002</v>
      </c>
      <c r="I2316" s="127">
        <f>+I1443</f>
        <v>0.5</v>
      </c>
      <c r="J2316" s="750">
        <f t="shared" si="616"/>
        <v>4.6506900000000009</v>
      </c>
    </row>
    <row r="2317" spans="1:10">
      <c r="A2317" s="1320"/>
      <c r="B2317" s="1321"/>
      <c r="C2317" s="1321"/>
      <c r="D2317" s="1322"/>
      <c r="E2317" s="134" t="str">
        <f t="shared" ref="E2317:G2317" si="645">+E1444</f>
        <v>DOMICILIARIA 7</v>
      </c>
      <c r="F2317" s="134">
        <f t="shared" si="645"/>
        <v>7.2</v>
      </c>
      <c r="G2317" s="134">
        <f t="shared" si="645"/>
        <v>0.85</v>
      </c>
      <c r="H2317" s="128">
        <f>+H1444</f>
        <v>2.0725000000000002</v>
      </c>
      <c r="I2317" s="127">
        <f>+I1444</f>
        <v>0.5</v>
      </c>
      <c r="J2317" s="750">
        <f t="shared" si="616"/>
        <v>6.3418500000000009</v>
      </c>
    </row>
    <row r="2318" spans="1:10">
      <c r="A2318" s="1320"/>
      <c r="B2318" s="1321"/>
      <c r="C2318" s="1321"/>
      <c r="D2318" s="1322"/>
      <c r="E2318" s="134" t="str">
        <f t="shared" ref="E2318:I2318" si="646">+E1445</f>
        <v>DOMICILIARIA 8</v>
      </c>
      <c r="F2318" s="134">
        <f t="shared" si="646"/>
        <v>5.77</v>
      </c>
      <c r="G2318" s="134">
        <f t="shared" si="646"/>
        <v>0.85</v>
      </c>
      <c r="H2318" s="128">
        <f t="shared" si="646"/>
        <v>2.0725000000000002</v>
      </c>
      <c r="I2318" s="127">
        <f t="shared" si="646"/>
        <v>0.5</v>
      </c>
      <c r="J2318" s="750">
        <f t="shared" si="616"/>
        <v>5.0822881249999998</v>
      </c>
    </row>
    <row r="2319" spans="1:10">
      <c r="A2319" s="1320"/>
      <c r="B2319" s="1321"/>
      <c r="C2319" s="1321"/>
      <c r="D2319" s="1322"/>
      <c r="E2319" s="134" t="str">
        <f t="shared" ref="E2319:I2319" si="647">+E1446</f>
        <v>DOMICILIARIA 9</v>
      </c>
      <c r="F2319" s="134">
        <f t="shared" si="647"/>
        <v>5.55</v>
      </c>
      <c r="G2319" s="134">
        <f t="shared" si="647"/>
        <v>0.85</v>
      </c>
      <c r="H2319" s="128">
        <f t="shared" si="647"/>
        <v>2.0725000000000002</v>
      </c>
      <c r="I2319" s="127">
        <f t="shared" si="647"/>
        <v>0.5</v>
      </c>
      <c r="J2319" s="750">
        <f t="shared" si="616"/>
        <v>4.8885093749999999</v>
      </c>
    </row>
    <row r="2320" spans="1:10">
      <c r="A2320" s="1320"/>
      <c r="B2320" s="1321"/>
      <c r="C2320" s="1321"/>
      <c r="D2320" s="1322"/>
      <c r="E2320" s="134" t="str">
        <f t="shared" ref="E2320:G2320" si="648">+E1447</f>
        <v>DOMICILIARIA 10</v>
      </c>
      <c r="F2320" s="134">
        <f t="shared" si="648"/>
        <v>5.0199999999999996</v>
      </c>
      <c r="G2320" s="134">
        <f t="shared" si="648"/>
        <v>0.85</v>
      </c>
      <c r="H2320" s="128">
        <f>+H1447</f>
        <v>2.0725000000000002</v>
      </c>
      <c r="I2320" s="127">
        <f>+I1447</f>
        <v>0.5</v>
      </c>
      <c r="J2320" s="750">
        <f t="shared" si="616"/>
        <v>4.4216787499999999</v>
      </c>
    </row>
    <row r="2321" spans="1:10">
      <c r="A2321" s="1320"/>
      <c r="B2321" s="1321"/>
      <c r="C2321" s="1321"/>
      <c r="D2321" s="1322"/>
      <c r="E2321" s="134" t="str">
        <f t="shared" ref="E2321:I2321" si="649">+E1448</f>
        <v>P52 A P54</v>
      </c>
      <c r="F2321" s="134">
        <f t="shared" si="649"/>
        <v>0</v>
      </c>
      <c r="G2321" s="134">
        <f t="shared" si="649"/>
        <v>0</v>
      </c>
      <c r="H2321" s="128">
        <f t="shared" si="649"/>
        <v>0</v>
      </c>
      <c r="I2321" s="127">
        <f t="shared" si="649"/>
        <v>0</v>
      </c>
      <c r="J2321" s="750">
        <f t="shared" si="616"/>
        <v>0</v>
      </c>
    </row>
    <row r="2322" spans="1:10">
      <c r="A2322" s="1320"/>
      <c r="B2322" s="1321"/>
      <c r="C2322" s="1321"/>
      <c r="D2322" s="1322"/>
      <c r="E2322" s="134" t="str">
        <f t="shared" ref="E2322:I2322" si="650">+E1449</f>
        <v>DOMICILIARIA 1</v>
      </c>
      <c r="F2322" s="134">
        <f t="shared" si="650"/>
        <v>5.27</v>
      </c>
      <c r="G2322" s="134">
        <f t="shared" si="650"/>
        <v>0.7</v>
      </c>
      <c r="H2322" s="128">
        <f t="shared" si="650"/>
        <v>1.7250000000000001</v>
      </c>
      <c r="I2322" s="127">
        <f t="shared" si="650"/>
        <v>0.5</v>
      </c>
      <c r="J2322" s="750">
        <f t="shared" si="616"/>
        <v>3.1817625</v>
      </c>
    </row>
    <row r="2323" spans="1:10">
      <c r="A2323" s="1320"/>
      <c r="B2323" s="1321"/>
      <c r="C2323" s="1321"/>
      <c r="D2323" s="1322"/>
      <c r="E2323" s="134" t="str">
        <f t="shared" ref="E2323:G2323" si="651">+E1450</f>
        <v>DOMICILIARIA 2</v>
      </c>
      <c r="F2323" s="134">
        <f t="shared" si="651"/>
        <v>3.92</v>
      </c>
      <c r="G2323" s="134">
        <f t="shared" si="651"/>
        <v>0.7</v>
      </c>
      <c r="H2323" s="128">
        <f>+H1450</f>
        <v>1.7250000000000001</v>
      </c>
      <c r="I2323" s="127">
        <f>+I1450</f>
        <v>0.5</v>
      </c>
      <c r="J2323" s="750">
        <f t="shared" si="616"/>
        <v>2.3666999999999998</v>
      </c>
    </row>
    <row r="2324" spans="1:10">
      <c r="A2324" s="1320"/>
      <c r="B2324" s="1321"/>
      <c r="C2324" s="1321"/>
      <c r="D2324" s="1322"/>
      <c r="E2324" s="134" t="str">
        <f t="shared" ref="E2324:I2324" si="652">+E1451</f>
        <v>DOMICILIARIA 3</v>
      </c>
      <c r="F2324" s="134">
        <f t="shared" si="652"/>
        <v>3.31</v>
      </c>
      <c r="G2324" s="134">
        <f t="shared" si="652"/>
        <v>0.7</v>
      </c>
      <c r="H2324" s="128">
        <f t="shared" si="652"/>
        <v>1.7250000000000001</v>
      </c>
      <c r="I2324" s="127">
        <f t="shared" si="652"/>
        <v>0.5</v>
      </c>
      <c r="J2324" s="750">
        <f t="shared" si="616"/>
        <v>1.9984124999999999</v>
      </c>
    </row>
    <row r="2325" spans="1:10">
      <c r="A2325" s="1320"/>
      <c r="B2325" s="1321"/>
      <c r="C2325" s="1321"/>
      <c r="D2325" s="1322"/>
      <c r="E2325" s="134" t="str">
        <f t="shared" ref="E2325:I2325" si="653">+E1452</f>
        <v>DOMICILIARIA 4</v>
      </c>
      <c r="F2325" s="134">
        <f t="shared" si="653"/>
        <v>3.19</v>
      </c>
      <c r="G2325" s="134">
        <f t="shared" si="653"/>
        <v>0.7</v>
      </c>
      <c r="H2325" s="128">
        <f t="shared" si="653"/>
        <v>1.7250000000000001</v>
      </c>
      <c r="I2325" s="127">
        <f t="shared" si="653"/>
        <v>0.5</v>
      </c>
      <c r="J2325" s="750">
        <f t="shared" si="616"/>
        <v>1.9259624999999998</v>
      </c>
    </row>
    <row r="2326" spans="1:10">
      <c r="A2326" s="1320"/>
      <c r="B2326" s="1321"/>
      <c r="C2326" s="1321"/>
      <c r="D2326" s="1322"/>
      <c r="E2326" s="134" t="str">
        <f t="shared" ref="E2326:G2326" si="654">+E1453</f>
        <v>DOMICILIARIA 5</v>
      </c>
      <c r="F2326" s="134">
        <f t="shared" si="654"/>
        <v>2.75</v>
      </c>
      <c r="G2326" s="134">
        <f t="shared" si="654"/>
        <v>0.7</v>
      </c>
      <c r="H2326" s="128">
        <f>+H1453</f>
        <v>1.7250000000000001</v>
      </c>
      <c r="I2326" s="127">
        <f>+I1453</f>
        <v>0.5</v>
      </c>
      <c r="J2326" s="750">
        <f t="shared" si="616"/>
        <v>1.6603124999999999</v>
      </c>
    </row>
    <row r="2327" spans="1:10">
      <c r="A2327" s="1320"/>
      <c r="B2327" s="1321"/>
      <c r="C2327" s="1321"/>
      <c r="D2327" s="1322"/>
      <c r="E2327" s="134" t="str">
        <f t="shared" ref="E2327:I2327" si="655">+E1454</f>
        <v>DOMICILIARIA 6</v>
      </c>
      <c r="F2327" s="134">
        <f t="shared" si="655"/>
        <v>5.76</v>
      </c>
      <c r="G2327" s="134">
        <f t="shared" si="655"/>
        <v>0.7</v>
      </c>
      <c r="H2327" s="128">
        <f t="shared" si="655"/>
        <v>1.7250000000000001</v>
      </c>
      <c r="I2327" s="127">
        <f t="shared" si="655"/>
        <v>0.5</v>
      </c>
      <c r="J2327" s="750">
        <f t="shared" si="616"/>
        <v>3.4776000000000002</v>
      </c>
    </row>
    <row r="2328" spans="1:10">
      <c r="A2328" s="1320"/>
      <c r="B2328" s="1321"/>
      <c r="C2328" s="1321"/>
      <c r="D2328" s="1322"/>
      <c r="E2328" s="134" t="str">
        <f t="shared" ref="E2328:I2328" si="656">+E1455</f>
        <v>DOMICILIARIA 7</v>
      </c>
      <c r="F2328" s="134">
        <f t="shared" si="656"/>
        <v>2.39</v>
      </c>
      <c r="G2328" s="134">
        <f t="shared" si="656"/>
        <v>0.7</v>
      </c>
      <c r="H2328" s="128">
        <f t="shared" si="656"/>
        <v>1.7250000000000001</v>
      </c>
      <c r="I2328" s="127">
        <f t="shared" si="656"/>
        <v>0.5</v>
      </c>
      <c r="J2328" s="750">
        <f t="shared" si="616"/>
        <v>1.4429625000000001</v>
      </c>
    </row>
    <row r="2329" spans="1:10">
      <c r="A2329" s="1320"/>
      <c r="B2329" s="1321"/>
      <c r="C2329" s="1321"/>
      <c r="D2329" s="1322"/>
      <c r="E2329" s="134" t="str">
        <f t="shared" ref="E2329:G2329" si="657">+E1456</f>
        <v>DOMICILIARIA 8</v>
      </c>
      <c r="F2329" s="134">
        <f t="shared" si="657"/>
        <v>1.76</v>
      </c>
      <c r="G2329" s="134">
        <f t="shared" si="657"/>
        <v>0.7</v>
      </c>
      <c r="H2329" s="128">
        <f>+H1456</f>
        <v>1.7250000000000001</v>
      </c>
      <c r="I2329" s="127">
        <f>+I1456</f>
        <v>0.5</v>
      </c>
      <c r="J2329" s="750">
        <f t="shared" si="616"/>
        <v>1.0626</v>
      </c>
    </row>
    <row r="2330" spans="1:10">
      <c r="A2330" s="1320"/>
      <c r="B2330" s="1321"/>
      <c r="C2330" s="1321"/>
      <c r="D2330" s="1322"/>
      <c r="E2330" s="134" t="str">
        <f t="shared" ref="E2330:I2330" si="658">+E1457</f>
        <v>DOMICILIARIA 9</v>
      </c>
      <c r="F2330" s="134">
        <f t="shared" si="658"/>
        <v>5.31</v>
      </c>
      <c r="G2330" s="134">
        <f t="shared" si="658"/>
        <v>0.7</v>
      </c>
      <c r="H2330" s="128">
        <f t="shared" si="658"/>
        <v>1.7250000000000001</v>
      </c>
      <c r="I2330" s="127">
        <f t="shared" si="658"/>
        <v>0.5</v>
      </c>
      <c r="J2330" s="750">
        <f t="shared" si="616"/>
        <v>3.2059124999999997</v>
      </c>
    </row>
    <row r="2331" spans="1:10">
      <c r="A2331" s="1320"/>
      <c r="B2331" s="1321"/>
      <c r="C2331" s="1321"/>
      <c r="D2331" s="1322"/>
      <c r="E2331" s="134" t="str">
        <f>+E1458</f>
        <v>P19 A P20</v>
      </c>
      <c r="F2331" s="134">
        <f>+F1458</f>
        <v>0</v>
      </c>
      <c r="G2331" s="134">
        <f>+G1458</f>
        <v>0</v>
      </c>
      <c r="H2331" s="128">
        <f>+H1458</f>
        <v>0</v>
      </c>
      <c r="I2331" s="127">
        <f>+I1458</f>
        <v>0</v>
      </c>
      <c r="J2331" s="750">
        <f t="shared" si="616"/>
        <v>0</v>
      </c>
    </row>
    <row r="2332" spans="1:10">
      <c r="A2332" s="1320"/>
      <c r="B2332" s="1321"/>
      <c r="C2332" s="1321"/>
      <c r="D2332" s="1322"/>
      <c r="E2332" s="134" t="str">
        <f t="shared" ref="E2332:G2332" si="659">+E1459</f>
        <v>DOMICILIARIA 1</v>
      </c>
      <c r="F2332" s="134">
        <f t="shared" si="659"/>
        <v>7.01</v>
      </c>
      <c r="G2332" s="134">
        <f t="shared" si="659"/>
        <v>0.7</v>
      </c>
      <c r="H2332" s="128">
        <f>+H1459</f>
        <v>1.7250000000000001</v>
      </c>
      <c r="I2332" s="127">
        <f>+I1459</f>
        <v>0.5</v>
      </c>
      <c r="J2332" s="750">
        <f t="shared" si="616"/>
        <v>4.2322874999999991</v>
      </c>
    </row>
    <row r="2333" spans="1:10">
      <c r="A2333" s="1320"/>
      <c r="B2333" s="1321"/>
      <c r="C2333" s="1321"/>
      <c r="D2333" s="1322"/>
      <c r="E2333" s="134" t="str">
        <f t="shared" ref="E2333:I2333" si="660">+E1460</f>
        <v>DOMICILIARIA 2</v>
      </c>
      <c r="F2333" s="134">
        <f t="shared" si="660"/>
        <v>7.04</v>
      </c>
      <c r="G2333" s="134">
        <f t="shared" si="660"/>
        <v>0.7</v>
      </c>
      <c r="H2333" s="128">
        <f t="shared" si="660"/>
        <v>1.7250000000000001</v>
      </c>
      <c r="I2333" s="127">
        <f t="shared" si="660"/>
        <v>0.5</v>
      </c>
      <c r="J2333" s="750">
        <f t="shared" si="616"/>
        <v>4.2504</v>
      </c>
    </row>
    <row r="2334" spans="1:10">
      <c r="A2334" s="1320"/>
      <c r="B2334" s="1321"/>
      <c r="C2334" s="1321"/>
      <c r="D2334" s="1322"/>
      <c r="E2334" s="134" t="str">
        <f t="shared" ref="E2334:I2334" si="661">+E1461</f>
        <v>DOMICILIARIA 3</v>
      </c>
      <c r="F2334" s="134">
        <f t="shared" si="661"/>
        <v>6.88</v>
      </c>
      <c r="G2334" s="134">
        <f t="shared" si="661"/>
        <v>0.7</v>
      </c>
      <c r="H2334" s="128">
        <f t="shared" si="661"/>
        <v>1.7250000000000001</v>
      </c>
      <c r="I2334" s="127">
        <f t="shared" si="661"/>
        <v>0.5</v>
      </c>
      <c r="J2334" s="750">
        <f t="shared" si="616"/>
        <v>4.1538000000000004</v>
      </c>
    </row>
    <row r="2335" spans="1:10">
      <c r="A2335" s="1320"/>
      <c r="B2335" s="1321"/>
      <c r="C2335" s="1321"/>
      <c r="D2335" s="1322"/>
      <c r="E2335" s="134" t="str">
        <f t="shared" ref="E2335:G2335" si="662">+E1462</f>
        <v>DOMICILIARIA 4</v>
      </c>
      <c r="F2335" s="134">
        <f t="shared" si="662"/>
        <v>4.51</v>
      </c>
      <c r="G2335" s="134">
        <f t="shared" si="662"/>
        <v>0.7</v>
      </c>
      <c r="H2335" s="128">
        <f>+H1462</f>
        <v>1.7250000000000001</v>
      </c>
      <c r="I2335" s="127">
        <f>+I1462</f>
        <v>0.5</v>
      </c>
      <c r="J2335" s="750">
        <f t="shared" si="616"/>
        <v>2.7229124999999996</v>
      </c>
    </row>
    <row r="2336" spans="1:10">
      <c r="A2336" s="1320"/>
      <c r="B2336" s="1321"/>
      <c r="C2336" s="1321"/>
      <c r="D2336" s="1322"/>
      <c r="E2336" s="134" t="str">
        <f t="shared" ref="E2336:I2336" si="663">+E1463</f>
        <v>DOMICILIARIA 5</v>
      </c>
      <c r="F2336" s="134">
        <f t="shared" si="663"/>
        <v>6.54</v>
      </c>
      <c r="G2336" s="134">
        <f t="shared" si="663"/>
        <v>0.7</v>
      </c>
      <c r="H2336" s="128">
        <f t="shared" si="663"/>
        <v>1.7250000000000001</v>
      </c>
      <c r="I2336" s="127">
        <f t="shared" si="663"/>
        <v>0.5</v>
      </c>
      <c r="J2336" s="750">
        <f t="shared" si="616"/>
        <v>3.9485249999999996</v>
      </c>
    </row>
    <row r="2337" spans="1:10">
      <c r="A2337" s="1320"/>
      <c r="B2337" s="1321"/>
      <c r="C2337" s="1321"/>
      <c r="D2337" s="1322"/>
      <c r="E2337" s="134" t="str">
        <f t="shared" ref="E2337:I2337" si="664">+E1464</f>
        <v>DOMICILIARIA 6</v>
      </c>
      <c r="F2337" s="134">
        <f t="shared" si="664"/>
        <v>6.43</v>
      </c>
      <c r="G2337" s="134">
        <f t="shared" si="664"/>
        <v>0.7</v>
      </c>
      <c r="H2337" s="128">
        <f t="shared" si="664"/>
        <v>1.7250000000000001</v>
      </c>
      <c r="I2337" s="127">
        <f t="shared" si="664"/>
        <v>0.5</v>
      </c>
      <c r="J2337" s="750">
        <f t="shared" si="616"/>
        <v>3.8821124999999999</v>
      </c>
    </row>
    <row r="2338" spans="1:10">
      <c r="A2338" s="1320"/>
      <c r="B2338" s="1321"/>
      <c r="C2338" s="1321"/>
      <c r="D2338" s="1322"/>
      <c r="E2338" s="134" t="str">
        <f t="shared" ref="E2338:G2338" si="665">+E1465</f>
        <v>DOMICILIARIA 7</v>
      </c>
      <c r="F2338" s="134">
        <f t="shared" si="665"/>
        <v>6.32</v>
      </c>
      <c r="G2338" s="134">
        <f t="shared" si="665"/>
        <v>0.7</v>
      </c>
      <c r="H2338" s="128">
        <f>+H1465</f>
        <v>1.7250000000000001</v>
      </c>
      <c r="I2338" s="127">
        <f>+I1465</f>
        <v>0.5</v>
      </c>
      <c r="J2338" s="750">
        <f t="shared" si="616"/>
        <v>3.8156999999999996</v>
      </c>
    </row>
    <row r="2339" spans="1:10">
      <c r="A2339" s="1320"/>
      <c r="B2339" s="1321"/>
      <c r="C2339" s="1321"/>
      <c r="D2339" s="1322"/>
      <c r="E2339" s="134" t="str">
        <f t="shared" ref="E2339:I2339" si="666">+E1466</f>
        <v>P20 A P21</v>
      </c>
      <c r="F2339" s="134">
        <f t="shared" si="666"/>
        <v>0</v>
      </c>
      <c r="G2339" s="134">
        <f t="shared" si="666"/>
        <v>0</v>
      </c>
      <c r="H2339" s="128">
        <f t="shared" si="666"/>
        <v>0</v>
      </c>
      <c r="I2339" s="127">
        <f t="shared" si="666"/>
        <v>0</v>
      </c>
      <c r="J2339" s="750">
        <f t="shared" si="616"/>
        <v>0</v>
      </c>
    </row>
    <row r="2340" spans="1:10">
      <c r="A2340" s="1320"/>
      <c r="B2340" s="1321"/>
      <c r="C2340" s="1321"/>
      <c r="D2340" s="1322"/>
      <c r="E2340" s="134" t="str">
        <f t="shared" ref="E2340:I2340" si="667">+E1467</f>
        <v>DOMICILIARIA 1</v>
      </c>
      <c r="F2340" s="134">
        <f t="shared" si="667"/>
        <v>6.37</v>
      </c>
      <c r="G2340" s="134">
        <f t="shared" si="667"/>
        <v>0.7</v>
      </c>
      <c r="H2340" s="128">
        <f t="shared" si="667"/>
        <v>1.71</v>
      </c>
      <c r="I2340" s="127">
        <f t="shared" si="667"/>
        <v>0.5</v>
      </c>
      <c r="J2340" s="750">
        <f t="shared" si="616"/>
        <v>3.8124449999999994</v>
      </c>
    </row>
    <row r="2341" spans="1:10">
      <c r="A2341" s="1320"/>
      <c r="B2341" s="1321"/>
      <c r="C2341" s="1321"/>
      <c r="D2341" s="1322"/>
      <c r="E2341" s="134" t="str">
        <f t="shared" ref="E2341:G2341" si="668">+E1468</f>
        <v>DOMICILIARIA 2</v>
      </c>
      <c r="F2341" s="134">
        <f t="shared" si="668"/>
        <v>5.61</v>
      </c>
      <c r="G2341" s="134">
        <f t="shared" si="668"/>
        <v>0.7</v>
      </c>
      <c r="H2341" s="128">
        <f>+H1468</f>
        <v>1.71</v>
      </c>
      <c r="I2341" s="127">
        <f>+I1468</f>
        <v>0.5</v>
      </c>
      <c r="J2341" s="750">
        <f t="shared" si="616"/>
        <v>3.3575849999999998</v>
      </c>
    </row>
    <row r="2342" spans="1:10">
      <c r="A2342" s="1320"/>
      <c r="B2342" s="1321"/>
      <c r="C2342" s="1321"/>
      <c r="D2342" s="1322"/>
      <c r="E2342" s="134" t="str">
        <f t="shared" ref="E2342:I2342" si="669">+E1469</f>
        <v>DOMICILIARIA 3</v>
      </c>
      <c r="F2342" s="134">
        <f t="shared" si="669"/>
        <v>5.96</v>
      </c>
      <c r="G2342" s="134">
        <f t="shared" si="669"/>
        <v>0.7</v>
      </c>
      <c r="H2342" s="128">
        <f t="shared" si="669"/>
        <v>1.71</v>
      </c>
      <c r="I2342" s="127">
        <f t="shared" si="669"/>
        <v>0.5</v>
      </c>
      <c r="J2342" s="750">
        <f t="shared" si="616"/>
        <v>3.5670599999999997</v>
      </c>
    </row>
    <row r="2343" spans="1:10">
      <c r="A2343" s="1320"/>
      <c r="B2343" s="1321"/>
      <c r="C2343" s="1321"/>
      <c r="D2343" s="1322"/>
      <c r="E2343" s="134" t="str">
        <f t="shared" ref="E2343:I2343" si="670">+E1470</f>
        <v>DOMICILIARIA 4</v>
      </c>
      <c r="F2343" s="134">
        <f t="shared" si="670"/>
        <v>5.98</v>
      </c>
      <c r="G2343" s="134">
        <f t="shared" si="670"/>
        <v>0.7</v>
      </c>
      <c r="H2343" s="128">
        <f t="shared" si="670"/>
        <v>1.71</v>
      </c>
      <c r="I2343" s="127">
        <f t="shared" si="670"/>
        <v>0.5</v>
      </c>
      <c r="J2343" s="750">
        <f t="shared" si="616"/>
        <v>3.5790299999999999</v>
      </c>
    </row>
    <row r="2344" spans="1:10">
      <c r="A2344" s="1320"/>
      <c r="B2344" s="1321"/>
      <c r="C2344" s="1321"/>
      <c r="D2344" s="1322"/>
      <c r="E2344" s="134" t="str">
        <f t="shared" ref="E2344:G2344" si="671">+E1471</f>
        <v>DOMICILIARIA 5</v>
      </c>
      <c r="F2344" s="134">
        <f t="shared" si="671"/>
        <v>5.97</v>
      </c>
      <c r="G2344" s="134">
        <f t="shared" si="671"/>
        <v>0.7</v>
      </c>
      <c r="H2344" s="128">
        <f>+H1471</f>
        <v>1.71</v>
      </c>
      <c r="I2344" s="127">
        <f>+I1471</f>
        <v>0.5</v>
      </c>
      <c r="J2344" s="750">
        <f t="shared" si="616"/>
        <v>3.5730449999999996</v>
      </c>
    </row>
    <row r="2345" spans="1:10">
      <c r="A2345" s="1320"/>
      <c r="B2345" s="1321"/>
      <c r="C2345" s="1321"/>
      <c r="D2345" s="1322"/>
      <c r="E2345" s="134" t="str">
        <f t="shared" ref="E2345:I2345" si="672">+E1472</f>
        <v>DOMICILIARIA 6</v>
      </c>
      <c r="F2345" s="134">
        <f t="shared" si="672"/>
        <v>6.35</v>
      </c>
      <c r="G2345" s="134">
        <f t="shared" si="672"/>
        <v>0.7</v>
      </c>
      <c r="H2345" s="128">
        <f t="shared" si="672"/>
        <v>1.71</v>
      </c>
      <c r="I2345" s="127">
        <f t="shared" si="672"/>
        <v>0.5</v>
      </c>
      <c r="J2345" s="750">
        <f t="shared" si="616"/>
        <v>3.8004749999999996</v>
      </c>
    </row>
    <row r="2346" spans="1:10">
      <c r="A2346" s="1320"/>
      <c r="B2346" s="1321"/>
      <c r="C2346" s="1321"/>
      <c r="D2346" s="1322"/>
      <c r="E2346" s="134" t="str">
        <f>+E1473</f>
        <v>DOMICILIARIA 7</v>
      </c>
      <c r="F2346" s="134">
        <f>+F1473</f>
        <v>6.7</v>
      </c>
      <c r="G2346" s="134">
        <f>+G1473</f>
        <v>0.7</v>
      </c>
      <c r="H2346" s="128">
        <f>+H1473</f>
        <v>1.71</v>
      </c>
      <c r="I2346" s="127">
        <f>+I1473</f>
        <v>0.5</v>
      </c>
      <c r="J2346" s="750">
        <f t="shared" si="616"/>
        <v>4.0099499999999999</v>
      </c>
    </row>
    <row r="2347" spans="1:10">
      <c r="A2347" s="1320"/>
      <c r="B2347" s="1321"/>
      <c r="C2347" s="1321"/>
      <c r="D2347" s="1322"/>
      <c r="E2347" s="134" t="str">
        <f t="shared" ref="E2347:G2347" si="673">+E1474</f>
        <v>DOMICILIARIA 8</v>
      </c>
      <c r="F2347" s="134">
        <f t="shared" si="673"/>
        <v>6.2</v>
      </c>
      <c r="G2347" s="134">
        <f t="shared" si="673"/>
        <v>0.7</v>
      </c>
      <c r="H2347" s="128">
        <f>+H1474</f>
        <v>1.71</v>
      </c>
      <c r="I2347" s="127">
        <f>+I1474</f>
        <v>0.5</v>
      </c>
      <c r="J2347" s="750">
        <f t="shared" si="616"/>
        <v>3.7106999999999997</v>
      </c>
    </row>
    <row r="2348" spans="1:10">
      <c r="A2348" s="1320"/>
      <c r="B2348" s="1321"/>
      <c r="C2348" s="1321"/>
      <c r="D2348" s="1322"/>
      <c r="E2348" s="134" t="str">
        <f t="shared" ref="E2348:I2348" si="674">+E1475</f>
        <v>DOMICILIARIA 9</v>
      </c>
      <c r="F2348" s="134">
        <f t="shared" si="674"/>
        <v>6.13</v>
      </c>
      <c r="G2348" s="134">
        <f t="shared" si="674"/>
        <v>0.7</v>
      </c>
      <c r="H2348" s="128">
        <f t="shared" si="674"/>
        <v>1.71</v>
      </c>
      <c r="I2348" s="127">
        <f t="shared" si="674"/>
        <v>0.5</v>
      </c>
      <c r="J2348" s="750">
        <f t="shared" si="616"/>
        <v>3.6688049999999994</v>
      </c>
    </row>
    <row r="2349" spans="1:10">
      <c r="A2349" s="1320"/>
      <c r="B2349" s="1321"/>
      <c r="C2349" s="1321"/>
      <c r="D2349" s="1322"/>
      <c r="E2349" s="134" t="str">
        <f t="shared" ref="E2349:I2349" si="675">+E1476</f>
        <v>DOMICILIARIA 10</v>
      </c>
      <c r="F2349" s="134">
        <f t="shared" si="675"/>
        <v>6.22</v>
      </c>
      <c r="G2349" s="134">
        <f t="shared" si="675"/>
        <v>0.7</v>
      </c>
      <c r="H2349" s="128">
        <f t="shared" si="675"/>
        <v>1.71</v>
      </c>
      <c r="I2349" s="127">
        <f t="shared" si="675"/>
        <v>0.5</v>
      </c>
      <c r="J2349" s="750">
        <f t="shared" ref="J2349:J2412" si="676">+F2349*G2349*I2349*H2349</f>
        <v>3.722669999999999</v>
      </c>
    </row>
    <row r="2350" spans="1:10">
      <c r="A2350" s="1320"/>
      <c r="B2350" s="1321"/>
      <c r="C2350" s="1321"/>
      <c r="D2350" s="1322"/>
      <c r="E2350" s="134" t="str">
        <f t="shared" ref="E2350:G2350" si="677">+E1477</f>
        <v>P21 A P22</v>
      </c>
      <c r="F2350" s="134">
        <f t="shared" si="677"/>
        <v>0</v>
      </c>
      <c r="G2350" s="134">
        <f t="shared" si="677"/>
        <v>0</v>
      </c>
      <c r="H2350" s="128">
        <f>+H1477</f>
        <v>0</v>
      </c>
      <c r="I2350" s="127">
        <f>+I1477</f>
        <v>0</v>
      </c>
      <c r="J2350" s="750">
        <f t="shared" si="676"/>
        <v>0</v>
      </c>
    </row>
    <row r="2351" spans="1:10">
      <c r="A2351" s="1320"/>
      <c r="B2351" s="1321"/>
      <c r="C2351" s="1321"/>
      <c r="D2351" s="1322"/>
      <c r="E2351" s="134" t="str">
        <f t="shared" ref="E2351:I2351" si="678">+E1478</f>
        <v>DOMICILIARIA 1</v>
      </c>
      <c r="F2351" s="134">
        <f t="shared" si="678"/>
        <v>4.72</v>
      </c>
      <c r="G2351" s="134">
        <f t="shared" si="678"/>
        <v>0.7</v>
      </c>
      <c r="H2351" s="128">
        <f t="shared" si="678"/>
        <v>1.6525000000000001</v>
      </c>
      <c r="I2351" s="127">
        <f t="shared" si="678"/>
        <v>0.5</v>
      </c>
      <c r="J2351" s="750">
        <f t="shared" si="676"/>
        <v>2.72993</v>
      </c>
    </row>
    <row r="2352" spans="1:10">
      <c r="A2352" s="1320"/>
      <c r="B2352" s="1321"/>
      <c r="C2352" s="1321"/>
      <c r="D2352" s="1322"/>
      <c r="E2352" s="134" t="str">
        <f t="shared" ref="E2352:I2352" si="679">+E1479</f>
        <v>DOMICILIARIA 2</v>
      </c>
      <c r="F2352" s="134">
        <f t="shared" si="679"/>
        <v>5.52</v>
      </c>
      <c r="G2352" s="134">
        <f t="shared" si="679"/>
        <v>0.7</v>
      </c>
      <c r="H2352" s="128">
        <f t="shared" si="679"/>
        <v>1.6525000000000001</v>
      </c>
      <c r="I2352" s="127">
        <f t="shared" si="679"/>
        <v>0.5</v>
      </c>
      <c r="J2352" s="750">
        <f t="shared" si="676"/>
        <v>3.1926299999999999</v>
      </c>
    </row>
    <row r="2353" spans="1:10">
      <c r="A2353" s="1320"/>
      <c r="B2353" s="1321"/>
      <c r="C2353" s="1321"/>
      <c r="D2353" s="1322"/>
      <c r="E2353" s="134" t="str">
        <f t="shared" ref="E2353:G2353" si="680">+E1480</f>
        <v>DOMICILIARIA 3</v>
      </c>
      <c r="F2353" s="134">
        <f t="shared" si="680"/>
        <v>4.34</v>
      </c>
      <c r="G2353" s="134">
        <f t="shared" si="680"/>
        <v>0.7</v>
      </c>
      <c r="H2353" s="128">
        <f>+H1480</f>
        <v>1.6525000000000001</v>
      </c>
      <c r="I2353" s="127">
        <f>+I1480</f>
        <v>0.5</v>
      </c>
      <c r="J2353" s="750">
        <f t="shared" si="676"/>
        <v>2.5101475</v>
      </c>
    </row>
    <row r="2354" spans="1:10">
      <c r="A2354" s="1320"/>
      <c r="B2354" s="1321"/>
      <c r="C2354" s="1321"/>
      <c r="D2354" s="1322"/>
      <c r="E2354" s="134" t="str">
        <f t="shared" ref="E2354:I2354" si="681">+E1481</f>
        <v>DOMICILIARIA 4</v>
      </c>
      <c r="F2354" s="134">
        <f t="shared" si="681"/>
        <v>5.43</v>
      </c>
      <c r="G2354" s="134">
        <f t="shared" si="681"/>
        <v>0.7</v>
      </c>
      <c r="H2354" s="128">
        <f t="shared" si="681"/>
        <v>1.6525000000000001</v>
      </c>
      <c r="I2354" s="127">
        <f t="shared" si="681"/>
        <v>0.5</v>
      </c>
      <c r="J2354" s="750">
        <f t="shared" si="676"/>
        <v>3.1405762500000001</v>
      </c>
    </row>
    <row r="2355" spans="1:10">
      <c r="A2355" s="1320"/>
      <c r="B2355" s="1321"/>
      <c r="C2355" s="1321"/>
      <c r="D2355" s="1322"/>
      <c r="E2355" s="134" t="str">
        <f t="shared" ref="E2355:I2355" si="682">+E1482</f>
        <v>DOMICILIARIA 5</v>
      </c>
      <c r="F2355" s="134">
        <f t="shared" si="682"/>
        <v>4.4000000000000004</v>
      </c>
      <c r="G2355" s="134">
        <f t="shared" si="682"/>
        <v>0.7</v>
      </c>
      <c r="H2355" s="128">
        <f t="shared" si="682"/>
        <v>1.6525000000000001</v>
      </c>
      <c r="I2355" s="127">
        <f t="shared" si="682"/>
        <v>0.5</v>
      </c>
      <c r="J2355" s="750">
        <f t="shared" si="676"/>
        <v>2.5448500000000003</v>
      </c>
    </row>
    <row r="2356" spans="1:10">
      <c r="A2356" s="1320"/>
      <c r="B2356" s="1321"/>
      <c r="C2356" s="1321"/>
      <c r="D2356" s="1322"/>
      <c r="E2356" s="134" t="str">
        <f t="shared" ref="E2356:G2356" si="683">+E1483</f>
        <v>DOMICILIARIA 6</v>
      </c>
      <c r="F2356" s="134">
        <f t="shared" si="683"/>
        <v>5.49</v>
      </c>
      <c r="G2356" s="134">
        <f t="shared" si="683"/>
        <v>0.7</v>
      </c>
      <c r="H2356" s="128">
        <f>+H1483</f>
        <v>1.6525000000000001</v>
      </c>
      <c r="I2356" s="127">
        <f>+I1483</f>
        <v>0.5</v>
      </c>
      <c r="J2356" s="750">
        <f t="shared" si="676"/>
        <v>3.1752787499999999</v>
      </c>
    </row>
    <row r="2357" spans="1:10">
      <c r="A2357" s="1320"/>
      <c r="B2357" s="1321"/>
      <c r="C2357" s="1321"/>
      <c r="D2357" s="1322"/>
      <c r="E2357" s="134" t="str">
        <f t="shared" ref="E2357:I2357" si="684">+E1484</f>
        <v>DOMICILIARIA 7</v>
      </c>
      <c r="F2357" s="134">
        <f t="shared" si="684"/>
        <v>4.5</v>
      </c>
      <c r="G2357" s="134">
        <f t="shared" si="684"/>
        <v>0.7</v>
      </c>
      <c r="H2357" s="128">
        <f t="shared" si="684"/>
        <v>1.6525000000000001</v>
      </c>
      <c r="I2357" s="127">
        <f t="shared" si="684"/>
        <v>0.5</v>
      </c>
      <c r="J2357" s="750">
        <f t="shared" si="676"/>
        <v>2.6026875</v>
      </c>
    </row>
    <row r="2358" spans="1:10">
      <c r="A2358" s="1320"/>
      <c r="B2358" s="1321"/>
      <c r="C2358" s="1321"/>
      <c r="D2358" s="1322"/>
      <c r="E2358" s="134" t="str">
        <f t="shared" ref="E2358:I2358" si="685">+E1485</f>
        <v>DOMICILIARIA 8</v>
      </c>
      <c r="F2358" s="134">
        <f t="shared" si="685"/>
        <v>4.99</v>
      </c>
      <c r="G2358" s="134">
        <f t="shared" si="685"/>
        <v>0.7</v>
      </c>
      <c r="H2358" s="128">
        <f t="shared" si="685"/>
        <v>1.6525000000000001</v>
      </c>
      <c r="I2358" s="127">
        <f t="shared" si="685"/>
        <v>0.5</v>
      </c>
      <c r="J2358" s="750">
        <f t="shared" si="676"/>
        <v>2.8860912500000002</v>
      </c>
    </row>
    <row r="2359" spans="1:10">
      <c r="A2359" s="1320"/>
      <c r="B2359" s="1321"/>
      <c r="C2359" s="1321"/>
      <c r="D2359" s="1322"/>
      <c r="E2359" s="134" t="str">
        <f t="shared" ref="E2359:G2359" si="686">+E1486</f>
        <v>DOMICILIARIA 9</v>
      </c>
      <c r="F2359" s="134">
        <f t="shared" si="686"/>
        <v>4.9400000000000004</v>
      </c>
      <c r="G2359" s="134">
        <f t="shared" si="686"/>
        <v>0.7</v>
      </c>
      <c r="H2359" s="128">
        <f>+H1486</f>
        <v>1.6525000000000001</v>
      </c>
      <c r="I2359" s="127">
        <f>+I1486</f>
        <v>0.5</v>
      </c>
      <c r="J2359" s="750">
        <f t="shared" si="676"/>
        <v>2.8571725000000003</v>
      </c>
    </row>
    <row r="2360" spans="1:10">
      <c r="A2360" s="1320"/>
      <c r="B2360" s="1321"/>
      <c r="C2360" s="1321"/>
      <c r="D2360" s="1322"/>
      <c r="E2360" s="134" t="str">
        <f t="shared" ref="E2360:I2360" si="687">+E1487</f>
        <v>DOMICILIARIA 10</v>
      </c>
      <c r="F2360" s="134">
        <f t="shared" si="687"/>
        <v>5.58</v>
      </c>
      <c r="G2360" s="134">
        <f t="shared" si="687"/>
        <v>0.7</v>
      </c>
      <c r="H2360" s="128">
        <f t="shared" si="687"/>
        <v>1.6525000000000001</v>
      </c>
      <c r="I2360" s="127">
        <f t="shared" si="687"/>
        <v>0.5</v>
      </c>
      <c r="J2360" s="750">
        <f t="shared" si="676"/>
        <v>3.2273324999999997</v>
      </c>
    </row>
    <row r="2361" spans="1:10">
      <c r="A2361" s="1320"/>
      <c r="B2361" s="1321"/>
      <c r="C2361" s="1321"/>
      <c r="D2361" s="1322"/>
      <c r="E2361" s="134" t="str">
        <f>+E1488</f>
        <v>DOMICILIARIA 11</v>
      </c>
      <c r="F2361" s="134">
        <f>+F1488</f>
        <v>5.01</v>
      </c>
      <c r="G2361" s="134">
        <f>+G1488</f>
        <v>0.7</v>
      </c>
      <c r="H2361" s="128">
        <f>+H1488</f>
        <v>1.6525000000000001</v>
      </c>
      <c r="I2361" s="127">
        <f>+I1488</f>
        <v>0.5</v>
      </c>
      <c r="J2361" s="750">
        <f t="shared" si="676"/>
        <v>2.8976587499999997</v>
      </c>
    </row>
    <row r="2362" spans="1:10">
      <c r="A2362" s="1320"/>
      <c r="B2362" s="1321"/>
      <c r="C2362" s="1321"/>
      <c r="D2362" s="1322"/>
      <c r="E2362" s="134" t="str">
        <f t="shared" ref="E2362:G2362" si="688">+E1489</f>
        <v>DOMICILIARIA 12</v>
      </c>
      <c r="F2362" s="134">
        <f t="shared" si="688"/>
        <v>6.18</v>
      </c>
      <c r="G2362" s="134">
        <f t="shared" si="688"/>
        <v>0.7</v>
      </c>
      <c r="H2362" s="128">
        <f>+H1489</f>
        <v>1.6525000000000001</v>
      </c>
      <c r="I2362" s="127">
        <f>+I1489</f>
        <v>0.5</v>
      </c>
      <c r="J2362" s="750">
        <f t="shared" si="676"/>
        <v>3.5743575000000001</v>
      </c>
    </row>
    <row r="2363" spans="1:10">
      <c r="A2363" s="1320"/>
      <c r="B2363" s="1321"/>
      <c r="C2363" s="1321"/>
      <c r="D2363" s="1322"/>
      <c r="E2363" s="134" t="str">
        <f t="shared" ref="E2363:I2363" si="689">+E1490</f>
        <v>DOMICILIARIA 13</v>
      </c>
      <c r="F2363" s="134">
        <f t="shared" si="689"/>
        <v>6.16</v>
      </c>
      <c r="G2363" s="134">
        <f t="shared" si="689"/>
        <v>0.7</v>
      </c>
      <c r="H2363" s="128">
        <f t="shared" si="689"/>
        <v>1.6525000000000001</v>
      </c>
      <c r="I2363" s="127">
        <f t="shared" si="689"/>
        <v>0.5</v>
      </c>
      <c r="J2363" s="750">
        <f t="shared" si="676"/>
        <v>3.5627899999999997</v>
      </c>
    </row>
    <row r="2364" spans="1:10">
      <c r="A2364" s="1320"/>
      <c r="B2364" s="1321"/>
      <c r="C2364" s="1321"/>
      <c r="D2364" s="1322"/>
      <c r="E2364" s="134" t="str">
        <f t="shared" ref="E2364:I2364" si="690">+E1491</f>
        <v>DOMICILIARIA 14</v>
      </c>
      <c r="F2364" s="134">
        <f t="shared" si="690"/>
        <v>4.88</v>
      </c>
      <c r="G2364" s="134">
        <f t="shared" si="690"/>
        <v>0.7</v>
      </c>
      <c r="H2364" s="128">
        <f t="shared" si="690"/>
        <v>1.6525000000000001</v>
      </c>
      <c r="I2364" s="127">
        <f t="shared" si="690"/>
        <v>0.5</v>
      </c>
      <c r="J2364" s="750">
        <f t="shared" si="676"/>
        <v>2.82247</v>
      </c>
    </row>
    <row r="2365" spans="1:10">
      <c r="A2365" s="1320"/>
      <c r="B2365" s="1321"/>
      <c r="C2365" s="1321"/>
      <c r="D2365" s="1322"/>
      <c r="E2365" s="134" t="str">
        <f t="shared" ref="E2365:G2365" si="691">+E1492</f>
        <v>DOMICILIARIA 15</v>
      </c>
      <c r="F2365" s="134">
        <f t="shared" si="691"/>
        <v>5.79</v>
      </c>
      <c r="G2365" s="134">
        <f t="shared" si="691"/>
        <v>0.7</v>
      </c>
      <c r="H2365" s="128">
        <f>+H1492</f>
        <v>1.6525000000000001</v>
      </c>
      <c r="I2365" s="127">
        <f>+I1492</f>
        <v>0.5</v>
      </c>
      <c r="J2365" s="750">
        <f t="shared" si="676"/>
        <v>3.3487912500000001</v>
      </c>
    </row>
    <row r="2366" spans="1:10">
      <c r="A2366" s="1320"/>
      <c r="B2366" s="1321"/>
      <c r="C2366" s="1321"/>
      <c r="D2366" s="1322"/>
      <c r="E2366" s="134" t="str">
        <f t="shared" ref="E2366:I2366" si="692">+E1493</f>
        <v>DOMICILIARIA 16</v>
      </c>
      <c r="F2366" s="134">
        <f t="shared" si="692"/>
        <v>4.84</v>
      </c>
      <c r="G2366" s="134">
        <f t="shared" si="692"/>
        <v>0.7</v>
      </c>
      <c r="H2366" s="128">
        <f t="shared" si="692"/>
        <v>1.6525000000000001</v>
      </c>
      <c r="I2366" s="127">
        <f t="shared" si="692"/>
        <v>0.5</v>
      </c>
      <c r="J2366" s="750">
        <f t="shared" si="676"/>
        <v>2.7993350000000001</v>
      </c>
    </row>
    <row r="2367" spans="1:10">
      <c r="A2367" s="1320"/>
      <c r="B2367" s="1321"/>
      <c r="C2367" s="1321"/>
      <c r="D2367" s="1322"/>
      <c r="E2367" s="134" t="str">
        <f t="shared" ref="E2367:I2367" si="693">+E1494</f>
        <v>DOMICILIARIA 17</v>
      </c>
      <c r="F2367" s="134">
        <f t="shared" si="693"/>
        <v>5.49</v>
      </c>
      <c r="G2367" s="134">
        <f t="shared" si="693"/>
        <v>0.7</v>
      </c>
      <c r="H2367" s="128">
        <f t="shared" si="693"/>
        <v>1.6525000000000001</v>
      </c>
      <c r="I2367" s="127">
        <f t="shared" si="693"/>
        <v>0.5</v>
      </c>
      <c r="J2367" s="750">
        <f t="shared" si="676"/>
        <v>3.1752787499999999</v>
      </c>
    </row>
    <row r="2368" spans="1:10">
      <c r="A2368" s="1320"/>
      <c r="B2368" s="1321"/>
      <c r="C2368" s="1321"/>
      <c r="D2368" s="1322"/>
      <c r="E2368" s="134" t="str">
        <f t="shared" ref="E2368:G2368" si="694">+E1495</f>
        <v>DOMICILIARIA 18</v>
      </c>
      <c r="F2368" s="134">
        <f t="shared" si="694"/>
        <v>4.95</v>
      </c>
      <c r="G2368" s="134">
        <f t="shared" si="694"/>
        <v>0.7</v>
      </c>
      <c r="H2368" s="128">
        <f>+H1495</f>
        <v>1.6525000000000001</v>
      </c>
      <c r="I2368" s="127">
        <f>+I1495</f>
        <v>0.5</v>
      </c>
      <c r="J2368" s="750">
        <f t="shared" si="676"/>
        <v>2.8629562499999999</v>
      </c>
    </row>
    <row r="2369" spans="1:10">
      <c r="A2369" s="1320"/>
      <c r="B2369" s="1321"/>
      <c r="C2369" s="1321"/>
      <c r="D2369" s="1322"/>
      <c r="E2369" s="134" t="str">
        <f t="shared" ref="E2369:I2369" si="695">+E1496</f>
        <v>P22 A P23</v>
      </c>
      <c r="F2369" s="134">
        <f t="shared" si="695"/>
        <v>0</v>
      </c>
      <c r="G2369" s="134">
        <f t="shared" si="695"/>
        <v>0</v>
      </c>
      <c r="H2369" s="128">
        <f t="shared" si="695"/>
        <v>0</v>
      </c>
      <c r="I2369" s="127">
        <f t="shared" si="695"/>
        <v>0</v>
      </c>
      <c r="J2369" s="750">
        <f t="shared" si="676"/>
        <v>0</v>
      </c>
    </row>
    <row r="2370" spans="1:10">
      <c r="A2370" s="1320"/>
      <c r="B2370" s="1321"/>
      <c r="C2370" s="1321"/>
      <c r="D2370" s="1322"/>
      <c r="E2370" s="134" t="str">
        <f t="shared" ref="E2370:I2370" si="696">+E1497</f>
        <v>DOMICILIARIA 1</v>
      </c>
      <c r="F2370" s="134">
        <f t="shared" si="696"/>
        <v>5.07</v>
      </c>
      <c r="G2370" s="134">
        <f t="shared" si="696"/>
        <v>0.7</v>
      </c>
      <c r="H2370" s="128">
        <f t="shared" si="696"/>
        <v>1.6800000000000002</v>
      </c>
      <c r="I2370" s="127">
        <f t="shared" si="696"/>
        <v>0.5</v>
      </c>
      <c r="J2370" s="750">
        <f t="shared" si="676"/>
        <v>2.98116</v>
      </c>
    </row>
    <row r="2371" spans="1:10">
      <c r="A2371" s="1320"/>
      <c r="B2371" s="1321"/>
      <c r="C2371" s="1321"/>
      <c r="D2371" s="1322"/>
      <c r="E2371" s="134" t="str">
        <f t="shared" ref="E2371:G2371" si="697">+E1498</f>
        <v>DOMICILIARIA 2</v>
      </c>
      <c r="F2371" s="134">
        <f t="shared" si="697"/>
        <v>4.33</v>
      </c>
      <c r="G2371" s="134">
        <f t="shared" si="697"/>
        <v>0.7</v>
      </c>
      <c r="H2371" s="128">
        <f>+H1498</f>
        <v>1.6800000000000002</v>
      </c>
      <c r="I2371" s="127">
        <f>+I1498</f>
        <v>0.5</v>
      </c>
      <c r="J2371" s="750">
        <f t="shared" si="676"/>
        <v>2.5460400000000001</v>
      </c>
    </row>
    <row r="2372" spans="1:10">
      <c r="A2372" s="1320"/>
      <c r="B2372" s="1321"/>
      <c r="C2372" s="1321"/>
      <c r="D2372" s="1322"/>
      <c r="E2372" s="134" t="str">
        <f t="shared" ref="E2372:I2372" si="698">+E1499</f>
        <v>DOMICILIARIA 3</v>
      </c>
      <c r="F2372" s="134">
        <f t="shared" si="698"/>
        <v>4.6900000000000004</v>
      </c>
      <c r="G2372" s="134">
        <f t="shared" si="698"/>
        <v>0.7</v>
      </c>
      <c r="H2372" s="128">
        <f t="shared" si="698"/>
        <v>1.6800000000000002</v>
      </c>
      <c r="I2372" s="127">
        <f t="shared" si="698"/>
        <v>0.5</v>
      </c>
      <c r="J2372" s="750">
        <f t="shared" si="676"/>
        <v>2.7577200000000004</v>
      </c>
    </row>
    <row r="2373" spans="1:10">
      <c r="A2373" s="1320"/>
      <c r="B2373" s="1321"/>
      <c r="C2373" s="1321"/>
      <c r="D2373" s="1322"/>
      <c r="E2373" s="134" t="str">
        <f t="shared" ref="E2373:I2373" si="699">+E1500</f>
        <v>DOMICILIARIA 4</v>
      </c>
      <c r="F2373" s="134">
        <f t="shared" si="699"/>
        <v>4.62</v>
      </c>
      <c r="G2373" s="134">
        <f t="shared" si="699"/>
        <v>0.7</v>
      </c>
      <c r="H2373" s="128">
        <f t="shared" si="699"/>
        <v>1.6800000000000002</v>
      </c>
      <c r="I2373" s="127">
        <f t="shared" si="699"/>
        <v>0.5</v>
      </c>
      <c r="J2373" s="750">
        <f t="shared" si="676"/>
        <v>2.7165600000000003</v>
      </c>
    </row>
    <row r="2374" spans="1:10">
      <c r="A2374" s="1320"/>
      <c r="B2374" s="1321"/>
      <c r="C2374" s="1321"/>
      <c r="D2374" s="1322"/>
      <c r="E2374" s="134" t="str">
        <f t="shared" ref="E2374:G2374" si="700">+E1501</f>
        <v>DOMICILIARIA 5</v>
      </c>
      <c r="F2374" s="134">
        <f t="shared" si="700"/>
        <v>4.3099999999999996</v>
      </c>
      <c r="G2374" s="134">
        <f t="shared" si="700"/>
        <v>0.7</v>
      </c>
      <c r="H2374" s="128">
        <f>+H1501</f>
        <v>1.6800000000000002</v>
      </c>
      <c r="I2374" s="127">
        <f>+I1501</f>
        <v>0.5</v>
      </c>
      <c r="J2374" s="750">
        <f t="shared" si="676"/>
        <v>2.5342799999999999</v>
      </c>
    </row>
    <row r="2375" spans="1:10">
      <c r="A2375" s="1320"/>
      <c r="B2375" s="1321"/>
      <c r="C2375" s="1321"/>
      <c r="D2375" s="1322"/>
      <c r="E2375" s="134" t="str">
        <f t="shared" ref="E2375:I2375" si="701">+E1502</f>
        <v>DOMICILIARIA 6</v>
      </c>
      <c r="F2375" s="134">
        <f t="shared" si="701"/>
        <v>6.6</v>
      </c>
      <c r="G2375" s="134">
        <f t="shared" si="701"/>
        <v>0.7</v>
      </c>
      <c r="H2375" s="128">
        <f t="shared" si="701"/>
        <v>1.6800000000000002</v>
      </c>
      <c r="I2375" s="127">
        <f t="shared" si="701"/>
        <v>0.5</v>
      </c>
      <c r="J2375" s="750">
        <f t="shared" si="676"/>
        <v>3.8807999999999998</v>
      </c>
    </row>
    <row r="2376" spans="1:10">
      <c r="A2376" s="1320"/>
      <c r="B2376" s="1321"/>
      <c r="C2376" s="1321"/>
      <c r="D2376" s="1322"/>
      <c r="E2376" s="134" t="str">
        <f>+E1503</f>
        <v>DOMICILIARIA 7</v>
      </c>
      <c r="F2376" s="134">
        <f>+F1503</f>
        <v>4.45</v>
      </c>
      <c r="G2376" s="134">
        <f>+G1503</f>
        <v>0.7</v>
      </c>
      <c r="H2376" s="128">
        <f>+H1503</f>
        <v>1.6800000000000002</v>
      </c>
      <c r="I2376" s="127">
        <f>+I1503</f>
        <v>0.5</v>
      </c>
      <c r="J2376" s="750">
        <f t="shared" si="676"/>
        <v>2.6166</v>
      </c>
    </row>
    <row r="2377" spans="1:10">
      <c r="A2377" s="1320"/>
      <c r="B2377" s="1321"/>
      <c r="C2377" s="1321"/>
      <c r="D2377" s="1322"/>
      <c r="E2377" s="134" t="str">
        <f t="shared" ref="E2377:G2377" si="702">+E1504</f>
        <v>DOMICILIARIA 8</v>
      </c>
      <c r="F2377" s="134">
        <f t="shared" si="702"/>
        <v>4.53</v>
      </c>
      <c r="G2377" s="134">
        <f t="shared" si="702"/>
        <v>0.7</v>
      </c>
      <c r="H2377" s="128">
        <f>+H1504</f>
        <v>1.6800000000000002</v>
      </c>
      <c r="I2377" s="127">
        <f>+I1504</f>
        <v>0.5</v>
      </c>
      <c r="J2377" s="750">
        <f t="shared" si="676"/>
        <v>2.66364</v>
      </c>
    </row>
    <row r="2378" spans="1:10">
      <c r="A2378" s="1320"/>
      <c r="B2378" s="1321"/>
      <c r="C2378" s="1321"/>
      <c r="D2378" s="1322"/>
      <c r="E2378" s="134" t="str">
        <f t="shared" ref="E2378:I2378" si="703">+E1505</f>
        <v>DOMICILIARIA 9</v>
      </c>
      <c r="F2378" s="134">
        <f t="shared" si="703"/>
        <v>6.74</v>
      </c>
      <c r="G2378" s="134">
        <f t="shared" si="703"/>
        <v>0.7</v>
      </c>
      <c r="H2378" s="128">
        <f t="shared" si="703"/>
        <v>1.6800000000000002</v>
      </c>
      <c r="I2378" s="127">
        <f t="shared" si="703"/>
        <v>0.5</v>
      </c>
      <c r="J2378" s="750">
        <f t="shared" si="676"/>
        <v>3.9631200000000004</v>
      </c>
    </row>
    <row r="2379" spans="1:10">
      <c r="A2379" s="1320"/>
      <c r="B2379" s="1321"/>
      <c r="C2379" s="1321"/>
      <c r="D2379" s="1322"/>
      <c r="E2379" s="134" t="str">
        <f t="shared" ref="E2379:I2379" si="704">+E1506</f>
        <v>DOMICILIARIA 10</v>
      </c>
      <c r="F2379" s="134">
        <f t="shared" si="704"/>
        <v>4.53</v>
      </c>
      <c r="G2379" s="134">
        <f t="shared" si="704"/>
        <v>0.7</v>
      </c>
      <c r="H2379" s="128">
        <f t="shared" si="704"/>
        <v>1.6800000000000002</v>
      </c>
      <c r="I2379" s="127">
        <f t="shared" si="704"/>
        <v>0.5</v>
      </c>
      <c r="J2379" s="750">
        <f t="shared" si="676"/>
        <v>2.66364</v>
      </c>
    </row>
    <row r="2380" spans="1:10">
      <c r="A2380" s="1320"/>
      <c r="B2380" s="1321"/>
      <c r="C2380" s="1321"/>
      <c r="D2380" s="1322"/>
      <c r="E2380" s="134" t="str">
        <f t="shared" ref="E2380:G2380" si="705">+E1507</f>
        <v>DOMICILIARIA 11</v>
      </c>
      <c r="F2380" s="134">
        <f t="shared" si="705"/>
        <v>6.71</v>
      </c>
      <c r="G2380" s="134">
        <f t="shared" si="705"/>
        <v>0.7</v>
      </c>
      <c r="H2380" s="128">
        <f>+H1507</f>
        <v>1.6800000000000002</v>
      </c>
      <c r="I2380" s="127">
        <f>+I1507</f>
        <v>0.5</v>
      </c>
      <c r="J2380" s="750">
        <f t="shared" si="676"/>
        <v>3.9454800000000003</v>
      </c>
    </row>
    <row r="2381" spans="1:10">
      <c r="A2381" s="1320"/>
      <c r="B2381" s="1321"/>
      <c r="C2381" s="1321"/>
      <c r="D2381" s="1322"/>
      <c r="E2381" s="134" t="str">
        <f t="shared" ref="E2381:I2381" si="706">+E1508</f>
        <v>DOMICILIARIA 12</v>
      </c>
      <c r="F2381" s="134">
        <f t="shared" si="706"/>
        <v>4.53</v>
      </c>
      <c r="G2381" s="134">
        <f t="shared" si="706"/>
        <v>0.7</v>
      </c>
      <c r="H2381" s="128">
        <f t="shared" si="706"/>
        <v>1.6800000000000002</v>
      </c>
      <c r="I2381" s="127">
        <f t="shared" si="706"/>
        <v>0.5</v>
      </c>
      <c r="J2381" s="750">
        <f t="shared" si="676"/>
        <v>2.66364</v>
      </c>
    </row>
    <row r="2382" spans="1:10">
      <c r="A2382" s="1320"/>
      <c r="B2382" s="1321"/>
      <c r="C2382" s="1321"/>
      <c r="D2382" s="1322"/>
      <c r="E2382" s="134" t="str">
        <f t="shared" ref="E2382:I2382" si="707">+E1509</f>
        <v>P23 A P24</v>
      </c>
      <c r="F2382" s="134">
        <f t="shared" si="707"/>
        <v>0</v>
      </c>
      <c r="G2382" s="134">
        <f t="shared" si="707"/>
        <v>0</v>
      </c>
      <c r="H2382" s="128">
        <f t="shared" si="707"/>
        <v>0</v>
      </c>
      <c r="I2382" s="127">
        <f t="shared" si="707"/>
        <v>0</v>
      </c>
      <c r="J2382" s="750">
        <f t="shared" si="676"/>
        <v>0</v>
      </c>
    </row>
    <row r="2383" spans="1:10">
      <c r="A2383" s="1320"/>
      <c r="B2383" s="1321"/>
      <c r="C2383" s="1321"/>
      <c r="D2383" s="1322"/>
      <c r="E2383" s="134" t="str">
        <f t="shared" ref="E2383:G2383" si="708">+E1510</f>
        <v>P24 A P25</v>
      </c>
      <c r="F2383" s="134">
        <f t="shared" si="708"/>
        <v>0</v>
      </c>
      <c r="G2383" s="134">
        <f t="shared" si="708"/>
        <v>0</v>
      </c>
      <c r="H2383" s="128">
        <f>+H1510</f>
        <v>0</v>
      </c>
      <c r="I2383" s="127">
        <f>+I1510</f>
        <v>0</v>
      </c>
      <c r="J2383" s="750">
        <f t="shared" si="676"/>
        <v>0</v>
      </c>
    </row>
    <row r="2384" spans="1:10">
      <c r="A2384" s="1320"/>
      <c r="B2384" s="1321"/>
      <c r="C2384" s="1321"/>
      <c r="D2384" s="1322"/>
      <c r="E2384" s="134" t="str">
        <f t="shared" ref="E2384:I2384" si="709">+E1511</f>
        <v>DOMICILIARIA 1</v>
      </c>
      <c r="F2384" s="134">
        <f t="shared" si="709"/>
        <v>4.1500000000000004</v>
      </c>
      <c r="G2384" s="134">
        <f t="shared" si="709"/>
        <v>0.7</v>
      </c>
      <c r="H2384" s="128">
        <f t="shared" si="709"/>
        <v>1.6625000000000001</v>
      </c>
      <c r="I2384" s="127">
        <f t="shared" si="709"/>
        <v>0.5</v>
      </c>
      <c r="J2384" s="750">
        <f t="shared" si="676"/>
        <v>2.4147812500000003</v>
      </c>
    </row>
    <row r="2385" spans="1:10">
      <c r="A2385" s="1320"/>
      <c r="B2385" s="1321"/>
      <c r="C2385" s="1321"/>
      <c r="D2385" s="1322"/>
      <c r="E2385" s="134" t="str">
        <f t="shared" ref="E2385:I2385" si="710">+E1512</f>
        <v>DOMICILIARIA 2</v>
      </c>
      <c r="F2385" s="134">
        <f t="shared" si="710"/>
        <v>5.32</v>
      </c>
      <c r="G2385" s="134">
        <f t="shared" si="710"/>
        <v>0.7</v>
      </c>
      <c r="H2385" s="128">
        <f t="shared" si="710"/>
        <v>1.6625000000000001</v>
      </c>
      <c r="I2385" s="127">
        <f t="shared" si="710"/>
        <v>0.5</v>
      </c>
      <c r="J2385" s="750">
        <f t="shared" si="676"/>
        <v>3.0955749999999997</v>
      </c>
    </row>
    <row r="2386" spans="1:10">
      <c r="A2386" s="1320"/>
      <c r="B2386" s="1321"/>
      <c r="C2386" s="1321"/>
      <c r="D2386" s="1322"/>
      <c r="E2386" s="134" t="str">
        <f t="shared" ref="E2386:G2386" si="711">+E1513</f>
        <v>DOMICILIARIA 3</v>
      </c>
      <c r="F2386" s="134">
        <f t="shared" si="711"/>
        <v>4.87</v>
      </c>
      <c r="G2386" s="134">
        <f t="shared" si="711"/>
        <v>0.7</v>
      </c>
      <c r="H2386" s="128">
        <f>+H1513</f>
        <v>1.6625000000000001</v>
      </c>
      <c r="I2386" s="127">
        <f>+I1513</f>
        <v>0.5</v>
      </c>
      <c r="J2386" s="750">
        <f t="shared" si="676"/>
        <v>2.83373125</v>
      </c>
    </row>
    <row r="2387" spans="1:10">
      <c r="A2387" s="1320"/>
      <c r="B2387" s="1321"/>
      <c r="C2387" s="1321"/>
      <c r="D2387" s="1322"/>
      <c r="E2387" s="134" t="str">
        <f t="shared" ref="E2387:I2387" si="712">+E1514</f>
        <v>DOMICILIARIA 4</v>
      </c>
      <c r="F2387" s="134">
        <f t="shared" si="712"/>
        <v>4.8</v>
      </c>
      <c r="G2387" s="134">
        <f t="shared" si="712"/>
        <v>0.7</v>
      </c>
      <c r="H2387" s="128">
        <f t="shared" si="712"/>
        <v>1.6625000000000001</v>
      </c>
      <c r="I2387" s="127">
        <f t="shared" si="712"/>
        <v>0.5</v>
      </c>
      <c r="J2387" s="750">
        <f t="shared" si="676"/>
        <v>2.7930000000000001</v>
      </c>
    </row>
    <row r="2388" spans="1:10">
      <c r="A2388" s="1320"/>
      <c r="B2388" s="1321"/>
      <c r="C2388" s="1321"/>
      <c r="D2388" s="1322"/>
      <c r="E2388" s="134" t="str">
        <f t="shared" ref="E2388:I2388" si="713">+E1515</f>
        <v>DOMICILIARIA 5</v>
      </c>
      <c r="F2388" s="134">
        <f t="shared" si="713"/>
        <v>5.37</v>
      </c>
      <c r="G2388" s="134">
        <f t="shared" si="713"/>
        <v>0.7</v>
      </c>
      <c r="H2388" s="128">
        <f t="shared" si="713"/>
        <v>1.6625000000000001</v>
      </c>
      <c r="I2388" s="127">
        <f t="shared" si="713"/>
        <v>0.5</v>
      </c>
      <c r="J2388" s="750">
        <f t="shared" si="676"/>
        <v>3.1246687500000001</v>
      </c>
    </row>
    <row r="2389" spans="1:10">
      <c r="A2389" s="1320"/>
      <c r="B2389" s="1321"/>
      <c r="C2389" s="1321"/>
      <c r="D2389" s="1322"/>
      <c r="E2389" s="134" t="str">
        <f t="shared" ref="E2389:G2389" si="714">+E1516</f>
        <v>DOMICILIARIA 6</v>
      </c>
      <c r="F2389" s="134">
        <f t="shared" si="714"/>
        <v>5.46</v>
      </c>
      <c r="G2389" s="134">
        <f t="shared" si="714"/>
        <v>0.7</v>
      </c>
      <c r="H2389" s="128">
        <f>+H1516</f>
        <v>1.6625000000000001</v>
      </c>
      <c r="I2389" s="127">
        <f>+I1516</f>
        <v>0.5</v>
      </c>
      <c r="J2389" s="750">
        <f t="shared" si="676"/>
        <v>3.1770375</v>
      </c>
    </row>
    <row r="2390" spans="1:10">
      <c r="A2390" s="1320"/>
      <c r="B2390" s="1321"/>
      <c r="C2390" s="1321"/>
      <c r="D2390" s="1322"/>
      <c r="E2390" s="134" t="str">
        <f t="shared" ref="E2390:I2390" si="715">+E1517</f>
        <v>P26 A P27</v>
      </c>
      <c r="F2390" s="134">
        <f t="shared" si="715"/>
        <v>0</v>
      </c>
      <c r="G2390" s="134">
        <f t="shared" si="715"/>
        <v>0</v>
      </c>
      <c r="H2390" s="128">
        <f t="shared" si="715"/>
        <v>0</v>
      </c>
      <c r="I2390" s="127">
        <f t="shared" si="715"/>
        <v>0</v>
      </c>
      <c r="J2390" s="750">
        <f t="shared" si="676"/>
        <v>0</v>
      </c>
    </row>
    <row r="2391" spans="1:10" ht="13.5" customHeight="1">
      <c r="A2391" s="1320"/>
      <c r="B2391" s="1321"/>
      <c r="C2391" s="1321"/>
      <c r="D2391" s="1322"/>
      <c r="E2391" s="134" t="str">
        <f>+E1518</f>
        <v>DOMICILIARIA 1</v>
      </c>
      <c r="F2391" s="134">
        <f>+F1518</f>
        <v>2.93</v>
      </c>
      <c r="G2391" s="134">
        <f>+G1518</f>
        <v>0.7</v>
      </c>
      <c r="H2391" s="128">
        <f>+H1518</f>
        <v>1.625</v>
      </c>
      <c r="I2391" s="127">
        <f>+I1518</f>
        <v>0.5</v>
      </c>
      <c r="J2391" s="750">
        <f t="shared" si="676"/>
        <v>1.6664375000000002</v>
      </c>
    </row>
    <row r="2392" spans="1:10" ht="13.5" customHeight="1">
      <c r="A2392" s="1320"/>
      <c r="B2392" s="1321"/>
      <c r="C2392" s="1321"/>
      <c r="D2392" s="1322"/>
      <c r="E2392" s="134" t="str">
        <f t="shared" ref="E2392:G2392" si="716">+E1519</f>
        <v>DOMICILIARIA 2</v>
      </c>
      <c r="F2392" s="134">
        <f t="shared" si="716"/>
        <v>7.63</v>
      </c>
      <c r="G2392" s="134">
        <f t="shared" si="716"/>
        <v>0.7</v>
      </c>
      <c r="H2392" s="128">
        <f>+H1519</f>
        <v>1.625</v>
      </c>
      <c r="I2392" s="127">
        <f>+I1519</f>
        <v>0.5</v>
      </c>
      <c r="J2392" s="750">
        <f t="shared" si="676"/>
        <v>4.3395624999999995</v>
      </c>
    </row>
    <row r="2393" spans="1:10" ht="13.5" customHeight="1">
      <c r="A2393" s="1320"/>
      <c r="B2393" s="1321"/>
      <c r="C2393" s="1321"/>
      <c r="D2393" s="1322"/>
      <c r="E2393" s="134" t="str">
        <f t="shared" ref="E2393:I2393" si="717">+E1520</f>
        <v>DOMICILIARIA 3</v>
      </c>
      <c r="F2393" s="134">
        <f t="shared" si="717"/>
        <v>6.7</v>
      </c>
      <c r="G2393" s="134">
        <f t="shared" si="717"/>
        <v>0.7</v>
      </c>
      <c r="H2393" s="128">
        <f t="shared" si="717"/>
        <v>1.625</v>
      </c>
      <c r="I2393" s="127">
        <f t="shared" si="717"/>
        <v>0.5</v>
      </c>
      <c r="J2393" s="750">
        <f t="shared" si="676"/>
        <v>3.8106249999999995</v>
      </c>
    </row>
    <row r="2394" spans="1:10" ht="13.5" customHeight="1">
      <c r="A2394" s="1320"/>
      <c r="B2394" s="1321"/>
      <c r="C2394" s="1321"/>
      <c r="D2394" s="1322"/>
      <c r="E2394" s="134" t="str">
        <f t="shared" ref="E2394:I2394" si="718">+E1521</f>
        <v>DOMICILIARIA 4</v>
      </c>
      <c r="F2394" s="134">
        <f t="shared" si="718"/>
        <v>9.52</v>
      </c>
      <c r="G2394" s="134">
        <f t="shared" si="718"/>
        <v>0.7</v>
      </c>
      <c r="H2394" s="128">
        <f t="shared" si="718"/>
        <v>1.625</v>
      </c>
      <c r="I2394" s="127">
        <f t="shared" si="718"/>
        <v>0.5</v>
      </c>
      <c r="J2394" s="750">
        <f t="shared" si="676"/>
        <v>5.4144999999999994</v>
      </c>
    </row>
    <row r="2395" spans="1:10">
      <c r="A2395" s="1320"/>
      <c r="B2395" s="1321"/>
      <c r="C2395" s="1321"/>
      <c r="D2395" s="1322"/>
      <c r="E2395" s="134" t="str">
        <f t="shared" ref="E2395:G2395" si="719">+E1522</f>
        <v>DOMICILIARIA 5</v>
      </c>
      <c r="F2395" s="134">
        <f t="shared" si="719"/>
        <v>11.41</v>
      </c>
      <c r="G2395" s="134">
        <f t="shared" si="719"/>
        <v>0.7</v>
      </c>
      <c r="H2395" s="128">
        <f>+H1522</f>
        <v>1.625</v>
      </c>
      <c r="I2395" s="127">
        <f>+I1522</f>
        <v>0.5</v>
      </c>
      <c r="J2395" s="750">
        <f t="shared" si="676"/>
        <v>6.4894374999999993</v>
      </c>
    </row>
    <row r="2396" spans="1:10">
      <c r="A2396" s="1320"/>
      <c r="B2396" s="1321"/>
      <c r="C2396" s="1321"/>
      <c r="D2396" s="1322"/>
      <c r="E2396" s="134" t="str">
        <f t="shared" ref="E2396:I2396" si="720">+E1523</f>
        <v>DOMICILIARIA 6</v>
      </c>
      <c r="F2396" s="134">
        <f t="shared" si="720"/>
        <v>13.29</v>
      </c>
      <c r="G2396" s="134">
        <f t="shared" si="720"/>
        <v>0.7</v>
      </c>
      <c r="H2396" s="128">
        <f t="shared" si="720"/>
        <v>1.625</v>
      </c>
      <c r="I2396" s="127">
        <f t="shared" si="720"/>
        <v>0.5</v>
      </c>
      <c r="J2396" s="750">
        <f t="shared" si="676"/>
        <v>7.5586874999999996</v>
      </c>
    </row>
    <row r="2397" spans="1:10">
      <c r="A2397" s="1320"/>
      <c r="B2397" s="1321"/>
      <c r="C2397" s="1321"/>
      <c r="D2397" s="1322"/>
      <c r="E2397" s="134" t="str">
        <f t="shared" ref="E2397:I2397" si="721">+E1524</f>
        <v>DOMICILIARIA 7</v>
      </c>
      <c r="F2397" s="134">
        <f t="shared" si="721"/>
        <v>15.18</v>
      </c>
      <c r="G2397" s="134">
        <f t="shared" si="721"/>
        <v>0.7</v>
      </c>
      <c r="H2397" s="128">
        <f t="shared" si="721"/>
        <v>1.625</v>
      </c>
      <c r="I2397" s="127">
        <f t="shared" si="721"/>
        <v>0.5</v>
      </c>
      <c r="J2397" s="750">
        <f t="shared" si="676"/>
        <v>8.6336250000000003</v>
      </c>
    </row>
    <row r="2398" spans="1:10">
      <c r="A2398" s="1320"/>
      <c r="B2398" s="1321"/>
      <c r="C2398" s="1321"/>
      <c r="D2398" s="1322"/>
      <c r="E2398" s="134" t="str">
        <f t="shared" ref="E2398:G2398" si="722">+E1525</f>
        <v>DOMICILIARIA 8</v>
      </c>
      <c r="F2398" s="134">
        <f t="shared" si="722"/>
        <v>17.059999999999999</v>
      </c>
      <c r="G2398" s="134">
        <f t="shared" si="722"/>
        <v>0.7</v>
      </c>
      <c r="H2398" s="128">
        <f>+H1525</f>
        <v>1.625</v>
      </c>
      <c r="I2398" s="127">
        <f>+I1525</f>
        <v>0.5</v>
      </c>
      <c r="J2398" s="750">
        <f t="shared" si="676"/>
        <v>9.7028749999999988</v>
      </c>
    </row>
    <row r="2399" spans="1:10">
      <c r="A2399" s="1320"/>
      <c r="B2399" s="1321"/>
      <c r="C2399" s="1321"/>
      <c r="D2399" s="1322"/>
      <c r="E2399" s="134" t="str">
        <f t="shared" ref="E2399:I2399" si="723">+E1526</f>
        <v>DOMICILIARIA 9</v>
      </c>
      <c r="F2399" s="134">
        <f t="shared" si="723"/>
        <v>18.95</v>
      </c>
      <c r="G2399" s="134">
        <f t="shared" si="723"/>
        <v>0.7</v>
      </c>
      <c r="H2399" s="128">
        <f t="shared" si="723"/>
        <v>1.625</v>
      </c>
      <c r="I2399" s="127">
        <f t="shared" si="723"/>
        <v>0.5</v>
      </c>
      <c r="J2399" s="750">
        <f t="shared" si="676"/>
        <v>10.7778125</v>
      </c>
    </row>
    <row r="2400" spans="1:10">
      <c r="A2400" s="1320"/>
      <c r="B2400" s="1321"/>
      <c r="C2400" s="1321"/>
      <c r="D2400" s="1322"/>
      <c r="E2400" s="134" t="str">
        <f t="shared" ref="E2400:I2400" si="724">+E1527</f>
        <v>DOMICILIARIA 10</v>
      </c>
      <c r="F2400" s="134">
        <f t="shared" si="724"/>
        <v>20.83</v>
      </c>
      <c r="G2400" s="134">
        <f t="shared" si="724"/>
        <v>0.7</v>
      </c>
      <c r="H2400" s="128">
        <f t="shared" si="724"/>
        <v>1.625</v>
      </c>
      <c r="I2400" s="127">
        <f t="shared" si="724"/>
        <v>0.5</v>
      </c>
      <c r="J2400" s="750">
        <f t="shared" si="676"/>
        <v>11.847062499999998</v>
      </c>
    </row>
    <row r="2401" spans="1:10">
      <c r="A2401" s="1320"/>
      <c r="B2401" s="1321"/>
      <c r="C2401" s="1321"/>
      <c r="D2401" s="1322"/>
      <c r="E2401" s="134" t="str">
        <f t="shared" ref="E2401:G2401" si="725">+E1528</f>
        <v>DOMICILIARIA 11</v>
      </c>
      <c r="F2401" s="134">
        <f t="shared" si="725"/>
        <v>22.71</v>
      </c>
      <c r="G2401" s="134">
        <f t="shared" si="725"/>
        <v>0.7</v>
      </c>
      <c r="H2401" s="128">
        <f>+H1528</f>
        <v>1.625</v>
      </c>
      <c r="I2401" s="127">
        <f>+I1528</f>
        <v>0.5</v>
      </c>
      <c r="J2401" s="750">
        <f t="shared" si="676"/>
        <v>12.9163125</v>
      </c>
    </row>
    <row r="2402" spans="1:10">
      <c r="A2402" s="1320"/>
      <c r="B2402" s="1321"/>
      <c r="C2402" s="1321"/>
      <c r="D2402" s="1322"/>
      <c r="E2402" s="134" t="str">
        <f t="shared" ref="E2402:I2402" si="726">+E1529</f>
        <v>DOMICILIARIA 12</v>
      </c>
      <c r="F2402" s="134">
        <f t="shared" si="726"/>
        <v>24.6</v>
      </c>
      <c r="G2402" s="134">
        <f t="shared" si="726"/>
        <v>0.7</v>
      </c>
      <c r="H2402" s="128">
        <f t="shared" si="726"/>
        <v>1.625</v>
      </c>
      <c r="I2402" s="127">
        <f t="shared" si="726"/>
        <v>0.5</v>
      </c>
      <c r="J2402" s="750">
        <f t="shared" si="676"/>
        <v>13.991249999999999</v>
      </c>
    </row>
    <row r="2403" spans="1:10">
      <c r="A2403" s="1320"/>
      <c r="B2403" s="1321"/>
      <c r="C2403" s="1321"/>
      <c r="D2403" s="1322"/>
      <c r="E2403" s="134" t="str">
        <f t="shared" ref="E2403:I2403" si="727">+E1530</f>
        <v>DOMICILIARIA 13</v>
      </c>
      <c r="F2403" s="134">
        <f t="shared" si="727"/>
        <v>26.48</v>
      </c>
      <c r="G2403" s="134">
        <f t="shared" si="727"/>
        <v>0.7</v>
      </c>
      <c r="H2403" s="128">
        <f t="shared" si="727"/>
        <v>1.625</v>
      </c>
      <c r="I2403" s="127">
        <f t="shared" si="727"/>
        <v>0.5</v>
      </c>
      <c r="J2403" s="750">
        <f t="shared" si="676"/>
        <v>15.060499999999998</v>
      </c>
    </row>
    <row r="2404" spans="1:10">
      <c r="A2404" s="1320"/>
      <c r="B2404" s="1321"/>
      <c r="C2404" s="1321"/>
      <c r="D2404" s="1322"/>
      <c r="E2404" s="134" t="str">
        <f t="shared" ref="E2404:G2404" si="728">+E1531</f>
        <v>DOMICILIARIA 14</v>
      </c>
      <c r="F2404" s="134">
        <f t="shared" si="728"/>
        <v>28.37</v>
      </c>
      <c r="G2404" s="134">
        <f t="shared" si="728"/>
        <v>0.7</v>
      </c>
      <c r="H2404" s="128">
        <f>+H1531</f>
        <v>1.625</v>
      </c>
      <c r="I2404" s="127">
        <f>+I1531</f>
        <v>0.5</v>
      </c>
      <c r="J2404" s="750">
        <f t="shared" si="676"/>
        <v>16.135437499999998</v>
      </c>
    </row>
    <row r="2405" spans="1:10">
      <c r="A2405" s="1320"/>
      <c r="B2405" s="1321"/>
      <c r="C2405" s="1321"/>
      <c r="D2405" s="1322"/>
      <c r="E2405" s="134" t="str">
        <f t="shared" ref="E2405:I2405" si="729">+E1532</f>
        <v>P27 A P28</v>
      </c>
      <c r="F2405" s="134">
        <f t="shared" si="729"/>
        <v>0</v>
      </c>
      <c r="G2405" s="134">
        <f t="shared" si="729"/>
        <v>0</v>
      </c>
      <c r="H2405" s="128">
        <f t="shared" si="729"/>
        <v>0</v>
      </c>
      <c r="I2405" s="127">
        <f t="shared" si="729"/>
        <v>0</v>
      </c>
      <c r="J2405" s="750">
        <f t="shared" si="676"/>
        <v>0</v>
      </c>
    </row>
    <row r="2406" spans="1:10">
      <c r="A2406" s="1320"/>
      <c r="B2406" s="1321"/>
      <c r="C2406" s="1321"/>
      <c r="D2406" s="1322"/>
      <c r="E2406" s="134" t="str">
        <f>+E1533</f>
        <v>P28 A P29</v>
      </c>
      <c r="F2406" s="134">
        <f>+F1533</f>
        <v>0</v>
      </c>
      <c r="G2406" s="134">
        <f>+G1533</f>
        <v>0</v>
      </c>
      <c r="H2406" s="128">
        <f>+H1533</f>
        <v>0</v>
      </c>
      <c r="I2406" s="127">
        <f>+I1533</f>
        <v>0</v>
      </c>
      <c r="J2406" s="750">
        <f t="shared" si="676"/>
        <v>0</v>
      </c>
    </row>
    <row r="2407" spans="1:10">
      <c r="A2407" s="1320"/>
      <c r="B2407" s="1321"/>
      <c r="C2407" s="1321"/>
      <c r="D2407" s="1322"/>
      <c r="E2407" s="134" t="str">
        <f t="shared" ref="E2407:G2407" si="730">+E1534</f>
        <v>DOMICILIARIA 1</v>
      </c>
      <c r="F2407" s="134">
        <f t="shared" si="730"/>
        <v>5.66</v>
      </c>
      <c r="G2407" s="134">
        <f t="shared" si="730"/>
        <v>0.7</v>
      </c>
      <c r="H2407" s="128">
        <f>+H1534</f>
        <v>1.6</v>
      </c>
      <c r="I2407" s="127">
        <f>+I1534</f>
        <v>0.5</v>
      </c>
      <c r="J2407" s="750">
        <f t="shared" si="676"/>
        <v>3.1696</v>
      </c>
    </row>
    <row r="2408" spans="1:10">
      <c r="A2408" s="1320"/>
      <c r="B2408" s="1321"/>
      <c r="C2408" s="1321"/>
      <c r="D2408" s="1322"/>
      <c r="E2408" s="134" t="str">
        <f t="shared" ref="E2408:I2408" si="731">+E1535</f>
        <v>DOMICILIARIA 2</v>
      </c>
      <c r="F2408" s="134">
        <f t="shared" si="731"/>
        <v>4.29</v>
      </c>
      <c r="G2408" s="134">
        <f t="shared" si="731"/>
        <v>0.7</v>
      </c>
      <c r="H2408" s="128">
        <f t="shared" si="731"/>
        <v>1.6</v>
      </c>
      <c r="I2408" s="127">
        <f t="shared" si="731"/>
        <v>0.5</v>
      </c>
      <c r="J2408" s="750">
        <f t="shared" si="676"/>
        <v>2.4024000000000001</v>
      </c>
    </row>
    <row r="2409" spans="1:10">
      <c r="A2409" s="1320"/>
      <c r="B2409" s="1321"/>
      <c r="C2409" s="1321"/>
      <c r="D2409" s="1322"/>
      <c r="E2409" s="134" t="str">
        <f t="shared" ref="E2409:I2409" si="732">+E1536</f>
        <v>DOMICILIARIA 3</v>
      </c>
      <c r="F2409" s="134">
        <f t="shared" si="732"/>
        <v>5.75</v>
      </c>
      <c r="G2409" s="134">
        <f t="shared" si="732"/>
        <v>0.7</v>
      </c>
      <c r="H2409" s="128">
        <f t="shared" si="732"/>
        <v>1.6</v>
      </c>
      <c r="I2409" s="127">
        <f t="shared" si="732"/>
        <v>0.5</v>
      </c>
      <c r="J2409" s="750">
        <f t="shared" si="676"/>
        <v>3.2199999999999998</v>
      </c>
    </row>
    <row r="2410" spans="1:10">
      <c r="A2410" s="1320"/>
      <c r="B2410" s="1321"/>
      <c r="C2410" s="1321"/>
      <c r="D2410" s="1322"/>
      <c r="E2410" s="134" t="str">
        <f t="shared" ref="E2410:G2410" si="733">+E1537</f>
        <v>DOMICILIARIA 4</v>
      </c>
      <c r="F2410" s="134">
        <f t="shared" si="733"/>
        <v>4.3099999999999996</v>
      </c>
      <c r="G2410" s="134">
        <f t="shared" si="733"/>
        <v>0.7</v>
      </c>
      <c r="H2410" s="128">
        <f>+H1537</f>
        <v>1.6</v>
      </c>
      <c r="I2410" s="127">
        <f>+I1537</f>
        <v>0.5</v>
      </c>
      <c r="J2410" s="750">
        <f t="shared" si="676"/>
        <v>2.4135999999999997</v>
      </c>
    </row>
    <row r="2411" spans="1:10">
      <c r="A2411" s="1320"/>
      <c r="B2411" s="1321"/>
      <c r="C2411" s="1321"/>
      <c r="D2411" s="1322"/>
      <c r="E2411" s="134" t="str">
        <f t="shared" ref="E2411:I2411" si="734">+E1538</f>
        <v>DOMICILIARIA 5</v>
      </c>
      <c r="F2411" s="134">
        <f t="shared" si="734"/>
        <v>5.84</v>
      </c>
      <c r="G2411" s="134">
        <f t="shared" si="734"/>
        <v>0.7</v>
      </c>
      <c r="H2411" s="128">
        <f t="shared" si="734"/>
        <v>1.6</v>
      </c>
      <c r="I2411" s="127">
        <f t="shared" si="734"/>
        <v>0.5</v>
      </c>
      <c r="J2411" s="750">
        <f t="shared" si="676"/>
        <v>3.2704000000000004</v>
      </c>
    </row>
    <row r="2412" spans="1:10">
      <c r="A2412" s="1320"/>
      <c r="B2412" s="1321"/>
      <c r="C2412" s="1321"/>
      <c r="D2412" s="1322"/>
      <c r="E2412" s="134" t="str">
        <f t="shared" ref="E2412:I2412" si="735">+E1539</f>
        <v>DOMICILIARIA 6</v>
      </c>
      <c r="F2412" s="134">
        <f t="shared" si="735"/>
        <v>4.3</v>
      </c>
      <c r="G2412" s="134">
        <f t="shared" si="735"/>
        <v>0.7</v>
      </c>
      <c r="H2412" s="128">
        <f t="shared" si="735"/>
        <v>1.6</v>
      </c>
      <c r="I2412" s="127">
        <f t="shared" si="735"/>
        <v>0.5</v>
      </c>
      <c r="J2412" s="750">
        <f t="shared" si="676"/>
        <v>2.4079999999999999</v>
      </c>
    </row>
    <row r="2413" spans="1:10">
      <c r="A2413" s="1320"/>
      <c r="B2413" s="1321"/>
      <c r="C2413" s="1321"/>
      <c r="D2413" s="1322"/>
      <c r="E2413" s="134" t="str">
        <f t="shared" ref="E2413:G2413" si="736">+E1540</f>
        <v>DOMICILIARIA 7</v>
      </c>
      <c r="F2413" s="134">
        <f t="shared" si="736"/>
        <v>5.86</v>
      </c>
      <c r="G2413" s="134">
        <f t="shared" si="736"/>
        <v>0.7</v>
      </c>
      <c r="H2413" s="128">
        <f>+H1540</f>
        <v>1.6</v>
      </c>
      <c r="I2413" s="127">
        <f>+I1540</f>
        <v>0.5</v>
      </c>
      <c r="J2413" s="750">
        <f t="shared" ref="J2413:J2476" si="737">+F2413*G2413*I2413*H2413</f>
        <v>3.2816000000000005</v>
      </c>
    </row>
    <row r="2414" spans="1:10">
      <c r="A2414" s="1320"/>
      <c r="B2414" s="1321"/>
      <c r="C2414" s="1321"/>
      <c r="D2414" s="1322"/>
      <c r="E2414" s="134" t="str">
        <f t="shared" ref="E2414:I2414" si="738">+E1541</f>
        <v>DOMICILIARIA 8</v>
      </c>
      <c r="F2414" s="134">
        <f t="shared" si="738"/>
        <v>4.1900000000000004</v>
      </c>
      <c r="G2414" s="134">
        <f t="shared" si="738"/>
        <v>0.7</v>
      </c>
      <c r="H2414" s="128">
        <f t="shared" si="738"/>
        <v>1.6</v>
      </c>
      <c r="I2414" s="127">
        <f t="shared" si="738"/>
        <v>0.5</v>
      </c>
      <c r="J2414" s="750">
        <f t="shared" si="737"/>
        <v>2.3464000000000005</v>
      </c>
    </row>
    <row r="2415" spans="1:10">
      <c r="A2415" s="1320"/>
      <c r="B2415" s="1321"/>
      <c r="C2415" s="1321"/>
      <c r="D2415" s="1322"/>
      <c r="E2415" s="134" t="str">
        <f t="shared" ref="E2415:I2415" si="739">+E1542</f>
        <v>DOMICILIARIA 9</v>
      </c>
      <c r="F2415" s="134">
        <f t="shared" si="739"/>
        <v>5.71</v>
      </c>
      <c r="G2415" s="134">
        <f t="shared" si="739"/>
        <v>0.7</v>
      </c>
      <c r="H2415" s="128">
        <f t="shared" si="739"/>
        <v>1.6</v>
      </c>
      <c r="I2415" s="127">
        <f t="shared" si="739"/>
        <v>0.5</v>
      </c>
      <c r="J2415" s="750">
        <f t="shared" si="737"/>
        <v>3.1976</v>
      </c>
    </row>
    <row r="2416" spans="1:10">
      <c r="A2416" s="1320"/>
      <c r="B2416" s="1321"/>
      <c r="C2416" s="1321"/>
      <c r="D2416" s="1322"/>
      <c r="E2416" s="134" t="str">
        <f t="shared" ref="E2416:G2416" si="740">+E1543</f>
        <v>DOMICILIARIA 10</v>
      </c>
      <c r="F2416" s="134">
        <f t="shared" si="740"/>
        <v>3.66</v>
      </c>
      <c r="G2416" s="134">
        <f t="shared" si="740"/>
        <v>0.7</v>
      </c>
      <c r="H2416" s="128">
        <f>+H1543</f>
        <v>1.6</v>
      </c>
      <c r="I2416" s="127">
        <f>+I1543</f>
        <v>0.5</v>
      </c>
      <c r="J2416" s="750">
        <f t="shared" si="737"/>
        <v>2.0495999999999999</v>
      </c>
    </row>
    <row r="2417" spans="1:10">
      <c r="A2417" s="1320"/>
      <c r="B2417" s="1321"/>
      <c r="C2417" s="1321"/>
      <c r="D2417" s="1322"/>
      <c r="E2417" s="134" t="str">
        <f t="shared" ref="E2417:I2417" si="741">+E1544</f>
        <v>DOMICILIARIA 11</v>
      </c>
      <c r="F2417" s="134">
        <f t="shared" si="741"/>
        <v>4.33</v>
      </c>
      <c r="G2417" s="134">
        <f t="shared" si="741"/>
        <v>0.7</v>
      </c>
      <c r="H2417" s="128">
        <f t="shared" si="741"/>
        <v>1.6</v>
      </c>
      <c r="I2417" s="127">
        <f t="shared" si="741"/>
        <v>0.5</v>
      </c>
      <c r="J2417" s="750">
        <f t="shared" si="737"/>
        <v>2.4247999999999998</v>
      </c>
    </row>
    <row r="2418" spans="1:10">
      <c r="A2418" s="1320"/>
      <c r="B2418" s="1321"/>
      <c r="C2418" s="1321"/>
      <c r="D2418" s="1322"/>
      <c r="E2418" s="134" t="str">
        <f t="shared" ref="E2418:I2418" si="742">+E1545</f>
        <v>DOMICILIARIA 12</v>
      </c>
      <c r="F2418" s="134">
        <f t="shared" si="742"/>
        <v>7.62</v>
      </c>
      <c r="G2418" s="134">
        <f t="shared" si="742"/>
        <v>0.7</v>
      </c>
      <c r="H2418" s="128">
        <f t="shared" si="742"/>
        <v>1.6</v>
      </c>
      <c r="I2418" s="127">
        <f t="shared" si="742"/>
        <v>0.5</v>
      </c>
      <c r="J2418" s="750">
        <f t="shared" si="737"/>
        <v>4.2671999999999999</v>
      </c>
    </row>
    <row r="2419" spans="1:10">
      <c r="A2419" s="1320"/>
      <c r="B2419" s="1321"/>
      <c r="C2419" s="1321"/>
      <c r="D2419" s="1322"/>
      <c r="E2419" s="134" t="str">
        <f t="shared" ref="E2419:G2419" si="743">+E1546</f>
        <v>DOMICILIARIA 13</v>
      </c>
      <c r="F2419" s="134">
        <f t="shared" si="743"/>
        <v>4.38</v>
      </c>
      <c r="G2419" s="134">
        <f t="shared" si="743"/>
        <v>0.7</v>
      </c>
      <c r="H2419" s="128">
        <f>+H1546</f>
        <v>1.6</v>
      </c>
      <c r="I2419" s="127">
        <f>+I1546</f>
        <v>0.5</v>
      </c>
      <c r="J2419" s="750">
        <f t="shared" si="737"/>
        <v>2.4527999999999999</v>
      </c>
    </row>
    <row r="2420" spans="1:10">
      <c r="A2420" s="1320"/>
      <c r="B2420" s="1321"/>
      <c r="C2420" s="1321"/>
      <c r="D2420" s="1322"/>
      <c r="E2420" s="134" t="str">
        <f t="shared" ref="E2420:I2420" si="744">+E1547</f>
        <v>DOMICILIARIA 14</v>
      </c>
      <c r="F2420" s="134">
        <f t="shared" si="744"/>
        <v>8.42</v>
      </c>
      <c r="G2420" s="134">
        <f t="shared" si="744"/>
        <v>0.7</v>
      </c>
      <c r="H2420" s="128">
        <f t="shared" si="744"/>
        <v>1.6</v>
      </c>
      <c r="I2420" s="127">
        <f t="shared" si="744"/>
        <v>0.5</v>
      </c>
      <c r="J2420" s="750">
        <f t="shared" si="737"/>
        <v>4.7151999999999994</v>
      </c>
    </row>
    <row r="2421" spans="1:10">
      <c r="A2421" s="1320"/>
      <c r="B2421" s="1321"/>
      <c r="C2421" s="1321"/>
      <c r="D2421" s="1322"/>
      <c r="E2421" s="134" t="str">
        <f>+E1548</f>
        <v>P29 A P30</v>
      </c>
      <c r="F2421" s="134">
        <f>+F1548</f>
        <v>0</v>
      </c>
      <c r="G2421" s="134">
        <f>+G1548</f>
        <v>0</v>
      </c>
      <c r="H2421" s="128">
        <f>+H1548</f>
        <v>0</v>
      </c>
      <c r="I2421" s="127">
        <f>+I1548</f>
        <v>0</v>
      </c>
      <c r="J2421" s="750">
        <f t="shared" si="737"/>
        <v>0</v>
      </c>
    </row>
    <row r="2422" spans="1:10">
      <c r="A2422" s="1320"/>
      <c r="B2422" s="1321"/>
      <c r="C2422" s="1321"/>
      <c r="D2422" s="1322"/>
      <c r="E2422" s="134" t="str">
        <f t="shared" ref="E2422:G2422" si="745">+E1549</f>
        <v>DOMICILIARIA 1</v>
      </c>
      <c r="F2422" s="134">
        <f t="shared" si="745"/>
        <v>3.26</v>
      </c>
      <c r="G2422" s="134">
        <f t="shared" si="745"/>
        <v>0.7</v>
      </c>
      <c r="H2422" s="128">
        <f>+H1549</f>
        <v>1.7625000000000002</v>
      </c>
      <c r="I2422" s="127">
        <f>+I1549</f>
        <v>0.5</v>
      </c>
      <c r="J2422" s="750">
        <f t="shared" si="737"/>
        <v>2.0110124999999996</v>
      </c>
    </row>
    <row r="2423" spans="1:10">
      <c r="A2423" s="1320"/>
      <c r="B2423" s="1321"/>
      <c r="C2423" s="1321"/>
      <c r="D2423" s="1322"/>
      <c r="E2423" s="134" t="str">
        <f t="shared" ref="E2423:I2423" si="746">+E1550</f>
        <v>DOMICILIARIA 2</v>
      </c>
      <c r="F2423" s="134">
        <f t="shared" si="746"/>
        <v>13.87</v>
      </c>
      <c r="G2423" s="134">
        <f t="shared" si="746"/>
        <v>0.7</v>
      </c>
      <c r="H2423" s="128">
        <f t="shared" si="746"/>
        <v>1.7625000000000002</v>
      </c>
      <c r="I2423" s="127">
        <f t="shared" si="746"/>
        <v>0.5</v>
      </c>
      <c r="J2423" s="750">
        <f t="shared" si="737"/>
        <v>8.556056250000001</v>
      </c>
    </row>
    <row r="2424" spans="1:10">
      <c r="A2424" s="1320"/>
      <c r="B2424" s="1321"/>
      <c r="C2424" s="1321"/>
      <c r="D2424" s="1322"/>
      <c r="E2424" s="134" t="str">
        <f t="shared" ref="E2424:I2424" si="747">+E1551</f>
        <v>DOMICILIARIA 3</v>
      </c>
      <c r="F2424" s="134">
        <f t="shared" si="747"/>
        <v>3.51</v>
      </c>
      <c r="G2424" s="134">
        <f t="shared" si="747"/>
        <v>0.7</v>
      </c>
      <c r="H2424" s="128">
        <f t="shared" si="747"/>
        <v>1.7625000000000002</v>
      </c>
      <c r="I2424" s="127">
        <f t="shared" si="747"/>
        <v>0.5</v>
      </c>
      <c r="J2424" s="750">
        <f t="shared" si="737"/>
        <v>2.1652312500000002</v>
      </c>
    </row>
    <row r="2425" spans="1:10">
      <c r="A2425" s="1320"/>
      <c r="B2425" s="1321"/>
      <c r="C2425" s="1321"/>
      <c r="D2425" s="1322"/>
      <c r="E2425" s="134" t="str">
        <f t="shared" ref="E2425:G2425" si="748">+E1552</f>
        <v>DOMICILIARIA 4</v>
      </c>
      <c r="F2425" s="134">
        <f t="shared" si="748"/>
        <v>4.8099999999999996</v>
      </c>
      <c r="G2425" s="134">
        <f t="shared" si="748"/>
        <v>0.7</v>
      </c>
      <c r="H2425" s="128">
        <f>+H1552</f>
        <v>1.7625000000000002</v>
      </c>
      <c r="I2425" s="127">
        <f>+I1552</f>
        <v>0.5</v>
      </c>
      <c r="J2425" s="750">
        <f t="shared" si="737"/>
        <v>2.9671687499999999</v>
      </c>
    </row>
    <row r="2426" spans="1:10">
      <c r="A2426" s="1320"/>
      <c r="B2426" s="1321"/>
      <c r="C2426" s="1321"/>
      <c r="D2426" s="1322"/>
      <c r="E2426" s="134" t="str">
        <f t="shared" ref="E2426:I2426" si="749">+E1553</f>
        <v>DOMICILIARIA 5</v>
      </c>
      <c r="F2426" s="134">
        <f t="shared" si="749"/>
        <v>5.0199999999999996</v>
      </c>
      <c r="G2426" s="134">
        <f t="shared" si="749"/>
        <v>0.7</v>
      </c>
      <c r="H2426" s="128">
        <f t="shared" si="749"/>
        <v>1.7625000000000002</v>
      </c>
      <c r="I2426" s="127">
        <f t="shared" si="749"/>
        <v>0.5</v>
      </c>
      <c r="J2426" s="750">
        <f t="shared" si="737"/>
        <v>3.0967124999999998</v>
      </c>
    </row>
    <row r="2427" spans="1:10">
      <c r="A2427" s="1320"/>
      <c r="B2427" s="1321"/>
      <c r="C2427" s="1321"/>
      <c r="D2427" s="1322"/>
      <c r="E2427" s="134" t="str">
        <f t="shared" ref="E2427:I2427" si="750">+E1554</f>
        <v>DOMICILIARIA 6</v>
      </c>
      <c r="F2427" s="134">
        <f t="shared" si="750"/>
        <v>5.84</v>
      </c>
      <c r="G2427" s="134">
        <f t="shared" si="750"/>
        <v>0.7</v>
      </c>
      <c r="H2427" s="128">
        <f t="shared" si="750"/>
        <v>1.7625000000000002</v>
      </c>
      <c r="I2427" s="127">
        <f t="shared" si="750"/>
        <v>0.5</v>
      </c>
      <c r="J2427" s="750">
        <f t="shared" si="737"/>
        <v>3.6025500000000004</v>
      </c>
    </row>
    <row r="2428" spans="1:10">
      <c r="A2428" s="1320"/>
      <c r="B2428" s="1321"/>
      <c r="C2428" s="1321"/>
      <c r="D2428" s="1322"/>
      <c r="E2428" s="134" t="str">
        <f t="shared" ref="E2428:G2428" si="751">+E1555</f>
        <v>DOMICILIARIA 7</v>
      </c>
      <c r="F2428" s="134">
        <f t="shared" si="751"/>
        <v>5.57</v>
      </c>
      <c r="G2428" s="134">
        <f t="shared" si="751"/>
        <v>0.7</v>
      </c>
      <c r="H2428" s="128">
        <f>+H1555</f>
        <v>1.7625000000000002</v>
      </c>
      <c r="I2428" s="127">
        <f>+I1555</f>
        <v>0.5</v>
      </c>
      <c r="J2428" s="750">
        <f t="shared" si="737"/>
        <v>3.4359937500000002</v>
      </c>
    </row>
    <row r="2429" spans="1:10">
      <c r="A2429" s="1320"/>
      <c r="B2429" s="1321"/>
      <c r="C2429" s="1321"/>
      <c r="D2429" s="1322"/>
      <c r="E2429" s="134" t="str">
        <f t="shared" ref="E2429:I2429" si="752">+E1556</f>
        <v>DOMICILIARIA 8</v>
      </c>
      <c r="F2429" s="134">
        <f t="shared" si="752"/>
        <v>11.93</v>
      </c>
      <c r="G2429" s="134">
        <f t="shared" si="752"/>
        <v>0.7</v>
      </c>
      <c r="H2429" s="128">
        <f t="shared" si="752"/>
        <v>1.7625000000000002</v>
      </c>
      <c r="I2429" s="127">
        <f t="shared" si="752"/>
        <v>0.5</v>
      </c>
      <c r="J2429" s="750">
        <f t="shared" si="737"/>
        <v>7.3593187499999999</v>
      </c>
    </row>
    <row r="2430" spans="1:10">
      <c r="A2430" s="1320"/>
      <c r="B2430" s="1321"/>
      <c r="C2430" s="1321"/>
      <c r="D2430" s="1322"/>
      <c r="E2430" s="134" t="str">
        <f t="shared" ref="E2430:I2430" si="753">+E1557</f>
        <v>DOMICILIARIA 9</v>
      </c>
      <c r="F2430" s="134">
        <f t="shared" si="753"/>
        <v>6.11</v>
      </c>
      <c r="G2430" s="134">
        <f t="shared" si="753"/>
        <v>0.7</v>
      </c>
      <c r="H2430" s="128">
        <f t="shared" si="753"/>
        <v>1.7625000000000002</v>
      </c>
      <c r="I2430" s="127">
        <f t="shared" si="753"/>
        <v>0.5</v>
      </c>
      <c r="J2430" s="750">
        <f t="shared" si="737"/>
        <v>3.7691062500000005</v>
      </c>
    </row>
    <row r="2431" spans="1:10">
      <c r="A2431" s="1320"/>
      <c r="B2431" s="1321"/>
      <c r="C2431" s="1321"/>
      <c r="D2431" s="1322"/>
      <c r="E2431" s="134" t="str">
        <f t="shared" ref="E2431:G2431" si="754">+E1558</f>
        <v>P30 A P31</v>
      </c>
      <c r="F2431" s="134">
        <f t="shared" si="754"/>
        <v>0</v>
      </c>
      <c r="G2431" s="134">
        <f t="shared" si="754"/>
        <v>0</v>
      </c>
      <c r="H2431" s="128">
        <f>+H1558</f>
        <v>0</v>
      </c>
      <c r="I2431" s="127">
        <f>+I1558</f>
        <v>0</v>
      </c>
      <c r="J2431" s="750">
        <f t="shared" si="737"/>
        <v>0</v>
      </c>
    </row>
    <row r="2432" spans="1:10">
      <c r="A2432" s="1320"/>
      <c r="B2432" s="1321"/>
      <c r="C2432" s="1321"/>
      <c r="D2432" s="1322"/>
      <c r="E2432" s="134" t="str">
        <f t="shared" ref="E2432:I2432" si="755">+E1559</f>
        <v>DOMICILIARIA 1</v>
      </c>
      <c r="F2432" s="134">
        <f t="shared" si="755"/>
        <v>3.16</v>
      </c>
      <c r="G2432" s="134">
        <f t="shared" si="755"/>
        <v>0.7</v>
      </c>
      <c r="H2432" s="128">
        <f t="shared" si="755"/>
        <v>1.8774999999999999</v>
      </c>
      <c r="I2432" s="127">
        <f t="shared" si="755"/>
        <v>0.5</v>
      </c>
      <c r="J2432" s="750">
        <f t="shared" si="737"/>
        <v>2.0765149999999997</v>
      </c>
    </row>
    <row r="2433" spans="1:10">
      <c r="A2433" s="1320"/>
      <c r="B2433" s="1321"/>
      <c r="C2433" s="1321"/>
      <c r="D2433" s="1322"/>
      <c r="E2433" s="134" t="str">
        <f t="shared" ref="E2433:I2433" si="756">+E1560</f>
        <v>DOMICILIARIA 2</v>
      </c>
      <c r="F2433" s="134">
        <f t="shared" si="756"/>
        <v>5.89</v>
      </c>
      <c r="G2433" s="134">
        <f t="shared" si="756"/>
        <v>0.7</v>
      </c>
      <c r="H2433" s="128">
        <f t="shared" si="756"/>
        <v>1.8774999999999999</v>
      </c>
      <c r="I2433" s="127">
        <f t="shared" si="756"/>
        <v>0.5</v>
      </c>
      <c r="J2433" s="750">
        <f t="shared" si="737"/>
        <v>3.8704662499999993</v>
      </c>
    </row>
    <row r="2434" spans="1:10">
      <c r="A2434" s="1320"/>
      <c r="B2434" s="1321"/>
      <c r="C2434" s="1321"/>
      <c r="D2434" s="1322"/>
      <c r="E2434" s="134" t="str">
        <f t="shared" ref="E2434:G2434" si="757">+E1561</f>
        <v>DOMICILIARIA 3</v>
      </c>
      <c r="F2434" s="134">
        <f t="shared" si="757"/>
        <v>5.84</v>
      </c>
      <c r="G2434" s="134">
        <f t="shared" si="757"/>
        <v>0.7</v>
      </c>
      <c r="H2434" s="128">
        <f>+H1561</f>
        <v>1.8774999999999999</v>
      </c>
      <c r="I2434" s="127">
        <f>+I1561</f>
        <v>0.5</v>
      </c>
      <c r="J2434" s="750">
        <f t="shared" si="737"/>
        <v>3.8376099999999997</v>
      </c>
    </row>
    <row r="2435" spans="1:10">
      <c r="A2435" s="1320"/>
      <c r="B2435" s="1321"/>
      <c r="C2435" s="1321"/>
      <c r="D2435" s="1322"/>
      <c r="E2435" s="134" t="str">
        <f t="shared" ref="E2435:I2435" si="758">+E1562</f>
        <v>DOMICILIARIA 4</v>
      </c>
      <c r="F2435" s="134">
        <f t="shared" si="758"/>
        <v>5.87</v>
      </c>
      <c r="G2435" s="134">
        <f t="shared" si="758"/>
        <v>0.7</v>
      </c>
      <c r="H2435" s="128">
        <f t="shared" si="758"/>
        <v>1.8774999999999999</v>
      </c>
      <c r="I2435" s="127">
        <f t="shared" si="758"/>
        <v>0.5</v>
      </c>
      <c r="J2435" s="750">
        <f t="shared" si="737"/>
        <v>3.8573237499999999</v>
      </c>
    </row>
    <row r="2436" spans="1:10">
      <c r="A2436" s="1320"/>
      <c r="B2436" s="1321"/>
      <c r="C2436" s="1321"/>
      <c r="D2436" s="1322"/>
      <c r="E2436" s="134" t="str">
        <f>+E1563</f>
        <v>DOMICILIARIA 5</v>
      </c>
      <c r="F2436" s="134">
        <f>+F1563</f>
        <v>3.14</v>
      </c>
      <c r="G2436" s="134">
        <f>+G1563</f>
        <v>0.7</v>
      </c>
      <c r="H2436" s="128">
        <f>+H1563</f>
        <v>1.8774999999999999</v>
      </c>
      <c r="I2436" s="127">
        <f>+I1563</f>
        <v>0.5</v>
      </c>
      <c r="J2436" s="750">
        <f t="shared" si="737"/>
        <v>2.0633724999999998</v>
      </c>
    </row>
    <row r="2437" spans="1:10">
      <c r="A2437" s="1320"/>
      <c r="B2437" s="1321"/>
      <c r="C2437" s="1321"/>
      <c r="D2437" s="1322"/>
      <c r="E2437" s="134" t="str">
        <f t="shared" ref="E2437:G2437" si="759">+E1564</f>
        <v>DOMICILIARIA 6</v>
      </c>
      <c r="F2437" s="134">
        <f t="shared" si="759"/>
        <v>5.84</v>
      </c>
      <c r="G2437" s="134">
        <f t="shared" si="759"/>
        <v>0.7</v>
      </c>
      <c r="H2437" s="128">
        <f>+H1564</f>
        <v>1.8774999999999999</v>
      </c>
      <c r="I2437" s="127">
        <f>+I1564</f>
        <v>0.5</v>
      </c>
      <c r="J2437" s="750">
        <f t="shared" si="737"/>
        <v>3.8376099999999997</v>
      </c>
    </row>
    <row r="2438" spans="1:10">
      <c r="A2438" s="1320"/>
      <c r="B2438" s="1321"/>
      <c r="C2438" s="1321"/>
      <c r="D2438" s="1322"/>
      <c r="E2438" s="134" t="str">
        <f t="shared" ref="E2438:I2438" si="760">+E1565</f>
        <v>DOMICILIARIA 7</v>
      </c>
      <c r="F2438" s="134">
        <f t="shared" si="760"/>
        <v>3.15</v>
      </c>
      <c r="G2438" s="134">
        <f t="shared" si="760"/>
        <v>0.7</v>
      </c>
      <c r="H2438" s="128">
        <f t="shared" si="760"/>
        <v>1.8774999999999999</v>
      </c>
      <c r="I2438" s="127">
        <f t="shared" si="760"/>
        <v>0.5</v>
      </c>
      <c r="J2438" s="750">
        <f t="shared" si="737"/>
        <v>2.0699437499999997</v>
      </c>
    </row>
    <row r="2439" spans="1:10">
      <c r="A2439" s="1320"/>
      <c r="B2439" s="1321"/>
      <c r="C2439" s="1321"/>
      <c r="D2439" s="1322"/>
      <c r="E2439" s="134" t="str">
        <f t="shared" ref="E2439:I2439" si="761">+E1566</f>
        <v>DOMICILIARIA 8</v>
      </c>
      <c r="F2439" s="134">
        <f t="shared" si="761"/>
        <v>6.47</v>
      </c>
      <c r="G2439" s="134">
        <f t="shared" si="761"/>
        <v>0.7</v>
      </c>
      <c r="H2439" s="128">
        <f t="shared" si="761"/>
        <v>1.8774999999999999</v>
      </c>
      <c r="I2439" s="127">
        <f t="shared" si="761"/>
        <v>0.5</v>
      </c>
      <c r="J2439" s="750">
        <f t="shared" si="737"/>
        <v>4.2515987499999994</v>
      </c>
    </row>
    <row r="2440" spans="1:10">
      <c r="A2440" s="1320"/>
      <c r="B2440" s="1321"/>
      <c r="C2440" s="1321"/>
      <c r="D2440" s="1322"/>
      <c r="E2440" s="134" t="str">
        <f t="shared" ref="E2440:G2440" si="762">+E1567</f>
        <v>DOMICILIARIA 9</v>
      </c>
      <c r="F2440" s="134">
        <f t="shared" si="762"/>
        <v>6.53</v>
      </c>
      <c r="G2440" s="134">
        <f t="shared" si="762"/>
        <v>0.7</v>
      </c>
      <c r="H2440" s="128">
        <f>+H1567</f>
        <v>1.8774999999999999</v>
      </c>
      <c r="I2440" s="127">
        <f>+I1567</f>
        <v>0.5</v>
      </c>
      <c r="J2440" s="750">
        <f t="shared" si="737"/>
        <v>4.2910262499999998</v>
      </c>
    </row>
    <row r="2441" spans="1:10">
      <c r="A2441" s="1320"/>
      <c r="B2441" s="1321"/>
      <c r="C2441" s="1321"/>
      <c r="D2441" s="1322"/>
      <c r="E2441" s="134" t="str">
        <f t="shared" ref="E2441:I2441" si="763">+E1568</f>
        <v>DOMICILIARIA 10</v>
      </c>
      <c r="F2441" s="134">
        <f t="shared" si="763"/>
        <v>3.86</v>
      </c>
      <c r="G2441" s="134">
        <f t="shared" si="763"/>
        <v>0.7</v>
      </c>
      <c r="H2441" s="128">
        <f t="shared" si="763"/>
        <v>1.8774999999999999</v>
      </c>
      <c r="I2441" s="127">
        <f t="shared" si="763"/>
        <v>0.5</v>
      </c>
      <c r="J2441" s="750">
        <f t="shared" si="737"/>
        <v>2.5365025000000001</v>
      </c>
    </row>
    <row r="2442" spans="1:10">
      <c r="A2442" s="1320"/>
      <c r="B2442" s="1321"/>
      <c r="C2442" s="1321"/>
      <c r="D2442" s="1322"/>
      <c r="E2442" s="134" t="str">
        <f t="shared" ref="E2442:I2442" si="764">+E1569</f>
        <v>DOMICILIARIA 11</v>
      </c>
      <c r="F2442" s="134">
        <f t="shared" si="764"/>
        <v>6.39</v>
      </c>
      <c r="G2442" s="134">
        <f t="shared" si="764"/>
        <v>0.7</v>
      </c>
      <c r="H2442" s="128">
        <f t="shared" si="764"/>
        <v>1.8774999999999999</v>
      </c>
      <c r="I2442" s="127">
        <f t="shared" si="764"/>
        <v>0.5</v>
      </c>
      <c r="J2442" s="750">
        <f t="shared" si="737"/>
        <v>4.1990287500000001</v>
      </c>
    </row>
    <row r="2443" spans="1:10">
      <c r="A2443" s="1320"/>
      <c r="B2443" s="1321"/>
      <c r="C2443" s="1321"/>
      <c r="D2443" s="1322"/>
      <c r="E2443" s="134" t="str">
        <f t="shared" ref="E2443:G2443" si="765">+E1570</f>
        <v>DOMICILIARIA 12</v>
      </c>
      <c r="F2443" s="134">
        <f t="shared" si="765"/>
        <v>3.94</v>
      </c>
      <c r="G2443" s="134">
        <f t="shared" si="765"/>
        <v>0.7</v>
      </c>
      <c r="H2443" s="128">
        <f>+H1570</f>
        <v>1.8774999999999999</v>
      </c>
      <c r="I2443" s="127">
        <f>+I1570</f>
        <v>0.5</v>
      </c>
      <c r="J2443" s="750">
        <f t="shared" si="737"/>
        <v>2.5890724999999999</v>
      </c>
    </row>
    <row r="2444" spans="1:10">
      <c r="A2444" s="1320"/>
      <c r="B2444" s="1321"/>
      <c r="C2444" s="1321"/>
      <c r="D2444" s="1322"/>
      <c r="E2444" s="134" t="str">
        <f t="shared" ref="E2444:I2444" si="766">+E1571</f>
        <v>DOMICILIARIA 13</v>
      </c>
      <c r="F2444" s="134">
        <f t="shared" si="766"/>
        <v>6.43</v>
      </c>
      <c r="G2444" s="134">
        <f t="shared" si="766"/>
        <v>0.7</v>
      </c>
      <c r="H2444" s="128">
        <f t="shared" si="766"/>
        <v>1.8774999999999999</v>
      </c>
      <c r="I2444" s="127">
        <f t="shared" si="766"/>
        <v>0.5</v>
      </c>
      <c r="J2444" s="750">
        <f t="shared" si="737"/>
        <v>4.2253137499999998</v>
      </c>
    </row>
    <row r="2445" spans="1:10">
      <c r="A2445" s="1320"/>
      <c r="B2445" s="1321"/>
      <c r="C2445" s="1321"/>
      <c r="D2445" s="1322"/>
      <c r="E2445" s="134" t="str">
        <f t="shared" ref="E2445:I2445" si="767">+E1572</f>
        <v>DOMICILIARIA 14</v>
      </c>
      <c r="F2445" s="134">
        <f t="shared" si="767"/>
        <v>3.89</v>
      </c>
      <c r="G2445" s="134">
        <f t="shared" si="767"/>
        <v>0.7</v>
      </c>
      <c r="H2445" s="128">
        <f t="shared" si="767"/>
        <v>1.8774999999999999</v>
      </c>
      <c r="I2445" s="127">
        <f t="shared" si="767"/>
        <v>0.5</v>
      </c>
      <c r="J2445" s="750">
        <f t="shared" si="737"/>
        <v>2.5562162499999999</v>
      </c>
    </row>
    <row r="2446" spans="1:10">
      <c r="A2446" s="1320"/>
      <c r="B2446" s="1321"/>
      <c r="C2446" s="1321"/>
      <c r="D2446" s="1322"/>
      <c r="E2446" s="134" t="str">
        <f t="shared" ref="E2446:G2446" si="768">+E1573</f>
        <v>DOMICILIARIA 15</v>
      </c>
      <c r="F2446" s="134">
        <f t="shared" si="768"/>
        <v>6.38</v>
      </c>
      <c r="G2446" s="134">
        <f t="shared" si="768"/>
        <v>0.7</v>
      </c>
      <c r="H2446" s="128">
        <f>+H1573</f>
        <v>1.8774999999999999</v>
      </c>
      <c r="I2446" s="127">
        <f>+I1573</f>
        <v>0.5</v>
      </c>
      <c r="J2446" s="750">
        <f t="shared" si="737"/>
        <v>4.1924574999999988</v>
      </c>
    </row>
    <row r="2447" spans="1:10">
      <c r="A2447" s="1320"/>
      <c r="B2447" s="1321"/>
      <c r="C2447" s="1321"/>
      <c r="D2447" s="1322"/>
      <c r="E2447" s="134" t="str">
        <f t="shared" ref="E2447:I2447" si="769">+E1574</f>
        <v>DOMICILIARIA 16</v>
      </c>
      <c r="F2447" s="134">
        <f t="shared" si="769"/>
        <v>4.28</v>
      </c>
      <c r="G2447" s="134">
        <f t="shared" si="769"/>
        <v>0.7</v>
      </c>
      <c r="H2447" s="128">
        <f t="shared" si="769"/>
        <v>1.8774999999999999</v>
      </c>
      <c r="I2447" s="127">
        <f t="shared" si="769"/>
        <v>0.5</v>
      </c>
      <c r="J2447" s="750">
        <f t="shared" si="737"/>
        <v>2.8124949999999997</v>
      </c>
    </row>
    <row r="2448" spans="1:10">
      <c r="A2448" s="1320"/>
      <c r="B2448" s="1321"/>
      <c r="C2448" s="1321"/>
      <c r="D2448" s="1322"/>
      <c r="E2448" s="134" t="str">
        <f t="shared" ref="E2448:I2448" si="770">+E1575</f>
        <v>DOMICILIARIA 17</v>
      </c>
      <c r="F2448" s="134">
        <f t="shared" si="770"/>
        <v>6.44</v>
      </c>
      <c r="G2448" s="134">
        <f t="shared" si="770"/>
        <v>0.7</v>
      </c>
      <c r="H2448" s="128">
        <f t="shared" si="770"/>
        <v>1.8774999999999999</v>
      </c>
      <c r="I2448" s="127">
        <f t="shared" si="770"/>
        <v>0.5</v>
      </c>
      <c r="J2448" s="750">
        <f t="shared" si="737"/>
        <v>4.2318850000000001</v>
      </c>
    </row>
    <row r="2449" spans="1:10">
      <c r="A2449" s="1320"/>
      <c r="B2449" s="1321"/>
      <c r="C2449" s="1321"/>
      <c r="D2449" s="1322"/>
      <c r="E2449" s="134" t="str">
        <f t="shared" ref="E2449:G2449" si="771">+E1576</f>
        <v>DOMICILIARIA 18</v>
      </c>
      <c r="F2449" s="134">
        <f t="shared" si="771"/>
        <v>6.33</v>
      </c>
      <c r="G2449" s="134">
        <f t="shared" si="771"/>
        <v>0.7</v>
      </c>
      <c r="H2449" s="128">
        <f>+H1576</f>
        <v>1.8774999999999999</v>
      </c>
      <c r="I2449" s="127">
        <f>+I1576</f>
        <v>0.5</v>
      </c>
      <c r="J2449" s="750">
        <f t="shared" si="737"/>
        <v>4.1596012499999997</v>
      </c>
    </row>
    <row r="2450" spans="1:10">
      <c r="A2450" s="1320"/>
      <c r="B2450" s="1321"/>
      <c r="C2450" s="1321"/>
      <c r="D2450" s="1322"/>
      <c r="E2450" s="134" t="str">
        <f t="shared" ref="E2450:I2450" si="772">+E1577</f>
        <v>P31 A P32</v>
      </c>
      <c r="F2450" s="134">
        <f t="shared" si="772"/>
        <v>0</v>
      </c>
      <c r="G2450" s="134">
        <f t="shared" si="772"/>
        <v>0</v>
      </c>
      <c r="H2450" s="128">
        <f t="shared" si="772"/>
        <v>0</v>
      </c>
      <c r="I2450" s="127">
        <f t="shared" si="772"/>
        <v>0</v>
      </c>
      <c r="J2450" s="750">
        <f t="shared" si="737"/>
        <v>0</v>
      </c>
    </row>
    <row r="2451" spans="1:10">
      <c r="A2451" s="1320"/>
      <c r="B2451" s="1321"/>
      <c r="C2451" s="1321"/>
      <c r="D2451" s="1322"/>
      <c r="E2451" s="134" t="str">
        <f>+E1578</f>
        <v>DOMICILIARIA 1</v>
      </c>
      <c r="F2451" s="134">
        <f>+F1578</f>
        <v>5.45</v>
      </c>
      <c r="G2451" s="134">
        <f>+G1578</f>
        <v>0.7</v>
      </c>
      <c r="H2451" s="128">
        <f>+H1578</f>
        <v>1.8774999999999999</v>
      </c>
      <c r="I2451" s="127">
        <f>+I1578</f>
        <v>0.5</v>
      </c>
      <c r="J2451" s="750">
        <f t="shared" si="737"/>
        <v>3.5813312499999999</v>
      </c>
    </row>
    <row r="2452" spans="1:10">
      <c r="A2452" s="1320"/>
      <c r="B2452" s="1321"/>
      <c r="C2452" s="1321"/>
      <c r="D2452" s="1322"/>
      <c r="E2452" s="134" t="str">
        <f t="shared" ref="E2452:G2452" si="773">+E1579</f>
        <v>DOMICILIARIA 2</v>
      </c>
      <c r="F2452" s="134">
        <f t="shared" si="773"/>
        <v>6.51</v>
      </c>
      <c r="G2452" s="134">
        <f t="shared" si="773"/>
        <v>0.7</v>
      </c>
      <c r="H2452" s="128">
        <f>+H1579</f>
        <v>1.8774999999999999</v>
      </c>
      <c r="I2452" s="127">
        <f>+I1579</f>
        <v>0.5</v>
      </c>
      <c r="J2452" s="750">
        <f t="shared" si="737"/>
        <v>4.2778837499999991</v>
      </c>
    </row>
    <row r="2453" spans="1:10">
      <c r="A2453" s="1320"/>
      <c r="B2453" s="1321"/>
      <c r="C2453" s="1321"/>
      <c r="D2453" s="1322"/>
      <c r="E2453" s="134" t="str">
        <f t="shared" ref="E2453:I2453" si="774">+E1580</f>
        <v>DOMICILIARIA 3</v>
      </c>
      <c r="F2453" s="134">
        <f t="shared" si="774"/>
        <v>5.04</v>
      </c>
      <c r="G2453" s="134">
        <f t="shared" si="774"/>
        <v>0.7</v>
      </c>
      <c r="H2453" s="128">
        <f t="shared" si="774"/>
        <v>1.8774999999999999</v>
      </c>
      <c r="I2453" s="127">
        <f t="shared" si="774"/>
        <v>0.5</v>
      </c>
      <c r="J2453" s="750">
        <f t="shared" si="737"/>
        <v>3.3119099999999997</v>
      </c>
    </row>
    <row r="2454" spans="1:10">
      <c r="A2454" s="1320"/>
      <c r="B2454" s="1321"/>
      <c r="C2454" s="1321"/>
      <c r="D2454" s="1322"/>
      <c r="E2454" s="134" t="str">
        <f t="shared" ref="E2454:I2454" si="775">+E1581</f>
        <v>DOMICILIARIA 4</v>
      </c>
      <c r="F2454" s="134">
        <f t="shared" si="775"/>
        <v>6.4</v>
      </c>
      <c r="G2454" s="134">
        <f t="shared" si="775"/>
        <v>0.7</v>
      </c>
      <c r="H2454" s="128">
        <f t="shared" si="775"/>
        <v>1.8774999999999999</v>
      </c>
      <c r="I2454" s="127">
        <f t="shared" si="775"/>
        <v>0.5</v>
      </c>
      <c r="J2454" s="750">
        <f t="shared" si="737"/>
        <v>4.2055999999999996</v>
      </c>
    </row>
    <row r="2455" spans="1:10">
      <c r="A2455" s="1320"/>
      <c r="B2455" s="1321"/>
      <c r="C2455" s="1321"/>
      <c r="D2455" s="1322"/>
      <c r="E2455" s="134" t="str">
        <f t="shared" ref="E2455:G2455" si="776">+E1582</f>
        <v>DOMICILIARIA 5</v>
      </c>
      <c r="F2455" s="134">
        <f t="shared" si="776"/>
        <v>6.29</v>
      </c>
      <c r="G2455" s="134">
        <f t="shared" si="776"/>
        <v>0.7</v>
      </c>
      <c r="H2455" s="128">
        <f>+H1582</f>
        <v>1.8774999999999999</v>
      </c>
      <c r="I2455" s="127">
        <f>+I1582</f>
        <v>0.5</v>
      </c>
      <c r="J2455" s="750">
        <f t="shared" si="737"/>
        <v>4.1333162499999991</v>
      </c>
    </row>
    <row r="2456" spans="1:10">
      <c r="A2456" s="1320"/>
      <c r="B2456" s="1321"/>
      <c r="C2456" s="1321"/>
      <c r="D2456" s="1322"/>
      <c r="E2456" s="134" t="str">
        <f t="shared" ref="E2456:I2456" si="777">+E1583</f>
        <v>DOMICILIARIA 6</v>
      </c>
      <c r="F2456" s="134">
        <f t="shared" si="777"/>
        <v>6.56</v>
      </c>
      <c r="G2456" s="134">
        <f t="shared" si="777"/>
        <v>0.7</v>
      </c>
      <c r="H2456" s="128">
        <f t="shared" si="777"/>
        <v>1.8774999999999999</v>
      </c>
      <c r="I2456" s="127">
        <f t="shared" si="777"/>
        <v>0.5</v>
      </c>
      <c r="J2456" s="750">
        <f t="shared" si="737"/>
        <v>4.3107399999999991</v>
      </c>
    </row>
    <row r="2457" spans="1:10">
      <c r="A2457" s="1320"/>
      <c r="B2457" s="1321"/>
      <c r="C2457" s="1321"/>
      <c r="D2457" s="1322"/>
      <c r="E2457" s="134" t="str">
        <f t="shared" ref="E2457:I2457" si="778">+E1584</f>
        <v>DOMICILIARIA 7</v>
      </c>
      <c r="F2457" s="134">
        <f t="shared" si="778"/>
        <v>3.89</v>
      </c>
      <c r="G2457" s="134">
        <f t="shared" si="778"/>
        <v>0.7</v>
      </c>
      <c r="H2457" s="128">
        <f t="shared" si="778"/>
        <v>1.8774999999999999</v>
      </c>
      <c r="I2457" s="127">
        <f t="shared" si="778"/>
        <v>0.5</v>
      </c>
      <c r="J2457" s="750">
        <f t="shared" si="737"/>
        <v>2.5562162499999999</v>
      </c>
    </row>
    <row r="2458" spans="1:10">
      <c r="A2458" s="1320"/>
      <c r="B2458" s="1321"/>
      <c r="C2458" s="1321"/>
      <c r="D2458" s="1322"/>
      <c r="E2458" s="134" t="str">
        <f t="shared" ref="E2458:G2458" si="779">+E1585</f>
        <v>DOMICILIARIA 8</v>
      </c>
      <c r="F2458" s="134">
        <f t="shared" si="779"/>
        <v>6.35</v>
      </c>
      <c r="G2458" s="134">
        <f t="shared" si="779"/>
        <v>0.7</v>
      </c>
      <c r="H2458" s="128">
        <f>+H1585</f>
        <v>1.8774999999999999</v>
      </c>
      <c r="I2458" s="127">
        <f>+I1585</f>
        <v>0.5</v>
      </c>
      <c r="J2458" s="750">
        <f t="shared" si="737"/>
        <v>4.1727437499999995</v>
      </c>
    </row>
    <row r="2459" spans="1:10">
      <c r="A2459" s="1320"/>
      <c r="B2459" s="1321"/>
      <c r="C2459" s="1321"/>
      <c r="D2459" s="1322"/>
      <c r="E2459" s="134" t="str">
        <f t="shared" ref="E2459:I2459" si="780">+E1586</f>
        <v>DOMICILIARIA 9</v>
      </c>
      <c r="F2459" s="134">
        <f t="shared" si="780"/>
        <v>6.7</v>
      </c>
      <c r="G2459" s="134">
        <f t="shared" si="780"/>
        <v>0.7</v>
      </c>
      <c r="H2459" s="128">
        <f t="shared" si="780"/>
        <v>1.8774999999999999</v>
      </c>
      <c r="I2459" s="127">
        <f t="shared" si="780"/>
        <v>0.5</v>
      </c>
      <c r="J2459" s="750">
        <f t="shared" si="737"/>
        <v>4.4027374999999997</v>
      </c>
    </row>
    <row r="2460" spans="1:10">
      <c r="A2460" s="1320"/>
      <c r="B2460" s="1321"/>
      <c r="C2460" s="1321"/>
      <c r="D2460" s="1322"/>
      <c r="E2460" s="134" t="str">
        <f t="shared" ref="E2460:I2460" si="781">+E1587</f>
        <v>DOMICILIARIA 10</v>
      </c>
      <c r="F2460" s="134">
        <f t="shared" si="781"/>
        <v>6.71</v>
      </c>
      <c r="G2460" s="134">
        <f t="shared" si="781"/>
        <v>0.7</v>
      </c>
      <c r="H2460" s="128">
        <f t="shared" si="781"/>
        <v>1.8774999999999999</v>
      </c>
      <c r="I2460" s="127">
        <f t="shared" si="781"/>
        <v>0.5</v>
      </c>
      <c r="J2460" s="750">
        <f t="shared" si="737"/>
        <v>4.4093087500000001</v>
      </c>
    </row>
    <row r="2461" spans="1:10">
      <c r="A2461" s="1320"/>
      <c r="B2461" s="1321"/>
      <c r="C2461" s="1321"/>
      <c r="D2461" s="1322"/>
      <c r="E2461" s="134" t="str">
        <f t="shared" ref="E2461:G2461" si="782">+E1588</f>
        <v>P32 A P33</v>
      </c>
      <c r="F2461" s="134">
        <f t="shared" si="782"/>
        <v>0</v>
      </c>
      <c r="G2461" s="134">
        <f t="shared" si="782"/>
        <v>0</v>
      </c>
      <c r="H2461" s="128">
        <f>+H1588</f>
        <v>0</v>
      </c>
      <c r="I2461" s="127">
        <f>+I1588</f>
        <v>0</v>
      </c>
      <c r="J2461" s="750">
        <f t="shared" si="737"/>
        <v>0</v>
      </c>
    </row>
    <row r="2462" spans="1:10">
      <c r="A2462" s="1320"/>
      <c r="B2462" s="1321"/>
      <c r="C2462" s="1321"/>
      <c r="D2462" s="1322"/>
      <c r="E2462" s="134" t="str">
        <f t="shared" ref="E2462:I2462" si="783">+E1589</f>
        <v>DOMICILIARIA 1</v>
      </c>
      <c r="F2462" s="134">
        <f t="shared" si="783"/>
        <v>6.47</v>
      </c>
      <c r="G2462" s="134">
        <f t="shared" si="783"/>
        <v>0.8</v>
      </c>
      <c r="H2462" s="128">
        <f t="shared" si="783"/>
        <v>1.9500000000000002</v>
      </c>
      <c r="I2462" s="127">
        <f t="shared" si="783"/>
        <v>0.5</v>
      </c>
      <c r="J2462" s="750">
        <f t="shared" si="737"/>
        <v>5.0466000000000006</v>
      </c>
    </row>
    <row r="2463" spans="1:10">
      <c r="A2463" s="1320"/>
      <c r="B2463" s="1321"/>
      <c r="C2463" s="1321"/>
      <c r="D2463" s="1322"/>
      <c r="E2463" s="134" t="str">
        <f t="shared" ref="E2463:I2463" si="784">+E1590</f>
        <v>DOMICILIARIA 2</v>
      </c>
      <c r="F2463" s="134">
        <f t="shared" si="784"/>
        <v>7.01</v>
      </c>
      <c r="G2463" s="134">
        <f t="shared" si="784"/>
        <v>0.8</v>
      </c>
      <c r="H2463" s="128">
        <f t="shared" si="784"/>
        <v>1.9500000000000002</v>
      </c>
      <c r="I2463" s="127">
        <f t="shared" si="784"/>
        <v>0.5</v>
      </c>
      <c r="J2463" s="750">
        <f t="shared" si="737"/>
        <v>5.4678000000000013</v>
      </c>
    </row>
    <row r="2464" spans="1:10">
      <c r="A2464" s="1320"/>
      <c r="B2464" s="1321"/>
      <c r="C2464" s="1321"/>
      <c r="D2464" s="1322"/>
      <c r="E2464" s="134" t="str">
        <f t="shared" ref="E2464:G2464" si="785">+E1591</f>
        <v>DOMICILIARIA 3</v>
      </c>
      <c r="F2464" s="134">
        <f t="shared" si="785"/>
        <v>7.07</v>
      </c>
      <c r="G2464" s="134">
        <f t="shared" si="785"/>
        <v>0.8</v>
      </c>
      <c r="H2464" s="128">
        <f>+H1591</f>
        <v>1.9500000000000002</v>
      </c>
      <c r="I2464" s="127">
        <f>+I1591</f>
        <v>0.5</v>
      </c>
      <c r="J2464" s="750">
        <f t="shared" si="737"/>
        <v>5.5146000000000015</v>
      </c>
    </row>
    <row r="2465" spans="1:10">
      <c r="A2465" s="1320"/>
      <c r="B2465" s="1321"/>
      <c r="C2465" s="1321"/>
      <c r="D2465" s="1322"/>
      <c r="E2465" s="134" t="str">
        <f t="shared" ref="E2465:I2465" si="786">+E1592</f>
        <v>DOMICILIARIA 4</v>
      </c>
      <c r="F2465" s="134">
        <f t="shared" si="786"/>
        <v>6.92</v>
      </c>
      <c r="G2465" s="134">
        <f t="shared" si="786"/>
        <v>0.8</v>
      </c>
      <c r="H2465" s="128">
        <f t="shared" si="786"/>
        <v>1.9500000000000002</v>
      </c>
      <c r="I2465" s="127">
        <f t="shared" si="786"/>
        <v>0.5</v>
      </c>
      <c r="J2465" s="750">
        <f t="shared" si="737"/>
        <v>5.3976000000000006</v>
      </c>
    </row>
    <row r="2466" spans="1:10">
      <c r="A2466" s="1320"/>
      <c r="B2466" s="1321"/>
      <c r="C2466" s="1321"/>
      <c r="D2466" s="1322"/>
      <c r="E2466" s="134" t="str">
        <f>+E1593</f>
        <v>DOMICILIARIA 5</v>
      </c>
      <c r="F2466" s="134">
        <f>+F1593</f>
        <v>8.1199999999999992</v>
      </c>
      <c r="G2466" s="134">
        <f>+G1593</f>
        <v>0.8</v>
      </c>
      <c r="H2466" s="128">
        <f>+H1593</f>
        <v>1.9500000000000002</v>
      </c>
      <c r="I2466" s="127">
        <f>+I1593</f>
        <v>0.5</v>
      </c>
      <c r="J2466" s="750">
        <f t="shared" si="737"/>
        <v>6.3336000000000006</v>
      </c>
    </row>
    <row r="2467" spans="1:10">
      <c r="A2467" s="1320"/>
      <c r="B2467" s="1321"/>
      <c r="C2467" s="1321"/>
      <c r="D2467" s="1322"/>
      <c r="E2467" s="134" t="str">
        <f t="shared" ref="E2467:G2467" si="787">+E1594</f>
        <v>P33 A P34</v>
      </c>
      <c r="F2467" s="134">
        <f t="shared" si="787"/>
        <v>0</v>
      </c>
      <c r="G2467" s="134">
        <f t="shared" si="787"/>
        <v>0</v>
      </c>
      <c r="H2467" s="128">
        <f>+H1594</f>
        <v>0</v>
      </c>
      <c r="I2467" s="127">
        <f>+I1594</f>
        <v>0</v>
      </c>
      <c r="J2467" s="750">
        <f t="shared" si="737"/>
        <v>0</v>
      </c>
    </row>
    <row r="2468" spans="1:10">
      <c r="A2468" s="1320"/>
      <c r="B2468" s="1321"/>
      <c r="C2468" s="1321"/>
      <c r="D2468" s="1322"/>
      <c r="E2468" s="134" t="str">
        <f t="shared" ref="E2468:I2468" si="788">+E1595</f>
        <v>P34 A P35</v>
      </c>
      <c r="F2468" s="134">
        <f t="shared" si="788"/>
        <v>0</v>
      </c>
      <c r="G2468" s="134">
        <f t="shared" si="788"/>
        <v>0</v>
      </c>
      <c r="H2468" s="128">
        <f t="shared" si="788"/>
        <v>0</v>
      </c>
      <c r="I2468" s="127">
        <f t="shared" si="788"/>
        <v>0</v>
      </c>
      <c r="J2468" s="750">
        <f t="shared" si="737"/>
        <v>0</v>
      </c>
    </row>
    <row r="2469" spans="1:10">
      <c r="A2469" s="1320"/>
      <c r="B2469" s="1321"/>
      <c r="C2469" s="1321"/>
      <c r="D2469" s="1322"/>
      <c r="E2469" s="134" t="str">
        <f t="shared" ref="E2469:I2469" si="789">+E1596</f>
        <v>DOMICILIARIA 1</v>
      </c>
      <c r="F2469" s="134">
        <f t="shared" si="789"/>
        <v>5.12</v>
      </c>
      <c r="G2469" s="134">
        <f t="shared" si="789"/>
        <v>1</v>
      </c>
      <c r="H2469" s="128">
        <f t="shared" si="789"/>
        <v>2.3000000000000003</v>
      </c>
      <c r="I2469" s="127">
        <f t="shared" si="789"/>
        <v>0.5</v>
      </c>
      <c r="J2469" s="750">
        <f t="shared" si="737"/>
        <v>5.8880000000000008</v>
      </c>
    </row>
    <row r="2470" spans="1:10">
      <c r="A2470" s="1320"/>
      <c r="B2470" s="1321"/>
      <c r="C2470" s="1321"/>
      <c r="D2470" s="1322"/>
      <c r="E2470" s="134" t="str">
        <f t="shared" ref="E2470:G2470" si="790">+E1597</f>
        <v>DOMICILIARIA 2</v>
      </c>
      <c r="F2470" s="134">
        <f t="shared" si="790"/>
        <v>4.3099999999999996</v>
      </c>
      <c r="G2470" s="134">
        <f t="shared" si="790"/>
        <v>1</v>
      </c>
      <c r="H2470" s="128">
        <f>+H1597</f>
        <v>2.3000000000000003</v>
      </c>
      <c r="I2470" s="127">
        <f>+I1597</f>
        <v>0.5</v>
      </c>
      <c r="J2470" s="750">
        <f t="shared" si="737"/>
        <v>4.9565000000000001</v>
      </c>
    </row>
    <row r="2471" spans="1:10">
      <c r="A2471" s="1320"/>
      <c r="B2471" s="1321"/>
      <c r="C2471" s="1321"/>
      <c r="D2471" s="1322"/>
      <c r="E2471" s="134" t="str">
        <f t="shared" ref="E2471:I2471" si="791">+E1598</f>
        <v>DOMICILIARIA 3</v>
      </c>
      <c r="F2471" s="134">
        <f t="shared" si="791"/>
        <v>4.7300000000000004</v>
      </c>
      <c r="G2471" s="134">
        <f t="shared" si="791"/>
        <v>1</v>
      </c>
      <c r="H2471" s="128">
        <f t="shared" si="791"/>
        <v>2.3000000000000003</v>
      </c>
      <c r="I2471" s="127">
        <f t="shared" si="791"/>
        <v>0.5</v>
      </c>
      <c r="J2471" s="750">
        <f t="shared" si="737"/>
        <v>5.4395000000000016</v>
      </c>
    </row>
    <row r="2472" spans="1:10">
      <c r="A2472" s="1320"/>
      <c r="B2472" s="1321"/>
      <c r="C2472" s="1321"/>
      <c r="D2472" s="1322"/>
      <c r="E2472" s="134" t="str">
        <f t="shared" ref="E2472:I2472" si="792">+E1599</f>
        <v>DOMICILIARIA 4</v>
      </c>
      <c r="F2472" s="134">
        <f t="shared" si="792"/>
        <v>4.74</v>
      </c>
      <c r="G2472" s="134">
        <f t="shared" si="792"/>
        <v>1</v>
      </c>
      <c r="H2472" s="128">
        <f t="shared" si="792"/>
        <v>2.3000000000000003</v>
      </c>
      <c r="I2472" s="127">
        <f t="shared" si="792"/>
        <v>0.5</v>
      </c>
      <c r="J2472" s="750">
        <f t="shared" si="737"/>
        <v>5.4510000000000005</v>
      </c>
    </row>
    <row r="2473" spans="1:10">
      <c r="A2473" s="1320"/>
      <c r="B2473" s="1321"/>
      <c r="C2473" s="1321"/>
      <c r="D2473" s="1322"/>
      <c r="E2473" s="134" t="str">
        <f t="shared" ref="E2473:G2473" si="793">+E1600</f>
        <v>DOMICILIARIA 5</v>
      </c>
      <c r="F2473" s="134">
        <f t="shared" si="793"/>
        <v>4.4000000000000004</v>
      </c>
      <c r="G2473" s="134">
        <f t="shared" si="793"/>
        <v>1</v>
      </c>
      <c r="H2473" s="128">
        <f>+H1600</f>
        <v>2.3000000000000003</v>
      </c>
      <c r="I2473" s="127">
        <f>+I1600</f>
        <v>0.5</v>
      </c>
      <c r="J2473" s="750">
        <f t="shared" si="737"/>
        <v>5.0600000000000014</v>
      </c>
    </row>
    <row r="2474" spans="1:10">
      <c r="A2474" s="1320"/>
      <c r="B2474" s="1321"/>
      <c r="C2474" s="1321"/>
      <c r="D2474" s="1322"/>
      <c r="E2474" s="134" t="str">
        <f t="shared" ref="E2474:I2474" si="794">+E1601</f>
        <v>DOMICILIARIA 6</v>
      </c>
      <c r="F2474" s="134">
        <f t="shared" si="794"/>
        <v>3.67</v>
      </c>
      <c r="G2474" s="134">
        <f t="shared" si="794"/>
        <v>1</v>
      </c>
      <c r="H2474" s="128">
        <f t="shared" si="794"/>
        <v>2.3000000000000003</v>
      </c>
      <c r="I2474" s="127">
        <f t="shared" si="794"/>
        <v>0.5</v>
      </c>
      <c r="J2474" s="750">
        <f t="shared" si="737"/>
        <v>4.2205000000000004</v>
      </c>
    </row>
    <row r="2475" spans="1:10">
      <c r="A2475" s="1320"/>
      <c r="B2475" s="1321"/>
      <c r="C2475" s="1321"/>
      <c r="D2475" s="1322"/>
      <c r="E2475" s="134" t="str">
        <f t="shared" ref="E2475:I2475" si="795">+E1602</f>
        <v>DOMICILIARIA 7</v>
      </c>
      <c r="F2475" s="134">
        <f t="shared" si="795"/>
        <v>4.62</v>
      </c>
      <c r="G2475" s="134">
        <f t="shared" si="795"/>
        <v>1</v>
      </c>
      <c r="H2475" s="128">
        <f t="shared" si="795"/>
        <v>2.3000000000000003</v>
      </c>
      <c r="I2475" s="127">
        <f t="shared" si="795"/>
        <v>0.5</v>
      </c>
      <c r="J2475" s="750">
        <f t="shared" si="737"/>
        <v>5.3130000000000006</v>
      </c>
    </row>
    <row r="2476" spans="1:10">
      <c r="A2476" s="1320"/>
      <c r="B2476" s="1321"/>
      <c r="C2476" s="1321"/>
      <c r="D2476" s="1322"/>
      <c r="E2476" s="134" t="str">
        <f t="shared" ref="E2476:G2476" si="796">+E1603</f>
        <v>P36 A P37</v>
      </c>
      <c r="F2476" s="134">
        <f t="shared" si="796"/>
        <v>0</v>
      </c>
      <c r="G2476" s="134">
        <f t="shared" si="796"/>
        <v>0</v>
      </c>
      <c r="H2476" s="128">
        <f>+H1603</f>
        <v>0</v>
      </c>
      <c r="I2476" s="127">
        <f>+I1603</f>
        <v>0</v>
      </c>
      <c r="J2476" s="750">
        <f t="shared" si="737"/>
        <v>0</v>
      </c>
    </row>
    <row r="2477" spans="1:10">
      <c r="A2477" s="1320"/>
      <c r="B2477" s="1321"/>
      <c r="C2477" s="1321"/>
      <c r="D2477" s="1322"/>
      <c r="E2477" s="134" t="str">
        <f t="shared" ref="E2477:I2477" si="797">+E1604</f>
        <v>DOMICILIARIA 1</v>
      </c>
      <c r="F2477" s="134">
        <f t="shared" si="797"/>
        <v>4.55</v>
      </c>
      <c r="G2477" s="134">
        <f t="shared" si="797"/>
        <v>0.7</v>
      </c>
      <c r="H2477" s="128">
        <f t="shared" si="797"/>
        <v>1.5700000000000003</v>
      </c>
      <c r="I2477" s="127">
        <f t="shared" si="797"/>
        <v>0.5</v>
      </c>
      <c r="J2477" s="750">
        <f t="shared" ref="J2477:J2540" si="798">+F2477*G2477*I2477*H2477</f>
        <v>2.5002250000000004</v>
      </c>
    </row>
    <row r="2478" spans="1:10">
      <c r="A2478" s="1320"/>
      <c r="B2478" s="1321"/>
      <c r="C2478" s="1321"/>
      <c r="D2478" s="1322"/>
      <c r="E2478" s="134" t="str">
        <f t="shared" ref="E2478:I2478" si="799">+E1605</f>
        <v>DOMICILIARIA 2</v>
      </c>
      <c r="F2478" s="134">
        <f t="shared" si="799"/>
        <v>6.31</v>
      </c>
      <c r="G2478" s="134">
        <f t="shared" si="799"/>
        <v>0.7</v>
      </c>
      <c r="H2478" s="128">
        <f t="shared" si="799"/>
        <v>1.5700000000000003</v>
      </c>
      <c r="I2478" s="127">
        <f t="shared" si="799"/>
        <v>0.5</v>
      </c>
      <c r="J2478" s="750">
        <f t="shared" si="798"/>
        <v>3.4673450000000003</v>
      </c>
    </row>
    <row r="2479" spans="1:10">
      <c r="A2479" s="1320"/>
      <c r="B2479" s="1321"/>
      <c r="C2479" s="1321"/>
      <c r="D2479" s="1322"/>
      <c r="E2479" s="134" t="str">
        <f t="shared" ref="E2479:G2479" si="800">+E1606</f>
        <v>DOMICILIARIA 3</v>
      </c>
      <c r="F2479" s="134">
        <f t="shared" si="800"/>
        <v>6.45</v>
      </c>
      <c r="G2479" s="134">
        <f t="shared" si="800"/>
        <v>0.7</v>
      </c>
      <c r="H2479" s="128">
        <f>+H1606</f>
        <v>1.5700000000000003</v>
      </c>
      <c r="I2479" s="127">
        <f>+I1606</f>
        <v>0.5</v>
      </c>
      <c r="J2479" s="750">
        <f t="shared" si="798"/>
        <v>3.5442750000000003</v>
      </c>
    </row>
    <row r="2480" spans="1:10">
      <c r="A2480" s="1320"/>
      <c r="B2480" s="1321"/>
      <c r="C2480" s="1321"/>
      <c r="D2480" s="1322"/>
      <c r="E2480" s="134" t="str">
        <f t="shared" ref="E2480:I2480" si="801">+E1607</f>
        <v>DOMICILIARIA 4</v>
      </c>
      <c r="F2480" s="134">
        <f t="shared" si="801"/>
        <v>4.4800000000000004</v>
      </c>
      <c r="G2480" s="134">
        <f t="shared" si="801"/>
        <v>0.7</v>
      </c>
      <c r="H2480" s="128">
        <f t="shared" si="801"/>
        <v>1.5700000000000003</v>
      </c>
      <c r="I2480" s="127">
        <f t="shared" si="801"/>
        <v>0.5</v>
      </c>
      <c r="J2480" s="750">
        <f t="shared" si="798"/>
        <v>2.4617600000000004</v>
      </c>
    </row>
    <row r="2481" spans="1:10">
      <c r="A2481" s="1320"/>
      <c r="B2481" s="1321"/>
      <c r="C2481" s="1321"/>
      <c r="D2481" s="1322"/>
      <c r="E2481" s="134" t="str">
        <f>+E1608</f>
        <v>DOMICILIARIA 5</v>
      </c>
      <c r="F2481" s="134">
        <f>+F1608</f>
        <v>6.72</v>
      </c>
      <c r="G2481" s="134">
        <f>+G1608</f>
        <v>0.7</v>
      </c>
      <c r="H2481" s="128">
        <f>+H1608</f>
        <v>1.5700000000000003</v>
      </c>
      <c r="I2481" s="127">
        <f>+I1608</f>
        <v>0.5</v>
      </c>
      <c r="J2481" s="750">
        <f t="shared" si="798"/>
        <v>3.6926400000000004</v>
      </c>
    </row>
    <row r="2482" spans="1:10">
      <c r="A2482" s="1320"/>
      <c r="B2482" s="1321"/>
      <c r="C2482" s="1321"/>
      <c r="D2482" s="1322"/>
      <c r="E2482" s="134" t="str">
        <f t="shared" ref="E2482:G2482" si="802">+E1609</f>
        <v>DOMICILIARIA 6</v>
      </c>
      <c r="F2482" s="134">
        <f t="shared" si="802"/>
        <v>4.76</v>
      </c>
      <c r="G2482" s="134">
        <f t="shared" si="802"/>
        <v>0.7</v>
      </c>
      <c r="H2482" s="128">
        <f>+H1609</f>
        <v>1.5700000000000003</v>
      </c>
      <c r="I2482" s="127">
        <f>+I1609</f>
        <v>0.5</v>
      </c>
      <c r="J2482" s="750">
        <f t="shared" si="798"/>
        <v>2.6156200000000003</v>
      </c>
    </row>
    <row r="2483" spans="1:10">
      <c r="A2483" s="1320"/>
      <c r="B2483" s="1321"/>
      <c r="C2483" s="1321"/>
      <c r="D2483" s="1322"/>
      <c r="E2483" s="134" t="str">
        <f t="shared" ref="E2483:I2483" si="803">+E1610</f>
        <v>DOMICILIARIA 7</v>
      </c>
      <c r="F2483" s="134">
        <f t="shared" si="803"/>
        <v>4.9000000000000004</v>
      </c>
      <c r="G2483" s="134">
        <f t="shared" si="803"/>
        <v>0.7</v>
      </c>
      <c r="H2483" s="128">
        <f t="shared" si="803"/>
        <v>1.5700000000000003</v>
      </c>
      <c r="I2483" s="127">
        <f t="shared" si="803"/>
        <v>0.5</v>
      </c>
      <c r="J2483" s="750">
        <f t="shared" si="798"/>
        <v>2.6925500000000007</v>
      </c>
    </row>
    <row r="2484" spans="1:10">
      <c r="A2484" s="1320"/>
      <c r="B2484" s="1321"/>
      <c r="C2484" s="1321"/>
      <c r="D2484" s="1322"/>
      <c r="E2484" s="134" t="str">
        <f t="shared" ref="E2484:I2484" si="804">+E1611</f>
        <v>DOMICILIARIA 8</v>
      </c>
      <c r="F2484" s="134">
        <f t="shared" si="804"/>
        <v>6.83</v>
      </c>
      <c r="G2484" s="134">
        <f t="shared" si="804"/>
        <v>0.7</v>
      </c>
      <c r="H2484" s="128">
        <f t="shared" si="804"/>
        <v>1.5700000000000003</v>
      </c>
      <c r="I2484" s="127">
        <f t="shared" si="804"/>
        <v>0.5</v>
      </c>
      <c r="J2484" s="750">
        <f t="shared" si="798"/>
        <v>3.7530850000000004</v>
      </c>
    </row>
    <row r="2485" spans="1:10">
      <c r="A2485" s="1320"/>
      <c r="B2485" s="1321"/>
      <c r="C2485" s="1321"/>
      <c r="D2485" s="1322"/>
      <c r="E2485" s="134" t="str">
        <f t="shared" ref="E2485:G2485" si="805">+E1612</f>
        <v>DOMICILIARIA 9</v>
      </c>
      <c r="F2485" s="134">
        <f t="shared" si="805"/>
        <v>5.64</v>
      </c>
      <c r="G2485" s="134">
        <f t="shared" si="805"/>
        <v>0.7</v>
      </c>
      <c r="H2485" s="128">
        <f>+H1612</f>
        <v>1.5700000000000003</v>
      </c>
      <c r="I2485" s="127">
        <f>+I1612</f>
        <v>0.5</v>
      </c>
      <c r="J2485" s="750">
        <f t="shared" si="798"/>
        <v>3.09918</v>
      </c>
    </row>
    <row r="2486" spans="1:10">
      <c r="A2486" s="1320"/>
      <c r="B2486" s="1321"/>
      <c r="C2486" s="1321"/>
      <c r="D2486" s="1322"/>
      <c r="E2486" s="134" t="str">
        <f t="shared" ref="E2486:I2486" si="806">+E1613</f>
        <v>DOMICILIARIA 10</v>
      </c>
      <c r="F2486" s="134">
        <f t="shared" si="806"/>
        <v>7.73</v>
      </c>
      <c r="G2486" s="134">
        <f t="shared" si="806"/>
        <v>0.7</v>
      </c>
      <c r="H2486" s="128">
        <f t="shared" si="806"/>
        <v>1.5700000000000003</v>
      </c>
      <c r="I2486" s="127">
        <f t="shared" si="806"/>
        <v>0.5</v>
      </c>
      <c r="J2486" s="750">
        <f t="shared" si="798"/>
        <v>4.2476350000000007</v>
      </c>
    </row>
    <row r="2487" spans="1:10">
      <c r="A2487" s="1320"/>
      <c r="B2487" s="1321"/>
      <c r="C2487" s="1321"/>
      <c r="D2487" s="1322"/>
      <c r="E2487" s="134" t="str">
        <f t="shared" ref="E2487:I2487" si="807">+E1614</f>
        <v>DOMICILIARIA 11</v>
      </c>
      <c r="F2487" s="134">
        <f t="shared" si="807"/>
        <v>5.43</v>
      </c>
      <c r="G2487" s="134">
        <f t="shared" si="807"/>
        <v>0.7</v>
      </c>
      <c r="H2487" s="128">
        <f t="shared" si="807"/>
        <v>1.5700000000000003</v>
      </c>
      <c r="I2487" s="127">
        <f t="shared" si="807"/>
        <v>0.5</v>
      </c>
      <c r="J2487" s="750">
        <f t="shared" si="798"/>
        <v>2.9837850000000001</v>
      </c>
    </row>
    <row r="2488" spans="1:10">
      <c r="A2488" s="1320"/>
      <c r="B2488" s="1321"/>
      <c r="C2488" s="1321"/>
      <c r="D2488" s="1322"/>
      <c r="E2488" s="134" t="str">
        <f t="shared" ref="E2488:G2488" si="808">+E1615</f>
        <v>DOMICILIARIA 12</v>
      </c>
      <c r="F2488" s="134">
        <f t="shared" si="808"/>
        <v>5.96</v>
      </c>
      <c r="G2488" s="134">
        <f t="shared" si="808"/>
        <v>0.7</v>
      </c>
      <c r="H2488" s="128">
        <f>+H1615</f>
        <v>1.5700000000000003</v>
      </c>
      <c r="I2488" s="127">
        <f>+I1615</f>
        <v>0.5</v>
      </c>
      <c r="J2488" s="750">
        <f t="shared" si="798"/>
        <v>3.2750200000000005</v>
      </c>
    </row>
    <row r="2489" spans="1:10">
      <c r="A2489" s="1320"/>
      <c r="B2489" s="1321"/>
      <c r="C2489" s="1321"/>
      <c r="D2489" s="1322"/>
      <c r="E2489" s="134" t="str">
        <f t="shared" ref="E2489:I2489" si="809">+E1616</f>
        <v>DOMICILIARIA 13</v>
      </c>
      <c r="F2489" s="134">
        <f t="shared" si="809"/>
        <v>5.3</v>
      </c>
      <c r="G2489" s="134">
        <f t="shared" si="809"/>
        <v>0.7</v>
      </c>
      <c r="H2489" s="128">
        <f t="shared" si="809"/>
        <v>1.5700000000000003</v>
      </c>
      <c r="I2489" s="127">
        <f t="shared" si="809"/>
        <v>0.5</v>
      </c>
      <c r="J2489" s="750">
        <f t="shared" si="798"/>
        <v>2.91235</v>
      </c>
    </row>
    <row r="2490" spans="1:10">
      <c r="A2490" s="1320"/>
      <c r="B2490" s="1321"/>
      <c r="C2490" s="1321"/>
      <c r="D2490" s="1322"/>
      <c r="E2490" s="134" t="str">
        <f t="shared" ref="E2490:I2490" si="810">+E1617</f>
        <v>DOMICILIARIA 14</v>
      </c>
      <c r="F2490" s="134">
        <f t="shared" si="810"/>
        <v>6.23</v>
      </c>
      <c r="G2490" s="134">
        <f t="shared" si="810"/>
        <v>0.7</v>
      </c>
      <c r="H2490" s="128">
        <f t="shared" si="810"/>
        <v>1.5700000000000003</v>
      </c>
      <c r="I2490" s="127">
        <f t="shared" si="810"/>
        <v>0.5</v>
      </c>
      <c r="J2490" s="750">
        <f t="shared" si="798"/>
        <v>3.4233850000000006</v>
      </c>
    </row>
    <row r="2491" spans="1:10">
      <c r="A2491" s="1320"/>
      <c r="B2491" s="1321"/>
      <c r="C2491" s="1321"/>
      <c r="D2491" s="1322"/>
      <c r="E2491" s="134" t="str">
        <f t="shared" ref="E2491:G2491" si="811">+E1618</f>
        <v>DOMICILIARIA 15</v>
      </c>
      <c r="F2491" s="134">
        <f t="shared" si="811"/>
        <v>5.18</v>
      </c>
      <c r="G2491" s="134">
        <f t="shared" si="811"/>
        <v>0.7</v>
      </c>
      <c r="H2491" s="128">
        <f>+H1618</f>
        <v>1.5700000000000003</v>
      </c>
      <c r="I2491" s="127">
        <f>+I1618</f>
        <v>0.5</v>
      </c>
      <c r="J2491" s="750">
        <f t="shared" si="798"/>
        <v>2.8464100000000001</v>
      </c>
    </row>
    <row r="2492" spans="1:10">
      <c r="A2492" s="1320"/>
      <c r="B2492" s="1321"/>
      <c r="C2492" s="1321"/>
      <c r="D2492" s="1322"/>
      <c r="E2492" s="134" t="str">
        <f t="shared" ref="E2492:I2492" si="812">+E1619</f>
        <v>DOMICILIARIA 16</v>
      </c>
      <c r="F2492" s="134">
        <f t="shared" si="812"/>
        <v>6.6</v>
      </c>
      <c r="G2492" s="134">
        <f t="shared" si="812"/>
        <v>0.7</v>
      </c>
      <c r="H2492" s="128">
        <f t="shared" si="812"/>
        <v>1.5700000000000003</v>
      </c>
      <c r="I2492" s="127">
        <f t="shared" si="812"/>
        <v>0.5</v>
      </c>
      <c r="J2492" s="750">
        <f t="shared" si="798"/>
        <v>3.6267</v>
      </c>
    </row>
    <row r="2493" spans="1:10">
      <c r="A2493" s="1320"/>
      <c r="B2493" s="1321"/>
      <c r="C2493" s="1321"/>
      <c r="D2493" s="1322"/>
      <c r="E2493" s="134" t="str">
        <f t="shared" ref="E2493:I2493" si="813">+E1620</f>
        <v>DOMICILIARIA 17</v>
      </c>
      <c r="F2493" s="134">
        <f t="shared" si="813"/>
        <v>5.0999999999999996</v>
      </c>
      <c r="G2493" s="134">
        <f t="shared" si="813"/>
        <v>0.7</v>
      </c>
      <c r="H2493" s="128">
        <f t="shared" si="813"/>
        <v>1.5700000000000003</v>
      </c>
      <c r="I2493" s="127">
        <f t="shared" si="813"/>
        <v>0.5</v>
      </c>
      <c r="J2493" s="750">
        <f t="shared" si="798"/>
        <v>2.8024499999999999</v>
      </c>
    </row>
    <row r="2494" spans="1:10">
      <c r="A2494" s="1320"/>
      <c r="B2494" s="1321"/>
      <c r="C2494" s="1321"/>
      <c r="D2494" s="1322"/>
      <c r="E2494" s="134" t="str">
        <f t="shared" ref="E2494:G2494" si="814">+E1621</f>
        <v>P37 A P38</v>
      </c>
      <c r="F2494" s="134">
        <f t="shared" si="814"/>
        <v>0</v>
      </c>
      <c r="G2494" s="134">
        <f t="shared" si="814"/>
        <v>0</v>
      </c>
      <c r="H2494" s="128">
        <f>+H1621</f>
        <v>0</v>
      </c>
      <c r="I2494" s="127">
        <f>+I1621</f>
        <v>0</v>
      </c>
      <c r="J2494" s="750">
        <f t="shared" si="798"/>
        <v>0</v>
      </c>
    </row>
    <row r="2495" spans="1:10">
      <c r="A2495" s="1320"/>
      <c r="B2495" s="1321"/>
      <c r="C2495" s="1321"/>
      <c r="D2495" s="1322"/>
      <c r="E2495" s="134" t="str">
        <f t="shared" ref="E2495:I2495" si="815">+E1622</f>
        <v>DOMICILIARIA 1</v>
      </c>
      <c r="F2495" s="134">
        <f t="shared" si="815"/>
        <v>4.99</v>
      </c>
      <c r="G2495" s="134">
        <f t="shared" si="815"/>
        <v>0.7</v>
      </c>
      <c r="H2495" s="128">
        <f t="shared" si="815"/>
        <v>1.645</v>
      </c>
      <c r="I2495" s="127">
        <f t="shared" si="815"/>
        <v>0.5</v>
      </c>
      <c r="J2495" s="750">
        <f t="shared" si="798"/>
        <v>2.8729925000000001</v>
      </c>
    </row>
    <row r="2496" spans="1:10">
      <c r="A2496" s="1320"/>
      <c r="B2496" s="1321"/>
      <c r="C2496" s="1321"/>
      <c r="D2496" s="1322"/>
      <c r="E2496" s="134" t="str">
        <f>+E1623</f>
        <v>DOMICILIARIA 2</v>
      </c>
      <c r="F2496" s="134">
        <f>+F1623</f>
        <v>8.3800000000000008</v>
      </c>
      <c r="G2496" s="134">
        <f>+G1623</f>
        <v>0.7</v>
      </c>
      <c r="H2496" s="128">
        <f>+H1623</f>
        <v>1.645</v>
      </c>
      <c r="I2496" s="127">
        <f>+I1623</f>
        <v>0.5</v>
      </c>
      <c r="J2496" s="750">
        <f t="shared" si="798"/>
        <v>4.8247850000000003</v>
      </c>
    </row>
    <row r="2497" spans="1:10">
      <c r="A2497" s="1320"/>
      <c r="B2497" s="1321"/>
      <c r="C2497" s="1321"/>
      <c r="D2497" s="1322"/>
      <c r="E2497" s="134" t="str">
        <f t="shared" ref="E2497:G2497" si="816">+E1624</f>
        <v>DOMICILIARIA 3</v>
      </c>
      <c r="F2497" s="134">
        <f t="shared" si="816"/>
        <v>8.3000000000000007</v>
      </c>
      <c r="G2497" s="134">
        <f t="shared" si="816"/>
        <v>0.7</v>
      </c>
      <c r="H2497" s="128">
        <f>+H1624</f>
        <v>1.645</v>
      </c>
      <c r="I2497" s="127">
        <f>+I1624</f>
        <v>0.5</v>
      </c>
      <c r="J2497" s="750">
        <f t="shared" si="798"/>
        <v>4.7787250000000006</v>
      </c>
    </row>
    <row r="2498" spans="1:10">
      <c r="A2498" s="1320"/>
      <c r="B2498" s="1321"/>
      <c r="C2498" s="1321"/>
      <c r="D2498" s="1322"/>
      <c r="E2498" s="134" t="str">
        <f t="shared" ref="E2498:I2498" si="817">+E1625</f>
        <v>DOMICILIARIA 4</v>
      </c>
      <c r="F2498" s="134">
        <f t="shared" si="817"/>
        <v>4.62</v>
      </c>
      <c r="G2498" s="134">
        <f t="shared" si="817"/>
        <v>0.7</v>
      </c>
      <c r="H2498" s="128">
        <f t="shared" si="817"/>
        <v>1.645</v>
      </c>
      <c r="I2498" s="127">
        <f t="shared" si="817"/>
        <v>0.5</v>
      </c>
      <c r="J2498" s="750">
        <f t="shared" si="798"/>
        <v>2.6599650000000001</v>
      </c>
    </row>
    <row r="2499" spans="1:10">
      <c r="A2499" s="1320"/>
      <c r="B2499" s="1321"/>
      <c r="C2499" s="1321"/>
      <c r="D2499" s="1322"/>
      <c r="E2499" s="134" t="str">
        <f t="shared" ref="E2499:I2499" si="818">+E1626</f>
        <v>DOMICILIARIA 5</v>
      </c>
      <c r="F2499" s="134">
        <f t="shared" si="818"/>
        <v>8.41</v>
      </c>
      <c r="G2499" s="134">
        <f t="shared" si="818"/>
        <v>0.7</v>
      </c>
      <c r="H2499" s="128">
        <f t="shared" si="818"/>
        <v>1.645</v>
      </c>
      <c r="I2499" s="127">
        <f t="shared" si="818"/>
        <v>0.5</v>
      </c>
      <c r="J2499" s="750">
        <f t="shared" si="798"/>
        <v>4.8420575000000001</v>
      </c>
    </row>
    <row r="2500" spans="1:10">
      <c r="A2500" s="1320"/>
      <c r="B2500" s="1321"/>
      <c r="C2500" s="1321"/>
      <c r="D2500" s="1322"/>
      <c r="E2500" s="134" t="str">
        <f t="shared" ref="E2500:G2500" si="819">+E1627</f>
        <v>DOMICILIARIA 6</v>
      </c>
      <c r="F2500" s="134">
        <f t="shared" si="819"/>
        <v>4.5</v>
      </c>
      <c r="G2500" s="134">
        <f t="shared" si="819"/>
        <v>0.7</v>
      </c>
      <c r="H2500" s="128">
        <f>+H1627</f>
        <v>1.645</v>
      </c>
      <c r="I2500" s="127">
        <f>+I1627</f>
        <v>0.5</v>
      </c>
      <c r="J2500" s="750">
        <f t="shared" si="798"/>
        <v>2.590875</v>
      </c>
    </row>
    <row r="2501" spans="1:10">
      <c r="A2501" s="1320"/>
      <c r="B2501" s="1321"/>
      <c r="C2501" s="1321"/>
      <c r="D2501" s="1322"/>
      <c r="E2501" s="134" t="str">
        <f t="shared" ref="E2501:I2501" si="820">+E1628</f>
        <v>DOMICILIARIA 7</v>
      </c>
      <c r="F2501" s="134">
        <f t="shared" si="820"/>
        <v>8.31</v>
      </c>
      <c r="G2501" s="134">
        <f t="shared" si="820"/>
        <v>0.7</v>
      </c>
      <c r="H2501" s="128">
        <f t="shared" si="820"/>
        <v>1.645</v>
      </c>
      <c r="I2501" s="127">
        <f t="shared" si="820"/>
        <v>0.5</v>
      </c>
      <c r="J2501" s="750">
        <f t="shared" si="798"/>
        <v>4.7844825000000002</v>
      </c>
    </row>
    <row r="2502" spans="1:10">
      <c r="A2502" s="1320"/>
      <c r="B2502" s="1321"/>
      <c r="C2502" s="1321"/>
      <c r="D2502" s="1322"/>
      <c r="E2502" s="134" t="str">
        <f t="shared" ref="E2502:I2502" si="821">+E1629</f>
        <v>DOMICILIARIA 8</v>
      </c>
      <c r="F2502" s="134">
        <f t="shared" si="821"/>
        <v>8.26</v>
      </c>
      <c r="G2502" s="134">
        <f t="shared" si="821"/>
        <v>0.7</v>
      </c>
      <c r="H2502" s="128">
        <f t="shared" si="821"/>
        <v>1.645</v>
      </c>
      <c r="I2502" s="127">
        <f t="shared" si="821"/>
        <v>0.5</v>
      </c>
      <c r="J2502" s="750">
        <f t="shared" si="798"/>
        <v>4.7556949999999993</v>
      </c>
    </row>
    <row r="2503" spans="1:10">
      <c r="A2503" s="1320"/>
      <c r="B2503" s="1321"/>
      <c r="C2503" s="1321"/>
      <c r="D2503" s="1322"/>
      <c r="E2503" s="134" t="str">
        <f t="shared" ref="E2503:G2503" si="822">+E1630</f>
        <v>DOMICILIARIA 9</v>
      </c>
      <c r="F2503" s="134">
        <f t="shared" si="822"/>
        <v>4.55</v>
      </c>
      <c r="G2503" s="134">
        <f t="shared" si="822"/>
        <v>0.7</v>
      </c>
      <c r="H2503" s="128">
        <f>+H1630</f>
        <v>1.645</v>
      </c>
      <c r="I2503" s="127">
        <f>+I1630</f>
        <v>0.5</v>
      </c>
      <c r="J2503" s="750">
        <f t="shared" si="798"/>
        <v>2.6196624999999996</v>
      </c>
    </row>
    <row r="2504" spans="1:10">
      <c r="A2504" s="1320"/>
      <c r="B2504" s="1321"/>
      <c r="C2504" s="1321"/>
      <c r="D2504" s="1322"/>
      <c r="E2504" s="134" t="str">
        <f t="shared" ref="E2504:I2504" si="823">+E1631</f>
        <v>DOMICILIARIA 10</v>
      </c>
      <c r="F2504" s="134">
        <f t="shared" si="823"/>
        <v>8.24</v>
      </c>
      <c r="G2504" s="134">
        <f t="shared" si="823"/>
        <v>0.7</v>
      </c>
      <c r="H2504" s="128">
        <f t="shared" si="823"/>
        <v>1.645</v>
      </c>
      <c r="I2504" s="127">
        <f t="shared" si="823"/>
        <v>0.5</v>
      </c>
      <c r="J2504" s="750">
        <f t="shared" si="798"/>
        <v>4.7441800000000001</v>
      </c>
    </row>
    <row r="2505" spans="1:10">
      <c r="A2505" s="1320"/>
      <c r="B2505" s="1321"/>
      <c r="C2505" s="1321"/>
      <c r="D2505" s="1322"/>
      <c r="E2505" s="134" t="str">
        <f t="shared" ref="E2505:I2505" si="824">+E1632</f>
        <v>DOMICILIARIA 11</v>
      </c>
      <c r="F2505" s="134">
        <f t="shared" si="824"/>
        <v>8.17</v>
      </c>
      <c r="G2505" s="134">
        <f t="shared" si="824"/>
        <v>0.7</v>
      </c>
      <c r="H2505" s="128">
        <f t="shared" si="824"/>
        <v>1.645</v>
      </c>
      <c r="I2505" s="127">
        <f t="shared" si="824"/>
        <v>0.5</v>
      </c>
      <c r="J2505" s="750">
        <f t="shared" si="798"/>
        <v>4.7038774999999999</v>
      </c>
    </row>
    <row r="2506" spans="1:10">
      <c r="A2506" s="1320"/>
      <c r="B2506" s="1321"/>
      <c r="C2506" s="1321"/>
      <c r="D2506" s="1322"/>
      <c r="E2506" s="134" t="str">
        <f t="shared" ref="E2506:G2506" si="825">+E1633</f>
        <v>DOMICILIARIA 12</v>
      </c>
      <c r="F2506" s="134">
        <f t="shared" si="825"/>
        <v>4.41</v>
      </c>
      <c r="G2506" s="134">
        <f t="shared" si="825"/>
        <v>0.7</v>
      </c>
      <c r="H2506" s="128">
        <f>+H1633</f>
        <v>1.645</v>
      </c>
      <c r="I2506" s="127">
        <f>+I1633</f>
        <v>0.5</v>
      </c>
      <c r="J2506" s="750">
        <f t="shared" si="798"/>
        <v>2.5390574999999997</v>
      </c>
    </row>
    <row r="2507" spans="1:10">
      <c r="A2507" s="1320"/>
      <c r="B2507" s="1321"/>
      <c r="C2507" s="1321"/>
      <c r="D2507" s="1322"/>
      <c r="E2507" s="134" t="str">
        <f t="shared" ref="E2507:I2507" si="826">+E1634</f>
        <v>DOMICILIARIA 13</v>
      </c>
      <c r="F2507" s="134">
        <f t="shared" si="826"/>
        <v>8.1</v>
      </c>
      <c r="G2507" s="134">
        <f t="shared" si="826"/>
        <v>0.7</v>
      </c>
      <c r="H2507" s="128">
        <f t="shared" si="826"/>
        <v>1.645</v>
      </c>
      <c r="I2507" s="127">
        <f t="shared" si="826"/>
        <v>0.5</v>
      </c>
      <c r="J2507" s="750">
        <f t="shared" si="798"/>
        <v>4.6635749999999989</v>
      </c>
    </row>
    <row r="2508" spans="1:10">
      <c r="A2508" s="1320"/>
      <c r="B2508" s="1321"/>
      <c r="C2508" s="1321"/>
      <c r="D2508" s="1322"/>
      <c r="E2508" s="134" t="str">
        <f t="shared" ref="E2508:I2508" si="827">+E1635</f>
        <v>P38 A P39</v>
      </c>
      <c r="F2508" s="134">
        <f t="shared" si="827"/>
        <v>0</v>
      </c>
      <c r="G2508" s="134">
        <f t="shared" si="827"/>
        <v>0</v>
      </c>
      <c r="H2508" s="128">
        <f t="shared" si="827"/>
        <v>0</v>
      </c>
      <c r="I2508" s="127">
        <f t="shared" si="827"/>
        <v>0</v>
      </c>
      <c r="J2508" s="750">
        <f t="shared" si="798"/>
        <v>0</v>
      </c>
    </row>
    <row r="2509" spans="1:10">
      <c r="A2509" s="1320"/>
      <c r="B2509" s="1321"/>
      <c r="C2509" s="1321"/>
      <c r="D2509" s="1322"/>
      <c r="E2509" s="134" t="str">
        <f t="shared" ref="E2509:G2509" si="828">+E1636</f>
        <v>DOMICILIARIA 1</v>
      </c>
      <c r="F2509" s="134">
        <f t="shared" si="828"/>
        <v>4.1900000000000004</v>
      </c>
      <c r="G2509" s="134">
        <f t="shared" si="828"/>
        <v>0.7</v>
      </c>
      <c r="H2509" s="128">
        <f>+H1636</f>
        <v>1.65</v>
      </c>
      <c r="I2509" s="127">
        <f>+I1636</f>
        <v>0.5</v>
      </c>
      <c r="J2509" s="750">
        <f t="shared" si="798"/>
        <v>2.4197250000000001</v>
      </c>
    </row>
    <row r="2510" spans="1:10">
      <c r="A2510" s="1320"/>
      <c r="B2510" s="1321"/>
      <c r="C2510" s="1321"/>
      <c r="D2510" s="1322"/>
      <c r="E2510" s="134" t="str">
        <f t="shared" ref="E2510:I2510" si="829">+E1637</f>
        <v>DOMICILIARIA 2</v>
      </c>
      <c r="F2510" s="134">
        <f t="shared" si="829"/>
        <v>5.73</v>
      </c>
      <c r="G2510" s="134">
        <f t="shared" si="829"/>
        <v>0.7</v>
      </c>
      <c r="H2510" s="128">
        <f t="shared" si="829"/>
        <v>1.65</v>
      </c>
      <c r="I2510" s="127">
        <f t="shared" si="829"/>
        <v>0.5</v>
      </c>
      <c r="J2510" s="750">
        <f t="shared" si="798"/>
        <v>3.309075</v>
      </c>
    </row>
    <row r="2511" spans="1:10">
      <c r="A2511" s="1320"/>
      <c r="B2511" s="1321"/>
      <c r="C2511" s="1321"/>
      <c r="D2511" s="1322"/>
      <c r="E2511" s="134" t="str">
        <f>+E1638</f>
        <v>DOMICILIARIA 3</v>
      </c>
      <c r="F2511" s="134">
        <f>+F1638</f>
        <v>4.21</v>
      </c>
      <c r="G2511" s="134">
        <f>+G1638</f>
        <v>0.7</v>
      </c>
      <c r="H2511" s="128">
        <f>+H1638</f>
        <v>1.65</v>
      </c>
      <c r="I2511" s="127">
        <f>+I1638</f>
        <v>0.5</v>
      </c>
      <c r="J2511" s="750">
        <f t="shared" si="798"/>
        <v>2.4312749999999994</v>
      </c>
    </row>
    <row r="2512" spans="1:10">
      <c r="A2512" s="1320"/>
      <c r="B2512" s="1321"/>
      <c r="C2512" s="1321"/>
      <c r="D2512" s="1322"/>
      <c r="E2512" s="134" t="str">
        <f t="shared" ref="E2512:G2512" si="830">+E1639</f>
        <v>DOMICILIARIA 4</v>
      </c>
      <c r="F2512" s="134">
        <f t="shared" si="830"/>
        <v>5.66</v>
      </c>
      <c r="G2512" s="134">
        <f t="shared" si="830"/>
        <v>0.7</v>
      </c>
      <c r="H2512" s="128">
        <f>+H1639</f>
        <v>1.65</v>
      </c>
      <c r="I2512" s="127">
        <f>+I1639</f>
        <v>0.5</v>
      </c>
      <c r="J2512" s="750">
        <f t="shared" si="798"/>
        <v>3.2686499999999996</v>
      </c>
    </row>
    <row r="2513" spans="1:10">
      <c r="A2513" s="1320"/>
      <c r="B2513" s="1321"/>
      <c r="C2513" s="1321"/>
      <c r="D2513" s="1322"/>
      <c r="E2513" s="134" t="str">
        <f t="shared" ref="E2513:I2513" si="831">+E1640</f>
        <v>DOMICILIARIA 5</v>
      </c>
      <c r="F2513" s="134">
        <f t="shared" si="831"/>
        <v>4.05</v>
      </c>
      <c r="G2513" s="134">
        <f t="shared" si="831"/>
        <v>0.7</v>
      </c>
      <c r="H2513" s="128">
        <f t="shared" si="831"/>
        <v>1.65</v>
      </c>
      <c r="I2513" s="127">
        <f t="shared" si="831"/>
        <v>0.5</v>
      </c>
      <c r="J2513" s="750">
        <f t="shared" si="798"/>
        <v>2.3388749999999994</v>
      </c>
    </row>
    <row r="2514" spans="1:10">
      <c r="A2514" s="1320"/>
      <c r="B2514" s="1321"/>
      <c r="C2514" s="1321"/>
      <c r="D2514" s="1322"/>
      <c r="E2514" s="134" t="str">
        <f t="shared" ref="E2514:I2514" si="832">+E1641</f>
        <v>DOMICILIARIA 6</v>
      </c>
      <c r="F2514" s="134">
        <f t="shared" si="832"/>
        <v>5.99</v>
      </c>
      <c r="G2514" s="134">
        <f t="shared" si="832"/>
        <v>0.7</v>
      </c>
      <c r="H2514" s="128">
        <f t="shared" si="832"/>
        <v>1.65</v>
      </c>
      <c r="I2514" s="127">
        <f t="shared" si="832"/>
        <v>0.5</v>
      </c>
      <c r="J2514" s="750">
        <f t="shared" si="798"/>
        <v>3.4592249999999996</v>
      </c>
    </row>
    <row r="2515" spans="1:10">
      <c r="A2515" s="1320"/>
      <c r="B2515" s="1321"/>
      <c r="C2515" s="1321"/>
      <c r="D2515" s="1322"/>
      <c r="E2515" s="134" t="str">
        <f t="shared" ref="E2515:G2515" si="833">+E1642</f>
        <v>DOMICILIARIA 7</v>
      </c>
      <c r="F2515" s="134">
        <f t="shared" si="833"/>
        <v>3.88</v>
      </c>
      <c r="G2515" s="134">
        <f t="shared" si="833"/>
        <v>0.7</v>
      </c>
      <c r="H2515" s="128">
        <f>+H1642</f>
        <v>1.65</v>
      </c>
      <c r="I2515" s="127">
        <f>+I1642</f>
        <v>0.5</v>
      </c>
      <c r="J2515" s="750">
        <f t="shared" si="798"/>
        <v>2.2406999999999995</v>
      </c>
    </row>
    <row r="2516" spans="1:10">
      <c r="A2516" s="1320"/>
      <c r="B2516" s="1321"/>
      <c r="C2516" s="1321"/>
      <c r="D2516" s="1322"/>
      <c r="E2516" s="134" t="str">
        <f t="shared" ref="E2516:I2516" si="834">+E1643</f>
        <v>DOMICILIARIA 8</v>
      </c>
      <c r="F2516" s="134">
        <f t="shared" si="834"/>
        <v>3.08</v>
      </c>
      <c r="G2516" s="134">
        <f t="shared" si="834"/>
        <v>0.7</v>
      </c>
      <c r="H2516" s="128">
        <f t="shared" si="834"/>
        <v>1.65</v>
      </c>
      <c r="I2516" s="127">
        <f t="shared" si="834"/>
        <v>0.5</v>
      </c>
      <c r="J2516" s="750">
        <f t="shared" si="798"/>
        <v>1.7786999999999997</v>
      </c>
    </row>
    <row r="2517" spans="1:10">
      <c r="A2517" s="1320"/>
      <c r="B2517" s="1321"/>
      <c r="C2517" s="1321"/>
      <c r="D2517" s="1322"/>
      <c r="E2517" s="134" t="str">
        <f t="shared" ref="E2517:I2517" si="835">+E1644</f>
        <v>DOMICILIARIA 9</v>
      </c>
      <c r="F2517" s="134">
        <f t="shared" si="835"/>
        <v>6.12</v>
      </c>
      <c r="G2517" s="134">
        <f t="shared" si="835"/>
        <v>0.7</v>
      </c>
      <c r="H2517" s="128">
        <f t="shared" si="835"/>
        <v>1.65</v>
      </c>
      <c r="I2517" s="127">
        <f t="shared" si="835"/>
        <v>0.5</v>
      </c>
      <c r="J2517" s="750">
        <f t="shared" si="798"/>
        <v>3.5342999999999996</v>
      </c>
    </row>
    <row r="2518" spans="1:10">
      <c r="A2518" s="1320"/>
      <c r="B2518" s="1321"/>
      <c r="C2518" s="1321"/>
      <c r="D2518" s="1322"/>
      <c r="E2518" s="134" t="str">
        <f t="shared" ref="E2518:G2518" si="836">+E1645</f>
        <v>DOMICILIARIA 10</v>
      </c>
      <c r="F2518" s="134">
        <f t="shared" si="836"/>
        <v>2.7</v>
      </c>
      <c r="G2518" s="134">
        <f t="shared" si="836"/>
        <v>0.7</v>
      </c>
      <c r="H2518" s="128">
        <f>+H1645</f>
        <v>1.65</v>
      </c>
      <c r="I2518" s="127">
        <f>+I1645</f>
        <v>0.5</v>
      </c>
      <c r="J2518" s="750">
        <f t="shared" si="798"/>
        <v>1.5592499999999998</v>
      </c>
    </row>
    <row r="2519" spans="1:10">
      <c r="A2519" s="1320"/>
      <c r="B2519" s="1321"/>
      <c r="C2519" s="1321"/>
      <c r="D2519" s="1322"/>
      <c r="E2519" s="134" t="str">
        <f t="shared" ref="E2519:I2519" si="837">+E1646</f>
        <v>DOMICILIARIA 11</v>
      </c>
      <c r="F2519" s="134">
        <f t="shared" si="837"/>
        <v>6.52</v>
      </c>
      <c r="G2519" s="134">
        <f t="shared" si="837"/>
        <v>0.7</v>
      </c>
      <c r="H2519" s="128">
        <f t="shared" si="837"/>
        <v>1.65</v>
      </c>
      <c r="I2519" s="127">
        <f t="shared" si="837"/>
        <v>0.5</v>
      </c>
      <c r="J2519" s="750">
        <f t="shared" si="798"/>
        <v>3.765299999999999</v>
      </c>
    </row>
    <row r="2520" spans="1:10">
      <c r="A2520" s="1320"/>
      <c r="B2520" s="1321"/>
      <c r="C2520" s="1321"/>
      <c r="D2520" s="1322"/>
      <c r="E2520" s="134" t="str">
        <f t="shared" ref="E2520:I2520" si="838">+E1647</f>
        <v>DOMICILIARIA 12</v>
      </c>
      <c r="F2520" s="134">
        <f t="shared" si="838"/>
        <v>2.56</v>
      </c>
      <c r="G2520" s="134">
        <f t="shared" si="838"/>
        <v>0.7</v>
      </c>
      <c r="H2520" s="128">
        <f t="shared" si="838"/>
        <v>1.65</v>
      </c>
      <c r="I2520" s="127">
        <f t="shared" si="838"/>
        <v>0.5</v>
      </c>
      <c r="J2520" s="750">
        <f t="shared" si="798"/>
        <v>1.4783999999999997</v>
      </c>
    </row>
    <row r="2521" spans="1:10">
      <c r="A2521" s="1320"/>
      <c r="B2521" s="1321"/>
      <c r="C2521" s="1321"/>
      <c r="D2521" s="1322"/>
      <c r="E2521" s="134" t="str">
        <f t="shared" ref="E2521:G2521" si="839">+E1648</f>
        <v>P39 A P40</v>
      </c>
      <c r="F2521" s="134">
        <f t="shared" si="839"/>
        <v>0</v>
      </c>
      <c r="G2521" s="134">
        <f t="shared" si="839"/>
        <v>0</v>
      </c>
      <c r="H2521" s="128">
        <f>+H1648</f>
        <v>0</v>
      </c>
      <c r="I2521" s="127">
        <f>+I1648</f>
        <v>0</v>
      </c>
      <c r="J2521" s="750">
        <f t="shared" si="798"/>
        <v>0</v>
      </c>
    </row>
    <row r="2522" spans="1:10">
      <c r="A2522" s="1320"/>
      <c r="B2522" s="1321"/>
      <c r="C2522" s="1321"/>
      <c r="D2522" s="1322"/>
      <c r="E2522" s="134" t="str">
        <f t="shared" ref="E2522:I2522" si="840">+E1649</f>
        <v>DOMICILIARIA 1</v>
      </c>
      <c r="F2522" s="134">
        <f t="shared" si="840"/>
        <v>7.08</v>
      </c>
      <c r="G2522" s="134">
        <f t="shared" si="840"/>
        <v>0.7</v>
      </c>
      <c r="H2522" s="128">
        <f t="shared" si="840"/>
        <v>1.65</v>
      </c>
      <c r="I2522" s="127">
        <f t="shared" si="840"/>
        <v>0.5</v>
      </c>
      <c r="J2522" s="750">
        <f t="shared" si="798"/>
        <v>4.0886999999999993</v>
      </c>
    </row>
    <row r="2523" spans="1:10">
      <c r="A2523" s="1320"/>
      <c r="B2523" s="1321"/>
      <c r="C2523" s="1321"/>
      <c r="D2523" s="1322"/>
      <c r="E2523" s="134" t="str">
        <f t="shared" ref="E2523:I2523" si="841">+E1650</f>
        <v>DOMICILIARIA 2</v>
      </c>
      <c r="F2523" s="134">
        <f t="shared" si="841"/>
        <v>1.81</v>
      </c>
      <c r="G2523" s="134">
        <f t="shared" si="841"/>
        <v>0.7</v>
      </c>
      <c r="H2523" s="128">
        <f t="shared" si="841"/>
        <v>1.65</v>
      </c>
      <c r="I2523" s="127">
        <f t="shared" si="841"/>
        <v>0.5</v>
      </c>
      <c r="J2523" s="750">
        <f t="shared" si="798"/>
        <v>1.045275</v>
      </c>
    </row>
    <row r="2524" spans="1:10">
      <c r="A2524" s="1320"/>
      <c r="B2524" s="1321"/>
      <c r="C2524" s="1321"/>
      <c r="D2524" s="1322"/>
      <c r="E2524" s="134" t="str">
        <f t="shared" ref="E2524:G2524" si="842">+E1651</f>
        <v>DOMICILIARIA 3</v>
      </c>
      <c r="F2524" s="134">
        <f t="shared" si="842"/>
        <v>6.98</v>
      </c>
      <c r="G2524" s="134">
        <f t="shared" si="842"/>
        <v>0.7</v>
      </c>
      <c r="H2524" s="128">
        <f>+H1651</f>
        <v>1.65</v>
      </c>
      <c r="I2524" s="127">
        <f>+I1651</f>
        <v>0.5</v>
      </c>
      <c r="J2524" s="750">
        <f t="shared" si="798"/>
        <v>4.0309499999999998</v>
      </c>
    </row>
    <row r="2525" spans="1:10">
      <c r="A2525" s="1320"/>
      <c r="B2525" s="1321"/>
      <c r="C2525" s="1321"/>
      <c r="D2525" s="1322"/>
      <c r="E2525" s="134" t="str">
        <f t="shared" ref="E2525:I2525" si="843">+E1652</f>
        <v>DOMICILIARIA 4</v>
      </c>
      <c r="F2525" s="134">
        <f t="shared" si="843"/>
        <v>1.68</v>
      </c>
      <c r="G2525" s="134">
        <f t="shared" si="843"/>
        <v>0.7</v>
      </c>
      <c r="H2525" s="128">
        <f t="shared" si="843"/>
        <v>1.65</v>
      </c>
      <c r="I2525" s="127">
        <f t="shared" si="843"/>
        <v>0.5</v>
      </c>
      <c r="J2525" s="750">
        <f t="shared" si="798"/>
        <v>0.97019999999999984</v>
      </c>
    </row>
    <row r="2526" spans="1:10">
      <c r="A2526" s="1320"/>
      <c r="B2526" s="1321"/>
      <c r="C2526" s="1321"/>
      <c r="D2526" s="1322"/>
      <c r="E2526" s="134" t="str">
        <f>+E1653</f>
        <v>DOMICILIARIA 5</v>
      </c>
      <c r="F2526" s="134">
        <f>+F1653</f>
        <v>7.27</v>
      </c>
      <c r="G2526" s="134">
        <f>+G1653</f>
        <v>0.7</v>
      </c>
      <c r="H2526" s="128">
        <f>+H1653</f>
        <v>1.65</v>
      </c>
      <c r="I2526" s="127">
        <f>+I1653</f>
        <v>0.5</v>
      </c>
      <c r="J2526" s="750">
        <f t="shared" si="798"/>
        <v>4.1984249999999994</v>
      </c>
    </row>
    <row r="2527" spans="1:10">
      <c r="A2527" s="1320"/>
      <c r="B2527" s="1321"/>
      <c r="C2527" s="1321"/>
      <c r="D2527" s="1322"/>
      <c r="E2527" s="134" t="str">
        <f t="shared" ref="E2527:G2527" si="844">+E1654</f>
        <v>DOMICILIARIA 6</v>
      </c>
      <c r="F2527" s="134">
        <f t="shared" si="844"/>
        <v>1.73</v>
      </c>
      <c r="G2527" s="134">
        <f t="shared" si="844"/>
        <v>0.7</v>
      </c>
      <c r="H2527" s="128">
        <f>+H1654</f>
        <v>1.65</v>
      </c>
      <c r="I2527" s="127">
        <f>+I1654</f>
        <v>0.5</v>
      </c>
      <c r="J2527" s="750">
        <f t="shared" si="798"/>
        <v>0.99907499999999982</v>
      </c>
    </row>
    <row r="2528" spans="1:10">
      <c r="A2528" s="1320"/>
      <c r="B2528" s="1321"/>
      <c r="C2528" s="1321"/>
      <c r="D2528" s="1322"/>
      <c r="E2528" s="134" t="str">
        <f t="shared" ref="E2528:I2528" si="845">+E1655</f>
        <v>DOMICILIARIA 7</v>
      </c>
      <c r="F2528" s="134">
        <f t="shared" si="845"/>
        <v>7.38</v>
      </c>
      <c r="G2528" s="134">
        <f t="shared" si="845"/>
        <v>0.7</v>
      </c>
      <c r="H2528" s="128">
        <f t="shared" si="845"/>
        <v>1.65</v>
      </c>
      <c r="I2528" s="127">
        <f t="shared" si="845"/>
        <v>0.5</v>
      </c>
      <c r="J2528" s="750">
        <f t="shared" si="798"/>
        <v>4.2619499999999997</v>
      </c>
    </row>
    <row r="2529" spans="1:10">
      <c r="A2529" s="1320"/>
      <c r="B2529" s="1321"/>
      <c r="C2529" s="1321"/>
      <c r="D2529" s="1322"/>
      <c r="E2529" s="134" t="str">
        <f t="shared" ref="E2529:I2529" si="846">+E1656</f>
        <v>DOMICILIARIA 8</v>
      </c>
      <c r="F2529" s="134">
        <f t="shared" si="846"/>
        <v>7.36</v>
      </c>
      <c r="G2529" s="134">
        <f t="shared" si="846"/>
        <v>0.7</v>
      </c>
      <c r="H2529" s="128">
        <f t="shared" si="846"/>
        <v>1.65</v>
      </c>
      <c r="I2529" s="127">
        <f t="shared" si="846"/>
        <v>0.5</v>
      </c>
      <c r="J2529" s="750">
        <f t="shared" si="798"/>
        <v>4.2504</v>
      </c>
    </row>
    <row r="2530" spans="1:10">
      <c r="A2530" s="1320"/>
      <c r="B2530" s="1321"/>
      <c r="C2530" s="1321"/>
      <c r="D2530" s="1322"/>
      <c r="E2530" s="134" t="str">
        <f t="shared" ref="E2530:G2530" si="847">+E1657</f>
        <v>DOMICILIARIA 9</v>
      </c>
      <c r="F2530" s="134">
        <f t="shared" si="847"/>
        <v>2.2000000000000002</v>
      </c>
      <c r="G2530" s="134">
        <f t="shared" si="847"/>
        <v>0.7</v>
      </c>
      <c r="H2530" s="128">
        <f>+H1657</f>
        <v>1.65</v>
      </c>
      <c r="I2530" s="127">
        <f>+I1657</f>
        <v>0.5</v>
      </c>
      <c r="J2530" s="750">
        <f t="shared" si="798"/>
        <v>1.2705</v>
      </c>
    </row>
    <row r="2531" spans="1:10">
      <c r="A2531" s="1320"/>
      <c r="B2531" s="1321"/>
      <c r="C2531" s="1321"/>
      <c r="D2531" s="1322"/>
      <c r="E2531" s="134" t="str">
        <f t="shared" ref="E2531:I2531" si="848">+E1658</f>
        <v>DOMICILIARIA 10</v>
      </c>
      <c r="F2531" s="134">
        <f t="shared" si="848"/>
        <v>3.24</v>
      </c>
      <c r="G2531" s="134">
        <f t="shared" si="848"/>
        <v>0.7</v>
      </c>
      <c r="H2531" s="128">
        <f t="shared" si="848"/>
        <v>1.65</v>
      </c>
      <c r="I2531" s="127">
        <f t="shared" si="848"/>
        <v>0.5</v>
      </c>
      <c r="J2531" s="750">
        <f t="shared" si="798"/>
        <v>1.8710999999999998</v>
      </c>
    </row>
    <row r="2532" spans="1:10">
      <c r="A2532" s="1320"/>
      <c r="B2532" s="1321"/>
      <c r="C2532" s="1321"/>
      <c r="D2532" s="1322"/>
      <c r="E2532" s="134" t="str">
        <f t="shared" ref="E2532:I2532" si="849">+E1659</f>
        <v>DOMICILIARIA 11</v>
      </c>
      <c r="F2532" s="134">
        <f t="shared" si="849"/>
        <v>9.24</v>
      </c>
      <c r="G2532" s="134">
        <f t="shared" si="849"/>
        <v>0.7</v>
      </c>
      <c r="H2532" s="128">
        <f t="shared" si="849"/>
        <v>1.65</v>
      </c>
      <c r="I2532" s="127">
        <f t="shared" si="849"/>
        <v>0.5</v>
      </c>
      <c r="J2532" s="750">
        <f t="shared" si="798"/>
        <v>5.3361000000000001</v>
      </c>
    </row>
    <row r="2533" spans="1:10">
      <c r="A2533" s="1320"/>
      <c r="B2533" s="1321"/>
      <c r="C2533" s="1321"/>
      <c r="D2533" s="1322"/>
      <c r="E2533" s="134" t="str">
        <f t="shared" ref="E2533:G2533" si="850">+E1660</f>
        <v>DOMICILIARIA 12</v>
      </c>
      <c r="F2533" s="134">
        <f t="shared" si="850"/>
        <v>4.08</v>
      </c>
      <c r="G2533" s="134">
        <f t="shared" si="850"/>
        <v>0.7</v>
      </c>
      <c r="H2533" s="128">
        <f>+H1660</f>
        <v>1.65</v>
      </c>
      <c r="I2533" s="127">
        <f>+I1660</f>
        <v>0.5</v>
      </c>
      <c r="J2533" s="750">
        <f t="shared" si="798"/>
        <v>2.3561999999999999</v>
      </c>
    </row>
    <row r="2534" spans="1:10">
      <c r="A2534" s="1320"/>
      <c r="B2534" s="1321"/>
      <c r="C2534" s="1321"/>
      <c r="D2534" s="1322"/>
      <c r="E2534" s="134" t="str">
        <f t="shared" ref="E2534:I2534" si="851">+E1661</f>
        <v>P40 A P41</v>
      </c>
      <c r="F2534" s="134">
        <f t="shared" si="851"/>
        <v>0</v>
      </c>
      <c r="G2534" s="134">
        <f t="shared" si="851"/>
        <v>0</v>
      </c>
      <c r="H2534" s="128">
        <f t="shared" si="851"/>
        <v>0</v>
      </c>
      <c r="I2534" s="127">
        <f t="shared" si="851"/>
        <v>0</v>
      </c>
      <c r="J2534" s="750">
        <f t="shared" si="798"/>
        <v>0</v>
      </c>
    </row>
    <row r="2535" spans="1:10">
      <c r="A2535" s="1320"/>
      <c r="B2535" s="1321"/>
      <c r="C2535" s="1321"/>
      <c r="D2535" s="1322"/>
      <c r="E2535" s="134" t="str">
        <f t="shared" ref="E2535:I2535" si="852">+E1662</f>
        <v>DOMICILIARIA 1</v>
      </c>
      <c r="F2535" s="134">
        <f t="shared" si="852"/>
        <v>5.13</v>
      </c>
      <c r="G2535" s="134">
        <f t="shared" si="852"/>
        <v>0.7</v>
      </c>
      <c r="H2535" s="128">
        <f t="shared" si="852"/>
        <v>1.6750000000000003</v>
      </c>
      <c r="I2535" s="127">
        <f t="shared" si="852"/>
        <v>0.5</v>
      </c>
      <c r="J2535" s="750">
        <f t="shared" si="798"/>
        <v>3.0074625000000004</v>
      </c>
    </row>
    <row r="2536" spans="1:10">
      <c r="A2536" s="1320"/>
      <c r="B2536" s="1321"/>
      <c r="C2536" s="1321"/>
      <c r="D2536" s="1322"/>
      <c r="E2536" s="134" t="str">
        <f t="shared" ref="E2536:G2536" si="853">+E1663</f>
        <v>DOMICILIARIA 2</v>
      </c>
      <c r="F2536" s="134">
        <f t="shared" si="853"/>
        <v>5.14</v>
      </c>
      <c r="G2536" s="134">
        <f t="shared" si="853"/>
        <v>0.7</v>
      </c>
      <c r="H2536" s="128">
        <f>+H1663</f>
        <v>1.6750000000000003</v>
      </c>
      <c r="I2536" s="127">
        <f>+I1663</f>
        <v>0.5</v>
      </c>
      <c r="J2536" s="750">
        <f t="shared" si="798"/>
        <v>3.013325</v>
      </c>
    </row>
    <row r="2537" spans="1:10">
      <c r="A2537" s="1320"/>
      <c r="B2537" s="1321"/>
      <c r="C2537" s="1321"/>
      <c r="D2537" s="1322"/>
      <c r="E2537" s="134" t="str">
        <f t="shared" ref="E2537:I2537" si="854">+E1664</f>
        <v>DOMICILIARIA 3</v>
      </c>
      <c r="F2537" s="134">
        <f t="shared" si="854"/>
        <v>3.86</v>
      </c>
      <c r="G2537" s="134">
        <f t="shared" si="854"/>
        <v>0.7</v>
      </c>
      <c r="H2537" s="128">
        <f t="shared" si="854"/>
        <v>1.6750000000000003</v>
      </c>
      <c r="I2537" s="127">
        <f t="shared" si="854"/>
        <v>0.5</v>
      </c>
      <c r="J2537" s="750">
        <f t="shared" si="798"/>
        <v>2.2629250000000005</v>
      </c>
    </row>
    <row r="2538" spans="1:10">
      <c r="A2538" s="1320"/>
      <c r="B2538" s="1321"/>
      <c r="C2538" s="1321"/>
      <c r="D2538" s="1322"/>
      <c r="E2538" s="134" t="str">
        <f t="shared" ref="E2538:I2538" si="855">+E1665</f>
        <v>DOMICILIARIA 4</v>
      </c>
      <c r="F2538" s="134">
        <f t="shared" si="855"/>
        <v>5.24</v>
      </c>
      <c r="G2538" s="134">
        <f t="shared" si="855"/>
        <v>0.7</v>
      </c>
      <c r="H2538" s="128">
        <f t="shared" si="855"/>
        <v>1.6750000000000003</v>
      </c>
      <c r="I2538" s="127">
        <f t="shared" si="855"/>
        <v>0.5</v>
      </c>
      <c r="J2538" s="750">
        <f t="shared" si="798"/>
        <v>3.0719500000000002</v>
      </c>
    </row>
    <row r="2539" spans="1:10">
      <c r="A2539" s="1320"/>
      <c r="B2539" s="1321"/>
      <c r="C2539" s="1321"/>
      <c r="D2539" s="1322"/>
      <c r="E2539" s="134" t="str">
        <f t="shared" ref="E2539:G2539" si="856">+E1666</f>
        <v>DOMICILIARIA 5</v>
      </c>
      <c r="F2539" s="134">
        <f t="shared" si="856"/>
        <v>5.48</v>
      </c>
      <c r="G2539" s="134">
        <f t="shared" si="856"/>
        <v>0.7</v>
      </c>
      <c r="H2539" s="128">
        <f>+H1666</f>
        <v>1.6750000000000003</v>
      </c>
      <c r="I2539" s="127">
        <f>+I1666</f>
        <v>0.5</v>
      </c>
      <c r="J2539" s="750">
        <f t="shared" si="798"/>
        <v>3.2126500000000004</v>
      </c>
    </row>
    <row r="2540" spans="1:10">
      <c r="A2540" s="1320"/>
      <c r="B2540" s="1321"/>
      <c r="C2540" s="1321"/>
      <c r="D2540" s="1322"/>
      <c r="E2540" s="134" t="str">
        <f t="shared" ref="E2540:I2540" si="857">+E1667</f>
        <v>DOMICILIARIA 6</v>
      </c>
      <c r="F2540" s="134">
        <f t="shared" si="857"/>
        <v>3.8</v>
      </c>
      <c r="G2540" s="134">
        <f t="shared" si="857"/>
        <v>0.7</v>
      </c>
      <c r="H2540" s="128">
        <f t="shared" si="857"/>
        <v>1.6750000000000003</v>
      </c>
      <c r="I2540" s="127">
        <f t="shared" si="857"/>
        <v>0.5</v>
      </c>
      <c r="J2540" s="750">
        <f t="shared" si="798"/>
        <v>2.2277499999999999</v>
      </c>
    </row>
    <row r="2541" spans="1:10">
      <c r="A2541" s="1320"/>
      <c r="B2541" s="1321"/>
      <c r="C2541" s="1321"/>
      <c r="D2541" s="1322"/>
      <c r="E2541" s="134" t="str">
        <f>+E1668</f>
        <v>DOMICILIARIA 7</v>
      </c>
      <c r="F2541" s="134">
        <f>+F1668</f>
        <v>7.02</v>
      </c>
      <c r="G2541" s="134">
        <f>+G1668</f>
        <v>0.7</v>
      </c>
      <c r="H2541" s="128">
        <f>+H1668</f>
        <v>1.6750000000000003</v>
      </c>
      <c r="I2541" s="127">
        <f>+I1668</f>
        <v>0.5</v>
      </c>
      <c r="J2541" s="750">
        <f t="shared" ref="J2541:J2604" si="858">+F2541*G2541*I2541*H2541</f>
        <v>4.115475</v>
      </c>
    </row>
    <row r="2542" spans="1:10">
      <c r="A2542" s="1320"/>
      <c r="B2542" s="1321"/>
      <c r="C2542" s="1321"/>
      <c r="D2542" s="1322"/>
      <c r="E2542" s="134" t="str">
        <f t="shared" ref="E2542:G2542" si="859">+E1669</f>
        <v>DOMICILIARIA 8</v>
      </c>
      <c r="F2542" s="134">
        <f t="shared" si="859"/>
        <v>5.78</v>
      </c>
      <c r="G2542" s="134">
        <f t="shared" si="859"/>
        <v>0.7</v>
      </c>
      <c r="H2542" s="128">
        <f>+H1669</f>
        <v>1.6750000000000003</v>
      </c>
      <c r="I2542" s="127">
        <f>+I1669</f>
        <v>0.5</v>
      </c>
      <c r="J2542" s="750">
        <f t="shared" si="858"/>
        <v>3.3885250000000009</v>
      </c>
    </row>
    <row r="2543" spans="1:10">
      <c r="A2543" s="1320"/>
      <c r="B2543" s="1321"/>
      <c r="C2543" s="1321"/>
      <c r="D2543" s="1322"/>
      <c r="E2543" s="134" t="str">
        <f t="shared" ref="E2543:I2543" si="860">+E1670</f>
        <v>DOMICILIARIA 9</v>
      </c>
      <c r="F2543" s="134">
        <f t="shared" si="860"/>
        <v>4.88</v>
      </c>
      <c r="G2543" s="134">
        <f t="shared" si="860"/>
        <v>0.7</v>
      </c>
      <c r="H2543" s="128">
        <f t="shared" si="860"/>
        <v>1.6750000000000003</v>
      </c>
      <c r="I2543" s="127">
        <f t="shared" si="860"/>
        <v>0.5</v>
      </c>
      <c r="J2543" s="750">
        <f t="shared" si="858"/>
        <v>2.8609000000000004</v>
      </c>
    </row>
    <row r="2544" spans="1:10">
      <c r="A2544" s="1320"/>
      <c r="B2544" s="1321"/>
      <c r="C2544" s="1321"/>
      <c r="D2544" s="1322"/>
      <c r="E2544" s="134" t="str">
        <f t="shared" ref="E2544:I2544" si="861">+E1671</f>
        <v>DOMICILIARIA 10</v>
      </c>
      <c r="F2544" s="134">
        <f t="shared" si="861"/>
        <v>6.09</v>
      </c>
      <c r="G2544" s="134">
        <f t="shared" si="861"/>
        <v>0.7</v>
      </c>
      <c r="H2544" s="128">
        <f t="shared" si="861"/>
        <v>1.6750000000000003</v>
      </c>
      <c r="I2544" s="127">
        <f t="shared" si="861"/>
        <v>0.5</v>
      </c>
      <c r="J2544" s="750">
        <f t="shared" si="858"/>
        <v>3.5702625000000006</v>
      </c>
    </row>
    <row r="2545" spans="1:10">
      <c r="A2545" s="1320"/>
      <c r="B2545" s="1321"/>
      <c r="C2545" s="1321"/>
      <c r="D2545" s="1322"/>
      <c r="E2545" s="134" t="str">
        <f t="shared" ref="E2545:G2545" si="862">+E1672</f>
        <v>DOMICILIARIA 11</v>
      </c>
      <c r="F2545" s="134">
        <f t="shared" si="862"/>
        <v>6.1</v>
      </c>
      <c r="G2545" s="134">
        <f t="shared" si="862"/>
        <v>0.7</v>
      </c>
      <c r="H2545" s="128">
        <f>+H1672</f>
        <v>1.6750000000000003</v>
      </c>
      <c r="I2545" s="127">
        <f>+I1672</f>
        <v>0.5</v>
      </c>
      <c r="J2545" s="750">
        <f t="shared" si="858"/>
        <v>3.5761250000000002</v>
      </c>
    </row>
    <row r="2546" spans="1:10">
      <c r="A2546" s="1320"/>
      <c r="B2546" s="1321"/>
      <c r="C2546" s="1321"/>
      <c r="D2546" s="1322"/>
      <c r="E2546" s="134" t="str">
        <f t="shared" ref="E2546:I2546" si="863">+E1673</f>
        <v>DOMICILIARIA 12</v>
      </c>
      <c r="F2546" s="134">
        <f t="shared" si="863"/>
        <v>4.72</v>
      </c>
      <c r="G2546" s="134">
        <f t="shared" si="863"/>
        <v>0.7</v>
      </c>
      <c r="H2546" s="128">
        <f t="shared" si="863"/>
        <v>1.6750000000000003</v>
      </c>
      <c r="I2546" s="127">
        <f t="shared" si="863"/>
        <v>0.5</v>
      </c>
      <c r="J2546" s="750">
        <f t="shared" si="858"/>
        <v>2.7671000000000001</v>
      </c>
    </row>
    <row r="2547" spans="1:10">
      <c r="A2547" s="1320"/>
      <c r="B2547" s="1321"/>
      <c r="C2547" s="1321"/>
      <c r="D2547" s="1322"/>
      <c r="E2547" s="134" t="str">
        <f t="shared" ref="E2547:I2547" si="864">+E1674</f>
        <v>DOMICILIARIA 13</v>
      </c>
      <c r="F2547" s="134">
        <f t="shared" si="864"/>
        <v>4.6100000000000003</v>
      </c>
      <c r="G2547" s="134">
        <f t="shared" si="864"/>
        <v>0.7</v>
      </c>
      <c r="H2547" s="128">
        <f t="shared" si="864"/>
        <v>1.6750000000000003</v>
      </c>
      <c r="I2547" s="127">
        <f t="shared" si="864"/>
        <v>0.5</v>
      </c>
      <c r="J2547" s="750">
        <f t="shared" si="858"/>
        <v>2.7026125000000003</v>
      </c>
    </row>
    <row r="2548" spans="1:10">
      <c r="A2548" s="1320"/>
      <c r="B2548" s="1321"/>
      <c r="C2548" s="1321"/>
      <c r="D2548" s="1322"/>
      <c r="E2548" s="134" t="str">
        <f t="shared" ref="E2548:G2548" si="865">+E1675</f>
        <v>DOMICILIARIA 14</v>
      </c>
      <c r="F2548" s="134">
        <f t="shared" si="865"/>
        <v>4.9400000000000004</v>
      </c>
      <c r="G2548" s="134">
        <f t="shared" si="865"/>
        <v>0.7</v>
      </c>
      <c r="H2548" s="128">
        <f>+H1675</f>
        <v>1.6750000000000003</v>
      </c>
      <c r="I2548" s="127">
        <f>+I1675</f>
        <v>0.5</v>
      </c>
      <c r="J2548" s="750">
        <f t="shared" si="858"/>
        <v>2.8960750000000006</v>
      </c>
    </row>
    <row r="2549" spans="1:10">
      <c r="A2549" s="1320"/>
      <c r="B2549" s="1321"/>
      <c r="C2549" s="1321"/>
      <c r="D2549" s="1322"/>
      <c r="E2549" s="134" t="str">
        <f t="shared" ref="E2549:I2549" si="866">+E1676</f>
        <v>DOMICILIARIA 15</v>
      </c>
      <c r="F2549" s="134">
        <f t="shared" si="866"/>
        <v>5.54</v>
      </c>
      <c r="G2549" s="134">
        <f t="shared" si="866"/>
        <v>0.7</v>
      </c>
      <c r="H2549" s="128">
        <f t="shared" si="866"/>
        <v>1.6750000000000003</v>
      </c>
      <c r="I2549" s="127">
        <f t="shared" si="866"/>
        <v>0.5</v>
      </c>
      <c r="J2549" s="750">
        <f t="shared" si="858"/>
        <v>3.2478250000000002</v>
      </c>
    </row>
    <row r="2550" spans="1:10">
      <c r="A2550" s="1320"/>
      <c r="B2550" s="1321"/>
      <c r="C2550" s="1321"/>
      <c r="D2550" s="1322"/>
      <c r="E2550" s="134" t="str">
        <f t="shared" ref="E2550:I2550" si="867">+E1677</f>
        <v>DOMICILIARIA 16</v>
      </c>
      <c r="F2550" s="134">
        <f t="shared" si="867"/>
        <v>4.3</v>
      </c>
      <c r="G2550" s="134">
        <f t="shared" si="867"/>
        <v>0.7</v>
      </c>
      <c r="H2550" s="128">
        <f t="shared" si="867"/>
        <v>1.6750000000000003</v>
      </c>
      <c r="I2550" s="127">
        <f t="shared" si="867"/>
        <v>0.5</v>
      </c>
      <c r="J2550" s="750">
        <f t="shared" si="858"/>
        <v>2.5208750000000002</v>
      </c>
    </row>
    <row r="2551" spans="1:10">
      <c r="A2551" s="1320"/>
      <c r="B2551" s="1321"/>
      <c r="C2551" s="1321"/>
      <c r="D2551" s="1322"/>
      <c r="E2551" s="134" t="str">
        <f t="shared" ref="E2551:G2551" si="868">+E1678</f>
        <v>P41 A P42</v>
      </c>
      <c r="F2551" s="134">
        <f t="shared" si="868"/>
        <v>0</v>
      </c>
      <c r="G2551" s="134">
        <f t="shared" si="868"/>
        <v>0</v>
      </c>
      <c r="H2551" s="128">
        <f>+H1678</f>
        <v>0</v>
      </c>
      <c r="I2551" s="127">
        <f>+I1678</f>
        <v>0</v>
      </c>
      <c r="J2551" s="750">
        <f t="shared" si="858"/>
        <v>0</v>
      </c>
    </row>
    <row r="2552" spans="1:10">
      <c r="A2552" s="1320"/>
      <c r="B2552" s="1321"/>
      <c r="C2552" s="1321"/>
      <c r="D2552" s="1322"/>
      <c r="E2552" s="134" t="str">
        <f t="shared" ref="E2552:I2552" si="869">+E1679</f>
        <v>DOMICILIARIA 1</v>
      </c>
      <c r="F2552" s="134">
        <f t="shared" si="869"/>
        <v>4.32</v>
      </c>
      <c r="G2552" s="134">
        <f t="shared" si="869"/>
        <v>0.7</v>
      </c>
      <c r="H2552" s="128">
        <f t="shared" si="869"/>
        <v>1.7000000000000002</v>
      </c>
      <c r="I2552" s="127">
        <f t="shared" si="869"/>
        <v>0.5</v>
      </c>
      <c r="J2552" s="750">
        <f t="shared" si="858"/>
        <v>2.5704000000000002</v>
      </c>
    </row>
    <row r="2553" spans="1:10">
      <c r="A2553" s="1320"/>
      <c r="B2553" s="1321"/>
      <c r="C2553" s="1321"/>
      <c r="D2553" s="1322"/>
      <c r="E2553" s="134" t="str">
        <f t="shared" ref="E2553:I2553" si="870">+E1680</f>
        <v>DOMICILIARIA 2</v>
      </c>
      <c r="F2553" s="134">
        <f t="shared" si="870"/>
        <v>5.99</v>
      </c>
      <c r="G2553" s="134">
        <f t="shared" si="870"/>
        <v>0.7</v>
      </c>
      <c r="H2553" s="128">
        <f t="shared" si="870"/>
        <v>1.7000000000000002</v>
      </c>
      <c r="I2553" s="127">
        <f t="shared" si="870"/>
        <v>0.5</v>
      </c>
      <c r="J2553" s="750">
        <f t="shared" si="858"/>
        <v>3.5640499999999999</v>
      </c>
    </row>
    <row r="2554" spans="1:10">
      <c r="A2554" s="1320"/>
      <c r="B2554" s="1321"/>
      <c r="C2554" s="1321"/>
      <c r="D2554" s="1322"/>
      <c r="E2554" s="134" t="str">
        <f t="shared" ref="E2554:G2554" si="871">+E1681</f>
        <v>DOMICILIARIA 3</v>
      </c>
      <c r="F2554" s="134">
        <f t="shared" si="871"/>
        <v>4.16</v>
      </c>
      <c r="G2554" s="134">
        <f t="shared" si="871"/>
        <v>0.7</v>
      </c>
      <c r="H2554" s="128">
        <f>+H1681</f>
        <v>1.7000000000000002</v>
      </c>
      <c r="I2554" s="127">
        <f>+I1681</f>
        <v>0.5</v>
      </c>
      <c r="J2554" s="750">
        <f t="shared" si="858"/>
        <v>2.4752000000000001</v>
      </c>
    </row>
    <row r="2555" spans="1:10">
      <c r="A2555" s="1320"/>
      <c r="B2555" s="1321"/>
      <c r="C2555" s="1321"/>
      <c r="D2555" s="1322"/>
      <c r="E2555" s="134" t="str">
        <f t="shared" ref="E2555:I2555" si="872">+E1682</f>
        <v>DOMICILIARIA 4</v>
      </c>
      <c r="F2555" s="134">
        <f t="shared" si="872"/>
        <v>5.59</v>
      </c>
      <c r="G2555" s="134">
        <f t="shared" si="872"/>
        <v>0.7</v>
      </c>
      <c r="H2555" s="128">
        <f t="shared" si="872"/>
        <v>1.7000000000000002</v>
      </c>
      <c r="I2555" s="127">
        <f t="shared" si="872"/>
        <v>0.5</v>
      </c>
      <c r="J2555" s="750">
        <f t="shared" si="858"/>
        <v>3.3260500000000004</v>
      </c>
    </row>
    <row r="2556" spans="1:10">
      <c r="A2556" s="1320"/>
      <c r="B2556" s="1321"/>
      <c r="C2556" s="1321"/>
      <c r="D2556" s="1322"/>
      <c r="E2556" s="134" t="str">
        <f>+E1683</f>
        <v>DOMICILIARIA 5</v>
      </c>
      <c r="F2556" s="134">
        <f>+F1683</f>
        <v>4.2300000000000004</v>
      </c>
      <c r="G2556" s="134">
        <f>+G1683</f>
        <v>0.7</v>
      </c>
      <c r="H2556" s="128">
        <f>+H1683</f>
        <v>1.7000000000000002</v>
      </c>
      <c r="I2556" s="127">
        <f>+I1683</f>
        <v>0.5</v>
      </c>
      <c r="J2556" s="750">
        <f t="shared" si="858"/>
        <v>2.5168500000000007</v>
      </c>
    </row>
    <row r="2557" spans="1:10">
      <c r="A2557" s="1320"/>
      <c r="B2557" s="1321"/>
      <c r="C2557" s="1321"/>
      <c r="D2557" s="1322"/>
      <c r="E2557" s="134" t="str">
        <f t="shared" ref="E2557:G2557" si="873">+E1684</f>
        <v>DOMICILIARIA 6</v>
      </c>
      <c r="F2557" s="134">
        <f t="shared" si="873"/>
        <v>5.32</v>
      </c>
      <c r="G2557" s="134">
        <f t="shared" si="873"/>
        <v>0.7</v>
      </c>
      <c r="H2557" s="128">
        <f>+H1684</f>
        <v>1.7000000000000002</v>
      </c>
      <c r="I2557" s="127">
        <f>+I1684</f>
        <v>0.5</v>
      </c>
      <c r="J2557" s="750">
        <f t="shared" si="858"/>
        <v>3.1654</v>
      </c>
    </row>
    <row r="2558" spans="1:10">
      <c r="A2558" s="1320"/>
      <c r="B2558" s="1321"/>
      <c r="C2558" s="1321"/>
      <c r="D2558" s="1322"/>
      <c r="E2558" s="134" t="str">
        <f t="shared" ref="E2558:I2558" si="874">+E1685</f>
        <v>DOMICILIARIA 7</v>
      </c>
      <c r="F2558" s="134">
        <f t="shared" si="874"/>
        <v>4.38</v>
      </c>
      <c r="G2558" s="134">
        <f t="shared" si="874"/>
        <v>0.7</v>
      </c>
      <c r="H2558" s="128">
        <f t="shared" si="874"/>
        <v>1.7000000000000002</v>
      </c>
      <c r="I2558" s="127">
        <f t="shared" si="874"/>
        <v>0.5</v>
      </c>
      <c r="J2558" s="750">
        <f t="shared" si="858"/>
        <v>2.6061000000000001</v>
      </c>
    </row>
    <row r="2559" spans="1:10">
      <c r="A2559" s="1320"/>
      <c r="B2559" s="1321"/>
      <c r="C2559" s="1321"/>
      <c r="D2559" s="1322"/>
      <c r="E2559" s="134" t="str">
        <f t="shared" ref="E2559:I2559" si="875">+E1686</f>
        <v>DOMICILIARIA 8</v>
      </c>
      <c r="F2559" s="134">
        <f t="shared" si="875"/>
        <v>5.08</v>
      </c>
      <c r="G2559" s="134">
        <f t="shared" si="875"/>
        <v>0.7</v>
      </c>
      <c r="H2559" s="128">
        <f t="shared" si="875"/>
        <v>1.7000000000000002</v>
      </c>
      <c r="I2559" s="127">
        <f t="shared" si="875"/>
        <v>0.5</v>
      </c>
      <c r="J2559" s="750">
        <f t="shared" si="858"/>
        <v>3.0226000000000002</v>
      </c>
    </row>
    <row r="2560" spans="1:10">
      <c r="A2560" s="1320"/>
      <c r="B2560" s="1321"/>
      <c r="C2560" s="1321"/>
      <c r="D2560" s="1322"/>
      <c r="E2560" s="134" t="str">
        <f t="shared" ref="E2560:G2560" si="876">+E1687</f>
        <v>DOMICILIARIA 9</v>
      </c>
      <c r="F2560" s="134">
        <f t="shared" si="876"/>
        <v>4.53</v>
      </c>
      <c r="G2560" s="134">
        <f t="shared" si="876"/>
        <v>0.7</v>
      </c>
      <c r="H2560" s="128">
        <f>+H1687</f>
        <v>1.7000000000000002</v>
      </c>
      <c r="I2560" s="127">
        <f>+I1687</f>
        <v>0.5</v>
      </c>
      <c r="J2560" s="750">
        <f t="shared" si="858"/>
        <v>2.6953499999999999</v>
      </c>
    </row>
    <row r="2561" spans="1:10">
      <c r="A2561" s="1320"/>
      <c r="B2561" s="1321"/>
      <c r="C2561" s="1321"/>
      <c r="D2561" s="1322"/>
      <c r="E2561" s="134" t="str">
        <f t="shared" ref="E2561:I2561" si="877">+E1688</f>
        <v>DOMICILIARIA 10</v>
      </c>
      <c r="F2561" s="134">
        <f t="shared" si="877"/>
        <v>4.82</v>
      </c>
      <c r="G2561" s="134">
        <f t="shared" si="877"/>
        <v>0.7</v>
      </c>
      <c r="H2561" s="128">
        <f t="shared" si="877"/>
        <v>1.7000000000000002</v>
      </c>
      <c r="I2561" s="127">
        <f t="shared" si="877"/>
        <v>0.5</v>
      </c>
      <c r="J2561" s="750">
        <f t="shared" si="858"/>
        <v>2.8679000000000006</v>
      </c>
    </row>
    <row r="2562" spans="1:10">
      <c r="A2562" s="1320"/>
      <c r="B2562" s="1321"/>
      <c r="C2562" s="1321"/>
      <c r="D2562" s="1322"/>
      <c r="E2562" s="134" t="str">
        <f t="shared" ref="E2562:I2562" si="878">+E1689</f>
        <v>DOMICILIARIA 11</v>
      </c>
      <c r="F2562" s="134">
        <f t="shared" si="878"/>
        <v>4.76</v>
      </c>
      <c r="G2562" s="134">
        <f t="shared" si="878"/>
        <v>0.7</v>
      </c>
      <c r="H2562" s="128">
        <f t="shared" si="878"/>
        <v>1.7000000000000002</v>
      </c>
      <c r="I2562" s="127">
        <f t="shared" si="878"/>
        <v>0.5</v>
      </c>
      <c r="J2562" s="750">
        <f t="shared" si="858"/>
        <v>2.8322000000000003</v>
      </c>
    </row>
    <row r="2563" spans="1:10">
      <c r="A2563" s="1320"/>
      <c r="B2563" s="1321"/>
      <c r="C2563" s="1321"/>
      <c r="D2563" s="1322"/>
      <c r="E2563" s="134" t="str">
        <f t="shared" ref="E2563:G2563" si="879">+E1690</f>
        <v>DOMICILIARIA 12</v>
      </c>
      <c r="F2563" s="134">
        <f t="shared" si="879"/>
        <v>4.42</v>
      </c>
      <c r="G2563" s="134">
        <f t="shared" si="879"/>
        <v>0.7</v>
      </c>
      <c r="H2563" s="128">
        <f>+H1690</f>
        <v>1.7000000000000002</v>
      </c>
      <c r="I2563" s="127">
        <f>+I1690</f>
        <v>0.5</v>
      </c>
      <c r="J2563" s="750">
        <f t="shared" si="858"/>
        <v>2.6299000000000001</v>
      </c>
    </row>
    <row r="2564" spans="1:10">
      <c r="A2564" s="1320"/>
      <c r="B2564" s="1321"/>
      <c r="C2564" s="1321"/>
      <c r="D2564" s="1322"/>
      <c r="E2564" s="134" t="str">
        <f t="shared" ref="E2564:I2564" si="880">+E1691</f>
        <v>DOMICILIARIA 13</v>
      </c>
      <c r="F2564" s="134">
        <f t="shared" si="880"/>
        <v>5.08</v>
      </c>
      <c r="G2564" s="134">
        <f t="shared" si="880"/>
        <v>0.7</v>
      </c>
      <c r="H2564" s="128">
        <f t="shared" si="880"/>
        <v>1.7000000000000002</v>
      </c>
      <c r="I2564" s="127">
        <f t="shared" si="880"/>
        <v>0.5</v>
      </c>
      <c r="J2564" s="750">
        <f t="shared" si="858"/>
        <v>3.0226000000000002</v>
      </c>
    </row>
    <row r="2565" spans="1:10">
      <c r="A2565" s="1320"/>
      <c r="B2565" s="1321"/>
      <c r="C2565" s="1321"/>
      <c r="D2565" s="1322"/>
      <c r="E2565" s="134" t="str">
        <f t="shared" ref="E2565:I2565" si="881">+E1692</f>
        <v>DOMICILIARIA 14</v>
      </c>
      <c r="F2565" s="134">
        <f t="shared" si="881"/>
        <v>4.33</v>
      </c>
      <c r="G2565" s="134">
        <f t="shared" si="881"/>
        <v>0.7</v>
      </c>
      <c r="H2565" s="128">
        <f t="shared" si="881"/>
        <v>1.7000000000000002</v>
      </c>
      <c r="I2565" s="127">
        <f t="shared" si="881"/>
        <v>0.5</v>
      </c>
      <c r="J2565" s="750">
        <f t="shared" si="858"/>
        <v>2.5763500000000001</v>
      </c>
    </row>
    <row r="2566" spans="1:10">
      <c r="A2566" s="1320"/>
      <c r="B2566" s="1321"/>
      <c r="C2566" s="1321"/>
      <c r="D2566" s="1322"/>
      <c r="E2566" s="134" t="str">
        <f t="shared" ref="E2566:G2566" si="882">+E1693</f>
        <v>DOMICILIARIA 15</v>
      </c>
      <c r="F2566" s="134">
        <f t="shared" si="882"/>
        <v>4.72</v>
      </c>
      <c r="G2566" s="134">
        <f t="shared" si="882"/>
        <v>0.7</v>
      </c>
      <c r="H2566" s="128">
        <f>+H1693</f>
        <v>1.7000000000000002</v>
      </c>
      <c r="I2566" s="127">
        <f>+I1693</f>
        <v>0.5</v>
      </c>
      <c r="J2566" s="750">
        <f t="shared" si="858"/>
        <v>2.8084000000000002</v>
      </c>
    </row>
    <row r="2567" spans="1:10">
      <c r="A2567" s="1320"/>
      <c r="B2567" s="1321"/>
      <c r="C2567" s="1321"/>
      <c r="D2567" s="1322"/>
      <c r="E2567" s="134" t="str">
        <f t="shared" ref="E2567:I2567" si="883">+E1694</f>
        <v>DOMICILIARIA 16</v>
      </c>
      <c r="F2567" s="134">
        <f t="shared" si="883"/>
        <v>4.2</v>
      </c>
      <c r="G2567" s="134">
        <f t="shared" si="883"/>
        <v>0.7</v>
      </c>
      <c r="H2567" s="128">
        <f t="shared" si="883"/>
        <v>1.7000000000000002</v>
      </c>
      <c r="I2567" s="127">
        <f t="shared" si="883"/>
        <v>0.5</v>
      </c>
      <c r="J2567" s="750">
        <f t="shared" si="858"/>
        <v>2.4990000000000001</v>
      </c>
    </row>
    <row r="2568" spans="1:10">
      <c r="A2568" s="1320"/>
      <c r="B2568" s="1321"/>
      <c r="C2568" s="1321"/>
      <c r="D2568" s="1322"/>
      <c r="E2568" s="134" t="str">
        <f t="shared" ref="E2568:I2568" si="884">+E1695</f>
        <v>DOMICILIARIA 17</v>
      </c>
      <c r="F2568" s="134">
        <f t="shared" si="884"/>
        <v>4.8600000000000003</v>
      </c>
      <c r="G2568" s="134">
        <f t="shared" si="884"/>
        <v>0.7</v>
      </c>
      <c r="H2568" s="128">
        <f t="shared" si="884"/>
        <v>1.7000000000000002</v>
      </c>
      <c r="I2568" s="127">
        <f t="shared" si="884"/>
        <v>0.5</v>
      </c>
      <c r="J2568" s="750">
        <f t="shared" si="858"/>
        <v>2.8917000000000006</v>
      </c>
    </row>
    <row r="2569" spans="1:10">
      <c r="A2569" s="1320"/>
      <c r="B2569" s="1321"/>
      <c r="C2569" s="1321"/>
      <c r="D2569" s="1322"/>
      <c r="E2569" s="134" t="str">
        <f t="shared" ref="E2569:G2569" si="885">+E1696</f>
        <v>DOMICILIARIA 18</v>
      </c>
      <c r="F2569" s="134">
        <f t="shared" si="885"/>
        <v>4.3099999999999996</v>
      </c>
      <c r="G2569" s="134">
        <f t="shared" si="885"/>
        <v>0.7</v>
      </c>
      <c r="H2569" s="128">
        <f>+H1696</f>
        <v>1.7000000000000002</v>
      </c>
      <c r="I2569" s="127">
        <f>+I1696</f>
        <v>0.5</v>
      </c>
      <c r="J2569" s="750">
        <f t="shared" si="858"/>
        <v>2.5644499999999999</v>
      </c>
    </row>
    <row r="2570" spans="1:10">
      <c r="A2570" s="1320"/>
      <c r="B2570" s="1321"/>
      <c r="C2570" s="1321"/>
      <c r="D2570" s="1322"/>
      <c r="E2570" s="134" t="str">
        <f t="shared" ref="E2570:I2570" si="886">+E1697</f>
        <v>P42 A P43</v>
      </c>
      <c r="F2570" s="134">
        <f t="shared" si="886"/>
        <v>0</v>
      </c>
      <c r="G2570" s="134">
        <f t="shared" si="886"/>
        <v>0</v>
      </c>
      <c r="H2570" s="128">
        <f t="shared" si="886"/>
        <v>0</v>
      </c>
      <c r="I2570" s="127">
        <f t="shared" si="886"/>
        <v>0</v>
      </c>
      <c r="J2570" s="750">
        <f t="shared" si="858"/>
        <v>0</v>
      </c>
    </row>
    <row r="2571" spans="1:10">
      <c r="A2571" s="1320"/>
      <c r="B2571" s="1321"/>
      <c r="C2571" s="1321"/>
      <c r="D2571" s="1322"/>
      <c r="E2571" s="134" t="str">
        <f>+E1698</f>
        <v>DOMICILIARIA 1</v>
      </c>
      <c r="F2571" s="134">
        <f>+F1698</f>
        <v>5.22</v>
      </c>
      <c r="G2571" s="134">
        <f>+G1698</f>
        <v>1.1000000000000001</v>
      </c>
      <c r="H2571" s="128">
        <f>+H1698</f>
        <v>2.75</v>
      </c>
      <c r="I2571" s="127">
        <f>+I1698</f>
        <v>0.5</v>
      </c>
      <c r="J2571" s="750">
        <f t="shared" si="858"/>
        <v>7.8952499999999999</v>
      </c>
    </row>
    <row r="2572" spans="1:10">
      <c r="A2572" s="1320"/>
      <c r="B2572" s="1321"/>
      <c r="C2572" s="1321"/>
      <c r="D2572" s="1322"/>
      <c r="E2572" s="134" t="str">
        <f t="shared" ref="E2572:G2572" si="887">+E1699</f>
        <v>DOMICILIARIA 2</v>
      </c>
      <c r="F2572" s="134">
        <f t="shared" si="887"/>
        <v>4.88</v>
      </c>
      <c r="G2572" s="134">
        <f t="shared" si="887"/>
        <v>1.1000000000000001</v>
      </c>
      <c r="H2572" s="128">
        <f>+H1699</f>
        <v>2.75</v>
      </c>
      <c r="I2572" s="127">
        <f>+I1699</f>
        <v>0.5</v>
      </c>
      <c r="J2572" s="750">
        <f t="shared" si="858"/>
        <v>7.3810000000000002</v>
      </c>
    </row>
    <row r="2573" spans="1:10">
      <c r="A2573" s="1320"/>
      <c r="B2573" s="1321"/>
      <c r="C2573" s="1321"/>
      <c r="D2573" s="1322"/>
      <c r="E2573" s="134" t="str">
        <f t="shared" ref="E2573:I2573" si="888">+E1700</f>
        <v>DOMICILIARIA 3</v>
      </c>
      <c r="F2573" s="134">
        <f t="shared" si="888"/>
        <v>5.69</v>
      </c>
      <c r="G2573" s="134">
        <f t="shared" si="888"/>
        <v>1.1000000000000001</v>
      </c>
      <c r="H2573" s="128">
        <f t="shared" si="888"/>
        <v>2.75</v>
      </c>
      <c r="I2573" s="127">
        <f t="shared" si="888"/>
        <v>0.5</v>
      </c>
      <c r="J2573" s="750">
        <f t="shared" si="858"/>
        <v>8.6061250000000022</v>
      </c>
    </row>
    <row r="2574" spans="1:10">
      <c r="A2574" s="1320"/>
      <c r="B2574" s="1321"/>
      <c r="C2574" s="1321"/>
      <c r="D2574" s="1322"/>
      <c r="E2574" s="134" t="str">
        <f t="shared" ref="E2574:I2574" si="889">+E1701</f>
        <v>DOMICILIARIA 4</v>
      </c>
      <c r="F2574" s="134">
        <f t="shared" si="889"/>
        <v>4.9400000000000004</v>
      </c>
      <c r="G2574" s="134">
        <f t="shared" si="889"/>
        <v>1.1000000000000001</v>
      </c>
      <c r="H2574" s="128">
        <f t="shared" si="889"/>
        <v>2.75</v>
      </c>
      <c r="I2574" s="127">
        <f t="shared" si="889"/>
        <v>0.5</v>
      </c>
      <c r="J2574" s="750">
        <f t="shared" si="858"/>
        <v>7.4717500000000019</v>
      </c>
    </row>
    <row r="2575" spans="1:10">
      <c r="A2575" s="1320"/>
      <c r="B2575" s="1321"/>
      <c r="C2575" s="1321"/>
      <c r="D2575" s="1322"/>
      <c r="E2575" s="134" t="str">
        <f t="shared" ref="E2575:G2575" si="890">+E1702</f>
        <v>DOMICILIARIA 5</v>
      </c>
      <c r="F2575" s="134">
        <f t="shared" si="890"/>
        <v>4.6399999999999997</v>
      </c>
      <c r="G2575" s="134">
        <f t="shared" si="890"/>
        <v>1.1000000000000001</v>
      </c>
      <c r="H2575" s="128">
        <f>+H1702</f>
        <v>2.75</v>
      </c>
      <c r="I2575" s="127">
        <f>+I1702</f>
        <v>0.5</v>
      </c>
      <c r="J2575" s="750">
        <f t="shared" si="858"/>
        <v>7.0179999999999998</v>
      </c>
    </row>
    <row r="2576" spans="1:10">
      <c r="A2576" s="1320"/>
      <c r="B2576" s="1321"/>
      <c r="C2576" s="1321"/>
      <c r="D2576" s="1322"/>
      <c r="E2576" s="134" t="str">
        <f t="shared" ref="E2576:I2576" si="891">+E1703</f>
        <v>DOMICILIARIA 6</v>
      </c>
      <c r="F2576" s="134">
        <f t="shared" si="891"/>
        <v>5.68</v>
      </c>
      <c r="G2576" s="134">
        <f t="shared" si="891"/>
        <v>1.1000000000000001</v>
      </c>
      <c r="H2576" s="128">
        <f t="shared" si="891"/>
        <v>2.75</v>
      </c>
      <c r="I2576" s="127">
        <f t="shared" si="891"/>
        <v>0.5</v>
      </c>
      <c r="J2576" s="750">
        <f t="shared" si="858"/>
        <v>8.5910000000000011</v>
      </c>
    </row>
    <row r="2577" spans="1:10">
      <c r="A2577" s="1320"/>
      <c r="B2577" s="1321"/>
      <c r="C2577" s="1321"/>
      <c r="D2577" s="1322"/>
      <c r="E2577" s="134" t="str">
        <f t="shared" ref="E2577:I2577" si="892">+E1704</f>
        <v>DOMICILIARIA 7</v>
      </c>
      <c r="F2577" s="134">
        <f t="shared" si="892"/>
        <v>4.55</v>
      </c>
      <c r="G2577" s="134">
        <f t="shared" si="892"/>
        <v>1.1000000000000001</v>
      </c>
      <c r="H2577" s="128">
        <f t="shared" si="892"/>
        <v>2.75</v>
      </c>
      <c r="I2577" s="127">
        <f t="shared" si="892"/>
        <v>0.5</v>
      </c>
      <c r="J2577" s="750">
        <f t="shared" si="858"/>
        <v>6.881875</v>
      </c>
    </row>
    <row r="2578" spans="1:10">
      <c r="A2578" s="1320"/>
      <c r="B2578" s="1321"/>
      <c r="C2578" s="1321"/>
      <c r="D2578" s="1322"/>
      <c r="E2578" s="134" t="str">
        <f t="shared" ref="E2578:G2578" si="893">+E1705</f>
        <v>DOMICILIARIA 8</v>
      </c>
      <c r="F2578" s="134">
        <f t="shared" si="893"/>
        <v>4.41</v>
      </c>
      <c r="G2578" s="134">
        <f t="shared" si="893"/>
        <v>1.1000000000000001</v>
      </c>
      <c r="H2578" s="128">
        <f>+H1705</f>
        <v>2.75</v>
      </c>
      <c r="I2578" s="127">
        <f>+I1705</f>
        <v>0.5</v>
      </c>
      <c r="J2578" s="750">
        <f t="shared" si="858"/>
        <v>6.6701250000000014</v>
      </c>
    </row>
    <row r="2579" spans="1:10">
      <c r="A2579" s="1320"/>
      <c r="B2579" s="1321"/>
      <c r="C2579" s="1321"/>
      <c r="D2579" s="1322"/>
      <c r="E2579" s="134" t="str">
        <f t="shared" ref="E2579:I2579" si="894">+E1706</f>
        <v>DOMICILIARIA 9</v>
      </c>
      <c r="F2579" s="134">
        <f t="shared" si="894"/>
        <v>5.69</v>
      </c>
      <c r="G2579" s="134">
        <f t="shared" si="894"/>
        <v>1.1000000000000001</v>
      </c>
      <c r="H2579" s="128">
        <f t="shared" si="894"/>
        <v>2.75</v>
      </c>
      <c r="I2579" s="127">
        <f t="shared" si="894"/>
        <v>0.5</v>
      </c>
      <c r="J2579" s="750">
        <f t="shared" si="858"/>
        <v>8.6061250000000022</v>
      </c>
    </row>
    <row r="2580" spans="1:10">
      <c r="A2580" s="1320"/>
      <c r="B2580" s="1321"/>
      <c r="C2580" s="1321"/>
      <c r="D2580" s="1322"/>
      <c r="E2580" s="134" t="str">
        <f t="shared" ref="E2580:I2580" si="895">+E1707</f>
        <v>DOMICILIARIA 10</v>
      </c>
      <c r="F2580" s="134">
        <f t="shared" si="895"/>
        <v>4.3499999999999996</v>
      </c>
      <c r="G2580" s="134">
        <f t="shared" si="895"/>
        <v>1.1000000000000001</v>
      </c>
      <c r="H2580" s="128">
        <f t="shared" si="895"/>
        <v>2.75</v>
      </c>
      <c r="I2580" s="127">
        <f t="shared" si="895"/>
        <v>0.5</v>
      </c>
      <c r="J2580" s="750">
        <f t="shared" si="858"/>
        <v>6.5793750000000006</v>
      </c>
    </row>
    <row r="2581" spans="1:10">
      <c r="A2581" s="1320"/>
      <c r="B2581" s="1321"/>
      <c r="C2581" s="1321"/>
      <c r="D2581" s="1322"/>
      <c r="E2581" s="134" t="str">
        <f t="shared" ref="E2581:G2581" si="896">+E1708</f>
        <v>DOMICILIARIA 11</v>
      </c>
      <c r="F2581" s="134">
        <f t="shared" si="896"/>
        <v>4</v>
      </c>
      <c r="G2581" s="134">
        <f t="shared" si="896"/>
        <v>1.1000000000000001</v>
      </c>
      <c r="H2581" s="128">
        <f>+H1708</f>
        <v>2.75</v>
      </c>
      <c r="I2581" s="127">
        <f>+I1708</f>
        <v>0.5</v>
      </c>
      <c r="J2581" s="750">
        <f t="shared" si="858"/>
        <v>6.0500000000000007</v>
      </c>
    </row>
    <row r="2582" spans="1:10">
      <c r="A2582" s="1320"/>
      <c r="B2582" s="1321"/>
      <c r="C2582" s="1321"/>
      <c r="D2582" s="1322"/>
      <c r="E2582" s="134" t="str">
        <f t="shared" ref="E2582:I2582" si="897">+E1709</f>
        <v>DOMICILIARIA 12</v>
      </c>
      <c r="F2582" s="134">
        <f t="shared" si="897"/>
        <v>5.82</v>
      </c>
      <c r="G2582" s="134">
        <f t="shared" si="897"/>
        <v>1.1000000000000001</v>
      </c>
      <c r="H2582" s="128">
        <f t="shared" si="897"/>
        <v>2.75</v>
      </c>
      <c r="I2582" s="127">
        <f t="shared" si="897"/>
        <v>0.5</v>
      </c>
      <c r="J2582" s="750">
        <f t="shared" si="858"/>
        <v>8.8027500000000014</v>
      </c>
    </row>
    <row r="2583" spans="1:10">
      <c r="A2583" s="1320"/>
      <c r="B2583" s="1321"/>
      <c r="C2583" s="1321"/>
      <c r="D2583" s="1322"/>
      <c r="E2583" s="134" t="str">
        <f t="shared" ref="E2583:I2583" si="898">+E1710</f>
        <v>P44 A P45</v>
      </c>
      <c r="F2583" s="134">
        <f t="shared" si="898"/>
        <v>0</v>
      </c>
      <c r="G2583" s="134">
        <f t="shared" si="898"/>
        <v>0</v>
      </c>
      <c r="H2583" s="128">
        <f t="shared" si="898"/>
        <v>0</v>
      </c>
      <c r="I2583" s="127">
        <f t="shared" si="898"/>
        <v>0</v>
      </c>
      <c r="J2583" s="750">
        <f t="shared" si="858"/>
        <v>0</v>
      </c>
    </row>
    <row r="2584" spans="1:10">
      <c r="A2584" s="1320"/>
      <c r="B2584" s="1321"/>
      <c r="C2584" s="1321"/>
      <c r="D2584" s="1322"/>
      <c r="E2584" s="134" t="str">
        <f t="shared" ref="E2584:G2584" si="899">+E1711</f>
        <v>DOMICILIARIA 1</v>
      </c>
      <c r="F2584" s="134">
        <f t="shared" si="899"/>
        <v>4.43</v>
      </c>
      <c r="G2584" s="134">
        <f t="shared" si="899"/>
        <v>0.7</v>
      </c>
      <c r="H2584" s="128">
        <f>+H1711</f>
        <v>1.6375000000000002</v>
      </c>
      <c r="I2584" s="127">
        <f>+I1711</f>
        <v>0.5</v>
      </c>
      <c r="J2584" s="750">
        <f t="shared" si="858"/>
        <v>2.5389437500000001</v>
      </c>
    </row>
    <row r="2585" spans="1:10">
      <c r="A2585" s="1320"/>
      <c r="B2585" s="1321"/>
      <c r="C2585" s="1321"/>
      <c r="D2585" s="1322"/>
      <c r="E2585" s="134" t="str">
        <f t="shared" ref="E2585:I2585" si="900">+E1712</f>
        <v>DOMICILIARIA 2</v>
      </c>
      <c r="F2585" s="134">
        <f t="shared" si="900"/>
        <v>4.05</v>
      </c>
      <c r="G2585" s="134">
        <f t="shared" si="900"/>
        <v>0.7</v>
      </c>
      <c r="H2585" s="128">
        <f t="shared" si="900"/>
        <v>1.6375000000000002</v>
      </c>
      <c r="I2585" s="127">
        <f t="shared" si="900"/>
        <v>0.5</v>
      </c>
      <c r="J2585" s="750">
        <f t="shared" si="858"/>
        <v>2.32115625</v>
      </c>
    </row>
    <row r="2586" spans="1:10">
      <c r="A2586" s="1320"/>
      <c r="B2586" s="1321"/>
      <c r="C2586" s="1321"/>
      <c r="D2586" s="1322"/>
      <c r="E2586" s="134" t="str">
        <f>+E1713</f>
        <v>DOMICILIARIA 3</v>
      </c>
      <c r="F2586" s="134">
        <f>+F1713</f>
        <v>4.63</v>
      </c>
      <c r="G2586" s="134">
        <f>+G1713</f>
        <v>0.7</v>
      </c>
      <c r="H2586" s="128">
        <f>+H1713</f>
        <v>1.6375000000000002</v>
      </c>
      <c r="I2586" s="127">
        <f>+I1713</f>
        <v>0.5</v>
      </c>
      <c r="J2586" s="750">
        <f t="shared" si="858"/>
        <v>2.6535687499999998</v>
      </c>
    </row>
    <row r="2587" spans="1:10">
      <c r="A2587" s="1320"/>
      <c r="B2587" s="1321"/>
      <c r="C2587" s="1321"/>
      <c r="D2587" s="1322"/>
      <c r="E2587" s="134" t="str">
        <f t="shared" ref="E2587:G2587" si="901">+E1714</f>
        <v>DOMICILIARIA 4</v>
      </c>
      <c r="F2587" s="134">
        <f t="shared" si="901"/>
        <v>4.5</v>
      </c>
      <c r="G2587" s="134">
        <f t="shared" si="901"/>
        <v>0.7</v>
      </c>
      <c r="H2587" s="128">
        <f>+H1714</f>
        <v>1.6375000000000002</v>
      </c>
      <c r="I2587" s="127">
        <f>+I1714</f>
        <v>0.5</v>
      </c>
      <c r="J2587" s="750">
        <f t="shared" si="858"/>
        <v>2.5790625</v>
      </c>
    </row>
    <row r="2588" spans="1:10">
      <c r="A2588" s="1320"/>
      <c r="B2588" s="1321"/>
      <c r="C2588" s="1321"/>
      <c r="D2588" s="1322"/>
      <c r="E2588" s="134" t="str">
        <f t="shared" ref="E2588:I2588" si="902">+E1715</f>
        <v>DOMICILIARIA 5</v>
      </c>
      <c r="F2588" s="134">
        <f t="shared" si="902"/>
        <v>4.4000000000000004</v>
      </c>
      <c r="G2588" s="134">
        <f t="shared" si="902"/>
        <v>0.7</v>
      </c>
      <c r="H2588" s="128">
        <f t="shared" si="902"/>
        <v>1.6375000000000002</v>
      </c>
      <c r="I2588" s="127">
        <f t="shared" si="902"/>
        <v>0.5</v>
      </c>
      <c r="J2588" s="750">
        <f t="shared" si="858"/>
        <v>2.5217500000000004</v>
      </c>
    </row>
    <row r="2589" spans="1:10">
      <c r="A2589" s="1320"/>
      <c r="B2589" s="1321"/>
      <c r="C2589" s="1321"/>
      <c r="D2589" s="1322"/>
      <c r="E2589" s="134" t="str">
        <f t="shared" ref="E2589:I2589" si="903">+E1716</f>
        <v>DOMICILIARIA 6</v>
      </c>
      <c r="F2589" s="134">
        <f t="shared" si="903"/>
        <v>4.3</v>
      </c>
      <c r="G2589" s="134">
        <f t="shared" si="903"/>
        <v>0.7</v>
      </c>
      <c r="H2589" s="128">
        <f t="shared" si="903"/>
        <v>1.6375000000000002</v>
      </c>
      <c r="I2589" s="127">
        <f t="shared" si="903"/>
        <v>0.5</v>
      </c>
      <c r="J2589" s="750">
        <f t="shared" si="858"/>
        <v>2.4644375000000003</v>
      </c>
    </row>
    <row r="2590" spans="1:10">
      <c r="A2590" s="1320"/>
      <c r="B2590" s="1321"/>
      <c r="C2590" s="1321"/>
      <c r="D2590" s="1322"/>
      <c r="E2590" s="134" t="str">
        <f t="shared" ref="E2590:G2590" si="904">+E1717</f>
        <v>DOMICILIARIA 7</v>
      </c>
      <c r="F2590" s="134">
        <f t="shared" si="904"/>
        <v>4.38</v>
      </c>
      <c r="G2590" s="134">
        <f t="shared" si="904"/>
        <v>0.7</v>
      </c>
      <c r="H2590" s="128">
        <f>+H1717</f>
        <v>1.6375000000000002</v>
      </c>
      <c r="I2590" s="127">
        <f>+I1717</f>
        <v>0.5</v>
      </c>
      <c r="J2590" s="750">
        <f t="shared" si="858"/>
        <v>2.5102875</v>
      </c>
    </row>
    <row r="2591" spans="1:10">
      <c r="A2591" s="1320"/>
      <c r="B2591" s="1321"/>
      <c r="C2591" s="1321"/>
      <c r="D2591" s="1322"/>
      <c r="E2591" s="134" t="str">
        <f t="shared" ref="E2591:I2591" si="905">+E1718</f>
        <v>DOMICILIARIA 8</v>
      </c>
      <c r="F2591" s="134">
        <f t="shared" si="905"/>
        <v>4.55</v>
      </c>
      <c r="G2591" s="134">
        <f t="shared" si="905"/>
        <v>0.7</v>
      </c>
      <c r="H2591" s="128">
        <f t="shared" si="905"/>
        <v>1.6375000000000002</v>
      </c>
      <c r="I2591" s="127">
        <f t="shared" si="905"/>
        <v>0.5</v>
      </c>
      <c r="J2591" s="750">
        <f t="shared" si="858"/>
        <v>2.6077187500000001</v>
      </c>
    </row>
    <row r="2592" spans="1:10">
      <c r="A2592" s="1320"/>
      <c r="B2592" s="1321"/>
      <c r="C2592" s="1321"/>
      <c r="D2592" s="1322"/>
      <c r="E2592" s="134" t="str">
        <f t="shared" ref="E2592:I2592" si="906">+E1719</f>
        <v>DOMICILIARIA 9</v>
      </c>
      <c r="F2592" s="134">
        <f t="shared" si="906"/>
        <v>4.37</v>
      </c>
      <c r="G2592" s="134">
        <f t="shared" si="906"/>
        <v>0.7</v>
      </c>
      <c r="H2592" s="128">
        <f t="shared" si="906"/>
        <v>1.6375000000000002</v>
      </c>
      <c r="I2592" s="127">
        <f t="shared" si="906"/>
        <v>0.5</v>
      </c>
      <c r="J2592" s="750">
        <f t="shared" si="858"/>
        <v>2.5045562500000003</v>
      </c>
    </row>
    <row r="2593" spans="1:10">
      <c r="A2593" s="1320"/>
      <c r="B2593" s="1321"/>
      <c r="C2593" s="1321"/>
      <c r="D2593" s="1322"/>
      <c r="E2593" s="134" t="str">
        <f t="shared" ref="E2593:G2593" si="907">+E1720</f>
        <v>DOMICILIARIA 10</v>
      </c>
      <c r="F2593" s="134">
        <f t="shared" si="907"/>
        <v>4.3600000000000003</v>
      </c>
      <c r="G2593" s="134">
        <f t="shared" si="907"/>
        <v>0.7</v>
      </c>
      <c r="H2593" s="128">
        <f>+H1720</f>
        <v>1.6375000000000002</v>
      </c>
      <c r="I2593" s="127">
        <f>+I1720</f>
        <v>0.5</v>
      </c>
      <c r="J2593" s="750">
        <f t="shared" si="858"/>
        <v>2.4988250000000005</v>
      </c>
    </row>
    <row r="2594" spans="1:10">
      <c r="A2594" s="1320"/>
      <c r="B2594" s="1321"/>
      <c r="C2594" s="1321"/>
      <c r="D2594" s="1322"/>
      <c r="E2594" s="134" t="str">
        <f t="shared" ref="E2594:I2594" si="908">+E1721</f>
        <v>DOMICILIARIA 11</v>
      </c>
      <c r="F2594" s="134">
        <f t="shared" si="908"/>
        <v>4.1100000000000003</v>
      </c>
      <c r="G2594" s="134">
        <f t="shared" si="908"/>
        <v>0.7</v>
      </c>
      <c r="H2594" s="128">
        <f t="shared" si="908"/>
        <v>1.6375000000000002</v>
      </c>
      <c r="I2594" s="127">
        <f t="shared" si="908"/>
        <v>0.5</v>
      </c>
      <c r="J2594" s="750">
        <f t="shared" si="858"/>
        <v>2.3555437500000003</v>
      </c>
    </row>
    <row r="2595" spans="1:10">
      <c r="A2595" s="1320"/>
      <c r="B2595" s="1321"/>
      <c r="C2595" s="1321"/>
      <c r="D2595" s="1322"/>
      <c r="E2595" s="134" t="str">
        <f t="shared" ref="E2595:I2595" si="909">+E1722</f>
        <v>DOMICILIARIA 12</v>
      </c>
      <c r="F2595" s="134">
        <f t="shared" si="909"/>
        <v>5.09</v>
      </c>
      <c r="G2595" s="134">
        <f t="shared" si="909"/>
        <v>0.7</v>
      </c>
      <c r="H2595" s="128">
        <f t="shared" si="909"/>
        <v>1.6375000000000002</v>
      </c>
      <c r="I2595" s="127">
        <f t="shared" si="909"/>
        <v>0.5</v>
      </c>
      <c r="J2595" s="750">
        <f t="shared" si="858"/>
        <v>2.91720625</v>
      </c>
    </row>
    <row r="2596" spans="1:10">
      <c r="A2596" s="1320"/>
      <c r="B2596" s="1321"/>
      <c r="C2596" s="1321"/>
      <c r="D2596" s="1322"/>
      <c r="E2596" s="134" t="str">
        <f t="shared" ref="E2596:G2596" si="910">+E1723</f>
        <v>P45 A P46</v>
      </c>
      <c r="F2596" s="134">
        <f t="shared" si="910"/>
        <v>0</v>
      </c>
      <c r="G2596" s="134">
        <f t="shared" si="910"/>
        <v>0</v>
      </c>
      <c r="H2596" s="128">
        <f>+H1723</f>
        <v>0</v>
      </c>
      <c r="I2596" s="127">
        <f>+I1723</f>
        <v>0</v>
      </c>
      <c r="J2596" s="750">
        <f t="shared" si="858"/>
        <v>0</v>
      </c>
    </row>
    <row r="2597" spans="1:10">
      <c r="A2597" s="1320"/>
      <c r="B2597" s="1321"/>
      <c r="C2597" s="1321"/>
      <c r="D2597" s="1322"/>
      <c r="E2597" s="134" t="str">
        <f t="shared" ref="E2597:I2597" si="911">+E1724</f>
        <v>DOMICILIARIA 1</v>
      </c>
      <c r="F2597" s="134">
        <f t="shared" si="911"/>
        <v>6.48</v>
      </c>
      <c r="G2597" s="134">
        <f t="shared" si="911"/>
        <v>0.7</v>
      </c>
      <c r="H2597" s="128">
        <f t="shared" si="911"/>
        <v>1.7875000000000001</v>
      </c>
      <c r="I2597" s="127">
        <f t="shared" si="911"/>
        <v>0.5</v>
      </c>
      <c r="J2597" s="750">
        <f t="shared" si="858"/>
        <v>4.0540500000000002</v>
      </c>
    </row>
    <row r="2598" spans="1:10">
      <c r="A2598" s="1320"/>
      <c r="B2598" s="1321"/>
      <c r="C2598" s="1321"/>
      <c r="D2598" s="1322"/>
      <c r="E2598" s="134" t="str">
        <f t="shared" ref="E2598:I2598" si="912">+E1725</f>
        <v>DOMICILIARIA 2</v>
      </c>
      <c r="F2598" s="134">
        <f t="shared" si="912"/>
        <v>6.09</v>
      </c>
      <c r="G2598" s="134">
        <f t="shared" si="912"/>
        <v>0.7</v>
      </c>
      <c r="H2598" s="128">
        <f t="shared" si="912"/>
        <v>1.7875000000000001</v>
      </c>
      <c r="I2598" s="127">
        <f t="shared" si="912"/>
        <v>0.5</v>
      </c>
      <c r="J2598" s="750">
        <f t="shared" si="858"/>
        <v>3.8100562500000001</v>
      </c>
    </row>
    <row r="2599" spans="1:10">
      <c r="A2599" s="1320"/>
      <c r="B2599" s="1321"/>
      <c r="C2599" s="1321"/>
      <c r="D2599" s="1322"/>
      <c r="E2599" s="134" t="str">
        <f t="shared" ref="E2599:G2599" si="913">+E1726</f>
        <v>DOMICILIARIA 3</v>
      </c>
      <c r="F2599" s="134">
        <f t="shared" si="913"/>
        <v>5.5</v>
      </c>
      <c r="G2599" s="134">
        <f t="shared" si="913"/>
        <v>0.7</v>
      </c>
      <c r="H2599" s="128">
        <f>+H1726</f>
        <v>1.7875000000000001</v>
      </c>
      <c r="I2599" s="127">
        <f>+I1726</f>
        <v>0.5</v>
      </c>
      <c r="J2599" s="750">
        <f t="shared" si="858"/>
        <v>3.4409375</v>
      </c>
    </row>
    <row r="2600" spans="1:10">
      <c r="A2600" s="1320"/>
      <c r="B2600" s="1321"/>
      <c r="C2600" s="1321"/>
      <c r="D2600" s="1322"/>
      <c r="E2600" s="134" t="str">
        <f t="shared" ref="E2600:I2600" si="914">+E1727</f>
        <v>DOMICILIARIA 4</v>
      </c>
      <c r="F2600" s="134">
        <f t="shared" si="914"/>
        <v>5.07</v>
      </c>
      <c r="G2600" s="134">
        <f t="shared" si="914"/>
        <v>0.7</v>
      </c>
      <c r="H2600" s="128">
        <f t="shared" si="914"/>
        <v>1.7875000000000001</v>
      </c>
      <c r="I2600" s="127">
        <f t="shared" si="914"/>
        <v>0.5</v>
      </c>
      <c r="J2600" s="750">
        <f t="shared" si="858"/>
        <v>3.1719187500000001</v>
      </c>
    </row>
    <row r="2601" spans="1:10">
      <c r="A2601" s="1320"/>
      <c r="B2601" s="1321"/>
      <c r="C2601" s="1321"/>
      <c r="D2601" s="1322"/>
      <c r="E2601" s="134" t="str">
        <f>+E1728</f>
        <v>DOMICILIARIA 5</v>
      </c>
      <c r="F2601" s="134">
        <f>+F1728</f>
        <v>4.59</v>
      </c>
      <c r="G2601" s="134">
        <f>+G1728</f>
        <v>0.7</v>
      </c>
      <c r="H2601" s="128">
        <f>+H1728</f>
        <v>1.7875000000000001</v>
      </c>
      <c r="I2601" s="127">
        <f>+I1728</f>
        <v>0.5</v>
      </c>
      <c r="J2601" s="750">
        <f t="shared" si="858"/>
        <v>2.8716187499999997</v>
      </c>
    </row>
    <row r="2602" spans="1:10">
      <c r="A2602" s="1320"/>
      <c r="B2602" s="1321"/>
      <c r="C2602" s="1321"/>
      <c r="D2602" s="1322"/>
      <c r="E2602" s="134" t="str">
        <f t="shared" ref="E2602:G2602" si="915">+E1729</f>
        <v>DOMICILIARIA 6</v>
      </c>
      <c r="F2602" s="134">
        <f t="shared" si="915"/>
        <v>3.27</v>
      </c>
      <c r="G2602" s="134">
        <f t="shared" si="915"/>
        <v>0.7</v>
      </c>
      <c r="H2602" s="128">
        <f>+H1729</f>
        <v>1.7875000000000001</v>
      </c>
      <c r="I2602" s="127">
        <f>+I1729</f>
        <v>0.5</v>
      </c>
      <c r="J2602" s="750">
        <f t="shared" si="858"/>
        <v>2.0457937499999996</v>
      </c>
    </row>
    <row r="2603" spans="1:10">
      <c r="A2603" s="1320"/>
      <c r="B2603" s="1321"/>
      <c r="C2603" s="1321"/>
      <c r="D2603" s="1322"/>
      <c r="E2603" s="134" t="str">
        <f t="shared" ref="E2603:I2603" si="916">+E1730</f>
        <v>DOMICILIARIA 7</v>
      </c>
      <c r="F2603" s="134">
        <f t="shared" si="916"/>
        <v>3.65</v>
      </c>
      <c r="G2603" s="134">
        <f t="shared" si="916"/>
        <v>0.7</v>
      </c>
      <c r="H2603" s="128">
        <f t="shared" si="916"/>
        <v>1.7875000000000001</v>
      </c>
      <c r="I2603" s="127">
        <f t="shared" si="916"/>
        <v>0.5</v>
      </c>
      <c r="J2603" s="750">
        <f t="shared" si="858"/>
        <v>2.2835312499999998</v>
      </c>
    </row>
    <row r="2604" spans="1:10">
      <c r="A2604" s="1320"/>
      <c r="B2604" s="1321"/>
      <c r="C2604" s="1321"/>
      <c r="D2604" s="1322"/>
      <c r="E2604" s="134" t="str">
        <f t="shared" ref="E2604:I2604" si="917">+E1731</f>
        <v>DOMICILIARIA 8</v>
      </c>
      <c r="F2604" s="134">
        <f t="shared" si="917"/>
        <v>3.33</v>
      </c>
      <c r="G2604" s="134">
        <f t="shared" si="917"/>
        <v>0.7</v>
      </c>
      <c r="H2604" s="128">
        <f t="shared" si="917"/>
        <v>1.7875000000000001</v>
      </c>
      <c r="I2604" s="127">
        <f t="shared" si="917"/>
        <v>0.5</v>
      </c>
      <c r="J2604" s="750">
        <f t="shared" si="858"/>
        <v>2.0833312500000001</v>
      </c>
    </row>
    <row r="2605" spans="1:10">
      <c r="A2605" s="1320"/>
      <c r="B2605" s="1321"/>
      <c r="C2605" s="1321"/>
      <c r="D2605" s="1322"/>
      <c r="E2605" s="134" t="str">
        <f t="shared" ref="E2605:G2605" si="918">+E1732</f>
        <v>P46 A P76</v>
      </c>
      <c r="F2605" s="134">
        <f t="shared" si="918"/>
        <v>0</v>
      </c>
      <c r="G2605" s="134">
        <f t="shared" si="918"/>
        <v>0</v>
      </c>
      <c r="H2605" s="128">
        <f>+H1732</f>
        <v>0</v>
      </c>
      <c r="I2605" s="127">
        <f>+I1732</f>
        <v>0</v>
      </c>
      <c r="J2605" s="750">
        <f t="shared" ref="J2605:J2668" si="919">+F2605*G2605*I2605*H2605</f>
        <v>0</v>
      </c>
    </row>
    <row r="2606" spans="1:10">
      <c r="A2606" s="1320"/>
      <c r="B2606" s="1321"/>
      <c r="C2606" s="1321"/>
      <c r="D2606" s="1322"/>
      <c r="E2606" s="134" t="str">
        <f t="shared" ref="E2606:I2606" si="920">+E1733</f>
        <v>DOMICILIARIA 1</v>
      </c>
      <c r="F2606" s="134">
        <f t="shared" si="920"/>
        <v>1.17</v>
      </c>
      <c r="G2606" s="134">
        <f t="shared" si="920"/>
        <v>0.7</v>
      </c>
      <c r="H2606" s="128">
        <f t="shared" si="920"/>
        <v>1.7749999999999999</v>
      </c>
      <c r="I2606" s="127">
        <f t="shared" si="920"/>
        <v>0.5</v>
      </c>
      <c r="J2606" s="750">
        <f t="shared" si="919"/>
        <v>0.72686249999999997</v>
      </c>
    </row>
    <row r="2607" spans="1:10">
      <c r="A2607" s="1320"/>
      <c r="B2607" s="1321"/>
      <c r="C2607" s="1321"/>
      <c r="D2607" s="1322"/>
      <c r="E2607" s="134" t="str">
        <f t="shared" ref="E2607:I2607" si="921">+E1734</f>
        <v>DOMICILIARIA 2</v>
      </c>
      <c r="F2607" s="134">
        <f t="shared" si="921"/>
        <v>1.78</v>
      </c>
      <c r="G2607" s="134">
        <f t="shared" si="921"/>
        <v>0.7</v>
      </c>
      <c r="H2607" s="128">
        <f t="shared" si="921"/>
        <v>1.7749999999999999</v>
      </c>
      <c r="I2607" s="127">
        <f t="shared" si="921"/>
        <v>0.5</v>
      </c>
      <c r="J2607" s="750">
        <f t="shared" si="919"/>
        <v>1.1058249999999998</v>
      </c>
    </row>
    <row r="2608" spans="1:10">
      <c r="A2608" s="1320"/>
      <c r="B2608" s="1321"/>
      <c r="C2608" s="1321"/>
      <c r="D2608" s="1322"/>
      <c r="E2608" s="134" t="str">
        <f t="shared" ref="E2608:G2608" si="922">+E1735</f>
        <v>DOMICILIARIA 3</v>
      </c>
      <c r="F2608" s="134">
        <f t="shared" si="922"/>
        <v>2.17</v>
      </c>
      <c r="G2608" s="134">
        <f t="shared" si="922"/>
        <v>0.7</v>
      </c>
      <c r="H2608" s="128">
        <f>+H1735</f>
        <v>1.7749999999999999</v>
      </c>
      <c r="I2608" s="127">
        <f>+I1735</f>
        <v>0.5</v>
      </c>
      <c r="J2608" s="750">
        <f t="shared" si="919"/>
        <v>1.3481124999999998</v>
      </c>
    </row>
    <row r="2609" spans="1:10">
      <c r="A2609" s="1320"/>
      <c r="B2609" s="1321"/>
      <c r="C2609" s="1321"/>
      <c r="D2609" s="1322"/>
      <c r="E2609" s="134" t="str">
        <f t="shared" ref="E2609:I2609" si="923">+E1736</f>
        <v>DOMICILIARIA 4</v>
      </c>
      <c r="F2609" s="134">
        <f t="shared" si="923"/>
        <v>2.54</v>
      </c>
      <c r="G2609" s="134">
        <f t="shared" si="923"/>
        <v>0.7</v>
      </c>
      <c r="H2609" s="128">
        <f t="shared" si="923"/>
        <v>1.7749999999999999</v>
      </c>
      <c r="I2609" s="127">
        <f t="shared" si="923"/>
        <v>0.5</v>
      </c>
      <c r="J2609" s="750">
        <f t="shared" si="919"/>
        <v>1.5779749999999997</v>
      </c>
    </row>
    <row r="2610" spans="1:10">
      <c r="A2610" s="1320"/>
      <c r="B2610" s="1321"/>
      <c r="C2610" s="1321"/>
      <c r="D2610" s="1322"/>
      <c r="E2610" s="134" t="str">
        <f t="shared" ref="E2610:I2610" si="924">+E1737</f>
        <v>DOMICILIARIA 5</v>
      </c>
      <c r="F2610" s="134">
        <f t="shared" si="924"/>
        <v>3.03</v>
      </c>
      <c r="G2610" s="134">
        <f t="shared" si="924"/>
        <v>0.7</v>
      </c>
      <c r="H2610" s="128">
        <f t="shared" si="924"/>
        <v>1.7749999999999999</v>
      </c>
      <c r="I2610" s="127">
        <f t="shared" si="924"/>
        <v>0.5</v>
      </c>
      <c r="J2610" s="750">
        <f t="shared" si="919"/>
        <v>1.8823874999999994</v>
      </c>
    </row>
    <row r="2611" spans="1:10">
      <c r="A2611" s="1320"/>
      <c r="B2611" s="1321"/>
      <c r="C2611" s="1321"/>
      <c r="D2611" s="1322"/>
      <c r="E2611" s="134" t="str">
        <f t="shared" ref="E2611:G2611" si="925">+E1738</f>
        <v>DOMICILIARIA 6</v>
      </c>
      <c r="F2611" s="134">
        <f t="shared" si="925"/>
        <v>3.79</v>
      </c>
      <c r="G2611" s="134">
        <f t="shared" si="925"/>
        <v>0.7</v>
      </c>
      <c r="H2611" s="128">
        <f>+H1738</f>
        <v>1.7749999999999999</v>
      </c>
      <c r="I2611" s="127">
        <f>+I1738</f>
        <v>0.5</v>
      </c>
      <c r="J2611" s="750">
        <f t="shared" si="919"/>
        <v>2.3545374999999997</v>
      </c>
    </row>
    <row r="2612" spans="1:10">
      <c r="A2612" s="1320"/>
      <c r="B2612" s="1321"/>
      <c r="C2612" s="1321"/>
      <c r="D2612" s="1322"/>
      <c r="E2612" s="134" t="str">
        <f t="shared" ref="E2612:I2612" si="926">+E1739</f>
        <v>DOMICILIARIA 7</v>
      </c>
      <c r="F2612" s="134">
        <f t="shared" si="926"/>
        <v>4.28</v>
      </c>
      <c r="G2612" s="134">
        <f t="shared" si="926"/>
        <v>0.7</v>
      </c>
      <c r="H2612" s="128">
        <f t="shared" si="926"/>
        <v>1.7749999999999999</v>
      </c>
      <c r="I2612" s="127">
        <f t="shared" si="926"/>
        <v>0.5</v>
      </c>
      <c r="J2612" s="750">
        <f t="shared" si="919"/>
        <v>2.6589499999999999</v>
      </c>
    </row>
    <row r="2613" spans="1:10">
      <c r="A2613" s="1320"/>
      <c r="B2613" s="1321"/>
      <c r="C2613" s="1321"/>
      <c r="D2613" s="1322"/>
      <c r="E2613" s="134" t="str">
        <f t="shared" ref="E2613:I2613" si="927">+E1740</f>
        <v>P76 A P47</v>
      </c>
      <c r="F2613" s="134">
        <f t="shared" si="927"/>
        <v>0</v>
      </c>
      <c r="G2613" s="134">
        <f t="shared" si="927"/>
        <v>0</v>
      </c>
      <c r="H2613" s="128">
        <f t="shared" si="927"/>
        <v>0</v>
      </c>
      <c r="I2613" s="127">
        <f t="shared" si="927"/>
        <v>0</v>
      </c>
      <c r="J2613" s="750">
        <f t="shared" si="919"/>
        <v>0</v>
      </c>
    </row>
    <row r="2614" spans="1:10">
      <c r="A2614" s="1320"/>
      <c r="B2614" s="1321"/>
      <c r="C2614" s="1321"/>
      <c r="D2614" s="1322"/>
      <c r="E2614" s="134" t="str">
        <f t="shared" ref="E2614:G2614" si="928">+E1741</f>
        <v>P47 A P62</v>
      </c>
      <c r="F2614" s="134">
        <f t="shared" si="928"/>
        <v>0</v>
      </c>
      <c r="G2614" s="134">
        <f t="shared" si="928"/>
        <v>0</v>
      </c>
      <c r="H2614" s="128">
        <f>+H1741</f>
        <v>0</v>
      </c>
      <c r="I2614" s="127">
        <f>+I1741</f>
        <v>0</v>
      </c>
      <c r="J2614" s="750">
        <f t="shared" si="919"/>
        <v>0</v>
      </c>
    </row>
    <row r="2615" spans="1:10">
      <c r="A2615" s="1320"/>
      <c r="B2615" s="1321"/>
      <c r="C2615" s="1321"/>
      <c r="D2615" s="1322"/>
      <c r="E2615" s="134" t="str">
        <f t="shared" ref="E2615:I2615" si="929">+E1742</f>
        <v>DOMICILIARIA 1</v>
      </c>
      <c r="F2615" s="134">
        <f t="shared" si="929"/>
        <v>5.1100000000000003</v>
      </c>
      <c r="G2615" s="134">
        <f t="shared" si="929"/>
        <v>0.7</v>
      </c>
      <c r="H2615" s="128">
        <f t="shared" si="929"/>
        <v>1.8675000000000002</v>
      </c>
      <c r="I2615" s="127">
        <f t="shared" si="929"/>
        <v>0.5</v>
      </c>
      <c r="J2615" s="750">
        <f t="shared" si="919"/>
        <v>3.3400237500000003</v>
      </c>
    </row>
    <row r="2616" spans="1:10">
      <c r="A2616" s="1320"/>
      <c r="B2616" s="1321"/>
      <c r="C2616" s="1321"/>
      <c r="D2616" s="1322"/>
      <c r="E2616" s="134" t="str">
        <f>+E1743</f>
        <v>DOMICILIARIA 2</v>
      </c>
      <c r="F2616" s="134">
        <f>+F1743</f>
        <v>3.65</v>
      </c>
      <c r="G2616" s="134">
        <f>+G1743</f>
        <v>0.7</v>
      </c>
      <c r="H2616" s="128">
        <f>+H1743</f>
        <v>1.8675000000000002</v>
      </c>
      <c r="I2616" s="127">
        <f>+I1743</f>
        <v>0.5</v>
      </c>
      <c r="J2616" s="750">
        <f t="shared" si="919"/>
        <v>2.3857312500000001</v>
      </c>
    </row>
    <row r="2617" spans="1:10">
      <c r="A2617" s="1320"/>
      <c r="B2617" s="1321"/>
      <c r="C2617" s="1321"/>
      <c r="D2617" s="1322"/>
      <c r="E2617" s="134" t="str">
        <f t="shared" ref="E2617:G2617" si="930">+E1744</f>
        <v>DOMICILIARIA 3</v>
      </c>
      <c r="F2617" s="134">
        <f t="shared" si="930"/>
        <v>5.83</v>
      </c>
      <c r="G2617" s="134">
        <f t="shared" si="930"/>
        <v>0.7</v>
      </c>
      <c r="H2617" s="128">
        <f>+H1744</f>
        <v>1.8675000000000002</v>
      </c>
      <c r="I2617" s="127">
        <f>+I1744</f>
        <v>0.5</v>
      </c>
      <c r="J2617" s="750">
        <f t="shared" si="919"/>
        <v>3.81063375</v>
      </c>
    </row>
    <row r="2618" spans="1:10">
      <c r="A2618" s="1320"/>
      <c r="B2618" s="1321"/>
      <c r="C2618" s="1321"/>
      <c r="D2618" s="1322"/>
      <c r="E2618" s="134" t="str">
        <f t="shared" ref="E2618:I2618" si="931">+E1745</f>
        <v>DOMICILIARIA 4</v>
      </c>
      <c r="F2618" s="134">
        <f t="shared" si="931"/>
        <v>3.69</v>
      </c>
      <c r="G2618" s="134">
        <f t="shared" si="931"/>
        <v>0.7</v>
      </c>
      <c r="H2618" s="128">
        <f t="shared" si="931"/>
        <v>1.8675000000000002</v>
      </c>
      <c r="I2618" s="127">
        <f t="shared" si="931"/>
        <v>0.5</v>
      </c>
      <c r="J2618" s="750">
        <f t="shared" si="919"/>
        <v>2.4118762500000002</v>
      </c>
    </row>
    <row r="2619" spans="1:10">
      <c r="A2619" s="1320"/>
      <c r="B2619" s="1321"/>
      <c r="C2619" s="1321"/>
      <c r="D2619" s="1322"/>
      <c r="E2619" s="134" t="str">
        <f t="shared" ref="E2619:I2619" si="932">+E1746</f>
        <v>DOMICILIARIA 5</v>
      </c>
      <c r="F2619" s="134">
        <f t="shared" si="932"/>
        <v>5.94</v>
      </c>
      <c r="G2619" s="134">
        <f t="shared" si="932"/>
        <v>0.7</v>
      </c>
      <c r="H2619" s="128">
        <f t="shared" si="932"/>
        <v>1.8675000000000002</v>
      </c>
      <c r="I2619" s="127">
        <f t="shared" si="932"/>
        <v>0.5</v>
      </c>
      <c r="J2619" s="750">
        <f t="shared" si="919"/>
        <v>3.8825325000000008</v>
      </c>
    </row>
    <row r="2620" spans="1:10">
      <c r="A2620" s="1320"/>
      <c r="B2620" s="1321"/>
      <c r="C2620" s="1321"/>
      <c r="D2620" s="1322"/>
      <c r="E2620" s="134" t="str">
        <f t="shared" ref="E2620:G2620" si="933">+E1747</f>
        <v>DOMICILIARIA 6</v>
      </c>
      <c r="F2620" s="134">
        <f t="shared" si="933"/>
        <v>2.5</v>
      </c>
      <c r="G2620" s="134">
        <f t="shared" si="933"/>
        <v>0.7</v>
      </c>
      <c r="H2620" s="128">
        <f>+H1747</f>
        <v>1.8675000000000002</v>
      </c>
      <c r="I2620" s="127">
        <f>+I1747</f>
        <v>0.5</v>
      </c>
      <c r="J2620" s="750">
        <f t="shared" si="919"/>
        <v>1.6340625000000002</v>
      </c>
    </row>
    <row r="2621" spans="1:10">
      <c r="A2621" s="1320"/>
      <c r="B2621" s="1321"/>
      <c r="C2621" s="1321"/>
      <c r="D2621" s="1322"/>
      <c r="E2621" s="134" t="str">
        <f t="shared" ref="E2621:I2621" si="934">+E1748</f>
        <v>DOMICILIARIA 7</v>
      </c>
      <c r="F2621" s="134">
        <f t="shared" si="934"/>
        <v>5.37</v>
      </c>
      <c r="G2621" s="134">
        <f t="shared" si="934"/>
        <v>0.7</v>
      </c>
      <c r="H2621" s="128">
        <f t="shared" si="934"/>
        <v>1.8675000000000002</v>
      </c>
      <c r="I2621" s="127">
        <f t="shared" si="934"/>
        <v>0.5</v>
      </c>
      <c r="J2621" s="750">
        <f t="shared" si="919"/>
        <v>3.5099662500000002</v>
      </c>
    </row>
    <row r="2622" spans="1:10">
      <c r="A2622" s="1320"/>
      <c r="B2622" s="1321"/>
      <c r="C2622" s="1321"/>
      <c r="D2622" s="1322"/>
      <c r="E2622" s="134" t="str">
        <f t="shared" ref="E2622:I2622" si="935">+E1749</f>
        <v>P62 A P48</v>
      </c>
      <c r="F2622" s="134">
        <f t="shared" si="935"/>
        <v>0</v>
      </c>
      <c r="G2622" s="134">
        <f t="shared" si="935"/>
        <v>0</v>
      </c>
      <c r="H2622" s="128">
        <f t="shared" si="935"/>
        <v>0</v>
      </c>
      <c r="I2622" s="127">
        <f t="shared" si="935"/>
        <v>0</v>
      </c>
      <c r="J2622" s="750">
        <f t="shared" si="919"/>
        <v>0</v>
      </c>
    </row>
    <row r="2623" spans="1:10">
      <c r="A2623" s="1320"/>
      <c r="B2623" s="1321"/>
      <c r="C2623" s="1321"/>
      <c r="D2623" s="1322"/>
      <c r="E2623" s="134" t="str">
        <f t="shared" ref="E2623:G2623" si="936">+E1750</f>
        <v>DOMICILIARIA 1</v>
      </c>
      <c r="F2623" s="134">
        <f t="shared" si="936"/>
        <v>2.12</v>
      </c>
      <c r="G2623" s="134">
        <f t="shared" si="936"/>
        <v>0.7</v>
      </c>
      <c r="H2623" s="128">
        <f>+H1750</f>
        <v>1.7875000000000001</v>
      </c>
      <c r="I2623" s="127">
        <f>+I1750</f>
        <v>0.5</v>
      </c>
      <c r="J2623" s="750">
        <f t="shared" si="919"/>
        <v>1.326325</v>
      </c>
    </row>
    <row r="2624" spans="1:10">
      <c r="A2624" s="1320"/>
      <c r="B2624" s="1321"/>
      <c r="C2624" s="1321"/>
      <c r="D2624" s="1322"/>
      <c r="E2624" s="134" t="str">
        <f t="shared" ref="E2624:I2624" si="937">+E1751</f>
        <v>DOMICILIARIA 2</v>
      </c>
      <c r="F2624" s="134">
        <f t="shared" si="937"/>
        <v>5.84</v>
      </c>
      <c r="G2624" s="134">
        <f t="shared" si="937"/>
        <v>0.7</v>
      </c>
      <c r="H2624" s="128">
        <f t="shared" si="937"/>
        <v>1.7875000000000001</v>
      </c>
      <c r="I2624" s="127">
        <f t="shared" si="937"/>
        <v>0.5</v>
      </c>
      <c r="J2624" s="750">
        <f t="shared" si="919"/>
        <v>3.6536500000000003</v>
      </c>
    </row>
    <row r="2625" spans="1:10">
      <c r="A2625" s="1320"/>
      <c r="B2625" s="1321"/>
      <c r="C2625" s="1321"/>
      <c r="D2625" s="1322"/>
      <c r="E2625" s="134" t="str">
        <f t="shared" ref="E2625:I2625" si="938">+E1752</f>
        <v>DOMICILIARIA 3</v>
      </c>
      <c r="F2625" s="134">
        <f t="shared" si="938"/>
        <v>2.64</v>
      </c>
      <c r="G2625" s="134">
        <f t="shared" si="938"/>
        <v>0.7</v>
      </c>
      <c r="H2625" s="128">
        <f t="shared" si="938"/>
        <v>1.7875000000000001</v>
      </c>
      <c r="I2625" s="127">
        <f t="shared" si="938"/>
        <v>0.5</v>
      </c>
      <c r="J2625" s="750">
        <f t="shared" si="919"/>
        <v>1.6516500000000001</v>
      </c>
    </row>
    <row r="2626" spans="1:10">
      <c r="A2626" s="1320"/>
      <c r="B2626" s="1321"/>
      <c r="C2626" s="1321"/>
      <c r="D2626" s="1322"/>
      <c r="E2626" s="134" t="str">
        <f t="shared" ref="E2626:G2626" si="939">+E1753</f>
        <v>DOMICILIARIA 4</v>
      </c>
      <c r="F2626" s="134">
        <f t="shared" si="939"/>
        <v>4.58</v>
      </c>
      <c r="G2626" s="134">
        <f t="shared" si="939"/>
        <v>0.7</v>
      </c>
      <c r="H2626" s="128">
        <f>+H1753</f>
        <v>1.7875000000000001</v>
      </c>
      <c r="I2626" s="127">
        <f>+I1753</f>
        <v>0.5</v>
      </c>
      <c r="J2626" s="750">
        <f t="shared" si="919"/>
        <v>2.8653625000000003</v>
      </c>
    </row>
    <row r="2627" spans="1:10">
      <c r="A2627" s="1320"/>
      <c r="B2627" s="1321"/>
      <c r="C2627" s="1321"/>
      <c r="D2627" s="1322"/>
      <c r="E2627" s="134" t="str">
        <f t="shared" ref="E2627:I2627" si="940">+E1754</f>
        <v>DOMICILIARIA 5</v>
      </c>
      <c r="F2627" s="134">
        <f t="shared" si="940"/>
        <v>2.99</v>
      </c>
      <c r="G2627" s="134">
        <f t="shared" si="940"/>
        <v>0.7</v>
      </c>
      <c r="H2627" s="128">
        <f t="shared" si="940"/>
        <v>1.7875000000000001</v>
      </c>
      <c r="I2627" s="127">
        <f t="shared" si="940"/>
        <v>0.5</v>
      </c>
      <c r="J2627" s="750">
        <f t="shared" si="919"/>
        <v>1.87061875</v>
      </c>
    </row>
    <row r="2628" spans="1:10">
      <c r="A2628" s="1320"/>
      <c r="B2628" s="1321"/>
      <c r="C2628" s="1321"/>
      <c r="D2628" s="1322"/>
      <c r="E2628" s="134" t="str">
        <f t="shared" ref="E2628:I2628" si="941">+E1755</f>
        <v>DOMICILIARIA 6</v>
      </c>
      <c r="F2628" s="134">
        <f t="shared" si="941"/>
        <v>5.63</v>
      </c>
      <c r="G2628" s="134">
        <f t="shared" si="941"/>
        <v>0.7</v>
      </c>
      <c r="H2628" s="128">
        <f t="shared" si="941"/>
        <v>1.7875000000000001</v>
      </c>
      <c r="I2628" s="127">
        <f t="shared" si="941"/>
        <v>0.5</v>
      </c>
      <c r="J2628" s="750">
        <f t="shared" si="919"/>
        <v>3.5222687499999998</v>
      </c>
    </row>
    <row r="2629" spans="1:10">
      <c r="A2629" s="1320"/>
      <c r="B2629" s="1321"/>
      <c r="C2629" s="1321"/>
      <c r="D2629" s="1322"/>
      <c r="E2629" s="134" t="str">
        <f t="shared" ref="E2629:G2629" si="942">+E1756</f>
        <v>DOMICILIARIA 7</v>
      </c>
      <c r="F2629" s="134">
        <f t="shared" si="942"/>
        <v>3.38</v>
      </c>
      <c r="G2629" s="134">
        <f t="shared" si="942"/>
        <v>0.7</v>
      </c>
      <c r="H2629" s="128">
        <f>+H1756</f>
        <v>1.7875000000000001</v>
      </c>
      <c r="I2629" s="127">
        <f>+I1756</f>
        <v>0.5</v>
      </c>
      <c r="J2629" s="750">
        <f t="shared" si="919"/>
        <v>2.1146124999999998</v>
      </c>
    </row>
    <row r="2630" spans="1:10">
      <c r="A2630" s="1320"/>
      <c r="B2630" s="1321"/>
      <c r="C2630" s="1321"/>
      <c r="D2630" s="1322"/>
      <c r="E2630" s="134" t="str">
        <f t="shared" ref="E2630:I2630" si="943">+E1757</f>
        <v>DOMICILIARIA 8</v>
      </c>
      <c r="F2630" s="134">
        <f t="shared" si="943"/>
        <v>3.37</v>
      </c>
      <c r="G2630" s="134">
        <f t="shared" si="943"/>
        <v>0.7</v>
      </c>
      <c r="H2630" s="128">
        <f t="shared" si="943"/>
        <v>1.7875000000000001</v>
      </c>
      <c r="I2630" s="127">
        <f t="shared" si="943"/>
        <v>0.5</v>
      </c>
      <c r="J2630" s="750">
        <f t="shared" si="919"/>
        <v>2.1083562499999999</v>
      </c>
    </row>
    <row r="2631" spans="1:10">
      <c r="A2631" s="1320"/>
      <c r="B2631" s="1321"/>
      <c r="C2631" s="1321"/>
      <c r="D2631" s="1322"/>
      <c r="E2631" s="134" t="str">
        <f>+E1758</f>
        <v>DOMICILIARIA 9</v>
      </c>
      <c r="F2631" s="134">
        <f>+F1758</f>
        <v>6.04</v>
      </c>
      <c r="G2631" s="134">
        <f>+G1758</f>
        <v>0.7</v>
      </c>
      <c r="H2631" s="128">
        <f>+H1758</f>
        <v>1.7875000000000001</v>
      </c>
      <c r="I2631" s="127">
        <f>+I1758</f>
        <v>0.5</v>
      </c>
      <c r="J2631" s="750">
        <f t="shared" si="919"/>
        <v>3.778775</v>
      </c>
    </row>
    <row r="2632" spans="1:10">
      <c r="A2632" s="1320"/>
      <c r="B2632" s="1321"/>
      <c r="C2632" s="1321"/>
      <c r="D2632" s="1322"/>
      <c r="E2632" s="134" t="str">
        <f t="shared" ref="E2632:G2632" si="944">+E1759</f>
        <v>DOMICILIARIA 10</v>
      </c>
      <c r="F2632" s="134">
        <f t="shared" si="944"/>
        <v>5.59</v>
      </c>
      <c r="G2632" s="134">
        <f t="shared" si="944"/>
        <v>0.7</v>
      </c>
      <c r="H2632" s="128">
        <f>+H1759</f>
        <v>1.7875000000000001</v>
      </c>
      <c r="I2632" s="127">
        <f>+I1759</f>
        <v>0.5</v>
      </c>
      <c r="J2632" s="750">
        <f t="shared" si="919"/>
        <v>3.49724375</v>
      </c>
    </row>
    <row r="2633" spans="1:10">
      <c r="A2633" s="1320"/>
      <c r="B2633" s="1321"/>
      <c r="C2633" s="1321"/>
      <c r="D2633" s="1322"/>
      <c r="E2633" s="134" t="str">
        <f t="shared" ref="E2633:I2633" si="945">+E1760</f>
        <v>DOMICILIARIA 11</v>
      </c>
      <c r="F2633" s="134">
        <f t="shared" si="945"/>
        <v>3.08</v>
      </c>
      <c r="G2633" s="134">
        <f t="shared" si="945"/>
        <v>0.7</v>
      </c>
      <c r="H2633" s="128">
        <f t="shared" si="945"/>
        <v>1.7875000000000001</v>
      </c>
      <c r="I2633" s="127">
        <f t="shared" si="945"/>
        <v>0.5</v>
      </c>
      <c r="J2633" s="750">
        <f t="shared" si="919"/>
        <v>1.9269249999999998</v>
      </c>
    </row>
    <row r="2634" spans="1:10">
      <c r="A2634" s="1320"/>
      <c r="B2634" s="1321"/>
      <c r="C2634" s="1321"/>
      <c r="D2634" s="1322"/>
      <c r="E2634" s="134" t="str">
        <f t="shared" ref="E2634:I2634" si="946">+E1761</f>
        <v>DOMICILIARIA 12</v>
      </c>
      <c r="F2634" s="134">
        <f t="shared" si="946"/>
        <v>5.41</v>
      </c>
      <c r="G2634" s="134">
        <f t="shared" si="946"/>
        <v>0.7</v>
      </c>
      <c r="H2634" s="128">
        <f t="shared" si="946"/>
        <v>1.7875000000000001</v>
      </c>
      <c r="I2634" s="127">
        <f t="shared" si="946"/>
        <v>0.5</v>
      </c>
      <c r="J2634" s="750">
        <f t="shared" si="919"/>
        <v>3.38463125</v>
      </c>
    </row>
    <row r="2635" spans="1:10">
      <c r="A2635" s="1320"/>
      <c r="B2635" s="1321"/>
      <c r="C2635" s="1321"/>
      <c r="D2635" s="1322"/>
      <c r="E2635" s="134" t="str">
        <f t="shared" ref="E2635:G2635" si="947">+E1762</f>
        <v>DOMICILIARIA 13</v>
      </c>
      <c r="F2635" s="134">
        <f t="shared" si="947"/>
        <v>5.66</v>
      </c>
      <c r="G2635" s="134">
        <f t="shared" si="947"/>
        <v>0.7</v>
      </c>
      <c r="H2635" s="128">
        <f>+H1762</f>
        <v>1.7875000000000001</v>
      </c>
      <c r="I2635" s="127">
        <f>+I1762</f>
        <v>0.5</v>
      </c>
      <c r="J2635" s="750">
        <f t="shared" si="919"/>
        <v>3.5410374999999998</v>
      </c>
    </row>
    <row r="2636" spans="1:10">
      <c r="A2636" s="1320"/>
      <c r="B2636" s="1321"/>
      <c r="C2636" s="1321"/>
      <c r="D2636" s="1322"/>
      <c r="E2636" s="134" t="str">
        <f t="shared" ref="E2636:I2636" si="948">+E1763</f>
        <v>P48 A P49</v>
      </c>
      <c r="F2636" s="134">
        <f t="shared" si="948"/>
        <v>0</v>
      </c>
      <c r="G2636" s="134">
        <f t="shared" si="948"/>
        <v>0</v>
      </c>
      <c r="H2636" s="128">
        <f t="shared" si="948"/>
        <v>0</v>
      </c>
      <c r="I2636" s="127">
        <f t="shared" si="948"/>
        <v>0</v>
      </c>
      <c r="J2636" s="750">
        <f t="shared" si="919"/>
        <v>0</v>
      </c>
    </row>
    <row r="2637" spans="1:10">
      <c r="A2637" s="1320"/>
      <c r="B2637" s="1321"/>
      <c r="C2637" s="1321"/>
      <c r="D2637" s="1322"/>
      <c r="E2637" s="134" t="str">
        <f t="shared" ref="E2637:I2637" si="949">+E1764</f>
        <v>DOMICILIARIA 1</v>
      </c>
      <c r="F2637" s="134">
        <f t="shared" si="949"/>
        <v>2.96</v>
      </c>
      <c r="G2637" s="134">
        <f t="shared" si="949"/>
        <v>0.7</v>
      </c>
      <c r="H2637" s="128">
        <f t="shared" si="949"/>
        <v>1.6</v>
      </c>
      <c r="I2637" s="127">
        <f t="shared" si="949"/>
        <v>0.5</v>
      </c>
      <c r="J2637" s="750">
        <f t="shared" si="919"/>
        <v>1.6576000000000002</v>
      </c>
    </row>
    <row r="2638" spans="1:10">
      <c r="A2638" s="1320"/>
      <c r="B2638" s="1321"/>
      <c r="C2638" s="1321"/>
      <c r="D2638" s="1322"/>
      <c r="E2638" s="134" t="str">
        <f t="shared" ref="E2638:G2638" si="950">+E1765</f>
        <v>DOMICILIARIA 2</v>
      </c>
      <c r="F2638" s="134">
        <f t="shared" si="950"/>
        <v>5.49</v>
      </c>
      <c r="G2638" s="134">
        <f t="shared" si="950"/>
        <v>0.7</v>
      </c>
      <c r="H2638" s="128">
        <f>+H1765</f>
        <v>1.6</v>
      </c>
      <c r="I2638" s="127">
        <f>+I1765</f>
        <v>0.5</v>
      </c>
      <c r="J2638" s="750">
        <f t="shared" si="919"/>
        <v>3.0744000000000002</v>
      </c>
    </row>
    <row r="2639" spans="1:10">
      <c r="A2639" s="1320"/>
      <c r="B2639" s="1321"/>
      <c r="C2639" s="1321"/>
      <c r="D2639" s="1322"/>
      <c r="E2639" s="134" t="str">
        <f t="shared" ref="E2639:I2639" si="951">+E1766</f>
        <v>DOMICILIARIA 3</v>
      </c>
      <c r="F2639" s="134">
        <f t="shared" si="951"/>
        <v>5.28</v>
      </c>
      <c r="G2639" s="134">
        <f t="shared" si="951"/>
        <v>0.7</v>
      </c>
      <c r="H2639" s="128">
        <f t="shared" si="951"/>
        <v>1.6</v>
      </c>
      <c r="I2639" s="127">
        <f t="shared" si="951"/>
        <v>0.5</v>
      </c>
      <c r="J2639" s="750">
        <f t="shared" si="919"/>
        <v>2.9567999999999999</v>
      </c>
    </row>
    <row r="2640" spans="1:10">
      <c r="A2640" s="1320"/>
      <c r="B2640" s="1321"/>
      <c r="C2640" s="1321"/>
      <c r="D2640" s="1322"/>
      <c r="E2640" s="134" t="str">
        <f t="shared" ref="E2640:I2640" si="952">+E1767</f>
        <v>DOMICILIARIA 4</v>
      </c>
      <c r="F2640" s="134">
        <f t="shared" si="952"/>
        <v>3.26</v>
      </c>
      <c r="G2640" s="134">
        <f t="shared" si="952"/>
        <v>0.7</v>
      </c>
      <c r="H2640" s="128">
        <f t="shared" si="952"/>
        <v>1.6</v>
      </c>
      <c r="I2640" s="127">
        <f t="shared" si="952"/>
        <v>0.5</v>
      </c>
      <c r="J2640" s="750">
        <f t="shared" si="919"/>
        <v>1.8255999999999997</v>
      </c>
    </row>
    <row r="2641" spans="1:10">
      <c r="A2641" s="1320"/>
      <c r="B2641" s="1321"/>
      <c r="C2641" s="1321"/>
      <c r="D2641" s="1322"/>
      <c r="E2641" s="134" t="str">
        <f t="shared" ref="E2641:G2641" si="953">+E1768</f>
        <v>DOMICILIARIA 5</v>
      </c>
      <c r="F2641" s="134">
        <f t="shared" si="953"/>
        <v>6.02</v>
      </c>
      <c r="G2641" s="134">
        <f t="shared" si="953"/>
        <v>0.7</v>
      </c>
      <c r="H2641" s="128">
        <f>+H1768</f>
        <v>1.6</v>
      </c>
      <c r="I2641" s="127">
        <f>+I1768</f>
        <v>0.5</v>
      </c>
      <c r="J2641" s="750">
        <f t="shared" si="919"/>
        <v>3.3712</v>
      </c>
    </row>
    <row r="2642" spans="1:10">
      <c r="A2642" s="1320"/>
      <c r="B2642" s="1321"/>
      <c r="C2642" s="1321"/>
      <c r="D2642" s="1322"/>
      <c r="E2642" s="134" t="str">
        <f t="shared" ref="E2642:I2642" si="954">+E1769</f>
        <v>DOMICILIARIA 6</v>
      </c>
      <c r="F2642" s="134">
        <f t="shared" si="954"/>
        <v>3.39</v>
      </c>
      <c r="G2642" s="134">
        <f t="shared" si="954"/>
        <v>0.7</v>
      </c>
      <c r="H2642" s="128">
        <f t="shared" si="954"/>
        <v>1.6</v>
      </c>
      <c r="I2642" s="127">
        <f t="shared" si="954"/>
        <v>0.5</v>
      </c>
      <c r="J2642" s="750">
        <f t="shared" si="919"/>
        <v>1.8983999999999999</v>
      </c>
    </row>
    <row r="2643" spans="1:10">
      <c r="A2643" s="1320"/>
      <c r="B2643" s="1321"/>
      <c r="C2643" s="1321"/>
      <c r="D2643" s="1322"/>
      <c r="E2643" s="134" t="str">
        <f t="shared" ref="E2643:I2643" si="955">+E1770</f>
        <v>DOMICILIARIA 7</v>
      </c>
      <c r="F2643" s="134">
        <f t="shared" si="955"/>
        <v>5.6</v>
      </c>
      <c r="G2643" s="134">
        <f t="shared" si="955"/>
        <v>0.7</v>
      </c>
      <c r="H2643" s="128">
        <f t="shared" si="955"/>
        <v>1.6</v>
      </c>
      <c r="I2643" s="127">
        <f t="shared" si="955"/>
        <v>0.5</v>
      </c>
      <c r="J2643" s="750">
        <f t="shared" si="919"/>
        <v>3.1359999999999997</v>
      </c>
    </row>
    <row r="2644" spans="1:10">
      <c r="A2644" s="1320"/>
      <c r="B2644" s="1321"/>
      <c r="C2644" s="1321"/>
      <c r="D2644" s="1322"/>
      <c r="E2644" s="134" t="str">
        <f t="shared" ref="E2644:G2644" si="956">+E1771</f>
        <v>DOMICILIARIA 8</v>
      </c>
      <c r="F2644" s="134">
        <f t="shared" si="956"/>
        <v>3.77</v>
      </c>
      <c r="G2644" s="134">
        <f t="shared" si="956"/>
        <v>0.7</v>
      </c>
      <c r="H2644" s="128">
        <f>+H1771</f>
        <v>1.6</v>
      </c>
      <c r="I2644" s="127">
        <f>+I1771</f>
        <v>0.5</v>
      </c>
      <c r="J2644" s="750">
        <f t="shared" si="919"/>
        <v>2.1111999999999997</v>
      </c>
    </row>
    <row r="2645" spans="1:10">
      <c r="A2645" s="1320"/>
      <c r="B2645" s="1321"/>
      <c r="C2645" s="1321"/>
      <c r="D2645" s="1322"/>
      <c r="E2645" s="134" t="str">
        <f t="shared" ref="E2645:I2645" si="957">+E1772</f>
        <v>DOMICILIARIA 9</v>
      </c>
      <c r="F2645" s="134">
        <f t="shared" si="957"/>
        <v>5.41</v>
      </c>
      <c r="G2645" s="134">
        <f t="shared" si="957"/>
        <v>0.7</v>
      </c>
      <c r="H2645" s="128">
        <f t="shared" si="957"/>
        <v>1.6</v>
      </c>
      <c r="I2645" s="127">
        <f t="shared" si="957"/>
        <v>0.5</v>
      </c>
      <c r="J2645" s="750">
        <f t="shared" si="919"/>
        <v>3.0296000000000003</v>
      </c>
    </row>
    <row r="2646" spans="1:10">
      <c r="A2646" s="1320"/>
      <c r="B2646" s="1321"/>
      <c r="C2646" s="1321"/>
      <c r="D2646" s="1322"/>
      <c r="E2646" s="134" t="str">
        <f>+E1773</f>
        <v>DOMICILIARIA 10</v>
      </c>
      <c r="F2646" s="134">
        <f>+F1773</f>
        <v>5.4</v>
      </c>
      <c r="G2646" s="134">
        <f>+G1773</f>
        <v>0.7</v>
      </c>
      <c r="H2646" s="128">
        <f>+H1773</f>
        <v>1.6</v>
      </c>
      <c r="I2646" s="127">
        <f>+I1773</f>
        <v>0.5</v>
      </c>
      <c r="J2646" s="750">
        <f t="shared" si="919"/>
        <v>3.024</v>
      </c>
    </row>
    <row r="2647" spans="1:10">
      <c r="A2647" s="1320"/>
      <c r="B2647" s="1321"/>
      <c r="C2647" s="1321"/>
      <c r="D2647" s="1322"/>
      <c r="E2647" s="134" t="str">
        <f t="shared" ref="E2647:G2647" si="958">+E1774</f>
        <v>DOMICILIARIA 11</v>
      </c>
      <c r="F2647" s="134">
        <f t="shared" si="958"/>
        <v>3.9</v>
      </c>
      <c r="G2647" s="134">
        <f t="shared" si="958"/>
        <v>0.7</v>
      </c>
      <c r="H2647" s="128">
        <f>+H1774</f>
        <v>1.6</v>
      </c>
      <c r="I2647" s="127">
        <f>+I1774</f>
        <v>0.5</v>
      </c>
      <c r="J2647" s="750">
        <f t="shared" si="919"/>
        <v>2.1840000000000002</v>
      </c>
    </row>
    <row r="2648" spans="1:10">
      <c r="A2648" s="1320"/>
      <c r="B2648" s="1321"/>
      <c r="C2648" s="1321"/>
      <c r="D2648" s="1322"/>
      <c r="E2648" s="134" t="str">
        <f t="shared" ref="E2648:I2648" si="959">+E1775</f>
        <v>DOMICILIARIA 12</v>
      </c>
      <c r="F2648" s="134">
        <f t="shared" si="959"/>
        <v>5</v>
      </c>
      <c r="G2648" s="134">
        <f t="shared" si="959"/>
        <v>0.7</v>
      </c>
      <c r="H2648" s="128">
        <f t="shared" si="959"/>
        <v>1.6</v>
      </c>
      <c r="I2648" s="127">
        <f t="shared" si="959"/>
        <v>0.5</v>
      </c>
      <c r="J2648" s="750">
        <f t="shared" si="919"/>
        <v>2.8000000000000003</v>
      </c>
    </row>
    <row r="2649" spans="1:10">
      <c r="A2649" s="1320"/>
      <c r="B2649" s="1321"/>
      <c r="C2649" s="1321"/>
      <c r="D2649" s="1322"/>
      <c r="E2649" s="134" t="str">
        <f t="shared" ref="E2649:I2649" si="960">+E1776</f>
        <v>DOMICILIARIA 13</v>
      </c>
      <c r="F2649" s="134">
        <f t="shared" si="960"/>
        <v>4.8899999999999997</v>
      </c>
      <c r="G2649" s="134">
        <f t="shared" si="960"/>
        <v>0.7</v>
      </c>
      <c r="H2649" s="128">
        <f t="shared" si="960"/>
        <v>1.6</v>
      </c>
      <c r="I2649" s="127">
        <f t="shared" si="960"/>
        <v>0.5</v>
      </c>
      <c r="J2649" s="750">
        <f t="shared" si="919"/>
        <v>2.7383999999999999</v>
      </c>
    </row>
    <row r="2650" spans="1:10">
      <c r="A2650" s="1320"/>
      <c r="B2650" s="1321"/>
      <c r="C2650" s="1321"/>
      <c r="D2650" s="1322"/>
      <c r="E2650" s="134" t="str">
        <f t="shared" ref="E2650:G2650" si="961">+E1777</f>
        <v>DOMICILIARIA 14</v>
      </c>
      <c r="F2650" s="134">
        <f t="shared" si="961"/>
        <v>3.73</v>
      </c>
      <c r="G2650" s="134">
        <f t="shared" si="961"/>
        <v>0.7</v>
      </c>
      <c r="H2650" s="128">
        <f>+H1777</f>
        <v>1.6</v>
      </c>
      <c r="I2650" s="127">
        <f>+I1777</f>
        <v>0.5</v>
      </c>
      <c r="J2650" s="750">
        <f t="shared" si="919"/>
        <v>2.0888</v>
      </c>
    </row>
    <row r="2651" spans="1:10">
      <c r="A2651" s="1320"/>
      <c r="B2651" s="1321"/>
      <c r="C2651" s="1321"/>
      <c r="D2651" s="1322"/>
      <c r="E2651" s="134" t="str">
        <f t="shared" ref="E2651:I2651" si="962">+E1778</f>
        <v>DOMICILIARIA 15</v>
      </c>
      <c r="F2651" s="134">
        <f t="shared" si="962"/>
        <v>4.88</v>
      </c>
      <c r="G2651" s="134">
        <f t="shared" si="962"/>
        <v>0.7</v>
      </c>
      <c r="H2651" s="128">
        <f t="shared" si="962"/>
        <v>1.6</v>
      </c>
      <c r="I2651" s="127">
        <f t="shared" si="962"/>
        <v>0.5</v>
      </c>
      <c r="J2651" s="750">
        <f t="shared" si="919"/>
        <v>2.7328000000000001</v>
      </c>
    </row>
    <row r="2652" spans="1:10">
      <c r="A2652" s="1320"/>
      <c r="B2652" s="1321"/>
      <c r="C2652" s="1321"/>
      <c r="D2652" s="1322"/>
      <c r="E2652" s="134" t="str">
        <f t="shared" ref="E2652:I2652" si="963">+E1779</f>
        <v>DOMICILIARIA 16</v>
      </c>
      <c r="F2652" s="134">
        <f t="shared" si="963"/>
        <v>3.75</v>
      </c>
      <c r="G2652" s="134">
        <f t="shared" si="963"/>
        <v>0.7</v>
      </c>
      <c r="H2652" s="128">
        <f t="shared" si="963"/>
        <v>1.6</v>
      </c>
      <c r="I2652" s="127">
        <f t="shared" si="963"/>
        <v>0.5</v>
      </c>
      <c r="J2652" s="750">
        <f t="shared" si="919"/>
        <v>2.1</v>
      </c>
    </row>
    <row r="2653" spans="1:10">
      <c r="A2653" s="1320"/>
      <c r="B2653" s="1321"/>
      <c r="C2653" s="1321"/>
      <c r="D2653" s="1322"/>
      <c r="E2653" s="134" t="str">
        <f t="shared" ref="E2653:G2653" si="964">+E1780</f>
        <v>DOMICILIARIA 17</v>
      </c>
      <c r="F2653" s="134">
        <f t="shared" si="964"/>
        <v>6.1</v>
      </c>
      <c r="G2653" s="134">
        <f t="shared" si="964"/>
        <v>0.7</v>
      </c>
      <c r="H2653" s="128">
        <f>+H1780</f>
        <v>1.6</v>
      </c>
      <c r="I2653" s="127">
        <f>+I1780</f>
        <v>0.5</v>
      </c>
      <c r="J2653" s="750">
        <f t="shared" si="919"/>
        <v>3.4159999999999999</v>
      </c>
    </row>
    <row r="2654" spans="1:10">
      <c r="A2654" s="1320"/>
      <c r="B2654" s="1321"/>
      <c r="C2654" s="1321"/>
      <c r="D2654" s="1322"/>
      <c r="E2654" s="134" t="str">
        <f t="shared" ref="E2654:I2654" si="965">+E1781</f>
        <v>DOMICILIARIA 18</v>
      </c>
      <c r="F2654" s="134">
        <f t="shared" si="965"/>
        <v>6.1</v>
      </c>
      <c r="G2654" s="134">
        <f t="shared" si="965"/>
        <v>0.7</v>
      </c>
      <c r="H2654" s="128">
        <f t="shared" si="965"/>
        <v>1.6</v>
      </c>
      <c r="I2654" s="127">
        <f t="shared" si="965"/>
        <v>0.5</v>
      </c>
      <c r="J2654" s="750">
        <f t="shared" si="919"/>
        <v>3.4159999999999999</v>
      </c>
    </row>
    <row r="2655" spans="1:10">
      <c r="A2655" s="1320"/>
      <c r="B2655" s="1321"/>
      <c r="C2655" s="1321"/>
      <c r="D2655" s="1322"/>
      <c r="E2655" s="134" t="str">
        <f t="shared" ref="E2655:I2655" si="966">+E1782</f>
        <v>P45 A P50</v>
      </c>
      <c r="F2655" s="134">
        <f t="shared" si="966"/>
        <v>0</v>
      </c>
      <c r="G2655" s="134">
        <f t="shared" si="966"/>
        <v>0</v>
      </c>
      <c r="H2655" s="128">
        <f t="shared" si="966"/>
        <v>0</v>
      </c>
      <c r="I2655" s="127">
        <f t="shared" si="966"/>
        <v>0</v>
      </c>
      <c r="J2655" s="750">
        <f t="shared" si="919"/>
        <v>0</v>
      </c>
    </row>
    <row r="2656" spans="1:10">
      <c r="A2656" s="1320"/>
      <c r="B2656" s="1321"/>
      <c r="C2656" s="1321"/>
      <c r="D2656" s="1322"/>
      <c r="E2656" s="134" t="str">
        <f t="shared" ref="E2656:G2656" si="967">+E1783</f>
        <v>DOMICILIARIA 1</v>
      </c>
      <c r="F2656" s="134">
        <f t="shared" si="967"/>
        <v>7.46</v>
      </c>
      <c r="G2656" s="134">
        <f t="shared" si="967"/>
        <v>0.7</v>
      </c>
      <c r="H2656" s="128">
        <f>+H1783</f>
        <v>1.645</v>
      </c>
      <c r="I2656" s="127">
        <f>+I1783</f>
        <v>0.5</v>
      </c>
      <c r="J2656" s="750">
        <f t="shared" si="919"/>
        <v>4.2950949999999999</v>
      </c>
    </row>
    <row r="2657" spans="1:10">
      <c r="A2657" s="1320"/>
      <c r="B2657" s="1321"/>
      <c r="C2657" s="1321"/>
      <c r="D2657" s="1322"/>
      <c r="E2657" s="134" t="str">
        <f t="shared" ref="E2657:I2657" si="968">+E1784</f>
        <v>DOMICILIARIA 2</v>
      </c>
      <c r="F2657" s="134">
        <f t="shared" si="968"/>
        <v>6.66</v>
      </c>
      <c r="G2657" s="134">
        <f t="shared" si="968"/>
        <v>0.7</v>
      </c>
      <c r="H2657" s="128">
        <f t="shared" si="968"/>
        <v>1.645</v>
      </c>
      <c r="I2657" s="127">
        <f t="shared" si="968"/>
        <v>0.5</v>
      </c>
      <c r="J2657" s="750">
        <f t="shared" si="919"/>
        <v>3.834495</v>
      </c>
    </row>
    <row r="2658" spans="1:10">
      <c r="A2658" s="1320"/>
      <c r="B2658" s="1321"/>
      <c r="C2658" s="1321"/>
      <c r="D2658" s="1322"/>
      <c r="E2658" s="134" t="str">
        <f t="shared" ref="E2658:I2658" si="969">+E1785</f>
        <v>DOMICILIARIA 3</v>
      </c>
      <c r="F2658" s="134">
        <f t="shared" si="969"/>
        <v>8.6300000000000008</v>
      </c>
      <c r="G2658" s="134">
        <f t="shared" si="969"/>
        <v>0.7</v>
      </c>
      <c r="H2658" s="128">
        <f t="shared" si="969"/>
        <v>1.645</v>
      </c>
      <c r="I2658" s="127">
        <f t="shared" si="969"/>
        <v>0.5</v>
      </c>
      <c r="J2658" s="750">
        <f t="shared" si="919"/>
        <v>4.9687225000000002</v>
      </c>
    </row>
    <row r="2659" spans="1:10">
      <c r="A2659" s="1320"/>
      <c r="B2659" s="1321"/>
      <c r="C2659" s="1321"/>
      <c r="D2659" s="1322"/>
      <c r="E2659" s="134" t="str">
        <f t="shared" ref="E2659:G2659" si="970">+E1786</f>
        <v>P50 A P37</v>
      </c>
      <c r="F2659" s="134">
        <f t="shared" si="970"/>
        <v>0</v>
      </c>
      <c r="G2659" s="134">
        <f t="shared" si="970"/>
        <v>0.7</v>
      </c>
      <c r="H2659" s="128">
        <f>+H1786</f>
        <v>0</v>
      </c>
      <c r="I2659" s="127">
        <f>+I1786</f>
        <v>0</v>
      </c>
      <c r="J2659" s="750">
        <f t="shared" si="919"/>
        <v>0</v>
      </c>
    </row>
    <row r="2660" spans="1:10">
      <c r="A2660" s="1320"/>
      <c r="B2660" s="1321"/>
      <c r="C2660" s="1321"/>
      <c r="D2660" s="1322"/>
      <c r="E2660" s="134" t="str">
        <f t="shared" ref="E2660:I2660" si="971">+E1787</f>
        <v>DOMICILIARIA 1</v>
      </c>
      <c r="F2660" s="134">
        <f t="shared" si="971"/>
        <v>6.76</v>
      </c>
      <c r="G2660" s="134">
        <f t="shared" si="971"/>
        <v>0.7</v>
      </c>
      <c r="H2660" s="128">
        <f t="shared" si="971"/>
        <v>1.5775000000000001</v>
      </c>
      <c r="I2660" s="127">
        <f t="shared" si="971"/>
        <v>0.5</v>
      </c>
      <c r="J2660" s="750">
        <f t="shared" si="919"/>
        <v>3.7323649999999997</v>
      </c>
    </row>
    <row r="2661" spans="1:10">
      <c r="A2661" s="1320"/>
      <c r="B2661" s="1321"/>
      <c r="C2661" s="1321"/>
      <c r="D2661" s="1322"/>
      <c r="E2661" s="134" t="str">
        <f>+E1788</f>
        <v>DOMICILIARIA 2</v>
      </c>
      <c r="F2661" s="134">
        <f>+F1788</f>
        <v>4.83</v>
      </c>
      <c r="G2661" s="134">
        <f>+G1788</f>
        <v>0.7</v>
      </c>
      <c r="H2661" s="128">
        <f>+H1788</f>
        <v>1.5775000000000001</v>
      </c>
      <c r="I2661" s="127">
        <f>+I1788</f>
        <v>0.5</v>
      </c>
      <c r="J2661" s="750">
        <f t="shared" si="919"/>
        <v>2.6667637499999999</v>
      </c>
    </row>
    <row r="2662" spans="1:10">
      <c r="A2662" s="1320"/>
      <c r="B2662" s="1321"/>
      <c r="C2662" s="1321"/>
      <c r="D2662" s="1322"/>
      <c r="E2662" s="134" t="str">
        <f t="shared" ref="E2662:G2662" si="972">+E1789</f>
        <v>DOMICILIARIA 3</v>
      </c>
      <c r="F2662" s="134">
        <f t="shared" si="972"/>
        <v>4.4400000000000004</v>
      </c>
      <c r="G2662" s="134">
        <f t="shared" si="972"/>
        <v>0.7</v>
      </c>
      <c r="H2662" s="128">
        <f>+H1789</f>
        <v>1.5775000000000001</v>
      </c>
      <c r="I2662" s="127">
        <f>+I1789</f>
        <v>0.5</v>
      </c>
      <c r="J2662" s="750">
        <f t="shared" si="919"/>
        <v>2.4514350000000005</v>
      </c>
    </row>
    <row r="2663" spans="1:10">
      <c r="A2663" s="1320"/>
      <c r="B2663" s="1321"/>
      <c r="C2663" s="1321"/>
      <c r="D2663" s="1322"/>
      <c r="E2663" s="134" t="str">
        <f t="shared" ref="E2663:I2663" si="973">+E1790</f>
        <v>P39 A P51</v>
      </c>
      <c r="F2663" s="134">
        <f t="shared" si="973"/>
        <v>0</v>
      </c>
      <c r="G2663" s="134">
        <f t="shared" si="973"/>
        <v>0</v>
      </c>
      <c r="H2663" s="128">
        <f t="shared" si="973"/>
        <v>0</v>
      </c>
      <c r="I2663" s="127">
        <f t="shared" si="973"/>
        <v>0</v>
      </c>
      <c r="J2663" s="750">
        <f t="shared" si="919"/>
        <v>0</v>
      </c>
    </row>
    <row r="2664" spans="1:10">
      <c r="A2664" s="1320"/>
      <c r="B2664" s="1321"/>
      <c r="C2664" s="1321"/>
      <c r="D2664" s="1322"/>
      <c r="E2664" s="134" t="str">
        <f t="shared" ref="E2664:I2664" si="974">+E1791</f>
        <v>DOMICILIARIA 1</v>
      </c>
      <c r="F2664" s="134">
        <f t="shared" si="974"/>
        <v>5.49</v>
      </c>
      <c r="G2664" s="134">
        <f t="shared" si="974"/>
        <v>0.7</v>
      </c>
      <c r="H2664" s="128">
        <f t="shared" si="974"/>
        <v>1.5649999999999999</v>
      </c>
      <c r="I2664" s="127">
        <f t="shared" si="974"/>
        <v>0.5</v>
      </c>
      <c r="J2664" s="750">
        <f t="shared" si="919"/>
        <v>3.0071474999999999</v>
      </c>
    </row>
    <row r="2665" spans="1:10">
      <c r="A2665" s="1320"/>
      <c r="B2665" s="1321"/>
      <c r="C2665" s="1321"/>
      <c r="D2665" s="1322"/>
      <c r="E2665" s="134" t="str">
        <f t="shared" ref="E2665:G2665" si="975">+E1792</f>
        <v>DOMICILIARIA 2</v>
      </c>
      <c r="F2665" s="134">
        <f t="shared" si="975"/>
        <v>4.8</v>
      </c>
      <c r="G2665" s="134">
        <f t="shared" si="975"/>
        <v>0.7</v>
      </c>
      <c r="H2665" s="128">
        <f>+H1792</f>
        <v>1.5649999999999999</v>
      </c>
      <c r="I2665" s="127">
        <f>+I1792</f>
        <v>0.5</v>
      </c>
      <c r="J2665" s="750">
        <f t="shared" si="919"/>
        <v>2.6292</v>
      </c>
    </row>
    <row r="2666" spans="1:10">
      <c r="A2666" s="1320"/>
      <c r="B2666" s="1321"/>
      <c r="C2666" s="1321"/>
      <c r="D2666" s="1322"/>
      <c r="E2666" s="134" t="str">
        <f t="shared" ref="E2666:I2666" si="976">+E1793</f>
        <v>DOMICILIARIA 3</v>
      </c>
      <c r="F2666" s="134">
        <f t="shared" si="976"/>
        <v>5.35</v>
      </c>
      <c r="G2666" s="134">
        <f t="shared" si="976"/>
        <v>0.7</v>
      </c>
      <c r="H2666" s="128">
        <f t="shared" si="976"/>
        <v>1.5649999999999999</v>
      </c>
      <c r="I2666" s="127">
        <f t="shared" si="976"/>
        <v>0.5</v>
      </c>
      <c r="J2666" s="750">
        <f t="shared" si="919"/>
        <v>2.9304624999999995</v>
      </c>
    </row>
    <row r="2667" spans="1:10">
      <c r="A2667" s="1320"/>
      <c r="B2667" s="1321"/>
      <c r="C2667" s="1321"/>
      <c r="D2667" s="1322"/>
      <c r="E2667" s="134" t="str">
        <f t="shared" ref="E2667:I2667" si="977">+E1794</f>
        <v>DOMICILIARIA 12</v>
      </c>
      <c r="F2667" s="134">
        <f t="shared" si="977"/>
        <v>5.01</v>
      </c>
      <c r="G2667" s="134">
        <f t="shared" si="977"/>
        <v>0.7</v>
      </c>
      <c r="H2667" s="128">
        <f t="shared" si="977"/>
        <v>1.5649999999999999</v>
      </c>
      <c r="I2667" s="127">
        <f t="shared" si="977"/>
        <v>0.5</v>
      </c>
      <c r="J2667" s="750">
        <f t="shared" si="919"/>
        <v>2.7442274999999996</v>
      </c>
    </row>
    <row r="2668" spans="1:10">
      <c r="A2668" s="1320"/>
      <c r="B2668" s="1321"/>
      <c r="C2668" s="1321"/>
      <c r="D2668" s="1322"/>
      <c r="E2668" s="134" t="str">
        <f t="shared" ref="E2668:G2668" si="978">+E1795</f>
        <v>DOMICILIARIA 13</v>
      </c>
      <c r="F2668" s="134">
        <f t="shared" si="978"/>
        <v>5.41</v>
      </c>
      <c r="G2668" s="134">
        <f t="shared" si="978"/>
        <v>0.7</v>
      </c>
      <c r="H2668" s="128">
        <f>+H1795</f>
        <v>1.5649999999999999</v>
      </c>
      <c r="I2668" s="127">
        <f>+I1795</f>
        <v>0.5</v>
      </c>
      <c r="J2668" s="750">
        <f t="shared" si="919"/>
        <v>2.9633274999999997</v>
      </c>
    </row>
    <row r="2669" spans="1:10">
      <c r="A2669" s="1320"/>
      <c r="B2669" s="1321"/>
      <c r="C2669" s="1321"/>
      <c r="D2669" s="1322"/>
      <c r="E2669" s="134" t="str">
        <f t="shared" ref="E2669:I2669" si="979">+E1796</f>
        <v>DOMICILIARIA 14</v>
      </c>
      <c r="F2669" s="134">
        <f t="shared" si="979"/>
        <v>4.96</v>
      </c>
      <c r="G2669" s="134">
        <f t="shared" si="979"/>
        <v>0.7</v>
      </c>
      <c r="H2669" s="128">
        <f t="shared" si="979"/>
        <v>1.5649999999999999</v>
      </c>
      <c r="I2669" s="127">
        <f t="shared" si="979"/>
        <v>0.5</v>
      </c>
      <c r="J2669" s="750">
        <f t="shared" ref="J2669:J2732" si="980">+F2669*G2669*I2669*H2669</f>
        <v>2.7168399999999999</v>
      </c>
    </row>
    <row r="2670" spans="1:10">
      <c r="A2670" s="1320"/>
      <c r="B2670" s="1321"/>
      <c r="C2670" s="1321"/>
      <c r="D2670" s="1322"/>
      <c r="E2670" s="134" t="str">
        <f t="shared" ref="E2670:I2670" si="981">+E1797</f>
        <v>P51 A P29</v>
      </c>
      <c r="F2670" s="134">
        <f t="shared" si="981"/>
        <v>0</v>
      </c>
      <c r="G2670" s="134">
        <f t="shared" si="981"/>
        <v>0</v>
      </c>
      <c r="H2670" s="128">
        <f t="shared" si="981"/>
        <v>0</v>
      </c>
      <c r="I2670" s="127">
        <f t="shared" si="981"/>
        <v>0</v>
      </c>
      <c r="J2670" s="750">
        <f t="shared" si="980"/>
        <v>0</v>
      </c>
    </row>
    <row r="2671" spans="1:10">
      <c r="A2671" s="1320"/>
      <c r="B2671" s="1321"/>
      <c r="C2671" s="1321"/>
      <c r="D2671" s="1322"/>
      <c r="E2671" s="134" t="str">
        <f t="shared" ref="E2671:G2671" si="982">+E1798</f>
        <v>DOMICILIARIA 1</v>
      </c>
      <c r="F2671" s="134">
        <f t="shared" si="982"/>
        <v>4.67</v>
      </c>
      <c r="G2671" s="134">
        <f t="shared" si="982"/>
        <v>0.7</v>
      </c>
      <c r="H2671" s="128">
        <f>+H1798</f>
        <v>1.875</v>
      </c>
      <c r="I2671" s="127">
        <f>+I1798</f>
        <v>0.5</v>
      </c>
      <c r="J2671" s="750">
        <f t="shared" si="980"/>
        <v>3.0646874999999998</v>
      </c>
    </row>
    <row r="2672" spans="1:10">
      <c r="A2672" s="1320"/>
      <c r="B2672" s="1321"/>
      <c r="C2672" s="1321"/>
      <c r="D2672" s="1322"/>
      <c r="E2672" s="134" t="str">
        <f t="shared" ref="E2672:I2672" si="983">+E1799</f>
        <v>DOMICILIARIA 2</v>
      </c>
      <c r="F2672" s="134">
        <f t="shared" si="983"/>
        <v>4.28</v>
      </c>
      <c r="G2672" s="134">
        <f t="shared" si="983"/>
        <v>0.7</v>
      </c>
      <c r="H2672" s="128">
        <f t="shared" si="983"/>
        <v>1.875</v>
      </c>
      <c r="I2672" s="127">
        <f t="shared" si="983"/>
        <v>0.5</v>
      </c>
      <c r="J2672" s="750">
        <f t="shared" si="980"/>
        <v>2.8087499999999999</v>
      </c>
    </row>
    <row r="2673" spans="1:10">
      <c r="A2673" s="1320"/>
      <c r="B2673" s="1321"/>
      <c r="C2673" s="1321"/>
      <c r="D2673" s="1322"/>
      <c r="E2673" s="134" t="str">
        <f t="shared" ref="E2673:I2673" si="984">+E1800</f>
        <v>DOMICILIARIA 3</v>
      </c>
      <c r="F2673" s="134">
        <f t="shared" si="984"/>
        <v>5.49</v>
      </c>
      <c r="G2673" s="134">
        <f t="shared" si="984"/>
        <v>0.7</v>
      </c>
      <c r="H2673" s="128">
        <f t="shared" si="984"/>
        <v>1.875</v>
      </c>
      <c r="I2673" s="127">
        <f t="shared" si="984"/>
        <v>0.5</v>
      </c>
      <c r="J2673" s="750">
        <f t="shared" si="980"/>
        <v>3.6028124999999998</v>
      </c>
    </row>
    <row r="2674" spans="1:10">
      <c r="A2674" s="1320"/>
      <c r="B2674" s="1321"/>
      <c r="C2674" s="1321"/>
      <c r="D2674" s="1322"/>
      <c r="E2674" s="134" t="str">
        <f t="shared" ref="E2674:G2674" si="985">+E1801</f>
        <v>DOMICILIARIA 4</v>
      </c>
      <c r="F2674" s="134">
        <f t="shared" si="985"/>
        <v>4.29</v>
      </c>
      <c r="G2674" s="134">
        <f t="shared" si="985"/>
        <v>0.7</v>
      </c>
      <c r="H2674" s="128">
        <f>+H1801</f>
        <v>1.875</v>
      </c>
      <c r="I2674" s="127">
        <f>+I1801</f>
        <v>0.5</v>
      </c>
      <c r="J2674" s="750">
        <f t="shared" si="980"/>
        <v>2.8153124999999997</v>
      </c>
    </row>
    <row r="2675" spans="1:10">
      <c r="A2675" s="1320"/>
      <c r="B2675" s="1321"/>
      <c r="C2675" s="1321"/>
      <c r="D2675" s="1322"/>
      <c r="E2675" s="134" t="str">
        <f t="shared" ref="E2675:I2675" si="986">+E1802</f>
        <v>DOMICILIARIA 5</v>
      </c>
      <c r="F2675" s="134">
        <f t="shared" si="986"/>
        <v>5.17</v>
      </c>
      <c r="G2675" s="134">
        <f t="shared" si="986"/>
        <v>0.7</v>
      </c>
      <c r="H2675" s="128">
        <f t="shared" si="986"/>
        <v>1.875</v>
      </c>
      <c r="I2675" s="127">
        <f t="shared" si="986"/>
        <v>0.5</v>
      </c>
      <c r="J2675" s="750">
        <f t="shared" si="980"/>
        <v>3.3928124999999998</v>
      </c>
    </row>
    <row r="2676" spans="1:10">
      <c r="A2676" s="1320"/>
      <c r="B2676" s="1321"/>
      <c r="C2676" s="1321"/>
      <c r="D2676" s="1322"/>
      <c r="E2676" s="134" t="str">
        <f>+E1803</f>
        <v>DOMICILIARIA 6</v>
      </c>
      <c r="F2676" s="134">
        <f>+F1803</f>
        <v>4.42</v>
      </c>
      <c r="G2676" s="134">
        <f>+G1803</f>
        <v>0.7</v>
      </c>
      <c r="H2676" s="128">
        <f>+H1803</f>
        <v>1.875</v>
      </c>
      <c r="I2676" s="127">
        <f>+I1803</f>
        <v>0.5</v>
      </c>
      <c r="J2676" s="750">
        <f t="shared" si="980"/>
        <v>2.9006249999999998</v>
      </c>
    </row>
    <row r="2677" spans="1:10">
      <c r="A2677" s="1320"/>
      <c r="B2677" s="1321"/>
      <c r="C2677" s="1321"/>
      <c r="D2677" s="1322"/>
      <c r="E2677" s="134" t="str">
        <f t="shared" ref="E2677:G2677" si="987">+E1804</f>
        <v>P29 A P20</v>
      </c>
      <c r="F2677" s="134">
        <f t="shared" si="987"/>
        <v>0</v>
      </c>
      <c r="G2677" s="134">
        <f t="shared" si="987"/>
        <v>0</v>
      </c>
      <c r="H2677" s="128">
        <f>+H1804</f>
        <v>0</v>
      </c>
      <c r="I2677" s="127">
        <f>+I1804</f>
        <v>0</v>
      </c>
      <c r="J2677" s="750">
        <f t="shared" si="980"/>
        <v>0</v>
      </c>
    </row>
    <row r="2678" spans="1:10">
      <c r="A2678" s="1320"/>
      <c r="B2678" s="1321"/>
      <c r="C2678" s="1321"/>
      <c r="D2678" s="1322"/>
      <c r="E2678" s="134" t="str">
        <f t="shared" ref="E2678:I2678" si="988">+E1805</f>
        <v>DOMICILIARIA 1</v>
      </c>
      <c r="F2678" s="134">
        <f t="shared" si="988"/>
        <v>6.4</v>
      </c>
      <c r="G2678" s="134">
        <f t="shared" si="988"/>
        <v>0.7</v>
      </c>
      <c r="H2678" s="128">
        <f t="shared" si="988"/>
        <v>1.7250000000000001</v>
      </c>
      <c r="I2678" s="127">
        <f t="shared" si="988"/>
        <v>0.5</v>
      </c>
      <c r="J2678" s="750">
        <f t="shared" si="980"/>
        <v>3.8639999999999999</v>
      </c>
    </row>
    <row r="2679" spans="1:10">
      <c r="A2679" s="1320"/>
      <c r="B2679" s="1321"/>
      <c r="C2679" s="1321"/>
      <c r="D2679" s="1322"/>
      <c r="E2679" s="134" t="str">
        <f t="shared" ref="E2679:I2679" si="989">+E1806</f>
        <v>DOMICILIARIA 2</v>
      </c>
      <c r="F2679" s="134">
        <f t="shared" si="989"/>
        <v>6.11</v>
      </c>
      <c r="G2679" s="134">
        <f t="shared" si="989"/>
        <v>0.7</v>
      </c>
      <c r="H2679" s="128">
        <f t="shared" si="989"/>
        <v>1.7250000000000001</v>
      </c>
      <c r="I2679" s="127">
        <f t="shared" si="989"/>
        <v>0.5</v>
      </c>
      <c r="J2679" s="750">
        <f t="shared" si="980"/>
        <v>3.6889125000000003</v>
      </c>
    </row>
    <row r="2680" spans="1:10">
      <c r="A2680" s="1320"/>
      <c r="B2680" s="1321"/>
      <c r="C2680" s="1321"/>
      <c r="D2680" s="1322"/>
      <c r="E2680" s="134" t="str">
        <f t="shared" ref="E2680:G2680" si="990">+E1807</f>
        <v>DOMICILIARIA 3</v>
      </c>
      <c r="F2680" s="134">
        <f t="shared" si="990"/>
        <v>6.19</v>
      </c>
      <c r="G2680" s="134">
        <f t="shared" si="990"/>
        <v>0.7</v>
      </c>
      <c r="H2680" s="128">
        <f>+H1807</f>
        <v>1.7250000000000001</v>
      </c>
      <c r="I2680" s="127">
        <f>+I1807</f>
        <v>0.5</v>
      </c>
      <c r="J2680" s="750">
        <f t="shared" si="980"/>
        <v>3.7372125000000005</v>
      </c>
    </row>
    <row r="2681" spans="1:10">
      <c r="A2681" s="1320"/>
      <c r="B2681" s="1321"/>
      <c r="C2681" s="1321"/>
      <c r="D2681" s="1322"/>
      <c r="E2681" s="134" t="str">
        <f t="shared" ref="E2681:I2681" si="991">+E1808</f>
        <v>DOMICILIARIA 4</v>
      </c>
      <c r="F2681" s="134">
        <f t="shared" si="991"/>
        <v>5.63</v>
      </c>
      <c r="G2681" s="134">
        <f t="shared" si="991"/>
        <v>0.7</v>
      </c>
      <c r="H2681" s="128">
        <f t="shared" si="991"/>
        <v>1.7250000000000001</v>
      </c>
      <c r="I2681" s="127">
        <f t="shared" si="991"/>
        <v>0.5</v>
      </c>
      <c r="J2681" s="750">
        <f t="shared" si="980"/>
        <v>3.3991125000000002</v>
      </c>
    </row>
    <row r="2682" spans="1:10">
      <c r="A2682" s="1320"/>
      <c r="B2682" s="1321"/>
      <c r="C2682" s="1321"/>
      <c r="D2682" s="1322"/>
      <c r="E2682" s="134" t="str">
        <f t="shared" ref="E2682:I2682" si="992">+E1809</f>
        <v>P20 A P52</v>
      </c>
      <c r="F2682" s="134">
        <f t="shared" si="992"/>
        <v>0</v>
      </c>
      <c r="G2682" s="134">
        <f t="shared" si="992"/>
        <v>0</v>
      </c>
      <c r="H2682" s="128">
        <f t="shared" si="992"/>
        <v>0</v>
      </c>
      <c r="I2682" s="127">
        <f t="shared" si="992"/>
        <v>0</v>
      </c>
      <c r="J2682" s="750">
        <f t="shared" si="980"/>
        <v>0</v>
      </c>
    </row>
    <row r="2683" spans="1:10">
      <c r="A2683" s="1320"/>
      <c r="B2683" s="1321"/>
      <c r="C2683" s="1321"/>
      <c r="D2683" s="1322"/>
      <c r="E2683" s="134" t="str">
        <f t="shared" ref="E2683:G2683" si="993">+E1810</f>
        <v>DOMICILIARIA 1</v>
      </c>
      <c r="F2683" s="134">
        <f t="shared" si="993"/>
        <v>3.9</v>
      </c>
      <c r="G2683" s="134">
        <f t="shared" si="993"/>
        <v>0.7</v>
      </c>
      <c r="H2683" s="128">
        <f>+H1810</f>
        <v>1.6975000000000002</v>
      </c>
      <c r="I2683" s="127">
        <f>+I1810</f>
        <v>0.5</v>
      </c>
      <c r="J2683" s="750">
        <f t="shared" si="980"/>
        <v>2.3170875000000004</v>
      </c>
    </row>
    <row r="2684" spans="1:10">
      <c r="A2684" s="1320"/>
      <c r="B2684" s="1321"/>
      <c r="C2684" s="1321"/>
      <c r="D2684" s="1322"/>
      <c r="E2684" s="134" t="str">
        <f t="shared" ref="E2684:I2684" si="994">+E1811</f>
        <v>DOMICILIARIA 2</v>
      </c>
      <c r="F2684" s="134">
        <f t="shared" si="994"/>
        <v>3.78</v>
      </c>
      <c r="G2684" s="134">
        <f t="shared" si="994"/>
        <v>0.7</v>
      </c>
      <c r="H2684" s="128">
        <f t="shared" si="994"/>
        <v>1.6975000000000002</v>
      </c>
      <c r="I2684" s="127">
        <f t="shared" si="994"/>
        <v>0.5</v>
      </c>
      <c r="J2684" s="750">
        <f t="shared" si="980"/>
        <v>2.2457925000000003</v>
      </c>
    </row>
    <row r="2685" spans="1:10">
      <c r="A2685" s="1320"/>
      <c r="B2685" s="1321"/>
      <c r="C2685" s="1321"/>
      <c r="D2685" s="1322"/>
      <c r="E2685" s="134" t="str">
        <f t="shared" ref="E2685:I2685" si="995">+E1812</f>
        <v>DOMICILIARIA 3</v>
      </c>
      <c r="F2685" s="134">
        <f t="shared" si="995"/>
        <v>4.2300000000000004</v>
      </c>
      <c r="G2685" s="134">
        <f t="shared" si="995"/>
        <v>0.7</v>
      </c>
      <c r="H2685" s="128">
        <f t="shared" si="995"/>
        <v>1.6975000000000002</v>
      </c>
      <c r="I2685" s="127">
        <f t="shared" si="995"/>
        <v>0.5</v>
      </c>
      <c r="J2685" s="750">
        <f t="shared" si="980"/>
        <v>2.5131487500000005</v>
      </c>
    </row>
    <row r="2686" spans="1:10">
      <c r="A2686" s="1320"/>
      <c r="B2686" s="1321"/>
      <c r="C2686" s="1321"/>
      <c r="D2686" s="1322"/>
      <c r="E2686" s="134" t="str">
        <f t="shared" ref="E2686:G2686" si="996">+E1813</f>
        <v>DOMICILIARIA 4</v>
      </c>
      <c r="F2686" s="134">
        <f t="shared" si="996"/>
        <v>4.05</v>
      </c>
      <c r="G2686" s="134">
        <f t="shared" si="996"/>
        <v>0.7</v>
      </c>
      <c r="H2686" s="128">
        <f>+H1813</f>
        <v>1.6975000000000002</v>
      </c>
      <c r="I2686" s="127">
        <f>+I1813</f>
        <v>0.5</v>
      </c>
      <c r="J2686" s="750">
        <f t="shared" si="980"/>
        <v>2.4062062499999999</v>
      </c>
    </row>
    <row r="2687" spans="1:10">
      <c r="A2687" s="1320"/>
      <c r="B2687" s="1321"/>
      <c r="C2687" s="1321"/>
      <c r="D2687" s="1322"/>
      <c r="E2687" s="134" t="str">
        <f t="shared" ref="E2687:I2687" si="997">+E1814</f>
        <v>DOMICILIARIA 5</v>
      </c>
      <c r="F2687" s="134">
        <f t="shared" si="997"/>
        <v>15.63</v>
      </c>
      <c r="G2687" s="134">
        <f t="shared" si="997"/>
        <v>0.7</v>
      </c>
      <c r="H2687" s="128">
        <f t="shared" si="997"/>
        <v>1.6975000000000002</v>
      </c>
      <c r="I2687" s="127">
        <f t="shared" si="997"/>
        <v>0.5</v>
      </c>
      <c r="J2687" s="750">
        <f t="shared" si="980"/>
        <v>9.2861737500000014</v>
      </c>
    </row>
    <row r="2688" spans="1:10">
      <c r="A2688" s="1320"/>
      <c r="B2688" s="1321"/>
      <c r="C2688" s="1321"/>
      <c r="D2688" s="1322"/>
      <c r="E2688" s="134" t="str">
        <f t="shared" ref="E2688:I2688" si="998">+E1815</f>
        <v>DOMICILIARIA 6</v>
      </c>
      <c r="F2688" s="134">
        <f t="shared" si="998"/>
        <v>5.92</v>
      </c>
      <c r="G2688" s="134">
        <f t="shared" si="998"/>
        <v>0.7</v>
      </c>
      <c r="H2688" s="128">
        <f t="shared" si="998"/>
        <v>1.6975000000000002</v>
      </c>
      <c r="I2688" s="127">
        <f t="shared" si="998"/>
        <v>0.5</v>
      </c>
      <c r="J2688" s="750">
        <f t="shared" si="980"/>
        <v>3.5172200000000005</v>
      </c>
    </row>
    <row r="2689" spans="1:10">
      <c r="A2689" s="1320"/>
      <c r="B2689" s="1321"/>
      <c r="C2689" s="1321"/>
      <c r="D2689" s="1322"/>
      <c r="E2689" s="134" t="str">
        <f t="shared" ref="E2689:G2689" si="999">+E1816</f>
        <v>DOMICILIARIA 7</v>
      </c>
      <c r="F2689" s="134">
        <f t="shared" si="999"/>
        <v>6.31</v>
      </c>
      <c r="G2689" s="134">
        <f t="shared" si="999"/>
        <v>0.7</v>
      </c>
      <c r="H2689" s="128">
        <f>+H1816</f>
        <v>1.6975000000000002</v>
      </c>
      <c r="I2689" s="127">
        <f>+I1816</f>
        <v>0.5</v>
      </c>
      <c r="J2689" s="750">
        <f t="shared" si="980"/>
        <v>3.7489287500000001</v>
      </c>
    </row>
    <row r="2690" spans="1:10">
      <c r="A2690" s="1320"/>
      <c r="B2690" s="1321"/>
      <c r="C2690" s="1321"/>
      <c r="D2690" s="1322"/>
      <c r="E2690" s="134" t="str">
        <f t="shared" ref="E2690:I2690" si="1000">+E1817</f>
        <v>DOMICILIARIA 8</v>
      </c>
      <c r="F2690" s="134">
        <f t="shared" si="1000"/>
        <v>5.73</v>
      </c>
      <c r="G2690" s="134">
        <f t="shared" si="1000"/>
        <v>0.7</v>
      </c>
      <c r="H2690" s="128">
        <f t="shared" si="1000"/>
        <v>1.6975000000000002</v>
      </c>
      <c r="I2690" s="127">
        <f t="shared" si="1000"/>
        <v>0.5</v>
      </c>
      <c r="J2690" s="750">
        <f t="shared" si="980"/>
        <v>3.4043362500000005</v>
      </c>
    </row>
    <row r="2691" spans="1:10">
      <c r="A2691" s="1320"/>
      <c r="B2691" s="1321"/>
      <c r="C2691" s="1321"/>
      <c r="D2691" s="1322"/>
      <c r="E2691" s="134" t="str">
        <f>+E1818</f>
        <v>DOMICILIARIA 9</v>
      </c>
      <c r="F2691" s="134">
        <f>+F1818</f>
        <v>5.09</v>
      </c>
      <c r="G2691" s="134">
        <f>+G1818</f>
        <v>0.7</v>
      </c>
      <c r="H2691" s="128">
        <f>+H1818</f>
        <v>1.6975000000000002</v>
      </c>
      <c r="I2691" s="127">
        <f>+I1818</f>
        <v>0.5</v>
      </c>
      <c r="J2691" s="750">
        <f t="shared" si="980"/>
        <v>3.0240962500000004</v>
      </c>
    </row>
    <row r="2692" spans="1:10">
      <c r="A2692" s="1320"/>
      <c r="B2692" s="1321"/>
      <c r="C2692" s="1321"/>
      <c r="D2692" s="1322"/>
      <c r="E2692" s="134" t="str">
        <f t="shared" ref="E2692:G2692" si="1001">+E1819</f>
        <v>P52 A P13</v>
      </c>
      <c r="F2692" s="134">
        <f t="shared" si="1001"/>
        <v>0</v>
      </c>
      <c r="G2692" s="134">
        <f t="shared" si="1001"/>
        <v>0</v>
      </c>
      <c r="H2692" s="128">
        <f>+H1819</f>
        <v>0</v>
      </c>
      <c r="I2692" s="127">
        <f>+I1819</f>
        <v>0</v>
      </c>
      <c r="J2692" s="750">
        <f t="shared" si="980"/>
        <v>0</v>
      </c>
    </row>
    <row r="2693" spans="1:10">
      <c r="A2693" s="1320"/>
      <c r="B2693" s="1321"/>
      <c r="C2693" s="1321"/>
      <c r="D2693" s="1322"/>
      <c r="E2693" s="134" t="str">
        <f t="shared" ref="E2693:I2693" si="1002">+E1820</f>
        <v>DOMICILIARIA 1</v>
      </c>
      <c r="F2693" s="134">
        <f t="shared" si="1002"/>
        <v>10</v>
      </c>
      <c r="G2693" s="134">
        <f t="shared" si="1002"/>
        <v>0.6</v>
      </c>
      <c r="H2693" s="128">
        <f t="shared" si="1002"/>
        <v>1.5475000000000003</v>
      </c>
      <c r="I2693" s="127">
        <f t="shared" si="1002"/>
        <v>0.5</v>
      </c>
      <c r="J2693" s="750">
        <f t="shared" si="980"/>
        <v>4.642500000000001</v>
      </c>
    </row>
    <row r="2694" spans="1:10">
      <c r="A2694" s="1320"/>
      <c r="B2694" s="1321"/>
      <c r="C2694" s="1321"/>
      <c r="D2694" s="1322"/>
      <c r="E2694" s="134" t="str">
        <f t="shared" ref="E2694:I2694" si="1003">+E1821</f>
        <v>DOMICILIARIA 2</v>
      </c>
      <c r="F2694" s="134">
        <f t="shared" si="1003"/>
        <v>5.12</v>
      </c>
      <c r="G2694" s="134">
        <f t="shared" si="1003"/>
        <v>0.6</v>
      </c>
      <c r="H2694" s="128">
        <f t="shared" si="1003"/>
        <v>1.5475000000000003</v>
      </c>
      <c r="I2694" s="127">
        <f t="shared" si="1003"/>
        <v>0.5</v>
      </c>
      <c r="J2694" s="750">
        <f t="shared" si="980"/>
        <v>2.3769600000000004</v>
      </c>
    </row>
    <row r="2695" spans="1:10">
      <c r="A2695" s="1320"/>
      <c r="B2695" s="1321"/>
      <c r="C2695" s="1321"/>
      <c r="D2695" s="1322"/>
      <c r="E2695" s="134" t="str">
        <f t="shared" ref="E2695:G2695" si="1004">+E1822</f>
        <v>DOMICILIARIA 3</v>
      </c>
      <c r="F2695" s="134">
        <f t="shared" si="1004"/>
        <v>5.77</v>
      </c>
      <c r="G2695" s="134">
        <f t="shared" si="1004"/>
        <v>0.6</v>
      </c>
      <c r="H2695" s="128">
        <f>+H1822</f>
        <v>1.5475000000000003</v>
      </c>
      <c r="I2695" s="127">
        <f>+I1822</f>
        <v>0.5</v>
      </c>
      <c r="J2695" s="750">
        <f t="shared" si="980"/>
        <v>2.6787225000000006</v>
      </c>
    </row>
    <row r="2696" spans="1:10">
      <c r="A2696" s="1320"/>
      <c r="B2696" s="1321"/>
      <c r="C2696" s="1321"/>
      <c r="D2696" s="1322"/>
      <c r="E2696" s="134" t="str">
        <f t="shared" ref="E2696:I2696" si="1005">+E1823</f>
        <v>P13 A P53</v>
      </c>
      <c r="F2696" s="134">
        <f t="shared" si="1005"/>
        <v>0</v>
      </c>
      <c r="G2696" s="134">
        <f t="shared" si="1005"/>
        <v>0</v>
      </c>
      <c r="H2696" s="128">
        <f t="shared" si="1005"/>
        <v>0</v>
      </c>
      <c r="I2696" s="127">
        <f t="shared" si="1005"/>
        <v>0</v>
      </c>
      <c r="J2696" s="750">
        <f t="shared" si="980"/>
        <v>0</v>
      </c>
    </row>
    <row r="2697" spans="1:10">
      <c r="A2697" s="1320"/>
      <c r="B2697" s="1321"/>
      <c r="C2697" s="1321"/>
      <c r="D2697" s="1322"/>
      <c r="E2697" s="134" t="str">
        <f t="shared" ref="E2697:I2697" si="1006">+E1824</f>
        <v>DOMICILIARIA 1</v>
      </c>
      <c r="F2697" s="134">
        <f t="shared" si="1006"/>
        <v>4.87</v>
      </c>
      <c r="G2697" s="134">
        <f t="shared" si="1006"/>
        <v>0.7</v>
      </c>
      <c r="H2697" s="128">
        <f t="shared" si="1006"/>
        <v>1.5750000000000002</v>
      </c>
      <c r="I2697" s="127">
        <f t="shared" si="1006"/>
        <v>0.5</v>
      </c>
      <c r="J2697" s="750">
        <f t="shared" si="980"/>
        <v>2.6845875000000001</v>
      </c>
    </row>
    <row r="2698" spans="1:10">
      <c r="A2698" s="1320"/>
      <c r="B2698" s="1321"/>
      <c r="C2698" s="1321"/>
      <c r="D2698" s="1322"/>
      <c r="E2698" s="134" t="str">
        <f t="shared" ref="E2698:G2698" si="1007">+E1825</f>
        <v>DOMICILIARIA 2</v>
      </c>
      <c r="F2698" s="134">
        <f t="shared" si="1007"/>
        <v>6.32</v>
      </c>
      <c r="G2698" s="134">
        <f t="shared" si="1007"/>
        <v>0.7</v>
      </c>
      <c r="H2698" s="128">
        <f>+H1825</f>
        <v>1.5750000000000002</v>
      </c>
      <c r="I2698" s="127">
        <f>+I1825</f>
        <v>0.5</v>
      </c>
      <c r="J2698" s="750">
        <f t="shared" si="980"/>
        <v>3.4838999999999998</v>
      </c>
    </row>
    <row r="2699" spans="1:10">
      <c r="A2699" s="1320"/>
      <c r="B2699" s="1321"/>
      <c r="C2699" s="1321"/>
      <c r="D2699" s="1322"/>
      <c r="E2699" s="134" t="str">
        <f t="shared" ref="E2699:I2699" si="1008">+E1826</f>
        <v>DOMICILIARIA 3</v>
      </c>
      <c r="F2699" s="134">
        <f t="shared" si="1008"/>
        <v>5.18</v>
      </c>
      <c r="G2699" s="134">
        <f t="shared" si="1008"/>
        <v>0.7</v>
      </c>
      <c r="H2699" s="128">
        <f t="shared" si="1008"/>
        <v>1.5750000000000002</v>
      </c>
      <c r="I2699" s="127">
        <f t="shared" si="1008"/>
        <v>0.5</v>
      </c>
      <c r="J2699" s="750">
        <f t="shared" si="980"/>
        <v>2.8554749999999998</v>
      </c>
    </row>
    <row r="2700" spans="1:10">
      <c r="A2700" s="1320"/>
      <c r="B2700" s="1321"/>
      <c r="C2700" s="1321"/>
      <c r="D2700" s="1322"/>
      <c r="E2700" s="134" t="str">
        <f t="shared" ref="E2700:I2700" si="1009">+E1827</f>
        <v>DOMICILIARIA 4</v>
      </c>
      <c r="F2700" s="134">
        <f t="shared" si="1009"/>
        <v>6.43</v>
      </c>
      <c r="G2700" s="134">
        <f t="shared" si="1009"/>
        <v>0.7</v>
      </c>
      <c r="H2700" s="128">
        <f t="shared" si="1009"/>
        <v>1.5750000000000002</v>
      </c>
      <c r="I2700" s="127">
        <f t="shared" si="1009"/>
        <v>0.5</v>
      </c>
      <c r="J2700" s="750">
        <f t="shared" si="980"/>
        <v>3.5445375000000001</v>
      </c>
    </row>
    <row r="2701" spans="1:10">
      <c r="A2701" s="1320"/>
      <c r="B2701" s="1321"/>
      <c r="C2701" s="1321"/>
      <c r="D2701" s="1322"/>
      <c r="E2701" s="134" t="str">
        <f t="shared" ref="E2701:G2701" si="1010">+E1828</f>
        <v>DOMICILIARIA 5</v>
      </c>
      <c r="F2701" s="134">
        <f t="shared" si="1010"/>
        <v>6.4</v>
      </c>
      <c r="G2701" s="134">
        <f t="shared" si="1010"/>
        <v>0.7</v>
      </c>
      <c r="H2701" s="128">
        <f>+H1828</f>
        <v>1.5750000000000002</v>
      </c>
      <c r="I2701" s="127">
        <f>+I1828</f>
        <v>0.5</v>
      </c>
      <c r="J2701" s="750">
        <f t="shared" si="980"/>
        <v>3.528</v>
      </c>
    </row>
    <row r="2702" spans="1:10">
      <c r="A2702" s="1320"/>
      <c r="B2702" s="1321"/>
      <c r="C2702" s="1321"/>
      <c r="D2702" s="1322"/>
      <c r="E2702" s="134" t="str">
        <f t="shared" ref="E2702:I2702" si="1011">+E1829</f>
        <v>DOMICILIARIA 6</v>
      </c>
      <c r="F2702" s="134">
        <f t="shared" si="1011"/>
        <v>5.2</v>
      </c>
      <c r="G2702" s="134">
        <f t="shared" si="1011"/>
        <v>0.7</v>
      </c>
      <c r="H2702" s="128">
        <f t="shared" si="1011"/>
        <v>1.5750000000000002</v>
      </c>
      <c r="I2702" s="127">
        <f t="shared" si="1011"/>
        <v>0.5</v>
      </c>
      <c r="J2702" s="750">
        <f t="shared" si="980"/>
        <v>2.8665000000000003</v>
      </c>
    </row>
    <row r="2703" spans="1:10">
      <c r="A2703" s="1320"/>
      <c r="B2703" s="1321"/>
      <c r="C2703" s="1321"/>
      <c r="D2703" s="1322"/>
      <c r="E2703" s="134" t="str">
        <f t="shared" ref="E2703:I2703" si="1012">+E1830</f>
        <v>DOMICILIARIA 7</v>
      </c>
      <c r="F2703" s="134">
        <f t="shared" si="1012"/>
        <v>6.24</v>
      </c>
      <c r="G2703" s="134">
        <f t="shared" si="1012"/>
        <v>0.7</v>
      </c>
      <c r="H2703" s="128">
        <f t="shared" si="1012"/>
        <v>1.5750000000000002</v>
      </c>
      <c r="I2703" s="127">
        <f t="shared" si="1012"/>
        <v>0.5</v>
      </c>
      <c r="J2703" s="750">
        <f t="shared" si="980"/>
        <v>3.4398</v>
      </c>
    </row>
    <row r="2704" spans="1:10">
      <c r="A2704" s="1320"/>
      <c r="B2704" s="1321"/>
      <c r="C2704" s="1321"/>
      <c r="D2704" s="1322"/>
      <c r="E2704" s="134" t="str">
        <f t="shared" ref="E2704:G2704" si="1013">+E1831</f>
        <v>DOMICILIARIA 8</v>
      </c>
      <c r="F2704" s="134">
        <f t="shared" si="1013"/>
        <v>4.83</v>
      </c>
      <c r="G2704" s="134">
        <f t="shared" si="1013"/>
        <v>0.7</v>
      </c>
      <c r="H2704" s="128">
        <f>+H1831</f>
        <v>1.5750000000000002</v>
      </c>
      <c r="I2704" s="127">
        <f>+I1831</f>
        <v>0.5</v>
      </c>
      <c r="J2704" s="750">
        <f t="shared" si="980"/>
        <v>2.6625375</v>
      </c>
    </row>
    <row r="2705" spans="1:10">
      <c r="A2705" s="1320"/>
      <c r="B2705" s="1321"/>
      <c r="C2705" s="1321"/>
      <c r="D2705" s="1322"/>
      <c r="E2705" s="134" t="str">
        <f t="shared" ref="E2705:I2705" si="1014">+E1832</f>
        <v>DOMICILIARIA 9</v>
      </c>
      <c r="F2705" s="134">
        <f t="shared" si="1014"/>
        <v>5.32</v>
      </c>
      <c r="G2705" s="134">
        <f t="shared" si="1014"/>
        <v>0.7</v>
      </c>
      <c r="H2705" s="128">
        <f t="shared" si="1014"/>
        <v>1.5750000000000002</v>
      </c>
      <c r="I2705" s="127">
        <f t="shared" si="1014"/>
        <v>0.5</v>
      </c>
      <c r="J2705" s="750">
        <f t="shared" si="980"/>
        <v>2.9326500000000002</v>
      </c>
    </row>
    <row r="2706" spans="1:10">
      <c r="A2706" s="1320"/>
      <c r="B2706" s="1321"/>
      <c r="C2706" s="1321"/>
      <c r="D2706" s="1322"/>
      <c r="E2706" s="134" t="str">
        <f>+E1833</f>
        <v>P47 A P40</v>
      </c>
      <c r="F2706" s="134">
        <f>+F1833</f>
        <v>0</v>
      </c>
      <c r="G2706" s="134">
        <f>+G1833</f>
        <v>0</v>
      </c>
      <c r="H2706" s="128">
        <f>+H1833</f>
        <v>0</v>
      </c>
      <c r="I2706" s="127">
        <f>+I1833</f>
        <v>0</v>
      </c>
      <c r="J2706" s="750">
        <f t="shared" si="980"/>
        <v>0</v>
      </c>
    </row>
    <row r="2707" spans="1:10">
      <c r="A2707" s="1320"/>
      <c r="B2707" s="1321"/>
      <c r="C2707" s="1321"/>
      <c r="D2707" s="1322"/>
      <c r="E2707" s="134" t="str">
        <f t="shared" ref="E2707:G2707" si="1015">+E1834</f>
        <v>DOMICILIARIA 1</v>
      </c>
      <c r="F2707" s="134">
        <f t="shared" si="1015"/>
        <v>7.57</v>
      </c>
      <c r="G2707" s="134">
        <f t="shared" si="1015"/>
        <v>0.7</v>
      </c>
      <c r="H2707" s="128">
        <f>+H1834</f>
        <v>1.73</v>
      </c>
      <c r="I2707" s="127">
        <f>+I1834</f>
        <v>0.5</v>
      </c>
      <c r="J2707" s="750">
        <f t="shared" si="980"/>
        <v>4.5836349999999992</v>
      </c>
    </row>
    <row r="2708" spans="1:10">
      <c r="A2708" s="1320"/>
      <c r="B2708" s="1321"/>
      <c r="C2708" s="1321"/>
      <c r="D2708" s="1322"/>
      <c r="E2708" s="134" t="str">
        <f t="shared" ref="E2708:I2708" si="1016">+E1835</f>
        <v>DOMICILIARIA 2</v>
      </c>
      <c r="F2708" s="134">
        <f t="shared" si="1016"/>
        <v>6.68</v>
      </c>
      <c r="G2708" s="134">
        <f t="shared" si="1016"/>
        <v>0.7</v>
      </c>
      <c r="H2708" s="128">
        <f t="shared" si="1016"/>
        <v>1.73</v>
      </c>
      <c r="I2708" s="127">
        <f t="shared" si="1016"/>
        <v>0.5</v>
      </c>
      <c r="J2708" s="750">
        <f t="shared" si="980"/>
        <v>4.0447399999999991</v>
      </c>
    </row>
    <row r="2709" spans="1:10">
      <c r="A2709" s="1320"/>
      <c r="B2709" s="1321"/>
      <c r="C2709" s="1321"/>
      <c r="D2709" s="1322"/>
      <c r="E2709" s="134" t="str">
        <f t="shared" ref="E2709:I2709" si="1017">+E1836</f>
        <v>DOMICILIARIA 3</v>
      </c>
      <c r="F2709" s="134">
        <f t="shared" si="1017"/>
        <v>7.3</v>
      </c>
      <c r="G2709" s="134">
        <f t="shared" si="1017"/>
        <v>0.7</v>
      </c>
      <c r="H2709" s="128">
        <f t="shared" si="1017"/>
        <v>1.73</v>
      </c>
      <c r="I2709" s="127">
        <f t="shared" si="1017"/>
        <v>0.5</v>
      </c>
      <c r="J2709" s="750">
        <f t="shared" si="980"/>
        <v>4.4201499999999996</v>
      </c>
    </row>
    <row r="2710" spans="1:10">
      <c r="A2710" s="1320"/>
      <c r="B2710" s="1321"/>
      <c r="C2710" s="1321"/>
      <c r="D2710" s="1322"/>
      <c r="E2710" s="134" t="str">
        <f t="shared" ref="E2710:G2710" si="1018">+E1837</f>
        <v>DOMICILIARIA 4</v>
      </c>
      <c r="F2710" s="134">
        <f t="shared" si="1018"/>
        <v>7.73</v>
      </c>
      <c r="G2710" s="134">
        <f t="shared" si="1018"/>
        <v>0.7</v>
      </c>
      <c r="H2710" s="128">
        <f>+H1837</f>
        <v>1.73</v>
      </c>
      <c r="I2710" s="127">
        <f>+I1837</f>
        <v>0.5</v>
      </c>
      <c r="J2710" s="750">
        <f t="shared" si="980"/>
        <v>4.6805149999999998</v>
      </c>
    </row>
    <row r="2711" spans="1:10">
      <c r="A2711" s="1320"/>
      <c r="B2711" s="1321"/>
      <c r="C2711" s="1321"/>
      <c r="D2711" s="1322"/>
      <c r="E2711" s="134" t="str">
        <f t="shared" ref="E2711:I2711" si="1019">+E1838</f>
        <v>DOMICILIARIA 5</v>
      </c>
      <c r="F2711" s="134">
        <f t="shared" si="1019"/>
        <v>6.64</v>
      </c>
      <c r="G2711" s="134">
        <f t="shared" si="1019"/>
        <v>0.7</v>
      </c>
      <c r="H2711" s="128">
        <f t="shared" si="1019"/>
        <v>1.73</v>
      </c>
      <c r="I2711" s="127">
        <f t="shared" si="1019"/>
        <v>0.5</v>
      </c>
      <c r="J2711" s="750">
        <f t="shared" si="980"/>
        <v>4.0205199999999994</v>
      </c>
    </row>
    <row r="2712" spans="1:10">
      <c r="A2712" s="1320"/>
      <c r="B2712" s="1321"/>
      <c r="C2712" s="1321"/>
      <c r="D2712" s="1322"/>
      <c r="E2712" s="134" t="str">
        <f t="shared" ref="E2712:I2712" si="1020">+E1839</f>
        <v>DOMICILIARIA 6</v>
      </c>
      <c r="F2712" s="134">
        <f t="shared" si="1020"/>
        <v>7.41</v>
      </c>
      <c r="G2712" s="134">
        <f t="shared" si="1020"/>
        <v>0.7</v>
      </c>
      <c r="H2712" s="128">
        <f t="shared" si="1020"/>
        <v>1.73</v>
      </c>
      <c r="I2712" s="127">
        <f t="shared" si="1020"/>
        <v>0.5</v>
      </c>
      <c r="J2712" s="750">
        <f t="shared" si="980"/>
        <v>4.4867549999999996</v>
      </c>
    </row>
    <row r="2713" spans="1:10">
      <c r="A2713" s="1320"/>
      <c r="B2713" s="1321"/>
      <c r="C2713" s="1321"/>
      <c r="D2713" s="1322"/>
      <c r="E2713" s="134" t="str">
        <f t="shared" ref="E2713:G2713" si="1021">+E1840</f>
        <v>DOMICILIARIA 7</v>
      </c>
      <c r="F2713" s="134">
        <f t="shared" si="1021"/>
        <v>6.26</v>
      </c>
      <c r="G2713" s="134">
        <f t="shared" si="1021"/>
        <v>0.7</v>
      </c>
      <c r="H2713" s="128">
        <f>+H1840</f>
        <v>1.73</v>
      </c>
      <c r="I2713" s="127">
        <f>+I1840</f>
        <v>0.5</v>
      </c>
      <c r="J2713" s="750">
        <f t="shared" si="980"/>
        <v>3.7904299999999997</v>
      </c>
    </row>
    <row r="2714" spans="1:10">
      <c r="A2714" s="1320"/>
      <c r="B2714" s="1321"/>
      <c r="C2714" s="1321"/>
      <c r="D2714" s="1322"/>
      <c r="E2714" s="134" t="str">
        <f t="shared" ref="E2714:I2714" si="1022">+E1841</f>
        <v>DOMICILIARIA 8</v>
      </c>
      <c r="F2714" s="134">
        <f t="shared" si="1022"/>
        <v>7.51</v>
      </c>
      <c r="G2714" s="134">
        <f t="shared" si="1022"/>
        <v>0.7</v>
      </c>
      <c r="H2714" s="128">
        <f t="shared" si="1022"/>
        <v>1.73</v>
      </c>
      <c r="I2714" s="127">
        <f t="shared" si="1022"/>
        <v>0.5</v>
      </c>
      <c r="J2714" s="750">
        <f t="shared" si="980"/>
        <v>4.5473049999999997</v>
      </c>
    </row>
    <row r="2715" spans="1:10">
      <c r="A2715" s="1320"/>
      <c r="B2715" s="1321"/>
      <c r="C2715" s="1321"/>
      <c r="D2715" s="1322"/>
      <c r="E2715" s="134" t="str">
        <f t="shared" ref="E2715:I2715" si="1023">+E1842</f>
        <v>DOMICILIARIA 9</v>
      </c>
      <c r="F2715" s="134">
        <f t="shared" si="1023"/>
        <v>5.0199999999999996</v>
      </c>
      <c r="G2715" s="134">
        <f t="shared" si="1023"/>
        <v>0.7</v>
      </c>
      <c r="H2715" s="128">
        <f t="shared" si="1023"/>
        <v>1.73</v>
      </c>
      <c r="I2715" s="127">
        <f t="shared" si="1023"/>
        <v>0.5</v>
      </c>
      <c r="J2715" s="750">
        <f t="shared" si="980"/>
        <v>3.0396099999999993</v>
      </c>
    </row>
    <row r="2716" spans="1:10">
      <c r="A2716" s="1320"/>
      <c r="B2716" s="1321"/>
      <c r="C2716" s="1321"/>
      <c r="D2716" s="1322"/>
      <c r="E2716" s="134" t="str">
        <f t="shared" ref="E2716:G2716" si="1024">+E1843</f>
        <v>DOMICILIARIA 10</v>
      </c>
      <c r="F2716" s="134">
        <f t="shared" si="1024"/>
        <v>4.9000000000000004</v>
      </c>
      <c r="G2716" s="134">
        <f t="shared" si="1024"/>
        <v>0.7</v>
      </c>
      <c r="H2716" s="128">
        <f>+H1843</f>
        <v>1.73</v>
      </c>
      <c r="I2716" s="127">
        <f>+I1843</f>
        <v>0.5</v>
      </c>
      <c r="J2716" s="750">
        <f t="shared" si="980"/>
        <v>2.9669500000000002</v>
      </c>
    </row>
    <row r="2717" spans="1:10">
      <c r="A2717" s="1320"/>
      <c r="B2717" s="1321"/>
      <c r="C2717" s="1321"/>
      <c r="D2717" s="1322"/>
      <c r="E2717" s="134" t="str">
        <f t="shared" ref="E2717:I2717" si="1025">+E1844</f>
        <v>DOMICILIARIA 11</v>
      </c>
      <c r="F2717" s="134">
        <f t="shared" si="1025"/>
        <v>7.06</v>
      </c>
      <c r="G2717" s="134">
        <f t="shared" si="1025"/>
        <v>0.7</v>
      </c>
      <c r="H2717" s="128">
        <f t="shared" si="1025"/>
        <v>1.73</v>
      </c>
      <c r="I2717" s="127">
        <f t="shared" si="1025"/>
        <v>0.5</v>
      </c>
      <c r="J2717" s="750">
        <f t="shared" si="980"/>
        <v>4.2748299999999997</v>
      </c>
    </row>
    <row r="2718" spans="1:10">
      <c r="A2718" s="1320"/>
      <c r="B2718" s="1321"/>
      <c r="C2718" s="1321"/>
      <c r="D2718" s="1322"/>
      <c r="E2718" s="134" t="str">
        <f t="shared" ref="E2718:I2718" si="1026">+E1845</f>
        <v>DOMICILIARIA 12</v>
      </c>
      <c r="F2718" s="134">
        <f t="shared" si="1026"/>
        <v>7.22</v>
      </c>
      <c r="G2718" s="134">
        <f t="shared" si="1026"/>
        <v>0.7</v>
      </c>
      <c r="H2718" s="128">
        <f t="shared" si="1026"/>
        <v>1.73</v>
      </c>
      <c r="I2718" s="127">
        <f t="shared" si="1026"/>
        <v>0.5</v>
      </c>
      <c r="J2718" s="750">
        <f t="shared" si="980"/>
        <v>4.3717099999999993</v>
      </c>
    </row>
    <row r="2719" spans="1:10">
      <c r="A2719" s="1320"/>
      <c r="B2719" s="1321"/>
      <c r="C2719" s="1321"/>
      <c r="D2719" s="1322"/>
      <c r="E2719" s="134" t="str">
        <f t="shared" ref="E2719:G2719" si="1027">+E1846</f>
        <v>DOMICILIARIA 13</v>
      </c>
      <c r="F2719" s="134">
        <f t="shared" si="1027"/>
        <v>4.0599999999999996</v>
      </c>
      <c r="G2719" s="134">
        <f t="shared" si="1027"/>
        <v>0.7</v>
      </c>
      <c r="H2719" s="128">
        <f>+H1846</f>
        <v>1.73</v>
      </c>
      <c r="I2719" s="127">
        <f>+I1846</f>
        <v>0.5</v>
      </c>
      <c r="J2719" s="750">
        <f t="shared" si="980"/>
        <v>2.4583299999999997</v>
      </c>
    </row>
    <row r="2720" spans="1:10">
      <c r="A2720" s="1320"/>
      <c r="B2720" s="1321"/>
      <c r="C2720" s="1321"/>
      <c r="D2720" s="1322"/>
      <c r="E2720" s="134" t="str">
        <f t="shared" ref="E2720:I2720" si="1028">+E1847</f>
        <v>DOMICILIARIA 14</v>
      </c>
      <c r="F2720" s="134">
        <f t="shared" si="1028"/>
        <v>7.22</v>
      </c>
      <c r="G2720" s="134">
        <f t="shared" si="1028"/>
        <v>0.7</v>
      </c>
      <c r="H2720" s="128">
        <f t="shared" si="1028"/>
        <v>1.73</v>
      </c>
      <c r="I2720" s="127">
        <f t="shared" si="1028"/>
        <v>0.5</v>
      </c>
      <c r="J2720" s="750">
        <f t="shared" si="980"/>
        <v>4.3717099999999993</v>
      </c>
    </row>
    <row r="2721" spans="1:10">
      <c r="A2721" s="1320"/>
      <c r="B2721" s="1321"/>
      <c r="C2721" s="1321"/>
      <c r="D2721" s="1322"/>
      <c r="E2721" s="134" t="str">
        <f>+E1848</f>
        <v>P40 A P30</v>
      </c>
      <c r="F2721" s="134">
        <f>+F1848</f>
        <v>0</v>
      </c>
      <c r="G2721" s="134">
        <f>+G1848</f>
        <v>0</v>
      </c>
      <c r="H2721" s="128">
        <f>+H1848</f>
        <v>0</v>
      </c>
      <c r="I2721" s="127">
        <f>+I1848</f>
        <v>0</v>
      </c>
      <c r="J2721" s="750">
        <f t="shared" si="980"/>
        <v>0</v>
      </c>
    </row>
    <row r="2722" spans="1:10">
      <c r="A2722" s="1320"/>
      <c r="B2722" s="1321"/>
      <c r="C2722" s="1321"/>
      <c r="D2722" s="1322"/>
      <c r="E2722" s="134" t="str">
        <f t="shared" ref="E2722:G2722" si="1029">+E1849</f>
        <v>DOMICILIARIA 1</v>
      </c>
      <c r="F2722" s="134">
        <f t="shared" si="1029"/>
        <v>4.63</v>
      </c>
      <c r="G2722" s="134">
        <f t="shared" si="1029"/>
        <v>0.7</v>
      </c>
      <c r="H2722" s="128">
        <f>+H1849</f>
        <v>1.8125</v>
      </c>
      <c r="I2722" s="127">
        <f>+I1849</f>
        <v>0.5</v>
      </c>
      <c r="J2722" s="750">
        <f t="shared" si="980"/>
        <v>2.9371562499999997</v>
      </c>
    </row>
    <row r="2723" spans="1:10">
      <c r="A2723" s="1320"/>
      <c r="B2723" s="1321"/>
      <c r="C2723" s="1321"/>
      <c r="D2723" s="1322"/>
      <c r="E2723" s="134" t="str">
        <f t="shared" ref="E2723:I2723" si="1030">+E1850</f>
        <v>DOMICILIARIA 2</v>
      </c>
      <c r="F2723" s="134">
        <f t="shared" si="1030"/>
        <v>4.3600000000000003</v>
      </c>
      <c r="G2723" s="134">
        <f t="shared" si="1030"/>
        <v>0.7</v>
      </c>
      <c r="H2723" s="128">
        <f t="shared" si="1030"/>
        <v>1.8125</v>
      </c>
      <c r="I2723" s="127">
        <f t="shared" si="1030"/>
        <v>0.5</v>
      </c>
      <c r="J2723" s="750">
        <f t="shared" si="980"/>
        <v>2.7658749999999999</v>
      </c>
    </row>
    <row r="2724" spans="1:10">
      <c r="A2724" s="1320"/>
      <c r="B2724" s="1321"/>
      <c r="C2724" s="1321"/>
      <c r="D2724" s="1322"/>
      <c r="E2724" s="134" t="str">
        <f t="shared" ref="E2724:I2724" si="1031">+E1851</f>
        <v>DOMICILIARIA 3</v>
      </c>
      <c r="F2724" s="134">
        <f t="shared" si="1031"/>
        <v>5.42</v>
      </c>
      <c r="G2724" s="134">
        <f t="shared" si="1031"/>
        <v>0.7</v>
      </c>
      <c r="H2724" s="128">
        <f t="shared" si="1031"/>
        <v>1.8125</v>
      </c>
      <c r="I2724" s="127">
        <f t="shared" si="1031"/>
        <v>0.5</v>
      </c>
      <c r="J2724" s="750">
        <f t="shared" si="980"/>
        <v>3.4383124999999994</v>
      </c>
    </row>
    <row r="2725" spans="1:10">
      <c r="A2725" s="1320"/>
      <c r="B2725" s="1321"/>
      <c r="C2725" s="1321"/>
      <c r="D2725" s="1322"/>
      <c r="E2725" s="134" t="str">
        <f t="shared" ref="E2725:G2725" si="1032">+E1852</f>
        <v>DOMICILIARIA 4</v>
      </c>
      <c r="F2725" s="134">
        <f t="shared" si="1032"/>
        <v>6.13</v>
      </c>
      <c r="G2725" s="134">
        <f t="shared" si="1032"/>
        <v>0.7</v>
      </c>
      <c r="H2725" s="128">
        <f>+H1852</f>
        <v>1.8125</v>
      </c>
      <c r="I2725" s="127">
        <f>+I1852</f>
        <v>0.5</v>
      </c>
      <c r="J2725" s="750">
        <f t="shared" si="980"/>
        <v>3.8887187499999993</v>
      </c>
    </row>
    <row r="2726" spans="1:10">
      <c r="A2726" s="1320"/>
      <c r="B2726" s="1321"/>
      <c r="C2726" s="1321"/>
      <c r="D2726" s="1322"/>
      <c r="E2726" s="134" t="str">
        <f t="shared" ref="E2726:I2726" si="1033">+E1853</f>
        <v>DOMICILIARIA 5</v>
      </c>
      <c r="F2726" s="134">
        <f t="shared" si="1033"/>
        <v>4.28</v>
      </c>
      <c r="G2726" s="134">
        <f t="shared" si="1033"/>
        <v>0.7</v>
      </c>
      <c r="H2726" s="128">
        <f t="shared" si="1033"/>
        <v>1.8125</v>
      </c>
      <c r="I2726" s="127">
        <f t="shared" si="1033"/>
        <v>0.5</v>
      </c>
      <c r="J2726" s="750">
        <f t="shared" si="980"/>
        <v>2.715125</v>
      </c>
    </row>
    <row r="2727" spans="1:10">
      <c r="A2727" s="1320"/>
      <c r="B2727" s="1321"/>
      <c r="C2727" s="1321"/>
      <c r="D2727" s="1322"/>
      <c r="E2727" s="134" t="str">
        <f t="shared" ref="E2727:I2727" si="1034">+E1854</f>
        <v>DOMICILIARIA 6</v>
      </c>
      <c r="F2727" s="134">
        <f t="shared" si="1034"/>
        <v>5.51</v>
      </c>
      <c r="G2727" s="134">
        <f t="shared" si="1034"/>
        <v>0.7</v>
      </c>
      <c r="H2727" s="128">
        <f t="shared" si="1034"/>
        <v>1.8125</v>
      </c>
      <c r="I2727" s="127">
        <f t="shared" si="1034"/>
        <v>0.5</v>
      </c>
      <c r="J2727" s="750">
        <f t="shared" si="980"/>
        <v>3.4954062499999998</v>
      </c>
    </row>
    <row r="2728" spans="1:10">
      <c r="A2728" s="1320"/>
      <c r="B2728" s="1321"/>
      <c r="C2728" s="1321"/>
      <c r="D2728" s="1322"/>
      <c r="E2728" s="134" t="str">
        <f t="shared" ref="E2728:G2728" si="1035">+E1855</f>
        <v>DOMICILIARIA 7</v>
      </c>
      <c r="F2728" s="134">
        <f t="shared" si="1035"/>
        <v>4.3099999999999996</v>
      </c>
      <c r="G2728" s="134">
        <f t="shared" si="1035"/>
        <v>0.7</v>
      </c>
      <c r="H2728" s="128">
        <f>+H1855</f>
        <v>1.8125</v>
      </c>
      <c r="I2728" s="127">
        <f>+I1855</f>
        <v>0.5</v>
      </c>
      <c r="J2728" s="750">
        <f t="shared" si="980"/>
        <v>2.7341562499999994</v>
      </c>
    </row>
    <row r="2729" spans="1:10">
      <c r="A2729" s="1320"/>
      <c r="B2729" s="1321"/>
      <c r="C2729" s="1321"/>
      <c r="D2729" s="1322"/>
      <c r="E2729" s="134" t="str">
        <f t="shared" ref="E2729:I2729" si="1036">+E1856</f>
        <v>DOMICILIARIA 8</v>
      </c>
      <c r="F2729" s="134">
        <f t="shared" si="1036"/>
        <v>4.59</v>
      </c>
      <c r="G2729" s="134">
        <f t="shared" si="1036"/>
        <v>0.7</v>
      </c>
      <c r="H2729" s="128">
        <f t="shared" si="1036"/>
        <v>1.8125</v>
      </c>
      <c r="I2729" s="127">
        <f t="shared" si="1036"/>
        <v>0.5</v>
      </c>
      <c r="J2729" s="750">
        <f t="shared" si="980"/>
        <v>2.9117812499999998</v>
      </c>
    </row>
    <row r="2730" spans="1:10">
      <c r="A2730" s="1320"/>
      <c r="B2730" s="1321"/>
      <c r="C2730" s="1321"/>
      <c r="D2730" s="1322"/>
      <c r="E2730" s="134" t="str">
        <f t="shared" ref="E2730:I2730" si="1037">+E1857</f>
        <v>DOMICILIARIA 9</v>
      </c>
      <c r="F2730" s="134">
        <f t="shared" si="1037"/>
        <v>4.74</v>
      </c>
      <c r="G2730" s="134">
        <f t="shared" si="1037"/>
        <v>0.7</v>
      </c>
      <c r="H2730" s="128">
        <f t="shared" si="1037"/>
        <v>1.8125</v>
      </c>
      <c r="I2730" s="127">
        <f t="shared" si="1037"/>
        <v>0.5</v>
      </c>
      <c r="J2730" s="750">
        <f t="shared" si="980"/>
        <v>3.0069375000000003</v>
      </c>
    </row>
    <row r="2731" spans="1:10">
      <c r="A2731" s="1320"/>
      <c r="B2731" s="1321"/>
      <c r="C2731" s="1321"/>
      <c r="D2731" s="1322"/>
      <c r="E2731" s="134" t="str">
        <f t="shared" ref="E2731:G2731" si="1038">+E1858</f>
        <v>DOMICILIARIA 10</v>
      </c>
      <c r="F2731" s="134">
        <f t="shared" si="1038"/>
        <v>5.75</v>
      </c>
      <c r="G2731" s="134">
        <f t="shared" si="1038"/>
        <v>0.7</v>
      </c>
      <c r="H2731" s="128">
        <f>+H1858</f>
        <v>1.8125</v>
      </c>
      <c r="I2731" s="127">
        <f>+I1858</f>
        <v>0.5</v>
      </c>
      <c r="J2731" s="750">
        <f t="shared" si="980"/>
        <v>3.6476562499999994</v>
      </c>
    </row>
    <row r="2732" spans="1:10">
      <c r="A2732" s="1320"/>
      <c r="B2732" s="1321"/>
      <c r="C2732" s="1321"/>
      <c r="D2732" s="1322"/>
      <c r="E2732" s="134" t="str">
        <f t="shared" ref="E2732:I2732" si="1039">+E1859</f>
        <v>DOMICILIARIA 11</v>
      </c>
      <c r="F2732" s="134">
        <f t="shared" si="1039"/>
        <v>4.6500000000000004</v>
      </c>
      <c r="G2732" s="134">
        <f t="shared" si="1039"/>
        <v>0.7</v>
      </c>
      <c r="H2732" s="128">
        <f t="shared" si="1039"/>
        <v>1.8125</v>
      </c>
      <c r="I2732" s="127">
        <f t="shared" si="1039"/>
        <v>0.5</v>
      </c>
      <c r="J2732" s="750">
        <f t="shared" si="980"/>
        <v>2.9498437499999999</v>
      </c>
    </row>
    <row r="2733" spans="1:10">
      <c r="A2733" s="1320"/>
      <c r="B2733" s="1321"/>
      <c r="C2733" s="1321"/>
      <c r="D2733" s="1322"/>
      <c r="E2733" s="134" t="str">
        <f t="shared" ref="E2733:I2733" si="1040">+E1860</f>
        <v>DOMICILIARIA 12</v>
      </c>
      <c r="F2733" s="134">
        <f t="shared" si="1040"/>
        <v>5.46</v>
      </c>
      <c r="G2733" s="134">
        <f t="shared" si="1040"/>
        <v>0.7</v>
      </c>
      <c r="H2733" s="128">
        <f t="shared" si="1040"/>
        <v>1.8125</v>
      </c>
      <c r="I2733" s="127">
        <f t="shared" si="1040"/>
        <v>0.5</v>
      </c>
      <c r="J2733" s="750">
        <f t="shared" ref="J2733:J2796" si="1041">+F2733*G2733*I2733*H2733</f>
        <v>3.4636874999999998</v>
      </c>
    </row>
    <row r="2734" spans="1:10">
      <c r="A2734" s="1320"/>
      <c r="B2734" s="1321"/>
      <c r="C2734" s="1321"/>
      <c r="D2734" s="1322"/>
      <c r="E2734" s="134" t="str">
        <f t="shared" ref="E2734:G2734" si="1042">+E1861</f>
        <v>DOMICILIARIA 13</v>
      </c>
      <c r="F2734" s="134">
        <f t="shared" si="1042"/>
        <v>4.8</v>
      </c>
      <c r="G2734" s="134">
        <f t="shared" si="1042"/>
        <v>0.7</v>
      </c>
      <c r="H2734" s="128">
        <f>+H1861</f>
        <v>1.8125</v>
      </c>
      <c r="I2734" s="127">
        <f>+I1861</f>
        <v>0.5</v>
      </c>
      <c r="J2734" s="750">
        <f t="shared" si="1041"/>
        <v>3.0449999999999999</v>
      </c>
    </row>
    <row r="2735" spans="1:10">
      <c r="A2735" s="1320"/>
      <c r="B2735" s="1321"/>
      <c r="C2735" s="1321"/>
      <c r="D2735" s="1322"/>
      <c r="E2735" s="134" t="str">
        <f t="shared" ref="E2735:I2735" si="1043">+E1862</f>
        <v>P30 A P21</v>
      </c>
      <c r="F2735" s="134">
        <f t="shared" si="1043"/>
        <v>0</v>
      </c>
      <c r="G2735" s="134">
        <f t="shared" si="1043"/>
        <v>0</v>
      </c>
      <c r="H2735" s="128">
        <f t="shared" si="1043"/>
        <v>0</v>
      </c>
      <c r="I2735" s="127">
        <f t="shared" si="1043"/>
        <v>0</v>
      </c>
      <c r="J2735" s="750">
        <f t="shared" si="1041"/>
        <v>0</v>
      </c>
    </row>
    <row r="2736" spans="1:10">
      <c r="A2736" s="1320"/>
      <c r="B2736" s="1321"/>
      <c r="C2736" s="1321"/>
      <c r="D2736" s="1322"/>
      <c r="E2736" s="134" t="str">
        <f>+E1863</f>
        <v>DOMICILIARIA 1</v>
      </c>
      <c r="F2736" s="134">
        <f>+F1863</f>
        <v>6.07</v>
      </c>
      <c r="G2736" s="134">
        <f>+G1863</f>
        <v>0.7</v>
      </c>
      <c r="H2736" s="128">
        <f>+H1863</f>
        <v>1.7475000000000001</v>
      </c>
      <c r="I2736" s="127">
        <f>+I1863</f>
        <v>0.5</v>
      </c>
      <c r="J2736" s="750">
        <f t="shared" si="1041"/>
        <v>3.7125637499999997</v>
      </c>
    </row>
    <row r="2737" spans="1:10">
      <c r="A2737" s="1320"/>
      <c r="B2737" s="1321"/>
      <c r="C2737" s="1321"/>
      <c r="D2737" s="1322"/>
      <c r="E2737" s="134" t="str">
        <f t="shared" ref="E2737:G2737" si="1044">+E1864</f>
        <v>DOMICILIARIA 2</v>
      </c>
      <c r="F2737" s="134">
        <f t="shared" si="1044"/>
        <v>5.87</v>
      </c>
      <c r="G2737" s="134">
        <f t="shared" si="1044"/>
        <v>0.7</v>
      </c>
      <c r="H2737" s="128">
        <f>+H1864</f>
        <v>1.7475000000000001</v>
      </c>
      <c r="I2737" s="127">
        <f>+I1864</f>
        <v>0.5</v>
      </c>
      <c r="J2737" s="750">
        <f t="shared" si="1041"/>
        <v>3.5902387500000001</v>
      </c>
    </row>
    <row r="2738" spans="1:10">
      <c r="A2738" s="1320"/>
      <c r="B2738" s="1321"/>
      <c r="C2738" s="1321"/>
      <c r="D2738" s="1322"/>
      <c r="E2738" s="134" t="str">
        <f t="shared" ref="E2738:I2738" si="1045">+E1865</f>
        <v>DOMICILIARIA 3</v>
      </c>
      <c r="F2738" s="134">
        <f t="shared" si="1045"/>
        <v>6.57</v>
      </c>
      <c r="G2738" s="134">
        <f t="shared" si="1045"/>
        <v>0.7</v>
      </c>
      <c r="H2738" s="128">
        <f t="shared" si="1045"/>
        <v>1.7475000000000001</v>
      </c>
      <c r="I2738" s="127">
        <f t="shared" si="1045"/>
        <v>0.5</v>
      </c>
      <c r="J2738" s="750">
        <f t="shared" si="1041"/>
        <v>4.0183762500000002</v>
      </c>
    </row>
    <row r="2739" spans="1:10">
      <c r="A2739" s="1320"/>
      <c r="B2739" s="1321"/>
      <c r="C2739" s="1321"/>
      <c r="D2739" s="1322"/>
      <c r="E2739" s="134" t="str">
        <f t="shared" ref="E2739:I2739" si="1046">+E1866</f>
        <v>DOMICILIARIA 4</v>
      </c>
      <c r="F2739" s="134">
        <f t="shared" si="1046"/>
        <v>6.14</v>
      </c>
      <c r="G2739" s="134">
        <f t="shared" si="1046"/>
        <v>0.7</v>
      </c>
      <c r="H2739" s="128">
        <f t="shared" si="1046"/>
        <v>1.7475000000000001</v>
      </c>
      <c r="I2739" s="127">
        <f t="shared" si="1046"/>
        <v>0.5</v>
      </c>
      <c r="J2739" s="750">
        <f t="shared" si="1041"/>
        <v>3.7553774999999994</v>
      </c>
    </row>
    <row r="2740" spans="1:10">
      <c r="A2740" s="1320"/>
      <c r="B2740" s="1321"/>
      <c r="C2740" s="1321"/>
      <c r="D2740" s="1322"/>
      <c r="E2740" s="134" t="str">
        <f t="shared" ref="E2740:G2740" si="1047">+E1867</f>
        <v>P21 A P54</v>
      </c>
      <c r="F2740" s="134">
        <f t="shared" si="1047"/>
        <v>0</v>
      </c>
      <c r="G2740" s="134">
        <f t="shared" si="1047"/>
        <v>0</v>
      </c>
      <c r="H2740" s="128">
        <f>+H1867</f>
        <v>0</v>
      </c>
      <c r="I2740" s="127">
        <f>+I1867</f>
        <v>0</v>
      </c>
      <c r="J2740" s="750">
        <f t="shared" si="1041"/>
        <v>0</v>
      </c>
    </row>
    <row r="2741" spans="1:10">
      <c r="A2741" s="1320"/>
      <c r="B2741" s="1321"/>
      <c r="C2741" s="1321"/>
      <c r="D2741" s="1322"/>
      <c r="E2741" s="134" t="str">
        <f t="shared" ref="E2741:I2741" si="1048">+E1868</f>
        <v>DOMICILIARIA 1</v>
      </c>
      <c r="F2741" s="134">
        <f t="shared" si="1048"/>
        <v>5.45</v>
      </c>
      <c r="G2741" s="134">
        <f t="shared" si="1048"/>
        <v>0.7</v>
      </c>
      <c r="H2741" s="128">
        <f t="shared" si="1048"/>
        <v>1.7375000000000003</v>
      </c>
      <c r="I2741" s="127">
        <f t="shared" si="1048"/>
        <v>0.5</v>
      </c>
      <c r="J2741" s="750">
        <f t="shared" si="1041"/>
        <v>3.3142812500000005</v>
      </c>
    </row>
    <row r="2742" spans="1:10">
      <c r="A2742" s="1320"/>
      <c r="B2742" s="1321"/>
      <c r="C2742" s="1321"/>
      <c r="D2742" s="1322"/>
      <c r="E2742" s="134" t="str">
        <f t="shared" ref="E2742:I2742" si="1049">+E1869</f>
        <v>DOMICILIARIA 2</v>
      </c>
      <c r="F2742" s="134">
        <f t="shared" si="1049"/>
        <v>5.25</v>
      </c>
      <c r="G2742" s="134">
        <f t="shared" si="1049"/>
        <v>0.7</v>
      </c>
      <c r="H2742" s="128">
        <f t="shared" si="1049"/>
        <v>1.7375000000000003</v>
      </c>
      <c r="I2742" s="127">
        <f t="shared" si="1049"/>
        <v>0.5</v>
      </c>
      <c r="J2742" s="750">
        <f t="shared" si="1041"/>
        <v>3.1926562500000002</v>
      </c>
    </row>
    <row r="2743" spans="1:10">
      <c r="A2743" s="1320"/>
      <c r="B2743" s="1321"/>
      <c r="C2743" s="1321"/>
      <c r="D2743" s="1322"/>
      <c r="E2743" s="134" t="str">
        <f t="shared" ref="E2743:G2743" si="1050">+E1870</f>
        <v>DOMICILIARIA 3</v>
      </c>
      <c r="F2743" s="134">
        <f t="shared" si="1050"/>
        <v>5.28</v>
      </c>
      <c r="G2743" s="134">
        <f t="shared" si="1050"/>
        <v>0.7</v>
      </c>
      <c r="H2743" s="128">
        <f>+H1870</f>
        <v>1.7375000000000003</v>
      </c>
      <c r="I2743" s="127">
        <f>+I1870</f>
        <v>0.5</v>
      </c>
      <c r="J2743" s="750">
        <f t="shared" si="1041"/>
        <v>3.2109000000000001</v>
      </c>
    </row>
    <row r="2744" spans="1:10">
      <c r="A2744" s="1320"/>
      <c r="B2744" s="1321"/>
      <c r="C2744" s="1321"/>
      <c r="D2744" s="1322"/>
      <c r="E2744" s="134" t="str">
        <f t="shared" ref="E2744:I2744" si="1051">+E1871</f>
        <v>DOMICILIARIA 4</v>
      </c>
      <c r="F2744" s="134">
        <f t="shared" si="1051"/>
        <v>5.25</v>
      </c>
      <c r="G2744" s="134">
        <f t="shared" si="1051"/>
        <v>0.7</v>
      </c>
      <c r="H2744" s="128">
        <f t="shared" si="1051"/>
        <v>1.7375000000000003</v>
      </c>
      <c r="I2744" s="127">
        <f t="shared" si="1051"/>
        <v>0.5</v>
      </c>
      <c r="J2744" s="750">
        <f t="shared" si="1041"/>
        <v>3.1926562500000002</v>
      </c>
    </row>
    <row r="2745" spans="1:10">
      <c r="A2745" s="1320"/>
      <c r="B2745" s="1321"/>
      <c r="C2745" s="1321"/>
      <c r="D2745" s="1322"/>
      <c r="E2745" s="134" t="str">
        <f t="shared" ref="E2745:I2745" si="1052">+E1872</f>
        <v>DOMICILIARIA 5</v>
      </c>
      <c r="F2745" s="134">
        <f t="shared" si="1052"/>
        <v>4.93</v>
      </c>
      <c r="G2745" s="134">
        <f t="shared" si="1052"/>
        <v>0.7</v>
      </c>
      <c r="H2745" s="128">
        <f t="shared" si="1052"/>
        <v>1.7375000000000003</v>
      </c>
      <c r="I2745" s="127">
        <f t="shared" si="1052"/>
        <v>0.5</v>
      </c>
      <c r="J2745" s="750">
        <f t="shared" si="1041"/>
        <v>2.9980562500000003</v>
      </c>
    </row>
    <row r="2746" spans="1:10">
      <c r="A2746" s="1320"/>
      <c r="B2746" s="1321"/>
      <c r="C2746" s="1321"/>
      <c r="D2746" s="1322"/>
      <c r="E2746" s="134" t="str">
        <f t="shared" ref="E2746:G2746" si="1053">+E1873</f>
        <v>DOMICILIARIA 6</v>
      </c>
      <c r="F2746" s="134">
        <f t="shared" si="1053"/>
        <v>4.91</v>
      </c>
      <c r="G2746" s="134">
        <f t="shared" si="1053"/>
        <v>0.7</v>
      </c>
      <c r="H2746" s="128">
        <f>+H1873</f>
        <v>1.7375000000000003</v>
      </c>
      <c r="I2746" s="127">
        <f>+I1873</f>
        <v>0.5</v>
      </c>
      <c r="J2746" s="750">
        <f t="shared" si="1041"/>
        <v>2.9858937500000002</v>
      </c>
    </row>
    <row r="2747" spans="1:10">
      <c r="A2747" s="1320"/>
      <c r="B2747" s="1321"/>
      <c r="C2747" s="1321"/>
      <c r="D2747" s="1322"/>
      <c r="E2747" s="134" t="str">
        <f t="shared" ref="E2747:I2747" si="1054">+E1874</f>
        <v>DOMICILIARIA 7</v>
      </c>
      <c r="F2747" s="134">
        <f t="shared" si="1054"/>
        <v>4.7</v>
      </c>
      <c r="G2747" s="134">
        <f t="shared" si="1054"/>
        <v>0.7</v>
      </c>
      <c r="H2747" s="128">
        <f t="shared" si="1054"/>
        <v>1.7375000000000003</v>
      </c>
      <c r="I2747" s="127">
        <f t="shared" si="1054"/>
        <v>0.5</v>
      </c>
      <c r="J2747" s="750">
        <f t="shared" si="1041"/>
        <v>2.8581875000000005</v>
      </c>
    </row>
    <row r="2748" spans="1:10">
      <c r="A2748" s="1320"/>
      <c r="B2748" s="1321"/>
      <c r="C2748" s="1321"/>
      <c r="D2748" s="1322"/>
      <c r="E2748" s="134" t="str">
        <f t="shared" ref="E2748:I2748" si="1055">+E1875</f>
        <v>DOMICILIARIA 8</v>
      </c>
      <c r="F2748" s="134">
        <f t="shared" si="1055"/>
        <v>5.19</v>
      </c>
      <c r="G2748" s="134">
        <f t="shared" si="1055"/>
        <v>0.7</v>
      </c>
      <c r="H2748" s="128">
        <f t="shared" si="1055"/>
        <v>1.7375000000000003</v>
      </c>
      <c r="I2748" s="127">
        <f t="shared" si="1055"/>
        <v>0.5</v>
      </c>
      <c r="J2748" s="750">
        <f t="shared" si="1041"/>
        <v>3.1561687500000004</v>
      </c>
    </row>
    <row r="2749" spans="1:10">
      <c r="A2749" s="1320"/>
      <c r="B2749" s="1321"/>
      <c r="C2749" s="1321"/>
      <c r="D2749" s="1322"/>
      <c r="E2749" s="134" t="str">
        <f t="shared" ref="E2749:G2749" si="1056">+E1876</f>
        <v>DOMICILIARIA 9</v>
      </c>
      <c r="F2749" s="134">
        <f t="shared" si="1056"/>
        <v>5.69</v>
      </c>
      <c r="G2749" s="134">
        <f t="shared" si="1056"/>
        <v>0.7</v>
      </c>
      <c r="H2749" s="128">
        <f>+H1876</f>
        <v>1.7375000000000003</v>
      </c>
      <c r="I2749" s="127">
        <f>+I1876</f>
        <v>0.5</v>
      </c>
      <c r="J2749" s="750">
        <f t="shared" si="1041"/>
        <v>3.4602312500000005</v>
      </c>
    </row>
    <row r="2750" spans="1:10">
      <c r="A2750" s="1320"/>
      <c r="B2750" s="1321"/>
      <c r="C2750" s="1321"/>
      <c r="D2750" s="1322"/>
      <c r="E2750" s="134" t="str">
        <f t="shared" ref="E2750:I2750" si="1057">+E1877</f>
        <v>DOMICILIARIA 10</v>
      </c>
      <c r="F2750" s="134">
        <f t="shared" si="1057"/>
        <v>4.34</v>
      </c>
      <c r="G2750" s="134">
        <f t="shared" si="1057"/>
        <v>0.7</v>
      </c>
      <c r="H2750" s="128">
        <f t="shared" si="1057"/>
        <v>1.7375000000000003</v>
      </c>
      <c r="I2750" s="127">
        <f t="shared" si="1057"/>
        <v>0.5</v>
      </c>
      <c r="J2750" s="750">
        <f t="shared" si="1041"/>
        <v>2.6392625000000001</v>
      </c>
    </row>
    <row r="2751" spans="1:10">
      <c r="A2751" s="1320"/>
      <c r="B2751" s="1321"/>
      <c r="C2751" s="1321"/>
      <c r="D2751" s="1322"/>
      <c r="E2751" s="134" t="str">
        <f>+E1878</f>
        <v>DOMICILIARIA 11</v>
      </c>
      <c r="F2751" s="134">
        <f>+F1878</f>
        <v>5.35</v>
      </c>
      <c r="G2751" s="134">
        <f>+G1878</f>
        <v>0.7</v>
      </c>
      <c r="H2751" s="128">
        <f>+H1878</f>
        <v>1.7375000000000003</v>
      </c>
      <c r="I2751" s="127">
        <f>+I1878</f>
        <v>0.5</v>
      </c>
      <c r="J2751" s="750">
        <f t="shared" si="1041"/>
        <v>3.2534687500000001</v>
      </c>
    </row>
    <row r="2752" spans="1:10">
      <c r="A2752" s="1320"/>
      <c r="B2752" s="1321"/>
      <c r="C2752" s="1321"/>
      <c r="D2752" s="1322"/>
      <c r="E2752" s="134" t="str">
        <f t="shared" ref="E2752:G2752" si="1058">+E1879</f>
        <v>DOMICILIARIA 12</v>
      </c>
      <c r="F2752" s="134">
        <f t="shared" si="1058"/>
        <v>5.14</v>
      </c>
      <c r="G2752" s="134">
        <f t="shared" si="1058"/>
        <v>0.7</v>
      </c>
      <c r="H2752" s="128">
        <f>+H1879</f>
        <v>1.7375000000000003</v>
      </c>
      <c r="I2752" s="127">
        <f>+I1879</f>
        <v>0.5</v>
      </c>
      <c r="J2752" s="750">
        <f t="shared" si="1041"/>
        <v>3.1257625</v>
      </c>
    </row>
    <row r="2753" spans="1:10">
      <c r="A2753" s="1320"/>
      <c r="B2753" s="1321"/>
      <c r="C2753" s="1321"/>
      <c r="D2753" s="1322"/>
      <c r="E2753" s="134" t="str">
        <f t="shared" ref="E2753:I2753" si="1059">+E1880</f>
        <v>DOMICILIARIA 13</v>
      </c>
      <c r="F2753" s="134">
        <f t="shared" si="1059"/>
        <v>4.3099999999999996</v>
      </c>
      <c r="G2753" s="134">
        <f t="shared" si="1059"/>
        <v>0.7</v>
      </c>
      <c r="H2753" s="128">
        <f t="shared" si="1059"/>
        <v>1.7375000000000003</v>
      </c>
      <c r="I2753" s="127">
        <f t="shared" si="1059"/>
        <v>0.5</v>
      </c>
      <c r="J2753" s="750">
        <f t="shared" si="1041"/>
        <v>2.6210187499999997</v>
      </c>
    </row>
    <row r="2754" spans="1:10">
      <c r="A2754" s="1320"/>
      <c r="B2754" s="1321"/>
      <c r="C2754" s="1321"/>
      <c r="D2754" s="1322"/>
      <c r="E2754" s="134" t="str">
        <f t="shared" ref="E2754:I2754" si="1060">+E1881</f>
        <v>P54 A P14</v>
      </c>
      <c r="F2754" s="134">
        <f t="shared" si="1060"/>
        <v>0</v>
      </c>
      <c r="G2754" s="134">
        <f t="shared" si="1060"/>
        <v>0</v>
      </c>
      <c r="H2754" s="128">
        <f t="shared" si="1060"/>
        <v>0</v>
      </c>
      <c r="I2754" s="127">
        <f t="shared" si="1060"/>
        <v>0</v>
      </c>
      <c r="J2754" s="750">
        <f t="shared" si="1041"/>
        <v>0</v>
      </c>
    </row>
    <row r="2755" spans="1:10">
      <c r="A2755" s="1320"/>
      <c r="B2755" s="1321"/>
      <c r="C2755" s="1321"/>
      <c r="D2755" s="1322"/>
      <c r="E2755" s="134" t="str">
        <f t="shared" ref="E2755:G2755" si="1061">+E1882</f>
        <v>DOMICILIARIA 1</v>
      </c>
      <c r="F2755" s="134">
        <f t="shared" si="1061"/>
        <v>5.33</v>
      </c>
      <c r="G2755" s="134">
        <f t="shared" si="1061"/>
        <v>0.7</v>
      </c>
      <c r="H2755" s="128">
        <f>+H1882</f>
        <v>1.7775000000000003</v>
      </c>
      <c r="I2755" s="127">
        <f>+I1882</f>
        <v>0.5</v>
      </c>
      <c r="J2755" s="750">
        <f t="shared" si="1041"/>
        <v>3.3159262500000004</v>
      </c>
    </row>
    <row r="2756" spans="1:10">
      <c r="A2756" s="1320"/>
      <c r="B2756" s="1321"/>
      <c r="C2756" s="1321"/>
      <c r="D2756" s="1322"/>
      <c r="E2756" s="134" t="str">
        <f t="shared" ref="E2756:I2756" si="1062">+E1883</f>
        <v>DOMICILIARIA 2</v>
      </c>
      <c r="F2756" s="134">
        <f t="shared" si="1062"/>
        <v>4.29</v>
      </c>
      <c r="G2756" s="134">
        <f t="shared" si="1062"/>
        <v>0.7</v>
      </c>
      <c r="H2756" s="128">
        <f t="shared" si="1062"/>
        <v>1.7775000000000003</v>
      </c>
      <c r="I2756" s="127">
        <f t="shared" si="1062"/>
        <v>0.5</v>
      </c>
      <c r="J2756" s="750">
        <f t="shared" si="1041"/>
        <v>2.6689162500000001</v>
      </c>
    </row>
    <row r="2757" spans="1:10">
      <c r="A2757" s="1320"/>
      <c r="B2757" s="1321"/>
      <c r="C2757" s="1321"/>
      <c r="D2757" s="1322"/>
      <c r="E2757" s="134" t="str">
        <f t="shared" ref="E2757:I2757" si="1063">+E1884</f>
        <v>DOMICILIARIA 3</v>
      </c>
      <c r="F2757" s="134">
        <f t="shared" si="1063"/>
        <v>5.53</v>
      </c>
      <c r="G2757" s="134">
        <f t="shared" si="1063"/>
        <v>0.7</v>
      </c>
      <c r="H2757" s="128">
        <f t="shared" si="1063"/>
        <v>1.7775000000000003</v>
      </c>
      <c r="I2757" s="127">
        <f t="shared" si="1063"/>
        <v>0.5</v>
      </c>
      <c r="J2757" s="750">
        <f t="shared" si="1041"/>
        <v>3.4403512500000004</v>
      </c>
    </row>
    <row r="2758" spans="1:10">
      <c r="A2758" s="1320"/>
      <c r="B2758" s="1321"/>
      <c r="C2758" s="1321"/>
      <c r="D2758" s="1322"/>
      <c r="E2758" s="134" t="str">
        <f t="shared" ref="E2758:G2758" si="1064">+E1885</f>
        <v>DOMICILIARIA 4</v>
      </c>
      <c r="F2758" s="134">
        <f t="shared" si="1064"/>
        <v>5.7</v>
      </c>
      <c r="G2758" s="134">
        <f t="shared" si="1064"/>
        <v>0.7</v>
      </c>
      <c r="H2758" s="128">
        <f>+H1885</f>
        <v>1.7775000000000003</v>
      </c>
      <c r="I2758" s="127">
        <f>+I1885</f>
        <v>0.5</v>
      </c>
      <c r="J2758" s="750">
        <f t="shared" si="1041"/>
        <v>3.5461125000000004</v>
      </c>
    </row>
    <row r="2759" spans="1:10">
      <c r="A2759" s="1320"/>
      <c r="B2759" s="1321"/>
      <c r="C2759" s="1321"/>
      <c r="D2759" s="1322"/>
      <c r="E2759" s="134" t="str">
        <f t="shared" ref="E2759:I2759" si="1065">+E1886</f>
        <v>DOMICILIARIA 5</v>
      </c>
      <c r="F2759" s="134">
        <f t="shared" si="1065"/>
        <v>4.5</v>
      </c>
      <c r="G2759" s="134">
        <f t="shared" si="1065"/>
        <v>0.7</v>
      </c>
      <c r="H2759" s="128">
        <f t="shared" si="1065"/>
        <v>1.7775000000000003</v>
      </c>
      <c r="I2759" s="127">
        <f t="shared" si="1065"/>
        <v>0.5</v>
      </c>
      <c r="J2759" s="750">
        <f t="shared" si="1041"/>
        <v>2.7995625000000004</v>
      </c>
    </row>
    <row r="2760" spans="1:10">
      <c r="A2760" s="1320"/>
      <c r="B2760" s="1321"/>
      <c r="C2760" s="1321"/>
      <c r="D2760" s="1322"/>
      <c r="E2760" s="134" t="str">
        <f t="shared" ref="E2760:I2760" si="1066">+E1887</f>
        <v>DOMICILIARIA 6</v>
      </c>
      <c r="F2760" s="134">
        <f t="shared" si="1066"/>
        <v>5.38</v>
      </c>
      <c r="G2760" s="134">
        <f t="shared" si="1066"/>
        <v>0.7</v>
      </c>
      <c r="H2760" s="128">
        <f t="shared" si="1066"/>
        <v>1.7775000000000003</v>
      </c>
      <c r="I2760" s="127">
        <f t="shared" si="1066"/>
        <v>0.5</v>
      </c>
      <c r="J2760" s="750">
        <f t="shared" si="1041"/>
        <v>3.3470325000000001</v>
      </c>
    </row>
    <row r="2761" spans="1:10">
      <c r="A2761" s="1320"/>
      <c r="B2761" s="1321"/>
      <c r="C2761" s="1321"/>
      <c r="D2761" s="1322"/>
      <c r="E2761" s="134" t="str">
        <f t="shared" ref="E2761:G2761" si="1067">+E1888</f>
        <v>P14 A P55</v>
      </c>
      <c r="F2761" s="134">
        <f t="shared" si="1067"/>
        <v>0</v>
      </c>
      <c r="G2761" s="134">
        <f t="shared" si="1067"/>
        <v>0</v>
      </c>
      <c r="H2761" s="128">
        <f>+H1888</f>
        <v>0</v>
      </c>
      <c r="I2761" s="127">
        <f>+I1888</f>
        <v>0</v>
      </c>
      <c r="J2761" s="750">
        <f t="shared" si="1041"/>
        <v>0</v>
      </c>
    </row>
    <row r="2762" spans="1:10">
      <c r="A2762" s="1320"/>
      <c r="B2762" s="1321"/>
      <c r="C2762" s="1321"/>
      <c r="D2762" s="1322"/>
      <c r="E2762" s="134" t="str">
        <f t="shared" ref="E2762:I2762" si="1068">+E1889</f>
        <v>DOMICILIARIA 1</v>
      </c>
      <c r="F2762" s="134">
        <f t="shared" si="1068"/>
        <v>4.54</v>
      </c>
      <c r="G2762" s="134">
        <f t="shared" si="1068"/>
        <v>0.7</v>
      </c>
      <c r="H2762" s="128">
        <f t="shared" si="1068"/>
        <v>1.625</v>
      </c>
      <c r="I2762" s="127">
        <f t="shared" si="1068"/>
        <v>0.5</v>
      </c>
      <c r="J2762" s="750">
        <f t="shared" si="1041"/>
        <v>2.582125</v>
      </c>
    </row>
    <row r="2763" spans="1:10">
      <c r="A2763" s="1320"/>
      <c r="B2763" s="1321"/>
      <c r="C2763" s="1321"/>
      <c r="D2763" s="1322"/>
      <c r="E2763" s="134" t="str">
        <f t="shared" ref="E2763:I2763" si="1069">+E1890</f>
        <v>DOMICILIARIA 2</v>
      </c>
      <c r="F2763" s="134">
        <f t="shared" si="1069"/>
        <v>4.5199999999999996</v>
      </c>
      <c r="G2763" s="134">
        <f t="shared" si="1069"/>
        <v>0.7</v>
      </c>
      <c r="H2763" s="128">
        <f t="shared" si="1069"/>
        <v>1.625</v>
      </c>
      <c r="I2763" s="127">
        <f t="shared" si="1069"/>
        <v>0.5</v>
      </c>
      <c r="J2763" s="750">
        <f t="shared" si="1041"/>
        <v>2.5707499999999999</v>
      </c>
    </row>
    <row r="2764" spans="1:10">
      <c r="A2764" s="1320"/>
      <c r="B2764" s="1321"/>
      <c r="C2764" s="1321"/>
      <c r="D2764" s="1322"/>
      <c r="E2764" s="134" t="str">
        <f t="shared" ref="E2764:G2764" si="1070">+E1891</f>
        <v>DOMICILIARIA 3</v>
      </c>
      <c r="F2764" s="134">
        <f t="shared" si="1070"/>
        <v>4.66</v>
      </c>
      <c r="G2764" s="134">
        <f t="shared" si="1070"/>
        <v>0.7</v>
      </c>
      <c r="H2764" s="128">
        <f>+H1891</f>
        <v>1.625</v>
      </c>
      <c r="I2764" s="127">
        <f>+I1891</f>
        <v>0.5</v>
      </c>
      <c r="J2764" s="750">
        <f t="shared" si="1041"/>
        <v>2.6503749999999999</v>
      </c>
    </row>
    <row r="2765" spans="1:10">
      <c r="A2765" s="1320"/>
      <c r="B2765" s="1321"/>
      <c r="C2765" s="1321"/>
      <c r="D2765" s="1322"/>
      <c r="E2765" s="134" t="str">
        <f t="shared" ref="E2765:I2765" si="1071">+E1892</f>
        <v>DOMICILIARIA 4</v>
      </c>
      <c r="F2765" s="134">
        <f t="shared" si="1071"/>
        <v>4.43</v>
      </c>
      <c r="G2765" s="134">
        <f t="shared" si="1071"/>
        <v>0.7</v>
      </c>
      <c r="H2765" s="128">
        <f t="shared" si="1071"/>
        <v>1.625</v>
      </c>
      <c r="I2765" s="127">
        <f t="shared" si="1071"/>
        <v>0.5</v>
      </c>
      <c r="J2765" s="750">
        <f t="shared" si="1041"/>
        <v>2.5195624999999997</v>
      </c>
    </row>
    <row r="2766" spans="1:10">
      <c r="A2766" s="1320"/>
      <c r="B2766" s="1321"/>
      <c r="C2766" s="1321"/>
      <c r="D2766" s="1322"/>
      <c r="E2766" s="134" t="str">
        <f>+E1893</f>
        <v>DOMICILIARIA 5</v>
      </c>
      <c r="F2766" s="134">
        <f>+F1893</f>
        <v>10</v>
      </c>
      <c r="G2766" s="134">
        <f>+G1893</f>
        <v>0.7</v>
      </c>
      <c r="H2766" s="128">
        <f>+H1893</f>
        <v>1.625</v>
      </c>
      <c r="I2766" s="127">
        <f>+I1893</f>
        <v>0.5</v>
      </c>
      <c r="J2766" s="750">
        <f t="shared" si="1041"/>
        <v>5.6875</v>
      </c>
    </row>
    <row r="2767" spans="1:10">
      <c r="A2767" s="1320"/>
      <c r="B2767" s="1321"/>
      <c r="C2767" s="1321"/>
      <c r="D2767" s="1322"/>
      <c r="E2767" s="134" t="str">
        <f t="shared" ref="E2767:G2767" si="1072">+E1894</f>
        <v>DOMICILIARIA 6</v>
      </c>
      <c r="F2767" s="134">
        <f t="shared" si="1072"/>
        <v>5.15</v>
      </c>
      <c r="G2767" s="134">
        <f t="shared" si="1072"/>
        <v>0.7</v>
      </c>
      <c r="H2767" s="128">
        <f>+H1894</f>
        <v>1.625</v>
      </c>
      <c r="I2767" s="127">
        <f>+I1894</f>
        <v>0.5</v>
      </c>
      <c r="J2767" s="750">
        <f t="shared" si="1041"/>
        <v>2.9290625000000001</v>
      </c>
    </row>
    <row r="2768" spans="1:10">
      <c r="A2768" s="1320"/>
      <c r="B2768" s="1321"/>
      <c r="C2768" s="1321"/>
      <c r="D2768" s="1322"/>
      <c r="E2768" s="134" t="str">
        <f t="shared" ref="E2768:I2768" si="1073">+E1895</f>
        <v>DOMICILIARIA 7</v>
      </c>
      <c r="F2768" s="134">
        <f t="shared" si="1073"/>
        <v>5.88</v>
      </c>
      <c r="G2768" s="134">
        <f t="shared" si="1073"/>
        <v>0.7</v>
      </c>
      <c r="H2768" s="128">
        <f t="shared" si="1073"/>
        <v>1.625</v>
      </c>
      <c r="I2768" s="127">
        <f t="shared" si="1073"/>
        <v>0.5</v>
      </c>
      <c r="J2768" s="750">
        <f t="shared" si="1041"/>
        <v>3.3442499999999997</v>
      </c>
    </row>
    <row r="2769" spans="1:10">
      <c r="A2769" s="1320"/>
      <c r="B2769" s="1321"/>
      <c r="C2769" s="1321"/>
      <c r="D2769" s="1322"/>
      <c r="E2769" s="134" t="str">
        <f t="shared" ref="E2769:I2769" si="1074">+E1896</f>
        <v>DOMICILIARIA 8</v>
      </c>
      <c r="F2769" s="134">
        <f t="shared" si="1074"/>
        <v>5.74</v>
      </c>
      <c r="G2769" s="134">
        <f t="shared" si="1074"/>
        <v>0.7</v>
      </c>
      <c r="H2769" s="128">
        <f t="shared" si="1074"/>
        <v>1.625</v>
      </c>
      <c r="I2769" s="127">
        <f t="shared" si="1074"/>
        <v>0.5</v>
      </c>
      <c r="J2769" s="750">
        <f t="shared" si="1041"/>
        <v>3.2646249999999997</v>
      </c>
    </row>
    <row r="2770" spans="1:10">
      <c r="A2770" s="1320"/>
      <c r="B2770" s="1321"/>
      <c r="C2770" s="1321"/>
      <c r="D2770" s="1322"/>
      <c r="E2770" s="134" t="str">
        <f t="shared" ref="E2770:G2770" si="1075">+E1897</f>
        <v>DOMICILIARIA 9</v>
      </c>
      <c r="F2770" s="134">
        <f t="shared" si="1075"/>
        <v>5.68</v>
      </c>
      <c r="G2770" s="134">
        <f t="shared" si="1075"/>
        <v>0.7</v>
      </c>
      <c r="H2770" s="128">
        <f>+H1897</f>
        <v>1.625</v>
      </c>
      <c r="I2770" s="127">
        <f>+I1897</f>
        <v>0.5</v>
      </c>
      <c r="J2770" s="750">
        <f t="shared" si="1041"/>
        <v>3.2304999999999997</v>
      </c>
    </row>
    <row r="2771" spans="1:10">
      <c r="A2771" s="1320"/>
      <c r="B2771" s="1321"/>
      <c r="C2771" s="1321"/>
      <c r="D2771" s="1322"/>
      <c r="E2771" s="134" t="str">
        <f t="shared" ref="E2771:I2771" si="1076">+E1898</f>
        <v>DOMICILIARIA 10</v>
      </c>
      <c r="F2771" s="134">
        <f t="shared" si="1076"/>
        <v>5.85</v>
      </c>
      <c r="G2771" s="134">
        <f t="shared" si="1076"/>
        <v>0.7</v>
      </c>
      <c r="H2771" s="128">
        <f t="shared" si="1076"/>
        <v>1.625</v>
      </c>
      <c r="I2771" s="127">
        <f t="shared" si="1076"/>
        <v>0.5</v>
      </c>
      <c r="J2771" s="750">
        <f t="shared" si="1041"/>
        <v>3.3271875</v>
      </c>
    </row>
    <row r="2772" spans="1:10">
      <c r="A2772" s="1320"/>
      <c r="B2772" s="1321"/>
      <c r="C2772" s="1321"/>
      <c r="D2772" s="1322"/>
      <c r="E2772" s="134" t="str">
        <f t="shared" ref="E2772:I2772" si="1077">+E1899</f>
        <v>DOMICILIARIA 11</v>
      </c>
      <c r="F2772" s="134">
        <f t="shared" si="1077"/>
        <v>9.8000000000000007</v>
      </c>
      <c r="G2772" s="134">
        <f t="shared" si="1077"/>
        <v>0.7</v>
      </c>
      <c r="H2772" s="128">
        <f t="shared" si="1077"/>
        <v>1.625</v>
      </c>
      <c r="I2772" s="127">
        <f t="shared" si="1077"/>
        <v>0.5</v>
      </c>
      <c r="J2772" s="750">
        <f t="shared" si="1041"/>
        <v>5.5737500000000004</v>
      </c>
    </row>
    <row r="2773" spans="1:10">
      <c r="A2773" s="1320"/>
      <c r="B2773" s="1321"/>
      <c r="C2773" s="1321"/>
      <c r="D2773" s="1322"/>
      <c r="E2773" s="134" t="str">
        <f t="shared" ref="E2773:G2773" si="1078">+E1900</f>
        <v>DOMICILIARIA 12</v>
      </c>
      <c r="F2773" s="134">
        <f t="shared" si="1078"/>
        <v>6.03</v>
      </c>
      <c r="G2773" s="134">
        <f t="shared" si="1078"/>
        <v>0.7</v>
      </c>
      <c r="H2773" s="128">
        <f>+H1900</f>
        <v>1.625</v>
      </c>
      <c r="I2773" s="127">
        <f>+I1900</f>
        <v>0.5</v>
      </c>
      <c r="J2773" s="750">
        <f t="shared" si="1041"/>
        <v>3.4295625000000003</v>
      </c>
    </row>
    <row r="2774" spans="1:10">
      <c r="A2774" s="1320"/>
      <c r="B2774" s="1321"/>
      <c r="C2774" s="1321"/>
      <c r="D2774" s="1322"/>
      <c r="E2774" s="134" t="str">
        <f t="shared" ref="E2774:I2774" si="1079">+E1901</f>
        <v>P55 A P4</v>
      </c>
      <c r="F2774" s="134">
        <f t="shared" si="1079"/>
        <v>0</v>
      </c>
      <c r="G2774" s="134">
        <f t="shared" si="1079"/>
        <v>0</v>
      </c>
      <c r="H2774" s="128">
        <f t="shared" si="1079"/>
        <v>0</v>
      </c>
      <c r="I2774" s="127">
        <f t="shared" si="1079"/>
        <v>0</v>
      </c>
      <c r="J2774" s="750">
        <f t="shared" si="1041"/>
        <v>0</v>
      </c>
    </row>
    <row r="2775" spans="1:10">
      <c r="A2775" s="1320"/>
      <c r="B2775" s="1321"/>
      <c r="C2775" s="1321"/>
      <c r="D2775" s="1322"/>
      <c r="E2775" s="134" t="str">
        <f t="shared" ref="E2775:I2775" si="1080">+E1902</f>
        <v>DOMICILIARIA 1</v>
      </c>
      <c r="F2775" s="134">
        <f t="shared" si="1080"/>
        <v>4.47</v>
      </c>
      <c r="G2775" s="134">
        <f t="shared" si="1080"/>
        <v>0.7</v>
      </c>
      <c r="H2775" s="128">
        <f t="shared" si="1080"/>
        <v>1.5750000000000002</v>
      </c>
      <c r="I2775" s="127">
        <f t="shared" si="1080"/>
        <v>0.5</v>
      </c>
      <c r="J2775" s="750">
        <f t="shared" si="1041"/>
        <v>2.4640874999999998</v>
      </c>
    </row>
    <row r="2776" spans="1:10">
      <c r="A2776" s="1320"/>
      <c r="B2776" s="1321"/>
      <c r="C2776" s="1321"/>
      <c r="D2776" s="1322"/>
      <c r="E2776" s="134" t="str">
        <f t="shared" ref="E2776:G2776" si="1081">+E1903</f>
        <v>DOMICILIARIA 2</v>
      </c>
      <c r="F2776" s="134">
        <f t="shared" si="1081"/>
        <v>5.32</v>
      </c>
      <c r="G2776" s="134">
        <f t="shared" si="1081"/>
        <v>0.7</v>
      </c>
      <c r="H2776" s="128">
        <f>+H1903</f>
        <v>1.5750000000000002</v>
      </c>
      <c r="I2776" s="127">
        <f>+I1903</f>
        <v>0.5</v>
      </c>
      <c r="J2776" s="750">
        <f t="shared" si="1041"/>
        <v>2.9326500000000002</v>
      </c>
    </row>
    <row r="2777" spans="1:10">
      <c r="A2777" s="1320"/>
      <c r="B2777" s="1321"/>
      <c r="C2777" s="1321"/>
      <c r="D2777" s="1322"/>
      <c r="E2777" s="134" t="str">
        <f t="shared" ref="E2777:I2777" si="1082">+E1904</f>
        <v>DOMICILIARIA 3</v>
      </c>
      <c r="F2777" s="134">
        <f t="shared" si="1082"/>
        <v>5.48</v>
      </c>
      <c r="G2777" s="134">
        <f t="shared" si="1082"/>
        <v>0.7</v>
      </c>
      <c r="H2777" s="128">
        <f t="shared" si="1082"/>
        <v>1.5750000000000002</v>
      </c>
      <c r="I2777" s="127">
        <f t="shared" si="1082"/>
        <v>0.5</v>
      </c>
      <c r="J2777" s="750">
        <f t="shared" si="1041"/>
        <v>3.0208500000000003</v>
      </c>
    </row>
    <row r="2778" spans="1:10">
      <c r="A2778" s="1320"/>
      <c r="B2778" s="1321"/>
      <c r="C2778" s="1321"/>
      <c r="D2778" s="1322"/>
      <c r="E2778" s="134" t="str">
        <f t="shared" ref="E2778:I2778" si="1083">+E1905</f>
        <v>DOMICILIARIA 4</v>
      </c>
      <c r="F2778" s="134">
        <f t="shared" si="1083"/>
        <v>4.72</v>
      </c>
      <c r="G2778" s="134">
        <f t="shared" si="1083"/>
        <v>0.7</v>
      </c>
      <c r="H2778" s="128">
        <f t="shared" si="1083"/>
        <v>1.5750000000000002</v>
      </c>
      <c r="I2778" s="127">
        <f t="shared" si="1083"/>
        <v>0.5</v>
      </c>
      <c r="J2778" s="750">
        <f t="shared" si="1041"/>
        <v>2.6019000000000001</v>
      </c>
    </row>
    <row r="2779" spans="1:10">
      <c r="A2779" s="1320"/>
      <c r="B2779" s="1321"/>
      <c r="C2779" s="1321"/>
      <c r="D2779" s="1322"/>
      <c r="E2779" s="134" t="str">
        <f t="shared" ref="E2779:G2779" si="1084">+E1906</f>
        <v>DOMICILIARIA 5</v>
      </c>
      <c r="F2779" s="134">
        <f t="shared" si="1084"/>
        <v>5.66</v>
      </c>
      <c r="G2779" s="134">
        <f t="shared" si="1084"/>
        <v>0.7</v>
      </c>
      <c r="H2779" s="128">
        <f>+H1906</f>
        <v>1.5750000000000002</v>
      </c>
      <c r="I2779" s="127">
        <f>+I1906</f>
        <v>0.5</v>
      </c>
      <c r="J2779" s="750">
        <f t="shared" si="1041"/>
        <v>3.1200749999999999</v>
      </c>
    </row>
    <row r="2780" spans="1:10">
      <c r="A2780" s="1320"/>
      <c r="B2780" s="1321"/>
      <c r="C2780" s="1321"/>
      <c r="D2780" s="1322"/>
      <c r="E2780" s="134" t="str">
        <f t="shared" ref="E2780:I2780" si="1085">+E1907</f>
        <v>DOMICILIARIA 6</v>
      </c>
      <c r="F2780" s="134">
        <f t="shared" si="1085"/>
        <v>4.83</v>
      </c>
      <c r="G2780" s="134">
        <f t="shared" si="1085"/>
        <v>0.7</v>
      </c>
      <c r="H2780" s="128">
        <f t="shared" si="1085"/>
        <v>1.5750000000000002</v>
      </c>
      <c r="I2780" s="127">
        <f t="shared" si="1085"/>
        <v>0.5</v>
      </c>
      <c r="J2780" s="750">
        <f t="shared" si="1041"/>
        <v>2.6625375</v>
      </c>
    </row>
    <row r="2781" spans="1:10">
      <c r="A2781" s="1320"/>
      <c r="B2781" s="1321"/>
      <c r="C2781" s="1321"/>
      <c r="D2781" s="1322"/>
      <c r="E2781" s="134" t="str">
        <f>+E1908</f>
        <v>DOMICILIARIA 7</v>
      </c>
      <c r="F2781" s="134">
        <f>+F1908</f>
        <v>5.72</v>
      </c>
      <c r="G2781" s="134">
        <f>+G1908</f>
        <v>0.7</v>
      </c>
      <c r="H2781" s="128">
        <f>+H1908</f>
        <v>1.5750000000000002</v>
      </c>
      <c r="I2781" s="127">
        <f>+I1908</f>
        <v>0.5</v>
      </c>
      <c r="J2781" s="750">
        <f t="shared" si="1041"/>
        <v>3.1531500000000001</v>
      </c>
    </row>
    <row r="2782" spans="1:10">
      <c r="A2782" s="1320"/>
      <c r="B2782" s="1321"/>
      <c r="C2782" s="1321"/>
      <c r="D2782" s="1322"/>
      <c r="E2782" s="134" t="str">
        <f t="shared" ref="E2782:G2782" si="1086">+E1909</f>
        <v>DOMICILIARIA 8</v>
      </c>
      <c r="F2782" s="134">
        <f t="shared" si="1086"/>
        <v>5.19</v>
      </c>
      <c r="G2782" s="134">
        <f t="shared" si="1086"/>
        <v>0.7</v>
      </c>
      <c r="H2782" s="128">
        <f>+H1909</f>
        <v>1.5750000000000002</v>
      </c>
      <c r="I2782" s="127">
        <f>+I1909</f>
        <v>0.5</v>
      </c>
      <c r="J2782" s="750">
        <f t="shared" si="1041"/>
        <v>2.8609875000000002</v>
      </c>
    </row>
    <row r="2783" spans="1:10">
      <c r="A2783" s="1320"/>
      <c r="B2783" s="1321"/>
      <c r="C2783" s="1321"/>
      <c r="D2783" s="1322"/>
      <c r="E2783" s="134" t="str">
        <f t="shared" ref="E2783:I2783" si="1087">+E1910</f>
        <v>DOMICILIARIA 9</v>
      </c>
      <c r="F2783" s="134">
        <f t="shared" si="1087"/>
        <v>5.35</v>
      </c>
      <c r="G2783" s="134">
        <f t="shared" si="1087"/>
        <v>0.7</v>
      </c>
      <c r="H2783" s="128">
        <f t="shared" si="1087"/>
        <v>1.5750000000000002</v>
      </c>
      <c r="I2783" s="127">
        <f t="shared" si="1087"/>
        <v>0.5</v>
      </c>
      <c r="J2783" s="750">
        <f t="shared" si="1041"/>
        <v>2.9491874999999999</v>
      </c>
    </row>
    <row r="2784" spans="1:10">
      <c r="A2784" s="1320"/>
      <c r="B2784" s="1321"/>
      <c r="C2784" s="1321"/>
      <c r="D2784" s="1322"/>
      <c r="E2784" s="134" t="str">
        <f t="shared" ref="E2784:I2784" si="1088">+E1911</f>
        <v>DOMICILIARIA 10</v>
      </c>
      <c r="F2784" s="134">
        <f t="shared" si="1088"/>
        <v>6.13</v>
      </c>
      <c r="G2784" s="134">
        <f t="shared" si="1088"/>
        <v>0.7</v>
      </c>
      <c r="H2784" s="128">
        <f t="shared" si="1088"/>
        <v>1.5750000000000002</v>
      </c>
      <c r="I2784" s="127">
        <f t="shared" si="1088"/>
        <v>0.5</v>
      </c>
      <c r="J2784" s="750">
        <f t="shared" si="1041"/>
        <v>3.3791625000000001</v>
      </c>
    </row>
    <row r="2785" spans="1:10">
      <c r="A2785" s="1320"/>
      <c r="B2785" s="1321"/>
      <c r="C2785" s="1321"/>
      <c r="D2785" s="1322"/>
      <c r="E2785" s="134" t="str">
        <f t="shared" ref="E2785:G2785" si="1089">+E1912</f>
        <v>DOMICILIARIA 11</v>
      </c>
      <c r="F2785" s="134">
        <f t="shared" si="1089"/>
        <v>5.6</v>
      </c>
      <c r="G2785" s="134">
        <f t="shared" si="1089"/>
        <v>0.7</v>
      </c>
      <c r="H2785" s="128">
        <f>+H1912</f>
        <v>1.5750000000000002</v>
      </c>
      <c r="I2785" s="127">
        <f>+I1912</f>
        <v>0.5</v>
      </c>
      <c r="J2785" s="750">
        <f t="shared" si="1041"/>
        <v>3.0869999999999997</v>
      </c>
    </row>
    <row r="2786" spans="1:10">
      <c r="A2786" s="1320"/>
      <c r="B2786" s="1321"/>
      <c r="C2786" s="1321"/>
      <c r="D2786" s="1322"/>
      <c r="E2786" s="134" t="str">
        <f t="shared" ref="E2786:I2786" si="1090">+E1913</f>
        <v>DOMICILIARIA 12</v>
      </c>
      <c r="F2786" s="134">
        <f t="shared" si="1090"/>
        <v>6.1</v>
      </c>
      <c r="G2786" s="134">
        <f t="shared" si="1090"/>
        <v>0.7</v>
      </c>
      <c r="H2786" s="128">
        <f t="shared" si="1090"/>
        <v>1.5750000000000002</v>
      </c>
      <c r="I2786" s="127">
        <f t="shared" si="1090"/>
        <v>0.5</v>
      </c>
      <c r="J2786" s="750">
        <f t="shared" si="1041"/>
        <v>3.362625</v>
      </c>
    </row>
    <row r="2787" spans="1:10">
      <c r="A2787" s="1320"/>
      <c r="B2787" s="1321"/>
      <c r="C2787" s="1321"/>
      <c r="D2787" s="1322"/>
      <c r="E2787" s="134" t="str">
        <f t="shared" ref="E2787:I2787" si="1091">+E1914</f>
        <v>DOMICILIARIA 13</v>
      </c>
      <c r="F2787" s="134">
        <f t="shared" si="1091"/>
        <v>4.97</v>
      </c>
      <c r="G2787" s="134">
        <f t="shared" si="1091"/>
        <v>0.7</v>
      </c>
      <c r="H2787" s="128">
        <f t="shared" si="1091"/>
        <v>1.5750000000000002</v>
      </c>
      <c r="I2787" s="127">
        <f t="shared" si="1091"/>
        <v>0.5</v>
      </c>
      <c r="J2787" s="750">
        <f t="shared" si="1041"/>
        <v>2.7397125</v>
      </c>
    </row>
    <row r="2788" spans="1:10">
      <c r="A2788" s="1320"/>
      <c r="B2788" s="1321"/>
      <c r="C2788" s="1321"/>
      <c r="D2788" s="1322"/>
      <c r="E2788" s="134" t="str">
        <f t="shared" ref="E2788:G2788" si="1092">+E1915</f>
        <v>DOMICILIARIA 14</v>
      </c>
      <c r="F2788" s="134">
        <f t="shared" si="1092"/>
        <v>5.39</v>
      </c>
      <c r="G2788" s="134">
        <f t="shared" si="1092"/>
        <v>0.7</v>
      </c>
      <c r="H2788" s="128">
        <f>+H1915</f>
        <v>1.5750000000000002</v>
      </c>
      <c r="I2788" s="127">
        <f>+I1915</f>
        <v>0.5</v>
      </c>
      <c r="J2788" s="750">
        <f t="shared" si="1041"/>
        <v>2.9712375</v>
      </c>
    </row>
    <row r="2789" spans="1:10">
      <c r="A2789" s="1320"/>
      <c r="B2789" s="1321"/>
      <c r="C2789" s="1321"/>
      <c r="D2789" s="1322"/>
      <c r="E2789" s="134" t="str">
        <f t="shared" ref="E2789:I2789" si="1093">+E1916</f>
        <v>DOMICILIARIA 15</v>
      </c>
      <c r="F2789" s="134">
        <f t="shared" si="1093"/>
        <v>5.22</v>
      </c>
      <c r="G2789" s="134">
        <f t="shared" si="1093"/>
        <v>0.7</v>
      </c>
      <c r="H2789" s="128">
        <f t="shared" si="1093"/>
        <v>1.5750000000000002</v>
      </c>
      <c r="I2789" s="127">
        <f t="shared" si="1093"/>
        <v>0.5</v>
      </c>
      <c r="J2789" s="750">
        <f t="shared" si="1041"/>
        <v>2.8775249999999999</v>
      </c>
    </row>
    <row r="2790" spans="1:10">
      <c r="A2790" s="1320"/>
      <c r="B2790" s="1321"/>
      <c r="C2790" s="1321"/>
      <c r="D2790" s="1322"/>
      <c r="E2790" s="134" t="str">
        <f t="shared" ref="E2790:I2790" si="1094">+E1917</f>
        <v>P4 A P1</v>
      </c>
      <c r="F2790" s="134">
        <f t="shared" si="1094"/>
        <v>0</v>
      </c>
      <c r="G2790" s="134">
        <f t="shared" si="1094"/>
        <v>0</v>
      </c>
      <c r="H2790" s="128">
        <f t="shared" si="1094"/>
        <v>0</v>
      </c>
      <c r="I2790" s="127">
        <f t="shared" si="1094"/>
        <v>0</v>
      </c>
      <c r="J2790" s="750">
        <f t="shared" si="1041"/>
        <v>0</v>
      </c>
    </row>
    <row r="2791" spans="1:10">
      <c r="A2791" s="1320"/>
      <c r="B2791" s="1321"/>
      <c r="C2791" s="1321"/>
      <c r="D2791" s="1322"/>
      <c r="E2791" s="134" t="str">
        <f t="shared" ref="E2791:G2791" si="1095">+E1918</f>
        <v>DOMICILIARIA 1</v>
      </c>
      <c r="F2791" s="134">
        <f t="shared" si="1095"/>
        <v>4.55</v>
      </c>
      <c r="G2791" s="134">
        <f t="shared" si="1095"/>
        <v>0.7</v>
      </c>
      <c r="H2791" s="128">
        <f>+H1918</f>
        <v>1.6225000000000001</v>
      </c>
      <c r="I2791" s="127">
        <f>+I1918</f>
        <v>0</v>
      </c>
      <c r="J2791" s="750">
        <f t="shared" si="1041"/>
        <v>0</v>
      </c>
    </row>
    <row r="2792" spans="1:10">
      <c r="A2792" s="1320"/>
      <c r="B2792" s="1321"/>
      <c r="C2792" s="1321"/>
      <c r="D2792" s="1322"/>
      <c r="E2792" s="134" t="str">
        <f t="shared" ref="E2792:I2792" si="1096">+E1919</f>
        <v>DOMICILIARIA 2</v>
      </c>
      <c r="F2792" s="134">
        <f t="shared" si="1096"/>
        <v>4.3330000000000002</v>
      </c>
      <c r="G2792" s="134">
        <f t="shared" si="1096"/>
        <v>0.7</v>
      </c>
      <c r="H2792" s="128">
        <f t="shared" si="1096"/>
        <v>1.6225000000000001</v>
      </c>
      <c r="I2792" s="127">
        <f t="shared" si="1096"/>
        <v>0</v>
      </c>
      <c r="J2792" s="750">
        <f t="shared" si="1041"/>
        <v>0</v>
      </c>
    </row>
    <row r="2793" spans="1:10">
      <c r="A2793" s="1320"/>
      <c r="B2793" s="1321"/>
      <c r="C2793" s="1321"/>
      <c r="D2793" s="1322"/>
      <c r="E2793" s="134" t="str">
        <f t="shared" ref="E2793:I2793" si="1097">+E1920</f>
        <v>DOMICILIARIA 3</v>
      </c>
      <c r="F2793" s="134">
        <f t="shared" si="1097"/>
        <v>4.8899999999999997</v>
      </c>
      <c r="G2793" s="134">
        <f t="shared" si="1097"/>
        <v>0.7</v>
      </c>
      <c r="H2793" s="128">
        <f t="shared" si="1097"/>
        <v>1.6225000000000001</v>
      </c>
      <c r="I2793" s="127">
        <f t="shared" si="1097"/>
        <v>0</v>
      </c>
      <c r="J2793" s="750">
        <f t="shared" si="1041"/>
        <v>0</v>
      </c>
    </row>
    <row r="2794" spans="1:10">
      <c r="A2794" s="1320"/>
      <c r="B2794" s="1321"/>
      <c r="C2794" s="1321"/>
      <c r="D2794" s="1322"/>
      <c r="E2794" s="134" t="str">
        <f t="shared" ref="E2794:G2794" si="1098">+E1921</f>
        <v>DOMICILIARIA 4</v>
      </c>
      <c r="F2794" s="134">
        <f t="shared" si="1098"/>
        <v>4.18</v>
      </c>
      <c r="G2794" s="134">
        <f t="shared" si="1098"/>
        <v>0.7</v>
      </c>
      <c r="H2794" s="128">
        <f>+H1921</f>
        <v>1.6225000000000001</v>
      </c>
      <c r="I2794" s="127">
        <f>+I1921</f>
        <v>0</v>
      </c>
      <c r="J2794" s="750">
        <f t="shared" si="1041"/>
        <v>0</v>
      </c>
    </row>
    <row r="2795" spans="1:10">
      <c r="A2795" s="1320"/>
      <c r="B2795" s="1321"/>
      <c r="C2795" s="1321"/>
      <c r="D2795" s="1322"/>
      <c r="E2795" s="134" t="str">
        <f t="shared" ref="E2795:I2795" si="1099">+E1922</f>
        <v>DOMICILIARIA 5</v>
      </c>
      <c r="F2795" s="134">
        <f t="shared" si="1099"/>
        <v>4.24</v>
      </c>
      <c r="G2795" s="134">
        <f t="shared" si="1099"/>
        <v>0.7</v>
      </c>
      <c r="H2795" s="128">
        <f t="shared" si="1099"/>
        <v>1.6225000000000001</v>
      </c>
      <c r="I2795" s="127">
        <f t="shared" si="1099"/>
        <v>0</v>
      </c>
      <c r="J2795" s="750">
        <f t="shared" si="1041"/>
        <v>0</v>
      </c>
    </row>
    <row r="2796" spans="1:10">
      <c r="A2796" s="1320"/>
      <c r="B2796" s="1321"/>
      <c r="C2796" s="1321"/>
      <c r="D2796" s="1322"/>
      <c r="E2796" s="134" t="str">
        <f>+E1923</f>
        <v>DOMICILIARIA 6</v>
      </c>
      <c r="F2796" s="134">
        <f>+F1923</f>
        <v>5.54</v>
      </c>
      <c r="G2796" s="134">
        <f>+G1923</f>
        <v>0.7</v>
      </c>
      <c r="H2796" s="128">
        <f>+H1923</f>
        <v>1.6225000000000001</v>
      </c>
      <c r="I2796" s="127">
        <f>+I1923</f>
        <v>0</v>
      </c>
      <c r="J2796" s="750">
        <f t="shared" si="1041"/>
        <v>0</v>
      </c>
    </row>
    <row r="2797" spans="1:10">
      <c r="A2797" s="1320"/>
      <c r="B2797" s="1321"/>
      <c r="C2797" s="1321"/>
      <c r="D2797" s="1322"/>
      <c r="E2797" s="134" t="str">
        <f t="shared" ref="E2797:G2797" si="1100">+E1924</f>
        <v>DOMICILIARIA 7</v>
      </c>
      <c r="F2797" s="134">
        <f t="shared" si="1100"/>
        <v>4.6500000000000004</v>
      </c>
      <c r="G2797" s="134">
        <f t="shared" si="1100"/>
        <v>0.7</v>
      </c>
      <c r="H2797" s="128">
        <f>+H1924</f>
        <v>1.6225000000000001</v>
      </c>
      <c r="I2797" s="127">
        <f>+I1924</f>
        <v>0</v>
      </c>
      <c r="J2797" s="750">
        <f t="shared" ref="J2797:J2860" si="1101">+F2797*G2797*I2797*H2797</f>
        <v>0</v>
      </c>
    </row>
    <row r="2798" spans="1:10">
      <c r="A2798" s="1320"/>
      <c r="B2798" s="1321"/>
      <c r="C2798" s="1321"/>
      <c r="D2798" s="1322"/>
      <c r="E2798" s="134" t="str">
        <f t="shared" ref="E2798:I2798" si="1102">+E1925</f>
        <v>DOMICILIARIA 8</v>
      </c>
      <c r="F2798" s="134">
        <f t="shared" si="1102"/>
        <v>5.47</v>
      </c>
      <c r="G2798" s="134">
        <f t="shared" si="1102"/>
        <v>0.7</v>
      </c>
      <c r="H2798" s="128">
        <f t="shared" si="1102"/>
        <v>1.6225000000000001</v>
      </c>
      <c r="I2798" s="127">
        <f t="shared" si="1102"/>
        <v>0</v>
      </c>
      <c r="J2798" s="750">
        <f t="shared" si="1101"/>
        <v>0</v>
      </c>
    </row>
    <row r="2799" spans="1:10">
      <c r="A2799" s="1320"/>
      <c r="B2799" s="1321"/>
      <c r="C2799" s="1321"/>
      <c r="D2799" s="1322"/>
      <c r="E2799" s="134" t="str">
        <f t="shared" ref="E2799:I2799" si="1103">+E1926</f>
        <v>DOMICILIARIA 9</v>
      </c>
      <c r="F2799" s="134">
        <f t="shared" si="1103"/>
        <v>4.88</v>
      </c>
      <c r="G2799" s="134">
        <f t="shared" si="1103"/>
        <v>0.7</v>
      </c>
      <c r="H2799" s="128">
        <f t="shared" si="1103"/>
        <v>1.6225000000000001</v>
      </c>
      <c r="I2799" s="127">
        <f t="shared" si="1103"/>
        <v>0</v>
      </c>
      <c r="J2799" s="750">
        <f t="shared" si="1101"/>
        <v>0</v>
      </c>
    </row>
    <row r="2800" spans="1:10">
      <c r="A2800" s="1320"/>
      <c r="B2800" s="1321"/>
      <c r="C2800" s="1321"/>
      <c r="D2800" s="1322"/>
      <c r="E2800" s="134" t="str">
        <f t="shared" ref="E2800:G2800" si="1104">+E1927</f>
        <v>DOMICILIARIA 10</v>
      </c>
      <c r="F2800" s="134">
        <f t="shared" si="1104"/>
        <v>5.03</v>
      </c>
      <c r="G2800" s="134">
        <f t="shared" si="1104"/>
        <v>0.7</v>
      </c>
      <c r="H2800" s="128">
        <f>+H1927</f>
        <v>1.6225000000000001</v>
      </c>
      <c r="I2800" s="127">
        <f>+I1927</f>
        <v>0</v>
      </c>
      <c r="J2800" s="750">
        <f t="shared" si="1101"/>
        <v>0</v>
      </c>
    </row>
    <row r="2801" spans="1:10">
      <c r="A2801" s="1320"/>
      <c r="B2801" s="1321"/>
      <c r="C2801" s="1321"/>
      <c r="D2801" s="1322"/>
      <c r="E2801" s="134" t="str">
        <f t="shared" ref="E2801:I2801" si="1105">+E1928</f>
        <v>DOMICILIARIA 11</v>
      </c>
      <c r="F2801" s="134">
        <f t="shared" si="1105"/>
        <v>5.26</v>
      </c>
      <c r="G2801" s="134">
        <f t="shared" si="1105"/>
        <v>0.7</v>
      </c>
      <c r="H2801" s="128">
        <f t="shared" si="1105"/>
        <v>1.6225000000000001</v>
      </c>
      <c r="I2801" s="127">
        <f t="shared" si="1105"/>
        <v>0</v>
      </c>
      <c r="J2801" s="750">
        <f t="shared" si="1101"/>
        <v>0</v>
      </c>
    </row>
    <row r="2802" spans="1:10">
      <c r="A2802" s="1320"/>
      <c r="B2802" s="1321"/>
      <c r="C2802" s="1321"/>
      <c r="D2802" s="1322"/>
      <c r="E2802" s="134" t="str">
        <f t="shared" ref="E2802:I2802" si="1106">+E1929</f>
        <v>P48 A P41</v>
      </c>
      <c r="F2802" s="134">
        <f t="shared" si="1106"/>
        <v>0</v>
      </c>
      <c r="G2802" s="134">
        <f t="shared" si="1106"/>
        <v>0</v>
      </c>
      <c r="H2802" s="128">
        <f t="shared" si="1106"/>
        <v>0</v>
      </c>
      <c r="I2802" s="127">
        <f t="shared" si="1106"/>
        <v>0</v>
      </c>
      <c r="J2802" s="750">
        <f t="shared" si="1101"/>
        <v>0</v>
      </c>
    </row>
    <row r="2803" spans="1:10">
      <c r="A2803" s="1320"/>
      <c r="B2803" s="1321"/>
      <c r="C2803" s="1321"/>
      <c r="D2803" s="1322"/>
      <c r="E2803" s="134" t="str">
        <f t="shared" ref="E2803:G2803" si="1107">+E1930</f>
        <v>DOMICILIARIA 1</v>
      </c>
      <c r="F2803" s="134">
        <f t="shared" si="1107"/>
        <v>7.87</v>
      </c>
      <c r="G2803" s="134">
        <f t="shared" si="1107"/>
        <v>0.7</v>
      </c>
      <c r="H2803" s="128">
        <f>+H1930</f>
        <v>1.625</v>
      </c>
      <c r="I2803" s="127">
        <f>+I1930</f>
        <v>0.5</v>
      </c>
      <c r="J2803" s="750">
        <f t="shared" si="1101"/>
        <v>4.4760624999999994</v>
      </c>
    </row>
    <row r="2804" spans="1:10">
      <c r="A2804" s="1320"/>
      <c r="B2804" s="1321"/>
      <c r="C2804" s="1321"/>
      <c r="D2804" s="1322"/>
      <c r="E2804" s="134" t="str">
        <f t="shared" ref="E2804:I2804" si="1108">+E1931</f>
        <v>DOMICILIARIA 2</v>
      </c>
      <c r="F2804" s="134">
        <f t="shared" si="1108"/>
        <v>5.76</v>
      </c>
      <c r="G2804" s="134">
        <f t="shared" si="1108"/>
        <v>0.7</v>
      </c>
      <c r="H2804" s="128">
        <f t="shared" si="1108"/>
        <v>1.625</v>
      </c>
      <c r="I2804" s="127">
        <f t="shared" si="1108"/>
        <v>0.5</v>
      </c>
      <c r="J2804" s="750">
        <f t="shared" si="1101"/>
        <v>3.2759999999999998</v>
      </c>
    </row>
    <row r="2805" spans="1:10">
      <c r="A2805" s="1320"/>
      <c r="B2805" s="1321"/>
      <c r="C2805" s="1321"/>
      <c r="D2805" s="1322"/>
      <c r="E2805" s="134" t="str">
        <f t="shared" ref="E2805:I2805" si="1109">+E1932</f>
        <v>DOMICILIARIA 3</v>
      </c>
      <c r="F2805" s="134">
        <f t="shared" si="1109"/>
        <v>5.39</v>
      </c>
      <c r="G2805" s="134">
        <f t="shared" si="1109"/>
        <v>0.7</v>
      </c>
      <c r="H2805" s="128">
        <f t="shared" si="1109"/>
        <v>1.625</v>
      </c>
      <c r="I2805" s="127">
        <f t="shared" si="1109"/>
        <v>0.5</v>
      </c>
      <c r="J2805" s="750">
        <f t="shared" si="1101"/>
        <v>3.0655624999999995</v>
      </c>
    </row>
    <row r="2806" spans="1:10">
      <c r="A2806" s="1320"/>
      <c r="B2806" s="1321"/>
      <c r="C2806" s="1321"/>
      <c r="D2806" s="1322"/>
      <c r="E2806" s="134" t="str">
        <f t="shared" ref="E2806:G2806" si="1110">+E1933</f>
        <v>DOMICILIARIA 4</v>
      </c>
      <c r="F2806" s="134">
        <f t="shared" si="1110"/>
        <v>6.07</v>
      </c>
      <c r="G2806" s="134">
        <f t="shared" si="1110"/>
        <v>0.7</v>
      </c>
      <c r="H2806" s="128">
        <f>+H1933</f>
        <v>1.625</v>
      </c>
      <c r="I2806" s="127">
        <f>+I1933</f>
        <v>0.5</v>
      </c>
      <c r="J2806" s="750">
        <f t="shared" si="1101"/>
        <v>3.4523124999999997</v>
      </c>
    </row>
    <row r="2807" spans="1:10">
      <c r="A2807" s="1320"/>
      <c r="B2807" s="1321"/>
      <c r="C2807" s="1321"/>
      <c r="D2807" s="1322"/>
      <c r="E2807" s="134" t="str">
        <f t="shared" ref="E2807:I2807" si="1111">+E1934</f>
        <v>DOMICILIARIA 5</v>
      </c>
      <c r="F2807" s="134">
        <f t="shared" si="1111"/>
        <v>6.12</v>
      </c>
      <c r="G2807" s="134">
        <f t="shared" si="1111"/>
        <v>0.7</v>
      </c>
      <c r="H2807" s="128">
        <f t="shared" si="1111"/>
        <v>1.625</v>
      </c>
      <c r="I2807" s="127">
        <f t="shared" si="1111"/>
        <v>0.5</v>
      </c>
      <c r="J2807" s="750">
        <f t="shared" si="1101"/>
        <v>3.48075</v>
      </c>
    </row>
    <row r="2808" spans="1:10">
      <c r="A2808" s="1320"/>
      <c r="B2808" s="1321"/>
      <c r="C2808" s="1321"/>
      <c r="D2808" s="1322"/>
      <c r="E2808" s="134" t="str">
        <f t="shared" ref="E2808:I2808" si="1112">+E1935</f>
        <v>DOMICILIARIA 6</v>
      </c>
      <c r="F2808" s="134">
        <f t="shared" si="1112"/>
        <v>5.74</v>
      </c>
      <c r="G2808" s="134">
        <f t="shared" si="1112"/>
        <v>0.7</v>
      </c>
      <c r="H2808" s="128">
        <f t="shared" si="1112"/>
        <v>1.625</v>
      </c>
      <c r="I2808" s="127">
        <f t="shared" si="1112"/>
        <v>0.5</v>
      </c>
      <c r="J2808" s="750">
        <f t="shared" si="1101"/>
        <v>3.2646249999999997</v>
      </c>
    </row>
    <row r="2809" spans="1:10">
      <c r="A2809" s="1320"/>
      <c r="B2809" s="1321"/>
      <c r="C2809" s="1321"/>
      <c r="D2809" s="1322"/>
      <c r="E2809" s="134" t="str">
        <f t="shared" ref="E2809:G2809" si="1113">+E1936</f>
        <v>DOMICILIARIA 7</v>
      </c>
      <c r="F2809" s="134">
        <f t="shared" si="1113"/>
        <v>5.01</v>
      </c>
      <c r="G2809" s="134">
        <f t="shared" si="1113"/>
        <v>0.7</v>
      </c>
      <c r="H2809" s="128">
        <f>+H1936</f>
        <v>1.625</v>
      </c>
      <c r="I2809" s="127">
        <f>+I1936</f>
        <v>0.5</v>
      </c>
      <c r="J2809" s="750">
        <f t="shared" si="1101"/>
        <v>2.8494374999999996</v>
      </c>
    </row>
    <row r="2810" spans="1:10">
      <c r="A2810" s="1320"/>
      <c r="B2810" s="1321"/>
      <c r="C2810" s="1321"/>
      <c r="D2810" s="1322"/>
      <c r="E2810" s="134" t="str">
        <f t="shared" ref="E2810:I2810" si="1114">+E1937</f>
        <v>DOMICILIARIA 8</v>
      </c>
      <c r="F2810" s="134">
        <f t="shared" si="1114"/>
        <v>5.57</v>
      </c>
      <c r="G2810" s="134">
        <f t="shared" si="1114"/>
        <v>0.7</v>
      </c>
      <c r="H2810" s="128">
        <f t="shared" si="1114"/>
        <v>1.625</v>
      </c>
      <c r="I2810" s="127">
        <f t="shared" si="1114"/>
        <v>0.5</v>
      </c>
      <c r="J2810" s="750">
        <f t="shared" si="1101"/>
        <v>3.1679374999999999</v>
      </c>
    </row>
    <row r="2811" spans="1:10">
      <c r="A2811" s="1320"/>
      <c r="B2811" s="1321"/>
      <c r="C2811" s="1321"/>
      <c r="D2811" s="1322"/>
      <c r="E2811" s="134" t="str">
        <f>+E1938</f>
        <v>DOMICILIARIA 9</v>
      </c>
      <c r="F2811" s="134">
        <f>+F1938</f>
        <v>5.01</v>
      </c>
      <c r="G2811" s="134">
        <f>+G1938</f>
        <v>0.7</v>
      </c>
      <c r="H2811" s="128">
        <f>+H1938</f>
        <v>1.625</v>
      </c>
      <c r="I2811" s="127">
        <f>+I1938</f>
        <v>0.5</v>
      </c>
      <c r="J2811" s="750">
        <f t="shared" si="1101"/>
        <v>2.8494374999999996</v>
      </c>
    </row>
    <row r="2812" spans="1:10">
      <c r="A2812" s="1320"/>
      <c r="B2812" s="1321"/>
      <c r="C2812" s="1321"/>
      <c r="D2812" s="1322"/>
      <c r="E2812" s="134" t="str">
        <f t="shared" ref="E2812:G2812" si="1115">+E1939</f>
        <v>DOMICILIARIA 10</v>
      </c>
      <c r="F2812" s="134">
        <f t="shared" si="1115"/>
        <v>4.83</v>
      </c>
      <c r="G2812" s="134">
        <f t="shared" si="1115"/>
        <v>0.7</v>
      </c>
      <c r="H2812" s="128">
        <f>+H1939</f>
        <v>1.625</v>
      </c>
      <c r="I2812" s="127">
        <f>+I1939</f>
        <v>0.5</v>
      </c>
      <c r="J2812" s="750">
        <f t="shared" si="1101"/>
        <v>2.7470624999999997</v>
      </c>
    </row>
    <row r="2813" spans="1:10">
      <c r="A2813" s="1320"/>
      <c r="B2813" s="1321"/>
      <c r="C2813" s="1321"/>
      <c r="D2813" s="1322"/>
      <c r="E2813" s="134" t="str">
        <f t="shared" ref="E2813:I2813" si="1116">+E1940</f>
        <v>DOMICILIARIA 11</v>
      </c>
      <c r="F2813" s="134">
        <f t="shared" si="1116"/>
        <v>5.42</v>
      </c>
      <c r="G2813" s="134">
        <f t="shared" si="1116"/>
        <v>0.7</v>
      </c>
      <c r="H2813" s="128">
        <f t="shared" si="1116"/>
        <v>1.625</v>
      </c>
      <c r="I2813" s="127">
        <f t="shared" si="1116"/>
        <v>0.5</v>
      </c>
      <c r="J2813" s="750">
        <f t="shared" si="1101"/>
        <v>3.0826249999999997</v>
      </c>
    </row>
    <row r="2814" spans="1:10">
      <c r="A2814" s="1320"/>
      <c r="B2814" s="1321"/>
      <c r="C2814" s="1321"/>
      <c r="D2814" s="1322"/>
      <c r="E2814" s="134" t="str">
        <f t="shared" ref="E2814:I2814" si="1117">+E1941</f>
        <v>DOMICILIARIA 12</v>
      </c>
      <c r="F2814" s="134">
        <f t="shared" si="1117"/>
        <v>4.57</v>
      </c>
      <c r="G2814" s="134">
        <f t="shared" si="1117"/>
        <v>0.7</v>
      </c>
      <c r="H2814" s="128">
        <f t="shared" si="1117"/>
        <v>1.625</v>
      </c>
      <c r="I2814" s="127">
        <f t="shared" si="1117"/>
        <v>0.5</v>
      </c>
      <c r="J2814" s="750">
        <f t="shared" si="1101"/>
        <v>2.5991874999999998</v>
      </c>
    </row>
    <row r="2815" spans="1:10">
      <c r="A2815" s="1320"/>
      <c r="B2815" s="1321"/>
      <c r="C2815" s="1321"/>
      <c r="D2815" s="1322"/>
      <c r="E2815" s="134" t="str">
        <f t="shared" ref="E2815:G2815" si="1118">+E1942</f>
        <v>DOMICILIARIA 13</v>
      </c>
      <c r="F2815" s="134">
        <f t="shared" si="1118"/>
        <v>4.5999999999999996</v>
      </c>
      <c r="G2815" s="134">
        <f t="shared" si="1118"/>
        <v>0.7</v>
      </c>
      <c r="H2815" s="128">
        <f>+H1942</f>
        <v>1.625</v>
      </c>
      <c r="I2815" s="127">
        <f>+I1942</f>
        <v>0.5</v>
      </c>
      <c r="J2815" s="750">
        <f t="shared" si="1101"/>
        <v>2.61625</v>
      </c>
    </row>
    <row r="2816" spans="1:10">
      <c r="A2816" s="1320"/>
      <c r="B2816" s="1321"/>
      <c r="C2816" s="1321"/>
      <c r="D2816" s="1322"/>
      <c r="E2816" s="134" t="str">
        <f t="shared" ref="E2816:I2816" si="1119">+E1943</f>
        <v>P41 A P31</v>
      </c>
      <c r="F2816" s="134">
        <f t="shared" si="1119"/>
        <v>0</v>
      </c>
      <c r="G2816" s="134">
        <f t="shared" si="1119"/>
        <v>0</v>
      </c>
      <c r="H2816" s="128">
        <f t="shared" si="1119"/>
        <v>0</v>
      </c>
      <c r="I2816" s="127">
        <f t="shared" si="1119"/>
        <v>0</v>
      </c>
      <c r="J2816" s="750">
        <f t="shared" si="1101"/>
        <v>0</v>
      </c>
    </row>
    <row r="2817" spans="1:10">
      <c r="A2817" s="1320"/>
      <c r="B2817" s="1321"/>
      <c r="C2817" s="1321"/>
      <c r="D2817" s="1322"/>
      <c r="E2817" s="134" t="str">
        <f t="shared" ref="E2817:I2817" si="1120">+E1944</f>
        <v>DOMICILIARIA 1</v>
      </c>
      <c r="F2817" s="134">
        <f t="shared" si="1120"/>
        <v>5.63</v>
      </c>
      <c r="G2817" s="134">
        <f t="shared" si="1120"/>
        <v>0.7</v>
      </c>
      <c r="H2817" s="128">
        <f t="shared" si="1120"/>
        <v>1.7400000000000002</v>
      </c>
      <c r="I2817" s="127">
        <f t="shared" si="1120"/>
        <v>0.5</v>
      </c>
      <c r="J2817" s="750">
        <f t="shared" si="1101"/>
        <v>3.4286700000000003</v>
      </c>
    </row>
    <row r="2818" spans="1:10">
      <c r="A2818" s="1320"/>
      <c r="B2818" s="1321"/>
      <c r="C2818" s="1321"/>
      <c r="D2818" s="1322"/>
      <c r="E2818" s="134" t="str">
        <f t="shared" ref="E2818:G2818" si="1121">+E1945</f>
        <v>DOMICILIARIA 2</v>
      </c>
      <c r="F2818" s="134">
        <f t="shared" si="1121"/>
        <v>5.79</v>
      </c>
      <c r="G2818" s="134">
        <f t="shared" si="1121"/>
        <v>0.7</v>
      </c>
      <c r="H2818" s="128">
        <f>+H1945</f>
        <v>1.7400000000000002</v>
      </c>
      <c r="I2818" s="127">
        <f>+I1945</f>
        <v>0.5</v>
      </c>
      <c r="J2818" s="750">
        <f t="shared" si="1101"/>
        <v>3.5261100000000005</v>
      </c>
    </row>
    <row r="2819" spans="1:10">
      <c r="A2819" s="1320"/>
      <c r="B2819" s="1321"/>
      <c r="C2819" s="1321"/>
      <c r="D2819" s="1322"/>
      <c r="E2819" s="134" t="str">
        <f t="shared" ref="E2819:I2819" si="1122">+E1946</f>
        <v>DOMICILIARIA 3</v>
      </c>
      <c r="F2819" s="134">
        <f t="shared" si="1122"/>
        <v>5.82</v>
      </c>
      <c r="G2819" s="134">
        <f t="shared" si="1122"/>
        <v>0.7</v>
      </c>
      <c r="H2819" s="128">
        <f t="shared" si="1122"/>
        <v>1.7400000000000002</v>
      </c>
      <c r="I2819" s="127">
        <f t="shared" si="1122"/>
        <v>0.5</v>
      </c>
      <c r="J2819" s="750">
        <f t="shared" si="1101"/>
        <v>3.5443800000000003</v>
      </c>
    </row>
    <row r="2820" spans="1:10">
      <c r="A2820" s="1320"/>
      <c r="B2820" s="1321"/>
      <c r="C2820" s="1321"/>
      <c r="D2820" s="1322"/>
      <c r="E2820" s="134" t="str">
        <f t="shared" ref="E2820:I2820" si="1123">+E1947</f>
        <v>DOMICILIARIA 4</v>
      </c>
      <c r="F2820" s="134">
        <f t="shared" si="1123"/>
        <v>5.76</v>
      </c>
      <c r="G2820" s="134">
        <f t="shared" si="1123"/>
        <v>0.7</v>
      </c>
      <c r="H2820" s="128">
        <f t="shared" si="1123"/>
        <v>1.7400000000000002</v>
      </c>
      <c r="I2820" s="127">
        <f t="shared" si="1123"/>
        <v>0.5</v>
      </c>
      <c r="J2820" s="750">
        <f t="shared" si="1101"/>
        <v>3.5078400000000003</v>
      </c>
    </row>
    <row r="2821" spans="1:10">
      <c r="A2821" s="1320"/>
      <c r="B2821" s="1321"/>
      <c r="C2821" s="1321"/>
      <c r="D2821" s="1322"/>
      <c r="E2821" s="134" t="str">
        <f t="shared" ref="E2821:G2821" si="1124">+E1948</f>
        <v>DOMICILIARIA 5</v>
      </c>
      <c r="F2821" s="134">
        <f t="shared" si="1124"/>
        <v>4.97</v>
      </c>
      <c r="G2821" s="134">
        <f t="shared" si="1124"/>
        <v>0.7</v>
      </c>
      <c r="H2821" s="128">
        <f>+H1948</f>
        <v>1.7400000000000002</v>
      </c>
      <c r="I2821" s="127">
        <f>+I1948</f>
        <v>0.5</v>
      </c>
      <c r="J2821" s="750">
        <f t="shared" si="1101"/>
        <v>3.0267300000000001</v>
      </c>
    </row>
    <row r="2822" spans="1:10">
      <c r="A2822" s="1320"/>
      <c r="B2822" s="1321"/>
      <c r="C2822" s="1321"/>
      <c r="D2822" s="1322"/>
      <c r="E2822" s="134" t="str">
        <f t="shared" ref="E2822:I2822" si="1125">+E1949</f>
        <v>DOMICILIARIA 6</v>
      </c>
      <c r="F2822" s="134">
        <f t="shared" si="1125"/>
        <v>5.49</v>
      </c>
      <c r="G2822" s="134">
        <f t="shared" si="1125"/>
        <v>0.7</v>
      </c>
      <c r="H2822" s="128">
        <f t="shared" si="1125"/>
        <v>1.7400000000000002</v>
      </c>
      <c r="I2822" s="127">
        <f t="shared" si="1125"/>
        <v>0.5</v>
      </c>
      <c r="J2822" s="750">
        <f t="shared" si="1101"/>
        <v>3.3434100000000004</v>
      </c>
    </row>
    <row r="2823" spans="1:10">
      <c r="A2823" s="1320"/>
      <c r="B2823" s="1321"/>
      <c r="C2823" s="1321"/>
      <c r="D2823" s="1322"/>
      <c r="E2823" s="134" t="str">
        <f t="shared" ref="E2823:I2823" si="1126">+E1950</f>
        <v>DOMICILIARIA 7</v>
      </c>
      <c r="F2823" s="134">
        <f t="shared" si="1126"/>
        <v>5.28</v>
      </c>
      <c r="G2823" s="134">
        <f t="shared" si="1126"/>
        <v>0.7</v>
      </c>
      <c r="H2823" s="128">
        <f t="shared" si="1126"/>
        <v>1.7400000000000002</v>
      </c>
      <c r="I2823" s="127">
        <f t="shared" si="1126"/>
        <v>0.5</v>
      </c>
      <c r="J2823" s="750">
        <f t="shared" si="1101"/>
        <v>3.2155200000000002</v>
      </c>
    </row>
    <row r="2824" spans="1:10">
      <c r="A2824" s="1320"/>
      <c r="B2824" s="1321"/>
      <c r="C2824" s="1321"/>
      <c r="D2824" s="1322"/>
      <c r="E2824" s="134" t="str">
        <f t="shared" ref="E2824:G2824" si="1127">+E1951</f>
        <v>DOMICILIARIA 8</v>
      </c>
      <c r="F2824" s="134">
        <f t="shared" si="1127"/>
        <v>5.5</v>
      </c>
      <c r="G2824" s="134">
        <f t="shared" si="1127"/>
        <v>0.7</v>
      </c>
      <c r="H2824" s="128">
        <f>+H1951</f>
        <v>1.7400000000000002</v>
      </c>
      <c r="I2824" s="127">
        <f>+I1951</f>
        <v>0.5</v>
      </c>
      <c r="J2824" s="750">
        <f t="shared" si="1101"/>
        <v>3.3494999999999999</v>
      </c>
    </row>
    <row r="2825" spans="1:10">
      <c r="A2825" s="1320"/>
      <c r="B2825" s="1321"/>
      <c r="C2825" s="1321"/>
      <c r="D2825" s="1322"/>
      <c r="E2825" s="134" t="str">
        <f t="shared" ref="E2825:I2825" si="1128">+E1952</f>
        <v>DOMICILIARIA 9</v>
      </c>
      <c r="F2825" s="134">
        <f t="shared" si="1128"/>
        <v>5.0999999999999996</v>
      </c>
      <c r="G2825" s="134">
        <f t="shared" si="1128"/>
        <v>0.7</v>
      </c>
      <c r="H2825" s="128">
        <f t="shared" si="1128"/>
        <v>1.7400000000000002</v>
      </c>
      <c r="I2825" s="127">
        <f t="shared" si="1128"/>
        <v>0.5</v>
      </c>
      <c r="J2825" s="750">
        <f t="shared" si="1101"/>
        <v>3.1058999999999997</v>
      </c>
    </row>
    <row r="2826" spans="1:10">
      <c r="A2826" s="1320"/>
      <c r="B2826" s="1321"/>
      <c r="C2826" s="1321"/>
      <c r="D2826" s="1322"/>
      <c r="E2826" s="134" t="str">
        <f>+E1953</f>
        <v>DOMICILIARIA 10</v>
      </c>
      <c r="F2826" s="134">
        <f>+F1953</f>
        <v>5.19</v>
      </c>
      <c r="G2826" s="134">
        <f>+G1953</f>
        <v>0.7</v>
      </c>
      <c r="H2826" s="128">
        <f>+H1953</f>
        <v>1.7400000000000002</v>
      </c>
      <c r="I2826" s="127">
        <f>+I1953</f>
        <v>0.5</v>
      </c>
      <c r="J2826" s="750">
        <f t="shared" si="1101"/>
        <v>3.1607100000000004</v>
      </c>
    </row>
    <row r="2827" spans="1:10">
      <c r="A2827" s="1320"/>
      <c r="B2827" s="1321"/>
      <c r="C2827" s="1321"/>
      <c r="D2827" s="1322"/>
      <c r="E2827" s="134" t="str">
        <f t="shared" ref="E2827:G2827" si="1129">+E1954</f>
        <v>DOMICILIARIA 11</v>
      </c>
      <c r="F2827" s="134">
        <f t="shared" si="1129"/>
        <v>4.95</v>
      </c>
      <c r="G2827" s="134">
        <f t="shared" si="1129"/>
        <v>0.7</v>
      </c>
      <c r="H2827" s="128">
        <f>+H1954</f>
        <v>1.7400000000000002</v>
      </c>
      <c r="I2827" s="127">
        <f>+I1954</f>
        <v>0.5</v>
      </c>
      <c r="J2827" s="750">
        <f t="shared" si="1101"/>
        <v>3.0145500000000003</v>
      </c>
    </row>
    <row r="2828" spans="1:10">
      <c r="A2828" s="1320"/>
      <c r="B2828" s="1321"/>
      <c r="C2828" s="1321"/>
      <c r="D2828" s="1322"/>
      <c r="E2828" s="134" t="str">
        <f t="shared" ref="E2828:I2828" si="1130">+E1955</f>
        <v>DOMICILIARIA 12</v>
      </c>
      <c r="F2828" s="134">
        <f t="shared" si="1130"/>
        <v>4.79</v>
      </c>
      <c r="G2828" s="134">
        <f t="shared" si="1130"/>
        <v>0.7</v>
      </c>
      <c r="H2828" s="128">
        <f t="shared" si="1130"/>
        <v>1.7400000000000002</v>
      </c>
      <c r="I2828" s="127">
        <f t="shared" si="1130"/>
        <v>0.5</v>
      </c>
      <c r="J2828" s="750">
        <f t="shared" si="1101"/>
        <v>2.9171100000000001</v>
      </c>
    </row>
    <row r="2829" spans="1:10">
      <c r="A2829" s="1320"/>
      <c r="B2829" s="1321"/>
      <c r="C2829" s="1321"/>
      <c r="D2829" s="1322"/>
      <c r="E2829" s="134" t="str">
        <f t="shared" ref="E2829:I2829" si="1131">+E1956</f>
        <v>DOMICILIARIA 13</v>
      </c>
      <c r="F2829" s="134">
        <f t="shared" si="1131"/>
        <v>4.7300000000000004</v>
      </c>
      <c r="G2829" s="134">
        <f t="shared" si="1131"/>
        <v>0.7</v>
      </c>
      <c r="H2829" s="128">
        <f t="shared" si="1131"/>
        <v>1.7400000000000002</v>
      </c>
      <c r="I2829" s="127">
        <f t="shared" si="1131"/>
        <v>0.5</v>
      </c>
      <c r="J2829" s="750">
        <f t="shared" si="1101"/>
        <v>2.8805700000000005</v>
      </c>
    </row>
    <row r="2830" spans="1:10">
      <c r="A2830" s="1320"/>
      <c r="B2830" s="1321"/>
      <c r="C2830" s="1321"/>
      <c r="D2830" s="1322"/>
      <c r="E2830" s="134" t="str">
        <f t="shared" ref="E2830:G2830" si="1132">+E1957</f>
        <v>DOMICILIARIA 14</v>
      </c>
      <c r="F2830" s="134">
        <f t="shared" si="1132"/>
        <v>4.6100000000000003</v>
      </c>
      <c r="G2830" s="134">
        <f t="shared" si="1132"/>
        <v>0.7</v>
      </c>
      <c r="H2830" s="128">
        <f>+H1957</f>
        <v>1.7400000000000002</v>
      </c>
      <c r="I2830" s="127">
        <f>+I1957</f>
        <v>0.5</v>
      </c>
      <c r="J2830" s="750">
        <f t="shared" si="1101"/>
        <v>2.80749</v>
      </c>
    </row>
    <row r="2831" spans="1:10">
      <c r="A2831" s="1320"/>
      <c r="B2831" s="1321"/>
      <c r="C2831" s="1321"/>
      <c r="D2831" s="1322"/>
      <c r="E2831" s="134" t="str">
        <f t="shared" ref="E2831:I2831" si="1133">+E1958</f>
        <v>P22 A P15</v>
      </c>
      <c r="F2831" s="134">
        <f t="shared" si="1133"/>
        <v>0</v>
      </c>
      <c r="G2831" s="134">
        <f t="shared" si="1133"/>
        <v>0</v>
      </c>
      <c r="H2831" s="128">
        <f t="shared" si="1133"/>
        <v>0</v>
      </c>
      <c r="I2831" s="127">
        <f t="shared" si="1133"/>
        <v>0</v>
      </c>
      <c r="J2831" s="750">
        <f t="shared" si="1101"/>
        <v>0</v>
      </c>
    </row>
    <row r="2832" spans="1:10">
      <c r="A2832" s="1320"/>
      <c r="B2832" s="1321"/>
      <c r="C2832" s="1321"/>
      <c r="D2832" s="1322"/>
      <c r="E2832" s="134" t="str">
        <f t="shared" ref="E2832:I2832" si="1134">+E1959</f>
        <v>DOMICILIARIA 1</v>
      </c>
      <c r="F2832" s="134">
        <f t="shared" si="1134"/>
        <v>6.01</v>
      </c>
      <c r="G2832" s="134">
        <f t="shared" si="1134"/>
        <v>0.7</v>
      </c>
      <c r="H2832" s="128">
        <f t="shared" si="1134"/>
        <v>1.75</v>
      </c>
      <c r="I2832" s="127">
        <f t="shared" si="1134"/>
        <v>0.5</v>
      </c>
      <c r="J2832" s="750">
        <f t="shared" si="1101"/>
        <v>3.6811249999999998</v>
      </c>
    </row>
    <row r="2833" spans="1:10">
      <c r="A2833" s="1320"/>
      <c r="B2833" s="1321"/>
      <c r="C2833" s="1321"/>
      <c r="D2833" s="1322"/>
      <c r="E2833" s="134" t="str">
        <f t="shared" ref="E2833:G2833" si="1135">+E1960</f>
        <v>DOMICILIARIA 2</v>
      </c>
      <c r="F2833" s="134">
        <f t="shared" si="1135"/>
        <v>5.48</v>
      </c>
      <c r="G2833" s="134">
        <f t="shared" si="1135"/>
        <v>0.7</v>
      </c>
      <c r="H2833" s="128">
        <f>+H1960</f>
        <v>1.75</v>
      </c>
      <c r="I2833" s="127">
        <f>+I1960</f>
        <v>0.5</v>
      </c>
      <c r="J2833" s="750">
        <f t="shared" si="1101"/>
        <v>3.3565</v>
      </c>
    </row>
    <row r="2834" spans="1:10">
      <c r="A2834" s="1320"/>
      <c r="B2834" s="1321"/>
      <c r="C2834" s="1321"/>
      <c r="D2834" s="1322"/>
      <c r="E2834" s="134" t="str">
        <f t="shared" ref="E2834:I2834" si="1136">+E1961</f>
        <v>DOMICILIARIA 3</v>
      </c>
      <c r="F2834" s="134">
        <f t="shared" si="1136"/>
        <v>5.31</v>
      </c>
      <c r="G2834" s="134">
        <f t="shared" si="1136"/>
        <v>0.7</v>
      </c>
      <c r="H2834" s="128">
        <f t="shared" si="1136"/>
        <v>1.75</v>
      </c>
      <c r="I2834" s="127">
        <f t="shared" si="1136"/>
        <v>0.5</v>
      </c>
      <c r="J2834" s="750">
        <f t="shared" si="1101"/>
        <v>3.2523749999999998</v>
      </c>
    </row>
    <row r="2835" spans="1:10">
      <c r="A2835" s="1320"/>
      <c r="B2835" s="1321"/>
      <c r="C2835" s="1321"/>
      <c r="D2835" s="1322"/>
      <c r="E2835" s="134" t="str">
        <f t="shared" ref="E2835:I2835" si="1137">+E1962</f>
        <v>DOMICILIARIA 4</v>
      </c>
      <c r="F2835" s="134">
        <f t="shared" si="1137"/>
        <v>5.62</v>
      </c>
      <c r="G2835" s="134">
        <f t="shared" si="1137"/>
        <v>0.7</v>
      </c>
      <c r="H2835" s="128">
        <f t="shared" si="1137"/>
        <v>1.75</v>
      </c>
      <c r="I2835" s="127">
        <f t="shared" si="1137"/>
        <v>0.5</v>
      </c>
      <c r="J2835" s="750">
        <f t="shared" si="1101"/>
        <v>3.4422499999999996</v>
      </c>
    </row>
    <row r="2836" spans="1:10">
      <c r="A2836" s="1320"/>
      <c r="B2836" s="1321"/>
      <c r="C2836" s="1321"/>
      <c r="D2836" s="1322"/>
      <c r="E2836" s="134" t="str">
        <f t="shared" ref="E2836:G2836" si="1138">+E1963</f>
        <v>DOMICILIARIA 5</v>
      </c>
      <c r="F2836" s="134">
        <f t="shared" si="1138"/>
        <v>5.35</v>
      </c>
      <c r="G2836" s="134">
        <f t="shared" si="1138"/>
        <v>0.7</v>
      </c>
      <c r="H2836" s="128">
        <f>+H1963</f>
        <v>1.75</v>
      </c>
      <c r="I2836" s="127">
        <f>+I1963</f>
        <v>0.5</v>
      </c>
      <c r="J2836" s="750">
        <f t="shared" si="1101"/>
        <v>3.2768749999999995</v>
      </c>
    </row>
    <row r="2837" spans="1:10">
      <c r="A2837" s="1320"/>
      <c r="B2837" s="1321"/>
      <c r="C2837" s="1321"/>
      <c r="D2837" s="1322"/>
      <c r="E2837" s="134" t="str">
        <f t="shared" ref="E2837:I2837" si="1139">+E1964</f>
        <v>DOMICILIARIA 6</v>
      </c>
      <c r="F2837" s="134">
        <f t="shared" si="1139"/>
        <v>5.41</v>
      </c>
      <c r="G2837" s="134">
        <f t="shared" si="1139"/>
        <v>0.7</v>
      </c>
      <c r="H2837" s="128">
        <f t="shared" si="1139"/>
        <v>1.75</v>
      </c>
      <c r="I2837" s="127">
        <f t="shared" si="1139"/>
        <v>0.5</v>
      </c>
      <c r="J2837" s="750">
        <f t="shared" si="1101"/>
        <v>3.313625</v>
      </c>
    </row>
    <row r="2838" spans="1:10">
      <c r="A2838" s="1320"/>
      <c r="B2838" s="1321"/>
      <c r="C2838" s="1321"/>
      <c r="D2838" s="1322"/>
      <c r="E2838" s="134" t="str">
        <f t="shared" ref="E2838:I2838" si="1140">+E1965</f>
        <v>DOMICILIARIA 7</v>
      </c>
      <c r="F2838" s="134">
        <f t="shared" si="1140"/>
        <v>5.35</v>
      </c>
      <c r="G2838" s="134">
        <f t="shared" si="1140"/>
        <v>0.7</v>
      </c>
      <c r="H2838" s="128">
        <f t="shared" si="1140"/>
        <v>1.75</v>
      </c>
      <c r="I2838" s="127">
        <f t="shared" si="1140"/>
        <v>0.5</v>
      </c>
      <c r="J2838" s="750">
        <f t="shared" si="1101"/>
        <v>3.2768749999999995</v>
      </c>
    </row>
    <row r="2839" spans="1:10">
      <c r="A2839" s="1320"/>
      <c r="B2839" s="1321"/>
      <c r="C2839" s="1321"/>
      <c r="D2839" s="1322"/>
      <c r="E2839" s="134" t="str">
        <f t="shared" ref="E2839:G2839" si="1141">+E1966</f>
        <v>DOMICILIARIA 8</v>
      </c>
      <c r="F2839" s="134">
        <f t="shared" si="1141"/>
        <v>5.79</v>
      </c>
      <c r="G2839" s="134">
        <f t="shared" si="1141"/>
        <v>0.7</v>
      </c>
      <c r="H2839" s="128">
        <f>+H1966</f>
        <v>1.75</v>
      </c>
      <c r="I2839" s="127">
        <f>+I1966</f>
        <v>0.5</v>
      </c>
      <c r="J2839" s="750">
        <f t="shared" si="1101"/>
        <v>3.5463749999999998</v>
      </c>
    </row>
    <row r="2840" spans="1:10">
      <c r="A2840" s="1320"/>
      <c r="B2840" s="1321"/>
      <c r="C2840" s="1321"/>
      <c r="D2840" s="1322"/>
      <c r="E2840" s="134" t="str">
        <f t="shared" ref="E2840:I2840" si="1142">+E1967</f>
        <v>DOMICILIARIA 9</v>
      </c>
      <c r="F2840" s="134">
        <f t="shared" si="1142"/>
        <v>5.13</v>
      </c>
      <c r="G2840" s="134">
        <f t="shared" si="1142"/>
        <v>0.7</v>
      </c>
      <c r="H2840" s="128">
        <f t="shared" si="1142"/>
        <v>1.75</v>
      </c>
      <c r="I2840" s="127">
        <f t="shared" si="1142"/>
        <v>0.5</v>
      </c>
      <c r="J2840" s="750">
        <f t="shared" si="1101"/>
        <v>3.1421249999999996</v>
      </c>
    </row>
    <row r="2841" spans="1:10">
      <c r="A2841" s="1320"/>
      <c r="B2841" s="1321"/>
      <c r="C2841" s="1321"/>
      <c r="D2841" s="1322"/>
      <c r="E2841" s="134" t="str">
        <f>+E1968</f>
        <v>DOMICILIARIA 10</v>
      </c>
      <c r="F2841" s="134">
        <f>+F1968</f>
        <v>5.6</v>
      </c>
      <c r="G2841" s="134">
        <f>+G1968</f>
        <v>0.7</v>
      </c>
      <c r="H2841" s="128">
        <f>+H1968</f>
        <v>1.75</v>
      </c>
      <c r="I2841" s="127">
        <f>+I1968</f>
        <v>0.5</v>
      </c>
      <c r="J2841" s="750">
        <f t="shared" si="1101"/>
        <v>3.4299999999999997</v>
      </c>
    </row>
    <row r="2842" spans="1:10">
      <c r="A2842" s="1320"/>
      <c r="B2842" s="1321"/>
      <c r="C2842" s="1321"/>
      <c r="D2842" s="1322"/>
      <c r="E2842" s="134" t="str">
        <f t="shared" ref="E2842:G2842" si="1143">+E1969</f>
        <v>DOMICILIARIA 11</v>
      </c>
      <c r="F2842" s="134">
        <f t="shared" si="1143"/>
        <v>5.31</v>
      </c>
      <c r="G2842" s="134">
        <f t="shared" si="1143"/>
        <v>0.7</v>
      </c>
      <c r="H2842" s="128">
        <f>+H1969</f>
        <v>1.75</v>
      </c>
      <c r="I2842" s="127">
        <f>+I1969</f>
        <v>0.5</v>
      </c>
      <c r="J2842" s="750">
        <f t="shared" si="1101"/>
        <v>3.2523749999999998</v>
      </c>
    </row>
    <row r="2843" spans="1:10">
      <c r="A2843" s="1320"/>
      <c r="B2843" s="1321"/>
      <c r="C2843" s="1321"/>
      <c r="D2843" s="1322"/>
      <c r="E2843" s="134" t="str">
        <f t="shared" ref="E2843:I2843" si="1144">+E1970</f>
        <v>DOMICILIARIA 12</v>
      </c>
      <c r="F2843" s="134">
        <f t="shared" si="1144"/>
        <v>5.29</v>
      </c>
      <c r="G2843" s="134">
        <f t="shared" si="1144"/>
        <v>0.7</v>
      </c>
      <c r="H2843" s="128">
        <f t="shared" si="1144"/>
        <v>1.75</v>
      </c>
      <c r="I2843" s="127">
        <f t="shared" si="1144"/>
        <v>0.5</v>
      </c>
      <c r="J2843" s="750">
        <f t="shared" si="1101"/>
        <v>3.2401249999999999</v>
      </c>
    </row>
    <row r="2844" spans="1:10">
      <c r="A2844" s="1320"/>
      <c r="B2844" s="1321"/>
      <c r="C2844" s="1321"/>
      <c r="D2844" s="1322"/>
      <c r="E2844" s="134" t="str">
        <f t="shared" ref="E2844:I2844" si="1145">+E1971</f>
        <v>DOMICILIARIA 13</v>
      </c>
      <c r="F2844" s="134">
        <f t="shared" si="1145"/>
        <v>4.9400000000000004</v>
      </c>
      <c r="G2844" s="134">
        <f t="shared" si="1145"/>
        <v>0.7</v>
      </c>
      <c r="H2844" s="128">
        <f t="shared" si="1145"/>
        <v>1.75</v>
      </c>
      <c r="I2844" s="127">
        <f t="shared" si="1145"/>
        <v>0.5</v>
      </c>
      <c r="J2844" s="750">
        <f t="shared" si="1101"/>
        <v>3.0257500000000004</v>
      </c>
    </row>
    <row r="2845" spans="1:10">
      <c r="A2845" s="1320"/>
      <c r="B2845" s="1321"/>
      <c r="C2845" s="1321"/>
      <c r="D2845" s="1322"/>
      <c r="E2845" s="134" t="str">
        <f t="shared" ref="E2845:G2845" si="1146">+E1972</f>
        <v>DOMICILIARIA 14</v>
      </c>
      <c r="F2845" s="134">
        <f t="shared" si="1146"/>
        <v>5.12</v>
      </c>
      <c r="G2845" s="134">
        <f t="shared" si="1146"/>
        <v>0.7</v>
      </c>
      <c r="H2845" s="128">
        <f>+H1972</f>
        <v>1.75</v>
      </c>
      <c r="I2845" s="127">
        <f>+I1972</f>
        <v>0.5</v>
      </c>
      <c r="J2845" s="750">
        <f t="shared" si="1101"/>
        <v>3.1359999999999997</v>
      </c>
    </row>
    <row r="2846" spans="1:10">
      <c r="A2846" s="1320"/>
      <c r="B2846" s="1321"/>
      <c r="C2846" s="1321"/>
      <c r="D2846" s="1322"/>
      <c r="E2846" s="134" t="str">
        <f t="shared" ref="E2846:I2846" si="1147">+E1973</f>
        <v>P15 A P56</v>
      </c>
      <c r="F2846" s="134">
        <f t="shared" si="1147"/>
        <v>0</v>
      </c>
      <c r="G2846" s="134">
        <f t="shared" si="1147"/>
        <v>0</v>
      </c>
      <c r="H2846" s="128">
        <f t="shared" si="1147"/>
        <v>0</v>
      </c>
      <c r="I2846" s="127">
        <f t="shared" si="1147"/>
        <v>0</v>
      </c>
      <c r="J2846" s="750">
        <f t="shared" si="1101"/>
        <v>0</v>
      </c>
    </row>
    <row r="2847" spans="1:10">
      <c r="A2847" s="1320"/>
      <c r="B2847" s="1321"/>
      <c r="C2847" s="1321"/>
      <c r="D2847" s="1322"/>
      <c r="E2847" s="134" t="str">
        <f t="shared" ref="E2847:I2847" si="1148">+E1974</f>
        <v>DOMICILIARIA 1</v>
      </c>
      <c r="F2847" s="134">
        <f t="shared" si="1148"/>
        <v>4.4000000000000004</v>
      </c>
      <c r="G2847" s="134">
        <f t="shared" si="1148"/>
        <v>0.7</v>
      </c>
      <c r="H2847" s="128">
        <f t="shared" si="1148"/>
        <v>1.7999999999999998</v>
      </c>
      <c r="I2847" s="127">
        <f t="shared" si="1148"/>
        <v>0.5</v>
      </c>
      <c r="J2847" s="750">
        <f t="shared" si="1101"/>
        <v>2.7719999999999998</v>
      </c>
    </row>
    <row r="2848" spans="1:10">
      <c r="A2848" s="1320"/>
      <c r="B2848" s="1321"/>
      <c r="C2848" s="1321"/>
      <c r="D2848" s="1322"/>
      <c r="E2848" s="134" t="str">
        <f t="shared" ref="E2848:G2848" si="1149">+E1975</f>
        <v>DOMICILIARIA 2</v>
      </c>
      <c r="F2848" s="134">
        <f t="shared" si="1149"/>
        <v>4.43</v>
      </c>
      <c r="G2848" s="134">
        <f t="shared" si="1149"/>
        <v>0.7</v>
      </c>
      <c r="H2848" s="128">
        <f>+H1975</f>
        <v>1.7999999999999998</v>
      </c>
      <c r="I2848" s="127">
        <f>+I1975</f>
        <v>0.5</v>
      </c>
      <c r="J2848" s="750">
        <f t="shared" si="1101"/>
        <v>2.7908999999999993</v>
      </c>
    </row>
    <row r="2849" spans="1:10">
      <c r="A2849" s="1320"/>
      <c r="B2849" s="1321"/>
      <c r="C2849" s="1321"/>
      <c r="D2849" s="1322"/>
      <c r="E2849" s="134" t="str">
        <f t="shared" ref="E2849:I2849" si="1150">+E1976</f>
        <v>DOMICILIARIA 3</v>
      </c>
      <c r="F2849" s="134">
        <f t="shared" si="1150"/>
        <v>3.56</v>
      </c>
      <c r="G2849" s="134">
        <f t="shared" si="1150"/>
        <v>0.7</v>
      </c>
      <c r="H2849" s="128">
        <f t="shared" si="1150"/>
        <v>1.7999999999999998</v>
      </c>
      <c r="I2849" s="127">
        <f t="shared" si="1150"/>
        <v>0.5</v>
      </c>
      <c r="J2849" s="750">
        <f t="shared" si="1101"/>
        <v>2.2427999999999999</v>
      </c>
    </row>
    <row r="2850" spans="1:10">
      <c r="A2850" s="1320"/>
      <c r="B2850" s="1321"/>
      <c r="C2850" s="1321"/>
      <c r="D2850" s="1322"/>
      <c r="E2850" s="134" t="str">
        <f t="shared" ref="E2850:I2850" si="1151">+E1977</f>
        <v>DOMICILIARIA 4</v>
      </c>
      <c r="F2850" s="134">
        <f t="shared" si="1151"/>
        <v>4.41</v>
      </c>
      <c r="G2850" s="134">
        <f t="shared" si="1151"/>
        <v>0.7</v>
      </c>
      <c r="H2850" s="128">
        <f t="shared" si="1151"/>
        <v>1.7999999999999998</v>
      </c>
      <c r="I2850" s="127">
        <f t="shared" si="1151"/>
        <v>0.5</v>
      </c>
      <c r="J2850" s="750">
        <f t="shared" si="1101"/>
        <v>2.7782999999999993</v>
      </c>
    </row>
    <row r="2851" spans="1:10">
      <c r="A2851" s="1320"/>
      <c r="B2851" s="1321"/>
      <c r="C2851" s="1321"/>
      <c r="D2851" s="1322"/>
      <c r="E2851" s="134" t="str">
        <f t="shared" ref="E2851:G2851" si="1152">+E1978</f>
        <v>DOMICILIARIA 5</v>
      </c>
      <c r="F2851" s="134">
        <f t="shared" si="1152"/>
        <v>3.73</v>
      </c>
      <c r="G2851" s="134">
        <f t="shared" si="1152"/>
        <v>0.7</v>
      </c>
      <c r="H2851" s="128">
        <f>+H1978</f>
        <v>1.7999999999999998</v>
      </c>
      <c r="I2851" s="127">
        <f>+I1978</f>
        <v>0.5</v>
      </c>
      <c r="J2851" s="750">
        <f t="shared" si="1101"/>
        <v>2.3498999999999994</v>
      </c>
    </row>
    <row r="2852" spans="1:10">
      <c r="A2852" s="1320"/>
      <c r="B2852" s="1321"/>
      <c r="C2852" s="1321"/>
      <c r="D2852" s="1322"/>
      <c r="E2852" s="134" t="str">
        <f t="shared" ref="E2852:I2852" si="1153">+E1979</f>
        <v>DOMICILIARIA 6</v>
      </c>
      <c r="F2852" s="134">
        <f t="shared" si="1153"/>
        <v>4.34</v>
      </c>
      <c r="G2852" s="134">
        <f t="shared" si="1153"/>
        <v>0.7</v>
      </c>
      <c r="H2852" s="128">
        <f t="shared" si="1153"/>
        <v>1.7999999999999998</v>
      </c>
      <c r="I2852" s="127">
        <f t="shared" si="1153"/>
        <v>0.5</v>
      </c>
      <c r="J2852" s="750">
        <f t="shared" si="1101"/>
        <v>2.7341999999999995</v>
      </c>
    </row>
    <row r="2853" spans="1:10">
      <c r="A2853" s="1320"/>
      <c r="B2853" s="1321"/>
      <c r="C2853" s="1321"/>
      <c r="D2853" s="1322"/>
      <c r="E2853" s="134" t="str">
        <f t="shared" ref="E2853:I2853" si="1154">+E1980</f>
        <v>DOMICILIARIA 7</v>
      </c>
      <c r="F2853" s="134">
        <f t="shared" si="1154"/>
        <v>4.04</v>
      </c>
      <c r="G2853" s="134">
        <f t="shared" si="1154"/>
        <v>0.7</v>
      </c>
      <c r="H2853" s="128">
        <f t="shared" si="1154"/>
        <v>1.7999999999999998</v>
      </c>
      <c r="I2853" s="127">
        <f t="shared" si="1154"/>
        <v>0.5</v>
      </c>
      <c r="J2853" s="750">
        <f t="shared" si="1101"/>
        <v>2.5451999999999995</v>
      </c>
    </row>
    <row r="2854" spans="1:10">
      <c r="A2854" s="1320"/>
      <c r="B2854" s="1321"/>
      <c r="C2854" s="1321"/>
      <c r="D2854" s="1322"/>
      <c r="E2854" s="134" t="str">
        <f t="shared" ref="E2854:G2854" si="1155">+E1981</f>
        <v>DOMICILIARIA 8</v>
      </c>
      <c r="F2854" s="134">
        <f t="shared" si="1155"/>
        <v>4.2300000000000004</v>
      </c>
      <c r="G2854" s="134">
        <f t="shared" si="1155"/>
        <v>0.7</v>
      </c>
      <c r="H2854" s="128">
        <f>+H1981</f>
        <v>1.7999999999999998</v>
      </c>
      <c r="I2854" s="127">
        <f>+I1981</f>
        <v>0.5</v>
      </c>
      <c r="J2854" s="750">
        <f t="shared" si="1101"/>
        <v>2.6648999999999998</v>
      </c>
    </row>
    <row r="2855" spans="1:10">
      <c r="A2855" s="1320"/>
      <c r="B2855" s="1321"/>
      <c r="C2855" s="1321"/>
      <c r="D2855" s="1322"/>
      <c r="E2855" s="134" t="str">
        <f t="shared" ref="E2855:I2855" si="1156">+E1982</f>
        <v>DOMICILIARIA 9</v>
      </c>
      <c r="F2855" s="134">
        <f t="shared" si="1156"/>
        <v>4.3</v>
      </c>
      <c r="G2855" s="134">
        <f t="shared" si="1156"/>
        <v>0.7</v>
      </c>
      <c r="H2855" s="128">
        <f t="shared" si="1156"/>
        <v>1.7999999999999998</v>
      </c>
      <c r="I2855" s="127">
        <f t="shared" si="1156"/>
        <v>0.5</v>
      </c>
      <c r="J2855" s="750">
        <f t="shared" si="1101"/>
        <v>2.7089999999999996</v>
      </c>
    </row>
    <row r="2856" spans="1:10">
      <c r="A2856" s="1320"/>
      <c r="B2856" s="1321"/>
      <c r="C2856" s="1321"/>
      <c r="D2856" s="1322"/>
      <c r="E2856" s="134" t="str">
        <f>+E1983</f>
        <v>DOMICILIARIA 10</v>
      </c>
      <c r="F2856" s="134">
        <f>+F1983</f>
        <v>4.3</v>
      </c>
      <c r="G2856" s="134">
        <f>+G1983</f>
        <v>0.7</v>
      </c>
      <c r="H2856" s="128">
        <f>+H1983</f>
        <v>1.7999999999999998</v>
      </c>
      <c r="I2856" s="127">
        <f>+I1983</f>
        <v>0.5</v>
      </c>
      <c r="J2856" s="750">
        <f t="shared" si="1101"/>
        <v>2.7089999999999996</v>
      </c>
    </row>
    <row r="2857" spans="1:10">
      <c r="A2857" s="1320"/>
      <c r="B2857" s="1321"/>
      <c r="C2857" s="1321"/>
      <c r="D2857" s="1322"/>
      <c r="E2857" s="134" t="str">
        <f t="shared" ref="E2857:G2857" si="1157">+E1984</f>
        <v>DOMICILIARIA 11</v>
      </c>
      <c r="F2857" s="134">
        <f t="shared" si="1157"/>
        <v>3.69</v>
      </c>
      <c r="G2857" s="134">
        <f t="shared" si="1157"/>
        <v>0.7</v>
      </c>
      <c r="H2857" s="128">
        <f>+H1984</f>
        <v>1.7999999999999998</v>
      </c>
      <c r="I2857" s="127">
        <f>+I1984</f>
        <v>0.5</v>
      </c>
      <c r="J2857" s="750">
        <f t="shared" si="1101"/>
        <v>2.3246999999999995</v>
      </c>
    </row>
    <row r="2858" spans="1:10">
      <c r="A2858" s="1320"/>
      <c r="B2858" s="1321"/>
      <c r="C2858" s="1321"/>
      <c r="D2858" s="1322"/>
      <c r="E2858" s="134" t="str">
        <f t="shared" ref="E2858:I2858" si="1158">+E1985</f>
        <v>DOMICILIARIA 12</v>
      </c>
      <c r="F2858" s="134">
        <f t="shared" si="1158"/>
        <v>4.1399999999999997</v>
      </c>
      <c r="G2858" s="134">
        <f t="shared" si="1158"/>
        <v>0.7</v>
      </c>
      <c r="H2858" s="128">
        <f t="shared" si="1158"/>
        <v>1.7999999999999998</v>
      </c>
      <c r="I2858" s="127">
        <f t="shared" si="1158"/>
        <v>0.5</v>
      </c>
      <c r="J2858" s="750">
        <f t="shared" si="1101"/>
        <v>2.6081999999999996</v>
      </c>
    </row>
    <row r="2859" spans="1:10">
      <c r="A2859" s="1320"/>
      <c r="B2859" s="1321"/>
      <c r="C2859" s="1321"/>
      <c r="D2859" s="1322"/>
      <c r="E2859" s="134" t="str">
        <f t="shared" ref="E2859:I2859" si="1159">+E1986</f>
        <v>P56 A P5</v>
      </c>
      <c r="F2859" s="134">
        <f t="shared" si="1159"/>
        <v>0</v>
      </c>
      <c r="G2859" s="134">
        <f t="shared" si="1159"/>
        <v>0</v>
      </c>
      <c r="H2859" s="128">
        <f t="shared" si="1159"/>
        <v>0</v>
      </c>
      <c r="I2859" s="127">
        <f t="shared" si="1159"/>
        <v>0</v>
      </c>
      <c r="J2859" s="750">
        <f t="shared" si="1101"/>
        <v>0</v>
      </c>
    </row>
    <row r="2860" spans="1:10">
      <c r="A2860" s="1320"/>
      <c r="B2860" s="1321"/>
      <c r="C2860" s="1321"/>
      <c r="D2860" s="1322"/>
      <c r="E2860" s="134" t="str">
        <f t="shared" ref="E2860:G2860" si="1160">+E1987</f>
        <v>DOMICILIARIA 1</v>
      </c>
      <c r="F2860" s="134">
        <f t="shared" si="1160"/>
        <v>4.1399999999999997</v>
      </c>
      <c r="G2860" s="134">
        <f t="shared" si="1160"/>
        <v>0.7</v>
      </c>
      <c r="H2860" s="128">
        <f>+H1987</f>
        <v>1.6350000000000002</v>
      </c>
      <c r="I2860" s="127">
        <f>+I1987</f>
        <v>0.5</v>
      </c>
      <c r="J2860" s="750">
        <f t="shared" si="1101"/>
        <v>2.3691149999999999</v>
      </c>
    </row>
    <row r="2861" spans="1:10">
      <c r="A2861" s="1320"/>
      <c r="B2861" s="1321"/>
      <c r="C2861" s="1321"/>
      <c r="D2861" s="1322"/>
      <c r="E2861" s="134" t="str">
        <f t="shared" ref="E2861:I2861" si="1161">+E1988</f>
        <v>DOMICILIARIA 2</v>
      </c>
      <c r="F2861" s="134">
        <f t="shared" si="1161"/>
        <v>7.55</v>
      </c>
      <c r="G2861" s="134">
        <f t="shared" si="1161"/>
        <v>0.7</v>
      </c>
      <c r="H2861" s="128">
        <f t="shared" si="1161"/>
        <v>1.6350000000000002</v>
      </c>
      <c r="I2861" s="127">
        <f t="shared" si="1161"/>
        <v>0.5</v>
      </c>
      <c r="J2861" s="750">
        <f t="shared" ref="J2861:J2914" si="1162">+F2861*G2861*I2861*H2861</f>
        <v>4.3204874999999996</v>
      </c>
    </row>
    <row r="2862" spans="1:10">
      <c r="A2862" s="1320"/>
      <c r="B2862" s="1321"/>
      <c r="C2862" s="1321"/>
      <c r="D2862" s="1322"/>
      <c r="E2862" s="134" t="str">
        <f t="shared" ref="E2862:I2862" si="1163">+E1989</f>
        <v>DOMICILIARIA 3</v>
      </c>
      <c r="F2862" s="134">
        <f t="shared" si="1163"/>
        <v>4.26</v>
      </c>
      <c r="G2862" s="134">
        <f t="shared" si="1163"/>
        <v>0.7</v>
      </c>
      <c r="H2862" s="128">
        <f t="shared" si="1163"/>
        <v>1.6350000000000002</v>
      </c>
      <c r="I2862" s="127">
        <f t="shared" si="1163"/>
        <v>0.5</v>
      </c>
      <c r="J2862" s="750">
        <f t="shared" si="1162"/>
        <v>2.4377850000000003</v>
      </c>
    </row>
    <row r="2863" spans="1:10">
      <c r="A2863" s="1320"/>
      <c r="B2863" s="1321"/>
      <c r="C2863" s="1321"/>
      <c r="D2863" s="1322"/>
      <c r="E2863" s="134" t="str">
        <f t="shared" ref="E2863:G2863" si="1164">+E1990</f>
        <v>DOMICILIARIA 4</v>
      </c>
      <c r="F2863" s="134">
        <f t="shared" si="1164"/>
        <v>7.21</v>
      </c>
      <c r="G2863" s="134">
        <f t="shared" si="1164"/>
        <v>0.7</v>
      </c>
      <c r="H2863" s="128">
        <f>+H1990</f>
        <v>1.6350000000000002</v>
      </c>
      <c r="I2863" s="127">
        <f>+I1990</f>
        <v>0.5</v>
      </c>
      <c r="J2863" s="750">
        <f t="shared" si="1162"/>
        <v>4.1259225000000006</v>
      </c>
    </row>
    <row r="2864" spans="1:10">
      <c r="A2864" s="1320"/>
      <c r="B2864" s="1321"/>
      <c r="C2864" s="1321"/>
      <c r="D2864" s="1322"/>
      <c r="E2864" s="134" t="str">
        <f t="shared" ref="E2864:I2864" si="1165">+E1991</f>
        <v>DOMICILIARIA 5</v>
      </c>
      <c r="F2864" s="134">
        <f t="shared" si="1165"/>
        <v>7.11</v>
      </c>
      <c r="G2864" s="134">
        <f t="shared" si="1165"/>
        <v>0.7</v>
      </c>
      <c r="H2864" s="128">
        <f t="shared" si="1165"/>
        <v>1.6350000000000002</v>
      </c>
      <c r="I2864" s="127">
        <f t="shared" si="1165"/>
        <v>0.5</v>
      </c>
      <c r="J2864" s="750">
        <f t="shared" si="1162"/>
        <v>4.0686975000000007</v>
      </c>
    </row>
    <row r="2865" spans="1:10">
      <c r="A2865" s="1320"/>
      <c r="B2865" s="1321"/>
      <c r="C2865" s="1321"/>
      <c r="D2865" s="1322"/>
      <c r="E2865" s="134" t="str">
        <f t="shared" ref="E2865:I2865" si="1166">+E1992</f>
        <v>DOMICILIARIA 6</v>
      </c>
      <c r="F2865" s="134">
        <f t="shared" si="1166"/>
        <v>3.99</v>
      </c>
      <c r="G2865" s="134">
        <f t="shared" si="1166"/>
        <v>0.7</v>
      </c>
      <c r="H2865" s="128">
        <f t="shared" si="1166"/>
        <v>1.6350000000000002</v>
      </c>
      <c r="I2865" s="127">
        <f t="shared" si="1166"/>
        <v>0.5</v>
      </c>
      <c r="J2865" s="750">
        <f t="shared" si="1162"/>
        <v>2.2832775000000005</v>
      </c>
    </row>
    <row r="2866" spans="1:10">
      <c r="A2866" s="1320"/>
      <c r="B2866" s="1321"/>
      <c r="C2866" s="1321"/>
      <c r="D2866" s="1322"/>
      <c r="E2866" s="134" t="str">
        <f t="shared" ref="E2866:G2866" si="1167">+E1993</f>
        <v>DOMICILIARIA 7</v>
      </c>
      <c r="F2866" s="134">
        <f t="shared" si="1167"/>
        <v>7.59</v>
      </c>
      <c r="G2866" s="134">
        <f t="shared" si="1167"/>
        <v>0.7</v>
      </c>
      <c r="H2866" s="128">
        <f>+H1993</f>
        <v>1.6350000000000002</v>
      </c>
      <c r="I2866" s="127">
        <f>+I1993</f>
        <v>0.5</v>
      </c>
      <c r="J2866" s="750">
        <f t="shared" si="1162"/>
        <v>4.3433775000000008</v>
      </c>
    </row>
    <row r="2867" spans="1:10">
      <c r="A2867" s="1320"/>
      <c r="B2867" s="1321"/>
      <c r="C2867" s="1321"/>
      <c r="D2867" s="1322"/>
      <c r="E2867" s="134" t="str">
        <f t="shared" ref="E2867:I2867" si="1168">+E1994</f>
        <v>DOMICILIARIA 8</v>
      </c>
      <c r="F2867" s="134">
        <f t="shared" si="1168"/>
        <v>3.7</v>
      </c>
      <c r="G2867" s="134">
        <f t="shared" si="1168"/>
        <v>0.7</v>
      </c>
      <c r="H2867" s="128">
        <f t="shared" si="1168"/>
        <v>1.6350000000000002</v>
      </c>
      <c r="I2867" s="127">
        <f t="shared" si="1168"/>
        <v>0.5</v>
      </c>
      <c r="J2867" s="750">
        <f t="shared" si="1162"/>
        <v>2.1173250000000001</v>
      </c>
    </row>
    <row r="2868" spans="1:10">
      <c r="A2868" s="1320"/>
      <c r="B2868" s="1321"/>
      <c r="C2868" s="1321"/>
      <c r="D2868" s="1322"/>
      <c r="E2868" s="134" t="str">
        <f t="shared" ref="E2868:I2868" si="1169">+E1995</f>
        <v>DOMICILIARIA 9</v>
      </c>
      <c r="F2868" s="134">
        <f t="shared" si="1169"/>
        <v>6.55</v>
      </c>
      <c r="G2868" s="134">
        <f t="shared" si="1169"/>
        <v>0.7</v>
      </c>
      <c r="H2868" s="128">
        <f t="shared" si="1169"/>
        <v>1.6350000000000002</v>
      </c>
      <c r="I2868" s="127">
        <f t="shared" si="1169"/>
        <v>0.5</v>
      </c>
      <c r="J2868" s="750">
        <f t="shared" si="1162"/>
        <v>3.7482375000000006</v>
      </c>
    </row>
    <row r="2869" spans="1:10">
      <c r="A2869" s="1320"/>
      <c r="B2869" s="1321"/>
      <c r="C2869" s="1321"/>
      <c r="D2869" s="1322"/>
      <c r="E2869" s="134" t="str">
        <f t="shared" ref="E2869:G2869" si="1170">+E1996</f>
        <v>DOMICILIARIA 10</v>
      </c>
      <c r="F2869" s="134">
        <f t="shared" si="1170"/>
        <v>4.07</v>
      </c>
      <c r="G2869" s="134">
        <f t="shared" si="1170"/>
        <v>0.7</v>
      </c>
      <c r="H2869" s="128">
        <f>+H1996</f>
        <v>1.6350000000000002</v>
      </c>
      <c r="I2869" s="127">
        <f>+I1996</f>
        <v>0.5</v>
      </c>
      <c r="J2869" s="750">
        <f t="shared" si="1162"/>
        <v>2.3290575000000007</v>
      </c>
    </row>
    <row r="2870" spans="1:10">
      <c r="A2870" s="1320"/>
      <c r="B2870" s="1321"/>
      <c r="C2870" s="1321"/>
      <c r="D2870" s="1322"/>
      <c r="E2870" s="134" t="str">
        <f t="shared" ref="E2870:I2870" si="1171">+E1997</f>
        <v>DOMICILIARIA 11</v>
      </c>
      <c r="F2870" s="134">
        <f t="shared" si="1171"/>
        <v>6.17</v>
      </c>
      <c r="G2870" s="134">
        <f t="shared" si="1171"/>
        <v>0.7</v>
      </c>
      <c r="H2870" s="128">
        <f t="shared" si="1171"/>
        <v>1.6350000000000002</v>
      </c>
      <c r="I2870" s="127">
        <f t="shared" si="1171"/>
        <v>0.5</v>
      </c>
      <c r="J2870" s="750">
        <f t="shared" si="1162"/>
        <v>3.5307825000000004</v>
      </c>
    </row>
    <row r="2871" spans="1:10">
      <c r="A2871" s="1320"/>
      <c r="B2871" s="1321"/>
      <c r="C2871" s="1321"/>
      <c r="D2871" s="1322"/>
      <c r="E2871" s="134" t="str">
        <f>+E1998</f>
        <v>DOMICILIARIA 12</v>
      </c>
      <c r="F2871" s="134">
        <f>+F1998</f>
        <v>6.63</v>
      </c>
      <c r="G2871" s="134">
        <f>+G1998</f>
        <v>0.7</v>
      </c>
      <c r="H2871" s="128">
        <f>+H1998</f>
        <v>1.6350000000000002</v>
      </c>
      <c r="I2871" s="127">
        <f>+I1998</f>
        <v>0.5</v>
      </c>
      <c r="J2871" s="750">
        <f t="shared" si="1162"/>
        <v>3.7940175000000007</v>
      </c>
    </row>
    <row r="2872" spans="1:10">
      <c r="A2872" s="1320"/>
      <c r="B2872" s="1321"/>
      <c r="C2872" s="1321"/>
      <c r="D2872" s="1322"/>
      <c r="E2872" s="134" t="str">
        <f t="shared" ref="E2872:G2872" si="1172">+E1999</f>
        <v>DOMICILIARIA 13</v>
      </c>
      <c r="F2872" s="134">
        <f t="shared" si="1172"/>
        <v>4.07</v>
      </c>
      <c r="G2872" s="134">
        <f t="shared" si="1172"/>
        <v>0.7</v>
      </c>
      <c r="H2872" s="128">
        <f>+H1999</f>
        <v>1.6350000000000002</v>
      </c>
      <c r="I2872" s="127">
        <f>+I1999</f>
        <v>0.5</v>
      </c>
      <c r="J2872" s="750">
        <f t="shared" si="1162"/>
        <v>2.3290575000000007</v>
      </c>
    </row>
    <row r="2873" spans="1:10">
      <c r="A2873" s="1320"/>
      <c r="B2873" s="1321"/>
      <c r="C2873" s="1321"/>
      <c r="D2873" s="1322"/>
      <c r="E2873" s="134" t="str">
        <f t="shared" ref="E2873:I2873" si="1173">+E2000</f>
        <v>DOMICILIARIA 14</v>
      </c>
      <c r="F2873" s="134">
        <f t="shared" si="1173"/>
        <v>6.24</v>
      </c>
      <c r="G2873" s="134">
        <f t="shared" si="1173"/>
        <v>0.7</v>
      </c>
      <c r="H2873" s="128">
        <f t="shared" si="1173"/>
        <v>1.6350000000000002</v>
      </c>
      <c r="I2873" s="127">
        <f t="shared" si="1173"/>
        <v>0.5</v>
      </c>
      <c r="J2873" s="750">
        <f t="shared" si="1162"/>
        <v>3.57084</v>
      </c>
    </row>
    <row r="2874" spans="1:10">
      <c r="A2874" s="1320"/>
      <c r="B2874" s="1321"/>
      <c r="C2874" s="1321"/>
      <c r="D2874" s="1322"/>
      <c r="E2874" s="134" t="str">
        <f t="shared" ref="E2874:I2874" si="1174">+E2001</f>
        <v>DOMICILIARIA 15</v>
      </c>
      <c r="F2874" s="134">
        <f t="shared" si="1174"/>
        <v>5.92</v>
      </c>
      <c r="G2874" s="134">
        <f t="shared" si="1174"/>
        <v>0.7</v>
      </c>
      <c r="H2874" s="128">
        <f t="shared" si="1174"/>
        <v>1.6350000000000002</v>
      </c>
      <c r="I2874" s="127">
        <f t="shared" si="1174"/>
        <v>0.5</v>
      </c>
      <c r="J2874" s="750">
        <f t="shared" si="1162"/>
        <v>3.3877200000000007</v>
      </c>
    </row>
    <row r="2875" spans="1:10">
      <c r="A2875" s="1320"/>
      <c r="B2875" s="1321"/>
      <c r="C2875" s="1321"/>
      <c r="D2875" s="1322"/>
      <c r="E2875" s="134" t="str">
        <f t="shared" ref="E2875:G2875" si="1175">+E2002</f>
        <v>DOMICILIARIA 16</v>
      </c>
      <c r="F2875" s="134">
        <f t="shared" si="1175"/>
        <v>3.73</v>
      </c>
      <c r="G2875" s="134">
        <f t="shared" si="1175"/>
        <v>0.7</v>
      </c>
      <c r="H2875" s="128">
        <f>+H2002</f>
        <v>1.6350000000000002</v>
      </c>
      <c r="I2875" s="127">
        <f>+I2002</f>
        <v>0.5</v>
      </c>
      <c r="J2875" s="750">
        <f t="shared" si="1162"/>
        <v>2.1344924999999999</v>
      </c>
    </row>
    <row r="2876" spans="1:10">
      <c r="A2876" s="1320"/>
      <c r="B2876" s="1321"/>
      <c r="C2876" s="1321"/>
      <c r="D2876" s="1322"/>
      <c r="E2876" s="134" t="str">
        <f t="shared" ref="E2876:I2876" si="1176">+E2003</f>
        <v>DOMICILIARIA 17</v>
      </c>
      <c r="F2876" s="134">
        <f t="shared" si="1176"/>
        <v>5.49</v>
      </c>
      <c r="G2876" s="134">
        <f t="shared" si="1176"/>
        <v>0.7</v>
      </c>
      <c r="H2876" s="128">
        <f t="shared" si="1176"/>
        <v>1.6350000000000002</v>
      </c>
      <c r="I2876" s="127">
        <f t="shared" si="1176"/>
        <v>0.5</v>
      </c>
      <c r="J2876" s="750">
        <f t="shared" si="1162"/>
        <v>3.1416525000000006</v>
      </c>
    </row>
    <row r="2877" spans="1:10">
      <c r="A2877" s="1320"/>
      <c r="B2877" s="1321"/>
      <c r="C2877" s="1321"/>
      <c r="D2877" s="1322"/>
      <c r="E2877" s="134" t="str">
        <f t="shared" ref="E2877:I2877" si="1177">+E2004</f>
        <v>P5 A P2</v>
      </c>
      <c r="F2877" s="134">
        <f t="shared" si="1177"/>
        <v>0</v>
      </c>
      <c r="G2877" s="134">
        <f t="shared" si="1177"/>
        <v>0</v>
      </c>
      <c r="H2877" s="128">
        <f t="shared" si="1177"/>
        <v>0</v>
      </c>
      <c r="I2877" s="127">
        <f t="shared" si="1177"/>
        <v>0</v>
      </c>
      <c r="J2877" s="750">
        <f t="shared" si="1162"/>
        <v>0</v>
      </c>
    </row>
    <row r="2878" spans="1:10">
      <c r="A2878" s="1320"/>
      <c r="B2878" s="1321"/>
      <c r="C2878" s="1321"/>
      <c r="D2878" s="1322"/>
      <c r="E2878" s="134" t="str">
        <f t="shared" ref="E2878:G2878" si="1178">+E2005</f>
        <v>DOMICILIARIA 1</v>
      </c>
      <c r="F2878" s="134">
        <f t="shared" si="1178"/>
        <v>3.92</v>
      </c>
      <c r="G2878" s="134">
        <f t="shared" si="1178"/>
        <v>0.7</v>
      </c>
      <c r="H2878" s="128">
        <f>+H2005</f>
        <v>1.73</v>
      </c>
      <c r="I2878" s="127">
        <f>+I2005</f>
        <v>0</v>
      </c>
      <c r="J2878" s="750">
        <f t="shared" si="1162"/>
        <v>0</v>
      </c>
    </row>
    <row r="2879" spans="1:10">
      <c r="A2879" s="1320"/>
      <c r="B2879" s="1321"/>
      <c r="C2879" s="1321"/>
      <c r="D2879" s="1322"/>
      <c r="E2879" s="134" t="str">
        <f t="shared" ref="E2879:I2879" si="1179">+E2006</f>
        <v>DOMICILIARIA 2</v>
      </c>
      <c r="F2879" s="134">
        <f t="shared" si="1179"/>
        <v>5.69</v>
      </c>
      <c r="G2879" s="134">
        <f t="shared" si="1179"/>
        <v>0.7</v>
      </c>
      <c r="H2879" s="128">
        <f t="shared" si="1179"/>
        <v>1.73</v>
      </c>
      <c r="I2879" s="127">
        <f t="shared" si="1179"/>
        <v>0</v>
      </c>
      <c r="J2879" s="750">
        <f t="shared" si="1162"/>
        <v>0</v>
      </c>
    </row>
    <row r="2880" spans="1:10">
      <c r="A2880" s="1320"/>
      <c r="B2880" s="1321"/>
      <c r="C2880" s="1321"/>
      <c r="D2880" s="1322"/>
      <c r="E2880" s="134" t="str">
        <f t="shared" ref="E2880:I2880" si="1180">+E2007</f>
        <v>DOMICILIARIA 3</v>
      </c>
      <c r="F2880" s="134">
        <f t="shared" si="1180"/>
        <v>4.3</v>
      </c>
      <c r="G2880" s="134">
        <f t="shared" si="1180"/>
        <v>0.7</v>
      </c>
      <c r="H2880" s="128">
        <f t="shared" si="1180"/>
        <v>1.73</v>
      </c>
      <c r="I2880" s="127">
        <f t="shared" si="1180"/>
        <v>0</v>
      </c>
      <c r="J2880" s="750">
        <f t="shared" si="1162"/>
        <v>0</v>
      </c>
    </row>
    <row r="2881" spans="1:10">
      <c r="A2881" s="1320"/>
      <c r="B2881" s="1321"/>
      <c r="C2881" s="1321"/>
      <c r="D2881" s="1322"/>
      <c r="E2881" s="134" t="str">
        <f t="shared" ref="E2881:G2881" si="1181">+E2008</f>
        <v>DOMICILIARIA 4</v>
      </c>
      <c r="F2881" s="134">
        <f t="shared" si="1181"/>
        <v>5.59</v>
      </c>
      <c r="G2881" s="134">
        <f t="shared" si="1181"/>
        <v>0.7</v>
      </c>
      <c r="H2881" s="128">
        <f>+H2008</f>
        <v>1.73</v>
      </c>
      <c r="I2881" s="127">
        <f>+I2008</f>
        <v>0</v>
      </c>
      <c r="J2881" s="750">
        <f t="shared" si="1162"/>
        <v>0</v>
      </c>
    </row>
    <row r="2882" spans="1:10">
      <c r="A2882" s="1320"/>
      <c r="B2882" s="1321"/>
      <c r="C2882" s="1321"/>
      <c r="D2882" s="1322"/>
      <c r="E2882" s="134" t="str">
        <f t="shared" ref="E2882:I2882" si="1182">+E2009</f>
        <v>DOMICILIARIA 5</v>
      </c>
      <c r="F2882" s="134">
        <f t="shared" si="1182"/>
        <v>4.5</v>
      </c>
      <c r="G2882" s="134">
        <f t="shared" si="1182"/>
        <v>0.7</v>
      </c>
      <c r="H2882" s="128">
        <f t="shared" si="1182"/>
        <v>1.73</v>
      </c>
      <c r="I2882" s="127">
        <f t="shared" si="1182"/>
        <v>0</v>
      </c>
      <c r="J2882" s="750">
        <f t="shared" si="1162"/>
        <v>0</v>
      </c>
    </row>
    <row r="2883" spans="1:10">
      <c r="A2883" s="1320"/>
      <c r="B2883" s="1321"/>
      <c r="C2883" s="1321"/>
      <c r="D2883" s="1322"/>
      <c r="E2883" s="134" t="str">
        <f t="shared" ref="E2883:I2883" si="1183">+E2010</f>
        <v>DOMICILIARIA 6</v>
      </c>
      <c r="F2883" s="134">
        <f t="shared" si="1183"/>
        <v>5.38</v>
      </c>
      <c r="G2883" s="134">
        <f t="shared" si="1183"/>
        <v>0.7</v>
      </c>
      <c r="H2883" s="128">
        <f t="shared" si="1183"/>
        <v>1.73</v>
      </c>
      <c r="I2883" s="127">
        <f t="shared" si="1183"/>
        <v>0</v>
      </c>
      <c r="J2883" s="750">
        <f t="shared" si="1162"/>
        <v>0</v>
      </c>
    </row>
    <row r="2884" spans="1:10">
      <c r="A2884" s="1320"/>
      <c r="B2884" s="1321"/>
      <c r="C2884" s="1321"/>
      <c r="D2884" s="1322"/>
      <c r="E2884" s="134" t="str">
        <f t="shared" ref="E2884:G2884" si="1184">+E2011</f>
        <v>DOMICILIARIA 7</v>
      </c>
      <c r="F2884" s="134">
        <f t="shared" si="1184"/>
        <v>4.67</v>
      </c>
      <c r="G2884" s="134">
        <f t="shared" si="1184"/>
        <v>0.7</v>
      </c>
      <c r="H2884" s="128">
        <f>+H2011</f>
        <v>1.73</v>
      </c>
      <c r="I2884" s="127">
        <f>+I2011</f>
        <v>0</v>
      </c>
      <c r="J2884" s="750">
        <f t="shared" si="1162"/>
        <v>0</v>
      </c>
    </row>
    <row r="2885" spans="1:10">
      <c r="A2885" s="1320"/>
      <c r="B2885" s="1321"/>
      <c r="C2885" s="1321"/>
      <c r="D2885" s="1322"/>
      <c r="E2885" s="134" t="str">
        <f t="shared" ref="E2885:I2885" si="1185">+E2012</f>
        <v>DOMICILIARIA 8</v>
      </c>
      <c r="F2885" s="134">
        <f t="shared" si="1185"/>
        <v>5.08</v>
      </c>
      <c r="G2885" s="134">
        <f t="shared" si="1185"/>
        <v>0.7</v>
      </c>
      <c r="H2885" s="128">
        <f t="shared" si="1185"/>
        <v>1.73</v>
      </c>
      <c r="I2885" s="127">
        <f t="shared" si="1185"/>
        <v>0</v>
      </c>
      <c r="J2885" s="750">
        <f t="shared" si="1162"/>
        <v>0</v>
      </c>
    </row>
    <row r="2886" spans="1:10">
      <c r="A2886" s="1320"/>
      <c r="B2886" s="1321"/>
      <c r="C2886" s="1321"/>
      <c r="D2886" s="1322"/>
      <c r="E2886" s="134" t="str">
        <f>+E2013</f>
        <v>DOMICILIARIA 9</v>
      </c>
      <c r="F2886" s="134">
        <f>+F2013</f>
        <v>5.17</v>
      </c>
      <c r="G2886" s="134">
        <f>+G2013</f>
        <v>0.7</v>
      </c>
      <c r="H2886" s="128">
        <f>+H2013</f>
        <v>1.73</v>
      </c>
      <c r="I2886" s="127">
        <f>+I2013</f>
        <v>0</v>
      </c>
      <c r="J2886" s="750">
        <f t="shared" si="1162"/>
        <v>0</v>
      </c>
    </row>
    <row r="2887" spans="1:10">
      <c r="A2887" s="1320"/>
      <c r="B2887" s="1321"/>
      <c r="C2887" s="1321"/>
      <c r="D2887" s="1322"/>
      <c r="E2887" s="134" t="str">
        <f t="shared" ref="E2887:G2887" si="1186">+E2014</f>
        <v>DOMICILIARIA 10</v>
      </c>
      <c r="F2887" s="134">
        <f t="shared" si="1186"/>
        <v>5.22</v>
      </c>
      <c r="G2887" s="134">
        <f t="shared" si="1186"/>
        <v>0.7</v>
      </c>
      <c r="H2887" s="128">
        <f>+H2014</f>
        <v>1.73</v>
      </c>
      <c r="I2887" s="127">
        <f>+I2014</f>
        <v>0</v>
      </c>
      <c r="J2887" s="750">
        <f t="shared" si="1162"/>
        <v>0</v>
      </c>
    </row>
    <row r="2888" spans="1:10">
      <c r="A2888" s="1320"/>
      <c r="B2888" s="1321"/>
      <c r="C2888" s="1321"/>
      <c r="D2888" s="1322"/>
      <c r="E2888" s="134" t="str">
        <f t="shared" ref="E2888:I2888" si="1187">+E2015</f>
        <v>DOMICILIARIA 11</v>
      </c>
      <c r="F2888" s="134">
        <f t="shared" si="1187"/>
        <v>5.16</v>
      </c>
      <c r="G2888" s="134">
        <f t="shared" si="1187"/>
        <v>0.7</v>
      </c>
      <c r="H2888" s="128">
        <f t="shared" si="1187"/>
        <v>1.73</v>
      </c>
      <c r="I2888" s="127">
        <f t="shared" si="1187"/>
        <v>0</v>
      </c>
      <c r="J2888" s="750">
        <f t="shared" si="1162"/>
        <v>0</v>
      </c>
    </row>
    <row r="2889" spans="1:10">
      <c r="A2889" s="1320"/>
      <c r="B2889" s="1321"/>
      <c r="C2889" s="1321"/>
      <c r="D2889" s="1322"/>
      <c r="E2889" s="134" t="str">
        <f t="shared" ref="E2889:I2889" si="1188">+E2016</f>
        <v>DOMICILIARIA 12</v>
      </c>
      <c r="F2889" s="134">
        <f t="shared" si="1188"/>
        <v>4.93</v>
      </c>
      <c r="G2889" s="134">
        <f t="shared" si="1188"/>
        <v>0.7</v>
      </c>
      <c r="H2889" s="128">
        <f t="shared" si="1188"/>
        <v>1.73</v>
      </c>
      <c r="I2889" s="127">
        <f t="shared" si="1188"/>
        <v>0</v>
      </c>
      <c r="J2889" s="750">
        <f t="shared" si="1162"/>
        <v>0</v>
      </c>
    </row>
    <row r="2890" spans="1:10">
      <c r="A2890" s="1320"/>
      <c r="B2890" s="1321"/>
      <c r="C2890" s="1321"/>
      <c r="D2890" s="1322"/>
      <c r="E2890" s="134" t="str">
        <f t="shared" ref="E2890:G2890" si="1189">+E2017</f>
        <v>DOMICILIARIA 13</v>
      </c>
      <c r="F2890" s="134">
        <f t="shared" si="1189"/>
        <v>5.54</v>
      </c>
      <c r="G2890" s="134">
        <f t="shared" si="1189"/>
        <v>0.7</v>
      </c>
      <c r="H2890" s="128">
        <f>+H2017</f>
        <v>1.73</v>
      </c>
      <c r="I2890" s="127">
        <f>+I2017</f>
        <v>0</v>
      </c>
      <c r="J2890" s="750">
        <f t="shared" si="1162"/>
        <v>0</v>
      </c>
    </row>
    <row r="2891" spans="1:10">
      <c r="A2891" s="1320"/>
      <c r="B2891" s="1321"/>
      <c r="C2891" s="1321"/>
      <c r="D2891" s="1322"/>
      <c r="E2891" s="134" t="str">
        <f t="shared" ref="E2891:I2891" si="1190">+E2018</f>
        <v>DOMICILIARIA 14</v>
      </c>
      <c r="F2891" s="134">
        <f t="shared" si="1190"/>
        <v>5.15</v>
      </c>
      <c r="G2891" s="134">
        <f t="shared" si="1190"/>
        <v>0.7</v>
      </c>
      <c r="H2891" s="128">
        <f t="shared" si="1190"/>
        <v>1.73</v>
      </c>
      <c r="I2891" s="127">
        <f t="shared" si="1190"/>
        <v>0</v>
      </c>
      <c r="J2891" s="750">
        <f t="shared" si="1162"/>
        <v>0</v>
      </c>
    </row>
    <row r="2892" spans="1:10">
      <c r="A2892" s="1320"/>
      <c r="B2892" s="1321"/>
      <c r="C2892" s="1321"/>
      <c r="D2892" s="1322"/>
      <c r="E2892" s="134" t="str">
        <f t="shared" ref="E2892:I2892" si="1191">+E2019</f>
        <v>DOMICILIARIA 15</v>
      </c>
      <c r="F2892" s="134">
        <f t="shared" si="1191"/>
        <v>6.03</v>
      </c>
      <c r="G2892" s="134">
        <f t="shared" si="1191"/>
        <v>0.7</v>
      </c>
      <c r="H2892" s="128">
        <f t="shared" si="1191"/>
        <v>1.73</v>
      </c>
      <c r="I2892" s="127">
        <f t="shared" si="1191"/>
        <v>0</v>
      </c>
      <c r="J2892" s="750">
        <f t="shared" si="1162"/>
        <v>0</v>
      </c>
    </row>
    <row r="2893" spans="1:10">
      <c r="A2893" s="1320"/>
      <c r="B2893" s="1321"/>
      <c r="C2893" s="1321"/>
      <c r="D2893" s="1322"/>
      <c r="E2893" s="134" t="str">
        <f t="shared" ref="E2893:G2893" si="1192">+E2020</f>
        <v>P49 A P42</v>
      </c>
      <c r="F2893" s="134">
        <f t="shared" si="1192"/>
        <v>0</v>
      </c>
      <c r="G2893" s="134">
        <f t="shared" si="1192"/>
        <v>0</v>
      </c>
      <c r="H2893" s="128">
        <f>+H2020</f>
        <v>0</v>
      </c>
      <c r="I2893" s="127">
        <f>+I2020</f>
        <v>0</v>
      </c>
      <c r="J2893" s="750">
        <f t="shared" si="1162"/>
        <v>0</v>
      </c>
    </row>
    <row r="2894" spans="1:10">
      <c r="A2894" s="1320"/>
      <c r="B2894" s="1321"/>
      <c r="C2894" s="1321"/>
      <c r="D2894" s="1322"/>
      <c r="E2894" s="134" t="str">
        <f t="shared" ref="E2894:I2894" si="1193">+E2021</f>
        <v>DOMICILIARIA 1</v>
      </c>
      <c r="F2894" s="134">
        <f t="shared" si="1193"/>
        <v>4.33</v>
      </c>
      <c r="G2894" s="134">
        <f t="shared" si="1193"/>
        <v>0.7</v>
      </c>
      <c r="H2894" s="128">
        <f t="shared" si="1193"/>
        <v>1.6750000000000003</v>
      </c>
      <c r="I2894" s="127">
        <f t="shared" si="1193"/>
        <v>0.5</v>
      </c>
      <c r="J2894" s="750">
        <f t="shared" si="1162"/>
        <v>2.5384625000000001</v>
      </c>
    </row>
    <row r="2895" spans="1:10">
      <c r="A2895" s="1320"/>
      <c r="B2895" s="1321"/>
      <c r="C2895" s="1321"/>
      <c r="D2895" s="1322"/>
      <c r="E2895" s="134" t="str">
        <f t="shared" ref="E2895:I2895" si="1194">+E2022</f>
        <v>DOMICILIARIA 2</v>
      </c>
      <c r="F2895" s="134">
        <f t="shared" si="1194"/>
        <v>4.0199999999999996</v>
      </c>
      <c r="G2895" s="134">
        <f t="shared" si="1194"/>
        <v>0.7</v>
      </c>
      <c r="H2895" s="128">
        <f t="shared" si="1194"/>
        <v>1.6750000000000003</v>
      </c>
      <c r="I2895" s="127">
        <f t="shared" si="1194"/>
        <v>0.5</v>
      </c>
      <c r="J2895" s="750">
        <f t="shared" si="1162"/>
        <v>2.356725</v>
      </c>
    </row>
    <row r="2896" spans="1:10">
      <c r="A2896" s="1320"/>
      <c r="B2896" s="1321"/>
      <c r="C2896" s="1321"/>
      <c r="D2896" s="1322"/>
      <c r="E2896" s="134" t="str">
        <f t="shared" ref="E2896:G2896" si="1195">+E2023</f>
        <v>DOMICILIARIA 3</v>
      </c>
      <c r="F2896" s="134">
        <f t="shared" si="1195"/>
        <v>4.42</v>
      </c>
      <c r="G2896" s="134">
        <f t="shared" si="1195"/>
        <v>0.7</v>
      </c>
      <c r="H2896" s="128">
        <f>+H2023</f>
        <v>1.6750000000000003</v>
      </c>
      <c r="I2896" s="127">
        <f>+I2023</f>
        <v>0.5</v>
      </c>
      <c r="J2896" s="750">
        <f t="shared" si="1162"/>
        <v>2.5912250000000001</v>
      </c>
    </row>
    <row r="2897" spans="1:10">
      <c r="A2897" s="1320"/>
      <c r="B2897" s="1321"/>
      <c r="C2897" s="1321"/>
      <c r="D2897" s="1322"/>
      <c r="E2897" s="134" t="str">
        <f t="shared" ref="E2897:I2897" si="1196">+E2024</f>
        <v>DOMICILIARIA 4</v>
      </c>
      <c r="F2897" s="134">
        <f t="shared" si="1196"/>
        <v>4.55</v>
      </c>
      <c r="G2897" s="134">
        <f t="shared" si="1196"/>
        <v>0.7</v>
      </c>
      <c r="H2897" s="128">
        <f t="shared" si="1196"/>
        <v>1.6750000000000003</v>
      </c>
      <c r="I2897" s="127">
        <f t="shared" si="1196"/>
        <v>0.5</v>
      </c>
      <c r="J2897" s="750">
        <f t="shared" si="1162"/>
        <v>2.6674375000000001</v>
      </c>
    </row>
    <row r="2898" spans="1:10">
      <c r="A2898" s="1320"/>
      <c r="B2898" s="1321"/>
      <c r="C2898" s="1321"/>
      <c r="D2898" s="1322"/>
      <c r="E2898" s="134" t="str">
        <f t="shared" ref="E2898:I2898" si="1197">+E2025</f>
        <v>DOMICILIARIA 5</v>
      </c>
      <c r="F2898" s="134">
        <f t="shared" si="1197"/>
        <v>4.75</v>
      </c>
      <c r="G2898" s="134">
        <f t="shared" si="1197"/>
        <v>0.7</v>
      </c>
      <c r="H2898" s="128">
        <f t="shared" si="1197"/>
        <v>1.6750000000000003</v>
      </c>
      <c r="I2898" s="127">
        <f t="shared" si="1197"/>
        <v>0.5</v>
      </c>
      <c r="J2898" s="750">
        <f t="shared" si="1162"/>
        <v>2.7846875000000004</v>
      </c>
    </row>
    <row r="2899" spans="1:10">
      <c r="A2899" s="1320"/>
      <c r="B2899" s="1321"/>
      <c r="C2899" s="1321"/>
      <c r="D2899" s="1322"/>
      <c r="E2899" s="134" t="str">
        <f t="shared" ref="E2899:G2899" si="1198">+E2026</f>
        <v>DOMICILIARIA 6</v>
      </c>
      <c r="F2899" s="134">
        <f t="shared" si="1198"/>
        <v>4.71</v>
      </c>
      <c r="G2899" s="134">
        <f t="shared" si="1198"/>
        <v>0.7</v>
      </c>
      <c r="H2899" s="128">
        <f>+H2026</f>
        <v>1.6750000000000003</v>
      </c>
      <c r="I2899" s="127">
        <f>+I2026</f>
        <v>0.5</v>
      </c>
      <c r="J2899" s="750">
        <f t="shared" si="1162"/>
        <v>2.7612375</v>
      </c>
    </row>
    <row r="2900" spans="1:10">
      <c r="A2900" s="1320"/>
      <c r="B2900" s="1321"/>
      <c r="C2900" s="1321"/>
      <c r="D2900" s="1322"/>
      <c r="E2900" s="134" t="str">
        <f t="shared" ref="E2900:I2900" si="1199">+E2027</f>
        <v>DOMICILIARIA 7</v>
      </c>
      <c r="F2900" s="134">
        <f t="shared" si="1199"/>
        <v>3.79</v>
      </c>
      <c r="G2900" s="134">
        <f t="shared" si="1199"/>
        <v>0.7</v>
      </c>
      <c r="H2900" s="128">
        <f t="shared" si="1199"/>
        <v>1.6750000000000003</v>
      </c>
      <c r="I2900" s="127">
        <f t="shared" si="1199"/>
        <v>0.5</v>
      </c>
      <c r="J2900" s="750">
        <f t="shared" si="1162"/>
        <v>2.2218875000000002</v>
      </c>
    </row>
    <row r="2901" spans="1:10">
      <c r="A2901" s="1320"/>
      <c r="B2901" s="1321"/>
      <c r="C2901" s="1321"/>
      <c r="D2901" s="1322"/>
      <c r="E2901" s="134" t="str">
        <f>+E2028</f>
        <v>DOMICILIARIA 8</v>
      </c>
      <c r="F2901" s="134">
        <f>+F2028</f>
        <v>4.5199999999999996</v>
      </c>
      <c r="G2901" s="134">
        <f>+G2028</f>
        <v>0.7</v>
      </c>
      <c r="H2901" s="128">
        <f>+H2028</f>
        <v>1.6750000000000003</v>
      </c>
      <c r="I2901" s="127">
        <f>+I2028</f>
        <v>0.5</v>
      </c>
      <c r="J2901" s="750">
        <f t="shared" si="1162"/>
        <v>2.6498500000000003</v>
      </c>
    </row>
    <row r="2902" spans="1:10">
      <c r="A2902" s="1320"/>
      <c r="B2902" s="1321"/>
      <c r="C2902" s="1321"/>
      <c r="D2902" s="1322"/>
      <c r="E2902" s="134" t="str">
        <f t="shared" ref="E2902:G2902" si="1200">+E2029</f>
        <v>DOMICILIARIA 9</v>
      </c>
      <c r="F2902" s="134">
        <f t="shared" si="1200"/>
        <v>5.23</v>
      </c>
      <c r="G2902" s="134">
        <f t="shared" si="1200"/>
        <v>0.7</v>
      </c>
      <c r="H2902" s="128">
        <f>+H2029</f>
        <v>1.6750000000000003</v>
      </c>
      <c r="I2902" s="127">
        <f>+I2029</f>
        <v>0.5</v>
      </c>
      <c r="J2902" s="750">
        <f t="shared" si="1162"/>
        <v>3.0660875000000005</v>
      </c>
    </row>
    <row r="2903" spans="1:10">
      <c r="A2903" s="1320"/>
      <c r="B2903" s="1321"/>
      <c r="C2903" s="1321"/>
      <c r="D2903" s="1322"/>
      <c r="E2903" s="134" t="str">
        <f t="shared" ref="E2903:I2903" si="1201">+E2030</f>
        <v>DOMICILIARIA 10</v>
      </c>
      <c r="F2903" s="134">
        <f t="shared" si="1201"/>
        <v>4.75</v>
      </c>
      <c r="G2903" s="134">
        <f t="shared" si="1201"/>
        <v>0.7</v>
      </c>
      <c r="H2903" s="128">
        <f t="shared" si="1201"/>
        <v>1.6750000000000003</v>
      </c>
      <c r="I2903" s="127">
        <f t="shared" si="1201"/>
        <v>0.5</v>
      </c>
      <c r="J2903" s="750">
        <f t="shared" si="1162"/>
        <v>2.7846875000000004</v>
      </c>
    </row>
    <row r="2904" spans="1:10">
      <c r="A2904" s="1320"/>
      <c r="B2904" s="1321"/>
      <c r="C2904" s="1321"/>
      <c r="D2904" s="1322"/>
      <c r="E2904" s="134" t="str">
        <f t="shared" ref="E2904:I2904" si="1202">+E2031</f>
        <v>DOMICILIARIA 11</v>
      </c>
      <c r="F2904" s="134">
        <f t="shared" si="1202"/>
        <v>4.16</v>
      </c>
      <c r="G2904" s="134">
        <f t="shared" si="1202"/>
        <v>0.7</v>
      </c>
      <c r="H2904" s="128">
        <f t="shared" si="1202"/>
        <v>1.6750000000000003</v>
      </c>
      <c r="I2904" s="127">
        <f t="shared" si="1202"/>
        <v>0.5</v>
      </c>
      <c r="J2904" s="750">
        <f t="shared" si="1162"/>
        <v>2.4388000000000005</v>
      </c>
    </row>
    <row r="2905" spans="1:10">
      <c r="A2905" s="1320"/>
      <c r="B2905" s="1321"/>
      <c r="C2905" s="1321"/>
      <c r="D2905" s="1322"/>
      <c r="E2905" s="134" t="str">
        <f t="shared" ref="E2905:G2905" si="1203">+E2032</f>
        <v>DOMICILIARIA 12</v>
      </c>
      <c r="F2905" s="134">
        <f t="shared" si="1203"/>
        <v>4.79</v>
      </c>
      <c r="G2905" s="134">
        <f t="shared" si="1203"/>
        <v>0.7</v>
      </c>
      <c r="H2905" s="128">
        <f>+H2032</f>
        <v>1.6750000000000003</v>
      </c>
      <c r="I2905" s="127">
        <f>+I2032</f>
        <v>0.5</v>
      </c>
      <c r="J2905" s="750">
        <f t="shared" si="1162"/>
        <v>2.8081375000000004</v>
      </c>
    </row>
    <row r="2906" spans="1:10">
      <c r="A2906" s="1320"/>
      <c r="B2906" s="1321"/>
      <c r="C2906" s="1321"/>
      <c r="D2906" s="1322"/>
      <c r="E2906" s="134" t="str">
        <f t="shared" ref="E2906:I2906" si="1204">+E2033</f>
        <v>DOMICILIARIA 13</v>
      </c>
      <c r="F2906" s="134">
        <f t="shared" si="1204"/>
        <v>5.22</v>
      </c>
      <c r="G2906" s="134">
        <f t="shared" si="1204"/>
        <v>0.7</v>
      </c>
      <c r="H2906" s="128">
        <f t="shared" si="1204"/>
        <v>1.6750000000000003</v>
      </c>
      <c r="I2906" s="127">
        <f t="shared" si="1204"/>
        <v>0.5</v>
      </c>
      <c r="J2906" s="750">
        <f t="shared" si="1162"/>
        <v>3.060225</v>
      </c>
    </row>
    <row r="2907" spans="1:10">
      <c r="A2907" s="1320"/>
      <c r="B2907" s="1321"/>
      <c r="C2907" s="1321"/>
      <c r="D2907" s="1322"/>
      <c r="E2907" s="134" t="str">
        <f t="shared" ref="E2907:I2907" si="1205">+E2034</f>
        <v>DOMICILIARIA 14</v>
      </c>
      <c r="F2907" s="134">
        <f t="shared" si="1205"/>
        <v>4.95</v>
      </c>
      <c r="G2907" s="134">
        <f t="shared" si="1205"/>
        <v>0.7</v>
      </c>
      <c r="H2907" s="128">
        <f t="shared" si="1205"/>
        <v>1.6750000000000003</v>
      </c>
      <c r="I2907" s="127">
        <f t="shared" si="1205"/>
        <v>0.5</v>
      </c>
      <c r="J2907" s="750">
        <f t="shared" si="1162"/>
        <v>2.9019375000000003</v>
      </c>
    </row>
    <row r="2908" spans="1:10">
      <c r="A2908" s="1320"/>
      <c r="B2908" s="1321"/>
      <c r="C2908" s="1321"/>
      <c r="D2908" s="1322"/>
      <c r="E2908" s="134" t="str">
        <f t="shared" ref="E2908:G2908" si="1206">+E2035</f>
        <v>P42 A P32</v>
      </c>
      <c r="F2908" s="134">
        <f t="shared" si="1206"/>
        <v>0</v>
      </c>
      <c r="G2908" s="134">
        <f t="shared" si="1206"/>
        <v>0</v>
      </c>
      <c r="H2908" s="128">
        <f>+H2035</f>
        <v>0</v>
      </c>
      <c r="I2908" s="127">
        <f>+I2035</f>
        <v>0</v>
      </c>
      <c r="J2908" s="750">
        <f t="shared" si="1162"/>
        <v>0</v>
      </c>
    </row>
    <row r="2909" spans="1:10">
      <c r="A2909" s="1320"/>
      <c r="B2909" s="1321"/>
      <c r="C2909" s="1321"/>
      <c r="D2909" s="1322"/>
      <c r="E2909" s="134" t="str">
        <f t="shared" ref="E2909:I2909" si="1207">+E2036</f>
        <v>DOMICILIARIA 1</v>
      </c>
      <c r="F2909" s="134">
        <f t="shared" si="1207"/>
        <v>5.2</v>
      </c>
      <c r="G2909" s="134">
        <f t="shared" si="1207"/>
        <v>0.7</v>
      </c>
      <c r="H2909" s="128">
        <f t="shared" si="1207"/>
        <v>1.8374999999999999</v>
      </c>
      <c r="I2909" s="127">
        <f t="shared" si="1207"/>
        <v>0.5</v>
      </c>
      <c r="J2909" s="750">
        <f t="shared" si="1162"/>
        <v>3.3442499999999997</v>
      </c>
    </row>
    <row r="2910" spans="1:10">
      <c r="A2910" s="1320"/>
      <c r="B2910" s="1321"/>
      <c r="C2910" s="1321"/>
      <c r="D2910" s="1322"/>
      <c r="E2910" s="134" t="str">
        <f t="shared" ref="E2910:I2910" si="1208">+E2037</f>
        <v>DOMICILIARIA 2</v>
      </c>
      <c r="F2910" s="134">
        <f t="shared" si="1208"/>
        <v>5.44</v>
      </c>
      <c r="G2910" s="134">
        <f t="shared" si="1208"/>
        <v>0.7</v>
      </c>
      <c r="H2910" s="128">
        <f t="shared" si="1208"/>
        <v>1.8374999999999999</v>
      </c>
      <c r="I2910" s="127">
        <f t="shared" si="1208"/>
        <v>0.5</v>
      </c>
      <c r="J2910" s="750">
        <f t="shared" si="1162"/>
        <v>3.4985999999999997</v>
      </c>
    </row>
    <row r="2911" spans="1:10">
      <c r="A2911" s="1320"/>
      <c r="B2911" s="1321"/>
      <c r="C2911" s="1321"/>
      <c r="D2911" s="1322"/>
      <c r="E2911" s="134" t="str">
        <f t="shared" ref="E2911:G2911" si="1209">+E2038</f>
        <v>DOMICILIARIA 3</v>
      </c>
      <c r="F2911" s="134">
        <f t="shared" si="1209"/>
        <v>5.5</v>
      </c>
      <c r="G2911" s="134">
        <f t="shared" si="1209"/>
        <v>0.7</v>
      </c>
      <c r="H2911" s="128">
        <f>+H2038</f>
        <v>1.8374999999999999</v>
      </c>
      <c r="I2911" s="127">
        <f>+I2038</f>
        <v>0.5</v>
      </c>
      <c r="J2911" s="750">
        <f t="shared" si="1162"/>
        <v>3.5371874999999995</v>
      </c>
    </row>
    <row r="2912" spans="1:10">
      <c r="A2912" s="1320"/>
      <c r="B2912" s="1321"/>
      <c r="C2912" s="1321"/>
      <c r="D2912" s="1322"/>
      <c r="E2912" s="134" t="str">
        <f t="shared" ref="E2912:I2912" si="1210">+E2039</f>
        <v>DOMICILIARIA 4</v>
      </c>
      <c r="F2912" s="134">
        <f t="shared" si="1210"/>
        <v>4.83</v>
      </c>
      <c r="G2912" s="134">
        <f t="shared" si="1210"/>
        <v>0.7</v>
      </c>
      <c r="H2912" s="128">
        <f t="shared" si="1210"/>
        <v>1.8374999999999999</v>
      </c>
      <c r="I2912" s="127">
        <f t="shared" si="1210"/>
        <v>0.5</v>
      </c>
      <c r="J2912" s="750">
        <f t="shared" si="1162"/>
        <v>3.1062937499999999</v>
      </c>
    </row>
    <row r="2913" spans="1:10">
      <c r="A2913" s="1320"/>
      <c r="B2913" s="1321"/>
      <c r="C2913" s="1321"/>
      <c r="D2913" s="1322"/>
      <c r="E2913" s="134" t="str">
        <f t="shared" ref="E2913:I2913" si="1211">+E2040</f>
        <v>DOMICILIARIA 5</v>
      </c>
      <c r="F2913" s="134">
        <f t="shared" si="1211"/>
        <v>5.01</v>
      </c>
      <c r="G2913" s="134">
        <f t="shared" si="1211"/>
        <v>0.7</v>
      </c>
      <c r="H2913" s="128">
        <f t="shared" si="1211"/>
        <v>1.8374999999999999</v>
      </c>
      <c r="I2913" s="127">
        <f t="shared" si="1211"/>
        <v>0.5</v>
      </c>
      <c r="J2913" s="750">
        <f t="shared" si="1162"/>
        <v>3.2220562499999996</v>
      </c>
    </row>
    <row r="2914" spans="1:10">
      <c r="A2914" s="1320"/>
      <c r="B2914" s="1321"/>
      <c r="C2914" s="1321"/>
      <c r="D2914" s="1322"/>
      <c r="E2914" s="134" t="str">
        <f t="shared" ref="E2914:G2914" si="1212">+E2041</f>
        <v>DOMICILIARIA 6</v>
      </c>
      <c r="F2914" s="134">
        <f t="shared" si="1212"/>
        <v>5.4</v>
      </c>
      <c r="G2914" s="134">
        <f t="shared" si="1212"/>
        <v>0.7</v>
      </c>
      <c r="H2914" s="128">
        <f>+H2041</f>
        <v>1.8374999999999999</v>
      </c>
      <c r="I2914" s="127">
        <f>+I2041</f>
        <v>0.5</v>
      </c>
      <c r="J2914" s="750">
        <f t="shared" si="1162"/>
        <v>3.4728749999999997</v>
      </c>
    </row>
    <row r="2915" spans="1:10">
      <c r="A2915" s="1320"/>
      <c r="B2915" s="1321"/>
      <c r="C2915" s="1321"/>
      <c r="D2915" s="1322"/>
      <c r="E2915" s="134" t="str">
        <f t="shared" ref="E2915:I2915" si="1213">+E2042</f>
        <v>DOMICILIARIA 7</v>
      </c>
      <c r="F2915" s="134">
        <f t="shared" si="1213"/>
        <v>4.3899999999999997</v>
      </c>
      <c r="G2915" s="134">
        <f t="shared" si="1213"/>
        <v>0.7</v>
      </c>
      <c r="H2915" s="128">
        <f t="shared" si="1213"/>
        <v>1.8374999999999999</v>
      </c>
      <c r="I2915" s="127">
        <f t="shared" si="1213"/>
        <v>0.5</v>
      </c>
      <c r="J2915" s="750">
        <f t="shared" ref="J2915:J2938" si="1214">+F2915*G2915*I2915*H2915</f>
        <v>2.8233187499999994</v>
      </c>
    </row>
    <row r="2916" spans="1:10">
      <c r="A2916" s="1320"/>
      <c r="B2916" s="1321"/>
      <c r="C2916" s="1321"/>
      <c r="D2916" s="1322"/>
      <c r="E2916" s="134" t="str">
        <f t="shared" ref="E2916:I2916" si="1215">+E2043</f>
        <v>DOMICILIARIA 8</v>
      </c>
      <c r="F2916" s="134">
        <f t="shared" si="1215"/>
        <v>5.52</v>
      </c>
      <c r="G2916" s="134">
        <f t="shared" si="1215"/>
        <v>0.7</v>
      </c>
      <c r="H2916" s="128">
        <f t="shared" si="1215"/>
        <v>1.8374999999999999</v>
      </c>
      <c r="I2916" s="127">
        <f t="shared" si="1215"/>
        <v>0.5</v>
      </c>
      <c r="J2916" s="750">
        <f t="shared" si="1214"/>
        <v>3.5500499999999993</v>
      </c>
    </row>
    <row r="2917" spans="1:10">
      <c r="A2917" s="1320"/>
      <c r="B2917" s="1321"/>
      <c r="C2917" s="1321"/>
      <c r="D2917" s="1322"/>
      <c r="E2917" s="134" t="str">
        <f t="shared" ref="E2917:I2917" si="1216">+E2044</f>
        <v>P23 A P16</v>
      </c>
      <c r="F2917" s="134">
        <f t="shared" si="1216"/>
        <v>0</v>
      </c>
      <c r="G2917" s="134">
        <f t="shared" si="1216"/>
        <v>0</v>
      </c>
      <c r="H2917" s="128">
        <f t="shared" si="1216"/>
        <v>0</v>
      </c>
      <c r="I2917" s="127">
        <f t="shared" si="1216"/>
        <v>0</v>
      </c>
      <c r="J2917" s="750">
        <f t="shared" si="1214"/>
        <v>0</v>
      </c>
    </row>
    <row r="2918" spans="1:10">
      <c r="A2918" s="1320"/>
      <c r="B2918" s="1321"/>
      <c r="C2918" s="1321"/>
      <c r="D2918" s="1322"/>
      <c r="E2918" s="134" t="str">
        <f t="shared" ref="E2918:I2918" si="1217">+E2045</f>
        <v>DOMICILIARIA 1</v>
      </c>
      <c r="F2918" s="134">
        <f t="shared" si="1217"/>
        <v>4.4000000000000004</v>
      </c>
      <c r="G2918" s="134">
        <f t="shared" si="1217"/>
        <v>0.7</v>
      </c>
      <c r="H2918" s="128">
        <f t="shared" si="1217"/>
        <v>1.6125000000000003</v>
      </c>
      <c r="I2918" s="127">
        <f t="shared" si="1217"/>
        <v>0.5</v>
      </c>
      <c r="J2918" s="750">
        <f t="shared" si="1214"/>
        <v>2.4832500000000004</v>
      </c>
    </row>
    <row r="2919" spans="1:10">
      <c r="A2919" s="1320"/>
      <c r="B2919" s="1321"/>
      <c r="C2919" s="1321"/>
      <c r="D2919" s="1322"/>
      <c r="E2919" s="134" t="str">
        <f t="shared" ref="E2919:I2919" si="1218">+E2046</f>
        <v>DOMICILIARIA 2</v>
      </c>
      <c r="F2919" s="134">
        <f t="shared" si="1218"/>
        <v>4.55</v>
      </c>
      <c r="G2919" s="134">
        <f t="shared" si="1218"/>
        <v>0.7</v>
      </c>
      <c r="H2919" s="128">
        <f t="shared" si="1218"/>
        <v>1.6125000000000003</v>
      </c>
      <c r="I2919" s="127">
        <f t="shared" si="1218"/>
        <v>0.5</v>
      </c>
      <c r="J2919" s="750">
        <f t="shared" si="1214"/>
        <v>2.5679062500000001</v>
      </c>
    </row>
    <row r="2920" spans="1:10">
      <c r="A2920" s="1320"/>
      <c r="B2920" s="1321"/>
      <c r="C2920" s="1321"/>
      <c r="D2920" s="1322"/>
      <c r="E2920" s="134" t="str">
        <f t="shared" ref="E2920:I2920" si="1219">+E2047</f>
        <v>DOMICILIARIA 3</v>
      </c>
      <c r="F2920" s="134">
        <f t="shared" si="1219"/>
        <v>4.6500000000000004</v>
      </c>
      <c r="G2920" s="134">
        <f t="shared" si="1219"/>
        <v>0.7</v>
      </c>
      <c r="H2920" s="128">
        <f t="shared" si="1219"/>
        <v>1.6125000000000003</v>
      </c>
      <c r="I2920" s="127">
        <f t="shared" si="1219"/>
        <v>0.5</v>
      </c>
      <c r="J2920" s="750">
        <f t="shared" si="1214"/>
        <v>2.6243437500000004</v>
      </c>
    </row>
    <row r="2921" spans="1:10">
      <c r="A2921" s="1320"/>
      <c r="B2921" s="1321"/>
      <c r="C2921" s="1321"/>
      <c r="D2921" s="1322"/>
      <c r="E2921" s="134" t="str">
        <f t="shared" ref="E2921:I2921" si="1220">+E2048</f>
        <v>DOMICILIARIA 4</v>
      </c>
      <c r="F2921" s="134">
        <f t="shared" si="1220"/>
        <v>4.9800000000000004</v>
      </c>
      <c r="G2921" s="134">
        <f t="shared" si="1220"/>
        <v>0.7</v>
      </c>
      <c r="H2921" s="128">
        <f t="shared" si="1220"/>
        <v>1.6125000000000003</v>
      </c>
      <c r="I2921" s="127">
        <f t="shared" si="1220"/>
        <v>0.5</v>
      </c>
      <c r="J2921" s="750">
        <f t="shared" si="1214"/>
        <v>2.8105875000000005</v>
      </c>
    </row>
    <row r="2922" spans="1:10">
      <c r="A2922" s="1320"/>
      <c r="B2922" s="1321"/>
      <c r="C2922" s="1321"/>
      <c r="D2922" s="1322"/>
      <c r="E2922" s="134" t="str">
        <f t="shared" ref="E2922:I2922" si="1221">+E2049</f>
        <v>DOMICILIARIA 5</v>
      </c>
      <c r="F2922" s="134">
        <f t="shared" si="1221"/>
        <v>5.09</v>
      </c>
      <c r="G2922" s="134">
        <f t="shared" si="1221"/>
        <v>0.7</v>
      </c>
      <c r="H2922" s="128">
        <f t="shared" si="1221"/>
        <v>1.6125000000000003</v>
      </c>
      <c r="I2922" s="127">
        <f t="shared" si="1221"/>
        <v>0.5</v>
      </c>
      <c r="J2922" s="750">
        <f t="shared" si="1214"/>
        <v>2.8726687500000003</v>
      </c>
    </row>
    <row r="2923" spans="1:10">
      <c r="A2923" s="1320"/>
      <c r="B2923" s="1321"/>
      <c r="C2923" s="1321"/>
      <c r="D2923" s="1322"/>
      <c r="E2923" s="134" t="str">
        <f t="shared" ref="E2923:I2923" si="1222">+E2050</f>
        <v>DOMICILIARIA 6</v>
      </c>
      <c r="F2923" s="134">
        <f t="shared" si="1222"/>
        <v>4.25</v>
      </c>
      <c r="G2923" s="134">
        <f t="shared" si="1222"/>
        <v>0.7</v>
      </c>
      <c r="H2923" s="128">
        <f t="shared" si="1222"/>
        <v>1.6125000000000003</v>
      </c>
      <c r="I2923" s="127">
        <f t="shared" si="1222"/>
        <v>0.5</v>
      </c>
      <c r="J2923" s="750">
        <f t="shared" si="1214"/>
        <v>2.3985937500000003</v>
      </c>
    </row>
    <row r="2924" spans="1:10">
      <c r="A2924" s="1320"/>
      <c r="B2924" s="1321"/>
      <c r="C2924" s="1321"/>
      <c r="D2924" s="1322"/>
      <c r="E2924" s="134" t="str">
        <f t="shared" ref="E2924:I2924" si="1223">+E2051</f>
        <v>DOMICILIARIA 7</v>
      </c>
      <c r="F2924" s="134">
        <f t="shared" si="1223"/>
        <v>4.32</v>
      </c>
      <c r="G2924" s="134">
        <f t="shared" si="1223"/>
        <v>0.7</v>
      </c>
      <c r="H2924" s="128">
        <f t="shared" si="1223"/>
        <v>1.6125000000000003</v>
      </c>
      <c r="I2924" s="127">
        <f t="shared" si="1223"/>
        <v>0.5</v>
      </c>
      <c r="J2924" s="750">
        <f t="shared" si="1214"/>
        <v>2.4381000000000004</v>
      </c>
    </row>
    <row r="2925" spans="1:10">
      <c r="A2925" s="1320"/>
      <c r="B2925" s="1321"/>
      <c r="C2925" s="1321"/>
      <c r="D2925" s="1322"/>
      <c r="E2925" s="134" t="str">
        <f t="shared" ref="E2925:I2925" si="1224">+E2052</f>
        <v>DOMICILIARIA 1</v>
      </c>
      <c r="F2925" s="134">
        <f t="shared" si="1224"/>
        <v>3.97</v>
      </c>
      <c r="G2925" s="134">
        <f t="shared" si="1224"/>
        <v>0.7</v>
      </c>
      <c r="H2925" s="128">
        <f t="shared" si="1224"/>
        <v>1.6125000000000003</v>
      </c>
      <c r="I2925" s="127">
        <f t="shared" si="1224"/>
        <v>0.5</v>
      </c>
      <c r="J2925" s="750">
        <f t="shared" si="1214"/>
        <v>2.2405687500000004</v>
      </c>
    </row>
    <row r="2926" spans="1:10">
      <c r="A2926" s="1320"/>
      <c r="B2926" s="1321"/>
      <c r="C2926" s="1321"/>
      <c r="D2926" s="1322"/>
      <c r="E2926" s="134" t="str">
        <f t="shared" ref="E2926:I2926" si="1225">+E2053</f>
        <v>DOMICILIARIA 2</v>
      </c>
      <c r="F2926" s="134">
        <f t="shared" si="1225"/>
        <v>4.5999999999999996</v>
      </c>
      <c r="G2926" s="134">
        <f t="shared" si="1225"/>
        <v>0.7</v>
      </c>
      <c r="H2926" s="128">
        <f t="shared" si="1225"/>
        <v>1.6125000000000003</v>
      </c>
      <c r="I2926" s="127">
        <f t="shared" si="1225"/>
        <v>0.5</v>
      </c>
      <c r="J2926" s="750">
        <f t="shared" si="1214"/>
        <v>2.5961250000000002</v>
      </c>
    </row>
    <row r="2927" spans="1:10">
      <c r="A2927" s="1320"/>
      <c r="B2927" s="1321"/>
      <c r="C2927" s="1321"/>
      <c r="D2927" s="1322"/>
      <c r="E2927" s="134" t="str">
        <f t="shared" ref="E2927:I2927" si="1226">+E2054</f>
        <v>P43 A P34</v>
      </c>
      <c r="F2927" s="134">
        <f t="shared" si="1226"/>
        <v>0</v>
      </c>
      <c r="G2927" s="134">
        <f t="shared" si="1226"/>
        <v>0</v>
      </c>
      <c r="H2927" s="128">
        <f t="shared" si="1226"/>
        <v>0</v>
      </c>
      <c r="I2927" s="127">
        <f t="shared" si="1226"/>
        <v>0</v>
      </c>
      <c r="J2927" s="750">
        <f t="shared" si="1214"/>
        <v>0</v>
      </c>
    </row>
    <row r="2928" spans="1:10">
      <c r="A2928" s="1320"/>
      <c r="B2928" s="1321"/>
      <c r="C2928" s="1321"/>
      <c r="D2928" s="1322"/>
      <c r="E2928" s="134" t="str">
        <f t="shared" ref="E2928:I2928" si="1227">+E2055</f>
        <v>DOMICILIARIA 1</v>
      </c>
      <c r="F2928" s="134">
        <f t="shared" si="1227"/>
        <v>4.4400000000000004</v>
      </c>
      <c r="G2928" s="134">
        <f t="shared" si="1227"/>
        <v>1.2</v>
      </c>
      <c r="H2928" s="128">
        <f t="shared" si="1227"/>
        <v>2.8624999999999998</v>
      </c>
      <c r="I2928" s="127">
        <f t="shared" si="1227"/>
        <v>0.5</v>
      </c>
      <c r="J2928" s="750">
        <f t="shared" si="1214"/>
        <v>7.6257000000000001</v>
      </c>
    </row>
    <row r="2929" spans="1:10">
      <c r="A2929" s="1320"/>
      <c r="B2929" s="1321"/>
      <c r="C2929" s="1321"/>
      <c r="D2929" s="1322"/>
      <c r="E2929" s="134" t="str">
        <f t="shared" ref="E2929:I2929" si="1228">+E2056</f>
        <v>DOMICILIARIA 2</v>
      </c>
      <c r="F2929" s="134">
        <f t="shared" si="1228"/>
        <v>4.58</v>
      </c>
      <c r="G2929" s="134">
        <f t="shared" si="1228"/>
        <v>1.2</v>
      </c>
      <c r="H2929" s="128">
        <f t="shared" si="1228"/>
        <v>2.8624999999999998</v>
      </c>
      <c r="I2929" s="127">
        <f t="shared" si="1228"/>
        <v>0.5</v>
      </c>
      <c r="J2929" s="750">
        <f t="shared" si="1214"/>
        <v>7.8661499999999993</v>
      </c>
    </row>
    <row r="2930" spans="1:10">
      <c r="A2930" s="1320"/>
      <c r="B2930" s="1321"/>
      <c r="C2930" s="1321"/>
      <c r="D2930" s="1322"/>
      <c r="E2930" s="134" t="str">
        <f t="shared" ref="E2930:I2930" si="1229">+E2057</f>
        <v>DOMICILIARIA 3</v>
      </c>
      <c r="F2930" s="134">
        <f t="shared" si="1229"/>
        <v>4.41</v>
      </c>
      <c r="G2930" s="134">
        <f t="shared" si="1229"/>
        <v>1.2</v>
      </c>
      <c r="H2930" s="128">
        <f t="shared" si="1229"/>
        <v>2.8624999999999998</v>
      </c>
      <c r="I2930" s="127">
        <f t="shared" si="1229"/>
        <v>0.5</v>
      </c>
      <c r="J2930" s="750">
        <f t="shared" si="1214"/>
        <v>7.5741749999999994</v>
      </c>
    </row>
    <row r="2931" spans="1:10">
      <c r="A2931" s="1320"/>
      <c r="B2931" s="1321"/>
      <c r="C2931" s="1321"/>
      <c r="D2931" s="1322"/>
      <c r="E2931" s="134" t="str">
        <f t="shared" ref="E2931:I2931" si="1230">+E2058</f>
        <v>DOMICILIARIA 4</v>
      </c>
      <c r="F2931" s="134">
        <f t="shared" si="1230"/>
        <v>4.49</v>
      </c>
      <c r="G2931" s="134">
        <f t="shared" si="1230"/>
        <v>1.2</v>
      </c>
      <c r="H2931" s="128">
        <f t="shared" si="1230"/>
        <v>2.8624999999999998</v>
      </c>
      <c r="I2931" s="127">
        <f t="shared" si="1230"/>
        <v>0.5</v>
      </c>
      <c r="J2931" s="750">
        <f t="shared" si="1214"/>
        <v>7.711574999999999</v>
      </c>
    </row>
    <row r="2932" spans="1:10">
      <c r="A2932" s="1320"/>
      <c r="B2932" s="1321"/>
      <c r="C2932" s="1321"/>
      <c r="D2932" s="1322"/>
      <c r="E2932" s="134" t="str">
        <f t="shared" ref="E2932:I2932" si="1231">+E2059</f>
        <v>DOMICILIARIA 5</v>
      </c>
      <c r="F2932" s="134">
        <f t="shared" si="1231"/>
        <v>4.8899999999999997</v>
      </c>
      <c r="G2932" s="134">
        <f t="shared" si="1231"/>
        <v>1.2</v>
      </c>
      <c r="H2932" s="128">
        <f t="shared" si="1231"/>
        <v>2.8624999999999998</v>
      </c>
      <c r="I2932" s="127">
        <f t="shared" si="1231"/>
        <v>0.5</v>
      </c>
      <c r="J2932" s="750">
        <f t="shared" si="1214"/>
        <v>8.3985749999999992</v>
      </c>
    </row>
    <row r="2933" spans="1:10">
      <c r="A2933" s="1320"/>
      <c r="B2933" s="1321"/>
      <c r="C2933" s="1321"/>
      <c r="D2933" s="1322"/>
      <c r="E2933" s="134" t="str">
        <f t="shared" ref="E2933:I2933" si="1232">+E2060</f>
        <v>DOMICILIARIA 6</v>
      </c>
      <c r="F2933" s="134">
        <f t="shared" si="1232"/>
        <v>4.8</v>
      </c>
      <c r="G2933" s="134">
        <f t="shared" si="1232"/>
        <v>1.2</v>
      </c>
      <c r="H2933" s="128">
        <f t="shared" si="1232"/>
        <v>2.8624999999999998</v>
      </c>
      <c r="I2933" s="127">
        <f t="shared" si="1232"/>
        <v>0.5</v>
      </c>
      <c r="J2933" s="750">
        <f t="shared" si="1214"/>
        <v>8.2439999999999998</v>
      </c>
    </row>
    <row r="2934" spans="1:10">
      <c r="A2934" s="1320"/>
      <c r="B2934" s="1321"/>
      <c r="C2934" s="1321"/>
      <c r="D2934" s="1322"/>
      <c r="E2934" s="134" t="str">
        <f t="shared" ref="E2934:I2934" si="1233">+E2061</f>
        <v>DOMICILIARIA 7</v>
      </c>
      <c r="F2934" s="134">
        <f t="shared" si="1233"/>
        <v>4.67</v>
      </c>
      <c r="G2934" s="134">
        <f t="shared" si="1233"/>
        <v>1.2</v>
      </c>
      <c r="H2934" s="128">
        <f t="shared" si="1233"/>
        <v>2.8624999999999998</v>
      </c>
      <c r="I2934" s="127">
        <f t="shared" si="1233"/>
        <v>0.5</v>
      </c>
      <c r="J2934" s="750">
        <f t="shared" si="1214"/>
        <v>8.0207249999999988</v>
      </c>
    </row>
    <row r="2935" spans="1:10">
      <c r="A2935" s="1320"/>
      <c r="B2935" s="1321"/>
      <c r="C2935" s="1321"/>
      <c r="D2935" s="1322"/>
      <c r="E2935" s="134" t="str">
        <f t="shared" ref="E2935:I2935" si="1234">+E2062</f>
        <v>DOMICILIARIA 8</v>
      </c>
      <c r="F2935" s="134">
        <f t="shared" si="1234"/>
        <v>5.01</v>
      </c>
      <c r="G2935" s="134">
        <f t="shared" si="1234"/>
        <v>1.2</v>
      </c>
      <c r="H2935" s="128">
        <f t="shared" si="1234"/>
        <v>2.8624999999999998</v>
      </c>
      <c r="I2935" s="127">
        <f t="shared" si="1234"/>
        <v>0.5</v>
      </c>
      <c r="J2935" s="750">
        <f t="shared" si="1214"/>
        <v>8.6046749999999985</v>
      </c>
    </row>
    <row r="2936" spans="1:10">
      <c r="A2936" s="1320"/>
      <c r="B2936" s="1321"/>
      <c r="C2936" s="1321"/>
      <c r="D2936" s="1322"/>
      <c r="E2936" s="134" t="str">
        <f t="shared" ref="E2936:I2936" si="1235">+E2063</f>
        <v>P25 A P57</v>
      </c>
      <c r="F2936" s="134">
        <f t="shared" si="1235"/>
        <v>0</v>
      </c>
      <c r="G2936" s="134">
        <f t="shared" si="1235"/>
        <v>0</v>
      </c>
      <c r="H2936" s="128">
        <f t="shared" si="1235"/>
        <v>0</v>
      </c>
      <c r="I2936" s="127">
        <f t="shared" si="1235"/>
        <v>0</v>
      </c>
      <c r="J2936" s="750">
        <f t="shared" si="1214"/>
        <v>0</v>
      </c>
    </row>
    <row r="2937" spans="1:10">
      <c r="A2937" s="1320"/>
      <c r="B2937" s="1321"/>
      <c r="C2937" s="1321"/>
      <c r="D2937" s="1322"/>
      <c r="E2937" s="134" t="str">
        <f t="shared" ref="E2937:I2937" si="1236">+E2064</f>
        <v>P57 A P17</v>
      </c>
      <c r="F2937" s="134">
        <f t="shared" si="1236"/>
        <v>0</v>
      </c>
      <c r="G2937" s="134">
        <f t="shared" si="1236"/>
        <v>0</v>
      </c>
      <c r="H2937" s="128">
        <f t="shared" si="1236"/>
        <v>0</v>
      </c>
      <c r="I2937" s="127">
        <f t="shared" si="1236"/>
        <v>0</v>
      </c>
      <c r="J2937" s="750">
        <f t="shared" si="1214"/>
        <v>0</v>
      </c>
    </row>
    <row r="2938" spans="1:10">
      <c r="A2938" s="1320"/>
      <c r="B2938" s="1321"/>
      <c r="C2938" s="1321"/>
      <c r="D2938" s="1322"/>
      <c r="E2938" s="134" t="str">
        <f t="shared" ref="E2938:I2938" si="1237">+E2065</f>
        <v>DOMICILIARIA 1</v>
      </c>
      <c r="F2938" s="134">
        <f t="shared" si="1237"/>
        <v>5.35</v>
      </c>
      <c r="G2938" s="134">
        <f t="shared" si="1237"/>
        <v>0.7</v>
      </c>
      <c r="H2938" s="128">
        <f t="shared" si="1237"/>
        <v>1.665</v>
      </c>
      <c r="I2938" s="127">
        <f t="shared" si="1237"/>
        <v>0.5</v>
      </c>
      <c r="J2938" s="750">
        <f t="shared" si="1214"/>
        <v>3.1177124999999997</v>
      </c>
    </row>
    <row r="2939" spans="1:10">
      <c r="A2939" s="1320"/>
      <c r="B2939" s="1321"/>
      <c r="C2939" s="1321"/>
      <c r="D2939" s="1322"/>
      <c r="E2939" s="134" t="str">
        <f t="shared" ref="E2939:I2939" si="1238">+E2066</f>
        <v>DOMICILIARIA 2</v>
      </c>
      <c r="F2939" s="134">
        <f t="shared" si="1238"/>
        <v>4.59</v>
      </c>
      <c r="G2939" s="134">
        <f t="shared" si="1238"/>
        <v>0.7</v>
      </c>
      <c r="H2939" s="128">
        <f t="shared" si="1238"/>
        <v>1.665</v>
      </c>
      <c r="I2939" s="127">
        <f t="shared" si="1238"/>
        <v>0.5</v>
      </c>
      <c r="J2939" s="750">
        <f t="shared" ref="J2939:J2950" si="1239">+F2939*G2939*I2939*H2939</f>
        <v>2.6748224999999999</v>
      </c>
    </row>
    <row r="2940" spans="1:10">
      <c r="A2940" s="1320"/>
      <c r="B2940" s="1321"/>
      <c r="C2940" s="1321"/>
      <c r="D2940" s="1322"/>
      <c r="E2940" s="134" t="str">
        <f t="shared" ref="E2940:I2940" si="1240">+E2067</f>
        <v>DOMICILIARIA 3</v>
      </c>
      <c r="F2940" s="134">
        <f t="shared" si="1240"/>
        <v>4.49</v>
      </c>
      <c r="G2940" s="134">
        <f t="shared" si="1240"/>
        <v>0.7</v>
      </c>
      <c r="H2940" s="128">
        <f t="shared" si="1240"/>
        <v>1.665</v>
      </c>
      <c r="I2940" s="127">
        <f t="shared" si="1240"/>
        <v>0.5</v>
      </c>
      <c r="J2940" s="750">
        <f t="shared" si="1239"/>
        <v>2.6165474999999998</v>
      </c>
    </row>
    <row r="2941" spans="1:10">
      <c r="A2941" s="1320"/>
      <c r="B2941" s="1321"/>
      <c r="C2941" s="1321"/>
      <c r="D2941" s="1322"/>
      <c r="E2941" s="134" t="str">
        <f t="shared" ref="E2941:I2941" si="1241">+E2068</f>
        <v>DOMICILIARIA 4</v>
      </c>
      <c r="F2941" s="134">
        <f t="shared" si="1241"/>
        <v>4.37</v>
      </c>
      <c r="G2941" s="134">
        <f t="shared" si="1241"/>
        <v>0.7</v>
      </c>
      <c r="H2941" s="128">
        <f t="shared" si="1241"/>
        <v>1.665</v>
      </c>
      <c r="I2941" s="127">
        <f t="shared" si="1241"/>
        <v>0.5</v>
      </c>
      <c r="J2941" s="750">
        <f t="shared" si="1239"/>
        <v>2.5466175</v>
      </c>
    </row>
    <row r="2942" spans="1:10">
      <c r="A2942" s="1320"/>
      <c r="B2942" s="1321"/>
      <c r="C2942" s="1321"/>
      <c r="D2942" s="1322"/>
      <c r="E2942" s="134" t="str">
        <f t="shared" ref="E2942:I2942" si="1242">+E2069</f>
        <v>DOMICILIARIA 5</v>
      </c>
      <c r="F2942" s="134">
        <f t="shared" si="1242"/>
        <v>4.3099999999999996</v>
      </c>
      <c r="G2942" s="134">
        <f t="shared" si="1242"/>
        <v>0.7</v>
      </c>
      <c r="H2942" s="128">
        <f t="shared" si="1242"/>
        <v>1.665</v>
      </c>
      <c r="I2942" s="127">
        <f t="shared" si="1242"/>
        <v>0.5</v>
      </c>
      <c r="J2942" s="750">
        <f t="shared" si="1239"/>
        <v>2.5116524999999994</v>
      </c>
    </row>
    <row r="2943" spans="1:10">
      <c r="A2943" s="1320"/>
      <c r="B2943" s="1321"/>
      <c r="C2943" s="1321"/>
      <c r="D2943" s="1322"/>
      <c r="E2943" s="134" t="str">
        <f t="shared" ref="E2943:I2943" si="1243">+E2070</f>
        <v>DOMICILIARIA 6</v>
      </c>
      <c r="F2943" s="134">
        <f t="shared" si="1243"/>
        <v>4.4400000000000004</v>
      </c>
      <c r="G2943" s="134">
        <f t="shared" si="1243"/>
        <v>0.7</v>
      </c>
      <c r="H2943" s="128">
        <f t="shared" si="1243"/>
        <v>1.665</v>
      </c>
      <c r="I2943" s="127">
        <f t="shared" si="1243"/>
        <v>0.5</v>
      </c>
      <c r="J2943" s="750">
        <f t="shared" si="1239"/>
        <v>2.5874100000000002</v>
      </c>
    </row>
    <row r="2944" spans="1:10">
      <c r="A2944" s="1320"/>
      <c r="B2944" s="1321"/>
      <c r="C2944" s="1321"/>
      <c r="D2944" s="1322"/>
      <c r="E2944" s="134" t="str">
        <f t="shared" ref="E2944:I2944" si="1244">+E2071</f>
        <v>DOMICILIARIA 7</v>
      </c>
      <c r="F2944" s="134">
        <f t="shared" si="1244"/>
        <v>4.3899999999999997</v>
      </c>
      <c r="G2944" s="134">
        <f t="shared" si="1244"/>
        <v>0.7</v>
      </c>
      <c r="H2944" s="128">
        <f t="shared" si="1244"/>
        <v>1.665</v>
      </c>
      <c r="I2944" s="127">
        <f t="shared" si="1244"/>
        <v>0.5</v>
      </c>
      <c r="J2944" s="750">
        <f t="shared" si="1239"/>
        <v>2.5582724999999997</v>
      </c>
    </row>
    <row r="2945" spans="1:10">
      <c r="A2945" s="1320"/>
      <c r="B2945" s="1321"/>
      <c r="C2945" s="1321"/>
      <c r="D2945" s="1322"/>
      <c r="E2945" s="134" t="str">
        <f t="shared" ref="E2945:I2945" si="1245">+E2072</f>
        <v>DOMICILIARIA 8</v>
      </c>
      <c r="F2945" s="134">
        <f t="shared" si="1245"/>
        <v>4.53</v>
      </c>
      <c r="G2945" s="134">
        <f t="shared" si="1245"/>
        <v>0.7</v>
      </c>
      <c r="H2945" s="128">
        <f t="shared" si="1245"/>
        <v>1.665</v>
      </c>
      <c r="I2945" s="127">
        <f t="shared" si="1245"/>
        <v>0.5</v>
      </c>
      <c r="J2945" s="750">
        <f t="shared" si="1239"/>
        <v>2.6398574999999997</v>
      </c>
    </row>
    <row r="2946" spans="1:10">
      <c r="A2946" s="1320"/>
      <c r="B2946" s="1321"/>
      <c r="C2946" s="1321"/>
      <c r="D2946" s="1322"/>
      <c r="E2946" s="134" t="str">
        <f t="shared" ref="E2946:I2946" si="1246">+E2073</f>
        <v>DOMICILIARIA 9</v>
      </c>
      <c r="F2946" s="134">
        <f t="shared" si="1246"/>
        <v>4.4400000000000004</v>
      </c>
      <c r="G2946" s="134">
        <f t="shared" si="1246"/>
        <v>0.7</v>
      </c>
      <c r="H2946" s="128">
        <f t="shared" si="1246"/>
        <v>1.665</v>
      </c>
      <c r="I2946" s="127">
        <f t="shared" si="1246"/>
        <v>0.5</v>
      </c>
      <c r="J2946" s="750">
        <f t="shared" si="1239"/>
        <v>2.5874100000000002</v>
      </c>
    </row>
    <row r="2947" spans="1:10">
      <c r="A2947" s="1320"/>
      <c r="B2947" s="1321"/>
      <c r="C2947" s="1321"/>
      <c r="D2947" s="1322"/>
      <c r="E2947" s="134" t="str">
        <f t="shared" ref="E2947:I2947" si="1247">+E2074</f>
        <v>DOMICILIARIA 10</v>
      </c>
      <c r="F2947" s="134">
        <f t="shared" si="1247"/>
        <v>4.58</v>
      </c>
      <c r="G2947" s="134">
        <f t="shared" si="1247"/>
        <v>0.7</v>
      </c>
      <c r="H2947" s="128">
        <f t="shared" si="1247"/>
        <v>1.665</v>
      </c>
      <c r="I2947" s="127">
        <f t="shared" si="1247"/>
        <v>0.5</v>
      </c>
      <c r="J2947" s="750">
        <f t="shared" si="1239"/>
        <v>2.6689950000000002</v>
      </c>
    </row>
    <row r="2948" spans="1:10">
      <c r="A2948" s="1320"/>
      <c r="B2948" s="1321"/>
      <c r="C2948" s="1321"/>
      <c r="D2948" s="1322"/>
      <c r="E2948" s="134" t="str">
        <f t="shared" ref="E2948:I2948" si="1248">+E2075</f>
        <v>DOMICILIARIA 11</v>
      </c>
      <c r="F2948" s="134">
        <f t="shared" si="1248"/>
        <v>5.83</v>
      </c>
      <c r="G2948" s="134">
        <f t="shared" si="1248"/>
        <v>0.7</v>
      </c>
      <c r="H2948" s="128">
        <f t="shared" si="1248"/>
        <v>1.665</v>
      </c>
      <c r="I2948" s="127">
        <f t="shared" si="1248"/>
        <v>0.5</v>
      </c>
      <c r="J2948" s="750">
        <f t="shared" si="1239"/>
        <v>3.3974324999999999</v>
      </c>
    </row>
    <row r="2949" spans="1:10">
      <c r="A2949" s="1320"/>
      <c r="B2949" s="1321"/>
      <c r="C2949" s="1321"/>
      <c r="D2949" s="1322"/>
      <c r="E2949" s="134" t="str">
        <f t="shared" ref="E2949:I2949" si="1249">+E2076</f>
        <v>DOMICILIARIA 12</v>
      </c>
      <c r="F2949" s="134">
        <f t="shared" si="1249"/>
        <v>5.7</v>
      </c>
      <c r="G2949" s="134">
        <f t="shared" si="1249"/>
        <v>0.7</v>
      </c>
      <c r="H2949" s="128">
        <f t="shared" si="1249"/>
        <v>1.665</v>
      </c>
      <c r="I2949" s="127">
        <f t="shared" si="1249"/>
        <v>0.5</v>
      </c>
      <c r="J2949" s="750">
        <f t="shared" si="1239"/>
        <v>3.3216749999999999</v>
      </c>
    </row>
    <row r="2950" spans="1:10">
      <c r="A2950" s="1320"/>
      <c r="B2950" s="1321"/>
      <c r="C2950" s="1321"/>
      <c r="D2950" s="1322"/>
      <c r="E2950" s="134" t="str">
        <f t="shared" ref="E2950:I2950" si="1250">+E2077</f>
        <v>DOMICILIARIA 13</v>
      </c>
      <c r="F2950" s="134">
        <f t="shared" si="1250"/>
        <v>6.1</v>
      </c>
      <c r="G2950" s="134">
        <f t="shared" si="1250"/>
        <v>0.7</v>
      </c>
      <c r="H2950" s="128">
        <f t="shared" si="1250"/>
        <v>1.665</v>
      </c>
      <c r="I2950" s="127">
        <f t="shared" si="1250"/>
        <v>0.5</v>
      </c>
      <c r="J2950" s="750">
        <f t="shared" si="1239"/>
        <v>3.5547749999999998</v>
      </c>
    </row>
    <row r="2951" spans="1:10">
      <c r="A2951" s="1320"/>
      <c r="B2951" s="1321"/>
      <c r="C2951" s="1321"/>
      <c r="D2951" s="1322"/>
      <c r="E2951" s="134" t="str">
        <f t="shared" ref="E2951:I2952" si="1251">+E2078</f>
        <v>DOMICILIARIA 14</v>
      </c>
      <c r="F2951" s="134">
        <f t="shared" si="1251"/>
        <v>4.8099999999999996</v>
      </c>
      <c r="G2951" s="134">
        <f t="shared" si="1251"/>
        <v>0.7</v>
      </c>
      <c r="H2951" s="128">
        <f t="shared" si="1251"/>
        <v>1.665</v>
      </c>
      <c r="I2951" s="127">
        <f t="shared" si="1251"/>
        <v>0.5</v>
      </c>
      <c r="J2951" s="750">
        <f t="shared" ref="J2951" si="1252">+F2951*G2951*I2951*H2951</f>
        <v>2.8030274999999998</v>
      </c>
    </row>
    <row r="2952" spans="1:10" ht="13.5" thickBot="1">
      <c r="A2952" s="1320"/>
      <c r="B2952" s="1321"/>
      <c r="C2952" s="1321"/>
      <c r="D2952" s="1322"/>
      <c r="E2952" s="134" t="str">
        <f t="shared" si="1251"/>
        <v>SOCAVACIÓN DE LOSAS</v>
      </c>
      <c r="F2952" s="134">
        <f t="shared" si="1251"/>
        <v>3776.46</v>
      </c>
      <c r="G2952" s="134">
        <f t="shared" si="1251"/>
        <v>0.4</v>
      </c>
      <c r="H2952" s="128">
        <f t="shared" si="1251"/>
        <v>1.4</v>
      </c>
      <c r="I2952" s="127">
        <f t="shared" si="1251"/>
        <v>0.5</v>
      </c>
      <c r="J2952" s="750">
        <f t="shared" ref="J2952" si="1253">+F2952*G2952*I2952*H2952</f>
        <v>1057.4087999999999</v>
      </c>
    </row>
    <row r="2953" spans="1:10" ht="13.5" thickBot="1">
      <c r="A2953" s="1323"/>
      <c r="B2953" s="1324"/>
      <c r="C2953" s="1324"/>
      <c r="D2953" s="1325"/>
      <c r="E2953" s="606" t="s">
        <v>49</v>
      </c>
      <c r="F2953" s="938"/>
      <c r="G2953" s="384"/>
      <c r="H2953" s="384"/>
      <c r="I2953" s="928"/>
      <c r="J2953" s="753">
        <f>ROUND(SUM(J2088:J2952),2)</f>
        <v>3247.71</v>
      </c>
    </row>
    <row r="2954" spans="1:10" ht="38.25" customHeight="1" thickBot="1">
      <c r="A2954" s="1326" t="str">
        <f>+'PRESU OFICIAL'!B30</f>
        <v>Suministro, extendida y compactación de material seleccionado para Subbase Granular Clase C. La unidad de medida y forma de pago corresponden al material compactado</v>
      </c>
      <c r="B2954" s="1327"/>
      <c r="C2954" s="1327"/>
      <c r="D2954" s="1327"/>
      <c r="E2954" s="1327"/>
      <c r="F2954" s="1327"/>
      <c r="G2954" s="1327"/>
      <c r="H2954" s="1329"/>
      <c r="I2954" s="132" t="str">
        <f>'PRESU OFICIAL'!C30</f>
        <v>M3</v>
      </c>
      <c r="J2954" s="435" t="str">
        <f>+'PRESU OFICIAL'!A30</f>
        <v>1,5,3</v>
      </c>
    </row>
    <row r="2955" spans="1:10" ht="15.75" customHeight="1" thickBot="1">
      <c r="A2955" s="1317" t="s">
        <v>831</v>
      </c>
      <c r="B2955" s="1318"/>
      <c r="C2955" s="1318"/>
      <c r="D2955" s="1319"/>
      <c r="E2955" s="112" t="s">
        <v>3</v>
      </c>
      <c r="F2955" s="939" t="s">
        <v>59</v>
      </c>
      <c r="G2955" s="112" t="s">
        <v>60</v>
      </c>
      <c r="H2955" s="112" t="s">
        <v>61</v>
      </c>
      <c r="I2955" s="114"/>
      <c r="J2955" s="112" t="s">
        <v>49</v>
      </c>
    </row>
    <row r="2956" spans="1:10">
      <c r="A2956" s="1320"/>
      <c r="B2956" s="1321"/>
      <c r="C2956" s="1321"/>
      <c r="D2956" s="1322"/>
      <c r="E2956" s="119"/>
      <c r="F2956" s="129"/>
      <c r="G2956" s="119"/>
      <c r="H2956" s="750"/>
      <c r="I2956" s="127"/>
      <c r="J2956" s="750"/>
    </row>
    <row r="2957" spans="1:10">
      <c r="A2957" s="1320"/>
      <c r="B2957" s="1321"/>
      <c r="C2957" s="1321"/>
      <c r="D2957" s="1322"/>
      <c r="E2957" s="119" t="str">
        <f>E1215</f>
        <v>P1 A P2</v>
      </c>
      <c r="F2957" s="943"/>
      <c r="G2957" s="119"/>
      <c r="H2957" s="750"/>
      <c r="I2957" s="757"/>
      <c r="J2957" s="750"/>
    </row>
    <row r="2958" spans="1:10">
      <c r="A2958" s="1320"/>
      <c r="B2958" s="1321"/>
      <c r="C2958" s="1321"/>
      <c r="D2958" s="1322"/>
      <c r="E2958" s="119" t="str">
        <f>E1216</f>
        <v>DOMICILIARIA 1</v>
      </c>
      <c r="F2958" s="637">
        <f>F1216</f>
        <v>5.58</v>
      </c>
      <c r="G2958" s="138">
        <f>G1216</f>
        <v>0.7</v>
      </c>
      <c r="H2958" s="128">
        <v>0</v>
      </c>
      <c r="I2958" s="139"/>
      <c r="J2958" s="750">
        <f>+F2958*G2958*H2958</f>
        <v>0</v>
      </c>
    </row>
    <row r="2959" spans="1:10">
      <c r="A2959" s="1320"/>
      <c r="B2959" s="1321"/>
      <c r="C2959" s="1321"/>
      <c r="D2959" s="1322"/>
      <c r="E2959" s="119" t="str">
        <f t="shared" ref="E2959:G2959" si="1254">E1217</f>
        <v>DOMICILIARIA 2</v>
      </c>
      <c r="F2959" s="637">
        <f t="shared" si="1254"/>
        <v>3.25</v>
      </c>
      <c r="G2959" s="138">
        <f t="shared" si="1254"/>
        <v>0.7</v>
      </c>
      <c r="H2959" s="128">
        <v>0</v>
      </c>
      <c r="I2959" s="139"/>
      <c r="J2959" s="750">
        <f t="shared" ref="J2959:J2961" si="1255">+F2959*G2959*H2959</f>
        <v>0</v>
      </c>
    </row>
    <row r="2960" spans="1:10">
      <c r="A2960" s="1320"/>
      <c r="B2960" s="1321"/>
      <c r="C2960" s="1321"/>
      <c r="D2960" s="1322"/>
      <c r="E2960" s="119" t="str">
        <f t="shared" ref="E2960:G2960" si="1256">E1218</f>
        <v>DOMICILIARIA 3</v>
      </c>
      <c r="F2960" s="637">
        <f t="shared" si="1256"/>
        <v>5.1100000000000003</v>
      </c>
      <c r="G2960" s="138">
        <f t="shared" si="1256"/>
        <v>0.7</v>
      </c>
      <c r="H2960" s="128">
        <v>0</v>
      </c>
      <c r="I2960" s="139"/>
      <c r="J2960" s="750">
        <f t="shared" si="1255"/>
        <v>0</v>
      </c>
    </row>
    <row r="2961" spans="1:10">
      <c r="A2961" s="1320"/>
      <c r="B2961" s="1321"/>
      <c r="C2961" s="1321"/>
      <c r="D2961" s="1322"/>
      <c r="E2961" s="119" t="str">
        <f t="shared" ref="E2961:G2961" si="1257">E1219</f>
        <v>DOMICILIARIA 4</v>
      </c>
      <c r="F2961" s="637">
        <f t="shared" si="1257"/>
        <v>4.82</v>
      </c>
      <c r="G2961" s="138">
        <f t="shared" si="1257"/>
        <v>0.7</v>
      </c>
      <c r="H2961" s="128">
        <v>0</v>
      </c>
      <c r="I2961" s="139"/>
      <c r="J2961" s="750">
        <f t="shared" si="1255"/>
        <v>0</v>
      </c>
    </row>
    <row r="2962" spans="1:10">
      <c r="A2962" s="1320"/>
      <c r="B2962" s="1321"/>
      <c r="C2962" s="1321"/>
      <c r="D2962" s="1322"/>
      <c r="E2962" s="119" t="str">
        <f t="shared" ref="E2962:G2962" si="1258">E1220</f>
        <v>DOMICILIARIA 5</v>
      </c>
      <c r="F2962" s="637">
        <f t="shared" si="1258"/>
        <v>4.71</v>
      </c>
      <c r="G2962" s="138">
        <f t="shared" si="1258"/>
        <v>0.7</v>
      </c>
      <c r="H2962" s="128">
        <v>0</v>
      </c>
      <c r="I2962" s="139"/>
      <c r="J2962" s="750">
        <f t="shared" ref="J2962:J2968" si="1259">+F2962*G2962*H2962</f>
        <v>0</v>
      </c>
    </row>
    <row r="2963" spans="1:10">
      <c r="A2963" s="1320"/>
      <c r="B2963" s="1321"/>
      <c r="C2963" s="1321"/>
      <c r="D2963" s="1322"/>
      <c r="E2963" s="119" t="str">
        <f t="shared" ref="E2963:G2963" si="1260">E1221</f>
        <v>DOMICILIARIA 6</v>
      </c>
      <c r="F2963" s="637">
        <f t="shared" si="1260"/>
        <v>5.1100000000000003</v>
      </c>
      <c r="G2963" s="138">
        <f t="shared" si="1260"/>
        <v>0.7</v>
      </c>
      <c r="H2963" s="128">
        <v>0</v>
      </c>
      <c r="I2963" s="139"/>
      <c r="J2963" s="750">
        <f t="shared" si="1259"/>
        <v>0</v>
      </c>
    </row>
    <row r="2964" spans="1:10">
      <c r="A2964" s="1320"/>
      <c r="B2964" s="1321"/>
      <c r="C2964" s="1321"/>
      <c r="D2964" s="1322"/>
      <c r="E2964" s="119" t="str">
        <f t="shared" ref="E2964:G2964" si="1261">E1222</f>
        <v>DOMICILIARIA 7</v>
      </c>
      <c r="F2964" s="637">
        <f t="shared" si="1261"/>
        <v>4.88</v>
      </c>
      <c r="G2964" s="138">
        <f t="shared" si="1261"/>
        <v>0.7</v>
      </c>
      <c r="H2964" s="128">
        <v>0</v>
      </c>
      <c r="I2964" s="139"/>
      <c r="J2964" s="750">
        <f t="shared" si="1259"/>
        <v>0</v>
      </c>
    </row>
    <row r="2965" spans="1:10">
      <c r="A2965" s="1320"/>
      <c r="B2965" s="1321"/>
      <c r="C2965" s="1321"/>
      <c r="D2965" s="1322"/>
      <c r="E2965" s="119" t="str">
        <f t="shared" ref="E2965:G2965" si="1262">E1223</f>
        <v>DOMICILIARIA 8</v>
      </c>
      <c r="F2965" s="637">
        <f t="shared" si="1262"/>
        <v>5.26</v>
      </c>
      <c r="G2965" s="138">
        <f t="shared" si="1262"/>
        <v>0.7</v>
      </c>
      <c r="H2965" s="128">
        <v>0</v>
      </c>
      <c r="I2965" s="139"/>
      <c r="J2965" s="750">
        <f t="shared" si="1259"/>
        <v>0</v>
      </c>
    </row>
    <row r="2966" spans="1:10">
      <c r="A2966" s="1320"/>
      <c r="B2966" s="1321"/>
      <c r="C2966" s="1321"/>
      <c r="D2966" s="1322"/>
      <c r="E2966" s="119" t="str">
        <f t="shared" ref="E2966:G2966" si="1263">E1224</f>
        <v>DOMICILIARIA 9</v>
      </c>
      <c r="F2966" s="637">
        <f t="shared" si="1263"/>
        <v>4.72</v>
      </c>
      <c r="G2966" s="138">
        <f t="shared" si="1263"/>
        <v>0.7</v>
      </c>
      <c r="H2966" s="128">
        <v>0</v>
      </c>
      <c r="I2966" s="139"/>
      <c r="J2966" s="750">
        <f t="shared" si="1259"/>
        <v>0</v>
      </c>
    </row>
    <row r="2967" spans="1:10">
      <c r="A2967" s="1320"/>
      <c r="B2967" s="1321"/>
      <c r="C2967" s="1321"/>
      <c r="D2967" s="1322"/>
      <c r="E2967" s="119" t="str">
        <f t="shared" ref="E2967:G2967" si="1264">E1225</f>
        <v>DOMICILIARIA 10</v>
      </c>
      <c r="F2967" s="637">
        <f t="shared" si="1264"/>
        <v>4.55</v>
      </c>
      <c r="G2967" s="138">
        <f t="shared" si="1264"/>
        <v>0.7</v>
      </c>
      <c r="H2967" s="128">
        <v>0</v>
      </c>
      <c r="I2967" s="139"/>
      <c r="J2967" s="750">
        <f t="shared" si="1259"/>
        <v>0</v>
      </c>
    </row>
    <row r="2968" spans="1:10">
      <c r="A2968" s="1320"/>
      <c r="B2968" s="1321"/>
      <c r="C2968" s="1321"/>
      <c r="D2968" s="1322"/>
      <c r="E2968" s="119" t="str">
        <f t="shared" ref="E2968:G2968" si="1265">E1226</f>
        <v>DOMICILIARIA 11</v>
      </c>
      <c r="F2968" s="637">
        <f t="shared" si="1265"/>
        <v>4.5</v>
      </c>
      <c r="G2968" s="138">
        <f t="shared" si="1265"/>
        <v>0.7</v>
      </c>
      <c r="H2968" s="128">
        <v>0</v>
      </c>
      <c r="I2968" s="139"/>
      <c r="J2968" s="750">
        <f t="shared" si="1259"/>
        <v>0</v>
      </c>
    </row>
    <row r="2969" spans="1:10">
      <c r="A2969" s="1320"/>
      <c r="B2969" s="1321"/>
      <c r="C2969" s="1321"/>
      <c r="D2969" s="1322"/>
      <c r="E2969" s="119" t="str">
        <f t="shared" ref="E2969:G2969" si="1266">E1227</f>
        <v>DOMICILIARIA 12</v>
      </c>
      <c r="F2969" s="637">
        <f t="shared" si="1266"/>
        <v>3.98</v>
      </c>
      <c r="G2969" s="138">
        <f t="shared" si="1266"/>
        <v>0.7</v>
      </c>
      <c r="H2969" s="128">
        <v>0</v>
      </c>
      <c r="I2969" s="139"/>
      <c r="J2969" s="750">
        <f t="shared" ref="J2969:J3032" si="1267">+F2969*G2969*H2969</f>
        <v>0</v>
      </c>
    </row>
    <row r="2970" spans="1:10">
      <c r="A2970" s="1320"/>
      <c r="B2970" s="1321"/>
      <c r="C2970" s="1321"/>
      <c r="D2970" s="1322"/>
      <c r="E2970" s="119" t="str">
        <f t="shared" ref="E2970:G2970" si="1268">E1228</f>
        <v>DOMICILIARIA 13</v>
      </c>
      <c r="F2970" s="637">
        <f t="shared" si="1268"/>
        <v>3.28</v>
      </c>
      <c r="G2970" s="138">
        <f t="shared" si="1268"/>
        <v>0.7</v>
      </c>
      <c r="H2970" s="128">
        <v>0</v>
      </c>
      <c r="I2970" s="139"/>
      <c r="J2970" s="750">
        <f t="shared" si="1267"/>
        <v>0</v>
      </c>
    </row>
    <row r="2971" spans="1:10">
      <c r="A2971" s="1320"/>
      <c r="B2971" s="1321"/>
      <c r="C2971" s="1321"/>
      <c r="D2971" s="1322"/>
      <c r="E2971" s="119" t="str">
        <f t="shared" ref="E2971:G2971" si="1269">E1229</f>
        <v>DOMICILIARIA 14</v>
      </c>
      <c r="F2971" s="637">
        <f t="shared" si="1269"/>
        <v>3.65</v>
      </c>
      <c r="G2971" s="138">
        <f t="shared" si="1269"/>
        <v>0.7</v>
      </c>
      <c r="H2971" s="128">
        <v>0</v>
      </c>
      <c r="I2971" s="139"/>
      <c r="J2971" s="750">
        <f t="shared" si="1267"/>
        <v>0</v>
      </c>
    </row>
    <row r="2972" spans="1:10">
      <c r="A2972" s="1320"/>
      <c r="B2972" s="1321"/>
      <c r="C2972" s="1321"/>
      <c r="D2972" s="1322"/>
      <c r="E2972" s="119" t="str">
        <f t="shared" ref="E2972:G2972" si="1270">E1230</f>
        <v>DOMICILIARIA 15</v>
      </c>
      <c r="F2972" s="637">
        <f t="shared" si="1270"/>
        <v>3.45</v>
      </c>
      <c r="G2972" s="138">
        <f t="shared" si="1270"/>
        <v>0.7</v>
      </c>
      <c r="H2972" s="128">
        <v>0</v>
      </c>
      <c r="I2972" s="139"/>
      <c r="J2972" s="750">
        <f t="shared" si="1267"/>
        <v>0</v>
      </c>
    </row>
    <row r="2973" spans="1:10">
      <c r="A2973" s="1320"/>
      <c r="B2973" s="1321"/>
      <c r="C2973" s="1321"/>
      <c r="D2973" s="1322"/>
      <c r="E2973" s="119" t="str">
        <f t="shared" ref="E2973:G2973" si="1271">E1231</f>
        <v>DOMICILIARIA 16</v>
      </c>
      <c r="F2973" s="637">
        <f t="shared" si="1271"/>
        <v>3.39</v>
      </c>
      <c r="G2973" s="138">
        <f t="shared" si="1271"/>
        <v>0.7</v>
      </c>
      <c r="H2973" s="128">
        <v>0</v>
      </c>
      <c r="I2973" s="139"/>
      <c r="J2973" s="750">
        <f t="shared" si="1267"/>
        <v>0</v>
      </c>
    </row>
    <row r="2974" spans="1:10">
      <c r="A2974" s="1320"/>
      <c r="B2974" s="1321"/>
      <c r="C2974" s="1321"/>
      <c r="D2974" s="1322"/>
      <c r="E2974" s="119" t="str">
        <f t="shared" ref="E2974:G2974" si="1272">E1232</f>
        <v>DOMICILIARIA 17</v>
      </c>
      <c r="F2974" s="637">
        <f t="shared" si="1272"/>
        <v>3.76</v>
      </c>
      <c r="G2974" s="138">
        <f t="shared" si="1272"/>
        <v>0.7</v>
      </c>
      <c r="H2974" s="128">
        <v>0</v>
      </c>
      <c r="I2974" s="139"/>
      <c r="J2974" s="750">
        <f t="shared" si="1267"/>
        <v>0</v>
      </c>
    </row>
    <row r="2975" spans="1:10">
      <c r="A2975" s="1320"/>
      <c r="B2975" s="1321"/>
      <c r="C2975" s="1321"/>
      <c r="D2975" s="1322"/>
      <c r="E2975" s="119" t="str">
        <f t="shared" ref="E2975:G2975" si="1273">E1233</f>
        <v>DOMICILIARIA 18</v>
      </c>
      <c r="F2975" s="637">
        <f t="shared" si="1273"/>
        <v>5.18</v>
      </c>
      <c r="G2975" s="138">
        <f t="shared" si="1273"/>
        <v>0.7</v>
      </c>
      <c r="H2975" s="128">
        <v>0</v>
      </c>
      <c r="I2975" s="139"/>
      <c r="J2975" s="750">
        <f t="shared" si="1267"/>
        <v>0</v>
      </c>
    </row>
    <row r="2976" spans="1:10">
      <c r="A2976" s="1320"/>
      <c r="B2976" s="1321"/>
      <c r="C2976" s="1321"/>
      <c r="D2976" s="1322"/>
      <c r="E2976" s="119" t="str">
        <f t="shared" ref="E2976:G2976" si="1274">E1234</f>
        <v>DOMICILIARIA 19</v>
      </c>
      <c r="F2976" s="637">
        <f t="shared" si="1274"/>
        <v>5.47</v>
      </c>
      <c r="G2976" s="138">
        <f t="shared" si="1274"/>
        <v>0.7</v>
      </c>
      <c r="H2976" s="128">
        <v>0</v>
      </c>
      <c r="I2976" s="139"/>
      <c r="J2976" s="750">
        <f t="shared" si="1267"/>
        <v>0</v>
      </c>
    </row>
    <row r="2977" spans="1:10">
      <c r="A2977" s="1320"/>
      <c r="B2977" s="1321"/>
      <c r="C2977" s="1321"/>
      <c r="D2977" s="1322"/>
      <c r="E2977" s="119" t="str">
        <f t="shared" ref="E2977:G2977" si="1275">E1235</f>
        <v>DOMICILIARIA 20</v>
      </c>
      <c r="F2977" s="637">
        <f t="shared" si="1275"/>
        <v>5.65</v>
      </c>
      <c r="G2977" s="138">
        <f t="shared" si="1275"/>
        <v>0.7</v>
      </c>
      <c r="H2977" s="128">
        <v>0</v>
      </c>
      <c r="I2977" s="139"/>
      <c r="J2977" s="750">
        <f t="shared" si="1267"/>
        <v>0</v>
      </c>
    </row>
    <row r="2978" spans="1:10">
      <c r="A2978" s="1320"/>
      <c r="B2978" s="1321"/>
      <c r="C2978" s="1321"/>
      <c r="D2978" s="1322"/>
      <c r="E2978" s="119" t="str">
        <f t="shared" ref="E2978:G2978" si="1276">E1236</f>
        <v>P3 A P4</v>
      </c>
      <c r="F2978" s="637">
        <f t="shared" si="1276"/>
        <v>0</v>
      </c>
      <c r="G2978" s="138">
        <f t="shared" si="1276"/>
        <v>0</v>
      </c>
      <c r="H2978" s="128">
        <v>0</v>
      </c>
      <c r="I2978" s="139"/>
      <c r="J2978" s="750">
        <f t="shared" si="1267"/>
        <v>0</v>
      </c>
    </row>
    <row r="2979" spans="1:10">
      <c r="A2979" s="1320"/>
      <c r="B2979" s="1321"/>
      <c r="C2979" s="1321"/>
      <c r="D2979" s="1322"/>
      <c r="E2979" s="119" t="str">
        <f t="shared" ref="E2979:G2979" si="1277">E1237</f>
        <v>DOMICILIARIA 1</v>
      </c>
      <c r="F2979" s="637">
        <f t="shared" si="1277"/>
        <v>4.68</v>
      </c>
      <c r="G2979" s="138">
        <f t="shared" si="1277"/>
        <v>0.7</v>
      </c>
      <c r="H2979" s="128">
        <v>0</v>
      </c>
      <c r="I2979" s="139"/>
      <c r="J2979" s="750">
        <f t="shared" si="1267"/>
        <v>0</v>
      </c>
    </row>
    <row r="2980" spans="1:10">
      <c r="A2980" s="1320"/>
      <c r="B2980" s="1321"/>
      <c r="C2980" s="1321"/>
      <c r="D2980" s="1322"/>
      <c r="E2980" s="119" t="str">
        <f t="shared" ref="E2980:G2980" si="1278">E1238</f>
        <v>DOMICILIARIA 2</v>
      </c>
      <c r="F2980" s="637">
        <f t="shared" si="1278"/>
        <v>5.89</v>
      </c>
      <c r="G2980" s="138">
        <f t="shared" si="1278"/>
        <v>0.7</v>
      </c>
      <c r="H2980" s="128">
        <v>0</v>
      </c>
      <c r="I2980" s="139"/>
      <c r="J2980" s="750">
        <f t="shared" si="1267"/>
        <v>0</v>
      </c>
    </row>
    <row r="2981" spans="1:10">
      <c r="A2981" s="1320"/>
      <c r="B2981" s="1321"/>
      <c r="C2981" s="1321"/>
      <c r="D2981" s="1322"/>
      <c r="E2981" s="119" t="str">
        <f t="shared" ref="E2981:G2981" si="1279">E1239</f>
        <v>DOMICILIARIA 3</v>
      </c>
      <c r="F2981" s="637">
        <f t="shared" si="1279"/>
        <v>6.89</v>
      </c>
      <c r="G2981" s="138">
        <f t="shared" si="1279"/>
        <v>0.7</v>
      </c>
      <c r="H2981" s="128">
        <v>0</v>
      </c>
      <c r="I2981" s="139"/>
      <c r="J2981" s="750">
        <f t="shared" si="1267"/>
        <v>0</v>
      </c>
    </row>
    <row r="2982" spans="1:10">
      <c r="A2982" s="1320"/>
      <c r="B2982" s="1321"/>
      <c r="C2982" s="1321"/>
      <c r="D2982" s="1322"/>
      <c r="E2982" s="119" t="str">
        <f t="shared" ref="E2982:G2982" si="1280">E1240</f>
        <v>DOMICILIARIA 4</v>
      </c>
      <c r="F2982" s="637">
        <f t="shared" si="1280"/>
        <v>6.87</v>
      </c>
      <c r="G2982" s="138">
        <f t="shared" si="1280"/>
        <v>0.7</v>
      </c>
      <c r="H2982" s="128">
        <v>0</v>
      </c>
      <c r="I2982" s="139"/>
      <c r="J2982" s="750">
        <f t="shared" si="1267"/>
        <v>0</v>
      </c>
    </row>
    <row r="2983" spans="1:10">
      <c r="A2983" s="1320"/>
      <c r="B2983" s="1321"/>
      <c r="C2983" s="1321"/>
      <c r="D2983" s="1322"/>
      <c r="E2983" s="119" t="str">
        <f t="shared" ref="E2983:G2983" si="1281">E1241</f>
        <v>DOMICILIARIA 5</v>
      </c>
      <c r="F2983" s="637">
        <f t="shared" si="1281"/>
        <v>6.36</v>
      </c>
      <c r="G2983" s="138">
        <f t="shared" si="1281"/>
        <v>0.7</v>
      </c>
      <c r="H2983" s="128">
        <v>0</v>
      </c>
      <c r="I2983" s="139"/>
      <c r="J2983" s="750">
        <f t="shared" si="1267"/>
        <v>0</v>
      </c>
    </row>
    <row r="2984" spans="1:10">
      <c r="A2984" s="1320"/>
      <c r="B2984" s="1321"/>
      <c r="C2984" s="1321"/>
      <c r="D2984" s="1322"/>
      <c r="E2984" s="119" t="str">
        <f t="shared" ref="E2984:G2984" si="1282">E1242</f>
        <v>DOMICILIARIA 6</v>
      </c>
      <c r="F2984" s="637">
        <f t="shared" si="1282"/>
        <v>6.18</v>
      </c>
      <c r="G2984" s="138">
        <f t="shared" si="1282"/>
        <v>0.7</v>
      </c>
      <c r="H2984" s="128">
        <v>0</v>
      </c>
      <c r="I2984" s="139"/>
      <c r="J2984" s="750">
        <f t="shared" si="1267"/>
        <v>0</v>
      </c>
    </row>
    <row r="2985" spans="1:10">
      <c r="A2985" s="1320"/>
      <c r="B2985" s="1321"/>
      <c r="C2985" s="1321"/>
      <c r="D2985" s="1322"/>
      <c r="E2985" s="119" t="str">
        <f t="shared" ref="E2985:G2985" si="1283">E1243</f>
        <v>DOMICILIARIA 7</v>
      </c>
      <c r="F2985" s="637">
        <f t="shared" si="1283"/>
        <v>5.99</v>
      </c>
      <c r="G2985" s="138">
        <f t="shared" si="1283"/>
        <v>0.7</v>
      </c>
      <c r="H2985" s="128">
        <v>0</v>
      </c>
      <c r="I2985" s="139"/>
      <c r="J2985" s="750">
        <f t="shared" si="1267"/>
        <v>0</v>
      </c>
    </row>
    <row r="2986" spans="1:10">
      <c r="A2986" s="1320"/>
      <c r="B2986" s="1321"/>
      <c r="C2986" s="1321"/>
      <c r="D2986" s="1322"/>
      <c r="E2986" s="119" t="str">
        <f t="shared" ref="E2986:G2986" si="1284">E1244</f>
        <v>DOMICILIARIA 8</v>
      </c>
      <c r="F2986" s="637">
        <f t="shared" si="1284"/>
        <v>4.79</v>
      </c>
      <c r="G2986" s="138">
        <f t="shared" si="1284"/>
        <v>0.7</v>
      </c>
      <c r="H2986" s="128">
        <v>0</v>
      </c>
      <c r="I2986" s="139"/>
      <c r="J2986" s="750">
        <f t="shared" si="1267"/>
        <v>0</v>
      </c>
    </row>
    <row r="2987" spans="1:10">
      <c r="A2987" s="1320"/>
      <c r="B2987" s="1321"/>
      <c r="C2987" s="1321"/>
      <c r="D2987" s="1322"/>
      <c r="E2987" s="119" t="str">
        <f t="shared" ref="E2987:G2987" si="1285">E1245</f>
        <v>DOMICILIARIA 9</v>
      </c>
      <c r="F2987" s="637">
        <f t="shared" si="1285"/>
        <v>4.97</v>
      </c>
      <c r="G2987" s="138">
        <f t="shared" si="1285"/>
        <v>0.7</v>
      </c>
      <c r="H2987" s="128">
        <v>0</v>
      </c>
      <c r="I2987" s="139"/>
      <c r="J2987" s="750">
        <f t="shared" si="1267"/>
        <v>0</v>
      </c>
    </row>
    <row r="2988" spans="1:10">
      <c r="A2988" s="1320"/>
      <c r="B2988" s="1321"/>
      <c r="C2988" s="1321"/>
      <c r="D2988" s="1322"/>
      <c r="E2988" s="119" t="str">
        <f t="shared" ref="E2988:G2988" si="1286">E1246</f>
        <v>DOMICILIARIA 10</v>
      </c>
      <c r="F2988" s="637">
        <f t="shared" si="1286"/>
        <v>5.24</v>
      </c>
      <c r="G2988" s="138">
        <f t="shared" si="1286"/>
        <v>0.7</v>
      </c>
      <c r="H2988" s="128">
        <v>0</v>
      </c>
      <c r="I2988" s="139"/>
      <c r="J2988" s="750">
        <f t="shared" si="1267"/>
        <v>0</v>
      </c>
    </row>
    <row r="2989" spans="1:10">
      <c r="A2989" s="1320"/>
      <c r="B2989" s="1321"/>
      <c r="C2989" s="1321"/>
      <c r="D2989" s="1322"/>
      <c r="E2989" s="119" t="str">
        <f t="shared" ref="E2989:G2989" si="1287">E1247</f>
        <v>DOMICILIARIA 11</v>
      </c>
      <c r="F2989" s="637">
        <f t="shared" si="1287"/>
        <v>5.37</v>
      </c>
      <c r="G2989" s="138">
        <f t="shared" si="1287"/>
        <v>0.7</v>
      </c>
      <c r="H2989" s="128">
        <v>0</v>
      </c>
      <c r="I2989" s="139"/>
      <c r="J2989" s="750">
        <f t="shared" si="1267"/>
        <v>0</v>
      </c>
    </row>
    <row r="2990" spans="1:10">
      <c r="A2990" s="1320"/>
      <c r="B2990" s="1321"/>
      <c r="C2990" s="1321"/>
      <c r="D2990" s="1322"/>
      <c r="E2990" s="119" t="str">
        <f t="shared" ref="E2990:G2990" si="1288">E1248</f>
        <v>DOMICILIARIA 12</v>
      </c>
      <c r="F2990" s="637">
        <f t="shared" si="1288"/>
        <v>5.27</v>
      </c>
      <c r="G2990" s="138">
        <f t="shared" si="1288"/>
        <v>0.7</v>
      </c>
      <c r="H2990" s="128">
        <v>0</v>
      </c>
      <c r="I2990" s="139"/>
      <c r="J2990" s="750">
        <f t="shared" si="1267"/>
        <v>0</v>
      </c>
    </row>
    <row r="2991" spans="1:10">
      <c r="A2991" s="1320"/>
      <c r="B2991" s="1321"/>
      <c r="C2991" s="1321"/>
      <c r="D2991" s="1322"/>
      <c r="E2991" s="119" t="str">
        <f t="shared" ref="E2991:G2991" si="1289">E1249</f>
        <v>DOMICILIARIA 13</v>
      </c>
      <c r="F2991" s="637">
        <f t="shared" si="1289"/>
        <v>5.5</v>
      </c>
      <c r="G2991" s="138">
        <f t="shared" si="1289"/>
        <v>0.7</v>
      </c>
      <c r="H2991" s="128">
        <v>0</v>
      </c>
      <c r="I2991" s="139"/>
      <c r="J2991" s="750">
        <f t="shared" si="1267"/>
        <v>0</v>
      </c>
    </row>
    <row r="2992" spans="1:10">
      <c r="A2992" s="1320"/>
      <c r="B2992" s="1321"/>
      <c r="C2992" s="1321"/>
      <c r="D2992" s="1322"/>
      <c r="E2992" s="119" t="str">
        <f t="shared" ref="E2992:G2992" si="1290">E1250</f>
        <v>DOMICILIARIA 14</v>
      </c>
      <c r="F2992" s="637">
        <f t="shared" si="1290"/>
        <v>6.41</v>
      </c>
      <c r="G2992" s="138">
        <f t="shared" si="1290"/>
        <v>0.7</v>
      </c>
      <c r="H2992" s="128">
        <v>0</v>
      </c>
      <c r="I2992" s="139"/>
      <c r="J2992" s="750">
        <f t="shared" si="1267"/>
        <v>0</v>
      </c>
    </row>
    <row r="2993" spans="1:10">
      <c r="A2993" s="1320"/>
      <c r="B2993" s="1321"/>
      <c r="C2993" s="1321"/>
      <c r="D2993" s="1322"/>
      <c r="E2993" s="119" t="str">
        <f t="shared" ref="E2993:G2993" si="1291">E1251</f>
        <v>DOMICILIARIA 15</v>
      </c>
      <c r="F2993" s="637">
        <f t="shared" si="1291"/>
        <v>6.35</v>
      </c>
      <c r="G2993" s="138">
        <f t="shared" si="1291"/>
        <v>0.7</v>
      </c>
      <c r="H2993" s="128">
        <v>0</v>
      </c>
      <c r="I2993" s="139"/>
      <c r="J2993" s="750">
        <f t="shared" si="1267"/>
        <v>0</v>
      </c>
    </row>
    <row r="2994" spans="1:10">
      <c r="A2994" s="1320"/>
      <c r="B2994" s="1321"/>
      <c r="C2994" s="1321"/>
      <c r="D2994" s="1322"/>
      <c r="E2994" s="119" t="str">
        <f t="shared" ref="E2994:G2994" si="1292">E1252</f>
        <v>DOMICILIARIA 16</v>
      </c>
      <c r="F2994" s="637">
        <f t="shared" si="1292"/>
        <v>6.76</v>
      </c>
      <c r="G2994" s="138">
        <f t="shared" si="1292"/>
        <v>0.7</v>
      </c>
      <c r="H2994" s="128">
        <v>0</v>
      </c>
      <c r="I2994" s="139"/>
      <c r="J2994" s="750">
        <f t="shared" si="1267"/>
        <v>0</v>
      </c>
    </row>
    <row r="2995" spans="1:10">
      <c r="A2995" s="1320"/>
      <c r="B2995" s="1321"/>
      <c r="C2995" s="1321"/>
      <c r="D2995" s="1322"/>
      <c r="E2995" s="119" t="str">
        <f t="shared" ref="E2995:G2995" si="1293">E1253</f>
        <v>P4 A P5</v>
      </c>
      <c r="F2995" s="637">
        <f t="shared" si="1293"/>
        <v>0</v>
      </c>
      <c r="G2995" s="138">
        <f t="shared" si="1293"/>
        <v>0</v>
      </c>
      <c r="H2995" s="128">
        <v>0</v>
      </c>
      <c r="I2995" s="139"/>
      <c r="J2995" s="750">
        <f t="shared" si="1267"/>
        <v>0</v>
      </c>
    </row>
    <row r="2996" spans="1:10">
      <c r="A2996" s="1320"/>
      <c r="B2996" s="1321"/>
      <c r="C2996" s="1321"/>
      <c r="D2996" s="1322"/>
      <c r="E2996" s="119" t="str">
        <f t="shared" ref="E2996:G2996" si="1294">E1254</f>
        <v>DOMICILIARIA 1</v>
      </c>
      <c r="F2996" s="637">
        <f t="shared" si="1294"/>
        <v>4.67</v>
      </c>
      <c r="G2996" s="138">
        <f t="shared" si="1294"/>
        <v>0.7</v>
      </c>
      <c r="H2996" s="128">
        <v>0</v>
      </c>
      <c r="I2996" s="139"/>
      <c r="J2996" s="750">
        <f t="shared" si="1267"/>
        <v>0</v>
      </c>
    </row>
    <row r="2997" spans="1:10">
      <c r="A2997" s="1320"/>
      <c r="B2997" s="1321"/>
      <c r="C2997" s="1321"/>
      <c r="D2997" s="1322"/>
      <c r="E2997" s="119" t="str">
        <f t="shared" ref="E2997:G2997" si="1295">E1255</f>
        <v>DOMICILIARIA 2</v>
      </c>
      <c r="F2997" s="637">
        <f t="shared" si="1295"/>
        <v>4.5999999999999996</v>
      </c>
      <c r="G2997" s="138">
        <f t="shared" si="1295"/>
        <v>0.7</v>
      </c>
      <c r="H2997" s="128">
        <v>0</v>
      </c>
      <c r="I2997" s="139"/>
      <c r="J2997" s="750">
        <f t="shared" si="1267"/>
        <v>0</v>
      </c>
    </row>
    <row r="2998" spans="1:10">
      <c r="A2998" s="1320"/>
      <c r="B2998" s="1321"/>
      <c r="C2998" s="1321"/>
      <c r="D2998" s="1322"/>
      <c r="E2998" s="119" t="str">
        <f t="shared" ref="E2998:G2998" si="1296">E1256</f>
        <v>DOMICILIARIA 3</v>
      </c>
      <c r="F2998" s="637">
        <f t="shared" si="1296"/>
        <v>4.9000000000000004</v>
      </c>
      <c r="G2998" s="138">
        <f t="shared" si="1296"/>
        <v>0.7</v>
      </c>
      <c r="H2998" s="128">
        <v>0</v>
      </c>
      <c r="I2998" s="139"/>
      <c r="J2998" s="750">
        <f t="shared" si="1267"/>
        <v>0</v>
      </c>
    </row>
    <row r="2999" spans="1:10">
      <c r="A2999" s="1320"/>
      <c r="B2999" s="1321"/>
      <c r="C2999" s="1321"/>
      <c r="D2999" s="1322"/>
      <c r="E2999" s="119" t="str">
        <f t="shared" ref="E2999:G2999" si="1297">E1257</f>
        <v>DOMICILIARIA 4</v>
      </c>
      <c r="F2999" s="637">
        <f t="shared" si="1297"/>
        <v>5.0999999999999996</v>
      </c>
      <c r="G2999" s="138">
        <f t="shared" si="1297"/>
        <v>0.7</v>
      </c>
      <c r="H2999" s="128">
        <v>0</v>
      </c>
      <c r="I2999" s="139"/>
      <c r="J2999" s="750">
        <f t="shared" si="1267"/>
        <v>0</v>
      </c>
    </row>
    <row r="3000" spans="1:10">
      <c r="A3000" s="1320"/>
      <c r="B3000" s="1321"/>
      <c r="C3000" s="1321"/>
      <c r="D3000" s="1322"/>
      <c r="E3000" s="119" t="str">
        <f t="shared" ref="E3000:G3000" si="1298">E1258</f>
        <v>DOMICILIARIA 5</v>
      </c>
      <c r="F3000" s="637">
        <f t="shared" si="1298"/>
        <v>5.51</v>
      </c>
      <c r="G3000" s="138">
        <f t="shared" si="1298"/>
        <v>0.7</v>
      </c>
      <c r="H3000" s="128">
        <v>0</v>
      </c>
      <c r="I3000" s="139"/>
      <c r="J3000" s="750">
        <f t="shared" si="1267"/>
        <v>0</v>
      </c>
    </row>
    <row r="3001" spans="1:10">
      <c r="A3001" s="1320"/>
      <c r="B3001" s="1321"/>
      <c r="C3001" s="1321"/>
      <c r="D3001" s="1322"/>
      <c r="E3001" s="119" t="str">
        <f t="shared" ref="E3001:G3001" si="1299">E1259</f>
        <v>DOMICILIARIA 6</v>
      </c>
      <c r="F3001" s="637">
        <f t="shared" si="1299"/>
        <v>4.84</v>
      </c>
      <c r="G3001" s="138">
        <f t="shared" si="1299"/>
        <v>0.7</v>
      </c>
      <c r="H3001" s="128">
        <v>0</v>
      </c>
      <c r="I3001" s="139"/>
      <c r="J3001" s="750">
        <f t="shared" si="1267"/>
        <v>0</v>
      </c>
    </row>
    <row r="3002" spans="1:10">
      <c r="A3002" s="1320"/>
      <c r="B3002" s="1321"/>
      <c r="C3002" s="1321"/>
      <c r="D3002" s="1322"/>
      <c r="E3002" s="119" t="str">
        <f t="shared" ref="E3002:G3002" si="1300">E1260</f>
        <v>DOMICILIARIA 7</v>
      </c>
      <c r="F3002" s="637">
        <f t="shared" si="1300"/>
        <v>4.63</v>
      </c>
      <c r="G3002" s="138">
        <f t="shared" si="1300"/>
        <v>0.7</v>
      </c>
      <c r="H3002" s="128">
        <v>0</v>
      </c>
      <c r="I3002" s="139"/>
      <c r="J3002" s="750">
        <f t="shared" si="1267"/>
        <v>0</v>
      </c>
    </row>
    <row r="3003" spans="1:10">
      <c r="A3003" s="1320"/>
      <c r="B3003" s="1321"/>
      <c r="C3003" s="1321"/>
      <c r="D3003" s="1322"/>
      <c r="E3003" s="119" t="str">
        <f t="shared" ref="E3003:G3003" si="1301">E1261</f>
        <v>DOMICILIARIA 8</v>
      </c>
      <c r="F3003" s="637">
        <f t="shared" si="1301"/>
        <v>4.54</v>
      </c>
      <c r="G3003" s="138">
        <f t="shared" si="1301"/>
        <v>0.7</v>
      </c>
      <c r="H3003" s="128">
        <v>0</v>
      </c>
      <c r="I3003" s="139"/>
      <c r="J3003" s="750">
        <f t="shared" si="1267"/>
        <v>0</v>
      </c>
    </row>
    <row r="3004" spans="1:10">
      <c r="A3004" s="1320"/>
      <c r="B3004" s="1321"/>
      <c r="C3004" s="1321"/>
      <c r="D3004" s="1322"/>
      <c r="E3004" s="119" t="str">
        <f t="shared" ref="E3004:G3004" si="1302">E1262</f>
        <v>DOMICILIARIA 9</v>
      </c>
      <c r="F3004" s="637">
        <f t="shared" si="1302"/>
        <v>4.7699999999999996</v>
      </c>
      <c r="G3004" s="138">
        <f t="shared" si="1302"/>
        <v>0.7</v>
      </c>
      <c r="H3004" s="128">
        <v>0</v>
      </c>
      <c r="I3004" s="139"/>
      <c r="J3004" s="750">
        <f t="shared" si="1267"/>
        <v>0</v>
      </c>
    </row>
    <row r="3005" spans="1:10">
      <c r="A3005" s="1320"/>
      <c r="B3005" s="1321"/>
      <c r="C3005" s="1321"/>
      <c r="D3005" s="1322"/>
      <c r="E3005" s="119" t="str">
        <f t="shared" ref="E3005:G3005" si="1303">E1263</f>
        <v>DOMICILIARIA 10</v>
      </c>
      <c r="F3005" s="637">
        <f t="shared" si="1303"/>
        <v>4.5999999999999996</v>
      </c>
      <c r="G3005" s="138">
        <f t="shared" si="1303"/>
        <v>0.7</v>
      </c>
      <c r="H3005" s="128">
        <v>0</v>
      </c>
      <c r="I3005" s="139"/>
      <c r="J3005" s="750">
        <f t="shared" si="1267"/>
        <v>0</v>
      </c>
    </row>
    <row r="3006" spans="1:10">
      <c r="A3006" s="1320"/>
      <c r="B3006" s="1321"/>
      <c r="C3006" s="1321"/>
      <c r="D3006" s="1322"/>
      <c r="E3006" s="119" t="str">
        <f t="shared" ref="E3006:G3006" si="1304">E1264</f>
        <v>DOMICILIARIA 11</v>
      </c>
      <c r="F3006" s="637">
        <f t="shared" si="1304"/>
        <v>6.29</v>
      </c>
      <c r="G3006" s="138">
        <f t="shared" si="1304"/>
        <v>0.7</v>
      </c>
      <c r="H3006" s="128">
        <v>0</v>
      </c>
      <c r="I3006" s="139"/>
      <c r="J3006" s="750">
        <f t="shared" si="1267"/>
        <v>0</v>
      </c>
    </row>
    <row r="3007" spans="1:10">
      <c r="A3007" s="1320"/>
      <c r="B3007" s="1321"/>
      <c r="C3007" s="1321"/>
      <c r="D3007" s="1322"/>
      <c r="E3007" s="119" t="str">
        <f t="shared" ref="E3007:G3007" si="1305">E1265</f>
        <v>DOMICILIARIA 12</v>
      </c>
      <c r="F3007" s="637">
        <f t="shared" si="1305"/>
        <v>7.34</v>
      </c>
      <c r="G3007" s="138">
        <f t="shared" si="1305"/>
        <v>0.7</v>
      </c>
      <c r="H3007" s="128">
        <v>0</v>
      </c>
      <c r="I3007" s="139"/>
      <c r="J3007" s="750">
        <f t="shared" si="1267"/>
        <v>0</v>
      </c>
    </row>
    <row r="3008" spans="1:10">
      <c r="A3008" s="1320"/>
      <c r="B3008" s="1321"/>
      <c r="C3008" s="1321"/>
      <c r="D3008" s="1322"/>
      <c r="E3008" s="119" t="str">
        <f t="shared" ref="E3008:G3008" si="1306">E1266</f>
        <v>DOMICILIARIA 13</v>
      </c>
      <c r="F3008" s="637">
        <f t="shared" si="1306"/>
        <v>7.87</v>
      </c>
      <c r="G3008" s="138">
        <f t="shared" si="1306"/>
        <v>0.7</v>
      </c>
      <c r="H3008" s="128">
        <v>0</v>
      </c>
      <c r="I3008" s="139"/>
      <c r="J3008" s="750">
        <f t="shared" si="1267"/>
        <v>0</v>
      </c>
    </row>
    <row r="3009" spans="1:10">
      <c r="A3009" s="1320"/>
      <c r="B3009" s="1321"/>
      <c r="C3009" s="1321"/>
      <c r="D3009" s="1322"/>
      <c r="E3009" s="119" t="str">
        <f t="shared" ref="E3009:G3009" si="1307">E1267</f>
        <v>DOMICILIARIA 14</v>
      </c>
      <c r="F3009" s="637">
        <f t="shared" si="1307"/>
        <v>8.1999999999999993</v>
      </c>
      <c r="G3009" s="138">
        <f t="shared" si="1307"/>
        <v>0.7</v>
      </c>
      <c r="H3009" s="128">
        <v>0</v>
      </c>
      <c r="I3009" s="139"/>
      <c r="J3009" s="750">
        <f t="shared" si="1267"/>
        <v>0</v>
      </c>
    </row>
    <row r="3010" spans="1:10">
      <c r="A3010" s="1320"/>
      <c r="B3010" s="1321"/>
      <c r="C3010" s="1321"/>
      <c r="D3010" s="1322"/>
      <c r="E3010" s="119" t="str">
        <f t="shared" ref="E3010:G3010" si="1308">E1268</f>
        <v>DOMICILIARIA 15</v>
      </c>
      <c r="F3010" s="637">
        <f t="shared" si="1308"/>
        <v>7.37</v>
      </c>
      <c r="G3010" s="138">
        <f t="shared" si="1308"/>
        <v>0.7</v>
      </c>
      <c r="H3010" s="128">
        <v>0</v>
      </c>
      <c r="I3010" s="139"/>
      <c r="J3010" s="750">
        <f t="shared" si="1267"/>
        <v>0</v>
      </c>
    </row>
    <row r="3011" spans="1:10">
      <c r="A3011" s="1320"/>
      <c r="B3011" s="1321"/>
      <c r="C3011" s="1321"/>
      <c r="D3011" s="1322"/>
      <c r="E3011" s="119" t="str">
        <f t="shared" ref="E3011:G3011" si="1309">E1269</f>
        <v>DOMICILIARIA 16</v>
      </c>
      <c r="F3011" s="637">
        <f t="shared" si="1309"/>
        <v>7.28</v>
      </c>
      <c r="G3011" s="138">
        <f t="shared" si="1309"/>
        <v>0.7</v>
      </c>
      <c r="H3011" s="128">
        <v>0</v>
      </c>
      <c r="I3011" s="139"/>
      <c r="J3011" s="750">
        <f t="shared" si="1267"/>
        <v>0</v>
      </c>
    </row>
    <row r="3012" spans="1:10">
      <c r="A3012" s="1320"/>
      <c r="B3012" s="1321"/>
      <c r="C3012" s="1321"/>
      <c r="D3012" s="1322"/>
      <c r="E3012" s="119" t="str">
        <f t="shared" ref="E3012:G3012" si="1310">E1270</f>
        <v>DOMICILIARIA 17</v>
      </c>
      <c r="F3012" s="637">
        <f t="shared" si="1310"/>
        <v>7.42</v>
      </c>
      <c r="G3012" s="138">
        <f t="shared" si="1310"/>
        <v>0.7</v>
      </c>
      <c r="H3012" s="128">
        <v>0</v>
      </c>
      <c r="I3012" s="139"/>
      <c r="J3012" s="750">
        <f t="shared" si="1267"/>
        <v>0</v>
      </c>
    </row>
    <row r="3013" spans="1:10">
      <c r="A3013" s="1320"/>
      <c r="B3013" s="1321"/>
      <c r="C3013" s="1321"/>
      <c r="D3013" s="1322"/>
      <c r="E3013" s="119" t="str">
        <f t="shared" ref="E3013:G3013" si="1311">E1271</f>
        <v>DOMICILIARIA 18</v>
      </c>
      <c r="F3013" s="637">
        <f t="shared" si="1311"/>
        <v>7.05</v>
      </c>
      <c r="G3013" s="138">
        <f t="shared" si="1311"/>
        <v>0.7</v>
      </c>
      <c r="H3013" s="128">
        <v>0</v>
      </c>
      <c r="I3013" s="139"/>
      <c r="J3013" s="750">
        <f t="shared" si="1267"/>
        <v>0</v>
      </c>
    </row>
    <row r="3014" spans="1:10">
      <c r="A3014" s="1320"/>
      <c r="B3014" s="1321"/>
      <c r="C3014" s="1321"/>
      <c r="D3014" s="1322"/>
      <c r="E3014" s="119" t="str">
        <f t="shared" ref="E3014:G3014" si="1312">E1272</f>
        <v>DOMICILIARIA 19</v>
      </c>
      <c r="F3014" s="637">
        <f t="shared" si="1312"/>
        <v>6.85</v>
      </c>
      <c r="G3014" s="138">
        <f t="shared" si="1312"/>
        <v>0.7</v>
      </c>
      <c r="H3014" s="128">
        <v>0</v>
      </c>
      <c r="I3014" s="139"/>
      <c r="J3014" s="750">
        <f t="shared" si="1267"/>
        <v>0</v>
      </c>
    </row>
    <row r="3015" spans="1:10">
      <c r="A3015" s="1320"/>
      <c r="B3015" s="1321"/>
      <c r="C3015" s="1321"/>
      <c r="D3015" s="1322"/>
      <c r="E3015" s="119" t="str">
        <f t="shared" ref="E3015:G3015" si="1313">E1273</f>
        <v>DOMICILIARIA 20</v>
      </c>
      <c r="F3015" s="637">
        <f t="shared" si="1313"/>
        <v>7.17</v>
      </c>
      <c r="G3015" s="138">
        <f t="shared" si="1313"/>
        <v>0.7</v>
      </c>
      <c r="H3015" s="128">
        <v>0</v>
      </c>
      <c r="I3015" s="139"/>
      <c r="J3015" s="750">
        <f t="shared" si="1267"/>
        <v>0</v>
      </c>
    </row>
    <row r="3016" spans="1:10">
      <c r="A3016" s="1320"/>
      <c r="B3016" s="1321"/>
      <c r="C3016" s="1321"/>
      <c r="D3016" s="1322"/>
      <c r="E3016" s="119" t="str">
        <f t="shared" ref="E3016:G3016" si="1314">E1274</f>
        <v>P5 A P6</v>
      </c>
      <c r="F3016" s="637">
        <f t="shared" si="1314"/>
        <v>0</v>
      </c>
      <c r="G3016" s="138">
        <f t="shared" si="1314"/>
        <v>0</v>
      </c>
      <c r="H3016" s="128">
        <v>0</v>
      </c>
      <c r="I3016" s="139"/>
      <c r="J3016" s="750">
        <f t="shared" si="1267"/>
        <v>0</v>
      </c>
    </row>
    <row r="3017" spans="1:10">
      <c r="A3017" s="1320"/>
      <c r="B3017" s="1321"/>
      <c r="C3017" s="1321"/>
      <c r="D3017" s="1322"/>
      <c r="E3017" s="119" t="str">
        <f t="shared" ref="E3017:G3017" si="1315">E1275</f>
        <v>DOMICILIARIA 1</v>
      </c>
      <c r="F3017" s="637">
        <f t="shared" si="1315"/>
        <v>5.37</v>
      </c>
      <c r="G3017" s="138">
        <f t="shared" si="1315"/>
        <v>0.7</v>
      </c>
      <c r="H3017" s="128">
        <v>0</v>
      </c>
      <c r="I3017" s="139"/>
      <c r="J3017" s="750">
        <f t="shared" si="1267"/>
        <v>0</v>
      </c>
    </row>
    <row r="3018" spans="1:10">
      <c r="A3018" s="1320"/>
      <c r="B3018" s="1321"/>
      <c r="C3018" s="1321"/>
      <c r="D3018" s="1322"/>
      <c r="E3018" s="119" t="str">
        <f t="shared" ref="E3018:G3018" si="1316">E1276</f>
        <v>DOMICILIARIA 2</v>
      </c>
      <c r="F3018" s="637">
        <f t="shared" si="1316"/>
        <v>5</v>
      </c>
      <c r="G3018" s="138">
        <f t="shared" si="1316"/>
        <v>0.7</v>
      </c>
      <c r="H3018" s="128">
        <v>0</v>
      </c>
      <c r="I3018" s="139"/>
      <c r="J3018" s="750">
        <f t="shared" si="1267"/>
        <v>0</v>
      </c>
    </row>
    <row r="3019" spans="1:10">
      <c r="A3019" s="1320"/>
      <c r="B3019" s="1321"/>
      <c r="C3019" s="1321"/>
      <c r="D3019" s="1322"/>
      <c r="E3019" s="119" t="str">
        <f t="shared" ref="E3019:G3019" si="1317">E1277</f>
        <v>DOMICILIARIA 3</v>
      </c>
      <c r="F3019" s="637">
        <f t="shared" si="1317"/>
        <v>4.79</v>
      </c>
      <c r="G3019" s="138">
        <f t="shared" si="1317"/>
        <v>0.7</v>
      </c>
      <c r="H3019" s="128">
        <v>0</v>
      </c>
      <c r="I3019" s="139"/>
      <c r="J3019" s="750">
        <f t="shared" si="1267"/>
        <v>0</v>
      </c>
    </row>
    <row r="3020" spans="1:10">
      <c r="A3020" s="1320"/>
      <c r="B3020" s="1321"/>
      <c r="C3020" s="1321"/>
      <c r="D3020" s="1322"/>
      <c r="E3020" s="119" t="str">
        <f t="shared" ref="E3020:G3020" si="1318">E1278</f>
        <v>DOMICILIARIA 4</v>
      </c>
      <c r="F3020" s="637">
        <f t="shared" si="1318"/>
        <v>4.63</v>
      </c>
      <c r="G3020" s="138">
        <f t="shared" si="1318"/>
        <v>0.7</v>
      </c>
      <c r="H3020" s="128">
        <v>0</v>
      </c>
      <c r="I3020" s="139"/>
      <c r="J3020" s="750">
        <f t="shared" si="1267"/>
        <v>0</v>
      </c>
    </row>
    <row r="3021" spans="1:10">
      <c r="A3021" s="1320"/>
      <c r="B3021" s="1321"/>
      <c r="C3021" s="1321"/>
      <c r="D3021" s="1322"/>
      <c r="E3021" s="119" t="str">
        <f t="shared" ref="E3021:G3021" si="1319">E1279</f>
        <v>DOMICILIARIA 5</v>
      </c>
      <c r="F3021" s="637">
        <f t="shared" si="1319"/>
        <v>5</v>
      </c>
      <c r="G3021" s="138">
        <f t="shared" si="1319"/>
        <v>0.7</v>
      </c>
      <c r="H3021" s="128">
        <v>0</v>
      </c>
      <c r="I3021" s="139"/>
      <c r="J3021" s="750">
        <f t="shared" si="1267"/>
        <v>0</v>
      </c>
    </row>
    <row r="3022" spans="1:10">
      <c r="A3022" s="1320"/>
      <c r="B3022" s="1321"/>
      <c r="C3022" s="1321"/>
      <c r="D3022" s="1322"/>
      <c r="E3022" s="119" t="str">
        <f t="shared" ref="E3022:G3022" si="1320">E1280</f>
        <v>DOMICILIARIA 6</v>
      </c>
      <c r="F3022" s="637">
        <f t="shared" si="1320"/>
        <v>4.8499999999999996</v>
      </c>
      <c r="G3022" s="138">
        <f t="shared" si="1320"/>
        <v>0.7</v>
      </c>
      <c r="H3022" s="128">
        <v>0</v>
      </c>
      <c r="I3022" s="139"/>
      <c r="J3022" s="750">
        <f t="shared" si="1267"/>
        <v>0</v>
      </c>
    </row>
    <row r="3023" spans="1:10">
      <c r="A3023" s="1320"/>
      <c r="B3023" s="1321"/>
      <c r="C3023" s="1321"/>
      <c r="D3023" s="1322"/>
      <c r="E3023" s="119" t="str">
        <f t="shared" ref="E3023:G3023" si="1321">E1281</f>
        <v>DOMICILIARIA 7</v>
      </c>
      <c r="F3023" s="637">
        <f t="shared" si="1321"/>
        <v>4.8</v>
      </c>
      <c r="G3023" s="138">
        <f t="shared" si="1321"/>
        <v>0.7</v>
      </c>
      <c r="H3023" s="128">
        <v>0</v>
      </c>
      <c r="I3023" s="139"/>
      <c r="J3023" s="750">
        <f t="shared" si="1267"/>
        <v>0</v>
      </c>
    </row>
    <row r="3024" spans="1:10">
      <c r="A3024" s="1320"/>
      <c r="B3024" s="1321"/>
      <c r="C3024" s="1321"/>
      <c r="D3024" s="1322"/>
      <c r="E3024" s="119" t="str">
        <f t="shared" ref="E3024:G3024" si="1322">E1282</f>
        <v>DOMICILIARIA 8</v>
      </c>
      <c r="F3024" s="637">
        <f t="shared" si="1322"/>
        <v>4.8499999999999996</v>
      </c>
      <c r="G3024" s="138">
        <f t="shared" si="1322"/>
        <v>0.7</v>
      </c>
      <c r="H3024" s="128">
        <v>0</v>
      </c>
      <c r="I3024" s="139"/>
      <c r="J3024" s="750">
        <f t="shared" si="1267"/>
        <v>0</v>
      </c>
    </row>
    <row r="3025" spans="1:10">
      <c r="A3025" s="1320"/>
      <c r="B3025" s="1321"/>
      <c r="C3025" s="1321"/>
      <c r="D3025" s="1322"/>
      <c r="E3025" s="119" t="str">
        <f t="shared" ref="E3025:G3025" si="1323">E1283</f>
        <v>DOMICILIARIA 9</v>
      </c>
      <c r="F3025" s="637">
        <f t="shared" si="1323"/>
        <v>5.31</v>
      </c>
      <c r="G3025" s="138">
        <f t="shared" si="1323"/>
        <v>0.7</v>
      </c>
      <c r="H3025" s="128">
        <v>0</v>
      </c>
      <c r="I3025" s="139"/>
      <c r="J3025" s="750">
        <f t="shared" si="1267"/>
        <v>0</v>
      </c>
    </row>
    <row r="3026" spans="1:10">
      <c r="A3026" s="1320"/>
      <c r="B3026" s="1321"/>
      <c r="C3026" s="1321"/>
      <c r="D3026" s="1322"/>
      <c r="E3026" s="119" t="str">
        <f t="shared" ref="E3026:G3026" si="1324">E1284</f>
        <v>DOMICILIARIA 10</v>
      </c>
      <c r="F3026" s="637">
        <f t="shared" si="1324"/>
        <v>4.9000000000000004</v>
      </c>
      <c r="G3026" s="138">
        <f t="shared" si="1324"/>
        <v>0.7</v>
      </c>
      <c r="H3026" s="128">
        <v>0</v>
      </c>
      <c r="I3026" s="139"/>
      <c r="J3026" s="750">
        <f t="shared" si="1267"/>
        <v>0</v>
      </c>
    </row>
    <row r="3027" spans="1:10">
      <c r="A3027" s="1320"/>
      <c r="B3027" s="1321"/>
      <c r="C3027" s="1321"/>
      <c r="D3027" s="1322"/>
      <c r="E3027" s="119" t="str">
        <f t="shared" ref="E3027:G3027" si="1325">E1285</f>
        <v>DOMICILIARIA 11</v>
      </c>
      <c r="F3027" s="637">
        <f t="shared" si="1325"/>
        <v>5.65</v>
      </c>
      <c r="G3027" s="138">
        <f t="shared" si="1325"/>
        <v>0.7</v>
      </c>
      <c r="H3027" s="128">
        <v>0</v>
      </c>
      <c r="I3027" s="139"/>
      <c r="J3027" s="750">
        <f t="shared" si="1267"/>
        <v>0</v>
      </c>
    </row>
    <row r="3028" spans="1:10">
      <c r="A3028" s="1320"/>
      <c r="B3028" s="1321"/>
      <c r="C3028" s="1321"/>
      <c r="D3028" s="1322"/>
      <c r="E3028" s="119" t="str">
        <f t="shared" ref="E3028:G3028" si="1326">E1286</f>
        <v>DOMICILIARIA 12</v>
      </c>
      <c r="F3028" s="637">
        <f t="shared" si="1326"/>
        <v>5.31</v>
      </c>
      <c r="G3028" s="138">
        <f t="shared" si="1326"/>
        <v>0.7</v>
      </c>
      <c r="H3028" s="128">
        <v>0</v>
      </c>
      <c r="I3028" s="139"/>
      <c r="J3028" s="750">
        <f t="shared" si="1267"/>
        <v>0</v>
      </c>
    </row>
    <row r="3029" spans="1:10">
      <c r="A3029" s="1320"/>
      <c r="B3029" s="1321"/>
      <c r="C3029" s="1321"/>
      <c r="D3029" s="1322"/>
      <c r="E3029" s="119" t="str">
        <f t="shared" ref="E3029:G3029" si="1327">E1287</f>
        <v>DOMICILIARIA 13</v>
      </c>
      <c r="F3029" s="637">
        <f t="shared" si="1327"/>
        <v>5.38</v>
      </c>
      <c r="G3029" s="138">
        <f t="shared" si="1327"/>
        <v>0.7</v>
      </c>
      <c r="H3029" s="128">
        <v>0</v>
      </c>
      <c r="I3029" s="139"/>
      <c r="J3029" s="750">
        <f t="shared" si="1267"/>
        <v>0</v>
      </c>
    </row>
    <row r="3030" spans="1:10">
      <c r="A3030" s="1320"/>
      <c r="B3030" s="1321"/>
      <c r="C3030" s="1321"/>
      <c r="D3030" s="1322"/>
      <c r="E3030" s="119" t="str">
        <f t="shared" ref="E3030:G3030" si="1328">E1288</f>
        <v>DOMICILIARIA 14</v>
      </c>
      <c r="F3030" s="637">
        <f t="shared" si="1328"/>
        <v>5.34</v>
      </c>
      <c r="G3030" s="138">
        <f t="shared" si="1328"/>
        <v>0.7</v>
      </c>
      <c r="H3030" s="128">
        <v>0</v>
      </c>
      <c r="I3030" s="139"/>
      <c r="J3030" s="750">
        <f t="shared" si="1267"/>
        <v>0</v>
      </c>
    </row>
    <row r="3031" spans="1:10">
      <c r="A3031" s="1320"/>
      <c r="B3031" s="1321"/>
      <c r="C3031" s="1321"/>
      <c r="D3031" s="1322"/>
      <c r="E3031" s="119" t="str">
        <f t="shared" ref="E3031:G3031" si="1329">E1289</f>
        <v>DOMICILIARIA 15</v>
      </c>
      <c r="F3031" s="637">
        <f t="shared" si="1329"/>
        <v>5.53</v>
      </c>
      <c r="G3031" s="138">
        <f t="shared" si="1329"/>
        <v>0.7</v>
      </c>
      <c r="H3031" s="128">
        <v>0</v>
      </c>
      <c r="I3031" s="139"/>
      <c r="J3031" s="750">
        <f t="shared" si="1267"/>
        <v>0</v>
      </c>
    </row>
    <row r="3032" spans="1:10">
      <c r="A3032" s="1320"/>
      <c r="B3032" s="1321"/>
      <c r="C3032" s="1321"/>
      <c r="D3032" s="1322"/>
      <c r="E3032" s="119" t="str">
        <f t="shared" ref="E3032:G3032" si="1330">E1290</f>
        <v>DOMICILIARIA 16</v>
      </c>
      <c r="F3032" s="637">
        <f t="shared" si="1330"/>
        <v>5.28</v>
      </c>
      <c r="G3032" s="138">
        <f t="shared" si="1330"/>
        <v>0.7</v>
      </c>
      <c r="H3032" s="128">
        <v>0</v>
      </c>
      <c r="I3032" s="139"/>
      <c r="J3032" s="750">
        <f t="shared" si="1267"/>
        <v>0</v>
      </c>
    </row>
    <row r="3033" spans="1:10">
      <c r="A3033" s="1320"/>
      <c r="B3033" s="1321"/>
      <c r="C3033" s="1321"/>
      <c r="D3033" s="1322"/>
      <c r="E3033" s="119" t="str">
        <f t="shared" ref="E3033:G3033" si="1331">E1291</f>
        <v>DOMICILIARIA 17</v>
      </c>
      <c r="F3033" s="637">
        <f t="shared" si="1331"/>
        <v>4.41</v>
      </c>
      <c r="G3033" s="138">
        <f t="shared" si="1331"/>
        <v>0.7</v>
      </c>
      <c r="H3033" s="128">
        <v>0</v>
      </c>
      <c r="I3033" s="139"/>
      <c r="J3033" s="750">
        <f t="shared" ref="J3033:J3096" si="1332">+F3033*G3033*H3033</f>
        <v>0</v>
      </c>
    </row>
    <row r="3034" spans="1:10">
      <c r="A3034" s="1320"/>
      <c r="B3034" s="1321"/>
      <c r="C3034" s="1321"/>
      <c r="D3034" s="1322"/>
      <c r="E3034" s="119" t="str">
        <f t="shared" ref="E3034:G3034" si="1333">E1292</f>
        <v>DOMICILIARIA 18</v>
      </c>
      <c r="F3034" s="637">
        <f t="shared" si="1333"/>
        <v>4.6100000000000003</v>
      </c>
      <c r="G3034" s="138">
        <f t="shared" si="1333"/>
        <v>0.7</v>
      </c>
      <c r="H3034" s="128">
        <v>0</v>
      </c>
      <c r="I3034" s="139"/>
      <c r="J3034" s="750">
        <f t="shared" si="1332"/>
        <v>0</v>
      </c>
    </row>
    <row r="3035" spans="1:10">
      <c r="A3035" s="1320"/>
      <c r="B3035" s="1321"/>
      <c r="C3035" s="1321"/>
      <c r="D3035" s="1322"/>
      <c r="E3035" s="119" t="str">
        <f t="shared" ref="E3035:G3035" si="1334">E1293</f>
        <v>DOMICILIARIA 19</v>
      </c>
      <c r="F3035" s="637">
        <f t="shared" si="1334"/>
        <v>4.58</v>
      </c>
      <c r="G3035" s="138">
        <f t="shared" si="1334"/>
        <v>0.7</v>
      </c>
      <c r="H3035" s="128">
        <v>0</v>
      </c>
      <c r="I3035" s="139"/>
      <c r="J3035" s="750">
        <f t="shared" si="1332"/>
        <v>0</v>
      </c>
    </row>
    <row r="3036" spans="1:10">
      <c r="A3036" s="1320"/>
      <c r="B3036" s="1321"/>
      <c r="C3036" s="1321"/>
      <c r="D3036" s="1322"/>
      <c r="E3036" s="119" t="str">
        <f t="shared" ref="E3036:G3036" si="1335">E1294</f>
        <v>P6 A P7</v>
      </c>
      <c r="F3036" s="637">
        <f t="shared" si="1335"/>
        <v>0</v>
      </c>
      <c r="G3036" s="138">
        <f t="shared" si="1335"/>
        <v>0</v>
      </c>
      <c r="H3036" s="128">
        <v>0</v>
      </c>
      <c r="I3036" s="139"/>
      <c r="J3036" s="750">
        <f t="shared" si="1332"/>
        <v>0</v>
      </c>
    </row>
    <row r="3037" spans="1:10">
      <c r="A3037" s="1320"/>
      <c r="B3037" s="1321"/>
      <c r="C3037" s="1321"/>
      <c r="D3037" s="1322"/>
      <c r="E3037" s="119" t="str">
        <f t="shared" ref="E3037:G3037" si="1336">E1295</f>
        <v>DOMICILIARIA 1</v>
      </c>
      <c r="F3037" s="637">
        <f t="shared" si="1336"/>
        <v>4.71</v>
      </c>
      <c r="G3037" s="138">
        <f t="shared" si="1336"/>
        <v>0.7</v>
      </c>
      <c r="H3037" s="128">
        <v>0</v>
      </c>
      <c r="I3037" s="139"/>
      <c r="J3037" s="750">
        <f t="shared" si="1332"/>
        <v>0</v>
      </c>
    </row>
    <row r="3038" spans="1:10">
      <c r="A3038" s="1320"/>
      <c r="B3038" s="1321"/>
      <c r="C3038" s="1321"/>
      <c r="D3038" s="1322"/>
      <c r="E3038" s="119" t="str">
        <f t="shared" ref="E3038:G3038" si="1337">E1296</f>
        <v>DOMICILIARIA 2</v>
      </c>
      <c r="F3038" s="637">
        <f t="shared" si="1337"/>
        <v>3.66</v>
      </c>
      <c r="G3038" s="138">
        <f t="shared" si="1337"/>
        <v>0.7</v>
      </c>
      <c r="H3038" s="128">
        <v>0</v>
      </c>
      <c r="I3038" s="139"/>
      <c r="J3038" s="750">
        <f t="shared" si="1332"/>
        <v>0</v>
      </c>
    </row>
    <row r="3039" spans="1:10">
      <c r="A3039" s="1320"/>
      <c r="B3039" s="1321"/>
      <c r="C3039" s="1321"/>
      <c r="D3039" s="1322"/>
      <c r="E3039" s="119" t="str">
        <f t="shared" ref="E3039:G3039" si="1338">E1297</f>
        <v>DOMICILIARIA 3</v>
      </c>
      <c r="F3039" s="637">
        <f t="shared" si="1338"/>
        <v>5</v>
      </c>
      <c r="G3039" s="138">
        <f t="shared" si="1338"/>
        <v>0.7</v>
      </c>
      <c r="H3039" s="128">
        <v>0</v>
      </c>
      <c r="I3039" s="139"/>
      <c r="J3039" s="750">
        <f t="shared" si="1332"/>
        <v>0</v>
      </c>
    </row>
    <row r="3040" spans="1:10">
      <c r="A3040" s="1320"/>
      <c r="B3040" s="1321"/>
      <c r="C3040" s="1321"/>
      <c r="D3040" s="1322"/>
      <c r="E3040" s="119" t="str">
        <f t="shared" ref="E3040:G3040" si="1339">E1298</f>
        <v>DOMICILIARIA 4</v>
      </c>
      <c r="F3040" s="637">
        <f t="shared" si="1339"/>
        <v>5.45</v>
      </c>
      <c r="G3040" s="138">
        <f t="shared" si="1339"/>
        <v>0.7</v>
      </c>
      <c r="H3040" s="128">
        <v>0</v>
      </c>
      <c r="I3040" s="139"/>
      <c r="J3040" s="750">
        <f t="shared" si="1332"/>
        <v>0</v>
      </c>
    </row>
    <row r="3041" spans="1:10">
      <c r="A3041" s="1320"/>
      <c r="B3041" s="1321"/>
      <c r="C3041" s="1321"/>
      <c r="D3041" s="1322"/>
      <c r="E3041" s="119" t="str">
        <f t="shared" ref="E3041:G3041" si="1340">E1299</f>
        <v>DOMICILIARIA 5</v>
      </c>
      <c r="F3041" s="637">
        <f t="shared" si="1340"/>
        <v>5.72</v>
      </c>
      <c r="G3041" s="138">
        <f t="shared" si="1340"/>
        <v>0.7</v>
      </c>
      <c r="H3041" s="128">
        <v>0</v>
      </c>
      <c r="I3041" s="139"/>
      <c r="J3041" s="750">
        <f t="shared" si="1332"/>
        <v>0</v>
      </c>
    </row>
    <row r="3042" spans="1:10">
      <c r="A3042" s="1320"/>
      <c r="B3042" s="1321"/>
      <c r="C3042" s="1321"/>
      <c r="D3042" s="1322"/>
      <c r="E3042" s="119" t="str">
        <f t="shared" ref="E3042:G3042" si="1341">E1300</f>
        <v>DOMICILIARIA 6</v>
      </c>
      <c r="F3042" s="637">
        <f t="shared" si="1341"/>
        <v>2.19</v>
      </c>
      <c r="G3042" s="138">
        <f t="shared" si="1341"/>
        <v>0.7</v>
      </c>
      <c r="H3042" s="128">
        <v>0</v>
      </c>
      <c r="I3042" s="139"/>
      <c r="J3042" s="750">
        <f t="shared" si="1332"/>
        <v>0</v>
      </c>
    </row>
    <row r="3043" spans="1:10">
      <c r="A3043" s="1320"/>
      <c r="B3043" s="1321"/>
      <c r="C3043" s="1321"/>
      <c r="D3043" s="1322"/>
      <c r="E3043" s="119" t="str">
        <f t="shared" ref="E3043:G3043" si="1342">E1301</f>
        <v>DOMICILIARIA 7</v>
      </c>
      <c r="F3043" s="637">
        <f t="shared" si="1342"/>
        <v>5.78</v>
      </c>
      <c r="G3043" s="138">
        <f t="shared" si="1342"/>
        <v>0.7</v>
      </c>
      <c r="H3043" s="128">
        <v>0</v>
      </c>
      <c r="I3043" s="139"/>
      <c r="J3043" s="750">
        <f t="shared" si="1332"/>
        <v>0</v>
      </c>
    </row>
    <row r="3044" spans="1:10">
      <c r="A3044" s="1320"/>
      <c r="B3044" s="1321"/>
      <c r="C3044" s="1321"/>
      <c r="D3044" s="1322"/>
      <c r="E3044" s="119" t="str">
        <f t="shared" ref="E3044:G3044" si="1343">E1302</f>
        <v>DOMICILIARIA 8</v>
      </c>
      <c r="F3044" s="637">
        <f t="shared" si="1343"/>
        <v>6.19</v>
      </c>
      <c r="G3044" s="138">
        <f t="shared" si="1343"/>
        <v>0.7</v>
      </c>
      <c r="H3044" s="128">
        <v>0</v>
      </c>
      <c r="I3044" s="139"/>
      <c r="J3044" s="750">
        <f t="shared" si="1332"/>
        <v>0</v>
      </c>
    </row>
    <row r="3045" spans="1:10">
      <c r="A3045" s="1320"/>
      <c r="B3045" s="1321"/>
      <c r="C3045" s="1321"/>
      <c r="D3045" s="1322"/>
      <c r="E3045" s="119" t="str">
        <f t="shared" ref="E3045:G3045" si="1344">E1303</f>
        <v>DOMICILIARIA 9</v>
      </c>
      <c r="F3045" s="637">
        <f t="shared" si="1344"/>
        <v>6.5</v>
      </c>
      <c r="G3045" s="138">
        <f t="shared" si="1344"/>
        <v>0.7</v>
      </c>
      <c r="H3045" s="128">
        <v>0</v>
      </c>
      <c r="I3045" s="139"/>
      <c r="J3045" s="750">
        <f t="shared" si="1332"/>
        <v>0</v>
      </c>
    </row>
    <row r="3046" spans="1:10">
      <c r="A3046" s="1320"/>
      <c r="B3046" s="1321"/>
      <c r="C3046" s="1321"/>
      <c r="D3046" s="1322"/>
      <c r="E3046" s="119" t="str">
        <f t="shared" ref="E3046:G3046" si="1345">E1304</f>
        <v>DOMICILIARIA 10</v>
      </c>
      <c r="F3046" s="637">
        <f t="shared" si="1345"/>
        <v>4.16</v>
      </c>
      <c r="G3046" s="138">
        <f t="shared" si="1345"/>
        <v>0.7</v>
      </c>
      <c r="H3046" s="128">
        <v>0</v>
      </c>
      <c r="I3046" s="139"/>
      <c r="J3046" s="750">
        <f t="shared" si="1332"/>
        <v>0</v>
      </c>
    </row>
    <row r="3047" spans="1:10">
      <c r="A3047" s="1320"/>
      <c r="B3047" s="1321"/>
      <c r="C3047" s="1321"/>
      <c r="D3047" s="1322"/>
      <c r="E3047" s="119" t="str">
        <f t="shared" ref="E3047:G3047" si="1346">E1305</f>
        <v>DOMICILIARIA 11</v>
      </c>
      <c r="F3047" s="637">
        <f t="shared" si="1346"/>
        <v>4.38</v>
      </c>
      <c r="G3047" s="138">
        <f t="shared" si="1346"/>
        <v>0.7</v>
      </c>
      <c r="H3047" s="128">
        <v>0</v>
      </c>
      <c r="I3047" s="139"/>
      <c r="J3047" s="750">
        <f t="shared" si="1332"/>
        <v>0</v>
      </c>
    </row>
    <row r="3048" spans="1:10">
      <c r="A3048" s="1320"/>
      <c r="B3048" s="1321"/>
      <c r="C3048" s="1321"/>
      <c r="D3048" s="1322"/>
      <c r="E3048" s="119" t="str">
        <f t="shared" ref="E3048:G3048" si="1347">E1306</f>
        <v>DOMICILIARIA 12</v>
      </c>
      <c r="F3048" s="637">
        <f t="shared" si="1347"/>
        <v>4.3899999999999997</v>
      </c>
      <c r="G3048" s="138">
        <f t="shared" si="1347"/>
        <v>0.7</v>
      </c>
      <c r="H3048" s="128">
        <v>0</v>
      </c>
      <c r="I3048" s="139"/>
      <c r="J3048" s="750">
        <f t="shared" si="1332"/>
        <v>0</v>
      </c>
    </row>
    <row r="3049" spans="1:10">
      <c r="A3049" s="1320"/>
      <c r="B3049" s="1321"/>
      <c r="C3049" s="1321"/>
      <c r="D3049" s="1322"/>
      <c r="E3049" s="119" t="str">
        <f t="shared" ref="E3049:G3049" si="1348">E1307</f>
        <v>DOMICILIARIA 13</v>
      </c>
      <c r="F3049" s="637">
        <f t="shared" si="1348"/>
        <v>4.43</v>
      </c>
      <c r="G3049" s="138">
        <f t="shared" si="1348"/>
        <v>0.7</v>
      </c>
      <c r="H3049" s="128">
        <v>0</v>
      </c>
      <c r="I3049" s="139"/>
      <c r="J3049" s="750">
        <f t="shared" si="1332"/>
        <v>0</v>
      </c>
    </row>
    <row r="3050" spans="1:10">
      <c r="A3050" s="1320"/>
      <c r="B3050" s="1321"/>
      <c r="C3050" s="1321"/>
      <c r="D3050" s="1322"/>
      <c r="E3050" s="119" t="str">
        <f t="shared" ref="E3050:G3050" si="1349">E1308</f>
        <v>DOMICILIARIA 14</v>
      </c>
      <c r="F3050" s="637">
        <f t="shared" si="1349"/>
        <v>4.25</v>
      </c>
      <c r="G3050" s="138">
        <f t="shared" si="1349"/>
        <v>0.7</v>
      </c>
      <c r="H3050" s="128">
        <v>0</v>
      </c>
      <c r="I3050" s="139"/>
      <c r="J3050" s="750">
        <f t="shared" si="1332"/>
        <v>0</v>
      </c>
    </row>
    <row r="3051" spans="1:10">
      <c r="A3051" s="1320"/>
      <c r="B3051" s="1321"/>
      <c r="C3051" s="1321"/>
      <c r="D3051" s="1322"/>
      <c r="E3051" s="119" t="str">
        <f t="shared" ref="E3051:G3051" si="1350">E1309</f>
        <v>DOMICILIARIA 15</v>
      </c>
      <c r="F3051" s="637">
        <f t="shared" si="1350"/>
        <v>4.16</v>
      </c>
      <c r="G3051" s="138">
        <f t="shared" si="1350"/>
        <v>0.7</v>
      </c>
      <c r="H3051" s="128">
        <v>0</v>
      </c>
      <c r="I3051" s="139"/>
      <c r="J3051" s="750">
        <f t="shared" si="1332"/>
        <v>0</v>
      </c>
    </row>
    <row r="3052" spans="1:10">
      <c r="A3052" s="1320"/>
      <c r="B3052" s="1321"/>
      <c r="C3052" s="1321"/>
      <c r="D3052" s="1322"/>
      <c r="E3052" s="119" t="str">
        <f t="shared" ref="E3052:G3052" si="1351">E1310</f>
        <v>DOMICILIARIA 16</v>
      </c>
      <c r="F3052" s="637">
        <f t="shared" si="1351"/>
        <v>4.74</v>
      </c>
      <c r="G3052" s="138">
        <f t="shared" si="1351"/>
        <v>0.7</v>
      </c>
      <c r="H3052" s="128">
        <v>0</v>
      </c>
      <c r="I3052" s="139"/>
      <c r="J3052" s="750">
        <f t="shared" si="1332"/>
        <v>0</v>
      </c>
    </row>
    <row r="3053" spans="1:10">
      <c r="A3053" s="1320"/>
      <c r="B3053" s="1321"/>
      <c r="C3053" s="1321"/>
      <c r="D3053" s="1322"/>
      <c r="E3053" s="119" t="str">
        <f t="shared" ref="E3053:G3053" si="1352">E1311</f>
        <v>DOMICILIARIA 17</v>
      </c>
      <c r="F3053" s="637">
        <f t="shared" si="1352"/>
        <v>4.3</v>
      </c>
      <c r="G3053" s="138">
        <f t="shared" si="1352"/>
        <v>0.7</v>
      </c>
      <c r="H3053" s="128">
        <v>0</v>
      </c>
      <c r="I3053" s="139"/>
      <c r="J3053" s="750">
        <f t="shared" si="1332"/>
        <v>0</v>
      </c>
    </row>
    <row r="3054" spans="1:10">
      <c r="A3054" s="1320"/>
      <c r="B3054" s="1321"/>
      <c r="C3054" s="1321"/>
      <c r="D3054" s="1322"/>
      <c r="E3054" s="119" t="str">
        <f t="shared" ref="E3054:G3054" si="1353">E1312</f>
        <v>DOMICILIARIA 18</v>
      </c>
      <c r="F3054" s="637">
        <f t="shared" si="1353"/>
        <v>4.2699999999999996</v>
      </c>
      <c r="G3054" s="138">
        <f t="shared" si="1353"/>
        <v>0.7</v>
      </c>
      <c r="H3054" s="128">
        <v>0</v>
      </c>
      <c r="I3054" s="139"/>
      <c r="J3054" s="750">
        <f t="shared" si="1332"/>
        <v>0</v>
      </c>
    </row>
    <row r="3055" spans="1:10">
      <c r="A3055" s="1320"/>
      <c r="B3055" s="1321"/>
      <c r="C3055" s="1321"/>
      <c r="D3055" s="1322"/>
      <c r="E3055" s="119" t="str">
        <f t="shared" ref="E3055:G3055" si="1354">E1313</f>
        <v>P7 A P8</v>
      </c>
      <c r="F3055" s="637">
        <f t="shared" si="1354"/>
        <v>0</v>
      </c>
      <c r="G3055" s="138">
        <f t="shared" si="1354"/>
        <v>0</v>
      </c>
      <c r="H3055" s="128">
        <v>0</v>
      </c>
      <c r="I3055" s="139"/>
      <c r="J3055" s="750">
        <f t="shared" si="1332"/>
        <v>0</v>
      </c>
    </row>
    <row r="3056" spans="1:10">
      <c r="A3056" s="1320"/>
      <c r="B3056" s="1321"/>
      <c r="C3056" s="1321"/>
      <c r="D3056" s="1322"/>
      <c r="E3056" s="119" t="str">
        <f t="shared" ref="E3056:G3056" si="1355">E1314</f>
        <v>P8 A P9</v>
      </c>
      <c r="F3056" s="637">
        <f t="shared" si="1355"/>
        <v>0</v>
      </c>
      <c r="G3056" s="138">
        <f t="shared" si="1355"/>
        <v>0</v>
      </c>
      <c r="H3056" s="128">
        <v>0</v>
      </c>
      <c r="I3056" s="139"/>
      <c r="J3056" s="750">
        <f t="shared" si="1332"/>
        <v>0</v>
      </c>
    </row>
    <row r="3057" spans="1:10">
      <c r="A3057" s="1320"/>
      <c r="B3057" s="1321"/>
      <c r="C3057" s="1321"/>
      <c r="D3057" s="1322"/>
      <c r="E3057" s="119" t="str">
        <f t="shared" ref="E3057:G3057" si="1356">E1315</f>
        <v>DOMICILIARIA 1</v>
      </c>
      <c r="F3057" s="637">
        <f t="shared" si="1356"/>
        <v>5.5</v>
      </c>
      <c r="G3057" s="138">
        <f t="shared" si="1356"/>
        <v>1.2</v>
      </c>
      <c r="H3057" s="128">
        <v>0</v>
      </c>
      <c r="I3057" s="139"/>
      <c r="J3057" s="750">
        <f t="shared" si="1332"/>
        <v>0</v>
      </c>
    </row>
    <row r="3058" spans="1:10">
      <c r="A3058" s="1320"/>
      <c r="B3058" s="1321"/>
      <c r="C3058" s="1321"/>
      <c r="D3058" s="1322"/>
      <c r="E3058" s="119" t="str">
        <f t="shared" ref="E3058:G3058" si="1357">E1316</f>
        <v>DOMICILIARIA 2</v>
      </c>
      <c r="F3058" s="637">
        <f t="shared" si="1357"/>
        <v>5.83</v>
      </c>
      <c r="G3058" s="138">
        <f t="shared" si="1357"/>
        <v>1.2</v>
      </c>
      <c r="H3058" s="128">
        <v>0</v>
      </c>
      <c r="I3058" s="139"/>
      <c r="J3058" s="750">
        <f t="shared" si="1332"/>
        <v>0</v>
      </c>
    </row>
    <row r="3059" spans="1:10">
      <c r="A3059" s="1320"/>
      <c r="B3059" s="1321"/>
      <c r="C3059" s="1321"/>
      <c r="D3059" s="1322"/>
      <c r="E3059" s="119" t="str">
        <f t="shared" ref="E3059:G3059" si="1358">E1317</f>
        <v>DOMICILIARIA 3</v>
      </c>
      <c r="F3059" s="637">
        <f t="shared" si="1358"/>
        <v>5.62</v>
      </c>
      <c r="G3059" s="138">
        <f t="shared" si="1358"/>
        <v>1.2</v>
      </c>
      <c r="H3059" s="128">
        <v>0</v>
      </c>
      <c r="I3059" s="139"/>
      <c r="J3059" s="750">
        <f t="shared" si="1332"/>
        <v>0</v>
      </c>
    </row>
    <row r="3060" spans="1:10">
      <c r="A3060" s="1320"/>
      <c r="B3060" s="1321"/>
      <c r="C3060" s="1321"/>
      <c r="D3060" s="1322"/>
      <c r="E3060" s="119" t="str">
        <f t="shared" ref="E3060:G3060" si="1359">E1318</f>
        <v>DOMICILIARIA 4</v>
      </c>
      <c r="F3060" s="637">
        <f t="shared" si="1359"/>
        <v>5.98</v>
      </c>
      <c r="G3060" s="138">
        <f t="shared" si="1359"/>
        <v>1.2</v>
      </c>
      <c r="H3060" s="128">
        <v>0</v>
      </c>
      <c r="I3060" s="139"/>
      <c r="J3060" s="750">
        <f t="shared" si="1332"/>
        <v>0</v>
      </c>
    </row>
    <row r="3061" spans="1:10">
      <c r="A3061" s="1320"/>
      <c r="B3061" s="1321"/>
      <c r="C3061" s="1321"/>
      <c r="D3061" s="1322"/>
      <c r="E3061" s="119" t="str">
        <f t="shared" ref="E3061:G3061" si="1360">E1319</f>
        <v>DOMICILIARIA 5</v>
      </c>
      <c r="F3061" s="637">
        <f t="shared" si="1360"/>
        <v>6.89</v>
      </c>
      <c r="G3061" s="138">
        <f t="shared" si="1360"/>
        <v>1.2</v>
      </c>
      <c r="H3061" s="128">
        <v>0</v>
      </c>
      <c r="I3061" s="139"/>
      <c r="J3061" s="750">
        <f t="shared" si="1332"/>
        <v>0</v>
      </c>
    </row>
    <row r="3062" spans="1:10">
      <c r="A3062" s="1320"/>
      <c r="B3062" s="1321"/>
      <c r="C3062" s="1321"/>
      <c r="D3062" s="1322"/>
      <c r="E3062" s="119" t="str">
        <f t="shared" ref="E3062:G3062" si="1361">E1320</f>
        <v>DOMICILIARIA 6</v>
      </c>
      <c r="F3062" s="637">
        <f t="shared" si="1361"/>
        <v>6.31</v>
      </c>
      <c r="G3062" s="138">
        <f t="shared" si="1361"/>
        <v>1.2</v>
      </c>
      <c r="H3062" s="128">
        <v>0</v>
      </c>
      <c r="I3062" s="139"/>
      <c r="J3062" s="750">
        <f t="shared" si="1332"/>
        <v>0</v>
      </c>
    </row>
    <row r="3063" spans="1:10">
      <c r="A3063" s="1320"/>
      <c r="B3063" s="1321"/>
      <c r="C3063" s="1321"/>
      <c r="D3063" s="1322"/>
      <c r="E3063" s="119" t="str">
        <f t="shared" ref="E3063:G3063" si="1362">E1321</f>
        <v>DOMICILIARIA 7</v>
      </c>
      <c r="F3063" s="637">
        <f t="shared" si="1362"/>
        <v>4.96</v>
      </c>
      <c r="G3063" s="138">
        <f t="shared" si="1362"/>
        <v>1.2</v>
      </c>
      <c r="H3063" s="128">
        <v>0</v>
      </c>
      <c r="I3063" s="139"/>
      <c r="J3063" s="750">
        <f t="shared" si="1332"/>
        <v>0</v>
      </c>
    </row>
    <row r="3064" spans="1:10">
      <c r="A3064" s="1320"/>
      <c r="B3064" s="1321"/>
      <c r="C3064" s="1321"/>
      <c r="D3064" s="1322"/>
      <c r="E3064" s="119" t="str">
        <f t="shared" ref="E3064:G3064" si="1363">E1322</f>
        <v>DOMICILIARIA 8</v>
      </c>
      <c r="F3064" s="637">
        <f t="shared" si="1363"/>
        <v>5.4</v>
      </c>
      <c r="G3064" s="138">
        <f t="shared" si="1363"/>
        <v>1.2</v>
      </c>
      <c r="H3064" s="128">
        <v>0</v>
      </c>
      <c r="I3064" s="139"/>
      <c r="J3064" s="750">
        <f t="shared" si="1332"/>
        <v>0</v>
      </c>
    </row>
    <row r="3065" spans="1:10">
      <c r="A3065" s="1320"/>
      <c r="B3065" s="1321"/>
      <c r="C3065" s="1321"/>
      <c r="D3065" s="1322"/>
      <c r="E3065" s="119" t="str">
        <f t="shared" ref="E3065:G3065" si="1364">E1323</f>
        <v>DOMICILIARIA 9</v>
      </c>
      <c r="F3065" s="637">
        <f t="shared" si="1364"/>
        <v>4.83</v>
      </c>
      <c r="G3065" s="138">
        <f t="shared" si="1364"/>
        <v>1.2</v>
      </c>
      <c r="H3065" s="128">
        <v>0</v>
      </c>
      <c r="I3065" s="139"/>
      <c r="J3065" s="750">
        <f t="shared" si="1332"/>
        <v>0</v>
      </c>
    </row>
    <row r="3066" spans="1:10">
      <c r="A3066" s="1320"/>
      <c r="B3066" s="1321"/>
      <c r="C3066" s="1321"/>
      <c r="D3066" s="1322"/>
      <c r="E3066" s="119" t="str">
        <f t="shared" ref="E3066:G3066" si="1365">E1324</f>
        <v>DOMICILIARIA 10</v>
      </c>
      <c r="F3066" s="637">
        <f t="shared" si="1365"/>
        <v>4.57</v>
      </c>
      <c r="G3066" s="138">
        <f t="shared" si="1365"/>
        <v>1.2</v>
      </c>
      <c r="H3066" s="128">
        <v>0</v>
      </c>
      <c r="I3066" s="139"/>
      <c r="J3066" s="750">
        <f t="shared" si="1332"/>
        <v>0</v>
      </c>
    </row>
    <row r="3067" spans="1:10">
      <c r="A3067" s="1320"/>
      <c r="B3067" s="1321"/>
      <c r="C3067" s="1321"/>
      <c r="D3067" s="1322"/>
      <c r="E3067" s="119" t="str">
        <f t="shared" ref="E3067:G3067" si="1366">E1325</f>
        <v>DOMICILIARIA 11</v>
      </c>
      <c r="F3067" s="637">
        <f t="shared" si="1366"/>
        <v>4.91</v>
      </c>
      <c r="G3067" s="138">
        <f t="shared" si="1366"/>
        <v>1.2</v>
      </c>
      <c r="H3067" s="128">
        <v>0</v>
      </c>
      <c r="I3067" s="139"/>
      <c r="J3067" s="750">
        <f t="shared" si="1332"/>
        <v>0</v>
      </c>
    </row>
    <row r="3068" spans="1:10">
      <c r="A3068" s="1320"/>
      <c r="B3068" s="1321"/>
      <c r="C3068" s="1321"/>
      <c r="D3068" s="1322"/>
      <c r="E3068" s="119" t="str">
        <f t="shared" ref="E3068:G3068" si="1367">E1326</f>
        <v>DOMICILIARIA 12</v>
      </c>
      <c r="F3068" s="637">
        <f t="shared" si="1367"/>
        <v>5.07</v>
      </c>
      <c r="G3068" s="138">
        <f t="shared" si="1367"/>
        <v>1.2</v>
      </c>
      <c r="H3068" s="128">
        <v>0</v>
      </c>
      <c r="I3068" s="139"/>
      <c r="J3068" s="750">
        <f t="shared" si="1332"/>
        <v>0</v>
      </c>
    </row>
    <row r="3069" spans="1:10">
      <c r="A3069" s="1320"/>
      <c r="B3069" s="1321"/>
      <c r="C3069" s="1321"/>
      <c r="D3069" s="1322"/>
      <c r="E3069" s="119" t="str">
        <f t="shared" ref="E3069:G3069" si="1368">E1327</f>
        <v>P9 A P10</v>
      </c>
      <c r="F3069" s="637">
        <f t="shared" si="1368"/>
        <v>0</v>
      </c>
      <c r="G3069" s="138">
        <f t="shared" si="1368"/>
        <v>0</v>
      </c>
      <c r="H3069" s="128">
        <v>0</v>
      </c>
      <c r="I3069" s="139"/>
      <c r="J3069" s="750">
        <f t="shared" si="1332"/>
        <v>0</v>
      </c>
    </row>
    <row r="3070" spans="1:10">
      <c r="A3070" s="1320"/>
      <c r="B3070" s="1321"/>
      <c r="C3070" s="1321"/>
      <c r="D3070" s="1322"/>
      <c r="E3070" s="119" t="str">
        <f t="shared" ref="E3070:G3070" si="1369">E1328</f>
        <v>DOMICILIARIA 1</v>
      </c>
      <c r="F3070" s="637">
        <f t="shared" si="1369"/>
        <v>7.66</v>
      </c>
      <c r="G3070" s="138">
        <f t="shared" si="1369"/>
        <v>1.1000000000000001</v>
      </c>
      <c r="H3070" s="128">
        <v>0</v>
      </c>
      <c r="I3070" s="139"/>
      <c r="J3070" s="750">
        <f t="shared" si="1332"/>
        <v>0</v>
      </c>
    </row>
    <row r="3071" spans="1:10">
      <c r="A3071" s="1320"/>
      <c r="B3071" s="1321"/>
      <c r="C3071" s="1321"/>
      <c r="D3071" s="1322"/>
      <c r="E3071" s="119" t="str">
        <f t="shared" ref="E3071:G3071" si="1370">E1329</f>
        <v>DOMICILIARIA 2</v>
      </c>
      <c r="F3071" s="637">
        <f t="shared" si="1370"/>
        <v>3.46</v>
      </c>
      <c r="G3071" s="138">
        <f t="shared" si="1370"/>
        <v>1.1000000000000001</v>
      </c>
      <c r="H3071" s="128">
        <v>0</v>
      </c>
      <c r="I3071" s="139"/>
      <c r="J3071" s="750">
        <f t="shared" si="1332"/>
        <v>0</v>
      </c>
    </row>
    <row r="3072" spans="1:10">
      <c r="A3072" s="1320"/>
      <c r="B3072" s="1321"/>
      <c r="C3072" s="1321"/>
      <c r="D3072" s="1322"/>
      <c r="E3072" s="119" t="str">
        <f t="shared" ref="E3072:G3072" si="1371">E1330</f>
        <v>DOMICILIARIA 3</v>
      </c>
      <c r="F3072" s="637">
        <f t="shared" si="1371"/>
        <v>7.84</v>
      </c>
      <c r="G3072" s="138">
        <f t="shared" si="1371"/>
        <v>1.1000000000000001</v>
      </c>
      <c r="H3072" s="128">
        <v>0</v>
      </c>
      <c r="I3072" s="139"/>
      <c r="J3072" s="750">
        <f t="shared" si="1332"/>
        <v>0</v>
      </c>
    </row>
    <row r="3073" spans="1:10">
      <c r="A3073" s="1320"/>
      <c r="B3073" s="1321"/>
      <c r="C3073" s="1321"/>
      <c r="D3073" s="1322"/>
      <c r="E3073" s="119" t="str">
        <f t="shared" ref="E3073:G3073" si="1372">E1331</f>
        <v>DOMICILIARIA 4</v>
      </c>
      <c r="F3073" s="637">
        <f t="shared" si="1372"/>
        <v>7.39</v>
      </c>
      <c r="G3073" s="138">
        <f t="shared" si="1372"/>
        <v>1.1000000000000001</v>
      </c>
      <c r="H3073" s="128">
        <v>0</v>
      </c>
      <c r="I3073" s="139"/>
      <c r="J3073" s="750">
        <f t="shared" si="1332"/>
        <v>0</v>
      </c>
    </row>
    <row r="3074" spans="1:10">
      <c r="A3074" s="1320"/>
      <c r="B3074" s="1321"/>
      <c r="C3074" s="1321"/>
      <c r="D3074" s="1322"/>
      <c r="E3074" s="119" t="str">
        <f t="shared" ref="E3074:G3074" si="1373">E1332</f>
        <v>DOMICILIARIA 5</v>
      </c>
      <c r="F3074" s="637">
        <f t="shared" si="1373"/>
        <v>2.89</v>
      </c>
      <c r="G3074" s="138">
        <f t="shared" si="1373"/>
        <v>1.1000000000000001</v>
      </c>
      <c r="H3074" s="128">
        <v>0</v>
      </c>
      <c r="I3074" s="139"/>
      <c r="J3074" s="750">
        <f t="shared" si="1332"/>
        <v>0</v>
      </c>
    </row>
    <row r="3075" spans="1:10">
      <c r="A3075" s="1320"/>
      <c r="B3075" s="1321"/>
      <c r="C3075" s="1321"/>
      <c r="D3075" s="1322"/>
      <c r="E3075" s="119" t="str">
        <f t="shared" ref="E3075:G3075" si="1374">E1333</f>
        <v>DOMICILIARIA 6</v>
      </c>
      <c r="F3075" s="637">
        <f t="shared" si="1374"/>
        <v>3.1</v>
      </c>
      <c r="G3075" s="138">
        <f t="shared" si="1374"/>
        <v>1.1000000000000001</v>
      </c>
      <c r="H3075" s="128">
        <v>0</v>
      </c>
      <c r="I3075" s="139"/>
      <c r="J3075" s="750">
        <f t="shared" si="1332"/>
        <v>0</v>
      </c>
    </row>
    <row r="3076" spans="1:10">
      <c r="A3076" s="1320"/>
      <c r="B3076" s="1321"/>
      <c r="C3076" s="1321"/>
      <c r="D3076" s="1322"/>
      <c r="E3076" s="119" t="str">
        <f t="shared" ref="E3076:G3076" si="1375">E1334</f>
        <v>DOMICILIARIA 7</v>
      </c>
      <c r="F3076" s="637">
        <f t="shared" si="1375"/>
        <v>3.25</v>
      </c>
      <c r="G3076" s="138">
        <f t="shared" si="1375"/>
        <v>1.1000000000000001</v>
      </c>
      <c r="H3076" s="128">
        <v>0</v>
      </c>
      <c r="I3076" s="139"/>
      <c r="J3076" s="750">
        <f t="shared" si="1332"/>
        <v>0</v>
      </c>
    </row>
    <row r="3077" spans="1:10">
      <c r="A3077" s="1320"/>
      <c r="B3077" s="1321"/>
      <c r="C3077" s="1321"/>
      <c r="D3077" s="1322"/>
      <c r="E3077" s="119" t="str">
        <f t="shared" ref="E3077:G3077" si="1376">E1335</f>
        <v>DOMICILIARIA 8</v>
      </c>
      <c r="F3077" s="637">
        <f t="shared" si="1376"/>
        <v>12.47</v>
      </c>
      <c r="G3077" s="138">
        <f t="shared" si="1376"/>
        <v>1.1000000000000001</v>
      </c>
      <c r="H3077" s="128">
        <v>0</v>
      </c>
      <c r="I3077" s="139"/>
      <c r="J3077" s="750">
        <f t="shared" si="1332"/>
        <v>0</v>
      </c>
    </row>
    <row r="3078" spans="1:10">
      <c r="A3078" s="1320"/>
      <c r="B3078" s="1321"/>
      <c r="C3078" s="1321"/>
      <c r="D3078" s="1322"/>
      <c r="E3078" s="119" t="str">
        <f t="shared" ref="E3078:G3078" si="1377">E1336</f>
        <v>DOMICILIARIA 9</v>
      </c>
      <c r="F3078" s="637">
        <f t="shared" si="1377"/>
        <v>3.35</v>
      </c>
      <c r="G3078" s="138">
        <f t="shared" si="1377"/>
        <v>1.1000000000000001</v>
      </c>
      <c r="H3078" s="128">
        <v>0</v>
      </c>
      <c r="I3078" s="139"/>
      <c r="J3078" s="750">
        <f t="shared" si="1332"/>
        <v>0</v>
      </c>
    </row>
    <row r="3079" spans="1:10">
      <c r="A3079" s="1320"/>
      <c r="B3079" s="1321"/>
      <c r="C3079" s="1321"/>
      <c r="D3079" s="1322"/>
      <c r="E3079" s="119" t="str">
        <f t="shared" ref="E3079:G3079" si="1378">E1337</f>
        <v>DOMICILIARIA 10</v>
      </c>
      <c r="F3079" s="637">
        <f t="shared" si="1378"/>
        <v>3.6</v>
      </c>
      <c r="G3079" s="138">
        <f t="shared" si="1378"/>
        <v>1.1000000000000001</v>
      </c>
      <c r="H3079" s="128">
        <v>0</v>
      </c>
      <c r="I3079" s="139"/>
      <c r="J3079" s="750">
        <f t="shared" si="1332"/>
        <v>0</v>
      </c>
    </row>
    <row r="3080" spans="1:10">
      <c r="A3080" s="1320"/>
      <c r="B3080" s="1321"/>
      <c r="C3080" s="1321"/>
      <c r="D3080" s="1322"/>
      <c r="E3080" s="119" t="str">
        <f t="shared" ref="E3080:G3080" si="1379">E1338</f>
        <v>DOMICILIARIA 11</v>
      </c>
      <c r="F3080" s="637">
        <f t="shared" si="1379"/>
        <v>4.3</v>
      </c>
      <c r="G3080" s="138">
        <f t="shared" si="1379"/>
        <v>1.1000000000000001</v>
      </c>
      <c r="H3080" s="128">
        <v>0</v>
      </c>
      <c r="I3080" s="139"/>
      <c r="J3080" s="750">
        <f t="shared" si="1332"/>
        <v>0</v>
      </c>
    </row>
    <row r="3081" spans="1:10">
      <c r="A3081" s="1320"/>
      <c r="B3081" s="1321"/>
      <c r="C3081" s="1321"/>
      <c r="D3081" s="1322"/>
      <c r="E3081" s="119" t="str">
        <f t="shared" ref="E3081:G3081" si="1380">E1339</f>
        <v>P10 A P11</v>
      </c>
      <c r="F3081" s="637">
        <f t="shared" si="1380"/>
        <v>0</v>
      </c>
      <c r="G3081" s="138">
        <f t="shared" si="1380"/>
        <v>0</v>
      </c>
      <c r="H3081" s="128">
        <v>0</v>
      </c>
      <c r="I3081" s="139"/>
      <c r="J3081" s="750">
        <f t="shared" si="1332"/>
        <v>0</v>
      </c>
    </row>
    <row r="3082" spans="1:10">
      <c r="A3082" s="1320"/>
      <c r="B3082" s="1321"/>
      <c r="C3082" s="1321"/>
      <c r="D3082" s="1322"/>
      <c r="E3082" s="119" t="str">
        <f t="shared" ref="E3082:G3082" si="1381">E1340</f>
        <v>DOMICILIARIA 1</v>
      </c>
      <c r="F3082" s="637">
        <f t="shared" si="1381"/>
        <v>6.86</v>
      </c>
      <c r="G3082" s="138">
        <f t="shared" si="1381"/>
        <v>0.7</v>
      </c>
      <c r="H3082" s="128">
        <v>0</v>
      </c>
      <c r="I3082" s="139"/>
      <c r="J3082" s="750">
        <f t="shared" si="1332"/>
        <v>0</v>
      </c>
    </row>
    <row r="3083" spans="1:10">
      <c r="A3083" s="1320"/>
      <c r="B3083" s="1321"/>
      <c r="C3083" s="1321"/>
      <c r="D3083" s="1322"/>
      <c r="E3083" s="119" t="str">
        <f t="shared" ref="E3083:G3083" si="1382">E1341</f>
        <v>DOMICILIARIA 2</v>
      </c>
      <c r="F3083" s="637">
        <f t="shared" si="1382"/>
        <v>3.95</v>
      </c>
      <c r="G3083" s="138">
        <f t="shared" si="1382"/>
        <v>0.7</v>
      </c>
      <c r="H3083" s="128">
        <v>0</v>
      </c>
      <c r="I3083" s="139"/>
      <c r="J3083" s="750">
        <f t="shared" si="1332"/>
        <v>0</v>
      </c>
    </row>
    <row r="3084" spans="1:10">
      <c r="A3084" s="1320"/>
      <c r="B3084" s="1321"/>
      <c r="C3084" s="1321"/>
      <c r="D3084" s="1322"/>
      <c r="E3084" s="119" t="str">
        <f t="shared" ref="E3084:G3084" si="1383">E1342</f>
        <v>DOMICILIARIA 3</v>
      </c>
      <c r="F3084" s="637">
        <f t="shared" si="1383"/>
        <v>6.59</v>
      </c>
      <c r="G3084" s="138">
        <f t="shared" si="1383"/>
        <v>0.7</v>
      </c>
      <c r="H3084" s="128">
        <v>0</v>
      </c>
      <c r="I3084" s="139"/>
      <c r="J3084" s="750">
        <f t="shared" si="1332"/>
        <v>0</v>
      </c>
    </row>
    <row r="3085" spans="1:10">
      <c r="A3085" s="1320"/>
      <c r="B3085" s="1321"/>
      <c r="C3085" s="1321"/>
      <c r="D3085" s="1322"/>
      <c r="E3085" s="119" t="str">
        <f t="shared" ref="E3085:G3085" si="1384">E1343</f>
        <v>DOMICILIARIA 4</v>
      </c>
      <c r="F3085" s="637">
        <f t="shared" si="1384"/>
        <v>4.75</v>
      </c>
      <c r="G3085" s="138">
        <f t="shared" si="1384"/>
        <v>0.7</v>
      </c>
      <c r="H3085" s="128">
        <v>0</v>
      </c>
      <c r="I3085" s="139"/>
      <c r="J3085" s="750">
        <f t="shared" si="1332"/>
        <v>0</v>
      </c>
    </row>
    <row r="3086" spans="1:10">
      <c r="A3086" s="1320"/>
      <c r="B3086" s="1321"/>
      <c r="C3086" s="1321"/>
      <c r="D3086" s="1322"/>
      <c r="E3086" s="119" t="str">
        <f t="shared" ref="E3086:G3086" si="1385">E1344</f>
        <v>DOMICILIARIA 5</v>
      </c>
      <c r="F3086" s="637">
        <f t="shared" si="1385"/>
        <v>6.25</v>
      </c>
      <c r="G3086" s="138">
        <f t="shared" si="1385"/>
        <v>0.7</v>
      </c>
      <c r="H3086" s="128">
        <v>0</v>
      </c>
      <c r="I3086" s="139"/>
      <c r="J3086" s="750">
        <f t="shared" si="1332"/>
        <v>0</v>
      </c>
    </row>
    <row r="3087" spans="1:10">
      <c r="A3087" s="1320"/>
      <c r="B3087" s="1321"/>
      <c r="C3087" s="1321"/>
      <c r="D3087" s="1322"/>
      <c r="E3087" s="119" t="str">
        <f t="shared" ref="E3087:G3087" si="1386">E1345</f>
        <v>DOMICILIARIA 6</v>
      </c>
      <c r="F3087" s="637">
        <f t="shared" si="1386"/>
        <v>6.5</v>
      </c>
      <c r="G3087" s="138">
        <f t="shared" si="1386"/>
        <v>0.7</v>
      </c>
      <c r="H3087" s="128">
        <v>0</v>
      </c>
      <c r="I3087" s="139"/>
      <c r="J3087" s="750">
        <f t="shared" si="1332"/>
        <v>0</v>
      </c>
    </row>
    <row r="3088" spans="1:10">
      <c r="A3088" s="1320"/>
      <c r="B3088" s="1321"/>
      <c r="C3088" s="1321"/>
      <c r="D3088" s="1322"/>
      <c r="E3088" s="119" t="str">
        <f t="shared" ref="E3088:G3088" si="1387">E1346</f>
        <v>DOMICILIARIA 7</v>
      </c>
      <c r="F3088" s="637">
        <f t="shared" si="1387"/>
        <v>6.64</v>
      </c>
      <c r="G3088" s="138">
        <f t="shared" si="1387"/>
        <v>0.7</v>
      </c>
      <c r="H3088" s="128">
        <v>0</v>
      </c>
      <c r="I3088" s="139"/>
      <c r="J3088" s="750">
        <f t="shared" si="1332"/>
        <v>0</v>
      </c>
    </row>
    <row r="3089" spans="1:10">
      <c r="A3089" s="1320"/>
      <c r="B3089" s="1321"/>
      <c r="C3089" s="1321"/>
      <c r="D3089" s="1322"/>
      <c r="E3089" s="119" t="str">
        <f t="shared" ref="E3089:G3089" si="1388">E1347</f>
        <v>DOMICILIARIA 8</v>
      </c>
      <c r="F3089" s="637">
        <f t="shared" si="1388"/>
        <v>5.41</v>
      </c>
      <c r="G3089" s="138">
        <f t="shared" si="1388"/>
        <v>0.7</v>
      </c>
      <c r="H3089" s="128">
        <v>0</v>
      </c>
      <c r="I3089" s="139"/>
      <c r="J3089" s="750">
        <f t="shared" si="1332"/>
        <v>0</v>
      </c>
    </row>
    <row r="3090" spans="1:10">
      <c r="A3090" s="1320"/>
      <c r="B3090" s="1321"/>
      <c r="C3090" s="1321"/>
      <c r="D3090" s="1322"/>
      <c r="E3090" s="119" t="str">
        <f t="shared" ref="E3090:G3090" si="1389">E1348</f>
        <v>DOMICILIARIA 9</v>
      </c>
      <c r="F3090" s="637">
        <f t="shared" si="1389"/>
        <v>3.85</v>
      </c>
      <c r="G3090" s="138">
        <f t="shared" si="1389"/>
        <v>0.7</v>
      </c>
      <c r="H3090" s="128">
        <v>0</v>
      </c>
      <c r="I3090" s="139"/>
      <c r="J3090" s="750">
        <f t="shared" si="1332"/>
        <v>0</v>
      </c>
    </row>
    <row r="3091" spans="1:10">
      <c r="A3091" s="1320"/>
      <c r="B3091" s="1321"/>
      <c r="C3091" s="1321"/>
      <c r="D3091" s="1322"/>
      <c r="E3091" s="119" t="str">
        <f t="shared" ref="E3091:G3091" si="1390">E1349</f>
        <v>DOMICILIARIA 10</v>
      </c>
      <c r="F3091" s="637">
        <f t="shared" si="1390"/>
        <v>6.79</v>
      </c>
      <c r="G3091" s="138">
        <f t="shared" si="1390"/>
        <v>0.7</v>
      </c>
      <c r="H3091" s="128">
        <v>0</v>
      </c>
      <c r="I3091" s="139"/>
      <c r="J3091" s="750">
        <f t="shared" si="1332"/>
        <v>0</v>
      </c>
    </row>
    <row r="3092" spans="1:10">
      <c r="A3092" s="1320"/>
      <c r="B3092" s="1321"/>
      <c r="C3092" s="1321"/>
      <c r="D3092" s="1322"/>
      <c r="E3092" s="119" t="str">
        <f t="shared" ref="E3092:G3092" si="1391">E1350</f>
        <v>P58 A P59</v>
      </c>
      <c r="F3092" s="637">
        <f t="shared" si="1391"/>
        <v>0</v>
      </c>
      <c r="G3092" s="138">
        <f t="shared" si="1391"/>
        <v>0</v>
      </c>
      <c r="H3092" s="128">
        <v>0</v>
      </c>
      <c r="I3092" s="139"/>
      <c r="J3092" s="750">
        <f t="shared" si="1332"/>
        <v>0</v>
      </c>
    </row>
    <row r="3093" spans="1:10">
      <c r="A3093" s="1320"/>
      <c r="B3093" s="1321"/>
      <c r="C3093" s="1321"/>
      <c r="D3093" s="1322"/>
      <c r="E3093" s="119" t="str">
        <f t="shared" ref="E3093:G3093" si="1392">E1351</f>
        <v>DOMICILIARIA 1</v>
      </c>
      <c r="F3093" s="637">
        <f t="shared" si="1392"/>
        <v>4.46</v>
      </c>
      <c r="G3093" s="138">
        <f t="shared" si="1392"/>
        <v>0.8</v>
      </c>
      <c r="H3093" s="128">
        <v>0</v>
      </c>
      <c r="I3093" s="139"/>
      <c r="J3093" s="750">
        <f t="shared" si="1332"/>
        <v>0</v>
      </c>
    </row>
    <row r="3094" spans="1:10">
      <c r="A3094" s="1320"/>
      <c r="B3094" s="1321"/>
      <c r="C3094" s="1321"/>
      <c r="D3094" s="1322"/>
      <c r="E3094" s="119" t="str">
        <f t="shared" ref="E3094:G3094" si="1393">E1352</f>
        <v>DOMICILIARIA 2</v>
      </c>
      <c r="F3094" s="637">
        <f t="shared" si="1393"/>
        <v>4.79</v>
      </c>
      <c r="G3094" s="138">
        <f t="shared" si="1393"/>
        <v>0.8</v>
      </c>
      <c r="H3094" s="128">
        <v>0</v>
      </c>
      <c r="I3094" s="139"/>
      <c r="J3094" s="750">
        <f t="shared" si="1332"/>
        <v>0</v>
      </c>
    </row>
    <row r="3095" spans="1:10">
      <c r="A3095" s="1320"/>
      <c r="B3095" s="1321"/>
      <c r="C3095" s="1321"/>
      <c r="D3095" s="1322"/>
      <c r="E3095" s="119" t="str">
        <f t="shared" ref="E3095:G3095" si="1394">E1353</f>
        <v>DOMICILIARIA 3</v>
      </c>
      <c r="F3095" s="637">
        <f t="shared" si="1394"/>
        <v>4.9800000000000004</v>
      </c>
      <c r="G3095" s="138">
        <f t="shared" si="1394"/>
        <v>0.8</v>
      </c>
      <c r="H3095" s="128">
        <v>0</v>
      </c>
      <c r="I3095" s="139"/>
      <c r="J3095" s="750">
        <f t="shared" si="1332"/>
        <v>0</v>
      </c>
    </row>
    <row r="3096" spans="1:10">
      <c r="A3096" s="1320"/>
      <c r="B3096" s="1321"/>
      <c r="C3096" s="1321"/>
      <c r="D3096" s="1322"/>
      <c r="E3096" s="119" t="str">
        <f t="shared" ref="E3096:G3096" si="1395">E1354</f>
        <v>DOMICILIARIA 4</v>
      </c>
      <c r="F3096" s="637">
        <f t="shared" si="1395"/>
        <v>4.97</v>
      </c>
      <c r="G3096" s="138">
        <f t="shared" si="1395"/>
        <v>0.8</v>
      </c>
      <c r="H3096" s="128">
        <v>0</v>
      </c>
      <c r="I3096" s="139"/>
      <c r="J3096" s="750">
        <f t="shared" si="1332"/>
        <v>0</v>
      </c>
    </row>
    <row r="3097" spans="1:10">
      <c r="A3097" s="1320"/>
      <c r="B3097" s="1321"/>
      <c r="C3097" s="1321"/>
      <c r="D3097" s="1322"/>
      <c r="E3097" s="119" t="str">
        <f t="shared" ref="E3097:G3097" si="1396">E1355</f>
        <v>DOMICILIARIA 5</v>
      </c>
      <c r="F3097" s="637">
        <f t="shared" si="1396"/>
        <v>5.15</v>
      </c>
      <c r="G3097" s="138">
        <f t="shared" si="1396"/>
        <v>0.8</v>
      </c>
      <c r="H3097" s="128">
        <v>0</v>
      </c>
      <c r="I3097" s="139"/>
      <c r="J3097" s="750">
        <f t="shared" ref="J3097:J3160" si="1397">+F3097*G3097*H3097</f>
        <v>0</v>
      </c>
    </row>
    <row r="3098" spans="1:10">
      <c r="A3098" s="1320"/>
      <c r="B3098" s="1321"/>
      <c r="C3098" s="1321"/>
      <c r="D3098" s="1322"/>
      <c r="E3098" s="119" t="str">
        <f t="shared" ref="E3098:G3098" si="1398">E1356</f>
        <v>P59 A P60</v>
      </c>
      <c r="F3098" s="637">
        <f t="shared" si="1398"/>
        <v>0</v>
      </c>
      <c r="G3098" s="138">
        <f t="shared" si="1398"/>
        <v>0</v>
      </c>
      <c r="H3098" s="128">
        <v>0</v>
      </c>
      <c r="I3098" s="139"/>
      <c r="J3098" s="750">
        <f t="shared" si="1397"/>
        <v>0</v>
      </c>
    </row>
    <row r="3099" spans="1:10">
      <c r="A3099" s="1320"/>
      <c r="B3099" s="1321"/>
      <c r="C3099" s="1321"/>
      <c r="D3099" s="1322"/>
      <c r="E3099" s="119" t="str">
        <f t="shared" ref="E3099:G3099" si="1399">E1357</f>
        <v>DOMICILIARIA 1</v>
      </c>
      <c r="F3099" s="637">
        <f t="shared" si="1399"/>
        <v>4.22</v>
      </c>
      <c r="G3099" s="138">
        <f t="shared" si="1399"/>
        <v>0.9</v>
      </c>
      <c r="H3099" s="128">
        <v>0</v>
      </c>
      <c r="I3099" s="139"/>
      <c r="J3099" s="750">
        <f t="shared" si="1397"/>
        <v>0</v>
      </c>
    </row>
    <row r="3100" spans="1:10">
      <c r="A3100" s="1320"/>
      <c r="B3100" s="1321"/>
      <c r="C3100" s="1321"/>
      <c r="D3100" s="1322"/>
      <c r="E3100" s="119" t="str">
        <f t="shared" ref="E3100:G3100" si="1400">E1358</f>
        <v>DOMICILIARIA 2</v>
      </c>
      <c r="F3100" s="637">
        <f t="shared" si="1400"/>
        <v>3.31</v>
      </c>
      <c r="G3100" s="138">
        <f t="shared" si="1400"/>
        <v>0.9</v>
      </c>
      <c r="H3100" s="128">
        <v>0</v>
      </c>
      <c r="I3100" s="139"/>
      <c r="J3100" s="750">
        <f t="shared" si="1397"/>
        <v>0</v>
      </c>
    </row>
    <row r="3101" spans="1:10">
      <c r="A3101" s="1320"/>
      <c r="B3101" s="1321"/>
      <c r="C3101" s="1321"/>
      <c r="D3101" s="1322"/>
      <c r="E3101" s="119" t="str">
        <f t="shared" ref="E3101:G3101" si="1401">E1359</f>
        <v>DOMICILIARIA 3</v>
      </c>
      <c r="F3101" s="637">
        <f t="shared" si="1401"/>
        <v>4.49</v>
      </c>
      <c r="G3101" s="138">
        <f t="shared" si="1401"/>
        <v>0.9</v>
      </c>
      <c r="H3101" s="128">
        <v>0</v>
      </c>
      <c r="I3101" s="139"/>
      <c r="J3101" s="750">
        <f t="shared" si="1397"/>
        <v>0</v>
      </c>
    </row>
    <row r="3102" spans="1:10">
      <c r="A3102" s="1320"/>
      <c r="B3102" s="1321"/>
      <c r="C3102" s="1321"/>
      <c r="D3102" s="1322"/>
      <c r="E3102" s="119" t="str">
        <f t="shared" ref="E3102:G3102" si="1402">E1360</f>
        <v>P60 A P61</v>
      </c>
      <c r="F3102" s="637">
        <f t="shared" si="1402"/>
        <v>0</v>
      </c>
      <c r="G3102" s="138">
        <f t="shared" si="1402"/>
        <v>0</v>
      </c>
      <c r="H3102" s="128">
        <v>0</v>
      </c>
      <c r="I3102" s="139"/>
      <c r="J3102" s="750">
        <f t="shared" si="1397"/>
        <v>0</v>
      </c>
    </row>
    <row r="3103" spans="1:10">
      <c r="A3103" s="1320"/>
      <c r="B3103" s="1321"/>
      <c r="C3103" s="1321"/>
      <c r="D3103" s="1322"/>
      <c r="E3103" s="119" t="str">
        <f t="shared" ref="E3103:G3103" si="1403">E1361</f>
        <v>P12 A P13</v>
      </c>
      <c r="F3103" s="637">
        <f t="shared" si="1403"/>
        <v>0</v>
      </c>
      <c r="G3103" s="138">
        <f t="shared" si="1403"/>
        <v>0</v>
      </c>
      <c r="H3103" s="128">
        <v>0.3</v>
      </c>
      <c r="I3103" s="139"/>
      <c r="J3103" s="750">
        <f t="shared" si="1397"/>
        <v>0</v>
      </c>
    </row>
    <row r="3104" spans="1:10">
      <c r="A3104" s="1320"/>
      <c r="B3104" s="1321"/>
      <c r="C3104" s="1321"/>
      <c r="D3104" s="1322"/>
      <c r="E3104" s="119" t="str">
        <f t="shared" ref="E3104:G3104" si="1404">E1362</f>
        <v>DOMICILIARIA 1</v>
      </c>
      <c r="F3104" s="637">
        <f t="shared" si="1404"/>
        <v>7.59</v>
      </c>
      <c r="G3104" s="138">
        <f t="shared" si="1404"/>
        <v>0.7</v>
      </c>
      <c r="H3104" s="128">
        <v>0.3</v>
      </c>
      <c r="I3104" s="139"/>
      <c r="J3104" s="750">
        <f t="shared" si="1397"/>
        <v>1.5938999999999999</v>
      </c>
    </row>
    <row r="3105" spans="1:10">
      <c r="A3105" s="1320"/>
      <c r="B3105" s="1321"/>
      <c r="C3105" s="1321"/>
      <c r="D3105" s="1322"/>
      <c r="E3105" s="119" t="str">
        <f t="shared" ref="E3105:G3105" si="1405">E1363</f>
        <v>DOMICILIARIA 2</v>
      </c>
      <c r="F3105" s="637">
        <f t="shared" si="1405"/>
        <v>9.11</v>
      </c>
      <c r="G3105" s="138">
        <f t="shared" si="1405"/>
        <v>0.7</v>
      </c>
      <c r="H3105" s="128">
        <v>0.3</v>
      </c>
      <c r="I3105" s="139"/>
      <c r="J3105" s="750">
        <f t="shared" si="1397"/>
        <v>1.9130999999999996</v>
      </c>
    </row>
    <row r="3106" spans="1:10">
      <c r="A3106" s="1320"/>
      <c r="B3106" s="1321"/>
      <c r="C3106" s="1321"/>
      <c r="D3106" s="1322"/>
      <c r="E3106" s="119" t="str">
        <f t="shared" ref="E3106:G3106" si="1406">E1364</f>
        <v>DOMICILIARIA 3</v>
      </c>
      <c r="F3106" s="637">
        <f t="shared" si="1406"/>
        <v>8.25</v>
      </c>
      <c r="G3106" s="138">
        <f t="shared" si="1406"/>
        <v>0.7</v>
      </c>
      <c r="H3106" s="128">
        <v>0.3</v>
      </c>
      <c r="I3106" s="139"/>
      <c r="J3106" s="750">
        <f t="shared" si="1397"/>
        <v>1.7324999999999997</v>
      </c>
    </row>
    <row r="3107" spans="1:10">
      <c r="A3107" s="1320"/>
      <c r="B3107" s="1321"/>
      <c r="C3107" s="1321"/>
      <c r="D3107" s="1322"/>
      <c r="E3107" s="119" t="str">
        <f t="shared" ref="E3107:G3107" si="1407">E1365</f>
        <v>DOMICILIARIA 4</v>
      </c>
      <c r="F3107" s="637">
        <f t="shared" si="1407"/>
        <v>6.68</v>
      </c>
      <c r="G3107" s="138">
        <f t="shared" si="1407"/>
        <v>0.7</v>
      </c>
      <c r="H3107" s="128">
        <v>0.3</v>
      </c>
      <c r="I3107" s="139"/>
      <c r="J3107" s="750">
        <f t="shared" si="1397"/>
        <v>1.4027999999999998</v>
      </c>
    </row>
    <row r="3108" spans="1:10">
      <c r="A3108" s="1320"/>
      <c r="B3108" s="1321"/>
      <c r="C3108" s="1321"/>
      <c r="D3108" s="1322"/>
      <c r="E3108" s="119" t="str">
        <f t="shared" ref="E3108:G3108" si="1408">E1366</f>
        <v>DOMICILIARIA 5</v>
      </c>
      <c r="F3108" s="637">
        <f t="shared" si="1408"/>
        <v>7.29</v>
      </c>
      <c r="G3108" s="138">
        <f t="shared" si="1408"/>
        <v>0.7</v>
      </c>
      <c r="H3108" s="128">
        <v>0.3</v>
      </c>
      <c r="I3108" s="139"/>
      <c r="J3108" s="750">
        <f t="shared" si="1397"/>
        <v>1.5308999999999999</v>
      </c>
    </row>
    <row r="3109" spans="1:10">
      <c r="A3109" s="1320"/>
      <c r="B3109" s="1321"/>
      <c r="C3109" s="1321"/>
      <c r="D3109" s="1322"/>
      <c r="E3109" s="119" t="str">
        <f t="shared" ref="E3109:G3109" si="1409">E1367</f>
        <v>DOMICILIARIA 6</v>
      </c>
      <c r="F3109" s="637">
        <f t="shared" si="1409"/>
        <v>6.64</v>
      </c>
      <c r="G3109" s="138">
        <f t="shared" si="1409"/>
        <v>0.7</v>
      </c>
      <c r="H3109" s="128">
        <v>0.3</v>
      </c>
      <c r="I3109" s="139"/>
      <c r="J3109" s="750">
        <f t="shared" si="1397"/>
        <v>1.3943999999999999</v>
      </c>
    </row>
    <row r="3110" spans="1:10">
      <c r="A3110" s="1320"/>
      <c r="B3110" s="1321"/>
      <c r="C3110" s="1321"/>
      <c r="D3110" s="1322"/>
      <c r="E3110" s="119" t="str">
        <f t="shared" ref="E3110:G3110" si="1410">E1368</f>
        <v>DOMICILIARIA 7</v>
      </c>
      <c r="F3110" s="637">
        <f t="shared" si="1410"/>
        <v>7.24</v>
      </c>
      <c r="G3110" s="138">
        <f t="shared" si="1410"/>
        <v>0.7</v>
      </c>
      <c r="H3110" s="128">
        <v>0.3</v>
      </c>
      <c r="I3110" s="139"/>
      <c r="J3110" s="750">
        <f t="shared" si="1397"/>
        <v>1.5203999999999998</v>
      </c>
    </row>
    <row r="3111" spans="1:10">
      <c r="A3111" s="1320"/>
      <c r="B3111" s="1321"/>
      <c r="C3111" s="1321"/>
      <c r="D3111" s="1322"/>
      <c r="E3111" s="119" t="str">
        <f t="shared" ref="E3111:G3111" si="1411">E1369</f>
        <v>DOMICILIARIA 8</v>
      </c>
      <c r="F3111" s="637">
        <f t="shared" si="1411"/>
        <v>7.28</v>
      </c>
      <c r="G3111" s="138">
        <f t="shared" si="1411"/>
        <v>0.7</v>
      </c>
      <c r="H3111" s="128">
        <v>0.3</v>
      </c>
      <c r="I3111" s="139"/>
      <c r="J3111" s="750">
        <f t="shared" si="1397"/>
        <v>1.5287999999999999</v>
      </c>
    </row>
    <row r="3112" spans="1:10">
      <c r="A3112" s="1320"/>
      <c r="B3112" s="1321"/>
      <c r="C3112" s="1321"/>
      <c r="D3112" s="1322"/>
      <c r="E3112" s="119" t="str">
        <f t="shared" ref="E3112:G3112" si="1412">E1370</f>
        <v>DOMICILIARIA 9</v>
      </c>
      <c r="F3112" s="637">
        <f t="shared" si="1412"/>
        <v>7.21</v>
      </c>
      <c r="G3112" s="138">
        <f t="shared" si="1412"/>
        <v>0.7</v>
      </c>
      <c r="H3112" s="128">
        <v>0.3</v>
      </c>
      <c r="I3112" s="139"/>
      <c r="J3112" s="750">
        <f t="shared" si="1397"/>
        <v>1.5140999999999998</v>
      </c>
    </row>
    <row r="3113" spans="1:10">
      <c r="A3113" s="1320"/>
      <c r="B3113" s="1321"/>
      <c r="C3113" s="1321"/>
      <c r="D3113" s="1322"/>
      <c r="E3113" s="119" t="str">
        <f t="shared" ref="E3113:G3113" si="1413">E1371</f>
        <v>DOMICILIARIA 10</v>
      </c>
      <c r="F3113" s="637">
        <f t="shared" si="1413"/>
        <v>7</v>
      </c>
      <c r="G3113" s="138">
        <f t="shared" si="1413"/>
        <v>0.7</v>
      </c>
      <c r="H3113" s="128">
        <v>0.3</v>
      </c>
      <c r="I3113" s="139"/>
      <c r="J3113" s="750">
        <f t="shared" si="1397"/>
        <v>1.4699999999999998</v>
      </c>
    </row>
    <row r="3114" spans="1:10">
      <c r="A3114" s="1320"/>
      <c r="B3114" s="1321"/>
      <c r="C3114" s="1321"/>
      <c r="D3114" s="1322"/>
      <c r="E3114" s="119" t="str">
        <f t="shared" ref="E3114:G3114" si="1414">E1372</f>
        <v>DOMICILIARIA 11</v>
      </c>
      <c r="F3114" s="637">
        <f t="shared" si="1414"/>
        <v>5.92</v>
      </c>
      <c r="G3114" s="138">
        <f t="shared" si="1414"/>
        <v>0.7</v>
      </c>
      <c r="H3114" s="128">
        <v>0.3</v>
      </c>
      <c r="I3114" s="139"/>
      <c r="J3114" s="750">
        <f t="shared" si="1397"/>
        <v>1.2432000000000001</v>
      </c>
    </row>
    <row r="3115" spans="1:10">
      <c r="A3115" s="1320"/>
      <c r="B3115" s="1321"/>
      <c r="C3115" s="1321"/>
      <c r="D3115" s="1322"/>
      <c r="E3115" s="119" t="str">
        <f t="shared" ref="E3115:G3115" si="1415">E1373</f>
        <v>DOMICILIARIA 12</v>
      </c>
      <c r="F3115" s="637">
        <f t="shared" si="1415"/>
        <v>7.85</v>
      </c>
      <c r="G3115" s="138">
        <f t="shared" si="1415"/>
        <v>0.7</v>
      </c>
      <c r="H3115" s="128">
        <v>0.3</v>
      </c>
      <c r="I3115" s="139"/>
      <c r="J3115" s="750">
        <f t="shared" si="1397"/>
        <v>1.6484999999999996</v>
      </c>
    </row>
    <row r="3116" spans="1:10">
      <c r="A3116" s="1320"/>
      <c r="B3116" s="1321"/>
      <c r="C3116" s="1321"/>
      <c r="D3116" s="1322"/>
      <c r="E3116" s="119" t="str">
        <f t="shared" ref="E3116:G3116" si="1416">E1374</f>
        <v>DOMICILIARIA 13</v>
      </c>
      <c r="F3116" s="637">
        <f t="shared" si="1416"/>
        <v>7.6</v>
      </c>
      <c r="G3116" s="138">
        <f t="shared" si="1416"/>
        <v>0.7</v>
      </c>
      <c r="H3116" s="128">
        <v>0.3</v>
      </c>
      <c r="I3116" s="139"/>
      <c r="J3116" s="750">
        <f t="shared" si="1397"/>
        <v>1.5959999999999999</v>
      </c>
    </row>
    <row r="3117" spans="1:10">
      <c r="A3117" s="1320"/>
      <c r="B3117" s="1321"/>
      <c r="C3117" s="1321"/>
      <c r="D3117" s="1322"/>
      <c r="E3117" s="119" t="str">
        <f t="shared" ref="E3117:G3117" si="1417">E1375</f>
        <v>P13 A P14</v>
      </c>
      <c r="F3117" s="637">
        <f t="shared" si="1417"/>
        <v>0</v>
      </c>
      <c r="G3117" s="138">
        <f t="shared" si="1417"/>
        <v>0</v>
      </c>
      <c r="H3117" s="128">
        <v>0.3</v>
      </c>
      <c r="I3117" s="139"/>
      <c r="J3117" s="750">
        <f t="shared" si="1397"/>
        <v>0</v>
      </c>
    </row>
    <row r="3118" spans="1:10">
      <c r="A3118" s="1320"/>
      <c r="B3118" s="1321"/>
      <c r="C3118" s="1321"/>
      <c r="D3118" s="1322"/>
      <c r="E3118" s="119" t="str">
        <f t="shared" ref="E3118:G3118" si="1418">E1376</f>
        <v>DOMICILIARIA 1</v>
      </c>
      <c r="F3118" s="637">
        <f t="shared" si="1418"/>
        <v>4.9000000000000004</v>
      </c>
      <c r="G3118" s="138">
        <f t="shared" si="1418"/>
        <v>0.7</v>
      </c>
      <c r="H3118" s="128">
        <v>0.3</v>
      </c>
      <c r="I3118" s="139"/>
      <c r="J3118" s="750">
        <f t="shared" si="1397"/>
        <v>1.0289999999999999</v>
      </c>
    </row>
    <row r="3119" spans="1:10">
      <c r="A3119" s="1320"/>
      <c r="B3119" s="1321"/>
      <c r="C3119" s="1321"/>
      <c r="D3119" s="1322"/>
      <c r="E3119" s="119" t="str">
        <f t="shared" ref="E3119:G3119" si="1419">E1377</f>
        <v>DOMICILIARIA 2</v>
      </c>
      <c r="F3119" s="637">
        <f t="shared" si="1419"/>
        <v>6.31</v>
      </c>
      <c r="G3119" s="138">
        <f t="shared" si="1419"/>
        <v>0.7</v>
      </c>
      <c r="H3119" s="128">
        <v>0.3</v>
      </c>
      <c r="I3119" s="139"/>
      <c r="J3119" s="750">
        <f t="shared" si="1397"/>
        <v>1.3250999999999999</v>
      </c>
    </row>
    <row r="3120" spans="1:10">
      <c r="A3120" s="1320"/>
      <c r="B3120" s="1321"/>
      <c r="C3120" s="1321"/>
      <c r="D3120" s="1322"/>
      <c r="E3120" s="119" t="str">
        <f t="shared" ref="E3120:G3120" si="1420">E1378</f>
        <v>DOMICILIARIA 3</v>
      </c>
      <c r="F3120" s="637">
        <f t="shared" si="1420"/>
        <v>6.34</v>
      </c>
      <c r="G3120" s="138">
        <f t="shared" si="1420"/>
        <v>0.7</v>
      </c>
      <c r="H3120" s="128">
        <v>0.3</v>
      </c>
      <c r="I3120" s="139"/>
      <c r="J3120" s="750">
        <f t="shared" si="1397"/>
        <v>1.3313999999999999</v>
      </c>
    </row>
    <row r="3121" spans="1:10" ht="13.5" customHeight="1">
      <c r="A3121" s="1320"/>
      <c r="B3121" s="1321"/>
      <c r="C3121" s="1321"/>
      <c r="D3121" s="1322"/>
      <c r="E3121" s="119" t="str">
        <f t="shared" ref="E3121:G3121" si="1421">E1379</f>
        <v>DOMICILIARIA 4</v>
      </c>
      <c r="F3121" s="637">
        <f t="shared" si="1421"/>
        <v>6.48</v>
      </c>
      <c r="G3121" s="138">
        <f t="shared" si="1421"/>
        <v>0.7</v>
      </c>
      <c r="H3121" s="128">
        <v>0.3</v>
      </c>
      <c r="I3121" s="139"/>
      <c r="J3121" s="750">
        <f t="shared" si="1397"/>
        <v>1.3607999999999998</v>
      </c>
    </row>
    <row r="3122" spans="1:10" ht="13.5" customHeight="1">
      <c r="A3122" s="1320"/>
      <c r="B3122" s="1321"/>
      <c r="C3122" s="1321"/>
      <c r="D3122" s="1322"/>
      <c r="E3122" s="119" t="str">
        <f t="shared" ref="E3122:G3122" si="1422">E1380</f>
        <v>DOMICILIARIA 5</v>
      </c>
      <c r="F3122" s="637">
        <f t="shared" si="1422"/>
        <v>6.2</v>
      </c>
      <c r="G3122" s="138">
        <f t="shared" si="1422"/>
        <v>0.7</v>
      </c>
      <c r="H3122" s="128">
        <v>0.3</v>
      </c>
      <c r="I3122" s="139"/>
      <c r="J3122" s="750">
        <f t="shared" si="1397"/>
        <v>1.3019999999999998</v>
      </c>
    </row>
    <row r="3123" spans="1:10" ht="13.5" customHeight="1">
      <c r="A3123" s="1320"/>
      <c r="B3123" s="1321"/>
      <c r="C3123" s="1321"/>
      <c r="D3123" s="1322"/>
      <c r="E3123" s="119" t="str">
        <f t="shared" ref="E3123:G3123" si="1423">E1381</f>
        <v>DOMICILIARIA 6</v>
      </c>
      <c r="F3123" s="637">
        <f t="shared" si="1423"/>
        <v>6.28</v>
      </c>
      <c r="G3123" s="138">
        <f t="shared" si="1423"/>
        <v>0.7</v>
      </c>
      <c r="H3123" s="128">
        <v>0.3</v>
      </c>
      <c r="I3123" s="139"/>
      <c r="J3123" s="750">
        <f t="shared" si="1397"/>
        <v>1.3188</v>
      </c>
    </row>
    <row r="3124" spans="1:10" ht="13.5" customHeight="1">
      <c r="A3124" s="1320"/>
      <c r="B3124" s="1321"/>
      <c r="C3124" s="1321"/>
      <c r="D3124" s="1322"/>
      <c r="E3124" s="119" t="str">
        <f t="shared" ref="E3124:G3124" si="1424">E1382</f>
        <v>DOMICILIARIA 7</v>
      </c>
      <c r="F3124" s="637">
        <f t="shared" si="1424"/>
        <v>5.6</v>
      </c>
      <c r="G3124" s="138">
        <f t="shared" si="1424"/>
        <v>0.7</v>
      </c>
      <c r="H3124" s="128">
        <v>0.3</v>
      </c>
      <c r="I3124" s="139"/>
      <c r="J3124" s="750">
        <f t="shared" si="1397"/>
        <v>1.1759999999999997</v>
      </c>
    </row>
    <row r="3125" spans="1:10">
      <c r="A3125" s="1320"/>
      <c r="B3125" s="1321"/>
      <c r="C3125" s="1321"/>
      <c r="D3125" s="1322"/>
      <c r="E3125" s="119" t="str">
        <f t="shared" ref="E3125:G3125" si="1425">E1383</f>
        <v>DOMICILIARIA 8</v>
      </c>
      <c r="F3125" s="637">
        <f t="shared" si="1425"/>
        <v>5.64</v>
      </c>
      <c r="G3125" s="138">
        <f t="shared" si="1425"/>
        <v>0.7</v>
      </c>
      <c r="H3125" s="128">
        <v>0.3</v>
      </c>
      <c r="I3125" s="139"/>
      <c r="J3125" s="750">
        <f t="shared" si="1397"/>
        <v>1.1843999999999999</v>
      </c>
    </row>
    <row r="3126" spans="1:10">
      <c r="A3126" s="1320"/>
      <c r="B3126" s="1321"/>
      <c r="C3126" s="1321"/>
      <c r="D3126" s="1322"/>
      <c r="E3126" s="119" t="str">
        <f t="shared" ref="E3126:G3126" si="1426">E1384</f>
        <v>DOMICILIARIA 9</v>
      </c>
      <c r="F3126" s="637">
        <f t="shared" si="1426"/>
        <v>5.43</v>
      </c>
      <c r="G3126" s="138">
        <f t="shared" si="1426"/>
        <v>0.7</v>
      </c>
      <c r="H3126" s="128">
        <v>0.3</v>
      </c>
      <c r="I3126" s="139"/>
      <c r="J3126" s="750">
        <f t="shared" si="1397"/>
        <v>1.1402999999999999</v>
      </c>
    </row>
    <row r="3127" spans="1:10">
      <c r="A3127" s="1320"/>
      <c r="B3127" s="1321"/>
      <c r="C3127" s="1321"/>
      <c r="D3127" s="1322"/>
      <c r="E3127" s="119" t="str">
        <f t="shared" ref="E3127:G3127" si="1427">E1385</f>
        <v>DOMICILIARIA 10</v>
      </c>
      <c r="F3127" s="637">
        <f t="shared" si="1427"/>
        <v>6.12</v>
      </c>
      <c r="G3127" s="138">
        <f t="shared" si="1427"/>
        <v>0.7</v>
      </c>
      <c r="H3127" s="128">
        <v>0.3</v>
      </c>
      <c r="I3127" s="139"/>
      <c r="J3127" s="750">
        <f t="shared" si="1397"/>
        <v>1.2851999999999999</v>
      </c>
    </row>
    <row r="3128" spans="1:10">
      <c r="A3128" s="1320"/>
      <c r="B3128" s="1321"/>
      <c r="C3128" s="1321"/>
      <c r="D3128" s="1322"/>
      <c r="E3128" s="119" t="str">
        <f t="shared" ref="E3128:G3128" si="1428">E1386</f>
        <v>P14 A P15</v>
      </c>
      <c r="F3128" s="637">
        <f t="shared" si="1428"/>
        <v>0</v>
      </c>
      <c r="G3128" s="138">
        <f t="shared" si="1428"/>
        <v>0</v>
      </c>
      <c r="H3128" s="128">
        <v>0.3</v>
      </c>
      <c r="I3128" s="139"/>
      <c r="J3128" s="750">
        <f t="shared" si="1397"/>
        <v>0</v>
      </c>
    </row>
    <row r="3129" spans="1:10">
      <c r="A3129" s="1320"/>
      <c r="B3129" s="1321"/>
      <c r="C3129" s="1321"/>
      <c r="D3129" s="1322"/>
      <c r="E3129" s="119" t="str">
        <f t="shared" ref="E3129:G3129" si="1429">E1387</f>
        <v>DOMICILIARIA 1</v>
      </c>
      <c r="F3129" s="637">
        <f t="shared" si="1429"/>
        <v>6.24</v>
      </c>
      <c r="G3129" s="138">
        <f t="shared" si="1429"/>
        <v>0.7</v>
      </c>
      <c r="H3129" s="128">
        <v>0.3</v>
      </c>
      <c r="I3129" s="139"/>
      <c r="J3129" s="750">
        <f t="shared" si="1397"/>
        <v>1.3103999999999998</v>
      </c>
    </row>
    <row r="3130" spans="1:10">
      <c r="A3130" s="1320"/>
      <c r="B3130" s="1321"/>
      <c r="C3130" s="1321"/>
      <c r="D3130" s="1322"/>
      <c r="E3130" s="119" t="str">
        <f t="shared" ref="E3130:G3130" si="1430">E1388</f>
        <v>DOMICILIARIA 2</v>
      </c>
      <c r="F3130" s="637">
        <f t="shared" si="1430"/>
        <v>6.24</v>
      </c>
      <c r="G3130" s="138">
        <f t="shared" si="1430"/>
        <v>0.7</v>
      </c>
      <c r="H3130" s="128">
        <v>0.3</v>
      </c>
      <c r="I3130" s="139"/>
      <c r="J3130" s="750">
        <f t="shared" si="1397"/>
        <v>1.3103999999999998</v>
      </c>
    </row>
    <row r="3131" spans="1:10">
      <c r="A3131" s="1320"/>
      <c r="B3131" s="1321"/>
      <c r="C3131" s="1321"/>
      <c r="D3131" s="1322"/>
      <c r="E3131" s="119" t="str">
        <f t="shared" ref="E3131:G3131" si="1431">E1389</f>
        <v>DOMICILIARIA 3</v>
      </c>
      <c r="F3131" s="637">
        <f t="shared" si="1431"/>
        <v>5.95</v>
      </c>
      <c r="G3131" s="138">
        <f t="shared" si="1431"/>
        <v>0.7</v>
      </c>
      <c r="H3131" s="128">
        <v>0.3</v>
      </c>
      <c r="I3131" s="139"/>
      <c r="J3131" s="750">
        <f t="shared" si="1397"/>
        <v>1.2495000000000001</v>
      </c>
    </row>
    <row r="3132" spans="1:10">
      <c r="A3132" s="1320"/>
      <c r="B3132" s="1321"/>
      <c r="C3132" s="1321"/>
      <c r="D3132" s="1322"/>
      <c r="E3132" s="119" t="str">
        <f t="shared" ref="E3132:G3132" si="1432">E1390</f>
        <v>DOMICILIARIA 4</v>
      </c>
      <c r="F3132" s="637">
        <f t="shared" si="1432"/>
        <v>6.04</v>
      </c>
      <c r="G3132" s="138">
        <f t="shared" si="1432"/>
        <v>0.7</v>
      </c>
      <c r="H3132" s="128">
        <v>0.3</v>
      </c>
      <c r="I3132" s="139"/>
      <c r="J3132" s="750">
        <f t="shared" si="1397"/>
        <v>1.2684</v>
      </c>
    </row>
    <row r="3133" spans="1:10">
      <c r="A3133" s="1320"/>
      <c r="B3133" s="1321"/>
      <c r="C3133" s="1321"/>
      <c r="D3133" s="1322"/>
      <c r="E3133" s="119" t="str">
        <f t="shared" ref="E3133:G3133" si="1433">E1391</f>
        <v>DOMICILIARIA 5</v>
      </c>
      <c r="F3133" s="637">
        <f t="shared" si="1433"/>
        <v>6.13</v>
      </c>
      <c r="G3133" s="138">
        <f t="shared" si="1433"/>
        <v>0.7</v>
      </c>
      <c r="H3133" s="128">
        <v>0.3</v>
      </c>
      <c r="I3133" s="139"/>
      <c r="J3133" s="750">
        <f t="shared" si="1397"/>
        <v>1.2872999999999999</v>
      </c>
    </row>
    <row r="3134" spans="1:10">
      <c r="A3134" s="1320"/>
      <c r="B3134" s="1321"/>
      <c r="C3134" s="1321"/>
      <c r="D3134" s="1322"/>
      <c r="E3134" s="119" t="str">
        <f t="shared" ref="E3134:G3134" si="1434">E1392</f>
        <v>DOMICILIARIA 6</v>
      </c>
      <c r="F3134" s="637">
        <f t="shared" si="1434"/>
        <v>5.51</v>
      </c>
      <c r="G3134" s="138">
        <f t="shared" si="1434"/>
        <v>0.7</v>
      </c>
      <c r="H3134" s="128">
        <v>0.3</v>
      </c>
      <c r="I3134" s="139"/>
      <c r="J3134" s="750">
        <f t="shared" si="1397"/>
        <v>1.1570999999999998</v>
      </c>
    </row>
    <row r="3135" spans="1:10">
      <c r="A3135" s="1320"/>
      <c r="B3135" s="1321"/>
      <c r="C3135" s="1321"/>
      <c r="D3135" s="1322"/>
      <c r="E3135" s="119" t="str">
        <f t="shared" ref="E3135:G3135" si="1435">E1393</f>
        <v>DOMICILIARIA 7</v>
      </c>
      <c r="F3135" s="637">
        <f t="shared" si="1435"/>
        <v>5.97</v>
      </c>
      <c r="G3135" s="138">
        <f t="shared" si="1435"/>
        <v>0.7</v>
      </c>
      <c r="H3135" s="128">
        <v>0.3</v>
      </c>
      <c r="I3135" s="139"/>
      <c r="J3135" s="750">
        <f t="shared" si="1397"/>
        <v>1.2536999999999998</v>
      </c>
    </row>
    <row r="3136" spans="1:10">
      <c r="A3136" s="1320"/>
      <c r="B3136" s="1321"/>
      <c r="C3136" s="1321"/>
      <c r="D3136" s="1322"/>
      <c r="E3136" s="119" t="str">
        <f t="shared" ref="E3136:G3136" si="1436">E1394</f>
        <v>DOMICILIARIA 8</v>
      </c>
      <c r="F3136" s="637">
        <f t="shared" si="1436"/>
        <v>5.52</v>
      </c>
      <c r="G3136" s="138">
        <f t="shared" si="1436"/>
        <v>0.7</v>
      </c>
      <c r="H3136" s="128">
        <v>0.3</v>
      </c>
      <c r="I3136" s="139"/>
      <c r="J3136" s="750">
        <f t="shared" si="1397"/>
        <v>1.1591999999999998</v>
      </c>
    </row>
    <row r="3137" spans="1:10">
      <c r="A3137" s="1320"/>
      <c r="B3137" s="1321"/>
      <c r="C3137" s="1321"/>
      <c r="D3137" s="1322"/>
      <c r="E3137" s="119" t="str">
        <f t="shared" ref="E3137:G3137" si="1437">E1395</f>
        <v>DOMICILIARIA 9</v>
      </c>
      <c r="F3137" s="637">
        <f t="shared" si="1437"/>
        <v>5.62</v>
      </c>
      <c r="G3137" s="138">
        <f t="shared" si="1437"/>
        <v>0.7</v>
      </c>
      <c r="H3137" s="128">
        <v>0.3</v>
      </c>
      <c r="I3137" s="139"/>
      <c r="J3137" s="750">
        <f t="shared" si="1397"/>
        <v>1.1801999999999999</v>
      </c>
    </row>
    <row r="3138" spans="1:10">
      <c r="A3138" s="1320"/>
      <c r="B3138" s="1321"/>
      <c r="C3138" s="1321"/>
      <c r="D3138" s="1322"/>
      <c r="E3138" s="119" t="str">
        <f t="shared" ref="E3138:G3138" si="1438">E1396</f>
        <v>DOMICILIARIA 10</v>
      </c>
      <c r="F3138" s="637">
        <f t="shared" si="1438"/>
        <v>5.08</v>
      </c>
      <c r="G3138" s="138">
        <f t="shared" si="1438"/>
        <v>0.7</v>
      </c>
      <c r="H3138" s="128">
        <v>0.3</v>
      </c>
      <c r="I3138" s="139"/>
      <c r="J3138" s="750">
        <f t="shared" si="1397"/>
        <v>1.0667999999999997</v>
      </c>
    </row>
    <row r="3139" spans="1:10">
      <c r="A3139" s="1320"/>
      <c r="B3139" s="1321"/>
      <c r="C3139" s="1321"/>
      <c r="D3139" s="1322"/>
      <c r="E3139" s="119" t="str">
        <f t="shared" ref="E3139:G3139" si="1439">E1397</f>
        <v>DOMICILIARIA 11</v>
      </c>
      <c r="F3139" s="637">
        <f t="shared" si="1439"/>
        <v>5.96</v>
      </c>
      <c r="G3139" s="138">
        <f t="shared" si="1439"/>
        <v>0.7</v>
      </c>
      <c r="H3139" s="128">
        <v>0.3</v>
      </c>
      <c r="I3139" s="139"/>
      <c r="J3139" s="750">
        <f t="shared" si="1397"/>
        <v>1.2515999999999998</v>
      </c>
    </row>
    <row r="3140" spans="1:10">
      <c r="A3140" s="1320"/>
      <c r="B3140" s="1321"/>
      <c r="C3140" s="1321"/>
      <c r="D3140" s="1322"/>
      <c r="E3140" s="119" t="str">
        <f t="shared" ref="E3140:G3140" si="1440">E1398</f>
        <v>DOMICILIARIA 12</v>
      </c>
      <c r="F3140" s="637">
        <f t="shared" si="1440"/>
        <v>5.82</v>
      </c>
      <c r="G3140" s="138">
        <f t="shared" si="1440"/>
        <v>0.7</v>
      </c>
      <c r="H3140" s="128">
        <v>0.3</v>
      </c>
      <c r="I3140" s="139"/>
      <c r="J3140" s="750">
        <f t="shared" si="1397"/>
        <v>1.2222</v>
      </c>
    </row>
    <row r="3141" spans="1:10">
      <c r="A3141" s="1320"/>
      <c r="B3141" s="1321"/>
      <c r="C3141" s="1321"/>
      <c r="D3141" s="1322"/>
      <c r="E3141" s="119" t="str">
        <f t="shared" ref="E3141:G3141" si="1441">E1399</f>
        <v>DOMICILIARIA 13</v>
      </c>
      <c r="F3141" s="637">
        <f t="shared" si="1441"/>
        <v>7.13</v>
      </c>
      <c r="G3141" s="138">
        <f t="shared" si="1441"/>
        <v>0.7</v>
      </c>
      <c r="H3141" s="128">
        <v>0.3</v>
      </c>
      <c r="I3141" s="139"/>
      <c r="J3141" s="750">
        <f t="shared" si="1397"/>
        <v>1.4972999999999999</v>
      </c>
    </row>
    <row r="3142" spans="1:10">
      <c r="A3142" s="1320"/>
      <c r="B3142" s="1321"/>
      <c r="C3142" s="1321"/>
      <c r="D3142" s="1322"/>
      <c r="E3142" s="119" t="str">
        <f t="shared" ref="E3142:G3142" si="1442">E1400</f>
        <v>DOMICILIARIA 14</v>
      </c>
      <c r="F3142" s="637">
        <f t="shared" si="1442"/>
        <v>5.54</v>
      </c>
      <c r="G3142" s="138">
        <f t="shared" si="1442"/>
        <v>0.7</v>
      </c>
      <c r="H3142" s="128">
        <v>0.3</v>
      </c>
      <c r="I3142" s="139"/>
      <c r="J3142" s="750">
        <f t="shared" si="1397"/>
        <v>1.1633999999999998</v>
      </c>
    </row>
    <row r="3143" spans="1:10">
      <c r="A3143" s="1320"/>
      <c r="B3143" s="1321"/>
      <c r="C3143" s="1321"/>
      <c r="D3143" s="1322"/>
      <c r="E3143" s="119" t="str">
        <f t="shared" ref="E3143:G3143" si="1443">E1401</f>
        <v>DOMICILIARIA 15</v>
      </c>
      <c r="F3143" s="637">
        <f t="shared" si="1443"/>
        <v>6.48</v>
      </c>
      <c r="G3143" s="138">
        <f t="shared" si="1443"/>
        <v>0.7</v>
      </c>
      <c r="H3143" s="128">
        <v>0.3</v>
      </c>
      <c r="I3143" s="139"/>
      <c r="J3143" s="750">
        <f t="shared" si="1397"/>
        <v>1.3607999999999998</v>
      </c>
    </row>
    <row r="3144" spans="1:10">
      <c r="A3144" s="1320"/>
      <c r="B3144" s="1321"/>
      <c r="C3144" s="1321"/>
      <c r="D3144" s="1322"/>
      <c r="E3144" s="119" t="str">
        <f t="shared" ref="E3144:G3144" si="1444">E1402</f>
        <v>DOMICILIARIA 16</v>
      </c>
      <c r="F3144" s="637">
        <f t="shared" si="1444"/>
        <v>6.44</v>
      </c>
      <c r="G3144" s="138">
        <f t="shared" si="1444"/>
        <v>0.7</v>
      </c>
      <c r="H3144" s="128">
        <v>0.3</v>
      </c>
      <c r="I3144" s="139"/>
      <c r="J3144" s="750">
        <f t="shared" si="1397"/>
        <v>1.3524</v>
      </c>
    </row>
    <row r="3145" spans="1:10">
      <c r="A3145" s="1320"/>
      <c r="B3145" s="1321"/>
      <c r="C3145" s="1321"/>
      <c r="D3145" s="1322"/>
      <c r="E3145" s="119" t="str">
        <f t="shared" ref="E3145:G3145" si="1445">E1403</f>
        <v>DOMICILIARIA 17</v>
      </c>
      <c r="F3145" s="637">
        <f t="shared" si="1445"/>
        <v>5.12</v>
      </c>
      <c r="G3145" s="138">
        <f t="shared" si="1445"/>
        <v>0.7</v>
      </c>
      <c r="H3145" s="128">
        <v>0.3</v>
      </c>
      <c r="I3145" s="139"/>
      <c r="J3145" s="750">
        <f t="shared" si="1397"/>
        <v>1.0751999999999999</v>
      </c>
    </row>
    <row r="3146" spans="1:10">
      <c r="A3146" s="1320"/>
      <c r="B3146" s="1321"/>
      <c r="C3146" s="1321"/>
      <c r="D3146" s="1322"/>
      <c r="E3146" s="119" t="str">
        <f t="shared" ref="E3146:G3146" si="1446">E1404</f>
        <v>DOMICILIARIA 18</v>
      </c>
      <c r="F3146" s="637">
        <f t="shared" si="1446"/>
        <v>6.71</v>
      </c>
      <c r="G3146" s="138">
        <f t="shared" si="1446"/>
        <v>0.7</v>
      </c>
      <c r="H3146" s="128">
        <v>0.3</v>
      </c>
      <c r="I3146" s="139"/>
      <c r="J3146" s="750">
        <f t="shared" si="1397"/>
        <v>1.4091</v>
      </c>
    </row>
    <row r="3147" spans="1:10">
      <c r="A3147" s="1320"/>
      <c r="B3147" s="1321"/>
      <c r="C3147" s="1321"/>
      <c r="D3147" s="1322"/>
      <c r="E3147" s="119" t="str">
        <f t="shared" ref="E3147:G3147" si="1447">E1405</f>
        <v>P15 A P16</v>
      </c>
      <c r="F3147" s="637">
        <f t="shared" si="1447"/>
        <v>0</v>
      </c>
      <c r="G3147" s="138">
        <f t="shared" si="1447"/>
        <v>0</v>
      </c>
      <c r="H3147" s="128">
        <v>0.3</v>
      </c>
      <c r="I3147" s="139"/>
      <c r="J3147" s="750">
        <f t="shared" si="1397"/>
        <v>0</v>
      </c>
    </row>
    <row r="3148" spans="1:10">
      <c r="A3148" s="1320"/>
      <c r="B3148" s="1321"/>
      <c r="C3148" s="1321"/>
      <c r="D3148" s="1322"/>
      <c r="E3148" s="119" t="str">
        <f t="shared" ref="E3148:G3148" si="1448">E1406</f>
        <v>DOMICILIARIA 1</v>
      </c>
      <c r="F3148" s="637">
        <f t="shared" si="1448"/>
        <v>4.72</v>
      </c>
      <c r="G3148" s="138">
        <f t="shared" si="1448"/>
        <v>0.7</v>
      </c>
      <c r="H3148" s="128">
        <v>0.3</v>
      </c>
      <c r="I3148" s="139"/>
      <c r="J3148" s="750">
        <f t="shared" si="1397"/>
        <v>0.99119999999999986</v>
      </c>
    </row>
    <row r="3149" spans="1:10">
      <c r="A3149" s="1320"/>
      <c r="B3149" s="1321"/>
      <c r="C3149" s="1321"/>
      <c r="D3149" s="1322"/>
      <c r="E3149" s="119" t="str">
        <f t="shared" ref="E3149:G3149" si="1449">E1407</f>
        <v>DOMICILIARIA 2</v>
      </c>
      <c r="F3149" s="637">
        <f t="shared" si="1449"/>
        <v>5.48</v>
      </c>
      <c r="G3149" s="138">
        <f t="shared" si="1449"/>
        <v>0.7</v>
      </c>
      <c r="H3149" s="128">
        <v>0.3</v>
      </c>
      <c r="I3149" s="139"/>
      <c r="J3149" s="750">
        <f t="shared" si="1397"/>
        <v>1.1507999999999998</v>
      </c>
    </row>
    <row r="3150" spans="1:10">
      <c r="A3150" s="1320"/>
      <c r="B3150" s="1321"/>
      <c r="C3150" s="1321"/>
      <c r="D3150" s="1322"/>
      <c r="E3150" s="119" t="str">
        <f t="shared" ref="E3150:G3150" si="1450">E1408</f>
        <v>DOMICILIARIA 3</v>
      </c>
      <c r="F3150" s="637">
        <f t="shared" si="1450"/>
        <v>4.42</v>
      </c>
      <c r="G3150" s="138">
        <f t="shared" si="1450"/>
        <v>0.7</v>
      </c>
      <c r="H3150" s="128">
        <v>0.3</v>
      </c>
      <c r="I3150" s="139"/>
      <c r="J3150" s="750">
        <f t="shared" si="1397"/>
        <v>0.92819999999999991</v>
      </c>
    </row>
    <row r="3151" spans="1:10">
      <c r="A3151" s="1320"/>
      <c r="B3151" s="1321"/>
      <c r="C3151" s="1321"/>
      <c r="D3151" s="1322"/>
      <c r="E3151" s="119" t="str">
        <f t="shared" ref="E3151:G3151" si="1451">E1409</f>
        <v>DOMICILIARIA 4</v>
      </c>
      <c r="F3151" s="637">
        <f t="shared" si="1451"/>
        <v>5.42</v>
      </c>
      <c r="G3151" s="138">
        <f t="shared" si="1451"/>
        <v>0.7</v>
      </c>
      <c r="H3151" s="128">
        <v>0.3</v>
      </c>
      <c r="I3151" s="139"/>
      <c r="J3151" s="750">
        <f t="shared" si="1397"/>
        <v>1.1381999999999999</v>
      </c>
    </row>
    <row r="3152" spans="1:10">
      <c r="A3152" s="1320"/>
      <c r="B3152" s="1321"/>
      <c r="C3152" s="1321"/>
      <c r="D3152" s="1322"/>
      <c r="E3152" s="119" t="str">
        <f t="shared" ref="E3152:G3152" si="1452">E1410</f>
        <v>DOMICILIARIA 5</v>
      </c>
      <c r="F3152" s="637">
        <f t="shared" si="1452"/>
        <v>4.68</v>
      </c>
      <c r="G3152" s="138">
        <f t="shared" si="1452"/>
        <v>0.7</v>
      </c>
      <c r="H3152" s="128">
        <v>0.3</v>
      </c>
      <c r="I3152" s="139"/>
      <c r="J3152" s="750">
        <f t="shared" si="1397"/>
        <v>0.9827999999999999</v>
      </c>
    </row>
    <row r="3153" spans="1:10">
      <c r="A3153" s="1320"/>
      <c r="B3153" s="1321"/>
      <c r="C3153" s="1321"/>
      <c r="D3153" s="1322"/>
      <c r="E3153" s="119" t="str">
        <f t="shared" ref="E3153:G3153" si="1453">E1411</f>
        <v>DOMICILIARIA 6</v>
      </c>
      <c r="F3153" s="637">
        <f t="shared" si="1453"/>
        <v>4.88</v>
      </c>
      <c r="G3153" s="138">
        <f t="shared" si="1453"/>
        <v>0.7</v>
      </c>
      <c r="H3153" s="128">
        <v>0.3</v>
      </c>
      <c r="I3153" s="139"/>
      <c r="J3153" s="750">
        <f t="shared" si="1397"/>
        <v>1.0247999999999999</v>
      </c>
    </row>
    <row r="3154" spans="1:10">
      <c r="A3154" s="1320"/>
      <c r="B3154" s="1321"/>
      <c r="C3154" s="1321"/>
      <c r="D3154" s="1322"/>
      <c r="E3154" s="119" t="str">
        <f t="shared" ref="E3154:G3154" si="1454">E1412</f>
        <v>DOMICILIARIA 7</v>
      </c>
      <c r="F3154" s="637">
        <f t="shared" si="1454"/>
        <v>6.11</v>
      </c>
      <c r="G3154" s="138">
        <f t="shared" si="1454"/>
        <v>0.7</v>
      </c>
      <c r="H3154" s="128">
        <v>0.3</v>
      </c>
      <c r="I3154" s="139"/>
      <c r="J3154" s="750">
        <f t="shared" si="1397"/>
        <v>1.2830999999999999</v>
      </c>
    </row>
    <row r="3155" spans="1:10">
      <c r="A3155" s="1320"/>
      <c r="B3155" s="1321"/>
      <c r="C3155" s="1321"/>
      <c r="D3155" s="1322"/>
      <c r="E3155" s="119" t="str">
        <f t="shared" ref="E3155:G3155" si="1455">E1413</f>
        <v>DOMICILIARIA 8</v>
      </c>
      <c r="F3155" s="637">
        <f t="shared" si="1455"/>
        <v>5.3</v>
      </c>
      <c r="G3155" s="138">
        <f t="shared" si="1455"/>
        <v>0.7</v>
      </c>
      <c r="H3155" s="128">
        <v>0.3</v>
      </c>
      <c r="I3155" s="139"/>
      <c r="J3155" s="750">
        <f t="shared" si="1397"/>
        <v>1.1129999999999998</v>
      </c>
    </row>
    <row r="3156" spans="1:10">
      <c r="A3156" s="1320"/>
      <c r="B3156" s="1321"/>
      <c r="C3156" s="1321"/>
      <c r="D3156" s="1322"/>
      <c r="E3156" s="119" t="str">
        <f t="shared" ref="E3156:G3156" si="1456">E1414</f>
        <v>DOMICILIARIA 9</v>
      </c>
      <c r="F3156" s="637">
        <f t="shared" si="1456"/>
        <v>5.57</v>
      </c>
      <c r="G3156" s="138">
        <f t="shared" si="1456"/>
        <v>0.7</v>
      </c>
      <c r="H3156" s="128">
        <v>0.3</v>
      </c>
      <c r="I3156" s="139"/>
      <c r="J3156" s="750">
        <f t="shared" si="1397"/>
        <v>1.1697</v>
      </c>
    </row>
    <row r="3157" spans="1:10">
      <c r="A3157" s="1320"/>
      <c r="B3157" s="1321"/>
      <c r="C3157" s="1321"/>
      <c r="D3157" s="1322"/>
      <c r="E3157" s="119" t="str">
        <f t="shared" ref="E3157:G3157" si="1457">E1415</f>
        <v>DOMICILIARIA 10</v>
      </c>
      <c r="F3157" s="637">
        <f t="shared" si="1457"/>
        <v>5.42</v>
      </c>
      <c r="G3157" s="138">
        <f t="shared" si="1457"/>
        <v>0.7</v>
      </c>
      <c r="H3157" s="128">
        <v>0.3</v>
      </c>
      <c r="I3157" s="139"/>
      <c r="J3157" s="750">
        <f t="shared" si="1397"/>
        <v>1.1381999999999999</v>
      </c>
    </row>
    <row r="3158" spans="1:10">
      <c r="A3158" s="1320"/>
      <c r="B3158" s="1321"/>
      <c r="C3158" s="1321"/>
      <c r="D3158" s="1322"/>
      <c r="E3158" s="119" t="str">
        <f t="shared" ref="E3158:G3158" si="1458">E1416</f>
        <v>DOMICILIARIA 11</v>
      </c>
      <c r="F3158" s="637">
        <f t="shared" si="1458"/>
        <v>5.31</v>
      </c>
      <c r="G3158" s="138">
        <f t="shared" si="1458"/>
        <v>0.7</v>
      </c>
      <c r="H3158" s="128">
        <v>0.3</v>
      </c>
      <c r="I3158" s="139"/>
      <c r="J3158" s="750">
        <f t="shared" si="1397"/>
        <v>1.1150999999999998</v>
      </c>
    </row>
    <row r="3159" spans="1:10">
      <c r="A3159" s="1320"/>
      <c r="B3159" s="1321"/>
      <c r="C3159" s="1321"/>
      <c r="D3159" s="1322"/>
      <c r="E3159" s="119" t="str">
        <f t="shared" ref="E3159:G3159" si="1459">E1417</f>
        <v>DOMICILIARIA 12</v>
      </c>
      <c r="F3159" s="637">
        <f t="shared" si="1459"/>
        <v>5.5551000000000004</v>
      </c>
      <c r="G3159" s="138">
        <f t="shared" si="1459"/>
        <v>0.7</v>
      </c>
      <c r="H3159" s="128">
        <v>0.3</v>
      </c>
      <c r="I3159" s="139"/>
      <c r="J3159" s="750">
        <f t="shared" si="1397"/>
        <v>1.166571</v>
      </c>
    </row>
    <row r="3160" spans="1:10">
      <c r="A3160" s="1320"/>
      <c r="B3160" s="1321"/>
      <c r="C3160" s="1321"/>
      <c r="D3160" s="1322"/>
      <c r="E3160" s="119" t="str">
        <f t="shared" ref="E3160:G3160" si="1460">E1418</f>
        <v>DOMICILIARIA 13</v>
      </c>
      <c r="F3160" s="637">
        <f t="shared" si="1460"/>
        <v>4.6100000000000003</v>
      </c>
      <c r="G3160" s="138">
        <f t="shared" si="1460"/>
        <v>0.7</v>
      </c>
      <c r="H3160" s="128">
        <v>0.3</v>
      </c>
      <c r="I3160" s="139"/>
      <c r="J3160" s="750">
        <f t="shared" si="1397"/>
        <v>0.96809999999999996</v>
      </c>
    </row>
    <row r="3161" spans="1:10">
      <c r="A3161" s="1320"/>
      <c r="B3161" s="1321"/>
      <c r="C3161" s="1321"/>
      <c r="D3161" s="1322"/>
      <c r="E3161" s="119" t="str">
        <f t="shared" ref="E3161:G3161" si="1461">E1419</f>
        <v>DOMICILIARIA 14</v>
      </c>
      <c r="F3161" s="637">
        <f t="shared" si="1461"/>
        <v>5.31</v>
      </c>
      <c r="G3161" s="138">
        <f t="shared" si="1461"/>
        <v>0.7</v>
      </c>
      <c r="H3161" s="128">
        <v>0.3</v>
      </c>
      <c r="I3161" s="139"/>
      <c r="J3161" s="750">
        <f t="shared" ref="J3161:J3224" si="1462">+F3161*G3161*H3161</f>
        <v>1.1150999999999998</v>
      </c>
    </row>
    <row r="3162" spans="1:10">
      <c r="A3162" s="1320"/>
      <c r="B3162" s="1321"/>
      <c r="C3162" s="1321"/>
      <c r="D3162" s="1322"/>
      <c r="E3162" s="119" t="str">
        <f t="shared" ref="E3162:G3162" si="1463">E1420</f>
        <v>DOMICILIARIA 15</v>
      </c>
      <c r="F3162" s="637">
        <f t="shared" si="1463"/>
        <v>4.22</v>
      </c>
      <c r="G3162" s="138">
        <f t="shared" si="1463"/>
        <v>0.7</v>
      </c>
      <c r="H3162" s="128">
        <v>0.3</v>
      </c>
      <c r="I3162" s="139"/>
      <c r="J3162" s="750">
        <f t="shared" si="1462"/>
        <v>0.88619999999999988</v>
      </c>
    </row>
    <row r="3163" spans="1:10">
      <c r="A3163" s="1320"/>
      <c r="B3163" s="1321"/>
      <c r="C3163" s="1321"/>
      <c r="D3163" s="1322"/>
      <c r="E3163" s="119" t="str">
        <f t="shared" ref="E3163:G3163" si="1464">E1421</f>
        <v>DOMICILIARIA 16</v>
      </c>
      <c r="F3163" s="637">
        <f t="shared" si="1464"/>
        <v>3.8</v>
      </c>
      <c r="G3163" s="138">
        <f t="shared" si="1464"/>
        <v>0.7</v>
      </c>
      <c r="H3163" s="128">
        <v>0.3</v>
      </c>
      <c r="I3163" s="139"/>
      <c r="J3163" s="750">
        <f t="shared" si="1462"/>
        <v>0.79799999999999993</v>
      </c>
    </row>
    <row r="3164" spans="1:10">
      <c r="A3164" s="1320"/>
      <c r="B3164" s="1321"/>
      <c r="C3164" s="1321"/>
      <c r="D3164" s="1322"/>
      <c r="E3164" s="119" t="str">
        <f t="shared" ref="E3164:G3164" si="1465">E1422</f>
        <v>DOMICILIARIA 17</v>
      </c>
      <c r="F3164" s="637">
        <f t="shared" si="1465"/>
        <v>5.7</v>
      </c>
      <c r="G3164" s="138">
        <f t="shared" si="1465"/>
        <v>0.7</v>
      </c>
      <c r="H3164" s="128">
        <v>0.3</v>
      </c>
      <c r="I3164" s="139"/>
      <c r="J3164" s="750">
        <f t="shared" si="1462"/>
        <v>1.1969999999999998</v>
      </c>
    </row>
    <row r="3165" spans="1:10">
      <c r="A3165" s="1320"/>
      <c r="B3165" s="1321"/>
      <c r="C3165" s="1321"/>
      <c r="D3165" s="1322"/>
      <c r="E3165" s="119" t="str">
        <f t="shared" ref="E3165:G3165" si="1466">E1423</f>
        <v>P16 A P17</v>
      </c>
      <c r="F3165" s="637">
        <f t="shared" si="1466"/>
        <v>0</v>
      </c>
      <c r="G3165" s="138">
        <f t="shared" si="1466"/>
        <v>0</v>
      </c>
      <c r="H3165" s="128">
        <v>0.3</v>
      </c>
      <c r="I3165" s="139"/>
      <c r="J3165" s="750">
        <f t="shared" si="1462"/>
        <v>0</v>
      </c>
    </row>
    <row r="3166" spans="1:10">
      <c r="A3166" s="1320"/>
      <c r="B3166" s="1321"/>
      <c r="C3166" s="1321"/>
      <c r="D3166" s="1322"/>
      <c r="E3166" s="119" t="str">
        <f t="shared" ref="E3166:G3166" si="1467">E1424</f>
        <v>DOMICILIARIA 1</v>
      </c>
      <c r="F3166" s="637">
        <f t="shared" si="1467"/>
        <v>5.28</v>
      </c>
      <c r="G3166" s="138">
        <f t="shared" si="1467"/>
        <v>0.7</v>
      </c>
      <c r="H3166" s="128">
        <v>0.3</v>
      </c>
      <c r="I3166" s="139"/>
      <c r="J3166" s="750">
        <f t="shared" si="1462"/>
        <v>1.1087999999999998</v>
      </c>
    </row>
    <row r="3167" spans="1:10">
      <c r="A3167" s="1320"/>
      <c r="B3167" s="1321"/>
      <c r="C3167" s="1321"/>
      <c r="D3167" s="1322"/>
      <c r="E3167" s="119" t="str">
        <f t="shared" ref="E3167:G3167" si="1468">E1425</f>
        <v>DOMICILIARIA 2</v>
      </c>
      <c r="F3167" s="637">
        <f t="shared" si="1468"/>
        <v>5.32</v>
      </c>
      <c r="G3167" s="138">
        <f t="shared" si="1468"/>
        <v>0.7</v>
      </c>
      <c r="H3167" s="128">
        <v>0.3</v>
      </c>
      <c r="I3167" s="139"/>
      <c r="J3167" s="750">
        <f t="shared" si="1462"/>
        <v>1.1172</v>
      </c>
    </row>
    <row r="3168" spans="1:10">
      <c r="A3168" s="1320"/>
      <c r="B3168" s="1321"/>
      <c r="C3168" s="1321"/>
      <c r="D3168" s="1322"/>
      <c r="E3168" s="119" t="str">
        <f t="shared" ref="E3168:G3168" si="1469">E1426</f>
        <v>DOMICILIARIA 3</v>
      </c>
      <c r="F3168" s="637">
        <f t="shared" si="1469"/>
        <v>5.33</v>
      </c>
      <c r="G3168" s="138">
        <f t="shared" si="1469"/>
        <v>0.7</v>
      </c>
      <c r="H3168" s="128">
        <v>0.3</v>
      </c>
      <c r="I3168" s="139"/>
      <c r="J3168" s="750">
        <f t="shared" si="1462"/>
        <v>1.1193</v>
      </c>
    </row>
    <row r="3169" spans="1:10">
      <c r="A3169" s="1320"/>
      <c r="B3169" s="1321"/>
      <c r="C3169" s="1321"/>
      <c r="D3169" s="1322"/>
      <c r="E3169" s="119" t="str">
        <f t="shared" ref="E3169:G3169" si="1470">E1427</f>
        <v>DOMICILIARIA 4</v>
      </c>
      <c r="F3169" s="637">
        <f t="shared" si="1470"/>
        <v>5.33</v>
      </c>
      <c r="G3169" s="138">
        <f t="shared" si="1470"/>
        <v>0.7</v>
      </c>
      <c r="H3169" s="128">
        <v>0.3</v>
      </c>
      <c r="I3169" s="139"/>
      <c r="J3169" s="750">
        <f t="shared" si="1462"/>
        <v>1.1193</v>
      </c>
    </row>
    <row r="3170" spans="1:10">
      <c r="A3170" s="1320"/>
      <c r="B3170" s="1321"/>
      <c r="C3170" s="1321"/>
      <c r="D3170" s="1322"/>
      <c r="E3170" s="119" t="str">
        <f t="shared" ref="E3170:G3170" si="1471">E1428</f>
        <v>DOMICILIARIA 5</v>
      </c>
      <c r="F3170" s="637">
        <f t="shared" si="1471"/>
        <v>4.1500000000000004</v>
      </c>
      <c r="G3170" s="138">
        <f t="shared" si="1471"/>
        <v>0.7</v>
      </c>
      <c r="H3170" s="128">
        <v>0.3</v>
      </c>
      <c r="I3170" s="139"/>
      <c r="J3170" s="750">
        <f t="shared" si="1462"/>
        <v>0.87150000000000005</v>
      </c>
    </row>
    <row r="3171" spans="1:10">
      <c r="A3171" s="1320"/>
      <c r="B3171" s="1321"/>
      <c r="C3171" s="1321"/>
      <c r="D3171" s="1322"/>
      <c r="E3171" s="119" t="str">
        <f t="shared" ref="E3171:G3171" si="1472">E1429</f>
        <v>DOMICILIARIA 6</v>
      </c>
      <c r="F3171" s="637">
        <f t="shared" si="1472"/>
        <v>5.73</v>
      </c>
      <c r="G3171" s="138">
        <f t="shared" si="1472"/>
        <v>0.7</v>
      </c>
      <c r="H3171" s="128">
        <v>0.3</v>
      </c>
      <c r="I3171" s="139"/>
      <c r="J3171" s="750">
        <f t="shared" si="1462"/>
        <v>1.2033</v>
      </c>
    </row>
    <row r="3172" spans="1:10">
      <c r="A3172" s="1320"/>
      <c r="B3172" s="1321"/>
      <c r="C3172" s="1321"/>
      <c r="D3172" s="1322"/>
      <c r="E3172" s="119" t="str">
        <f t="shared" ref="E3172:G3172" si="1473">E1430</f>
        <v>DOMICILIARIA 7</v>
      </c>
      <c r="F3172" s="637">
        <f t="shared" si="1473"/>
        <v>4.67</v>
      </c>
      <c r="G3172" s="138">
        <f t="shared" si="1473"/>
        <v>0.7</v>
      </c>
      <c r="H3172" s="128">
        <v>0.3</v>
      </c>
      <c r="I3172" s="139"/>
      <c r="J3172" s="750">
        <f t="shared" si="1462"/>
        <v>0.98069999999999991</v>
      </c>
    </row>
    <row r="3173" spans="1:10">
      <c r="A3173" s="1320"/>
      <c r="B3173" s="1321"/>
      <c r="C3173" s="1321"/>
      <c r="D3173" s="1322"/>
      <c r="E3173" s="119" t="str">
        <f t="shared" ref="E3173:G3173" si="1474">E1431</f>
        <v>DOMICILIARIA 7</v>
      </c>
      <c r="F3173" s="637">
        <f t="shared" si="1474"/>
        <v>3.96</v>
      </c>
      <c r="G3173" s="138">
        <f t="shared" si="1474"/>
        <v>0.7</v>
      </c>
      <c r="H3173" s="128">
        <v>0.3</v>
      </c>
      <c r="I3173" s="139"/>
      <c r="J3173" s="750">
        <f t="shared" si="1462"/>
        <v>0.83159999999999989</v>
      </c>
    </row>
    <row r="3174" spans="1:10">
      <c r="A3174" s="1320"/>
      <c r="B3174" s="1321"/>
      <c r="C3174" s="1321"/>
      <c r="D3174" s="1322"/>
      <c r="E3174" s="119" t="str">
        <f t="shared" ref="E3174:G3174" si="1475">E1432</f>
        <v>DOMICILIARIA 8</v>
      </c>
      <c r="F3174" s="637">
        <f t="shared" si="1475"/>
        <v>6.13</v>
      </c>
      <c r="G3174" s="138">
        <f t="shared" si="1475"/>
        <v>0.7</v>
      </c>
      <c r="H3174" s="128">
        <v>0.3</v>
      </c>
      <c r="I3174" s="139"/>
      <c r="J3174" s="750">
        <f t="shared" si="1462"/>
        <v>1.2872999999999999</v>
      </c>
    </row>
    <row r="3175" spans="1:10">
      <c r="A3175" s="1320"/>
      <c r="B3175" s="1321"/>
      <c r="C3175" s="1321"/>
      <c r="D3175" s="1322"/>
      <c r="E3175" s="119" t="str">
        <f t="shared" ref="E3175:G3175" si="1476">E1433</f>
        <v>DOMICILIARIA 9</v>
      </c>
      <c r="F3175" s="637">
        <f t="shared" si="1476"/>
        <v>5.04</v>
      </c>
      <c r="G3175" s="138">
        <f t="shared" si="1476"/>
        <v>0.7</v>
      </c>
      <c r="H3175" s="128">
        <v>0.3</v>
      </c>
      <c r="I3175" s="139"/>
      <c r="J3175" s="750">
        <f t="shared" si="1462"/>
        <v>1.0583999999999998</v>
      </c>
    </row>
    <row r="3176" spans="1:10">
      <c r="A3176" s="1320"/>
      <c r="B3176" s="1321"/>
      <c r="C3176" s="1321"/>
      <c r="D3176" s="1322"/>
      <c r="E3176" s="119" t="str">
        <f t="shared" ref="E3176:G3176" si="1477">E1434</f>
        <v>DOMICILIARIA 10</v>
      </c>
      <c r="F3176" s="637">
        <f t="shared" si="1477"/>
        <v>3.95</v>
      </c>
      <c r="G3176" s="138">
        <f t="shared" si="1477"/>
        <v>0.7</v>
      </c>
      <c r="H3176" s="128">
        <v>0.3</v>
      </c>
      <c r="I3176" s="139"/>
      <c r="J3176" s="750">
        <f t="shared" si="1462"/>
        <v>0.82950000000000002</v>
      </c>
    </row>
    <row r="3177" spans="1:10">
      <c r="A3177" s="1320"/>
      <c r="B3177" s="1321"/>
      <c r="C3177" s="1321"/>
      <c r="D3177" s="1322"/>
      <c r="E3177" s="119" t="str">
        <f t="shared" ref="E3177:G3177" si="1478">E1435</f>
        <v>DOMICILIARIA 11</v>
      </c>
      <c r="F3177" s="637">
        <f t="shared" si="1478"/>
        <v>7.36</v>
      </c>
      <c r="G3177" s="138">
        <f t="shared" si="1478"/>
        <v>0.7</v>
      </c>
      <c r="H3177" s="128">
        <v>0.3</v>
      </c>
      <c r="I3177" s="139"/>
      <c r="J3177" s="750">
        <f t="shared" si="1462"/>
        <v>1.5456000000000001</v>
      </c>
    </row>
    <row r="3178" spans="1:10">
      <c r="A3178" s="1320"/>
      <c r="B3178" s="1321"/>
      <c r="C3178" s="1321"/>
      <c r="D3178" s="1322"/>
      <c r="E3178" s="119" t="str">
        <f t="shared" ref="E3178:G3178" si="1479">E1436</f>
        <v>DOMICILIARIA 12</v>
      </c>
      <c r="F3178" s="637">
        <f t="shared" si="1479"/>
        <v>2.91</v>
      </c>
      <c r="G3178" s="138">
        <f t="shared" si="1479"/>
        <v>0.7</v>
      </c>
      <c r="H3178" s="128">
        <v>0.3</v>
      </c>
      <c r="I3178" s="139"/>
      <c r="J3178" s="750">
        <f t="shared" si="1462"/>
        <v>0.61109999999999998</v>
      </c>
    </row>
    <row r="3179" spans="1:10">
      <c r="A3179" s="1320"/>
      <c r="B3179" s="1321"/>
      <c r="C3179" s="1321"/>
      <c r="D3179" s="1322"/>
      <c r="E3179" s="119" t="str">
        <f t="shared" ref="E3179:G3179" si="1480">E1437</f>
        <v>P17 A P18</v>
      </c>
      <c r="F3179" s="637">
        <f t="shared" si="1480"/>
        <v>0</v>
      </c>
      <c r="G3179" s="138">
        <f t="shared" si="1480"/>
        <v>0</v>
      </c>
      <c r="H3179" s="128">
        <v>0.3</v>
      </c>
      <c r="I3179" s="139"/>
      <c r="J3179" s="750">
        <f t="shared" si="1462"/>
        <v>0</v>
      </c>
    </row>
    <row r="3180" spans="1:10">
      <c r="A3180" s="1320"/>
      <c r="B3180" s="1321"/>
      <c r="C3180" s="1321"/>
      <c r="D3180" s="1322"/>
      <c r="E3180" s="119" t="str">
        <f t="shared" ref="E3180:G3180" si="1481">E1438</f>
        <v>DOMICILIARIA 1</v>
      </c>
      <c r="F3180" s="637">
        <f t="shared" si="1481"/>
        <v>3.79</v>
      </c>
      <c r="G3180" s="138">
        <f t="shared" si="1481"/>
        <v>0.85</v>
      </c>
      <c r="H3180" s="128">
        <v>0.3</v>
      </c>
      <c r="I3180" s="139"/>
      <c r="J3180" s="750">
        <f t="shared" si="1462"/>
        <v>0.96644999999999992</v>
      </c>
    </row>
    <row r="3181" spans="1:10">
      <c r="A3181" s="1320"/>
      <c r="B3181" s="1321"/>
      <c r="C3181" s="1321"/>
      <c r="D3181" s="1322"/>
      <c r="E3181" s="119" t="str">
        <f t="shared" ref="E3181:G3181" si="1482">E1439</f>
        <v>DOMICILIARIA 2</v>
      </c>
      <c r="F3181" s="637">
        <f t="shared" si="1482"/>
        <v>8.18</v>
      </c>
      <c r="G3181" s="138">
        <f t="shared" si="1482"/>
        <v>0.85</v>
      </c>
      <c r="H3181" s="128">
        <v>0.3</v>
      </c>
      <c r="I3181" s="139"/>
      <c r="J3181" s="750">
        <f t="shared" si="1462"/>
        <v>2.0858999999999996</v>
      </c>
    </row>
    <row r="3182" spans="1:10">
      <c r="A3182" s="1320"/>
      <c r="B3182" s="1321"/>
      <c r="C3182" s="1321"/>
      <c r="D3182" s="1322"/>
      <c r="E3182" s="119" t="str">
        <f t="shared" ref="E3182:G3182" si="1483">E1440</f>
        <v>DOMICILIARIA 3</v>
      </c>
      <c r="F3182" s="637">
        <f t="shared" si="1483"/>
        <v>3.97</v>
      </c>
      <c r="G3182" s="138">
        <f t="shared" si="1483"/>
        <v>0.85</v>
      </c>
      <c r="H3182" s="128">
        <v>0.3</v>
      </c>
      <c r="I3182" s="139"/>
      <c r="J3182" s="750">
        <f t="shared" si="1462"/>
        <v>1.0123500000000001</v>
      </c>
    </row>
    <row r="3183" spans="1:10">
      <c r="A3183" s="1320"/>
      <c r="B3183" s="1321"/>
      <c r="C3183" s="1321"/>
      <c r="D3183" s="1322"/>
      <c r="E3183" s="119" t="str">
        <f t="shared" ref="E3183:G3183" si="1484">E1441</f>
        <v>DOMICILIARIA 4</v>
      </c>
      <c r="F3183" s="637">
        <f t="shared" si="1484"/>
        <v>4.34</v>
      </c>
      <c r="G3183" s="138">
        <f t="shared" si="1484"/>
        <v>0.85</v>
      </c>
      <c r="H3183" s="128">
        <v>0.3</v>
      </c>
      <c r="I3183" s="139"/>
      <c r="J3183" s="750">
        <f t="shared" si="1462"/>
        <v>1.1066999999999998</v>
      </c>
    </row>
    <row r="3184" spans="1:10">
      <c r="A3184" s="1320"/>
      <c r="B3184" s="1321"/>
      <c r="C3184" s="1321"/>
      <c r="D3184" s="1322"/>
      <c r="E3184" s="119" t="str">
        <f t="shared" ref="E3184:G3184" si="1485">E1442</f>
        <v>DOMICILIARIA 5</v>
      </c>
      <c r="F3184" s="637">
        <f t="shared" si="1485"/>
        <v>3.73</v>
      </c>
      <c r="G3184" s="138">
        <f t="shared" si="1485"/>
        <v>0.85</v>
      </c>
      <c r="H3184" s="128">
        <v>0.3</v>
      </c>
      <c r="I3184" s="139"/>
      <c r="J3184" s="750">
        <f t="shared" si="1462"/>
        <v>0.95114999999999994</v>
      </c>
    </row>
    <row r="3185" spans="1:10">
      <c r="A3185" s="1320"/>
      <c r="B3185" s="1321"/>
      <c r="C3185" s="1321"/>
      <c r="D3185" s="1322"/>
      <c r="E3185" s="119" t="str">
        <f t="shared" ref="E3185:G3185" si="1486">E1443</f>
        <v>DOMICILIARIA 6</v>
      </c>
      <c r="F3185" s="637">
        <f t="shared" si="1486"/>
        <v>5.28</v>
      </c>
      <c r="G3185" s="138">
        <f t="shared" si="1486"/>
        <v>0.85</v>
      </c>
      <c r="H3185" s="128">
        <v>0.3</v>
      </c>
      <c r="I3185" s="139"/>
      <c r="J3185" s="750">
        <f t="shared" si="1462"/>
        <v>1.3464</v>
      </c>
    </row>
    <row r="3186" spans="1:10">
      <c r="A3186" s="1320"/>
      <c r="B3186" s="1321"/>
      <c r="C3186" s="1321"/>
      <c r="D3186" s="1322"/>
      <c r="E3186" s="119" t="str">
        <f t="shared" ref="E3186:G3186" si="1487">E1444</f>
        <v>DOMICILIARIA 7</v>
      </c>
      <c r="F3186" s="637">
        <f t="shared" si="1487"/>
        <v>7.2</v>
      </c>
      <c r="G3186" s="138">
        <f t="shared" si="1487"/>
        <v>0.85</v>
      </c>
      <c r="H3186" s="128">
        <v>0.3</v>
      </c>
      <c r="I3186" s="139"/>
      <c r="J3186" s="750">
        <f t="shared" si="1462"/>
        <v>1.8359999999999999</v>
      </c>
    </row>
    <row r="3187" spans="1:10">
      <c r="A3187" s="1320"/>
      <c r="B3187" s="1321"/>
      <c r="C3187" s="1321"/>
      <c r="D3187" s="1322"/>
      <c r="E3187" s="119" t="str">
        <f t="shared" ref="E3187:G3187" si="1488">E1445</f>
        <v>DOMICILIARIA 8</v>
      </c>
      <c r="F3187" s="637">
        <f t="shared" si="1488"/>
        <v>5.77</v>
      </c>
      <c r="G3187" s="138">
        <f t="shared" si="1488"/>
        <v>0.85</v>
      </c>
      <c r="H3187" s="128">
        <v>0.3</v>
      </c>
      <c r="I3187" s="139"/>
      <c r="J3187" s="750">
        <f t="shared" si="1462"/>
        <v>1.4713499999999999</v>
      </c>
    </row>
    <row r="3188" spans="1:10">
      <c r="A3188" s="1320"/>
      <c r="B3188" s="1321"/>
      <c r="C3188" s="1321"/>
      <c r="D3188" s="1322"/>
      <c r="E3188" s="119" t="str">
        <f t="shared" ref="E3188:G3188" si="1489">E1446</f>
        <v>DOMICILIARIA 9</v>
      </c>
      <c r="F3188" s="637">
        <f t="shared" si="1489"/>
        <v>5.55</v>
      </c>
      <c r="G3188" s="138">
        <f t="shared" si="1489"/>
        <v>0.85</v>
      </c>
      <c r="H3188" s="128">
        <v>0.3</v>
      </c>
      <c r="I3188" s="139"/>
      <c r="J3188" s="750">
        <f t="shared" si="1462"/>
        <v>1.4152499999999997</v>
      </c>
    </row>
    <row r="3189" spans="1:10">
      <c r="A3189" s="1320"/>
      <c r="B3189" s="1321"/>
      <c r="C3189" s="1321"/>
      <c r="D3189" s="1322"/>
      <c r="E3189" s="119" t="str">
        <f t="shared" ref="E3189:G3189" si="1490">E1447</f>
        <v>DOMICILIARIA 10</v>
      </c>
      <c r="F3189" s="637">
        <f t="shared" si="1490"/>
        <v>5.0199999999999996</v>
      </c>
      <c r="G3189" s="138">
        <f t="shared" si="1490"/>
        <v>0.85</v>
      </c>
      <c r="H3189" s="128">
        <v>0.3</v>
      </c>
      <c r="I3189" s="139"/>
      <c r="J3189" s="750">
        <f t="shared" si="1462"/>
        <v>1.2800999999999998</v>
      </c>
    </row>
    <row r="3190" spans="1:10">
      <c r="A3190" s="1320"/>
      <c r="B3190" s="1321"/>
      <c r="C3190" s="1321"/>
      <c r="D3190" s="1322"/>
      <c r="E3190" s="119" t="str">
        <f t="shared" ref="E3190:G3190" si="1491">E1448</f>
        <v>P52 A P54</v>
      </c>
      <c r="F3190" s="637">
        <f t="shared" si="1491"/>
        <v>0</v>
      </c>
      <c r="G3190" s="138">
        <f t="shared" si="1491"/>
        <v>0</v>
      </c>
      <c r="H3190" s="128">
        <v>0.3</v>
      </c>
      <c r="I3190" s="139"/>
      <c r="J3190" s="750">
        <f t="shared" si="1462"/>
        <v>0</v>
      </c>
    </row>
    <row r="3191" spans="1:10">
      <c r="A3191" s="1320"/>
      <c r="B3191" s="1321"/>
      <c r="C3191" s="1321"/>
      <c r="D3191" s="1322"/>
      <c r="E3191" s="119" t="str">
        <f t="shared" ref="E3191:G3191" si="1492">E1449</f>
        <v>DOMICILIARIA 1</v>
      </c>
      <c r="F3191" s="637">
        <f t="shared" si="1492"/>
        <v>5.27</v>
      </c>
      <c r="G3191" s="138">
        <f t="shared" si="1492"/>
        <v>0.7</v>
      </c>
      <c r="H3191" s="128">
        <v>0.3</v>
      </c>
      <c r="I3191" s="139"/>
      <c r="J3191" s="750">
        <f t="shared" si="1462"/>
        <v>1.1066999999999998</v>
      </c>
    </row>
    <row r="3192" spans="1:10">
      <c r="A3192" s="1320"/>
      <c r="B3192" s="1321"/>
      <c r="C3192" s="1321"/>
      <c r="D3192" s="1322"/>
      <c r="E3192" s="119" t="str">
        <f t="shared" ref="E3192:G3192" si="1493">E1450</f>
        <v>DOMICILIARIA 2</v>
      </c>
      <c r="F3192" s="637">
        <f t="shared" si="1493"/>
        <v>3.92</v>
      </c>
      <c r="G3192" s="138">
        <f t="shared" si="1493"/>
        <v>0.7</v>
      </c>
      <c r="H3192" s="128">
        <v>0.3</v>
      </c>
      <c r="I3192" s="139"/>
      <c r="J3192" s="750">
        <f t="shared" si="1462"/>
        <v>0.82319999999999993</v>
      </c>
    </row>
    <row r="3193" spans="1:10">
      <c r="A3193" s="1320"/>
      <c r="B3193" s="1321"/>
      <c r="C3193" s="1321"/>
      <c r="D3193" s="1322"/>
      <c r="E3193" s="119" t="str">
        <f t="shared" ref="E3193:G3193" si="1494">E1451</f>
        <v>DOMICILIARIA 3</v>
      </c>
      <c r="F3193" s="637">
        <f t="shared" si="1494"/>
        <v>3.31</v>
      </c>
      <c r="G3193" s="138">
        <f t="shared" si="1494"/>
        <v>0.7</v>
      </c>
      <c r="H3193" s="128">
        <v>0.3</v>
      </c>
      <c r="I3193" s="139"/>
      <c r="J3193" s="750">
        <f t="shared" si="1462"/>
        <v>0.69509999999999994</v>
      </c>
    </row>
    <row r="3194" spans="1:10">
      <c r="A3194" s="1320"/>
      <c r="B3194" s="1321"/>
      <c r="C3194" s="1321"/>
      <c r="D3194" s="1322"/>
      <c r="E3194" s="119" t="str">
        <f t="shared" ref="E3194:G3194" si="1495">E1452</f>
        <v>DOMICILIARIA 4</v>
      </c>
      <c r="F3194" s="637">
        <f t="shared" si="1495"/>
        <v>3.19</v>
      </c>
      <c r="G3194" s="138">
        <f t="shared" si="1495"/>
        <v>0.7</v>
      </c>
      <c r="H3194" s="128">
        <v>0.3</v>
      </c>
      <c r="I3194" s="139"/>
      <c r="J3194" s="750">
        <f t="shared" si="1462"/>
        <v>0.66989999999999983</v>
      </c>
    </row>
    <row r="3195" spans="1:10">
      <c r="A3195" s="1320"/>
      <c r="B3195" s="1321"/>
      <c r="C3195" s="1321"/>
      <c r="D3195" s="1322"/>
      <c r="E3195" s="119" t="str">
        <f t="shared" ref="E3195:G3195" si="1496">E1453</f>
        <v>DOMICILIARIA 5</v>
      </c>
      <c r="F3195" s="637">
        <f t="shared" si="1496"/>
        <v>2.75</v>
      </c>
      <c r="G3195" s="138">
        <f t="shared" si="1496"/>
        <v>0.7</v>
      </c>
      <c r="H3195" s="128">
        <v>0.3</v>
      </c>
      <c r="I3195" s="139"/>
      <c r="J3195" s="750">
        <f t="shared" si="1462"/>
        <v>0.5774999999999999</v>
      </c>
    </row>
    <row r="3196" spans="1:10">
      <c r="A3196" s="1320"/>
      <c r="B3196" s="1321"/>
      <c r="C3196" s="1321"/>
      <c r="D3196" s="1322"/>
      <c r="E3196" s="119" t="str">
        <f t="shared" ref="E3196:G3196" si="1497">E1454</f>
        <v>DOMICILIARIA 6</v>
      </c>
      <c r="F3196" s="637">
        <f t="shared" si="1497"/>
        <v>5.76</v>
      </c>
      <c r="G3196" s="138">
        <f t="shared" si="1497"/>
        <v>0.7</v>
      </c>
      <c r="H3196" s="128">
        <v>0.3</v>
      </c>
      <c r="I3196" s="139"/>
      <c r="J3196" s="750">
        <f t="shared" si="1462"/>
        <v>1.2096</v>
      </c>
    </row>
    <row r="3197" spans="1:10">
      <c r="A3197" s="1320"/>
      <c r="B3197" s="1321"/>
      <c r="C3197" s="1321"/>
      <c r="D3197" s="1322"/>
      <c r="E3197" s="119" t="str">
        <f t="shared" ref="E3197:G3197" si="1498">E1455</f>
        <v>DOMICILIARIA 7</v>
      </c>
      <c r="F3197" s="637">
        <f t="shared" si="1498"/>
        <v>2.39</v>
      </c>
      <c r="G3197" s="138">
        <f t="shared" si="1498"/>
        <v>0.7</v>
      </c>
      <c r="H3197" s="128">
        <v>0.3</v>
      </c>
      <c r="I3197" s="139"/>
      <c r="J3197" s="750">
        <f t="shared" si="1462"/>
        <v>0.50190000000000001</v>
      </c>
    </row>
    <row r="3198" spans="1:10">
      <c r="A3198" s="1320"/>
      <c r="B3198" s="1321"/>
      <c r="C3198" s="1321"/>
      <c r="D3198" s="1322"/>
      <c r="E3198" s="119" t="str">
        <f t="shared" ref="E3198:G3198" si="1499">E1456</f>
        <v>DOMICILIARIA 8</v>
      </c>
      <c r="F3198" s="637">
        <f t="shared" si="1499"/>
        <v>1.76</v>
      </c>
      <c r="G3198" s="138">
        <f t="shared" si="1499"/>
        <v>0.7</v>
      </c>
      <c r="H3198" s="128">
        <v>0.3</v>
      </c>
      <c r="I3198" s="139"/>
      <c r="J3198" s="750">
        <f t="shared" si="1462"/>
        <v>0.36959999999999998</v>
      </c>
    </row>
    <row r="3199" spans="1:10">
      <c r="A3199" s="1320"/>
      <c r="B3199" s="1321"/>
      <c r="C3199" s="1321"/>
      <c r="D3199" s="1322"/>
      <c r="E3199" s="119" t="str">
        <f t="shared" ref="E3199:G3199" si="1500">E1457</f>
        <v>DOMICILIARIA 9</v>
      </c>
      <c r="F3199" s="637">
        <f t="shared" si="1500"/>
        <v>5.31</v>
      </c>
      <c r="G3199" s="138">
        <f t="shared" si="1500"/>
        <v>0.7</v>
      </c>
      <c r="H3199" s="128">
        <v>0.3</v>
      </c>
      <c r="I3199" s="139"/>
      <c r="J3199" s="750">
        <f t="shared" si="1462"/>
        <v>1.1150999999999998</v>
      </c>
    </row>
    <row r="3200" spans="1:10">
      <c r="A3200" s="1320"/>
      <c r="B3200" s="1321"/>
      <c r="C3200" s="1321"/>
      <c r="D3200" s="1322"/>
      <c r="E3200" s="119" t="str">
        <f t="shared" ref="E3200:G3200" si="1501">E1458</f>
        <v>P19 A P20</v>
      </c>
      <c r="F3200" s="637">
        <f t="shared" si="1501"/>
        <v>0</v>
      </c>
      <c r="G3200" s="138">
        <f t="shared" si="1501"/>
        <v>0</v>
      </c>
      <c r="H3200" s="128">
        <v>0.3</v>
      </c>
      <c r="I3200" s="139"/>
      <c r="J3200" s="750">
        <f t="shared" si="1462"/>
        <v>0</v>
      </c>
    </row>
    <row r="3201" spans="1:10">
      <c r="A3201" s="1320"/>
      <c r="B3201" s="1321"/>
      <c r="C3201" s="1321"/>
      <c r="D3201" s="1322"/>
      <c r="E3201" s="119" t="str">
        <f t="shared" ref="E3201:G3201" si="1502">E1459</f>
        <v>DOMICILIARIA 1</v>
      </c>
      <c r="F3201" s="637">
        <f t="shared" si="1502"/>
        <v>7.01</v>
      </c>
      <c r="G3201" s="138">
        <f t="shared" si="1502"/>
        <v>0.7</v>
      </c>
      <c r="H3201" s="128">
        <v>0.3</v>
      </c>
      <c r="I3201" s="139"/>
      <c r="J3201" s="750">
        <f t="shared" si="1462"/>
        <v>1.4720999999999997</v>
      </c>
    </row>
    <row r="3202" spans="1:10">
      <c r="A3202" s="1320"/>
      <c r="B3202" s="1321"/>
      <c r="C3202" s="1321"/>
      <c r="D3202" s="1322"/>
      <c r="E3202" s="119" t="str">
        <f t="shared" ref="E3202:G3202" si="1503">E1460</f>
        <v>DOMICILIARIA 2</v>
      </c>
      <c r="F3202" s="637">
        <f t="shared" si="1503"/>
        <v>7.04</v>
      </c>
      <c r="G3202" s="138">
        <f t="shared" si="1503"/>
        <v>0.7</v>
      </c>
      <c r="H3202" s="128">
        <v>0.3</v>
      </c>
      <c r="I3202" s="139"/>
      <c r="J3202" s="750">
        <f t="shared" si="1462"/>
        <v>1.4783999999999999</v>
      </c>
    </row>
    <row r="3203" spans="1:10">
      <c r="A3203" s="1320"/>
      <c r="B3203" s="1321"/>
      <c r="C3203" s="1321"/>
      <c r="D3203" s="1322"/>
      <c r="E3203" s="119" t="str">
        <f t="shared" ref="E3203:G3203" si="1504">E1461</f>
        <v>DOMICILIARIA 3</v>
      </c>
      <c r="F3203" s="637">
        <f t="shared" si="1504"/>
        <v>6.88</v>
      </c>
      <c r="G3203" s="138">
        <f t="shared" si="1504"/>
        <v>0.7</v>
      </c>
      <c r="H3203" s="128">
        <v>0.3</v>
      </c>
      <c r="I3203" s="139"/>
      <c r="J3203" s="750">
        <f t="shared" si="1462"/>
        <v>1.4447999999999999</v>
      </c>
    </row>
    <row r="3204" spans="1:10">
      <c r="A3204" s="1320"/>
      <c r="B3204" s="1321"/>
      <c r="C3204" s="1321"/>
      <c r="D3204" s="1322"/>
      <c r="E3204" s="119" t="str">
        <f t="shared" ref="E3204:G3204" si="1505">E1462</f>
        <v>DOMICILIARIA 4</v>
      </c>
      <c r="F3204" s="637">
        <f t="shared" si="1505"/>
        <v>4.51</v>
      </c>
      <c r="G3204" s="138">
        <f t="shared" si="1505"/>
        <v>0.7</v>
      </c>
      <c r="H3204" s="128">
        <v>0.3</v>
      </c>
      <c r="I3204" s="139"/>
      <c r="J3204" s="750">
        <f t="shared" si="1462"/>
        <v>0.94709999999999983</v>
      </c>
    </row>
    <row r="3205" spans="1:10">
      <c r="A3205" s="1320"/>
      <c r="B3205" s="1321"/>
      <c r="C3205" s="1321"/>
      <c r="D3205" s="1322"/>
      <c r="E3205" s="119" t="str">
        <f t="shared" ref="E3205:G3205" si="1506">E1463</f>
        <v>DOMICILIARIA 5</v>
      </c>
      <c r="F3205" s="637">
        <f t="shared" si="1506"/>
        <v>6.54</v>
      </c>
      <c r="G3205" s="138">
        <f t="shared" si="1506"/>
        <v>0.7</v>
      </c>
      <c r="H3205" s="128">
        <v>0.3</v>
      </c>
      <c r="I3205" s="139"/>
      <c r="J3205" s="750">
        <f t="shared" si="1462"/>
        <v>1.3733999999999997</v>
      </c>
    </row>
    <row r="3206" spans="1:10">
      <c r="A3206" s="1320"/>
      <c r="B3206" s="1321"/>
      <c r="C3206" s="1321"/>
      <c r="D3206" s="1322"/>
      <c r="E3206" s="119" t="str">
        <f t="shared" ref="E3206:G3206" si="1507">E1464</f>
        <v>DOMICILIARIA 6</v>
      </c>
      <c r="F3206" s="637">
        <f t="shared" si="1507"/>
        <v>6.43</v>
      </c>
      <c r="G3206" s="138">
        <f t="shared" si="1507"/>
        <v>0.7</v>
      </c>
      <c r="H3206" s="128">
        <v>0.3</v>
      </c>
      <c r="I3206" s="139"/>
      <c r="J3206" s="750">
        <f t="shared" si="1462"/>
        <v>1.3502999999999998</v>
      </c>
    </row>
    <row r="3207" spans="1:10">
      <c r="A3207" s="1320"/>
      <c r="B3207" s="1321"/>
      <c r="C3207" s="1321"/>
      <c r="D3207" s="1322"/>
      <c r="E3207" s="119" t="str">
        <f t="shared" ref="E3207:G3207" si="1508">E1465</f>
        <v>DOMICILIARIA 7</v>
      </c>
      <c r="F3207" s="637">
        <f t="shared" si="1508"/>
        <v>6.32</v>
      </c>
      <c r="G3207" s="138">
        <f t="shared" si="1508"/>
        <v>0.7</v>
      </c>
      <c r="H3207" s="128">
        <v>0.3</v>
      </c>
      <c r="I3207" s="139"/>
      <c r="J3207" s="750">
        <f t="shared" si="1462"/>
        <v>1.3271999999999997</v>
      </c>
    </row>
    <row r="3208" spans="1:10">
      <c r="A3208" s="1320"/>
      <c r="B3208" s="1321"/>
      <c r="C3208" s="1321"/>
      <c r="D3208" s="1322"/>
      <c r="E3208" s="119" t="str">
        <f t="shared" ref="E3208:G3208" si="1509">E1466</f>
        <v>P20 A P21</v>
      </c>
      <c r="F3208" s="637">
        <f t="shared" si="1509"/>
        <v>0</v>
      </c>
      <c r="G3208" s="138">
        <f t="shared" si="1509"/>
        <v>0</v>
      </c>
      <c r="H3208" s="128">
        <v>0.3</v>
      </c>
      <c r="I3208" s="139"/>
      <c r="J3208" s="750">
        <f t="shared" si="1462"/>
        <v>0</v>
      </c>
    </row>
    <row r="3209" spans="1:10">
      <c r="A3209" s="1320"/>
      <c r="B3209" s="1321"/>
      <c r="C3209" s="1321"/>
      <c r="D3209" s="1322"/>
      <c r="E3209" s="119" t="str">
        <f t="shared" ref="E3209:G3209" si="1510">E1467</f>
        <v>DOMICILIARIA 1</v>
      </c>
      <c r="F3209" s="637">
        <f t="shared" si="1510"/>
        <v>6.37</v>
      </c>
      <c r="G3209" s="138">
        <f t="shared" si="1510"/>
        <v>0.7</v>
      </c>
      <c r="H3209" s="128">
        <v>0.3</v>
      </c>
      <c r="I3209" s="139"/>
      <c r="J3209" s="750">
        <f t="shared" si="1462"/>
        <v>1.3376999999999999</v>
      </c>
    </row>
    <row r="3210" spans="1:10">
      <c r="A3210" s="1320"/>
      <c r="B3210" s="1321"/>
      <c r="C3210" s="1321"/>
      <c r="D3210" s="1322"/>
      <c r="E3210" s="119" t="str">
        <f t="shared" ref="E3210:G3210" si="1511">E1468</f>
        <v>DOMICILIARIA 2</v>
      </c>
      <c r="F3210" s="637">
        <f t="shared" si="1511"/>
        <v>5.61</v>
      </c>
      <c r="G3210" s="138">
        <f t="shared" si="1511"/>
        <v>0.7</v>
      </c>
      <c r="H3210" s="128">
        <v>0.3</v>
      </c>
      <c r="I3210" s="139"/>
      <c r="J3210" s="750">
        <f t="shared" si="1462"/>
        <v>1.1780999999999999</v>
      </c>
    </row>
    <row r="3211" spans="1:10">
      <c r="A3211" s="1320"/>
      <c r="B3211" s="1321"/>
      <c r="C3211" s="1321"/>
      <c r="D3211" s="1322"/>
      <c r="E3211" s="119" t="str">
        <f t="shared" ref="E3211:G3211" si="1512">E1469</f>
        <v>DOMICILIARIA 3</v>
      </c>
      <c r="F3211" s="637">
        <f t="shared" si="1512"/>
        <v>5.96</v>
      </c>
      <c r="G3211" s="138">
        <f t="shared" si="1512"/>
        <v>0.7</v>
      </c>
      <c r="H3211" s="128">
        <v>0.3</v>
      </c>
      <c r="I3211" s="139"/>
      <c r="J3211" s="750">
        <f t="shared" si="1462"/>
        <v>1.2515999999999998</v>
      </c>
    </row>
    <row r="3212" spans="1:10">
      <c r="A3212" s="1320"/>
      <c r="B3212" s="1321"/>
      <c r="C3212" s="1321"/>
      <c r="D3212" s="1322"/>
      <c r="E3212" s="119" t="str">
        <f t="shared" ref="E3212:G3212" si="1513">E1470</f>
        <v>DOMICILIARIA 4</v>
      </c>
      <c r="F3212" s="637">
        <f t="shared" si="1513"/>
        <v>5.98</v>
      </c>
      <c r="G3212" s="138">
        <f t="shared" si="1513"/>
        <v>0.7</v>
      </c>
      <c r="H3212" s="128">
        <v>0.3</v>
      </c>
      <c r="I3212" s="139"/>
      <c r="J3212" s="750">
        <f t="shared" si="1462"/>
        <v>1.2558</v>
      </c>
    </row>
    <row r="3213" spans="1:10">
      <c r="A3213" s="1320"/>
      <c r="B3213" s="1321"/>
      <c r="C3213" s="1321"/>
      <c r="D3213" s="1322"/>
      <c r="E3213" s="119" t="str">
        <f t="shared" ref="E3213:G3213" si="1514">E1471</f>
        <v>DOMICILIARIA 5</v>
      </c>
      <c r="F3213" s="637">
        <f t="shared" si="1514"/>
        <v>5.97</v>
      </c>
      <c r="G3213" s="138">
        <f t="shared" si="1514"/>
        <v>0.7</v>
      </c>
      <c r="H3213" s="128">
        <v>0.3</v>
      </c>
      <c r="I3213" s="139"/>
      <c r="J3213" s="750">
        <f t="shared" si="1462"/>
        <v>1.2536999999999998</v>
      </c>
    </row>
    <row r="3214" spans="1:10">
      <c r="A3214" s="1320"/>
      <c r="B3214" s="1321"/>
      <c r="C3214" s="1321"/>
      <c r="D3214" s="1322"/>
      <c r="E3214" s="119" t="str">
        <f t="shared" ref="E3214:G3214" si="1515">E1472</f>
        <v>DOMICILIARIA 6</v>
      </c>
      <c r="F3214" s="637">
        <f t="shared" si="1515"/>
        <v>6.35</v>
      </c>
      <c r="G3214" s="138">
        <f t="shared" si="1515"/>
        <v>0.7</v>
      </c>
      <c r="H3214" s="128">
        <v>0.3</v>
      </c>
      <c r="I3214" s="139"/>
      <c r="J3214" s="750">
        <f t="shared" si="1462"/>
        <v>1.3334999999999997</v>
      </c>
    </row>
    <row r="3215" spans="1:10">
      <c r="A3215" s="1320"/>
      <c r="B3215" s="1321"/>
      <c r="C3215" s="1321"/>
      <c r="D3215" s="1322"/>
      <c r="E3215" s="119" t="str">
        <f t="shared" ref="E3215:G3215" si="1516">E1473</f>
        <v>DOMICILIARIA 7</v>
      </c>
      <c r="F3215" s="637">
        <f t="shared" si="1516"/>
        <v>6.7</v>
      </c>
      <c r="G3215" s="138">
        <f t="shared" si="1516"/>
        <v>0.7</v>
      </c>
      <c r="H3215" s="128">
        <v>0.3</v>
      </c>
      <c r="I3215" s="139"/>
      <c r="J3215" s="750">
        <f t="shared" si="1462"/>
        <v>1.4069999999999998</v>
      </c>
    </row>
    <row r="3216" spans="1:10">
      <c r="A3216" s="1320"/>
      <c r="B3216" s="1321"/>
      <c r="C3216" s="1321"/>
      <c r="D3216" s="1322"/>
      <c r="E3216" s="119" t="str">
        <f t="shared" ref="E3216:G3216" si="1517">E1474</f>
        <v>DOMICILIARIA 8</v>
      </c>
      <c r="F3216" s="637">
        <f t="shared" si="1517"/>
        <v>6.2</v>
      </c>
      <c r="G3216" s="138">
        <f t="shared" si="1517"/>
        <v>0.7</v>
      </c>
      <c r="H3216" s="128">
        <v>0.3</v>
      </c>
      <c r="I3216" s="139"/>
      <c r="J3216" s="750">
        <f t="shared" si="1462"/>
        <v>1.3019999999999998</v>
      </c>
    </row>
    <row r="3217" spans="1:10">
      <c r="A3217" s="1320"/>
      <c r="B3217" s="1321"/>
      <c r="C3217" s="1321"/>
      <c r="D3217" s="1322"/>
      <c r="E3217" s="119" t="str">
        <f t="shared" ref="E3217:G3217" si="1518">E1475</f>
        <v>DOMICILIARIA 9</v>
      </c>
      <c r="F3217" s="637">
        <f t="shared" si="1518"/>
        <v>6.13</v>
      </c>
      <c r="G3217" s="138">
        <f t="shared" si="1518"/>
        <v>0.7</v>
      </c>
      <c r="H3217" s="128">
        <v>0.3</v>
      </c>
      <c r="I3217" s="139"/>
      <c r="J3217" s="750">
        <f t="shared" si="1462"/>
        <v>1.2872999999999999</v>
      </c>
    </row>
    <row r="3218" spans="1:10">
      <c r="A3218" s="1320"/>
      <c r="B3218" s="1321"/>
      <c r="C3218" s="1321"/>
      <c r="D3218" s="1322"/>
      <c r="E3218" s="119" t="str">
        <f t="shared" ref="E3218:G3218" si="1519">E1476</f>
        <v>DOMICILIARIA 10</v>
      </c>
      <c r="F3218" s="637">
        <f t="shared" si="1519"/>
        <v>6.22</v>
      </c>
      <c r="G3218" s="138">
        <f t="shared" si="1519"/>
        <v>0.7</v>
      </c>
      <c r="H3218" s="128">
        <v>0.3</v>
      </c>
      <c r="I3218" s="139"/>
      <c r="J3218" s="750">
        <f t="shared" si="1462"/>
        <v>1.3061999999999998</v>
      </c>
    </row>
    <row r="3219" spans="1:10">
      <c r="A3219" s="1320"/>
      <c r="B3219" s="1321"/>
      <c r="C3219" s="1321"/>
      <c r="D3219" s="1322"/>
      <c r="E3219" s="119" t="str">
        <f t="shared" ref="E3219:G3219" si="1520">E1477</f>
        <v>P21 A P22</v>
      </c>
      <c r="F3219" s="637">
        <f t="shared" si="1520"/>
        <v>0</v>
      </c>
      <c r="G3219" s="138">
        <f t="shared" si="1520"/>
        <v>0</v>
      </c>
      <c r="H3219" s="128">
        <v>0.3</v>
      </c>
      <c r="I3219" s="139"/>
      <c r="J3219" s="750">
        <f t="shared" si="1462"/>
        <v>0</v>
      </c>
    </row>
    <row r="3220" spans="1:10">
      <c r="A3220" s="1320"/>
      <c r="B3220" s="1321"/>
      <c r="C3220" s="1321"/>
      <c r="D3220" s="1322"/>
      <c r="E3220" s="119" t="str">
        <f t="shared" ref="E3220:G3220" si="1521">E1478</f>
        <v>DOMICILIARIA 1</v>
      </c>
      <c r="F3220" s="637">
        <f t="shared" si="1521"/>
        <v>4.72</v>
      </c>
      <c r="G3220" s="138">
        <f t="shared" si="1521"/>
        <v>0.7</v>
      </c>
      <c r="H3220" s="128">
        <v>0.3</v>
      </c>
      <c r="I3220" s="139"/>
      <c r="J3220" s="750">
        <f t="shared" si="1462"/>
        <v>0.99119999999999986</v>
      </c>
    </row>
    <row r="3221" spans="1:10">
      <c r="A3221" s="1320"/>
      <c r="B3221" s="1321"/>
      <c r="C3221" s="1321"/>
      <c r="D3221" s="1322"/>
      <c r="E3221" s="119" t="str">
        <f t="shared" ref="E3221:G3221" si="1522">E1479</f>
        <v>DOMICILIARIA 2</v>
      </c>
      <c r="F3221" s="637">
        <f t="shared" si="1522"/>
        <v>5.52</v>
      </c>
      <c r="G3221" s="138">
        <f t="shared" si="1522"/>
        <v>0.7</v>
      </c>
      <c r="H3221" s="128">
        <v>0.3</v>
      </c>
      <c r="I3221" s="139"/>
      <c r="J3221" s="750">
        <f t="shared" si="1462"/>
        <v>1.1591999999999998</v>
      </c>
    </row>
    <row r="3222" spans="1:10">
      <c r="A3222" s="1320"/>
      <c r="B3222" s="1321"/>
      <c r="C3222" s="1321"/>
      <c r="D3222" s="1322"/>
      <c r="E3222" s="119" t="str">
        <f t="shared" ref="E3222:G3222" si="1523">E1480</f>
        <v>DOMICILIARIA 3</v>
      </c>
      <c r="F3222" s="637">
        <f t="shared" si="1523"/>
        <v>4.34</v>
      </c>
      <c r="G3222" s="138">
        <f t="shared" si="1523"/>
        <v>0.7</v>
      </c>
      <c r="H3222" s="128">
        <v>0.3</v>
      </c>
      <c r="I3222" s="139"/>
      <c r="J3222" s="750">
        <f t="shared" si="1462"/>
        <v>0.91139999999999988</v>
      </c>
    </row>
    <row r="3223" spans="1:10">
      <c r="A3223" s="1320"/>
      <c r="B3223" s="1321"/>
      <c r="C3223" s="1321"/>
      <c r="D3223" s="1322"/>
      <c r="E3223" s="119" t="str">
        <f t="shared" ref="E3223:G3223" si="1524">E1481</f>
        <v>DOMICILIARIA 4</v>
      </c>
      <c r="F3223" s="637">
        <f t="shared" si="1524"/>
        <v>5.43</v>
      </c>
      <c r="G3223" s="138">
        <f t="shared" si="1524"/>
        <v>0.7</v>
      </c>
      <c r="H3223" s="128">
        <v>0.3</v>
      </c>
      <c r="I3223" s="139"/>
      <c r="J3223" s="750">
        <f t="shared" si="1462"/>
        <v>1.1402999999999999</v>
      </c>
    </row>
    <row r="3224" spans="1:10">
      <c r="A3224" s="1320"/>
      <c r="B3224" s="1321"/>
      <c r="C3224" s="1321"/>
      <c r="D3224" s="1322"/>
      <c r="E3224" s="119" t="str">
        <f t="shared" ref="E3224:G3224" si="1525">E1482</f>
        <v>DOMICILIARIA 5</v>
      </c>
      <c r="F3224" s="637">
        <f t="shared" si="1525"/>
        <v>4.4000000000000004</v>
      </c>
      <c r="G3224" s="138">
        <f t="shared" si="1525"/>
        <v>0.7</v>
      </c>
      <c r="H3224" s="128">
        <v>0.3</v>
      </c>
      <c r="I3224" s="139"/>
      <c r="J3224" s="750">
        <f t="shared" si="1462"/>
        <v>0.92399999999999993</v>
      </c>
    </row>
    <row r="3225" spans="1:10">
      <c r="A3225" s="1320"/>
      <c r="B3225" s="1321"/>
      <c r="C3225" s="1321"/>
      <c r="D3225" s="1322"/>
      <c r="E3225" s="119" t="str">
        <f t="shared" ref="E3225:G3225" si="1526">E1483</f>
        <v>DOMICILIARIA 6</v>
      </c>
      <c r="F3225" s="637">
        <f t="shared" si="1526"/>
        <v>5.49</v>
      </c>
      <c r="G3225" s="138">
        <f t="shared" si="1526"/>
        <v>0.7</v>
      </c>
      <c r="H3225" s="128">
        <v>0.3</v>
      </c>
      <c r="I3225" s="139"/>
      <c r="J3225" s="750">
        <f t="shared" ref="J3225:J3227" si="1527">+F3225*G3225*H3225</f>
        <v>1.1529</v>
      </c>
    </row>
    <row r="3226" spans="1:10">
      <c r="A3226" s="1320"/>
      <c r="B3226" s="1321"/>
      <c r="C3226" s="1321"/>
      <c r="D3226" s="1322"/>
      <c r="E3226" s="119" t="str">
        <f t="shared" ref="E3226:G3226" si="1528">E1484</f>
        <v>DOMICILIARIA 7</v>
      </c>
      <c r="F3226" s="637">
        <f t="shared" si="1528"/>
        <v>4.5</v>
      </c>
      <c r="G3226" s="138">
        <f t="shared" si="1528"/>
        <v>0.7</v>
      </c>
      <c r="H3226" s="128">
        <v>0.3</v>
      </c>
      <c r="I3226" s="139"/>
      <c r="J3226" s="750">
        <f t="shared" si="1527"/>
        <v>0.94499999999999995</v>
      </c>
    </row>
    <row r="3227" spans="1:10">
      <c r="A3227" s="1320"/>
      <c r="B3227" s="1321"/>
      <c r="C3227" s="1321"/>
      <c r="D3227" s="1322"/>
      <c r="E3227" s="119" t="str">
        <f t="shared" ref="E3227:G3227" si="1529">E1485</f>
        <v>DOMICILIARIA 8</v>
      </c>
      <c r="F3227" s="637">
        <f t="shared" si="1529"/>
        <v>4.99</v>
      </c>
      <c r="G3227" s="138">
        <f t="shared" si="1529"/>
        <v>0.7</v>
      </c>
      <c r="H3227" s="128">
        <v>0.3</v>
      </c>
      <c r="I3227" s="139"/>
      <c r="J3227" s="750">
        <f t="shared" si="1527"/>
        <v>1.0478999999999998</v>
      </c>
    </row>
    <row r="3228" spans="1:10">
      <c r="A3228" s="1320"/>
      <c r="B3228" s="1321"/>
      <c r="C3228" s="1321"/>
      <c r="D3228" s="1322"/>
      <c r="E3228" s="119" t="str">
        <f t="shared" ref="E3228:G3228" si="1530">E1486</f>
        <v>DOMICILIARIA 9</v>
      </c>
      <c r="F3228" s="637">
        <f t="shared" si="1530"/>
        <v>4.9400000000000004</v>
      </c>
      <c r="G3228" s="138">
        <f t="shared" si="1530"/>
        <v>0.7</v>
      </c>
      <c r="H3228" s="128">
        <v>0.3</v>
      </c>
      <c r="I3228" s="139"/>
      <c r="J3228" s="750">
        <f>+F3228*G3228*H3228</f>
        <v>1.0374000000000001</v>
      </c>
    </row>
    <row r="3229" spans="1:10">
      <c r="A3229" s="1320"/>
      <c r="B3229" s="1321"/>
      <c r="C3229" s="1321"/>
      <c r="D3229" s="1322"/>
      <c r="E3229" s="119" t="str">
        <f t="shared" ref="E3229:G3229" si="1531">E1487</f>
        <v>DOMICILIARIA 10</v>
      </c>
      <c r="F3229" s="637">
        <f t="shared" si="1531"/>
        <v>5.58</v>
      </c>
      <c r="G3229" s="138">
        <f t="shared" si="1531"/>
        <v>0.7</v>
      </c>
      <c r="H3229" s="128">
        <v>0.3</v>
      </c>
      <c r="I3229" s="139"/>
      <c r="J3229" s="750">
        <f t="shared" ref="J3229:J3292" si="1532">+F3229*G3229*H3229</f>
        <v>1.1718</v>
      </c>
    </row>
    <row r="3230" spans="1:10">
      <c r="A3230" s="1320"/>
      <c r="B3230" s="1321"/>
      <c r="C3230" s="1321"/>
      <c r="D3230" s="1322"/>
      <c r="E3230" s="119" t="str">
        <f t="shared" ref="E3230:G3230" si="1533">E1488</f>
        <v>DOMICILIARIA 11</v>
      </c>
      <c r="F3230" s="637">
        <f t="shared" si="1533"/>
        <v>5.01</v>
      </c>
      <c r="G3230" s="138">
        <f t="shared" si="1533"/>
        <v>0.7</v>
      </c>
      <c r="H3230" s="128">
        <v>0.3</v>
      </c>
      <c r="I3230" s="139"/>
      <c r="J3230" s="750">
        <f t="shared" si="1532"/>
        <v>1.0520999999999998</v>
      </c>
    </row>
    <row r="3231" spans="1:10">
      <c r="A3231" s="1320"/>
      <c r="B3231" s="1321"/>
      <c r="C3231" s="1321"/>
      <c r="D3231" s="1322"/>
      <c r="E3231" s="119" t="str">
        <f t="shared" ref="E3231:G3231" si="1534">E1489</f>
        <v>DOMICILIARIA 12</v>
      </c>
      <c r="F3231" s="637">
        <f t="shared" si="1534"/>
        <v>6.18</v>
      </c>
      <c r="G3231" s="138">
        <f t="shared" si="1534"/>
        <v>0.7</v>
      </c>
      <c r="H3231" s="128">
        <v>0.3</v>
      </c>
      <c r="I3231" s="139"/>
      <c r="J3231" s="750">
        <f t="shared" si="1532"/>
        <v>1.2977999999999998</v>
      </c>
    </row>
    <row r="3232" spans="1:10">
      <c r="A3232" s="1320"/>
      <c r="B3232" s="1321"/>
      <c r="C3232" s="1321"/>
      <c r="D3232" s="1322"/>
      <c r="E3232" s="119" t="str">
        <f t="shared" ref="E3232:G3232" si="1535">E1490</f>
        <v>DOMICILIARIA 13</v>
      </c>
      <c r="F3232" s="637">
        <f t="shared" si="1535"/>
        <v>6.16</v>
      </c>
      <c r="G3232" s="138">
        <f t="shared" si="1535"/>
        <v>0.7</v>
      </c>
      <c r="H3232" s="128">
        <v>0.3</v>
      </c>
      <c r="I3232" s="139"/>
      <c r="J3232" s="750">
        <f t="shared" si="1532"/>
        <v>1.2935999999999999</v>
      </c>
    </row>
    <row r="3233" spans="1:10">
      <c r="A3233" s="1320"/>
      <c r="B3233" s="1321"/>
      <c r="C3233" s="1321"/>
      <c r="D3233" s="1322"/>
      <c r="E3233" s="119" t="str">
        <f t="shared" ref="E3233:G3233" si="1536">E1491</f>
        <v>DOMICILIARIA 14</v>
      </c>
      <c r="F3233" s="637">
        <f t="shared" si="1536"/>
        <v>4.88</v>
      </c>
      <c r="G3233" s="138">
        <f t="shared" si="1536"/>
        <v>0.7</v>
      </c>
      <c r="H3233" s="128">
        <v>0.3</v>
      </c>
      <c r="I3233" s="139"/>
      <c r="J3233" s="750">
        <f t="shared" si="1532"/>
        <v>1.0247999999999999</v>
      </c>
    </row>
    <row r="3234" spans="1:10">
      <c r="A3234" s="1320"/>
      <c r="B3234" s="1321"/>
      <c r="C3234" s="1321"/>
      <c r="D3234" s="1322"/>
      <c r="E3234" s="119" t="str">
        <f t="shared" ref="E3234:G3234" si="1537">E1492</f>
        <v>DOMICILIARIA 15</v>
      </c>
      <c r="F3234" s="637">
        <f t="shared" si="1537"/>
        <v>5.79</v>
      </c>
      <c r="G3234" s="138">
        <f t="shared" si="1537"/>
        <v>0.7</v>
      </c>
      <c r="H3234" s="128">
        <v>0.3</v>
      </c>
      <c r="I3234" s="139"/>
      <c r="J3234" s="750">
        <f>+F3234*G3234*H3234</f>
        <v>1.2159</v>
      </c>
    </row>
    <row r="3235" spans="1:10">
      <c r="A3235" s="1320"/>
      <c r="B3235" s="1321"/>
      <c r="C3235" s="1321"/>
      <c r="D3235" s="1322"/>
      <c r="E3235" s="119" t="str">
        <f t="shared" ref="E3235:G3235" si="1538">E1493</f>
        <v>DOMICILIARIA 16</v>
      </c>
      <c r="F3235" s="637">
        <f t="shared" si="1538"/>
        <v>4.84</v>
      </c>
      <c r="G3235" s="138">
        <f t="shared" si="1538"/>
        <v>0.7</v>
      </c>
      <c r="H3235" s="128">
        <v>0.3</v>
      </c>
      <c r="I3235" s="139"/>
      <c r="J3235" s="750">
        <f t="shared" si="1532"/>
        <v>1.0164</v>
      </c>
    </row>
    <row r="3236" spans="1:10">
      <c r="A3236" s="1320"/>
      <c r="B3236" s="1321"/>
      <c r="C3236" s="1321"/>
      <c r="D3236" s="1322"/>
      <c r="E3236" s="119" t="str">
        <f t="shared" ref="E3236:G3236" si="1539">E1494</f>
        <v>DOMICILIARIA 17</v>
      </c>
      <c r="F3236" s="637">
        <f t="shared" si="1539"/>
        <v>5.49</v>
      </c>
      <c r="G3236" s="138">
        <f t="shared" si="1539"/>
        <v>0.7</v>
      </c>
      <c r="H3236" s="128">
        <v>0.3</v>
      </c>
      <c r="I3236" s="139"/>
      <c r="J3236" s="750">
        <f t="shared" si="1532"/>
        <v>1.1529</v>
      </c>
    </row>
    <row r="3237" spans="1:10">
      <c r="A3237" s="1320"/>
      <c r="B3237" s="1321"/>
      <c r="C3237" s="1321"/>
      <c r="D3237" s="1322"/>
      <c r="E3237" s="119" t="str">
        <f t="shared" ref="E3237:G3237" si="1540">E1495</f>
        <v>DOMICILIARIA 18</v>
      </c>
      <c r="F3237" s="637">
        <f t="shared" si="1540"/>
        <v>4.95</v>
      </c>
      <c r="G3237" s="138">
        <f t="shared" si="1540"/>
        <v>0.7</v>
      </c>
      <c r="H3237" s="128">
        <v>0.3</v>
      </c>
      <c r="I3237" s="139"/>
      <c r="J3237" s="750">
        <f t="shared" si="1532"/>
        <v>1.0394999999999999</v>
      </c>
    </row>
    <row r="3238" spans="1:10">
      <c r="A3238" s="1320"/>
      <c r="B3238" s="1321"/>
      <c r="C3238" s="1321"/>
      <c r="D3238" s="1322"/>
      <c r="E3238" s="119" t="str">
        <f t="shared" ref="E3238:G3238" si="1541">E1496</f>
        <v>P22 A P23</v>
      </c>
      <c r="F3238" s="637">
        <f t="shared" si="1541"/>
        <v>0</v>
      </c>
      <c r="G3238" s="138">
        <f t="shared" si="1541"/>
        <v>0</v>
      </c>
      <c r="H3238" s="128">
        <v>0.3</v>
      </c>
      <c r="I3238" s="139"/>
      <c r="J3238" s="750">
        <f t="shared" si="1532"/>
        <v>0</v>
      </c>
    </row>
    <row r="3239" spans="1:10">
      <c r="A3239" s="1320"/>
      <c r="B3239" s="1321"/>
      <c r="C3239" s="1321"/>
      <c r="D3239" s="1322"/>
      <c r="E3239" s="119" t="str">
        <f t="shared" ref="E3239:G3239" si="1542">E1497</f>
        <v>DOMICILIARIA 1</v>
      </c>
      <c r="F3239" s="637">
        <f t="shared" si="1542"/>
        <v>5.07</v>
      </c>
      <c r="G3239" s="138">
        <f t="shared" si="1542"/>
        <v>0.7</v>
      </c>
      <c r="H3239" s="128">
        <v>0.3</v>
      </c>
      <c r="I3239" s="139"/>
      <c r="J3239" s="750">
        <f t="shared" si="1532"/>
        <v>1.0647</v>
      </c>
    </row>
    <row r="3240" spans="1:10">
      <c r="A3240" s="1320"/>
      <c r="B3240" s="1321"/>
      <c r="C3240" s="1321"/>
      <c r="D3240" s="1322"/>
      <c r="E3240" s="119" t="str">
        <f t="shared" ref="E3240:G3240" si="1543">E1498</f>
        <v>DOMICILIARIA 2</v>
      </c>
      <c r="F3240" s="637">
        <f t="shared" si="1543"/>
        <v>4.33</v>
      </c>
      <c r="G3240" s="138">
        <f t="shared" si="1543"/>
        <v>0.7</v>
      </c>
      <c r="H3240" s="128">
        <v>0.3</v>
      </c>
      <c r="I3240" s="139"/>
      <c r="J3240" s="750">
        <f t="shared" si="1532"/>
        <v>0.90929999999999989</v>
      </c>
    </row>
    <row r="3241" spans="1:10">
      <c r="A3241" s="1320"/>
      <c r="B3241" s="1321"/>
      <c r="C3241" s="1321"/>
      <c r="D3241" s="1322"/>
      <c r="E3241" s="119" t="str">
        <f t="shared" ref="E3241:G3241" si="1544">E1499</f>
        <v>DOMICILIARIA 3</v>
      </c>
      <c r="F3241" s="637">
        <f t="shared" si="1544"/>
        <v>4.6900000000000004</v>
      </c>
      <c r="G3241" s="138">
        <f t="shared" si="1544"/>
        <v>0.7</v>
      </c>
      <c r="H3241" s="128">
        <v>0.3</v>
      </c>
      <c r="I3241" s="139"/>
      <c r="J3241" s="750">
        <f t="shared" si="1532"/>
        <v>0.98489999999999989</v>
      </c>
    </row>
    <row r="3242" spans="1:10">
      <c r="A3242" s="1320"/>
      <c r="B3242" s="1321"/>
      <c r="C3242" s="1321"/>
      <c r="D3242" s="1322"/>
      <c r="E3242" s="119" t="str">
        <f t="shared" ref="E3242:G3242" si="1545">E1500</f>
        <v>DOMICILIARIA 4</v>
      </c>
      <c r="F3242" s="637">
        <f t="shared" si="1545"/>
        <v>4.62</v>
      </c>
      <c r="G3242" s="138">
        <f t="shared" si="1545"/>
        <v>0.7</v>
      </c>
      <c r="H3242" s="128">
        <v>0.3</v>
      </c>
      <c r="I3242" s="139"/>
      <c r="J3242" s="750">
        <f t="shared" si="1532"/>
        <v>0.97019999999999995</v>
      </c>
    </row>
    <row r="3243" spans="1:10">
      <c r="A3243" s="1320"/>
      <c r="B3243" s="1321"/>
      <c r="C3243" s="1321"/>
      <c r="D3243" s="1322"/>
      <c r="E3243" s="119" t="str">
        <f t="shared" ref="E3243:G3243" si="1546">E1501</f>
        <v>DOMICILIARIA 5</v>
      </c>
      <c r="F3243" s="637">
        <f t="shared" si="1546"/>
        <v>4.3099999999999996</v>
      </c>
      <c r="G3243" s="138">
        <f t="shared" si="1546"/>
        <v>0.7</v>
      </c>
      <c r="H3243" s="128">
        <v>0.3</v>
      </c>
      <c r="I3243" s="139"/>
      <c r="J3243" s="750">
        <f t="shared" si="1532"/>
        <v>0.90509999999999979</v>
      </c>
    </row>
    <row r="3244" spans="1:10">
      <c r="A3244" s="1320"/>
      <c r="B3244" s="1321"/>
      <c r="C3244" s="1321"/>
      <c r="D3244" s="1322"/>
      <c r="E3244" s="119" t="str">
        <f t="shared" ref="E3244:G3244" si="1547">E1502</f>
        <v>DOMICILIARIA 6</v>
      </c>
      <c r="F3244" s="637">
        <f t="shared" si="1547"/>
        <v>6.6</v>
      </c>
      <c r="G3244" s="138">
        <f t="shared" si="1547"/>
        <v>0.7</v>
      </c>
      <c r="H3244" s="128">
        <v>0.3</v>
      </c>
      <c r="I3244" s="139"/>
      <c r="J3244" s="750">
        <f t="shared" si="1532"/>
        <v>1.3859999999999997</v>
      </c>
    </row>
    <row r="3245" spans="1:10">
      <c r="A3245" s="1320"/>
      <c r="B3245" s="1321"/>
      <c r="C3245" s="1321"/>
      <c r="D3245" s="1322"/>
      <c r="E3245" s="119" t="str">
        <f t="shared" ref="E3245:G3245" si="1548">E1503</f>
        <v>DOMICILIARIA 7</v>
      </c>
      <c r="F3245" s="637">
        <f t="shared" si="1548"/>
        <v>4.45</v>
      </c>
      <c r="G3245" s="138">
        <f t="shared" si="1548"/>
        <v>0.7</v>
      </c>
      <c r="H3245" s="128">
        <v>0.3</v>
      </c>
      <c r="I3245" s="139"/>
      <c r="J3245" s="750">
        <f t="shared" si="1532"/>
        <v>0.93449999999999989</v>
      </c>
    </row>
    <row r="3246" spans="1:10">
      <c r="A3246" s="1320"/>
      <c r="B3246" s="1321"/>
      <c r="C3246" s="1321"/>
      <c r="D3246" s="1322"/>
      <c r="E3246" s="119" t="str">
        <f t="shared" ref="E3246:G3246" si="1549">E1504</f>
        <v>DOMICILIARIA 8</v>
      </c>
      <c r="F3246" s="637">
        <f t="shared" si="1549"/>
        <v>4.53</v>
      </c>
      <c r="G3246" s="138">
        <f t="shared" si="1549"/>
        <v>0.7</v>
      </c>
      <c r="H3246" s="128">
        <v>0.3</v>
      </c>
      <c r="I3246" s="139"/>
      <c r="J3246" s="750">
        <f t="shared" si="1532"/>
        <v>0.95129999999999992</v>
      </c>
    </row>
    <row r="3247" spans="1:10">
      <c r="A3247" s="1320"/>
      <c r="B3247" s="1321"/>
      <c r="C3247" s="1321"/>
      <c r="D3247" s="1322"/>
      <c r="E3247" s="119" t="str">
        <f t="shared" ref="E3247:G3247" si="1550">E1505</f>
        <v>DOMICILIARIA 9</v>
      </c>
      <c r="F3247" s="637">
        <f t="shared" si="1550"/>
        <v>6.74</v>
      </c>
      <c r="G3247" s="138">
        <f t="shared" si="1550"/>
        <v>0.7</v>
      </c>
      <c r="H3247" s="128">
        <v>0.3</v>
      </c>
      <c r="I3247" s="139"/>
      <c r="J3247" s="750">
        <f t="shared" si="1532"/>
        <v>1.4154</v>
      </c>
    </row>
    <row r="3248" spans="1:10">
      <c r="A3248" s="1320"/>
      <c r="B3248" s="1321"/>
      <c r="C3248" s="1321"/>
      <c r="D3248" s="1322"/>
      <c r="E3248" s="119" t="str">
        <f t="shared" ref="E3248:G3248" si="1551">E1506</f>
        <v>DOMICILIARIA 10</v>
      </c>
      <c r="F3248" s="637">
        <f t="shared" si="1551"/>
        <v>4.53</v>
      </c>
      <c r="G3248" s="138">
        <f t="shared" si="1551"/>
        <v>0.7</v>
      </c>
      <c r="H3248" s="128">
        <v>0.3</v>
      </c>
      <c r="I3248" s="139"/>
      <c r="J3248" s="750">
        <f t="shared" si="1532"/>
        <v>0.95129999999999992</v>
      </c>
    </row>
    <row r="3249" spans="1:10">
      <c r="A3249" s="1320"/>
      <c r="B3249" s="1321"/>
      <c r="C3249" s="1321"/>
      <c r="D3249" s="1322"/>
      <c r="E3249" s="119" t="str">
        <f t="shared" ref="E3249:G3249" si="1552">E1507</f>
        <v>DOMICILIARIA 11</v>
      </c>
      <c r="F3249" s="637">
        <f t="shared" si="1552"/>
        <v>6.71</v>
      </c>
      <c r="G3249" s="138">
        <f t="shared" si="1552"/>
        <v>0.7</v>
      </c>
      <c r="H3249" s="128">
        <v>0.3</v>
      </c>
      <c r="I3249" s="139"/>
      <c r="J3249" s="750">
        <f t="shared" si="1532"/>
        <v>1.4091</v>
      </c>
    </row>
    <row r="3250" spans="1:10">
      <c r="A3250" s="1320"/>
      <c r="B3250" s="1321"/>
      <c r="C3250" s="1321"/>
      <c r="D3250" s="1322"/>
      <c r="E3250" s="119" t="str">
        <f t="shared" ref="E3250:G3250" si="1553">E1508</f>
        <v>DOMICILIARIA 12</v>
      </c>
      <c r="F3250" s="637">
        <f t="shared" si="1553"/>
        <v>4.53</v>
      </c>
      <c r="G3250" s="138">
        <f t="shared" si="1553"/>
        <v>0.7</v>
      </c>
      <c r="H3250" s="128">
        <v>0.3</v>
      </c>
      <c r="I3250" s="139"/>
      <c r="J3250" s="750">
        <f t="shared" si="1532"/>
        <v>0.95129999999999992</v>
      </c>
    </row>
    <row r="3251" spans="1:10">
      <c r="A3251" s="1320"/>
      <c r="B3251" s="1321"/>
      <c r="C3251" s="1321"/>
      <c r="D3251" s="1322"/>
      <c r="E3251" s="119" t="str">
        <f t="shared" ref="E3251:G3251" si="1554">E1509</f>
        <v>P23 A P24</v>
      </c>
      <c r="F3251" s="637">
        <f t="shared" si="1554"/>
        <v>0</v>
      </c>
      <c r="G3251" s="138">
        <f t="shared" si="1554"/>
        <v>0</v>
      </c>
      <c r="H3251" s="128">
        <v>0.3</v>
      </c>
      <c r="I3251" s="139"/>
      <c r="J3251" s="750">
        <f t="shared" si="1532"/>
        <v>0</v>
      </c>
    </row>
    <row r="3252" spans="1:10">
      <c r="A3252" s="1320"/>
      <c r="B3252" s="1321"/>
      <c r="C3252" s="1321"/>
      <c r="D3252" s="1322"/>
      <c r="E3252" s="119" t="str">
        <f t="shared" ref="E3252:G3252" si="1555">E1510</f>
        <v>P24 A P25</v>
      </c>
      <c r="F3252" s="637">
        <f t="shared" si="1555"/>
        <v>0</v>
      </c>
      <c r="G3252" s="138">
        <f t="shared" si="1555"/>
        <v>0</v>
      </c>
      <c r="H3252" s="128">
        <v>0.3</v>
      </c>
      <c r="I3252" s="139"/>
      <c r="J3252" s="750">
        <f t="shared" si="1532"/>
        <v>0</v>
      </c>
    </row>
    <row r="3253" spans="1:10">
      <c r="A3253" s="1320"/>
      <c r="B3253" s="1321"/>
      <c r="C3253" s="1321"/>
      <c r="D3253" s="1322"/>
      <c r="E3253" s="119" t="str">
        <f t="shared" ref="E3253:G3253" si="1556">E1511</f>
        <v>DOMICILIARIA 1</v>
      </c>
      <c r="F3253" s="637">
        <f t="shared" si="1556"/>
        <v>4.1500000000000004</v>
      </c>
      <c r="G3253" s="138">
        <f t="shared" si="1556"/>
        <v>0.7</v>
      </c>
      <c r="H3253" s="128">
        <v>0.3</v>
      </c>
      <c r="I3253" s="139"/>
      <c r="J3253" s="750">
        <f t="shared" si="1532"/>
        <v>0.87150000000000005</v>
      </c>
    </row>
    <row r="3254" spans="1:10">
      <c r="A3254" s="1320"/>
      <c r="B3254" s="1321"/>
      <c r="C3254" s="1321"/>
      <c r="D3254" s="1322"/>
      <c r="E3254" s="119" t="str">
        <f t="shared" ref="E3254:G3254" si="1557">E1512</f>
        <v>DOMICILIARIA 2</v>
      </c>
      <c r="F3254" s="637">
        <f t="shared" si="1557"/>
        <v>5.32</v>
      </c>
      <c r="G3254" s="138">
        <f t="shared" si="1557"/>
        <v>0.7</v>
      </c>
      <c r="H3254" s="128">
        <v>0.3</v>
      </c>
      <c r="I3254" s="139"/>
      <c r="J3254" s="750">
        <f t="shared" si="1532"/>
        <v>1.1172</v>
      </c>
    </row>
    <row r="3255" spans="1:10">
      <c r="A3255" s="1320"/>
      <c r="B3255" s="1321"/>
      <c r="C3255" s="1321"/>
      <c r="D3255" s="1322"/>
      <c r="E3255" s="119" t="str">
        <f t="shared" ref="E3255:G3255" si="1558">E1513</f>
        <v>DOMICILIARIA 3</v>
      </c>
      <c r="F3255" s="637">
        <f t="shared" si="1558"/>
        <v>4.87</v>
      </c>
      <c r="G3255" s="138">
        <f t="shared" si="1558"/>
        <v>0.7</v>
      </c>
      <c r="H3255" s="128">
        <v>0.3</v>
      </c>
      <c r="I3255" s="139"/>
      <c r="J3255" s="750">
        <f t="shared" si="1532"/>
        <v>1.0226999999999999</v>
      </c>
    </row>
    <row r="3256" spans="1:10">
      <c r="A3256" s="1320"/>
      <c r="B3256" s="1321"/>
      <c r="C3256" s="1321"/>
      <c r="D3256" s="1322"/>
      <c r="E3256" s="119" t="str">
        <f t="shared" ref="E3256:G3256" si="1559">E1514</f>
        <v>DOMICILIARIA 4</v>
      </c>
      <c r="F3256" s="637">
        <f t="shared" si="1559"/>
        <v>4.8</v>
      </c>
      <c r="G3256" s="138">
        <f t="shared" si="1559"/>
        <v>0.7</v>
      </c>
      <c r="H3256" s="128">
        <v>0.3</v>
      </c>
      <c r="I3256" s="139"/>
      <c r="J3256" s="750">
        <f t="shared" si="1532"/>
        <v>1.008</v>
      </c>
    </row>
    <row r="3257" spans="1:10">
      <c r="A3257" s="1320"/>
      <c r="B3257" s="1321"/>
      <c r="C3257" s="1321"/>
      <c r="D3257" s="1322"/>
      <c r="E3257" s="119" t="str">
        <f t="shared" ref="E3257:G3257" si="1560">E1515</f>
        <v>DOMICILIARIA 5</v>
      </c>
      <c r="F3257" s="637">
        <f t="shared" si="1560"/>
        <v>5.37</v>
      </c>
      <c r="G3257" s="138">
        <f t="shared" si="1560"/>
        <v>0.7</v>
      </c>
      <c r="H3257" s="128">
        <v>0.3</v>
      </c>
      <c r="I3257" s="139"/>
      <c r="J3257" s="750">
        <f t="shared" si="1532"/>
        <v>1.1276999999999999</v>
      </c>
    </row>
    <row r="3258" spans="1:10">
      <c r="A3258" s="1320"/>
      <c r="B3258" s="1321"/>
      <c r="C3258" s="1321"/>
      <c r="D3258" s="1322"/>
      <c r="E3258" s="119" t="str">
        <f t="shared" ref="E3258:G3258" si="1561">E1516</f>
        <v>DOMICILIARIA 6</v>
      </c>
      <c r="F3258" s="637">
        <f t="shared" si="1561"/>
        <v>5.46</v>
      </c>
      <c r="G3258" s="138">
        <f t="shared" si="1561"/>
        <v>0.7</v>
      </c>
      <c r="H3258" s="128">
        <v>0.3</v>
      </c>
      <c r="I3258" s="139"/>
      <c r="J3258" s="750">
        <f t="shared" si="1532"/>
        <v>1.1465999999999998</v>
      </c>
    </row>
    <row r="3259" spans="1:10">
      <c r="A3259" s="1320"/>
      <c r="B3259" s="1321"/>
      <c r="C3259" s="1321"/>
      <c r="D3259" s="1322"/>
      <c r="E3259" s="119" t="str">
        <f t="shared" ref="E3259:G3259" si="1562">E1517</f>
        <v>P26 A P27</v>
      </c>
      <c r="F3259" s="637">
        <f t="shared" si="1562"/>
        <v>0</v>
      </c>
      <c r="G3259" s="138">
        <f t="shared" si="1562"/>
        <v>0</v>
      </c>
      <c r="H3259" s="128">
        <v>0.3</v>
      </c>
      <c r="I3259" s="139"/>
      <c r="J3259" s="750">
        <f t="shared" si="1532"/>
        <v>0</v>
      </c>
    </row>
    <row r="3260" spans="1:10">
      <c r="A3260" s="1320"/>
      <c r="B3260" s="1321"/>
      <c r="C3260" s="1321"/>
      <c r="D3260" s="1322"/>
      <c r="E3260" s="119" t="str">
        <f t="shared" ref="E3260:G3260" si="1563">E1518</f>
        <v>DOMICILIARIA 1</v>
      </c>
      <c r="F3260" s="637">
        <f t="shared" si="1563"/>
        <v>2.93</v>
      </c>
      <c r="G3260" s="138">
        <f t="shared" si="1563"/>
        <v>0.7</v>
      </c>
      <c r="H3260" s="128">
        <v>0.3</v>
      </c>
      <c r="I3260" s="139"/>
      <c r="J3260" s="750">
        <f t="shared" si="1532"/>
        <v>0.61530000000000007</v>
      </c>
    </row>
    <row r="3261" spans="1:10">
      <c r="A3261" s="1320"/>
      <c r="B3261" s="1321"/>
      <c r="C3261" s="1321"/>
      <c r="D3261" s="1322"/>
      <c r="E3261" s="119" t="str">
        <f t="shared" ref="E3261:G3261" si="1564">E1519</f>
        <v>DOMICILIARIA 2</v>
      </c>
      <c r="F3261" s="637">
        <f t="shared" si="1564"/>
        <v>7.63</v>
      </c>
      <c r="G3261" s="138">
        <f t="shared" si="1564"/>
        <v>0.7</v>
      </c>
      <c r="H3261" s="128">
        <v>0.3</v>
      </c>
      <c r="I3261" s="139"/>
      <c r="J3261" s="750">
        <f t="shared" si="1532"/>
        <v>1.6022999999999998</v>
      </c>
    </row>
    <row r="3262" spans="1:10">
      <c r="A3262" s="1320"/>
      <c r="B3262" s="1321"/>
      <c r="C3262" s="1321"/>
      <c r="D3262" s="1322"/>
      <c r="E3262" s="119" t="str">
        <f t="shared" ref="E3262:G3262" si="1565">E1520</f>
        <v>DOMICILIARIA 3</v>
      </c>
      <c r="F3262" s="637">
        <f t="shared" si="1565"/>
        <v>6.7</v>
      </c>
      <c r="G3262" s="138">
        <f t="shared" si="1565"/>
        <v>0.7</v>
      </c>
      <c r="H3262" s="128">
        <v>0.3</v>
      </c>
      <c r="I3262" s="139"/>
      <c r="J3262" s="750">
        <f t="shared" si="1532"/>
        <v>1.4069999999999998</v>
      </c>
    </row>
    <row r="3263" spans="1:10">
      <c r="A3263" s="1320"/>
      <c r="B3263" s="1321"/>
      <c r="C3263" s="1321"/>
      <c r="D3263" s="1322"/>
      <c r="E3263" s="119" t="str">
        <f t="shared" ref="E3263:G3263" si="1566">E1521</f>
        <v>DOMICILIARIA 4</v>
      </c>
      <c r="F3263" s="637">
        <f t="shared" si="1566"/>
        <v>9.52</v>
      </c>
      <c r="G3263" s="138">
        <f t="shared" si="1566"/>
        <v>0.7</v>
      </c>
      <c r="H3263" s="128">
        <v>0.3</v>
      </c>
      <c r="I3263" s="139"/>
      <c r="J3263" s="750">
        <f t="shared" si="1532"/>
        <v>1.9991999999999999</v>
      </c>
    </row>
    <row r="3264" spans="1:10">
      <c r="A3264" s="1320"/>
      <c r="B3264" s="1321"/>
      <c r="C3264" s="1321"/>
      <c r="D3264" s="1322"/>
      <c r="E3264" s="119" t="str">
        <f t="shared" ref="E3264:G3264" si="1567">E1522</f>
        <v>DOMICILIARIA 5</v>
      </c>
      <c r="F3264" s="637">
        <f t="shared" si="1567"/>
        <v>11.41</v>
      </c>
      <c r="G3264" s="138">
        <f t="shared" si="1567"/>
        <v>0.7</v>
      </c>
      <c r="H3264" s="128">
        <v>0.3</v>
      </c>
      <c r="I3264" s="139"/>
      <c r="J3264" s="750">
        <f t="shared" si="1532"/>
        <v>2.3960999999999997</v>
      </c>
    </row>
    <row r="3265" spans="1:10">
      <c r="A3265" s="1320"/>
      <c r="B3265" s="1321"/>
      <c r="C3265" s="1321"/>
      <c r="D3265" s="1322"/>
      <c r="E3265" s="119" t="str">
        <f t="shared" ref="E3265:G3265" si="1568">E1523</f>
        <v>DOMICILIARIA 6</v>
      </c>
      <c r="F3265" s="637">
        <f t="shared" si="1568"/>
        <v>13.29</v>
      </c>
      <c r="G3265" s="138">
        <f t="shared" si="1568"/>
        <v>0.7</v>
      </c>
      <c r="H3265" s="128">
        <v>0.3</v>
      </c>
      <c r="I3265" s="139"/>
      <c r="J3265" s="750">
        <f t="shared" si="1532"/>
        <v>2.7908999999999997</v>
      </c>
    </row>
    <row r="3266" spans="1:10">
      <c r="A3266" s="1320"/>
      <c r="B3266" s="1321"/>
      <c r="C3266" s="1321"/>
      <c r="D3266" s="1322"/>
      <c r="E3266" s="119" t="str">
        <f t="shared" ref="E3266:G3266" si="1569">E1524</f>
        <v>DOMICILIARIA 7</v>
      </c>
      <c r="F3266" s="637">
        <f t="shared" si="1569"/>
        <v>15.18</v>
      </c>
      <c r="G3266" s="138">
        <f t="shared" si="1569"/>
        <v>0.7</v>
      </c>
      <c r="H3266" s="128">
        <v>0.3</v>
      </c>
      <c r="I3266" s="139"/>
      <c r="J3266" s="750">
        <f t="shared" si="1532"/>
        <v>3.1877999999999997</v>
      </c>
    </row>
    <row r="3267" spans="1:10">
      <c r="A3267" s="1320"/>
      <c r="B3267" s="1321"/>
      <c r="C3267" s="1321"/>
      <c r="D3267" s="1322"/>
      <c r="E3267" s="119" t="str">
        <f t="shared" ref="E3267:G3267" si="1570">E1525</f>
        <v>DOMICILIARIA 8</v>
      </c>
      <c r="F3267" s="637">
        <f t="shared" si="1570"/>
        <v>17.059999999999999</v>
      </c>
      <c r="G3267" s="138">
        <f t="shared" si="1570"/>
        <v>0.7</v>
      </c>
      <c r="H3267" s="128">
        <v>0.3</v>
      </c>
      <c r="I3267" s="139"/>
      <c r="J3267" s="750">
        <f t="shared" si="1532"/>
        <v>3.5825999999999993</v>
      </c>
    </row>
    <row r="3268" spans="1:10">
      <c r="A3268" s="1320"/>
      <c r="B3268" s="1321"/>
      <c r="C3268" s="1321"/>
      <c r="D3268" s="1322"/>
      <c r="E3268" s="119" t="str">
        <f t="shared" ref="E3268:G3268" si="1571">E1526</f>
        <v>DOMICILIARIA 9</v>
      </c>
      <c r="F3268" s="637">
        <f t="shared" si="1571"/>
        <v>18.95</v>
      </c>
      <c r="G3268" s="138">
        <f t="shared" si="1571"/>
        <v>0.7</v>
      </c>
      <c r="H3268" s="128">
        <v>0.3</v>
      </c>
      <c r="I3268" s="139"/>
      <c r="J3268" s="750">
        <f t="shared" si="1532"/>
        <v>3.9794999999999994</v>
      </c>
    </row>
    <row r="3269" spans="1:10">
      <c r="A3269" s="1320"/>
      <c r="B3269" s="1321"/>
      <c r="C3269" s="1321"/>
      <c r="D3269" s="1322"/>
      <c r="E3269" s="119" t="str">
        <f t="shared" ref="E3269:G3269" si="1572">E1527</f>
        <v>DOMICILIARIA 10</v>
      </c>
      <c r="F3269" s="637">
        <f t="shared" si="1572"/>
        <v>20.83</v>
      </c>
      <c r="G3269" s="138">
        <f t="shared" si="1572"/>
        <v>0.7</v>
      </c>
      <c r="H3269" s="128">
        <v>0.3</v>
      </c>
      <c r="I3269" s="139"/>
      <c r="J3269" s="750">
        <f t="shared" si="1532"/>
        <v>4.374299999999999</v>
      </c>
    </row>
    <row r="3270" spans="1:10">
      <c r="A3270" s="1320"/>
      <c r="B3270" s="1321"/>
      <c r="C3270" s="1321"/>
      <c r="D3270" s="1322"/>
      <c r="E3270" s="119" t="str">
        <f t="shared" ref="E3270:G3270" si="1573">E1528</f>
        <v>DOMICILIARIA 11</v>
      </c>
      <c r="F3270" s="637">
        <f t="shared" si="1573"/>
        <v>22.71</v>
      </c>
      <c r="G3270" s="138">
        <f t="shared" si="1573"/>
        <v>0.7</v>
      </c>
      <c r="H3270" s="128">
        <v>0.3</v>
      </c>
      <c r="I3270" s="139"/>
      <c r="J3270" s="750">
        <f t="shared" si="1532"/>
        <v>4.7690999999999999</v>
      </c>
    </row>
    <row r="3271" spans="1:10">
      <c r="A3271" s="1320"/>
      <c r="B3271" s="1321"/>
      <c r="C3271" s="1321"/>
      <c r="D3271" s="1322"/>
      <c r="E3271" s="119" t="str">
        <f t="shared" ref="E3271:G3271" si="1574">E1529</f>
        <v>DOMICILIARIA 12</v>
      </c>
      <c r="F3271" s="637">
        <f t="shared" si="1574"/>
        <v>24.6</v>
      </c>
      <c r="G3271" s="138">
        <f t="shared" si="1574"/>
        <v>0.7</v>
      </c>
      <c r="H3271" s="128">
        <v>0.3</v>
      </c>
      <c r="I3271" s="139"/>
      <c r="J3271" s="750">
        <f t="shared" si="1532"/>
        <v>5.1659999999999995</v>
      </c>
    </row>
    <row r="3272" spans="1:10">
      <c r="A3272" s="1320"/>
      <c r="B3272" s="1321"/>
      <c r="C3272" s="1321"/>
      <c r="D3272" s="1322"/>
      <c r="E3272" s="119" t="str">
        <f t="shared" ref="E3272:G3272" si="1575">E1530</f>
        <v>DOMICILIARIA 13</v>
      </c>
      <c r="F3272" s="637">
        <f t="shared" si="1575"/>
        <v>26.48</v>
      </c>
      <c r="G3272" s="138">
        <f t="shared" si="1575"/>
        <v>0.7</v>
      </c>
      <c r="H3272" s="128">
        <v>0.3</v>
      </c>
      <c r="I3272" s="139"/>
      <c r="J3272" s="750">
        <f t="shared" si="1532"/>
        <v>5.5607999999999995</v>
      </c>
    </row>
    <row r="3273" spans="1:10">
      <c r="A3273" s="1320"/>
      <c r="B3273" s="1321"/>
      <c r="C3273" s="1321"/>
      <c r="D3273" s="1322"/>
      <c r="E3273" s="119" t="str">
        <f t="shared" ref="E3273:G3273" si="1576">E1531</f>
        <v>DOMICILIARIA 14</v>
      </c>
      <c r="F3273" s="637">
        <f t="shared" si="1576"/>
        <v>28.37</v>
      </c>
      <c r="G3273" s="138">
        <f t="shared" si="1576"/>
        <v>0.7</v>
      </c>
      <c r="H3273" s="128">
        <v>0.3</v>
      </c>
      <c r="I3273" s="139"/>
      <c r="J3273" s="750">
        <f t="shared" si="1532"/>
        <v>5.9576999999999991</v>
      </c>
    </row>
    <row r="3274" spans="1:10">
      <c r="A3274" s="1320"/>
      <c r="B3274" s="1321"/>
      <c r="C3274" s="1321"/>
      <c r="D3274" s="1322"/>
      <c r="E3274" s="119" t="str">
        <f t="shared" ref="E3274:G3274" si="1577">E1532</f>
        <v>P27 A P28</v>
      </c>
      <c r="F3274" s="637">
        <f t="shared" si="1577"/>
        <v>0</v>
      </c>
      <c r="G3274" s="138">
        <f t="shared" si="1577"/>
        <v>0</v>
      </c>
      <c r="H3274" s="128">
        <v>0.3</v>
      </c>
      <c r="I3274" s="139"/>
      <c r="J3274" s="750">
        <f t="shared" si="1532"/>
        <v>0</v>
      </c>
    </row>
    <row r="3275" spans="1:10">
      <c r="A3275" s="1320"/>
      <c r="B3275" s="1321"/>
      <c r="C3275" s="1321"/>
      <c r="D3275" s="1322"/>
      <c r="E3275" s="119" t="str">
        <f t="shared" ref="E3275:G3275" si="1578">E1533</f>
        <v>P28 A P29</v>
      </c>
      <c r="F3275" s="637">
        <f t="shared" si="1578"/>
        <v>0</v>
      </c>
      <c r="G3275" s="138">
        <f t="shared" si="1578"/>
        <v>0</v>
      </c>
      <c r="H3275" s="128">
        <v>0.3</v>
      </c>
      <c r="I3275" s="139"/>
      <c r="J3275" s="750">
        <f t="shared" si="1532"/>
        <v>0</v>
      </c>
    </row>
    <row r="3276" spans="1:10">
      <c r="A3276" s="1320"/>
      <c r="B3276" s="1321"/>
      <c r="C3276" s="1321"/>
      <c r="D3276" s="1322"/>
      <c r="E3276" s="119" t="str">
        <f t="shared" ref="E3276:G3276" si="1579">E1534</f>
        <v>DOMICILIARIA 1</v>
      </c>
      <c r="F3276" s="637">
        <f t="shared" si="1579"/>
        <v>5.66</v>
      </c>
      <c r="G3276" s="138">
        <f t="shared" si="1579"/>
        <v>0.7</v>
      </c>
      <c r="H3276" s="128">
        <v>0.3</v>
      </c>
      <c r="I3276" s="139"/>
      <c r="J3276" s="750">
        <f t="shared" si="1532"/>
        <v>1.1885999999999999</v>
      </c>
    </row>
    <row r="3277" spans="1:10">
      <c r="A3277" s="1320"/>
      <c r="B3277" s="1321"/>
      <c r="C3277" s="1321"/>
      <c r="D3277" s="1322"/>
      <c r="E3277" s="119" t="str">
        <f t="shared" ref="E3277:G3277" si="1580">E1535</f>
        <v>DOMICILIARIA 2</v>
      </c>
      <c r="F3277" s="637">
        <f t="shared" si="1580"/>
        <v>4.29</v>
      </c>
      <c r="G3277" s="138">
        <f t="shared" si="1580"/>
        <v>0.7</v>
      </c>
      <c r="H3277" s="128">
        <v>0.3</v>
      </c>
      <c r="I3277" s="139"/>
      <c r="J3277" s="750">
        <f t="shared" si="1532"/>
        <v>0.90089999999999981</v>
      </c>
    </row>
    <row r="3278" spans="1:10">
      <c r="A3278" s="1320"/>
      <c r="B3278" s="1321"/>
      <c r="C3278" s="1321"/>
      <c r="D3278" s="1322"/>
      <c r="E3278" s="119" t="str">
        <f t="shared" ref="E3278:G3278" si="1581">E1536</f>
        <v>DOMICILIARIA 3</v>
      </c>
      <c r="F3278" s="637">
        <f t="shared" si="1581"/>
        <v>5.75</v>
      </c>
      <c r="G3278" s="138">
        <f t="shared" si="1581"/>
        <v>0.7</v>
      </c>
      <c r="H3278" s="128">
        <v>0.3</v>
      </c>
      <c r="I3278" s="139"/>
      <c r="J3278" s="750">
        <f t="shared" si="1532"/>
        <v>1.2074999999999998</v>
      </c>
    </row>
    <row r="3279" spans="1:10">
      <c r="A3279" s="1320"/>
      <c r="B3279" s="1321"/>
      <c r="C3279" s="1321"/>
      <c r="D3279" s="1322"/>
      <c r="E3279" s="119" t="str">
        <f t="shared" ref="E3279:G3279" si="1582">E1537</f>
        <v>DOMICILIARIA 4</v>
      </c>
      <c r="F3279" s="637">
        <f t="shared" si="1582"/>
        <v>4.3099999999999996</v>
      </c>
      <c r="G3279" s="138">
        <f t="shared" si="1582"/>
        <v>0.7</v>
      </c>
      <c r="H3279" s="128">
        <v>0.3</v>
      </c>
      <c r="I3279" s="139"/>
      <c r="J3279" s="750">
        <f t="shared" si="1532"/>
        <v>0.90509999999999979</v>
      </c>
    </row>
    <row r="3280" spans="1:10">
      <c r="A3280" s="1320"/>
      <c r="B3280" s="1321"/>
      <c r="C3280" s="1321"/>
      <c r="D3280" s="1322"/>
      <c r="E3280" s="119" t="str">
        <f t="shared" ref="E3280:G3280" si="1583">E1538</f>
        <v>DOMICILIARIA 5</v>
      </c>
      <c r="F3280" s="637">
        <f t="shared" si="1583"/>
        <v>5.84</v>
      </c>
      <c r="G3280" s="138">
        <f t="shared" si="1583"/>
        <v>0.7</v>
      </c>
      <c r="H3280" s="128">
        <v>0.3</v>
      </c>
      <c r="I3280" s="139"/>
      <c r="J3280" s="750">
        <f t="shared" si="1532"/>
        <v>1.2263999999999999</v>
      </c>
    </row>
    <row r="3281" spans="1:10">
      <c r="A3281" s="1320"/>
      <c r="B3281" s="1321"/>
      <c r="C3281" s="1321"/>
      <c r="D3281" s="1322"/>
      <c r="E3281" s="119" t="str">
        <f t="shared" ref="E3281:G3281" si="1584">E1539</f>
        <v>DOMICILIARIA 6</v>
      </c>
      <c r="F3281" s="637">
        <f t="shared" si="1584"/>
        <v>4.3</v>
      </c>
      <c r="G3281" s="138">
        <f t="shared" si="1584"/>
        <v>0.7</v>
      </c>
      <c r="H3281" s="128">
        <v>0.3</v>
      </c>
      <c r="I3281" s="139"/>
      <c r="J3281" s="750">
        <f t="shared" si="1532"/>
        <v>0.90299999999999991</v>
      </c>
    </row>
    <row r="3282" spans="1:10">
      <c r="A3282" s="1320"/>
      <c r="B3282" s="1321"/>
      <c r="C3282" s="1321"/>
      <c r="D3282" s="1322"/>
      <c r="E3282" s="119" t="str">
        <f t="shared" ref="E3282:G3282" si="1585">E1540</f>
        <v>DOMICILIARIA 7</v>
      </c>
      <c r="F3282" s="637">
        <f t="shared" si="1585"/>
        <v>5.86</v>
      </c>
      <c r="G3282" s="138">
        <f t="shared" si="1585"/>
        <v>0.7</v>
      </c>
      <c r="H3282" s="128">
        <v>0.3</v>
      </c>
      <c r="I3282" s="139"/>
      <c r="J3282" s="750">
        <f t="shared" si="1532"/>
        <v>1.2306000000000001</v>
      </c>
    </row>
    <row r="3283" spans="1:10">
      <c r="A3283" s="1320"/>
      <c r="B3283" s="1321"/>
      <c r="C3283" s="1321"/>
      <c r="D3283" s="1322"/>
      <c r="E3283" s="119" t="str">
        <f t="shared" ref="E3283:G3283" si="1586">E1541</f>
        <v>DOMICILIARIA 8</v>
      </c>
      <c r="F3283" s="637">
        <f t="shared" si="1586"/>
        <v>4.1900000000000004</v>
      </c>
      <c r="G3283" s="138">
        <f t="shared" si="1586"/>
        <v>0.7</v>
      </c>
      <c r="H3283" s="128">
        <v>0.3</v>
      </c>
      <c r="I3283" s="139"/>
      <c r="J3283" s="750">
        <f t="shared" si="1532"/>
        <v>0.87990000000000002</v>
      </c>
    </row>
    <row r="3284" spans="1:10">
      <c r="A3284" s="1320"/>
      <c r="B3284" s="1321"/>
      <c r="C3284" s="1321"/>
      <c r="D3284" s="1322"/>
      <c r="E3284" s="119" t="str">
        <f t="shared" ref="E3284:G3284" si="1587">E1542</f>
        <v>DOMICILIARIA 9</v>
      </c>
      <c r="F3284" s="637">
        <f t="shared" si="1587"/>
        <v>5.71</v>
      </c>
      <c r="G3284" s="138">
        <f t="shared" si="1587"/>
        <v>0.7</v>
      </c>
      <c r="H3284" s="128">
        <v>0.3</v>
      </c>
      <c r="I3284" s="139"/>
      <c r="J3284" s="750">
        <f t="shared" si="1532"/>
        <v>1.1990999999999998</v>
      </c>
    </row>
    <row r="3285" spans="1:10">
      <c r="A3285" s="1320"/>
      <c r="B3285" s="1321"/>
      <c r="C3285" s="1321"/>
      <c r="D3285" s="1322"/>
      <c r="E3285" s="119" t="str">
        <f t="shared" ref="E3285:G3285" si="1588">E1543</f>
        <v>DOMICILIARIA 10</v>
      </c>
      <c r="F3285" s="637">
        <f t="shared" si="1588"/>
        <v>3.66</v>
      </c>
      <c r="G3285" s="138">
        <f t="shared" si="1588"/>
        <v>0.7</v>
      </c>
      <c r="H3285" s="128">
        <v>0.3</v>
      </c>
      <c r="I3285" s="139"/>
      <c r="J3285" s="750">
        <f t="shared" si="1532"/>
        <v>0.76859999999999995</v>
      </c>
    </row>
    <row r="3286" spans="1:10">
      <c r="A3286" s="1320"/>
      <c r="B3286" s="1321"/>
      <c r="C3286" s="1321"/>
      <c r="D3286" s="1322"/>
      <c r="E3286" s="119" t="str">
        <f t="shared" ref="E3286:G3286" si="1589">E1544</f>
        <v>DOMICILIARIA 11</v>
      </c>
      <c r="F3286" s="637">
        <f t="shared" si="1589"/>
        <v>4.33</v>
      </c>
      <c r="G3286" s="138">
        <f t="shared" si="1589"/>
        <v>0.7</v>
      </c>
      <c r="H3286" s="128">
        <v>0.3</v>
      </c>
      <c r="I3286" s="139"/>
      <c r="J3286" s="750">
        <f t="shared" si="1532"/>
        <v>0.90929999999999989</v>
      </c>
    </row>
    <row r="3287" spans="1:10">
      <c r="A3287" s="1320"/>
      <c r="B3287" s="1321"/>
      <c r="C3287" s="1321"/>
      <c r="D3287" s="1322"/>
      <c r="E3287" s="119" t="str">
        <f t="shared" ref="E3287:G3287" si="1590">E1545</f>
        <v>DOMICILIARIA 12</v>
      </c>
      <c r="F3287" s="637">
        <f t="shared" si="1590"/>
        <v>7.62</v>
      </c>
      <c r="G3287" s="138">
        <f t="shared" si="1590"/>
        <v>0.7</v>
      </c>
      <c r="H3287" s="128">
        <v>0.3</v>
      </c>
      <c r="I3287" s="139"/>
      <c r="J3287" s="750">
        <f t="shared" si="1532"/>
        <v>1.6001999999999998</v>
      </c>
    </row>
    <row r="3288" spans="1:10">
      <c r="A3288" s="1320"/>
      <c r="B3288" s="1321"/>
      <c r="C3288" s="1321"/>
      <c r="D3288" s="1322"/>
      <c r="E3288" s="119" t="str">
        <f t="shared" ref="E3288:G3288" si="1591">E1546</f>
        <v>DOMICILIARIA 13</v>
      </c>
      <c r="F3288" s="637">
        <f t="shared" si="1591"/>
        <v>4.38</v>
      </c>
      <c r="G3288" s="138">
        <f t="shared" si="1591"/>
        <v>0.7</v>
      </c>
      <c r="H3288" s="128">
        <v>0.3</v>
      </c>
      <c r="I3288" s="139"/>
      <c r="J3288" s="750">
        <f t="shared" si="1532"/>
        <v>0.91979999999999995</v>
      </c>
    </row>
    <row r="3289" spans="1:10">
      <c r="A3289" s="1320"/>
      <c r="B3289" s="1321"/>
      <c r="C3289" s="1321"/>
      <c r="D3289" s="1322"/>
      <c r="E3289" s="119" t="str">
        <f t="shared" ref="E3289:G3289" si="1592">E1547</f>
        <v>DOMICILIARIA 14</v>
      </c>
      <c r="F3289" s="637">
        <f t="shared" si="1592"/>
        <v>8.42</v>
      </c>
      <c r="G3289" s="138">
        <f t="shared" si="1592"/>
        <v>0.7</v>
      </c>
      <c r="H3289" s="128">
        <v>0.3</v>
      </c>
      <c r="I3289" s="139"/>
      <c r="J3289" s="750">
        <f t="shared" si="1532"/>
        <v>1.7681999999999998</v>
      </c>
    </row>
    <row r="3290" spans="1:10">
      <c r="A3290" s="1320"/>
      <c r="B3290" s="1321"/>
      <c r="C3290" s="1321"/>
      <c r="D3290" s="1322"/>
      <c r="E3290" s="119" t="str">
        <f t="shared" ref="E3290:G3290" si="1593">E1548</f>
        <v>P29 A P30</v>
      </c>
      <c r="F3290" s="637">
        <f t="shared" si="1593"/>
        <v>0</v>
      </c>
      <c r="G3290" s="138">
        <f t="shared" si="1593"/>
        <v>0</v>
      </c>
      <c r="H3290" s="128">
        <v>0.3</v>
      </c>
      <c r="I3290" s="139"/>
      <c r="J3290" s="750">
        <f t="shared" si="1532"/>
        <v>0</v>
      </c>
    </row>
    <row r="3291" spans="1:10">
      <c r="A3291" s="1320"/>
      <c r="B3291" s="1321"/>
      <c r="C3291" s="1321"/>
      <c r="D3291" s="1322"/>
      <c r="E3291" s="119" t="str">
        <f t="shared" ref="E3291:G3291" si="1594">E1549</f>
        <v>DOMICILIARIA 1</v>
      </c>
      <c r="F3291" s="637">
        <f t="shared" si="1594"/>
        <v>3.26</v>
      </c>
      <c r="G3291" s="138">
        <f t="shared" si="1594"/>
        <v>0.7</v>
      </c>
      <c r="H3291" s="128">
        <v>0.3</v>
      </c>
      <c r="I3291" s="139"/>
      <c r="J3291" s="750">
        <f t="shared" si="1532"/>
        <v>0.68459999999999988</v>
      </c>
    </row>
    <row r="3292" spans="1:10">
      <c r="A3292" s="1320"/>
      <c r="B3292" s="1321"/>
      <c r="C3292" s="1321"/>
      <c r="D3292" s="1322"/>
      <c r="E3292" s="119" t="str">
        <f t="shared" ref="E3292:G3292" si="1595">E1550</f>
        <v>DOMICILIARIA 2</v>
      </c>
      <c r="F3292" s="637">
        <f t="shared" si="1595"/>
        <v>13.87</v>
      </c>
      <c r="G3292" s="138">
        <f t="shared" si="1595"/>
        <v>0.7</v>
      </c>
      <c r="H3292" s="128">
        <v>0.3</v>
      </c>
      <c r="I3292" s="139"/>
      <c r="J3292" s="750">
        <f t="shared" si="1532"/>
        <v>2.9126999999999996</v>
      </c>
    </row>
    <row r="3293" spans="1:10">
      <c r="A3293" s="1320"/>
      <c r="B3293" s="1321"/>
      <c r="C3293" s="1321"/>
      <c r="D3293" s="1322"/>
      <c r="E3293" s="119" t="str">
        <f t="shared" ref="E3293:G3293" si="1596">E1551</f>
        <v>DOMICILIARIA 3</v>
      </c>
      <c r="F3293" s="637">
        <f t="shared" si="1596"/>
        <v>3.51</v>
      </c>
      <c r="G3293" s="138">
        <f t="shared" si="1596"/>
        <v>0.7</v>
      </c>
      <c r="H3293" s="128">
        <v>0.3</v>
      </c>
      <c r="I3293" s="139"/>
      <c r="J3293" s="750">
        <f t="shared" ref="J3293:J3356" si="1597">+F3293*G3293*H3293</f>
        <v>0.73709999999999998</v>
      </c>
    </row>
    <row r="3294" spans="1:10">
      <c r="A3294" s="1320"/>
      <c r="B3294" s="1321"/>
      <c r="C3294" s="1321"/>
      <c r="D3294" s="1322"/>
      <c r="E3294" s="119" t="str">
        <f t="shared" ref="E3294:G3294" si="1598">E1552</f>
        <v>DOMICILIARIA 4</v>
      </c>
      <c r="F3294" s="637">
        <f t="shared" si="1598"/>
        <v>4.8099999999999996</v>
      </c>
      <c r="G3294" s="138">
        <f t="shared" si="1598"/>
        <v>0.7</v>
      </c>
      <c r="H3294" s="128">
        <v>0.3</v>
      </c>
      <c r="I3294" s="139"/>
      <c r="J3294" s="750">
        <f t="shared" si="1597"/>
        <v>1.0100999999999998</v>
      </c>
    </row>
    <row r="3295" spans="1:10">
      <c r="A3295" s="1320"/>
      <c r="B3295" s="1321"/>
      <c r="C3295" s="1321"/>
      <c r="D3295" s="1322"/>
      <c r="E3295" s="119" t="str">
        <f t="shared" ref="E3295:G3295" si="1599">E1553</f>
        <v>DOMICILIARIA 5</v>
      </c>
      <c r="F3295" s="637">
        <f t="shared" si="1599"/>
        <v>5.0199999999999996</v>
      </c>
      <c r="G3295" s="138">
        <f t="shared" si="1599"/>
        <v>0.7</v>
      </c>
      <c r="H3295" s="128">
        <v>0.3</v>
      </c>
      <c r="I3295" s="139"/>
      <c r="J3295" s="750">
        <f t="shared" si="1597"/>
        <v>1.0541999999999998</v>
      </c>
    </row>
    <row r="3296" spans="1:10">
      <c r="A3296" s="1320"/>
      <c r="B3296" s="1321"/>
      <c r="C3296" s="1321"/>
      <c r="D3296" s="1322"/>
      <c r="E3296" s="119" t="str">
        <f t="shared" ref="E3296:G3296" si="1600">E1554</f>
        <v>DOMICILIARIA 6</v>
      </c>
      <c r="F3296" s="637">
        <f t="shared" si="1600"/>
        <v>5.84</v>
      </c>
      <c r="G3296" s="138">
        <f t="shared" si="1600"/>
        <v>0.7</v>
      </c>
      <c r="H3296" s="128">
        <v>0.3</v>
      </c>
      <c r="I3296" s="139"/>
      <c r="J3296" s="750">
        <f t="shared" si="1597"/>
        <v>1.2263999999999999</v>
      </c>
    </row>
    <row r="3297" spans="1:10">
      <c r="A3297" s="1320"/>
      <c r="B3297" s="1321"/>
      <c r="C3297" s="1321"/>
      <c r="D3297" s="1322"/>
      <c r="E3297" s="119" t="str">
        <f t="shared" ref="E3297:G3297" si="1601">E1555</f>
        <v>DOMICILIARIA 7</v>
      </c>
      <c r="F3297" s="637">
        <f t="shared" si="1601"/>
        <v>5.57</v>
      </c>
      <c r="G3297" s="138">
        <f t="shared" si="1601"/>
        <v>0.7</v>
      </c>
      <c r="H3297" s="128">
        <v>0.3</v>
      </c>
      <c r="I3297" s="139"/>
      <c r="J3297" s="750">
        <f t="shared" si="1597"/>
        <v>1.1697</v>
      </c>
    </row>
    <row r="3298" spans="1:10">
      <c r="A3298" s="1320"/>
      <c r="B3298" s="1321"/>
      <c r="C3298" s="1321"/>
      <c r="D3298" s="1322"/>
      <c r="E3298" s="119" t="str">
        <f t="shared" ref="E3298:G3298" si="1602">E1556</f>
        <v>DOMICILIARIA 8</v>
      </c>
      <c r="F3298" s="637">
        <f t="shared" si="1602"/>
        <v>11.93</v>
      </c>
      <c r="G3298" s="138">
        <f t="shared" si="1602"/>
        <v>0.7</v>
      </c>
      <c r="H3298" s="128">
        <v>0.3</v>
      </c>
      <c r="I3298" s="139"/>
      <c r="J3298" s="750">
        <f t="shared" si="1597"/>
        <v>2.5052999999999996</v>
      </c>
    </row>
    <row r="3299" spans="1:10">
      <c r="A3299" s="1320"/>
      <c r="B3299" s="1321"/>
      <c r="C3299" s="1321"/>
      <c r="D3299" s="1322"/>
      <c r="E3299" s="119" t="str">
        <f t="shared" ref="E3299:G3299" si="1603">E1557</f>
        <v>DOMICILIARIA 9</v>
      </c>
      <c r="F3299" s="637">
        <f t="shared" si="1603"/>
        <v>6.11</v>
      </c>
      <c r="G3299" s="138">
        <f t="shared" si="1603"/>
        <v>0.7</v>
      </c>
      <c r="H3299" s="128">
        <v>0.3</v>
      </c>
      <c r="I3299" s="139"/>
      <c r="J3299" s="750">
        <f t="shared" si="1597"/>
        <v>1.2830999999999999</v>
      </c>
    </row>
    <row r="3300" spans="1:10">
      <c r="A3300" s="1320"/>
      <c r="B3300" s="1321"/>
      <c r="C3300" s="1321"/>
      <c r="D3300" s="1322"/>
      <c r="E3300" s="119" t="str">
        <f t="shared" ref="E3300:G3300" si="1604">E1558</f>
        <v>P30 A P31</v>
      </c>
      <c r="F3300" s="637">
        <f t="shared" si="1604"/>
        <v>0</v>
      </c>
      <c r="G3300" s="138">
        <f t="shared" si="1604"/>
        <v>0</v>
      </c>
      <c r="H3300" s="128">
        <v>0.3</v>
      </c>
      <c r="I3300" s="139"/>
      <c r="J3300" s="750">
        <f t="shared" si="1597"/>
        <v>0</v>
      </c>
    </row>
    <row r="3301" spans="1:10">
      <c r="A3301" s="1320"/>
      <c r="B3301" s="1321"/>
      <c r="C3301" s="1321"/>
      <c r="D3301" s="1322"/>
      <c r="E3301" s="119" t="str">
        <f t="shared" ref="E3301:G3301" si="1605">E1559</f>
        <v>DOMICILIARIA 1</v>
      </c>
      <c r="F3301" s="637">
        <f t="shared" si="1605"/>
        <v>3.16</v>
      </c>
      <c r="G3301" s="138">
        <f t="shared" si="1605"/>
        <v>0.7</v>
      </c>
      <c r="H3301" s="128">
        <v>0.3</v>
      </c>
      <c r="I3301" s="139"/>
      <c r="J3301" s="750">
        <f t="shared" si="1597"/>
        <v>0.66359999999999986</v>
      </c>
    </row>
    <row r="3302" spans="1:10">
      <c r="A3302" s="1320"/>
      <c r="B3302" s="1321"/>
      <c r="C3302" s="1321"/>
      <c r="D3302" s="1322"/>
      <c r="E3302" s="119" t="str">
        <f t="shared" ref="E3302:G3302" si="1606">E1560</f>
        <v>DOMICILIARIA 2</v>
      </c>
      <c r="F3302" s="637">
        <f t="shared" si="1606"/>
        <v>5.89</v>
      </c>
      <c r="G3302" s="138">
        <f t="shared" si="1606"/>
        <v>0.7</v>
      </c>
      <c r="H3302" s="128">
        <v>0.3</v>
      </c>
      <c r="I3302" s="139"/>
      <c r="J3302" s="750">
        <f t="shared" si="1597"/>
        <v>1.2368999999999997</v>
      </c>
    </row>
    <row r="3303" spans="1:10">
      <c r="A3303" s="1320"/>
      <c r="B3303" s="1321"/>
      <c r="C3303" s="1321"/>
      <c r="D3303" s="1322"/>
      <c r="E3303" s="119" t="str">
        <f t="shared" ref="E3303:G3303" si="1607">E1561</f>
        <v>DOMICILIARIA 3</v>
      </c>
      <c r="F3303" s="637">
        <f t="shared" si="1607"/>
        <v>5.84</v>
      </c>
      <c r="G3303" s="138">
        <f t="shared" si="1607"/>
        <v>0.7</v>
      </c>
      <c r="H3303" s="128">
        <v>0.3</v>
      </c>
      <c r="I3303" s="139"/>
      <c r="J3303" s="750">
        <f t="shared" si="1597"/>
        <v>1.2263999999999999</v>
      </c>
    </row>
    <row r="3304" spans="1:10">
      <c r="A3304" s="1320"/>
      <c r="B3304" s="1321"/>
      <c r="C3304" s="1321"/>
      <c r="D3304" s="1322"/>
      <c r="E3304" s="119" t="str">
        <f t="shared" ref="E3304:G3304" si="1608">E1562</f>
        <v>DOMICILIARIA 4</v>
      </c>
      <c r="F3304" s="637">
        <f t="shared" si="1608"/>
        <v>5.87</v>
      </c>
      <c r="G3304" s="138">
        <f t="shared" si="1608"/>
        <v>0.7</v>
      </c>
      <c r="H3304" s="128">
        <v>0.3</v>
      </c>
      <c r="I3304" s="139"/>
      <c r="J3304" s="750">
        <f t="shared" si="1597"/>
        <v>1.2326999999999999</v>
      </c>
    </row>
    <row r="3305" spans="1:10">
      <c r="A3305" s="1320"/>
      <c r="B3305" s="1321"/>
      <c r="C3305" s="1321"/>
      <c r="D3305" s="1322"/>
      <c r="E3305" s="119" t="str">
        <f t="shared" ref="E3305:G3305" si="1609">E1563</f>
        <v>DOMICILIARIA 5</v>
      </c>
      <c r="F3305" s="637">
        <f t="shared" si="1609"/>
        <v>3.14</v>
      </c>
      <c r="G3305" s="138">
        <f t="shared" si="1609"/>
        <v>0.7</v>
      </c>
      <c r="H3305" s="128">
        <v>0.3</v>
      </c>
      <c r="I3305" s="139"/>
      <c r="J3305" s="750">
        <f t="shared" si="1597"/>
        <v>0.65939999999999999</v>
      </c>
    </row>
    <row r="3306" spans="1:10">
      <c r="A3306" s="1320"/>
      <c r="B3306" s="1321"/>
      <c r="C3306" s="1321"/>
      <c r="D3306" s="1322"/>
      <c r="E3306" s="119" t="str">
        <f t="shared" ref="E3306:G3306" si="1610">E1564</f>
        <v>DOMICILIARIA 6</v>
      </c>
      <c r="F3306" s="637">
        <f t="shared" si="1610"/>
        <v>5.84</v>
      </c>
      <c r="G3306" s="138">
        <f t="shared" si="1610"/>
        <v>0.7</v>
      </c>
      <c r="H3306" s="128">
        <v>0.3</v>
      </c>
      <c r="I3306" s="139"/>
      <c r="J3306" s="750">
        <f t="shared" si="1597"/>
        <v>1.2263999999999999</v>
      </c>
    </row>
    <row r="3307" spans="1:10">
      <c r="A3307" s="1320"/>
      <c r="B3307" s="1321"/>
      <c r="C3307" s="1321"/>
      <c r="D3307" s="1322"/>
      <c r="E3307" s="119" t="str">
        <f t="shared" ref="E3307:G3307" si="1611">E1565</f>
        <v>DOMICILIARIA 7</v>
      </c>
      <c r="F3307" s="637">
        <f t="shared" si="1611"/>
        <v>3.15</v>
      </c>
      <c r="G3307" s="138">
        <f t="shared" si="1611"/>
        <v>0.7</v>
      </c>
      <c r="H3307" s="128">
        <v>0.3</v>
      </c>
      <c r="I3307" s="139"/>
      <c r="J3307" s="750">
        <f t="shared" si="1597"/>
        <v>0.66149999999999987</v>
      </c>
    </row>
    <row r="3308" spans="1:10">
      <c r="A3308" s="1320"/>
      <c r="B3308" s="1321"/>
      <c r="C3308" s="1321"/>
      <c r="D3308" s="1322"/>
      <c r="E3308" s="119" t="str">
        <f t="shared" ref="E3308:G3308" si="1612">E1566</f>
        <v>DOMICILIARIA 8</v>
      </c>
      <c r="F3308" s="637">
        <f t="shared" si="1612"/>
        <v>6.47</v>
      </c>
      <c r="G3308" s="138">
        <f t="shared" si="1612"/>
        <v>0.7</v>
      </c>
      <c r="H3308" s="128">
        <v>0.3</v>
      </c>
      <c r="I3308" s="139"/>
      <c r="J3308" s="750">
        <f t="shared" si="1597"/>
        <v>1.3587</v>
      </c>
    </row>
    <row r="3309" spans="1:10">
      <c r="A3309" s="1320"/>
      <c r="B3309" s="1321"/>
      <c r="C3309" s="1321"/>
      <c r="D3309" s="1322"/>
      <c r="E3309" s="119" t="str">
        <f t="shared" ref="E3309:G3309" si="1613">E1567</f>
        <v>DOMICILIARIA 9</v>
      </c>
      <c r="F3309" s="637">
        <f t="shared" si="1613"/>
        <v>6.53</v>
      </c>
      <c r="G3309" s="138">
        <f t="shared" si="1613"/>
        <v>0.7</v>
      </c>
      <c r="H3309" s="128">
        <v>0.3</v>
      </c>
      <c r="I3309" s="139"/>
      <c r="J3309" s="750">
        <f t="shared" si="1597"/>
        <v>1.3713</v>
      </c>
    </row>
    <row r="3310" spans="1:10">
      <c r="A3310" s="1320"/>
      <c r="B3310" s="1321"/>
      <c r="C3310" s="1321"/>
      <c r="D3310" s="1322"/>
      <c r="E3310" s="119" t="str">
        <f t="shared" ref="E3310:G3310" si="1614">E1568</f>
        <v>DOMICILIARIA 10</v>
      </c>
      <c r="F3310" s="637">
        <f t="shared" si="1614"/>
        <v>3.86</v>
      </c>
      <c r="G3310" s="138">
        <f t="shared" si="1614"/>
        <v>0.7</v>
      </c>
      <c r="H3310" s="128">
        <v>0.3</v>
      </c>
      <c r="I3310" s="139"/>
      <c r="J3310" s="750">
        <f t="shared" si="1597"/>
        <v>0.81059999999999999</v>
      </c>
    </row>
    <row r="3311" spans="1:10">
      <c r="A3311" s="1320"/>
      <c r="B3311" s="1321"/>
      <c r="C3311" s="1321"/>
      <c r="D3311" s="1322"/>
      <c r="E3311" s="119" t="str">
        <f t="shared" ref="E3311:G3311" si="1615">E1569</f>
        <v>DOMICILIARIA 11</v>
      </c>
      <c r="F3311" s="637">
        <f t="shared" si="1615"/>
        <v>6.39</v>
      </c>
      <c r="G3311" s="138">
        <f t="shared" si="1615"/>
        <v>0.7</v>
      </c>
      <c r="H3311" s="128">
        <v>0.3</v>
      </c>
      <c r="I3311" s="139"/>
      <c r="J3311" s="750">
        <f t="shared" si="1597"/>
        <v>1.3418999999999999</v>
      </c>
    </row>
    <row r="3312" spans="1:10">
      <c r="A3312" s="1320"/>
      <c r="B3312" s="1321"/>
      <c r="C3312" s="1321"/>
      <c r="D3312" s="1322"/>
      <c r="E3312" s="119" t="str">
        <f t="shared" ref="E3312:G3312" si="1616">E1570</f>
        <v>DOMICILIARIA 12</v>
      </c>
      <c r="F3312" s="637">
        <f t="shared" si="1616"/>
        <v>3.94</v>
      </c>
      <c r="G3312" s="138">
        <f t="shared" si="1616"/>
        <v>0.7</v>
      </c>
      <c r="H3312" s="128">
        <v>0.3</v>
      </c>
      <c r="I3312" s="139"/>
      <c r="J3312" s="750">
        <f t="shared" si="1597"/>
        <v>0.82740000000000002</v>
      </c>
    </row>
    <row r="3313" spans="1:10">
      <c r="A3313" s="1320"/>
      <c r="B3313" s="1321"/>
      <c r="C3313" s="1321"/>
      <c r="D3313" s="1322"/>
      <c r="E3313" s="119" t="str">
        <f t="shared" ref="E3313:G3313" si="1617">E1571</f>
        <v>DOMICILIARIA 13</v>
      </c>
      <c r="F3313" s="637">
        <f t="shared" si="1617"/>
        <v>6.43</v>
      </c>
      <c r="G3313" s="138">
        <f t="shared" si="1617"/>
        <v>0.7</v>
      </c>
      <c r="H3313" s="128">
        <v>0.3</v>
      </c>
      <c r="I3313" s="139"/>
      <c r="J3313" s="750">
        <f t="shared" si="1597"/>
        <v>1.3502999999999998</v>
      </c>
    </row>
    <row r="3314" spans="1:10">
      <c r="A3314" s="1320"/>
      <c r="B3314" s="1321"/>
      <c r="C3314" s="1321"/>
      <c r="D3314" s="1322"/>
      <c r="E3314" s="119" t="str">
        <f t="shared" ref="E3314:G3314" si="1618">E1572</f>
        <v>DOMICILIARIA 14</v>
      </c>
      <c r="F3314" s="637">
        <f t="shared" si="1618"/>
        <v>3.89</v>
      </c>
      <c r="G3314" s="138">
        <f t="shared" si="1618"/>
        <v>0.7</v>
      </c>
      <c r="H3314" s="128">
        <v>0.3</v>
      </c>
      <c r="I3314" s="139"/>
      <c r="J3314" s="750">
        <f t="shared" si="1597"/>
        <v>0.81689999999999996</v>
      </c>
    </row>
    <row r="3315" spans="1:10">
      <c r="A3315" s="1320"/>
      <c r="B3315" s="1321"/>
      <c r="C3315" s="1321"/>
      <c r="D3315" s="1322"/>
      <c r="E3315" s="119" t="str">
        <f t="shared" ref="E3315:G3315" si="1619">E1573</f>
        <v>DOMICILIARIA 15</v>
      </c>
      <c r="F3315" s="637">
        <f t="shared" si="1619"/>
        <v>6.38</v>
      </c>
      <c r="G3315" s="138">
        <f t="shared" si="1619"/>
        <v>0.7</v>
      </c>
      <c r="H3315" s="128">
        <v>0.3</v>
      </c>
      <c r="I3315" s="139"/>
      <c r="J3315" s="750">
        <f t="shared" si="1597"/>
        <v>1.3397999999999997</v>
      </c>
    </row>
    <row r="3316" spans="1:10">
      <c r="A3316" s="1320"/>
      <c r="B3316" s="1321"/>
      <c r="C3316" s="1321"/>
      <c r="D3316" s="1322"/>
      <c r="E3316" s="119" t="str">
        <f t="shared" ref="E3316:G3316" si="1620">E1574</f>
        <v>DOMICILIARIA 16</v>
      </c>
      <c r="F3316" s="637">
        <f t="shared" si="1620"/>
        <v>4.28</v>
      </c>
      <c r="G3316" s="138">
        <f t="shared" si="1620"/>
        <v>0.7</v>
      </c>
      <c r="H3316" s="128">
        <v>0.3</v>
      </c>
      <c r="I3316" s="139"/>
      <c r="J3316" s="750">
        <f t="shared" si="1597"/>
        <v>0.89879999999999993</v>
      </c>
    </row>
    <row r="3317" spans="1:10">
      <c r="A3317" s="1320"/>
      <c r="B3317" s="1321"/>
      <c r="C3317" s="1321"/>
      <c r="D3317" s="1322"/>
      <c r="E3317" s="119" t="str">
        <f t="shared" ref="E3317:G3317" si="1621">E1575</f>
        <v>DOMICILIARIA 17</v>
      </c>
      <c r="F3317" s="637">
        <f t="shared" si="1621"/>
        <v>6.44</v>
      </c>
      <c r="G3317" s="138">
        <f t="shared" si="1621"/>
        <v>0.7</v>
      </c>
      <c r="H3317" s="128">
        <v>0.3</v>
      </c>
      <c r="I3317" s="139"/>
      <c r="J3317" s="750">
        <f t="shared" si="1597"/>
        <v>1.3524</v>
      </c>
    </row>
    <row r="3318" spans="1:10">
      <c r="A3318" s="1320"/>
      <c r="B3318" s="1321"/>
      <c r="C3318" s="1321"/>
      <c r="D3318" s="1322"/>
      <c r="E3318" s="119" t="str">
        <f t="shared" ref="E3318:G3318" si="1622">E1576</f>
        <v>DOMICILIARIA 18</v>
      </c>
      <c r="F3318" s="637">
        <f t="shared" si="1622"/>
        <v>6.33</v>
      </c>
      <c r="G3318" s="138">
        <f t="shared" si="1622"/>
        <v>0.7</v>
      </c>
      <c r="H3318" s="128">
        <v>0.3</v>
      </c>
      <c r="I3318" s="139"/>
      <c r="J3318" s="750">
        <f t="shared" si="1597"/>
        <v>1.3292999999999999</v>
      </c>
    </row>
    <row r="3319" spans="1:10">
      <c r="A3319" s="1320"/>
      <c r="B3319" s="1321"/>
      <c r="C3319" s="1321"/>
      <c r="D3319" s="1322"/>
      <c r="E3319" s="119" t="str">
        <f t="shared" ref="E3319:G3319" si="1623">E1577</f>
        <v>P31 A P32</v>
      </c>
      <c r="F3319" s="637">
        <f t="shared" si="1623"/>
        <v>0</v>
      </c>
      <c r="G3319" s="138">
        <f t="shared" si="1623"/>
        <v>0</v>
      </c>
      <c r="H3319" s="128">
        <v>0.3</v>
      </c>
      <c r="I3319" s="139"/>
      <c r="J3319" s="750">
        <f t="shared" si="1597"/>
        <v>0</v>
      </c>
    </row>
    <row r="3320" spans="1:10">
      <c r="A3320" s="1320"/>
      <c r="B3320" s="1321"/>
      <c r="C3320" s="1321"/>
      <c r="D3320" s="1322"/>
      <c r="E3320" s="119" t="str">
        <f t="shared" ref="E3320:G3320" si="1624">E1578</f>
        <v>DOMICILIARIA 1</v>
      </c>
      <c r="F3320" s="637">
        <f t="shared" si="1624"/>
        <v>5.45</v>
      </c>
      <c r="G3320" s="138">
        <f t="shared" si="1624"/>
        <v>0.7</v>
      </c>
      <c r="H3320" s="128">
        <v>0.3</v>
      </c>
      <c r="I3320" s="139"/>
      <c r="J3320" s="750">
        <f t="shared" si="1597"/>
        <v>1.1444999999999999</v>
      </c>
    </row>
    <row r="3321" spans="1:10">
      <c r="A3321" s="1320"/>
      <c r="B3321" s="1321"/>
      <c r="C3321" s="1321"/>
      <c r="D3321" s="1322"/>
      <c r="E3321" s="119" t="str">
        <f t="shared" ref="E3321:G3321" si="1625">E1579</f>
        <v>DOMICILIARIA 2</v>
      </c>
      <c r="F3321" s="637">
        <f t="shared" si="1625"/>
        <v>6.51</v>
      </c>
      <c r="G3321" s="138">
        <f t="shared" si="1625"/>
        <v>0.7</v>
      </c>
      <c r="H3321" s="128">
        <v>0.3</v>
      </c>
      <c r="I3321" s="139"/>
      <c r="J3321" s="750">
        <f t="shared" si="1597"/>
        <v>1.3670999999999998</v>
      </c>
    </row>
    <row r="3322" spans="1:10">
      <c r="A3322" s="1320"/>
      <c r="B3322" s="1321"/>
      <c r="C3322" s="1321"/>
      <c r="D3322" s="1322"/>
      <c r="E3322" s="119" t="str">
        <f t="shared" ref="E3322:G3322" si="1626">E1580</f>
        <v>DOMICILIARIA 3</v>
      </c>
      <c r="F3322" s="637">
        <f t="shared" si="1626"/>
        <v>5.04</v>
      </c>
      <c r="G3322" s="138">
        <f t="shared" si="1626"/>
        <v>0.7</v>
      </c>
      <c r="H3322" s="128">
        <v>0.3</v>
      </c>
      <c r="I3322" s="139"/>
      <c r="J3322" s="750">
        <f t="shared" si="1597"/>
        <v>1.0583999999999998</v>
      </c>
    </row>
    <row r="3323" spans="1:10">
      <c r="A3323" s="1320"/>
      <c r="B3323" s="1321"/>
      <c r="C3323" s="1321"/>
      <c r="D3323" s="1322"/>
      <c r="E3323" s="119" t="str">
        <f t="shared" ref="E3323:G3323" si="1627">E1581</f>
        <v>DOMICILIARIA 4</v>
      </c>
      <c r="F3323" s="637">
        <f t="shared" si="1627"/>
        <v>6.4</v>
      </c>
      <c r="G3323" s="138">
        <f t="shared" si="1627"/>
        <v>0.7</v>
      </c>
      <c r="H3323" s="128">
        <v>0.3</v>
      </c>
      <c r="I3323" s="139"/>
      <c r="J3323" s="750">
        <f t="shared" si="1597"/>
        <v>1.3439999999999999</v>
      </c>
    </row>
    <row r="3324" spans="1:10">
      <c r="A3324" s="1320"/>
      <c r="B3324" s="1321"/>
      <c r="C3324" s="1321"/>
      <c r="D3324" s="1322"/>
      <c r="E3324" s="119" t="str">
        <f t="shared" ref="E3324:G3324" si="1628">E1582</f>
        <v>DOMICILIARIA 5</v>
      </c>
      <c r="F3324" s="637">
        <f t="shared" si="1628"/>
        <v>6.29</v>
      </c>
      <c r="G3324" s="138">
        <f t="shared" si="1628"/>
        <v>0.7</v>
      </c>
      <c r="H3324" s="128">
        <v>0.3</v>
      </c>
      <c r="I3324" s="139"/>
      <c r="J3324" s="750">
        <f t="shared" si="1597"/>
        <v>1.3208999999999997</v>
      </c>
    </row>
    <row r="3325" spans="1:10">
      <c r="A3325" s="1320"/>
      <c r="B3325" s="1321"/>
      <c r="C3325" s="1321"/>
      <c r="D3325" s="1322"/>
      <c r="E3325" s="119" t="str">
        <f t="shared" ref="E3325:G3325" si="1629">E1583</f>
        <v>DOMICILIARIA 6</v>
      </c>
      <c r="F3325" s="637">
        <f t="shared" si="1629"/>
        <v>6.56</v>
      </c>
      <c r="G3325" s="138">
        <f t="shared" si="1629"/>
        <v>0.7</v>
      </c>
      <c r="H3325" s="128">
        <v>0.3</v>
      </c>
      <c r="I3325" s="139"/>
      <c r="J3325" s="750">
        <f t="shared" si="1597"/>
        <v>1.3775999999999999</v>
      </c>
    </row>
    <row r="3326" spans="1:10">
      <c r="A3326" s="1320"/>
      <c r="B3326" s="1321"/>
      <c r="C3326" s="1321"/>
      <c r="D3326" s="1322"/>
      <c r="E3326" s="119" t="str">
        <f t="shared" ref="E3326:G3326" si="1630">E1584</f>
        <v>DOMICILIARIA 7</v>
      </c>
      <c r="F3326" s="637">
        <f t="shared" si="1630"/>
        <v>3.89</v>
      </c>
      <c r="G3326" s="138">
        <f t="shared" si="1630"/>
        <v>0.7</v>
      </c>
      <c r="H3326" s="128">
        <v>0.3</v>
      </c>
      <c r="I3326" s="139"/>
      <c r="J3326" s="750">
        <f t="shared" si="1597"/>
        <v>0.81689999999999996</v>
      </c>
    </row>
    <row r="3327" spans="1:10">
      <c r="A3327" s="1320"/>
      <c r="B3327" s="1321"/>
      <c r="C3327" s="1321"/>
      <c r="D3327" s="1322"/>
      <c r="E3327" s="119" t="str">
        <f t="shared" ref="E3327:G3327" si="1631">E1585</f>
        <v>DOMICILIARIA 8</v>
      </c>
      <c r="F3327" s="637">
        <f t="shared" si="1631"/>
        <v>6.35</v>
      </c>
      <c r="G3327" s="138">
        <f t="shared" si="1631"/>
        <v>0.7</v>
      </c>
      <c r="H3327" s="128">
        <v>0.3</v>
      </c>
      <c r="I3327" s="139"/>
      <c r="J3327" s="750">
        <f t="shared" si="1597"/>
        <v>1.3334999999999997</v>
      </c>
    </row>
    <row r="3328" spans="1:10">
      <c r="A3328" s="1320"/>
      <c r="B3328" s="1321"/>
      <c r="C3328" s="1321"/>
      <c r="D3328" s="1322"/>
      <c r="E3328" s="119" t="str">
        <f t="shared" ref="E3328:G3328" si="1632">E1586</f>
        <v>DOMICILIARIA 9</v>
      </c>
      <c r="F3328" s="637">
        <f t="shared" si="1632"/>
        <v>6.7</v>
      </c>
      <c r="G3328" s="138">
        <f t="shared" si="1632"/>
        <v>0.7</v>
      </c>
      <c r="H3328" s="128">
        <v>0.3</v>
      </c>
      <c r="I3328" s="139"/>
      <c r="J3328" s="750">
        <f t="shared" si="1597"/>
        <v>1.4069999999999998</v>
      </c>
    </row>
    <row r="3329" spans="1:10">
      <c r="A3329" s="1320"/>
      <c r="B3329" s="1321"/>
      <c r="C3329" s="1321"/>
      <c r="D3329" s="1322"/>
      <c r="E3329" s="119" t="str">
        <f t="shared" ref="E3329:G3329" si="1633">E1587</f>
        <v>DOMICILIARIA 10</v>
      </c>
      <c r="F3329" s="637">
        <f t="shared" si="1633"/>
        <v>6.71</v>
      </c>
      <c r="G3329" s="138">
        <f t="shared" si="1633"/>
        <v>0.7</v>
      </c>
      <c r="H3329" s="128">
        <v>0.3</v>
      </c>
      <c r="I3329" s="139"/>
      <c r="J3329" s="750">
        <f t="shared" si="1597"/>
        <v>1.4091</v>
      </c>
    </row>
    <row r="3330" spans="1:10">
      <c r="A3330" s="1320"/>
      <c r="B3330" s="1321"/>
      <c r="C3330" s="1321"/>
      <c r="D3330" s="1322"/>
      <c r="E3330" s="119" t="str">
        <f t="shared" ref="E3330:G3330" si="1634">E1588</f>
        <v>P32 A P33</v>
      </c>
      <c r="F3330" s="637">
        <f t="shared" si="1634"/>
        <v>0</v>
      </c>
      <c r="G3330" s="138">
        <f t="shared" si="1634"/>
        <v>0</v>
      </c>
      <c r="H3330" s="128">
        <v>0.3</v>
      </c>
      <c r="I3330" s="139"/>
      <c r="J3330" s="750">
        <f t="shared" si="1597"/>
        <v>0</v>
      </c>
    </row>
    <row r="3331" spans="1:10">
      <c r="A3331" s="1320"/>
      <c r="B3331" s="1321"/>
      <c r="C3331" s="1321"/>
      <c r="D3331" s="1322"/>
      <c r="E3331" s="119" t="str">
        <f t="shared" ref="E3331:G3331" si="1635">E1589</f>
        <v>DOMICILIARIA 1</v>
      </c>
      <c r="F3331" s="637">
        <f t="shared" si="1635"/>
        <v>6.47</v>
      </c>
      <c r="G3331" s="138">
        <f t="shared" si="1635"/>
        <v>0.8</v>
      </c>
      <c r="H3331" s="128">
        <v>0.3</v>
      </c>
      <c r="I3331" s="139"/>
      <c r="J3331" s="750">
        <f t="shared" si="1597"/>
        <v>1.5528</v>
      </c>
    </row>
    <row r="3332" spans="1:10">
      <c r="A3332" s="1320"/>
      <c r="B3332" s="1321"/>
      <c r="C3332" s="1321"/>
      <c r="D3332" s="1322"/>
      <c r="E3332" s="119" t="str">
        <f t="shared" ref="E3332:G3332" si="1636">E1590</f>
        <v>DOMICILIARIA 2</v>
      </c>
      <c r="F3332" s="637">
        <f t="shared" si="1636"/>
        <v>7.01</v>
      </c>
      <c r="G3332" s="138">
        <f t="shared" si="1636"/>
        <v>0.8</v>
      </c>
      <c r="H3332" s="128">
        <v>0.3</v>
      </c>
      <c r="I3332" s="139"/>
      <c r="J3332" s="750">
        <f t="shared" si="1597"/>
        <v>1.6824000000000001</v>
      </c>
    </row>
    <row r="3333" spans="1:10">
      <c r="A3333" s="1320"/>
      <c r="B3333" s="1321"/>
      <c r="C3333" s="1321"/>
      <c r="D3333" s="1322"/>
      <c r="E3333" s="119" t="str">
        <f t="shared" ref="E3333:G3333" si="1637">E1591</f>
        <v>DOMICILIARIA 3</v>
      </c>
      <c r="F3333" s="637">
        <f t="shared" si="1637"/>
        <v>7.07</v>
      </c>
      <c r="G3333" s="138">
        <f t="shared" si="1637"/>
        <v>0.8</v>
      </c>
      <c r="H3333" s="128">
        <v>0.3</v>
      </c>
      <c r="I3333" s="139"/>
      <c r="J3333" s="750">
        <f t="shared" si="1597"/>
        <v>1.6968000000000001</v>
      </c>
    </row>
    <row r="3334" spans="1:10">
      <c r="A3334" s="1320"/>
      <c r="B3334" s="1321"/>
      <c r="C3334" s="1321"/>
      <c r="D3334" s="1322"/>
      <c r="E3334" s="119" t="str">
        <f t="shared" ref="E3334:G3334" si="1638">E1592</f>
        <v>DOMICILIARIA 4</v>
      </c>
      <c r="F3334" s="637">
        <f t="shared" si="1638"/>
        <v>6.92</v>
      </c>
      <c r="G3334" s="138">
        <f t="shared" si="1638"/>
        <v>0.8</v>
      </c>
      <c r="H3334" s="128">
        <v>0.3</v>
      </c>
      <c r="I3334" s="139"/>
      <c r="J3334" s="750">
        <f t="shared" si="1597"/>
        <v>1.6608000000000001</v>
      </c>
    </row>
    <row r="3335" spans="1:10">
      <c r="A3335" s="1320"/>
      <c r="B3335" s="1321"/>
      <c r="C3335" s="1321"/>
      <c r="D3335" s="1322"/>
      <c r="E3335" s="119" t="str">
        <f t="shared" ref="E3335:G3335" si="1639">E1593</f>
        <v>DOMICILIARIA 5</v>
      </c>
      <c r="F3335" s="637">
        <f t="shared" si="1639"/>
        <v>8.1199999999999992</v>
      </c>
      <c r="G3335" s="138">
        <f t="shared" si="1639"/>
        <v>0.8</v>
      </c>
      <c r="H3335" s="128">
        <v>0.3</v>
      </c>
      <c r="I3335" s="139"/>
      <c r="J3335" s="750">
        <f t="shared" si="1597"/>
        <v>1.9487999999999999</v>
      </c>
    </row>
    <row r="3336" spans="1:10">
      <c r="A3336" s="1320"/>
      <c r="B3336" s="1321"/>
      <c r="C3336" s="1321"/>
      <c r="D3336" s="1322"/>
      <c r="E3336" s="119" t="str">
        <f t="shared" ref="E3336:G3336" si="1640">E1594</f>
        <v>P33 A P34</v>
      </c>
      <c r="F3336" s="637">
        <f t="shared" si="1640"/>
        <v>0</v>
      </c>
      <c r="G3336" s="138">
        <f t="shared" si="1640"/>
        <v>0</v>
      </c>
      <c r="H3336" s="128">
        <v>0.3</v>
      </c>
      <c r="I3336" s="139"/>
      <c r="J3336" s="750">
        <f t="shared" si="1597"/>
        <v>0</v>
      </c>
    </row>
    <row r="3337" spans="1:10">
      <c r="A3337" s="1320"/>
      <c r="B3337" s="1321"/>
      <c r="C3337" s="1321"/>
      <c r="D3337" s="1322"/>
      <c r="E3337" s="119" t="str">
        <f t="shared" ref="E3337:G3337" si="1641">E1595</f>
        <v>P34 A P35</v>
      </c>
      <c r="F3337" s="637">
        <f t="shared" si="1641"/>
        <v>0</v>
      </c>
      <c r="G3337" s="138">
        <f t="shared" si="1641"/>
        <v>0</v>
      </c>
      <c r="H3337" s="128">
        <v>0.3</v>
      </c>
      <c r="I3337" s="139"/>
      <c r="J3337" s="750">
        <f t="shared" si="1597"/>
        <v>0</v>
      </c>
    </row>
    <row r="3338" spans="1:10">
      <c r="A3338" s="1320"/>
      <c r="B3338" s="1321"/>
      <c r="C3338" s="1321"/>
      <c r="D3338" s="1322"/>
      <c r="E3338" s="119" t="str">
        <f t="shared" ref="E3338:G3338" si="1642">E1596</f>
        <v>DOMICILIARIA 1</v>
      </c>
      <c r="F3338" s="637">
        <f t="shared" si="1642"/>
        <v>5.12</v>
      </c>
      <c r="G3338" s="138">
        <f t="shared" si="1642"/>
        <v>1</v>
      </c>
      <c r="H3338" s="128">
        <v>0.3</v>
      </c>
      <c r="I3338" s="139"/>
      <c r="J3338" s="750">
        <f t="shared" si="1597"/>
        <v>1.536</v>
      </c>
    </row>
    <row r="3339" spans="1:10">
      <c r="A3339" s="1320"/>
      <c r="B3339" s="1321"/>
      <c r="C3339" s="1321"/>
      <c r="D3339" s="1322"/>
      <c r="E3339" s="119" t="str">
        <f t="shared" ref="E3339:G3339" si="1643">E1597</f>
        <v>DOMICILIARIA 2</v>
      </c>
      <c r="F3339" s="637">
        <f t="shared" si="1643"/>
        <v>4.3099999999999996</v>
      </c>
      <c r="G3339" s="138">
        <f t="shared" si="1643"/>
        <v>1</v>
      </c>
      <c r="H3339" s="128">
        <v>0.3</v>
      </c>
      <c r="I3339" s="139"/>
      <c r="J3339" s="750">
        <f t="shared" si="1597"/>
        <v>1.2929999999999999</v>
      </c>
    </row>
    <row r="3340" spans="1:10">
      <c r="A3340" s="1320"/>
      <c r="B3340" s="1321"/>
      <c r="C3340" s="1321"/>
      <c r="D3340" s="1322"/>
      <c r="E3340" s="119" t="str">
        <f t="shared" ref="E3340:G3340" si="1644">E1598</f>
        <v>DOMICILIARIA 3</v>
      </c>
      <c r="F3340" s="637">
        <f t="shared" si="1644"/>
        <v>4.7300000000000004</v>
      </c>
      <c r="G3340" s="138">
        <f t="shared" si="1644"/>
        <v>1</v>
      </c>
      <c r="H3340" s="128">
        <v>0.3</v>
      </c>
      <c r="I3340" s="139"/>
      <c r="J3340" s="750">
        <f t="shared" si="1597"/>
        <v>1.419</v>
      </c>
    </row>
    <row r="3341" spans="1:10">
      <c r="A3341" s="1320"/>
      <c r="B3341" s="1321"/>
      <c r="C3341" s="1321"/>
      <c r="D3341" s="1322"/>
      <c r="E3341" s="119" t="str">
        <f t="shared" ref="E3341:G3341" si="1645">E1599</f>
        <v>DOMICILIARIA 4</v>
      </c>
      <c r="F3341" s="637">
        <f t="shared" si="1645"/>
        <v>4.74</v>
      </c>
      <c r="G3341" s="138">
        <f t="shared" si="1645"/>
        <v>1</v>
      </c>
      <c r="H3341" s="128">
        <v>0.3</v>
      </c>
      <c r="I3341" s="139"/>
      <c r="J3341" s="750">
        <f t="shared" si="1597"/>
        <v>1.4219999999999999</v>
      </c>
    </row>
    <row r="3342" spans="1:10">
      <c r="A3342" s="1320"/>
      <c r="B3342" s="1321"/>
      <c r="C3342" s="1321"/>
      <c r="D3342" s="1322"/>
      <c r="E3342" s="119" t="str">
        <f t="shared" ref="E3342:G3342" si="1646">E1600</f>
        <v>DOMICILIARIA 5</v>
      </c>
      <c r="F3342" s="637">
        <f t="shared" si="1646"/>
        <v>4.4000000000000004</v>
      </c>
      <c r="G3342" s="138">
        <f t="shared" si="1646"/>
        <v>1</v>
      </c>
      <c r="H3342" s="128">
        <v>0.3</v>
      </c>
      <c r="I3342" s="139"/>
      <c r="J3342" s="750">
        <f t="shared" si="1597"/>
        <v>1.32</v>
      </c>
    </row>
    <row r="3343" spans="1:10">
      <c r="A3343" s="1320"/>
      <c r="B3343" s="1321"/>
      <c r="C3343" s="1321"/>
      <c r="D3343" s="1322"/>
      <c r="E3343" s="119" t="str">
        <f t="shared" ref="E3343:G3343" si="1647">E1601</f>
        <v>DOMICILIARIA 6</v>
      </c>
      <c r="F3343" s="637">
        <f t="shared" si="1647"/>
        <v>3.67</v>
      </c>
      <c r="G3343" s="138">
        <f t="shared" si="1647"/>
        <v>1</v>
      </c>
      <c r="H3343" s="128">
        <v>0.3</v>
      </c>
      <c r="I3343" s="139"/>
      <c r="J3343" s="750">
        <f t="shared" si="1597"/>
        <v>1.101</v>
      </c>
    </row>
    <row r="3344" spans="1:10">
      <c r="A3344" s="1320"/>
      <c r="B3344" s="1321"/>
      <c r="C3344" s="1321"/>
      <c r="D3344" s="1322"/>
      <c r="E3344" s="119" t="str">
        <f t="shared" ref="E3344:G3344" si="1648">E1602</f>
        <v>DOMICILIARIA 7</v>
      </c>
      <c r="F3344" s="637">
        <f t="shared" si="1648"/>
        <v>4.62</v>
      </c>
      <c r="G3344" s="138">
        <f t="shared" si="1648"/>
        <v>1</v>
      </c>
      <c r="H3344" s="128">
        <v>0.3</v>
      </c>
      <c r="I3344" s="139"/>
      <c r="J3344" s="750">
        <f t="shared" si="1597"/>
        <v>1.3859999999999999</v>
      </c>
    </row>
    <row r="3345" spans="1:10">
      <c r="A3345" s="1320"/>
      <c r="B3345" s="1321"/>
      <c r="C3345" s="1321"/>
      <c r="D3345" s="1322"/>
      <c r="E3345" s="119" t="str">
        <f t="shared" ref="E3345:G3345" si="1649">E1603</f>
        <v>P36 A P37</v>
      </c>
      <c r="F3345" s="637">
        <f t="shared" si="1649"/>
        <v>0</v>
      </c>
      <c r="G3345" s="138">
        <f t="shared" si="1649"/>
        <v>0</v>
      </c>
      <c r="H3345" s="128">
        <v>0.3</v>
      </c>
      <c r="I3345" s="139"/>
      <c r="J3345" s="750">
        <f t="shared" si="1597"/>
        <v>0</v>
      </c>
    </row>
    <row r="3346" spans="1:10">
      <c r="A3346" s="1320"/>
      <c r="B3346" s="1321"/>
      <c r="C3346" s="1321"/>
      <c r="D3346" s="1322"/>
      <c r="E3346" s="119" t="str">
        <f t="shared" ref="E3346:G3346" si="1650">E1604</f>
        <v>DOMICILIARIA 1</v>
      </c>
      <c r="F3346" s="637">
        <f t="shared" si="1650"/>
        <v>4.55</v>
      </c>
      <c r="G3346" s="138">
        <f t="shared" si="1650"/>
        <v>0.7</v>
      </c>
      <c r="H3346" s="128">
        <v>0.3</v>
      </c>
      <c r="I3346" s="139"/>
      <c r="J3346" s="750">
        <f t="shared" si="1597"/>
        <v>0.95549999999999979</v>
      </c>
    </row>
    <row r="3347" spans="1:10">
      <c r="A3347" s="1320"/>
      <c r="B3347" s="1321"/>
      <c r="C3347" s="1321"/>
      <c r="D3347" s="1322"/>
      <c r="E3347" s="119" t="str">
        <f t="shared" ref="E3347:G3347" si="1651">E1605</f>
        <v>DOMICILIARIA 2</v>
      </c>
      <c r="F3347" s="637">
        <f t="shared" si="1651"/>
        <v>6.31</v>
      </c>
      <c r="G3347" s="138">
        <f t="shared" si="1651"/>
        <v>0.7</v>
      </c>
      <c r="H3347" s="128">
        <v>0.3</v>
      </c>
      <c r="I3347" s="139"/>
      <c r="J3347" s="750">
        <f t="shared" si="1597"/>
        <v>1.3250999999999999</v>
      </c>
    </row>
    <row r="3348" spans="1:10">
      <c r="A3348" s="1320"/>
      <c r="B3348" s="1321"/>
      <c r="C3348" s="1321"/>
      <c r="D3348" s="1322"/>
      <c r="E3348" s="119" t="str">
        <f t="shared" ref="E3348:G3348" si="1652">E1606</f>
        <v>DOMICILIARIA 3</v>
      </c>
      <c r="F3348" s="637">
        <f t="shared" si="1652"/>
        <v>6.45</v>
      </c>
      <c r="G3348" s="138">
        <f t="shared" si="1652"/>
        <v>0.7</v>
      </c>
      <c r="H3348" s="128">
        <v>0.3</v>
      </c>
      <c r="I3348" s="139"/>
      <c r="J3348" s="750">
        <f t="shared" si="1597"/>
        <v>1.3544999999999998</v>
      </c>
    </row>
    <row r="3349" spans="1:10">
      <c r="A3349" s="1320"/>
      <c r="B3349" s="1321"/>
      <c r="C3349" s="1321"/>
      <c r="D3349" s="1322"/>
      <c r="E3349" s="119" t="str">
        <f t="shared" ref="E3349:G3349" si="1653">E1607</f>
        <v>DOMICILIARIA 4</v>
      </c>
      <c r="F3349" s="637">
        <f t="shared" si="1653"/>
        <v>4.4800000000000004</v>
      </c>
      <c r="G3349" s="138">
        <f t="shared" si="1653"/>
        <v>0.7</v>
      </c>
      <c r="H3349" s="128">
        <v>0.3</v>
      </c>
      <c r="I3349" s="139"/>
      <c r="J3349" s="750">
        <f t="shared" si="1597"/>
        <v>0.94079999999999997</v>
      </c>
    </row>
    <row r="3350" spans="1:10">
      <c r="A3350" s="1320"/>
      <c r="B3350" s="1321"/>
      <c r="C3350" s="1321"/>
      <c r="D3350" s="1322"/>
      <c r="E3350" s="119" t="str">
        <f t="shared" ref="E3350:G3350" si="1654">E1608</f>
        <v>DOMICILIARIA 5</v>
      </c>
      <c r="F3350" s="637">
        <f t="shared" si="1654"/>
        <v>6.72</v>
      </c>
      <c r="G3350" s="138">
        <f t="shared" si="1654"/>
        <v>0.7</v>
      </c>
      <c r="H3350" s="128">
        <v>0.3</v>
      </c>
      <c r="I3350" s="139"/>
      <c r="J3350" s="750">
        <f t="shared" si="1597"/>
        <v>1.4111999999999998</v>
      </c>
    </row>
    <row r="3351" spans="1:10">
      <c r="A3351" s="1320"/>
      <c r="B3351" s="1321"/>
      <c r="C3351" s="1321"/>
      <c r="D3351" s="1322"/>
      <c r="E3351" s="119" t="str">
        <f t="shared" ref="E3351:G3351" si="1655">E1609</f>
        <v>DOMICILIARIA 6</v>
      </c>
      <c r="F3351" s="637">
        <f t="shared" si="1655"/>
        <v>4.76</v>
      </c>
      <c r="G3351" s="138">
        <f t="shared" si="1655"/>
        <v>0.7</v>
      </c>
      <c r="H3351" s="128">
        <v>0.3</v>
      </c>
      <c r="I3351" s="139"/>
      <c r="J3351" s="750">
        <f t="shared" si="1597"/>
        <v>0.99959999999999993</v>
      </c>
    </row>
    <row r="3352" spans="1:10">
      <c r="A3352" s="1320"/>
      <c r="B3352" s="1321"/>
      <c r="C3352" s="1321"/>
      <c r="D3352" s="1322"/>
      <c r="E3352" s="119" t="str">
        <f t="shared" ref="E3352:G3352" si="1656">E1610</f>
        <v>DOMICILIARIA 7</v>
      </c>
      <c r="F3352" s="637">
        <f t="shared" si="1656"/>
        <v>4.9000000000000004</v>
      </c>
      <c r="G3352" s="138">
        <f t="shared" si="1656"/>
        <v>0.7</v>
      </c>
      <c r="H3352" s="128">
        <v>0.3</v>
      </c>
      <c r="I3352" s="139"/>
      <c r="J3352" s="750">
        <f t="shared" si="1597"/>
        <v>1.0289999999999999</v>
      </c>
    </row>
    <row r="3353" spans="1:10">
      <c r="A3353" s="1320"/>
      <c r="B3353" s="1321"/>
      <c r="C3353" s="1321"/>
      <c r="D3353" s="1322"/>
      <c r="E3353" s="119" t="str">
        <f t="shared" ref="E3353:G3353" si="1657">E1611</f>
        <v>DOMICILIARIA 8</v>
      </c>
      <c r="F3353" s="637">
        <f t="shared" si="1657"/>
        <v>6.83</v>
      </c>
      <c r="G3353" s="138">
        <f t="shared" si="1657"/>
        <v>0.7</v>
      </c>
      <c r="H3353" s="128">
        <v>0.3</v>
      </c>
      <c r="I3353" s="139"/>
      <c r="J3353" s="750">
        <f t="shared" si="1597"/>
        <v>1.4342999999999999</v>
      </c>
    </row>
    <row r="3354" spans="1:10">
      <c r="A3354" s="1320"/>
      <c r="B3354" s="1321"/>
      <c r="C3354" s="1321"/>
      <c r="D3354" s="1322"/>
      <c r="E3354" s="119" t="str">
        <f t="shared" ref="E3354:G3354" si="1658">E1612</f>
        <v>DOMICILIARIA 9</v>
      </c>
      <c r="F3354" s="637">
        <f t="shared" si="1658"/>
        <v>5.64</v>
      </c>
      <c r="G3354" s="138">
        <f t="shared" si="1658"/>
        <v>0.7</v>
      </c>
      <c r="H3354" s="128">
        <v>0.3</v>
      </c>
      <c r="I3354" s="139"/>
      <c r="J3354" s="750">
        <f t="shared" si="1597"/>
        <v>1.1843999999999999</v>
      </c>
    </row>
    <row r="3355" spans="1:10">
      <c r="A3355" s="1320"/>
      <c r="B3355" s="1321"/>
      <c r="C3355" s="1321"/>
      <c r="D3355" s="1322"/>
      <c r="E3355" s="119" t="str">
        <f t="shared" ref="E3355:G3355" si="1659">E1613</f>
        <v>DOMICILIARIA 10</v>
      </c>
      <c r="F3355" s="637">
        <f t="shared" si="1659"/>
        <v>7.73</v>
      </c>
      <c r="G3355" s="138">
        <f t="shared" si="1659"/>
        <v>0.7</v>
      </c>
      <c r="H3355" s="128">
        <v>0.3</v>
      </c>
      <c r="I3355" s="139"/>
      <c r="J3355" s="750">
        <f t="shared" si="1597"/>
        <v>1.6232999999999997</v>
      </c>
    </row>
    <row r="3356" spans="1:10">
      <c r="A3356" s="1320"/>
      <c r="B3356" s="1321"/>
      <c r="C3356" s="1321"/>
      <c r="D3356" s="1322"/>
      <c r="E3356" s="119" t="str">
        <f t="shared" ref="E3356:G3356" si="1660">E1614</f>
        <v>DOMICILIARIA 11</v>
      </c>
      <c r="F3356" s="637">
        <f t="shared" si="1660"/>
        <v>5.43</v>
      </c>
      <c r="G3356" s="138">
        <f t="shared" si="1660"/>
        <v>0.7</v>
      </c>
      <c r="H3356" s="128">
        <v>0.3</v>
      </c>
      <c r="I3356" s="139"/>
      <c r="J3356" s="750">
        <f t="shared" si="1597"/>
        <v>1.1402999999999999</v>
      </c>
    </row>
    <row r="3357" spans="1:10">
      <c r="A3357" s="1320"/>
      <c r="B3357" s="1321"/>
      <c r="C3357" s="1321"/>
      <c r="D3357" s="1322"/>
      <c r="E3357" s="119" t="str">
        <f t="shared" ref="E3357:G3357" si="1661">E1615</f>
        <v>DOMICILIARIA 12</v>
      </c>
      <c r="F3357" s="637">
        <f t="shared" si="1661"/>
        <v>5.96</v>
      </c>
      <c r="G3357" s="138">
        <f t="shared" si="1661"/>
        <v>0.7</v>
      </c>
      <c r="H3357" s="128">
        <v>0.3</v>
      </c>
      <c r="I3357" s="139"/>
      <c r="J3357" s="750">
        <f t="shared" ref="J3357:J3420" si="1662">+F3357*G3357*H3357</f>
        <v>1.2515999999999998</v>
      </c>
    </row>
    <row r="3358" spans="1:10">
      <c r="A3358" s="1320"/>
      <c r="B3358" s="1321"/>
      <c r="C3358" s="1321"/>
      <c r="D3358" s="1322"/>
      <c r="E3358" s="119" t="str">
        <f t="shared" ref="E3358:G3358" si="1663">E1616</f>
        <v>DOMICILIARIA 13</v>
      </c>
      <c r="F3358" s="637">
        <f t="shared" si="1663"/>
        <v>5.3</v>
      </c>
      <c r="G3358" s="138">
        <f t="shared" si="1663"/>
        <v>0.7</v>
      </c>
      <c r="H3358" s="128">
        <v>0.3</v>
      </c>
      <c r="I3358" s="139"/>
      <c r="J3358" s="750">
        <f t="shared" si="1662"/>
        <v>1.1129999999999998</v>
      </c>
    </row>
    <row r="3359" spans="1:10">
      <c r="A3359" s="1320"/>
      <c r="B3359" s="1321"/>
      <c r="C3359" s="1321"/>
      <c r="D3359" s="1322"/>
      <c r="E3359" s="119" t="str">
        <f t="shared" ref="E3359:G3359" si="1664">E1617</f>
        <v>DOMICILIARIA 14</v>
      </c>
      <c r="F3359" s="637">
        <f t="shared" si="1664"/>
        <v>6.23</v>
      </c>
      <c r="G3359" s="138">
        <f t="shared" si="1664"/>
        <v>0.7</v>
      </c>
      <c r="H3359" s="128">
        <v>0.3</v>
      </c>
      <c r="I3359" s="139"/>
      <c r="J3359" s="750">
        <f t="shared" si="1662"/>
        <v>1.3082999999999998</v>
      </c>
    </row>
    <row r="3360" spans="1:10">
      <c r="A3360" s="1320"/>
      <c r="B3360" s="1321"/>
      <c r="C3360" s="1321"/>
      <c r="D3360" s="1322"/>
      <c r="E3360" s="119" t="str">
        <f t="shared" ref="E3360:G3360" si="1665">E1618</f>
        <v>DOMICILIARIA 15</v>
      </c>
      <c r="F3360" s="637">
        <f t="shared" si="1665"/>
        <v>5.18</v>
      </c>
      <c r="G3360" s="138">
        <f t="shared" si="1665"/>
        <v>0.7</v>
      </c>
      <c r="H3360" s="128">
        <v>0.3</v>
      </c>
      <c r="I3360" s="139"/>
      <c r="J3360" s="750">
        <f t="shared" si="1662"/>
        <v>1.0877999999999999</v>
      </c>
    </row>
    <row r="3361" spans="1:10">
      <c r="A3361" s="1320"/>
      <c r="B3361" s="1321"/>
      <c r="C3361" s="1321"/>
      <c r="D3361" s="1322"/>
      <c r="E3361" s="119" t="str">
        <f t="shared" ref="E3361:G3361" si="1666">E1619</f>
        <v>DOMICILIARIA 16</v>
      </c>
      <c r="F3361" s="637">
        <f t="shared" si="1666"/>
        <v>6.6</v>
      </c>
      <c r="G3361" s="138">
        <f t="shared" si="1666"/>
        <v>0.7</v>
      </c>
      <c r="H3361" s="128">
        <v>0.3</v>
      </c>
      <c r="I3361" s="139"/>
      <c r="J3361" s="750">
        <f t="shared" si="1662"/>
        <v>1.3859999999999997</v>
      </c>
    </row>
    <row r="3362" spans="1:10">
      <c r="A3362" s="1320"/>
      <c r="B3362" s="1321"/>
      <c r="C3362" s="1321"/>
      <c r="D3362" s="1322"/>
      <c r="E3362" s="119" t="str">
        <f t="shared" ref="E3362:G3362" si="1667">E1620</f>
        <v>DOMICILIARIA 17</v>
      </c>
      <c r="F3362" s="637">
        <f t="shared" si="1667"/>
        <v>5.0999999999999996</v>
      </c>
      <c r="G3362" s="138">
        <f t="shared" si="1667"/>
        <v>0.7</v>
      </c>
      <c r="H3362" s="128">
        <v>0.3</v>
      </c>
      <c r="I3362" s="139"/>
      <c r="J3362" s="750">
        <f t="shared" si="1662"/>
        <v>1.0709999999999997</v>
      </c>
    </row>
    <row r="3363" spans="1:10">
      <c r="A3363" s="1320"/>
      <c r="B3363" s="1321"/>
      <c r="C3363" s="1321"/>
      <c r="D3363" s="1322"/>
      <c r="E3363" s="119" t="str">
        <f t="shared" ref="E3363:G3363" si="1668">E1621</f>
        <v>P37 A P38</v>
      </c>
      <c r="F3363" s="637">
        <f t="shared" si="1668"/>
        <v>0</v>
      </c>
      <c r="G3363" s="138">
        <f t="shared" si="1668"/>
        <v>0</v>
      </c>
      <c r="H3363" s="128">
        <v>0.3</v>
      </c>
      <c r="I3363" s="139"/>
      <c r="J3363" s="750">
        <f t="shared" si="1662"/>
        <v>0</v>
      </c>
    </row>
    <row r="3364" spans="1:10">
      <c r="A3364" s="1320"/>
      <c r="B3364" s="1321"/>
      <c r="C3364" s="1321"/>
      <c r="D3364" s="1322"/>
      <c r="E3364" s="119" t="str">
        <f t="shared" ref="E3364:G3364" si="1669">E1622</f>
        <v>DOMICILIARIA 1</v>
      </c>
      <c r="F3364" s="637">
        <f t="shared" si="1669"/>
        <v>4.99</v>
      </c>
      <c r="G3364" s="138">
        <f t="shared" si="1669"/>
        <v>0.7</v>
      </c>
      <c r="H3364" s="128">
        <v>0.3</v>
      </c>
      <c r="I3364" s="139"/>
      <c r="J3364" s="750">
        <f t="shared" si="1662"/>
        <v>1.0478999999999998</v>
      </c>
    </row>
    <row r="3365" spans="1:10">
      <c r="A3365" s="1320"/>
      <c r="B3365" s="1321"/>
      <c r="C3365" s="1321"/>
      <c r="D3365" s="1322"/>
      <c r="E3365" s="119" t="str">
        <f t="shared" ref="E3365:G3365" si="1670">E1623</f>
        <v>DOMICILIARIA 2</v>
      </c>
      <c r="F3365" s="637">
        <f t="shared" si="1670"/>
        <v>8.3800000000000008</v>
      </c>
      <c r="G3365" s="138">
        <f t="shared" si="1670"/>
        <v>0.7</v>
      </c>
      <c r="H3365" s="128">
        <v>0.3</v>
      </c>
      <c r="I3365" s="139"/>
      <c r="J3365" s="750">
        <f t="shared" si="1662"/>
        <v>1.7598</v>
      </c>
    </row>
    <row r="3366" spans="1:10">
      <c r="A3366" s="1320"/>
      <c r="B3366" s="1321"/>
      <c r="C3366" s="1321"/>
      <c r="D3366" s="1322"/>
      <c r="E3366" s="119" t="str">
        <f t="shared" ref="E3366:G3366" si="1671">E1624</f>
        <v>DOMICILIARIA 3</v>
      </c>
      <c r="F3366" s="637">
        <f t="shared" si="1671"/>
        <v>8.3000000000000007</v>
      </c>
      <c r="G3366" s="138">
        <f t="shared" si="1671"/>
        <v>0.7</v>
      </c>
      <c r="H3366" s="128">
        <v>0.3</v>
      </c>
      <c r="I3366" s="139"/>
      <c r="J3366" s="750">
        <f t="shared" si="1662"/>
        <v>1.7430000000000001</v>
      </c>
    </row>
    <row r="3367" spans="1:10">
      <c r="A3367" s="1320"/>
      <c r="B3367" s="1321"/>
      <c r="C3367" s="1321"/>
      <c r="D3367" s="1322"/>
      <c r="E3367" s="119" t="str">
        <f t="shared" ref="E3367:G3367" si="1672">E1625</f>
        <v>DOMICILIARIA 4</v>
      </c>
      <c r="F3367" s="637">
        <f t="shared" si="1672"/>
        <v>4.62</v>
      </c>
      <c r="G3367" s="138">
        <f t="shared" si="1672"/>
        <v>0.7</v>
      </c>
      <c r="H3367" s="128">
        <v>0.3</v>
      </c>
      <c r="I3367" s="139"/>
      <c r="J3367" s="750">
        <f t="shared" si="1662"/>
        <v>0.97019999999999995</v>
      </c>
    </row>
    <row r="3368" spans="1:10">
      <c r="A3368" s="1320"/>
      <c r="B3368" s="1321"/>
      <c r="C3368" s="1321"/>
      <c r="D3368" s="1322"/>
      <c r="E3368" s="119" t="str">
        <f t="shared" ref="E3368:G3368" si="1673">E1626</f>
        <v>DOMICILIARIA 5</v>
      </c>
      <c r="F3368" s="637">
        <f t="shared" si="1673"/>
        <v>8.41</v>
      </c>
      <c r="G3368" s="138">
        <f t="shared" si="1673"/>
        <v>0.7</v>
      </c>
      <c r="H3368" s="128">
        <v>0.3</v>
      </c>
      <c r="I3368" s="139"/>
      <c r="J3368" s="750">
        <f t="shared" si="1662"/>
        <v>1.7660999999999998</v>
      </c>
    </row>
    <row r="3369" spans="1:10">
      <c r="A3369" s="1320"/>
      <c r="B3369" s="1321"/>
      <c r="C3369" s="1321"/>
      <c r="D3369" s="1322"/>
      <c r="E3369" s="119" t="str">
        <f t="shared" ref="E3369:G3369" si="1674">E1627</f>
        <v>DOMICILIARIA 6</v>
      </c>
      <c r="F3369" s="637">
        <f t="shared" si="1674"/>
        <v>4.5</v>
      </c>
      <c r="G3369" s="138">
        <f t="shared" si="1674"/>
        <v>0.7</v>
      </c>
      <c r="H3369" s="128">
        <v>0.3</v>
      </c>
      <c r="I3369" s="139"/>
      <c r="J3369" s="750">
        <f t="shared" si="1662"/>
        <v>0.94499999999999995</v>
      </c>
    </row>
    <row r="3370" spans="1:10">
      <c r="A3370" s="1320"/>
      <c r="B3370" s="1321"/>
      <c r="C3370" s="1321"/>
      <c r="D3370" s="1322"/>
      <c r="E3370" s="119" t="str">
        <f t="shared" ref="E3370:G3370" si="1675">E1628</f>
        <v>DOMICILIARIA 7</v>
      </c>
      <c r="F3370" s="637">
        <f t="shared" si="1675"/>
        <v>8.31</v>
      </c>
      <c r="G3370" s="138">
        <f t="shared" si="1675"/>
        <v>0.7</v>
      </c>
      <c r="H3370" s="128">
        <v>0.3</v>
      </c>
      <c r="I3370" s="139"/>
      <c r="J3370" s="750">
        <f t="shared" si="1662"/>
        <v>1.7451000000000001</v>
      </c>
    </row>
    <row r="3371" spans="1:10">
      <c r="A3371" s="1320"/>
      <c r="B3371" s="1321"/>
      <c r="C3371" s="1321"/>
      <c r="D3371" s="1322"/>
      <c r="E3371" s="119" t="str">
        <f t="shared" ref="E3371:G3371" si="1676">E1629</f>
        <v>DOMICILIARIA 8</v>
      </c>
      <c r="F3371" s="637">
        <f t="shared" si="1676"/>
        <v>8.26</v>
      </c>
      <c r="G3371" s="138">
        <f t="shared" si="1676"/>
        <v>0.7</v>
      </c>
      <c r="H3371" s="128">
        <v>0.3</v>
      </c>
      <c r="I3371" s="139"/>
      <c r="J3371" s="750">
        <f t="shared" si="1662"/>
        <v>1.7345999999999997</v>
      </c>
    </row>
    <row r="3372" spans="1:10">
      <c r="A3372" s="1320"/>
      <c r="B3372" s="1321"/>
      <c r="C3372" s="1321"/>
      <c r="D3372" s="1322"/>
      <c r="E3372" s="119" t="str">
        <f t="shared" ref="E3372:G3372" si="1677">E1630</f>
        <v>DOMICILIARIA 9</v>
      </c>
      <c r="F3372" s="637">
        <f t="shared" si="1677"/>
        <v>4.55</v>
      </c>
      <c r="G3372" s="138">
        <f t="shared" si="1677"/>
        <v>0.7</v>
      </c>
      <c r="H3372" s="128">
        <v>0.3</v>
      </c>
      <c r="I3372" s="139"/>
      <c r="J3372" s="750">
        <f t="shared" si="1662"/>
        <v>0.95549999999999979</v>
      </c>
    </row>
    <row r="3373" spans="1:10">
      <c r="A3373" s="1320"/>
      <c r="B3373" s="1321"/>
      <c r="C3373" s="1321"/>
      <c r="D3373" s="1322"/>
      <c r="E3373" s="119" t="str">
        <f t="shared" ref="E3373:G3373" si="1678">E1631</f>
        <v>DOMICILIARIA 10</v>
      </c>
      <c r="F3373" s="637">
        <f t="shared" si="1678"/>
        <v>8.24</v>
      </c>
      <c r="G3373" s="138">
        <f t="shared" si="1678"/>
        <v>0.7</v>
      </c>
      <c r="H3373" s="128">
        <v>0.3</v>
      </c>
      <c r="I3373" s="139"/>
      <c r="J3373" s="750">
        <f t="shared" si="1662"/>
        <v>1.7303999999999999</v>
      </c>
    </row>
    <row r="3374" spans="1:10">
      <c r="A3374" s="1320"/>
      <c r="B3374" s="1321"/>
      <c r="C3374" s="1321"/>
      <c r="D3374" s="1322"/>
      <c r="E3374" s="119" t="str">
        <f t="shared" ref="E3374:G3374" si="1679">E1632</f>
        <v>DOMICILIARIA 11</v>
      </c>
      <c r="F3374" s="637">
        <f t="shared" si="1679"/>
        <v>8.17</v>
      </c>
      <c r="G3374" s="138">
        <f t="shared" si="1679"/>
        <v>0.7</v>
      </c>
      <c r="H3374" s="128">
        <v>0.3</v>
      </c>
      <c r="I3374" s="139"/>
      <c r="J3374" s="750">
        <f t="shared" si="1662"/>
        <v>1.7156999999999998</v>
      </c>
    </row>
    <row r="3375" spans="1:10">
      <c r="A3375" s="1320"/>
      <c r="B3375" s="1321"/>
      <c r="C3375" s="1321"/>
      <c r="D3375" s="1322"/>
      <c r="E3375" s="119" t="str">
        <f t="shared" ref="E3375:G3375" si="1680">E1633</f>
        <v>DOMICILIARIA 12</v>
      </c>
      <c r="F3375" s="637">
        <f t="shared" si="1680"/>
        <v>4.41</v>
      </c>
      <c r="G3375" s="138">
        <f t="shared" si="1680"/>
        <v>0.7</v>
      </c>
      <c r="H3375" s="128">
        <v>0.3</v>
      </c>
      <c r="I3375" s="139"/>
      <c r="J3375" s="750">
        <f t="shared" si="1662"/>
        <v>0.92609999999999992</v>
      </c>
    </row>
    <row r="3376" spans="1:10">
      <c r="A3376" s="1320"/>
      <c r="B3376" s="1321"/>
      <c r="C3376" s="1321"/>
      <c r="D3376" s="1322"/>
      <c r="E3376" s="119" t="str">
        <f t="shared" ref="E3376:G3376" si="1681">E1634</f>
        <v>DOMICILIARIA 13</v>
      </c>
      <c r="F3376" s="637">
        <f t="shared" si="1681"/>
        <v>8.1</v>
      </c>
      <c r="G3376" s="138">
        <f t="shared" si="1681"/>
        <v>0.7</v>
      </c>
      <c r="H3376" s="128">
        <v>0.3</v>
      </c>
      <c r="I3376" s="139"/>
      <c r="J3376" s="750">
        <f t="shared" si="1662"/>
        <v>1.7009999999999996</v>
      </c>
    </row>
    <row r="3377" spans="1:10">
      <c r="A3377" s="1320"/>
      <c r="B3377" s="1321"/>
      <c r="C3377" s="1321"/>
      <c r="D3377" s="1322"/>
      <c r="E3377" s="119" t="str">
        <f t="shared" ref="E3377:G3377" si="1682">E1635</f>
        <v>P38 A P39</v>
      </c>
      <c r="F3377" s="637">
        <f t="shared" si="1682"/>
        <v>0</v>
      </c>
      <c r="G3377" s="138">
        <f t="shared" si="1682"/>
        <v>0</v>
      </c>
      <c r="H3377" s="128">
        <v>0.3</v>
      </c>
      <c r="I3377" s="139"/>
      <c r="J3377" s="750">
        <f t="shared" si="1662"/>
        <v>0</v>
      </c>
    </row>
    <row r="3378" spans="1:10">
      <c r="A3378" s="1320"/>
      <c r="B3378" s="1321"/>
      <c r="C3378" s="1321"/>
      <c r="D3378" s="1322"/>
      <c r="E3378" s="119" t="str">
        <f t="shared" ref="E3378:G3378" si="1683">E1636</f>
        <v>DOMICILIARIA 1</v>
      </c>
      <c r="F3378" s="637">
        <f t="shared" si="1683"/>
        <v>4.1900000000000004</v>
      </c>
      <c r="G3378" s="138">
        <f t="shared" si="1683"/>
        <v>0.7</v>
      </c>
      <c r="H3378" s="128">
        <v>0.3</v>
      </c>
      <c r="I3378" s="139"/>
      <c r="J3378" s="750">
        <f t="shared" si="1662"/>
        <v>0.87990000000000002</v>
      </c>
    </row>
    <row r="3379" spans="1:10">
      <c r="A3379" s="1320"/>
      <c r="B3379" s="1321"/>
      <c r="C3379" s="1321"/>
      <c r="D3379" s="1322"/>
      <c r="E3379" s="119" t="str">
        <f t="shared" ref="E3379:G3379" si="1684">E1637</f>
        <v>DOMICILIARIA 2</v>
      </c>
      <c r="F3379" s="637">
        <f t="shared" si="1684"/>
        <v>5.73</v>
      </c>
      <c r="G3379" s="138">
        <f t="shared" si="1684"/>
        <v>0.7</v>
      </c>
      <c r="H3379" s="128">
        <v>0.3</v>
      </c>
      <c r="I3379" s="139"/>
      <c r="J3379" s="750">
        <f t="shared" si="1662"/>
        <v>1.2033</v>
      </c>
    </row>
    <row r="3380" spans="1:10">
      <c r="A3380" s="1320"/>
      <c r="B3380" s="1321"/>
      <c r="C3380" s="1321"/>
      <c r="D3380" s="1322"/>
      <c r="E3380" s="119" t="str">
        <f t="shared" ref="E3380:G3380" si="1685">E1638</f>
        <v>DOMICILIARIA 3</v>
      </c>
      <c r="F3380" s="637">
        <f t="shared" si="1685"/>
        <v>4.21</v>
      </c>
      <c r="G3380" s="138">
        <f t="shared" si="1685"/>
        <v>0.7</v>
      </c>
      <c r="H3380" s="128">
        <v>0.3</v>
      </c>
      <c r="I3380" s="139"/>
      <c r="J3380" s="750">
        <f t="shared" si="1662"/>
        <v>0.88409999999999989</v>
      </c>
    </row>
    <row r="3381" spans="1:10">
      <c r="A3381" s="1320"/>
      <c r="B3381" s="1321"/>
      <c r="C3381" s="1321"/>
      <c r="D3381" s="1322"/>
      <c r="E3381" s="119" t="str">
        <f t="shared" ref="E3381:G3381" si="1686">E1639</f>
        <v>DOMICILIARIA 4</v>
      </c>
      <c r="F3381" s="637">
        <f t="shared" si="1686"/>
        <v>5.66</v>
      </c>
      <c r="G3381" s="138">
        <f t="shared" si="1686"/>
        <v>0.7</v>
      </c>
      <c r="H3381" s="128">
        <v>0.3</v>
      </c>
      <c r="I3381" s="139"/>
      <c r="J3381" s="750">
        <f t="shared" si="1662"/>
        <v>1.1885999999999999</v>
      </c>
    </row>
    <row r="3382" spans="1:10">
      <c r="A3382" s="1320"/>
      <c r="B3382" s="1321"/>
      <c r="C3382" s="1321"/>
      <c r="D3382" s="1322"/>
      <c r="E3382" s="119" t="str">
        <f t="shared" ref="E3382:G3382" si="1687">E1640</f>
        <v>DOMICILIARIA 5</v>
      </c>
      <c r="F3382" s="637">
        <f t="shared" si="1687"/>
        <v>4.05</v>
      </c>
      <c r="G3382" s="138">
        <f t="shared" si="1687"/>
        <v>0.7</v>
      </c>
      <c r="H3382" s="128">
        <v>0.3</v>
      </c>
      <c r="I3382" s="139"/>
      <c r="J3382" s="750">
        <f t="shared" si="1662"/>
        <v>0.85049999999999981</v>
      </c>
    </row>
    <row r="3383" spans="1:10">
      <c r="A3383" s="1320"/>
      <c r="B3383" s="1321"/>
      <c r="C3383" s="1321"/>
      <c r="D3383" s="1322"/>
      <c r="E3383" s="119" t="str">
        <f t="shared" ref="E3383:G3383" si="1688">E1641</f>
        <v>DOMICILIARIA 6</v>
      </c>
      <c r="F3383" s="637">
        <f t="shared" si="1688"/>
        <v>5.99</v>
      </c>
      <c r="G3383" s="138">
        <f t="shared" si="1688"/>
        <v>0.7</v>
      </c>
      <c r="H3383" s="128">
        <v>0.3</v>
      </c>
      <c r="I3383" s="139"/>
      <c r="J3383" s="750">
        <f t="shared" si="1662"/>
        <v>1.2578999999999998</v>
      </c>
    </row>
    <row r="3384" spans="1:10">
      <c r="A3384" s="1320"/>
      <c r="B3384" s="1321"/>
      <c r="C3384" s="1321"/>
      <c r="D3384" s="1322"/>
      <c r="E3384" s="119" t="str">
        <f t="shared" ref="E3384:G3384" si="1689">E1642</f>
        <v>DOMICILIARIA 7</v>
      </c>
      <c r="F3384" s="637">
        <f t="shared" si="1689"/>
        <v>3.88</v>
      </c>
      <c r="G3384" s="138">
        <f t="shared" si="1689"/>
        <v>0.7</v>
      </c>
      <c r="H3384" s="128">
        <v>0.3</v>
      </c>
      <c r="I3384" s="139"/>
      <c r="J3384" s="750">
        <f t="shared" si="1662"/>
        <v>0.81479999999999986</v>
      </c>
    </row>
    <row r="3385" spans="1:10">
      <c r="A3385" s="1320"/>
      <c r="B3385" s="1321"/>
      <c r="C3385" s="1321"/>
      <c r="D3385" s="1322"/>
      <c r="E3385" s="119" t="str">
        <f t="shared" ref="E3385:G3385" si="1690">E1643</f>
        <v>DOMICILIARIA 8</v>
      </c>
      <c r="F3385" s="637">
        <f t="shared" si="1690"/>
        <v>3.08</v>
      </c>
      <c r="G3385" s="138">
        <f t="shared" si="1690"/>
        <v>0.7</v>
      </c>
      <c r="H3385" s="128">
        <v>0.3</v>
      </c>
      <c r="I3385" s="139"/>
      <c r="J3385" s="750">
        <f t="shared" si="1662"/>
        <v>0.64679999999999993</v>
      </c>
    </row>
    <row r="3386" spans="1:10">
      <c r="A3386" s="1320"/>
      <c r="B3386" s="1321"/>
      <c r="C3386" s="1321"/>
      <c r="D3386" s="1322"/>
      <c r="E3386" s="119" t="str">
        <f t="shared" ref="E3386:G3386" si="1691">E1644</f>
        <v>DOMICILIARIA 9</v>
      </c>
      <c r="F3386" s="637">
        <f t="shared" si="1691"/>
        <v>6.12</v>
      </c>
      <c r="G3386" s="138">
        <f t="shared" si="1691"/>
        <v>0.7</v>
      </c>
      <c r="H3386" s="128">
        <v>0.3</v>
      </c>
      <c r="I3386" s="139"/>
      <c r="J3386" s="750">
        <f t="shared" si="1662"/>
        <v>1.2851999999999999</v>
      </c>
    </row>
    <row r="3387" spans="1:10">
      <c r="A3387" s="1320"/>
      <c r="B3387" s="1321"/>
      <c r="C3387" s="1321"/>
      <c r="D3387" s="1322"/>
      <c r="E3387" s="119" t="str">
        <f t="shared" ref="E3387:G3387" si="1692">E1645</f>
        <v>DOMICILIARIA 10</v>
      </c>
      <c r="F3387" s="637">
        <f t="shared" si="1692"/>
        <v>2.7</v>
      </c>
      <c r="G3387" s="138">
        <f t="shared" si="1692"/>
        <v>0.7</v>
      </c>
      <c r="H3387" s="128">
        <v>0.3</v>
      </c>
      <c r="I3387" s="139"/>
      <c r="J3387" s="750">
        <f t="shared" si="1662"/>
        <v>0.56699999999999995</v>
      </c>
    </row>
    <row r="3388" spans="1:10">
      <c r="A3388" s="1320"/>
      <c r="B3388" s="1321"/>
      <c r="C3388" s="1321"/>
      <c r="D3388" s="1322"/>
      <c r="E3388" s="119" t="str">
        <f t="shared" ref="E3388:G3388" si="1693">E1646</f>
        <v>DOMICILIARIA 11</v>
      </c>
      <c r="F3388" s="637">
        <f t="shared" si="1693"/>
        <v>6.52</v>
      </c>
      <c r="G3388" s="138">
        <f t="shared" si="1693"/>
        <v>0.7</v>
      </c>
      <c r="H3388" s="128">
        <v>0.3</v>
      </c>
      <c r="I3388" s="139"/>
      <c r="J3388" s="750">
        <f t="shared" si="1662"/>
        <v>1.3691999999999998</v>
      </c>
    </row>
    <row r="3389" spans="1:10">
      <c r="A3389" s="1320"/>
      <c r="B3389" s="1321"/>
      <c r="C3389" s="1321"/>
      <c r="D3389" s="1322"/>
      <c r="E3389" s="119" t="str">
        <f t="shared" ref="E3389:G3389" si="1694">E1647</f>
        <v>DOMICILIARIA 12</v>
      </c>
      <c r="F3389" s="637">
        <f t="shared" si="1694"/>
        <v>2.56</v>
      </c>
      <c r="G3389" s="138">
        <f t="shared" si="1694"/>
        <v>0.7</v>
      </c>
      <c r="H3389" s="128">
        <v>0.3</v>
      </c>
      <c r="I3389" s="139"/>
      <c r="J3389" s="750">
        <f t="shared" si="1662"/>
        <v>0.53759999999999997</v>
      </c>
    </row>
    <row r="3390" spans="1:10">
      <c r="A3390" s="1320"/>
      <c r="B3390" s="1321"/>
      <c r="C3390" s="1321"/>
      <c r="D3390" s="1322"/>
      <c r="E3390" s="119" t="str">
        <f t="shared" ref="E3390:G3390" si="1695">E1648</f>
        <v>P39 A P40</v>
      </c>
      <c r="F3390" s="637">
        <f t="shared" si="1695"/>
        <v>0</v>
      </c>
      <c r="G3390" s="138">
        <f t="shared" si="1695"/>
        <v>0</v>
      </c>
      <c r="H3390" s="128">
        <v>0.3</v>
      </c>
      <c r="I3390" s="139"/>
      <c r="J3390" s="750">
        <f t="shared" si="1662"/>
        <v>0</v>
      </c>
    </row>
    <row r="3391" spans="1:10">
      <c r="A3391" s="1320"/>
      <c r="B3391" s="1321"/>
      <c r="C3391" s="1321"/>
      <c r="D3391" s="1322"/>
      <c r="E3391" s="119" t="str">
        <f t="shared" ref="E3391:G3391" si="1696">E1649</f>
        <v>DOMICILIARIA 1</v>
      </c>
      <c r="F3391" s="637">
        <f t="shared" si="1696"/>
        <v>7.08</v>
      </c>
      <c r="G3391" s="138">
        <f t="shared" si="1696"/>
        <v>0.7</v>
      </c>
      <c r="H3391" s="128">
        <v>0.3</v>
      </c>
      <c r="I3391" s="139"/>
      <c r="J3391" s="750">
        <f t="shared" si="1662"/>
        <v>1.4867999999999999</v>
      </c>
    </row>
    <row r="3392" spans="1:10">
      <c r="A3392" s="1320"/>
      <c r="B3392" s="1321"/>
      <c r="C3392" s="1321"/>
      <c r="D3392" s="1322"/>
      <c r="E3392" s="119" t="str">
        <f t="shared" ref="E3392:G3392" si="1697">E1650</f>
        <v>DOMICILIARIA 2</v>
      </c>
      <c r="F3392" s="637">
        <f t="shared" si="1697"/>
        <v>1.81</v>
      </c>
      <c r="G3392" s="138">
        <f t="shared" si="1697"/>
        <v>0.7</v>
      </c>
      <c r="H3392" s="128">
        <v>0.3</v>
      </c>
      <c r="I3392" s="139"/>
      <c r="J3392" s="750">
        <f t="shared" si="1662"/>
        <v>0.38009999999999994</v>
      </c>
    </row>
    <row r="3393" spans="1:10">
      <c r="A3393" s="1320"/>
      <c r="B3393" s="1321"/>
      <c r="C3393" s="1321"/>
      <c r="D3393" s="1322"/>
      <c r="E3393" s="119" t="str">
        <f t="shared" ref="E3393:G3393" si="1698">E1651</f>
        <v>DOMICILIARIA 3</v>
      </c>
      <c r="F3393" s="637">
        <f t="shared" si="1698"/>
        <v>6.98</v>
      </c>
      <c r="G3393" s="138">
        <f t="shared" si="1698"/>
        <v>0.7</v>
      </c>
      <c r="H3393" s="128">
        <v>0.3</v>
      </c>
      <c r="I3393" s="139"/>
      <c r="J3393" s="750">
        <f t="shared" si="1662"/>
        <v>1.4658</v>
      </c>
    </row>
    <row r="3394" spans="1:10">
      <c r="A3394" s="1320"/>
      <c r="B3394" s="1321"/>
      <c r="C3394" s="1321"/>
      <c r="D3394" s="1322"/>
      <c r="E3394" s="119" t="str">
        <f t="shared" ref="E3394:G3394" si="1699">E1652</f>
        <v>DOMICILIARIA 4</v>
      </c>
      <c r="F3394" s="637">
        <f t="shared" si="1699"/>
        <v>1.68</v>
      </c>
      <c r="G3394" s="138">
        <f t="shared" si="1699"/>
        <v>0.7</v>
      </c>
      <c r="H3394" s="128">
        <v>0.3</v>
      </c>
      <c r="I3394" s="139"/>
      <c r="J3394" s="750">
        <f t="shared" si="1662"/>
        <v>0.35279999999999995</v>
      </c>
    </row>
    <row r="3395" spans="1:10">
      <c r="A3395" s="1320"/>
      <c r="B3395" s="1321"/>
      <c r="C3395" s="1321"/>
      <c r="D3395" s="1322"/>
      <c r="E3395" s="119" t="str">
        <f t="shared" ref="E3395:G3395" si="1700">E1653</f>
        <v>DOMICILIARIA 5</v>
      </c>
      <c r="F3395" s="637">
        <f t="shared" si="1700"/>
        <v>7.27</v>
      </c>
      <c r="G3395" s="138">
        <f t="shared" si="1700"/>
        <v>0.7</v>
      </c>
      <c r="H3395" s="128">
        <v>0.3</v>
      </c>
      <c r="I3395" s="139"/>
      <c r="J3395" s="750">
        <f t="shared" si="1662"/>
        <v>1.5266999999999997</v>
      </c>
    </row>
    <row r="3396" spans="1:10">
      <c r="A3396" s="1320"/>
      <c r="B3396" s="1321"/>
      <c r="C3396" s="1321"/>
      <c r="D3396" s="1322"/>
      <c r="E3396" s="119" t="str">
        <f t="shared" ref="E3396:G3396" si="1701">E1654</f>
        <v>DOMICILIARIA 6</v>
      </c>
      <c r="F3396" s="637">
        <f t="shared" si="1701"/>
        <v>1.73</v>
      </c>
      <c r="G3396" s="138">
        <f t="shared" si="1701"/>
        <v>0.7</v>
      </c>
      <c r="H3396" s="128">
        <v>0.3</v>
      </c>
      <c r="I3396" s="139"/>
      <c r="J3396" s="750">
        <f t="shared" si="1662"/>
        <v>0.36329999999999996</v>
      </c>
    </row>
    <row r="3397" spans="1:10">
      <c r="A3397" s="1320"/>
      <c r="B3397" s="1321"/>
      <c r="C3397" s="1321"/>
      <c r="D3397" s="1322"/>
      <c r="E3397" s="119" t="str">
        <f t="shared" ref="E3397:G3397" si="1702">E1655</f>
        <v>DOMICILIARIA 7</v>
      </c>
      <c r="F3397" s="637">
        <f t="shared" si="1702"/>
        <v>7.38</v>
      </c>
      <c r="G3397" s="138">
        <f t="shared" si="1702"/>
        <v>0.7</v>
      </c>
      <c r="H3397" s="128">
        <v>0.3</v>
      </c>
      <c r="I3397" s="139"/>
      <c r="J3397" s="750">
        <f t="shared" si="1662"/>
        <v>1.5497999999999998</v>
      </c>
    </row>
    <row r="3398" spans="1:10">
      <c r="A3398" s="1320"/>
      <c r="B3398" s="1321"/>
      <c r="C3398" s="1321"/>
      <c r="D3398" s="1322"/>
      <c r="E3398" s="119" t="str">
        <f t="shared" ref="E3398:G3398" si="1703">E1656</f>
        <v>DOMICILIARIA 8</v>
      </c>
      <c r="F3398" s="637">
        <f t="shared" si="1703"/>
        <v>7.36</v>
      </c>
      <c r="G3398" s="138">
        <f t="shared" si="1703"/>
        <v>0.7</v>
      </c>
      <c r="H3398" s="128">
        <v>0.3</v>
      </c>
      <c r="I3398" s="139"/>
      <c r="J3398" s="750">
        <f t="shared" si="1662"/>
        <v>1.5456000000000001</v>
      </c>
    </row>
    <row r="3399" spans="1:10">
      <c r="A3399" s="1320"/>
      <c r="B3399" s="1321"/>
      <c r="C3399" s="1321"/>
      <c r="D3399" s="1322"/>
      <c r="E3399" s="119" t="str">
        <f t="shared" ref="E3399:G3399" si="1704">E1657</f>
        <v>DOMICILIARIA 9</v>
      </c>
      <c r="F3399" s="637">
        <f t="shared" si="1704"/>
        <v>2.2000000000000002</v>
      </c>
      <c r="G3399" s="138">
        <f t="shared" si="1704"/>
        <v>0.7</v>
      </c>
      <c r="H3399" s="128">
        <v>0.3</v>
      </c>
      <c r="I3399" s="139"/>
      <c r="J3399" s="750">
        <f t="shared" si="1662"/>
        <v>0.46199999999999997</v>
      </c>
    </row>
    <row r="3400" spans="1:10">
      <c r="A3400" s="1320"/>
      <c r="B3400" s="1321"/>
      <c r="C3400" s="1321"/>
      <c r="D3400" s="1322"/>
      <c r="E3400" s="119" t="str">
        <f t="shared" ref="E3400:G3400" si="1705">E1658</f>
        <v>DOMICILIARIA 10</v>
      </c>
      <c r="F3400" s="637">
        <f t="shared" si="1705"/>
        <v>3.24</v>
      </c>
      <c r="G3400" s="138">
        <f t="shared" si="1705"/>
        <v>0.7</v>
      </c>
      <c r="H3400" s="128">
        <v>0.3</v>
      </c>
      <c r="I3400" s="139"/>
      <c r="J3400" s="750">
        <f t="shared" si="1662"/>
        <v>0.68039999999999989</v>
      </c>
    </row>
    <row r="3401" spans="1:10">
      <c r="A3401" s="1320"/>
      <c r="B3401" s="1321"/>
      <c r="C3401" s="1321"/>
      <c r="D3401" s="1322"/>
      <c r="E3401" s="119" t="str">
        <f t="shared" ref="E3401:G3401" si="1706">E1659</f>
        <v>DOMICILIARIA 11</v>
      </c>
      <c r="F3401" s="637">
        <f t="shared" si="1706"/>
        <v>9.24</v>
      </c>
      <c r="G3401" s="138">
        <f t="shared" si="1706"/>
        <v>0.7</v>
      </c>
      <c r="H3401" s="128">
        <v>0.3</v>
      </c>
      <c r="I3401" s="139"/>
      <c r="J3401" s="750">
        <f t="shared" si="1662"/>
        <v>1.9403999999999999</v>
      </c>
    </row>
    <row r="3402" spans="1:10">
      <c r="A3402" s="1320"/>
      <c r="B3402" s="1321"/>
      <c r="C3402" s="1321"/>
      <c r="D3402" s="1322"/>
      <c r="E3402" s="119" t="str">
        <f t="shared" ref="E3402:G3402" si="1707">E1660</f>
        <v>DOMICILIARIA 12</v>
      </c>
      <c r="F3402" s="637">
        <f t="shared" si="1707"/>
        <v>4.08</v>
      </c>
      <c r="G3402" s="138">
        <f t="shared" si="1707"/>
        <v>0.7</v>
      </c>
      <c r="H3402" s="128">
        <v>0.3</v>
      </c>
      <c r="I3402" s="139"/>
      <c r="J3402" s="750">
        <f t="shared" si="1662"/>
        <v>0.8567999999999999</v>
      </c>
    </row>
    <row r="3403" spans="1:10">
      <c r="A3403" s="1320"/>
      <c r="B3403" s="1321"/>
      <c r="C3403" s="1321"/>
      <c r="D3403" s="1322"/>
      <c r="E3403" s="119" t="str">
        <f t="shared" ref="E3403:G3403" si="1708">E1661</f>
        <v>P40 A P41</v>
      </c>
      <c r="F3403" s="637">
        <f t="shared" si="1708"/>
        <v>0</v>
      </c>
      <c r="G3403" s="138">
        <f t="shared" si="1708"/>
        <v>0</v>
      </c>
      <c r="H3403" s="128">
        <v>0.3</v>
      </c>
      <c r="I3403" s="139"/>
      <c r="J3403" s="750">
        <f t="shared" si="1662"/>
        <v>0</v>
      </c>
    </row>
    <row r="3404" spans="1:10">
      <c r="A3404" s="1320"/>
      <c r="B3404" s="1321"/>
      <c r="C3404" s="1321"/>
      <c r="D3404" s="1322"/>
      <c r="E3404" s="119" t="str">
        <f t="shared" ref="E3404:G3404" si="1709">E1662</f>
        <v>DOMICILIARIA 1</v>
      </c>
      <c r="F3404" s="637">
        <f t="shared" si="1709"/>
        <v>5.13</v>
      </c>
      <c r="G3404" s="138">
        <f t="shared" si="1709"/>
        <v>0.7</v>
      </c>
      <c r="H3404" s="128">
        <v>0.3</v>
      </c>
      <c r="I3404" s="139"/>
      <c r="J3404" s="750">
        <f t="shared" si="1662"/>
        <v>1.0772999999999999</v>
      </c>
    </row>
    <row r="3405" spans="1:10">
      <c r="A3405" s="1320"/>
      <c r="B3405" s="1321"/>
      <c r="C3405" s="1321"/>
      <c r="D3405" s="1322"/>
      <c r="E3405" s="119" t="str">
        <f t="shared" ref="E3405:G3405" si="1710">E1663</f>
        <v>DOMICILIARIA 2</v>
      </c>
      <c r="F3405" s="637">
        <f t="shared" si="1710"/>
        <v>5.14</v>
      </c>
      <c r="G3405" s="138">
        <f t="shared" si="1710"/>
        <v>0.7</v>
      </c>
      <c r="H3405" s="128">
        <v>0.3</v>
      </c>
      <c r="I3405" s="139"/>
      <c r="J3405" s="750">
        <f t="shared" si="1662"/>
        <v>1.0793999999999997</v>
      </c>
    </row>
    <row r="3406" spans="1:10">
      <c r="A3406" s="1320"/>
      <c r="B3406" s="1321"/>
      <c r="C3406" s="1321"/>
      <c r="D3406" s="1322"/>
      <c r="E3406" s="119" t="str">
        <f t="shared" ref="E3406:G3406" si="1711">E1664</f>
        <v>DOMICILIARIA 3</v>
      </c>
      <c r="F3406" s="637">
        <f t="shared" si="1711"/>
        <v>3.86</v>
      </c>
      <c r="G3406" s="138">
        <f t="shared" si="1711"/>
        <v>0.7</v>
      </c>
      <c r="H3406" s="128">
        <v>0.3</v>
      </c>
      <c r="I3406" s="139"/>
      <c r="J3406" s="750">
        <f t="shared" si="1662"/>
        <v>0.81059999999999999</v>
      </c>
    </row>
    <row r="3407" spans="1:10">
      <c r="A3407" s="1320"/>
      <c r="B3407" s="1321"/>
      <c r="C3407" s="1321"/>
      <c r="D3407" s="1322"/>
      <c r="E3407" s="119" t="str">
        <f t="shared" ref="E3407:G3407" si="1712">E1665</f>
        <v>DOMICILIARIA 4</v>
      </c>
      <c r="F3407" s="637">
        <f t="shared" si="1712"/>
        <v>5.24</v>
      </c>
      <c r="G3407" s="138">
        <f t="shared" si="1712"/>
        <v>0.7</v>
      </c>
      <c r="H3407" s="128">
        <v>0.3</v>
      </c>
      <c r="I3407" s="139"/>
      <c r="J3407" s="750">
        <f t="shared" si="1662"/>
        <v>1.1003999999999998</v>
      </c>
    </row>
    <row r="3408" spans="1:10">
      <c r="A3408" s="1320"/>
      <c r="B3408" s="1321"/>
      <c r="C3408" s="1321"/>
      <c r="D3408" s="1322"/>
      <c r="E3408" s="119" t="str">
        <f t="shared" ref="E3408:G3408" si="1713">E1666</f>
        <v>DOMICILIARIA 5</v>
      </c>
      <c r="F3408" s="637">
        <f t="shared" si="1713"/>
        <v>5.48</v>
      </c>
      <c r="G3408" s="138">
        <f t="shared" si="1713"/>
        <v>0.7</v>
      </c>
      <c r="H3408" s="128">
        <v>0.3</v>
      </c>
      <c r="I3408" s="139"/>
      <c r="J3408" s="750">
        <f t="shared" si="1662"/>
        <v>1.1507999999999998</v>
      </c>
    </row>
    <row r="3409" spans="1:10">
      <c r="A3409" s="1320"/>
      <c r="B3409" s="1321"/>
      <c r="C3409" s="1321"/>
      <c r="D3409" s="1322"/>
      <c r="E3409" s="119" t="str">
        <f t="shared" ref="E3409:G3409" si="1714">E1667</f>
        <v>DOMICILIARIA 6</v>
      </c>
      <c r="F3409" s="637">
        <f t="shared" si="1714"/>
        <v>3.8</v>
      </c>
      <c r="G3409" s="138">
        <f t="shared" si="1714"/>
        <v>0.7</v>
      </c>
      <c r="H3409" s="128">
        <v>0.3</v>
      </c>
      <c r="I3409" s="139"/>
      <c r="J3409" s="750">
        <f t="shared" si="1662"/>
        <v>0.79799999999999993</v>
      </c>
    </row>
    <row r="3410" spans="1:10">
      <c r="A3410" s="1320"/>
      <c r="B3410" s="1321"/>
      <c r="C3410" s="1321"/>
      <c r="D3410" s="1322"/>
      <c r="E3410" s="119" t="str">
        <f t="shared" ref="E3410:G3410" si="1715">E1668</f>
        <v>DOMICILIARIA 7</v>
      </c>
      <c r="F3410" s="637">
        <f t="shared" si="1715"/>
        <v>7.02</v>
      </c>
      <c r="G3410" s="138">
        <f t="shared" si="1715"/>
        <v>0.7</v>
      </c>
      <c r="H3410" s="128">
        <v>0.3</v>
      </c>
      <c r="I3410" s="139"/>
      <c r="J3410" s="750">
        <f t="shared" si="1662"/>
        <v>1.4742</v>
      </c>
    </row>
    <row r="3411" spans="1:10">
      <c r="A3411" s="1320"/>
      <c r="B3411" s="1321"/>
      <c r="C3411" s="1321"/>
      <c r="D3411" s="1322"/>
      <c r="E3411" s="119" t="str">
        <f t="shared" ref="E3411:G3411" si="1716">E1669</f>
        <v>DOMICILIARIA 8</v>
      </c>
      <c r="F3411" s="637">
        <f t="shared" si="1716"/>
        <v>5.78</v>
      </c>
      <c r="G3411" s="138">
        <f t="shared" si="1716"/>
        <v>0.7</v>
      </c>
      <c r="H3411" s="128">
        <v>0.3</v>
      </c>
      <c r="I3411" s="139"/>
      <c r="J3411" s="750">
        <f t="shared" si="1662"/>
        <v>1.2138</v>
      </c>
    </row>
    <row r="3412" spans="1:10">
      <c r="A3412" s="1320"/>
      <c r="B3412" s="1321"/>
      <c r="C3412" s="1321"/>
      <c r="D3412" s="1322"/>
      <c r="E3412" s="119" t="str">
        <f t="shared" ref="E3412:G3412" si="1717">E1670</f>
        <v>DOMICILIARIA 9</v>
      </c>
      <c r="F3412" s="637">
        <f t="shared" si="1717"/>
        <v>4.88</v>
      </c>
      <c r="G3412" s="138">
        <f t="shared" si="1717"/>
        <v>0.7</v>
      </c>
      <c r="H3412" s="128">
        <v>0.3</v>
      </c>
      <c r="I3412" s="139"/>
      <c r="J3412" s="750">
        <f t="shared" si="1662"/>
        <v>1.0247999999999999</v>
      </c>
    </row>
    <row r="3413" spans="1:10">
      <c r="A3413" s="1320"/>
      <c r="B3413" s="1321"/>
      <c r="C3413" s="1321"/>
      <c r="D3413" s="1322"/>
      <c r="E3413" s="119" t="str">
        <f t="shared" ref="E3413:G3413" si="1718">E1671</f>
        <v>DOMICILIARIA 10</v>
      </c>
      <c r="F3413" s="637">
        <f t="shared" si="1718"/>
        <v>6.09</v>
      </c>
      <c r="G3413" s="138">
        <f t="shared" si="1718"/>
        <v>0.7</v>
      </c>
      <c r="H3413" s="128">
        <v>0.3</v>
      </c>
      <c r="I3413" s="139"/>
      <c r="J3413" s="750">
        <f t="shared" si="1662"/>
        <v>1.2788999999999999</v>
      </c>
    </row>
    <row r="3414" spans="1:10">
      <c r="A3414" s="1320"/>
      <c r="B3414" s="1321"/>
      <c r="C3414" s="1321"/>
      <c r="D3414" s="1322"/>
      <c r="E3414" s="119" t="str">
        <f t="shared" ref="E3414:G3414" si="1719">E1672</f>
        <v>DOMICILIARIA 11</v>
      </c>
      <c r="F3414" s="637">
        <f t="shared" si="1719"/>
        <v>6.1</v>
      </c>
      <c r="G3414" s="138">
        <f t="shared" si="1719"/>
        <v>0.7</v>
      </c>
      <c r="H3414" s="128">
        <v>0.3</v>
      </c>
      <c r="I3414" s="139"/>
      <c r="J3414" s="750">
        <f t="shared" si="1662"/>
        <v>1.2809999999999999</v>
      </c>
    </row>
    <row r="3415" spans="1:10">
      <c r="A3415" s="1320"/>
      <c r="B3415" s="1321"/>
      <c r="C3415" s="1321"/>
      <c r="D3415" s="1322"/>
      <c r="E3415" s="119" t="str">
        <f t="shared" ref="E3415:G3415" si="1720">E1673</f>
        <v>DOMICILIARIA 12</v>
      </c>
      <c r="F3415" s="637">
        <f t="shared" si="1720"/>
        <v>4.72</v>
      </c>
      <c r="G3415" s="138">
        <f t="shared" si="1720"/>
        <v>0.7</v>
      </c>
      <c r="H3415" s="128">
        <v>0.3</v>
      </c>
      <c r="I3415" s="139"/>
      <c r="J3415" s="750">
        <f t="shared" si="1662"/>
        <v>0.99119999999999986</v>
      </c>
    </row>
    <row r="3416" spans="1:10">
      <c r="A3416" s="1320"/>
      <c r="B3416" s="1321"/>
      <c r="C3416" s="1321"/>
      <c r="D3416" s="1322"/>
      <c r="E3416" s="119" t="str">
        <f t="shared" ref="E3416:G3416" si="1721">E1674</f>
        <v>DOMICILIARIA 13</v>
      </c>
      <c r="F3416" s="637">
        <f t="shared" si="1721"/>
        <v>4.6100000000000003</v>
      </c>
      <c r="G3416" s="138">
        <f t="shared" si="1721"/>
        <v>0.7</v>
      </c>
      <c r="H3416" s="128">
        <v>0.3</v>
      </c>
      <c r="I3416" s="139"/>
      <c r="J3416" s="750">
        <f t="shared" si="1662"/>
        <v>0.96809999999999996</v>
      </c>
    </row>
    <row r="3417" spans="1:10">
      <c r="A3417" s="1320"/>
      <c r="B3417" s="1321"/>
      <c r="C3417" s="1321"/>
      <c r="D3417" s="1322"/>
      <c r="E3417" s="119" t="str">
        <f t="shared" ref="E3417:G3417" si="1722">E1675</f>
        <v>DOMICILIARIA 14</v>
      </c>
      <c r="F3417" s="637">
        <f t="shared" si="1722"/>
        <v>4.9400000000000004</v>
      </c>
      <c r="G3417" s="138">
        <f t="shared" si="1722"/>
        <v>0.7</v>
      </c>
      <c r="H3417" s="128">
        <v>0.3</v>
      </c>
      <c r="I3417" s="139"/>
      <c r="J3417" s="750">
        <f t="shared" si="1662"/>
        <v>1.0374000000000001</v>
      </c>
    </row>
    <row r="3418" spans="1:10">
      <c r="A3418" s="1320"/>
      <c r="B3418" s="1321"/>
      <c r="C3418" s="1321"/>
      <c r="D3418" s="1322"/>
      <c r="E3418" s="119" t="str">
        <f t="shared" ref="E3418:G3418" si="1723">E1676</f>
        <v>DOMICILIARIA 15</v>
      </c>
      <c r="F3418" s="637">
        <f t="shared" si="1723"/>
        <v>5.54</v>
      </c>
      <c r="G3418" s="138">
        <f t="shared" si="1723"/>
        <v>0.7</v>
      </c>
      <c r="H3418" s="128">
        <v>0.3</v>
      </c>
      <c r="I3418" s="139"/>
      <c r="J3418" s="750">
        <f t="shared" si="1662"/>
        <v>1.1633999999999998</v>
      </c>
    </row>
    <row r="3419" spans="1:10">
      <c r="A3419" s="1320"/>
      <c r="B3419" s="1321"/>
      <c r="C3419" s="1321"/>
      <c r="D3419" s="1322"/>
      <c r="E3419" s="119" t="str">
        <f t="shared" ref="E3419:G3419" si="1724">E1677</f>
        <v>DOMICILIARIA 16</v>
      </c>
      <c r="F3419" s="637">
        <f t="shared" si="1724"/>
        <v>4.3</v>
      </c>
      <c r="G3419" s="138">
        <f t="shared" si="1724"/>
        <v>0.7</v>
      </c>
      <c r="H3419" s="128">
        <v>0.3</v>
      </c>
      <c r="I3419" s="139"/>
      <c r="J3419" s="750">
        <f t="shared" si="1662"/>
        <v>0.90299999999999991</v>
      </c>
    </row>
    <row r="3420" spans="1:10">
      <c r="A3420" s="1320"/>
      <c r="B3420" s="1321"/>
      <c r="C3420" s="1321"/>
      <c r="D3420" s="1322"/>
      <c r="E3420" s="119" t="str">
        <f t="shared" ref="E3420:G3420" si="1725">E1678</f>
        <v>P41 A P42</v>
      </c>
      <c r="F3420" s="637">
        <f t="shared" si="1725"/>
        <v>0</v>
      </c>
      <c r="G3420" s="138">
        <f t="shared" si="1725"/>
        <v>0</v>
      </c>
      <c r="H3420" s="128">
        <v>0.3</v>
      </c>
      <c r="I3420" s="139"/>
      <c r="J3420" s="750">
        <f t="shared" si="1662"/>
        <v>0</v>
      </c>
    </row>
    <row r="3421" spans="1:10">
      <c r="A3421" s="1320"/>
      <c r="B3421" s="1321"/>
      <c r="C3421" s="1321"/>
      <c r="D3421" s="1322"/>
      <c r="E3421" s="119" t="str">
        <f t="shared" ref="E3421:G3421" si="1726">E1679</f>
        <v>DOMICILIARIA 1</v>
      </c>
      <c r="F3421" s="637">
        <f t="shared" si="1726"/>
        <v>4.32</v>
      </c>
      <c r="G3421" s="138">
        <f t="shared" si="1726"/>
        <v>0.7</v>
      </c>
      <c r="H3421" s="128">
        <v>0.3</v>
      </c>
      <c r="I3421" s="139"/>
      <c r="J3421" s="750">
        <f t="shared" ref="J3421:J3484" si="1727">+F3421*G3421*H3421</f>
        <v>0.90720000000000001</v>
      </c>
    </row>
    <row r="3422" spans="1:10">
      <c r="A3422" s="1320"/>
      <c r="B3422" s="1321"/>
      <c r="C3422" s="1321"/>
      <c r="D3422" s="1322"/>
      <c r="E3422" s="119" t="str">
        <f t="shared" ref="E3422:G3422" si="1728">E1680</f>
        <v>DOMICILIARIA 2</v>
      </c>
      <c r="F3422" s="637">
        <f t="shared" si="1728"/>
        <v>5.99</v>
      </c>
      <c r="G3422" s="138">
        <f t="shared" si="1728"/>
        <v>0.7</v>
      </c>
      <c r="H3422" s="128">
        <v>0.3</v>
      </c>
      <c r="I3422" s="139"/>
      <c r="J3422" s="750">
        <f t="shared" si="1727"/>
        <v>1.2578999999999998</v>
      </c>
    </row>
    <row r="3423" spans="1:10">
      <c r="A3423" s="1320"/>
      <c r="B3423" s="1321"/>
      <c r="C3423" s="1321"/>
      <c r="D3423" s="1322"/>
      <c r="E3423" s="119" t="str">
        <f t="shared" ref="E3423:G3423" si="1729">E1681</f>
        <v>DOMICILIARIA 3</v>
      </c>
      <c r="F3423" s="637">
        <f t="shared" si="1729"/>
        <v>4.16</v>
      </c>
      <c r="G3423" s="138">
        <f t="shared" si="1729"/>
        <v>0.7</v>
      </c>
      <c r="H3423" s="128">
        <v>0.3</v>
      </c>
      <c r="I3423" s="139"/>
      <c r="J3423" s="750">
        <f t="shared" si="1727"/>
        <v>0.87359999999999993</v>
      </c>
    </row>
    <row r="3424" spans="1:10">
      <c r="A3424" s="1320"/>
      <c r="B3424" s="1321"/>
      <c r="C3424" s="1321"/>
      <c r="D3424" s="1322"/>
      <c r="E3424" s="119" t="str">
        <f t="shared" ref="E3424:G3424" si="1730">E1682</f>
        <v>DOMICILIARIA 4</v>
      </c>
      <c r="F3424" s="637">
        <f t="shared" si="1730"/>
        <v>5.59</v>
      </c>
      <c r="G3424" s="138">
        <f t="shared" si="1730"/>
        <v>0.7</v>
      </c>
      <c r="H3424" s="128">
        <v>0.3</v>
      </c>
      <c r="I3424" s="139"/>
      <c r="J3424" s="750">
        <f t="shared" si="1727"/>
        <v>1.1738999999999999</v>
      </c>
    </row>
    <row r="3425" spans="1:10">
      <c r="A3425" s="1320"/>
      <c r="B3425" s="1321"/>
      <c r="C3425" s="1321"/>
      <c r="D3425" s="1322"/>
      <c r="E3425" s="119" t="str">
        <f t="shared" ref="E3425:G3425" si="1731">E1683</f>
        <v>DOMICILIARIA 5</v>
      </c>
      <c r="F3425" s="637">
        <f t="shared" si="1731"/>
        <v>4.2300000000000004</v>
      </c>
      <c r="G3425" s="138">
        <f t="shared" si="1731"/>
        <v>0.7</v>
      </c>
      <c r="H3425" s="128">
        <v>0.3</v>
      </c>
      <c r="I3425" s="139"/>
      <c r="J3425" s="750">
        <f t="shared" si="1727"/>
        <v>0.88830000000000009</v>
      </c>
    </row>
    <row r="3426" spans="1:10">
      <c r="A3426" s="1320"/>
      <c r="B3426" s="1321"/>
      <c r="C3426" s="1321"/>
      <c r="D3426" s="1322"/>
      <c r="E3426" s="119" t="str">
        <f t="shared" ref="E3426:G3426" si="1732">E1684</f>
        <v>DOMICILIARIA 6</v>
      </c>
      <c r="F3426" s="637">
        <f t="shared" si="1732"/>
        <v>5.32</v>
      </c>
      <c r="G3426" s="138">
        <f t="shared" si="1732"/>
        <v>0.7</v>
      </c>
      <c r="H3426" s="128">
        <v>0.3</v>
      </c>
      <c r="I3426" s="139"/>
      <c r="J3426" s="750">
        <f t="shared" si="1727"/>
        <v>1.1172</v>
      </c>
    </row>
    <row r="3427" spans="1:10">
      <c r="A3427" s="1320"/>
      <c r="B3427" s="1321"/>
      <c r="C3427" s="1321"/>
      <c r="D3427" s="1322"/>
      <c r="E3427" s="119" t="str">
        <f t="shared" ref="E3427:G3427" si="1733">E1685</f>
        <v>DOMICILIARIA 7</v>
      </c>
      <c r="F3427" s="637">
        <f t="shared" si="1733"/>
        <v>4.38</v>
      </c>
      <c r="G3427" s="138">
        <f t="shared" si="1733"/>
        <v>0.7</v>
      </c>
      <c r="H3427" s="128">
        <v>0.3</v>
      </c>
      <c r="I3427" s="139"/>
      <c r="J3427" s="750">
        <f t="shared" si="1727"/>
        <v>0.91979999999999995</v>
      </c>
    </row>
    <row r="3428" spans="1:10">
      <c r="A3428" s="1320"/>
      <c r="B3428" s="1321"/>
      <c r="C3428" s="1321"/>
      <c r="D3428" s="1322"/>
      <c r="E3428" s="119" t="str">
        <f t="shared" ref="E3428:G3428" si="1734">E1686</f>
        <v>DOMICILIARIA 8</v>
      </c>
      <c r="F3428" s="637">
        <f t="shared" si="1734"/>
        <v>5.08</v>
      </c>
      <c r="G3428" s="138">
        <f t="shared" si="1734"/>
        <v>0.7</v>
      </c>
      <c r="H3428" s="128">
        <v>0.3</v>
      </c>
      <c r="I3428" s="139"/>
      <c r="J3428" s="750">
        <f t="shared" si="1727"/>
        <v>1.0667999999999997</v>
      </c>
    </row>
    <row r="3429" spans="1:10">
      <c r="A3429" s="1320"/>
      <c r="B3429" s="1321"/>
      <c r="C3429" s="1321"/>
      <c r="D3429" s="1322"/>
      <c r="E3429" s="119" t="str">
        <f t="shared" ref="E3429:G3429" si="1735">E1687</f>
        <v>DOMICILIARIA 9</v>
      </c>
      <c r="F3429" s="637">
        <f t="shared" si="1735"/>
        <v>4.53</v>
      </c>
      <c r="G3429" s="138">
        <f t="shared" si="1735"/>
        <v>0.7</v>
      </c>
      <c r="H3429" s="128">
        <v>0.3</v>
      </c>
      <c r="I3429" s="139"/>
      <c r="J3429" s="750">
        <f t="shared" si="1727"/>
        <v>0.95129999999999992</v>
      </c>
    </row>
    <row r="3430" spans="1:10">
      <c r="A3430" s="1320"/>
      <c r="B3430" s="1321"/>
      <c r="C3430" s="1321"/>
      <c r="D3430" s="1322"/>
      <c r="E3430" s="119" t="str">
        <f t="shared" ref="E3430:G3430" si="1736">E1688</f>
        <v>DOMICILIARIA 10</v>
      </c>
      <c r="F3430" s="637">
        <f t="shared" si="1736"/>
        <v>4.82</v>
      </c>
      <c r="G3430" s="138">
        <f t="shared" si="1736"/>
        <v>0.7</v>
      </c>
      <c r="H3430" s="128">
        <v>0.3</v>
      </c>
      <c r="I3430" s="139"/>
      <c r="J3430" s="750">
        <f t="shared" si="1727"/>
        <v>1.0122</v>
      </c>
    </row>
    <row r="3431" spans="1:10">
      <c r="A3431" s="1320"/>
      <c r="B3431" s="1321"/>
      <c r="C3431" s="1321"/>
      <c r="D3431" s="1322"/>
      <c r="E3431" s="119" t="str">
        <f t="shared" ref="E3431:G3431" si="1737">E1689</f>
        <v>DOMICILIARIA 11</v>
      </c>
      <c r="F3431" s="637">
        <f t="shared" si="1737"/>
        <v>4.76</v>
      </c>
      <c r="G3431" s="138">
        <f t="shared" si="1737"/>
        <v>0.7</v>
      </c>
      <c r="H3431" s="128">
        <v>0.3</v>
      </c>
      <c r="I3431" s="139"/>
      <c r="J3431" s="750">
        <f t="shared" si="1727"/>
        <v>0.99959999999999993</v>
      </c>
    </row>
    <row r="3432" spans="1:10">
      <c r="A3432" s="1320"/>
      <c r="B3432" s="1321"/>
      <c r="C3432" s="1321"/>
      <c r="D3432" s="1322"/>
      <c r="E3432" s="119" t="str">
        <f t="shared" ref="E3432:G3432" si="1738">E1690</f>
        <v>DOMICILIARIA 12</v>
      </c>
      <c r="F3432" s="637">
        <f t="shared" si="1738"/>
        <v>4.42</v>
      </c>
      <c r="G3432" s="138">
        <f t="shared" si="1738"/>
        <v>0.7</v>
      </c>
      <c r="H3432" s="128">
        <v>0.3</v>
      </c>
      <c r="I3432" s="139"/>
      <c r="J3432" s="750">
        <f t="shared" si="1727"/>
        <v>0.92819999999999991</v>
      </c>
    </row>
    <row r="3433" spans="1:10">
      <c r="A3433" s="1320"/>
      <c r="B3433" s="1321"/>
      <c r="C3433" s="1321"/>
      <c r="D3433" s="1322"/>
      <c r="E3433" s="119" t="str">
        <f t="shared" ref="E3433:G3433" si="1739">E1691</f>
        <v>DOMICILIARIA 13</v>
      </c>
      <c r="F3433" s="637">
        <f t="shared" si="1739"/>
        <v>5.08</v>
      </c>
      <c r="G3433" s="138">
        <f t="shared" si="1739"/>
        <v>0.7</v>
      </c>
      <c r="H3433" s="128">
        <v>0.3</v>
      </c>
      <c r="I3433" s="139"/>
      <c r="J3433" s="750">
        <f t="shared" si="1727"/>
        <v>1.0667999999999997</v>
      </c>
    </row>
    <row r="3434" spans="1:10">
      <c r="A3434" s="1320"/>
      <c r="B3434" s="1321"/>
      <c r="C3434" s="1321"/>
      <c r="D3434" s="1322"/>
      <c r="E3434" s="119" t="str">
        <f t="shared" ref="E3434:G3434" si="1740">E1692</f>
        <v>DOMICILIARIA 14</v>
      </c>
      <c r="F3434" s="637">
        <f t="shared" si="1740"/>
        <v>4.33</v>
      </c>
      <c r="G3434" s="138">
        <f t="shared" si="1740"/>
        <v>0.7</v>
      </c>
      <c r="H3434" s="128">
        <v>0.3</v>
      </c>
      <c r="I3434" s="139"/>
      <c r="J3434" s="750">
        <f t="shared" si="1727"/>
        <v>0.90929999999999989</v>
      </c>
    </row>
    <row r="3435" spans="1:10">
      <c r="A3435" s="1320"/>
      <c r="B3435" s="1321"/>
      <c r="C3435" s="1321"/>
      <c r="D3435" s="1322"/>
      <c r="E3435" s="119" t="str">
        <f t="shared" ref="E3435:G3435" si="1741">E1693</f>
        <v>DOMICILIARIA 15</v>
      </c>
      <c r="F3435" s="637">
        <f t="shared" si="1741"/>
        <v>4.72</v>
      </c>
      <c r="G3435" s="138">
        <f t="shared" si="1741"/>
        <v>0.7</v>
      </c>
      <c r="H3435" s="128">
        <v>0.3</v>
      </c>
      <c r="I3435" s="139"/>
      <c r="J3435" s="750">
        <f t="shared" si="1727"/>
        <v>0.99119999999999986</v>
      </c>
    </row>
    <row r="3436" spans="1:10">
      <c r="A3436" s="1320"/>
      <c r="B3436" s="1321"/>
      <c r="C3436" s="1321"/>
      <c r="D3436" s="1322"/>
      <c r="E3436" s="119" t="str">
        <f t="shared" ref="E3436:G3436" si="1742">E1694</f>
        <v>DOMICILIARIA 16</v>
      </c>
      <c r="F3436" s="637">
        <f t="shared" si="1742"/>
        <v>4.2</v>
      </c>
      <c r="G3436" s="138">
        <f t="shared" si="1742"/>
        <v>0.7</v>
      </c>
      <c r="H3436" s="128">
        <v>0.3</v>
      </c>
      <c r="I3436" s="139"/>
      <c r="J3436" s="750">
        <f t="shared" si="1727"/>
        <v>0.88200000000000001</v>
      </c>
    </row>
    <row r="3437" spans="1:10">
      <c r="A3437" s="1320"/>
      <c r="B3437" s="1321"/>
      <c r="C3437" s="1321"/>
      <c r="D3437" s="1322"/>
      <c r="E3437" s="119" t="str">
        <f t="shared" ref="E3437:G3437" si="1743">E1695</f>
        <v>DOMICILIARIA 17</v>
      </c>
      <c r="F3437" s="637">
        <f t="shared" si="1743"/>
        <v>4.8600000000000003</v>
      </c>
      <c r="G3437" s="138">
        <f t="shared" si="1743"/>
        <v>0.7</v>
      </c>
      <c r="H3437" s="128">
        <v>0.3</v>
      </c>
      <c r="I3437" s="139"/>
      <c r="J3437" s="750">
        <f t="shared" si="1727"/>
        <v>1.0206</v>
      </c>
    </row>
    <row r="3438" spans="1:10">
      <c r="A3438" s="1320"/>
      <c r="B3438" s="1321"/>
      <c r="C3438" s="1321"/>
      <c r="D3438" s="1322"/>
      <c r="E3438" s="119" t="str">
        <f t="shared" ref="E3438:G3438" si="1744">E1696</f>
        <v>DOMICILIARIA 18</v>
      </c>
      <c r="F3438" s="637">
        <f t="shared" si="1744"/>
        <v>4.3099999999999996</v>
      </c>
      <c r="G3438" s="138">
        <f t="shared" si="1744"/>
        <v>0.7</v>
      </c>
      <c r="H3438" s="128">
        <v>0.3</v>
      </c>
      <c r="I3438" s="139"/>
      <c r="J3438" s="750">
        <f t="shared" si="1727"/>
        <v>0.90509999999999979</v>
      </c>
    </row>
    <row r="3439" spans="1:10">
      <c r="A3439" s="1320"/>
      <c r="B3439" s="1321"/>
      <c r="C3439" s="1321"/>
      <c r="D3439" s="1322"/>
      <c r="E3439" s="119" t="str">
        <f t="shared" ref="E3439:G3439" si="1745">E1697</f>
        <v>P42 A P43</v>
      </c>
      <c r="F3439" s="637">
        <f t="shared" si="1745"/>
        <v>0</v>
      </c>
      <c r="G3439" s="138">
        <f t="shared" si="1745"/>
        <v>0</v>
      </c>
      <c r="H3439" s="128">
        <v>0.3</v>
      </c>
      <c r="I3439" s="139"/>
      <c r="J3439" s="750">
        <f t="shared" si="1727"/>
        <v>0</v>
      </c>
    </row>
    <row r="3440" spans="1:10">
      <c r="A3440" s="1320"/>
      <c r="B3440" s="1321"/>
      <c r="C3440" s="1321"/>
      <c r="D3440" s="1322"/>
      <c r="E3440" s="119" t="str">
        <f t="shared" ref="E3440:G3440" si="1746">E1698</f>
        <v>DOMICILIARIA 1</v>
      </c>
      <c r="F3440" s="637">
        <f t="shared" si="1746"/>
        <v>5.22</v>
      </c>
      <c r="G3440" s="138">
        <f t="shared" si="1746"/>
        <v>1.1000000000000001</v>
      </c>
      <c r="H3440" s="128">
        <v>0.3</v>
      </c>
      <c r="I3440" s="139"/>
      <c r="J3440" s="750">
        <f t="shared" si="1727"/>
        <v>1.7225999999999999</v>
      </c>
    </row>
    <row r="3441" spans="1:10">
      <c r="A3441" s="1320"/>
      <c r="B3441" s="1321"/>
      <c r="C3441" s="1321"/>
      <c r="D3441" s="1322"/>
      <c r="E3441" s="119" t="str">
        <f t="shared" ref="E3441:G3441" si="1747">E1699</f>
        <v>DOMICILIARIA 2</v>
      </c>
      <c r="F3441" s="637">
        <f t="shared" si="1747"/>
        <v>4.88</v>
      </c>
      <c r="G3441" s="138">
        <f t="shared" si="1747"/>
        <v>1.1000000000000001</v>
      </c>
      <c r="H3441" s="128">
        <v>0.3</v>
      </c>
      <c r="I3441" s="139"/>
      <c r="J3441" s="750">
        <f t="shared" si="1727"/>
        <v>1.6104000000000001</v>
      </c>
    </row>
    <row r="3442" spans="1:10">
      <c r="A3442" s="1320"/>
      <c r="B3442" s="1321"/>
      <c r="C3442" s="1321"/>
      <c r="D3442" s="1322"/>
      <c r="E3442" s="119" t="str">
        <f t="shared" ref="E3442:G3442" si="1748">E1700</f>
        <v>DOMICILIARIA 3</v>
      </c>
      <c r="F3442" s="637">
        <f t="shared" si="1748"/>
        <v>5.69</v>
      </c>
      <c r="G3442" s="138">
        <f t="shared" si="1748"/>
        <v>1.1000000000000001</v>
      </c>
      <c r="H3442" s="128">
        <v>0.3</v>
      </c>
      <c r="I3442" s="139"/>
      <c r="J3442" s="750">
        <f t="shared" si="1727"/>
        <v>1.8777000000000004</v>
      </c>
    </row>
    <row r="3443" spans="1:10">
      <c r="A3443" s="1320"/>
      <c r="B3443" s="1321"/>
      <c r="C3443" s="1321"/>
      <c r="D3443" s="1322"/>
      <c r="E3443" s="119" t="str">
        <f t="shared" ref="E3443:G3443" si="1749">E1701</f>
        <v>DOMICILIARIA 4</v>
      </c>
      <c r="F3443" s="637">
        <f t="shared" si="1749"/>
        <v>4.9400000000000004</v>
      </c>
      <c r="G3443" s="138">
        <f t="shared" si="1749"/>
        <v>1.1000000000000001</v>
      </c>
      <c r="H3443" s="128">
        <v>0.3</v>
      </c>
      <c r="I3443" s="139"/>
      <c r="J3443" s="750">
        <f t="shared" si="1727"/>
        <v>1.6302000000000003</v>
      </c>
    </row>
    <row r="3444" spans="1:10">
      <c r="A3444" s="1320"/>
      <c r="B3444" s="1321"/>
      <c r="C3444" s="1321"/>
      <c r="D3444" s="1322"/>
      <c r="E3444" s="119" t="str">
        <f t="shared" ref="E3444:G3444" si="1750">E1702</f>
        <v>DOMICILIARIA 5</v>
      </c>
      <c r="F3444" s="637">
        <f t="shared" si="1750"/>
        <v>4.6399999999999997</v>
      </c>
      <c r="G3444" s="138">
        <f t="shared" si="1750"/>
        <v>1.1000000000000001</v>
      </c>
      <c r="H3444" s="128">
        <v>0.3</v>
      </c>
      <c r="I3444" s="139"/>
      <c r="J3444" s="750">
        <f t="shared" si="1727"/>
        <v>1.5311999999999999</v>
      </c>
    </row>
    <row r="3445" spans="1:10">
      <c r="A3445" s="1320"/>
      <c r="B3445" s="1321"/>
      <c r="C3445" s="1321"/>
      <c r="D3445" s="1322"/>
      <c r="E3445" s="119" t="str">
        <f t="shared" ref="E3445:G3445" si="1751">E1703</f>
        <v>DOMICILIARIA 6</v>
      </c>
      <c r="F3445" s="637">
        <f t="shared" si="1751"/>
        <v>5.68</v>
      </c>
      <c r="G3445" s="138">
        <f t="shared" si="1751"/>
        <v>1.1000000000000001</v>
      </c>
      <c r="H3445" s="128">
        <v>0.3</v>
      </c>
      <c r="I3445" s="139"/>
      <c r="J3445" s="750">
        <f t="shared" si="1727"/>
        <v>1.8744000000000001</v>
      </c>
    </row>
    <row r="3446" spans="1:10">
      <c r="A3446" s="1320"/>
      <c r="B3446" s="1321"/>
      <c r="C3446" s="1321"/>
      <c r="D3446" s="1322"/>
      <c r="E3446" s="119" t="str">
        <f t="shared" ref="E3446:G3446" si="1752">E1704</f>
        <v>DOMICILIARIA 7</v>
      </c>
      <c r="F3446" s="637">
        <f t="shared" si="1752"/>
        <v>4.55</v>
      </c>
      <c r="G3446" s="138">
        <f t="shared" si="1752"/>
        <v>1.1000000000000001</v>
      </c>
      <c r="H3446" s="128">
        <v>0.3</v>
      </c>
      <c r="I3446" s="139"/>
      <c r="J3446" s="750">
        <f t="shared" si="1727"/>
        <v>1.5014999999999998</v>
      </c>
    </row>
    <row r="3447" spans="1:10">
      <c r="A3447" s="1320"/>
      <c r="B3447" s="1321"/>
      <c r="C3447" s="1321"/>
      <c r="D3447" s="1322"/>
      <c r="E3447" s="119" t="str">
        <f t="shared" ref="E3447:G3447" si="1753">E1705</f>
        <v>DOMICILIARIA 8</v>
      </c>
      <c r="F3447" s="637">
        <f t="shared" si="1753"/>
        <v>4.41</v>
      </c>
      <c r="G3447" s="138">
        <f t="shared" si="1753"/>
        <v>1.1000000000000001</v>
      </c>
      <c r="H3447" s="128">
        <v>0.3</v>
      </c>
      <c r="I3447" s="139"/>
      <c r="J3447" s="750">
        <f t="shared" si="1727"/>
        <v>1.4553000000000003</v>
      </c>
    </row>
    <row r="3448" spans="1:10">
      <c r="A3448" s="1320"/>
      <c r="B3448" s="1321"/>
      <c r="C3448" s="1321"/>
      <c r="D3448" s="1322"/>
      <c r="E3448" s="119" t="str">
        <f t="shared" ref="E3448:G3448" si="1754">E1706</f>
        <v>DOMICILIARIA 9</v>
      </c>
      <c r="F3448" s="637">
        <f t="shared" si="1754"/>
        <v>5.69</v>
      </c>
      <c r="G3448" s="138">
        <f t="shared" si="1754"/>
        <v>1.1000000000000001</v>
      </c>
      <c r="H3448" s="128">
        <v>0.3</v>
      </c>
      <c r="I3448" s="139"/>
      <c r="J3448" s="750">
        <f t="shared" si="1727"/>
        <v>1.8777000000000004</v>
      </c>
    </row>
    <row r="3449" spans="1:10">
      <c r="A3449" s="1320"/>
      <c r="B3449" s="1321"/>
      <c r="C3449" s="1321"/>
      <c r="D3449" s="1322"/>
      <c r="E3449" s="119" t="str">
        <f t="shared" ref="E3449:G3449" si="1755">E1707</f>
        <v>DOMICILIARIA 10</v>
      </c>
      <c r="F3449" s="637">
        <f t="shared" si="1755"/>
        <v>4.3499999999999996</v>
      </c>
      <c r="G3449" s="138">
        <f t="shared" si="1755"/>
        <v>1.1000000000000001</v>
      </c>
      <c r="H3449" s="128">
        <v>0.3</v>
      </c>
      <c r="I3449" s="139"/>
      <c r="J3449" s="750">
        <f t="shared" si="1727"/>
        <v>1.4355</v>
      </c>
    </row>
    <row r="3450" spans="1:10">
      <c r="A3450" s="1320"/>
      <c r="B3450" s="1321"/>
      <c r="C3450" s="1321"/>
      <c r="D3450" s="1322"/>
      <c r="E3450" s="119" t="str">
        <f t="shared" ref="E3450:G3450" si="1756">E1708</f>
        <v>DOMICILIARIA 11</v>
      </c>
      <c r="F3450" s="637">
        <f t="shared" si="1756"/>
        <v>4</v>
      </c>
      <c r="G3450" s="138">
        <f t="shared" si="1756"/>
        <v>1.1000000000000001</v>
      </c>
      <c r="H3450" s="128">
        <v>0.3</v>
      </c>
      <c r="I3450" s="139"/>
      <c r="J3450" s="750">
        <f t="shared" si="1727"/>
        <v>1.32</v>
      </c>
    </row>
    <row r="3451" spans="1:10">
      <c r="A3451" s="1320"/>
      <c r="B3451" s="1321"/>
      <c r="C3451" s="1321"/>
      <c r="D3451" s="1322"/>
      <c r="E3451" s="119" t="str">
        <f t="shared" ref="E3451:G3451" si="1757">E1709</f>
        <v>DOMICILIARIA 12</v>
      </c>
      <c r="F3451" s="637">
        <f t="shared" si="1757"/>
        <v>5.82</v>
      </c>
      <c r="G3451" s="138">
        <f t="shared" si="1757"/>
        <v>1.1000000000000001</v>
      </c>
      <c r="H3451" s="128">
        <v>0.3</v>
      </c>
      <c r="I3451" s="139"/>
      <c r="J3451" s="750">
        <f t="shared" si="1727"/>
        <v>1.9206000000000003</v>
      </c>
    </row>
    <row r="3452" spans="1:10">
      <c r="A3452" s="1320"/>
      <c r="B3452" s="1321"/>
      <c r="C3452" s="1321"/>
      <c r="D3452" s="1322"/>
      <c r="E3452" s="119" t="str">
        <f t="shared" ref="E3452:G3452" si="1758">E1710</f>
        <v>P44 A P45</v>
      </c>
      <c r="F3452" s="637">
        <f t="shared" si="1758"/>
        <v>0</v>
      </c>
      <c r="G3452" s="138">
        <f t="shared" si="1758"/>
        <v>0</v>
      </c>
      <c r="H3452" s="128">
        <v>0.3</v>
      </c>
      <c r="I3452" s="139"/>
      <c r="J3452" s="750">
        <f t="shared" si="1727"/>
        <v>0</v>
      </c>
    </row>
    <row r="3453" spans="1:10">
      <c r="A3453" s="1320"/>
      <c r="B3453" s="1321"/>
      <c r="C3453" s="1321"/>
      <c r="D3453" s="1322"/>
      <c r="E3453" s="119" t="str">
        <f t="shared" ref="E3453:G3453" si="1759">E1711</f>
        <v>DOMICILIARIA 1</v>
      </c>
      <c r="F3453" s="637">
        <f t="shared" si="1759"/>
        <v>4.43</v>
      </c>
      <c r="G3453" s="138">
        <f t="shared" si="1759"/>
        <v>0.7</v>
      </c>
      <c r="H3453" s="128">
        <v>0.3</v>
      </c>
      <c r="I3453" s="139"/>
      <c r="J3453" s="750">
        <f t="shared" si="1727"/>
        <v>0.93029999999999979</v>
      </c>
    </row>
    <row r="3454" spans="1:10">
      <c r="A3454" s="1320"/>
      <c r="B3454" s="1321"/>
      <c r="C3454" s="1321"/>
      <c r="D3454" s="1322"/>
      <c r="E3454" s="119" t="str">
        <f t="shared" ref="E3454:G3454" si="1760">E1712</f>
        <v>DOMICILIARIA 2</v>
      </c>
      <c r="F3454" s="637">
        <f t="shared" si="1760"/>
        <v>4.05</v>
      </c>
      <c r="G3454" s="138">
        <f t="shared" si="1760"/>
        <v>0.7</v>
      </c>
      <c r="H3454" s="128">
        <v>0.3</v>
      </c>
      <c r="I3454" s="139"/>
      <c r="J3454" s="750">
        <f t="shared" si="1727"/>
        <v>0.85049999999999981</v>
      </c>
    </row>
    <row r="3455" spans="1:10">
      <c r="A3455" s="1320"/>
      <c r="B3455" s="1321"/>
      <c r="C3455" s="1321"/>
      <c r="D3455" s="1322"/>
      <c r="E3455" s="119" t="str">
        <f t="shared" ref="E3455:G3455" si="1761">E1713</f>
        <v>DOMICILIARIA 3</v>
      </c>
      <c r="F3455" s="637">
        <f t="shared" si="1761"/>
        <v>4.63</v>
      </c>
      <c r="G3455" s="138">
        <f t="shared" si="1761"/>
        <v>0.7</v>
      </c>
      <c r="H3455" s="128">
        <v>0.3</v>
      </c>
      <c r="I3455" s="139"/>
      <c r="J3455" s="750">
        <f t="shared" si="1727"/>
        <v>0.97229999999999983</v>
      </c>
    </row>
    <row r="3456" spans="1:10">
      <c r="A3456" s="1320"/>
      <c r="B3456" s="1321"/>
      <c r="C3456" s="1321"/>
      <c r="D3456" s="1322"/>
      <c r="E3456" s="119" t="str">
        <f t="shared" ref="E3456:G3456" si="1762">E1714</f>
        <v>DOMICILIARIA 4</v>
      </c>
      <c r="F3456" s="637">
        <f t="shared" si="1762"/>
        <v>4.5</v>
      </c>
      <c r="G3456" s="138">
        <f t="shared" si="1762"/>
        <v>0.7</v>
      </c>
      <c r="H3456" s="128">
        <v>0.3</v>
      </c>
      <c r="I3456" s="139"/>
      <c r="J3456" s="750">
        <f t="shared" si="1727"/>
        <v>0.94499999999999995</v>
      </c>
    </row>
    <row r="3457" spans="1:10">
      <c r="A3457" s="1320"/>
      <c r="B3457" s="1321"/>
      <c r="C3457" s="1321"/>
      <c r="D3457" s="1322"/>
      <c r="E3457" s="119" t="str">
        <f t="shared" ref="E3457:G3457" si="1763">E1715</f>
        <v>DOMICILIARIA 5</v>
      </c>
      <c r="F3457" s="637">
        <f t="shared" si="1763"/>
        <v>4.4000000000000004</v>
      </c>
      <c r="G3457" s="138">
        <f t="shared" si="1763"/>
        <v>0.7</v>
      </c>
      <c r="H3457" s="128">
        <v>0.3</v>
      </c>
      <c r="I3457" s="139"/>
      <c r="J3457" s="750">
        <f t="shared" si="1727"/>
        <v>0.92399999999999993</v>
      </c>
    </row>
    <row r="3458" spans="1:10">
      <c r="A3458" s="1320"/>
      <c r="B3458" s="1321"/>
      <c r="C3458" s="1321"/>
      <c r="D3458" s="1322"/>
      <c r="E3458" s="119" t="str">
        <f t="shared" ref="E3458:G3458" si="1764">E1716</f>
        <v>DOMICILIARIA 6</v>
      </c>
      <c r="F3458" s="637">
        <f t="shared" si="1764"/>
        <v>4.3</v>
      </c>
      <c r="G3458" s="138">
        <f t="shared" si="1764"/>
        <v>0.7</v>
      </c>
      <c r="H3458" s="128">
        <v>0.3</v>
      </c>
      <c r="I3458" s="139"/>
      <c r="J3458" s="750">
        <f t="shared" si="1727"/>
        <v>0.90299999999999991</v>
      </c>
    </row>
    <row r="3459" spans="1:10">
      <c r="A3459" s="1320"/>
      <c r="B3459" s="1321"/>
      <c r="C3459" s="1321"/>
      <c r="D3459" s="1322"/>
      <c r="E3459" s="119" t="str">
        <f t="shared" ref="E3459:G3459" si="1765">E1717</f>
        <v>DOMICILIARIA 7</v>
      </c>
      <c r="F3459" s="637">
        <f t="shared" si="1765"/>
        <v>4.38</v>
      </c>
      <c r="G3459" s="138">
        <f t="shared" si="1765"/>
        <v>0.7</v>
      </c>
      <c r="H3459" s="128">
        <v>0.3</v>
      </c>
      <c r="I3459" s="139"/>
      <c r="J3459" s="750">
        <f t="shared" si="1727"/>
        <v>0.91979999999999995</v>
      </c>
    </row>
    <row r="3460" spans="1:10">
      <c r="A3460" s="1320"/>
      <c r="B3460" s="1321"/>
      <c r="C3460" s="1321"/>
      <c r="D3460" s="1322"/>
      <c r="E3460" s="119" t="str">
        <f t="shared" ref="E3460:G3460" si="1766">E1718</f>
        <v>DOMICILIARIA 8</v>
      </c>
      <c r="F3460" s="637">
        <f t="shared" si="1766"/>
        <v>4.55</v>
      </c>
      <c r="G3460" s="138">
        <f t="shared" si="1766"/>
        <v>0.7</v>
      </c>
      <c r="H3460" s="128">
        <v>0.3</v>
      </c>
      <c r="I3460" s="139"/>
      <c r="J3460" s="750">
        <f t="shared" si="1727"/>
        <v>0.95549999999999979</v>
      </c>
    </row>
    <row r="3461" spans="1:10">
      <c r="A3461" s="1320"/>
      <c r="B3461" s="1321"/>
      <c r="C3461" s="1321"/>
      <c r="D3461" s="1322"/>
      <c r="E3461" s="119" t="str">
        <f t="shared" ref="E3461:G3461" si="1767">E1719</f>
        <v>DOMICILIARIA 9</v>
      </c>
      <c r="F3461" s="637">
        <f t="shared" si="1767"/>
        <v>4.37</v>
      </c>
      <c r="G3461" s="138">
        <f t="shared" si="1767"/>
        <v>0.7</v>
      </c>
      <c r="H3461" s="128">
        <v>0.3</v>
      </c>
      <c r="I3461" s="139"/>
      <c r="J3461" s="750">
        <f t="shared" si="1727"/>
        <v>0.91769999999999985</v>
      </c>
    </row>
    <row r="3462" spans="1:10">
      <c r="A3462" s="1320"/>
      <c r="B3462" s="1321"/>
      <c r="C3462" s="1321"/>
      <c r="D3462" s="1322"/>
      <c r="E3462" s="119" t="str">
        <f t="shared" ref="E3462:G3462" si="1768">E1720</f>
        <v>DOMICILIARIA 10</v>
      </c>
      <c r="F3462" s="637">
        <f t="shared" si="1768"/>
        <v>4.3600000000000003</v>
      </c>
      <c r="G3462" s="138">
        <f t="shared" si="1768"/>
        <v>0.7</v>
      </c>
      <c r="H3462" s="128">
        <v>0.3</v>
      </c>
      <c r="I3462" s="139"/>
      <c r="J3462" s="750">
        <f t="shared" si="1727"/>
        <v>0.91559999999999997</v>
      </c>
    </row>
    <row r="3463" spans="1:10">
      <c r="A3463" s="1320"/>
      <c r="B3463" s="1321"/>
      <c r="C3463" s="1321"/>
      <c r="D3463" s="1322"/>
      <c r="E3463" s="119" t="str">
        <f t="shared" ref="E3463:G3463" si="1769">E1721</f>
        <v>DOMICILIARIA 11</v>
      </c>
      <c r="F3463" s="637">
        <f t="shared" si="1769"/>
        <v>4.1100000000000003</v>
      </c>
      <c r="G3463" s="138">
        <f t="shared" si="1769"/>
        <v>0.7</v>
      </c>
      <c r="H3463" s="128">
        <v>0.3</v>
      </c>
      <c r="I3463" s="139"/>
      <c r="J3463" s="750">
        <f t="shared" si="1727"/>
        <v>0.86310000000000009</v>
      </c>
    </row>
    <row r="3464" spans="1:10">
      <c r="A3464" s="1320"/>
      <c r="B3464" s="1321"/>
      <c r="C3464" s="1321"/>
      <c r="D3464" s="1322"/>
      <c r="E3464" s="119" t="str">
        <f t="shared" ref="E3464:G3464" si="1770">E1722</f>
        <v>DOMICILIARIA 12</v>
      </c>
      <c r="F3464" s="637">
        <f t="shared" si="1770"/>
        <v>5.09</v>
      </c>
      <c r="G3464" s="138">
        <f t="shared" si="1770"/>
        <v>0.7</v>
      </c>
      <c r="H3464" s="128">
        <v>0.3</v>
      </c>
      <c r="I3464" s="139"/>
      <c r="J3464" s="750">
        <f t="shared" si="1727"/>
        <v>1.0689</v>
      </c>
    </row>
    <row r="3465" spans="1:10">
      <c r="A3465" s="1320"/>
      <c r="B3465" s="1321"/>
      <c r="C3465" s="1321"/>
      <c r="D3465" s="1322"/>
      <c r="E3465" s="119" t="str">
        <f t="shared" ref="E3465:G3465" si="1771">E1723</f>
        <v>P45 A P46</v>
      </c>
      <c r="F3465" s="637">
        <f t="shared" si="1771"/>
        <v>0</v>
      </c>
      <c r="G3465" s="138">
        <f t="shared" si="1771"/>
        <v>0</v>
      </c>
      <c r="H3465" s="128">
        <v>0.3</v>
      </c>
      <c r="I3465" s="139"/>
      <c r="J3465" s="750">
        <f t="shared" si="1727"/>
        <v>0</v>
      </c>
    </row>
    <row r="3466" spans="1:10">
      <c r="A3466" s="1320"/>
      <c r="B3466" s="1321"/>
      <c r="C3466" s="1321"/>
      <c r="D3466" s="1322"/>
      <c r="E3466" s="119" t="str">
        <f t="shared" ref="E3466:G3466" si="1772">E1724</f>
        <v>DOMICILIARIA 1</v>
      </c>
      <c r="F3466" s="637">
        <f t="shared" si="1772"/>
        <v>6.48</v>
      </c>
      <c r="G3466" s="138">
        <f t="shared" si="1772"/>
        <v>0.7</v>
      </c>
      <c r="H3466" s="128">
        <v>0.3</v>
      </c>
      <c r="I3466" s="139"/>
      <c r="J3466" s="750">
        <f t="shared" si="1727"/>
        <v>1.3607999999999998</v>
      </c>
    </row>
    <row r="3467" spans="1:10">
      <c r="A3467" s="1320"/>
      <c r="B3467" s="1321"/>
      <c r="C3467" s="1321"/>
      <c r="D3467" s="1322"/>
      <c r="E3467" s="119" t="str">
        <f t="shared" ref="E3467:G3467" si="1773">E1725</f>
        <v>DOMICILIARIA 2</v>
      </c>
      <c r="F3467" s="637">
        <f t="shared" si="1773"/>
        <v>6.09</v>
      </c>
      <c r="G3467" s="138">
        <f t="shared" si="1773"/>
        <v>0.7</v>
      </c>
      <c r="H3467" s="128">
        <v>0.3</v>
      </c>
      <c r="I3467" s="139"/>
      <c r="J3467" s="750">
        <f t="shared" si="1727"/>
        <v>1.2788999999999999</v>
      </c>
    </row>
    <row r="3468" spans="1:10">
      <c r="A3468" s="1320"/>
      <c r="B3468" s="1321"/>
      <c r="C3468" s="1321"/>
      <c r="D3468" s="1322"/>
      <c r="E3468" s="119" t="str">
        <f t="shared" ref="E3468:G3468" si="1774">E1726</f>
        <v>DOMICILIARIA 3</v>
      </c>
      <c r="F3468" s="637">
        <f t="shared" si="1774"/>
        <v>5.5</v>
      </c>
      <c r="G3468" s="138">
        <f t="shared" si="1774"/>
        <v>0.7</v>
      </c>
      <c r="H3468" s="128">
        <v>0.3</v>
      </c>
      <c r="I3468" s="139"/>
      <c r="J3468" s="750">
        <f t="shared" si="1727"/>
        <v>1.1549999999999998</v>
      </c>
    </row>
    <row r="3469" spans="1:10">
      <c r="A3469" s="1320"/>
      <c r="B3469" s="1321"/>
      <c r="C3469" s="1321"/>
      <c r="D3469" s="1322"/>
      <c r="E3469" s="119" t="str">
        <f t="shared" ref="E3469:G3469" si="1775">E1727</f>
        <v>DOMICILIARIA 4</v>
      </c>
      <c r="F3469" s="637">
        <f t="shared" si="1775"/>
        <v>5.07</v>
      </c>
      <c r="G3469" s="138">
        <f t="shared" si="1775"/>
        <v>0.7</v>
      </c>
      <c r="H3469" s="128">
        <v>0.3</v>
      </c>
      <c r="I3469" s="139"/>
      <c r="J3469" s="750">
        <f t="shared" si="1727"/>
        <v>1.0647</v>
      </c>
    </row>
    <row r="3470" spans="1:10">
      <c r="A3470" s="1320"/>
      <c r="B3470" s="1321"/>
      <c r="C3470" s="1321"/>
      <c r="D3470" s="1322"/>
      <c r="E3470" s="119" t="str">
        <f t="shared" ref="E3470:G3470" si="1776">E1728</f>
        <v>DOMICILIARIA 5</v>
      </c>
      <c r="F3470" s="637">
        <f t="shared" si="1776"/>
        <v>4.59</v>
      </c>
      <c r="G3470" s="138">
        <f t="shared" si="1776"/>
        <v>0.7</v>
      </c>
      <c r="H3470" s="128">
        <v>0.3</v>
      </c>
      <c r="I3470" s="139"/>
      <c r="J3470" s="750">
        <f t="shared" si="1727"/>
        <v>0.96389999999999987</v>
      </c>
    </row>
    <row r="3471" spans="1:10">
      <c r="A3471" s="1320"/>
      <c r="B3471" s="1321"/>
      <c r="C3471" s="1321"/>
      <c r="D3471" s="1322"/>
      <c r="E3471" s="119" t="str">
        <f t="shared" ref="E3471:G3471" si="1777">E1729</f>
        <v>DOMICILIARIA 6</v>
      </c>
      <c r="F3471" s="637">
        <f t="shared" si="1777"/>
        <v>3.27</v>
      </c>
      <c r="G3471" s="138">
        <f t="shared" si="1777"/>
        <v>0.7</v>
      </c>
      <c r="H3471" s="128">
        <v>0.3</v>
      </c>
      <c r="I3471" s="139"/>
      <c r="J3471" s="750">
        <f t="shared" si="1727"/>
        <v>0.68669999999999987</v>
      </c>
    </row>
    <row r="3472" spans="1:10">
      <c r="A3472" s="1320"/>
      <c r="B3472" s="1321"/>
      <c r="C3472" s="1321"/>
      <c r="D3472" s="1322"/>
      <c r="E3472" s="119" t="str">
        <f t="shared" ref="E3472:G3472" si="1778">E1730</f>
        <v>DOMICILIARIA 7</v>
      </c>
      <c r="F3472" s="637">
        <f t="shared" si="1778"/>
        <v>3.65</v>
      </c>
      <c r="G3472" s="138">
        <f t="shared" si="1778"/>
        <v>0.7</v>
      </c>
      <c r="H3472" s="128">
        <v>0.3</v>
      </c>
      <c r="I3472" s="139"/>
      <c r="J3472" s="750">
        <f t="shared" si="1727"/>
        <v>0.76649999999999985</v>
      </c>
    </row>
    <row r="3473" spans="1:10">
      <c r="A3473" s="1320"/>
      <c r="B3473" s="1321"/>
      <c r="C3473" s="1321"/>
      <c r="D3473" s="1322"/>
      <c r="E3473" s="119" t="str">
        <f t="shared" ref="E3473:G3473" si="1779">E1731</f>
        <v>DOMICILIARIA 8</v>
      </c>
      <c r="F3473" s="637">
        <f t="shared" si="1779"/>
        <v>3.33</v>
      </c>
      <c r="G3473" s="138">
        <f t="shared" si="1779"/>
        <v>0.7</v>
      </c>
      <c r="H3473" s="128">
        <v>0.3</v>
      </c>
      <c r="I3473" s="139"/>
      <c r="J3473" s="750">
        <f t="shared" si="1727"/>
        <v>0.69929999999999992</v>
      </c>
    </row>
    <row r="3474" spans="1:10">
      <c r="A3474" s="1320"/>
      <c r="B3474" s="1321"/>
      <c r="C3474" s="1321"/>
      <c r="D3474" s="1322"/>
      <c r="E3474" s="119" t="str">
        <f t="shared" ref="E3474:G3474" si="1780">E1732</f>
        <v>P46 A P76</v>
      </c>
      <c r="F3474" s="637">
        <f t="shared" si="1780"/>
        <v>0</v>
      </c>
      <c r="G3474" s="138">
        <f t="shared" si="1780"/>
        <v>0</v>
      </c>
      <c r="H3474" s="128">
        <v>0.3</v>
      </c>
      <c r="I3474" s="139"/>
      <c r="J3474" s="750">
        <f t="shared" si="1727"/>
        <v>0</v>
      </c>
    </row>
    <row r="3475" spans="1:10">
      <c r="A3475" s="1320"/>
      <c r="B3475" s="1321"/>
      <c r="C3475" s="1321"/>
      <c r="D3475" s="1322"/>
      <c r="E3475" s="119" t="str">
        <f t="shared" ref="E3475:G3475" si="1781">E1733</f>
        <v>DOMICILIARIA 1</v>
      </c>
      <c r="F3475" s="637">
        <f t="shared" si="1781"/>
        <v>1.17</v>
      </c>
      <c r="G3475" s="138">
        <f t="shared" si="1781"/>
        <v>0.7</v>
      </c>
      <c r="H3475" s="128">
        <v>0.3</v>
      </c>
      <c r="I3475" s="139"/>
      <c r="J3475" s="750">
        <f t="shared" si="1727"/>
        <v>0.24569999999999997</v>
      </c>
    </row>
    <row r="3476" spans="1:10">
      <c r="A3476" s="1320"/>
      <c r="B3476" s="1321"/>
      <c r="C3476" s="1321"/>
      <c r="D3476" s="1322"/>
      <c r="E3476" s="119" t="str">
        <f t="shared" ref="E3476:G3476" si="1782">E1734</f>
        <v>DOMICILIARIA 2</v>
      </c>
      <c r="F3476" s="637">
        <f t="shared" si="1782"/>
        <v>1.78</v>
      </c>
      <c r="G3476" s="138">
        <f t="shared" si="1782"/>
        <v>0.7</v>
      </c>
      <c r="H3476" s="128">
        <v>0.3</v>
      </c>
      <c r="I3476" s="139"/>
      <c r="J3476" s="750">
        <f t="shared" si="1727"/>
        <v>0.37379999999999997</v>
      </c>
    </row>
    <row r="3477" spans="1:10">
      <c r="A3477" s="1320"/>
      <c r="B3477" s="1321"/>
      <c r="C3477" s="1321"/>
      <c r="D3477" s="1322"/>
      <c r="E3477" s="119" t="str">
        <f t="shared" ref="E3477:G3477" si="1783">E1735</f>
        <v>DOMICILIARIA 3</v>
      </c>
      <c r="F3477" s="637">
        <f t="shared" si="1783"/>
        <v>2.17</v>
      </c>
      <c r="G3477" s="138">
        <f t="shared" si="1783"/>
        <v>0.7</v>
      </c>
      <c r="H3477" s="128">
        <v>0.3</v>
      </c>
      <c r="I3477" s="139"/>
      <c r="J3477" s="750">
        <f t="shared" si="1727"/>
        <v>0.45569999999999994</v>
      </c>
    </row>
    <row r="3478" spans="1:10">
      <c r="A3478" s="1320"/>
      <c r="B3478" s="1321"/>
      <c r="C3478" s="1321"/>
      <c r="D3478" s="1322"/>
      <c r="E3478" s="119" t="str">
        <f t="shared" ref="E3478:G3478" si="1784">E1736</f>
        <v>DOMICILIARIA 4</v>
      </c>
      <c r="F3478" s="637">
        <f t="shared" si="1784"/>
        <v>2.54</v>
      </c>
      <c r="G3478" s="138">
        <f t="shared" si="1784"/>
        <v>0.7</v>
      </c>
      <c r="H3478" s="128">
        <v>0.3</v>
      </c>
      <c r="I3478" s="139"/>
      <c r="J3478" s="750">
        <f t="shared" si="1727"/>
        <v>0.53339999999999987</v>
      </c>
    </row>
    <row r="3479" spans="1:10">
      <c r="A3479" s="1320"/>
      <c r="B3479" s="1321"/>
      <c r="C3479" s="1321"/>
      <c r="D3479" s="1322"/>
      <c r="E3479" s="119" t="str">
        <f t="shared" ref="E3479:G3479" si="1785">E1737</f>
        <v>DOMICILIARIA 5</v>
      </c>
      <c r="F3479" s="637">
        <f t="shared" si="1785"/>
        <v>3.03</v>
      </c>
      <c r="G3479" s="138">
        <f t="shared" si="1785"/>
        <v>0.7</v>
      </c>
      <c r="H3479" s="128">
        <v>0.3</v>
      </c>
      <c r="I3479" s="139"/>
      <c r="J3479" s="750">
        <f t="shared" si="1727"/>
        <v>0.63629999999999987</v>
      </c>
    </row>
    <row r="3480" spans="1:10">
      <c r="A3480" s="1320"/>
      <c r="B3480" s="1321"/>
      <c r="C3480" s="1321"/>
      <c r="D3480" s="1322"/>
      <c r="E3480" s="119" t="str">
        <f t="shared" ref="E3480:G3480" si="1786">E1738</f>
        <v>DOMICILIARIA 6</v>
      </c>
      <c r="F3480" s="637">
        <f t="shared" si="1786"/>
        <v>3.79</v>
      </c>
      <c r="G3480" s="138">
        <f t="shared" si="1786"/>
        <v>0.7</v>
      </c>
      <c r="H3480" s="128">
        <v>0.3</v>
      </c>
      <c r="I3480" s="139"/>
      <c r="J3480" s="750">
        <f t="shared" si="1727"/>
        <v>0.79589999999999994</v>
      </c>
    </row>
    <row r="3481" spans="1:10">
      <c r="A3481" s="1320"/>
      <c r="B3481" s="1321"/>
      <c r="C3481" s="1321"/>
      <c r="D3481" s="1322"/>
      <c r="E3481" s="119" t="str">
        <f t="shared" ref="E3481:G3481" si="1787">E1739</f>
        <v>DOMICILIARIA 7</v>
      </c>
      <c r="F3481" s="637">
        <f t="shared" si="1787"/>
        <v>4.28</v>
      </c>
      <c r="G3481" s="138">
        <f t="shared" si="1787"/>
        <v>0.7</v>
      </c>
      <c r="H3481" s="128">
        <v>0.3</v>
      </c>
      <c r="I3481" s="139"/>
      <c r="J3481" s="750">
        <f t="shared" si="1727"/>
        <v>0.89879999999999993</v>
      </c>
    </row>
    <row r="3482" spans="1:10">
      <c r="A3482" s="1320"/>
      <c r="B3482" s="1321"/>
      <c r="C3482" s="1321"/>
      <c r="D3482" s="1322"/>
      <c r="E3482" s="119" t="str">
        <f t="shared" ref="E3482:G3482" si="1788">E1740</f>
        <v>P76 A P47</v>
      </c>
      <c r="F3482" s="637">
        <f t="shared" si="1788"/>
        <v>0</v>
      </c>
      <c r="G3482" s="138">
        <f t="shared" si="1788"/>
        <v>0</v>
      </c>
      <c r="H3482" s="128">
        <v>0.3</v>
      </c>
      <c r="I3482" s="139"/>
      <c r="J3482" s="750">
        <f t="shared" si="1727"/>
        <v>0</v>
      </c>
    </row>
    <row r="3483" spans="1:10">
      <c r="A3483" s="1320"/>
      <c r="B3483" s="1321"/>
      <c r="C3483" s="1321"/>
      <c r="D3483" s="1322"/>
      <c r="E3483" s="119" t="str">
        <f t="shared" ref="E3483:G3483" si="1789">E1741</f>
        <v>P47 A P62</v>
      </c>
      <c r="F3483" s="637">
        <f t="shared" si="1789"/>
        <v>0</v>
      </c>
      <c r="G3483" s="138">
        <f t="shared" si="1789"/>
        <v>0</v>
      </c>
      <c r="H3483" s="128">
        <v>0.3</v>
      </c>
      <c r="I3483" s="139"/>
      <c r="J3483" s="750">
        <f t="shared" si="1727"/>
        <v>0</v>
      </c>
    </row>
    <row r="3484" spans="1:10">
      <c r="A3484" s="1320"/>
      <c r="B3484" s="1321"/>
      <c r="C3484" s="1321"/>
      <c r="D3484" s="1322"/>
      <c r="E3484" s="119" t="str">
        <f t="shared" ref="E3484:G3484" si="1790">E1742</f>
        <v>DOMICILIARIA 1</v>
      </c>
      <c r="F3484" s="637">
        <f t="shared" si="1790"/>
        <v>5.1100000000000003</v>
      </c>
      <c r="G3484" s="138">
        <f t="shared" si="1790"/>
        <v>0.7</v>
      </c>
      <c r="H3484" s="128">
        <v>0.3</v>
      </c>
      <c r="I3484" s="139"/>
      <c r="J3484" s="750">
        <f t="shared" si="1727"/>
        <v>1.0730999999999999</v>
      </c>
    </row>
    <row r="3485" spans="1:10">
      <c r="A3485" s="1320"/>
      <c r="B3485" s="1321"/>
      <c r="C3485" s="1321"/>
      <c r="D3485" s="1322"/>
      <c r="E3485" s="119" t="str">
        <f t="shared" ref="E3485:G3485" si="1791">E1743</f>
        <v>DOMICILIARIA 2</v>
      </c>
      <c r="F3485" s="637">
        <f t="shared" si="1791"/>
        <v>3.65</v>
      </c>
      <c r="G3485" s="138">
        <f t="shared" si="1791"/>
        <v>0.7</v>
      </c>
      <c r="H3485" s="128">
        <v>0.3</v>
      </c>
      <c r="I3485" s="139"/>
      <c r="J3485" s="750">
        <f t="shared" ref="J3485:J3548" si="1792">+F3485*G3485*H3485</f>
        <v>0.76649999999999985</v>
      </c>
    </row>
    <row r="3486" spans="1:10">
      <c r="A3486" s="1320"/>
      <c r="B3486" s="1321"/>
      <c r="C3486" s="1321"/>
      <c r="D3486" s="1322"/>
      <c r="E3486" s="119" t="str">
        <f t="shared" ref="E3486:G3486" si="1793">E1744</f>
        <v>DOMICILIARIA 3</v>
      </c>
      <c r="F3486" s="637">
        <f t="shared" si="1793"/>
        <v>5.83</v>
      </c>
      <c r="G3486" s="138">
        <f t="shared" si="1793"/>
        <v>0.7</v>
      </c>
      <c r="H3486" s="128">
        <v>0.3</v>
      </c>
      <c r="I3486" s="139"/>
      <c r="J3486" s="750">
        <f t="shared" si="1792"/>
        <v>1.2242999999999997</v>
      </c>
    </row>
    <row r="3487" spans="1:10">
      <c r="A3487" s="1320"/>
      <c r="B3487" s="1321"/>
      <c r="C3487" s="1321"/>
      <c r="D3487" s="1322"/>
      <c r="E3487" s="119" t="str">
        <f t="shared" ref="E3487:G3487" si="1794">E1745</f>
        <v>DOMICILIARIA 4</v>
      </c>
      <c r="F3487" s="637">
        <f t="shared" si="1794"/>
        <v>3.69</v>
      </c>
      <c r="G3487" s="138">
        <f t="shared" si="1794"/>
        <v>0.7</v>
      </c>
      <c r="H3487" s="128">
        <v>0.3</v>
      </c>
      <c r="I3487" s="139"/>
      <c r="J3487" s="750">
        <f t="shared" si="1792"/>
        <v>0.77489999999999992</v>
      </c>
    </row>
    <row r="3488" spans="1:10">
      <c r="A3488" s="1320"/>
      <c r="B3488" s="1321"/>
      <c r="C3488" s="1321"/>
      <c r="D3488" s="1322"/>
      <c r="E3488" s="119" t="str">
        <f t="shared" ref="E3488:G3488" si="1795">E1746</f>
        <v>DOMICILIARIA 5</v>
      </c>
      <c r="F3488" s="637">
        <f t="shared" si="1795"/>
        <v>5.94</v>
      </c>
      <c r="G3488" s="138">
        <f t="shared" si="1795"/>
        <v>0.7</v>
      </c>
      <c r="H3488" s="128">
        <v>0.3</v>
      </c>
      <c r="I3488" s="139"/>
      <c r="J3488" s="750">
        <f t="shared" si="1792"/>
        <v>1.2474000000000001</v>
      </c>
    </row>
    <row r="3489" spans="1:10">
      <c r="A3489" s="1320"/>
      <c r="B3489" s="1321"/>
      <c r="C3489" s="1321"/>
      <c r="D3489" s="1322"/>
      <c r="E3489" s="119" t="str">
        <f t="shared" ref="E3489:G3489" si="1796">E1747</f>
        <v>DOMICILIARIA 6</v>
      </c>
      <c r="F3489" s="637">
        <f t="shared" si="1796"/>
        <v>2.5</v>
      </c>
      <c r="G3489" s="138">
        <f t="shared" si="1796"/>
        <v>0.7</v>
      </c>
      <c r="H3489" s="128">
        <v>0.3</v>
      </c>
      <c r="I3489" s="139"/>
      <c r="J3489" s="750">
        <f t="shared" si="1792"/>
        <v>0.52500000000000002</v>
      </c>
    </row>
    <row r="3490" spans="1:10">
      <c r="A3490" s="1320"/>
      <c r="B3490" s="1321"/>
      <c r="C3490" s="1321"/>
      <c r="D3490" s="1322"/>
      <c r="E3490" s="119" t="str">
        <f t="shared" ref="E3490:G3490" si="1797">E1748</f>
        <v>DOMICILIARIA 7</v>
      </c>
      <c r="F3490" s="637">
        <f t="shared" si="1797"/>
        <v>5.37</v>
      </c>
      <c r="G3490" s="138">
        <f t="shared" si="1797"/>
        <v>0.7</v>
      </c>
      <c r="H3490" s="128">
        <v>0.3</v>
      </c>
      <c r="I3490" s="139"/>
      <c r="J3490" s="750">
        <f t="shared" si="1792"/>
        <v>1.1276999999999999</v>
      </c>
    </row>
    <row r="3491" spans="1:10">
      <c r="A3491" s="1320"/>
      <c r="B3491" s="1321"/>
      <c r="C3491" s="1321"/>
      <c r="D3491" s="1322"/>
      <c r="E3491" s="119" t="str">
        <f t="shared" ref="E3491:G3491" si="1798">E1749</f>
        <v>P62 A P48</v>
      </c>
      <c r="F3491" s="637">
        <f t="shared" si="1798"/>
        <v>0</v>
      </c>
      <c r="G3491" s="138">
        <f t="shared" si="1798"/>
        <v>0</v>
      </c>
      <c r="H3491" s="128">
        <v>0.3</v>
      </c>
      <c r="I3491" s="139"/>
      <c r="J3491" s="750">
        <f t="shared" si="1792"/>
        <v>0</v>
      </c>
    </row>
    <row r="3492" spans="1:10">
      <c r="A3492" s="1320"/>
      <c r="B3492" s="1321"/>
      <c r="C3492" s="1321"/>
      <c r="D3492" s="1322"/>
      <c r="E3492" s="119" t="str">
        <f t="shared" ref="E3492:G3492" si="1799">E1750</f>
        <v>DOMICILIARIA 1</v>
      </c>
      <c r="F3492" s="637">
        <f t="shared" si="1799"/>
        <v>2.12</v>
      </c>
      <c r="G3492" s="138">
        <f t="shared" si="1799"/>
        <v>0.7</v>
      </c>
      <c r="H3492" s="128">
        <v>0.3</v>
      </c>
      <c r="I3492" s="139"/>
      <c r="J3492" s="750">
        <f t="shared" si="1792"/>
        <v>0.44519999999999998</v>
      </c>
    </row>
    <row r="3493" spans="1:10">
      <c r="A3493" s="1320"/>
      <c r="B3493" s="1321"/>
      <c r="C3493" s="1321"/>
      <c r="D3493" s="1322"/>
      <c r="E3493" s="119" t="str">
        <f t="shared" ref="E3493:G3493" si="1800">E1751</f>
        <v>DOMICILIARIA 2</v>
      </c>
      <c r="F3493" s="637">
        <f t="shared" si="1800"/>
        <v>5.84</v>
      </c>
      <c r="G3493" s="138">
        <f t="shared" si="1800"/>
        <v>0.7</v>
      </c>
      <c r="H3493" s="128">
        <v>0.3</v>
      </c>
      <c r="I3493" s="139"/>
      <c r="J3493" s="750">
        <f t="shared" si="1792"/>
        <v>1.2263999999999999</v>
      </c>
    </row>
    <row r="3494" spans="1:10">
      <c r="A3494" s="1320"/>
      <c r="B3494" s="1321"/>
      <c r="C3494" s="1321"/>
      <c r="D3494" s="1322"/>
      <c r="E3494" s="119" t="str">
        <f t="shared" ref="E3494:G3494" si="1801">E1752</f>
        <v>DOMICILIARIA 3</v>
      </c>
      <c r="F3494" s="637">
        <f t="shared" si="1801"/>
        <v>2.64</v>
      </c>
      <c r="G3494" s="138">
        <f t="shared" si="1801"/>
        <v>0.7</v>
      </c>
      <c r="H3494" s="128">
        <v>0.3</v>
      </c>
      <c r="I3494" s="139"/>
      <c r="J3494" s="750">
        <f t="shared" si="1792"/>
        <v>0.55439999999999989</v>
      </c>
    </row>
    <row r="3495" spans="1:10">
      <c r="A3495" s="1320"/>
      <c r="B3495" s="1321"/>
      <c r="C3495" s="1321"/>
      <c r="D3495" s="1322"/>
      <c r="E3495" s="119" t="str">
        <f t="shared" ref="E3495:G3495" si="1802">E1753</f>
        <v>DOMICILIARIA 4</v>
      </c>
      <c r="F3495" s="637">
        <f t="shared" si="1802"/>
        <v>4.58</v>
      </c>
      <c r="G3495" s="138">
        <f t="shared" si="1802"/>
        <v>0.7</v>
      </c>
      <c r="H3495" s="128">
        <v>0.3</v>
      </c>
      <c r="I3495" s="139"/>
      <c r="J3495" s="750">
        <f t="shared" si="1792"/>
        <v>0.96179999999999999</v>
      </c>
    </row>
    <row r="3496" spans="1:10">
      <c r="A3496" s="1320"/>
      <c r="B3496" s="1321"/>
      <c r="C3496" s="1321"/>
      <c r="D3496" s="1322"/>
      <c r="E3496" s="119" t="str">
        <f t="shared" ref="E3496:G3496" si="1803">E1754</f>
        <v>DOMICILIARIA 5</v>
      </c>
      <c r="F3496" s="637">
        <f t="shared" si="1803"/>
        <v>2.99</v>
      </c>
      <c r="G3496" s="138">
        <f t="shared" si="1803"/>
        <v>0.7</v>
      </c>
      <c r="H3496" s="128">
        <v>0.3</v>
      </c>
      <c r="I3496" s="139"/>
      <c r="J3496" s="750">
        <f t="shared" si="1792"/>
        <v>0.62790000000000001</v>
      </c>
    </row>
    <row r="3497" spans="1:10">
      <c r="A3497" s="1320"/>
      <c r="B3497" s="1321"/>
      <c r="C3497" s="1321"/>
      <c r="D3497" s="1322"/>
      <c r="E3497" s="119" t="str">
        <f t="shared" ref="E3497:G3497" si="1804">E1755</f>
        <v>DOMICILIARIA 6</v>
      </c>
      <c r="F3497" s="637">
        <f t="shared" si="1804"/>
        <v>5.63</v>
      </c>
      <c r="G3497" s="138">
        <f t="shared" si="1804"/>
        <v>0.7</v>
      </c>
      <c r="H3497" s="128">
        <v>0.3</v>
      </c>
      <c r="I3497" s="139"/>
      <c r="J3497" s="750">
        <f t="shared" si="1792"/>
        <v>1.1822999999999999</v>
      </c>
    </row>
    <row r="3498" spans="1:10">
      <c r="A3498" s="1320"/>
      <c r="B3498" s="1321"/>
      <c r="C3498" s="1321"/>
      <c r="D3498" s="1322"/>
      <c r="E3498" s="119" t="str">
        <f t="shared" ref="E3498:G3498" si="1805">E1756</f>
        <v>DOMICILIARIA 7</v>
      </c>
      <c r="F3498" s="637">
        <f t="shared" si="1805"/>
        <v>3.38</v>
      </c>
      <c r="G3498" s="138">
        <f t="shared" si="1805"/>
        <v>0.7</v>
      </c>
      <c r="H3498" s="128">
        <v>0.3</v>
      </c>
      <c r="I3498" s="139"/>
      <c r="J3498" s="750">
        <f t="shared" si="1792"/>
        <v>0.70979999999999988</v>
      </c>
    </row>
    <row r="3499" spans="1:10">
      <c r="A3499" s="1320"/>
      <c r="B3499" s="1321"/>
      <c r="C3499" s="1321"/>
      <c r="D3499" s="1322"/>
      <c r="E3499" s="119" t="str">
        <f t="shared" ref="E3499:G3499" si="1806">E1757</f>
        <v>DOMICILIARIA 8</v>
      </c>
      <c r="F3499" s="637">
        <f t="shared" si="1806"/>
        <v>3.37</v>
      </c>
      <c r="G3499" s="138">
        <f t="shared" si="1806"/>
        <v>0.7</v>
      </c>
      <c r="H3499" s="128">
        <v>0.3</v>
      </c>
      <c r="I3499" s="139"/>
      <c r="J3499" s="750">
        <f t="shared" si="1792"/>
        <v>0.7077</v>
      </c>
    </row>
    <row r="3500" spans="1:10">
      <c r="A3500" s="1320"/>
      <c r="B3500" s="1321"/>
      <c r="C3500" s="1321"/>
      <c r="D3500" s="1322"/>
      <c r="E3500" s="119" t="str">
        <f t="shared" ref="E3500:G3500" si="1807">E1758</f>
        <v>DOMICILIARIA 9</v>
      </c>
      <c r="F3500" s="637">
        <f t="shared" si="1807"/>
        <v>6.04</v>
      </c>
      <c r="G3500" s="138">
        <f t="shared" si="1807"/>
        <v>0.7</v>
      </c>
      <c r="H3500" s="128">
        <v>0.3</v>
      </c>
      <c r="I3500" s="139"/>
      <c r="J3500" s="750">
        <f t="shared" si="1792"/>
        <v>1.2684</v>
      </c>
    </row>
    <row r="3501" spans="1:10">
      <c r="A3501" s="1320"/>
      <c r="B3501" s="1321"/>
      <c r="C3501" s="1321"/>
      <c r="D3501" s="1322"/>
      <c r="E3501" s="119" t="str">
        <f t="shared" ref="E3501:G3501" si="1808">E1759</f>
        <v>DOMICILIARIA 10</v>
      </c>
      <c r="F3501" s="637">
        <f t="shared" si="1808"/>
        <v>5.59</v>
      </c>
      <c r="G3501" s="138">
        <f t="shared" si="1808"/>
        <v>0.7</v>
      </c>
      <c r="H3501" s="128">
        <v>0.3</v>
      </c>
      <c r="I3501" s="139"/>
      <c r="J3501" s="750">
        <f t="shared" si="1792"/>
        <v>1.1738999999999999</v>
      </c>
    </row>
    <row r="3502" spans="1:10">
      <c r="A3502" s="1320"/>
      <c r="B3502" s="1321"/>
      <c r="C3502" s="1321"/>
      <c r="D3502" s="1322"/>
      <c r="E3502" s="119" t="str">
        <f t="shared" ref="E3502:G3502" si="1809">E1760</f>
        <v>DOMICILIARIA 11</v>
      </c>
      <c r="F3502" s="637">
        <f t="shared" si="1809"/>
        <v>3.08</v>
      </c>
      <c r="G3502" s="138">
        <f t="shared" si="1809"/>
        <v>0.7</v>
      </c>
      <c r="H3502" s="128">
        <v>0.3</v>
      </c>
      <c r="I3502" s="139"/>
      <c r="J3502" s="750">
        <f t="shared" si="1792"/>
        <v>0.64679999999999993</v>
      </c>
    </row>
    <row r="3503" spans="1:10">
      <c r="A3503" s="1320"/>
      <c r="B3503" s="1321"/>
      <c r="C3503" s="1321"/>
      <c r="D3503" s="1322"/>
      <c r="E3503" s="119" t="str">
        <f t="shared" ref="E3503:G3503" si="1810">E1761</f>
        <v>DOMICILIARIA 12</v>
      </c>
      <c r="F3503" s="637">
        <f t="shared" si="1810"/>
        <v>5.41</v>
      </c>
      <c r="G3503" s="138">
        <f t="shared" si="1810"/>
        <v>0.7</v>
      </c>
      <c r="H3503" s="128">
        <v>0.3</v>
      </c>
      <c r="I3503" s="139"/>
      <c r="J3503" s="750">
        <f t="shared" si="1792"/>
        <v>1.1360999999999999</v>
      </c>
    </row>
    <row r="3504" spans="1:10">
      <c r="A3504" s="1320"/>
      <c r="B3504" s="1321"/>
      <c r="C3504" s="1321"/>
      <c r="D3504" s="1322"/>
      <c r="E3504" s="119" t="str">
        <f t="shared" ref="E3504:G3504" si="1811">E1762</f>
        <v>DOMICILIARIA 13</v>
      </c>
      <c r="F3504" s="637">
        <f t="shared" si="1811"/>
        <v>5.66</v>
      </c>
      <c r="G3504" s="138">
        <f t="shared" si="1811"/>
        <v>0.7</v>
      </c>
      <c r="H3504" s="128">
        <v>0.3</v>
      </c>
      <c r="I3504" s="139"/>
      <c r="J3504" s="750">
        <f t="shared" si="1792"/>
        <v>1.1885999999999999</v>
      </c>
    </row>
    <row r="3505" spans="1:10">
      <c r="A3505" s="1320"/>
      <c r="B3505" s="1321"/>
      <c r="C3505" s="1321"/>
      <c r="D3505" s="1322"/>
      <c r="E3505" s="119" t="str">
        <f t="shared" ref="E3505:G3505" si="1812">E1763</f>
        <v>P48 A P49</v>
      </c>
      <c r="F3505" s="637">
        <f t="shared" si="1812"/>
        <v>0</v>
      </c>
      <c r="G3505" s="138">
        <f t="shared" si="1812"/>
        <v>0</v>
      </c>
      <c r="H3505" s="128">
        <v>0.3</v>
      </c>
      <c r="I3505" s="139"/>
      <c r="J3505" s="750">
        <f t="shared" si="1792"/>
        <v>0</v>
      </c>
    </row>
    <row r="3506" spans="1:10">
      <c r="A3506" s="1320"/>
      <c r="B3506" s="1321"/>
      <c r="C3506" s="1321"/>
      <c r="D3506" s="1322"/>
      <c r="E3506" s="119" t="str">
        <f t="shared" ref="E3506:G3506" si="1813">E1764</f>
        <v>DOMICILIARIA 1</v>
      </c>
      <c r="F3506" s="637">
        <f t="shared" si="1813"/>
        <v>2.96</v>
      </c>
      <c r="G3506" s="138">
        <f t="shared" si="1813"/>
        <v>0.7</v>
      </c>
      <c r="H3506" s="128">
        <v>0.3</v>
      </c>
      <c r="I3506" s="139"/>
      <c r="J3506" s="750">
        <f t="shared" si="1792"/>
        <v>0.62160000000000004</v>
      </c>
    </row>
    <row r="3507" spans="1:10">
      <c r="A3507" s="1320"/>
      <c r="B3507" s="1321"/>
      <c r="C3507" s="1321"/>
      <c r="D3507" s="1322"/>
      <c r="E3507" s="119" t="str">
        <f t="shared" ref="E3507:G3507" si="1814">E1765</f>
        <v>DOMICILIARIA 2</v>
      </c>
      <c r="F3507" s="637">
        <f t="shared" si="1814"/>
        <v>5.49</v>
      </c>
      <c r="G3507" s="138">
        <f t="shared" si="1814"/>
        <v>0.7</v>
      </c>
      <c r="H3507" s="128">
        <v>0.3</v>
      </c>
      <c r="I3507" s="139"/>
      <c r="J3507" s="750">
        <f t="shared" si="1792"/>
        <v>1.1529</v>
      </c>
    </row>
    <row r="3508" spans="1:10">
      <c r="A3508" s="1320"/>
      <c r="B3508" s="1321"/>
      <c r="C3508" s="1321"/>
      <c r="D3508" s="1322"/>
      <c r="E3508" s="119" t="str">
        <f t="shared" ref="E3508:G3508" si="1815">E1766</f>
        <v>DOMICILIARIA 3</v>
      </c>
      <c r="F3508" s="637">
        <f t="shared" si="1815"/>
        <v>5.28</v>
      </c>
      <c r="G3508" s="138">
        <f t="shared" si="1815"/>
        <v>0.7</v>
      </c>
      <c r="H3508" s="128">
        <v>0.3</v>
      </c>
      <c r="I3508" s="139"/>
      <c r="J3508" s="750">
        <f t="shared" si="1792"/>
        <v>1.1087999999999998</v>
      </c>
    </row>
    <row r="3509" spans="1:10">
      <c r="A3509" s="1320"/>
      <c r="B3509" s="1321"/>
      <c r="C3509" s="1321"/>
      <c r="D3509" s="1322"/>
      <c r="E3509" s="119" t="str">
        <f t="shared" ref="E3509:G3509" si="1816">E1767</f>
        <v>DOMICILIARIA 4</v>
      </c>
      <c r="F3509" s="637">
        <f t="shared" si="1816"/>
        <v>3.26</v>
      </c>
      <c r="G3509" s="138">
        <f t="shared" si="1816"/>
        <v>0.7</v>
      </c>
      <c r="H3509" s="128">
        <v>0.3</v>
      </c>
      <c r="I3509" s="139"/>
      <c r="J3509" s="750">
        <f t="shared" si="1792"/>
        <v>0.68459999999999988</v>
      </c>
    </row>
    <row r="3510" spans="1:10">
      <c r="A3510" s="1320"/>
      <c r="B3510" s="1321"/>
      <c r="C3510" s="1321"/>
      <c r="D3510" s="1322"/>
      <c r="E3510" s="119" t="str">
        <f t="shared" ref="E3510:G3510" si="1817">E1768</f>
        <v>DOMICILIARIA 5</v>
      </c>
      <c r="F3510" s="637">
        <f t="shared" si="1817"/>
        <v>6.02</v>
      </c>
      <c r="G3510" s="138">
        <f t="shared" si="1817"/>
        <v>0.7</v>
      </c>
      <c r="H3510" s="128">
        <v>0.3</v>
      </c>
      <c r="I3510" s="139"/>
      <c r="J3510" s="750">
        <f t="shared" si="1792"/>
        <v>1.2641999999999998</v>
      </c>
    </row>
    <row r="3511" spans="1:10">
      <c r="A3511" s="1320"/>
      <c r="B3511" s="1321"/>
      <c r="C3511" s="1321"/>
      <c r="D3511" s="1322"/>
      <c r="E3511" s="119" t="str">
        <f t="shared" ref="E3511:G3511" si="1818">E1769</f>
        <v>DOMICILIARIA 6</v>
      </c>
      <c r="F3511" s="637">
        <f t="shared" si="1818"/>
        <v>3.39</v>
      </c>
      <c r="G3511" s="138">
        <f t="shared" si="1818"/>
        <v>0.7</v>
      </c>
      <c r="H3511" s="128">
        <v>0.3</v>
      </c>
      <c r="I3511" s="139"/>
      <c r="J3511" s="750">
        <f t="shared" si="1792"/>
        <v>0.71189999999999987</v>
      </c>
    </row>
    <row r="3512" spans="1:10">
      <c r="A3512" s="1320"/>
      <c r="B3512" s="1321"/>
      <c r="C3512" s="1321"/>
      <c r="D3512" s="1322"/>
      <c r="E3512" s="119" t="str">
        <f t="shared" ref="E3512:G3512" si="1819">E1770</f>
        <v>DOMICILIARIA 7</v>
      </c>
      <c r="F3512" s="637">
        <f t="shared" si="1819"/>
        <v>5.6</v>
      </c>
      <c r="G3512" s="138">
        <f t="shared" si="1819"/>
        <v>0.7</v>
      </c>
      <c r="H3512" s="128">
        <v>0.3</v>
      </c>
      <c r="I3512" s="139"/>
      <c r="J3512" s="750">
        <f t="shared" si="1792"/>
        <v>1.1759999999999997</v>
      </c>
    </row>
    <row r="3513" spans="1:10">
      <c r="A3513" s="1320"/>
      <c r="B3513" s="1321"/>
      <c r="C3513" s="1321"/>
      <c r="D3513" s="1322"/>
      <c r="E3513" s="119" t="str">
        <f t="shared" ref="E3513:G3513" si="1820">E1771</f>
        <v>DOMICILIARIA 8</v>
      </c>
      <c r="F3513" s="637">
        <f t="shared" si="1820"/>
        <v>3.77</v>
      </c>
      <c r="G3513" s="138">
        <f t="shared" si="1820"/>
        <v>0.7</v>
      </c>
      <c r="H3513" s="128">
        <v>0.3</v>
      </c>
      <c r="I3513" s="139"/>
      <c r="J3513" s="750">
        <f t="shared" si="1792"/>
        <v>0.79169999999999996</v>
      </c>
    </row>
    <row r="3514" spans="1:10">
      <c r="A3514" s="1320"/>
      <c r="B3514" s="1321"/>
      <c r="C3514" s="1321"/>
      <c r="D3514" s="1322"/>
      <c r="E3514" s="119" t="str">
        <f t="shared" ref="E3514:G3514" si="1821">E1772</f>
        <v>DOMICILIARIA 9</v>
      </c>
      <c r="F3514" s="637">
        <f t="shared" si="1821"/>
        <v>5.41</v>
      </c>
      <c r="G3514" s="138">
        <f t="shared" si="1821"/>
        <v>0.7</v>
      </c>
      <c r="H3514" s="128">
        <v>0.3</v>
      </c>
      <c r="I3514" s="139"/>
      <c r="J3514" s="750">
        <f t="shared" si="1792"/>
        <v>1.1360999999999999</v>
      </c>
    </row>
    <row r="3515" spans="1:10">
      <c r="A3515" s="1320"/>
      <c r="B3515" s="1321"/>
      <c r="C3515" s="1321"/>
      <c r="D3515" s="1322"/>
      <c r="E3515" s="119" t="str">
        <f t="shared" ref="E3515:G3515" si="1822">E1773</f>
        <v>DOMICILIARIA 10</v>
      </c>
      <c r="F3515" s="637">
        <f t="shared" si="1822"/>
        <v>5.4</v>
      </c>
      <c r="G3515" s="138">
        <f t="shared" si="1822"/>
        <v>0.7</v>
      </c>
      <c r="H3515" s="128">
        <v>0.3</v>
      </c>
      <c r="I3515" s="139"/>
      <c r="J3515" s="750">
        <f t="shared" si="1792"/>
        <v>1.1339999999999999</v>
      </c>
    </row>
    <row r="3516" spans="1:10">
      <c r="A3516" s="1320"/>
      <c r="B3516" s="1321"/>
      <c r="C3516" s="1321"/>
      <c r="D3516" s="1322"/>
      <c r="E3516" s="119" t="str">
        <f t="shared" ref="E3516:G3516" si="1823">E1774</f>
        <v>DOMICILIARIA 11</v>
      </c>
      <c r="F3516" s="637">
        <f t="shared" si="1823"/>
        <v>3.9</v>
      </c>
      <c r="G3516" s="138">
        <f t="shared" si="1823"/>
        <v>0.7</v>
      </c>
      <c r="H3516" s="128">
        <v>0.3</v>
      </c>
      <c r="I3516" s="139"/>
      <c r="J3516" s="750">
        <f t="shared" si="1792"/>
        <v>0.81899999999999995</v>
      </c>
    </row>
    <row r="3517" spans="1:10">
      <c r="A3517" s="1320"/>
      <c r="B3517" s="1321"/>
      <c r="C3517" s="1321"/>
      <c r="D3517" s="1322"/>
      <c r="E3517" s="119" t="str">
        <f t="shared" ref="E3517:G3517" si="1824">E1775</f>
        <v>DOMICILIARIA 12</v>
      </c>
      <c r="F3517" s="637">
        <f t="shared" si="1824"/>
        <v>5</v>
      </c>
      <c r="G3517" s="138">
        <f t="shared" si="1824"/>
        <v>0.7</v>
      </c>
      <c r="H3517" s="128">
        <v>0.3</v>
      </c>
      <c r="I3517" s="139"/>
      <c r="J3517" s="750">
        <f t="shared" si="1792"/>
        <v>1.05</v>
      </c>
    </row>
    <row r="3518" spans="1:10">
      <c r="A3518" s="1320"/>
      <c r="B3518" s="1321"/>
      <c r="C3518" s="1321"/>
      <c r="D3518" s="1322"/>
      <c r="E3518" s="119" t="str">
        <f t="shared" ref="E3518:G3518" si="1825">E1776</f>
        <v>DOMICILIARIA 13</v>
      </c>
      <c r="F3518" s="637">
        <f t="shared" si="1825"/>
        <v>4.8899999999999997</v>
      </c>
      <c r="G3518" s="138">
        <f t="shared" si="1825"/>
        <v>0.7</v>
      </c>
      <c r="H3518" s="128">
        <v>0.3</v>
      </c>
      <c r="I3518" s="139"/>
      <c r="J3518" s="750">
        <f t="shared" si="1792"/>
        <v>1.0268999999999999</v>
      </c>
    </row>
    <row r="3519" spans="1:10">
      <c r="A3519" s="1320"/>
      <c r="B3519" s="1321"/>
      <c r="C3519" s="1321"/>
      <c r="D3519" s="1322"/>
      <c r="E3519" s="119" t="str">
        <f t="shared" ref="E3519:G3519" si="1826">E1777</f>
        <v>DOMICILIARIA 14</v>
      </c>
      <c r="F3519" s="637">
        <f t="shared" si="1826"/>
        <v>3.73</v>
      </c>
      <c r="G3519" s="138">
        <f t="shared" si="1826"/>
        <v>0.7</v>
      </c>
      <c r="H3519" s="128">
        <v>0.3</v>
      </c>
      <c r="I3519" s="139"/>
      <c r="J3519" s="750">
        <f t="shared" si="1792"/>
        <v>0.78329999999999989</v>
      </c>
    </row>
    <row r="3520" spans="1:10">
      <c r="A3520" s="1320"/>
      <c r="B3520" s="1321"/>
      <c r="C3520" s="1321"/>
      <c r="D3520" s="1322"/>
      <c r="E3520" s="119" t="str">
        <f t="shared" ref="E3520:G3520" si="1827">E1778</f>
        <v>DOMICILIARIA 15</v>
      </c>
      <c r="F3520" s="637">
        <f t="shared" si="1827"/>
        <v>4.88</v>
      </c>
      <c r="G3520" s="138">
        <f t="shared" si="1827"/>
        <v>0.7</v>
      </c>
      <c r="H3520" s="128">
        <v>0.3</v>
      </c>
      <c r="I3520" s="139"/>
      <c r="J3520" s="750">
        <f t="shared" si="1792"/>
        <v>1.0247999999999999</v>
      </c>
    </row>
    <row r="3521" spans="1:10">
      <c r="A3521" s="1320"/>
      <c r="B3521" s="1321"/>
      <c r="C3521" s="1321"/>
      <c r="D3521" s="1322"/>
      <c r="E3521" s="119" t="str">
        <f t="shared" ref="E3521:G3521" si="1828">E1779</f>
        <v>DOMICILIARIA 16</v>
      </c>
      <c r="F3521" s="637">
        <f t="shared" si="1828"/>
        <v>3.75</v>
      </c>
      <c r="G3521" s="138">
        <f t="shared" si="1828"/>
        <v>0.7</v>
      </c>
      <c r="H3521" s="128">
        <v>0.3</v>
      </c>
      <c r="I3521" s="139"/>
      <c r="J3521" s="750">
        <f t="shared" si="1792"/>
        <v>0.78749999999999998</v>
      </c>
    </row>
    <row r="3522" spans="1:10">
      <c r="A3522" s="1320"/>
      <c r="B3522" s="1321"/>
      <c r="C3522" s="1321"/>
      <c r="D3522" s="1322"/>
      <c r="E3522" s="119" t="str">
        <f t="shared" ref="E3522:G3522" si="1829">E1780</f>
        <v>DOMICILIARIA 17</v>
      </c>
      <c r="F3522" s="637">
        <f t="shared" si="1829"/>
        <v>6.1</v>
      </c>
      <c r="G3522" s="138">
        <f t="shared" si="1829"/>
        <v>0.7</v>
      </c>
      <c r="H3522" s="128">
        <v>0.3</v>
      </c>
      <c r="I3522" s="139"/>
      <c r="J3522" s="750">
        <f t="shared" si="1792"/>
        <v>1.2809999999999999</v>
      </c>
    </row>
    <row r="3523" spans="1:10">
      <c r="A3523" s="1320"/>
      <c r="B3523" s="1321"/>
      <c r="C3523" s="1321"/>
      <c r="D3523" s="1322"/>
      <c r="E3523" s="119" t="str">
        <f t="shared" ref="E3523:G3523" si="1830">E1781</f>
        <v>DOMICILIARIA 18</v>
      </c>
      <c r="F3523" s="637">
        <f t="shared" si="1830"/>
        <v>6.1</v>
      </c>
      <c r="G3523" s="138">
        <f t="shared" si="1830"/>
        <v>0.7</v>
      </c>
      <c r="H3523" s="128">
        <v>0.3</v>
      </c>
      <c r="I3523" s="139"/>
      <c r="J3523" s="750">
        <f t="shared" si="1792"/>
        <v>1.2809999999999999</v>
      </c>
    </row>
    <row r="3524" spans="1:10">
      <c r="A3524" s="1320"/>
      <c r="B3524" s="1321"/>
      <c r="C3524" s="1321"/>
      <c r="D3524" s="1322"/>
      <c r="E3524" s="119" t="str">
        <f t="shared" ref="E3524:G3524" si="1831">E1782</f>
        <v>P45 A P50</v>
      </c>
      <c r="F3524" s="637">
        <f t="shared" si="1831"/>
        <v>0</v>
      </c>
      <c r="G3524" s="138">
        <f t="shared" si="1831"/>
        <v>0</v>
      </c>
      <c r="H3524" s="128">
        <v>0.3</v>
      </c>
      <c r="I3524" s="139"/>
      <c r="J3524" s="750">
        <f t="shared" si="1792"/>
        <v>0</v>
      </c>
    </row>
    <row r="3525" spans="1:10">
      <c r="A3525" s="1320"/>
      <c r="B3525" s="1321"/>
      <c r="C3525" s="1321"/>
      <c r="D3525" s="1322"/>
      <c r="E3525" s="119" t="str">
        <f t="shared" ref="E3525:G3525" si="1832">E1783</f>
        <v>DOMICILIARIA 1</v>
      </c>
      <c r="F3525" s="637">
        <f t="shared" si="1832"/>
        <v>7.46</v>
      </c>
      <c r="G3525" s="138">
        <f t="shared" si="1832"/>
        <v>0.7</v>
      </c>
      <c r="H3525" s="128">
        <v>0.3</v>
      </c>
      <c r="I3525" s="139"/>
      <c r="J3525" s="750">
        <f t="shared" si="1792"/>
        <v>1.5665999999999998</v>
      </c>
    </row>
    <row r="3526" spans="1:10">
      <c r="A3526" s="1320"/>
      <c r="B3526" s="1321"/>
      <c r="C3526" s="1321"/>
      <c r="D3526" s="1322"/>
      <c r="E3526" s="119" t="str">
        <f t="shared" ref="E3526:G3526" si="1833">E1784</f>
        <v>DOMICILIARIA 2</v>
      </c>
      <c r="F3526" s="637">
        <f t="shared" si="1833"/>
        <v>6.66</v>
      </c>
      <c r="G3526" s="138">
        <f t="shared" si="1833"/>
        <v>0.7</v>
      </c>
      <c r="H3526" s="128">
        <v>0.3</v>
      </c>
      <c r="I3526" s="139"/>
      <c r="J3526" s="750">
        <f t="shared" si="1792"/>
        <v>1.3985999999999998</v>
      </c>
    </row>
    <row r="3527" spans="1:10">
      <c r="A3527" s="1320"/>
      <c r="B3527" s="1321"/>
      <c r="C3527" s="1321"/>
      <c r="D3527" s="1322"/>
      <c r="E3527" s="119" t="str">
        <f t="shared" ref="E3527:G3527" si="1834">E1785</f>
        <v>DOMICILIARIA 3</v>
      </c>
      <c r="F3527" s="637">
        <f t="shared" si="1834"/>
        <v>8.6300000000000008</v>
      </c>
      <c r="G3527" s="138">
        <f t="shared" si="1834"/>
        <v>0.7</v>
      </c>
      <c r="H3527" s="128">
        <v>0.3</v>
      </c>
      <c r="I3527" s="139"/>
      <c r="J3527" s="750">
        <f t="shared" si="1792"/>
        <v>1.8123</v>
      </c>
    </row>
    <row r="3528" spans="1:10">
      <c r="A3528" s="1320"/>
      <c r="B3528" s="1321"/>
      <c r="C3528" s="1321"/>
      <c r="D3528" s="1322"/>
      <c r="E3528" s="119" t="str">
        <f t="shared" ref="E3528:G3528" si="1835">E1786</f>
        <v>P50 A P37</v>
      </c>
      <c r="F3528" s="637">
        <f t="shared" si="1835"/>
        <v>0</v>
      </c>
      <c r="G3528" s="138">
        <f t="shared" si="1835"/>
        <v>0.7</v>
      </c>
      <c r="H3528" s="128">
        <v>0.3</v>
      </c>
      <c r="I3528" s="139"/>
      <c r="J3528" s="750">
        <f t="shared" si="1792"/>
        <v>0</v>
      </c>
    </row>
    <row r="3529" spans="1:10">
      <c r="A3529" s="1320"/>
      <c r="B3529" s="1321"/>
      <c r="C3529" s="1321"/>
      <c r="D3529" s="1322"/>
      <c r="E3529" s="119" t="str">
        <f t="shared" ref="E3529:G3529" si="1836">E1787</f>
        <v>DOMICILIARIA 1</v>
      </c>
      <c r="F3529" s="637">
        <f t="shared" si="1836"/>
        <v>6.76</v>
      </c>
      <c r="G3529" s="138">
        <f t="shared" si="1836"/>
        <v>0.7</v>
      </c>
      <c r="H3529" s="128">
        <v>0.3</v>
      </c>
      <c r="I3529" s="139"/>
      <c r="J3529" s="750">
        <f t="shared" si="1792"/>
        <v>1.4195999999999998</v>
      </c>
    </row>
    <row r="3530" spans="1:10">
      <c r="A3530" s="1320"/>
      <c r="B3530" s="1321"/>
      <c r="C3530" s="1321"/>
      <c r="D3530" s="1322"/>
      <c r="E3530" s="119" t="str">
        <f t="shared" ref="E3530:G3530" si="1837">E1788</f>
        <v>DOMICILIARIA 2</v>
      </c>
      <c r="F3530" s="637">
        <f t="shared" si="1837"/>
        <v>4.83</v>
      </c>
      <c r="G3530" s="138">
        <f t="shared" si="1837"/>
        <v>0.7</v>
      </c>
      <c r="H3530" s="128">
        <v>0.3</v>
      </c>
      <c r="I3530" s="139"/>
      <c r="J3530" s="750">
        <f t="shared" si="1792"/>
        <v>1.0143</v>
      </c>
    </row>
    <row r="3531" spans="1:10">
      <c r="A3531" s="1320"/>
      <c r="B3531" s="1321"/>
      <c r="C3531" s="1321"/>
      <c r="D3531" s="1322"/>
      <c r="E3531" s="119" t="str">
        <f t="shared" ref="E3531:G3531" si="1838">E1789</f>
        <v>DOMICILIARIA 3</v>
      </c>
      <c r="F3531" s="637">
        <f t="shared" si="1838"/>
        <v>4.4400000000000004</v>
      </c>
      <c r="G3531" s="138">
        <f t="shared" si="1838"/>
        <v>0.7</v>
      </c>
      <c r="H3531" s="128">
        <v>0.3</v>
      </c>
      <c r="I3531" s="139"/>
      <c r="J3531" s="750">
        <f t="shared" si="1792"/>
        <v>0.93240000000000001</v>
      </c>
    </row>
    <row r="3532" spans="1:10">
      <c r="A3532" s="1320"/>
      <c r="B3532" s="1321"/>
      <c r="C3532" s="1321"/>
      <c r="D3532" s="1322"/>
      <c r="E3532" s="119" t="str">
        <f t="shared" ref="E3532:G3532" si="1839">E1790</f>
        <v>P39 A P51</v>
      </c>
      <c r="F3532" s="637">
        <f t="shared" si="1839"/>
        <v>0</v>
      </c>
      <c r="G3532" s="138">
        <f t="shared" si="1839"/>
        <v>0</v>
      </c>
      <c r="H3532" s="128">
        <v>0.3</v>
      </c>
      <c r="I3532" s="139"/>
      <c r="J3532" s="750">
        <f t="shared" si="1792"/>
        <v>0</v>
      </c>
    </row>
    <row r="3533" spans="1:10">
      <c r="A3533" s="1320"/>
      <c r="B3533" s="1321"/>
      <c r="C3533" s="1321"/>
      <c r="D3533" s="1322"/>
      <c r="E3533" s="119" t="str">
        <f t="shared" ref="E3533:G3533" si="1840">E1791</f>
        <v>DOMICILIARIA 1</v>
      </c>
      <c r="F3533" s="637">
        <f t="shared" si="1840"/>
        <v>5.49</v>
      </c>
      <c r="G3533" s="138">
        <f t="shared" si="1840"/>
        <v>0.7</v>
      </c>
      <c r="H3533" s="128">
        <v>0.3</v>
      </c>
      <c r="I3533" s="139"/>
      <c r="J3533" s="750">
        <f t="shared" si="1792"/>
        <v>1.1529</v>
      </c>
    </row>
    <row r="3534" spans="1:10">
      <c r="A3534" s="1320"/>
      <c r="B3534" s="1321"/>
      <c r="C3534" s="1321"/>
      <c r="D3534" s="1322"/>
      <c r="E3534" s="119" t="str">
        <f t="shared" ref="E3534:G3534" si="1841">E1792</f>
        <v>DOMICILIARIA 2</v>
      </c>
      <c r="F3534" s="637">
        <f t="shared" si="1841"/>
        <v>4.8</v>
      </c>
      <c r="G3534" s="138">
        <f t="shared" si="1841"/>
        <v>0.7</v>
      </c>
      <c r="H3534" s="128">
        <v>0.3</v>
      </c>
      <c r="I3534" s="139"/>
      <c r="J3534" s="750">
        <f t="shared" si="1792"/>
        <v>1.008</v>
      </c>
    </row>
    <row r="3535" spans="1:10">
      <c r="A3535" s="1320"/>
      <c r="B3535" s="1321"/>
      <c r="C3535" s="1321"/>
      <c r="D3535" s="1322"/>
      <c r="E3535" s="119" t="str">
        <f t="shared" ref="E3535:G3535" si="1842">E1793</f>
        <v>DOMICILIARIA 3</v>
      </c>
      <c r="F3535" s="637">
        <f t="shared" si="1842"/>
        <v>5.35</v>
      </c>
      <c r="G3535" s="138">
        <f t="shared" si="1842"/>
        <v>0.7</v>
      </c>
      <c r="H3535" s="128">
        <v>0.3</v>
      </c>
      <c r="I3535" s="139"/>
      <c r="J3535" s="750">
        <f t="shared" si="1792"/>
        <v>1.1234999999999999</v>
      </c>
    </row>
    <row r="3536" spans="1:10">
      <c r="A3536" s="1320"/>
      <c r="B3536" s="1321"/>
      <c r="C3536" s="1321"/>
      <c r="D3536" s="1322"/>
      <c r="E3536" s="119" t="str">
        <f t="shared" ref="E3536:G3536" si="1843">E1794</f>
        <v>DOMICILIARIA 12</v>
      </c>
      <c r="F3536" s="637">
        <f t="shared" si="1843"/>
        <v>5.01</v>
      </c>
      <c r="G3536" s="138">
        <f t="shared" si="1843"/>
        <v>0.7</v>
      </c>
      <c r="H3536" s="128">
        <v>0.3</v>
      </c>
      <c r="I3536" s="139"/>
      <c r="J3536" s="750">
        <f t="shared" si="1792"/>
        <v>1.0520999999999998</v>
      </c>
    </row>
    <row r="3537" spans="1:10">
      <c r="A3537" s="1320"/>
      <c r="B3537" s="1321"/>
      <c r="C3537" s="1321"/>
      <c r="D3537" s="1322"/>
      <c r="E3537" s="119" t="str">
        <f t="shared" ref="E3537:G3537" si="1844">E1795</f>
        <v>DOMICILIARIA 13</v>
      </c>
      <c r="F3537" s="637">
        <f t="shared" si="1844"/>
        <v>5.41</v>
      </c>
      <c r="G3537" s="138">
        <f t="shared" si="1844"/>
        <v>0.7</v>
      </c>
      <c r="H3537" s="128">
        <v>0.3</v>
      </c>
      <c r="I3537" s="139"/>
      <c r="J3537" s="750">
        <f t="shared" si="1792"/>
        <v>1.1360999999999999</v>
      </c>
    </row>
    <row r="3538" spans="1:10">
      <c r="A3538" s="1320"/>
      <c r="B3538" s="1321"/>
      <c r="C3538" s="1321"/>
      <c r="D3538" s="1322"/>
      <c r="E3538" s="119" t="str">
        <f t="shared" ref="E3538:G3538" si="1845">E1796</f>
        <v>DOMICILIARIA 14</v>
      </c>
      <c r="F3538" s="637">
        <f t="shared" si="1845"/>
        <v>4.96</v>
      </c>
      <c r="G3538" s="138">
        <f t="shared" si="1845"/>
        <v>0.7</v>
      </c>
      <c r="H3538" s="128">
        <v>0.3</v>
      </c>
      <c r="I3538" s="139"/>
      <c r="J3538" s="750">
        <f t="shared" si="1792"/>
        <v>1.0415999999999999</v>
      </c>
    </row>
    <row r="3539" spans="1:10">
      <c r="A3539" s="1320"/>
      <c r="B3539" s="1321"/>
      <c r="C3539" s="1321"/>
      <c r="D3539" s="1322"/>
      <c r="E3539" s="119" t="str">
        <f t="shared" ref="E3539:G3539" si="1846">E1797</f>
        <v>P51 A P29</v>
      </c>
      <c r="F3539" s="637">
        <f t="shared" si="1846"/>
        <v>0</v>
      </c>
      <c r="G3539" s="138">
        <f t="shared" si="1846"/>
        <v>0</v>
      </c>
      <c r="H3539" s="128">
        <v>0.3</v>
      </c>
      <c r="I3539" s="139"/>
      <c r="J3539" s="750">
        <f t="shared" si="1792"/>
        <v>0</v>
      </c>
    </row>
    <row r="3540" spans="1:10">
      <c r="A3540" s="1320"/>
      <c r="B3540" s="1321"/>
      <c r="C3540" s="1321"/>
      <c r="D3540" s="1322"/>
      <c r="E3540" s="119" t="str">
        <f t="shared" ref="E3540:G3540" si="1847">E1798</f>
        <v>DOMICILIARIA 1</v>
      </c>
      <c r="F3540" s="637">
        <f t="shared" si="1847"/>
        <v>4.67</v>
      </c>
      <c r="G3540" s="138">
        <f t="shared" si="1847"/>
        <v>0.7</v>
      </c>
      <c r="H3540" s="128">
        <v>0.3</v>
      </c>
      <c r="I3540" s="139"/>
      <c r="J3540" s="750">
        <f t="shared" si="1792"/>
        <v>0.98069999999999991</v>
      </c>
    </row>
    <row r="3541" spans="1:10">
      <c r="A3541" s="1320"/>
      <c r="B3541" s="1321"/>
      <c r="C3541" s="1321"/>
      <c r="D3541" s="1322"/>
      <c r="E3541" s="119" t="str">
        <f t="shared" ref="E3541:G3541" si="1848">E1799</f>
        <v>DOMICILIARIA 2</v>
      </c>
      <c r="F3541" s="637">
        <f t="shared" si="1848"/>
        <v>4.28</v>
      </c>
      <c r="G3541" s="138">
        <f t="shared" si="1848"/>
        <v>0.7</v>
      </c>
      <c r="H3541" s="128">
        <v>0.3</v>
      </c>
      <c r="I3541" s="139"/>
      <c r="J3541" s="750">
        <f t="shared" si="1792"/>
        <v>0.89879999999999993</v>
      </c>
    </row>
    <row r="3542" spans="1:10">
      <c r="A3542" s="1320"/>
      <c r="B3542" s="1321"/>
      <c r="C3542" s="1321"/>
      <c r="D3542" s="1322"/>
      <c r="E3542" s="119" t="str">
        <f t="shared" ref="E3542:G3542" si="1849">E1800</f>
        <v>DOMICILIARIA 3</v>
      </c>
      <c r="F3542" s="637">
        <f t="shared" si="1849"/>
        <v>5.49</v>
      </c>
      <c r="G3542" s="138">
        <f t="shared" si="1849"/>
        <v>0.7</v>
      </c>
      <c r="H3542" s="128">
        <v>0.3</v>
      </c>
      <c r="I3542" s="139"/>
      <c r="J3542" s="750">
        <f t="shared" si="1792"/>
        <v>1.1529</v>
      </c>
    </row>
    <row r="3543" spans="1:10">
      <c r="A3543" s="1320"/>
      <c r="B3543" s="1321"/>
      <c r="C3543" s="1321"/>
      <c r="D3543" s="1322"/>
      <c r="E3543" s="119" t="str">
        <f t="shared" ref="E3543:G3543" si="1850">E1801</f>
        <v>DOMICILIARIA 4</v>
      </c>
      <c r="F3543" s="637">
        <f t="shared" si="1850"/>
        <v>4.29</v>
      </c>
      <c r="G3543" s="138">
        <f t="shared" si="1850"/>
        <v>0.7</v>
      </c>
      <c r="H3543" s="128">
        <v>0.3</v>
      </c>
      <c r="I3543" s="139"/>
      <c r="J3543" s="750">
        <f t="shared" si="1792"/>
        <v>0.90089999999999981</v>
      </c>
    </row>
    <row r="3544" spans="1:10">
      <c r="A3544" s="1320"/>
      <c r="B3544" s="1321"/>
      <c r="C3544" s="1321"/>
      <c r="D3544" s="1322"/>
      <c r="E3544" s="119" t="str">
        <f t="shared" ref="E3544:G3544" si="1851">E1802</f>
        <v>DOMICILIARIA 5</v>
      </c>
      <c r="F3544" s="637">
        <f t="shared" si="1851"/>
        <v>5.17</v>
      </c>
      <c r="G3544" s="138">
        <f t="shared" si="1851"/>
        <v>0.7</v>
      </c>
      <c r="H3544" s="128">
        <v>0.3</v>
      </c>
      <c r="I3544" s="139"/>
      <c r="J3544" s="750">
        <f t="shared" si="1792"/>
        <v>1.0856999999999999</v>
      </c>
    </row>
    <row r="3545" spans="1:10">
      <c r="A3545" s="1320"/>
      <c r="B3545" s="1321"/>
      <c r="C3545" s="1321"/>
      <c r="D3545" s="1322"/>
      <c r="E3545" s="119" t="str">
        <f t="shared" ref="E3545:G3545" si="1852">E1803</f>
        <v>DOMICILIARIA 6</v>
      </c>
      <c r="F3545" s="637">
        <f t="shared" si="1852"/>
        <v>4.42</v>
      </c>
      <c r="G3545" s="138">
        <f t="shared" si="1852"/>
        <v>0.7</v>
      </c>
      <c r="H3545" s="128">
        <v>0.3</v>
      </c>
      <c r="I3545" s="139"/>
      <c r="J3545" s="750">
        <f t="shared" si="1792"/>
        <v>0.92819999999999991</v>
      </c>
    </row>
    <row r="3546" spans="1:10">
      <c r="A3546" s="1320"/>
      <c r="B3546" s="1321"/>
      <c r="C3546" s="1321"/>
      <c r="D3546" s="1322"/>
      <c r="E3546" s="119" t="str">
        <f t="shared" ref="E3546:G3546" si="1853">E1804</f>
        <v>P29 A P20</v>
      </c>
      <c r="F3546" s="637">
        <f t="shared" si="1853"/>
        <v>0</v>
      </c>
      <c r="G3546" s="138">
        <f t="shared" si="1853"/>
        <v>0</v>
      </c>
      <c r="H3546" s="128">
        <v>0.3</v>
      </c>
      <c r="I3546" s="139"/>
      <c r="J3546" s="750">
        <f t="shared" si="1792"/>
        <v>0</v>
      </c>
    </row>
    <row r="3547" spans="1:10">
      <c r="A3547" s="1320"/>
      <c r="B3547" s="1321"/>
      <c r="C3547" s="1321"/>
      <c r="D3547" s="1322"/>
      <c r="E3547" s="119" t="str">
        <f t="shared" ref="E3547:G3547" si="1854">E1805</f>
        <v>DOMICILIARIA 1</v>
      </c>
      <c r="F3547" s="637">
        <f t="shared" si="1854"/>
        <v>6.4</v>
      </c>
      <c r="G3547" s="138">
        <f t="shared" si="1854"/>
        <v>0.7</v>
      </c>
      <c r="H3547" s="128">
        <v>0.3</v>
      </c>
      <c r="I3547" s="139"/>
      <c r="J3547" s="750">
        <f t="shared" si="1792"/>
        <v>1.3439999999999999</v>
      </c>
    </row>
    <row r="3548" spans="1:10">
      <c r="A3548" s="1320"/>
      <c r="B3548" s="1321"/>
      <c r="C3548" s="1321"/>
      <c r="D3548" s="1322"/>
      <c r="E3548" s="119" t="str">
        <f t="shared" ref="E3548:G3548" si="1855">E1806</f>
        <v>DOMICILIARIA 2</v>
      </c>
      <c r="F3548" s="637">
        <f t="shared" si="1855"/>
        <v>6.11</v>
      </c>
      <c r="G3548" s="138">
        <f t="shared" si="1855"/>
        <v>0.7</v>
      </c>
      <c r="H3548" s="128">
        <v>0.3</v>
      </c>
      <c r="I3548" s="139"/>
      <c r="J3548" s="750">
        <f t="shared" si="1792"/>
        <v>1.2830999999999999</v>
      </c>
    </row>
    <row r="3549" spans="1:10">
      <c r="A3549" s="1320"/>
      <c r="B3549" s="1321"/>
      <c r="C3549" s="1321"/>
      <c r="D3549" s="1322"/>
      <c r="E3549" s="119" t="str">
        <f t="shared" ref="E3549:G3549" si="1856">E1807</f>
        <v>DOMICILIARIA 3</v>
      </c>
      <c r="F3549" s="637">
        <f t="shared" si="1856"/>
        <v>6.19</v>
      </c>
      <c r="G3549" s="138">
        <f t="shared" si="1856"/>
        <v>0.7</v>
      </c>
      <c r="H3549" s="128">
        <v>0.3</v>
      </c>
      <c r="I3549" s="139"/>
      <c r="J3549" s="750">
        <f t="shared" ref="J3549:J3612" si="1857">+F3549*G3549*H3549</f>
        <v>1.2999000000000001</v>
      </c>
    </row>
    <row r="3550" spans="1:10">
      <c r="A3550" s="1320"/>
      <c r="B3550" s="1321"/>
      <c r="C3550" s="1321"/>
      <c r="D3550" s="1322"/>
      <c r="E3550" s="119" t="str">
        <f t="shared" ref="E3550:G3550" si="1858">E1808</f>
        <v>DOMICILIARIA 4</v>
      </c>
      <c r="F3550" s="637">
        <f t="shared" si="1858"/>
        <v>5.63</v>
      </c>
      <c r="G3550" s="138">
        <f t="shared" si="1858"/>
        <v>0.7</v>
      </c>
      <c r="H3550" s="128">
        <v>0.3</v>
      </c>
      <c r="I3550" s="139"/>
      <c r="J3550" s="750">
        <f t="shared" si="1857"/>
        <v>1.1822999999999999</v>
      </c>
    </row>
    <row r="3551" spans="1:10">
      <c r="A3551" s="1320"/>
      <c r="B3551" s="1321"/>
      <c r="C3551" s="1321"/>
      <c r="D3551" s="1322"/>
      <c r="E3551" s="119" t="str">
        <f t="shared" ref="E3551:G3551" si="1859">E1809</f>
        <v>P20 A P52</v>
      </c>
      <c r="F3551" s="637">
        <f t="shared" si="1859"/>
        <v>0</v>
      </c>
      <c r="G3551" s="138">
        <f t="shared" si="1859"/>
        <v>0</v>
      </c>
      <c r="H3551" s="128">
        <v>0.3</v>
      </c>
      <c r="I3551" s="139"/>
      <c r="J3551" s="750">
        <f t="shared" si="1857"/>
        <v>0</v>
      </c>
    </row>
    <row r="3552" spans="1:10">
      <c r="A3552" s="1320"/>
      <c r="B3552" s="1321"/>
      <c r="C3552" s="1321"/>
      <c r="D3552" s="1322"/>
      <c r="E3552" s="119" t="str">
        <f t="shared" ref="E3552:G3552" si="1860">E1810</f>
        <v>DOMICILIARIA 1</v>
      </c>
      <c r="F3552" s="637">
        <f t="shared" si="1860"/>
        <v>3.9</v>
      </c>
      <c r="G3552" s="138">
        <f t="shared" si="1860"/>
        <v>0.7</v>
      </c>
      <c r="H3552" s="128">
        <v>0.3</v>
      </c>
      <c r="I3552" s="139"/>
      <c r="J3552" s="750">
        <f t="shared" si="1857"/>
        <v>0.81899999999999995</v>
      </c>
    </row>
    <row r="3553" spans="1:10">
      <c r="A3553" s="1320"/>
      <c r="B3553" s="1321"/>
      <c r="C3553" s="1321"/>
      <c r="D3553" s="1322"/>
      <c r="E3553" s="119" t="str">
        <f t="shared" ref="E3553:G3553" si="1861">E1811</f>
        <v>DOMICILIARIA 2</v>
      </c>
      <c r="F3553" s="637">
        <f t="shared" si="1861"/>
        <v>3.78</v>
      </c>
      <c r="G3553" s="138">
        <f t="shared" si="1861"/>
        <v>0.7</v>
      </c>
      <c r="H3553" s="128">
        <v>0.3</v>
      </c>
      <c r="I3553" s="139"/>
      <c r="J3553" s="750">
        <f t="shared" si="1857"/>
        <v>0.79379999999999995</v>
      </c>
    </row>
    <row r="3554" spans="1:10">
      <c r="A3554" s="1320"/>
      <c r="B3554" s="1321"/>
      <c r="C3554" s="1321"/>
      <c r="D3554" s="1322"/>
      <c r="E3554" s="119" t="str">
        <f t="shared" ref="E3554:G3554" si="1862">E1812</f>
        <v>DOMICILIARIA 3</v>
      </c>
      <c r="F3554" s="637">
        <f t="shared" si="1862"/>
        <v>4.2300000000000004</v>
      </c>
      <c r="G3554" s="138">
        <f t="shared" si="1862"/>
        <v>0.7</v>
      </c>
      <c r="H3554" s="128">
        <v>0.3</v>
      </c>
      <c r="I3554" s="139"/>
      <c r="J3554" s="750">
        <f t="shared" si="1857"/>
        <v>0.88830000000000009</v>
      </c>
    </row>
    <row r="3555" spans="1:10">
      <c r="A3555" s="1320"/>
      <c r="B3555" s="1321"/>
      <c r="C3555" s="1321"/>
      <c r="D3555" s="1322"/>
      <c r="E3555" s="119" t="str">
        <f t="shared" ref="E3555:G3555" si="1863">E1813</f>
        <v>DOMICILIARIA 4</v>
      </c>
      <c r="F3555" s="637">
        <f t="shared" si="1863"/>
        <v>4.05</v>
      </c>
      <c r="G3555" s="138">
        <f t="shared" si="1863"/>
        <v>0.7</v>
      </c>
      <c r="H3555" s="128">
        <v>0.3</v>
      </c>
      <c r="I3555" s="139"/>
      <c r="J3555" s="750">
        <f t="shared" si="1857"/>
        <v>0.85049999999999981</v>
      </c>
    </row>
    <row r="3556" spans="1:10">
      <c r="A3556" s="1320"/>
      <c r="B3556" s="1321"/>
      <c r="C3556" s="1321"/>
      <c r="D3556" s="1322"/>
      <c r="E3556" s="119" t="str">
        <f t="shared" ref="E3556:G3556" si="1864">E1814</f>
        <v>DOMICILIARIA 5</v>
      </c>
      <c r="F3556" s="637">
        <f t="shared" si="1864"/>
        <v>15.63</v>
      </c>
      <c r="G3556" s="138">
        <f t="shared" si="1864"/>
        <v>0.7</v>
      </c>
      <c r="H3556" s="128">
        <v>0.3</v>
      </c>
      <c r="I3556" s="139"/>
      <c r="J3556" s="750">
        <f t="shared" si="1857"/>
        <v>3.2823000000000002</v>
      </c>
    </row>
    <row r="3557" spans="1:10">
      <c r="A3557" s="1320"/>
      <c r="B3557" s="1321"/>
      <c r="C3557" s="1321"/>
      <c r="D3557" s="1322"/>
      <c r="E3557" s="119" t="str">
        <f t="shared" ref="E3557:G3557" si="1865">E1815</f>
        <v>DOMICILIARIA 6</v>
      </c>
      <c r="F3557" s="637">
        <f t="shared" si="1865"/>
        <v>5.92</v>
      </c>
      <c r="G3557" s="138">
        <f t="shared" si="1865"/>
        <v>0.7</v>
      </c>
      <c r="H3557" s="128">
        <v>0.3</v>
      </c>
      <c r="I3557" s="139"/>
      <c r="J3557" s="750">
        <f t="shared" si="1857"/>
        <v>1.2432000000000001</v>
      </c>
    </row>
    <row r="3558" spans="1:10">
      <c r="A3558" s="1320"/>
      <c r="B3558" s="1321"/>
      <c r="C3558" s="1321"/>
      <c r="D3558" s="1322"/>
      <c r="E3558" s="119" t="str">
        <f t="shared" ref="E3558:G3558" si="1866">E1816</f>
        <v>DOMICILIARIA 7</v>
      </c>
      <c r="F3558" s="637">
        <f t="shared" si="1866"/>
        <v>6.31</v>
      </c>
      <c r="G3558" s="138">
        <f t="shared" si="1866"/>
        <v>0.7</v>
      </c>
      <c r="H3558" s="128">
        <v>0.3</v>
      </c>
      <c r="I3558" s="139"/>
      <c r="J3558" s="750">
        <f t="shared" si="1857"/>
        <v>1.3250999999999999</v>
      </c>
    </row>
    <row r="3559" spans="1:10">
      <c r="A3559" s="1320"/>
      <c r="B3559" s="1321"/>
      <c r="C3559" s="1321"/>
      <c r="D3559" s="1322"/>
      <c r="E3559" s="119" t="str">
        <f t="shared" ref="E3559:G3559" si="1867">E1817</f>
        <v>DOMICILIARIA 8</v>
      </c>
      <c r="F3559" s="637">
        <f t="shared" si="1867"/>
        <v>5.73</v>
      </c>
      <c r="G3559" s="138">
        <f t="shared" si="1867"/>
        <v>0.7</v>
      </c>
      <c r="H3559" s="128">
        <v>0.3</v>
      </c>
      <c r="I3559" s="139"/>
      <c r="J3559" s="750">
        <f t="shared" si="1857"/>
        <v>1.2033</v>
      </c>
    </row>
    <row r="3560" spans="1:10">
      <c r="A3560" s="1320"/>
      <c r="B3560" s="1321"/>
      <c r="C3560" s="1321"/>
      <c r="D3560" s="1322"/>
      <c r="E3560" s="119" t="str">
        <f t="shared" ref="E3560:G3560" si="1868">E1818</f>
        <v>DOMICILIARIA 9</v>
      </c>
      <c r="F3560" s="637">
        <f t="shared" si="1868"/>
        <v>5.09</v>
      </c>
      <c r="G3560" s="138">
        <f t="shared" si="1868"/>
        <v>0.7</v>
      </c>
      <c r="H3560" s="128">
        <v>0.3</v>
      </c>
      <c r="I3560" s="139"/>
      <c r="J3560" s="750">
        <f t="shared" si="1857"/>
        <v>1.0689</v>
      </c>
    </row>
    <row r="3561" spans="1:10">
      <c r="A3561" s="1320"/>
      <c r="B3561" s="1321"/>
      <c r="C3561" s="1321"/>
      <c r="D3561" s="1322"/>
      <c r="E3561" s="119" t="str">
        <f t="shared" ref="E3561:G3561" si="1869">E1819</f>
        <v>P52 A P13</v>
      </c>
      <c r="F3561" s="637">
        <f t="shared" si="1869"/>
        <v>0</v>
      </c>
      <c r="G3561" s="138">
        <f t="shared" si="1869"/>
        <v>0</v>
      </c>
      <c r="H3561" s="128">
        <v>0.3</v>
      </c>
      <c r="I3561" s="139"/>
      <c r="J3561" s="750">
        <f t="shared" si="1857"/>
        <v>0</v>
      </c>
    </row>
    <row r="3562" spans="1:10">
      <c r="A3562" s="1320"/>
      <c r="B3562" s="1321"/>
      <c r="C3562" s="1321"/>
      <c r="D3562" s="1322"/>
      <c r="E3562" s="119" t="str">
        <f t="shared" ref="E3562:G3562" si="1870">E1820</f>
        <v>DOMICILIARIA 1</v>
      </c>
      <c r="F3562" s="637">
        <f t="shared" si="1870"/>
        <v>10</v>
      </c>
      <c r="G3562" s="138">
        <f t="shared" si="1870"/>
        <v>0.6</v>
      </c>
      <c r="H3562" s="128">
        <v>0.3</v>
      </c>
      <c r="I3562" s="139"/>
      <c r="J3562" s="750">
        <f t="shared" si="1857"/>
        <v>1.7999999999999998</v>
      </c>
    </row>
    <row r="3563" spans="1:10">
      <c r="A3563" s="1320"/>
      <c r="B3563" s="1321"/>
      <c r="C3563" s="1321"/>
      <c r="D3563" s="1322"/>
      <c r="E3563" s="119" t="str">
        <f t="shared" ref="E3563:G3563" si="1871">E1821</f>
        <v>DOMICILIARIA 2</v>
      </c>
      <c r="F3563" s="637">
        <f t="shared" si="1871"/>
        <v>5.12</v>
      </c>
      <c r="G3563" s="138">
        <f t="shared" si="1871"/>
        <v>0.6</v>
      </c>
      <c r="H3563" s="128">
        <v>0.3</v>
      </c>
      <c r="I3563" s="139"/>
      <c r="J3563" s="750">
        <f t="shared" si="1857"/>
        <v>0.92159999999999997</v>
      </c>
    </row>
    <row r="3564" spans="1:10">
      <c r="A3564" s="1320"/>
      <c r="B3564" s="1321"/>
      <c r="C3564" s="1321"/>
      <c r="D3564" s="1322"/>
      <c r="E3564" s="119" t="str">
        <f t="shared" ref="E3564:G3564" si="1872">E1822</f>
        <v>DOMICILIARIA 3</v>
      </c>
      <c r="F3564" s="637">
        <f t="shared" si="1872"/>
        <v>5.77</v>
      </c>
      <c r="G3564" s="138">
        <f t="shared" si="1872"/>
        <v>0.6</v>
      </c>
      <c r="H3564" s="128">
        <v>0.3</v>
      </c>
      <c r="I3564" s="139"/>
      <c r="J3564" s="750">
        <f t="shared" si="1857"/>
        <v>1.0386</v>
      </c>
    </row>
    <row r="3565" spans="1:10">
      <c r="A3565" s="1320"/>
      <c r="B3565" s="1321"/>
      <c r="C3565" s="1321"/>
      <c r="D3565" s="1322"/>
      <c r="E3565" s="119" t="str">
        <f t="shared" ref="E3565:G3565" si="1873">E1823</f>
        <v>P13 A P53</v>
      </c>
      <c r="F3565" s="637">
        <f t="shared" si="1873"/>
        <v>0</v>
      </c>
      <c r="G3565" s="138">
        <f t="shared" si="1873"/>
        <v>0</v>
      </c>
      <c r="H3565" s="128">
        <v>0.3</v>
      </c>
      <c r="I3565" s="139"/>
      <c r="J3565" s="750">
        <f t="shared" si="1857"/>
        <v>0</v>
      </c>
    </row>
    <row r="3566" spans="1:10">
      <c r="A3566" s="1320"/>
      <c r="B3566" s="1321"/>
      <c r="C3566" s="1321"/>
      <c r="D3566" s="1322"/>
      <c r="E3566" s="119" t="str">
        <f t="shared" ref="E3566:G3566" si="1874">E1824</f>
        <v>DOMICILIARIA 1</v>
      </c>
      <c r="F3566" s="637">
        <f t="shared" si="1874"/>
        <v>4.87</v>
      </c>
      <c r="G3566" s="138">
        <f t="shared" si="1874"/>
        <v>0.7</v>
      </c>
      <c r="H3566" s="128">
        <v>0.3</v>
      </c>
      <c r="I3566" s="139"/>
      <c r="J3566" s="750">
        <f t="shared" si="1857"/>
        <v>1.0226999999999999</v>
      </c>
    </row>
    <row r="3567" spans="1:10">
      <c r="A3567" s="1320"/>
      <c r="B3567" s="1321"/>
      <c r="C3567" s="1321"/>
      <c r="D3567" s="1322"/>
      <c r="E3567" s="119" t="str">
        <f t="shared" ref="E3567:G3567" si="1875">E1825</f>
        <v>DOMICILIARIA 2</v>
      </c>
      <c r="F3567" s="637">
        <f t="shared" si="1875"/>
        <v>6.32</v>
      </c>
      <c r="G3567" s="138">
        <f t="shared" si="1875"/>
        <v>0.7</v>
      </c>
      <c r="H3567" s="128">
        <v>0.3</v>
      </c>
      <c r="I3567" s="139"/>
      <c r="J3567" s="750">
        <f t="shared" si="1857"/>
        <v>1.3271999999999997</v>
      </c>
    </row>
    <row r="3568" spans="1:10">
      <c r="A3568" s="1320"/>
      <c r="B3568" s="1321"/>
      <c r="C3568" s="1321"/>
      <c r="D3568" s="1322"/>
      <c r="E3568" s="119" t="str">
        <f t="shared" ref="E3568:G3568" si="1876">E1826</f>
        <v>DOMICILIARIA 3</v>
      </c>
      <c r="F3568" s="637">
        <f t="shared" si="1876"/>
        <v>5.18</v>
      </c>
      <c r="G3568" s="138">
        <f t="shared" si="1876"/>
        <v>0.7</v>
      </c>
      <c r="H3568" s="128">
        <v>0.3</v>
      </c>
      <c r="I3568" s="139"/>
      <c r="J3568" s="750">
        <f t="shared" si="1857"/>
        <v>1.0877999999999999</v>
      </c>
    </row>
    <row r="3569" spans="1:10">
      <c r="A3569" s="1320"/>
      <c r="B3569" s="1321"/>
      <c r="C3569" s="1321"/>
      <c r="D3569" s="1322"/>
      <c r="E3569" s="119" t="str">
        <f t="shared" ref="E3569:G3569" si="1877">E1827</f>
        <v>DOMICILIARIA 4</v>
      </c>
      <c r="F3569" s="637">
        <f t="shared" si="1877"/>
        <v>6.43</v>
      </c>
      <c r="G3569" s="138">
        <f t="shared" si="1877"/>
        <v>0.7</v>
      </c>
      <c r="H3569" s="128">
        <v>0.3</v>
      </c>
      <c r="I3569" s="139"/>
      <c r="J3569" s="750">
        <f t="shared" si="1857"/>
        <v>1.3502999999999998</v>
      </c>
    </row>
    <row r="3570" spans="1:10">
      <c r="A3570" s="1320"/>
      <c r="B3570" s="1321"/>
      <c r="C3570" s="1321"/>
      <c r="D3570" s="1322"/>
      <c r="E3570" s="119" t="str">
        <f t="shared" ref="E3570:G3570" si="1878">E1828</f>
        <v>DOMICILIARIA 5</v>
      </c>
      <c r="F3570" s="637">
        <f t="shared" si="1878"/>
        <v>6.4</v>
      </c>
      <c r="G3570" s="138">
        <f t="shared" si="1878"/>
        <v>0.7</v>
      </c>
      <c r="H3570" s="128">
        <v>0.3</v>
      </c>
      <c r="I3570" s="139"/>
      <c r="J3570" s="750">
        <f t="shared" si="1857"/>
        <v>1.3439999999999999</v>
      </c>
    </row>
    <row r="3571" spans="1:10">
      <c r="A3571" s="1320"/>
      <c r="B3571" s="1321"/>
      <c r="C3571" s="1321"/>
      <c r="D3571" s="1322"/>
      <c r="E3571" s="119" t="str">
        <f t="shared" ref="E3571:G3571" si="1879">E1829</f>
        <v>DOMICILIARIA 6</v>
      </c>
      <c r="F3571" s="637">
        <f t="shared" si="1879"/>
        <v>5.2</v>
      </c>
      <c r="G3571" s="138">
        <f t="shared" si="1879"/>
        <v>0.7</v>
      </c>
      <c r="H3571" s="128">
        <v>0.3</v>
      </c>
      <c r="I3571" s="139"/>
      <c r="J3571" s="750">
        <f t="shared" si="1857"/>
        <v>1.0919999999999999</v>
      </c>
    </row>
    <row r="3572" spans="1:10">
      <c r="A3572" s="1320"/>
      <c r="B3572" s="1321"/>
      <c r="C3572" s="1321"/>
      <c r="D3572" s="1322"/>
      <c r="E3572" s="119" t="str">
        <f t="shared" ref="E3572:G3572" si="1880">E1830</f>
        <v>DOMICILIARIA 7</v>
      </c>
      <c r="F3572" s="637">
        <f t="shared" si="1880"/>
        <v>6.24</v>
      </c>
      <c r="G3572" s="138">
        <f t="shared" si="1880"/>
        <v>0.7</v>
      </c>
      <c r="H3572" s="128">
        <v>0.3</v>
      </c>
      <c r="I3572" s="139"/>
      <c r="J3572" s="750">
        <f t="shared" si="1857"/>
        <v>1.3103999999999998</v>
      </c>
    </row>
    <row r="3573" spans="1:10">
      <c r="A3573" s="1320"/>
      <c r="B3573" s="1321"/>
      <c r="C3573" s="1321"/>
      <c r="D3573" s="1322"/>
      <c r="E3573" s="119" t="str">
        <f t="shared" ref="E3573:G3573" si="1881">E1831</f>
        <v>DOMICILIARIA 8</v>
      </c>
      <c r="F3573" s="637">
        <f t="shared" si="1881"/>
        <v>4.83</v>
      </c>
      <c r="G3573" s="138">
        <f t="shared" si="1881"/>
        <v>0.7</v>
      </c>
      <c r="H3573" s="128">
        <v>0.3</v>
      </c>
      <c r="I3573" s="139"/>
      <c r="J3573" s="750">
        <f t="shared" si="1857"/>
        <v>1.0143</v>
      </c>
    </row>
    <row r="3574" spans="1:10">
      <c r="A3574" s="1320"/>
      <c r="B3574" s="1321"/>
      <c r="C3574" s="1321"/>
      <c r="D3574" s="1322"/>
      <c r="E3574" s="119" t="str">
        <f t="shared" ref="E3574:G3574" si="1882">E1832</f>
        <v>DOMICILIARIA 9</v>
      </c>
      <c r="F3574" s="637">
        <f t="shared" si="1882"/>
        <v>5.32</v>
      </c>
      <c r="G3574" s="138">
        <f t="shared" si="1882"/>
        <v>0.7</v>
      </c>
      <c r="H3574" s="128">
        <v>0.3</v>
      </c>
      <c r="I3574" s="139"/>
      <c r="J3574" s="750">
        <f t="shared" si="1857"/>
        <v>1.1172</v>
      </c>
    </row>
    <row r="3575" spans="1:10">
      <c r="A3575" s="1320"/>
      <c r="B3575" s="1321"/>
      <c r="C3575" s="1321"/>
      <c r="D3575" s="1322"/>
      <c r="E3575" s="119" t="str">
        <f t="shared" ref="E3575:G3575" si="1883">E1833</f>
        <v>P47 A P40</v>
      </c>
      <c r="F3575" s="637">
        <f t="shared" si="1883"/>
        <v>0</v>
      </c>
      <c r="G3575" s="138">
        <f t="shared" si="1883"/>
        <v>0</v>
      </c>
      <c r="H3575" s="128">
        <v>0.3</v>
      </c>
      <c r="I3575" s="139"/>
      <c r="J3575" s="750">
        <f t="shared" si="1857"/>
        <v>0</v>
      </c>
    </row>
    <row r="3576" spans="1:10">
      <c r="A3576" s="1320"/>
      <c r="B3576" s="1321"/>
      <c r="C3576" s="1321"/>
      <c r="D3576" s="1322"/>
      <c r="E3576" s="119" t="str">
        <f t="shared" ref="E3576:G3576" si="1884">E1834</f>
        <v>DOMICILIARIA 1</v>
      </c>
      <c r="F3576" s="637">
        <f t="shared" si="1884"/>
        <v>7.57</v>
      </c>
      <c r="G3576" s="138">
        <f t="shared" si="1884"/>
        <v>0.7</v>
      </c>
      <c r="H3576" s="128">
        <v>0.3</v>
      </c>
      <c r="I3576" s="139"/>
      <c r="J3576" s="750">
        <f t="shared" si="1857"/>
        <v>1.5896999999999999</v>
      </c>
    </row>
    <row r="3577" spans="1:10">
      <c r="A3577" s="1320"/>
      <c r="B3577" s="1321"/>
      <c r="C3577" s="1321"/>
      <c r="D3577" s="1322"/>
      <c r="E3577" s="119" t="str">
        <f t="shared" ref="E3577:G3577" si="1885">E1835</f>
        <v>DOMICILIARIA 2</v>
      </c>
      <c r="F3577" s="637">
        <f t="shared" si="1885"/>
        <v>6.68</v>
      </c>
      <c r="G3577" s="138">
        <f t="shared" si="1885"/>
        <v>0.7</v>
      </c>
      <c r="H3577" s="128">
        <v>0.3</v>
      </c>
      <c r="I3577" s="139"/>
      <c r="J3577" s="750">
        <f t="shared" si="1857"/>
        <v>1.4027999999999998</v>
      </c>
    </row>
    <row r="3578" spans="1:10">
      <c r="A3578" s="1320"/>
      <c r="B3578" s="1321"/>
      <c r="C3578" s="1321"/>
      <c r="D3578" s="1322"/>
      <c r="E3578" s="119" t="str">
        <f t="shared" ref="E3578:G3578" si="1886">E1836</f>
        <v>DOMICILIARIA 3</v>
      </c>
      <c r="F3578" s="637">
        <f t="shared" si="1886"/>
        <v>7.3</v>
      </c>
      <c r="G3578" s="138">
        <f t="shared" si="1886"/>
        <v>0.7</v>
      </c>
      <c r="H3578" s="128">
        <v>0.3</v>
      </c>
      <c r="I3578" s="139"/>
      <c r="J3578" s="750">
        <f t="shared" si="1857"/>
        <v>1.5329999999999997</v>
      </c>
    </row>
    <row r="3579" spans="1:10">
      <c r="A3579" s="1320"/>
      <c r="B3579" s="1321"/>
      <c r="C3579" s="1321"/>
      <c r="D3579" s="1322"/>
      <c r="E3579" s="119" t="str">
        <f t="shared" ref="E3579:G3579" si="1887">E1837</f>
        <v>DOMICILIARIA 4</v>
      </c>
      <c r="F3579" s="637">
        <f t="shared" si="1887"/>
        <v>7.73</v>
      </c>
      <c r="G3579" s="138">
        <f t="shared" si="1887"/>
        <v>0.7</v>
      </c>
      <c r="H3579" s="128">
        <v>0.3</v>
      </c>
      <c r="I3579" s="139"/>
      <c r="J3579" s="750">
        <f t="shared" si="1857"/>
        <v>1.6232999999999997</v>
      </c>
    </row>
    <row r="3580" spans="1:10">
      <c r="A3580" s="1320"/>
      <c r="B3580" s="1321"/>
      <c r="C3580" s="1321"/>
      <c r="D3580" s="1322"/>
      <c r="E3580" s="119" t="str">
        <f t="shared" ref="E3580:G3580" si="1888">E1838</f>
        <v>DOMICILIARIA 5</v>
      </c>
      <c r="F3580" s="637">
        <f t="shared" si="1888"/>
        <v>6.64</v>
      </c>
      <c r="G3580" s="138">
        <f t="shared" si="1888"/>
        <v>0.7</v>
      </c>
      <c r="H3580" s="128">
        <v>0.3</v>
      </c>
      <c r="I3580" s="139"/>
      <c r="J3580" s="750">
        <f t="shared" si="1857"/>
        <v>1.3943999999999999</v>
      </c>
    </row>
    <row r="3581" spans="1:10">
      <c r="A3581" s="1320"/>
      <c r="B3581" s="1321"/>
      <c r="C3581" s="1321"/>
      <c r="D3581" s="1322"/>
      <c r="E3581" s="119" t="str">
        <f t="shared" ref="E3581:G3581" si="1889">E1839</f>
        <v>DOMICILIARIA 6</v>
      </c>
      <c r="F3581" s="637">
        <f t="shared" si="1889"/>
        <v>7.41</v>
      </c>
      <c r="G3581" s="138">
        <f t="shared" si="1889"/>
        <v>0.7</v>
      </c>
      <c r="H3581" s="128">
        <v>0.3</v>
      </c>
      <c r="I3581" s="139"/>
      <c r="J3581" s="750">
        <f t="shared" si="1857"/>
        <v>1.5560999999999998</v>
      </c>
    </row>
    <row r="3582" spans="1:10">
      <c r="A3582" s="1320"/>
      <c r="B3582" s="1321"/>
      <c r="C3582" s="1321"/>
      <c r="D3582" s="1322"/>
      <c r="E3582" s="119" t="str">
        <f t="shared" ref="E3582:G3582" si="1890">E1840</f>
        <v>DOMICILIARIA 7</v>
      </c>
      <c r="F3582" s="637">
        <f t="shared" si="1890"/>
        <v>6.26</v>
      </c>
      <c r="G3582" s="138">
        <f t="shared" si="1890"/>
        <v>0.7</v>
      </c>
      <c r="H3582" s="128">
        <v>0.3</v>
      </c>
      <c r="I3582" s="139"/>
      <c r="J3582" s="750">
        <f t="shared" si="1857"/>
        <v>1.3145999999999998</v>
      </c>
    </row>
    <row r="3583" spans="1:10">
      <c r="A3583" s="1320"/>
      <c r="B3583" s="1321"/>
      <c r="C3583" s="1321"/>
      <c r="D3583" s="1322"/>
      <c r="E3583" s="119" t="str">
        <f t="shared" ref="E3583:G3583" si="1891">E1841</f>
        <v>DOMICILIARIA 8</v>
      </c>
      <c r="F3583" s="637">
        <f t="shared" si="1891"/>
        <v>7.51</v>
      </c>
      <c r="G3583" s="138">
        <f t="shared" si="1891"/>
        <v>0.7</v>
      </c>
      <c r="H3583" s="128">
        <v>0.3</v>
      </c>
      <c r="I3583" s="139"/>
      <c r="J3583" s="750">
        <f t="shared" si="1857"/>
        <v>1.5770999999999999</v>
      </c>
    </row>
    <row r="3584" spans="1:10">
      <c r="A3584" s="1320"/>
      <c r="B3584" s="1321"/>
      <c r="C3584" s="1321"/>
      <c r="D3584" s="1322"/>
      <c r="E3584" s="119" t="str">
        <f t="shared" ref="E3584:G3584" si="1892">E1842</f>
        <v>DOMICILIARIA 9</v>
      </c>
      <c r="F3584" s="637">
        <f t="shared" si="1892"/>
        <v>5.0199999999999996</v>
      </c>
      <c r="G3584" s="138">
        <f t="shared" si="1892"/>
        <v>0.7</v>
      </c>
      <c r="H3584" s="128">
        <v>0.3</v>
      </c>
      <c r="I3584" s="139"/>
      <c r="J3584" s="750">
        <f t="shared" si="1857"/>
        <v>1.0541999999999998</v>
      </c>
    </row>
    <row r="3585" spans="1:10">
      <c r="A3585" s="1320"/>
      <c r="B3585" s="1321"/>
      <c r="C3585" s="1321"/>
      <c r="D3585" s="1322"/>
      <c r="E3585" s="119" t="str">
        <f t="shared" ref="E3585:G3585" si="1893">E1843</f>
        <v>DOMICILIARIA 10</v>
      </c>
      <c r="F3585" s="637">
        <f t="shared" si="1893"/>
        <v>4.9000000000000004</v>
      </c>
      <c r="G3585" s="138">
        <f t="shared" si="1893"/>
        <v>0.7</v>
      </c>
      <c r="H3585" s="128">
        <v>0.3</v>
      </c>
      <c r="I3585" s="139"/>
      <c r="J3585" s="750">
        <f t="shared" si="1857"/>
        <v>1.0289999999999999</v>
      </c>
    </row>
    <row r="3586" spans="1:10">
      <c r="A3586" s="1320"/>
      <c r="B3586" s="1321"/>
      <c r="C3586" s="1321"/>
      <c r="D3586" s="1322"/>
      <c r="E3586" s="119" t="str">
        <f t="shared" ref="E3586:G3586" si="1894">E1844</f>
        <v>DOMICILIARIA 11</v>
      </c>
      <c r="F3586" s="637">
        <f t="shared" si="1894"/>
        <v>7.06</v>
      </c>
      <c r="G3586" s="138">
        <f t="shared" si="1894"/>
        <v>0.7</v>
      </c>
      <c r="H3586" s="128">
        <v>0.3</v>
      </c>
      <c r="I3586" s="139"/>
      <c r="J3586" s="750">
        <f t="shared" si="1857"/>
        <v>1.4825999999999997</v>
      </c>
    </row>
    <row r="3587" spans="1:10">
      <c r="A3587" s="1320"/>
      <c r="B3587" s="1321"/>
      <c r="C3587" s="1321"/>
      <c r="D3587" s="1322"/>
      <c r="E3587" s="119" t="str">
        <f t="shared" ref="E3587:G3587" si="1895">E1845</f>
        <v>DOMICILIARIA 12</v>
      </c>
      <c r="F3587" s="637">
        <f t="shared" si="1895"/>
        <v>7.22</v>
      </c>
      <c r="G3587" s="138">
        <f t="shared" si="1895"/>
        <v>0.7</v>
      </c>
      <c r="H3587" s="128">
        <v>0.3</v>
      </c>
      <c r="I3587" s="139"/>
      <c r="J3587" s="750">
        <f t="shared" si="1857"/>
        <v>1.5161999999999998</v>
      </c>
    </row>
    <row r="3588" spans="1:10">
      <c r="A3588" s="1320"/>
      <c r="B3588" s="1321"/>
      <c r="C3588" s="1321"/>
      <c r="D3588" s="1322"/>
      <c r="E3588" s="119" t="str">
        <f t="shared" ref="E3588:G3588" si="1896">E1846</f>
        <v>DOMICILIARIA 13</v>
      </c>
      <c r="F3588" s="637">
        <f t="shared" si="1896"/>
        <v>4.0599999999999996</v>
      </c>
      <c r="G3588" s="138">
        <f t="shared" si="1896"/>
        <v>0.7</v>
      </c>
      <c r="H3588" s="128">
        <v>0.3</v>
      </c>
      <c r="I3588" s="139"/>
      <c r="J3588" s="750">
        <f t="shared" si="1857"/>
        <v>0.85259999999999991</v>
      </c>
    </row>
    <row r="3589" spans="1:10">
      <c r="A3589" s="1320"/>
      <c r="B3589" s="1321"/>
      <c r="C3589" s="1321"/>
      <c r="D3589" s="1322"/>
      <c r="E3589" s="119" t="str">
        <f t="shared" ref="E3589:G3589" si="1897">E1847</f>
        <v>DOMICILIARIA 14</v>
      </c>
      <c r="F3589" s="637">
        <f t="shared" si="1897"/>
        <v>7.22</v>
      </c>
      <c r="G3589" s="138">
        <f t="shared" si="1897"/>
        <v>0.7</v>
      </c>
      <c r="H3589" s="128">
        <v>0.3</v>
      </c>
      <c r="I3589" s="139"/>
      <c r="J3589" s="750">
        <f t="shared" si="1857"/>
        <v>1.5161999999999998</v>
      </c>
    </row>
    <row r="3590" spans="1:10">
      <c r="A3590" s="1320"/>
      <c r="B3590" s="1321"/>
      <c r="C3590" s="1321"/>
      <c r="D3590" s="1322"/>
      <c r="E3590" s="119" t="str">
        <f t="shared" ref="E3590:G3590" si="1898">E1848</f>
        <v>P40 A P30</v>
      </c>
      <c r="F3590" s="637">
        <f t="shared" si="1898"/>
        <v>0</v>
      </c>
      <c r="G3590" s="138">
        <f t="shared" si="1898"/>
        <v>0</v>
      </c>
      <c r="H3590" s="128">
        <v>0.3</v>
      </c>
      <c r="I3590" s="139"/>
      <c r="J3590" s="750">
        <f t="shared" si="1857"/>
        <v>0</v>
      </c>
    </row>
    <row r="3591" spans="1:10">
      <c r="A3591" s="1320"/>
      <c r="B3591" s="1321"/>
      <c r="C3591" s="1321"/>
      <c r="D3591" s="1322"/>
      <c r="E3591" s="119" t="str">
        <f t="shared" ref="E3591:G3591" si="1899">E1849</f>
        <v>DOMICILIARIA 1</v>
      </c>
      <c r="F3591" s="637">
        <f t="shared" si="1899"/>
        <v>4.63</v>
      </c>
      <c r="G3591" s="138">
        <f t="shared" si="1899"/>
        <v>0.7</v>
      </c>
      <c r="H3591" s="128">
        <v>0.3</v>
      </c>
      <c r="I3591" s="139"/>
      <c r="J3591" s="750">
        <f t="shared" si="1857"/>
        <v>0.97229999999999983</v>
      </c>
    </row>
    <row r="3592" spans="1:10">
      <c r="A3592" s="1320"/>
      <c r="B3592" s="1321"/>
      <c r="C3592" s="1321"/>
      <c r="D3592" s="1322"/>
      <c r="E3592" s="119" t="str">
        <f t="shared" ref="E3592:G3592" si="1900">E1850</f>
        <v>DOMICILIARIA 2</v>
      </c>
      <c r="F3592" s="637">
        <f t="shared" si="1900"/>
        <v>4.3600000000000003</v>
      </c>
      <c r="G3592" s="138">
        <f t="shared" si="1900"/>
        <v>0.7</v>
      </c>
      <c r="H3592" s="128">
        <v>0.3</v>
      </c>
      <c r="I3592" s="139"/>
      <c r="J3592" s="750">
        <f t="shared" si="1857"/>
        <v>0.91559999999999997</v>
      </c>
    </row>
    <row r="3593" spans="1:10">
      <c r="A3593" s="1320"/>
      <c r="B3593" s="1321"/>
      <c r="C3593" s="1321"/>
      <c r="D3593" s="1322"/>
      <c r="E3593" s="119" t="str">
        <f t="shared" ref="E3593:G3593" si="1901">E1851</f>
        <v>DOMICILIARIA 3</v>
      </c>
      <c r="F3593" s="637">
        <f t="shared" si="1901"/>
        <v>5.42</v>
      </c>
      <c r="G3593" s="138">
        <f t="shared" si="1901"/>
        <v>0.7</v>
      </c>
      <c r="H3593" s="128">
        <v>0.3</v>
      </c>
      <c r="I3593" s="139"/>
      <c r="J3593" s="750">
        <f t="shared" si="1857"/>
        <v>1.1381999999999999</v>
      </c>
    </row>
    <row r="3594" spans="1:10">
      <c r="A3594" s="1320"/>
      <c r="B3594" s="1321"/>
      <c r="C3594" s="1321"/>
      <c r="D3594" s="1322"/>
      <c r="E3594" s="119" t="str">
        <f t="shared" ref="E3594:G3594" si="1902">E1852</f>
        <v>DOMICILIARIA 4</v>
      </c>
      <c r="F3594" s="637">
        <f t="shared" si="1902"/>
        <v>6.13</v>
      </c>
      <c r="G3594" s="138">
        <f t="shared" si="1902"/>
        <v>0.7</v>
      </c>
      <c r="H3594" s="128">
        <v>0.3</v>
      </c>
      <c r="I3594" s="139"/>
      <c r="J3594" s="750">
        <f t="shared" si="1857"/>
        <v>1.2872999999999999</v>
      </c>
    </row>
    <row r="3595" spans="1:10">
      <c r="A3595" s="1320"/>
      <c r="B3595" s="1321"/>
      <c r="C3595" s="1321"/>
      <c r="D3595" s="1322"/>
      <c r="E3595" s="119" t="str">
        <f t="shared" ref="E3595:G3595" si="1903">E1853</f>
        <v>DOMICILIARIA 5</v>
      </c>
      <c r="F3595" s="637">
        <f t="shared" si="1903"/>
        <v>4.28</v>
      </c>
      <c r="G3595" s="138">
        <f t="shared" si="1903"/>
        <v>0.7</v>
      </c>
      <c r="H3595" s="128">
        <v>0.3</v>
      </c>
      <c r="I3595" s="139"/>
      <c r="J3595" s="750">
        <f t="shared" si="1857"/>
        <v>0.89879999999999993</v>
      </c>
    </row>
    <row r="3596" spans="1:10">
      <c r="A3596" s="1320"/>
      <c r="B3596" s="1321"/>
      <c r="C3596" s="1321"/>
      <c r="D3596" s="1322"/>
      <c r="E3596" s="119" t="str">
        <f t="shared" ref="E3596:G3596" si="1904">E1854</f>
        <v>DOMICILIARIA 6</v>
      </c>
      <c r="F3596" s="637">
        <f t="shared" si="1904"/>
        <v>5.51</v>
      </c>
      <c r="G3596" s="138">
        <f t="shared" si="1904"/>
        <v>0.7</v>
      </c>
      <c r="H3596" s="128">
        <v>0.3</v>
      </c>
      <c r="I3596" s="139"/>
      <c r="J3596" s="750">
        <f t="shared" si="1857"/>
        <v>1.1570999999999998</v>
      </c>
    </row>
    <row r="3597" spans="1:10">
      <c r="A3597" s="1320"/>
      <c r="B3597" s="1321"/>
      <c r="C3597" s="1321"/>
      <c r="D3597" s="1322"/>
      <c r="E3597" s="119" t="str">
        <f t="shared" ref="E3597:G3597" si="1905">E1855</f>
        <v>DOMICILIARIA 7</v>
      </c>
      <c r="F3597" s="637">
        <f t="shared" si="1905"/>
        <v>4.3099999999999996</v>
      </c>
      <c r="G3597" s="138">
        <f t="shared" si="1905"/>
        <v>0.7</v>
      </c>
      <c r="H3597" s="128">
        <v>0.3</v>
      </c>
      <c r="I3597" s="139"/>
      <c r="J3597" s="750">
        <f t="shared" si="1857"/>
        <v>0.90509999999999979</v>
      </c>
    </row>
    <row r="3598" spans="1:10">
      <c r="A3598" s="1320"/>
      <c r="B3598" s="1321"/>
      <c r="C3598" s="1321"/>
      <c r="D3598" s="1322"/>
      <c r="E3598" s="119" t="str">
        <f t="shared" ref="E3598:G3598" si="1906">E1856</f>
        <v>DOMICILIARIA 8</v>
      </c>
      <c r="F3598" s="637">
        <f t="shared" si="1906"/>
        <v>4.59</v>
      </c>
      <c r="G3598" s="138">
        <f t="shared" si="1906"/>
        <v>0.7</v>
      </c>
      <c r="H3598" s="128">
        <v>0.3</v>
      </c>
      <c r="I3598" s="139"/>
      <c r="J3598" s="750">
        <f t="shared" si="1857"/>
        <v>0.96389999999999987</v>
      </c>
    </row>
    <row r="3599" spans="1:10">
      <c r="A3599" s="1320"/>
      <c r="B3599" s="1321"/>
      <c r="C3599" s="1321"/>
      <c r="D3599" s="1322"/>
      <c r="E3599" s="119" t="str">
        <f t="shared" ref="E3599:G3599" si="1907">E1857</f>
        <v>DOMICILIARIA 9</v>
      </c>
      <c r="F3599" s="637">
        <f t="shared" si="1907"/>
        <v>4.74</v>
      </c>
      <c r="G3599" s="138">
        <f t="shared" si="1907"/>
        <v>0.7</v>
      </c>
      <c r="H3599" s="128">
        <v>0.3</v>
      </c>
      <c r="I3599" s="139"/>
      <c r="J3599" s="750">
        <f t="shared" si="1857"/>
        <v>0.99539999999999995</v>
      </c>
    </row>
    <row r="3600" spans="1:10">
      <c r="A3600" s="1320"/>
      <c r="B3600" s="1321"/>
      <c r="C3600" s="1321"/>
      <c r="D3600" s="1322"/>
      <c r="E3600" s="119" t="str">
        <f t="shared" ref="E3600:G3600" si="1908">E1858</f>
        <v>DOMICILIARIA 10</v>
      </c>
      <c r="F3600" s="637">
        <f t="shared" si="1908"/>
        <v>5.75</v>
      </c>
      <c r="G3600" s="138">
        <f t="shared" si="1908"/>
        <v>0.7</v>
      </c>
      <c r="H3600" s="128">
        <v>0.3</v>
      </c>
      <c r="I3600" s="139"/>
      <c r="J3600" s="750">
        <f t="shared" si="1857"/>
        <v>1.2074999999999998</v>
      </c>
    </row>
    <row r="3601" spans="1:10">
      <c r="A3601" s="1320"/>
      <c r="B3601" s="1321"/>
      <c r="C3601" s="1321"/>
      <c r="D3601" s="1322"/>
      <c r="E3601" s="119" t="str">
        <f t="shared" ref="E3601:G3601" si="1909">E1859</f>
        <v>DOMICILIARIA 11</v>
      </c>
      <c r="F3601" s="637">
        <f t="shared" si="1909"/>
        <v>4.6500000000000004</v>
      </c>
      <c r="G3601" s="138">
        <f t="shared" si="1909"/>
        <v>0.7</v>
      </c>
      <c r="H3601" s="128">
        <v>0.3</v>
      </c>
      <c r="I3601" s="139"/>
      <c r="J3601" s="750">
        <f t="shared" si="1857"/>
        <v>0.97649999999999992</v>
      </c>
    </row>
    <row r="3602" spans="1:10">
      <c r="A3602" s="1320"/>
      <c r="B3602" s="1321"/>
      <c r="C3602" s="1321"/>
      <c r="D3602" s="1322"/>
      <c r="E3602" s="119" t="str">
        <f t="shared" ref="E3602:G3602" si="1910">E1860</f>
        <v>DOMICILIARIA 12</v>
      </c>
      <c r="F3602" s="637">
        <f t="shared" si="1910"/>
        <v>5.46</v>
      </c>
      <c r="G3602" s="138">
        <f t="shared" si="1910"/>
        <v>0.7</v>
      </c>
      <c r="H3602" s="128">
        <v>0.3</v>
      </c>
      <c r="I3602" s="139"/>
      <c r="J3602" s="750">
        <f t="shared" si="1857"/>
        <v>1.1465999999999998</v>
      </c>
    </row>
    <row r="3603" spans="1:10">
      <c r="A3603" s="1320"/>
      <c r="B3603" s="1321"/>
      <c r="C3603" s="1321"/>
      <c r="D3603" s="1322"/>
      <c r="E3603" s="119" t="str">
        <f t="shared" ref="E3603:G3603" si="1911">E1861</f>
        <v>DOMICILIARIA 13</v>
      </c>
      <c r="F3603" s="637">
        <f t="shared" si="1911"/>
        <v>4.8</v>
      </c>
      <c r="G3603" s="138">
        <f t="shared" si="1911"/>
        <v>0.7</v>
      </c>
      <c r="H3603" s="128">
        <v>0.3</v>
      </c>
      <c r="I3603" s="139"/>
      <c r="J3603" s="750">
        <f t="shared" si="1857"/>
        <v>1.008</v>
      </c>
    </row>
    <row r="3604" spans="1:10">
      <c r="A3604" s="1320"/>
      <c r="B3604" s="1321"/>
      <c r="C3604" s="1321"/>
      <c r="D3604" s="1322"/>
      <c r="E3604" s="119" t="str">
        <f t="shared" ref="E3604:G3604" si="1912">E1862</f>
        <v>P30 A P21</v>
      </c>
      <c r="F3604" s="637">
        <f t="shared" si="1912"/>
        <v>0</v>
      </c>
      <c r="G3604" s="138">
        <f t="shared" si="1912"/>
        <v>0</v>
      </c>
      <c r="H3604" s="128">
        <v>0.3</v>
      </c>
      <c r="I3604" s="139"/>
      <c r="J3604" s="750">
        <f t="shared" si="1857"/>
        <v>0</v>
      </c>
    </row>
    <row r="3605" spans="1:10">
      <c r="A3605" s="1320"/>
      <c r="B3605" s="1321"/>
      <c r="C3605" s="1321"/>
      <c r="D3605" s="1322"/>
      <c r="E3605" s="119" t="str">
        <f t="shared" ref="E3605:G3605" si="1913">E1863</f>
        <v>DOMICILIARIA 1</v>
      </c>
      <c r="F3605" s="637">
        <f t="shared" si="1913"/>
        <v>6.07</v>
      </c>
      <c r="G3605" s="138">
        <f t="shared" si="1913"/>
        <v>0.7</v>
      </c>
      <c r="H3605" s="128">
        <v>0.3</v>
      </c>
      <c r="I3605" s="139"/>
      <c r="J3605" s="750">
        <f t="shared" si="1857"/>
        <v>1.2746999999999999</v>
      </c>
    </row>
    <row r="3606" spans="1:10">
      <c r="A3606" s="1320"/>
      <c r="B3606" s="1321"/>
      <c r="C3606" s="1321"/>
      <c r="D3606" s="1322"/>
      <c r="E3606" s="119" t="str">
        <f t="shared" ref="E3606:G3606" si="1914">E1864</f>
        <v>DOMICILIARIA 2</v>
      </c>
      <c r="F3606" s="637">
        <f t="shared" si="1914"/>
        <v>5.87</v>
      </c>
      <c r="G3606" s="138">
        <f t="shared" si="1914"/>
        <v>0.7</v>
      </c>
      <c r="H3606" s="128">
        <v>0.3</v>
      </c>
      <c r="I3606" s="139"/>
      <c r="J3606" s="750">
        <f t="shared" si="1857"/>
        <v>1.2326999999999999</v>
      </c>
    </row>
    <row r="3607" spans="1:10">
      <c r="A3607" s="1320"/>
      <c r="B3607" s="1321"/>
      <c r="C3607" s="1321"/>
      <c r="D3607" s="1322"/>
      <c r="E3607" s="119" t="str">
        <f t="shared" ref="E3607:G3607" si="1915">E1865</f>
        <v>DOMICILIARIA 3</v>
      </c>
      <c r="F3607" s="637">
        <f t="shared" si="1915"/>
        <v>6.57</v>
      </c>
      <c r="G3607" s="138">
        <f t="shared" si="1915"/>
        <v>0.7</v>
      </c>
      <c r="H3607" s="128">
        <v>0.3</v>
      </c>
      <c r="I3607" s="139"/>
      <c r="J3607" s="750">
        <f t="shared" si="1857"/>
        <v>1.3796999999999999</v>
      </c>
    </row>
    <row r="3608" spans="1:10">
      <c r="A3608" s="1320"/>
      <c r="B3608" s="1321"/>
      <c r="C3608" s="1321"/>
      <c r="D3608" s="1322"/>
      <c r="E3608" s="119" t="str">
        <f t="shared" ref="E3608:G3608" si="1916">E1866</f>
        <v>DOMICILIARIA 4</v>
      </c>
      <c r="F3608" s="637">
        <f t="shared" si="1916"/>
        <v>6.14</v>
      </c>
      <c r="G3608" s="138">
        <f t="shared" si="1916"/>
        <v>0.7</v>
      </c>
      <c r="H3608" s="128">
        <v>0.3</v>
      </c>
      <c r="I3608" s="139"/>
      <c r="J3608" s="750">
        <f t="shared" si="1857"/>
        <v>1.2893999999999997</v>
      </c>
    </row>
    <row r="3609" spans="1:10">
      <c r="A3609" s="1320"/>
      <c r="B3609" s="1321"/>
      <c r="C3609" s="1321"/>
      <c r="D3609" s="1322"/>
      <c r="E3609" s="119" t="str">
        <f t="shared" ref="E3609:G3609" si="1917">E1867</f>
        <v>P21 A P54</v>
      </c>
      <c r="F3609" s="637">
        <f t="shared" si="1917"/>
        <v>0</v>
      </c>
      <c r="G3609" s="138">
        <f t="shared" si="1917"/>
        <v>0</v>
      </c>
      <c r="H3609" s="128">
        <v>0.3</v>
      </c>
      <c r="I3609" s="139"/>
      <c r="J3609" s="750">
        <f t="shared" si="1857"/>
        <v>0</v>
      </c>
    </row>
    <row r="3610" spans="1:10">
      <c r="A3610" s="1320"/>
      <c r="B3610" s="1321"/>
      <c r="C3610" s="1321"/>
      <c r="D3610" s="1322"/>
      <c r="E3610" s="119" t="str">
        <f t="shared" ref="E3610:G3610" si="1918">E1868</f>
        <v>DOMICILIARIA 1</v>
      </c>
      <c r="F3610" s="637">
        <f t="shared" si="1918"/>
        <v>5.45</v>
      </c>
      <c r="G3610" s="138">
        <f t="shared" si="1918"/>
        <v>0.7</v>
      </c>
      <c r="H3610" s="128">
        <v>0.3</v>
      </c>
      <c r="I3610" s="139"/>
      <c r="J3610" s="750">
        <f t="shared" si="1857"/>
        <v>1.1444999999999999</v>
      </c>
    </row>
    <row r="3611" spans="1:10">
      <c r="A3611" s="1320"/>
      <c r="B3611" s="1321"/>
      <c r="C3611" s="1321"/>
      <c r="D3611" s="1322"/>
      <c r="E3611" s="119" t="str">
        <f t="shared" ref="E3611:G3611" si="1919">E1869</f>
        <v>DOMICILIARIA 2</v>
      </c>
      <c r="F3611" s="637">
        <f t="shared" si="1919"/>
        <v>5.25</v>
      </c>
      <c r="G3611" s="138">
        <f t="shared" si="1919"/>
        <v>0.7</v>
      </c>
      <c r="H3611" s="128">
        <v>0.3</v>
      </c>
      <c r="I3611" s="139"/>
      <c r="J3611" s="750">
        <f t="shared" si="1857"/>
        <v>1.1024999999999998</v>
      </c>
    </row>
    <row r="3612" spans="1:10">
      <c r="A3612" s="1320"/>
      <c r="B3612" s="1321"/>
      <c r="C3612" s="1321"/>
      <c r="D3612" s="1322"/>
      <c r="E3612" s="119" t="str">
        <f t="shared" ref="E3612:G3612" si="1920">E1870</f>
        <v>DOMICILIARIA 3</v>
      </c>
      <c r="F3612" s="637">
        <f t="shared" si="1920"/>
        <v>5.28</v>
      </c>
      <c r="G3612" s="138">
        <f t="shared" si="1920"/>
        <v>0.7</v>
      </c>
      <c r="H3612" s="128">
        <v>0.3</v>
      </c>
      <c r="I3612" s="139"/>
      <c r="J3612" s="750">
        <f t="shared" si="1857"/>
        <v>1.1087999999999998</v>
      </c>
    </row>
    <row r="3613" spans="1:10">
      <c r="A3613" s="1320"/>
      <c r="B3613" s="1321"/>
      <c r="C3613" s="1321"/>
      <c r="D3613" s="1322"/>
      <c r="E3613" s="119" t="str">
        <f t="shared" ref="E3613:G3613" si="1921">E1871</f>
        <v>DOMICILIARIA 4</v>
      </c>
      <c r="F3613" s="637">
        <f t="shared" si="1921"/>
        <v>5.25</v>
      </c>
      <c r="G3613" s="138">
        <f t="shared" si="1921"/>
        <v>0.7</v>
      </c>
      <c r="H3613" s="128">
        <v>0.3</v>
      </c>
      <c r="I3613" s="139"/>
      <c r="J3613" s="750">
        <f t="shared" ref="J3613:J3676" si="1922">+F3613*G3613*H3613</f>
        <v>1.1024999999999998</v>
      </c>
    </row>
    <row r="3614" spans="1:10">
      <c r="A3614" s="1320"/>
      <c r="B3614" s="1321"/>
      <c r="C3614" s="1321"/>
      <c r="D3614" s="1322"/>
      <c r="E3614" s="119" t="str">
        <f t="shared" ref="E3614:G3614" si="1923">E1872</f>
        <v>DOMICILIARIA 5</v>
      </c>
      <c r="F3614" s="637">
        <f t="shared" si="1923"/>
        <v>4.93</v>
      </c>
      <c r="G3614" s="138">
        <f t="shared" si="1923"/>
        <v>0.7</v>
      </c>
      <c r="H3614" s="128">
        <v>0.3</v>
      </c>
      <c r="I3614" s="139"/>
      <c r="J3614" s="750">
        <f t="shared" si="1922"/>
        <v>1.0352999999999999</v>
      </c>
    </row>
    <row r="3615" spans="1:10">
      <c r="A3615" s="1320"/>
      <c r="B3615" s="1321"/>
      <c r="C3615" s="1321"/>
      <c r="D3615" s="1322"/>
      <c r="E3615" s="119" t="str">
        <f t="shared" ref="E3615:G3615" si="1924">E1873</f>
        <v>DOMICILIARIA 6</v>
      </c>
      <c r="F3615" s="637">
        <f t="shared" si="1924"/>
        <v>4.91</v>
      </c>
      <c r="G3615" s="138">
        <f t="shared" si="1924"/>
        <v>0.7</v>
      </c>
      <c r="H3615" s="128">
        <v>0.3</v>
      </c>
      <c r="I3615" s="139"/>
      <c r="J3615" s="750">
        <f t="shared" si="1922"/>
        <v>1.0310999999999999</v>
      </c>
    </row>
    <row r="3616" spans="1:10">
      <c r="A3616" s="1320"/>
      <c r="B3616" s="1321"/>
      <c r="C3616" s="1321"/>
      <c r="D3616" s="1322"/>
      <c r="E3616" s="119" t="str">
        <f t="shared" ref="E3616:G3616" si="1925">E1874</f>
        <v>DOMICILIARIA 7</v>
      </c>
      <c r="F3616" s="637">
        <f t="shared" si="1925"/>
        <v>4.7</v>
      </c>
      <c r="G3616" s="138">
        <f t="shared" si="1925"/>
        <v>0.7</v>
      </c>
      <c r="H3616" s="128">
        <v>0.3</v>
      </c>
      <c r="I3616" s="139"/>
      <c r="J3616" s="750">
        <f t="shared" si="1922"/>
        <v>0.98699999999999999</v>
      </c>
    </row>
    <row r="3617" spans="1:10">
      <c r="A3617" s="1320"/>
      <c r="B3617" s="1321"/>
      <c r="C3617" s="1321"/>
      <c r="D3617" s="1322"/>
      <c r="E3617" s="119" t="str">
        <f t="shared" ref="E3617:G3617" si="1926">E1875</f>
        <v>DOMICILIARIA 8</v>
      </c>
      <c r="F3617" s="637">
        <f t="shared" si="1926"/>
        <v>5.19</v>
      </c>
      <c r="G3617" s="138">
        <f t="shared" si="1926"/>
        <v>0.7</v>
      </c>
      <c r="H3617" s="128">
        <v>0.3</v>
      </c>
      <c r="I3617" s="139"/>
      <c r="J3617" s="750">
        <f t="shared" si="1922"/>
        <v>1.0898999999999999</v>
      </c>
    </row>
    <row r="3618" spans="1:10">
      <c r="A3618" s="1320"/>
      <c r="B3618" s="1321"/>
      <c r="C3618" s="1321"/>
      <c r="D3618" s="1322"/>
      <c r="E3618" s="119" t="str">
        <f t="shared" ref="E3618:G3618" si="1927">E1876</f>
        <v>DOMICILIARIA 9</v>
      </c>
      <c r="F3618" s="637">
        <f t="shared" si="1927"/>
        <v>5.69</v>
      </c>
      <c r="G3618" s="138">
        <f t="shared" si="1927"/>
        <v>0.7</v>
      </c>
      <c r="H3618" s="128">
        <v>0.3</v>
      </c>
      <c r="I3618" s="139"/>
      <c r="J3618" s="750">
        <f t="shared" si="1922"/>
        <v>1.1949000000000001</v>
      </c>
    </row>
    <row r="3619" spans="1:10">
      <c r="A3619" s="1320"/>
      <c r="B3619" s="1321"/>
      <c r="C3619" s="1321"/>
      <c r="D3619" s="1322"/>
      <c r="E3619" s="119" t="str">
        <f t="shared" ref="E3619:G3619" si="1928">E1877</f>
        <v>DOMICILIARIA 10</v>
      </c>
      <c r="F3619" s="637">
        <f t="shared" si="1928"/>
        <v>4.34</v>
      </c>
      <c r="G3619" s="138">
        <f t="shared" si="1928"/>
        <v>0.7</v>
      </c>
      <c r="H3619" s="128">
        <v>0.3</v>
      </c>
      <c r="I3619" s="139"/>
      <c r="J3619" s="750">
        <f t="shared" si="1922"/>
        <v>0.91139999999999988</v>
      </c>
    </row>
    <row r="3620" spans="1:10">
      <c r="A3620" s="1320"/>
      <c r="B3620" s="1321"/>
      <c r="C3620" s="1321"/>
      <c r="D3620" s="1322"/>
      <c r="E3620" s="119" t="str">
        <f t="shared" ref="E3620:G3620" si="1929">E1878</f>
        <v>DOMICILIARIA 11</v>
      </c>
      <c r="F3620" s="637">
        <f t="shared" si="1929"/>
        <v>5.35</v>
      </c>
      <c r="G3620" s="138">
        <f t="shared" si="1929"/>
        <v>0.7</v>
      </c>
      <c r="H3620" s="128">
        <v>0.3</v>
      </c>
      <c r="I3620" s="139"/>
      <c r="J3620" s="750">
        <f t="shared" si="1922"/>
        <v>1.1234999999999999</v>
      </c>
    </row>
    <row r="3621" spans="1:10">
      <c r="A3621" s="1320"/>
      <c r="B3621" s="1321"/>
      <c r="C3621" s="1321"/>
      <c r="D3621" s="1322"/>
      <c r="E3621" s="119" t="str">
        <f t="shared" ref="E3621:G3621" si="1930">E1879</f>
        <v>DOMICILIARIA 12</v>
      </c>
      <c r="F3621" s="637">
        <f t="shared" si="1930"/>
        <v>5.14</v>
      </c>
      <c r="G3621" s="138">
        <f t="shared" si="1930"/>
        <v>0.7</v>
      </c>
      <c r="H3621" s="128">
        <v>0.3</v>
      </c>
      <c r="I3621" s="139"/>
      <c r="J3621" s="750">
        <f t="shared" si="1922"/>
        <v>1.0793999999999997</v>
      </c>
    </row>
    <row r="3622" spans="1:10">
      <c r="A3622" s="1320"/>
      <c r="B3622" s="1321"/>
      <c r="C3622" s="1321"/>
      <c r="D3622" s="1322"/>
      <c r="E3622" s="119" t="str">
        <f t="shared" ref="E3622:G3622" si="1931">E1880</f>
        <v>DOMICILIARIA 13</v>
      </c>
      <c r="F3622" s="637">
        <f t="shared" si="1931"/>
        <v>4.3099999999999996</v>
      </c>
      <c r="G3622" s="138">
        <f t="shared" si="1931"/>
        <v>0.7</v>
      </c>
      <c r="H3622" s="128">
        <v>0.3</v>
      </c>
      <c r="I3622" s="139"/>
      <c r="J3622" s="750">
        <f t="shared" si="1922"/>
        <v>0.90509999999999979</v>
      </c>
    </row>
    <row r="3623" spans="1:10">
      <c r="A3623" s="1320"/>
      <c r="B3623" s="1321"/>
      <c r="C3623" s="1321"/>
      <c r="D3623" s="1322"/>
      <c r="E3623" s="119" t="str">
        <f t="shared" ref="E3623:G3623" si="1932">E1881</f>
        <v>P54 A P14</v>
      </c>
      <c r="F3623" s="637">
        <f t="shared" si="1932"/>
        <v>0</v>
      </c>
      <c r="G3623" s="138">
        <f t="shared" si="1932"/>
        <v>0</v>
      </c>
      <c r="H3623" s="128">
        <v>0.3</v>
      </c>
      <c r="I3623" s="139"/>
      <c r="J3623" s="750">
        <f t="shared" si="1922"/>
        <v>0</v>
      </c>
    </row>
    <row r="3624" spans="1:10">
      <c r="A3624" s="1320"/>
      <c r="B3624" s="1321"/>
      <c r="C3624" s="1321"/>
      <c r="D3624" s="1322"/>
      <c r="E3624" s="119" t="str">
        <f t="shared" ref="E3624:G3624" si="1933">E1882</f>
        <v>DOMICILIARIA 1</v>
      </c>
      <c r="F3624" s="637">
        <f t="shared" si="1933"/>
        <v>5.33</v>
      </c>
      <c r="G3624" s="138">
        <f t="shared" si="1933"/>
        <v>0.7</v>
      </c>
      <c r="H3624" s="128">
        <v>0.3</v>
      </c>
      <c r="I3624" s="139"/>
      <c r="J3624" s="750">
        <f t="shared" si="1922"/>
        <v>1.1193</v>
      </c>
    </row>
    <row r="3625" spans="1:10">
      <c r="A3625" s="1320"/>
      <c r="B3625" s="1321"/>
      <c r="C3625" s="1321"/>
      <c r="D3625" s="1322"/>
      <c r="E3625" s="119" t="str">
        <f t="shared" ref="E3625:G3625" si="1934">E1883</f>
        <v>DOMICILIARIA 2</v>
      </c>
      <c r="F3625" s="637">
        <f t="shared" si="1934"/>
        <v>4.29</v>
      </c>
      <c r="G3625" s="138">
        <f t="shared" si="1934"/>
        <v>0.7</v>
      </c>
      <c r="H3625" s="128">
        <v>0.3</v>
      </c>
      <c r="I3625" s="139"/>
      <c r="J3625" s="750">
        <f t="shared" si="1922"/>
        <v>0.90089999999999981</v>
      </c>
    </row>
    <row r="3626" spans="1:10">
      <c r="A3626" s="1320"/>
      <c r="B3626" s="1321"/>
      <c r="C3626" s="1321"/>
      <c r="D3626" s="1322"/>
      <c r="E3626" s="119" t="str">
        <f t="shared" ref="E3626:G3626" si="1935">E1884</f>
        <v>DOMICILIARIA 3</v>
      </c>
      <c r="F3626" s="637">
        <f t="shared" si="1935"/>
        <v>5.53</v>
      </c>
      <c r="G3626" s="138">
        <f t="shared" si="1935"/>
        <v>0.7</v>
      </c>
      <c r="H3626" s="128">
        <v>0.3</v>
      </c>
      <c r="I3626" s="139"/>
      <c r="J3626" s="750">
        <f t="shared" si="1922"/>
        <v>1.1613</v>
      </c>
    </row>
    <row r="3627" spans="1:10">
      <c r="A3627" s="1320"/>
      <c r="B3627" s="1321"/>
      <c r="C3627" s="1321"/>
      <c r="D3627" s="1322"/>
      <c r="E3627" s="119" t="str">
        <f t="shared" ref="E3627:G3627" si="1936">E1885</f>
        <v>DOMICILIARIA 4</v>
      </c>
      <c r="F3627" s="637">
        <f t="shared" si="1936"/>
        <v>5.7</v>
      </c>
      <c r="G3627" s="138">
        <f t="shared" si="1936"/>
        <v>0.7</v>
      </c>
      <c r="H3627" s="128">
        <v>0.3</v>
      </c>
      <c r="I3627" s="139"/>
      <c r="J3627" s="750">
        <f t="shared" si="1922"/>
        <v>1.1969999999999998</v>
      </c>
    </row>
    <row r="3628" spans="1:10">
      <c r="A3628" s="1320"/>
      <c r="B3628" s="1321"/>
      <c r="C3628" s="1321"/>
      <c r="D3628" s="1322"/>
      <c r="E3628" s="119" t="str">
        <f t="shared" ref="E3628:G3628" si="1937">E1886</f>
        <v>DOMICILIARIA 5</v>
      </c>
      <c r="F3628" s="637">
        <f t="shared" si="1937"/>
        <v>4.5</v>
      </c>
      <c r="G3628" s="138">
        <f t="shared" si="1937"/>
        <v>0.7</v>
      </c>
      <c r="H3628" s="128">
        <v>0.3</v>
      </c>
      <c r="I3628" s="139"/>
      <c r="J3628" s="750">
        <f t="shared" si="1922"/>
        <v>0.94499999999999995</v>
      </c>
    </row>
    <row r="3629" spans="1:10">
      <c r="A3629" s="1320"/>
      <c r="B3629" s="1321"/>
      <c r="C3629" s="1321"/>
      <c r="D3629" s="1322"/>
      <c r="E3629" s="119" t="str">
        <f t="shared" ref="E3629:G3629" si="1938">E1887</f>
        <v>DOMICILIARIA 6</v>
      </c>
      <c r="F3629" s="637">
        <f t="shared" si="1938"/>
        <v>5.38</v>
      </c>
      <c r="G3629" s="138">
        <f t="shared" si="1938"/>
        <v>0.7</v>
      </c>
      <c r="H3629" s="128">
        <v>0.3</v>
      </c>
      <c r="I3629" s="139"/>
      <c r="J3629" s="750">
        <f t="shared" si="1922"/>
        <v>1.1297999999999999</v>
      </c>
    </row>
    <row r="3630" spans="1:10">
      <c r="A3630" s="1320"/>
      <c r="B3630" s="1321"/>
      <c r="C3630" s="1321"/>
      <c r="D3630" s="1322"/>
      <c r="E3630" s="119" t="str">
        <f t="shared" ref="E3630:G3630" si="1939">E1888</f>
        <v>P14 A P55</v>
      </c>
      <c r="F3630" s="637">
        <f t="shared" si="1939"/>
        <v>0</v>
      </c>
      <c r="G3630" s="138">
        <f t="shared" si="1939"/>
        <v>0</v>
      </c>
      <c r="H3630" s="128">
        <v>0.3</v>
      </c>
      <c r="I3630" s="139"/>
      <c r="J3630" s="750">
        <f t="shared" si="1922"/>
        <v>0</v>
      </c>
    </row>
    <row r="3631" spans="1:10">
      <c r="A3631" s="1320"/>
      <c r="B3631" s="1321"/>
      <c r="C3631" s="1321"/>
      <c r="D3631" s="1322"/>
      <c r="E3631" s="119" t="str">
        <f t="shared" ref="E3631:G3631" si="1940">E1889</f>
        <v>DOMICILIARIA 1</v>
      </c>
      <c r="F3631" s="637">
        <f t="shared" si="1940"/>
        <v>4.54</v>
      </c>
      <c r="G3631" s="138">
        <f t="shared" si="1940"/>
        <v>0.7</v>
      </c>
      <c r="H3631" s="128">
        <v>0.3</v>
      </c>
      <c r="I3631" s="139"/>
      <c r="J3631" s="750">
        <f t="shared" si="1922"/>
        <v>0.95339999999999991</v>
      </c>
    </row>
    <row r="3632" spans="1:10">
      <c r="A3632" s="1320"/>
      <c r="B3632" s="1321"/>
      <c r="C3632" s="1321"/>
      <c r="D3632" s="1322"/>
      <c r="E3632" s="119" t="str">
        <f t="shared" ref="E3632:G3632" si="1941">E1890</f>
        <v>DOMICILIARIA 2</v>
      </c>
      <c r="F3632" s="637">
        <f t="shared" si="1941"/>
        <v>4.5199999999999996</v>
      </c>
      <c r="G3632" s="138">
        <f t="shared" si="1941"/>
        <v>0.7</v>
      </c>
      <c r="H3632" s="128">
        <v>0.3</v>
      </c>
      <c r="I3632" s="139"/>
      <c r="J3632" s="750">
        <f t="shared" si="1922"/>
        <v>0.94919999999999982</v>
      </c>
    </row>
    <row r="3633" spans="1:10">
      <c r="A3633" s="1320"/>
      <c r="B3633" s="1321"/>
      <c r="C3633" s="1321"/>
      <c r="D3633" s="1322"/>
      <c r="E3633" s="119" t="str">
        <f t="shared" ref="E3633:G3633" si="1942">E1891</f>
        <v>DOMICILIARIA 3</v>
      </c>
      <c r="F3633" s="637">
        <f t="shared" si="1942"/>
        <v>4.66</v>
      </c>
      <c r="G3633" s="138">
        <f t="shared" si="1942"/>
        <v>0.7</v>
      </c>
      <c r="H3633" s="128">
        <v>0.3</v>
      </c>
      <c r="I3633" s="139"/>
      <c r="J3633" s="750">
        <f t="shared" si="1922"/>
        <v>0.97859999999999991</v>
      </c>
    </row>
    <row r="3634" spans="1:10">
      <c r="A3634" s="1320"/>
      <c r="B3634" s="1321"/>
      <c r="C3634" s="1321"/>
      <c r="D3634" s="1322"/>
      <c r="E3634" s="119" t="str">
        <f t="shared" ref="E3634:G3634" si="1943">E1892</f>
        <v>DOMICILIARIA 4</v>
      </c>
      <c r="F3634" s="637">
        <f t="shared" si="1943"/>
        <v>4.43</v>
      </c>
      <c r="G3634" s="138">
        <f t="shared" si="1943"/>
        <v>0.7</v>
      </c>
      <c r="H3634" s="128">
        <v>0.3</v>
      </c>
      <c r="I3634" s="139"/>
      <c r="J3634" s="750">
        <f t="shared" si="1922"/>
        <v>0.93029999999999979</v>
      </c>
    </row>
    <row r="3635" spans="1:10">
      <c r="A3635" s="1320"/>
      <c r="B3635" s="1321"/>
      <c r="C3635" s="1321"/>
      <c r="D3635" s="1322"/>
      <c r="E3635" s="119" t="str">
        <f t="shared" ref="E3635:G3635" si="1944">E1893</f>
        <v>DOMICILIARIA 5</v>
      </c>
      <c r="F3635" s="637">
        <f t="shared" si="1944"/>
        <v>10</v>
      </c>
      <c r="G3635" s="138">
        <f t="shared" si="1944"/>
        <v>0.7</v>
      </c>
      <c r="H3635" s="128">
        <v>0.3</v>
      </c>
      <c r="I3635" s="139"/>
      <c r="J3635" s="750">
        <f t="shared" si="1922"/>
        <v>2.1</v>
      </c>
    </row>
    <row r="3636" spans="1:10">
      <c r="A3636" s="1320"/>
      <c r="B3636" s="1321"/>
      <c r="C3636" s="1321"/>
      <c r="D3636" s="1322"/>
      <c r="E3636" s="119" t="str">
        <f t="shared" ref="E3636:G3636" si="1945">E1894</f>
        <v>DOMICILIARIA 6</v>
      </c>
      <c r="F3636" s="637">
        <f t="shared" si="1945"/>
        <v>5.15</v>
      </c>
      <c r="G3636" s="138">
        <f t="shared" si="1945"/>
        <v>0.7</v>
      </c>
      <c r="H3636" s="128">
        <v>0.3</v>
      </c>
      <c r="I3636" s="139"/>
      <c r="J3636" s="750">
        <f t="shared" si="1922"/>
        <v>1.0814999999999999</v>
      </c>
    </row>
    <row r="3637" spans="1:10">
      <c r="A3637" s="1320"/>
      <c r="B3637" s="1321"/>
      <c r="C3637" s="1321"/>
      <c r="D3637" s="1322"/>
      <c r="E3637" s="119" t="str">
        <f t="shared" ref="E3637:G3637" si="1946">E1895</f>
        <v>DOMICILIARIA 7</v>
      </c>
      <c r="F3637" s="637">
        <f t="shared" si="1946"/>
        <v>5.88</v>
      </c>
      <c r="G3637" s="138">
        <f t="shared" si="1946"/>
        <v>0.7</v>
      </c>
      <c r="H3637" s="128">
        <v>0.3</v>
      </c>
      <c r="I3637" s="139"/>
      <c r="J3637" s="750">
        <f t="shared" si="1922"/>
        <v>1.2347999999999999</v>
      </c>
    </row>
    <row r="3638" spans="1:10">
      <c r="A3638" s="1320"/>
      <c r="B3638" s="1321"/>
      <c r="C3638" s="1321"/>
      <c r="D3638" s="1322"/>
      <c r="E3638" s="119" t="str">
        <f t="shared" ref="E3638:G3638" si="1947">E1896</f>
        <v>DOMICILIARIA 8</v>
      </c>
      <c r="F3638" s="637">
        <f t="shared" si="1947"/>
        <v>5.74</v>
      </c>
      <c r="G3638" s="138">
        <f t="shared" si="1947"/>
        <v>0.7</v>
      </c>
      <c r="H3638" s="128">
        <v>0.3</v>
      </c>
      <c r="I3638" s="139"/>
      <c r="J3638" s="750">
        <f t="shared" si="1922"/>
        <v>1.2053999999999998</v>
      </c>
    </row>
    <row r="3639" spans="1:10">
      <c r="A3639" s="1320"/>
      <c r="B3639" s="1321"/>
      <c r="C3639" s="1321"/>
      <c r="D3639" s="1322"/>
      <c r="E3639" s="119" t="str">
        <f t="shared" ref="E3639:G3639" si="1948">E1897</f>
        <v>DOMICILIARIA 9</v>
      </c>
      <c r="F3639" s="637">
        <f t="shared" si="1948"/>
        <v>5.68</v>
      </c>
      <c r="G3639" s="138">
        <f t="shared" si="1948"/>
        <v>0.7</v>
      </c>
      <c r="H3639" s="128">
        <v>0.3</v>
      </c>
      <c r="I3639" s="139"/>
      <c r="J3639" s="750">
        <f t="shared" si="1922"/>
        <v>1.1927999999999999</v>
      </c>
    </row>
    <row r="3640" spans="1:10">
      <c r="A3640" s="1320"/>
      <c r="B3640" s="1321"/>
      <c r="C3640" s="1321"/>
      <c r="D3640" s="1322"/>
      <c r="E3640" s="119" t="str">
        <f t="shared" ref="E3640:G3640" si="1949">E1898</f>
        <v>DOMICILIARIA 10</v>
      </c>
      <c r="F3640" s="637">
        <f t="shared" si="1949"/>
        <v>5.85</v>
      </c>
      <c r="G3640" s="138">
        <f t="shared" si="1949"/>
        <v>0.7</v>
      </c>
      <c r="H3640" s="128">
        <v>0.3</v>
      </c>
      <c r="I3640" s="139"/>
      <c r="J3640" s="750">
        <f t="shared" si="1922"/>
        <v>1.2284999999999999</v>
      </c>
    </row>
    <row r="3641" spans="1:10">
      <c r="A3641" s="1320"/>
      <c r="B3641" s="1321"/>
      <c r="C3641" s="1321"/>
      <c r="D3641" s="1322"/>
      <c r="E3641" s="119" t="str">
        <f t="shared" ref="E3641:G3641" si="1950">E1899</f>
        <v>DOMICILIARIA 11</v>
      </c>
      <c r="F3641" s="637">
        <f t="shared" si="1950"/>
        <v>9.8000000000000007</v>
      </c>
      <c r="G3641" s="138">
        <f t="shared" si="1950"/>
        <v>0.7</v>
      </c>
      <c r="H3641" s="128">
        <v>0.3</v>
      </c>
      <c r="I3641" s="139"/>
      <c r="J3641" s="750">
        <f t="shared" si="1922"/>
        <v>2.0579999999999998</v>
      </c>
    </row>
    <row r="3642" spans="1:10">
      <c r="A3642" s="1320"/>
      <c r="B3642" s="1321"/>
      <c r="C3642" s="1321"/>
      <c r="D3642" s="1322"/>
      <c r="E3642" s="119" t="str">
        <f t="shared" ref="E3642:G3642" si="1951">E1900</f>
        <v>DOMICILIARIA 12</v>
      </c>
      <c r="F3642" s="637">
        <f t="shared" si="1951"/>
        <v>6.03</v>
      </c>
      <c r="G3642" s="138">
        <f t="shared" si="1951"/>
        <v>0.7</v>
      </c>
      <c r="H3642" s="128">
        <v>0.3</v>
      </c>
      <c r="I3642" s="139"/>
      <c r="J3642" s="750">
        <f t="shared" si="1922"/>
        <v>1.2663</v>
      </c>
    </row>
    <row r="3643" spans="1:10">
      <c r="A3643" s="1320"/>
      <c r="B3643" s="1321"/>
      <c r="C3643" s="1321"/>
      <c r="D3643" s="1322"/>
      <c r="E3643" s="119" t="str">
        <f t="shared" ref="E3643:G3643" si="1952">E1901</f>
        <v>P55 A P4</v>
      </c>
      <c r="F3643" s="637">
        <f t="shared" si="1952"/>
        <v>0</v>
      </c>
      <c r="G3643" s="138">
        <f t="shared" si="1952"/>
        <v>0</v>
      </c>
      <c r="H3643" s="128">
        <v>0.3</v>
      </c>
      <c r="I3643" s="139"/>
      <c r="J3643" s="750">
        <f t="shared" si="1922"/>
        <v>0</v>
      </c>
    </row>
    <row r="3644" spans="1:10">
      <c r="A3644" s="1320"/>
      <c r="B3644" s="1321"/>
      <c r="C3644" s="1321"/>
      <c r="D3644" s="1322"/>
      <c r="E3644" s="119" t="str">
        <f t="shared" ref="E3644:G3644" si="1953">E1902</f>
        <v>DOMICILIARIA 1</v>
      </c>
      <c r="F3644" s="637">
        <f t="shared" si="1953"/>
        <v>4.47</v>
      </c>
      <c r="G3644" s="138">
        <f t="shared" si="1953"/>
        <v>0.7</v>
      </c>
      <c r="H3644" s="128">
        <v>0.3</v>
      </c>
      <c r="I3644" s="139"/>
      <c r="J3644" s="750">
        <f t="shared" si="1922"/>
        <v>0.93869999999999987</v>
      </c>
    </row>
    <row r="3645" spans="1:10">
      <c r="A3645" s="1320"/>
      <c r="B3645" s="1321"/>
      <c r="C3645" s="1321"/>
      <c r="D3645" s="1322"/>
      <c r="E3645" s="119" t="str">
        <f t="shared" ref="E3645:G3645" si="1954">E1903</f>
        <v>DOMICILIARIA 2</v>
      </c>
      <c r="F3645" s="637">
        <f t="shared" si="1954"/>
        <v>5.32</v>
      </c>
      <c r="G3645" s="138">
        <f t="shared" si="1954"/>
        <v>0.7</v>
      </c>
      <c r="H3645" s="128">
        <v>0.3</v>
      </c>
      <c r="I3645" s="139"/>
      <c r="J3645" s="750">
        <f t="shared" si="1922"/>
        <v>1.1172</v>
      </c>
    </row>
    <row r="3646" spans="1:10">
      <c r="A3646" s="1320"/>
      <c r="B3646" s="1321"/>
      <c r="C3646" s="1321"/>
      <c r="D3646" s="1322"/>
      <c r="E3646" s="119" t="str">
        <f t="shared" ref="E3646:G3646" si="1955">E1904</f>
        <v>DOMICILIARIA 3</v>
      </c>
      <c r="F3646" s="637">
        <f t="shared" si="1955"/>
        <v>5.48</v>
      </c>
      <c r="G3646" s="138">
        <f t="shared" si="1955"/>
        <v>0.7</v>
      </c>
      <c r="H3646" s="128">
        <v>0.3</v>
      </c>
      <c r="I3646" s="139"/>
      <c r="J3646" s="750">
        <f t="shared" si="1922"/>
        <v>1.1507999999999998</v>
      </c>
    </row>
    <row r="3647" spans="1:10">
      <c r="A3647" s="1320"/>
      <c r="B3647" s="1321"/>
      <c r="C3647" s="1321"/>
      <c r="D3647" s="1322"/>
      <c r="E3647" s="119" t="str">
        <f t="shared" ref="E3647:G3647" si="1956">E1905</f>
        <v>DOMICILIARIA 4</v>
      </c>
      <c r="F3647" s="637">
        <f t="shared" si="1956"/>
        <v>4.72</v>
      </c>
      <c r="G3647" s="138">
        <f t="shared" si="1956"/>
        <v>0.7</v>
      </c>
      <c r="H3647" s="128">
        <v>0.3</v>
      </c>
      <c r="I3647" s="139"/>
      <c r="J3647" s="750">
        <f t="shared" si="1922"/>
        <v>0.99119999999999986</v>
      </c>
    </row>
    <row r="3648" spans="1:10">
      <c r="A3648" s="1320"/>
      <c r="B3648" s="1321"/>
      <c r="C3648" s="1321"/>
      <c r="D3648" s="1322"/>
      <c r="E3648" s="119" t="str">
        <f t="shared" ref="E3648:G3648" si="1957">E1906</f>
        <v>DOMICILIARIA 5</v>
      </c>
      <c r="F3648" s="637">
        <f t="shared" si="1957"/>
        <v>5.66</v>
      </c>
      <c r="G3648" s="138">
        <f t="shared" si="1957"/>
        <v>0.7</v>
      </c>
      <c r="H3648" s="128">
        <v>0.3</v>
      </c>
      <c r="I3648" s="139"/>
      <c r="J3648" s="750">
        <f t="shared" si="1922"/>
        <v>1.1885999999999999</v>
      </c>
    </row>
    <row r="3649" spans="1:10">
      <c r="A3649" s="1320"/>
      <c r="B3649" s="1321"/>
      <c r="C3649" s="1321"/>
      <c r="D3649" s="1322"/>
      <c r="E3649" s="119" t="str">
        <f t="shared" ref="E3649:G3649" si="1958">E1907</f>
        <v>DOMICILIARIA 6</v>
      </c>
      <c r="F3649" s="637">
        <f t="shared" si="1958"/>
        <v>4.83</v>
      </c>
      <c r="G3649" s="138">
        <f t="shared" si="1958"/>
        <v>0.7</v>
      </c>
      <c r="H3649" s="128">
        <v>0.3</v>
      </c>
      <c r="I3649" s="139"/>
      <c r="J3649" s="750">
        <f t="shared" si="1922"/>
        <v>1.0143</v>
      </c>
    </row>
    <row r="3650" spans="1:10">
      <c r="A3650" s="1320"/>
      <c r="B3650" s="1321"/>
      <c r="C3650" s="1321"/>
      <c r="D3650" s="1322"/>
      <c r="E3650" s="119" t="str">
        <f t="shared" ref="E3650:G3650" si="1959">E1908</f>
        <v>DOMICILIARIA 7</v>
      </c>
      <c r="F3650" s="637">
        <f t="shared" si="1959"/>
        <v>5.72</v>
      </c>
      <c r="G3650" s="138">
        <f t="shared" si="1959"/>
        <v>0.7</v>
      </c>
      <c r="H3650" s="128">
        <v>0.3</v>
      </c>
      <c r="I3650" s="139"/>
      <c r="J3650" s="750">
        <f t="shared" si="1922"/>
        <v>1.2011999999999998</v>
      </c>
    </row>
    <row r="3651" spans="1:10">
      <c r="A3651" s="1320"/>
      <c r="B3651" s="1321"/>
      <c r="C3651" s="1321"/>
      <c r="D3651" s="1322"/>
      <c r="E3651" s="119" t="str">
        <f t="shared" ref="E3651:G3651" si="1960">E1909</f>
        <v>DOMICILIARIA 8</v>
      </c>
      <c r="F3651" s="637">
        <f t="shared" si="1960"/>
        <v>5.19</v>
      </c>
      <c r="G3651" s="138">
        <f t="shared" si="1960"/>
        <v>0.7</v>
      </c>
      <c r="H3651" s="128">
        <v>0.3</v>
      </c>
      <c r="I3651" s="139"/>
      <c r="J3651" s="750">
        <f t="shared" si="1922"/>
        <v>1.0898999999999999</v>
      </c>
    </row>
    <row r="3652" spans="1:10">
      <c r="A3652" s="1320"/>
      <c r="B3652" s="1321"/>
      <c r="C3652" s="1321"/>
      <c r="D3652" s="1322"/>
      <c r="E3652" s="119" t="str">
        <f t="shared" ref="E3652:G3652" si="1961">E1910</f>
        <v>DOMICILIARIA 9</v>
      </c>
      <c r="F3652" s="637">
        <f t="shared" si="1961"/>
        <v>5.35</v>
      </c>
      <c r="G3652" s="138">
        <f t="shared" si="1961"/>
        <v>0.7</v>
      </c>
      <c r="H3652" s="128">
        <v>0.3</v>
      </c>
      <c r="I3652" s="139"/>
      <c r="J3652" s="750">
        <f t="shared" si="1922"/>
        <v>1.1234999999999999</v>
      </c>
    </row>
    <row r="3653" spans="1:10">
      <c r="A3653" s="1320"/>
      <c r="B3653" s="1321"/>
      <c r="C3653" s="1321"/>
      <c r="D3653" s="1322"/>
      <c r="E3653" s="119" t="str">
        <f t="shared" ref="E3653:G3653" si="1962">E1911</f>
        <v>DOMICILIARIA 10</v>
      </c>
      <c r="F3653" s="637">
        <f t="shared" si="1962"/>
        <v>6.13</v>
      </c>
      <c r="G3653" s="138">
        <f t="shared" si="1962"/>
        <v>0.7</v>
      </c>
      <c r="H3653" s="128">
        <v>0.3</v>
      </c>
      <c r="I3653" s="139"/>
      <c r="J3653" s="750">
        <f t="shared" si="1922"/>
        <v>1.2872999999999999</v>
      </c>
    </row>
    <row r="3654" spans="1:10">
      <c r="A3654" s="1320"/>
      <c r="B3654" s="1321"/>
      <c r="C3654" s="1321"/>
      <c r="D3654" s="1322"/>
      <c r="E3654" s="119" t="str">
        <f t="shared" ref="E3654:G3654" si="1963">E1912</f>
        <v>DOMICILIARIA 11</v>
      </c>
      <c r="F3654" s="637">
        <f t="shared" si="1963"/>
        <v>5.6</v>
      </c>
      <c r="G3654" s="138">
        <f t="shared" si="1963"/>
        <v>0.7</v>
      </c>
      <c r="H3654" s="128">
        <v>0.3</v>
      </c>
      <c r="I3654" s="139"/>
      <c r="J3654" s="750">
        <f t="shared" si="1922"/>
        <v>1.1759999999999997</v>
      </c>
    </row>
    <row r="3655" spans="1:10">
      <c r="A3655" s="1320"/>
      <c r="B3655" s="1321"/>
      <c r="C3655" s="1321"/>
      <c r="D3655" s="1322"/>
      <c r="E3655" s="119" t="str">
        <f t="shared" ref="E3655:G3655" si="1964">E1913</f>
        <v>DOMICILIARIA 12</v>
      </c>
      <c r="F3655" s="637">
        <f t="shared" si="1964"/>
        <v>6.1</v>
      </c>
      <c r="G3655" s="138">
        <f t="shared" si="1964"/>
        <v>0.7</v>
      </c>
      <c r="H3655" s="128">
        <v>0.3</v>
      </c>
      <c r="I3655" s="139"/>
      <c r="J3655" s="750">
        <f t="shared" si="1922"/>
        <v>1.2809999999999999</v>
      </c>
    </row>
    <row r="3656" spans="1:10">
      <c r="A3656" s="1320"/>
      <c r="B3656" s="1321"/>
      <c r="C3656" s="1321"/>
      <c r="D3656" s="1322"/>
      <c r="E3656" s="119" t="str">
        <f t="shared" ref="E3656:G3656" si="1965">E1914</f>
        <v>DOMICILIARIA 13</v>
      </c>
      <c r="F3656" s="637">
        <f t="shared" si="1965"/>
        <v>4.97</v>
      </c>
      <c r="G3656" s="138">
        <f t="shared" si="1965"/>
        <v>0.7</v>
      </c>
      <c r="H3656" s="128">
        <v>0.3</v>
      </c>
      <c r="I3656" s="139"/>
      <c r="J3656" s="750">
        <f t="shared" si="1922"/>
        <v>1.0436999999999999</v>
      </c>
    </row>
    <row r="3657" spans="1:10">
      <c r="A3657" s="1320"/>
      <c r="B3657" s="1321"/>
      <c r="C3657" s="1321"/>
      <c r="D3657" s="1322"/>
      <c r="E3657" s="119" t="str">
        <f t="shared" ref="E3657:G3657" si="1966">E1915</f>
        <v>DOMICILIARIA 14</v>
      </c>
      <c r="F3657" s="637">
        <f t="shared" si="1966"/>
        <v>5.39</v>
      </c>
      <c r="G3657" s="138">
        <f t="shared" si="1966"/>
        <v>0.7</v>
      </c>
      <c r="H3657" s="128">
        <v>0.3</v>
      </c>
      <c r="I3657" s="139"/>
      <c r="J3657" s="750">
        <f t="shared" si="1922"/>
        <v>1.1318999999999999</v>
      </c>
    </row>
    <row r="3658" spans="1:10">
      <c r="A3658" s="1320"/>
      <c r="B3658" s="1321"/>
      <c r="C3658" s="1321"/>
      <c r="D3658" s="1322"/>
      <c r="E3658" s="119" t="str">
        <f t="shared" ref="E3658:G3658" si="1967">E1916</f>
        <v>DOMICILIARIA 15</v>
      </c>
      <c r="F3658" s="637">
        <f t="shared" si="1967"/>
        <v>5.22</v>
      </c>
      <c r="G3658" s="138">
        <f t="shared" si="1967"/>
        <v>0.7</v>
      </c>
      <c r="H3658" s="128">
        <v>0.3</v>
      </c>
      <c r="I3658" s="139"/>
      <c r="J3658" s="750">
        <f t="shared" si="1922"/>
        <v>1.0961999999999998</v>
      </c>
    </row>
    <row r="3659" spans="1:10">
      <c r="A3659" s="1320"/>
      <c r="B3659" s="1321"/>
      <c r="C3659" s="1321"/>
      <c r="D3659" s="1322"/>
      <c r="E3659" s="119" t="str">
        <f t="shared" ref="E3659:G3659" si="1968">E1917</f>
        <v>P4 A P1</v>
      </c>
      <c r="F3659" s="637">
        <f t="shared" si="1968"/>
        <v>0</v>
      </c>
      <c r="G3659" s="138">
        <f t="shared" si="1968"/>
        <v>0</v>
      </c>
      <c r="H3659" s="128"/>
      <c r="I3659" s="139"/>
      <c r="J3659" s="750">
        <f t="shared" si="1922"/>
        <v>0</v>
      </c>
    </row>
    <row r="3660" spans="1:10">
      <c r="A3660" s="1320"/>
      <c r="B3660" s="1321"/>
      <c r="C3660" s="1321"/>
      <c r="D3660" s="1322"/>
      <c r="E3660" s="119" t="str">
        <f t="shared" ref="E3660:G3660" si="1969">E1918</f>
        <v>DOMICILIARIA 1</v>
      </c>
      <c r="F3660" s="637">
        <f t="shared" si="1969"/>
        <v>4.55</v>
      </c>
      <c r="G3660" s="138">
        <f t="shared" si="1969"/>
        <v>0.7</v>
      </c>
      <c r="H3660" s="128"/>
      <c r="I3660" s="139"/>
      <c r="J3660" s="750">
        <f t="shared" si="1922"/>
        <v>0</v>
      </c>
    </row>
    <row r="3661" spans="1:10">
      <c r="A3661" s="1320"/>
      <c r="B3661" s="1321"/>
      <c r="C3661" s="1321"/>
      <c r="D3661" s="1322"/>
      <c r="E3661" s="119" t="str">
        <f t="shared" ref="E3661:G3661" si="1970">E1919</f>
        <v>DOMICILIARIA 2</v>
      </c>
      <c r="F3661" s="637">
        <f t="shared" si="1970"/>
        <v>4.3330000000000002</v>
      </c>
      <c r="G3661" s="138">
        <f t="shared" si="1970"/>
        <v>0.7</v>
      </c>
      <c r="H3661" s="128"/>
      <c r="I3661" s="139"/>
      <c r="J3661" s="750">
        <f t="shared" si="1922"/>
        <v>0</v>
      </c>
    </row>
    <row r="3662" spans="1:10">
      <c r="A3662" s="1320"/>
      <c r="B3662" s="1321"/>
      <c r="C3662" s="1321"/>
      <c r="D3662" s="1322"/>
      <c r="E3662" s="119" t="str">
        <f t="shared" ref="E3662:G3662" si="1971">E1920</f>
        <v>DOMICILIARIA 3</v>
      </c>
      <c r="F3662" s="637">
        <f t="shared" si="1971"/>
        <v>4.8899999999999997</v>
      </c>
      <c r="G3662" s="138">
        <f t="shared" si="1971"/>
        <v>0.7</v>
      </c>
      <c r="H3662" s="128"/>
      <c r="I3662" s="139"/>
      <c r="J3662" s="750">
        <f t="shared" si="1922"/>
        <v>0</v>
      </c>
    </row>
    <row r="3663" spans="1:10">
      <c r="A3663" s="1320"/>
      <c r="B3663" s="1321"/>
      <c r="C3663" s="1321"/>
      <c r="D3663" s="1322"/>
      <c r="E3663" s="119" t="str">
        <f t="shared" ref="E3663:G3663" si="1972">E1921</f>
        <v>DOMICILIARIA 4</v>
      </c>
      <c r="F3663" s="637">
        <f t="shared" si="1972"/>
        <v>4.18</v>
      </c>
      <c r="G3663" s="138">
        <f t="shared" si="1972"/>
        <v>0.7</v>
      </c>
      <c r="H3663" s="128"/>
      <c r="I3663" s="139"/>
      <c r="J3663" s="750">
        <f t="shared" si="1922"/>
        <v>0</v>
      </c>
    </row>
    <row r="3664" spans="1:10">
      <c r="A3664" s="1320"/>
      <c r="B3664" s="1321"/>
      <c r="C3664" s="1321"/>
      <c r="D3664" s="1322"/>
      <c r="E3664" s="119" t="str">
        <f t="shared" ref="E3664:G3664" si="1973">E1922</f>
        <v>DOMICILIARIA 5</v>
      </c>
      <c r="F3664" s="637">
        <f t="shared" si="1973"/>
        <v>4.24</v>
      </c>
      <c r="G3664" s="138">
        <f t="shared" si="1973"/>
        <v>0.7</v>
      </c>
      <c r="H3664" s="128"/>
      <c r="I3664" s="139"/>
      <c r="J3664" s="750">
        <f t="shared" si="1922"/>
        <v>0</v>
      </c>
    </row>
    <row r="3665" spans="1:10">
      <c r="A3665" s="1320"/>
      <c r="B3665" s="1321"/>
      <c r="C3665" s="1321"/>
      <c r="D3665" s="1322"/>
      <c r="E3665" s="119" t="str">
        <f t="shared" ref="E3665:G3665" si="1974">E1923</f>
        <v>DOMICILIARIA 6</v>
      </c>
      <c r="F3665" s="637">
        <f t="shared" si="1974"/>
        <v>5.54</v>
      </c>
      <c r="G3665" s="138">
        <f t="shared" si="1974"/>
        <v>0.7</v>
      </c>
      <c r="H3665" s="128"/>
      <c r="I3665" s="139"/>
      <c r="J3665" s="750">
        <f t="shared" si="1922"/>
        <v>0</v>
      </c>
    </row>
    <row r="3666" spans="1:10">
      <c r="A3666" s="1320"/>
      <c r="B3666" s="1321"/>
      <c r="C3666" s="1321"/>
      <c r="D3666" s="1322"/>
      <c r="E3666" s="119" t="str">
        <f t="shared" ref="E3666:G3666" si="1975">E1924</f>
        <v>DOMICILIARIA 7</v>
      </c>
      <c r="F3666" s="637">
        <f t="shared" si="1975"/>
        <v>4.6500000000000004</v>
      </c>
      <c r="G3666" s="138">
        <f t="shared" si="1975"/>
        <v>0.7</v>
      </c>
      <c r="H3666" s="128"/>
      <c r="I3666" s="139"/>
      <c r="J3666" s="750">
        <f t="shared" si="1922"/>
        <v>0</v>
      </c>
    </row>
    <row r="3667" spans="1:10">
      <c r="A3667" s="1320"/>
      <c r="B3667" s="1321"/>
      <c r="C3667" s="1321"/>
      <c r="D3667" s="1322"/>
      <c r="E3667" s="119" t="str">
        <f t="shared" ref="E3667:G3667" si="1976">E1925</f>
        <v>DOMICILIARIA 8</v>
      </c>
      <c r="F3667" s="637">
        <f t="shared" si="1976"/>
        <v>5.47</v>
      </c>
      <c r="G3667" s="138">
        <f t="shared" si="1976"/>
        <v>0.7</v>
      </c>
      <c r="H3667" s="128"/>
      <c r="I3667" s="139"/>
      <c r="J3667" s="750">
        <f t="shared" si="1922"/>
        <v>0</v>
      </c>
    </row>
    <row r="3668" spans="1:10">
      <c r="A3668" s="1320"/>
      <c r="B3668" s="1321"/>
      <c r="C3668" s="1321"/>
      <c r="D3668" s="1322"/>
      <c r="E3668" s="119" t="str">
        <f t="shared" ref="E3668:G3668" si="1977">E1926</f>
        <v>DOMICILIARIA 9</v>
      </c>
      <c r="F3668" s="637">
        <f t="shared" si="1977"/>
        <v>4.88</v>
      </c>
      <c r="G3668" s="138">
        <f t="shared" si="1977"/>
        <v>0.7</v>
      </c>
      <c r="H3668" s="128"/>
      <c r="I3668" s="139"/>
      <c r="J3668" s="750">
        <f t="shared" si="1922"/>
        <v>0</v>
      </c>
    </row>
    <row r="3669" spans="1:10">
      <c r="A3669" s="1320"/>
      <c r="B3669" s="1321"/>
      <c r="C3669" s="1321"/>
      <c r="D3669" s="1322"/>
      <c r="E3669" s="119" t="str">
        <f t="shared" ref="E3669:G3669" si="1978">E1927</f>
        <v>DOMICILIARIA 10</v>
      </c>
      <c r="F3669" s="637">
        <f t="shared" si="1978"/>
        <v>5.03</v>
      </c>
      <c r="G3669" s="138">
        <f t="shared" si="1978"/>
        <v>0.7</v>
      </c>
      <c r="H3669" s="128"/>
      <c r="I3669" s="139"/>
      <c r="J3669" s="750">
        <f t="shared" si="1922"/>
        <v>0</v>
      </c>
    </row>
    <row r="3670" spans="1:10">
      <c r="A3670" s="1320"/>
      <c r="B3670" s="1321"/>
      <c r="C3670" s="1321"/>
      <c r="D3670" s="1322"/>
      <c r="E3670" s="119" t="str">
        <f t="shared" ref="E3670:G3670" si="1979">E1928</f>
        <v>DOMICILIARIA 11</v>
      </c>
      <c r="F3670" s="637">
        <f t="shared" si="1979"/>
        <v>5.26</v>
      </c>
      <c r="G3670" s="138">
        <f t="shared" si="1979"/>
        <v>0.7</v>
      </c>
      <c r="H3670" s="128"/>
      <c r="I3670" s="139"/>
      <c r="J3670" s="750">
        <f t="shared" si="1922"/>
        <v>0</v>
      </c>
    </row>
    <row r="3671" spans="1:10">
      <c r="A3671" s="1320"/>
      <c r="B3671" s="1321"/>
      <c r="C3671" s="1321"/>
      <c r="D3671" s="1322"/>
      <c r="E3671" s="119" t="str">
        <f t="shared" ref="E3671:G3671" si="1980">E1929</f>
        <v>P48 A P41</v>
      </c>
      <c r="F3671" s="637">
        <f t="shared" si="1980"/>
        <v>0</v>
      </c>
      <c r="G3671" s="138">
        <f t="shared" si="1980"/>
        <v>0</v>
      </c>
      <c r="H3671" s="128"/>
      <c r="I3671" s="139"/>
      <c r="J3671" s="750">
        <f t="shared" si="1922"/>
        <v>0</v>
      </c>
    </row>
    <row r="3672" spans="1:10">
      <c r="A3672" s="1320"/>
      <c r="B3672" s="1321"/>
      <c r="C3672" s="1321"/>
      <c r="D3672" s="1322"/>
      <c r="E3672" s="119" t="str">
        <f t="shared" ref="E3672:G3672" si="1981">E1930</f>
        <v>DOMICILIARIA 1</v>
      </c>
      <c r="F3672" s="637">
        <f t="shared" si="1981"/>
        <v>7.87</v>
      </c>
      <c r="G3672" s="138">
        <f t="shared" si="1981"/>
        <v>0.7</v>
      </c>
      <c r="H3672" s="128">
        <v>0.3</v>
      </c>
      <c r="I3672" s="139"/>
      <c r="J3672" s="750">
        <f t="shared" si="1922"/>
        <v>1.6526999999999998</v>
      </c>
    </row>
    <row r="3673" spans="1:10">
      <c r="A3673" s="1320"/>
      <c r="B3673" s="1321"/>
      <c r="C3673" s="1321"/>
      <c r="D3673" s="1322"/>
      <c r="E3673" s="119" t="str">
        <f t="shared" ref="E3673:G3673" si="1982">E1931</f>
        <v>DOMICILIARIA 2</v>
      </c>
      <c r="F3673" s="637">
        <f t="shared" si="1982"/>
        <v>5.76</v>
      </c>
      <c r="G3673" s="138">
        <f t="shared" si="1982"/>
        <v>0.7</v>
      </c>
      <c r="H3673" s="128">
        <v>0.3</v>
      </c>
      <c r="I3673" s="139"/>
      <c r="J3673" s="750">
        <f t="shared" si="1922"/>
        <v>1.2096</v>
      </c>
    </row>
    <row r="3674" spans="1:10">
      <c r="A3674" s="1320"/>
      <c r="B3674" s="1321"/>
      <c r="C3674" s="1321"/>
      <c r="D3674" s="1322"/>
      <c r="E3674" s="119" t="str">
        <f t="shared" ref="E3674:G3674" si="1983">E1932</f>
        <v>DOMICILIARIA 3</v>
      </c>
      <c r="F3674" s="637">
        <f t="shared" si="1983"/>
        <v>5.39</v>
      </c>
      <c r="G3674" s="138">
        <f t="shared" si="1983"/>
        <v>0.7</v>
      </c>
      <c r="H3674" s="128">
        <v>0.3</v>
      </c>
      <c r="I3674" s="139"/>
      <c r="J3674" s="750">
        <f t="shared" si="1922"/>
        <v>1.1318999999999999</v>
      </c>
    </row>
    <row r="3675" spans="1:10">
      <c r="A3675" s="1320"/>
      <c r="B3675" s="1321"/>
      <c r="C3675" s="1321"/>
      <c r="D3675" s="1322"/>
      <c r="E3675" s="119" t="str">
        <f t="shared" ref="E3675:G3675" si="1984">E1933</f>
        <v>DOMICILIARIA 4</v>
      </c>
      <c r="F3675" s="637">
        <f t="shared" si="1984"/>
        <v>6.07</v>
      </c>
      <c r="G3675" s="138">
        <f t="shared" si="1984"/>
        <v>0.7</v>
      </c>
      <c r="H3675" s="128">
        <v>0.3</v>
      </c>
      <c r="I3675" s="139"/>
      <c r="J3675" s="750">
        <f t="shared" si="1922"/>
        <v>1.2746999999999999</v>
      </c>
    </row>
    <row r="3676" spans="1:10">
      <c r="A3676" s="1320"/>
      <c r="B3676" s="1321"/>
      <c r="C3676" s="1321"/>
      <c r="D3676" s="1322"/>
      <c r="E3676" s="119" t="str">
        <f t="shared" ref="E3676:G3676" si="1985">E1934</f>
        <v>DOMICILIARIA 5</v>
      </c>
      <c r="F3676" s="637">
        <f t="shared" si="1985"/>
        <v>6.12</v>
      </c>
      <c r="G3676" s="138">
        <f t="shared" si="1985"/>
        <v>0.7</v>
      </c>
      <c r="H3676" s="128">
        <v>0.3</v>
      </c>
      <c r="I3676" s="139"/>
      <c r="J3676" s="750">
        <f t="shared" si="1922"/>
        <v>1.2851999999999999</v>
      </c>
    </row>
    <row r="3677" spans="1:10">
      <c r="A3677" s="1320"/>
      <c r="B3677" s="1321"/>
      <c r="C3677" s="1321"/>
      <c r="D3677" s="1322"/>
      <c r="E3677" s="119" t="str">
        <f t="shared" ref="E3677:G3677" si="1986">E1935</f>
        <v>DOMICILIARIA 6</v>
      </c>
      <c r="F3677" s="637">
        <f t="shared" si="1986"/>
        <v>5.74</v>
      </c>
      <c r="G3677" s="138">
        <f t="shared" si="1986"/>
        <v>0.7</v>
      </c>
      <c r="H3677" s="128">
        <v>0.3</v>
      </c>
      <c r="I3677" s="139"/>
      <c r="J3677" s="750">
        <f t="shared" ref="J3677:J3740" si="1987">+F3677*G3677*H3677</f>
        <v>1.2053999999999998</v>
      </c>
    </row>
    <row r="3678" spans="1:10">
      <c r="A3678" s="1320"/>
      <c r="B3678" s="1321"/>
      <c r="C3678" s="1321"/>
      <c r="D3678" s="1322"/>
      <c r="E3678" s="119" t="str">
        <f t="shared" ref="E3678:G3678" si="1988">E1936</f>
        <v>DOMICILIARIA 7</v>
      </c>
      <c r="F3678" s="637">
        <f t="shared" si="1988"/>
        <v>5.01</v>
      </c>
      <c r="G3678" s="138">
        <f t="shared" si="1988"/>
        <v>0.7</v>
      </c>
      <c r="H3678" s="128">
        <v>0.3</v>
      </c>
      <c r="I3678" s="139"/>
      <c r="J3678" s="750">
        <f t="shared" si="1987"/>
        <v>1.0520999999999998</v>
      </c>
    </row>
    <row r="3679" spans="1:10">
      <c r="A3679" s="1320"/>
      <c r="B3679" s="1321"/>
      <c r="C3679" s="1321"/>
      <c r="D3679" s="1322"/>
      <c r="E3679" s="119" t="str">
        <f t="shared" ref="E3679:G3679" si="1989">E1937</f>
        <v>DOMICILIARIA 8</v>
      </c>
      <c r="F3679" s="637">
        <f t="shared" si="1989"/>
        <v>5.57</v>
      </c>
      <c r="G3679" s="138">
        <f t="shared" si="1989"/>
        <v>0.7</v>
      </c>
      <c r="H3679" s="128">
        <v>0.3</v>
      </c>
      <c r="I3679" s="139"/>
      <c r="J3679" s="750">
        <f t="shared" si="1987"/>
        <v>1.1697</v>
      </c>
    </row>
    <row r="3680" spans="1:10">
      <c r="A3680" s="1320"/>
      <c r="B3680" s="1321"/>
      <c r="C3680" s="1321"/>
      <c r="D3680" s="1322"/>
      <c r="E3680" s="119" t="str">
        <f t="shared" ref="E3680:G3680" si="1990">E1938</f>
        <v>DOMICILIARIA 9</v>
      </c>
      <c r="F3680" s="637">
        <f t="shared" si="1990"/>
        <v>5.01</v>
      </c>
      <c r="G3680" s="138">
        <f t="shared" si="1990"/>
        <v>0.7</v>
      </c>
      <c r="H3680" s="128">
        <v>0.3</v>
      </c>
      <c r="I3680" s="139"/>
      <c r="J3680" s="750">
        <f t="shared" si="1987"/>
        <v>1.0520999999999998</v>
      </c>
    </row>
    <row r="3681" spans="1:10">
      <c r="A3681" s="1320"/>
      <c r="B3681" s="1321"/>
      <c r="C3681" s="1321"/>
      <c r="D3681" s="1322"/>
      <c r="E3681" s="119" t="str">
        <f t="shared" ref="E3681:G3681" si="1991">E1939</f>
        <v>DOMICILIARIA 10</v>
      </c>
      <c r="F3681" s="637">
        <f t="shared" si="1991"/>
        <v>4.83</v>
      </c>
      <c r="G3681" s="138">
        <f t="shared" si="1991"/>
        <v>0.7</v>
      </c>
      <c r="H3681" s="128">
        <v>0.3</v>
      </c>
      <c r="I3681" s="139"/>
      <c r="J3681" s="750">
        <f t="shared" si="1987"/>
        <v>1.0143</v>
      </c>
    </row>
    <row r="3682" spans="1:10">
      <c r="A3682" s="1320"/>
      <c r="B3682" s="1321"/>
      <c r="C3682" s="1321"/>
      <c r="D3682" s="1322"/>
      <c r="E3682" s="119" t="str">
        <f t="shared" ref="E3682:G3682" si="1992">E1940</f>
        <v>DOMICILIARIA 11</v>
      </c>
      <c r="F3682" s="637">
        <f t="shared" si="1992"/>
        <v>5.42</v>
      </c>
      <c r="G3682" s="138">
        <f t="shared" si="1992"/>
        <v>0.7</v>
      </c>
      <c r="H3682" s="128">
        <v>0.3</v>
      </c>
      <c r="I3682" s="139"/>
      <c r="J3682" s="750">
        <f t="shared" si="1987"/>
        <v>1.1381999999999999</v>
      </c>
    </row>
    <row r="3683" spans="1:10">
      <c r="A3683" s="1320"/>
      <c r="B3683" s="1321"/>
      <c r="C3683" s="1321"/>
      <c r="D3683" s="1322"/>
      <c r="E3683" s="119" t="str">
        <f t="shared" ref="E3683:G3683" si="1993">E1941</f>
        <v>DOMICILIARIA 12</v>
      </c>
      <c r="F3683" s="637">
        <f t="shared" si="1993"/>
        <v>4.57</v>
      </c>
      <c r="G3683" s="138">
        <f t="shared" si="1993"/>
        <v>0.7</v>
      </c>
      <c r="H3683" s="128">
        <v>0.3</v>
      </c>
      <c r="I3683" s="139"/>
      <c r="J3683" s="750">
        <f t="shared" si="1987"/>
        <v>0.95969999999999989</v>
      </c>
    </row>
    <row r="3684" spans="1:10">
      <c r="A3684" s="1320"/>
      <c r="B3684" s="1321"/>
      <c r="C3684" s="1321"/>
      <c r="D3684" s="1322"/>
      <c r="E3684" s="119" t="str">
        <f t="shared" ref="E3684:G3684" si="1994">E1942</f>
        <v>DOMICILIARIA 13</v>
      </c>
      <c r="F3684" s="637">
        <f t="shared" si="1994"/>
        <v>4.5999999999999996</v>
      </c>
      <c r="G3684" s="138">
        <f t="shared" si="1994"/>
        <v>0.7</v>
      </c>
      <c r="H3684" s="128">
        <v>0.3</v>
      </c>
      <c r="I3684" s="139"/>
      <c r="J3684" s="750">
        <f t="shared" si="1987"/>
        <v>0.96599999999999986</v>
      </c>
    </row>
    <row r="3685" spans="1:10">
      <c r="A3685" s="1320"/>
      <c r="B3685" s="1321"/>
      <c r="C3685" s="1321"/>
      <c r="D3685" s="1322"/>
      <c r="E3685" s="119" t="str">
        <f t="shared" ref="E3685:G3685" si="1995">E1943</f>
        <v>P41 A P31</v>
      </c>
      <c r="F3685" s="637">
        <f t="shared" si="1995"/>
        <v>0</v>
      </c>
      <c r="G3685" s="138">
        <f t="shared" si="1995"/>
        <v>0</v>
      </c>
      <c r="H3685" s="128">
        <v>0.3</v>
      </c>
      <c r="I3685" s="139"/>
      <c r="J3685" s="750">
        <f t="shared" si="1987"/>
        <v>0</v>
      </c>
    </row>
    <row r="3686" spans="1:10">
      <c r="A3686" s="1320"/>
      <c r="B3686" s="1321"/>
      <c r="C3686" s="1321"/>
      <c r="D3686" s="1322"/>
      <c r="E3686" s="119" t="str">
        <f t="shared" ref="E3686:G3686" si="1996">E1944</f>
        <v>DOMICILIARIA 1</v>
      </c>
      <c r="F3686" s="637">
        <f t="shared" si="1996"/>
        <v>5.63</v>
      </c>
      <c r="G3686" s="138">
        <f t="shared" si="1996"/>
        <v>0.7</v>
      </c>
      <c r="H3686" s="128">
        <v>0.3</v>
      </c>
      <c r="I3686" s="139"/>
      <c r="J3686" s="750">
        <f t="shared" si="1987"/>
        <v>1.1822999999999999</v>
      </c>
    </row>
    <row r="3687" spans="1:10">
      <c r="A3687" s="1320"/>
      <c r="B3687" s="1321"/>
      <c r="C3687" s="1321"/>
      <c r="D3687" s="1322"/>
      <c r="E3687" s="119" t="str">
        <f t="shared" ref="E3687:G3687" si="1997">E1945</f>
        <v>DOMICILIARIA 2</v>
      </c>
      <c r="F3687" s="637">
        <f t="shared" si="1997"/>
        <v>5.79</v>
      </c>
      <c r="G3687" s="138">
        <f t="shared" si="1997"/>
        <v>0.7</v>
      </c>
      <c r="H3687" s="128">
        <v>0.3</v>
      </c>
      <c r="I3687" s="139"/>
      <c r="J3687" s="750">
        <f t="shared" si="1987"/>
        <v>1.2159</v>
      </c>
    </row>
    <row r="3688" spans="1:10">
      <c r="A3688" s="1320"/>
      <c r="B3688" s="1321"/>
      <c r="C3688" s="1321"/>
      <c r="D3688" s="1322"/>
      <c r="E3688" s="119" t="str">
        <f t="shared" ref="E3688:G3688" si="1998">E1946</f>
        <v>DOMICILIARIA 3</v>
      </c>
      <c r="F3688" s="637">
        <f t="shared" si="1998"/>
        <v>5.82</v>
      </c>
      <c r="G3688" s="138">
        <f t="shared" si="1998"/>
        <v>0.7</v>
      </c>
      <c r="H3688" s="128">
        <v>0.3</v>
      </c>
      <c r="I3688" s="139"/>
      <c r="J3688" s="750">
        <f t="shared" si="1987"/>
        <v>1.2222</v>
      </c>
    </row>
    <row r="3689" spans="1:10">
      <c r="A3689" s="1320"/>
      <c r="B3689" s="1321"/>
      <c r="C3689" s="1321"/>
      <c r="D3689" s="1322"/>
      <c r="E3689" s="119" t="str">
        <f t="shared" ref="E3689:G3689" si="1999">E1947</f>
        <v>DOMICILIARIA 4</v>
      </c>
      <c r="F3689" s="637">
        <f t="shared" si="1999"/>
        <v>5.76</v>
      </c>
      <c r="G3689" s="138">
        <f t="shared" si="1999"/>
        <v>0.7</v>
      </c>
      <c r="H3689" s="128">
        <v>0.3</v>
      </c>
      <c r="I3689" s="139"/>
      <c r="J3689" s="750">
        <f t="shared" si="1987"/>
        <v>1.2096</v>
      </c>
    </row>
    <row r="3690" spans="1:10">
      <c r="A3690" s="1320"/>
      <c r="B3690" s="1321"/>
      <c r="C3690" s="1321"/>
      <c r="D3690" s="1322"/>
      <c r="E3690" s="119" t="str">
        <f t="shared" ref="E3690:G3690" si="2000">E1948</f>
        <v>DOMICILIARIA 5</v>
      </c>
      <c r="F3690" s="637">
        <f t="shared" si="2000"/>
        <v>4.97</v>
      </c>
      <c r="G3690" s="138">
        <f t="shared" si="2000"/>
        <v>0.7</v>
      </c>
      <c r="H3690" s="128">
        <v>0.3</v>
      </c>
      <c r="I3690" s="139"/>
      <c r="J3690" s="750">
        <f t="shared" si="1987"/>
        <v>1.0436999999999999</v>
      </c>
    </row>
    <row r="3691" spans="1:10">
      <c r="A3691" s="1320"/>
      <c r="B3691" s="1321"/>
      <c r="C3691" s="1321"/>
      <c r="D3691" s="1322"/>
      <c r="E3691" s="119" t="str">
        <f t="shared" ref="E3691:G3691" si="2001">E1949</f>
        <v>DOMICILIARIA 6</v>
      </c>
      <c r="F3691" s="637">
        <f t="shared" si="2001"/>
        <v>5.49</v>
      </c>
      <c r="G3691" s="138">
        <f t="shared" si="2001"/>
        <v>0.7</v>
      </c>
      <c r="H3691" s="128">
        <v>0.3</v>
      </c>
      <c r="I3691" s="139"/>
      <c r="J3691" s="750">
        <f t="shared" si="1987"/>
        <v>1.1529</v>
      </c>
    </row>
    <row r="3692" spans="1:10">
      <c r="A3692" s="1320"/>
      <c r="B3692" s="1321"/>
      <c r="C3692" s="1321"/>
      <c r="D3692" s="1322"/>
      <c r="E3692" s="119" t="str">
        <f t="shared" ref="E3692:G3692" si="2002">E1950</f>
        <v>DOMICILIARIA 7</v>
      </c>
      <c r="F3692" s="637">
        <f t="shared" si="2002"/>
        <v>5.28</v>
      </c>
      <c r="G3692" s="138">
        <f t="shared" si="2002"/>
        <v>0.7</v>
      </c>
      <c r="H3692" s="128">
        <v>0.3</v>
      </c>
      <c r="I3692" s="139"/>
      <c r="J3692" s="750">
        <f t="shared" si="1987"/>
        <v>1.1087999999999998</v>
      </c>
    </row>
    <row r="3693" spans="1:10">
      <c r="A3693" s="1320"/>
      <c r="B3693" s="1321"/>
      <c r="C3693" s="1321"/>
      <c r="D3693" s="1322"/>
      <c r="E3693" s="119" t="str">
        <f t="shared" ref="E3693:G3693" si="2003">E1951</f>
        <v>DOMICILIARIA 8</v>
      </c>
      <c r="F3693" s="637">
        <f t="shared" si="2003"/>
        <v>5.5</v>
      </c>
      <c r="G3693" s="138">
        <f t="shared" si="2003"/>
        <v>0.7</v>
      </c>
      <c r="H3693" s="128">
        <v>0.3</v>
      </c>
      <c r="I3693" s="139"/>
      <c r="J3693" s="750">
        <f t="shared" si="1987"/>
        <v>1.1549999999999998</v>
      </c>
    </row>
    <row r="3694" spans="1:10">
      <c r="A3694" s="1320"/>
      <c r="B3694" s="1321"/>
      <c r="C3694" s="1321"/>
      <c r="D3694" s="1322"/>
      <c r="E3694" s="119" t="str">
        <f t="shared" ref="E3694:G3694" si="2004">E1952</f>
        <v>DOMICILIARIA 9</v>
      </c>
      <c r="F3694" s="637">
        <f t="shared" si="2004"/>
        <v>5.0999999999999996</v>
      </c>
      <c r="G3694" s="138">
        <f t="shared" si="2004"/>
        <v>0.7</v>
      </c>
      <c r="H3694" s="128">
        <v>0.3</v>
      </c>
      <c r="I3694" s="139"/>
      <c r="J3694" s="750">
        <f t="shared" si="1987"/>
        <v>1.0709999999999997</v>
      </c>
    </row>
    <row r="3695" spans="1:10">
      <c r="A3695" s="1320"/>
      <c r="B3695" s="1321"/>
      <c r="C3695" s="1321"/>
      <c r="D3695" s="1322"/>
      <c r="E3695" s="119" t="str">
        <f t="shared" ref="E3695:G3695" si="2005">E1953</f>
        <v>DOMICILIARIA 10</v>
      </c>
      <c r="F3695" s="637">
        <f t="shared" si="2005"/>
        <v>5.19</v>
      </c>
      <c r="G3695" s="138">
        <f t="shared" si="2005"/>
        <v>0.7</v>
      </c>
      <c r="H3695" s="128">
        <v>0.3</v>
      </c>
      <c r="I3695" s="139"/>
      <c r="J3695" s="750">
        <f t="shared" si="1987"/>
        <v>1.0898999999999999</v>
      </c>
    </row>
    <row r="3696" spans="1:10">
      <c r="A3696" s="1320"/>
      <c r="B3696" s="1321"/>
      <c r="C3696" s="1321"/>
      <c r="D3696" s="1322"/>
      <c r="E3696" s="119" t="str">
        <f t="shared" ref="E3696:G3696" si="2006">E1954</f>
        <v>DOMICILIARIA 11</v>
      </c>
      <c r="F3696" s="637">
        <f t="shared" si="2006"/>
        <v>4.95</v>
      </c>
      <c r="G3696" s="138">
        <f t="shared" si="2006"/>
        <v>0.7</v>
      </c>
      <c r="H3696" s="128">
        <v>0.3</v>
      </c>
      <c r="I3696" s="139"/>
      <c r="J3696" s="750">
        <f t="shared" si="1987"/>
        <v>1.0394999999999999</v>
      </c>
    </row>
    <row r="3697" spans="1:10">
      <c r="A3697" s="1320"/>
      <c r="B3697" s="1321"/>
      <c r="C3697" s="1321"/>
      <c r="D3697" s="1322"/>
      <c r="E3697" s="119" t="str">
        <f t="shared" ref="E3697:G3697" si="2007">E1955</f>
        <v>DOMICILIARIA 12</v>
      </c>
      <c r="F3697" s="637">
        <f t="shared" si="2007"/>
        <v>4.79</v>
      </c>
      <c r="G3697" s="138">
        <f t="shared" si="2007"/>
        <v>0.7</v>
      </c>
      <c r="H3697" s="128">
        <v>0.3</v>
      </c>
      <c r="I3697" s="139"/>
      <c r="J3697" s="750">
        <f t="shared" si="1987"/>
        <v>1.0058999999999998</v>
      </c>
    </row>
    <row r="3698" spans="1:10">
      <c r="A3698" s="1320"/>
      <c r="B3698" s="1321"/>
      <c r="C3698" s="1321"/>
      <c r="D3698" s="1322"/>
      <c r="E3698" s="119" t="str">
        <f t="shared" ref="E3698:G3698" si="2008">E1956</f>
        <v>DOMICILIARIA 13</v>
      </c>
      <c r="F3698" s="637">
        <f t="shared" si="2008"/>
        <v>4.7300000000000004</v>
      </c>
      <c r="G3698" s="138">
        <f t="shared" si="2008"/>
        <v>0.7</v>
      </c>
      <c r="H3698" s="128">
        <v>0.3</v>
      </c>
      <c r="I3698" s="139"/>
      <c r="J3698" s="750">
        <f t="shared" si="1987"/>
        <v>0.99329999999999996</v>
      </c>
    </row>
    <row r="3699" spans="1:10">
      <c r="A3699" s="1320"/>
      <c r="B3699" s="1321"/>
      <c r="C3699" s="1321"/>
      <c r="D3699" s="1322"/>
      <c r="E3699" s="119" t="str">
        <f t="shared" ref="E3699:G3699" si="2009">E1957</f>
        <v>DOMICILIARIA 14</v>
      </c>
      <c r="F3699" s="637">
        <f t="shared" si="2009"/>
        <v>4.6100000000000003</v>
      </c>
      <c r="G3699" s="138">
        <f t="shared" si="2009"/>
        <v>0.7</v>
      </c>
      <c r="H3699" s="128">
        <v>0.3</v>
      </c>
      <c r="I3699" s="139"/>
      <c r="J3699" s="750">
        <f t="shared" si="1987"/>
        <v>0.96809999999999996</v>
      </c>
    </row>
    <row r="3700" spans="1:10">
      <c r="A3700" s="1320"/>
      <c r="B3700" s="1321"/>
      <c r="C3700" s="1321"/>
      <c r="D3700" s="1322"/>
      <c r="E3700" s="119" t="str">
        <f t="shared" ref="E3700:G3700" si="2010">E1958</f>
        <v>P22 A P15</v>
      </c>
      <c r="F3700" s="637">
        <f t="shared" si="2010"/>
        <v>0</v>
      </c>
      <c r="G3700" s="138">
        <f t="shared" si="2010"/>
        <v>0</v>
      </c>
      <c r="H3700" s="128">
        <v>0.3</v>
      </c>
      <c r="I3700" s="139"/>
      <c r="J3700" s="750">
        <f t="shared" si="1987"/>
        <v>0</v>
      </c>
    </row>
    <row r="3701" spans="1:10">
      <c r="A3701" s="1320"/>
      <c r="B3701" s="1321"/>
      <c r="C3701" s="1321"/>
      <c r="D3701" s="1322"/>
      <c r="E3701" s="119" t="str">
        <f t="shared" ref="E3701:G3701" si="2011">E1959</f>
        <v>DOMICILIARIA 1</v>
      </c>
      <c r="F3701" s="637">
        <f t="shared" si="2011"/>
        <v>6.01</v>
      </c>
      <c r="G3701" s="138">
        <f t="shared" si="2011"/>
        <v>0.7</v>
      </c>
      <c r="H3701" s="128">
        <v>0.3</v>
      </c>
      <c r="I3701" s="139"/>
      <c r="J3701" s="750">
        <f t="shared" si="1987"/>
        <v>1.2621</v>
      </c>
    </row>
    <row r="3702" spans="1:10">
      <c r="A3702" s="1320"/>
      <c r="B3702" s="1321"/>
      <c r="C3702" s="1321"/>
      <c r="D3702" s="1322"/>
      <c r="E3702" s="119" t="str">
        <f t="shared" ref="E3702:G3702" si="2012">E1960</f>
        <v>DOMICILIARIA 2</v>
      </c>
      <c r="F3702" s="637">
        <f t="shared" si="2012"/>
        <v>5.48</v>
      </c>
      <c r="G3702" s="138">
        <f t="shared" si="2012"/>
        <v>0.7</v>
      </c>
      <c r="H3702" s="128">
        <v>0.3</v>
      </c>
      <c r="I3702" s="139"/>
      <c r="J3702" s="750">
        <f t="shared" si="1987"/>
        <v>1.1507999999999998</v>
      </c>
    </row>
    <row r="3703" spans="1:10">
      <c r="A3703" s="1320"/>
      <c r="B3703" s="1321"/>
      <c r="C3703" s="1321"/>
      <c r="D3703" s="1322"/>
      <c r="E3703" s="119" t="str">
        <f t="shared" ref="E3703:G3703" si="2013">E1961</f>
        <v>DOMICILIARIA 3</v>
      </c>
      <c r="F3703" s="637">
        <f t="shared" si="2013"/>
        <v>5.31</v>
      </c>
      <c r="G3703" s="138">
        <f t="shared" si="2013"/>
        <v>0.7</v>
      </c>
      <c r="H3703" s="128">
        <v>0.3</v>
      </c>
      <c r="I3703" s="139"/>
      <c r="J3703" s="750">
        <f t="shared" si="1987"/>
        <v>1.1150999999999998</v>
      </c>
    </row>
    <row r="3704" spans="1:10">
      <c r="A3704" s="1320"/>
      <c r="B3704" s="1321"/>
      <c r="C3704" s="1321"/>
      <c r="D3704" s="1322"/>
      <c r="E3704" s="119" t="str">
        <f t="shared" ref="E3704:G3704" si="2014">E1962</f>
        <v>DOMICILIARIA 4</v>
      </c>
      <c r="F3704" s="637">
        <f t="shared" si="2014"/>
        <v>5.62</v>
      </c>
      <c r="G3704" s="138">
        <f t="shared" si="2014"/>
        <v>0.7</v>
      </c>
      <c r="H3704" s="128">
        <v>0.3</v>
      </c>
      <c r="I3704" s="139"/>
      <c r="J3704" s="750">
        <f t="shared" si="1987"/>
        <v>1.1801999999999999</v>
      </c>
    </row>
    <row r="3705" spans="1:10">
      <c r="A3705" s="1320"/>
      <c r="B3705" s="1321"/>
      <c r="C3705" s="1321"/>
      <c r="D3705" s="1322"/>
      <c r="E3705" s="119" t="str">
        <f t="shared" ref="E3705:G3705" si="2015">E1963</f>
        <v>DOMICILIARIA 5</v>
      </c>
      <c r="F3705" s="637">
        <f t="shared" si="2015"/>
        <v>5.35</v>
      </c>
      <c r="G3705" s="138">
        <f t="shared" si="2015"/>
        <v>0.7</v>
      </c>
      <c r="H3705" s="128">
        <v>0.3</v>
      </c>
      <c r="I3705" s="139"/>
      <c r="J3705" s="750">
        <f t="shared" si="1987"/>
        <v>1.1234999999999999</v>
      </c>
    </row>
    <row r="3706" spans="1:10">
      <c r="A3706" s="1320"/>
      <c r="B3706" s="1321"/>
      <c r="C3706" s="1321"/>
      <c r="D3706" s="1322"/>
      <c r="E3706" s="119" t="str">
        <f t="shared" ref="E3706:G3706" si="2016">E1964</f>
        <v>DOMICILIARIA 6</v>
      </c>
      <c r="F3706" s="637">
        <f t="shared" si="2016"/>
        <v>5.41</v>
      </c>
      <c r="G3706" s="138">
        <f t="shared" si="2016"/>
        <v>0.7</v>
      </c>
      <c r="H3706" s="128">
        <v>0.3</v>
      </c>
      <c r="I3706" s="139"/>
      <c r="J3706" s="750">
        <f t="shared" si="1987"/>
        <v>1.1360999999999999</v>
      </c>
    </row>
    <row r="3707" spans="1:10">
      <c r="A3707" s="1320"/>
      <c r="B3707" s="1321"/>
      <c r="C3707" s="1321"/>
      <c r="D3707" s="1322"/>
      <c r="E3707" s="119" t="str">
        <f t="shared" ref="E3707:G3707" si="2017">E1965</f>
        <v>DOMICILIARIA 7</v>
      </c>
      <c r="F3707" s="637">
        <f t="shared" si="2017"/>
        <v>5.35</v>
      </c>
      <c r="G3707" s="138">
        <f t="shared" si="2017"/>
        <v>0.7</v>
      </c>
      <c r="H3707" s="128">
        <v>0.3</v>
      </c>
      <c r="I3707" s="139"/>
      <c r="J3707" s="750">
        <f t="shared" si="1987"/>
        <v>1.1234999999999999</v>
      </c>
    </row>
    <row r="3708" spans="1:10">
      <c r="A3708" s="1320"/>
      <c r="B3708" s="1321"/>
      <c r="C3708" s="1321"/>
      <c r="D3708" s="1322"/>
      <c r="E3708" s="119" t="str">
        <f t="shared" ref="E3708:G3708" si="2018">E1966</f>
        <v>DOMICILIARIA 8</v>
      </c>
      <c r="F3708" s="637">
        <f t="shared" si="2018"/>
        <v>5.79</v>
      </c>
      <c r="G3708" s="138">
        <f t="shared" si="2018"/>
        <v>0.7</v>
      </c>
      <c r="H3708" s="128">
        <v>0.3</v>
      </c>
      <c r="I3708" s="139"/>
      <c r="J3708" s="750">
        <f t="shared" si="1987"/>
        <v>1.2159</v>
      </c>
    </row>
    <row r="3709" spans="1:10">
      <c r="A3709" s="1320"/>
      <c r="B3709" s="1321"/>
      <c r="C3709" s="1321"/>
      <c r="D3709" s="1322"/>
      <c r="E3709" s="119" t="str">
        <f t="shared" ref="E3709:G3709" si="2019">E1967</f>
        <v>DOMICILIARIA 9</v>
      </c>
      <c r="F3709" s="637">
        <f t="shared" si="2019"/>
        <v>5.13</v>
      </c>
      <c r="G3709" s="138">
        <f t="shared" si="2019"/>
        <v>0.7</v>
      </c>
      <c r="H3709" s="128">
        <v>0.3</v>
      </c>
      <c r="I3709" s="139"/>
      <c r="J3709" s="750">
        <f t="shared" si="1987"/>
        <v>1.0772999999999999</v>
      </c>
    </row>
    <row r="3710" spans="1:10">
      <c r="A3710" s="1320"/>
      <c r="B3710" s="1321"/>
      <c r="C3710" s="1321"/>
      <c r="D3710" s="1322"/>
      <c r="E3710" s="119" t="str">
        <f t="shared" ref="E3710:G3710" si="2020">E1968</f>
        <v>DOMICILIARIA 10</v>
      </c>
      <c r="F3710" s="637">
        <f t="shared" si="2020"/>
        <v>5.6</v>
      </c>
      <c r="G3710" s="138">
        <f t="shared" si="2020"/>
        <v>0.7</v>
      </c>
      <c r="H3710" s="128">
        <v>0.3</v>
      </c>
      <c r="I3710" s="139"/>
      <c r="J3710" s="750">
        <f t="shared" si="1987"/>
        <v>1.1759999999999997</v>
      </c>
    </row>
    <row r="3711" spans="1:10">
      <c r="A3711" s="1320"/>
      <c r="B3711" s="1321"/>
      <c r="C3711" s="1321"/>
      <c r="D3711" s="1322"/>
      <c r="E3711" s="119" t="str">
        <f t="shared" ref="E3711:G3711" si="2021">E1969</f>
        <v>DOMICILIARIA 11</v>
      </c>
      <c r="F3711" s="637">
        <f t="shared" si="2021"/>
        <v>5.31</v>
      </c>
      <c r="G3711" s="138">
        <f t="shared" si="2021"/>
        <v>0.7</v>
      </c>
      <c r="H3711" s="128">
        <v>0.3</v>
      </c>
      <c r="I3711" s="139"/>
      <c r="J3711" s="750">
        <f t="shared" si="1987"/>
        <v>1.1150999999999998</v>
      </c>
    </row>
    <row r="3712" spans="1:10">
      <c r="A3712" s="1320"/>
      <c r="B3712" s="1321"/>
      <c r="C3712" s="1321"/>
      <c r="D3712" s="1322"/>
      <c r="E3712" s="119" t="str">
        <f t="shared" ref="E3712:G3712" si="2022">E1970</f>
        <v>DOMICILIARIA 12</v>
      </c>
      <c r="F3712" s="637">
        <f t="shared" si="2022"/>
        <v>5.29</v>
      </c>
      <c r="G3712" s="138">
        <f t="shared" si="2022"/>
        <v>0.7</v>
      </c>
      <c r="H3712" s="128">
        <v>0.3</v>
      </c>
      <c r="I3712" s="139"/>
      <c r="J3712" s="750">
        <f t="shared" si="1987"/>
        <v>1.1109</v>
      </c>
    </row>
    <row r="3713" spans="1:10">
      <c r="A3713" s="1320"/>
      <c r="B3713" s="1321"/>
      <c r="C3713" s="1321"/>
      <c r="D3713" s="1322"/>
      <c r="E3713" s="119" t="str">
        <f t="shared" ref="E3713:G3713" si="2023">E1971</f>
        <v>DOMICILIARIA 13</v>
      </c>
      <c r="F3713" s="637">
        <f t="shared" si="2023"/>
        <v>4.9400000000000004</v>
      </c>
      <c r="G3713" s="138">
        <f t="shared" si="2023"/>
        <v>0.7</v>
      </c>
      <c r="H3713" s="128">
        <v>0.3</v>
      </c>
      <c r="I3713" s="139"/>
      <c r="J3713" s="750">
        <f t="shared" si="1987"/>
        <v>1.0374000000000001</v>
      </c>
    </row>
    <row r="3714" spans="1:10">
      <c r="A3714" s="1320"/>
      <c r="B3714" s="1321"/>
      <c r="C3714" s="1321"/>
      <c r="D3714" s="1322"/>
      <c r="E3714" s="119" t="str">
        <f t="shared" ref="E3714:G3714" si="2024">E1972</f>
        <v>DOMICILIARIA 14</v>
      </c>
      <c r="F3714" s="637">
        <f t="shared" si="2024"/>
        <v>5.12</v>
      </c>
      <c r="G3714" s="138">
        <f t="shared" si="2024"/>
        <v>0.7</v>
      </c>
      <c r="H3714" s="128">
        <v>0.3</v>
      </c>
      <c r="I3714" s="139"/>
      <c r="J3714" s="750">
        <f t="shared" si="1987"/>
        <v>1.0751999999999999</v>
      </c>
    </row>
    <row r="3715" spans="1:10">
      <c r="A3715" s="1320"/>
      <c r="B3715" s="1321"/>
      <c r="C3715" s="1321"/>
      <c r="D3715" s="1322"/>
      <c r="E3715" s="119" t="str">
        <f t="shared" ref="E3715:G3715" si="2025">E1973</f>
        <v>P15 A P56</v>
      </c>
      <c r="F3715" s="637">
        <f t="shared" si="2025"/>
        <v>0</v>
      </c>
      <c r="G3715" s="138">
        <f t="shared" si="2025"/>
        <v>0</v>
      </c>
      <c r="H3715" s="128">
        <v>0.3</v>
      </c>
      <c r="I3715" s="139"/>
      <c r="J3715" s="750">
        <f t="shared" si="1987"/>
        <v>0</v>
      </c>
    </row>
    <row r="3716" spans="1:10">
      <c r="A3716" s="1320"/>
      <c r="B3716" s="1321"/>
      <c r="C3716" s="1321"/>
      <c r="D3716" s="1322"/>
      <c r="E3716" s="119" t="str">
        <f t="shared" ref="E3716:G3716" si="2026">E1974</f>
        <v>DOMICILIARIA 1</v>
      </c>
      <c r="F3716" s="637">
        <f t="shared" si="2026"/>
        <v>4.4000000000000004</v>
      </c>
      <c r="G3716" s="138">
        <f t="shared" si="2026"/>
        <v>0.7</v>
      </c>
      <c r="H3716" s="128">
        <v>0.3</v>
      </c>
      <c r="I3716" s="139"/>
      <c r="J3716" s="750">
        <f t="shared" si="1987"/>
        <v>0.92399999999999993</v>
      </c>
    </row>
    <row r="3717" spans="1:10">
      <c r="A3717" s="1320"/>
      <c r="B3717" s="1321"/>
      <c r="C3717" s="1321"/>
      <c r="D3717" s="1322"/>
      <c r="E3717" s="119" t="str">
        <f t="shared" ref="E3717:G3717" si="2027">E1975</f>
        <v>DOMICILIARIA 2</v>
      </c>
      <c r="F3717" s="637">
        <f t="shared" si="2027"/>
        <v>4.43</v>
      </c>
      <c r="G3717" s="138">
        <f t="shared" si="2027"/>
        <v>0.7</v>
      </c>
      <c r="H3717" s="128">
        <v>0.3</v>
      </c>
      <c r="I3717" s="139"/>
      <c r="J3717" s="750">
        <f t="shared" si="1987"/>
        <v>0.93029999999999979</v>
      </c>
    </row>
    <row r="3718" spans="1:10">
      <c r="A3718" s="1320"/>
      <c r="B3718" s="1321"/>
      <c r="C3718" s="1321"/>
      <c r="D3718" s="1322"/>
      <c r="E3718" s="119" t="str">
        <f t="shared" ref="E3718:G3718" si="2028">E1976</f>
        <v>DOMICILIARIA 3</v>
      </c>
      <c r="F3718" s="637">
        <f t="shared" si="2028"/>
        <v>3.56</v>
      </c>
      <c r="G3718" s="138">
        <f t="shared" si="2028"/>
        <v>0.7</v>
      </c>
      <c r="H3718" s="128">
        <v>0.3</v>
      </c>
      <c r="I3718" s="139"/>
      <c r="J3718" s="750">
        <f t="shared" si="1987"/>
        <v>0.74759999999999993</v>
      </c>
    </row>
    <row r="3719" spans="1:10">
      <c r="A3719" s="1320"/>
      <c r="B3719" s="1321"/>
      <c r="C3719" s="1321"/>
      <c r="D3719" s="1322"/>
      <c r="E3719" s="119" t="str">
        <f t="shared" ref="E3719:G3719" si="2029">E1977</f>
        <v>DOMICILIARIA 4</v>
      </c>
      <c r="F3719" s="637">
        <f t="shared" si="2029"/>
        <v>4.41</v>
      </c>
      <c r="G3719" s="138">
        <f t="shared" si="2029"/>
        <v>0.7</v>
      </c>
      <c r="H3719" s="128">
        <v>0.3</v>
      </c>
      <c r="I3719" s="139"/>
      <c r="J3719" s="750">
        <f t="shared" si="1987"/>
        <v>0.92609999999999992</v>
      </c>
    </row>
    <row r="3720" spans="1:10">
      <c r="A3720" s="1320"/>
      <c r="B3720" s="1321"/>
      <c r="C3720" s="1321"/>
      <c r="D3720" s="1322"/>
      <c r="E3720" s="119" t="str">
        <f t="shared" ref="E3720:G3720" si="2030">E1978</f>
        <v>DOMICILIARIA 5</v>
      </c>
      <c r="F3720" s="637">
        <f t="shared" si="2030"/>
        <v>3.73</v>
      </c>
      <c r="G3720" s="138">
        <f t="shared" si="2030"/>
        <v>0.7</v>
      </c>
      <c r="H3720" s="128">
        <v>0.3</v>
      </c>
      <c r="I3720" s="139"/>
      <c r="J3720" s="750">
        <f t="shared" si="1987"/>
        <v>0.78329999999999989</v>
      </c>
    </row>
    <row r="3721" spans="1:10">
      <c r="A3721" s="1320"/>
      <c r="B3721" s="1321"/>
      <c r="C3721" s="1321"/>
      <c r="D3721" s="1322"/>
      <c r="E3721" s="119" t="str">
        <f t="shared" ref="E3721:G3721" si="2031">E1979</f>
        <v>DOMICILIARIA 6</v>
      </c>
      <c r="F3721" s="637">
        <f t="shared" si="2031"/>
        <v>4.34</v>
      </c>
      <c r="G3721" s="138">
        <f t="shared" si="2031"/>
        <v>0.7</v>
      </c>
      <c r="H3721" s="128">
        <v>0.3</v>
      </c>
      <c r="I3721" s="139"/>
      <c r="J3721" s="750">
        <f t="shared" si="1987"/>
        <v>0.91139999999999988</v>
      </c>
    </row>
    <row r="3722" spans="1:10">
      <c r="A3722" s="1320"/>
      <c r="B3722" s="1321"/>
      <c r="C3722" s="1321"/>
      <c r="D3722" s="1322"/>
      <c r="E3722" s="119" t="str">
        <f t="shared" ref="E3722:G3722" si="2032">E1980</f>
        <v>DOMICILIARIA 7</v>
      </c>
      <c r="F3722" s="637">
        <f t="shared" si="2032"/>
        <v>4.04</v>
      </c>
      <c r="G3722" s="138">
        <f t="shared" si="2032"/>
        <v>0.7</v>
      </c>
      <c r="H3722" s="128">
        <v>0.3</v>
      </c>
      <c r="I3722" s="139"/>
      <c r="J3722" s="750">
        <f t="shared" si="1987"/>
        <v>0.84839999999999993</v>
      </c>
    </row>
    <row r="3723" spans="1:10">
      <c r="A3723" s="1320"/>
      <c r="B3723" s="1321"/>
      <c r="C3723" s="1321"/>
      <c r="D3723" s="1322"/>
      <c r="E3723" s="119" t="str">
        <f t="shared" ref="E3723:G3723" si="2033">E1981</f>
        <v>DOMICILIARIA 8</v>
      </c>
      <c r="F3723" s="637">
        <f t="shared" si="2033"/>
        <v>4.2300000000000004</v>
      </c>
      <c r="G3723" s="138">
        <f t="shared" si="2033"/>
        <v>0.7</v>
      </c>
      <c r="H3723" s="128">
        <v>0.3</v>
      </c>
      <c r="I3723" s="139"/>
      <c r="J3723" s="750">
        <f t="shared" si="1987"/>
        <v>0.88830000000000009</v>
      </c>
    </row>
    <row r="3724" spans="1:10">
      <c r="A3724" s="1320"/>
      <c r="B3724" s="1321"/>
      <c r="C3724" s="1321"/>
      <c r="D3724" s="1322"/>
      <c r="E3724" s="119" t="str">
        <f t="shared" ref="E3724:G3724" si="2034">E1982</f>
        <v>DOMICILIARIA 9</v>
      </c>
      <c r="F3724" s="637">
        <f t="shared" si="2034"/>
        <v>4.3</v>
      </c>
      <c r="G3724" s="138">
        <f t="shared" si="2034"/>
        <v>0.7</v>
      </c>
      <c r="H3724" s="128">
        <v>0.3</v>
      </c>
      <c r="I3724" s="139"/>
      <c r="J3724" s="750">
        <f t="shared" si="1987"/>
        <v>0.90299999999999991</v>
      </c>
    </row>
    <row r="3725" spans="1:10">
      <c r="A3725" s="1320"/>
      <c r="B3725" s="1321"/>
      <c r="C3725" s="1321"/>
      <c r="D3725" s="1322"/>
      <c r="E3725" s="119" t="str">
        <f t="shared" ref="E3725:G3725" si="2035">E1983</f>
        <v>DOMICILIARIA 10</v>
      </c>
      <c r="F3725" s="637">
        <f t="shared" si="2035"/>
        <v>4.3</v>
      </c>
      <c r="G3725" s="138">
        <f t="shared" si="2035"/>
        <v>0.7</v>
      </c>
      <c r="H3725" s="128">
        <v>0.3</v>
      </c>
      <c r="I3725" s="139"/>
      <c r="J3725" s="750">
        <f t="shared" si="1987"/>
        <v>0.90299999999999991</v>
      </c>
    </row>
    <row r="3726" spans="1:10">
      <c r="A3726" s="1320"/>
      <c r="B3726" s="1321"/>
      <c r="C3726" s="1321"/>
      <c r="D3726" s="1322"/>
      <c r="E3726" s="119" t="str">
        <f t="shared" ref="E3726:G3726" si="2036">E1984</f>
        <v>DOMICILIARIA 11</v>
      </c>
      <c r="F3726" s="637">
        <f t="shared" si="2036"/>
        <v>3.69</v>
      </c>
      <c r="G3726" s="138">
        <f t="shared" si="2036"/>
        <v>0.7</v>
      </c>
      <c r="H3726" s="128">
        <v>0.3</v>
      </c>
      <c r="I3726" s="139"/>
      <c r="J3726" s="750">
        <f t="shared" si="1987"/>
        <v>0.77489999999999992</v>
      </c>
    </row>
    <row r="3727" spans="1:10">
      <c r="A3727" s="1320"/>
      <c r="B3727" s="1321"/>
      <c r="C3727" s="1321"/>
      <c r="D3727" s="1322"/>
      <c r="E3727" s="119" t="str">
        <f t="shared" ref="E3727:G3727" si="2037">E1985</f>
        <v>DOMICILIARIA 12</v>
      </c>
      <c r="F3727" s="637">
        <f t="shared" si="2037"/>
        <v>4.1399999999999997</v>
      </c>
      <c r="G3727" s="138">
        <f t="shared" si="2037"/>
        <v>0.7</v>
      </c>
      <c r="H3727" s="128">
        <v>0.3</v>
      </c>
      <c r="I3727" s="139"/>
      <c r="J3727" s="750">
        <f t="shared" si="1987"/>
        <v>0.86939999999999984</v>
      </c>
    </row>
    <row r="3728" spans="1:10">
      <c r="A3728" s="1320"/>
      <c r="B3728" s="1321"/>
      <c r="C3728" s="1321"/>
      <c r="D3728" s="1322"/>
      <c r="E3728" s="119" t="str">
        <f t="shared" ref="E3728:G3728" si="2038">E1986</f>
        <v>P56 A P5</v>
      </c>
      <c r="F3728" s="637">
        <f t="shared" si="2038"/>
        <v>0</v>
      </c>
      <c r="G3728" s="138">
        <f t="shared" si="2038"/>
        <v>0</v>
      </c>
      <c r="H3728" s="128">
        <v>0.3</v>
      </c>
      <c r="I3728" s="139"/>
      <c r="J3728" s="750">
        <f t="shared" si="1987"/>
        <v>0</v>
      </c>
    </row>
    <row r="3729" spans="1:10">
      <c r="A3729" s="1320"/>
      <c r="B3729" s="1321"/>
      <c r="C3729" s="1321"/>
      <c r="D3729" s="1322"/>
      <c r="E3729" s="119" t="str">
        <f t="shared" ref="E3729:G3729" si="2039">E1987</f>
        <v>DOMICILIARIA 1</v>
      </c>
      <c r="F3729" s="637">
        <f t="shared" si="2039"/>
        <v>4.1399999999999997</v>
      </c>
      <c r="G3729" s="138">
        <f t="shared" si="2039"/>
        <v>0.7</v>
      </c>
      <c r="H3729" s="128">
        <v>0.3</v>
      </c>
      <c r="I3729" s="139"/>
      <c r="J3729" s="750">
        <f t="shared" si="1987"/>
        <v>0.86939999999999984</v>
      </c>
    </row>
    <row r="3730" spans="1:10">
      <c r="A3730" s="1320"/>
      <c r="B3730" s="1321"/>
      <c r="C3730" s="1321"/>
      <c r="D3730" s="1322"/>
      <c r="E3730" s="119" t="str">
        <f t="shared" ref="E3730:G3730" si="2040">E1988</f>
        <v>DOMICILIARIA 2</v>
      </c>
      <c r="F3730" s="637">
        <f t="shared" si="2040"/>
        <v>7.55</v>
      </c>
      <c r="G3730" s="138">
        <f t="shared" si="2040"/>
        <v>0.7</v>
      </c>
      <c r="H3730" s="128">
        <v>0.3</v>
      </c>
      <c r="I3730" s="139"/>
      <c r="J3730" s="750">
        <f t="shared" si="1987"/>
        <v>1.5854999999999997</v>
      </c>
    </row>
    <row r="3731" spans="1:10">
      <c r="A3731" s="1320"/>
      <c r="B3731" s="1321"/>
      <c r="C3731" s="1321"/>
      <c r="D3731" s="1322"/>
      <c r="E3731" s="119" t="str">
        <f t="shared" ref="E3731:G3731" si="2041">E1989</f>
        <v>DOMICILIARIA 3</v>
      </c>
      <c r="F3731" s="637">
        <f t="shared" si="2041"/>
        <v>4.26</v>
      </c>
      <c r="G3731" s="138">
        <f t="shared" si="2041"/>
        <v>0.7</v>
      </c>
      <c r="H3731" s="128">
        <v>0.3</v>
      </c>
      <c r="I3731" s="139"/>
      <c r="J3731" s="750">
        <f t="shared" si="1987"/>
        <v>0.89459999999999995</v>
      </c>
    </row>
    <row r="3732" spans="1:10">
      <c r="A3732" s="1320"/>
      <c r="B3732" s="1321"/>
      <c r="C3732" s="1321"/>
      <c r="D3732" s="1322"/>
      <c r="E3732" s="119" t="str">
        <f t="shared" ref="E3732:G3732" si="2042">E1990</f>
        <v>DOMICILIARIA 4</v>
      </c>
      <c r="F3732" s="637">
        <f t="shared" si="2042"/>
        <v>7.21</v>
      </c>
      <c r="G3732" s="138">
        <f t="shared" si="2042"/>
        <v>0.7</v>
      </c>
      <c r="H3732" s="128">
        <v>0.3</v>
      </c>
      <c r="I3732" s="139"/>
      <c r="J3732" s="750">
        <f t="shared" si="1987"/>
        <v>1.5140999999999998</v>
      </c>
    </row>
    <row r="3733" spans="1:10">
      <c r="A3733" s="1320"/>
      <c r="B3733" s="1321"/>
      <c r="C3733" s="1321"/>
      <c r="D3733" s="1322"/>
      <c r="E3733" s="119" t="str">
        <f t="shared" ref="E3733:G3733" si="2043">E1991</f>
        <v>DOMICILIARIA 5</v>
      </c>
      <c r="F3733" s="637">
        <f t="shared" si="2043"/>
        <v>7.11</v>
      </c>
      <c r="G3733" s="138">
        <f t="shared" si="2043"/>
        <v>0.7</v>
      </c>
      <c r="H3733" s="128">
        <v>0.3</v>
      </c>
      <c r="I3733" s="139"/>
      <c r="J3733" s="750">
        <f t="shared" si="1987"/>
        <v>1.4931000000000001</v>
      </c>
    </row>
    <row r="3734" spans="1:10">
      <c r="A3734" s="1320"/>
      <c r="B3734" s="1321"/>
      <c r="C3734" s="1321"/>
      <c r="D3734" s="1322"/>
      <c r="E3734" s="119" t="str">
        <f t="shared" ref="E3734:G3734" si="2044">E1992</f>
        <v>DOMICILIARIA 6</v>
      </c>
      <c r="F3734" s="637">
        <f t="shared" si="2044"/>
        <v>3.99</v>
      </c>
      <c r="G3734" s="138">
        <f t="shared" si="2044"/>
        <v>0.7</v>
      </c>
      <c r="H3734" s="128">
        <v>0.3</v>
      </c>
      <c r="I3734" s="139"/>
      <c r="J3734" s="750">
        <f t="shared" si="1987"/>
        <v>0.83789999999999998</v>
      </c>
    </row>
    <row r="3735" spans="1:10">
      <c r="A3735" s="1320"/>
      <c r="B3735" s="1321"/>
      <c r="C3735" s="1321"/>
      <c r="D3735" s="1322"/>
      <c r="E3735" s="119" t="str">
        <f t="shared" ref="E3735:G3735" si="2045">E1993</f>
        <v>DOMICILIARIA 7</v>
      </c>
      <c r="F3735" s="637">
        <f t="shared" si="2045"/>
        <v>7.59</v>
      </c>
      <c r="G3735" s="138">
        <f t="shared" si="2045"/>
        <v>0.7</v>
      </c>
      <c r="H3735" s="128">
        <v>0.3</v>
      </c>
      <c r="I3735" s="139"/>
      <c r="J3735" s="750">
        <f t="shared" si="1987"/>
        <v>1.5938999999999999</v>
      </c>
    </row>
    <row r="3736" spans="1:10">
      <c r="A3736" s="1320"/>
      <c r="B3736" s="1321"/>
      <c r="C3736" s="1321"/>
      <c r="D3736" s="1322"/>
      <c r="E3736" s="119" t="str">
        <f t="shared" ref="E3736:G3736" si="2046">E1994</f>
        <v>DOMICILIARIA 8</v>
      </c>
      <c r="F3736" s="637">
        <f t="shared" si="2046"/>
        <v>3.7</v>
      </c>
      <c r="G3736" s="138">
        <f t="shared" si="2046"/>
        <v>0.7</v>
      </c>
      <c r="H3736" s="128">
        <v>0.3</v>
      </c>
      <c r="I3736" s="139"/>
      <c r="J3736" s="750">
        <f t="shared" si="1987"/>
        <v>0.77699999999999991</v>
      </c>
    </row>
    <row r="3737" spans="1:10">
      <c r="A3737" s="1320"/>
      <c r="B3737" s="1321"/>
      <c r="C3737" s="1321"/>
      <c r="D3737" s="1322"/>
      <c r="E3737" s="119" t="str">
        <f t="shared" ref="E3737:G3737" si="2047">E1995</f>
        <v>DOMICILIARIA 9</v>
      </c>
      <c r="F3737" s="637">
        <f t="shared" si="2047"/>
        <v>6.55</v>
      </c>
      <c r="G3737" s="138">
        <f t="shared" si="2047"/>
        <v>0.7</v>
      </c>
      <c r="H3737" s="128">
        <v>0.3</v>
      </c>
      <c r="I3737" s="139"/>
      <c r="J3737" s="750">
        <f t="shared" si="1987"/>
        <v>1.3754999999999999</v>
      </c>
    </row>
    <row r="3738" spans="1:10">
      <c r="A3738" s="1320"/>
      <c r="B3738" s="1321"/>
      <c r="C3738" s="1321"/>
      <c r="D3738" s="1322"/>
      <c r="E3738" s="119" t="str">
        <f t="shared" ref="E3738:G3738" si="2048">E1996</f>
        <v>DOMICILIARIA 10</v>
      </c>
      <c r="F3738" s="637">
        <f t="shared" si="2048"/>
        <v>4.07</v>
      </c>
      <c r="G3738" s="138">
        <f t="shared" si="2048"/>
        <v>0.7</v>
      </c>
      <c r="H3738" s="128">
        <v>0.3</v>
      </c>
      <c r="I3738" s="139"/>
      <c r="J3738" s="750">
        <f t="shared" si="1987"/>
        <v>0.85470000000000002</v>
      </c>
    </row>
    <row r="3739" spans="1:10">
      <c r="A3739" s="1320"/>
      <c r="B3739" s="1321"/>
      <c r="C3739" s="1321"/>
      <c r="D3739" s="1322"/>
      <c r="E3739" s="119" t="str">
        <f t="shared" ref="E3739:G3739" si="2049">E1997</f>
        <v>DOMICILIARIA 11</v>
      </c>
      <c r="F3739" s="637">
        <f t="shared" si="2049"/>
        <v>6.17</v>
      </c>
      <c r="G3739" s="138">
        <f t="shared" si="2049"/>
        <v>0.7</v>
      </c>
      <c r="H3739" s="128">
        <v>0.3</v>
      </c>
      <c r="I3739" s="139"/>
      <c r="J3739" s="750">
        <f t="shared" si="1987"/>
        <v>1.2956999999999999</v>
      </c>
    </row>
    <row r="3740" spans="1:10">
      <c r="A3740" s="1320"/>
      <c r="B3740" s="1321"/>
      <c r="C3740" s="1321"/>
      <c r="D3740" s="1322"/>
      <c r="E3740" s="119" t="str">
        <f t="shared" ref="E3740:G3740" si="2050">E1998</f>
        <v>DOMICILIARIA 12</v>
      </c>
      <c r="F3740" s="637">
        <f t="shared" si="2050"/>
        <v>6.63</v>
      </c>
      <c r="G3740" s="138">
        <f t="shared" si="2050"/>
        <v>0.7</v>
      </c>
      <c r="H3740" s="128">
        <v>0.3</v>
      </c>
      <c r="I3740" s="139"/>
      <c r="J3740" s="750">
        <f t="shared" si="1987"/>
        <v>1.3922999999999999</v>
      </c>
    </row>
    <row r="3741" spans="1:10">
      <c r="A3741" s="1320"/>
      <c r="B3741" s="1321"/>
      <c r="C3741" s="1321"/>
      <c r="D3741" s="1322"/>
      <c r="E3741" s="119" t="str">
        <f t="shared" ref="E3741:G3741" si="2051">E1999</f>
        <v>DOMICILIARIA 13</v>
      </c>
      <c r="F3741" s="637">
        <f t="shared" si="2051"/>
        <v>4.07</v>
      </c>
      <c r="G3741" s="138">
        <f t="shared" si="2051"/>
        <v>0.7</v>
      </c>
      <c r="H3741" s="128">
        <v>0.3</v>
      </c>
      <c r="I3741" s="139"/>
      <c r="J3741" s="750">
        <f t="shared" ref="J3741:J3757" si="2052">+F3741*G3741*H3741</f>
        <v>0.85470000000000002</v>
      </c>
    </row>
    <row r="3742" spans="1:10">
      <c r="A3742" s="1320"/>
      <c r="B3742" s="1321"/>
      <c r="C3742" s="1321"/>
      <c r="D3742" s="1322"/>
      <c r="E3742" s="119" t="str">
        <f t="shared" ref="E3742:G3742" si="2053">E2000</f>
        <v>DOMICILIARIA 14</v>
      </c>
      <c r="F3742" s="637">
        <f t="shared" si="2053"/>
        <v>6.24</v>
      </c>
      <c r="G3742" s="138">
        <f t="shared" si="2053"/>
        <v>0.7</v>
      </c>
      <c r="H3742" s="128">
        <v>0.3</v>
      </c>
      <c r="I3742" s="139"/>
      <c r="J3742" s="750">
        <f t="shared" si="2052"/>
        <v>1.3103999999999998</v>
      </c>
    </row>
    <row r="3743" spans="1:10">
      <c r="A3743" s="1320"/>
      <c r="B3743" s="1321"/>
      <c r="C3743" s="1321"/>
      <c r="D3743" s="1322"/>
      <c r="E3743" s="119" t="str">
        <f t="shared" ref="E3743:G3743" si="2054">E2001</f>
        <v>DOMICILIARIA 15</v>
      </c>
      <c r="F3743" s="637">
        <f t="shared" si="2054"/>
        <v>5.92</v>
      </c>
      <c r="G3743" s="138">
        <f t="shared" si="2054"/>
        <v>0.7</v>
      </c>
      <c r="H3743" s="128">
        <v>0.3</v>
      </c>
      <c r="I3743" s="139"/>
      <c r="J3743" s="750">
        <f t="shared" si="2052"/>
        <v>1.2432000000000001</v>
      </c>
    </row>
    <row r="3744" spans="1:10">
      <c r="A3744" s="1320"/>
      <c r="B3744" s="1321"/>
      <c r="C3744" s="1321"/>
      <c r="D3744" s="1322"/>
      <c r="E3744" s="119" t="str">
        <f t="shared" ref="E3744:G3744" si="2055">E2002</f>
        <v>DOMICILIARIA 16</v>
      </c>
      <c r="F3744" s="637">
        <f t="shared" si="2055"/>
        <v>3.73</v>
      </c>
      <c r="G3744" s="138">
        <f t="shared" si="2055"/>
        <v>0.7</v>
      </c>
      <c r="H3744" s="128">
        <v>0.3</v>
      </c>
      <c r="I3744" s="139"/>
      <c r="J3744" s="750">
        <f t="shared" si="2052"/>
        <v>0.78329999999999989</v>
      </c>
    </row>
    <row r="3745" spans="1:10">
      <c r="A3745" s="1320"/>
      <c r="B3745" s="1321"/>
      <c r="C3745" s="1321"/>
      <c r="D3745" s="1322"/>
      <c r="E3745" s="119" t="str">
        <f t="shared" ref="E3745:G3745" si="2056">E2003</f>
        <v>DOMICILIARIA 17</v>
      </c>
      <c r="F3745" s="637">
        <f t="shared" si="2056"/>
        <v>5.49</v>
      </c>
      <c r="G3745" s="138">
        <f t="shared" si="2056"/>
        <v>0.7</v>
      </c>
      <c r="H3745" s="128">
        <v>0.3</v>
      </c>
      <c r="I3745" s="139"/>
      <c r="J3745" s="750">
        <f t="shared" si="2052"/>
        <v>1.1529</v>
      </c>
    </row>
    <row r="3746" spans="1:10">
      <c r="A3746" s="1320"/>
      <c r="B3746" s="1321"/>
      <c r="C3746" s="1321"/>
      <c r="D3746" s="1322"/>
      <c r="E3746" s="119" t="str">
        <f t="shared" ref="E3746:G3746" si="2057">E2004</f>
        <v>P5 A P2</v>
      </c>
      <c r="F3746" s="637">
        <f t="shared" si="2057"/>
        <v>0</v>
      </c>
      <c r="G3746" s="138">
        <f t="shared" si="2057"/>
        <v>0</v>
      </c>
      <c r="H3746" s="128"/>
      <c r="I3746" s="139"/>
      <c r="J3746" s="750">
        <f t="shared" si="2052"/>
        <v>0</v>
      </c>
    </row>
    <row r="3747" spans="1:10">
      <c r="A3747" s="1320"/>
      <c r="B3747" s="1321"/>
      <c r="C3747" s="1321"/>
      <c r="D3747" s="1322"/>
      <c r="E3747" s="119" t="str">
        <f t="shared" ref="E3747:G3747" si="2058">E2005</f>
        <v>DOMICILIARIA 1</v>
      </c>
      <c r="F3747" s="637">
        <f t="shared" si="2058"/>
        <v>3.92</v>
      </c>
      <c r="G3747" s="138">
        <f t="shared" si="2058"/>
        <v>0.7</v>
      </c>
      <c r="H3747" s="128"/>
      <c r="I3747" s="139"/>
      <c r="J3747" s="750">
        <f t="shared" si="2052"/>
        <v>0</v>
      </c>
    </row>
    <row r="3748" spans="1:10">
      <c r="A3748" s="1320"/>
      <c r="B3748" s="1321"/>
      <c r="C3748" s="1321"/>
      <c r="D3748" s="1322"/>
      <c r="E3748" s="119" t="str">
        <f t="shared" ref="E3748:G3748" si="2059">E2006</f>
        <v>DOMICILIARIA 2</v>
      </c>
      <c r="F3748" s="637">
        <f t="shared" si="2059"/>
        <v>5.69</v>
      </c>
      <c r="G3748" s="138">
        <f t="shared" si="2059"/>
        <v>0.7</v>
      </c>
      <c r="H3748" s="128"/>
      <c r="I3748" s="139"/>
      <c r="J3748" s="750">
        <f t="shared" si="2052"/>
        <v>0</v>
      </c>
    </row>
    <row r="3749" spans="1:10">
      <c r="A3749" s="1320"/>
      <c r="B3749" s="1321"/>
      <c r="C3749" s="1321"/>
      <c r="D3749" s="1322"/>
      <c r="E3749" s="119" t="str">
        <f t="shared" ref="E3749:G3749" si="2060">E2007</f>
        <v>DOMICILIARIA 3</v>
      </c>
      <c r="F3749" s="637">
        <f t="shared" si="2060"/>
        <v>4.3</v>
      </c>
      <c r="G3749" s="138">
        <f t="shared" si="2060"/>
        <v>0.7</v>
      </c>
      <c r="H3749" s="128"/>
      <c r="I3749" s="139"/>
      <c r="J3749" s="750">
        <f t="shared" si="2052"/>
        <v>0</v>
      </c>
    </row>
    <row r="3750" spans="1:10">
      <c r="A3750" s="1320"/>
      <c r="B3750" s="1321"/>
      <c r="C3750" s="1321"/>
      <c r="D3750" s="1322"/>
      <c r="E3750" s="119" t="str">
        <f t="shared" ref="E3750:G3750" si="2061">E2008</f>
        <v>DOMICILIARIA 4</v>
      </c>
      <c r="F3750" s="637">
        <f t="shared" si="2061"/>
        <v>5.59</v>
      </c>
      <c r="G3750" s="138">
        <f t="shared" si="2061"/>
        <v>0.7</v>
      </c>
      <c r="H3750" s="128"/>
      <c r="I3750" s="139"/>
      <c r="J3750" s="750">
        <f t="shared" si="2052"/>
        <v>0</v>
      </c>
    </row>
    <row r="3751" spans="1:10">
      <c r="A3751" s="1320"/>
      <c r="B3751" s="1321"/>
      <c r="C3751" s="1321"/>
      <c r="D3751" s="1322"/>
      <c r="E3751" s="119" t="str">
        <f t="shared" ref="E3751:G3751" si="2062">E2009</f>
        <v>DOMICILIARIA 5</v>
      </c>
      <c r="F3751" s="637">
        <f t="shared" si="2062"/>
        <v>4.5</v>
      </c>
      <c r="G3751" s="138">
        <f t="shared" si="2062"/>
        <v>0.7</v>
      </c>
      <c r="H3751" s="128"/>
      <c r="I3751" s="139"/>
      <c r="J3751" s="750">
        <f t="shared" si="2052"/>
        <v>0</v>
      </c>
    </row>
    <row r="3752" spans="1:10">
      <c r="A3752" s="1320"/>
      <c r="B3752" s="1321"/>
      <c r="C3752" s="1321"/>
      <c r="D3752" s="1322"/>
      <c r="E3752" s="119" t="str">
        <f t="shared" ref="E3752:G3752" si="2063">E2010</f>
        <v>DOMICILIARIA 6</v>
      </c>
      <c r="F3752" s="637">
        <f t="shared" si="2063"/>
        <v>5.38</v>
      </c>
      <c r="G3752" s="138">
        <f t="shared" si="2063"/>
        <v>0.7</v>
      </c>
      <c r="H3752" s="128"/>
      <c r="I3752" s="139"/>
      <c r="J3752" s="750">
        <f t="shared" si="2052"/>
        <v>0</v>
      </c>
    </row>
    <row r="3753" spans="1:10">
      <c r="A3753" s="1320"/>
      <c r="B3753" s="1321"/>
      <c r="C3753" s="1321"/>
      <c r="D3753" s="1322"/>
      <c r="E3753" s="119" t="str">
        <f t="shared" ref="E3753:G3753" si="2064">E2011</f>
        <v>DOMICILIARIA 7</v>
      </c>
      <c r="F3753" s="637">
        <f t="shared" si="2064"/>
        <v>4.67</v>
      </c>
      <c r="G3753" s="138">
        <f t="shared" si="2064"/>
        <v>0.7</v>
      </c>
      <c r="H3753" s="128"/>
      <c r="I3753" s="139"/>
      <c r="J3753" s="750">
        <f t="shared" si="2052"/>
        <v>0</v>
      </c>
    </row>
    <row r="3754" spans="1:10">
      <c r="A3754" s="1320"/>
      <c r="B3754" s="1321"/>
      <c r="C3754" s="1321"/>
      <c r="D3754" s="1322"/>
      <c r="E3754" s="119" t="str">
        <f t="shared" ref="E3754:G3754" si="2065">E2012</f>
        <v>DOMICILIARIA 8</v>
      </c>
      <c r="F3754" s="637">
        <f t="shared" si="2065"/>
        <v>5.08</v>
      </c>
      <c r="G3754" s="138">
        <f t="shared" si="2065"/>
        <v>0.7</v>
      </c>
      <c r="H3754" s="128"/>
      <c r="I3754" s="139"/>
      <c r="J3754" s="750">
        <f t="shared" si="2052"/>
        <v>0</v>
      </c>
    </row>
    <row r="3755" spans="1:10">
      <c r="A3755" s="1320"/>
      <c r="B3755" s="1321"/>
      <c r="C3755" s="1321"/>
      <c r="D3755" s="1322"/>
      <c r="E3755" s="119" t="str">
        <f t="shared" ref="E3755:G3755" si="2066">E2013</f>
        <v>DOMICILIARIA 9</v>
      </c>
      <c r="F3755" s="637">
        <f t="shared" si="2066"/>
        <v>5.17</v>
      </c>
      <c r="G3755" s="138">
        <f t="shared" si="2066"/>
        <v>0.7</v>
      </c>
      <c r="H3755" s="128"/>
      <c r="I3755" s="139"/>
      <c r="J3755" s="750">
        <f t="shared" si="2052"/>
        <v>0</v>
      </c>
    </row>
    <row r="3756" spans="1:10">
      <c r="A3756" s="1320"/>
      <c r="B3756" s="1321"/>
      <c r="C3756" s="1321"/>
      <c r="D3756" s="1322"/>
      <c r="E3756" s="119" t="str">
        <f t="shared" ref="E3756:G3756" si="2067">E2014</f>
        <v>DOMICILIARIA 10</v>
      </c>
      <c r="F3756" s="637">
        <f t="shared" si="2067"/>
        <v>5.22</v>
      </c>
      <c r="G3756" s="138">
        <f t="shared" si="2067"/>
        <v>0.7</v>
      </c>
      <c r="H3756" s="128"/>
      <c r="I3756" s="139"/>
      <c r="J3756" s="750">
        <f t="shared" si="2052"/>
        <v>0</v>
      </c>
    </row>
    <row r="3757" spans="1:10">
      <c r="A3757" s="1320"/>
      <c r="B3757" s="1321"/>
      <c r="C3757" s="1321"/>
      <c r="D3757" s="1322"/>
      <c r="E3757" s="119" t="str">
        <f t="shared" ref="E3757:G3757" si="2068">E2015</f>
        <v>DOMICILIARIA 11</v>
      </c>
      <c r="F3757" s="637">
        <f t="shared" si="2068"/>
        <v>5.16</v>
      </c>
      <c r="G3757" s="138">
        <f t="shared" si="2068"/>
        <v>0.7</v>
      </c>
      <c r="H3757" s="128"/>
      <c r="I3757" s="139"/>
      <c r="J3757" s="750">
        <f t="shared" si="2052"/>
        <v>0</v>
      </c>
    </row>
    <row r="3758" spans="1:10">
      <c r="A3758" s="1320"/>
      <c r="B3758" s="1321"/>
      <c r="C3758" s="1321"/>
      <c r="D3758" s="1322"/>
      <c r="E3758" s="119" t="str">
        <f t="shared" ref="E3758:G3758" si="2069">E2016</f>
        <v>DOMICILIARIA 12</v>
      </c>
      <c r="F3758" s="637">
        <f t="shared" si="2069"/>
        <v>4.93</v>
      </c>
      <c r="G3758" s="138">
        <f t="shared" si="2069"/>
        <v>0.7</v>
      </c>
      <c r="H3758" s="128"/>
      <c r="I3758" s="139"/>
      <c r="J3758" s="750">
        <f t="shared" ref="J3758:J3806" si="2070">+F3758*G3758*H3758</f>
        <v>0</v>
      </c>
    </row>
    <row r="3759" spans="1:10">
      <c r="A3759" s="1320"/>
      <c r="B3759" s="1321"/>
      <c r="C3759" s="1321"/>
      <c r="D3759" s="1322"/>
      <c r="E3759" s="119" t="str">
        <f t="shared" ref="E3759:G3759" si="2071">E2017</f>
        <v>DOMICILIARIA 13</v>
      </c>
      <c r="F3759" s="637">
        <f t="shared" si="2071"/>
        <v>5.54</v>
      </c>
      <c r="G3759" s="138">
        <f t="shared" si="2071"/>
        <v>0.7</v>
      </c>
      <c r="H3759" s="128"/>
      <c r="I3759" s="139"/>
      <c r="J3759" s="750">
        <f t="shared" si="2070"/>
        <v>0</v>
      </c>
    </row>
    <row r="3760" spans="1:10">
      <c r="A3760" s="1320"/>
      <c r="B3760" s="1321"/>
      <c r="C3760" s="1321"/>
      <c r="D3760" s="1322"/>
      <c r="E3760" s="119" t="str">
        <f t="shared" ref="E3760:G3760" si="2072">E2018</f>
        <v>DOMICILIARIA 14</v>
      </c>
      <c r="F3760" s="637">
        <f t="shared" si="2072"/>
        <v>5.15</v>
      </c>
      <c r="G3760" s="138">
        <f t="shared" si="2072"/>
        <v>0.7</v>
      </c>
      <c r="H3760" s="128"/>
      <c r="I3760" s="139"/>
      <c r="J3760" s="750">
        <f t="shared" si="2070"/>
        <v>0</v>
      </c>
    </row>
    <row r="3761" spans="1:10">
      <c r="A3761" s="1320"/>
      <c r="B3761" s="1321"/>
      <c r="C3761" s="1321"/>
      <c r="D3761" s="1322"/>
      <c r="E3761" s="119" t="str">
        <f t="shared" ref="E3761:G3761" si="2073">E2019</f>
        <v>DOMICILIARIA 15</v>
      </c>
      <c r="F3761" s="637">
        <f t="shared" si="2073"/>
        <v>6.03</v>
      </c>
      <c r="G3761" s="138">
        <f t="shared" si="2073"/>
        <v>0.7</v>
      </c>
      <c r="H3761" s="128"/>
      <c r="I3761" s="139"/>
      <c r="J3761" s="750">
        <f t="shared" si="2070"/>
        <v>0</v>
      </c>
    </row>
    <row r="3762" spans="1:10">
      <c r="A3762" s="1320"/>
      <c r="B3762" s="1321"/>
      <c r="C3762" s="1321"/>
      <c r="D3762" s="1322"/>
      <c r="E3762" s="119" t="str">
        <f t="shared" ref="E3762:G3762" si="2074">E2020</f>
        <v>P49 A P42</v>
      </c>
      <c r="F3762" s="637">
        <f t="shared" si="2074"/>
        <v>0</v>
      </c>
      <c r="G3762" s="138">
        <f t="shared" si="2074"/>
        <v>0</v>
      </c>
      <c r="H3762" s="128"/>
      <c r="I3762" s="139"/>
      <c r="J3762" s="750">
        <f t="shared" si="2070"/>
        <v>0</v>
      </c>
    </row>
    <row r="3763" spans="1:10">
      <c r="A3763" s="1320"/>
      <c r="B3763" s="1321"/>
      <c r="C3763" s="1321"/>
      <c r="D3763" s="1322"/>
      <c r="E3763" s="119" t="str">
        <f t="shared" ref="E3763:G3763" si="2075">E2021</f>
        <v>DOMICILIARIA 1</v>
      </c>
      <c r="F3763" s="637">
        <f t="shared" si="2075"/>
        <v>4.33</v>
      </c>
      <c r="G3763" s="138">
        <f t="shared" si="2075"/>
        <v>0.7</v>
      </c>
      <c r="H3763" s="128">
        <v>0.3</v>
      </c>
      <c r="I3763" s="139"/>
      <c r="J3763" s="750">
        <f t="shared" si="2070"/>
        <v>0.90929999999999989</v>
      </c>
    </row>
    <row r="3764" spans="1:10">
      <c r="A3764" s="1320"/>
      <c r="B3764" s="1321"/>
      <c r="C3764" s="1321"/>
      <c r="D3764" s="1322"/>
      <c r="E3764" s="119" t="str">
        <f t="shared" ref="E3764:G3764" si="2076">E2022</f>
        <v>DOMICILIARIA 2</v>
      </c>
      <c r="F3764" s="637">
        <f t="shared" si="2076"/>
        <v>4.0199999999999996</v>
      </c>
      <c r="G3764" s="138">
        <f t="shared" si="2076"/>
        <v>0.7</v>
      </c>
      <c r="H3764" s="128">
        <v>0.3</v>
      </c>
      <c r="I3764" s="139"/>
      <c r="J3764" s="750">
        <f t="shared" si="2070"/>
        <v>0.84419999999999984</v>
      </c>
    </row>
    <row r="3765" spans="1:10">
      <c r="A3765" s="1320"/>
      <c r="B3765" s="1321"/>
      <c r="C3765" s="1321"/>
      <c r="D3765" s="1322"/>
      <c r="E3765" s="119" t="str">
        <f t="shared" ref="E3765:G3765" si="2077">E2023</f>
        <v>DOMICILIARIA 3</v>
      </c>
      <c r="F3765" s="637">
        <f t="shared" si="2077"/>
        <v>4.42</v>
      </c>
      <c r="G3765" s="138">
        <f t="shared" si="2077"/>
        <v>0.7</v>
      </c>
      <c r="H3765" s="128">
        <v>0.3</v>
      </c>
      <c r="I3765" s="139"/>
      <c r="J3765" s="750">
        <f t="shared" si="2070"/>
        <v>0.92819999999999991</v>
      </c>
    </row>
    <row r="3766" spans="1:10">
      <c r="A3766" s="1320"/>
      <c r="B3766" s="1321"/>
      <c r="C3766" s="1321"/>
      <c r="D3766" s="1322"/>
      <c r="E3766" s="119" t="str">
        <f t="shared" ref="E3766:G3766" si="2078">E2024</f>
        <v>DOMICILIARIA 4</v>
      </c>
      <c r="F3766" s="637">
        <f t="shared" si="2078"/>
        <v>4.55</v>
      </c>
      <c r="G3766" s="138">
        <f t="shared" si="2078"/>
        <v>0.7</v>
      </c>
      <c r="H3766" s="128">
        <v>0.3</v>
      </c>
      <c r="I3766" s="139"/>
      <c r="J3766" s="750">
        <f t="shared" si="2070"/>
        <v>0.95549999999999979</v>
      </c>
    </row>
    <row r="3767" spans="1:10">
      <c r="A3767" s="1320"/>
      <c r="B3767" s="1321"/>
      <c r="C3767" s="1321"/>
      <c r="D3767" s="1322"/>
      <c r="E3767" s="119" t="str">
        <f t="shared" ref="E3767:G3767" si="2079">E2025</f>
        <v>DOMICILIARIA 5</v>
      </c>
      <c r="F3767" s="637">
        <f t="shared" si="2079"/>
        <v>4.75</v>
      </c>
      <c r="G3767" s="138">
        <f t="shared" si="2079"/>
        <v>0.7</v>
      </c>
      <c r="H3767" s="128">
        <v>0.3</v>
      </c>
      <c r="I3767" s="139"/>
      <c r="J3767" s="750">
        <f t="shared" si="2070"/>
        <v>0.99749999999999983</v>
      </c>
    </row>
    <row r="3768" spans="1:10">
      <c r="A3768" s="1320"/>
      <c r="B3768" s="1321"/>
      <c r="C3768" s="1321"/>
      <c r="D3768" s="1322"/>
      <c r="E3768" s="119" t="str">
        <f t="shared" ref="E3768:G3768" si="2080">E2026</f>
        <v>DOMICILIARIA 6</v>
      </c>
      <c r="F3768" s="637">
        <f t="shared" si="2080"/>
        <v>4.71</v>
      </c>
      <c r="G3768" s="138">
        <f t="shared" si="2080"/>
        <v>0.7</v>
      </c>
      <c r="H3768" s="128">
        <v>0.3</v>
      </c>
      <c r="I3768" s="139"/>
      <c r="J3768" s="750">
        <f t="shared" si="2070"/>
        <v>0.98909999999999987</v>
      </c>
    </row>
    <row r="3769" spans="1:10">
      <c r="A3769" s="1320"/>
      <c r="B3769" s="1321"/>
      <c r="C3769" s="1321"/>
      <c r="D3769" s="1322"/>
      <c r="E3769" s="119" t="str">
        <f t="shared" ref="E3769:G3769" si="2081">E2027</f>
        <v>DOMICILIARIA 7</v>
      </c>
      <c r="F3769" s="637">
        <f t="shared" si="2081"/>
        <v>3.79</v>
      </c>
      <c r="G3769" s="138">
        <f t="shared" si="2081"/>
        <v>0.7</v>
      </c>
      <c r="H3769" s="128">
        <v>0.3</v>
      </c>
      <c r="I3769" s="139"/>
      <c r="J3769" s="750">
        <f t="shared" si="2070"/>
        <v>0.79589999999999994</v>
      </c>
    </row>
    <row r="3770" spans="1:10">
      <c r="A3770" s="1320"/>
      <c r="B3770" s="1321"/>
      <c r="C3770" s="1321"/>
      <c r="D3770" s="1322"/>
      <c r="E3770" s="119" t="str">
        <f t="shared" ref="E3770:G3770" si="2082">E2028</f>
        <v>DOMICILIARIA 8</v>
      </c>
      <c r="F3770" s="637">
        <f t="shared" si="2082"/>
        <v>4.5199999999999996</v>
      </c>
      <c r="G3770" s="138">
        <f t="shared" si="2082"/>
        <v>0.7</v>
      </c>
      <c r="H3770" s="128">
        <v>0.3</v>
      </c>
      <c r="I3770" s="139"/>
      <c r="J3770" s="750">
        <f t="shared" si="2070"/>
        <v>0.94919999999999982</v>
      </c>
    </row>
    <row r="3771" spans="1:10">
      <c r="A3771" s="1320"/>
      <c r="B3771" s="1321"/>
      <c r="C3771" s="1321"/>
      <c r="D3771" s="1322"/>
      <c r="E3771" s="119" t="str">
        <f t="shared" ref="E3771:G3771" si="2083">E2029</f>
        <v>DOMICILIARIA 9</v>
      </c>
      <c r="F3771" s="637">
        <f t="shared" si="2083"/>
        <v>5.23</v>
      </c>
      <c r="G3771" s="138">
        <f t="shared" si="2083"/>
        <v>0.7</v>
      </c>
      <c r="H3771" s="128">
        <v>0.3</v>
      </c>
      <c r="I3771" s="139"/>
      <c r="J3771" s="750">
        <f t="shared" si="2070"/>
        <v>1.0983000000000001</v>
      </c>
    </row>
    <row r="3772" spans="1:10">
      <c r="A3772" s="1320"/>
      <c r="B3772" s="1321"/>
      <c r="C3772" s="1321"/>
      <c r="D3772" s="1322"/>
      <c r="E3772" s="119" t="str">
        <f t="shared" ref="E3772:G3772" si="2084">E2030</f>
        <v>DOMICILIARIA 10</v>
      </c>
      <c r="F3772" s="637">
        <f t="shared" si="2084"/>
        <v>4.75</v>
      </c>
      <c r="G3772" s="138">
        <f t="shared" si="2084"/>
        <v>0.7</v>
      </c>
      <c r="H3772" s="128">
        <v>0.3</v>
      </c>
      <c r="I3772" s="139"/>
      <c r="J3772" s="750">
        <f t="shared" si="2070"/>
        <v>0.99749999999999983</v>
      </c>
    </row>
    <row r="3773" spans="1:10">
      <c r="A3773" s="1320"/>
      <c r="B3773" s="1321"/>
      <c r="C3773" s="1321"/>
      <c r="D3773" s="1322"/>
      <c r="E3773" s="119" t="str">
        <f t="shared" ref="E3773:G3773" si="2085">E2031</f>
        <v>DOMICILIARIA 11</v>
      </c>
      <c r="F3773" s="637">
        <f t="shared" si="2085"/>
        <v>4.16</v>
      </c>
      <c r="G3773" s="138">
        <f t="shared" si="2085"/>
        <v>0.7</v>
      </c>
      <c r="H3773" s="128">
        <v>0.3</v>
      </c>
      <c r="I3773" s="139"/>
      <c r="J3773" s="750">
        <f t="shared" si="2070"/>
        <v>0.87359999999999993</v>
      </c>
    </row>
    <row r="3774" spans="1:10">
      <c r="A3774" s="1320"/>
      <c r="B3774" s="1321"/>
      <c r="C3774" s="1321"/>
      <c r="D3774" s="1322"/>
      <c r="E3774" s="119" t="str">
        <f t="shared" ref="E3774:G3774" si="2086">E2032</f>
        <v>DOMICILIARIA 12</v>
      </c>
      <c r="F3774" s="637">
        <f t="shared" si="2086"/>
        <v>4.79</v>
      </c>
      <c r="G3774" s="138">
        <f t="shared" si="2086"/>
        <v>0.7</v>
      </c>
      <c r="H3774" s="128">
        <v>0.3</v>
      </c>
      <c r="I3774" s="139"/>
      <c r="J3774" s="750">
        <f t="shared" si="2070"/>
        <v>1.0058999999999998</v>
      </c>
    </row>
    <row r="3775" spans="1:10">
      <c r="A3775" s="1320"/>
      <c r="B3775" s="1321"/>
      <c r="C3775" s="1321"/>
      <c r="D3775" s="1322"/>
      <c r="E3775" s="119" t="str">
        <f t="shared" ref="E3775:G3775" si="2087">E2033</f>
        <v>DOMICILIARIA 13</v>
      </c>
      <c r="F3775" s="637">
        <f t="shared" si="2087"/>
        <v>5.22</v>
      </c>
      <c r="G3775" s="138">
        <f t="shared" si="2087"/>
        <v>0.7</v>
      </c>
      <c r="H3775" s="128">
        <v>0.3</v>
      </c>
      <c r="I3775" s="139"/>
      <c r="J3775" s="750">
        <f t="shared" si="2070"/>
        <v>1.0961999999999998</v>
      </c>
    </row>
    <row r="3776" spans="1:10">
      <c r="A3776" s="1320"/>
      <c r="B3776" s="1321"/>
      <c r="C3776" s="1321"/>
      <c r="D3776" s="1322"/>
      <c r="E3776" s="119" t="str">
        <f t="shared" ref="E3776:G3776" si="2088">E2034</f>
        <v>DOMICILIARIA 14</v>
      </c>
      <c r="F3776" s="637">
        <f t="shared" si="2088"/>
        <v>4.95</v>
      </c>
      <c r="G3776" s="138">
        <f t="shared" si="2088"/>
        <v>0.7</v>
      </c>
      <c r="H3776" s="128">
        <v>0.3</v>
      </c>
      <c r="I3776" s="139"/>
      <c r="J3776" s="750">
        <f t="shared" si="2070"/>
        <v>1.0394999999999999</v>
      </c>
    </row>
    <row r="3777" spans="1:10">
      <c r="A3777" s="1320"/>
      <c r="B3777" s="1321"/>
      <c r="C3777" s="1321"/>
      <c r="D3777" s="1322"/>
      <c r="E3777" s="119" t="str">
        <f t="shared" ref="E3777:G3777" si="2089">E2035</f>
        <v>P42 A P32</v>
      </c>
      <c r="F3777" s="637">
        <f t="shared" si="2089"/>
        <v>0</v>
      </c>
      <c r="G3777" s="138">
        <f t="shared" si="2089"/>
        <v>0</v>
      </c>
      <c r="H3777" s="128">
        <v>0.3</v>
      </c>
      <c r="I3777" s="139"/>
      <c r="J3777" s="750">
        <f t="shared" si="2070"/>
        <v>0</v>
      </c>
    </row>
    <row r="3778" spans="1:10">
      <c r="A3778" s="1320"/>
      <c r="B3778" s="1321"/>
      <c r="C3778" s="1321"/>
      <c r="D3778" s="1322"/>
      <c r="E3778" s="119" t="str">
        <f t="shared" ref="E3778:G3778" si="2090">E2036</f>
        <v>DOMICILIARIA 1</v>
      </c>
      <c r="F3778" s="637">
        <f t="shared" si="2090"/>
        <v>5.2</v>
      </c>
      <c r="G3778" s="138">
        <f t="shared" si="2090"/>
        <v>0.7</v>
      </c>
      <c r="H3778" s="128">
        <v>0.3</v>
      </c>
      <c r="I3778" s="139"/>
      <c r="J3778" s="750">
        <f t="shared" si="2070"/>
        <v>1.0919999999999999</v>
      </c>
    </row>
    <row r="3779" spans="1:10">
      <c r="A3779" s="1320"/>
      <c r="B3779" s="1321"/>
      <c r="C3779" s="1321"/>
      <c r="D3779" s="1322"/>
      <c r="E3779" s="119" t="str">
        <f t="shared" ref="E3779:G3779" si="2091">E2037</f>
        <v>DOMICILIARIA 2</v>
      </c>
      <c r="F3779" s="637">
        <f t="shared" si="2091"/>
        <v>5.44</v>
      </c>
      <c r="G3779" s="138">
        <f t="shared" si="2091"/>
        <v>0.7</v>
      </c>
      <c r="H3779" s="128">
        <v>0.3</v>
      </c>
      <c r="I3779" s="139"/>
      <c r="J3779" s="750">
        <f t="shared" si="2070"/>
        <v>1.1423999999999999</v>
      </c>
    </row>
    <row r="3780" spans="1:10">
      <c r="A3780" s="1320"/>
      <c r="B3780" s="1321"/>
      <c r="C3780" s="1321"/>
      <c r="D3780" s="1322"/>
      <c r="E3780" s="119" t="str">
        <f t="shared" ref="E3780:G3780" si="2092">E2038</f>
        <v>DOMICILIARIA 3</v>
      </c>
      <c r="F3780" s="637">
        <f t="shared" si="2092"/>
        <v>5.5</v>
      </c>
      <c r="G3780" s="138">
        <f t="shared" si="2092"/>
        <v>0.7</v>
      </c>
      <c r="H3780" s="128">
        <v>0.3</v>
      </c>
      <c r="I3780" s="139"/>
      <c r="J3780" s="750">
        <f t="shared" si="2070"/>
        <v>1.1549999999999998</v>
      </c>
    </row>
    <row r="3781" spans="1:10">
      <c r="A3781" s="1320"/>
      <c r="B3781" s="1321"/>
      <c r="C3781" s="1321"/>
      <c r="D3781" s="1322"/>
      <c r="E3781" s="119" t="str">
        <f t="shared" ref="E3781:G3781" si="2093">E2039</f>
        <v>DOMICILIARIA 4</v>
      </c>
      <c r="F3781" s="637">
        <f t="shared" si="2093"/>
        <v>4.83</v>
      </c>
      <c r="G3781" s="138">
        <f t="shared" si="2093"/>
        <v>0.7</v>
      </c>
      <c r="H3781" s="128">
        <v>0.3</v>
      </c>
      <c r="I3781" s="139"/>
      <c r="J3781" s="750">
        <f t="shared" si="2070"/>
        <v>1.0143</v>
      </c>
    </row>
    <row r="3782" spans="1:10">
      <c r="A3782" s="1320"/>
      <c r="B3782" s="1321"/>
      <c r="C3782" s="1321"/>
      <c r="D3782" s="1322"/>
      <c r="E3782" s="119" t="str">
        <f t="shared" ref="E3782:G3782" si="2094">E2040</f>
        <v>DOMICILIARIA 5</v>
      </c>
      <c r="F3782" s="637">
        <f t="shared" si="2094"/>
        <v>5.01</v>
      </c>
      <c r="G3782" s="138">
        <f t="shared" si="2094"/>
        <v>0.7</v>
      </c>
      <c r="H3782" s="128">
        <v>0.3</v>
      </c>
      <c r="I3782" s="139"/>
      <c r="J3782" s="750">
        <f t="shared" si="2070"/>
        <v>1.0520999999999998</v>
      </c>
    </row>
    <row r="3783" spans="1:10">
      <c r="A3783" s="1320"/>
      <c r="B3783" s="1321"/>
      <c r="C3783" s="1321"/>
      <c r="D3783" s="1322"/>
      <c r="E3783" s="119" t="str">
        <f t="shared" ref="E3783:G3783" si="2095">E2041</f>
        <v>DOMICILIARIA 6</v>
      </c>
      <c r="F3783" s="637">
        <f t="shared" si="2095"/>
        <v>5.4</v>
      </c>
      <c r="G3783" s="138">
        <f t="shared" si="2095"/>
        <v>0.7</v>
      </c>
      <c r="H3783" s="128">
        <v>0.3</v>
      </c>
      <c r="I3783" s="139"/>
      <c r="J3783" s="750">
        <f t="shared" si="2070"/>
        <v>1.1339999999999999</v>
      </c>
    </row>
    <row r="3784" spans="1:10">
      <c r="A3784" s="1320"/>
      <c r="B3784" s="1321"/>
      <c r="C3784" s="1321"/>
      <c r="D3784" s="1322"/>
      <c r="E3784" s="119" t="str">
        <f t="shared" ref="E3784:G3784" si="2096">E2042</f>
        <v>DOMICILIARIA 7</v>
      </c>
      <c r="F3784" s="637">
        <f t="shared" si="2096"/>
        <v>4.3899999999999997</v>
      </c>
      <c r="G3784" s="138">
        <f t="shared" si="2096"/>
        <v>0.7</v>
      </c>
      <c r="H3784" s="128">
        <v>0.3</v>
      </c>
      <c r="I3784" s="139"/>
      <c r="J3784" s="750">
        <f t="shared" si="2070"/>
        <v>0.92189999999999983</v>
      </c>
    </row>
    <row r="3785" spans="1:10">
      <c r="A3785" s="1320"/>
      <c r="B3785" s="1321"/>
      <c r="C3785" s="1321"/>
      <c r="D3785" s="1322"/>
      <c r="E3785" s="119" t="str">
        <f t="shared" ref="E3785:G3785" si="2097">E2043</f>
        <v>DOMICILIARIA 8</v>
      </c>
      <c r="F3785" s="637">
        <f t="shared" si="2097"/>
        <v>5.52</v>
      </c>
      <c r="G3785" s="138">
        <f t="shared" si="2097"/>
        <v>0.7</v>
      </c>
      <c r="H3785" s="128">
        <v>0.3</v>
      </c>
      <c r="I3785" s="139"/>
      <c r="J3785" s="750">
        <f t="shared" si="2070"/>
        <v>1.1591999999999998</v>
      </c>
    </row>
    <row r="3786" spans="1:10">
      <c r="A3786" s="1320"/>
      <c r="B3786" s="1321"/>
      <c r="C3786" s="1321"/>
      <c r="D3786" s="1322"/>
      <c r="E3786" s="119" t="str">
        <f t="shared" ref="E3786:G3786" si="2098">E2044</f>
        <v>P23 A P16</v>
      </c>
      <c r="F3786" s="637">
        <f t="shared" si="2098"/>
        <v>0</v>
      </c>
      <c r="G3786" s="138">
        <f t="shared" si="2098"/>
        <v>0</v>
      </c>
      <c r="H3786" s="128">
        <v>0.3</v>
      </c>
      <c r="I3786" s="139"/>
      <c r="J3786" s="750">
        <f t="shared" si="2070"/>
        <v>0</v>
      </c>
    </row>
    <row r="3787" spans="1:10">
      <c r="A3787" s="1320"/>
      <c r="B3787" s="1321"/>
      <c r="C3787" s="1321"/>
      <c r="D3787" s="1322"/>
      <c r="E3787" s="119" t="str">
        <f t="shared" ref="E3787:G3787" si="2099">E2045</f>
        <v>DOMICILIARIA 1</v>
      </c>
      <c r="F3787" s="637">
        <f t="shared" si="2099"/>
        <v>4.4000000000000004</v>
      </c>
      <c r="G3787" s="138">
        <f t="shared" si="2099"/>
        <v>0.7</v>
      </c>
      <c r="H3787" s="128">
        <v>0.3</v>
      </c>
      <c r="I3787" s="139"/>
      <c r="J3787" s="750">
        <f t="shared" si="2070"/>
        <v>0.92399999999999993</v>
      </c>
    </row>
    <row r="3788" spans="1:10">
      <c r="A3788" s="1320"/>
      <c r="B3788" s="1321"/>
      <c r="C3788" s="1321"/>
      <c r="D3788" s="1322"/>
      <c r="E3788" s="119" t="str">
        <f t="shared" ref="E3788:G3788" si="2100">E2046</f>
        <v>DOMICILIARIA 2</v>
      </c>
      <c r="F3788" s="637">
        <f t="shared" si="2100"/>
        <v>4.55</v>
      </c>
      <c r="G3788" s="138">
        <f t="shared" si="2100"/>
        <v>0.7</v>
      </c>
      <c r="H3788" s="128">
        <v>0.3</v>
      </c>
      <c r="I3788" s="139"/>
      <c r="J3788" s="750">
        <f t="shared" si="2070"/>
        <v>0.95549999999999979</v>
      </c>
    </row>
    <row r="3789" spans="1:10">
      <c r="A3789" s="1320"/>
      <c r="B3789" s="1321"/>
      <c r="C3789" s="1321"/>
      <c r="D3789" s="1322"/>
      <c r="E3789" s="119" t="str">
        <f t="shared" ref="E3789:G3789" si="2101">E2047</f>
        <v>DOMICILIARIA 3</v>
      </c>
      <c r="F3789" s="637">
        <f t="shared" si="2101"/>
        <v>4.6500000000000004</v>
      </c>
      <c r="G3789" s="138">
        <f t="shared" si="2101"/>
        <v>0.7</v>
      </c>
      <c r="H3789" s="128">
        <v>0.3</v>
      </c>
      <c r="I3789" s="139"/>
      <c r="J3789" s="750">
        <f t="shared" si="2070"/>
        <v>0.97649999999999992</v>
      </c>
    </row>
    <row r="3790" spans="1:10">
      <c r="A3790" s="1320"/>
      <c r="B3790" s="1321"/>
      <c r="C3790" s="1321"/>
      <c r="D3790" s="1322"/>
      <c r="E3790" s="119" t="str">
        <f t="shared" ref="E3790:G3790" si="2102">E2048</f>
        <v>DOMICILIARIA 4</v>
      </c>
      <c r="F3790" s="637">
        <f t="shared" si="2102"/>
        <v>4.9800000000000004</v>
      </c>
      <c r="G3790" s="138">
        <f t="shared" si="2102"/>
        <v>0.7</v>
      </c>
      <c r="H3790" s="128">
        <v>0.3</v>
      </c>
      <c r="I3790" s="139"/>
      <c r="J3790" s="750">
        <f t="shared" si="2070"/>
        <v>1.0458000000000001</v>
      </c>
    </row>
    <row r="3791" spans="1:10">
      <c r="A3791" s="1320"/>
      <c r="B3791" s="1321"/>
      <c r="C3791" s="1321"/>
      <c r="D3791" s="1322"/>
      <c r="E3791" s="119" t="str">
        <f t="shared" ref="E3791:G3791" si="2103">E2049</f>
        <v>DOMICILIARIA 5</v>
      </c>
      <c r="F3791" s="637">
        <f t="shared" si="2103"/>
        <v>5.09</v>
      </c>
      <c r="G3791" s="138">
        <f t="shared" si="2103"/>
        <v>0.7</v>
      </c>
      <c r="H3791" s="128">
        <v>0.3</v>
      </c>
      <c r="I3791" s="139"/>
      <c r="J3791" s="750">
        <f t="shared" si="2070"/>
        <v>1.0689</v>
      </c>
    </row>
    <row r="3792" spans="1:10">
      <c r="A3792" s="1320"/>
      <c r="B3792" s="1321"/>
      <c r="C3792" s="1321"/>
      <c r="D3792" s="1322"/>
      <c r="E3792" s="119" t="str">
        <f t="shared" ref="E3792:G3792" si="2104">E2050</f>
        <v>DOMICILIARIA 6</v>
      </c>
      <c r="F3792" s="637">
        <f t="shared" si="2104"/>
        <v>4.25</v>
      </c>
      <c r="G3792" s="138">
        <f t="shared" si="2104"/>
        <v>0.7</v>
      </c>
      <c r="H3792" s="128">
        <v>0.3</v>
      </c>
      <c r="I3792" s="139"/>
      <c r="J3792" s="750">
        <f t="shared" si="2070"/>
        <v>0.89249999999999985</v>
      </c>
    </row>
    <row r="3793" spans="1:10">
      <c r="A3793" s="1320"/>
      <c r="B3793" s="1321"/>
      <c r="C3793" s="1321"/>
      <c r="D3793" s="1322"/>
      <c r="E3793" s="119" t="str">
        <f t="shared" ref="E3793:G3793" si="2105">E2051</f>
        <v>DOMICILIARIA 7</v>
      </c>
      <c r="F3793" s="637">
        <f t="shared" si="2105"/>
        <v>4.32</v>
      </c>
      <c r="G3793" s="138">
        <f t="shared" si="2105"/>
        <v>0.7</v>
      </c>
      <c r="H3793" s="128">
        <v>0.3</v>
      </c>
      <c r="I3793" s="139"/>
      <c r="J3793" s="750">
        <f t="shared" si="2070"/>
        <v>0.90720000000000001</v>
      </c>
    </row>
    <row r="3794" spans="1:10">
      <c r="A3794" s="1320"/>
      <c r="B3794" s="1321"/>
      <c r="C3794" s="1321"/>
      <c r="D3794" s="1322"/>
      <c r="E3794" s="119" t="str">
        <f t="shared" ref="E3794:G3794" si="2106">E2052</f>
        <v>DOMICILIARIA 1</v>
      </c>
      <c r="F3794" s="637">
        <f t="shared" si="2106"/>
        <v>3.97</v>
      </c>
      <c r="G3794" s="138">
        <f t="shared" si="2106"/>
        <v>0.7</v>
      </c>
      <c r="H3794" s="128">
        <v>0.3</v>
      </c>
      <c r="I3794" s="139"/>
      <c r="J3794" s="750">
        <f t="shared" si="2070"/>
        <v>0.8337</v>
      </c>
    </row>
    <row r="3795" spans="1:10">
      <c r="A3795" s="1320"/>
      <c r="B3795" s="1321"/>
      <c r="C3795" s="1321"/>
      <c r="D3795" s="1322"/>
      <c r="E3795" s="119" t="str">
        <f t="shared" ref="E3795:G3795" si="2107">E2053</f>
        <v>DOMICILIARIA 2</v>
      </c>
      <c r="F3795" s="637">
        <f t="shared" si="2107"/>
        <v>4.5999999999999996</v>
      </c>
      <c r="G3795" s="138">
        <f t="shared" si="2107"/>
        <v>0.7</v>
      </c>
      <c r="H3795" s="128">
        <v>0.3</v>
      </c>
      <c r="I3795" s="139"/>
      <c r="J3795" s="750">
        <f t="shared" si="2070"/>
        <v>0.96599999999999986</v>
      </c>
    </row>
    <row r="3796" spans="1:10">
      <c r="A3796" s="1320"/>
      <c r="B3796" s="1321"/>
      <c r="C3796" s="1321"/>
      <c r="D3796" s="1322"/>
      <c r="E3796" s="119" t="str">
        <f t="shared" ref="E3796:G3796" si="2108">E2054</f>
        <v>P43 A P34</v>
      </c>
      <c r="F3796" s="637">
        <f t="shared" si="2108"/>
        <v>0</v>
      </c>
      <c r="G3796" s="138">
        <f t="shared" si="2108"/>
        <v>0</v>
      </c>
      <c r="H3796" s="128">
        <v>0.3</v>
      </c>
      <c r="I3796" s="139"/>
      <c r="J3796" s="750">
        <f t="shared" si="2070"/>
        <v>0</v>
      </c>
    </row>
    <row r="3797" spans="1:10">
      <c r="A3797" s="1320"/>
      <c r="B3797" s="1321"/>
      <c r="C3797" s="1321"/>
      <c r="D3797" s="1322"/>
      <c r="E3797" s="119" t="str">
        <f t="shared" ref="E3797:G3797" si="2109">E2055</f>
        <v>DOMICILIARIA 1</v>
      </c>
      <c r="F3797" s="637">
        <f t="shared" si="2109"/>
        <v>4.4400000000000004</v>
      </c>
      <c r="G3797" s="138">
        <f t="shared" si="2109"/>
        <v>1.2</v>
      </c>
      <c r="H3797" s="128">
        <v>0.3</v>
      </c>
      <c r="I3797" s="139"/>
      <c r="J3797" s="750">
        <f t="shared" si="2070"/>
        <v>1.5984</v>
      </c>
    </row>
    <row r="3798" spans="1:10">
      <c r="A3798" s="1320"/>
      <c r="B3798" s="1321"/>
      <c r="C3798" s="1321"/>
      <c r="D3798" s="1322"/>
      <c r="E3798" s="119" t="str">
        <f t="shared" ref="E3798:G3798" si="2110">E2056</f>
        <v>DOMICILIARIA 2</v>
      </c>
      <c r="F3798" s="637">
        <f t="shared" si="2110"/>
        <v>4.58</v>
      </c>
      <c r="G3798" s="138">
        <f t="shared" si="2110"/>
        <v>1.2</v>
      </c>
      <c r="H3798" s="128">
        <v>0.3</v>
      </c>
      <c r="I3798" s="139"/>
      <c r="J3798" s="750">
        <f t="shared" si="2070"/>
        <v>1.6487999999999998</v>
      </c>
    </row>
    <row r="3799" spans="1:10">
      <c r="A3799" s="1320"/>
      <c r="B3799" s="1321"/>
      <c r="C3799" s="1321"/>
      <c r="D3799" s="1322"/>
      <c r="E3799" s="119" t="str">
        <f t="shared" ref="E3799:G3799" si="2111">E2057</f>
        <v>DOMICILIARIA 3</v>
      </c>
      <c r="F3799" s="637">
        <f t="shared" si="2111"/>
        <v>4.41</v>
      </c>
      <c r="G3799" s="138">
        <f t="shared" si="2111"/>
        <v>1.2</v>
      </c>
      <c r="H3799" s="128">
        <v>0.3</v>
      </c>
      <c r="I3799" s="139"/>
      <c r="J3799" s="750">
        <f t="shared" si="2070"/>
        <v>1.5875999999999999</v>
      </c>
    </row>
    <row r="3800" spans="1:10">
      <c r="A3800" s="1320"/>
      <c r="B3800" s="1321"/>
      <c r="C3800" s="1321"/>
      <c r="D3800" s="1322"/>
      <c r="E3800" s="119" t="str">
        <f t="shared" ref="E3800:G3800" si="2112">E2058</f>
        <v>DOMICILIARIA 4</v>
      </c>
      <c r="F3800" s="637">
        <f t="shared" si="2112"/>
        <v>4.49</v>
      </c>
      <c r="G3800" s="138">
        <f t="shared" si="2112"/>
        <v>1.2</v>
      </c>
      <c r="H3800" s="128">
        <v>0.3</v>
      </c>
      <c r="I3800" s="139"/>
      <c r="J3800" s="750">
        <f t="shared" si="2070"/>
        <v>1.6163999999999998</v>
      </c>
    </row>
    <row r="3801" spans="1:10">
      <c r="A3801" s="1320"/>
      <c r="B3801" s="1321"/>
      <c r="C3801" s="1321"/>
      <c r="D3801" s="1322"/>
      <c r="E3801" s="119" t="str">
        <f t="shared" ref="E3801:G3801" si="2113">E2059</f>
        <v>DOMICILIARIA 5</v>
      </c>
      <c r="F3801" s="637">
        <f t="shared" si="2113"/>
        <v>4.8899999999999997</v>
      </c>
      <c r="G3801" s="138">
        <f t="shared" si="2113"/>
        <v>1.2</v>
      </c>
      <c r="H3801" s="128">
        <v>0.3</v>
      </c>
      <c r="I3801" s="139"/>
      <c r="J3801" s="750">
        <f t="shared" si="2070"/>
        <v>1.7603999999999997</v>
      </c>
    </row>
    <row r="3802" spans="1:10">
      <c r="A3802" s="1320"/>
      <c r="B3802" s="1321"/>
      <c r="C3802" s="1321"/>
      <c r="D3802" s="1322"/>
      <c r="E3802" s="119" t="str">
        <f t="shared" ref="E3802:G3802" si="2114">E2060</f>
        <v>DOMICILIARIA 6</v>
      </c>
      <c r="F3802" s="637">
        <f t="shared" si="2114"/>
        <v>4.8</v>
      </c>
      <c r="G3802" s="138">
        <f t="shared" si="2114"/>
        <v>1.2</v>
      </c>
      <c r="H3802" s="128">
        <v>0.3</v>
      </c>
      <c r="I3802" s="139"/>
      <c r="J3802" s="750">
        <f t="shared" si="2070"/>
        <v>1.728</v>
      </c>
    </row>
    <row r="3803" spans="1:10">
      <c r="A3803" s="1320"/>
      <c r="B3803" s="1321"/>
      <c r="C3803" s="1321"/>
      <c r="D3803" s="1322"/>
      <c r="E3803" s="119" t="str">
        <f t="shared" ref="E3803:G3803" si="2115">E2061</f>
        <v>DOMICILIARIA 7</v>
      </c>
      <c r="F3803" s="637">
        <f t="shared" si="2115"/>
        <v>4.67</v>
      </c>
      <c r="G3803" s="138">
        <f t="shared" si="2115"/>
        <v>1.2</v>
      </c>
      <c r="H3803" s="128">
        <v>0.3</v>
      </c>
      <c r="I3803" s="139"/>
      <c r="J3803" s="750">
        <f t="shared" si="2070"/>
        <v>1.6812</v>
      </c>
    </row>
    <row r="3804" spans="1:10">
      <c r="A3804" s="1320"/>
      <c r="B3804" s="1321"/>
      <c r="C3804" s="1321"/>
      <c r="D3804" s="1322"/>
      <c r="E3804" s="119" t="str">
        <f t="shared" ref="E3804:G3804" si="2116">E2062</f>
        <v>DOMICILIARIA 8</v>
      </c>
      <c r="F3804" s="637">
        <f t="shared" si="2116"/>
        <v>5.01</v>
      </c>
      <c r="G3804" s="138">
        <f t="shared" si="2116"/>
        <v>1.2</v>
      </c>
      <c r="H3804" s="128">
        <v>0.3</v>
      </c>
      <c r="I3804" s="139"/>
      <c r="J3804" s="750">
        <f t="shared" si="2070"/>
        <v>1.8035999999999999</v>
      </c>
    </row>
    <row r="3805" spans="1:10">
      <c r="A3805" s="1320"/>
      <c r="B3805" s="1321"/>
      <c r="C3805" s="1321"/>
      <c r="D3805" s="1322"/>
      <c r="E3805" s="119" t="str">
        <f t="shared" ref="E3805:G3805" si="2117">E2063</f>
        <v>P25 A P57</v>
      </c>
      <c r="F3805" s="637">
        <f t="shared" si="2117"/>
        <v>0</v>
      </c>
      <c r="G3805" s="138">
        <f t="shared" si="2117"/>
        <v>0</v>
      </c>
      <c r="H3805" s="128">
        <v>0.3</v>
      </c>
      <c r="I3805" s="139"/>
      <c r="J3805" s="750">
        <f t="shared" si="2070"/>
        <v>0</v>
      </c>
    </row>
    <row r="3806" spans="1:10">
      <c r="A3806" s="1320"/>
      <c r="B3806" s="1321"/>
      <c r="C3806" s="1321"/>
      <c r="D3806" s="1322"/>
      <c r="E3806" s="119" t="str">
        <f t="shared" ref="E3806:G3806" si="2118">E2064</f>
        <v>P57 A P17</v>
      </c>
      <c r="F3806" s="637">
        <f t="shared" si="2118"/>
        <v>0</v>
      </c>
      <c r="G3806" s="138">
        <f t="shared" si="2118"/>
        <v>0</v>
      </c>
      <c r="H3806" s="128">
        <v>0.3</v>
      </c>
      <c r="I3806" s="139"/>
      <c r="J3806" s="750">
        <f t="shared" si="2070"/>
        <v>0</v>
      </c>
    </row>
    <row r="3807" spans="1:10">
      <c r="A3807" s="1320"/>
      <c r="B3807" s="1321"/>
      <c r="C3807" s="1321"/>
      <c r="D3807" s="1322"/>
      <c r="E3807" s="119" t="str">
        <f t="shared" ref="E3807:G3807" si="2119">E2065</f>
        <v>DOMICILIARIA 1</v>
      </c>
      <c r="F3807" s="637">
        <f t="shared" si="2119"/>
        <v>5.35</v>
      </c>
      <c r="G3807" s="138">
        <f t="shared" si="2119"/>
        <v>0.7</v>
      </c>
      <c r="H3807" s="128">
        <v>0.3</v>
      </c>
      <c r="I3807" s="139"/>
      <c r="J3807" s="750">
        <f t="shared" ref="J3807:J3820" si="2120">+F3807*G3807*H3807</f>
        <v>1.1234999999999999</v>
      </c>
    </row>
    <row r="3808" spans="1:10">
      <c r="A3808" s="1320"/>
      <c r="B3808" s="1321"/>
      <c r="C3808" s="1321"/>
      <c r="D3808" s="1322"/>
      <c r="E3808" s="119" t="str">
        <f t="shared" ref="E3808:G3808" si="2121">E2066</f>
        <v>DOMICILIARIA 2</v>
      </c>
      <c r="F3808" s="637">
        <f t="shared" si="2121"/>
        <v>4.59</v>
      </c>
      <c r="G3808" s="138">
        <f t="shared" si="2121"/>
        <v>0.7</v>
      </c>
      <c r="H3808" s="128">
        <v>0.3</v>
      </c>
      <c r="I3808" s="139"/>
      <c r="J3808" s="750">
        <f t="shared" si="2120"/>
        <v>0.96389999999999987</v>
      </c>
    </row>
    <row r="3809" spans="1:10">
      <c r="A3809" s="1320"/>
      <c r="B3809" s="1321"/>
      <c r="C3809" s="1321"/>
      <c r="D3809" s="1322"/>
      <c r="E3809" s="119" t="str">
        <f t="shared" ref="E3809:G3809" si="2122">E2067</f>
        <v>DOMICILIARIA 3</v>
      </c>
      <c r="F3809" s="637">
        <f t="shared" si="2122"/>
        <v>4.49</v>
      </c>
      <c r="G3809" s="138">
        <f t="shared" si="2122"/>
        <v>0.7</v>
      </c>
      <c r="H3809" s="128">
        <v>0.3</v>
      </c>
      <c r="I3809" s="139"/>
      <c r="J3809" s="750">
        <f t="shared" si="2120"/>
        <v>0.94289999999999985</v>
      </c>
    </row>
    <row r="3810" spans="1:10">
      <c r="A3810" s="1320"/>
      <c r="B3810" s="1321"/>
      <c r="C3810" s="1321"/>
      <c r="D3810" s="1322"/>
      <c r="E3810" s="119" t="str">
        <f t="shared" ref="E3810:G3810" si="2123">E2068</f>
        <v>DOMICILIARIA 4</v>
      </c>
      <c r="F3810" s="637">
        <f t="shared" si="2123"/>
        <v>4.37</v>
      </c>
      <c r="G3810" s="138">
        <f t="shared" si="2123"/>
        <v>0.7</v>
      </c>
      <c r="H3810" s="128">
        <v>0.3</v>
      </c>
      <c r="I3810" s="139"/>
      <c r="J3810" s="750">
        <f t="shared" si="2120"/>
        <v>0.91769999999999985</v>
      </c>
    </row>
    <row r="3811" spans="1:10">
      <c r="A3811" s="1320"/>
      <c r="B3811" s="1321"/>
      <c r="C3811" s="1321"/>
      <c r="D3811" s="1322"/>
      <c r="E3811" s="119" t="str">
        <f t="shared" ref="E3811:G3811" si="2124">E2069</f>
        <v>DOMICILIARIA 5</v>
      </c>
      <c r="F3811" s="637">
        <f t="shared" si="2124"/>
        <v>4.3099999999999996</v>
      </c>
      <c r="G3811" s="138">
        <f t="shared" si="2124"/>
        <v>0.7</v>
      </c>
      <c r="H3811" s="128">
        <v>0.3</v>
      </c>
      <c r="I3811" s="139"/>
      <c r="J3811" s="750">
        <f t="shared" si="2120"/>
        <v>0.90509999999999979</v>
      </c>
    </row>
    <row r="3812" spans="1:10">
      <c r="A3812" s="1320"/>
      <c r="B3812" s="1321"/>
      <c r="C3812" s="1321"/>
      <c r="D3812" s="1322"/>
      <c r="E3812" s="119" t="str">
        <f t="shared" ref="E3812:G3812" si="2125">E2070</f>
        <v>DOMICILIARIA 6</v>
      </c>
      <c r="F3812" s="637">
        <f t="shared" si="2125"/>
        <v>4.4400000000000004</v>
      </c>
      <c r="G3812" s="138">
        <f t="shared" si="2125"/>
        <v>0.7</v>
      </c>
      <c r="H3812" s="128">
        <v>0.3</v>
      </c>
      <c r="I3812" s="139"/>
      <c r="J3812" s="750">
        <f t="shared" si="2120"/>
        <v>0.93240000000000001</v>
      </c>
    </row>
    <row r="3813" spans="1:10">
      <c r="A3813" s="1320"/>
      <c r="B3813" s="1321"/>
      <c r="C3813" s="1321"/>
      <c r="D3813" s="1322"/>
      <c r="E3813" s="119" t="str">
        <f t="shared" ref="E3813:G3813" si="2126">E2071</f>
        <v>DOMICILIARIA 7</v>
      </c>
      <c r="F3813" s="637">
        <f t="shared" si="2126"/>
        <v>4.3899999999999997</v>
      </c>
      <c r="G3813" s="138">
        <f t="shared" si="2126"/>
        <v>0.7</v>
      </c>
      <c r="H3813" s="128">
        <v>0.3</v>
      </c>
      <c r="I3813" s="139"/>
      <c r="J3813" s="750">
        <f t="shared" si="2120"/>
        <v>0.92189999999999983</v>
      </c>
    </row>
    <row r="3814" spans="1:10">
      <c r="A3814" s="1320"/>
      <c r="B3814" s="1321"/>
      <c r="C3814" s="1321"/>
      <c r="D3814" s="1322"/>
      <c r="E3814" s="119" t="str">
        <f t="shared" ref="E3814:G3814" si="2127">E2072</f>
        <v>DOMICILIARIA 8</v>
      </c>
      <c r="F3814" s="637">
        <f t="shared" si="2127"/>
        <v>4.53</v>
      </c>
      <c r="G3814" s="138">
        <f t="shared" si="2127"/>
        <v>0.7</v>
      </c>
      <c r="H3814" s="128">
        <v>0.3</v>
      </c>
      <c r="I3814" s="139"/>
      <c r="J3814" s="750">
        <f t="shared" si="2120"/>
        <v>0.95129999999999992</v>
      </c>
    </row>
    <row r="3815" spans="1:10">
      <c r="A3815" s="1320"/>
      <c r="B3815" s="1321"/>
      <c r="C3815" s="1321"/>
      <c r="D3815" s="1322"/>
      <c r="E3815" s="119" t="str">
        <f t="shared" ref="E3815:G3815" si="2128">E2073</f>
        <v>DOMICILIARIA 9</v>
      </c>
      <c r="F3815" s="637">
        <f t="shared" si="2128"/>
        <v>4.4400000000000004</v>
      </c>
      <c r="G3815" s="138">
        <f t="shared" si="2128"/>
        <v>0.7</v>
      </c>
      <c r="H3815" s="128">
        <v>0.3</v>
      </c>
      <c r="I3815" s="139"/>
      <c r="J3815" s="750">
        <f t="shared" si="2120"/>
        <v>0.93240000000000001</v>
      </c>
    </row>
    <row r="3816" spans="1:10">
      <c r="A3816" s="1320"/>
      <c r="B3816" s="1321"/>
      <c r="C3816" s="1321"/>
      <c r="D3816" s="1322"/>
      <c r="E3816" s="119" t="str">
        <f t="shared" ref="E3816:G3816" si="2129">E2074</f>
        <v>DOMICILIARIA 10</v>
      </c>
      <c r="F3816" s="637">
        <f t="shared" si="2129"/>
        <v>4.58</v>
      </c>
      <c r="G3816" s="138">
        <f t="shared" si="2129"/>
        <v>0.7</v>
      </c>
      <c r="H3816" s="128">
        <v>0.3</v>
      </c>
      <c r="I3816" s="139"/>
      <c r="J3816" s="750">
        <f t="shared" si="2120"/>
        <v>0.96179999999999999</v>
      </c>
    </row>
    <row r="3817" spans="1:10">
      <c r="A3817" s="1320"/>
      <c r="B3817" s="1321"/>
      <c r="C3817" s="1321"/>
      <c r="D3817" s="1322"/>
      <c r="E3817" s="119" t="str">
        <f t="shared" ref="E3817:G3817" si="2130">E2075</f>
        <v>DOMICILIARIA 11</v>
      </c>
      <c r="F3817" s="637">
        <f t="shared" si="2130"/>
        <v>5.83</v>
      </c>
      <c r="G3817" s="138">
        <f t="shared" si="2130"/>
        <v>0.7</v>
      </c>
      <c r="H3817" s="128">
        <v>0.3</v>
      </c>
      <c r="I3817" s="139"/>
      <c r="J3817" s="750">
        <f t="shared" si="2120"/>
        <v>1.2242999999999997</v>
      </c>
    </row>
    <row r="3818" spans="1:10">
      <c r="A3818" s="1320"/>
      <c r="B3818" s="1321"/>
      <c r="C3818" s="1321"/>
      <c r="D3818" s="1322"/>
      <c r="E3818" s="119" t="str">
        <f t="shared" ref="E3818:G3818" si="2131">E2076</f>
        <v>DOMICILIARIA 12</v>
      </c>
      <c r="F3818" s="637">
        <f t="shared" si="2131"/>
        <v>5.7</v>
      </c>
      <c r="G3818" s="138">
        <f t="shared" si="2131"/>
        <v>0.7</v>
      </c>
      <c r="H3818" s="128">
        <v>0.3</v>
      </c>
      <c r="I3818" s="139"/>
      <c r="J3818" s="750">
        <f t="shared" si="2120"/>
        <v>1.1969999999999998</v>
      </c>
    </row>
    <row r="3819" spans="1:10">
      <c r="A3819" s="1320"/>
      <c r="B3819" s="1321"/>
      <c r="C3819" s="1321"/>
      <c r="D3819" s="1322"/>
      <c r="E3819" s="119" t="str">
        <f t="shared" ref="E3819:G3819" si="2132">E2077</f>
        <v>DOMICILIARIA 13</v>
      </c>
      <c r="F3819" s="637">
        <f t="shared" si="2132"/>
        <v>6.1</v>
      </c>
      <c r="G3819" s="138">
        <f t="shared" si="2132"/>
        <v>0.7</v>
      </c>
      <c r="H3819" s="128">
        <v>0.3</v>
      </c>
      <c r="I3819" s="139"/>
      <c r="J3819" s="750">
        <f t="shared" si="2120"/>
        <v>1.2809999999999999</v>
      </c>
    </row>
    <row r="3820" spans="1:10">
      <c r="A3820" s="1320"/>
      <c r="B3820" s="1321"/>
      <c r="C3820" s="1321"/>
      <c r="D3820" s="1322"/>
      <c r="E3820" s="119" t="str">
        <f t="shared" ref="E3820:G3821" si="2133">E2078</f>
        <v>DOMICILIARIA 14</v>
      </c>
      <c r="F3820" s="637">
        <f t="shared" si="2133"/>
        <v>4.8099999999999996</v>
      </c>
      <c r="G3820" s="138">
        <f t="shared" si="2133"/>
        <v>0.7</v>
      </c>
      <c r="H3820" s="128">
        <v>0.3</v>
      </c>
      <c r="I3820" s="139"/>
      <c r="J3820" s="750">
        <f t="shared" si="2120"/>
        <v>1.0100999999999998</v>
      </c>
    </row>
    <row r="3821" spans="1:10" ht="13.5" thickBot="1">
      <c r="A3821" s="1320"/>
      <c r="B3821" s="1321"/>
      <c r="C3821" s="1321"/>
      <c r="D3821" s="1322"/>
      <c r="E3821" s="119" t="str">
        <f t="shared" si="2133"/>
        <v>SOCAVACIÓN DE LOSAS</v>
      </c>
      <c r="F3821" s="637">
        <f t="shared" si="2133"/>
        <v>3776.46</v>
      </c>
      <c r="G3821" s="138">
        <f t="shared" si="2133"/>
        <v>0.4</v>
      </c>
      <c r="H3821" s="128">
        <v>0.3</v>
      </c>
      <c r="I3821" s="139"/>
      <c r="J3821" s="750">
        <f t="shared" ref="J3821" si="2134">+F3821*G3821*H3821</f>
        <v>453.17520000000002</v>
      </c>
    </row>
    <row r="3822" spans="1:10" ht="13.5" thickBot="1">
      <c r="A3822" s="1323"/>
      <c r="B3822" s="1324"/>
      <c r="C3822" s="1324"/>
      <c r="D3822" s="1325"/>
      <c r="E3822" s="606" t="s">
        <v>49</v>
      </c>
      <c r="F3822" s="938"/>
      <c r="G3822" s="384"/>
      <c r="H3822" s="384"/>
      <c r="I3822" s="928"/>
      <c r="J3822" s="753">
        <f>ROUND(SUM(J2956:J3821),2)</f>
        <v>1202.69</v>
      </c>
    </row>
    <row r="3823" spans="1:10" ht="42.75" customHeight="1" thickBot="1">
      <c r="A3823" s="1326" t="str">
        <f>+'PRESU OFICIAL'!B31</f>
        <v>Relleno en recebo compactado en capas. Proctor modificado 95% a todo factor, incluye: recebo, equipo, herramienta y mano de obra. La unidad de medida y forma de pago corresponden al material compactado.</v>
      </c>
      <c r="B3823" s="1327"/>
      <c r="C3823" s="1327"/>
      <c r="D3823" s="1327"/>
      <c r="E3823" s="1327"/>
      <c r="F3823" s="1327"/>
      <c r="G3823" s="1327"/>
      <c r="H3823" s="1329"/>
      <c r="I3823" s="132" t="str">
        <f>'PRESU OFICIAL'!C31</f>
        <v>M3</v>
      </c>
      <c r="J3823" s="132" t="str">
        <f>'PRESU OFICIAL'!A31</f>
        <v>1,5,4</v>
      </c>
    </row>
    <row r="3824" spans="1:10" ht="15.75" customHeight="1" thickBot="1">
      <c r="A3824" s="1317" t="s">
        <v>831</v>
      </c>
      <c r="B3824" s="1318"/>
      <c r="C3824" s="1318"/>
      <c r="D3824" s="1319"/>
      <c r="E3824" s="112" t="s">
        <v>3</v>
      </c>
      <c r="F3824" s="939" t="s">
        <v>59</v>
      </c>
      <c r="G3824" s="112" t="s">
        <v>60</v>
      </c>
      <c r="H3824" s="112" t="s">
        <v>61</v>
      </c>
      <c r="I3824" s="114"/>
      <c r="J3824" s="114"/>
    </row>
    <row r="3825" spans="1:10" ht="11.25" customHeight="1">
      <c r="A3825" s="1320"/>
      <c r="B3825" s="1321"/>
      <c r="C3825" s="1321"/>
      <c r="D3825" s="1322"/>
      <c r="E3825" s="119"/>
      <c r="F3825" s="129"/>
      <c r="G3825" s="119"/>
      <c r="H3825" s="750"/>
      <c r="I3825" s="127"/>
      <c r="J3825" s="750"/>
    </row>
    <row r="3826" spans="1:10">
      <c r="A3826" s="1320"/>
      <c r="B3826" s="1321"/>
      <c r="C3826" s="1321"/>
      <c r="D3826" s="1322"/>
      <c r="E3826" s="119" t="str">
        <f t="shared" ref="E3826:E3889" si="2135">E1215</f>
        <v>P1 A P2</v>
      </c>
      <c r="F3826" s="943"/>
      <c r="G3826" s="119"/>
      <c r="H3826" s="750"/>
      <c r="I3826" s="757"/>
      <c r="J3826" s="750"/>
    </row>
    <row r="3827" spans="1:10">
      <c r="A3827" s="1320"/>
      <c r="B3827" s="1321"/>
      <c r="C3827" s="1321"/>
      <c r="D3827" s="1322"/>
      <c r="E3827" s="119" t="str">
        <f t="shared" si="2135"/>
        <v>DOMICILIARIA 1</v>
      </c>
      <c r="F3827" s="637">
        <f t="shared" ref="F3827:G3829" si="2136">+F1216</f>
        <v>5.58</v>
      </c>
      <c r="G3827" s="138">
        <f t="shared" si="2136"/>
        <v>0.7</v>
      </c>
      <c r="H3827" s="750"/>
      <c r="I3827" s="139"/>
      <c r="J3827" s="750">
        <f>+F3827*G3827*H3827</f>
        <v>0</v>
      </c>
    </row>
    <row r="3828" spans="1:10">
      <c r="A3828" s="1320"/>
      <c r="B3828" s="1321"/>
      <c r="C3828" s="1321"/>
      <c r="D3828" s="1322"/>
      <c r="E3828" s="119" t="str">
        <f t="shared" si="2135"/>
        <v>DOMICILIARIA 2</v>
      </c>
      <c r="F3828" s="637">
        <f t="shared" si="2136"/>
        <v>3.25</v>
      </c>
      <c r="G3828" s="138">
        <f t="shared" si="2136"/>
        <v>0.7</v>
      </c>
      <c r="H3828" s="750"/>
      <c r="I3828" s="139"/>
      <c r="J3828" s="750">
        <f>+F3828*G3828*H3828</f>
        <v>0</v>
      </c>
    </row>
    <row r="3829" spans="1:10">
      <c r="A3829" s="1320"/>
      <c r="B3829" s="1321"/>
      <c r="C3829" s="1321"/>
      <c r="D3829" s="1322"/>
      <c r="E3829" s="119" t="str">
        <f t="shared" si="2135"/>
        <v>DOMICILIARIA 3</v>
      </c>
      <c r="F3829" s="637">
        <f t="shared" si="2136"/>
        <v>5.1100000000000003</v>
      </c>
      <c r="G3829" s="138">
        <f t="shared" si="2136"/>
        <v>0.7</v>
      </c>
      <c r="H3829" s="750"/>
      <c r="I3829" s="139"/>
      <c r="J3829" s="750">
        <f t="shared" ref="J3829:J3831" si="2137">+F3829*G3829*H3829</f>
        <v>0</v>
      </c>
    </row>
    <row r="3830" spans="1:10">
      <c r="A3830" s="1320"/>
      <c r="B3830" s="1321"/>
      <c r="C3830" s="1321"/>
      <c r="D3830" s="1322"/>
      <c r="E3830" s="119" t="str">
        <f t="shared" si="2135"/>
        <v>DOMICILIARIA 4</v>
      </c>
      <c r="F3830" s="637">
        <f t="shared" ref="F3830:G3830" si="2138">+F1219</f>
        <v>4.82</v>
      </c>
      <c r="G3830" s="138">
        <f t="shared" si="2138"/>
        <v>0.7</v>
      </c>
      <c r="H3830" s="750"/>
      <c r="I3830" s="139"/>
      <c r="J3830" s="750">
        <f t="shared" si="2137"/>
        <v>0</v>
      </c>
    </row>
    <row r="3831" spans="1:10">
      <c r="A3831" s="1320"/>
      <c r="B3831" s="1321"/>
      <c r="C3831" s="1321"/>
      <c r="D3831" s="1322"/>
      <c r="E3831" s="119" t="str">
        <f t="shared" si="2135"/>
        <v>DOMICILIARIA 5</v>
      </c>
      <c r="F3831" s="637">
        <f t="shared" ref="F3831:G3831" si="2139">+F1220</f>
        <v>4.71</v>
      </c>
      <c r="G3831" s="138">
        <f t="shared" si="2139"/>
        <v>0.7</v>
      </c>
      <c r="H3831" s="750"/>
      <c r="I3831" s="139"/>
      <c r="J3831" s="750">
        <f t="shared" si="2137"/>
        <v>0</v>
      </c>
    </row>
    <row r="3832" spans="1:10">
      <c r="A3832" s="1320"/>
      <c r="B3832" s="1321"/>
      <c r="C3832" s="1321"/>
      <c r="D3832" s="1322"/>
      <c r="E3832" s="119" t="str">
        <f t="shared" si="2135"/>
        <v>DOMICILIARIA 6</v>
      </c>
      <c r="F3832" s="637">
        <f t="shared" ref="F3832:G3832" si="2140">+F1221</f>
        <v>5.1100000000000003</v>
      </c>
      <c r="G3832" s="138">
        <f t="shared" si="2140"/>
        <v>0.7</v>
      </c>
      <c r="H3832" s="750"/>
      <c r="I3832" s="139"/>
      <c r="J3832" s="750">
        <f t="shared" ref="J3832:J3840" si="2141">+F3832*G3832*H3832</f>
        <v>0</v>
      </c>
    </row>
    <row r="3833" spans="1:10">
      <c r="A3833" s="1320"/>
      <c r="B3833" s="1321"/>
      <c r="C3833" s="1321"/>
      <c r="D3833" s="1322"/>
      <c r="E3833" s="119" t="str">
        <f t="shared" si="2135"/>
        <v>DOMICILIARIA 7</v>
      </c>
      <c r="F3833" s="637">
        <f t="shared" ref="F3833:G3833" si="2142">+F1222</f>
        <v>4.88</v>
      </c>
      <c r="G3833" s="138">
        <f t="shared" si="2142"/>
        <v>0.7</v>
      </c>
      <c r="H3833" s="750"/>
      <c r="I3833" s="139"/>
      <c r="J3833" s="750">
        <f t="shared" si="2141"/>
        <v>0</v>
      </c>
    </row>
    <row r="3834" spans="1:10">
      <c r="A3834" s="1320"/>
      <c r="B3834" s="1321"/>
      <c r="C3834" s="1321"/>
      <c r="D3834" s="1322"/>
      <c r="E3834" s="119" t="str">
        <f t="shared" si="2135"/>
        <v>DOMICILIARIA 8</v>
      </c>
      <c r="F3834" s="637">
        <f t="shared" ref="F3834:G3834" si="2143">+F1223</f>
        <v>5.26</v>
      </c>
      <c r="G3834" s="138">
        <f t="shared" si="2143"/>
        <v>0.7</v>
      </c>
      <c r="H3834" s="750"/>
      <c r="I3834" s="139"/>
      <c r="J3834" s="750">
        <f t="shared" si="2141"/>
        <v>0</v>
      </c>
    </row>
    <row r="3835" spans="1:10">
      <c r="A3835" s="1320"/>
      <c r="B3835" s="1321"/>
      <c r="C3835" s="1321"/>
      <c r="D3835" s="1322"/>
      <c r="E3835" s="119" t="str">
        <f t="shared" si="2135"/>
        <v>DOMICILIARIA 9</v>
      </c>
      <c r="F3835" s="637">
        <f t="shared" ref="F3835:G3835" si="2144">+F1224</f>
        <v>4.72</v>
      </c>
      <c r="G3835" s="138">
        <f t="shared" si="2144"/>
        <v>0.7</v>
      </c>
      <c r="H3835" s="750"/>
      <c r="I3835" s="139"/>
      <c r="J3835" s="750">
        <f t="shared" si="2141"/>
        <v>0</v>
      </c>
    </row>
    <row r="3836" spans="1:10">
      <c r="A3836" s="1320"/>
      <c r="B3836" s="1321"/>
      <c r="C3836" s="1321"/>
      <c r="D3836" s="1322"/>
      <c r="E3836" s="119" t="str">
        <f t="shared" si="2135"/>
        <v>DOMICILIARIA 10</v>
      </c>
      <c r="F3836" s="637">
        <f t="shared" ref="F3836:G3836" si="2145">+F1225</f>
        <v>4.55</v>
      </c>
      <c r="G3836" s="138">
        <f t="shared" si="2145"/>
        <v>0.7</v>
      </c>
      <c r="H3836" s="750"/>
      <c r="I3836" s="139"/>
      <c r="J3836" s="750">
        <f t="shared" si="2141"/>
        <v>0</v>
      </c>
    </row>
    <row r="3837" spans="1:10">
      <c r="A3837" s="1320"/>
      <c r="B3837" s="1321"/>
      <c r="C3837" s="1321"/>
      <c r="D3837" s="1322"/>
      <c r="E3837" s="119" t="str">
        <f t="shared" si="2135"/>
        <v>DOMICILIARIA 11</v>
      </c>
      <c r="F3837" s="637">
        <f t="shared" ref="F3837:G3837" si="2146">+F1226</f>
        <v>4.5</v>
      </c>
      <c r="G3837" s="138">
        <f t="shared" si="2146"/>
        <v>0.7</v>
      </c>
      <c r="H3837" s="750"/>
      <c r="I3837" s="139"/>
      <c r="J3837" s="750">
        <f t="shared" si="2141"/>
        <v>0</v>
      </c>
    </row>
    <row r="3838" spans="1:10">
      <c r="A3838" s="1320"/>
      <c r="B3838" s="1321"/>
      <c r="C3838" s="1321"/>
      <c r="D3838" s="1322"/>
      <c r="E3838" s="119" t="str">
        <f t="shared" si="2135"/>
        <v>DOMICILIARIA 12</v>
      </c>
      <c r="F3838" s="637">
        <f t="shared" ref="F3838:G3838" si="2147">+F1227</f>
        <v>3.98</v>
      </c>
      <c r="G3838" s="138">
        <f t="shared" si="2147"/>
        <v>0.7</v>
      </c>
      <c r="H3838" s="750"/>
      <c r="I3838" s="139"/>
      <c r="J3838" s="750">
        <f t="shared" si="2141"/>
        <v>0</v>
      </c>
    </row>
    <row r="3839" spans="1:10">
      <c r="A3839" s="1320"/>
      <c r="B3839" s="1321"/>
      <c r="C3839" s="1321"/>
      <c r="D3839" s="1322"/>
      <c r="E3839" s="119" t="str">
        <f t="shared" si="2135"/>
        <v>DOMICILIARIA 13</v>
      </c>
      <c r="F3839" s="637">
        <f t="shared" ref="F3839:G3839" si="2148">+F1228</f>
        <v>3.28</v>
      </c>
      <c r="G3839" s="138">
        <f t="shared" si="2148"/>
        <v>0.7</v>
      </c>
      <c r="H3839" s="750"/>
      <c r="I3839" s="139"/>
      <c r="J3839" s="750">
        <f t="shared" si="2141"/>
        <v>0</v>
      </c>
    </row>
    <row r="3840" spans="1:10">
      <c r="A3840" s="1320"/>
      <c r="B3840" s="1321"/>
      <c r="C3840" s="1321"/>
      <c r="D3840" s="1322"/>
      <c r="E3840" s="119" t="str">
        <f t="shared" si="2135"/>
        <v>DOMICILIARIA 14</v>
      </c>
      <c r="F3840" s="637">
        <f t="shared" ref="F3840:G3840" si="2149">+F1229</f>
        <v>3.65</v>
      </c>
      <c r="G3840" s="138">
        <f t="shared" si="2149"/>
        <v>0.7</v>
      </c>
      <c r="H3840" s="750"/>
      <c r="I3840" s="139"/>
      <c r="J3840" s="750">
        <f t="shared" si="2141"/>
        <v>0</v>
      </c>
    </row>
    <row r="3841" spans="1:10">
      <c r="A3841" s="1320"/>
      <c r="B3841" s="1321"/>
      <c r="C3841" s="1321"/>
      <c r="D3841" s="1322"/>
      <c r="E3841" s="119" t="str">
        <f t="shared" si="2135"/>
        <v>DOMICILIARIA 15</v>
      </c>
      <c r="F3841" s="637">
        <f t="shared" ref="F3841:G3841" si="2150">+F1230</f>
        <v>3.45</v>
      </c>
      <c r="G3841" s="138">
        <f t="shared" si="2150"/>
        <v>0.7</v>
      </c>
      <c r="H3841" s="750"/>
      <c r="I3841" s="139"/>
      <c r="J3841" s="750">
        <f t="shared" ref="J3841:J3904" si="2151">+F3841*G3841*H3841</f>
        <v>0</v>
      </c>
    </row>
    <row r="3842" spans="1:10">
      <c r="A3842" s="1320"/>
      <c r="B3842" s="1321"/>
      <c r="C3842" s="1321"/>
      <c r="D3842" s="1322"/>
      <c r="E3842" s="119" t="str">
        <f t="shared" si="2135"/>
        <v>DOMICILIARIA 16</v>
      </c>
      <c r="F3842" s="637">
        <f t="shared" ref="F3842:G3842" si="2152">+F1231</f>
        <v>3.39</v>
      </c>
      <c r="G3842" s="138">
        <f t="shared" si="2152"/>
        <v>0.7</v>
      </c>
      <c r="H3842" s="750"/>
      <c r="I3842" s="139"/>
      <c r="J3842" s="750">
        <f t="shared" si="2151"/>
        <v>0</v>
      </c>
    </row>
    <row r="3843" spans="1:10">
      <c r="A3843" s="1320"/>
      <c r="B3843" s="1321"/>
      <c r="C3843" s="1321"/>
      <c r="D3843" s="1322"/>
      <c r="E3843" s="119" t="str">
        <f t="shared" si="2135"/>
        <v>DOMICILIARIA 17</v>
      </c>
      <c r="F3843" s="637">
        <f t="shared" ref="F3843:G3843" si="2153">+F1232</f>
        <v>3.76</v>
      </c>
      <c r="G3843" s="138">
        <f t="shared" si="2153"/>
        <v>0.7</v>
      </c>
      <c r="H3843" s="750"/>
      <c r="I3843" s="139"/>
      <c r="J3843" s="750">
        <f t="shared" si="2151"/>
        <v>0</v>
      </c>
    </row>
    <row r="3844" spans="1:10">
      <c r="A3844" s="1320"/>
      <c r="B3844" s="1321"/>
      <c r="C3844" s="1321"/>
      <c r="D3844" s="1322"/>
      <c r="E3844" s="119" t="str">
        <f t="shared" si="2135"/>
        <v>DOMICILIARIA 18</v>
      </c>
      <c r="F3844" s="637">
        <f t="shared" ref="F3844:G3844" si="2154">+F1233</f>
        <v>5.18</v>
      </c>
      <c r="G3844" s="138">
        <f t="shared" si="2154"/>
        <v>0.7</v>
      </c>
      <c r="H3844" s="750"/>
      <c r="I3844" s="139"/>
      <c r="J3844" s="750">
        <f t="shared" si="2151"/>
        <v>0</v>
      </c>
    </row>
    <row r="3845" spans="1:10">
      <c r="A3845" s="1320"/>
      <c r="B3845" s="1321"/>
      <c r="C3845" s="1321"/>
      <c r="D3845" s="1322"/>
      <c r="E3845" s="119" t="str">
        <f t="shared" si="2135"/>
        <v>DOMICILIARIA 19</v>
      </c>
      <c r="F3845" s="637">
        <f t="shared" ref="F3845:G3845" si="2155">+F1234</f>
        <v>5.47</v>
      </c>
      <c r="G3845" s="138">
        <f t="shared" si="2155"/>
        <v>0.7</v>
      </c>
      <c r="H3845" s="750"/>
      <c r="I3845" s="139"/>
      <c r="J3845" s="750">
        <f t="shared" si="2151"/>
        <v>0</v>
      </c>
    </row>
    <row r="3846" spans="1:10">
      <c r="A3846" s="1320"/>
      <c r="B3846" s="1321"/>
      <c r="C3846" s="1321"/>
      <c r="D3846" s="1322"/>
      <c r="E3846" s="119" t="str">
        <f t="shared" si="2135"/>
        <v>DOMICILIARIA 20</v>
      </c>
      <c r="F3846" s="637">
        <f t="shared" ref="F3846:G3846" si="2156">+F1235</f>
        <v>5.65</v>
      </c>
      <c r="G3846" s="138">
        <f t="shared" si="2156"/>
        <v>0.7</v>
      </c>
      <c r="H3846" s="750"/>
      <c r="I3846" s="139"/>
      <c r="J3846" s="750">
        <f t="shared" si="2151"/>
        <v>0</v>
      </c>
    </row>
    <row r="3847" spans="1:10">
      <c r="A3847" s="1320"/>
      <c r="B3847" s="1321"/>
      <c r="C3847" s="1321"/>
      <c r="D3847" s="1322"/>
      <c r="E3847" s="119" t="str">
        <f t="shared" si="2135"/>
        <v>P3 A P4</v>
      </c>
      <c r="F3847" s="637">
        <f t="shared" ref="F3847:G3847" si="2157">+F1236</f>
        <v>0</v>
      </c>
      <c r="G3847" s="138">
        <f t="shared" si="2157"/>
        <v>0</v>
      </c>
      <c r="H3847" s="750"/>
      <c r="I3847" s="139"/>
      <c r="J3847" s="750">
        <f t="shared" si="2151"/>
        <v>0</v>
      </c>
    </row>
    <row r="3848" spans="1:10">
      <c r="A3848" s="1320"/>
      <c r="B3848" s="1321"/>
      <c r="C3848" s="1321"/>
      <c r="D3848" s="1322"/>
      <c r="E3848" s="119" t="str">
        <f t="shared" si="2135"/>
        <v>DOMICILIARIA 1</v>
      </c>
      <c r="F3848" s="637">
        <f t="shared" ref="F3848:G3848" si="2158">+F1237</f>
        <v>4.68</v>
      </c>
      <c r="G3848" s="138">
        <f t="shared" si="2158"/>
        <v>0.7</v>
      </c>
      <c r="H3848" s="750"/>
      <c r="I3848" s="139"/>
      <c r="J3848" s="750">
        <f t="shared" si="2151"/>
        <v>0</v>
      </c>
    </row>
    <row r="3849" spans="1:10">
      <c r="A3849" s="1320"/>
      <c r="B3849" s="1321"/>
      <c r="C3849" s="1321"/>
      <c r="D3849" s="1322"/>
      <c r="E3849" s="119" t="str">
        <f t="shared" si="2135"/>
        <v>DOMICILIARIA 2</v>
      </c>
      <c r="F3849" s="637">
        <f t="shared" ref="F3849:G3849" si="2159">+F1238</f>
        <v>5.89</v>
      </c>
      <c r="G3849" s="138">
        <f t="shared" si="2159"/>
        <v>0.7</v>
      </c>
      <c r="H3849" s="750"/>
      <c r="I3849" s="139"/>
      <c r="J3849" s="750">
        <f t="shared" si="2151"/>
        <v>0</v>
      </c>
    </row>
    <row r="3850" spans="1:10">
      <c r="A3850" s="1320"/>
      <c r="B3850" s="1321"/>
      <c r="C3850" s="1321"/>
      <c r="D3850" s="1322"/>
      <c r="E3850" s="119" t="str">
        <f t="shared" si="2135"/>
        <v>DOMICILIARIA 3</v>
      </c>
      <c r="F3850" s="637">
        <f t="shared" ref="F3850:G3850" si="2160">+F1239</f>
        <v>6.89</v>
      </c>
      <c r="G3850" s="138">
        <f t="shared" si="2160"/>
        <v>0.7</v>
      </c>
      <c r="H3850" s="750"/>
      <c r="I3850" s="139"/>
      <c r="J3850" s="750">
        <f t="shared" si="2151"/>
        <v>0</v>
      </c>
    </row>
    <row r="3851" spans="1:10">
      <c r="A3851" s="1320"/>
      <c r="B3851" s="1321"/>
      <c r="C3851" s="1321"/>
      <c r="D3851" s="1322"/>
      <c r="E3851" s="119" t="str">
        <f t="shared" si="2135"/>
        <v>DOMICILIARIA 4</v>
      </c>
      <c r="F3851" s="637">
        <f t="shared" ref="F3851:G3851" si="2161">+F1240</f>
        <v>6.87</v>
      </c>
      <c r="G3851" s="138">
        <f t="shared" si="2161"/>
        <v>0.7</v>
      </c>
      <c r="H3851" s="750"/>
      <c r="I3851" s="139"/>
      <c r="J3851" s="750">
        <f t="shared" si="2151"/>
        <v>0</v>
      </c>
    </row>
    <row r="3852" spans="1:10">
      <c r="A3852" s="1320"/>
      <c r="B3852" s="1321"/>
      <c r="C3852" s="1321"/>
      <c r="D3852" s="1322"/>
      <c r="E3852" s="119" t="str">
        <f t="shared" si="2135"/>
        <v>DOMICILIARIA 5</v>
      </c>
      <c r="F3852" s="637">
        <f t="shared" ref="F3852:G3852" si="2162">+F1241</f>
        <v>6.36</v>
      </c>
      <c r="G3852" s="138">
        <f t="shared" si="2162"/>
        <v>0.7</v>
      </c>
      <c r="H3852" s="750"/>
      <c r="I3852" s="139"/>
      <c r="J3852" s="750">
        <f t="shared" si="2151"/>
        <v>0</v>
      </c>
    </row>
    <row r="3853" spans="1:10">
      <c r="A3853" s="1320"/>
      <c r="B3853" s="1321"/>
      <c r="C3853" s="1321"/>
      <c r="D3853" s="1322"/>
      <c r="E3853" s="119" t="str">
        <f t="shared" si="2135"/>
        <v>DOMICILIARIA 6</v>
      </c>
      <c r="F3853" s="637">
        <f t="shared" ref="F3853:G3853" si="2163">+F1242</f>
        <v>6.18</v>
      </c>
      <c r="G3853" s="138">
        <f t="shared" si="2163"/>
        <v>0.7</v>
      </c>
      <c r="H3853" s="750"/>
      <c r="I3853" s="139"/>
      <c r="J3853" s="750">
        <f t="shared" si="2151"/>
        <v>0</v>
      </c>
    </row>
    <row r="3854" spans="1:10">
      <c r="A3854" s="1320"/>
      <c r="B3854" s="1321"/>
      <c r="C3854" s="1321"/>
      <c r="D3854" s="1322"/>
      <c r="E3854" s="119" t="str">
        <f t="shared" si="2135"/>
        <v>DOMICILIARIA 7</v>
      </c>
      <c r="F3854" s="637">
        <f t="shared" ref="F3854:G3854" si="2164">+F1243</f>
        <v>5.99</v>
      </c>
      <c r="G3854" s="138">
        <f t="shared" si="2164"/>
        <v>0.7</v>
      </c>
      <c r="H3854" s="750"/>
      <c r="I3854" s="139"/>
      <c r="J3854" s="750">
        <f t="shared" si="2151"/>
        <v>0</v>
      </c>
    </row>
    <row r="3855" spans="1:10">
      <c r="A3855" s="1320"/>
      <c r="B3855" s="1321"/>
      <c r="C3855" s="1321"/>
      <c r="D3855" s="1322"/>
      <c r="E3855" s="119" t="str">
        <f t="shared" si="2135"/>
        <v>DOMICILIARIA 8</v>
      </c>
      <c r="F3855" s="637">
        <f t="shared" ref="F3855:G3855" si="2165">+F1244</f>
        <v>4.79</v>
      </c>
      <c r="G3855" s="138">
        <f t="shared" si="2165"/>
        <v>0.7</v>
      </c>
      <c r="H3855" s="750"/>
      <c r="I3855" s="139"/>
      <c r="J3855" s="750">
        <f t="shared" si="2151"/>
        <v>0</v>
      </c>
    </row>
    <row r="3856" spans="1:10">
      <c r="A3856" s="1320"/>
      <c r="B3856" s="1321"/>
      <c r="C3856" s="1321"/>
      <c r="D3856" s="1322"/>
      <c r="E3856" s="119" t="str">
        <f t="shared" si="2135"/>
        <v>DOMICILIARIA 9</v>
      </c>
      <c r="F3856" s="637">
        <f t="shared" ref="F3856:G3856" si="2166">+F1245</f>
        <v>4.97</v>
      </c>
      <c r="G3856" s="138">
        <f t="shared" si="2166"/>
        <v>0.7</v>
      </c>
      <c r="H3856" s="750"/>
      <c r="I3856" s="139"/>
      <c r="J3856" s="750">
        <f t="shared" si="2151"/>
        <v>0</v>
      </c>
    </row>
    <row r="3857" spans="1:10">
      <c r="A3857" s="1320"/>
      <c r="B3857" s="1321"/>
      <c r="C3857" s="1321"/>
      <c r="D3857" s="1322"/>
      <c r="E3857" s="119" t="str">
        <f t="shared" si="2135"/>
        <v>DOMICILIARIA 10</v>
      </c>
      <c r="F3857" s="637">
        <f t="shared" ref="F3857:G3857" si="2167">+F1246</f>
        <v>5.24</v>
      </c>
      <c r="G3857" s="138">
        <f t="shared" si="2167"/>
        <v>0.7</v>
      </c>
      <c r="H3857" s="750"/>
      <c r="I3857" s="139"/>
      <c r="J3857" s="750">
        <f t="shared" si="2151"/>
        <v>0</v>
      </c>
    </row>
    <row r="3858" spans="1:10">
      <c r="A3858" s="1320"/>
      <c r="B3858" s="1321"/>
      <c r="C3858" s="1321"/>
      <c r="D3858" s="1322"/>
      <c r="E3858" s="119" t="str">
        <f t="shared" si="2135"/>
        <v>DOMICILIARIA 11</v>
      </c>
      <c r="F3858" s="637">
        <f t="shared" ref="F3858:G3858" si="2168">+F1247</f>
        <v>5.37</v>
      </c>
      <c r="G3858" s="138">
        <f t="shared" si="2168"/>
        <v>0.7</v>
      </c>
      <c r="H3858" s="750"/>
      <c r="I3858" s="139"/>
      <c r="J3858" s="750">
        <f t="shared" si="2151"/>
        <v>0</v>
      </c>
    </row>
    <row r="3859" spans="1:10">
      <c r="A3859" s="1320"/>
      <c r="B3859" s="1321"/>
      <c r="C3859" s="1321"/>
      <c r="D3859" s="1322"/>
      <c r="E3859" s="119" t="str">
        <f t="shared" si="2135"/>
        <v>DOMICILIARIA 12</v>
      </c>
      <c r="F3859" s="637">
        <f t="shared" ref="F3859:G3859" si="2169">+F1248</f>
        <v>5.27</v>
      </c>
      <c r="G3859" s="138">
        <f t="shared" si="2169"/>
        <v>0.7</v>
      </c>
      <c r="H3859" s="750"/>
      <c r="I3859" s="139"/>
      <c r="J3859" s="750">
        <f t="shared" si="2151"/>
        <v>0</v>
      </c>
    </row>
    <row r="3860" spans="1:10">
      <c r="A3860" s="1320"/>
      <c r="B3860" s="1321"/>
      <c r="C3860" s="1321"/>
      <c r="D3860" s="1322"/>
      <c r="E3860" s="119" t="str">
        <f t="shared" si="2135"/>
        <v>DOMICILIARIA 13</v>
      </c>
      <c r="F3860" s="637">
        <f t="shared" ref="F3860:G3860" si="2170">+F1249</f>
        <v>5.5</v>
      </c>
      <c r="G3860" s="138">
        <f t="shared" si="2170"/>
        <v>0.7</v>
      </c>
      <c r="H3860" s="750"/>
      <c r="I3860" s="139"/>
      <c r="J3860" s="750">
        <f t="shared" si="2151"/>
        <v>0</v>
      </c>
    </row>
    <row r="3861" spans="1:10">
      <c r="A3861" s="1320"/>
      <c r="B3861" s="1321"/>
      <c r="C3861" s="1321"/>
      <c r="D3861" s="1322"/>
      <c r="E3861" s="119" t="str">
        <f t="shared" si="2135"/>
        <v>DOMICILIARIA 14</v>
      </c>
      <c r="F3861" s="637">
        <f t="shared" ref="F3861:G3861" si="2171">+F1250</f>
        <v>6.41</v>
      </c>
      <c r="G3861" s="138">
        <f t="shared" si="2171"/>
        <v>0.7</v>
      </c>
      <c r="H3861" s="750"/>
      <c r="I3861" s="139"/>
      <c r="J3861" s="750">
        <f t="shared" si="2151"/>
        <v>0</v>
      </c>
    </row>
    <row r="3862" spans="1:10">
      <c r="A3862" s="1320"/>
      <c r="B3862" s="1321"/>
      <c r="C3862" s="1321"/>
      <c r="D3862" s="1322"/>
      <c r="E3862" s="119" t="str">
        <f t="shared" si="2135"/>
        <v>DOMICILIARIA 15</v>
      </c>
      <c r="F3862" s="637">
        <f t="shared" ref="F3862:G3862" si="2172">+F1251</f>
        <v>6.35</v>
      </c>
      <c r="G3862" s="138">
        <f t="shared" si="2172"/>
        <v>0.7</v>
      </c>
      <c r="H3862" s="750"/>
      <c r="I3862" s="139"/>
      <c r="J3862" s="750">
        <f t="shared" si="2151"/>
        <v>0</v>
      </c>
    </row>
    <row r="3863" spans="1:10">
      <c r="A3863" s="1320"/>
      <c r="B3863" s="1321"/>
      <c r="C3863" s="1321"/>
      <c r="D3863" s="1322"/>
      <c r="E3863" s="119" t="str">
        <f t="shared" si="2135"/>
        <v>DOMICILIARIA 16</v>
      </c>
      <c r="F3863" s="637">
        <f t="shared" ref="F3863:G3863" si="2173">+F1252</f>
        <v>6.76</v>
      </c>
      <c r="G3863" s="138">
        <f t="shared" si="2173"/>
        <v>0.7</v>
      </c>
      <c r="H3863" s="750"/>
      <c r="I3863" s="139"/>
      <c r="J3863" s="750">
        <f t="shared" si="2151"/>
        <v>0</v>
      </c>
    </row>
    <row r="3864" spans="1:10">
      <c r="A3864" s="1320"/>
      <c r="B3864" s="1321"/>
      <c r="C3864" s="1321"/>
      <c r="D3864" s="1322"/>
      <c r="E3864" s="119" t="str">
        <f t="shared" si="2135"/>
        <v>P4 A P5</v>
      </c>
      <c r="F3864" s="637">
        <f t="shared" ref="F3864:G3864" si="2174">+F1253</f>
        <v>0</v>
      </c>
      <c r="G3864" s="138">
        <f t="shared" si="2174"/>
        <v>0</v>
      </c>
      <c r="H3864" s="750"/>
      <c r="I3864" s="139"/>
      <c r="J3864" s="750">
        <f t="shared" si="2151"/>
        <v>0</v>
      </c>
    </row>
    <row r="3865" spans="1:10">
      <c r="A3865" s="1320"/>
      <c r="B3865" s="1321"/>
      <c r="C3865" s="1321"/>
      <c r="D3865" s="1322"/>
      <c r="E3865" s="119" t="str">
        <f t="shared" si="2135"/>
        <v>DOMICILIARIA 1</v>
      </c>
      <c r="F3865" s="637">
        <f t="shared" ref="F3865:G3865" si="2175">+F1254</f>
        <v>4.67</v>
      </c>
      <c r="G3865" s="138">
        <f t="shared" si="2175"/>
        <v>0.7</v>
      </c>
      <c r="H3865" s="750"/>
      <c r="I3865" s="139"/>
      <c r="J3865" s="750">
        <f t="shared" si="2151"/>
        <v>0</v>
      </c>
    </row>
    <row r="3866" spans="1:10">
      <c r="A3866" s="1320"/>
      <c r="B3866" s="1321"/>
      <c r="C3866" s="1321"/>
      <c r="D3866" s="1322"/>
      <c r="E3866" s="119" t="str">
        <f t="shared" si="2135"/>
        <v>DOMICILIARIA 2</v>
      </c>
      <c r="F3866" s="637">
        <f t="shared" ref="F3866:G3866" si="2176">+F1255</f>
        <v>4.5999999999999996</v>
      </c>
      <c r="G3866" s="138">
        <f t="shared" si="2176"/>
        <v>0.7</v>
      </c>
      <c r="H3866" s="750"/>
      <c r="I3866" s="139"/>
      <c r="J3866" s="750">
        <f t="shared" si="2151"/>
        <v>0</v>
      </c>
    </row>
    <row r="3867" spans="1:10">
      <c r="A3867" s="1320"/>
      <c r="B3867" s="1321"/>
      <c r="C3867" s="1321"/>
      <c r="D3867" s="1322"/>
      <c r="E3867" s="119" t="str">
        <f t="shared" si="2135"/>
        <v>DOMICILIARIA 3</v>
      </c>
      <c r="F3867" s="637">
        <f t="shared" ref="F3867:G3867" si="2177">+F1256</f>
        <v>4.9000000000000004</v>
      </c>
      <c r="G3867" s="138">
        <f t="shared" si="2177"/>
        <v>0.7</v>
      </c>
      <c r="H3867" s="750"/>
      <c r="I3867" s="139"/>
      <c r="J3867" s="750">
        <f t="shared" si="2151"/>
        <v>0</v>
      </c>
    </row>
    <row r="3868" spans="1:10">
      <c r="A3868" s="1320"/>
      <c r="B3868" s="1321"/>
      <c r="C3868" s="1321"/>
      <c r="D3868" s="1322"/>
      <c r="E3868" s="119" t="str">
        <f t="shared" si="2135"/>
        <v>DOMICILIARIA 4</v>
      </c>
      <c r="F3868" s="637">
        <f t="shared" ref="F3868:G3868" si="2178">+F1257</f>
        <v>5.0999999999999996</v>
      </c>
      <c r="G3868" s="138">
        <f t="shared" si="2178"/>
        <v>0.7</v>
      </c>
      <c r="H3868" s="750"/>
      <c r="I3868" s="139"/>
      <c r="J3868" s="750">
        <f t="shared" si="2151"/>
        <v>0</v>
      </c>
    </row>
    <row r="3869" spans="1:10">
      <c r="A3869" s="1320"/>
      <c r="B3869" s="1321"/>
      <c r="C3869" s="1321"/>
      <c r="D3869" s="1322"/>
      <c r="E3869" s="119" t="str">
        <f t="shared" si="2135"/>
        <v>DOMICILIARIA 5</v>
      </c>
      <c r="F3869" s="637">
        <f t="shared" ref="F3869:G3869" si="2179">+F1258</f>
        <v>5.51</v>
      </c>
      <c r="G3869" s="138">
        <f t="shared" si="2179"/>
        <v>0.7</v>
      </c>
      <c r="H3869" s="750"/>
      <c r="I3869" s="139"/>
      <c r="J3869" s="750">
        <f t="shared" si="2151"/>
        <v>0</v>
      </c>
    </row>
    <row r="3870" spans="1:10">
      <c r="A3870" s="1320"/>
      <c r="B3870" s="1321"/>
      <c r="C3870" s="1321"/>
      <c r="D3870" s="1322"/>
      <c r="E3870" s="119" t="str">
        <f t="shared" si="2135"/>
        <v>DOMICILIARIA 6</v>
      </c>
      <c r="F3870" s="637">
        <f t="shared" ref="F3870:G3870" si="2180">+F1259</f>
        <v>4.84</v>
      </c>
      <c r="G3870" s="138">
        <f t="shared" si="2180"/>
        <v>0.7</v>
      </c>
      <c r="H3870" s="750"/>
      <c r="I3870" s="139"/>
      <c r="J3870" s="750">
        <f t="shared" si="2151"/>
        <v>0</v>
      </c>
    </row>
    <row r="3871" spans="1:10">
      <c r="A3871" s="1320"/>
      <c r="B3871" s="1321"/>
      <c r="C3871" s="1321"/>
      <c r="D3871" s="1322"/>
      <c r="E3871" s="119" t="str">
        <f t="shared" si="2135"/>
        <v>DOMICILIARIA 7</v>
      </c>
      <c r="F3871" s="637">
        <f t="shared" ref="F3871:G3871" si="2181">+F1260</f>
        <v>4.63</v>
      </c>
      <c r="G3871" s="138">
        <f t="shared" si="2181"/>
        <v>0.7</v>
      </c>
      <c r="H3871" s="750"/>
      <c r="I3871" s="139"/>
      <c r="J3871" s="750">
        <f t="shared" si="2151"/>
        <v>0</v>
      </c>
    </row>
    <row r="3872" spans="1:10">
      <c r="A3872" s="1320"/>
      <c r="B3872" s="1321"/>
      <c r="C3872" s="1321"/>
      <c r="D3872" s="1322"/>
      <c r="E3872" s="119" t="str">
        <f t="shared" si="2135"/>
        <v>DOMICILIARIA 8</v>
      </c>
      <c r="F3872" s="637">
        <f t="shared" ref="F3872:G3872" si="2182">+F1261</f>
        <v>4.54</v>
      </c>
      <c r="G3872" s="138">
        <f t="shared" si="2182"/>
        <v>0.7</v>
      </c>
      <c r="H3872" s="750"/>
      <c r="I3872" s="139"/>
      <c r="J3872" s="750">
        <f t="shared" si="2151"/>
        <v>0</v>
      </c>
    </row>
    <row r="3873" spans="1:10">
      <c r="A3873" s="1320"/>
      <c r="B3873" s="1321"/>
      <c r="C3873" s="1321"/>
      <c r="D3873" s="1322"/>
      <c r="E3873" s="119" t="str">
        <f t="shared" si="2135"/>
        <v>DOMICILIARIA 9</v>
      </c>
      <c r="F3873" s="637">
        <f t="shared" ref="F3873:G3873" si="2183">+F1262</f>
        <v>4.7699999999999996</v>
      </c>
      <c r="G3873" s="138">
        <f t="shared" si="2183"/>
        <v>0.7</v>
      </c>
      <c r="H3873" s="750"/>
      <c r="I3873" s="139"/>
      <c r="J3873" s="750">
        <f t="shared" si="2151"/>
        <v>0</v>
      </c>
    </row>
    <row r="3874" spans="1:10">
      <c r="A3874" s="1320"/>
      <c r="B3874" s="1321"/>
      <c r="C3874" s="1321"/>
      <c r="D3874" s="1322"/>
      <c r="E3874" s="119" t="str">
        <f t="shared" si="2135"/>
        <v>DOMICILIARIA 10</v>
      </c>
      <c r="F3874" s="637">
        <f t="shared" ref="F3874:G3874" si="2184">+F1263</f>
        <v>4.5999999999999996</v>
      </c>
      <c r="G3874" s="138">
        <f t="shared" si="2184"/>
        <v>0.7</v>
      </c>
      <c r="H3874" s="750"/>
      <c r="I3874" s="139"/>
      <c r="J3874" s="750">
        <f t="shared" si="2151"/>
        <v>0</v>
      </c>
    </row>
    <row r="3875" spans="1:10">
      <c r="A3875" s="1320"/>
      <c r="B3875" s="1321"/>
      <c r="C3875" s="1321"/>
      <c r="D3875" s="1322"/>
      <c r="E3875" s="119" t="str">
        <f t="shared" si="2135"/>
        <v>DOMICILIARIA 11</v>
      </c>
      <c r="F3875" s="637">
        <f t="shared" ref="F3875:G3875" si="2185">+F1264</f>
        <v>6.29</v>
      </c>
      <c r="G3875" s="138">
        <f t="shared" si="2185"/>
        <v>0.7</v>
      </c>
      <c r="H3875" s="750"/>
      <c r="I3875" s="139"/>
      <c r="J3875" s="750">
        <f t="shared" si="2151"/>
        <v>0</v>
      </c>
    </row>
    <row r="3876" spans="1:10">
      <c r="A3876" s="1320"/>
      <c r="B3876" s="1321"/>
      <c r="C3876" s="1321"/>
      <c r="D3876" s="1322"/>
      <c r="E3876" s="119" t="str">
        <f t="shared" si="2135"/>
        <v>DOMICILIARIA 12</v>
      </c>
      <c r="F3876" s="637">
        <f t="shared" ref="F3876:G3876" si="2186">+F1265</f>
        <v>7.34</v>
      </c>
      <c r="G3876" s="138">
        <f t="shared" si="2186"/>
        <v>0.7</v>
      </c>
      <c r="H3876" s="750"/>
      <c r="I3876" s="139"/>
      <c r="J3876" s="750">
        <f t="shared" si="2151"/>
        <v>0</v>
      </c>
    </row>
    <row r="3877" spans="1:10">
      <c r="A3877" s="1320"/>
      <c r="B3877" s="1321"/>
      <c r="C3877" s="1321"/>
      <c r="D3877" s="1322"/>
      <c r="E3877" s="119" t="str">
        <f t="shared" si="2135"/>
        <v>DOMICILIARIA 13</v>
      </c>
      <c r="F3877" s="637">
        <f t="shared" ref="F3877:G3877" si="2187">+F1266</f>
        <v>7.87</v>
      </c>
      <c r="G3877" s="138">
        <f t="shared" si="2187"/>
        <v>0.7</v>
      </c>
      <c r="H3877" s="750"/>
      <c r="I3877" s="139"/>
      <c r="J3877" s="750">
        <f t="shared" si="2151"/>
        <v>0</v>
      </c>
    </row>
    <row r="3878" spans="1:10">
      <c r="A3878" s="1320"/>
      <c r="B3878" s="1321"/>
      <c r="C3878" s="1321"/>
      <c r="D3878" s="1322"/>
      <c r="E3878" s="119" t="str">
        <f t="shared" si="2135"/>
        <v>DOMICILIARIA 14</v>
      </c>
      <c r="F3878" s="637">
        <f t="shared" ref="F3878:G3878" si="2188">+F1267</f>
        <v>8.1999999999999993</v>
      </c>
      <c r="G3878" s="138">
        <f t="shared" si="2188"/>
        <v>0.7</v>
      </c>
      <c r="H3878" s="750"/>
      <c r="I3878" s="139"/>
      <c r="J3878" s="750">
        <f t="shared" si="2151"/>
        <v>0</v>
      </c>
    </row>
    <row r="3879" spans="1:10">
      <c r="A3879" s="1320"/>
      <c r="B3879" s="1321"/>
      <c r="C3879" s="1321"/>
      <c r="D3879" s="1322"/>
      <c r="E3879" s="119" t="str">
        <f t="shared" si="2135"/>
        <v>DOMICILIARIA 15</v>
      </c>
      <c r="F3879" s="637">
        <f t="shared" ref="F3879:G3879" si="2189">+F1268</f>
        <v>7.37</v>
      </c>
      <c r="G3879" s="138">
        <f t="shared" si="2189"/>
        <v>0.7</v>
      </c>
      <c r="H3879" s="750"/>
      <c r="I3879" s="139"/>
      <c r="J3879" s="750">
        <f t="shared" si="2151"/>
        <v>0</v>
      </c>
    </row>
    <row r="3880" spans="1:10">
      <c r="A3880" s="1320"/>
      <c r="B3880" s="1321"/>
      <c r="C3880" s="1321"/>
      <c r="D3880" s="1322"/>
      <c r="E3880" s="119" t="str">
        <f t="shared" si="2135"/>
        <v>DOMICILIARIA 16</v>
      </c>
      <c r="F3880" s="637">
        <f t="shared" ref="F3880:G3880" si="2190">+F1269</f>
        <v>7.28</v>
      </c>
      <c r="G3880" s="138">
        <f t="shared" si="2190"/>
        <v>0.7</v>
      </c>
      <c r="H3880" s="750"/>
      <c r="I3880" s="139"/>
      <c r="J3880" s="750">
        <f t="shared" si="2151"/>
        <v>0</v>
      </c>
    </row>
    <row r="3881" spans="1:10">
      <c r="A3881" s="1320"/>
      <c r="B3881" s="1321"/>
      <c r="C3881" s="1321"/>
      <c r="D3881" s="1322"/>
      <c r="E3881" s="119" t="str">
        <f t="shared" si="2135"/>
        <v>DOMICILIARIA 17</v>
      </c>
      <c r="F3881" s="637">
        <f t="shared" ref="F3881:G3881" si="2191">+F1270</f>
        <v>7.42</v>
      </c>
      <c r="G3881" s="138">
        <f t="shared" si="2191"/>
        <v>0.7</v>
      </c>
      <c r="H3881" s="750"/>
      <c r="I3881" s="139"/>
      <c r="J3881" s="750">
        <f t="shared" si="2151"/>
        <v>0</v>
      </c>
    </row>
    <row r="3882" spans="1:10">
      <c r="A3882" s="1320"/>
      <c r="B3882" s="1321"/>
      <c r="C3882" s="1321"/>
      <c r="D3882" s="1322"/>
      <c r="E3882" s="119" t="str">
        <f t="shared" si="2135"/>
        <v>DOMICILIARIA 18</v>
      </c>
      <c r="F3882" s="637">
        <f t="shared" ref="F3882:G3882" si="2192">+F1271</f>
        <v>7.05</v>
      </c>
      <c r="G3882" s="138">
        <f t="shared" si="2192"/>
        <v>0.7</v>
      </c>
      <c r="H3882" s="750"/>
      <c r="I3882" s="139"/>
      <c r="J3882" s="750">
        <f t="shared" si="2151"/>
        <v>0</v>
      </c>
    </row>
    <row r="3883" spans="1:10">
      <c r="A3883" s="1320"/>
      <c r="B3883" s="1321"/>
      <c r="C3883" s="1321"/>
      <c r="D3883" s="1322"/>
      <c r="E3883" s="119" t="str">
        <f t="shared" si="2135"/>
        <v>DOMICILIARIA 19</v>
      </c>
      <c r="F3883" s="637">
        <f t="shared" ref="F3883:G3883" si="2193">+F1272</f>
        <v>6.85</v>
      </c>
      <c r="G3883" s="138">
        <f t="shared" si="2193"/>
        <v>0.7</v>
      </c>
      <c r="H3883" s="750"/>
      <c r="I3883" s="139"/>
      <c r="J3883" s="750">
        <f t="shared" si="2151"/>
        <v>0</v>
      </c>
    </row>
    <row r="3884" spans="1:10">
      <c r="A3884" s="1320"/>
      <c r="B3884" s="1321"/>
      <c r="C3884" s="1321"/>
      <c r="D3884" s="1322"/>
      <c r="E3884" s="119" t="str">
        <f t="shared" si="2135"/>
        <v>DOMICILIARIA 20</v>
      </c>
      <c r="F3884" s="637">
        <f t="shared" ref="F3884:G3884" si="2194">+F1273</f>
        <v>7.17</v>
      </c>
      <c r="G3884" s="138">
        <f t="shared" si="2194"/>
        <v>0.7</v>
      </c>
      <c r="H3884" s="750"/>
      <c r="I3884" s="139"/>
      <c r="J3884" s="750">
        <f t="shared" si="2151"/>
        <v>0</v>
      </c>
    </row>
    <row r="3885" spans="1:10">
      <c r="A3885" s="1320"/>
      <c r="B3885" s="1321"/>
      <c r="C3885" s="1321"/>
      <c r="D3885" s="1322"/>
      <c r="E3885" s="119" t="str">
        <f t="shared" si="2135"/>
        <v>P5 A P6</v>
      </c>
      <c r="F3885" s="637">
        <f t="shared" ref="F3885:G3885" si="2195">+F1274</f>
        <v>0</v>
      </c>
      <c r="G3885" s="138">
        <f t="shared" si="2195"/>
        <v>0</v>
      </c>
      <c r="H3885" s="750"/>
      <c r="I3885" s="139"/>
      <c r="J3885" s="750">
        <f t="shared" si="2151"/>
        <v>0</v>
      </c>
    </row>
    <row r="3886" spans="1:10">
      <c r="A3886" s="1320"/>
      <c r="B3886" s="1321"/>
      <c r="C3886" s="1321"/>
      <c r="D3886" s="1322"/>
      <c r="E3886" s="119" t="str">
        <f t="shared" si="2135"/>
        <v>DOMICILIARIA 1</v>
      </c>
      <c r="F3886" s="637">
        <f t="shared" ref="F3886:G3886" si="2196">+F1275</f>
        <v>5.37</v>
      </c>
      <c r="G3886" s="138">
        <f t="shared" si="2196"/>
        <v>0.7</v>
      </c>
      <c r="H3886" s="750"/>
      <c r="I3886" s="139"/>
      <c r="J3886" s="750">
        <f t="shared" si="2151"/>
        <v>0</v>
      </c>
    </row>
    <row r="3887" spans="1:10">
      <c r="A3887" s="1320"/>
      <c r="B3887" s="1321"/>
      <c r="C3887" s="1321"/>
      <c r="D3887" s="1322"/>
      <c r="E3887" s="119" t="str">
        <f t="shared" si="2135"/>
        <v>DOMICILIARIA 2</v>
      </c>
      <c r="F3887" s="637">
        <f t="shared" ref="F3887:G3887" si="2197">+F1276</f>
        <v>5</v>
      </c>
      <c r="G3887" s="138">
        <f t="shared" si="2197"/>
        <v>0.7</v>
      </c>
      <c r="H3887" s="750"/>
      <c r="I3887" s="139"/>
      <c r="J3887" s="750">
        <f t="shared" si="2151"/>
        <v>0</v>
      </c>
    </row>
    <row r="3888" spans="1:10">
      <c r="A3888" s="1320"/>
      <c r="B3888" s="1321"/>
      <c r="C3888" s="1321"/>
      <c r="D3888" s="1322"/>
      <c r="E3888" s="119" t="str">
        <f t="shared" si="2135"/>
        <v>DOMICILIARIA 3</v>
      </c>
      <c r="F3888" s="637">
        <f t="shared" ref="F3888:G3888" si="2198">+F1277</f>
        <v>4.79</v>
      </c>
      <c r="G3888" s="138">
        <f t="shared" si="2198"/>
        <v>0.7</v>
      </c>
      <c r="H3888" s="750"/>
      <c r="I3888" s="139"/>
      <c r="J3888" s="750">
        <f t="shared" si="2151"/>
        <v>0</v>
      </c>
    </row>
    <row r="3889" spans="1:10">
      <c r="A3889" s="1320"/>
      <c r="B3889" s="1321"/>
      <c r="C3889" s="1321"/>
      <c r="D3889" s="1322"/>
      <c r="E3889" s="119" t="str">
        <f t="shared" si="2135"/>
        <v>DOMICILIARIA 4</v>
      </c>
      <c r="F3889" s="637">
        <f t="shared" ref="F3889:G3889" si="2199">+F1278</f>
        <v>4.63</v>
      </c>
      <c r="G3889" s="138">
        <f t="shared" si="2199"/>
        <v>0.7</v>
      </c>
      <c r="H3889" s="750"/>
      <c r="I3889" s="139"/>
      <c r="J3889" s="750">
        <f t="shared" si="2151"/>
        <v>0</v>
      </c>
    </row>
    <row r="3890" spans="1:10">
      <c r="A3890" s="1320"/>
      <c r="B3890" s="1321"/>
      <c r="C3890" s="1321"/>
      <c r="D3890" s="1322"/>
      <c r="E3890" s="119" t="str">
        <f t="shared" ref="E3890:E3953" si="2200">E1279</f>
        <v>DOMICILIARIA 5</v>
      </c>
      <c r="F3890" s="637">
        <f t="shared" ref="F3890:G3890" si="2201">+F1279</f>
        <v>5</v>
      </c>
      <c r="G3890" s="138">
        <f t="shared" si="2201"/>
        <v>0.7</v>
      </c>
      <c r="H3890" s="750"/>
      <c r="I3890" s="139"/>
      <c r="J3890" s="750">
        <f t="shared" si="2151"/>
        <v>0</v>
      </c>
    </row>
    <row r="3891" spans="1:10">
      <c r="A3891" s="1320"/>
      <c r="B3891" s="1321"/>
      <c r="C3891" s="1321"/>
      <c r="D3891" s="1322"/>
      <c r="E3891" s="119" t="str">
        <f t="shared" si="2200"/>
        <v>DOMICILIARIA 6</v>
      </c>
      <c r="F3891" s="637">
        <f t="shared" ref="F3891:G3891" si="2202">+F1280</f>
        <v>4.8499999999999996</v>
      </c>
      <c r="G3891" s="138">
        <f t="shared" si="2202"/>
        <v>0.7</v>
      </c>
      <c r="H3891" s="750"/>
      <c r="I3891" s="139"/>
      <c r="J3891" s="750">
        <f t="shared" si="2151"/>
        <v>0</v>
      </c>
    </row>
    <row r="3892" spans="1:10">
      <c r="A3892" s="1320"/>
      <c r="B3892" s="1321"/>
      <c r="C3892" s="1321"/>
      <c r="D3892" s="1322"/>
      <c r="E3892" s="119" t="str">
        <f t="shared" si="2200"/>
        <v>DOMICILIARIA 7</v>
      </c>
      <c r="F3892" s="637">
        <f t="shared" ref="F3892:G3892" si="2203">+F1281</f>
        <v>4.8</v>
      </c>
      <c r="G3892" s="138">
        <f t="shared" si="2203"/>
        <v>0.7</v>
      </c>
      <c r="H3892" s="750"/>
      <c r="I3892" s="139"/>
      <c r="J3892" s="750">
        <f t="shared" si="2151"/>
        <v>0</v>
      </c>
    </row>
    <row r="3893" spans="1:10">
      <c r="A3893" s="1320"/>
      <c r="B3893" s="1321"/>
      <c r="C3893" s="1321"/>
      <c r="D3893" s="1322"/>
      <c r="E3893" s="119" t="str">
        <f t="shared" si="2200"/>
        <v>DOMICILIARIA 8</v>
      </c>
      <c r="F3893" s="637">
        <f t="shared" ref="F3893:G3893" si="2204">+F1282</f>
        <v>4.8499999999999996</v>
      </c>
      <c r="G3893" s="138">
        <f t="shared" si="2204"/>
        <v>0.7</v>
      </c>
      <c r="H3893" s="750"/>
      <c r="I3893" s="139"/>
      <c r="J3893" s="750">
        <f t="shared" si="2151"/>
        <v>0</v>
      </c>
    </row>
    <row r="3894" spans="1:10">
      <c r="A3894" s="1320"/>
      <c r="B3894" s="1321"/>
      <c r="C3894" s="1321"/>
      <c r="D3894" s="1322"/>
      <c r="E3894" s="119" t="str">
        <f t="shared" si="2200"/>
        <v>DOMICILIARIA 9</v>
      </c>
      <c r="F3894" s="637">
        <f t="shared" ref="F3894:G3894" si="2205">+F1283</f>
        <v>5.31</v>
      </c>
      <c r="G3894" s="138">
        <f t="shared" si="2205"/>
        <v>0.7</v>
      </c>
      <c r="H3894" s="750"/>
      <c r="I3894" s="139"/>
      <c r="J3894" s="750">
        <f t="shared" si="2151"/>
        <v>0</v>
      </c>
    </row>
    <row r="3895" spans="1:10">
      <c r="A3895" s="1320"/>
      <c r="B3895" s="1321"/>
      <c r="C3895" s="1321"/>
      <c r="D3895" s="1322"/>
      <c r="E3895" s="119" t="str">
        <f t="shared" si="2200"/>
        <v>DOMICILIARIA 10</v>
      </c>
      <c r="F3895" s="637">
        <f t="shared" ref="F3895:G3895" si="2206">+F1284</f>
        <v>4.9000000000000004</v>
      </c>
      <c r="G3895" s="138">
        <f t="shared" si="2206"/>
        <v>0.7</v>
      </c>
      <c r="H3895" s="750"/>
      <c r="I3895" s="139"/>
      <c r="J3895" s="750">
        <f t="shared" si="2151"/>
        <v>0</v>
      </c>
    </row>
    <row r="3896" spans="1:10">
      <c r="A3896" s="1320"/>
      <c r="B3896" s="1321"/>
      <c r="C3896" s="1321"/>
      <c r="D3896" s="1322"/>
      <c r="E3896" s="119" t="str">
        <f t="shared" si="2200"/>
        <v>DOMICILIARIA 11</v>
      </c>
      <c r="F3896" s="637">
        <f t="shared" ref="F3896:G3896" si="2207">+F1285</f>
        <v>5.65</v>
      </c>
      <c r="G3896" s="138">
        <f t="shared" si="2207"/>
        <v>0.7</v>
      </c>
      <c r="H3896" s="750"/>
      <c r="I3896" s="139"/>
      <c r="J3896" s="750">
        <f t="shared" si="2151"/>
        <v>0</v>
      </c>
    </row>
    <row r="3897" spans="1:10">
      <c r="A3897" s="1320"/>
      <c r="B3897" s="1321"/>
      <c r="C3897" s="1321"/>
      <c r="D3897" s="1322"/>
      <c r="E3897" s="119" t="str">
        <f t="shared" si="2200"/>
        <v>DOMICILIARIA 12</v>
      </c>
      <c r="F3897" s="637">
        <f t="shared" ref="F3897:G3897" si="2208">+F1286</f>
        <v>5.31</v>
      </c>
      <c r="G3897" s="138">
        <f t="shared" si="2208"/>
        <v>0.7</v>
      </c>
      <c r="H3897" s="750"/>
      <c r="I3897" s="139"/>
      <c r="J3897" s="750">
        <f t="shared" si="2151"/>
        <v>0</v>
      </c>
    </row>
    <row r="3898" spans="1:10">
      <c r="A3898" s="1320"/>
      <c r="B3898" s="1321"/>
      <c r="C3898" s="1321"/>
      <c r="D3898" s="1322"/>
      <c r="E3898" s="119" t="str">
        <f t="shared" si="2200"/>
        <v>DOMICILIARIA 13</v>
      </c>
      <c r="F3898" s="637">
        <f t="shared" ref="F3898:G3898" si="2209">+F1287</f>
        <v>5.38</v>
      </c>
      <c r="G3898" s="138">
        <f t="shared" si="2209"/>
        <v>0.7</v>
      </c>
      <c r="H3898" s="750"/>
      <c r="I3898" s="139"/>
      <c r="J3898" s="750">
        <f t="shared" si="2151"/>
        <v>0</v>
      </c>
    </row>
    <row r="3899" spans="1:10">
      <c r="A3899" s="1320"/>
      <c r="B3899" s="1321"/>
      <c r="C3899" s="1321"/>
      <c r="D3899" s="1322"/>
      <c r="E3899" s="119" t="str">
        <f t="shared" si="2200"/>
        <v>DOMICILIARIA 14</v>
      </c>
      <c r="F3899" s="637">
        <f t="shared" ref="F3899:G3899" si="2210">+F1288</f>
        <v>5.34</v>
      </c>
      <c r="G3899" s="138">
        <f t="shared" si="2210"/>
        <v>0.7</v>
      </c>
      <c r="H3899" s="750"/>
      <c r="I3899" s="139"/>
      <c r="J3899" s="750">
        <f t="shared" si="2151"/>
        <v>0</v>
      </c>
    </row>
    <row r="3900" spans="1:10">
      <c r="A3900" s="1320"/>
      <c r="B3900" s="1321"/>
      <c r="C3900" s="1321"/>
      <c r="D3900" s="1322"/>
      <c r="E3900" s="119" t="str">
        <f t="shared" si="2200"/>
        <v>DOMICILIARIA 15</v>
      </c>
      <c r="F3900" s="637">
        <f t="shared" ref="F3900:G3900" si="2211">+F1289</f>
        <v>5.53</v>
      </c>
      <c r="G3900" s="138">
        <f t="shared" si="2211"/>
        <v>0.7</v>
      </c>
      <c r="H3900" s="750"/>
      <c r="I3900" s="139"/>
      <c r="J3900" s="750">
        <f t="shared" si="2151"/>
        <v>0</v>
      </c>
    </row>
    <row r="3901" spans="1:10">
      <c r="A3901" s="1320"/>
      <c r="B3901" s="1321"/>
      <c r="C3901" s="1321"/>
      <c r="D3901" s="1322"/>
      <c r="E3901" s="119" t="str">
        <f t="shared" si="2200"/>
        <v>DOMICILIARIA 16</v>
      </c>
      <c r="F3901" s="637">
        <f t="shared" ref="F3901:G3901" si="2212">+F1290</f>
        <v>5.28</v>
      </c>
      <c r="G3901" s="138">
        <f t="shared" si="2212"/>
        <v>0.7</v>
      </c>
      <c r="H3901" s="750"/>
      <c r="I3901" s="139"/>
      <c r="J3901" s="750">
        <f t="shared" si="2151"/>
        <v>0</v>
      </c>
    </row>
    <row r="3902" spans="1:10">
      <c r="A3902" s="1320"/>
      <c r="B3902" s="1321"/>
      <c r="C3902" s="1321"/>
      <c r="D3902" s="1322"/>
      <c r="E3902" s="119" t="str">
        <f t="shared" si="2200"/>
        <v>DOMICILIARIA 17</v>
      </c>
      <c r="F3902" s="637">
        <f t="shared" ref="F3902:G3902" si="2213">+F1291</f>
        <v>4.41</v>
      </c>
      <c r="G3902" s="138">
        <f t="shared" si="2213"/>
        <v>0.7</v>
      </c>
      <c r="H3902" s="750"/>
      <c r="I3902" s="139"/>
      <c r="J3902" s="750">
        <f t="shared" si="2151"/>
        <v>0</v>
      </c>
    </row>
    <row r="3903" spans="1:10">
      <c r="A3903" s="1320"/>
      <c r="B3903" s="1321"/>
      <c r="C3903" s="1321"/>
      <c r="D3903" s="1322"/>
      <c r="E3903" s="119" t="str">
        <f t="shared" si="2200"/>
        <v>DOMICILIARIA 18</v>
      </c>
      <c r="F3903" s="637">
        <f t="shared" ref="F3903:G3903" si="2214">+F1292</f>
        <v>4.6100000000000003</v>
      </c>
      <c r="G3903" s="138">
        <f t="shared" si="2214"/>
        <v>0.7</v>
      </c>
      <c r="H3903" s="750"/>
      <c r="I3903" s="139"/>
      <c r="J3903" s="750">
        <f t="shared" si="2151"/>
        <v>0</v>
      </c>
    </row>
    <row r="3904" spans="1:10">
      <c r="A3904" s="1320"/>
      <c r="B3904" s="1321"/>
      <c r="C3904" s="1321"/>
      <c r="D3904" s="1322"/>
      <c r="E3904" s="119" t="str">
        <f t="shared" si="2200"/>
        <v>DOMICILIARIA 19</v>
      </c>
      <c r="F3904" s="637">
        <f t="shared" ref="F3904:G3904" si="2215">+F1293</f>
        <v>4.58</v>
      </c>
      <c r="G3904" s="138">
        <f t="shared" si="2215"/>
        <v>0.7</v>
      </c>
      <c r="H3904" s="750"/>
      <c r="I3904" s="139"/>
      <c r="J3904" s="750">
        <f t="shared" si="2151"/>
        <v>0</v>
      </c>
    </row>
    <row r="3905" spans="1:10">
      <c r="A3905" s="1320"/>
      <c r="B3905" s="1321"/>
      <c r="C3905" s="1321"/>
      <c r="D3905" s="1322"/>
      <c r="E3905" s="119" t="str">
        <f t="shared" si="2200"/>
        <v>P6 A P7</v>
      </c>
      <c r="F3905" s="637">
        <f t="shared" ref="F3905:G3905" si="2216">+F1294</f>
        <v>0</v>
      </c>
      <c r="G3905" s="138">
        <f t="shared" si="2216"/>
        <v>0</v>
      </c>
      <c r="H3905" s="750"/>
      <c r="I3905" s="139"/>
      <c r="J3905" s="750">
        <f t="shared" ref="J3905:J3968" si="2217">+F3905*G3905*H3905</f>
        <v>0</v>
      </c>
    </row>
    <row r="3906" spans="1:10">
      <c r="A3906" s="1320"/>
      <c r="B3906" s="1321"/>
      <c r="C3906" s="1321"/>
      <c r="D3906" s="1322"/>
      <c r="E3906" s="119" t="str">
        <f t="shared" si="2200"/>
        <v>DOMICILIARIA 1</v>
      </c>
      <c r="F3906" s="637">
        <f t="shared" ref="F3906:G3906" si="2218">+F1295</f>
        <v>4.71</v>
      </c>
      <c r="G3906" s="138">
        <f t="shared" si="2218"/>
        <v>0.7</v>
      </c>
      <c r="H3906" s="750"/>
      <c r="I3906" s="139"/>
      <c r="J3906" s="750">
        <f t="shared" si="2217"/>
        <v>0</v>
      </c>
    </row>
    <row r="3907" spans="1:10">
      <c r="A3907" s="1320"/>
      <c r="B3907" s="1321"/>
      <c r="C3907" s="1321"/>
      <c r="D3907" s="1322"/>
      <c r="E3907" s="119" t="str">
        <f t="shared" si="2200"/>
        <v>DOMICILIARIA 2</v>
      </c>
      <c r="F3907" s="637">
        <f t="shared" ref="F3907:G3907" si="2219">+F1296</f>
        <v>3.66</v>
      </c>
      <c r="G3907" s="138">
        <f t="shared" si="2219"/>
        <v>0.7</v>
      </c>
      <c r="H3907" s="750"/>
      <c r="I3907" s="139"/>
      <c r="J3907" s="750">
        <f t="shared" si="2217"/>
        <v>0</v>
      </c>
    </row>
    <row r="3908" spans="1:10">
      <c r="A3908" s="1320"/>
      <c r="B3908" s="1321"/>
      <c r="C3908" s="1321"/>
      <c r="D3908" s="1322"/>
      <c r="E3908" s="119" t="str">
        <f t="shared" si="2200"/>
        <v>DOMICILIARIA 3</v>
      </c>
      <c r="F3908" s="637">
        <f t="shared" ref="F3908:G3908" si="2220">+F1297</f>
        <v>5</v>
      </c>
      <c r="G3908" s="138">
        <f t="shared" si="2220"/>
        <v>0.7</v>
      </c>
      <c r="H3908" s="750"/>
      <c r="I3908" s="139"/>
      <c r="J3908" s="750">
        <f t="shared" si="2217"/>
        <v>0</v>
      </c>
    </row>
    <row r="3909" spans="1:10">
      <c r="A3909" s="1320"/>
      <c r="B3909" s="1321"/>
      <c r="C3909" s="1321"/>
      <c r="D3909" s="1322"/>
      <c r="E3909" s="119" t="str">
        <f t="shared" si="2200"/>
        <v>DOMICILIARIA 4</v>
      </c>
      <c r="F3909" s="637">
        <f t="shared" ref="F3909:G3909" si="2221">+F1298</f>
        <v>5.45</v>
      </c>
      <c r="G3909" s="138">
        <f t="shared" si="2221"/>
        <v>0.7</v>
      </c>
      <c r="H3909" s="750"/>
      <c r="I3909" s="139"/>
      <c r="J3909" s="750">
        <f t="shared" si="2217"/>
        <v>0</v>
      </c>
    </row>
    <row r="3910" spans="1:10">
      <c r="A3910" s="1320"/>
      <c r="B3910" s="1321"/>
      <c r="C3910" s="1321"/>
      <c r="D3910" s="1322"/>
      <c r="E3910" s="119" t="str">
        <f t="shared" si="2200"/>
        <v>DOMICILIARIA 5</v>
      </c>
      <c r="F3910" s="637">
        <f t="shared" ref="F3910:G3910" si="2222">+F1299</f>
        <v>5.72</v>
      </c>
      <c r="G3910" s="138">
        <f t="shared" si="2222"/>
        <v>0.7</v>
      </c>
      <c r="H3910" s="750"/>
      <c r="I3910" s="139"/>
      <c r="J3910" s="750">
        <f t="shared" si="2217"/>
        <v>0</v>
      </c>
    </row>
    <row r="3911" spans="1:10">
      <c r="A3911" s="1320"/>
      <c r="B3911" s="1321"/>
      <c r="C3911" s="1321"/>
      <c r="D3911" s="1322"/>
      <c r="E3911" s="119" t="str">
        <f t="shared" si="2200"/>
        <v>DOMICILIARIA 6</v>
      </c>
      <c r="F3911" s="637">
        <f t="shared" ref="F3911:G3911" si="2223">+F1300</f>
        <v>2.19</v>
      </c>
      <c r="G3911" s="138">
        <f t="shared" si="2223"/>
        <v>0.7</v>
      </c>
      <c r="H3911" s="750"/>
      <c r="I3911" s="139"/>
      <c r="J3911" s="750">
        <f t="shared" si="2217"/>
        <v>0</v>
      </c>
    </row>
    <row r="3912" spans="1:10">
      <c r="A3912" s="1320"/>
      <c r="B3912" s="1321"/>
      <c r="C3912" s="1321"/>
      <c r="D3912" s="1322"/>
      <c r="E3912" s="119" t="str">
        <f t="shared" si="2200"/>
        <v>DOMICILIARIA 7</v>
      </c>
      <c r="F3912" s="637">
        <f t="shared" ref="F3912:G3912" si="2224">+F1301</f>
        <v>5.78</v>
      </c>
      <c r="G3912" s="138">
        <f t="shared" si="2224"/>
        <v>0.7</v>
      </c>
      <c r="H3912" s="750"/>
      <c r="I3912" s="139"/>
      <c r="J3912" s="750">
        <f t="shared" si="2217"/>
        <v>0</v>
      </c>
    </row>
    <row r="3913" spans="1:10">
      <c r="A3913" s="1320"/>
      <c r="B3913" s="1321"/>
      <c r="C3913" s="1321"/>
      <c r="D3913" s="1322"/>
      <c r="E3913" s="119" t="str">
        <f t="shared" si="2200"/>
        <v>DOMICILIARIA 8</v>
      </c>
      <c r="F3913" s="637">
        <f t="shared" ref="F3913:G3913" si="2225">+F1302</f>
        <v>6.19</v>
      </c>
      <c r="G3913" s="138">
        <f t="shared" si="2225"/>
        <v>0.7</v>
      </c>
      <c r="H3913" s="750"/>
      <c r="I3913" s="139"/>
      <c r="J3913" s="750">
        <f t="shared" si="2217"/>
        <v>0</v>
      </c>
    </row>
    <row r="3914" spans="1:10">
      <c r="A3914" s="1320"/>
      <c r="B3914" s="1321"/>
      <c r="C3914" s="1321"/>
      <c r="D3914" s="1322"/>
      <c r="E3914" s="119" t="str">
        <f t="shared" si="2200"/>
        <v>DOMICILIARIA 9</v>
      </c>
      <c r="F3914" s="637">
        <f t="shared" ref="F3914:G3914" si="2226">+F1303</f>
        <v>6.5</v>
      </c>
      <c r="G3914" s="138">
        <f t="shared" si="2226"/>
        <v>0.7</v>
      </c>
      <c r="H3914" s="750"/>
      <c r="I3914" s="139"/>
      <c r="J3914" s="750">
        <f t="shared" si="2217"/>
        <v>0</v>
      </c>
    </row>
    <row r="3915" spans="1:10">
      <c r="A3915" s="1320"/>
      <c r="B3915" s="1321"/>
      <c r="C3915" s="1321"/>
      <c r="D3915" s="1322"/>
      <c r="E3915" s="119" t="str">
        <f t="shared" si="2200"/>
        <v>DOMICILIARIA 10</v>
      </c>
      <c r="F3915" s="637">
        <f t="shared" ref="F3915:G3915" si="2227">+F1304</f>
        <v>4.16</v>
      </c>
      <c r="G3915" s="138">
        <f t="shared" si="2227"/>
        <v>0.7</v>
      </c>
      <c r="H3915" s="750"/>
      <c r="I3915" s="139"/>
      <c r="J3915" s="750">
        <f t="shared" si="2217"/>
        <v>0</v>
      </c>
    </row>
    <row r="3916" spans="1:10">
      <c r="A3916" s="1320"/>
      <c r="B3916" s="1321"/>
      <c r="C3916" s="1321"/>
      <c r="D3916" s="1322"/>
      <c r="E3916" s="119" t="str">
        <f t="shared" si="2200"/>
        <v>DOMICILIARIA 11</v>
      </c>
      <c r="F3916" s="637">
        <f t="shared" ref="F3916:G3916" si="2228">+F1305</f>
        <v>4.38</v>
      </c>
      <c r="G3916" s="138">
        <f t="shared" si="2228"/>
        <v>0.7</v>
      </c>
      <c r="H3916" s="750"/>
      <c r="I3916" s="139"/>
      <c r="J3916" s="750">
        <f t="shared" si="2217"/>
        <v>0</v>
      </c>
    </row>
    <row r="3917" spans="1:10">
      <c r="A3917" s="1320"/>
      <c r="B3917" s="1321"/>
      <c r="C3917" s="1321"/>
      <c r="D3917" s="1322"/>
      <c r="E3917" s="119" t="str">
        <f t="shared" si="2200"/>
        <v>DOMICILIARIA 12</v>
      </c>
      <c r="F3917" s="637">
        <f t="shared" ref="F3917:G3917" si="2229">+F1306</f>
        <v>4.3899999999999997</v>
      </c>
      <c r="G3917" s="138">
        <f t="shared" si="2229"/>
        <v>0.7</v>
      </c>
      <c r="H3917" s="750"/>
      <c r="I3917" s="139"/>
      <c r="J3917" s="750">
        <f t="shared" si="2217"/>
        <v>0</v>
      </c>
    </row>
    <row r="3918" spans="1:10">
      <c r="A3918" s="1320"/>
      <c r="B3918" s="1321"/>
      <c r="C3918" s="1321"/>
      <c r="D3918" s="1322"/>
      <c r="E3918" s="119" t="str">
        <f t="shared" si="2200"/>
        <v>DOMICILIARIA 13</v>
      </c>
      <c r="F3918" s="637">
        <f t="shared" ref="F3918:G3918" si="2230">+F1307</f>
        <v>4.43</v>
      </c>
      <c r="G3918" s="138">
        <f t="shared" si="2230"/>
        <v>0.7</v>
      </c>
      <c r="H3918" s="750"/>
      <c r="I3918" s="139"/>
      <c r="J3918" s="750">
        <f t="shared" si="2217"/>
        <v>0</v>
      </c>
    </row>
    <row r="3919" spans="1:10">
      <c r="A3919" s="1320"/>
      <c r="B3919" s="1321"/>
      <c r="C3919" s="1321"/>
      <c r="D3919" s="1322"/>
      <c r="E3919" s="119" t="str">
        <f t="shared" si="2200"/>
        <v>DOMICILIARIA 14</v>
      </c>
      <c r="F3919" s="637">
        <f t="shared" ref="F3919:G3919" si="2231">+F1308</f>
        <v>4.25</v>
      </c>
      <c r="G3919" s="138">
        <f t="shared" si="2231"/>
        <v>0.7</v>
      </c>
      <c r="H3919" s="750"/>
      <c r="I3919" s="139"/>
      <c r="J3919" s="750">
        <f t="shared" si="2217"/>
        <v>0</v>
      </c>
    </row>
    <row r="3920" spans="1:10">
      <c r="A3920" s="1320"/>
      <c r="B3920" s="1321"/>
      <c r="C3920" s="1321"/>
      <c r="D3920" s="1322"/>
      <c r="E3920" s="119" t="str">
        <f t="shared" si="2200"/>
        <v>DOMICILIARIA 15</v>
      </c>
      <c r="F3920" s="637">
        <f t="shared" ref="F3920:G3920" si="2232">+F1309</f>
        <v>4.16</v>
      </c>
      <c r="G3920" s="138">
        <f t="shared" si="2232"/>
        <v>0.7</v>
      </c>
      <c r="H3920" s="750"/>
      <c r="I3920" s="139"/>
      <c r="J3920" s="750">
        <f t="shared" si="2217"/>
        <v>0</v>
      </c>
    </row>
    <row r="3921" spans="1:10">
      <c r="A3921" s="1320"/>
      <c r="B3921" s="1321"/>
      <c r="C3921" s="1321"/>
      <c r="D3921" s="1322"/>
      <c r="E3921" s="119" t="str">
        <f t="shared" si="2200"/>
        <v>DOMICILIARIA 16</v>
      </c>
      <c r="F3921" s="637">
        <f t="shared" ref="F3921:G3921" si="2233">+F1310</f>
        <v>4.74</v>
      </c>
      <c r="G3921" s="138">
        <f t="shared" si="2233"/>
        <v>0.7</v>
      </c>
      <c r="H3921" s="750"/>
      <c r="I3921" s="139"/>
      <c r="J3921" s="750">
        <f t="shared" si="2217"/>
        <v>0</v>
      </c>
    </row>
    <row r="3922" spans="1:10">
      <c r="A3922" s="1320"/>
      <c r="B3922" s="1321"/>
      <c r="C3922" s="1321"/>
      <c r="D3922" s="1322"/>
      <c r="E3922" s="119" t="str">
        <f t="shared" si="2200"/>
        <v>DOMICILIARIA 17</v>
      </c>
      <c r="F3922" s="637">
        <f t="shared" ref="F3922:G3922" si="2234">+F1311</f>
        <v>4.3</v>
      </c>
      <c r="G3922" s="138">
        <f t="shared" si="2234"/>
        <v>0.7</v>
      </c>
      <c r="H3922" s="750"/>
      <c r="I3922" s="139"/>
      <c r="J3922" s="750">
        <f t="shared" si="2217"/>
        <v>0</v>
      </c>
    </row>
    <row r="3923" spans="1:10">
      <c r="A3923" s="1320"/>
      <c r="B3923" s="1321"/>
      <c r="C3923" s="1321"/>
      <c r="D3923" s="1322"/>
      <c r="E3923" s="119" t="str">
        <f t="shared" si="2200"/>
        <v>DOMICILIARIA 18</v>
      </c>
      <c r="F3923" s="637">
        <f t="shared" ref="F3923:G3923" si="2235">+F1312</f>
        <v>4.2699999999999996</v>
      </c>
      <c r="G3923" s="138">
        <f t="shared" si="2235"/>
        <v>0.7</v>
      </c>
      <c r="H3923" s="750"/>
      <c r="I3923" s="139"/>
      <c r="J3923" s="750">
        <f t="shared" si="2217"/>
        <v>0</v>
      </c>
    </row>
    <row r="3924" spans="1:10">
      <c r="A3924" s="1320"/>
      <c r="B3924" s="1321"/>
      <c r="C3924" s="1321"/>
      <c r="D3924" s="1322"/>
      <c r="E3924" s="119" t="str">
        <f t="shared" si="2200"/>
        <v>P7 A P8</v>
      </c>
      <c r="F3924" s="637">
        <f t="shared" ref="F3924:G3924" si="2236">+F1313</f>
        <v>0</v>
      </c>
      <c r="G3924" s="138">
        <f t="shared" si="2236"/>
        <v>0</v>
      </c>
      <c r="H3924" s="750"/>
      <c r="I3924" s="139"/>
      <c r="J3924" s="750">
        <f t="shared" si="2217"/>
        <v>0</v>
      </c>
    </row>
    <row r="3925" spans="1:10">
      <c r="A3925" s="1320"/>
      <c r="B3925" s="1321"/>
      <c r="C3925" s="1321"/>
      <c r="D3925" s="1322"/>
      <c r="E3925" s="119" t="str">
        <f t="shared" si="2200"/>
        <v>P8 A P9</v>
      </c>
      <c r="F3925" s="637">
        <f t="shared" ref="F3925:G3925" si="2237">+F1314</f>
        <v>0</v>
      </c>
      <c r="G3925" s="138">
        <f t="shared" si="2237"/>
        <v>0</v>
      </c>
      <c r="H3925" s="750"/>
      <c r="I3925" s="139"/>
      <c r="J3925" s="750">
        <f t="shared" si="2217"/>
        <v>0</v>
      </c>
    </row>
    <row r="3926" spans="1:10">
      <c r="A3926" s="1320"/>
      <c r="B3926" s="1321"/>
      <c r="C3926" s="1321"/>
      <c r="D3926" s="1322"/>
      <c r="E3926" s="119" t="str">
        <f t="shared" si="2200"/>
        <v>DOMICILIARIA 1</v>
      </c>
      <c r="F3926" s="637">
        <f t="shared" ref="F3926:G3926" si="2238">+F1315</f>
        <v>5.5</v>
      </c>
      <c r="G3926" s="138">
        <f t="shared" si="2238"/>
        <v>1.2</v>
      </c>
      <c r="H3926" s="750"/>
      <c r="I3926" s="139"/>
      <c r="J3926" s="750">
        <f t="shared" si="2217"/>
        <v>0</v>
      </c>
    </row>
    <row r="3927" spans="1:10">
      <c r="A3927" s="1320"/>
      <c r="B3927" s="1321"/>
      <c r="C3927" s="1321"/>
      <c r="D3927" s="1322"/>
      <c r="E3927" s="119" t="str">
        <f t="shared" si="2200"/>
        <v>DOMICILIARIA 2</v>
      </c>
      <c r="F3927" s="637">
        <f t="shared" ref="F3927:G3927" si="2239">+F1316</f>
        <v>5.83</v>
      </c>
      <c r="G3927" s="138">
        <f t="shared" si="2239"/>
        <v>1.2</v>
      </c>
      <c r="H3927" s="750"/>
      <c r="I3927" s="139"/>
      <c r="J3927" s="750">
        <f t="shared" si="2217"/>
        <v>0</v>
      </c>
    </row>
    <row r="3928" spans="1:10">
      <c r="A3928" s="1320"/>
      <c r="B3928" s="1321"/>
      <c r="C3928" s="1321"/>
      <c r="D3928" s="1322"/>
      <c r="E3928" s="119" t="str">
        <f t="shared" si="2200"/>
        <v>DOMICILIARIA 3</v>
      </c>
      <c r="F3928" s="637">
        <f t="shared" ref="F3928:G3928" si="2240">+F1317</f>
        <v>5.62</v>
      </c>
      <c r="G3928" s="138">
        <f t="shared" si="2240"/>
        <v>1.2</v>
      </c>
      <c r="H3928" s="750"/>
      <c r="I3928" s="139"/>
      <c r="J3928" s="750">
        <f t="shared" si="2217"/>
        <v>0</v>
      </c>
    </row>
    <row r="3929" spans="1:10">
      <c r="A3929" s="1320"/>
      <c r="B3929" s="1321"/>
      <c r="C3929" s="1321"/>
      <c r="D3929" s="1322"/>
      <c r="E3929" s="119" t="str">
        <f t="shared" si="2200"/>
        <v>DOMICILIARIA 4</v>
      </c>
      <c r="F3929" s="637">
        <f t="shared" ref="F3929:G3929" si="2241">+F1318</f>
        <v>5.98</v>
      </c>
      <c r="G3929" s="138">
        <f t="shared" si="2241"/>
        <v>1.2</v>
      </c>
      <c r="H3929" s="750"/>
      <c r="I3929" s="139"/>
      <c r="J3929" s="750">
        <f t="shared" si="2217"/>
        <v>0</v>
      </c>
    </row>
    <row r="3930" spans="1:10">
      <c r="A3930" s="1320"/>
      <c r="B3930" s="1321"/>
      <c r="C3930" s="1321"/>
      <c r="D3930" s="1322"/>
      <c r="E3930" s="119" t="str">
        <f t="shared" si="2200"/>
        <v>DOMICILIARIA 5</v>
      </c>
      <c r="F3930" s="637">
        <f t="shared" ref="F3930:G3930" si="2242">+F1319</f>
        <v>6.89</v>
      </c>
      <c r="G3930" s="138">
        <f t="shared" si="2242"/>
        <v>1.2</v>
      </c>
      <c r="H3930" s="750"/>
      <c r="I3930" s="139"/>
      <c r="J3930" s="750">
        <f t="shared" si="2217"/>
        <v>0</v>
      </c>
    </row>
    <row r="3931" spans="1:10">
      <c r="A3931" s="1320"/>
      <c r="B3931" s="1321"/>
      <c r="C3931" s="1321"/>
      <c r="D3931" s="1322"/>
      <c r="E3931" s="119" t="str">
        <f t="shared" si="2200"/>
        <v>DOMICILIARIA 6</v>
      </c>
      <c r="F3931" s="637">
        <f t="shared" ref="F3931:G3931" si="2243">+F1320</f>
        <v>6.31</v>
      </c>
      <c r="G3931" s="138">
        <f t="shared" si="2243"/>
        <v>1.2</v>
      </c>
      <c r="H3931" s="750"/>
      <c r="I3931" s="139"/>
      <c r="J3931" s="750">
        <f t="shared" si="2217"/>
        <v>0</v>
      </c>
    </row>
    <row r="3932" spans="1:10">
      <c r="A3932" s="1320"/>
      <c r="B3932" s="1321"/>
      <c r="C3932" s="1321"/>
      <c r="D3932" s="1322"/>
      <c r="E3932" s="119" t="str">
        <f t="shared" si="2200"/>
        <v>DOMICILIARIA 7</v>
      </c>
      <c r="F3932" s="637">
        <f t="shared" ref="F3932:G3932" si="2244">+F1321</f>
        <v>4.96</v>
      </c>
      <c r="G3932" s="138">
        <f t="shared" si="2244"/>
        <v>1.2</v>
      </c>
      <c r="H3932" s="750"/>
      <c r="I3932" s="139"/>
      <c r="J3932" s="750">
        <f t="shared" si="2217"/>
        <v>0</v>
      </c>
    </row>
    <row r="3933" spans="1:10">
      <c r="A3933" s="1320"/>
      <c r="B3933" s="1321"/>
      <c r="C3933" s="1321"/>
      <c r="D3933" s="1322"/>
      <c r="E3933" s="119" t="str">
        <f t="shared" si="2200"/>
        <v>DOMICILIARIA 8</v>
      </c>
      <c r="F3933" s="637">
        <f t="shared" ref="F3933:G3933" si="2245">+F1322</f>
        <v>5.4</v>
      </c>
      <c r="G3933" s="138">
        <f t="shared" si="2245"/>
        <v>1.2</v>
      </c>
      <c r="H3933" s="750"/>
      <c r="I3933" s="139"/>
      <c r="J3933" s="750">
        <f t="shared" si="2217"/>
        <v>0</v>
      </c>
    </row>
    <row r="3934" spans="1:10">
      <c r="A3934" s="1320"/>
      <c r="B3934" s="1321"/>
      <c r="C3934" s="1321"/>
      <c r="D3934" s="1322"/>
      <c r="E3934" s="119" t="str">
        <f t="shared" si="2200"/>
        <v>DOMICILIARIA 9</v>
      </c>
      <c r="F3934" s="637">
        <f t="shared" ref="F3934:G3934" si="2246">+F1323</f>
        <v>4.83</v>
      </c>
      <c r="G3934" s="138">
        <f t="shared" si="2246"/>
        <v>1.2</v>
      </c>
      <c r="H3934" s="750"/>
      <c r="I3934" s="139"/>
      <c r="J3934" s="750">
        <f t="shared" si="2217"/>
        <v>0</v>
      </c>
    </row>
    <row r="3935" spans="1:10">
      <c r="A3935" s="1320"/>
      <c r="B3935" s="1321"/>
      <c r="C3935" s="1321"/>
      <c r="D3935" s="1322"/>
      <c r="E3935" s="119" t="str">
        <f t="shared" si="2200"/>
        <v>DOMICILIARIA 10</v>
      </c>
      <c r="F3935" s="637">
        <f t="shared" ref="F3935:G3935" si="2247">+F1324</f>
        <v>4.57</v>
      </c>
      <c r="G3935" s="138">
        <f t="shared" si="2247"/>
        <v>1.2</v>
      </c>
      <c r="H3935" s="750"/>
      <c r="I3935" s="139"/>
      <c r="J3935" s="750">
        <f t="shared" si="2217"/>
        <v>0</v>
      </c>
    </row>
    <row r="3936" spans="1:10">
      <c r="A3936" s="1320"/>
      <c r="B3936" s="1321"/>
      <c r="C3936" s="1321"/>
      <c r="D3936" s="1322"/>
      <c r="E3936" s="119" t="str">
        <f t="shared" si="2200"/>
        <v>DOMICILIARIA 11</v>
      </c>
      <c r="F3936" s="637">
        <f t="shared" ref="F3936:G3936" si="2248">+F1325</f>
        <v>4.91</v>
      </c>
      <c r="G3936" s="138">
        <f t="shared" si="2248"/>
        <v>1.2</v>
      </c>
      <c r="H3936" s="750"/>
      <c r="I3936" s="139"/>
      <c r="J3936" s="750">
        <f t="shared" si="2217"/>
        <v>0</v>
      </c>
    </row>
    <row r="3937" spans="1:10">
      <c r="A3937" s="1320"/>
      <c r="B3937" s="1321"/>
      <c r="C3937" s="1321"/>
      <c r="D3937" s="1322"/>
      <c r="E3937" s="119" t="str">
        <f t="shared" si="2200"/>
        <v>DOMICILIARIA 12</v>
      </c>
      <c r="F3937" s="637">
        <f t="shared" ref="F3937:G3937" si="2249">+F1326</f>
        <v>5.07</v>
      </c>
      <c r="G3937" s="138">
        <f t="shared" si="2249"/>
        <v>1.2</v>
      </c>
      <c r="H3937" s="750"/>
      <c r="I3937" s="139"/>
      <c r="J3937" s="750">
        <f t="shared" si="2217"/>
        <v>0</v>
      </c>
    </row>
    <row r="3938" spans="1:10">
      <c r="A3938" s="1320"/>
      <c r="B3938" s="1321"/>
      <c r="C3938" s="1321"/>
      <c r="D3938" s="1322"/>
      <c r="E3938" s="119" t="str">
        <f t="shared" si="2200"/>
        <v>P9 A P10</v>
      </c>
      <c r="F3938" s="637">
        <f t="shared" ref="F3938:G3938" si="2250">+F1327</f>
        <v>0</v>
      </c>
      <c r="G3938" s="138">
        <f t="shared" si="2250"/>
        <v>0</v>
      </c>
      <c r="H3938" s="750"/>
      <c r="I3938" s="139"/>
      <c r="J3938" s="750">
        <f t="shared" si="2217"/>
        <v>0</v>
      </c>
    </row>
    <row r="3939" spans="1:10">
      <c r="A3939" s="1320"/>
      <c r="B3939" s="1321"/>
      <c r="C3939" s="1321"/>
      <c r="D3939" s="1322"/>
      <c r="E3939" s="119" t="str">
        <f t="shared" si="2200"/>
        <v>DOMICILIARIA 1</v>
      </c>
      <c r="F3939" s="637">
        <f t="shared" ref="F3939:G3939" si="2251">+F1328</f>
        <v>7.66</v>
      </c>
      <c r="G3939" s="138">
        <f t="shared" si="2251"/>
        <v>1.1000000000000001</v>
      </c>
      <c r="H3939" s="750"/>
      <c r="I3939" s="139"/>
      <c r="J3939" s="750">
        <f t="shared" si="2217"/>
        <v>0</v>
      </c>
    </row>
    <row r="3940" spans="1:10">
      <c r="A3940" s="1320"/>
      <c r="B3940" s="1321"/>
      <c r="C3940" s="1321"/>
      <c r="D3940" s="1322"/>
      <c r="E3940" s="119" t="str">
        <f t="shared" si="2200"/>
        <v>DOMICILIARIA 2</v>
      </c>
      <c r="F3940" s="637">
        <f t="shared" ref="F3940:G3940" si="2252">+F1329</f>
        <v>3.46</v>
      </c>
      <c r="G3940" s="138">
        <f t="shared" si="2252"/>
        <v>1.1000000000000001</v>
      </c>
      <c r="H3940" s="750"/>
      <c r="I3940" s="139"/>
      <c r="J3940" s="750">
        <f t="shared" si="2217"/>
        <v>0</v>
      </c>
    </row>
    <row r="3941" spans="1:10">
      <c r="A3941" s="1320"/>
      <c r="B3941" s="1321"/>
      <c r="C3941" s="1321"/>
      <c r="D3941" s="1322"/>
      <c r="E3941" s="119" t="str">
        <f t="shared" si="2200"/>
        <v>DOMICILIARIA 3</v>
      </c>
      <c r="F3941" s="637">
        <f t="shared" ref="F3941:G3941" si="2253">+F1330</f>
        <v>7.84</v>
      </c>
      <c r="G3941" s="138">
        <f t="shared" si="2253"/>
        <v>1.1000000000000001</v>
      </c>
      <c r="H3941" s="750"/>
      <c r="I3941" s="139"/>
      <c r="J3941" s="750">
        <f t="shared" si="2217"/>
        <v>0</v>
      </c>
    </row>
    <row r="3942" spans="1:10">
      <c r="A3942" s="1320"/>
      <c r="B3942" s="1321"/>
      <c r="C3942" s="1321"/>
      <c r="D3942" s="1322"/>
      <c r="E3942" s="119" t="str">
        <f t="shared" si="2200"/>
        <v>DOMICILIARIA 4</v>
      </c>
      <c r="F3942" s="637">
        <f t="shared" ref="F3942:G3942" si="2254">+F1331</f>
        <v>7.39</v>
      </c>
      <c r="G3942" s="138">
        <f t="shared" si="2254"/>
        <v>1.1000000000000001</v>
      </c>
      <c r="H3942" s="750"/>
      <c r="I3942" s="139"/>
      <c r="J3942" s="750">
        <f t="shared" si="2217"/>
        <v>0</v>
      </c>
    </row>
    <row r="3943" spans="1:10">
      <c r="A3943" s="1320"/>
      <c r="B3943" s="1321"/>
      <c r="C3943" s="1321"/>
      <c r="D3943" s="1322"/>
      <c r="E3943" s="119" t="str">
        <f t="shared" si="2200"/>
        <v>DOMICILIARIA 5</v>
      </c>
      <c r="F3943" s="637">
        <f t="shared" ref="F3943:G3943" si="2255">+F1332</f>
        <v>2.89</v>
      </c>
      <c r="G3943" s="138">
        <f t="shared" si="2255"/>
        <v>1.1000000000000001</v>
      </c>
      <c r="H3943" s="750"/>
      <c r="I3943" s="139"/>
      <c r="J3943" s="750">
        <f t="shared" si="2217"/>
        <v>0</v>
      </c>
    </row>
    <row r="3944" spans="1:10">
      <c r="A3944" s="1320"/>
      <c r="B3944" s="1321"/>
      <c r="C3944" s="1321"/>
      <c r="D3944" s="1322"/>
      <c r="E3944" s="119" t="str">
        <f t="shared" si="2200"/>
        <v>DOMICILIARIA 6</v>
      </c>
      <c r="F3944" s="637">
        <f t="shared" ref="F3944:G3944" si="2256">+F1333</f>
        <v>3.1</v>
      </c>
      <c r="G3944" s="138">
        <f t="shared" si="2256"/>
        <v>1.1000000000000001</v>
      </c>
      <c r="H3944" s="750"/>
      <c r="I3944" s="139"/>
      <c r="J3944" s="750">
        <f t="shared" si="2217"/>
        <v>0</v>
      </c>
    </row>
    <row r="3945" spans="1:10">
      <c r="A3945" s="1320"/>
      <c r="B3945" s="1321"/>
      <c r="C3945" s="1321"/>
      <c r="D3945" s="1322"/>
      <c r="E3945" s="119" t="str">
        <f t="shared" si="2200"/>
        <v>DOMICILIARIA 7</v>
      </c>
      <c r="F3945" s="637">
        <f t="shared" ref="F3945:G3945" si="2257">+F1334</f>
        <v>3.25</v>
      </c>
      <c r="G3945" s="138">
        <f t="shared" si="2257"/>
        <v>1.1000000000000001</v>
      </c>
      <c r="H3945" s="750"/>
      <c r="I3945" s="139"/>
      <c r="J3945" s="750">
        <f t="shared" si="2217"/>
        <v>0</v>
      </c>
    </row>
    <row r="3946" spans="1:10">
      <c r="A3946" s="1320"/>
      <c r="B3946" s="1321"/>
      <c r="C3946" s="1321"/>
      <c r="D3946" s="1322"/>
      <c r="E3946" s="119" t="str">
        <f t="shared" si="2200"/>
        <v>DOMICILIARIA 8</v>
      </c>
      <c r="F3946" s="637">
        <f t="shared" ref="F3946:G3946" si="2258">+F1335</f>
        <v>12.47</v>
      </c>
      <c r="G3946" s="138">
        <f t="shared" si="2258"/>
        <v>1.1000000000000001</v>
      </c>
      <c r="H3946" s="750"/>
      <c r="I3946" s="139"/>
      <c r="J3946" s="750">
        <f t="shared" si="2217"/>
        <v>0</v>
      </c>
    </row>
    <row r="3947" spans="1:10">
      <c r="A3947" s="1320"/>
      <c r="B3947" s="1321"/>
      <c r="C3947" s="1321"/>
      <c r="D3947" s="1322"/>
      <c r="E3947" s="119" t="str">
        <f t="shared" si="2200"/>
        <v>DOMICILIARIA 9</v>
      </c>
      <c r="F3947" s="637">
        <f t="shared" ref="F3947:G3947" si="2259">+F1336</f>
        <v>3.35</v>
      </c>
      <c r="G3947" s="138">
        <f t="shared" si="2259"/>
        <v>1.1000000000000001</v>
      </c>
      <c r="H3947" s="750"/>
      <c r="I3947" s="139"/>
      <c r="J3947" s="750">
        <f t="shared" si="2217"/>
        <v>0</v>
      </c>
    </row>
    <row r="3948" spans="1:10">
      <c r="A3948" s="1320"/>
      <c r="B3948" s="1321"/>
      <c r="C3948" s="1321"/>
      <c r="D3948" s="1322"/>
      <c r="E3948" s="119" t="str">
        <f t="shared" si="2200"/>
        <v>DOMICILIARIA 10</v>
      </c>
      <c r="F3948" s="637">
        <f t="shared" ref="F3948:G3948" si="2260">+F1337</f>
        <v>3.6</v>
      </c>
      <c r="G3948" s="138">
        <f t="shared" si="2260"/>
        <v>1.1000000000000001</v>
      </c>
      <c r="H3948" s="750"/>
      <c r="I3948" s="139"/>
      <c r="J3948" s="750">
        <f t="shared" si="2217"/>
        <v>0</v>
      </c>
    </row>
    <row r="3949" spans="1:10">
      <c r="A3949" s="1320"/>
      <c r="B3949" s="1321"/>
      <c r="C3949" s="1321"/>
      <c r="D3949" s="1322"/>
      <c r="E3949" s="119" t="str">
        <f t="shared" si="2200"/>
        <v>DOMICILIARIA 11</v>
      </c>
      <c r="F3949" s="637">
        <f t="shared" ref="F3949:G3949" si="2261">+F1338</f>
        <v>4.3</v>
      </c>
      <c r="G3949" s="138">
        <f t="shared" si="2261"/>
        <v>1.1000000000000001</v>
      </c>
      <c r="H3949" s="750"/>
      <c r="I3949" s="139"/>
      <c r="J3949" s="750">
        <f t="shared" si="2217"/>
        <v>0</v>
      </c>
    </row>
    <row r="3950" spans="1:10">
      <c r="A3950" s="1320"/>
      <c r="B3950" s="1321"/>
      <c r="C3950" s="1321"/>
      <c r="D3950" s="1322"/>
      <c r="E3950" s="119" t="str">
        <f t="shared" si="2200"/>
        <v>P10 A P11</v>
      </c>
      <c r="F3950" s="637">
        <f t="shared" ref="F3950:G3950" si="2262">+F1339</f>
        <v>0</v>
      </c>
      <c r="G3950" s="138">
        <f t="shared" si="2262"/>
        <v>0</v>
      </c>
      <c r="H3950" s="750"/>
      <c r="I3950" s="139"/>
      <c r="J3950" s="750">
        <f t="shared" si="2217"/>
        <v>0</v>
      </c>
    </row>
    <row r="3951" spans="1:10">
      <c r="A3951" s="1320"/>
      <c r="B3951" s="1321"/>
      <c r="C3951" s="1321"/>
      <c r="D3951" s="1322"/>
      <c r="E3951" s="119" t="str">
        <f t="shared" si="2200"/>
        <v>DOMICILIARIA 1</v>
      </c>
      <c r="F3951" s="637">
        <f t="shared" ref="F3951:G3951" si="2263">+F1340</f>
        <v>6.86</v>
      </c>
      <c r="G3951" s="138">
        <f t="shared" si="2263"/>
        <v>0.7</v>
      </c>
      <c r="H3951" s="750"/>
      <c r="I3951" s="139"/>
      <c r="J3951" s="750">
        <f t="shared" si="2217"/>
        <v>0</v>
      </c>
    </row>
    <row r="3952" spans="1:10">
      <c r="A3952" s="1320"/>
      <c r="B3952" s="1321"/>
      <c r="C3952" s="1321"/>
      <c r="D3952" s="1322"/>
      <c r="E3952" s="119" t="str">
        <f t="shared" si="2200"/>
        <v>DOMICILIARIA 2</v>
      </c>
      <c r="F3952" s="637">
        <f t="shared" ref="F3952:G3952" si="2264">+F1341</f>
        <v>3.95</v>
      </c>
      <c r="G3952" s="138">
        <f t="shared" si="2264"/>
        <v>0.7</v>
      </c>
      <c r="H3952" s="750"/>
      <c r="I3952" s="139"/>
      <c r="J3952" s="750">
        <f t="shared" si="2217"/>
        <v>0</v>
      </c>
    </row>
    <row r="3953" spans="1:10">
      <c r="A3953" s="1320"/>
      <c r="B3953" s="1321"/>
      <c r="C3953" s="1321"/>
      <c r="D3953" s="1322"/>
      <c r="E3953" s="119" t="str">
        <f t="shared" si="2200"/>
        <v>DOMICILIARIA 3</v>
      </c>
      <c r="F3953" s="637">
        <f t="shared" ref="F3953:G3953" si="2265">+F1342</f>
        <v>6.59</v>
      </c>
      <c r="G3953" s="138">
        <f t="shared" si="2265"/>
        <v>0.7</v>
      </c>
      <c r="H3953" s="750"/>
      <c r="I3953" s="139"/>
      <c r="J3953" s="750">
        <f t="shared" si="2217"/>
        <v>0</v>
      </c>
    </row>
    <row r="3954" spans="1:10">
      <c r="A3954" s="1320"/>
      <c r="B3954" s="1321"/>
      <c r="C3954" s="1321"/>
      <c r="D3954" s="1322"/>
      <c r="E3954" s="119" t="str">
        <f t="shared" ref="E3954:E4017" si="2266">E1343</f>
        <v>DOMICILIARIA 4</v>
      </c>
      <c r="F3954" s="637">
        <f t="shared" ref="F3954:G3954" si="2267">+F1343</f>
        <v>4.75</v>
      </c>
      <c r="G3954" s="138">
        <f t="shared" si="2267"/>
        <v>0.7</v>
      </c>
      <c r="H3954" s="750"/>
      <c r="I3954" s="139"/>
      <c r="J3954" s="750">
        <f t="shared" si="2217"/>
        <v>0</v>
      </c>
    </row>
    <row r="3955" spans="1:10">
      <c r="A3955" s="1320"/>
      <c r="B3955" s="1321"/>
      <c r="C3955" s="1321"/>
      <c r="D3955" s="1322"/>
      <c r="E3955" s="119" t="str">
        <f t="shared" si="2266"/>
        <v>DOMICILIARIA 5</v>
      </c>
      <c r="F3955" s="637">
        <f t="shared" ref="F3955:G3955" si="2268">+F1344</f>
        <v>6.25</v>
      </c>
      <c r="G3955" s="138">
        <f t="shared" si="2268"/>
        <v>0.7</v>
      </c>
      <c r="H3955" s="750"/>
      <c r="I3955" s="139"/>
      <c r="J3955" s="750">
        <f t="shared" si="2217"/>
        <v>0</v>
      </c>
    </row>
    <row r="3956" spans="1:10">
      <c r="A3956" s="1320"/>
      <c r="B3956" s="1321"/>
      <c r="C3956" s="1321"/>
      <c r="D3956" s="1322"/>
      <c r="E3956" s="119" t="str">
        <f t="shared" si="2266"/>
        <v>DOMICILIARIA 6</v>
      </c>
      <c r="F3956" s="637">
        <f t="shared" ref="F3956:G3956" si="2269">+F1345</f>
        <v>6.5</v>
      </c>
      <c r="G3956" s="138">
        <f t="shared" si="2269"/>
        <v>0.7</v>
      </c>
      <c r="H3956" s="750"/>
      <c r="I3956" s="139"/>
      <c r="J3956" s="750">
        <f t="shared" si="2217"/>
        <v>0</v>
      </c>
    </row>
    <row r="3957" spans="1:10">
      <c r="A3957" s="1320"/>
      <c r="B3957" s="1321"/>
      <c r="C3957" s="1321"/>
      <c r="D3957" s="1322"/>
      <c r="E3957" s="119" t="str">
        <f t="shared" si="2266"/>
        <v>DOMICILIARIA 7</v>
      </c>
      <c r="F3957" s="637">
        <f t="shared" ref="F3957:G3957" si="2270">+F1346</f>
        <v>6.64</v>
      </c>
      <c r="G3957" s="138">
        <f t="shared" si="2270"/>
        <v>0.7</v>
      </c>
      <c r="H3957" s="750"/>
      <c r="I3957" s="139"/>
      <c r="J3957" s="750">
        <f t="shared" si="2217"/>
        <v>0</v>
      </c>
    </row>
    <row r="3958" spans="1:10">
      <c r="A3958" s="1320"/>
      <c r="B3958" s="1321"/>
      <c r="C3958" s="1321"/>
      <c r="D3958" s="1322"/>
      <c r="E3958" s="119" t="str">
        <f t="shared" si="2266"/>
        <v>DOMICILIARIA 8</v>
      </c>
      <c r="F3958" s="637">
        <f t="shared" ref="F3958:G3958" si="2271">+F1347</f>
        <v>5.41</v>
      </c>
      <c r="G3958" s="138">
        <f t="shared" si="2271"/>
        <v>0.7</v>
      </c>
      <c r="H3958" s="750"/>
      <c r="I3958" s="139"/>
      <c r="J3958" s="750">
        <f t="shared" si="2217"/>
        <v>0</v>
      </c>
    </row>
    <row r="3959" spans="1:10">
      <c r="A3959" s="1320"/>
      <c r="B3959" s="1321"/>
      <c r="C3959" s="1321"/>
      <c r="D3959" s="1322"/>
      <c r="E3959" s="119" t="str">
        <f t="shared" si="2266"/>
        <v>DOMICILIARIA 9</v>
      </c>
      <c r="F3959" s="637">
        <f t="shared" ref="F3959:G3959" si="2272">+F1348</f>
        <v>3.85</v>
      </c>
      <c r="G3959" s="138">
        <f t="shared" si="2272"/>
        <v>0.7</v>
      </c>
      <c r="H3959" s="750"/>
      <c r="I3959" s="139"/>
      <c r="J3959" s="750">
        <f t="shared" si="2217"/>
        <v>0</v>
      </c>
    </row>
    <row r="3960" spans="1:10">
      <c r="A3960" s="1320"/>
      <c r="B3960" s="1321"/>
      <c r="C3960" s="1321"/>
      <c r="D3960" s="1322"/>
      <c r="E3960" s="119" t="str">
        <f t="shared" si="2266"/>
        <v>DOMICILIARIA 10</v>
      </c>
      <c r="F3960" s="637">
        <f t="shared" ref="F3960:G3960" si="2273">+F1349</f>
        <v>6.79</v>
      </c>
      <c r="G3960" s="138">
        <f t="shared" si="2273"/>
        <v>0.7</v>
      </c>
      <c r="H3960" s="750"/>
      <c r="I3960" s="139"/>
      <c r="J3960" s="750">
        <f t="shared" si="2217"/>
        <v>0</v>
      </c>
    </row>
    <row r="3961" spans="1:10">
      <c r="A3961" s="1320"/>
      <c r="B3961" s="1321"/>
      <c r="C3961" s="1321"/>
      <c r="D3961" s="1322"/>
      <c r="E3961" s="119" t="str">
        <f t="shared" si="2266"/>
        <v>P58 A P59</v>
      </c>
      <c r="F3961" s="637">
        <f t="shared" ref="F3961:G3961" si="2274">+F1350</f>
        <v>0</v>
      </c>
      <c r="G3961" s="138">
        <f t="shared" si="2274"/>
        <v>0</v>
      </c>
      <c r="H3961" s="750"/>
      <c r="I3961" s="139"/>
      <c r="J3961" s="750">
        <f t="shared" si="2217"/>
        <v>0</v>
      </c>
    </row>
    <row r="3962" spans="1:10">
      <c r="A3962" s="1320"/>
      <c r="B3962" s="1321"/>
      <c r="C3962" s="1321"/>
      <c r="D3962" s="1322"/>
      <c r="E3962" s="119" t="str">
        <f t="shared" si="2266"/>
        <v>DOMICILIARIA 1</v>
      </c>
      <c r="F3962" s="637">
        <f t="shared" ref="F3962:G3962" si="2275">+F1351</f>
        <v>4.46</v>
      </c>
      <c r="G3962" s="138">
        <f t="shared" si="2275"/>
        <v>0.8</v>
      </c>
      <c r="H3962" s="750"/>
      <c r="I3962" s="139"/>
      <c r="J3962" s="750">
        <f t="shared" si="2217"/>
        <v>0</v>
      </c>
    </row>
    <row r="3963" spans="1:10">
      <c r="A3963" s="1320"/>
      <c r="B3963" s="1321"/>
      <c r="C3963" s="1321"/>
      <c r="D3963" s="1322"/>
      <c r="E3963" s="119" t="str">
        <f t="shared" si="2266"/>
        <v>DOMICILIARIA 2</v>
      </c>
      <c r="F3963" s="637">
        <f t="shared" ref="F3963:G3963" si="2276">+F1352</f>
        <v>4.79</v>
      </c>
      <c r="G3963" s="138">
        <f t="shared" si="2276"/>
        <v>0.8</v>
      </c>
      <c r="H3963" s="750"/>
      <c r="I3963" s="139"/>
      <c r="J3963" s="750">
        <f t="shared" si="2217"/>
        <v>0</v>
      </c>
    </row>
    <row r="3964" spans="1:10">
      <c r="A3964" s="1320"/>
      <c r="B3964" s="1321"/>
      <c r="C3964" s="1321"/>
      <c r="D3964" s="1322"/>
      <c r="E3964" s="119" t="str">
        <f t="shared" si="2266"/>
        <v>DOMICILIARIA 3</v>
      </c>
      <c r="F3964" s="637">
        <f t="shared" ref="F3964:G3964" si="2277">+F1353</f>
        <v>4.9800000000000004</v>
      </c>
      <c r="G3964" s="138">
        <f t="shared" si="2277"/>
        <v>0.8</v>
      </c>
      <c r="H3964" s="750"/>
      <c r="I3964" s="139"/>
      <c r="J3964" s="750">
        <f t="shared" si="2217"/>
        <v>0</v>
      </c>
    </row>
    <row r="3965" spans="1:10">
      <c r="A3965" s="1320"/>
      <c r="B3965" s="1321"/>
      <c r="C3965" s="1321"/>
      <c r="D3965" s="1322"/>
      <c r="E3965" s="119" t="str">
        <f t="shared" si="2266"/>
        <v>DOMICILIARIA 4</v>
      </c>
      <c r="F3965" s="637">
        <f t="shared" ref="F3965:G3965" si="2278">+F1354</f>
        <v>4.97</v>
      </c>
      <c r="G3965" s="138">
        <f t="shared" si="2278"/>
        <v>0.8</v>
      </c>
      <c r="H3965" s="750"/>
      <c r="I3965" s="139"/>
      <c r="J3965" s="750">
        <f t="shared" si="2217"/>
        <v>0</v>
      </c>
    </row>
    <row r="3966" spans="1:10">
      <c r="A3966" s="1320"/>
      <c r="B3966" s="1321"/>
      <c r="C3966" s="1321"/>
      <c r="D3966" s="1322"/>
      <c r="E3966" s="119" t="str">
        <f t="shared" si="2266"/>
        <v>DOMICILIARIA 5</v>
      </c>
      <c r="F3966" s="637">
        <f t="shared" ref="F3966:G3966" si="2279">+F1355</f>
        <v>5.15</v>
      </c>
      <c r="G3966" s="138">
        <f t="shared" si="2279"/>
        <v>0.8</v>
      </c>
      <c r="H3966" s="750"/>
      <c r="I3966" s="139"/>
      <c r="J3966" s="750">
        <f t="shared" si="2217"/>
        <v>0</v>
      </c>
    </row>
    <row r="3967" spans="1:10">
      <c r="A3967" s="1320"/>
      <c r="B3967" s="1321"/>
      <c r="C3967" s="1321"/>
      <c r="D3967" s="1322"/>
      <c r="E3967" s="119" t="str">
        <f t="shared" si="2266"/>
        <v>P59 A P60</v>
      </c>
      <c r="F3967" s="637">
        <f t="shared" ref="F3967:G3967" si="2280">+F1356</f>
        <v>0</v>
      </c>
      <c r="G3967" s="138">
        <f t="shared" si="2280"/>
        <v>0</v>
      </c>
      <c r="H3967" s="750"/>
      <c r="I3967" s="139"/>
      <c r="J3967" s="750">
        <f t="shared" si="2217"/>
        <v>0</v>
      </c>
    </row>
    <row r="3968" spans="1:10">
      <c r="A3968" s="1320"/>
      <c r="B3968" s="1321"/>
      <c r="C3968" s="1321"/>
      <c r="D3968" s="1322"/>
      <c r="E3968" s="119" t="str">
        <f t="shared" si="2266"/>
        <v>DOMICILIARIA 1</v>
      </c>
      <c r="F3968" s="637">
        <f t="shared" ref="F3968:G3968" si="2281">+F1357</f>
        <v>4.22</v>
      </c>
      <c r="G3968" s="138">
        <f t="shared" si="2281"/>
        <v>0.9</v>
      </c>
      <c r="H3968" s="750"/>
      <c r="I3968" s="139"/>
      <c r="J3968" s="750">
        <f t="shared" si="2217"/>
        <v>0</v>
      </c>
    </row>
    <row r="3969" spans="1:10">
      <c r="A3969" s="1320"/>
      <c r="B3969" s="1321"/>
      <c r="C3969" s="1321"/>
      <c r="D3969" s="1322"/>
      <c r="E3969" s="119" t="str">
        <f t="shared" si="2266"/>
        <v>DOMICILIARIA 2</v>
      </c>
      <c r="F3969" s="637">
        <f t="shared" ref="F3969:G3969" si="2282">+F1358</f>
        <v>3.31</v>
      </c>
      <c r="G3969" s="138">
        <f t="shared" si="2282"/>
        <v>0.9</v>
      </c>
      <c r="H3969" s="750"/>
      <c r="I3969" s="139"/>
      <c r="J3969" s="750">
        <f t="shared" ref="J3969:J4032" si="2283">+F3969*G3969*H3969</f>
        <v>0</v>
      </c>
    </row>
    <row r="3970" spans="1:10">
      <c r="A3970" s="1320"/>
      <c r="B3970" s="1321"/>
      <c r="C3970" s="1321"/>
      <c r="D3970" s="1322"/>
      <c r="E3970" s="119" t="str">
        <f t="shared" si="2266"/>
        <v>DOMICILIARIA 3</v>
      </c>
      <c r="F3970" s="637">
        <f t="shared" ref="F3970:G3970" si="2284">+F1359</f>
        <v>4.49</v>
      </c>
      <c r="G3970" s="138">
        <f t="shared" si="2284"/>
        <v>0.9</v>
      </c>
      <c r="H3970" s="750"/>
      <c r="I3970" s="139"/>
      <c r="J3970" s="750">
        <f t="shared" si="2283"/>
        <v>0</v>
      </c>
    </row>
    <row r="3971" spans="1:10">
      <c r="A3971" s="1320"/>
      <c r="B3971" s="1321"/>
      <c r="C3971" s="1321"/>
      <c r="D3971" s="1322"/>
      <c r="E3971" s="119" t="str">
        <f t="shared" si="2266"/>
        <v>P60 A P61</v>
      </c>
      <c r="F3971" s="637">
        <f t="shared" ref="F3971:G3971" si="2285">+F1360</f>
        <v>0</v>
      </c>
      <c r="G3971" s="138">
        <f t="shared" si="2285"/>
        <v>0</v>
      </c>
      <c r="H3971" s="750"/>
      <c r="I3971" s="139"/>
      <c r="J3971" s="750">
        <f t="shared" si="2283"/>
        <v>0</v>
      </c>
    </row>
    <row r="3972" spans="1:10">
      <c r="A3972" s="1320"/>
      <c r="B3972" s="1321"/>
      <c r="C3972" s="1321"/>
      <c r="D3972" s="1322"/>
      <c r="E3972" s="119" t="str">
        <f t="shared" si="2266"/>
        <v>P12 A P13</v>
      </c>
      <c r="F3972" s="637">
        <f t="shared" ref="F3972:G3972" si="2286">+F1361</f>
        <v>0</v>
      </c>
      <c r="G3972" s="138">
        <f t="shared" si="2286"/>
        <v>0</v>
      </c>
      <c r="H3972" s="750"/>
      <c r="I3972" s="139"/>
      <c r="J3972" s="750">
        <f t="shared" si="2283"/>
        <v>0</v>
      </c>
    </row>
    <row r="3973" spans="1:10">
      <c r="A3973" s="1320"/>
      <c r="B3973" s="1321"/>
      <c r="C3973" s="1321"/>
      <c r="D3973" s="1322"/>
      <c r="E3973" s="119" t="str">
        <f t="shared" si="2266"/>
        <v>DOMICILIARIA 1</v>
      </c>
      <c r="F3973" s="637">
        <f t="shared" ref="F3973:G3973" si="2287">+F1362</f>
        <v>7.59</v>
      </c>
      <c r="G3973" s="138">
        <f t="shared" si="2287"/>
        <v>0.7</v>
      </c>
      <c r="H3973" s="750">
        <f t="shared" ref="H3973:H4019" si="2288">1+M4843</f>
        <v>0.8976000000000004</v>
      </c>
      <c r="I3973" s="139"/>
      <c r="J3973" s="750">
        <f t="shared" si="2283"/>
        <v>4.7689488000000022</v>
      </c>
    </row>
    <row r="3974" spans="1:10">
      <c r="A3974" s="1320"/>
      <c r="B3974" s="1321"/>
      <c r="C3974" s="1321"/>
      <c r="D3974" s="1322"/>
      <c r="E3974" s="119" t="str">
        <f t="shared" si="2266"/>
        <v>DOMICILIARIA 2</v>
      </c>
      <c r="F3974" s="637">
        <f t="shared" ref="F3974:G3974" si="2289">+F1363</f>
        <v>9.11</v>
      </c>
      <c r="G3974" s="138">
        <f t="shared" si="2289"/>
        <v>0.7</v>
      </c>
      <c r="H3974" s="750">
        <f t="shared" si="2288"/>
        <v>0.8976000000000004</v>
      </c>
      <c r="I3974" s="139"/>
      <c r="J3974" s="750">
        <f t="shared" si="2283"/>
        <v>5.7239952000000018</v>
      </c>
    </row>
    <row r="3975" spans="1:10">
      <c r="A3975" s="1320"/>
      <c r="B3975" s="1321"/>
      <c r="C3975" s="1321"/>
      <c r="D3975" s="1322"/>
      <c r="E3975" s="119" t="str">
        <f t="shared" si="2266"/>
        <v>DOMICILIARIA 3</v>
      </c>
      <c r="F3975" s="637">
        <f t="shared" ref="F3975:G3975" si="2290">+F1364</f>
        <v>8.25</v>
      </c>
      <c r="G3975" s="138">
        <f t="shared" si="2290"/>
        <v>0.7</v>
      </c>
      <c r="H3975" s="750">
        <f t="shared" si="2288"/>
        <v>0.8976000000000004</v>
      </c>
      <c r="I3975" s="139"/>
      <c r="J3975" s="750">
        <f t="shared" si="2283"/>
        <v>5.1836400000000022</v>
      </c>
    </row>
    <row r="3976" spans="1:10">
      <c r="A3976" s="1320"/>
      <c r="B3976" s="1321"/>
      <c r="C3976" s="1321"/>
      <c r="D3976" s="1322"/>
      <c r="E3976" s="119" t="str">
        <f t="shared" si="2266"/>
        <v>DOMICILIARIA 4</v>
      </c>
      <c r="F3976" s="637">
        <f t="shared" ref="F3976:G3976" si="2291">+F1365</f>
        <v>6.68</v>
      </c>
      <c r="G3976" s="138">
        <f t="shared" si="2291"/>
        <v>0.7</v>
      </c>
      <c r="H3976" s="750">
        <f t="shared" si="2288"/>
        <v>0.8976000000000004</v>
      </c>
      <c r="I3976" s="139"/>
      <c r="J3976" s="750">
        <f t="shared" si="2283"/>
        <v>4.1971776000000016</v>
      </c>
    </row>
    <row r="3977" spans="1:10">
      <c r="A3977" s="1320"/>
      <c r="B3977" s="1321"/>
      <c r="C3977" s="1321"/>
      <c r="D3977" s="1322"/>
      <c r="E3977" s="119" t="str">
        <f t="shared" si="2266"/>
        <v>DOMICILIARIA 5</v>
      </c>
      <c r="F3977" s="637">
        <f t="shared" ref="F3977:G3977" si="2292">+F1366</f>
        <v>7.29</v>
      </c>
      <c r="G3977" s="138">
        <f t="shared" si="2292"/>
        <v>0.7</v>
      </c>
      <c r="H3977" s="750">
        <f t="shared" si="2288"/>
        <v>0.8976000000000004</v>
      </c>
      <c r="I3977" s="139"/>
      <c r="J3977" s="750">
        <f t="shared" si="2283"/>
        <v>4.5804528000000015</v>
      </c>
    </row>
    <row r="3978" spans="1:10">
      <c r="A3978" s="1320"/>
      <c r="B3978" s="1321"/>
      <c r="C3978" s="1321"/>
      <c r="D3978" s="1322"/>
      <c r="E3978" s="119" t="str">
        <f t="shared" si="2266"/>
        <v>DOMICILIARIA 6</v>
      </c>
      <c r="F3978" s="637">
        <f t="shared" ref="F3978:G3978" si="2293">+F1367</f>
        <v>6.64</v>
      </c>
      <c r="G3978" s="138">
        <f t="shared" si="2293"/>
        <v>0.7</v>
      </c>
      <c r="H3978" s="750">
        <f t="shared" si="2288"/>
        <v>0.8976000000000004</v>
      </c>
      <c r="I3978" s="139"/>
      <c r="J3978" s="750">
        <f t="shared" si="2283"/>
        <v>4.1720448000000019</v>
      </c>
    </row>
    <row r="3979" spans="1:10">
      <c r="A3979" s="1320"/>
      <c r="B3979" s="1321"/>
      <c r="C3979" s="1321"/>
      <c r="D3979" s="1322"/>
      <c r="E3979" s="119" t="str">
        <f t="shared" si="2266"/>
        <v>DOMICILIARIA 7</v>
      </c>
      <c r="F3979" s="637">
        <f t="shared" ref="F3979:G3979" si="2294">+F1368</f>
        <v>7.24</v>
      </c>
      <c r="G3979" s="138">
        <f t="shared" si="2294"/>
        <v>0.7</v>
      </c>
      <c r="H3979" s="750">
        <f t="shared" si="2288"/>
        <v>0.8976000000000004</v>
      </c>
      <c r="I3979" s="139"/>
      <c r="J3979" s="750">
        <f t="shared" si="2283"/>
        <v>4.5490368000000014</v>
      </c>
    </row>
    <row r="3980" spans="1:10">
      <c r="A3980" s="1320"/>
      <c r="B3980" s="1321"/>
      <c r="C3980" s="1321"/>
      <c r="D3980" s="1322"/>
      <c r="E3980" s="119" t="str">
        <f t="shared" si="2266"/>
        <v>DOMICILIARIA 8</v>
      </c>
      <c r="F3980" s="637">
        <f t="shared" ref="F3980:G3980" si="2295">+F1369</f>
        <v>7.28</v>
      </c>
      <c r="G3980" s="138">
        <f t="shared" si="2295"/>
        <v>0.7</v>
      </c>
      <c r="H3980" s="750">
        <f t="shared" si="2288"/>
        <v>0.8976000000000004</v>
      </c>
      <c r="I3980" s="139"/>
      <c r="J3980" s="750">
        <f t="shared" si="2283"/>
        <v>4.5741696000000021</v>
      </c>
    </row>
    <row r="3981" spans="1:10">
      <c r="A3981" s="1320"/>
      <c r="B3981" s="1321"/>
      <c r="C3981" s="1321"/>
      <c r="D3981" s="1322"/>
      <c r="E3981" s="119" t="str">
        <f t="shared" si="2266"/>
        <v>DOMICILIARIA 9</v>
      </c>
      <c r="F3981" s="637">
        <f t="shared" ref="F3981:G3981" si="2296">+F1370</f>
        <v>7.21</v>
      </c>
      <c r="G3981" s="138">
        <f t="shared" si="2296"/>
        <v>0.7</v>
      </c>
      <c r="H3981" s="750">
        <f t="shared" si="2288"/>
        <v>0.8976000000000004</v>
      </c>
      <c r="I3981" s="139"/>
      <c r="J3981" s="750">
        <f t="shared" si="2283"/>
        <v>4.5301872000000021</v>
      </c>
    </row>
    <row r="3982" spans="1:10">
      <c r="A3982" s="1320"/>
      <c r="B3982" s="1321"/>
      <c r="C3982" s="1321"/>
      <c r="D3982" s="1322"/>
      <c r="E3982" s="119" t="str">
        <f t="shared" si="2266"/>
        <v>DOMICILIARIA 10</v>
      </c>
      <c r="F3982" s="637">
        <f t="shared" ref="F3982:G3982" si="2297">+F1371</f>
        <v>7</v>
      </c>
      <c r="G3982" s="138">
        <f t="shared" si="2297"/>
        <v>0.7</v>
      </c>
      <c r="H3982" s="750">
        <f t="shared" si="2288"/>
        <v>0.8976000000000004</v>
      </c>
      <c r="I3982" s="139"/>
      <c r="J3982" s="750">
        <f t="shared" si="2283"/>
        <v>4.3982400000000013</v>
      </c>
    </row>
    <row r="3983" spans="1:10">
      <c r="A3983" s="1320"/>
      <c r="B3983" s="1321"/>
      <c r="C3983" s="1321"/>
      <c r="D3983" s="1322"/>
      <c r="E3983" s="119" t="str">
        <f t="shared" si="2266"/>
        <v>DOMICILIARIA 11</v>
      </c>
      <c r="F3983" s="637">
        <f t="shared" ref="F3983:G3983" si="2298">+F1372</f>
        <v>5.92</v>
      </c>
      <c r="G3983" s="138">
        <f t="shared" si="2298"/>
        <v>0.7</v>
      </c>
      <c r="H3983" s="750">
        <f t="shared" si="2288"/>
        <v>0.8976000000000004</v>
      </c>
      <c r="I3983" s="139"/>
      <c r="J3983" s="750">
        <f t="shared" si="2283"/>
        <v>3.7196544000000018</v>
      </c>
    </row>
    <row r="3984" spans="1:10">
      <c r="A3984" s="1320"/>
      <c r="B3984" s="1321"/>
      <c r="C3984" s="1321"/>
      <c r="D3984" s="1322"/>
      <c r="E3984" s="119" t="str">
        <f t="shared" si="2266"/>
        <v>DOMICILIARIA 12</v>
      </c>
      <c r="F3984" s="637">
        <f t="shared" ref="F3984:G3984" si="2299">+F1373</f>
        <v>7.85</v>
      </c>
      <c r="G3984" s="138">
        <f t="shared" si="2299"/>
        <v>0.7</v>
      </c>
      <c r="H3984" s="750">
        <f t="shared" si="2288"/>
        <v>0.8976000000000004</v>
      </c>
      <c r="I3984" s="139"/>
      <c r="J3984" s="750">
        <f t="shared" si="2283"/>
        <v>4.9323120000000014</v>
      </c>
    </row>
    <row r="3985" spans="1:10">
      <c r="A3985" s="1320"/>
      <c r="B3985" s="1321"/>
      <c r="C3985" s="1321"/>
      <c r="D3985" s="1322"/>
      <c r="E3985" s="119" t="str">
        <f t="shared" si="2266"/>
        <v>DOMICILIARIA 13</v>
      </c>
      <c r="F3985" s="637">
        <f t="shared" ref="F3985:G3985" si="2300">+F1374</f>
        <v>7.6</v>
      </c>
      <c r="G3985" s="138">
        <f t="shared" si="2300"/>
        <v>0.7</v>
      </c>
      <c r="H3985" s="750">
        <f t="shared" si="2288"/>
        <v>0.8976000000000004</v>
      </c>
      <c r="I3985" s="139"/>
      <c r="J3985" s="750">
        <f t="shared" si="2283"/>
        <v>4.7752320000000017</v>
      </c>
    </row>
    <row r="3986" spans="1:10">
      <c r="A3986" s="1320"/>
      <c r="B3986" s="1321"/>
      <c r="C3986" s="1321"/>
      <c r="D3986" s="1322"/>
      <c r="E3986" s="119" t="str">
        <f t="shared" si="2266"/>
        <v>P13 A P14</v>
      </c>
      <c r="F3986" s="637">
        <f t="shared" ref="F3986:G3986" si="2301">+F1375</f>
        <v>0</v>
      </c>
      <c r="G3986" s="138">
        <f t="shared" si="2301"/>
        <v>0</v>
      </c>
      <c r="H3986" s="750">
        <f t="shared" si="2288"/>
        <v>-0.65240000000000009</v>
      </c>
      <c r="I3986" s="139"/>
      <c r="J3986" s="750">
        <f t="shared" si="2283"/>
        <v>0</v>
      </c>
    </row>
    <row r="3987" spans="1:10">
      <c r="A3987" s="1320"/>
      <c r="B3987" s="1321"/>
      <c r="C3987" s="1321"/>
      <c r="D3987" s="1322"/>
      <c r="E3987" s="119" t="str">
        <f t="shared" si="2266"/>
        <v>DOMICILIARIA 1</v>
      </c>
      <c r="F3987" s="637">
        <f t="shared" ref="F3987:G3987" si="2302">+F1376</f>
        <v>4.9000000000000004</v>
      </c>
      <c r="G3987" s="138">
        <f t="shared" si="2302"/>
        <v>0.7</v>
      </c>
      <c r="H3987" s="750">
        <f t="shared" si="2288"/>
        <v>0.94760000000000022</v>
      </c>
      <c r="I3987" s="139"/>
      <c r="J3987" s="750">
        <f t="shared" si="2283"/>
        <v>3.250268000000001</v>
      </c>
    </row>
    <row r="3988" spans="1:10">
      <c r="A3988" s="1320"/>
      <c r="B3988" s="1321"/>
      <c r="C3988" s="1321"/>
      <c r="D3988" s="1322"/>
      <c r="E3988" s="119" t="str">
        <f t="shared" si="2266"/>
        <v>DOMICILIARIA 2</v>
      </c>
      <c r="F3988" s="637">
        <f t="shared" ref="F3988:G3988" si="2303">+F1377</f>
        <v>6.31</v>
      </c>
      <c r="G3988" s="138">
        <f t="shared" si="2303"/>
        <v>0.7</v>
      </c>
      <c r="H3988" s="750">
        <f t="shared" si="2288"/>
        <v>0.94760000000000022</v>
      </c>
      <c r="I3988" s="139"/>
      <c r="J3988" s="750">
        <f t="shared" si="2283"/>
        <v>4.1855492000000005</v>
      </c>
    </row>
    <row r="3989" spans="1:10" ht="13.5" customHeight="1">
      <c r="A3989" s="1320"/>
      <c r="B3989" s="1321"/>
      <c r="C3989" s="1321"/>
      <c r="D3989" s="1322"/>
      <c r="E3989" s="119" t="str">
        <f t="shared" si="2266"/>
        <v>DOMICILIARIA 3</v>
      </c>
      <c r="F3989" s="637">
        <f t="shared" ref="F3989:G3989" si="2304">+F1378</f>
        <v>6.34</v>
      </c>
      <c r="G3989" s="138">
        <f t="shared" si="2304"/>
        <v>0.7</v>
      </c>
      <c r="H3989" s="750">
        <f t="shared" si="2288"/>
        <v>0.94760000000000022</v>
      </c>
      <c r="I3989" s="139"/>
      <c r="J3989" s="750">
        <f t="shared" si="2283"/>
        <v>4.205448800000001</v>
      </c>
    </row>
    <row r="3990" spans="1:10" ht="13.5" customHeight="1">
      <c r="A3990" s="1320"/>
      <c r="B3990" s="1321"/>
      <c r="C3990" s="1321"/>
      <c r="D3990" s="1322"/>
      <c r="E3990" s="119" t="str">
        <f t="shared" si="2266"/>
        <v>DOMICILIARIA 4</v>
      </c>
      <c r="F3990" s="637">
        <f t="shared" ref="F3990:G3990" si="2305">+F1379</f>
        <v>6.48</v>
      </c>
      <c r="G3990" s="138">
        <f t="shared" si="2305"/>
        <v>0.7</v>
      </c>
      <c r="H3990" s="750">
        <f t="shared" si="2288"/>
        <v>0.94760000000000022</v>
      </c>
      <c r="I3990" s="139"/>
      <c r="J3990" s="750">
        <f t="shared" si="2283"/>
        <v>4.2983136000000002</v>
      </c>
    </row>
    <row r="3991" spans="1:10" ht="13.5" customHeight="1">
      <c r="A3991" s="1320"/>
      <c r="B3991" s="1321"/>
      <c r="C3991" s="1321"/>
      <c r="D3991" s="1322"/>
      <c r="E3991" s="119" t="str">
        <f t="shared" si="2266"/>
        <v>DOMICILIARIA 5</v>
      </c>
      <c r="F3991" s="637">
        <f t="shared" ref="F3991:G3991" si="2306">+F1380</f>
        <v>6.2</v>
      </c>
      <c r="G3991" s="138">
        <f t="shared" si="2306"/>
        <v>0.7</v>
      </c>
      <c r="H3991" s="750">
        <f t="shared" si="2288"/>
        <v>0.94760000000000022</v>
      </c>
      <c r="I3991" s="139"/>
      <c r="J3991" s="750">
        <f t="shared" si="2283"/>
        <v>4.1125840000000009</v>
      </c>
    </row>
    <row r="3992" spans="1:10" ht="13.5" customHeight="1">
      <c r="A3992" s="1320"/>
      <c r="B3992" s="1321"/>
      <c r="C3992" s="1321"/>
      <c r="D3992" s="1322"/>
      <c r="E3992" s="119" t="str">
        <f t="shared" si="2266"/>
        <v>DOMICILIARIA 6</v>
      </c>
      <c r="F3992" s="637">
        <f t="shared" ref="F3992:G3992" si="2307">+F1381</f>
        <v>6.28</v>
      </c>
      <c r="G3992" s="138">
        <f t="shared" si="2307"/>
        <v>0.7</v>
      </c>
      <c r="H3992" s="750">
        <f t="shared" si="2288"/>
        <v>0.94760000000000022</v>
      </c>
      <c r="I3992" s="139"/>
      <c r="J3992" s="750">
        <f t="shared" si="2283"/>
        <v>4.165649600000001</v>
      </c>
    </row>
    <row r="3993" spans="1:10">
      <c r="A3993" s="1320"/>
      <c r="B3993" s="1321"/>
      <c r="C3993" s="1321"/>
      <c r="D3993" s="1322"/>
      <c r="E3993" s="119" t="str">
        <f t="shared" si="2266"/>
        <v>DOMICILIARIA 7</v>
      </c>
      <c r="F3993" s="637">
        <f t="shared" ref="F3993:G3993" si="2308">+F1382</f>
        <v>5.6</v>
      </c>
      <c r="G3993" s="138">
        <f t="shared" si="2308"/>
        <v>0.7</v>
      </c>
      <c r="H3993" s="750">
        <f t="shared" si="2288"/>
        <v>0.94760000000000022</v>
      </c>
      <c r="I3993" s="139"/>
      <c r="J3993" s="750">
        <f t="shared" si="2283"/>
        <v>3.7145920000000006</v>
      </c>
    </row>
    <row r="3994" spans="1:10">
      <c r="A3994" s="1320"/>
      <c r="B3994" s="1321"/>
      <c r="C3994" s="1321"/>
      <c r="D3994" s="1322"/>
      <c r="E3994" s="119" t="str">
        <f t="shared" si="2266"/>
        <v>DOMICILIARIA 8</v>
      </c>
      <c r="F3994" s="637">
        <f t="shared" ref="F3994:G3994" si="2309">+F1383</f>
        <v>5.64</v>
      </c>
      <c r="G3994" s="138">
        <f t="shared" si="2309"/>
        <v>0.7</v>
      </c>
      <c r="H3994" s="750">
        <f t="shared" si="2288"/>
        <v>0.94760000000000022</v>
      </c>
      <c r="I3994" s="139"/>
      <c r="J3994" s="750">
        <f t="shared" si="2283"/>
        <v>3.7411248000000006</v>
      </c>
    </row>
    <row r="3995" spans="1:10">
      <c r="A3995" s="1320"/>
      <c r="B3995" s="1321"/>
      <c r="C3995" s="1321"/>
      <c r="D3995" s="1322"/>
      <c r="E3995" s="119" t="str">
        <f t="shared" si="2266"/>
        <v>DOMICILIARIA 9</v>
      </c>
      <c r="F3995" s="637">
        <f t="shared" ref="F3995:G3995" si="2310">+F1384</f>
        <v>5.43</v>
      </c>
      <c r="G3995" s="138">
        <f t="shared" si="2310"/>
        <v>0.7</v>
      </c>
      <c r="H3995" s="750">
        <f t="shared" si="2288"/>
        <v>0.94760000000000022</v>
      </c>
      <c r="I3995" s="139"/>
      <c r="J3995" s="750">
        <f t="shared" si="2283"/>
        <v>3.6018276000000005</v>
      </c>
    </row>
    <row r="3996" spans="1:10">
      <c r="A3996" s="1320"/>
      <c r="B3996" s="1321"/>
      <c r="C3996" s="1321"/>
      <c r="D3996" s="1322"/>
      <c r="E3996" s="119" t="str">
        <f t="shared" si="2266"/>
        <v>DOMICILIARIA 10</v>
      </c>
      <c r="F3996" s="637">
        <f t="shared" ref="F3996:G3996" si="2311">+F1385</f>
        <v>6.12</v>
      </c>
      <c r="G3996" s="138">
        <f t="shared" si="2311"/>
        <v>0.7</v>
      </c>
      <c r="H3996" s="750">
        <f t="shared" si="2288"/>
        <v>0.94760000000000022</v>
      </c>
      <c r="I3996" s="139"/>
      <c r="J3996" s="750">
        <f t="shared" si="2283"/>
        <v>4.0595184000000009</v>
      </c>
    </row>
    <row r="3997" spans="1:10">
      <c r="A3997" s="1320"/>
      <c r="B3997" s="1321"/>
      <c r="C3997" s="1321"/>
      <c r="D3997" s="1322"/>
      <c r="E3997" s="119" t="str">
        <f t="shared" si="2266"/>
        <v>P14 A P15</v>
      </c>
      <c r="F3997" s="637">
        <f t="shared" ref="F3997:G3997" si="2312">+F1386</f>
        <v>0</v>
      </c>
      <c r="G3997" s="138">
        <f t="shared" si="2312"/>
        <v>0</v>
      </c>
      <c r="H3997" s="750">
        <f t="shared" si="2288"/>
        <v>-0.65240000000000009</v>
      </c>
      <c r="I3997" s="139"/>
      <c r="J3997" s="750">
        <f t="shared" si="2283"/>
        <v>0</v>
      </c>
    </row>
    <row r="3998" spans="1:10">
      <c r="A3998" s="1320"/>
      <c r="B3998" s="1321"/>
      <c r="C3998" s="1321"/>
      <c r="D3998" s="1322"/>
      <c r="E3998" s="119" t="str">
        <f t="shared" si="2266"/>
        <v>DOMICILIARIA 1</v>
      </c>
      <c r="F3998" s="637">
        <f t="shared" ref="F3998:G3998" si="2313">+F1387</f>
        <v>6.24</v>
      </c>
      <c r="G3998" s="138">
        <f t="shared" si="2313"/>
        <v>0.7</v>
      </c>
      <c r="H3998" s="750">
        <f t="shared" si="2288"/>
        <v>1</v>
      </c>
      <c r="I3998" s="139"/>
      <c r="J3998" s="750">
        <f t="shared" si="2283"/>
        <v>4.3679999999999994</v>
      </c>
    </row>
    <row r="3999" spans="1:10">
      <c r="A3999" s="1320"/>
      <c r="B3999" s="1321"/>
      <c r="C3999" s="1321"/>
      <c r="D3999" s="1322"/>
      <c r="E3999" s="119" t="str">
        <f t="shared" si="2266"/>
        <v>DOMICILIARIA 2</v>
      </c>
      <c r="F3999" s="637">
        <f t="shared" ref="F3999:G3999" si="2314">+F1388</f>
        <v>6.24</v>
      </c>
      <c r="G3999" s="138">
        <f t="shared" si="2314"/>
        <v>0.7</v>
      </c>
      <c r="H3999" s="750">
        <f t="shared" si="2288"/>
        <v>1</v>
      </c>
      <c r="I3999" s="139"/>
      <c r="J3999" s="750">
        <f t="shared" si="2283"/>
        <v>4.3679999999999994</v>
      </c>
    </row>
    <row r="4000" spans="1:10">
      <c r="A4000" s="1320"/>
      <c r="B4000" s="1321"/>
      <c r="C4000" s="1321"/>
      <c r="D4000" s="1322"/>
      <c r="E4000" s="119" t="str">
        <f t="shared" si="2266"/>
        <v>DOMICILIARIA 3</v>
      </c>
      <c r="F4000" s="637">
        <f t="shared" ref="F4000:G4000" si="2315">+F1389</f>
        <v>5.95</v>
      </c>
      <c r="G4000" s="138">
        <f t="shared" si="2315"/>
        <v>0.7</v>
      </c>
      <c r="H4000" s="750">
        <f t="shared" si="2288"/>
        <v>1</v>
      </c>
      <c r="I4000" s="139"/>
      <c r="J4000" s="750">
        <f t="shared" si="2283"/>
        <v>4.165</v>
      </c>
    </row>
    <row r="4001" spans="1:10">
      <c r="A4001" s="1320"/>
      <c r="B4001" s="1321"/>
      <c r="C4001" s="1321"/>
      <c r="D4001" s="1322"/>
      <c r="E4001" s="119" t="str">
        <f t="shared" si="2266"/>
        <v>DOMICILIARIA 4</v>
      </c>
      <c r="F4001" s="637">
        <f t="shared" ref="F4001:G4001" si="2316">+F1390</f>
        <v>6.04</v>
      </c>
      <c r="G4001" s="138">
        <f t="shared" si="2316"/>
        <v>0.7</v>
      </c>
      <c r="H4001" s="750">
        <f t="shared" si="2288"/>
        <v>1</v>
      </c>
      <c r="I4001" s="139"/>
      <c r="J4001" s="750">
        <f t="shared" si="2283"/>
        <v>4.2279999999999998</v>
      </c>
    </row>
    <row r="4002" spans="1:10">
      <c r="A4002" s="1320"/>
      <c r="B4002" s="1321"/>
      <c r="C4002" s="1321"/>
      <c r="D4002" s="1322"/>
      <c r="E4002" s="119" t="str">
        <f t="shared" si="2266"/>
        <v>DOMICILIARIA 5</v>
      </c>
      <c r="F4002" s="637">
        <f t="shared" ref="F4002:G4002" si="2317">+F1391</f>
        <v>6.13</v>
      </c>
      <c r="G4002" s="138">
        <f t="shared" si="2317"/>
        <v>0.7</v>
      </c>
      <c r="H4002" s="750">
        <f t="shared" si="2288"/>
        <v>1</v>
      </c>
      <c r="I4002" s="139"/>
      <c r="J4002" s="750">
        <f t="shared" si="2283"/>
        <v>4.2909999999999995</v>
      </c>
    </row>
    <row r="4003" spans="1:10">
      <c r="A4003" s="1320"/>
      <c r="B4003" s="1321"/>
      <c r="C4003" s="1321"/>
      <c r="D4003" s="1322"/>
      <c r="E4003" s="119" t="str">
        <f t="shared" si="2266"/>
        <v>DOMICILIARIA 6</v>
      </c>
      <c r="F4003" s="637">
        <f t="shared" ref="F4003:G4003" si="2318">+F1392</f>
        <v>5.51</v>
      </c>
      <c r="G4003" s="138">
        <f t="shared" si="2318"/>
        <v>0.7</v>
      </c>
      <c r="H4003" s="750">
        <f t="shared" si="2288"/>
        <v>1</v>
      </c>
      <c r="I4003" s="139"/>
      <c r="J4003" s="750">
        <f t="shared" si="2283"/>
        <v>3.8569999999999998</v>
      </c>
    </row>
    <row r="4004" spans="1:10">
      <c r="A4004" s="1320"/>
      <c r="B4004" s="1321"/>
      <c r="C4004" s="1321"/>
      <c r="D4004" s="1322"/>
      <c r="E4004" s="119" t="str">
        <f t="shared" si="2266"/>
        <v>DOMICILIARIA 7</v>
      </c>
      <c r="F4004" s="637">
        <f t="shared" ref="F4004:G4004" si="2319">+F1393</f>
        <v>5.97</v>
      </c>
      <c r="G4004" s="138">
        <f t="shared" si="2319"/>
        <v>0.7</v>
      </c>
      <c r="H4004" s="750">
        <f t="shared" si="2288"/>
        <v>1</v>
      </c>
      <c r="I4004" s="139"/>
      <c r="J4004" s="750">
        <f t="shared" si="2283"/>
        <v>4.1789999999999994</v>
      </c>
    </row>
    <row r="4005" spans="1:10">
      <c r="A4005" s="1320"/>
      <c r="B4005" s="1321"/>
      <c r="C4005" s="1321"/>
      <c r="D4005" s="1322"/>
      <c r="E4005" s="119" t="str">
        <f t="shared" si="2266"/>
        <v>DOMICILIARIA 8</v>
      </c>
      <c r="F4005" s="637">
        <f t="shared" ref="F4005:G4005" si="2320">+F1394</f>
        <v>5.52</v>
      </c>
      <c r="G4005" s="138">
        <f t="shared" si="2320"/>
        <v>0.7</v>
      </c>
      <c r="H4005" s="750">
        <f t="shared" si="2288"/>
        <v>1</v>
      </c>
      <c r="I4005" s="139"/>
      <c r="J4005" s="750">
        <f t="shared" si="2283"/>
        <v>3.8639999999999994</v>
      </c>
    </row>
    <row r="4006" spans="1:10">
      <c r="A4006" s="1320"/>
      <c r="B4006" s="1321"/>
      <c r="C4006" s="1321"/>
      <c r="D4006" s="1322"/>
      <c r="E4006" s="119" t="str">
        <f t="shared" si="2266"/>
        <v>DOMICILIARIA 9</v>
      </c>
      <c r="F4006" s="637">
        <f t="shared" ref="F4006:G4006" si="2321">+F1395</f>
        <v>5.62</v>
      </c>
      <c r="G4006" s="138">
        <f t="shared" si="2321"/>
        <v>0.7</v>
      </c>
      <c r="H4006" s="750">
        <f t="shared" si="2288"/>
        <v>1</v>
      </c>
      <c r="I4006" s="139"/>
      <c r="J4006" s="750">
        <f t="shared" si="2283"/>
        <v>3.9339999999999997</v>
      </c>
    </row>
    <row r="4007" spans="1:10">
      <c r="A4007" s="1320"/>
      <c r="B4007" s="1321"/>
      <c r="C4007" s="1321"/>
      <c r="D4007" s="1322"/>
      <c r="E4007" s="119" t="str">
        <f t="shared" si="2266"/>
        <v>DOMICILIARIA 10</v>
      </c>
      <c r="F4007" s="637">
        <f t="shared" ref="F4007:G4007" si="2322">+F1396</f>
        <v>5.08</v>
      </c>
      <c r="G4007" s="138">
        <f t="shared" si="2322"/>
        <v>0.7</v>
      </c>
      <c r="H4007" s="750">
        <f t="shared" si="2288"/>
        <v>1</v>
      </c>
      <c r="I4007" s="139"/>
      <c r="J4007" s="750">
        <f t="shared" si="2283"/>
        <v>3.5559999999999996</v>
      </c>
    </row>
    <row r="4008" spans="1:10">
      <c r="A4008" s="1320"/>
      <c r="B4008" s="1321"/>
      <c r="C4008" s="1321"/>
      <c r="D4008" s="1322"/>
      <c r="E4008" s="119" t="str">
        <f t="shared" si="2266"/>
        <v>DOMICILIARIA 11</v>
      </c>
      <c r="F4008" s="637">
        <f t="shared" ref="F4008:G4008" si="2323">+F1397</f>
        <v>5.96</v>
      </c>
      <c r="G4008" s="138">
        <f t="shared" si="2323"/>
        <v>0.7</v>
      </c>
      <c r="H4008" s="750">
        <f t="shared" si="2288"/>
        <v>1</v>
      </c>
      <c r="I4008" s="139"/>
      <c r="J4008" s="750">
        <f t="shared" si="2283"/>
        <v>4.1719999999999997</v>
      </c>
    </row>
    <row r="4009" spans="1:10">
      <c r="A4009" s="1320"/>
      <c r="B4009" s="1321"/>
      <c r="C4009" s="1321"/>
      <c r="D4009" s="1322"/>
      <c r="E4009" s="119" t="str">
        <f t="shared" si="2266"/>
        <v>DOMICILIARIA 12</v>
      </c>
      <c r="F4009" s="637">
        <f t="shared" ref="F4009:G4009" si="2324">+F1398</f>
        <v>5.82</v>
      </c>
      <c r="G4009" s="138">
        <f t="shared" si="2324"/>
        <v>0.7</v>
      </c>
      <c r="H4009" s="750">
        <f t="shared" si="2288"/>
        <v>1</v>
      </c>
      <c r="I4009" s="139"/>
      <c r="J4009" s="750">
        <f t="shared" si="2283"/>
        <v>4.0739999999999998</v>
      </c>
    </row>
    <row r="4010" spans="1:10">
      <c r="A4010" s="1320"/>
      <c r="B4010" s="1321"/>
      <c r="C4010" s="1321"/>
      <c r="D4010" s="1322"/>
      <c r="E4010" s="119" t="str">
        <f t="shared" si="2266"/>
        <v>DOMICILIARIA 13</v>
      </c>
      <c r="F4010" s="637">
        <f t="shared" ref="F4010:G4010" si="2325">+F1399</f>
        <v>7.13</v>
      </c>
      <c r="G4010" s="138">
        <f t="shared" si="2325"/>
        <v>0.7</v>
      </c>
      <c r="H4010" s="750">
        <f t="shared" si="2288"/>
        <v>1</v>
      </c>
      <c r="I4010" s="139"/>
      <c r="J4010" s="750">
        <f t="shared" si="2283"/>
        <v>4.9909999999999997</v>
      </c>
    </row>
    <row r="4011" spans="1:10">
      <c r="A4011" s="1320"/>
      <c r="B4011" s="1321"/>
      <c r="C4011" s="1321"/>
      <c r="D4011" s="1322"/>
      <c r="E4011" s="119" t="str">
        <f t="shared" si="2266"/>
        <v>DOMICILIARIA 14</v>
      </c>
      <c r="F4011" s="637">
        <f t="shared" ref="F4011:G4011" si="2326">+F1400</f>
        <v>5.54</v>
      </c>
      <c r="G4011" s="138">
        <f t="shared" si="2326"/>
        <v>0.7</v>
      </c>
      <c r="H4011" s="750">
        <f t="shared" si="2288"/>
        <v>1</v>
      </c>
      <c r="I4011" s="139"/>
      <c r="J4011" s="750">
        <f t="shared" si="2283"/>
        <v>3.8779999999999997</v>
      </c>
    </row>
    <row r="4012" spans="1:10">
      <c r="A4012" s="1320"/>
      <c r="B4012" s="1321"/>
      <c r="C4012" s="1321"/>
      <c r="D4012" s="1322"/>
      <c r="E4012" s="119" t="str">
        <f t="shared" si="2266"/>
        <v>DOMICILIARIA 15</v>
      </c>
      <c r="F4012" s="637">
        <f t="shared" ref="F4012:G4012" si="2327">+F1401</f>
        <v>6.48</v>
      </c>
      <c r="G4012" s="138">
        <f t="shared" si="2327"/>
        <v>0.7</v>
      </c>
      <c r="H4012" s="750">
        <f t="shared" si="2288"/>
        <v>1</v>
      </c>
      <c r="I4012" s="139"/>
      <c r="J4012" s="750">
        <f t="shared" si="2283"/>
        <v>4.5359999999999996</v>
      </c>
    </row>
    <row r="4013" spans="1:10">
      <c r="A4013" s="1320"/>
      <c r="B4013" s="1321"/>
      <c r="C4013" s="1321"/>
      <c r="D4013" s="1322"/>
      <c r="E4013" s="119" t="str">
        <f t="shared" si="2266"/>
        <v>DOMICILIARIA 16</v>
      </c>
      <c r="F4013" s="637">
        <f t="shared" ref="F4013:G4013" si="2328">+F1402</f>
        <v>6.44</v>
      </c>
      <c r="G4013" s="138">
        <f t="shared" si="2328"/>
        <v>0.7</v>
      </c>
      <c r="H4013" s="750">
        <f t="shared" si="2288"/>
        <v>1</v>
      </c>
      <c r="I4013" s="139"/>
      <c r="J4013" s="750">
        <f t="shared" si="2283"/>
        <v>4.508</v>
      </c>
    </row>
    <row r="4014" spans="1:10">
      <c r="A4014" s="1320"/>
      <c r="B4014" s="1321"/>
      <c r="C4014" s="1321"/>
      <c r="D4014" s="1322"/>
      <c r="E4014" s="119" t="str">
        <f t="shared" si="2266"/>
        <v>DOMICILIARIA 17</v>
      </c>
      <c r="F4014" s="637">
        <f t="shared" ref="F4014:G4014" si="2329">+F1403</f>
        <v>5.12</v>
      </c>
      <c r="G4014" s="138">
        <f t="shared" si="2329"/>
        <v>0.7</v>
      </c>
      <c r="H4014" s="750">
        <f t="shared" si="2288"/>
        <v>1</v>
      </c>
      <c r="I4014" s="139"/>
      <c r="J4014" s="750">
        <f t="shared" si="2283"/>
        <v>3.5839999999999996</v>
      </c>
    </row>
    <row r="4015" spans="1:10">
      <c r="A4015" s="1320"/>
      <c r="B4015" s="1321"/>
      <c r="C4015" s="1321"/>
      <c r="D4015" s="1322"/>
      <c r="E4015" s="119" t="str">
        <f t="shared" si="2266"/>
        <v>DOMICILIARIA 18</v>
      </c>
      <c r="F4015" s="637">
        <f t="shared" ref="F4015:G4015" si="2330">+F1404</f>
        <v>6.71</v>
      </c>
      <c r="G4015" s="138">
        <f t="shared" si="2330"/>
        <v>0.7</v>
      </c>
      <c r="H4015" s="750">
        <f t="shared" si="2288"/>
        <v>1</v>
      </c>
      <c r="I4015" s="139"/>
      <c r="J4015" s="750">
        <f t="shared" si="2283"/>
        <v>4.6970000000000001</v>
      </c>
    </row>
    <row r="4016" spans="1:10">
      <c r="A4016" s="1320"/>
      <c r="B4016" s="1321"/>
      <c r="C4016" s="1321"/>
      <c r="D4016" s="1322"/>
      <c r="E4016" s="119" t="str">
        <f t="shared" si="2266"/>
        <v>P15 A P16</v>
      </c>
      <c r="F4016" s="637">
        <f t="shared" ref="F4016:G4016" si="2331">+F1405</f>
        <v>0</v>
      </c>
      <c r="G4016" s="138">
        <f t="shared" si="2331"/>
        <v>0</v>
      </c>
      <c r="H4016" s="750">
        <f t="shared" si="2288"/>
        <v>-0.65240000000000009</v>
      </c>
      <c r="I4016" s="139"/>
      <c r="J4016" s="750">
        <f t="shared" si="2283"/>
        <v>0</v>
      </c>
    </row>
    <row r="4017" spans="1:10">
      <c r="A4017" s="1320"/>
      <c r="B4017" s="1321"/>
      <c r="C4017" s="1321"/>
      <c r="D4017" s="1322"/>
      <c r="E4017" s="119" t="str">
        <f t="shared" si="2266"/>
        <v>DOMICILIARIA 1</v>
      </c>
      <c r="F4017" s="637">
        <f t="shared" ref="F4017:G4017" si="2332">+F1406</f>
        <v>4.72</v>
      </c>
      <c r="G4017" s="138">
        <f t="shared" si="2332"/>
        <v>0.7</v>
      </c>
      <c r="H4017" s="750">
        <f t="shared" si="2288"/>
        <v>1</v>
      </c>
      <c r="I4017" s="139"/>
      <c r="J4017" s="750">
        <f t="shared" si="2283"/>
        <v>3.3039999999999998</v>
      </c>
    </row>
    <row r="4018" spans="1:10">
      <c r="A4018" s="1320"/>
      <c r="B4018" s="1321"/>
      <c r="C4018" s="1321"/>
      <c r="D4018" s="1322"/>
      <c r="E4018" s="119" t="str">
        <f t="shared" ref="E4018:E4081" si="2333">E1407</f>
        <v>DOMICILIARIA 2</v>
      </c>
      <c r="F4018" s="637">
        <f t="shared" ref="F4018:G4018" si="2334">+F1407</f>
        <v>5.48</v>
      </c>
      <c r="G4018" s="138">
        <f t="shared" si="2334"/>
        <v>0.7</v>
      </c>
      <c r="H4018" s="750">
        <f t="shared" si="2288"/>
        <v>1</v>
      </c>
      <c r="I4018" s="139"/>
      <c r="J4018" s="750">
        <f t="shared" si="2283"/>
        <v>3.8359999999999999</v>
      </c>
    </row>
    <row r="4019" spans="1:10">
      <c r="A4019" s="1320"/>
      <c r="B4019" s="1321"/>
      <c r="C4019" s="1321"/>
      <c r="D4019" s="1322"/>
      <c r="E4019" s="119" t="str">
        <f t="shared" si="2333"/>
        <v>DOMICILIARIA 3</v>
      </c>
      <c r="F4019" s="637">
        <f t="shared" ref="F4019:G4019" si="2335">+F1408</f>
        <v>4.42</v>
      </c>
      <c r="G4019" s="138">
        <f t="shared" si="2335"/>
        <v>0.7</v>
      </c>
      <c r="H4019" s="750">
        <f t="shared" si="2288"/>
        <v>1</v>
      </c>
      <c r="I4019" s="139"/>
      <c r="J4019" s="750">
        <f t="shared" si="2283"/>
        <v>3.0939999999999999</v>
      </c>
    </row>
    <row r="4020" spans="1:10">
      <c r="A4020" s="1320"/>
      <c r="B4020" s="1321"/>
      <c r="C4020" s="1321"/>
      <c r="D4020" s="1322"/>
      <c r="E4020" s="119" t="str">
        <f t="shared" si="2333"/>
        <v>DOMICILIARIA 4</v>
      </c>
      <c r="F4020" s="637">
        <f t="shared" ref="F4020:G4020" si="2336">+F1409</f>
        <v>5.42</v>
      </c>
      <c r="G4020" s="138">
        <f t="shared" si="2336"/>
        <v>0.7</v>
      </c>
      <c r="H4020" s="750">
        <f t="shared" ref="H4020:H4083" si="2337">1+M4890</f>
        <v>1</v>
      </c>
      <c r="I4020" s="139"/>
      <c r="J4020" s="750">
        <f t="shared" si="2283"/>
        <v>3.7939999999999996</v>
      </c>
    </row>
    <row r="4021" spans="1:10">
      <c r="A4021" s="1320"/>
      <c r="B4021" s="1321"/>
      <c r="C4021" s="1321"/>
      <c r="D4021" s="1322"/>
      <c r="E4021" s="119" t="str">
        <f t="shared" si="2333"/>
        <v>DOMICILIARIA 5</v>
      </c>
      <c r="F4021" s="637">
        <f t="shared" ref="F4021:G4021" si="2338">+F1410</f>
        <v>4.68</v>
      </c>
      <c r="G4021" s="138">
        <f t="shared" si="2338"/>
        <v>0.7</v>
      </c>
      <c r="H4021" s="750">
        <f t="shared" si="2337"/>
        <v>1</v>
      </c>
      <c r="I4021" s="139"/>
      <c r="J4021" s="750">
        <f t="shared" si="2283"/>
        <v>3.2759999999999998</v>
      </c>
    </row>
    <row r="4022" spans="1:10">
      <c r="A4022" s="1320"/>
      <c r="B4022" s="1321"/>
      <c r="C4022" s="1321"/>
      <c r="D4022" s="1322"/>
      <c r="E4022" s="119" t="str">
        <f t="shared" si="2333"/>
        <v>DOMICILIARIA 6</v>
      </c>
      <c r="F4022" s="637">
        <f t="shared" ref="F4022:G4022" si="2339">+F1411</f>
        <v>4.88</v>
      </c>
      <c r="G4022" s="138">
        <f t="shared" si="2339"/>
        <v>0.7</v>
      </c>
      <c r="H4022" s="750">
        <f t="shared" si="2337"/>
        <v>1</v>
      </c>
      <c r="I4022" s="139"/>
      <c r="J4022" s="750">
        <f t="shared" si="2283"/>
        <v>3.4159999999999999</v>
      </c>
    </row>
    <row r="4023" spans="1:10">
      <c r="A4023" s="1320"/>
      <c r="B4023" s="1321"/>
      <c r="C4023" s="1321"/>
      <c r="D4023" s="1322"/>
      <c r="E4023" s="119" t="str">
        <f t="shared" si="2333"/>
        <v>DOMICILIARIA 7</v>
      </c>
      <c r="F4023" s="637">
        <f t="shared" ref="F4023:G4023" si="2340">+F1412</f>
        <v>6.11</v>
      </c>
      <c r="G4023" s="138">
        <f t="shared" si="2340"/>
        <v>0.7</v>
      </c>
      <c r="H4023" s="750">
        <f t="shared" si="2337"/>
        <v>1</v>
      </c>
      <c r="I4023" s="139"/>
      <c r="J4023" s="750">
        <f t="shared" si="2283"/>
        <v>4.2770000000000001</v>
      </c>
    </row>
    <row r="4024" spans="1:10">
      <c r="A4024" s="1320"/>
      <c r="B4024" s="1321"/>
      <c r="C4024" s="1321"/>
      <c r="D4024" s="1322"/>
      <c r="E4024" s="119" t="str">
        <f t="shared" si="2333"/>
        <v>DOMICILIARIA 8</v>
      </c>
      <c r="F4024" s="637">
        <f t="shared" ref="F4024:G4024" si="2341">+F1413</f>
        <v>5.3</v>
      </c>
      <c r="G4024" s="138">
        <f t="shared" si="2341"/>
        <v>0.7</v>
      </c>
      <c r="H4024" s="750">
        <f t="shared" si="2337"/>
        <v>1</v>
      </c>
      <c r="I4024" s="139"/>
      <c r="J4024" s="750">
        <f t="shared" si="2283"/>
        <v>3.7099999999999995</v>
      </c>
    </row>
    <row r="4025" spans="1:10">
      <c r="A4025" s="1320"/>
      <c r="B4025" s="1321"/>
      <c r="C4025" s="1321"/>
      <c r="D4025" s="1322"/>
      <c r="E4025" s="119" t="str">
        <f t="shared" si="2333"/>
        <v>DOMICILIARIA 9</v>
      </c>
      <c r="F4025" s="637">
        <f t="shared" ref="F4025:G4025" si="2342">+F1414</f>
        <v>5.57</v>
      </c>
      <c r="G4025" s="138">
        <f t="shared" si="2342"/>
        <v>0.7</v>
      </c>
      <c r="H4025" s="750">
        <f t="shared" si="2337"/>
        <v>1</v>
      </c>
      <c r="I4025" s="139"/>
      <c r="J4025" s="750">
        <f t="shared" si="2283"/>
        <v>3.899</v>
      </c>
    </row>
    <row r="4026" spans="1:10">
      <c r="A4026" s="1320"/>
      <c r="B4026" s="1321"/>
      <c r="C4026" s="1321"/>
      <c r="D4026" s="1322"/>
      <c r="E4026" s="119" t="str">
        <f t="shared" si="2333"/>
        <v>DOMICILIARIA 10</v>
      </c>
      <c r="F4026" s="637">
        <f t="shared" ref="F4026:G4026" si="2343">+F1415</f>
        <v>5.42</v>
      </c>
      <c r="G4026" s="138">
        <f t="shared" si="2343"/>
        <v>0.7</v>
      </c>
      <c r="H4026" s="750">
        <f t="shared" si="2337"/>
        <v>1</v>
      </c>
      <c r="I4026" s="139"/>
      <c r="J4026" s="750">
        <f t="shared" si="2283"/>
        <v>3.7939999999999996</v>
      </c>
    </row>
    <row r="4027" spans="1:10">
      <c r="A4027" s="1320"/>
      <c r="B4027" s="1321"/>
      <c r="C4027" s="1321"/>
      <c r="D4027" s="1322"/>
      <c r="E4027" s="119" t="str">
        <f t="shared" si="2333"/>
        <v>DOMICILIARIA 11</v>
      </c>
      <c r="F4027" s="637">
        <f t="shared" ref="F4027:G4027" si="2344">+F1416</f>
        <v>5.31</v>
      </c>
      <c r="G4027" s="138">
        <f t="shared" si="2344"/>
        <v>0.7</v>
      </c>
      <c r="H4027" s="750">
        <f t="shared" si="2337"/>
        <v>1</v>
      </c>
      <c r="I4027" s="139"/>
      <c r="J4027" s="750">
        <f t="shared" si="2283"/>
        <v>3.7169999999999996</v>
      </c>
    </row>
    <row r="4028" spans="1:10">
      <c r="A4028" s="1320"/>
      <c r="B4028" s="1321"/>
      <c r="C4028" s="1321"/>
      <c r="D4028" s="1322"/>
      <c r="E4028" s="119" t="str">
        <f t="shared" si="2333"/>
        <v>DOMICILIARIA 12</v>
      </c>
      <c r="F4028" s="637">
        <f t="shared" ref="F4028:G4028" si="2345">+F1417</f>
        <v>5.5551000000000004</v>
      </c>
      <c r="G4028" s="138">
        <f t="shared" si="2345"/>
        <v>0.7</v>
      </c>
      <c r="H4028" s="750">
        <f t="shared" si="2337"/>
        <v>1</v>
      </c>
      <c r="I4028" s="139"/>
      <c r="J4028" s="750">
        <f t="shared" si="2283"/>
        <v>3.8885700000000001</v>
      </c>
    </row>
    <row r="4029" spans="1:10">
      <c r="A4029" s="1320"/>
      <c r="B4029" s="1321"/>
      <c r="C4029" s="1321"/>
      <c r="D4029" s="1322"/>
      <c r="E4029" s="119" t="str">
        <f t="shared" si="2333"/>
        <v>DOMICILIARIA 13</v>
      </c>
      <c r="F4029" s="637">
        <f t="shared" ref="F4029:G4029" si="2346">+F1418</f>
        <v>4.6100000000000003</v>
      </c>
      <c r="G4029" s="138">
        <f t="shared" si="2346"/>
        <v>0.7</v>
      </c>
      <c r="H4029" s="750">
        <f t="shared" si="2337"/>
        <v>1</v>
      </c>
      <c r="I4029" s="139"/>
      <c r="J4029" s="750">
        <f t="shared" si="2283"/>
        <v>3.2269999999999999</v>
      </c>
    </row>
    <row r="4030" spans="1:10">
      <c r="A4030" s="1320"/>
      <c r="B4030" s="1321"/>
      <c r="C4030" s="1321"/>
      <c r="D4030" s="1322"/>
      <c r="E4030" s="119" t="str">
        <f t="shared" si="2333"/>
        <v>DOMICILIARIA 14</v>
      </c>
      <c r="F4030" s="637">
        <f t="shared" ref="F4030:G4030" si="2347">+F1419</f>
        <v>5.31</v>
      </c>
      <c r="G4030" s="138">
        <f t="shared" si="2347"/>
        <v>0.7</v>
      </c>
      <c r="H4030" s="750">
        <f t="shared" si="2337"/>
        <v>1</v>
      </c>
      <c r="I4030" s="139"/>
      <c r="J4030" s="750">
        <f t="shared" si="2283"/>
        <v>3.7169999999999996</v>
      </c>
    </row>
    <row r="4031" spans="1:10">
      <c r="A4031" s="1320"/>
      <c r="B4031" s="1321"/>
      <c r="C4031" s="1321"/>
      <c r="D4031" s="1322"/>
      <c r="E4031" s="119" t="str">
        <f t="shared" si="2333"/>
        <v>DOMICILIARIA 15</v>
      </c>
      <c r="F4031" s="637">
        <f t="shared" ref="F4031:G4031" si="2348">+F1420</f>
        <v>4.22</v>
      </c>
      <c r="G4031" s="138">
        <f t="shared" si="2348"/>
        <v>0.7</v>
      </c>
      <c r="H4031" s="750">
        <f t="shared" si="2337"/>
        <v>1</v>
      </c>
      <c r="I4031" s="139"/>
      <c r="J4031" s="750">
        <f t="shared" si="2283"/>
        <v>2.9539999999999997</v>
      </c>
    </row>
    <row r="4032" spans="1:10">
      <c r="A4032" s="1320"/>
      <c r="B4032" s="1321"/>
      <c r="C4032" s="1321"/>
      <c r="D4032" s="1322"/>
      <c r="E4032" s="119" t="str">
        <f t="shared" si="2333"/>
        <v>DOMICILIARIA 16</v>
      </c>
      <c r="F4032" s="637">
        <f t="shared" ref="F4032:G4032" si="2349">+F1421</f>
        <v>3.8</v>
      </c>
      <c r="G4032" s="138">
        <f t="shared" si="2349"/>
        <v>0.7</v>
      </c>
      <c r="H4032" s="750">
        <f t="shared" si="2337"/>
        <v>1</v>
      </c>
      <c r="I4032" s="139"/>
      <c r="J4032" s="750">
        <f t="shared" si="2283"/>
        <v>2.6599999999999997</v>
      </c>
    </row>
    <row r="4033" spans="1:10">
      <c r="A4033" s="1320"/>
      <c r="B4033" s="1321"/>
      <c r="C4033" s="1321"/>
      <c r="D4033" s="1322"/>
      <c r="E4033" s="119" t="str">
        <f t="shared" si="2333"/>
        <v>DOMICILIARIA 17</v>
      </c>
      <c r="F4033" s="637">
        <f t="shared" ref="F4033:G4033" si="2350">+F1422</f>
        <v>5.7</v>
      </c>
      <c r="G4033" s="138">
        <f t="shared" si="2350"/>
        <v>0.7</v>
      </c>
      <c r="H4033" s="750">
        <f t="shared" si="2337"/>
        <v>1</v>
      </c>
      <c r="I4033" s="139"/>
      <c r="J4033" s="750">
        <f t="shared" ref="J4033:J4096" si="2351">+F4033*G4033*H4033</f>
        <v>3.9899999999999998</v>
      </c>
    </row>
    <row r="4034" spans="1:10">
      <c r="A4034" s="1320"/>
      <c r="B4034" s="1321"/>
      <c r="C4034" s="1321"/>
      <c r="D4034" s="1322"/>
      <c r="E4034" s="119" t="str">
        <f t="shared" si="2333"/>
        <v>P16 A P17</v>
      </c>
      <c r="F4034" s="637">
        <f t="shared" ref="F4034:G4034" si="2352">+F1423</f>
        <v>0</v>
      </c>
      <c r="G4034" s="138">
        <f t="shared" si="2352"/>
        <v>0</v>
      </c>
      <c r="H4034" s="750">
        <f t="shared" si="2337"/>
        <v>-0.65240000000000009</v>
      </c>
      <c r="I4034" s="139"/>
      <c r="J4034" s="750">
        <f t="shared" si="2351"/>
        <v>0</v>
      </c>
    </row>
    <row r="4035" spans="1:10">
      <c r="A4035" s="1320"/>
      <c r="B4035" s="1321"/>
      <c r="C4035" s="1321"/>
      <c r="D4035" s="1322"/>
      <c r="E4035" s="119" t="str">
        <f t="shared" si="2333"/>
        <v>DOMICILIARIA 1</v>
      </c>
      <c r="F4035" s="637">
        <f t="shared" ref="F4035:G4035" si="2353">+F1424</f>
        <v>5.28</v>
      </c>
      <c r="G4035" s="138">
        <f t="shared" si="2353"/>
        <v>0.7</v>
      </c>
      <c r="H4035" s="750">
        <f t="shared" si="2337"/>
        <v>0.98760000000000026</v>
      </c>
      <c r="I4035" s="139"/>
      <c r="J4035" s="750">
        <f t="shared" si="2351"/>
        <v>3.6501696000000008</v>
      </c>
    </row>
    <row r="4036" spans="1:10">
      <c r="A4036" s="1320"/>
      <c r="B4036" s="1321"/>
      <c r="C4036" s="1321"/>
      <c r="D4036" s="1322"/>
      <c r="E4036" s="119" t="str">
        <f t="shared" si="2333"/>
        <v>DOMICILIARIA 2</v>
      </c>
      <c r="F4036" s="637">
        <f t="shared" ref="F4036:G4036" si="2354">+F1425</f>
        <v>5.32</v>
      </c>
      <c r="G4036" s="138">
        <f t="shared" si="2354"/>
        <v>0.7</v>
      </c>
      <c r="H4036" s="750">
        <f t="shared" si="2337"/>
        <v>0.98760000000000026</v>
      </c>
      <c r="I4036" s="139"/>
      <c r="J4036" s="750">
        <f t="shared" si="2351"/>
        <v>3.6778224000000006</v>
      </c>
    </row>
    <row r="4037" spans="1:10">
      <c r="A4037" s="1320"/>
      <c r="B4037" s="1321"/>
      <c r="C4037" s="1321"/>
      <c r="D4037" s="1322"/>
      <c r="E4037" s="119" t="str">
        <f t="shared" si="2333"/>
        <v>DOMICILIARIA 3</v>
      </c>
      <c r="F4037" s="637">
        <f t="shared" ref="F4037:G4037" si="2355">+F1426</f>
        <v>5.33</v>
      </c>
      <c r="G4037" s="138">
        <f t="shared" si="2355"/>
        <v>0.7</v>
      </c>
      <c r="H4037" s="750">
        <f t="shared" si="2337"/>
        <v>0.98760000000000026</v>
      </c>
      <c r="I4037" s="139"/>
      <c r="J4037" s="750">
        <f t="shared" si="2351"/>
        <v>3.6847356000000007</v>
      </c>
    </row>
    <row r="4038" spans="1:10">
      <c r="A4038" s="1320"/>
      <c r="B4038" s="1321"/>
      <c r="C4038" s="1321"/>
      <c r="D4038" s="1322"/>
      <c r="E4038" s="119" t="str">
        <f t="shared" si="2333"/>
        <v>DOMICILIARIA 4</v>
      </c>
      <c r="F4038" s="637">
        <f t="shared" ref="F4038:G4038" si="2356">+F1427</f>
        <v>5.33</v>
      </c>
      <c r="G4038" s="138">
        <f t="shared" si="2356"/>
        <v>0.7</v>
      </c>
      <c r="H4038" s="750">
        <f t="shared" si="2337"/>
        <v>0.98760000000000026</v>
      </c>
      <c r="I4038" s="139"/>
      <c r="J4038" s="750">
        <f t="shared" si="2351"/>
        <v>3.6847356000000007</v>
      </c>
    </row>
    <row r="4039" spans="1:10">
      <c r="A4039" s="1320"/>
      <c r="B4039" s="1321"/>
      <c r="C4039" s="1321"/>
      <c r="D4039" s="1322"/>
      <c r="E4039" s="119" t="str">
        <f t="shared" si="2333"/>
        <v>DOMICILIARIA 5</v>
      </c>
      <c r="F4039" s="637">
        <f t="shared" ref="F4039:G4039" si="2357">+F1428</f>
        <v>4.1500000000000004</v>
      </c>
      <c r="G4039" s="138">
        <f t="shared" si="2357"/>
        <v>0.7</v>
      </c>
      <c r="H4039" s="750">
        <f t="shared" si="2337"/>
        <v>0.98760000000000026</v>
      </c>
      <c r="I4039" s="139"/>
      <c r="J4039" s="750">
        <f t="shared" si="2351"/>
        <v>2.8689780000000011</v>
      </c>
    </row>
    <row r="4040" spans="1:10">
      <c r="A4040" s="1320"/>
      <c r="B4040" s="1321"/>
      <c r="C4040" s="1321"/>
      <c r="D4040" s="1322"/>
      <c r="E4040" s="119" t="str">
        <f t="shared" si="2333"/>
        <v>DOMICILIARIA 6</v>
      </c>
      <c r="F4040" s="637">
        <f t="shared" ref="F4040:G4040" si="2358">+F1429</f>
        <v>5.73</v>
      </c>
      <c r="G4040" s="138">
        <f t="shared" si="2358"/>
        <v>0.7</v>
      </c>
      <c r="H4040" s="750">
        <f t="shared" si="2337"/>
        <v>0.98760000000000026</v>
      </c>
      <c r="I4040" s="139"/>
      <c r="J4040" s="750">
        <f t="shared" si="2351"/>
        <v>3.961263600000001</v>
      </c>
    </row>
    <row r="4041" spans="1:10">
      <c r="A4041" s="1320"/>
      <c r="B4041" s="1321"/>
      <c r="C4041" s="1321"/>
      <c r="D4041" s="1322"/>
      <c r="E4041" s="119" t="str">
        <f t="shared" si="2333"/>
        <v>DOMICILIARIA 7</v>
      </c>
      <c r="F4041" s="637">
        <f t="shared" ref="F4041:G4041" si="2359">+F1430</f>
        <v>4.67</v>
      </c>
      <c r="G4041" s="138">
        <f t="shared" si="2359"/>
        <v>0.7</v>
      </c>
      <c r="H4041" s="750">
        <f t="shared" si="2337"/>
        <v>0.98760000000000026</v>
      </c>
      <c r="I4041" s="139"/>
      <c r="J4041" s="750">
        <f t="shared" si="2351"/>
        <v>3.2284644000000005</v>
      </c>
    </row>
    <row r="4042" spans="1:10">
      <c r="A4042" s="1320"/>
      <c r="B4042" s="1321"/>
      <c r="C4042" s="1321"/>
      <c r="D4042" s="1322"/>
      <c r="E4042" s="119" t="str">
        <f t="shared" si="2333"/>
        <v>DOMICILIARIA 7</v>
      </c>
      <c r="F4042" s="637">
        <f t="shared" ref="F4042:G4042" si="2360">+F1431</f>
        <v>3.96</v>
      </c>
      <c r="G4042" s="138">
        <f t="shared" si="2360"/>
        <v>0.7</v>
      </c>
      <c r="H4042" s="750">
        <f t="shared" si="2337"/>
        <v>0.98760000000000026</v>
      </c>
      <c r="I4042" s="139"/>
      <c r="J4042" s="750">
        <f t="shared" si="2351"/>
        <v>2.7376272000000004</v>
      </c>
    </row>
    <row r="4043" spans="1:10">
      <c r="A4043" s="1320"/>
      <c r="B4043" s="1321"/>
      <c r="C4043" s="1321"/>
      <c r="D4043" s="1322"/>
      <c r="E4043" s="119" t="str">
        <f t="shared" si="2333"/>
        <v>DOMICILIARIA 8</v>
      </c>
      <c r="F4043" s="637">
        <f t="shared" ref="F4043:G4043" si="2361">+F1432</f>
        <v>6.13</v>
      </c>
      <c r="G4043" s="138">
        <f t="shared" si="2361"/>
        <v>0.7</v>
      </c>
      <c r="H4043" s="750">
        <f t="shared" si="2337"/>
        <v>0.98760000000000026</v>
      </c>
      <c r="I4043" s="139"/>
      <c r="J4043" s="750">
        <f t="shared" si="2351"/>
        <v>4.2377916000000004</v>
      </c>
    </row>
    <row r="4044" spans="1:10">
      <c r="A4044" s="1320"/>
      <c r="B4044" s="1321"/>
      <c r="C4044" s="1321"/>
      <c r="D4044" s="1322"/>
      <c r="E4044" s="119" t="str">
        <f t="shared" si="2333"/>
        <v>DOMICILIARIA 9</v>
      </c>
      <c r="F4044" s="637">
        <f t="shared" ref="F4044:G4044" si="2362">+F1433</f>
        <v>5.04</v>
      </c>
      <c r="G4044" s="138">
        <f t="shared" si="2362"/>
        <v>0.7</v>
      </c>
      <c r="H4044" s="750">
        <f t="shared" si="2337"/>
        <v>0.98760000000000026</v>
      </c>
      <c r="I4044" s="139"/>
      <c r="J4044" s="750">
        <f t="shared" si="2351"/>
        <v>3.4842528000000006</v>
      </c>
    </row>
    <row r="4045" spans="1:10">
      <c r="A4045" s="1320"/>
      <c r="B4045" s="1321"/>
      <c r="C4045" s="1321"/>
      <c r="D4045" s="1322"/>
      <c r="E4045" s="119" t="str">
        <f t="shared" si="2333"/>
        <v>DOMICILIARIA 10</v>
      </c>
      <c r="F4045" s="637">
        <f t="shared" ref="F4045:G4045" si="2363">+F1434</f>
        <v>3.95</v>
      </c>
      <c r="G4045" s="138">
        <f t="shared" si="2363"/>
        <v>0.7</v>
      </c>
      <c r="H4045" s="750">
        <f t="shared" si="2337"/>
        <v>0.98760000000000026</v>
      </c>
      <c r="I4045" s="139"/>
      <c r="J4045" s="750">
        <f t="shared" si="2351"/>
        <v>2.7307140000000008</v>
      </c>
    </row>
    <row r="4046" spans="1:10">
      <c r="A4046" s="1320"/>
      <c r="B4046" s="1321"/>
      <c r="C4046" s="1321"/>
      <c r="D4046" s="1322"/>
      <c r="E4046" s="119" t="str">
        <f t="shared" si="2333"/>
        <v>DOMICILIARIA 11</v>
      </c>
      <c r="F4046" s="637">
        <f t="shared" ref="F4046:G4046" si="2364">+F1435</f>
        <v>7.36</v>
      </c>
      <c r="G4046" s="138">
        <f t="shared" si="2364"/>
        <v>0.7</v>
      </c>
      <c r="H4046" s="750">
        <f t="shared" si="2337"/>
        <v>0.98760000000000026</v>
      </c>
      <c r="I4046" s="139"/>
      <c r="J4046" s="750">
        <f t="shared" si="2351"/>
        <v>5.0881152000000016</v>
      </c>
    </row>
    <row r="4047" spans="1:10">
      <c r="A4047" s="1320"/>
      <c r="B4047" s="1321"/>
      <c r="C4047" s="1321"/>
      <c r="D4047" s="1322"/>
      <c r="E4047" s="119" t="str">
        <f t="shared" si="2333"/>
        <v>DOMICILIARIA 12</v>
      </c>
      <c r="F4047" s="637">
        <f t="shared" ref="F4047:G4047" si="2365">+F1436</f>
        <v>2.91</v>
      </c>
      <c r="G4047" s="138">
        <f t="shared" si="2365"/>
        <v>0.7</v>
      </c>
      <c r="H4047" s="750">
        <f t="shared" si="2337"/>
        <v>0.98760000000000026</v>
      </c>
      <c r="I4047" s="139"/>
      <c r="J4047" s="750">
        <f t="shared" si="2351"/>
        <v>2.0117412000000003</v>
      </c>
    </row>
    <row r="4048" spans="1:10">
      <c r="A4048" s="1320"/>
      <c r="B4048" s="1321"/>
      <c r="C4048" s="1321"/>
      <c r="D4048" s="1322"/>
      <c r="E4048" s="119" t="str">
        <f t="shared" si="2333"/>
        <v>P17 A P18</v>
      </c>
      <c r="F4048" s="637">
        <f t="shared" ref="F4048:G4048" si="2366">+F1437</f>
        <v>0</v>
      </c>
      <c r="G4048" s="138">
        <f t="shared" si="2366"/>
        <v>0</v>
      </c>
      <c r="H4048" s="750">
        <f t="shared" si="2337"/>
        <v>-0.65240000000000009</v>
      </c>
      <c r="I4048" s="139"/>
      <c r="J4048" s="750">
        <f t="shared" si="2351"/>
        <v>0</v>
      </c>
    </row>
    <row r="4049" spans="1:10">
      <c r="A4049" s="1320"/>
      <c r="B4049" s="1321"/>
      <c r="C4049" s="1321"/>
      <c r="D4049" s="1322"/>
      <c r="E4049" s="119" t="str">
        <f t="shared" si="2333"/>
        <v>DOMICILIARIA 1</v>
      </c>
      <c r="F4049" s="637">
        <f t="shared" ref="F4049:G4049" si="2367">+F1438</f>
        <v>3.79</v>
      </c>
      <c r="G4049" s="138">
        <f t="shared" si="2367"/>
        <v>0.85</v>
      </c>
      <c r="H4049" s="750">
        <f t="shared" si="2337"/>
        <v>1</v>
      </c>
      <c r="I4049" s="139"/>
      <c r="J4049" s="750">
        <f t="shared" si="2351"/>
        <v>3.2214999999999998</v>
      </c>
    </row>
    <row r="4050" spans="1:10">
      <c r="A4050" s="1320"/>
      <c r="B4050" s="1321"/>
      <c r="C4050" s="1321"/>
      <c r="D4050" s="1322"/>
      <c r="E4050" s="119" t="str">
        <f t="shared" si="2333"/>
        <v>DOMICILIARIA 2</v>
      </c>
      <c r="F4050" s="637">
        <f t="shared" ref="F4050:G4050" si="2368">+F1439</f>
        <v>8.18</v>
      </c>
      <c r="G4050" s="138">
        <f t="shared" si="2368"/>
        <v>0.85</v>
      </c>
      <c r="H4050" s="750">
        <f t="shared" si="2337"/>
        <v>1</v>
      </c>
      <c r="I4050" s="139"/>
      <c r="J4050" s="750">
        <f t="shared" si="2351"/>
        <v>6.9529999999999994</v>
      </c>
    </row>
    <row r="4051" spans="1:10">
      <c r="A4051" s="1320"/>
      <c r="B4051" s="1321"/>
      <c r="C4051" s="1321"/>
      <c r="D4051" s="1322"/>
      <c r="E4051" s="119" t="str">
        <f t="shared" si="2333"/>
        <v>DOMICILIARIA 3</v>
      </c>
      <c r="F4051" s="637">
        <f t="shared" ref="F4051:G4051" si="2369">+F1440</f>
        <v>3.97</v>
      </c>
      <c r="G4051" s="138">
        <f t="shared" si="2369"/>
        <v>0.85</v>
      </c>
      <c r="H4051" s="750">
        <f t="shared" si="2337"/>
        <v>1</v>
      </c>
      <c r="I4051" s="139"/>
      <c r="J4051" s="750">
        <f t="shared" si="2351"/>
        <v>3.3745000000000003</v>
      </c>
    </row>
    <row r="4052" spans="1:10">
      <c r="A4052" s="1320"/>
      <c r="B4052" s="1321"/>
      <c r="C4052" s="1321"/>
      <c r="D4052" s="1322"/>
      <c r="E4052" s="119" t="str">
        <f t="shared" si="2333"/>
        <v>DOMICILIARIA 4</v>
      </c>
      <c r="F4052" s="637">
        <f t="shared" ref="F4052:G4052" si="2370">+F1441</f>
        <v>4.34</v>
      </c>
      <c r="G4052" s="138">
        <f t="shared" si="2370"/>
        <v>0.85</v>
      </c>
      <c r="H4052" s="750">
        <f t="shared" si="2337"/>
        <v>1</v>
      </c>
      <c r="I4052" s="139"/>
      <c r="J4052" s="750">
        <f t="shared" si="2351"/>
        <v>3.6889999999999996</v>
      </c>
    </row>
    <row r="4053" spans="1:10">
      <c r="A4053" s="1320"/>
      <c r="B4053" s="1321"/>
      <c r="C4053" s="1321"/>
      <c r="D4053" s="1322"/>
      <c r="E4053" s="119" t="str">
        <f t="shared" si="2333"/>
        <v>DOMICILIARIA 5</v>
      </c>
      <c r="F4053" s="637">
        <f t="shared" ref="F4053:G4053" si="2371">+F1442</f>
        <v>3.73</v>
      </c>
      <c r="G4053" s="138">
        <f t="shared" si="2371"/>
        <v>0.85</v>
      </c>
      <c r="H4053" s="750">
        <f t="shared" si="2337"/>
        <v>1</v>
      </c>
      <c r="I4053" s="139"/>
      <c r="J4053" s="750">
        <f t="shared" si="2351"/>
        <v>3.1705000000000001</v>
      </c>
    </row>
    <row r="4054" spans="1:10">
      <c r="A4054" s="1320"/>
      <c r="B4054" s="1321"/>
      <c r="C4054" s="1321"/>
      <c r="D4054" s="1322"/>
      <c r="E4054" s="119" t="str">
        <f t="shared" si="2333"/>
        <v>DOMICILIARIA 6</v>
      </c>
      <c r="F4054" s="637">
        <f t="shared" ref="F4054:G4054" si="2372">+F1443</f>
        <v>5.28</v>
      </c>
      <c r="G4054" s="138">
        <f t="shared" si="2372"/>
        <v>0.85</v>
      </c>
      <c r="H4054" s="750">
        <f t="shared" si="2337"/>
        <v>1</v>
      </c>
      <c r="I4054" s="139"/>
      <c r="J4054" s="750">
        <f t="shared" si="2351"/>
        <v>4.4880000000000004</v>
      </c>
    </row>
    <row r="4055" spans="1:10">
      <c r="A4055" s="1320"/>
      <c r="B4055" s="1321"/>
      <c r="C4055" s="1321"/>
      <c r="D4055" s="1322"/>
      <c r="E4055" s="119" t="str">
        <f t="shared" si="2333"/>
        <v>DOMICILIARIA 7</v>
      </c>
      <c r="F4055" s="637">
        <f t="shared" ref="F4055:G4055" si="2373">+F1444</f>
        <v>7.2</v>
      </c>
      <c r="G4055" s="138">
        <f t="shared" si="2373"/>
        <v>0.85</v>
      </c>
      <c r="H4055" s="750">
        <f t="shared" si="2337"/>
        <v>1</v>
      </c>
      <c r="I4055" s="139"/>
      <c r="J4055" s="750">
        <f t="shared" si="2351"/>
        <v>6.12</v>
      </c>
    </row>
    <row r="4056" spans="1:10">
      <c r="A4056" s="1320"/>
      <c r="B4056" s="1321"/>
      <c r="C4056" s="1321"/>
      <c r="D4056" s="1322"/>
      <c r="E4056" s="119" t="str">
        <f t="shared" si="2333"/>
        <v>DOMICILIARIA 8</v>
      </c>
      <c r="F4056" s="637">
        <f t="shared" ref="F4056:G4056" si="2374">+F1445</f>
        <v>5.77</v>
      </c>
      <c r="G4056" s="138">
        <f t="shared" si="2374"/>
        <v>0.85</v>
      </c>
      <c r="H4056" s="750">
        <f t="shared" si="2337"/>
        <v>1</v>
      </c>
      <c r="I4056" s="139"/>
      <c r="J4056" s="750">
        <f t="shared" si="2351"/>
        <v>4.9044999999999996</v>
      </c>
    </row>
    <row r="4057" spans="1:10">
      <c r="A4057" s="1320"/>
      <c r="B4057" s="1321"/>
      <c r="C4057" s="1321"/>
      <c r="D4057" s="1322"/>
      <c r="E4057" s="119" t="str">
        <f t="shared" si="2333"/>
        <v>DOMICILIARIA 9</v>
      </c>
      <c r="F4057" s="637">
        <f t="shared" ref="F4057:G4057" si="2375">+F1446</f>
        <v>5.55</v>
      </c>
      <c r="G4057" s="138">
        <f t="shared" si="2375"/>
        <v>0.85</v>
      </c>
      <c r="H4057" s="750">
        <f t="shared" si="2337"/>
        <v>1</v>
      </c>
      <c r="I4057" s="139"/>
      <c r="J4057" s="750">
        <f t="shared" si="2351"/>
        <v>4.7174999999999994</v>
      </c>
    </row>
    <row r="4058" spans="1:10">
      <c r="A4058" s="1320"/>
      <c r="B4058" s="1321"/>
      <c r="C4058" s="1321"/>
      <c r="D4058" s="1322"/>
      <c r="E4058" s="119" t="str">
        <f t="shared" si="2333"/>
        <v>DOMICILIARIA 10</v>
      </c>
      <c r="F4058" s="637">
        <f t="shared" ref="F4058:G4058" si="2376">+F1447</f>
        <v>5.0199999999999996</v>
      </c>
      <c r="G4058" s="138">
        <f t="shared" si="2376"/>
        <v>0.85</v>
      </c>
      <c r="H4058" s="750">
        <f t="shared" si="2337"/>
        <v>1</v>
      </c>
      <c r="I4058" s="139"/>
      <c r="J4058" s="750">
        <f t="shared" si="2351"/>
        <v>4.2669999999999995</v>
      </c>
    </row>
    <row r="4059" spans="1:10">
      <c r="A4059" s="1320"/>
      <c r="B4059" s="1321"/>
      <c r="C4059" s="1321"/>
      <c r="D4059" s="1322"/>
      <c r="E4059" s="119" t="str">
        <f t="shared" si="2333"/>
        <v>P52 A P54</v>
      </c>
      <c r="F4059" s="637">
        <f t="shared" ref="F4059:G4059" si="2377">+F1448</f>
        <v>0</v>
      </c>
      <c r="G4059" s="138">
        <f t="shared" si="2377"/>
        <v>0</v>
      </c>
      <c r="H4059" s="750">
        <f t="shared" si="2337"/>
        <v>-0.65240000000000009</v>
      </c>
      <c r="I4059" s="139"/>
      <c r="J4059" s="750">
        <f t="shared" si="2351"/>
        <v>0</v>
      </c>
    </row>
    <row r="4060" spans="1:10">
      <c r="A4060" s="1320"/>
      <c r="B4060" s="1321"/>
      <c r="C4060" s="1321"/>
      <c r="D4060" s="1322"/>
      <c r="E4060" s="119" t="str">
        <f t="shared" si="2333"/>
        <v>DOMICILIARIA 1</v>
      </c>
      <c r="F4060" s="637">
        <f t="shared" ref="F4060:G4060" si="2378">+F1449</f>
        <v>5.27</v>
      </c>
      <c r="G4060" s="138">
        <f t="shared" si="2378"/>
        <v>0.7</v>
      </c>
      <c r="H4060" s="750">
        <f t="shared" si="2337"/>
        <v>1</v>
      </c>
      <c r="I4060" s="139"/>
      <c r="J4060" s="750">
        <f t="shared" si="2351"/>
        <v>3.6889999999999996</v>
      </c>
    </row>
    <row r="4061" spans="1:10">
      <c r="A4061" s="1320"/>
      <c r="B4061" s="1321"/>
      <c r="C4061" s="1321"/>
      <c r="D4061" s="1322"/>
      <c r="E4061" s="119" t="str">
        <f t="shared" si="2333"/>
        <v>DOMICILIARIA 2</v>
      </c>
      <c r="F4061" s="637">
        <f t="shared" ref="F4061:G4061" si="2379">+F1450</f>
        <v>3.92</v>
      </c>
      <c r="G4061" s="138">
        <f t="shared" si="2379"/>
        <v>0.7</v>
      </c>
      <c r="H4061" s="750">
        <f t="shared" si="2337"/>
        <v>1</v>
      </c>
      <c r="I4061" s="139"/>
      <c r="J4061" s="750">
        <f t="shared" si="2351"/>
        <v>2.7439999999999998</v>
      </c>
    </row>
    <row r="4062" spans="1:10">
      <c r="A4062" s="1320"/>
      <c r="B4062" s="1321"/>
      <c r="C4062" s="1321"/>
      <c r="D4062" s="1322"/>
      <c r="E4062" s="119" t="str">
        <f t="shared" si="2333"/>
        <v>DOMICILIARIA 3</v>
      </c>
      <c r="F4062" s="637">
        <f t="shared" ref="F4062:G4062" si="2380">+F1451</f>
        <v>3.31</v>
      </c>
      <c r="G4062" s="138">
        <f t="shared" si="2380"/>
        <v>0.7</v>
      </c>
      <c r="H4062" s="750">
        <f t="shared" si="2337"/>
        <v>1</v>
      </c>
      <c r="I4062" s="139"/>
      <c r="J4062" s="750">
        <f t="shared" si="2351"/>
        <v>2.3169999999999997</v>
      </c>
    </row>
    <row r="4063" spans="1:10">
      <c r="A4063" s="1320"/>
      <c r="B4063" s="1321"/>
      <c r="C4063" s="1321"/>
      <c r="D4063" s="1322"/>
      <c r="E4063" s="119" t="str">
        <f t="shared" si="2333"/>
        <v>DOMICILIARIA 4</v>
      </c>
      <c r="F4063" s="637">
        <f t="shared" ref="F4063:G4063" si="2381">+F1452</f>
        <v>3.19</v>
      </c>
      <c r="G4063" s="138">
        <f t="shared" si="2381"/>
        <v>0.7</v>
      </c>
      <c r="H4063" s="750">
        <f t="shared" si="2337"/>
        <v>1</v>
      </c>
      <c r="I4063" s="139"/>
      <c r="J4063" s="750">
        <f t="shared" si="2351"/>
        <v>2.2329999999999997</v>
      </c>
    </row>
    <row r="4064" spans="1:10">
      <c r="A4064" s="1320"/>
      <c r="B4064" s="1321"/>
      <c r="C4064" s="1321"/>
      <c r="D4064" s="1322"/>
      <c r="E4064" s="119" t="str">
        <f t="shared" si="2333"/>
        <v>DOMICILIARIA 5</v>
      </c>
      <c r="F4064" s="637">
        <f t="shared" ref="F4064:G4064" si="2382">+F1453</f>
        <v>2.75</v>
      </c>
      <c r="G4064" s="138">
        <f t="shared" si="2382"/>
        <v>0.7</v>
      </c>
      <c r="H4064" s="750">
        <f t="shared" si="2337"/>
        <v>1</v>
      </c>
      <c r="I4064" s="139"/>
      <c r="J4064" s="750">
        <f t="shared" si="2351"/>
        <v>1.9249999999999998</v>
      </c>
    </row>
    <row r="4065" spans="1:10">
      <c r="A4065" s="1320"/>
      <c r="B4065" s="1321"/>
      <c r="C4065" s="1321"/>
      <c r="D4065" s="1322"/>
      <c r="E4065" s="119" t="str">
        <f t="shared" si="2333"/>
        <v>DOMICILIARIA 6</v>
      </c>
      <c r="F4065" s="637">
        <f t="shared" ref="F4065:G4065" si="2383">+F1454</f>
        <v>5.76</v>
      </c>
      <c r="G4065" s="138">
        <f t="shared" si="2383"/>
        <v>0.7</v>
      </c>
      <c r="H4065" s="750">
        <f t="shared" si="2337"/>
        <v>1</v>
      </c>
      <c r="I4065" s="139"/>
      <c r="J4065" s="750">
        <f t="shared" si="2351"/>
        <v>4.032</v>
      </c>
    </row>
    <row r="4066" spans="1:10">
      <c r="A4066" s="1320"/>
      <c r="B4066" s="1321"/>
      <c r="C4066" s="1321"/>
      <c r="D4066" s="1322"/>
      <c r="E4066" s="119" t="str">
        <f t="shared" si="2333"/>
        <v>DOMICILIARIA 7</v>
      </c>
      <c r="F4066" s="637">
        <f t="shared" ref="F4066:G4066" si="2384">+F1455</f>
        <v>2.39</v>
      </c>
      <c r="G4066" s="138">
        <f t="shared" si="2384"/>
        <v>0.7</v>
      </c>
      <c r="H4066" s="750">
        <f t="shared" si="2337"/>
        <v>1</v>
      </c>
      <c r="I4066" s="139"/>
      <c r="J4066" s="750">
        <f t="shared" si="2351"/>
        <v>1.673</v>
      </c>
    </row>
    <row r="4067" spans="1:10">
      <c r="A4067" s="1320"/>
      <c r="B4067" s="1321"/>
      <c r="C4067" s="1321"/>
      <c r="D4067" s="1322"/>
      <c r="E4067" s="119" t="str">
        <f t="shared" si="2333"/>
        <v>DOMICILIARIA 8</v>
      </c>
      <c r="F4067" s="637">
        <f t="shared" ref="F4067:G4067" si="2385">+F1456</f>
        <v>1.76</v>
      </c>
      <c r="G4067" s="138">
        <f t="shared" si="2385"/>
        <v>0.7</v>
      </c>
      <c r="H4067" s="750">
        <f t="shared" si="2337"/>
        <v>1</v>
      </c>
      <c r="I4067" s="139"/>
      <c r="J4067" s="750">
        <f t="shared" si="2351"/>
        <v>1.232</v>
      </c>
    </row>
    <row r="4068" spans="1:10">
      <c r="A4068" s="1320"/>
      <c r="B4068" s="1321"/>
      <c r="C4068" s="1321"/>
      <c r="D4068" s="1322"/>
      <c r="E4068" s="119" t="str">
        <f t="shared" si="2333"/>
        <v>DOMICILIARIA 9</v>
      </c>
      <c r="F4068" s="637">
        <f t="shared" ref="F4068:G4068" si="2386">+F1457</f>
        <v>5.31</v>
      </c>
      <c r="G4068" s="138">
        <f t="shared" si="2386"/>
        <v>0.7</v>
      </c>
      <c r="H4068" s="750">
        <f t="shared" si="2337"/>
        <v>1</v>
      </c>
      <c r="I4068" s="139"/>
      <c r="J4068" s="750">
        <f t="shared" si="2351"/>
        <v>3.7169999999999996</v>
      </c>
    </row>
    <row r="4069" spans="1:10">
      <c r="A4069" s="1320"/>
      <c r="B4069" s="1321"/>
      <c r="C4069" s="1321"/>
      <c r="D4069" s="1322"/>
      <c r="E4069" s="119" t="str">
        <f t="shared" si="2333"/>
        <v>P19 A P20</v>
      </c>
      <c r="F4069" s="637">
        <f t="shared" ref="F4069:G4069" si="2387">+F1458</f>
        <v>0</v>
      </c>
      <c r="G4069" s="138">
        <f t="shared" si="2387"/>
        <v>0</v>
      </c>
      <c r="H4069" s="750">
        <f t="shared" si="2337"/>
        <v>-0.65240000000000009</v>
      </c>
      <c r="I4069" s="139"/>
      <c r="J4069" s="750">
        <f t="shared" si="2351"/>
        <v>0</v>
      </c>
    </row>
    <row r="4070" spans="1:10">
      <c r="A4070" s="1320"/>
      <c r="B4070" s="1321"/>
      <c r="C4070" s="1321"/>
      <c r="D4070" s="1322"/>
      <c r="E4070" s="119" t="str">
        <f t="shared" si="2333"/>
        <v>DOMICILIARIA 1</v>
      </c>
      <c r="F4070" s="637">
        <f t="shared" ref="F4070:G4070" si="2388">+F1459</f>
        <v>7.01</v>
      </c>
      <c r="G4070" s="138">
        <f t="shared" si="2388"/>
        <v>0.7</v>
      </c>
      <c r="H4070" s="750">
        <f t="shared" si="2337"/>
        <v>1</v>
      </c>
      <c r="I4070" s="139"/>
      <c r="J4070" s="750">
        <f t="shared" si="2351"/>
        <v>4.9069999999999991</v>
      </c>
    </row>
    <row r="4071" spans="1:10">
      <c r="A4071" s="1320"/>
      <c r="B4071" s="1321"/>
      <c r="C4071" s="1321"/>
      <c r="D4071" s="1322"/>
      <c r="E4071" s="119" t="str">
        <f t="shared" si="2333"/>
        <v>DOMICILIARIA 2</v>
      </c>
      <c r="F4071" s="637">
        <f t="shared" ref="F4071:G4071" si="2389">+F1460</f>
        <v>7.04</v>
      </c>
      <c r="G4071" s="138">
        <f t="shared" si="2389"/>
        <v>0.7</v>
      </c>
      <c r="H4071" s="750">
        <f t="shared" si="2337"/>
        <v>1</v>
      </c>
      <c r="I4071" s="139"/>
      <c r="J4071" s="750">
        <f t="shared" si="2351"/>
        <v>4.9279999999999999</v>
      </c>
    </row>
    <row r="4072" spans="1:10">
      <c r="A4072" s="1320"/>
      <c r="B4072" s="1321"/>
      <c r="C4072" s="1321"/>
      <c r="D4072" s="1322"/>
      <c r="E4072" s="119" t="str">
        <f t="shared" si="2333"/>
        <v>DOMICILIARIA 3</v>
      </c>
      <c r="F4072" s="637">
        <f t="shared" ref="F4072:G4072" si="2390">+F1461</f>
        <v>6.88</v>
      </c>
      <c r="G4072" s="138">
        <f t="shared" si="2390"/>
        <v>0.7</v>
      </c>
      <c r="H4072" s="750">
        <f t="shared" si="2337"/>
        <v>1</v>
      </c>
      <c r="I4072" s="139"/>
      <c r="J4072" s="750">
        <f t="shared" si="2351"/>
        <v>4.8159999999999998</v>
      </c>
    </row>
    <row r="4073" spans="1:10">
      <c r="A4073" s="1320"/>
      <c r="B4073" s="1321"/>
      <c r="C4073" s="1321"/>
      <c r="D4073" s="1322"/>
      <c r="E4073" s="119" t="str">
        <f t="shared" si="2333"/>
        <v>DOMICILIARIA 4</v>
      </c>
      <c r="F4073" s="637">
        <f t="shared" ref="F4073:G4073" si="2391">+F1462</f>
        <v>4.51</v>
      </c>
      <c r="G4073" s="138">
        <f t="shared" si="2391"/>
        <v>0.7</v>
      </c>
      <c r="H4073" s="750">
        <f t="shared" si="2337"/>
        <v>1</v>
      </c>
      <c r="I4073" s="139"/>
      <c r="J4073" s="750">
        <f t="shared" si="2351"/>
        <v>3.1569999999999996</v>
      </c>
    </row>
    <row r="4074" spans="1:10">
      <c r="A4074" s="1320"/>
      <c r="B4074" s="1321"/>
      <c r="C4074" s="1321"/>
      <c r="D4074" s="1322"/>
      <c r="E4074" s="119" t="str">
        <f t="shared" si="2333"/>
        <v>DOMICILIARIA 5</v>
      </c>
      <c r="F4074" s="637">
        <f t="shared" ref="F4074:G4074" si="2392">+F1463</f>
        <v>6.54</v>
      </c>
      <c r="G4074" s="138">
        <f t="shared" si="2392"/>
        <v>0.7</v>
      </c>
      <c r="H4074" s="750">
        <f t="shared" si="2337"/>
        <v>1</v>
      </c>
      <c r="I4074" s="139"/>
      <c r="J4074" s="750">
        <f t="shared" si="2351"/>
        <v>4.5779999999999994</v>
      </c>
    </row>
    <row r="4075" spans="1:10">
      <c r="A4075" s="1320"/>
      <c r="B4075" s="1321"/>
      <c r="C4075" s="1321"/>
      <c r="D4075" s="1322"/>
      <c r="E4075" s="119" t="str">
        <f t="shared" si="2333"/>
        <v>DOMICILIARIA 6</v>
      </c>
      <c r="F4075" s="637">
        <f t="shared" ref="F4075:G4075" si="2393">+F1464</f>
        <v>6.43</v>
      </c>
      <c r="G4075" s="138">
        <f t="shared" si="2393"/>
        <v>0.7</v>
      </c>
      <c r="H4075" s="750">
        <f t="shared" si="2337"/>
        <v>1</v>
      </c>
      <c r="I4075" s="139"/>
      <c r="J4075" s="750">
        <f t="shared" si="2351"/>
        <v>4.5009999999999994</v>
      </c>
    </row>
    <row r="4076" spans="1:10">
      <c r="A4076" s="1320"/>
      <c r="B4076" s="1321"/>
      <c r="C4076" s="1321"/>
      <c r="D4076" s="1322"/>
      <c r="E4076" s="119" t="str">
        <f t="shared" si="2333"/>
        <v>DOMICILIARIA 7</v>
      </c>
      <c r="F4076" s="637">
        <f t="shared" ref="F4076:G4076" si="2394">+F1465</f>
        <v>6.32</v>
      </c>
      <c r="G4076" s="138">
        <f t="shared" si="2394"/>
        <v>0.7</v>
      </c>
      <c r="H4076" s="750">
        <f t="shared" si="2337"/>
        <v>1</v>
      </c>
      <c r="I4076" s="139"/>
      <c r="J4076" s="750">
        <f t="shared" si="2351"/>
        <v>4.4239999999999995</v>
      </c>
    </row>
    <row r="4077" spans="1:10">
      <c r="A4077" s="1320"/>
      <c r="B4077" s="1321"/>
      <c r="C4077" s="1321"/>
      <c r="D4077" s="1322"/>
      <c r="E4077" s="119" t="str">
        <f t="shared" si="2333"/>
        <v>P20 A P21</v>
      </c>
      <c r="F4077" s="637">
        <f t="shared" ref="F4077:G4077" si="2395">+F1466</f>
        <v>0</v>
      </c>
      <c r="G4077" s="138">
        <f t="shared" si="2395"/>
        <v>0</v>
      </c>
      <c r="H4077" s="750">
        <f t="shared" si="2337"/>
        <v>-0.65240000000000009</v>
      </c>
      <c r="I4077" s="139"/>
      <c r="J4077" s="750">
        <f t="shared" si="2351"/>
        <v>0</v>
      </c>
    </row>
    <row r="4078" spans="1:10">
      <c r="A4078" s="1320"/>
      <c r="B4078" s="1321"/>
      <c r="C4078" s="1321"/>
      <c r="D4078" s="1322"/>
      <c r="E4078" s="119" t="str">
        <f t="shared" si="2333"/>
        <v>DOMICILIARIA 1</v>
      </c>
      <c r="F4078" s="637">
        <f t="shared" ref="F4078:G4078" si="2396">+F1467</f>
        <v>6.37</v>
      </c>
      <c r="G4078" s="138">
        <f t="shared" si="2396"/>
        <v>0.7</v>
      </c>
      <c r="H4078" s="750">
        <f t="shared" si="2337"/>
        <v>1</v>
      </c>
      <c r="I4078" s="139"/>
      <c r="J4078" s="750">
        <f t="shared" si="2351"/>
        <v>4.4589999999999996</v>
      </c>
    </row>
    <row r="4079" spans="1:10">
      <c r="A4079" s="1320"/>
      <c r="B4079" s="1321"/>
      <c r="C4079" s="1321"/>
      <c r="D4079" s="1322"/>
      <c r="E4079" s="119" t="str">
        <f t="shared" si="2333"/>
        <v>DOMICILIARIA 2</v>
      </c>
      <c r="F4079" s="637">
        <f t="shared" ref="F4079:G4079" si="2397">+F1468</f>
        <v>5.61</v>
      </c>
      <c r="G4079" s="138">
        <f t="shared" si="2397"/>
        <v>0.7</v>
      </c>
      <c r="H4079" s="750">
        <f t="shared" si="2337"/>
        <v>1</v>
      </c>
      <c r="I4079" s="139"/>
      <c r="J4079" s="750">
        <f t="shared" si="2351"/>
        <v>3.927</v>
      </c>
    </row>
    <row r="4080" spans="1:10">
      <c r="A4080" s="1320"/>
      <c r="B4080" s="1321"/>
      <c r="C4080" s="1321"/>
      <c r="D4080" s="1322"/>
      <c r="E4080" s="119" t="str">
        <f t="shared" si="2333"/>
        <v>DOMICILIARIA 3</v>
      </c>
      <c r="F4080" s="637">
        <f t="shared" ref="F4080:G4080" si="2398">+F1469</f>
        <v>5.96</v>
      </c>
      <c r="G4080" s="138">
        <f t="shared" si="2398"/>
        <v>0.7</v>
      </c>
      <c r="H4080" s="750">
        <f t="shared" si="2337"/>
        <v>1</v>
      </c>
      <c r="I4080" s="139"/>
      <c r="J4080" s="750">
        <f t="shared" si="2351"/>
        <v>4.1719999999999997</v>
      </c>
    </row>
    <row r="4081" spans="1:10">
      <c r="A4081" s="1320"/>
      <c r="B4081" s="1321"/>
      <c r="C4081" s="1321"/>
      <c r="D4081" s="1322"/>
      <c r="E4081" s="119" t="str">
        <f t="shared" si="2333"/>
        <v>DOMICILIARIA 4</v>
      </c>
      <c r="F4081" s="637">
        <f t="shared" ref="F4081:G4081" si="2399">+F1470</f>
        <v>5.98</v>
      </c>
      <c r="G4081" s="138">
        <f t="shared" si="2399"/>
        <v>0.7</v>
      </c>
      <c r="H4081" s="750">
        <f t="shared" si="2337"/>
        <v>1</v>
      </c>
      <c r="I4081" s="139"/>
      <c r="J4081" s="750">
        <f t="shared" si="2351"/>
        <v>4.1859999999999999</v>
      </c>
    </row>
    <row r="4082" spans="1:10">
      <c r="A4082" s="1320"/>
      <c r="B4082" s="1321"/>
      <c r="C4082" s="1321"/>
      <c r="D4082" s="1322"/>
      <c r="E4082" s="119" t="str">
        <f t="shared" ref="E4082:E4145" si="2400">E1471</f>
        <v>DOMICILIARIA 5</v>
      </c>
      <c r="F4082" s="637">
        <f t="shared" ref="F4082:G4082" si="2401">+F1471</f>
        <v>5.97</v>
      </c>
      <c r="G4082" s="138">
        <f t="shared" si="2401"/>
        <v>0.7</v>
      </c>
      <c r="H4082" s="750">
        <f t="shared" si="2337"/>
        <v>1</v>
      </c>
      <c r="I4082" s="139"/>
      <c r="J4082" s="750">
        <f t="shared" si="2351"/>
        <v>4.1789999999999994</v>
      </c>
    </row>
    <row r="4083" spans="1:10">
      <c r="A4083" s="1320"/>
      <c r="B4083" s="1321"/>
      <c r="C4083" s="1321"/>
      <c r="D4083" s="1322"/>
      <c r="E4083" s="119" t="str">
        <f t="shared" si="2400"/>
        <v>DOMICILIARIA 6</v>
      </c>
      <c r="F4083" s="637">
        <f t="shared" ref="F4083:G4083" si="2402">+F1472</f>
        <v>6.35</v>
      </c>
      <c r="G4083" s="138">
        <f t="shared" si="2402"/>
        <v>0.7</v>
      </c>
      <c r="H4083" s="750">
        <f t="shared" si="2337"/>
        <v>1</v>
      </c>
      <c r="I4083" s="139"/>
      <c r="J4083" s="750">
        <f t="shared" si="2351"/>
        <v>4.4449999999999994</v>
      </c>
    </row>
    <row r="4084" spans="1:10">
      <c r="A4084" s="1320"/>
      <c r="B4084" s="1321"/>
      <c r="C4084" s="1321"/>
      <c r="D4084" s="1322"/>
      <c r="E4084" s="119" t="str">
        <f t="shared" si="2400"/>
        <v>DOMICILIARIA 7</v>
      </c>
      <c r="F4084" s="637">
        <f t="shared" ref="F4084:G4084" si="2403">+F1473</f>
        <v>6.7</v>
      </c>
      <c r="G4084" s="138">
        <f t="shared" si="2403"/>
        <v>0.7</v>
      </c>
      <c r="H4084" s="750">
        <f t="shared" ref="H4084:H4147" si="2404">1+M4954</f>
        <v>1</v>
      </c>
      <c r="I4084" s="139"/>
      <c r="J4084" s="750">
        <f t="shared" si="2351"/>
        <v>4.6899999999999995</v>
      </c>
    </row>
    <row r="4085" spans="1:10">
      <c r="A4085" s="1320"/>
      <c r="B4085" s="1321"/>
      <c r="C4085" s="1321"/>
      <c r="D4085" s="1322"/>
      <c r="E4085" s="119" t="str">
        <f t="shared" si="2400"/>
        <v>DOMICILIARIA 8</v>
      </c>
      <c r="F4085" s="637">
        <f t="shared" ref="F4085:G4085" si="2405">+F1474</f>
        <v>6.2</v>
      </c>
      <c r="G4085" s="138">
        <f t="shared" si="2405"/>
        <v>0.7</v>
      </c>
      <c r="H4085" s="750">
        <f t="shared" si="2404"/>
        <v>1</v>
      </c>
      <c r="I4085" s="139"/>
      <c r="J4085" s="750">
        <f t="shared" si="2351"/>
        <v>4.34</v>
      </c>
    </row>
    <row r="4086" spans="1:10">
      <c r="A4086" s="1320"/>
      <c r="B4086" s="1321"/>
      <c r="C4086" s="1321"/>
      <c r="D4086" s="1322"/>
      <c r="E4086" s="119" t="str">
        <f t="shared" si="2400"/>
        <v>DOMICILIARIA 9</v>
      </c>
      <c r="F4086" s="637">
        <f t="shared" ref="F4086:G4086" si="2406">+F1475</f>
        <v>6.13</v>
      </c>
      <c r="G4086" s="138">
        <f t="shared" si="2406"/>
        <v>0.7</v>
      </c>
      <c r="H4086" s="750">
        <f t="shared" si="2404"/>
        <v>1</v>
      </c>
      <c r="I4086" s="139"/>
      <c r="J4086" s="750">
        <f t="shared" si="2351"/>
        <v>4.2909999999999995</v>
      </c>
    </row>
    <row r="4087" spans="1:10">
      <c r="A4087" s="1320"/>
      <c r="B4087" s="1321"/>
      <c r="C4087" s="1321"/>
      <c r="D4087" s="1322"/>
      <c r="E4087" s="119" t="str">
        <f t="shared" si="2400"/>
        <v>DOMICILIARIA 10</v>
      </c>
      <c r="F4087" s="637">
        <f t="shared" ref="F4087:G4087" si="2407">+F1476</f>
        <v>6.22</v>
      </c>
      <c r="G4087" s="138">
        <f t="shared" si="2407"/>
        <v>0.7</v>
      </c>
      <c r="H4087" s="750">
        <f t="shared" si="2404"/>
        <v>1</v>
      </c>
      <c r="I4087" s="139"/>
      <c r="J4087" s="750">
        <f t="shared" si="2351"/>
        <v>4.3539999999999992</v>
      </c>
    </row>
    <row r="4088" spans="1:10">
      <c r="A4088" s="1320"/>
      <c r="B4088" s="1321"/>
      <c r="C4088" s="1321"/>
      <c r="D4088" s="1322"/>
      <c r="E4088" s="119" t="str">
        <f t="shared" si="2400"/>
        <v>P21 A P22</v>
      </c>
      <c r="F4088" s="637">
        <f t="shared" ref="F4088:G4088" si="2408">+F1477</f>
        <v>0</v>
      </c>
      <c r="G4088" s="138">
        <f t="shared" si="2408"/>
        <v>0</v>
      </c>
      <c r="H4088" s="750">
        <f t="shared" si="2404"/>
        <v>-0.65240000000000009</v>
      </c>
      <c r="I4088" s="139"/>
      <c r="J4088" s="750">
        <f t="shared" si="2351"/>
        <v>0</v>
      </c>
    </row>
    <row r="4089" spans="1:10">
      <c r="A4089" s="1320"/>
      <c r="B4089" s="1321"/>
      <c r="C4089" s="1321"/>
      <c r="D4089" s="1322"/>
      <c r="E4089" s="119" t="str">
        <f t="shared" si="2400"/>
        <v>DOMICILIARIA 1</v>
      </c>
      <c r="F4089" s="637">
        <f t="shared" ref="F4089:G4089" si="2409">+F1478</f>
        <v>4.72</v>
      </c>
      <c r="G4089" s="138">
        <f t="shared" si="2409"/>
        <v>0.7</v>
      </c>
      <c r="H4089" s="750">
        <f t="shared" si="2404"/>
        <v>1</v>
      </c>
      <c r="I4089" s="139"/>
      <c r="J4089" s="750">
        <f t="shared" si="2351"/>
        <v>3.3039999999999998</v>
      </c>
    </row>
    <row r="4090" spans="1:10">
      <c r="A4090" s="1320"/>
      <c r="B4090" s="1321"/>
      <c r="C4090" s="1321"/>
      <c r="D4090" s="1322"/>
      <c r="E4090" s="119" t="str">
        <f t="shared" si="2400"/>
        <v>DOMICILIARIA 2</v>
      </c>
      <c r="F4090" s="637">
        <f t="shared" ref="F4090:G4090" si="2410">+F1479</f>
        <v>5.52</v>
      </c>
      <c r="G4090" s="138">
        <f t="shared" si="2410"/>
        <v>0.7</v>
      </c>
      <c r="H4090" s="750">
        <f t="shared" si="2404"/>
        <v>1</v>
      </c>
      <c r="I4090" s="139"/>
      <c r="J4090" s="750">
        <f t="shared" si="2351"/>
        <v>3.8639999999999994</v>
      </c>
    </row>
    <row r="4091" spans="1:10">
      <c r="A4091" s="1320"/>
      <c r="B4091" s="1321"/>
      <c r="C4091" s="1321"/>
      <c r="D4091" s="1322"/>
      <c r="E4091" s="119" t="str">
        <f t="shared" si="2400"/>
        <v>DOMICILIARIA 3</v>
      </c>
      <c r="F4091" s="637">
        <f t="shared" ref="F4091:G4091" si="2411">+F1480</f>
        <v>4.34</v>
      </c>
      <c r="G4091" s="138">
        <f t="shared" si="2411"/>
        <v>0.7</v>
      </c>
      <c r="H4091" s="750">
        <f t="shared" si="2404"/>
        <v>1</v>
      </c>
      <c r="I4091" s="139"/>
      <c r="J4091" s="750">
        <f t="shared" si="2351"/>
        <v>3.0379999999999998</v>
      </c>
    </row>
    <row r="4092" spans="1:10">
      <c r="A4092" s="1320"/>
      <c r="B4092" s="1321"/>
      <c r="C4092" s="1321"/>
      <c r="D4092" s="1322"/>
      <c r="E4092" s="119" t="str">
        <f t="shared" si="2400"/>
        <v>DOMICILIARIA 4</v>
      </c>
      <c r="F4092" s="637">
        <f t="shared" ref="F4092:G4092" si="2412">+F1481</f>
        <v>5.43</v>
      </c>
      <c r="G4092" s="138">
        <f t="shared" si="2412"/>
        <v>0.7</v>
      </c>
      <c r="H4092" s="750">
        <f t="shared" si="2404"/>
        <v>1</v>
      </c>
      <c r="I4092" s="139"/>
      <c r="J4092" s="750">
        <f t="shared" si="2351"/>
        <v>3.8009999999999997</v>
      </c>
    </row>
    <row r="4093" spans="1:10">
      <c r="A4093" s="1320"/>
      <c r="B4093" s="1321"/>
      <c r="C4093" s="1321"/>
      <c r="D4093" s="1322"/>
      <c r="E4093" s="119" t="str">
        <f t="shared" si="2400"/>
        <v>DOMICILIARIA 5</v>
      </c>
      <c r="F4093" s="637">
        <f t="shared" ref="F4093:G4093" si="2413">+F1482</f>
        <v>4.4000000000000004</v>
      </c>
      <c r="G4093" s="138">
        <f t="shared" si="2413"/>
        <v>0.7</v>
      </c>
      <c r="H4093" s="750">
        <f t="shared" si="2404"/>
        <v>1</v>
      </c>
      <c r="I4093" s="139"/>
      <c r="J4093" s="750">
        <f t="shared" si="2351"/>
        <v>3.08</v>
      </c>
    </row>
    <row r="4094" spans="1:10">
      <c r="A4094" s="1320"/>
      <c r="B4094" s="1321"/>
      <c r="C4094" s="1321"/>
      <c r="D4094" s="1322"/>
      <c r="E4094" s="119" t="str">
        <f t="shared" si="2400"/>
        <v>DOMICILIARIA 6</v>
      </c>
      <c r="F4094" s="637">
        <f t="shared" ref="F4094:G4094" si="2414">+F1483</f>
        <v>5.49</v>
      </c>
      <c r="G4094" s="138">
        <f t="shared" si="2414"/>
        <v>0.7</v>
      </c>
      <c r="H4094" s="750">
        <f t="shared" si="2404"/>
        <v>1</v>
      </c>
      <c r="I4094" s="139"/>
      <c r="J4094" s="750">
        <f t="shared" si="2351"/>
        <v>3.843</v>
      </c>
    </row>
    <row r="4095" spans="1:10">
      <c r="A4095" s="1320"/>
      <c r="B4095" s="1321"/>
      <c r="C4095" s="1321"/>
      <c r="D4095" s="1322"/>
      <c r="E4095" s="119" t="str">
        <f t="shared" si="2400"/>
        <v>DOMICILIARIA 7</v>
      </c>
      <c r="F4095" s="637">
        <f t="shared" ref="F4095:G4095" si="2415">+F1484</f>
        <v>4.5</v>
      </c>
      <c r="G4095" s="138">
        <f t="shared" si="2415"/>
        <v>0.7</v>
      </c>
      <c r="H4095" s="750">
        <f t="shared" si="2404"/>
        <v>1</v>
      </c>
      <c r="I4095" s="139"/>
      <c r="J4095" s="750">
        <f t="shared" si="2351"/>
        <v>3.15</v>
      </c>
    </row>
    <row r="4096" spans="1:10">
      <c r="A4096" s="1320"/>
      <c r="B4096" s="1321"/>
      <c r="C4096" s="1321"/>
      <c r="D4096" s="1322"/>
      <c r="E4096" s="119" t="str">
        <f t="shared" si="2400"/>
        <v>DOMICILIARIA 8</v>
      </c>
      <c r="F4096" s="637">
        <f t="shared" ref="F4096:G4096" si="2416">+F1485</f>
        <v>4.99</v>
      </c>
      <c r="G4096" s="138">
        <f t="shared" si="2416"/>
        <v>0.7</v>
      </c>
      <c r="H4096" s="750">
        <f t="shared" si="2404"/>
        <v>1</v>
      </c>
      <c r="I4096" s="139"/>
      <c r="J4096" s="750">
        <f t="shared" si="2351"/>
        <v>3.4929999999999999</v>
      </c>
    </row>
    <row r="4097" spans="1:10">
      <c r="A4097" s="1320"/>
      <c r="B4097" s="1321"/>
      <c r="C4097" s="1321"/>
      <c r="D4097" s="1322"/>
      <c r="E4097" s="119" t="str">
        <f t="shared" si="2400"/>
        <v>DOMICILIARIA 9</v>
      </c>
      <c r="F4097" s="637">
        <f t="shared" ref="F4097:G4097" si="2417">+F1486</f>
        <v>4.9400000000000004</v>
      </c>
      <c r="G4097" s="138">
        <f t="shared" si="2417"/>
        <v>0.7</v>
      </c>
      <c r="H4097" s="750">
        <f t="shared" si="2404"/>
        <v>1</v>
      </c>
      <c r="I4097" s="139"/>
      <c r="J4097" s="750">
        <f t="shared" ref="J4097:J4160" si="2418">+F4097*G4097*H4097</f>
        <v>3.4580000000000002</v>
      </c>
    </row>
    <row r="4098" spans="1:10">
      <c r="A4098" s="1320"/>
      <c r="B4098" s="1321"/>
      <c r="C4098" s="1321"/>
      <c r="D4098" s="1322"/>
      <c r="E4098" s="119" t="str">
        <f t="shared" si="2400"/>
        <v>DOMICILIARIA 10</v>
      </c>
      <c r="F4098" s="637">
        <f t="shared" ref="F4098:G4098" si="2419">+F1487</f>
        <v>5.58</v>
      </c>
      <c r="G4098" s="138">
        <f t="shared" si="2419"/>
        <v>0.7</v>
      </c>
      <c r="H4098" s="750">
        <f t="shared" si="2404"/>
        <v>1</v>
      </c>
      <c r="I4098" s="139"/>
      <c r="J4098" s="750">
        <f t="shared" si="2418"/>
        <v>3.9059999999999997</v>
      </c>
    </row>
    <row r="4099" spans="1:10">
      <c r="A4099" s="1320"/>
      <c r="B4099" s="1321"/>
      <c r="C4099" s="1321"/>
      <c r="D4099" s="1322"/>
      <c r="E4099" s="119" t="str">
        <f t="shared" si="2400"/>
        <v>DOMICILIARIA 11</v>
      </c>
      <c r="F4099" s="637">
        <f t="shared" ref="F4099:G4099" si="2420">+F1488</f>
        <v>5.01</v>
      </c>
      <c r="G4099" s="138">
        <f t="shared" si="2420"/>
        <v>0.7</v>
      </c>
      <c r="H4099" s="750">
        <f t="shared" si="2404"/>
        <v>1</v>
      </c>
      <c r="I4099" s="139"/>
      <c r="J4099" s="750">
        <f t="shared" si="2418"/>
        <v>3.5069999999999997</v>
      </c>
    </row>
    <row r="4100" spans="1:10">
      <c r="A4100" s="1320"/>
      <c r="B4100" s="1321"/>
      <c r="C4100" s="1321"/>
      <c r="D4100" s="1322"/>
      <c r="E4100" s="119" t="str">
        <f t="shared" si="2400"/>
        <v>DOMICILIARIA 12</v>
      </c>
      <c r="F4100" s="637">
        <f t="shared" ref="F4100:G4100" si="2421">+F1489</f>
        <v>6.18</v>
      </c>
      <c r="G4100" s="138">
        <f t="shared" si="2421"/>
        <v>0.7</v>
      </c>
      <c r="H4100" s="750">
        <f t="shared" si="2404"/>
        <v>1</v>
      </c>
      <c r="I4100" s="139"/>
      <c r="J4100" s="750">
        <f t="shared" si="2418"/>
        <v>4.3259999999999996</v>
      </c>
    </row>
    <row r="4101" spans="1:10">
      <c r="A4101" s="1320"/>
      <c r="B4101" s="1321"/>
      <c r="C4101" s="1321"/>
      <c r="D4101" s="1322"/>
      <c r="E4101" s="119" t="str">
        <f t="shared" si="2400"/>
        <v>DOMICILIARIA 13</v>
      </c>
      <c r="F4101" s="637">
        <f t="shared" ref="F4101:G4101" si="2422">+F1490</f>
        <v>6.16</v>
      </c>
      <c r="G4101" s="138">
        <f t="shared" si="2422"/>
        <v>0.7</v>
      </c>
      <c r="H4101" s="750">
        <f t="shared" si="2404"/>
        <v>1</v>
      </c>
      <c r="I4101" s="139"/>
      <c r="J4101" s="750">
        <f t="shared" si="2418"/>
        <v>4.3119999999999994</v>
      </c>
    </row>
    <row r="4102" spans="1:10">
      <c r="A4102" s="1320"/>
      <c r="B4102" s="1321"/>
      <c r="C4102" s="1321"/>
      <c r="D4102" s="1322"/>
      <c r="E4102" s="119" t="str">
        <f t="shared" si="2400"/>
        <v>DOMICILIARIA 14</v>
      </c>
      <c r="F4102" s="637">
        <f t="shared" ref="F4102:G4102" si="2423">+F1491</f>
        <v>4.88</v>
      </c>
      <c r="G4102" s="138">
        <f t="shared" si="2423"/>
        <v>0.7</v>
      </c>
      <c r="H4102" s="750">
        <f t="shared" si="2404"/>
        <v>1</v>
      </c>
      <c r="I4102" s="139"/>
      <c r="J4102" s="750">
        <f t="shared" si="2418"/>
        <v>3.4159999999999999</v>
      </c>
    </row>
    <row r="4103" spans="1:10">
      <c r="A4103" s="1320"/>
      <c r="B4103" s="1321"/>
      <c r="C4103" s="1321"/>
      <c r="D4103" s="1322"/>
      <c r="E4103" s="119" t="str">
        <f t="shared" si="2400"/>
        <v>DOMICILIARIA 15</v>
      </c>
      <c r="F4103" s="637">
        <f t="shared" ref="F4103:G4103" si="2424">+F1492</f>
        <v>5.79</v>
      </c>
      <c r="G4103" s="138">
        <f t="shared" si="2424"/>
        <v>0.7</v>
      </c>
      <c r="H4103" s="750">
        <f t="shared" si="2404"/>
        <v>1</v>
      </c>
      <c r="I4103" s="139"/>
      <c r="J4103" s="750">
        <f t="shared" si="2418"/>
        <v>4.0529999999999999</v>
      </c>
    </row>
    <row r="4104" spans="1:10">
      <c r="A4104" s="1320"/>
      <c r="B4104" s="1321"/>
      <c r="C4104" s="1321"/>
      <c r="D4104" s="1322"/>
      <c r="E4104" s="119" t="str">
        <f t="shared" si="2400"/>
        <v>DOMICILIARIA 16</v>
      </c>
      <c r="F4104" s="637">
        <f t="shared" ref="F4104:G4104" si="2425">+F1493</f>
        <v>4.84</v>
      </c>
      <c r="G4104" s="138">
        <f t="shared" si="2425"/>
        <v>0.7</v>
      </c>
      <c r="H4104" s="750">
        <f t="shared" si="2404"/>
        <v>1</v>
      </c>
      <c r="I4104" s="139"/>
      <c r="J4104" s="750">
        <f t="shared" si="2418"/>
        <v>3.3879999999999999</v>
      </c>
    </row>
    <row r="4105" spans="1:10">
      <c r="A4105" s="1320"/>
      <c r="B4105" s="1321"/>
      <c r="C4105" s="1321"/>
      <c r="D4105" s="1322"/>
      <c r="E4105" s="119" t="str">
        <f t="shared" si="2400"/>
        <v>DOMICILIARIA 17</v>
      </c>
      <c r="F4105" s="637">
        <f t="shared" ref="F4105:G4105" si="2426">+F1494</f>
        <v>5.49</v>
      </c>
      <c r="G4105" s="138">
        <f t="shared" si="2426"/>
        <v>0.7</v>
      </c>
      <c r="H4105" s="750">
        <f t="shared" si="2404"/>
        <v>1</v>
      </c>
      <c r="I4105" s="139"/>
      <c r="J4105" s="750">
        <f t="shared" si="2418"/>
        <v>3.843</v>
      </c>
    </row>
    <row r="4106" spans="1:10">
      <c r="A4106" s="1320"/>
      <c r="B4106" s="1321"/>
      <c r="C4106" s="1321"/>
      <c r="D4106" s="1322"/>
      <c r="E4106" s="119" t="str">
        <f t="shared" si="2400"/>
        <v>DOMICILIARIA 18</v>
      </c>
      <c r="F4106" s="637">
        <f t="shared" ref="F4106:G4106" si="2427">+F1495</f>
        <v>4.95</v>
      </c>
      <c r="G4106" s="138">
        <f t="shared" si="2427"/>
        <v>0.7</v>
      </c>
      <c r="H4106" s="750">
        <f t="shared" si="2404"/>
        <v>1</v>
      </c>
      <c r="I4106" s="139"/>
      <c r="J4106" s="750">
        <f t="shared" si="2418"/>
        <v>3.4649999999999999</v>
      </c>
    </row>
    <row r="4107" spans="1:10">
      <c r="A4107" s="1320"/>
      <c r="B4107" s="1321"/>
      <c r="C4107" s="1321"/>
      <c r="D4107" s="1322"/>
      <c r="E4107" s="119" t="str">
        <f t="shared" si="2400"/>
        <v>P22 A P23</v>
      </c>
      <c r="F4107" s="637">
        <f t="shared" ref="F4107:G4107" si="2428">+F1496</f>
        <v>0</v>
      </c>
      <c r="G4107" s="138">
        <f t="shared" si="2428"/>
        <v>0</v>
      </c>
      <c r="H4107" s="750">
        <f t="shared" si="2404"/>
        <v>-0.65240000000000009</v>
      </c>
      <c r="I4107" s="139"/>
      <c r="J4107" s="750">
        <f t="shared" si="2418"/>
        <v>0</v>
      </c>
    </row>
    <row r="4108" spans="1:10">
      <c r="A4108" s="1320"/>
      <c r="B4108" s="1321"/>
      <c r="C4108" s="1321"/>
      <c r="D4108" s="1322"/>
      <c r="E4108" s="119" t="str">
        <f t="shared" si="2400"/>
        <v>DOMICILIARIA 1</v>
      </c>
      <c r="F4108" s="637">
        <f t="shared" ref="F4108:G4108" si="2429">+F1497</f>
        <v>5.07</v>
      </c>
      <c r="G4108" s="138">
        <f t="shared" si="2429"/>
        <v>0.7</v>
      </c>
      <c r="H4108" s="750">
        <f t="shared" si="2404"/>
        <v>1</v>
      </c>
      <c r="I4108" s="139"/>
      <c r="J4108" s="750">
        <f t="shared" si="2418"/>
        <v>3.5489999999999999</v>
      </c>
    </row>
    <row r="4109" spans="1:10">
      <c r="A4109" s="1320"/>
      <c r="B4109" s="1321"/>
      <c r="C4109" s="1321"/>
      <c r="D4109" s="1322"/>
      <c r="E4109" s="119" t="str">
        <f t="shared" si="2400"/>
        <v>DOMICILIARIA 2</v>
      </c>
      <c r="F4109" s="637">
        <f t="shared" ref="F4109:G4109" si="2430">+F1498</f>
        <v>4.33</v>
      </c>
      <c r="G4109" s="138">
        <f t="shared" si="2430"/>
        <v>0.7</v>
      </c>
      <c r="H4109" s="750">
        <f t="shared" si="2404"/>
        <v>1</v>
      </c>
      <c r="I4109" s="139"/>
      <c r="J4109" s="750">
        <f t="shared" si="2418"/>
        <v>3.0309999999999997</v>
      </c>
    </row>
    <row r="4110" spans="1:10">
      <c r="A4110" s="1320"/>
      <c r="B4110" s="1321"/>
      <c r="C4110" s="1321"/>
      <c r="D4110" s="1322"/>
      <c r="E4110" s="119" t="str">
        <f t="shared" si="2400"/>
        <v>DOMICILIARIA 3</v>
      </c>
      <c r="F4110" s="637">
        <f t="shared" ref="F4110:G4110" si="2431">+F1499</f>
        <v>4.6900000000000004</v>
      </c>
      <c r="G4110" s="138">
        <f t="shared" si="2431"/>
        <v>0.7</v>
      </c>
      <c r="H4110" s="750">
        <f t="shared" si="2404"/>
        <v>1</v>
      </c>
      <c r="I4110" s="139"/>
      <c r="J4110" s="750">
        <f t="shared" si="2418"/>
        <v>3.2829999999999999</v>
      </c>
    </row>
    <row r="4111" spans="1:10">
      <c r="A4111" s="1320"/>
      <c r="B4111" s="1321"/>
      <c r="C4111" s="1321"/>
      <c r="D4111" s="1322"/>
      <c r="E4111" s="119" t="str">
        <f t="shared" si="2400"/>
        <v>DOMICILIARIA 4</v>
      </c>
      <c r="F4111" s="637">
        <f t="shared" ref="F4111:G4111" si="2432">+F1500</f>
        <v>4.62</v>
      </c>
      <c r="G4111" s="138">
        <f t="shared" si="2432"/>
        <v>0.7</v>
      </c>
      <c r="H4111" s="750">
        <f t="shared" si="2404"/>
        <v>1</v>
      </c>
      <c r="I4111" s="139"/>
      <c r="J4111" s="750">
        <f t="shared" si="2418"/>
        <v>3.234</v>
      </c>
    </row>
    <row r="4112" spans="1:10">
      <c r="A4112" s="1320"/>
      <c r="B4112" s="1321"/>
      <c r="C4112" s="1321"/>
      <c r="D4112" s="1322"/>
      <c r="E4112" s="119" t="str">
        <f t="shared" si="2400"/>
        <v>DOMICILIARIA 5</v>
      </c>
      <c r="F4112" s="637">
        <f t="shared" ref="F4112:G4112" si="2433">+F1501</f>
        <v>4.3099999999999996</v>
      </c>
      <c r="G4112" s="138">
        <f t="shared" si="2433"/>
        <v>0.7</v>
      </c>
      <c r="H4112" s="750">
        <f t="shared" si="2404"/>
        <v>1</v>
      </c>
      <c r="I4112" s="139"/>
      <c r="J4112" s="750">
        <f t="shared" si="2418"/>
        <v>3.0169999999999995</v>
      </c>
    </row>
    <row r="4113" spans="1:10">
      <c r="A4113" s="1320"/>
      <c r="B4113" s="1321"/>
      <c r="C4113" s="1321"/>
      <c r="D4113" s="1322"/>
      <c r="E4113" s="119" t="str">
        <f t="shared" si="2400"/>
        <v>DOMICILIARIA 6</v>
      </c>
      <c r="F4113" s="637">
        <f t="shared" ref="F4113:G4113" si="2434">+F1502</f>
        <v>6.6</v>
      </c>
      <c r="G4113" s="138">
        <f t="shared" si="2434"/>
        <v>0.7</v>
      </c>
      <c r="H4113" s="750">
        <f t="shared" si="2404"/>
        <v>1</v>
      </c>
      <c r="I4113" s="139"/>
      <c r="J4113" s="750">
        <f t="shared" si="2418"/>
        <v>4.6199999999999992</v>
      </c>
    </row>
    <row r="4114" spans="1:10">
      <c r="A4114" s="1320"/>
      <c r="B4114" s="1321"/>
      <c r="C4114" s="1321"/>
      <c r="D4114" s="1322"/>
      <c r="E4114" s="119" t="str">
        <f t="shared" si="2400"/>
        <v>DOMICILIARIA 7</v>
      </c>
      <c r="F4114" s="637">
        <f t="shared" ref="F4114:G4114" si="2435">+F1503</f>
        <v>4.45</v>
      </c>
      <c r="G4114" s="138">
        <f t="shared" si="2435"/>
        <v>0.7</v>
      </c>
      <c r="H4114" s="750">
        <f t="shared" si="2404"/>
        <v>1</v>
      </c>
      <c r="I4114" s="139"/>
      <c r="J4114" s="750">
        <f t="shared" si="2418"/>
        <v>3.1149999999999998</v>
      </c>
    </row>
    <row r="4115" spans="1:10">
      <c r="A4115" s="1320"/>
      <c r="B4115" s="1321"/>
      <c r="C4115" s="1321"/>
      <c r="D4115" s="1322"/>
      <c r="E4115" s="119" t="str">
        <f t="shared" si="2400"/>
        <v>DOMICILIARIA 8</v>
      </c>
      <c r="F4115" s="637">
        <f t="shared" ref="F4115:G4115" si="2436">+F1504</f>
        <v>4.53</v>
      </c>
      <c r="G4115" s="138">
        <f t="shared" si="2436"/>
        <v>0.7</v>
      </c>
      <c r="H4115" s="750">
        <f t="shared" si="2404"/>
        <v>1</v>
      </c>
      <c r="I4115" s="139"/>
      <c r="J4115" s="750">
        <f t="shared" si="2418"/>
        <v>3.1709999999999998</v>
      </c>
    </row>
    <row r="4116" spans="1:10">
      <c r="A4116" s="1320"/>
      <c r="B4116" s="1321"/>
      <c r="C4116" s="1321"/>
      <c r="D4116" s="1322"/>
      <c r="E4116" s="119" t="str">
        <f t="shared" si="2400"/>
        <v>DOMICILIARIA 9</v>
      </c>
      <c r="F4116" s="637">
        <f t="shared" ref="F4116:G4116" si="2437">+F1505</f>
        <v>6.74</v>
      </c>
      <c r="G4116" s="138">
        <f t="shared" si="2437"/>
        <v>0.7</v>
      </c>
      <c r="H4116" s="750">
        <f t="shared" si="2404"/>
        <v>1</v>
      </c>
      <c r="I4116" s="139"/>
      <c r="J4116" s="750">
        <f t="shared" si="2418"/>
        <v>4.718</v>
      </c>
    </row>
    <row r="4117" spans="1:10">
      <c r="A4117" s="1320"/>
      <c r="B4117" s="1321"/>
      <c r="C4117" s="1321"/>
      <c r="D4117" s="1322"/>
      <c r="E4117" s="119" t="str">
        <f t="shared" si="2400"/>
        <v>DOMICILIARIA 10</v>
      </c>
      <c r="F4117" s="637">
        <f t="shared" ref="F4117:G4117" si="2438">+F1506</f>
        <v>4.53</v>
      </c>
      <c r="G4117" s="138">
        <f t="shared" si="2438"/>
        <v>0.7</v>
      </c>
      <c r="H4117" s="750">
        <f t="shared" si="2404"/>
        <v>1</v>
      </c>
      <c r="I4117" s="139"/>
      <c r="J4117" s="750">
        <f t="shared" si="2418"/>
        <v>3.1709999999999998</v>
      </c>
    </row>
    <row r="4118" spans="1:10">
      <c r="A4118" s="1320"/>
      <c r="B4118" s="1321"/>
      <c r="C4118" s="1321"/>
      <c r="D4118" s="1322"/>
      <c r="E4118" s="119" t="str">
        <f t="shared" si="2400"/>
        <v>DOMICILIARIA 11</v>
      </c>
      <c r="F4118" s="637">
        <f t="shared" ref="F4118:G4118" si="2439">+F1507</f>
        <v>6.71</v>
      </c>
      <c r="G4118" s="138">
        <f t="shared" si="2439"/>
        <v>0.7</v>
      </c>
      <c r="H4118" s="750">
        <f t="shared" si="2404"/>
        <v>1</v>
      </c>
      <c r="I4118" s="139"/>
      <c r="J4118" s="750">
        <f t="shared" si="2418"/>
        <v>4.6970000000000001</v>
      </c>
    </row>
    <row r="4119" spans="1:10">
      <c r="A4119" s="1320"/>
      <c r="B4119" s="1321"/>
      <c r="C4119" s="1321"/>
      <c r="D4119" s="1322"/>
      <c r="E4119" s="119" t="str">
        <f t="shared" si="2400"/>
        <v>DOMICILIARIA 12</v>
      </c>
      <c r="F4119" s="637">
        <f t="shared" ref="F4119:G4119" si="2440">+F1508</f>
        <v>4.53</v>
      </c>
      <c r="G4119" s="138">
        <f t="shared" si="2440"/>
        <v>0.7</v>
      </c>
      <c r="H4119" s="750">
        <f t="shared" si="2404"/>
        <v>1</v>
      </c>
      <c r="I4119" s="139"/>
      <c r="J4119" s="750">
        <f t="shared" si="2418"/>
        <v>3.1709999999999998</v>
      </c>
    </row>
    <row r="4120" spans="1:10">
      <c r="A4120" s="1320"/>
      <c r="B4120" s="1321"/>
      <c r="C4120" s="1321"/>
      <c r="D4120" s="1322"/>
      <c r="E4120" s="119" t="str">
        <f t="shared" si="2400"/>
        <v>P23 A P24</v>
      </c>
      <c r="F4120" s="637">
        <f t="shared" ref="F4120:G4120" si="2441">+F1509</f>
        <v>0</v>
      </c>
      <c r="G4120" s="138">
        <f t="shared" si="2441"/>
        <v>0</v>
      </c>
      <c r="H4120" s="750">
        <f t="shared" si="2404"/>
        <v>-0.65240000000000009</v>
      </c>
      <c r="I4120" s="139"/>
      <c r="J4120" s="750">
        <f t="shared" si="2418"/>
        <v>0</v>
      </c>
    </row>
    <row r="4121" spans="1:10">
      <c r="A4121" s="1320"/>
      <c r="B4121" s="1321"/>
      <c r="C4121" s="1321"/>
      <c r="D4121" s="1322"/>
      <c r="E4121" s="119" t="str">
        <f t="shared" si="2400"/>
        <v>P24 A P25</v>
      </c>
      <c r="F4121" s="637">
        <f t="shared" ref="F4121:G4121" si="2442">+F1510</f>
        <v>0</v>
      </c>
      <c r="G4121" s="138">
        <f t="shared" si="2442"/>
        <v>0</v>
      </c>
      <c r="H4121" s="750">
        <f t="shared" si="2404"/>
        <v>-0.65240000000000009</v>
      </c>
      <c r="I4121" s="139"/>
      <c r="J4121" s="750">
        <f t="shared" si="2418"/>
        <v>0</v>
      </c>
    </row>
    <row r="4122" spans="1:10">
      <c r="A4122" s="1320"/>
      <c r="B4122" s="1321"/>
      <c r="C4122" s="1321"/>
      <c r="D4122" s="1322"/>
      <c r="E4122" s="119" t="str">
        <f t="shared" si="2400"/>
        <v>DOMICILIARIA 1</v>
      </c>
      <c r="F4122" s="637">
        <f t="shared" ref="F4122:G4122" si="2443">+F1511</f>
        <v>4.1500000000000004</v>
      </c>
      <c r="G4122" s="138">
        <f t="shared" si="2443"/>
        <v>0.7</v>
      </c>
      <c r="H4122" s="750">
        <f t="shared" si="2404"/>
        <v>1</v>
      </c>
      <c r="I4122" s="139"/>
      <c r="J4122" s="750">
        <f t="shared" si="2418"/>
        <v>2.9050000000000002</v>
      </c>
    </row>
    <row r="4123" spans="1:10">
      <c r="A4123" s="1320"/>
      <c r="B4123" s="1321"/>
      <c r="C4123" s="1321"/>
      <c r="D4123" s="1322"/>
      <c r="E4123" s="119" t="str">
        <f t="shared" si="2400"/>
        <v>DOMICILIARIA 2</v>
      </c>
      <c r="F4123" s="637">
        <f t="shared" ref="F4123:G4123" si="2444">+F1512</f>
        <v>5.32</v>
      </c>
      <c r="G4123" s="138">
        <f t="shared" si="2444"/>
        <v>0.7</v>
      </c>
      <c r="H4123" s="750">
        <f t="shared" si="2404"/>
        <v>1</v>
      </c>
      <c r="I4123" s="139"/>
      <c r="J4123" s="750">
        <f t="shared" si="2418"/>
        <v>3.7239999999999998</v>
      </c>
    </row>
    <row r="4124" spans="1:10">
      <c r="A4124" s="1320"/>
      <c r="B4124" s="1321"/>
      <c r="C4124" s="1321"/>
      <c r="D4124" s="1322"/>
      <c r="E4124" s="119" t="str">
        <f t="shared" si="2400"/>
        <v>DOMICILIARIA 3</v>
      </c>
      <c r="F4124" s="637">
        <f t="shared" ref="F4124:G4124" si="2445">+F1513</f>
        <v>4.87</v>
      </c>
      <c r="G4124" s="138">
        <f t="shared" si="2445"/>
        <v>0.7</v>
      </c>
      <c r="H4124" s="750">
        <f t="shared" si="2404"/>
        <v>1</v>
      </c>
      <c r="I4124" s="139"/>
      <c r="J4124" s="750">
        <f t="shared" si="2418"/>
        <v>3.4089999999999998</v>
      </c>
    </row>
    <row r="4125" spans="1:10">
      <c r="A4125" s="1320"/>
      <c r="B4125" s="1321"/>
      <c r="C4125" s="1321"/>
      <c r="D4125" s="1322"/>
      <c r="E4125" s="119" t="str">
        <f t="shared" si="2400"/>
        <v>DOMICILIARIA 4</v>
      </c>
      <c r="F4125" s="637">
        <f t="shared" ref="F4125:G4125" si="2446">+F1514</f>
        <v>4.8</v>
      </c>
      <c r="G4125" s="138">
        <f t="shared" si="2446"/>
        <v>0.7</v>
      </c>
      <c r="H4125" s="750">
        <f t="shared" si="2404"/>
        <v>1</v>
      </c>
      <c r="I4125" s="139"/>
      <c r="J4125" s="750">
        <f t="shared" si="2418"/>
        <v>3.36</v>
      </c>
    </row>
    <row r="4126" spans="1:10">
      <c r="A4126" s="1320"/>
      <c r="B4126" s="1321"/>
      <c r="C4126" s="1321"/>
      <c r="D4126" s="1322"/>
      <c r="E4126" s="119" t="str">
        <f t="shared" si="2400"/>
        <v>DOMICILIARIA 5</v>
      </c>
      <c r="F4126" s="637">
        <f t="shared" ref="F4126:G4126" si="2447">+F1515</f>
        <v>5.37</v>
      </c>
      <c r="G4126" s="138">
        <f t="shared" si="2447"/>
        <v>0.7</v>
      </c>
      <c r="H4126" s="750">
        <f t="shared" si="2404"/>
        <v>1</v>
      </c>
      <c r="I4126" s="139"/>
      <c r="J4126" s="750">
        <f t="shared" si="2418"/>
        <v>3.7589999999999999</v>
      </c>
    </row>
    <row r="4127" spans="1:10">
      <c r="A4127" s="1320"/>
      <c r="B4127" s="1321"/>
      <c r="C4127" s="1321"/>
      <c r="D4127" s="1322"/>
      <c r="E4127" s="119" t="str">
        <f t="shared" si="2400"/>
        <v>DOMICILIARIA 6</v>
      </c>
      <c r="F4127" s="637">
        <f t="shared" ref="F4127:G4127" si="2448">+F1516</f>
        <v>5.46</v>
      </c>
      <c r="G4127" s="138">
        <f t="shared" si="2448"/>
        <v>0.7</v>
      </c>
      <c r="H4127" s="750">
        <f t="shared" si="2404"/>
        <v>1</v>
      </c>
      <c r="I4127" s="139"/>
      <c r="J4127" s="750">
        <f t="shared" si="2418"/>
        <v>3.8219999999999996</v>
      </c>
    </row>
    <row r="4128" spans="1:10">
      <c r="A4128" s="1320"/>
      <c r="B4128" s="1321"/>
      <c r="C4128" s="1321"/>
      <c r="D4128" s="1322"/>
      <c r="E4128" s="119" t="str">
        <f t="shared" si="2400"/>
        <v>P26 A P27</v>
      </c>
      <c r="F4128" s="637">
        <f t="shared" ref="F4128:G4128" si="2449">+F1517</f>
        <v>0</v>
      </c>
      <c r="G4128" s="138">
        <f t="shared" si="2449"/>
        <v>0</v>
      </c>
      <c r="H4128" s="750">
        <f t="shared" si="2404"/>
        <v>-0.65240000000000009</v>
      </c>
      <c r="I4128" s="139"/>
      <c r="J4128" s="750">
        <f t="shared" si="2418"/>
        <v>0</v>
      </c>
    </row>
    <row r="4129" spans="1:10">
      <c r="A4129" s="1320"/>
      <c r="B4129" s="1321"/>
      <c r="C4129" s="1321"/>
      <c r="D4129" s="1322"/>
      <c r="E4129" s="119" t="str">
        <f t="shared" si="2400"/>
        <v>DOMICILIARIA 1</v>
      </c>
      <c r="F4129" s="637">
        <f t="shared" ref="F4129:G4129" si="2450">+F1518</f>
        <v>2.93</v>
      </c>
      <c r="G4129" s="138">
        <f t="shared" si="2450"/>
        <v>0.7</v>
      </c>
      <c r="H4129" s="750">
        <f t="shared" si="2404"/>
        <v>0.97260000000000013</v>
      </c>
      <c r="I4129" s="139"/>
      <c r="J4129" s="750">
        <f t="shared" si="2418"/>
        <v>1.9948026000000003</v>
      </c>
    </row>
    <row r="4130" spans="1:10">
      <c r="A4130" s="1320"/>
      <c r="B4130" s="1321"/>
      <c r="C4130" s="1321"/>
      <c r="D4130" s="1322"/>
      <c r="E4130" s="119" t="str">
        <f t="shared" si="2400"/>
        <v>DOMICILIARIA 2</v>
      </c>
      <c r="F4130" s="637">
        <f t="shared" ref="F4130:G4130" si="2451">+F1519</f>
        <v>7.63</v>
      </c>
      <c r="G4130" s="138">
        <f t="shared" si="2451"/>
        <v>0.7</v>
      </c>
      <c r="H4130" s="750">
        <f t="shared" si="2404"/>
        <v>0.97260000000000013</v>
      </c>
      <c r="I4130" s="139"/>
      <c r="J4130" s="750">
        <f t="shared" si="2418"/>
        <v>5.1946566000000001</v>
      </c>
    </row>
    <row r="4131" spans="1:10">
      <c r="A4131" s="1320"/>
      <c r="B4131" s="1321"/>
      <c r="C4131" s="1321"/>
      <c r="D4131" s="1322"/>
      <c r="E4131" s="119" t="str">
        <f t="shared" si="2400"/>
        <v>DOMICILIARIA 3</v>
      </c>
      <c r="F4131" s="637">
        <f t="shared" ref="F4131:G4131" si="2452">+F1520</f>
        <v>6.7</v>
      </c>
      <c r="G4131" s="138">
        <f t="shared" si="2452"/>
        <v>0.7</v>
      </c>
      <c r="H4131" s="750">
        <f t="shared" si="2404"/>
        <v>0.97260000000000013</v>
      </c>
      <c r="I4131" s="139"/>
      <c r="J4131" s="750">
        <f t="shared" si="2418"/>
        <v>4.5614939999999997</v>
      </c>
    </row>
    <row r="4132" spans="1:10">
      <c r="A4132" s="1320"/>
      <c r="B4132" s="1321"/>
      <c r="C4132" s="1321"/>
      <c r="D4132" s="1322"/>
      <c r="E4132" s="119" t="str">
        <f t="shared" si="2400"/>
        <v>DOMICILIARIA 4</v>
      </c>
      <c r="F4132" s="637">
        <f t="shared" ref="F4132:G4132" si="2453">+F1521</f>
        <v>9.52</v>
      </c>
      <c r="G4132" s="138">
        <f t="shared" si="2453"/>
        <v>0.7</v>
      </c>
      <c r="H4132" s="750">
        <f t="shared" si="2404"/>
        <v>0.97260000000000013</v>
      </c>
      <c r="I4132" s="139"/>
      <c r="J4132" s="750">
        <f t="shared" si="2418"/>
        <v>6.4814064000000009</v>
      </c>
    </row>
    <row r="4133" spans="1:10">
      <c r="A4133" s="1320"/>
      <c r="B4133" s="1321"/>
      <c r="C4133" s="1321"/>
      <c r="D4133" s="1322"/>
      <c r="E4133" s="119" t="str">
        <f t="shared" si="2400"/>
        <v>DOMICILIARIA 5</v>
      </c>
      <c r="F4133" s="637">
        <f t="shared" ref="F4133:G4133" si="2454">+F1522</f>
        <v>11.41</v>
      </c>
      <c r="G4133" s="138">
        <f t="shared" si="2454"/>
        <v>0.7</v>
      </c>
      <c r="H4133" s="750">
        <f t="shared" si="2404"/>
        <v>0.97260000000000013</v>
      </c>
      <c r="I4133" s="139"/>
      <c r="J4133" s="750">
        <f t="shared" si="2418"/>
        <v>7.7681562</v>
      </c>
    </row>
    <row r="4134" spans="1:10">
      <c r="A4134" s="1320"/>
      <c r="B4134" s="1321"/>
      <c r="C4134" s="1321"/>
      <c r="D4134" s="1322"/>
      <c r="E4134" s="119" t="str">
        <f t="shared" si="2400"/>
        <v>DOMICILIARIA 6</v>
      </c>
      <c r="F4134" s="637">
        <f t="shared" ref="F4134:G4134" si="2455">+F1523</f>
        <v>13.29</v>
      </c>
      <c r="G4134" s="138">
        <f t="shared" si="2455"/>
        <v>0.7</v>
      </c>
      <c r="H4134" s="750">
        <f t="shared" si="2404"/>
        <v>0.97260000000000013</v>
      </c>
      <c r="I4134" s="139"/>
      <c r="J4134" s="750">
        <f t="shared" si="2418"/>
        <v>9.0480978000000007</v>
      </c>
    </row>
    <row r="4135" spans="1:10">
      <c r="A4135" s="1320"/>
      <c r="B4135" s="1321"/>
      <c r="C4135" s="1321"/>
      <c r="D4135" s="1322"/>
      <c r="E4135" s="119" t="str">
        <f t="shared" si="2400"/>
        <v>DOMICILIARIA 7</v>
      </c>
      <c r="F4135" s="637">
        <f t="shared" ref="F4135:G4135" si="2456">+F1524</f>
        <v>15.18</v>
      </c>
      <c r="G4135" s="138">
        <f t="shared" si="2456"/>
        <v>0.7</v>
      </c>
      <c r="H4135" s="750">
        <f t="shared" si="2404"/>
        <v>0.97260000000000013</v>
      </c>
      <c r="I4135" s="139"/>
      <c r="J4135" s="750">
        <f t="shared" si="2418"/>
        <v>10.334847600000002</v>
      </c>
    </row>
    <row r="4136" spans="1:10">
      <c r="A4136" s="1320"/>
      <c r="B4136" s="1321"/>
      <c r="C4136" s="1321"/>
      <c r="D4136" s="1322"/>
      <c r="E4136" s="119" t="str">
        <f t="shared" si="2400"/>
        <v>DOMICILIARIA 8</v>
      </c>
      <c r="F4136" s="637">
        <f t="shared" ref="F4136:G4136" si="2457">+F1525</f>
        <v>17.059999999999999</v>
      </c>
      <c r="G4136" s="138">
        <f t="shared" si="2457"/>
        <v>0.7</v>
      </c>
      <c r="H4136" s="750">
        <f t="shared" si="2404"/>
        <v>0.97260000000000013</v>
      </c>
      <c r="I4136" s="139"/>
      <c r="J4136" s="750">
        <f t="shared" si="2418"/>
        <v>11.614789200000001</v>
      </c>
    </row>
    <row r="4137" spans="1:10">
      <c r="A4137" s="1320"/>
      <c r="B4137" s="1321"/>
      <c r="C4137" s="1321"/>
      <c r="D4137" s="1322"/>
      <c r="E4137" s="119" t="str">
        <f t="shared" si="2400"/>
        <v>DOMICILIARIA 9</v>
      </c>
      <c r="F4137" s="637">
        <f t="shared" ref="F4137:G4137" si="2458">+F1526</f>
        <v>18.95</v>
      </c>
      <c r="G4137" s="138">
        <f t="shared" si="2458"/>
        <v>0.7</v>
      </c>
      <c r="H4137" s="750">
        <f t="shared" si="2404"/>
        <v>0.97260000000000013</v>
      </c>
      <c r="I4137" s="139"/>
      <c r="J4137" s="750">
        <f t="shared" si="2418"/>
        <v>12.901539000000001</v>
      </c>
    </row>
    <row r="4138" spans="1:10">
      <c r="A4138" s="1320"/>
      <c r="B4138" s="1321"/>
      <c r="C4138" s="1321"/>
      <c r="D4138" s="1322"/>
      <c r="E4138" s="119" t="str">
        <f t="shared" si="2400"/>
        <v>DOMICILIARIA 10</v>
      </c>
      <c r="F4138" s="637">
        <f t="shared" ref="F4138:G4138" si="2459">+F1527</f>
        <v>20.83</v>
      </c>
      <c r="G4138" s="138">
        <f t="shared" si="2459"/>
        <v>0.7</v>
      </c>
      <c r="H4138" s="750">
        <f t="shared" si="2404"/>
        <v>0.97260000000000013</v>
      </c>
      <c r="I4138" s="139"/>
      <c r="J4138" s="750">
        <f t="shared" si="2418"/>
        <v>14.1814806</v>
      </c>
    </row>
    <row r="4139" spans="1:10">
      <c r="A4139" s="1320"/>
      <c r="B4139" s="1321"/>
      <c r="C4139" s="1321"/>
      <c r="D4139" s="1322"/>
      <c r="E4139" s="119" t="str">
        <f t="shared" si="2400"/>
        <v>DOMICILIARIA 11</v>
      </c>
      <c r="F4139" s="637">
        <f t="shared" ref="F4139:G4139" si="2460">+F1528</f>
        <v>22.71</v>
      </c>
      <c r="G4139" s="138">
        <f t="shared" si="2460"/>
        <v>0.7</v>
      </c>
      <c r="H4139" s="750">
        <f t="shared" si="2404"/>
        <v>0.97260000000000013</v>
      </c>
      <c r="I4139" s="139"/>
      <c r="J4139" s="750">
        <f t="shared" si="2418"/>
        <v>15.461422200000003</v>
      </c>
    </row>
    <row r="4140" spans="1:10">
      <c r="A4140" s="1320"/>
      <c r="B4140" s="1321"/>
      <c r="C4140" s="1321"/>
      <c r="D4140" s="1322"/>
      <c r="E4140" s="119" t="str">
        <f t="shared" si="2400"/>
        <v>DOMICILIARIA 12</v>
      </c>
      <c r="F4140" s="637">
        <f t="shared" ref="F4140:G4140" si="2461">+F1529</f>
        <v>24.6</v>
      </c>
      <c r="G4140" s="138">
        <f t="shared" si="2461"/>
        <v>0.7</v>
      </c>
      <c r="H4140" s="750">
        <f t="shared" si="2404"/>
        <v>0.97260000000000013</v>
      </c>
      <c r="I4140" s="139"/>
      <c r="J4140" s="750">
        <f t="shared" si="2418"/>
        <v>16.748172</v>
      </c>
    </row>
    <row r="4141" spans="1:10">
      <c r="A4141" s="1320"/>
      <c r="B4141" s="1321"/>
      <c r="C4141" s="1321"/>
      <c r="D4141" s="1322"/>
      <c r="E4141" s="119" t="str">
        <f t="shared" si="2400"/>
        <v>DOMICILIARIA 13</v>
      </c>
      <c r="F4141" s="637">
        <f t="shared" ref="F4141:G4141" si="2462">+F1530</f>
        <v>26.48</v>
      </c>
      <c r="G4141" s="138">
        <f t="shared" si="2462"/>
        <v>0.7</v>
      </c>
      <c r="H4141" s="750">
        <f t="shared" si="2404"/>
        <v>0.97260000000000013</v>
      </c>
      <c r="I4141" s="139"/>
      <c r="J4141" s="750">
        <f t="shared" si="2418"/>
        <v>18.028113600000001</v>
      </c>
    </row>
    <row r="4142" spans="1:10">
      <c r="A4142" s="1320"/>
      <c r="B4142" s="1321"/>
      <c r="C4142" s="1321"/>
      <c r="D4142" s="1322"/>
      <c r="E4142" s="119" t="str">
        <f t="shared" si="2400"/>
        <v>DOMICILIARIA 14</v>
      </c>
      <c r="F4142" s="637">
        <f t="shared" ref="F4142:G4142" si="2463">+F1531</f>
        <v>28.37</v>
      </c>
      <c r="G4142" s="138">
        <f t="shared" si="2463"/>
        <v>0.7</v>
      </c>
      <c r="H4142" s="750">
        <f t="shared" si="2404"/>
        <v>0.97260000000000013</v>
      </c>
      <c r="I4142" s="139"/>
      <c r="J4142" s="750">
        <f t="shared" si="2418"/>
        <v>19.3148634</v>
      </c>
    </row>
    <row r="4143" spans="1:10">
      <c r="A4143" s="1320"/>
      <c r="B4143" s="1321"/>
      <c r="C4143" s="1321"/>
      <c r="D4143" s="1322"/>
      <c r="E4143" s="119" t="str">
        <f t="shared" si="2400"/>
        <v>P27 A P28</v>
      </c>
      <c r="F4143" s="637">
        <f t="shared" ref="F4143:G4143" si="2464">+F1532</f>
        <v>0</v>
      </c>
      <c r="G4143" s="138">
        <f t="shared" si="2464"/>
        <v>0</v>
      </c>
      <c r="H4143" s="750">
        <f t="shared" si="2404"/>
        <v>-0.65240000000000009</v>
      </c>
      <c r="I4143" s="139"/>
      <c r="J4143" s="750">
        <f t="shared" si="2418"/>
        <v>0</v>
      </c>
    </row>
    <row r="4144" spans="1:10">
      <c r="A4144" s="1320"/>
      <c r="B4144" s="1321"/>
      <c r="C4144" s="1321"/>
      <c r="D4144" s="1322"/>
      <c r="E4144" s="119" t="str">
        <f t="shared" si="2400"/>
        <v>P28 A P29</v>
      </c>
      <c r="F4144" s="637">
        <f t="shared" ref="F4144:G4144" si="2465">+F1533</f>
        <v>0</v>
      </c>
      <c r="G4144" s="138">
        <f t="shared" si="2465"/>
        <v>0</v>
      </c>
      <c r="H4144" s="750">
        <f t="shared" si="2404"/>
        <v>-0.65240000000000009</v>
      </c>
      <c r="I4144" s="139"/>
      <c r="J4144" s="750">
        <f t="shared" si="2418"/>
        <v>0</v>
      </c>
    </row>
    <row r="4145" spans="1:10">
      <c r="A4145" s="1320"/>
      <c r="B4145" s="1321"/>
      <c r="C4145" s="1321"/>
      <c r="D4145" s="1322"/>
      <c r="E4145" s="119" t="str">
        <f t="shared" si="2400"/>
        <v>DOMICILIARIA 1</v>
      </c>
      <c r="F4145" s="637">
        <f t="shared" ref="F4145:G4145" si="2466">+F1534</f>
        <v>5.66</v>
      </c>
      <c r="G4145" s="138">
        <f t="shared" si="2466"/>
        <v>0.7</v>
      </c>
      <c r="H4145" s="750">
        <f t="shared" si="2404"/>
        <v>0.94760000000000022</v>
      </c>
      <c r="I4145" s="139"/>
      <c r="J4145" s="750">
        <f t="shared" si="2418"/>
        <v>3.7543912000000006</v>
      </c>
    </row>
    <row r="4146" spans="1:10">
      <c r="A4146" s="1320"/>
      <c r="B4146" s="1321"/>
      <c r="C4146" s="1321"/>
      <c r="D4146" s="1322"/>
      <c r="E4146" s="119" t="str">
        <f t="shared" ref="E4146:E4209" si="2467">E1535</f>
        <v>DOMICILIARIA 2</v>
      </c>
      <c r="F4146" s="637">
        <f t="shared" ref="F4146:G4146" si="2468">+F1535</f>
        <v>4.29</v>
      </c>
      <c r="G4146" s="138">
        <f t="shared" si="2468"/>
        <v>0.7</v>
      </c>
      <c r="H4146" s="750">
        <f t="shared" si="2404"/>
        <v>0.94760000000000022</v>
      </c>
      <c r="I4146" s="139"/>
      <c r="J4146" s="750">
        <f t="shared" si="2418"/>
        <v>2.8456428000000002</v>
      </c>
    </row>
    <row r="4147" spans="1:10">
      <c r="A4147" s="1320"/>
      <c r="B4147" s="1321"/>
      <c r="C4147" s="1321"/>
      <c r="D4147" s="1322"/>
      <c r="E4147" s="119" t="str">
        <f t="shared" si="2467"/>
        <v>DOMICILIARIA 3</v>
      </c>
      <c r="F4147" s="637">
        <f t="shared" ref="F4147:G4147" si="2469">+F1536</f>
        <v>5.75</v>
      </c>
      <c r="G4147" s="138">
        <f t="shared" si="2469"/>
        <v>0.7</v>
      </c>
      <c r="H4147" s="750">
        <f t="shared" si="2404"/>
        <v>0.94760000000000022</v>
      </c>
      <c r="I4147" s="139"/>
      <c r="J4147" s="750">
        <f t="shared" si="2418"/>
        <v>3.8140900000000002</v>
      </c>
    </row>
    <row r="4148" spans="1:10">
      <c r="A4148" s="1320"/>
      <c r="B4148" s="1321"/>
      <c r="C4148" s="1321"/>
      <c r="D4148" s="1322"/>
      <c r="E4148" s="119" t="str">
        <f t="shared" si="2467"/>
        <v>DOMICILIARIA 4</v>
      </c>
      <c r="F4148" s="637">
        <f t="shared" ref="F4148:G4148" si="2470">+F1537</f>
        <v>4.3099999999999996</v>
      </c>
      <c r="G4148" s="138">
        <f t="shared" si="2470"/>
        <v>0.7</v>
      </c>
      <c r="H4148" s="750">
        <f t="shared" ref="H4148:H4211" si="2471">1+M5018</f>
        <v>0.94760000000000022</v>
      </c>
      <c r="I4148" s="139"/>
      <c r="J4148" s="750">
        <f t="shared" si="2418"/>
        <v>2.8589092000000003</v>
      </c>
    </row>
    <row r="4149" spans="1:10">
      <c r="A4149" s="1320"/>
      <c r="B4149" s="1321"/>
      <c r="C4149" s="1321"/>
      <c r="D4149" s="1322"/>
      <c r="E4149" s="119" t="str">
        <f t="shared" si="2467"/>
        <v>DOMICILIARIA 5</v>
      </c>
      <c r="F4149" s="637">
        <f t="shared" ref="F4149:G4149" si="2472">+F1538</f>
        <v>5.84</v>
      </c>
      <c r="G4149" s="138">
        <f t="shared" si="2472"/>
        <v>0.7</v>
      </c>
      <c r="H4149" s="750">
        <f t="shared" si="2471"/>
        <v>0.94760000000000022</v>
      </c>
      <c r="I4149" s="139"/>
      <c r="J4149" s="750">
        <f t="shared" si="2418"/>
        <v>3.8737888000000011</v>
      </c>
    </row>
    <row r="4150" spans="1:10">
      <c r="A4150" s="1320"/>
      <c r="B4150" s="1321"/>
      <c r="C4150" s="1321"/>
      <c r="D4150" s="1322"/>
      <c r="E4150" s="119" t="str">
        <f t="shared" si="2467"/>
        <v>DOMICILIARIA 6</v>
      </c>
      <c r="F4150" s="637">
        <f t="shared" ref="F4150:G4150" si="2473">+F1539</f>
        <v>4.3</v>
      </c>
      <c r="G4150" s="138">
        <f t="shared" si="2473"/>
        <v>0.7</v>
      </c>
      <c r="H4150" s="750">
        <f t="shared" si="2471"/>
        <v>0.94760000000000022</v>
      </c>
      <c r="I4150" s="139"/>
      <c r="J4150" s="750">
        <f t="shared" si="2418"/>
        <v>2.8522760000000003</v>
      </c>
    </row>
    <row r="4151" spans="1:10">
      <c r="A4151" s="1320"/>
      <c r="B4151" s="1321"/>
      <c r="C4151" s="1321"/>
      <c r="D4151" s="1322"/>
      <c r="E4151" s="119" t="str">
        <f t="shared" si="2467"/>
        <v>DOMICILIARIA 7</v>
      </c>
      <c r="F4151" s="637">
        <f t="shared" ref="F4151:G4151" si="2474">+F1540</f>
        <v>5.86</v>
      </c>
      <c r="G4151" s="138">
        <f t="shared" si="2474"/>
        <v>0.7</v>
      </c>
      <c r="H4151" s="750">
        <f t="shared" si="2471"/>
        <v>0.94760000000000022</v>
      </c>
      <c r="I4151" s="139"/>
      <c r="J4151" s="750">
        <f t="shared" si="2418"/>
        <v>3.8870552000000012</v>
      </c>
    </row>
    <row r="4152" spans="1:10">
      <c r="A4152" s="1320"/>
      <c r="B4152" s="1321"/>
      <c r="C4152" s="1321"/>
      <c r="D4152" s="1322"/>
      <c r="E4152" s="119" t="str">
        <f t="shared" si="2467"/>
        <v>DOMICILIARIA 8</v>
      </c>
      <c r="F4152" s="637">
        <f t="shared" ref="F4152:G4152" si="2475">+F1541</f>
        <v>4.1900000000000004</v>
      </c>
      <c r="G4152" s="138">
        <f t="shared" si="2475"/>
        <v>0.7</v>
      </c>
      <c r="H4152" s="750">
        <f t="shared" si="2471"/>
        <v>0.94760000000000022</v>
      </c>
      <c r="I4152" s="139"/>
      <c r="J4152" s="750">
        <f t="shared" si="2418"/>
        <v>2.7793108000000011</v>
      </c>
    </row>
    <row r="4153" spans="1:10">
      <c r="A4153" s="1320"/>
      <c r="B4153" s="1321"/>
      <c r="C4153" s="1321"/>
      <c r="D4153" s="1322"/>
      <c r="E4153" s="119" t="str">
        <f t="shared" si="2467"/>
        <v>DOMICILIARIA 9</v>
      </c>
      <c r="F4153" s="637">
        <f t="shared" ref="F4153:G4153" si="2476">+F1542</f>
        <v>5.71</v>
      </c>
      <c r="G4153" s="138">
        <f t="shared" si="2476"/>
        <v>0.7</v>
      </c>
      <c r="H4153" s="750">
        <f t="shared" si="2471"/>
        <v>0.94760000000000022</v>
      </c>
      <c r="I4153" s="139"/>
      <c r="J4153" s="750">
        <f t="shared" si="2418"/>
        <v>3.7875572000000006</v>
      </c>
    </row>
    <row r="4154" spans="1:10">
      <c r="A4154" s="1320"/>
      <c r="B4154" s="1321"/>
      <c r="C4154" s="1321"/>
      <c r="D4154" s="1322"/>
      <c r="E4154" s="119" t="str">
        <f t="shared" si="2467"/>
        <v>DOMICILIARIA 10</v>
      </c>
      <c r="F4154" s="637">
        <f t="shared" ref="F4154:G4154" si="2477">+F1543</f>
        <v>3.66</v>
      </c>
      <c r="G4154" s="138">
        <f t="shared" si="2477"/>
        <v>0.7</v>
      </c>
      <c r="H4154" s="750">
        <f t="shared" si="2471"/>
        <v>0.94760000000000022</v>
      </c>
      <c r="I4154" s="139"/>
      <c r="J4154" s="750">
        <f t="shared" si="2418"/>
        <v>2.4277512000000003</v>
      </c>
    </row>
    <row r="4155" spans="1:10">
      <c r="A4155" s="1320"/>
      <c r="B4155" s="1321"/>
      <c r="C4155" s="1321"/>
      <c r="D4155" s="1322"/>
      <c r="E4155" s="119" t="str">
        <f t="shared" si="2467"/>
        <v>DOMICILIARIA 11</v>
      </c>
      <c r="F4155" s="637">
        <f t="shared" ref="F4155:G4155" si="2478">+F1544</f>
        <v>4.33</v>
      </c>
      <c r="G4155" s="138">
        <f t="shared" si="2478"/>
        <v>0.7</v>
      </c>
      <c r="H4155" s="750">
        <f t="shared" si="2471"/>
        <v>0.94760000000000022</v>
      </c>
      <c r="I4155" s="139"/>
      <c r="J4155" s="750">
        <f t="shared" si="2418"/>
        <v>2.8721756000000003</v>
      </c>
    </row>
    <row r="4156" spans="1:10">
      <c r="A4156" s="1320"/>
      <c r="B4156" s="1321"/>
      <c r="C4156" s="1321"/>
      <c r="D4156" s="1322"/>
      <c r="E4156" s="119" t="str">
        <f t="shared" si="2467"/>
        <v>DOMICILIARIA 12</v>
      </c>
      <c r="F4156" s="637">
        <f t="shared" ref="F4156:G4156" si="2479">+F1545</f>
        <v>7.62</v>
      </c>
      <c r="G4156" s="138">
        <f t="shared" si="2479"/>
        <v>0.7</v>
      </c>
      <c r="H4156" s="750">
        <f t="shared" si="2471"/>
        <v>0.94760000000000022</v>
      </c>
      <c r="I4156" s="139"/>
      <c r="J4156" s="750">
        <f t="shared" si="2418"/>
        <v>5.0544984000000008</v>
      </c>
    </row>
    <row r="4157" spans="1:10">
      <c r="A4157" s="1320"/>
      <c r="B4157" s="1321"/>
      <c r="C4157" s="1321"/>
      <c r="D4157" s="1322"/>
      <c r="E4157" s="119" t="str">
        <f t="shared" si="2467"/>
        <v>DOMICILIARIA 13</v>
      </c>
      <c r="F4157" s="637">
        <f t="shared" ref="F4157:G4157" si="2480">+F1546</f>
        <v>4.38</v>
      </c>
      <c r="G4157" s="138">
        <f t="shared" si="2480"/>
        <v>0.7</v>
      </c>
      <c r="H4157" s="750">
        <f t="shared" si="2471"/>
        <v>0.94760000000000022</v>
      </c>
      <c r="I4157" s="139"/>
      <c r="J4157" s="750">
        <f t="shared" si="2418"/>
        <v>2.9053416000000003</v>
      </c>
    </row>
    <row r="4158" spans="1:10">
      <c r="A4158" s="1320"/>
      <c r="B4158" s="1321"/>
      <c r="C4158" s="1321"/>
      <c r="D4158" s="1322"/>
      <c r="E4158" s="119" t="str">
        <f t="shared" si="2467"/>
        <v>DOMICILIARIA 14</v>
      </c>
      <c r="F4158" s="637">
        <f t="shared" ref="F4158:G4158" si="2481">+F1547</f>
        <v>8.42</v>
      </c>
      <c r="G4158" s="138">
        <f t="shared" si="2481"/>
        <v>0.7</v>
      </c>
      <c r="H4158" s="750">
        <f t="shared" si="2471"/>
        <v>0.94760000000000022</v>
      </c>
      <c r="I4158" s="139"/>
      <c r="J4158" s="750">
        <f t="shared" si="2418"/>
        <v>5.5851544000000004</v>
      </c>
    </row>
    <row r="4159" spans="1:10">
      <c r="A4159" s="1320"/>
      <c r="B4159" s="1321"/>
      <c r="C4159" s="1321"/>
      <c r="D4159" s="1322"/>
      <c r="E4159" s="119" t="str">
        <f t="shared" si="2467"/>
        <v>P29 A P30</v>
      </c>
      <c r="F4159" s="637">
        <f t="shared" ref="F4159:G4159" si="2482">+F1548</f>
        <v>0</v>
      </c>
      <c r="G4159" s="138">
        <f t="shared" si="2482"/>
        <v>0</v>
      </c>
      <c r="H4159" s="750">
        <f t="shared" si="2471"/>
        <v>-0.65240000000000009</v>
      </c>
      <c r="I4159" s="139"/>
      <c r="J4159" s="750">
        <f t="shared" si="2418"/>
        <v>0</v>
      </c>
    </row>
    <row r="4160" spans="1:10">
      <c r="A4160" s="1320"/>
      <c r="B4160" s="1321"/>
      <c r="C4160" s="1321"/>
      <c r="D4160" s="1322"/>
      <c r="E4160" s="119" t="str">
        <f t="shared" si="2467"/>
        <v>DOMICILIARIA 1</v>
      </c>
      <c r="F4160" s="637">
        <f t="shared" ref="F4160:G4160" si="2483">+F1549</f>
        <v>3.26</v>
      </c>
      <c r="G4160" s="138">
        <f t="shared" si="2483"/>
        <v>0.7</v>
      </c>
      <c r="H4160" s="750">
        <f t="shared" si="2471"/>
        <v>1</v>
      </c>
      <c r="I4160" s="139"/>
      <c r="J4160" s="750">
        <f t="shared" si="2418"/>
        <v>2.2819999999999996</v>
      </c>
    </row>
    <row r="4161" spans="1:10">
      <c r="A4161" s="1320"/>
      <c r="B4161" s="1321"/>
      <c r="C4161" s="1321"/>
      <c r="D4161" s="1322"/>
      <c r="E4161" s="119" t="str">
        <f t="shared" si="2467"/>
        <v>DOMICILIARIA 2</v>
      </c>
      <c r="F4161" s="637">
        <f t="shared" ref="F4161:G4161" si="2484">+F1550</f>
        <v>13.87</v>
      </c>
      <c r="G4161" s="138">
        <f t="shared" si="2484"/>
        <v>0.7</v>
      </c>
      <c r="H4161" s="750">
        <f t="shared" si="2471"/>
        <v>1</v>
      </c>
      <c r="I4161" s="139"/>
      <c r="J4161" s="750">
        <f t="shared" ref="J4161:J4224" si="2485">+F4161*G4161*H4161</f>
        <v>9.7089999999999996</v>
      </c>
    </row>
    <row r="4162" spans="1:10">
      <c r="A4162" s="1320"/>
      <c r="B4162" s="1321"/>
      <c r="C4162" s="1321"/>
      <c r="D4162" s="1322"/>
      <c r="E4162" s="119" t="str">
        <f t="shared" si="2467"/>
        <v>DOMICILIARIA 3</v>
      </c>
      <c r="F4162" s="637">
        <f t="shared" ref="F4162:G4162" si="2486">+F1551</f>
        <v>3.51</v>
      </c>
      <c r="G4162" s="138">
        <f t="shared" si="2486"/>
        <v>0.7</v>
      </c>
      <c r="H4162" s="750">
        <f t="shared" si="2471"/>
        <v>1</v>
      </c>
      <c r="I4162" s="139"/>
      <c r="J4162" s="750">
        <f t="shared" si="2485"/>
        <v>2.4569999999999999</v>
      </c>
    </row>
    <row r="4163" spans="1:10">
      <c r="A4163" s="1320"/>
      <c r="B4163" s="1321"/>
      <c r="C4163" s="1321"/>
      <c r="D4163" s="1322"/>
      <c r="E4163" s="119" t="str">
        <f t="shared" si="2467"/>
        <v>DOMICILIARIA 4</v>
      </c>
      <c r="F4163" s="637">
        <f t="shared" ref="F4163:G4163" si="2487">+F1552</f>
        <v>4.8099999999999996</v>
      </c>
      <c r="G4163" s="138">
        <f t="shared" si="2487"/>
        <v>0.7</v>
      </c>
      <c r="H4163" s="750">
        <f t="shared" si="2471"/>
        <v>1</v>
      </c>
      <c r="I4163" s="139"/>
      <c r="J4163" s="750">
        <f t="shared" si="2485"/>
        <v>3.3669999999999995</v>
      </c>
    </row>
    <row r="4164" spans="1:10">
      <c r="A4164" s="1320"/>
      <c r="B4164" s="1321"/>
      <c r="C4164" s="1321"/>
      <c r="D4164" s="1322"/>
      <c r="E4164" s="119" t="str">
        <f t="shared" si="2467"/>
        <v>DOMICILIARIA 5</v>
      </c>
      <c r="F4164" s="637">
        <f t="shared" ref="F4164:G4164" si="2488">+F1553</f>
        <v>5.0199999999999996</v>
      </c>
      <c r="G4164" s="138">
        <f t="shared" si="2488"/>
        <v>0.7</v>
      </c>
      <c r="H4164" s="750">
        <f t="shared" si="2471"/>
        <v>1</v>
      </c>
      <c r="I4164" s="139"/>
      <c r="J4164" s="750">
        <f t="shared" si="2485"/>
        <v>3.5139999999999993</v>
      </c>
    </row>
    <row r="4165" spans="1:10">
      <c r="A4165" s="1320"/>
      <c r="B4165" s="1321"/>
      <c r="C4165" s="1321"/>
      <c r="D4165" s="1322"/>
      <c r="E4165" s="119" t="str">
        <f t="shared" si="2467"/>
        <v>DOMICILIARIA 6</v>
      </c>
      <c r="F4165" s="637">
        <f t="shared" ref="F4165:G4165" si="2489">+F1554</f>
        <v>5.84</v>
      </c>
      <c r="G4165" s="138">
        <f t="shared" si="2489"/>
        <v>0.7</v>
      </c>
      <c r="H4165" s="750">
        <f t="shared" si="2471"/>
        <v>1</v>
      </c>
      <c r="I4165" s="139"/>
      <c r="J4165" s="750">
        <f t="shared" si="2485"/>
        <v>4.0880000000000001</v>
      </c>
    </row>
    <row r="4166" spans="1:10">
      <c r="A4166" s="1320"/>
      <c r="B4166" s="1321"/>
      <c r="C4166" s="1321"/>
      <c r="D4166" s="1322"/>
      <c r="E4166" s="119" t="str">
        <f t="shared" si="2467"/>
        <v>DOMICILIARIA 7</v>
      </c>
      <c r="F4166" s="637">
        <f t="shared" ref="F4166:G4166" si="2490">+F1555</f>
        <v>5.57</v>
      </c>
      <c r="G4166" s="138">
        <f t="shared" si="2490"/>
        <v>0.7</v>
      </c>
      <c r="H4166" s="750">
        <f t="shared" si="2471"/>
        <v>1</v>
      </c>
      <c r="I4166" s="139"/>
      <c r="J4166" s="750">
        <f t="shared" si="2485"/>
        <v>3.899</v>
      </c>
    </row>
    <row r="4167" spans="1:10">
      <c r="A4167" s="1320"/>
      <c r="B4167" s="1321"/>
      <c r="C4167" s="1321"/>
      <c r="D4167" s="1322"/>
      <c r="E4167" s="119" t="str">
        <f t="shared" si="2467"/>
        <v>DOMICILIARIA 8</v>
      </c>
      <c r="F4167" s="637">
        <f t="shared" ref="F4167:G4167" si="2491">+F1556</f>
        <v>11.93</v>
      </c>
      <c r="G4167" s="138">
        <f t="shared" si="2491"/>
        <v>0.7</v>
      </c>
      <c r="H4167" s="750">
        <f t="shared" si="2471"/>
        <v>1</v>
      </c>
      <c r="I4167" s="139"/>
      <c r="J4167" s="750">
        <f t="shared" si="2485"/>
        <v>8.3509999999999991</v>
      </c>
    </row>
    <row r="4168" spans="1:10">
      <c r="A4168" s="1320"/>
      <c r="B4168" s="1321"/>
      <c r="C4168" s="1321"/>
      <c r="D4168" s="1322"/>
      <c r="E4168" s="119" t="str">
        <f t="shared" si="2467"/>
        <v>DOMICILIARIA 9</v>
      </c>
      <c r="F4168" s="637">
        <f t="shared" ref="F4168:G4168" si="2492">+F1557</f>
        <v>6.11</v>
      </c>
      <c r="G4168" s="138">
        <f t="shared" si="2492"/>
        <v>0.7</v>
      </c>
      <c r="H4168" s="750">
        <f t="shared" si="2471"/>
        <v>1</v>
      </c>
      <c r="I4168" s="139"/>
      <c r="J4168" s="750">
        <f t="shared" si="2485"/>
        <v>4.2770000000000001</v>
      </c>
    </row>
    <row r="4169" spans="1:10">
      <c r="A4169" s="1320"/>
      <c r="B4169" s="1321"/>
      <c r="C4169" s="1321"/>
      <c r="D4169" s="1322"/>
      <c r="E4169" s="119" t="str">
        <f t="shared" si="2467"/>
        <v>P30 A P31</v>
      </c>
      <c r="F4169" s="637">
        <f t="shared" ref="F4169:G4169" si="2493">+F1558</f>
        <v>0</v>
      </c>
      <c r="G4169" s="138">
        <f t="shared" si="2493"/>
        <v>0</v>
      </c>
      <c r="H4169" s="750">
        <f t="shared" si="2471"/>
        <v>-0.65240000000000009</v>
      </c>
      <c r="I4169" s="139"/>
      <c r="J4169" s="750">
        <f t="shared" si="2485"/>
        <v>0</v>
      </c>
    </row>
    <row r="4170" spans="1:10">
      <c r="A4170" s="1320"/>
      <c r="B4170" s="1321"/>
      <c r="C4170" s="1321"/>
      <c r="D4170" s="1322"/>
      <c r="E4170" s="119" t="str">
        <f t="shared" si="2467"/>
        <v>DOMICILIARIA 1</v>
      </c>
      <c r="F4170" s="637">
        <f t="shared" ref="F4170:G4170" si="2494">+F1559</f>
        <v>3.16</v>
      </c>
      <c r="G4170" s="138">
        <f t="shared" si="2494"/>
        <v>0.7</v>
      </c>
      <c r="H4170" s="750">
        <f t="shared" si="2471"/>
        <v>1</v>
      </c>
      <c r="I4170" s="139"/>
      <c r="J4170" s="750">
        <f t="shared" si="2485"/>
        <v>2.2119999999999997</v>
      </c>
    </row>
    <row r="4171" spans="1:10">
      <c r="A4171" s="1320"/>
      <c r="B4171" s="1321"/>
      <c r="C4171" s="1321"/>
      <c r="D4171" s="1322"/>
      <c r="E4171" s="119" t="str">
        <f t="shared" si="2467"/>
        <v>DOMICILIARIA 2</v>
      </c>
      <c r="F4171" s="637">
        <f t="shared" ref="F4171:G4171" si="2495">+F1560</f>
        <v>5.89</v>
      </c>
      <c r="G4171" s="138">
        <f t="shared" si="2495"/>
        <v>0.7</v>
      </c>
      <c r="H4171" s="750">
        <f t="shared" si="2471"/>
        <v>1</v>
      </c>
      <c r="I4171" s="139"/>
      <c r="J4171" s="750">
        <f t="shared" si="2485"/>
        <v>4.1229999999999993</v>
      </c>
    </row>
    <row r="4172" spans="1:10">
      <c r="A4172" s="1320"/>
      <c r="B4172" s="1321"/>
      <c r="C4172" s="1321"/>
      <c r="D4172" s="1322"/>
      <c r="E4172" s="119" t="str">
        <f t="shared" si="2467"/>
        <v>DOMICILIARIA 3</v>
      </c>
      <c r="F4172" s="637">
        <f t="shared" ref="F4172:G4172" si="2496">+F1561</f>
        <v>5.84</v>
      </c>
      <c r="G4172" s="138">
        <f t="shared" si="2496"/>
        <v>0.7</v>
      </c>
      <c r="H4172" s="750">
        <f t="shared" si="2471"/>
        <v>1</v>
      </c>
      <c r="I4172" s="139"/>
      <c r="J4172" s="750">
        <f t="shared" si="2485"/>
        <v>4.0880000000000001</v>
      </c>
    </row>
    <row r="4173" spans="1:10">
      <c r="A4173" s="1320"/>
      <c r="B4173" s="1321"/>
      <c r="C4173" s="1321"/>
      <c r="D4173" s="1322"/>
      <c r="E4173" s="119" t="str">
        <f t="shared" si="2467"/>
        <v>DOMICILIARIA 4</v>
      </c>
      <c r="F4173" s="637">
        <f t="shared" ref="F4173:G4173" si="2497">+F1562</f>
        <v>5.87</v>
      </c>
      <c r="G4173" s="138">
        <f t="shared" si="2497"/>
        <v>0.7</v>
      </c>
      <c r="H4173" s="750">
        <f t="shared" si="2471"/>
        <v>1</v>
      </c>
      <c r="I4173" s="139"/>
      <c r="J4173" s="750">
        <f t="shared" si="2485"/>
        <v>4.109</v>
      </c>
    </row>
    <row r="4174" spans="1:10">
      <c r="A4174" s="1320"/>
      <c r="B4174" s="1321"/>
      <c r="C4174" s="1321"/>
      <c r="D4174" s="1322"/>
      <c r="E4174" s="119" t="str">
        <f t="shared" si="2467"/>
        <v>DOMICILIARIA 5</v>
      </c>
      <c r="F4174" s="637">
        <f t="shared" ref="F4174:G4174" si="2498">+F1563</f>
        <v>3.14</v>
      </c>
      <c r="G4174" s="138">
        <f t="shared" si="2498"/>
        <v>0.7</v>
      </c>
      <c r="H4174" s="750">
        <f t="shared" si="2471"/>
        <v>1</v>
      </c>
      <c r="I4174" s="139"/>
      <c r="J4174" s="750">
        <f t="shared" si="2485"/>
        <v>2.198</v>
      </c>
    </row>
    <row r="4175" spans="1:10">
      <c r="A4175" s="1320"/>
      <c r="B4175" s="1321"/>
      <c r="C4175" s="1321"/>
      <c r="D4175" s="1322"/>
      <c r="E4175" s="119" t="str">
        <f t="shared" si="2467"/>
        <v>DOMICILIARIA 6</v>
      </c>
      <c r="F4175" s="637">
        <f t="shared" ref="F4175:G4175" si="2499">+F1564</f>
        <v>5.84</v>
      </c>
      <c r="G4175" s="138">
        <f t="shared" si="2499"/>
        <v>0.7</v>
      </c>
      <c r="H4175" s="750">
        <f t="shared" si="2471"/>
        <v>1</v>
      </c>
      <c r="I4175" s="139"/>
      <c r="J4175" s="750">
        <f t="shared" si="2485"/>
        <v>4.0880000000000001</v>
      </c>
    </row>
    <row r="4176" spans="1:10">
      <c r="A4176" s="1320"/>
      <c r="B4176" s="1321"/>
      <c r="C4176" s="1321"/>
      <c r="D4176" s="1322"/>
      <c r="E4176" s="119" t="str">
        <f t="shared" si="2467"/>
        <v>DOMICILIARIA 7</v>
      </c>
      <c r="F4176" s="637">
        <f t="shared" ref="F4176:G4176" si="2500">+F1565</f>
        <v>3.15</v>
      </c>
      <c r="G4176" s="138">
        <f t="shared" si="2500"/>
        <v>0.7</v>
      </c>
      <c r="H4176" s="750">
        <f t="shared" si="2471"/>
        <v>1</v>
      </c>
      <c r="I4176" s="139"/>
      <c r="J4176" s="750">
        <f t="shared" si="2485"/>
        <v>2.2049999999999996</v>
      </c>
    </row>
    <row r="4177" spans="1:10">
      <c r="A4177" s="1320"/>
      <c r="B4177" s="1321"/>
      <c r="C4177" s="1321"/>
      <c r="D4177" s="1322"/>
      <c r="E4177" s="119" t="str">
        <f t="shared" si="2467"/>
        <v>DOMICILIARIA 8</v>
      </c>
      <c r="F4177" s="637">
        <f t="shared" ref="F4177:G4177" si="2501">+F1566</f>
        <v>6.47</v>
      </c>
      <c r="G4177" s="138">
        <f t="shared" si="2501"/>
        <v>0.7</v>
      </c>
      <c r="H4177" s="750">
        <f t="shared" si="2471"/>
        <v>1</v>
      </c>
      <c r="I4177" s="139"/>
      <c r="J4177" s="750">
        <f t="shared" si="2485"/>
        <v>4.5289999999999999</v>
      </c>
    </row>
    <row r="4178" spans="1:10">
      <c r="A4178" s="1320"/>
      <c r="B4178" s="1321"/>
      <c r="C4178" s="1321"/>
      <c r="D4178" s="1322"/>
      <c r="E4178" s="119" t="str">
        <f t="shared" si="2467"/>
        <v>DOMICILIARIA 9</v>
      </c>
      <c r="F4178" s="637">
        <f t="shared" ref="F4178:G4178" si="2502">+F1567</f>
        <v>6.53</v>
      </c>
      <c r="G4178" s="138">
        <f t="shared" si="2502"/>
        <v>0.7</v>
      </c>
      <c r="H4178" s="750">
        <f t="shared" si="2471"/>
        <v>1</v>
      </c>
      <c r="I4178" s="139"/>
      <c r="J4178" s="750">
        <f t="shared" si="2485"/>
        <v>4.5709999999999997</v>
      </c>
    </row>
    <row r="4179" spans="1:10">
      <c r="A4179" s="1320"/>
      <c r="B4179" s="1321"/>
      <c r="C4179" s="1321"/>
      <c r="D4179" s="1322"/>
      <c r="E4179" s="119" t="str">
        <f t="shared" si="2467"/>
        <v>DOMICILIARIA 10</v>
      </c>
      <c r="F4179" s="637">
        <f t="shared" ref="F4179:G4179" si="2503">+F1568</f>
        <v>3.86</v>
      </c>
      <c r="G4179" s="138">
        <f t="shared" si="2503"/>
        <v>0.7</v>
      </c>
      <c r="H4179" s="750">
        <f t="shared" si="2471"/>
        <v>1</v>
      </c>
      <c r="I4179" s="139"/>
      <c r="J4179" s="750">
        <f t="shared" si="2485"/>
        <v>2.702</v>
      </c>
    </row>
    <row r="4180" spans="1:10">
      <c r="A4180" s="1320"/>
      <c r="B4180" s="1321"/>
      <c r="C4180" s="1321"/>
      <c r="D4180" s="1322"/>
      <c r="E4180" s="119" t="str">
        <f t="shared" si="2467"/>
        <v>DOMICILIARIA 11</v>
      </c>
      <c r="F4180" s="637">
        <f t="shared" ref="F4180:G4180" si="2504">+F1569</f>
        <v>6.39</v>
      </c>
      <c r="G4180" s="138">
        <f t="shared" si="2504"/>
        <v>0.7</v>
      </c>
      <c r="H4180" s="750">
        <f t="shared" si="2471"/>
        <v>1</v>
      </c>
      <c r="I4180" s="139"/>
      <c r="J4180" s="750">
        <f t="shared" si="2485"/>
        <v>4.4729999999999999</v>
      </c>
    </row>
    <row r="4181" spans="1:10">
      <c r="A4181" s="1320"/>
      <c r="B4181" s="1321"/>
      <c r="C4181" s="1321"/>
      <c r="D4181" s="1322"/>
      <c r="E4181" s="119" t="str">
        <f t="shared" si="2467"/>
        <v>DOMICILIARIA 12</v>
      </c>
      <c r="F4181" s="637">
        <f t="shared" ref="F4181:G4181" si="2505">+F1570</f>
        <v>3.94</v>
      </c>
      <c r="G4181" s="138">
        <f t="shared" si="2505"/>
        <v>0.7</v>
      </c>
      <c r="H4181" s="750">
        <f t="shared" si="2471"/>
        <v>1</v>
      </c>
      <c r="I4181" s="139"/>
      <c r="J4181" s="750">
        <f t="shared" si="2485"/>
        <v>2.758</v>
      </c>
    </row>
    <row r="4182" spans="1:10">
      <c r="A4182" s="1320"/>
      <c r="B4182" s="1321"/>
      <c r="C4182" s="1321"/>
      <c r="D4182" s="1322"/>
      <c r="E4182" s="119" t="str">
        <f t="shared" si="2467"/>
        <v>DOMICILIARIA 13</v>
      </c>
      <c r="F4182" s="637">
        <f t="shared" ref="F4182:G4182" si="2506">+F1571</f>
        <v>6.43</v>
      </c>
      <c r="G4182" s="138">
        <f t="shared" si="2506"/>
        <v>0.7</v>
      </c>
      <c r="H4182" s="750">
        <f t="shared" si="2471"/>
        <v>1</v>
      </c>
      <c r="I4182" s="139"/>
      <c r="J4182" s="750">
        <f t="shared" si="2485"/>
        <v>4.5009999999999994</v>
      </c>
    </row>
    <row r="4183" spans="1:10">
      <c r="A4183" s="1320"/>
      <c r="B4183" s="1321"/>
      <c r="C4183" s="1321"/>
      <c r="D4183" s="1322"/>
      <c r="E4183" s="119" t="str">
        <f t="shared" si="2467"/>
        <v>DOMICILIARIA 14</v>
      </c>
      <c r="F4183" s="637">
        <f t="shared" ref="F4183:G4183" si="2507">+F1572</f>
        <v>3.89</v>
      </c>
      <c r="G4183" s="138">
        <f t="shared" si="2507"/>
        <v>0.7</v>
      </c>
      <c r="H4183" s="750">
        <f t="shared" si="2471"/>
        <v>1</v>
      </c>
      <c r="I4183" s="139"/>
      <c r="J4183" s="750">
        <f t="shared" si="2485"/>
        <v>2.7229999999999999</v>
      </c>
    </row>
    <row r="4184" spans="1:10">
      <c r="A4184" s="1320"/>
      <c r="B4184" s="1321"/>
      <c r="C4184" s="1321"/>
      <c r="D4184" s="1322"/>
      <c r="E4184" s="119" t="str">
        <f t="shared" si="2467"/>
        <v>DOMICILIARIA 15</v>
      </c>
      <c r="F4184" s="637">
        <f t="shared" ref="F4184:G4184" si="2508">+F1573</f>
        <v>6.38</v>
      </c>
      <c r="G4184" s="138">
        <f t="shared" si="2508"/>
        <v>0.7</v>
      </c>
      <c r="H4184" s="750">
        <f t="shared" si="2471"/>
        <v>1</v>
      </c>
      <c r="I4184" s="139"/>
      <c r="J4184" s="750">
        <f t="shared" si="2485"/>
        <v>4.4659999999999993</v>
      </c>
    </row>
    <row r="4185" spans="1:10">
      <c r="A4185" s="1320"/>
      <c r="B4185" s="1321"/>
      <c r="C4185" s="1321"/>
      <c r="D4185" s="1322"/>
      <c r="E4185" s="119" t="str">
        <f t="shared" si="2467"/>
        <v>DOMICILIARIA 16</v>
      </c>
      <c r="F4185" s="637">
        <f t="shared" ref="F4185:G4185" si="2509">+F1574</f>
        <v>4.28</v>
      </c>
      <c r="G4185" s="138">
        <f t="shared" si="2509"/>
        <v>0.7</v>
      </c>
      <c r="H4185" s="750">
        <f t="shared" si="2471"/>
        <v>1</v>
      </c>
      <c r="I4185" s="139"/>
      <c r="J4185" s="750">
        <f t="shared" si="2485"/>
        <v>2.996</v>
      </c>
    </row>
    <row r="4186" spans="1:10">
      <c r="A4186" s="1320"/>
      <c r="B4186" s="1321"/>
      <c r="C4186" s="1321"/>
      <c r="D4186" s="1322"/>
      <c r="E4186" s="119" t="str">
        <f t="shared" si="2467"/>
        <v>DOMICILIARIA 17</v>
      </c>
      <c r="F4186" s="637">
        <f t="shared" ref="F4186:G4186" si="2510">+F1575</f>
        <v>6.44</v>
      </c>
      <c r="G4186" s="138">
        <f t="shared" si="2510"/>
        <v>0.7</v>
      </c>
      <c r="H4186" s="750">
        <f t="shared" si="2471"/>
        <v>1</v>
      </c>
      <c r="I4186" s="139"/>
      <c r="J4186" s="750">
        <f t="shared" si="2485"/>
        <v>4.508</v>
      </c>
    </row>
    <row r="4187" spans="1:10">
      <c r="A4187" s="1320"/>
      <c r="B4187" s="1321"/>
      <c r="C4187" s="1321"/>
      <c r="D4187" s="1322"/>
      <c r="E4187" s="119" t="str">
        <f t="shared" si="2467"/>
        <v>DOMICILIARIA 18</v>
      </c>
      <c r="F4187" s="637">
        <f t="shared" ref="F4187:G4187" si="2511">+F1576</f>
        <v>6.33</v>
      </c>
      <c r="G4187" s="138">
        <f t="shared" si="2511"/>
        <v>0.7</v>
      </c>
      <c r="H4187" s="750">
        <f t="shared" si="2471"/>
        <v>1</v>
      </c>
      <c r="I4187" s="139"/>
      <c r="J4187" s="750">
        <f t="shared" si="2485"/>
        <v>4.431</v>
      </c>
    </row>
    <row r="4188" spans="1:10">
      <c r="A4188" s="1320"/>
      <c r="B4188" s="1321"/>
      <c r="C4188" s="1321"/>
      <c r="D4188" s="1322"/>
      <c r="E4188" s="119" t="str">
        <f t="shared" si="2467"/>
        <v>P31 A P32</v>
      </c>
      <c r="F4188" s="637">
        <f t="shared" ref="F4188:G4188" si="2512">+F1577</f>
        <v>0</v>
      </c>
      <c r="G4188" s="138">
        <f t="shared" si="2512"/>
        <v>0</v>
      </c>
      <c r="H4188" s="750">
        <f t="shared" si="2471"/>
        <v>-0.65240000000000009</v>
      </c>
      <c r="I4188" s="139"/>
      <c r="J4188" s="750">
        <f t="shared" si="2485"/>
        <v>0</v>
      </c>
    </row>
    <row r="4189" spans="1:10">
      <c r="A4189" s="1320"/>
      <c r="B4189" s="1321"/>
      <c r="C4189" s="1321"/>
      <c r="D4189" s="1322"/>
      <c r="E4189" s="119" t="str">
        <f t="shared" si="2467"/>
        <v>DOMICILIARIA 1</v>
      </c>
      <c r="F4189" s="637">
        <f t="shared" ref="F4189:G4189" si="2513">+F1578</f>
        <v>5.45</v>
      </c>
      <c r="G4189" s="138">
        <f t="shared" si="2513"/>
        <v>0.7</v>
      </c>
      <c r="H4189" s="750">
        <f t="shared" si="2471"/>
        <v>1</v>
      </c>
      <c r="I4189" s="139"/>
      <c r="J4189" s="750">
        <f t="shared" si="2485"/>
        <v>3.8149999999999999</v>
      </c>
    </row>
    <row r="4190" spans="1:10">
      <c r="A4190" s="1320"/>
      <c r="B4190" s="1321"/>
      <c r="C4190" s="1321"/>
      <c r="D4190" s="1322"/>
      <c r="E4190" s="119" t="str">
        <f t="shared" si="2467"/>
        <v>DOMICILIARIA 2</v>
      </c>
      <c r="F4190" s="637">
        <f t="shared" ref="F4190:G4190" si="2514">+F1579</f>
        <v>6.51</v>
      </c>
      <c r="G4190" s="138">
        <f t="shared" si="2514"/>
        <v>0.7</v>
      </c>
      <c r="H4190" s="750">
        <f t="shared" si="2471"/>
        <v>1</v>
      </c>
      <c r="I4190" s="139"/>
      <c r="J4190" s="750">
        <f t="shared" si="2485"/>
        <v>4.5569999999999995</v>
      </c>
    </row>
    <row r="4191" spans="1:10">
      <c r="A4191" s="1320"/>
      <c r="B4191" s="1321"/>
      <c r="C4191" s="1321"/>
      <c r="D4191" s="1322"/>
      <c r="E4191" s="119" t="str">
        <f t="shared" si="2467"/>
        <v>DOMICILIARIA 3</v>
      </c>
      <c r="F4191" s="637">
        <f t="shared" ref="F4191:G4191" si="2515">+F1580</f>
        <v>5.04</v>
      </c>
      <c r="G4191" s="138">
        <f t="shared" si="2515"/>
        <v>0.7</v>
      </c>
      <c r="H4191" s="750">
        <f t="shared" si="2471"/>
        <v>1</v>
      </c>
      <c r="I4191" s="139"/>
      <c r="J4191" s="750">
        <f t="shared" si="2485"/>
        <v>3.5279999999999996</v>
      </c>
    </row>
    <row r="4192" spans="1:10">
      <c r="A4192" s="1320"/>
      <c r="B4192" s="1321"/>
      <c r="C4192" s="1321"/>
      <c r="D4192" s="1322"/>
      <c r="E4192" s="119" t="str">
        <f t="shared" si="2467"/>
        <v>DOMICILIARIA 4</v>
      </c>
      <c r="F4192" s="637">
        <f t="shared" ref="F4192:G4192" si="2516">+F1581</f>
        <v>6.4</v>
      </c>
      <c r="G4192" s="138">
        <f t="shared" si="2516"/>
        <v>0.7</v>
      </c>
      <c r="H4192" s="750">
        <f t="shared" si="2471"/>
        <v>1</v>
      </c>
      <c r="I4192" s="139"/>
      <c r="J4192" s="750">
        <f t="shared" si="2485"/>
        <v>4.4799999999999995</v>
      </c>
    </row>
    <row r="4193" spans="1:10">
      <c r="A4193" s="1320"/>
      <c r="B4193" s="1321"/>
      <c r="C4193" s="1321"/>
      <c r="D4193" s="1322"/>
      <c r="E4193" s="119" t="str">
        <f t="shared" si="2467"/>
        <v>DOMICILIARIA 5</v>
      </c>
      <c r="F4193" s="637">
        <f t="shared" ref="F4193:G4193" si="2517">+F1582</f>
        <v>6.29</v>
      </c>
      <c r="G4193" s="138">
        <f t="shared" si="2517"/>
        <v>0.7</v>
      </c>
      <c r="H4193" s="750">
        <f t="shared" si="2471"/>
        <v>1</v>
      </c>
      <c r="I4193" s="139"/>
      <c r="J4193" s="750">
        <f t="shared" si="2485"/>
        <v>4.4029999999999996</v>
      </c>
    </row>
    <row r="4194" spans="1:10">
      <c r="A4194" s="1320"/>
      <c r="B4194" s="1321"/>
      <c r="C4194" s="1321"/>
      <c r="D4194" s="1322"/>
      <c r="E4194" s="119" t="str">
        <f t="shared" si="2467"/>
        <v>DOMICILIARIA 6</v>
      </c>
      <c r="F4194" s="637">
        <f t="shared" ref="F4194:G4194" si="2518">+F1583</f>
        <v>6.56</v>
      </c>
      <c r="G4194" s="138">
        <f t="shared" si="2518"/>
        <v>0.7</v>
      </c>
      <c r="H4194" s="750">
        <f t="shared" si="2471"/>
        <v>1</v>
      </c>
      <c r="I4194" s="139"/>
      <c r="J4194" s="750">
        <f t="shared" si="2485"/>
        <v>4.5919999999999996</v>
      </c>
    </row>
    <row r="4195" spans="1:10">
      <c r="A4195" s="1320"/>
      <c r="B4195" s="1321"/>
      <c r="C4195" s="1321"/>
      <c r="D4195" s="1322"/>
      <c r="E4195" s="119" t="str">
        <f t="shared" si="2467"/>
        <v>DOMICILIARIA 7</v>
      </c>
      <c r="F4195" s="637">
        <f t="shared" ref="F4195:G4195" si="2519">+F1584</f>
        <v>3.89</v>
      </c>
      <c r="G4195" s="138">
        <f t="shared" si="2519"/>
        <v>0.7</v>
      </c>
      <c r="H4195" s="750">
        <f t="shared" si="2471"/>
        <v>1</v>
      </c>
      <c r="I4195" s="139"/>
      <c r="J4195" s="750">
        <f t="shared" si="2485"/>
        <v>2.7229999999999999</v>
      </c>
    </row>
    <row r="4196" spans="1:10">
      <c r="A4196" s="1320"/>
      <c r="B4196" s="1321"/>
      <c r="C4196" s="1321"/>
      <c r="D4196" s="1322"/>
      <c r="E4196" s="119" t="str">
        <f t="shared" si="2467"/>
        <v>DOMICILIARIA 8</v>
      </c>
      <c r="F4196" s="637">
        <f t="shared" ref="F4196:G4196" si="2520">+F1585</f>
        <v>6.35</v>
      </c>
      <c r="G4196" s="138">
        <f t="shared" si="2520"/>
        <v>0.7</v>
      </c>
      <c r="H4196" s="750">
        <f t="shared" si="2471"/>
        <v>1</v>
      </c>
      <c r="I4196" s="139"/>
      <c r="J4196" s="750">
        <f t="shared" si="2485"/>
        <v>4.4449999999999994</v>
      </c>
    </row>
    <row r="4197" spans="1:10">
      <c r="A4197" s="1320"/>
      <c r="B4197" s="1321"/>
      <c r="C4197" s="1321"/>
      <c r="D4197" s="1322"/>
      <c r="E4197" s="119" t="str">
        <f t="shared" si="2467"/>
        <v>DOMICILIARIA 9</v>
      </c>
      <c r="F4197" s="637">
        <f t="shared" ref="F4197:G4197" si="2521">+F1586</f>
        <v>6.7</v>
      </c>
      <c r="G4197" s="138">
        <f t="shared" si="2521"/>
        <v>0.7</v>
      </c>
      <c r="H4197" s="750">
        <f t="shared" si="2471"/>
        <v>1</v>
      </c>
      <c r="I4197" s="139"/>
      <c r="J4197" s="750">
        <f t="shared" si="2485"/>
        <v>4.6899999999999995</v>
      </c>
    </row>
    <row r="4198" spans="1:10">
      <c r="A4198" s="1320"/>
      <c r="B4198" s="1321"/>
      <c r="C4198" s="1321"/>
      <c r="D4198" s="1322"/>
      <c r="E4198" s="119" t="str">
        <f t="shared" si="2467"/>
        <v>DOMICILIARIA 10</v>
      </c>
      <c r="F4198" s="637">
        <f t="shared" ref="F4198:G4198" si="2522">+F1587</f>
        <v>6.71</v>
      </c>
      <c r="G4198" s="138">
        <f t="shared" si="2522"/>
        <v>0.7</v>
      </c>
      <c r="H4198" s="750">
        <f t="shared" si="2471"/>
        <v>1</v>
      </c>
      <c r="I4198" s="139"/>
      <c r="J4198" s="750">
        <f t="shared" si="2485"/>
        <v>4.6970000000000001</v>
      </c>
    </row>
    <row r="4199" spans="1:10">
      <c r="A4199" s="1320"/>
      <c r="B4199" s="1321"/>
      <c r="C4199" s="1321"/>
      <c r="D4199" s="1322"/>
      <c r="E4199" s="119" t="str">
        <f t="shared" si="2467"/>
        <v>P32 A P33</v>
      </c>
      <c r="F4199" s="637">
        <f t="shared" ref="F4199:G4199" si="2523">+F1588</f>
        <v>0</v>
      </c>
      <c r="G4199" s="138">
        <f t="shared" si="2523"/>
        <v>0</v>
      </c>
      <c r="H4199" s="750">
        <f t="shared" si="2471"/>
        <v>-0.65240000000000009</v>
      </c>
      <c r="I4199" s="139"/>
      <c r="J4199" s="750">
        <f t="shared" si="2485"/>
        <v>0</v>
      </c>
    </row>
    <row r="4200" spans="1:10">
      <c r="A4200" s="1320"/>
      <c r="B4200" s="1321"/>
      <c r="C4200" s="1321"/>
      <c r="D4200" s="1322"/>
      <c r="E4200" s="119" t="str">
        <f t="shared" si="2467"/>
        <v>DOMICILIARIA 1</v>
      </c>
      <c r="F4200" s="637">
        <f t="shared" ref="F4200:G4200" si="2524">+F1589</f>
        <v>6.47</v>
      </c>
      <c r="G4200" s="138">
        <f t="shared" si="2524"/>
        <v>0.8</v>
      </c>
      <c r="H4200" s="750">
        <f t="shared" si="2471"/>
        <v>1</v>
      </c>
      <c r="I4200" s="139"/>
      <c r="J4200" s="750">
        <f t="shared" si="2485"/>
        <v>5.1760000000000002</v>
      </c>
    </row>
    <row r="4201" spans="1:10">
      <c r="A4201" s="1320"/>
      <c r="B4201" s="1321"/>
      <c r="C4201" s="1321"/>
      <c r="D4201" s="1322"/>
      <c r="E4201" s="119" t="str">
        <f t="shared" si="2467"/>
        <v>DOMICILIARIA 2</v>
      </c>
      <c r="F4201" s="637">
        <f t="shared" ref="F4201:G4201" si="2525">+F1590</f>
        <v>7.01</v>
      </c>
      <c r="G4201" s="138">
        <f t="shared" si="2525"/>
        <v>0.8</v>
      </c>
      <c r="H4201" s="750">
        <f t="shared" si="2471"/>
        <v>1</v>
      </c>
      <c r="I4201" s="139"/>
      <c r="J4201" s="750">
        <f t="shared" si="2485"/>
        <v>5.6080000000000005</v>
      </c>
    </row>
    <row r="4202" spans="1:10">
      <c r="A4202" s="1320"/>
      <c r="B4202" s="1321"/>
      <c r="C4202" s="1321"/>
      <c r="D4202" s="1322"/>
      <c r="E4202" s="119" t="str">
        <f t="shared" si="2467"/>
        <v>DOMICILIARIA 3</v>
      </c>
      <c r="F4202" s="637">
        <f t="shared" ref="F4202:G4202" si="2526">+F1591</f>
        <v>7.07</v>
      </c>
      <c r="G4202" s="138">
        <f t="shared" si="2526"/>
        <v>0.8</v>
      </c>
      <c r="H4202" s="750">
        <f t="shared" si="2471"/>
        <v>1</v>
      </c>
      <c r="I4202" s="139"/>
      <c r="J4202" s="750">
        <f t="shared" si="2485"/>
        <v>5.6560000000000006</v>
      </c>
    </row>
    <row r="4203" spans="1:10">
      <c r="A4203" s="1320"/>
      <c r="B4203" s="1321"/>
      <c r="C4203" s="1321"/>
      <c r="D4203" s="1322"/>
      <c r="E4203" s="119" t="str">
        <f t="shared" si="2467"/>
        <v>DOMICILIARIA 4</v>
      </c>
      <c r="F4203" s="637">
        <f t="shared" ref="F4203:G4203" si="2527">+F1592</f>
        <v>6.92</v>
      </c>
      <c r="G4203" s="138">
        <f t="shared" si="2527"/>
        <v>0.8</v>
      </c>
      <c r="H4203" s="750">
        <f t="shared" si="2471"/>
        <v>1</v>
      </c>
      <c r="I4203" s="139"/>
      <c r="J4203" s="750">
        <f t="shared" si="2485"/>
        <v>5.5360000000000005</v>
      </c>
    </row>
    <row r="4204" spans="1:10">
      <c r="A4204" s="1320"/>
      <c r="B4204" s="1321"/>
      <c r="C4204" s="1321"/>
      <c r="D4204" s="1322"/>
      <c r="E4204" s="119" t="str">
        <f t="shared" si="2467"/>
        <v>DOMICILIARIA 5</v>
      </c>
      <c r="F4204" s="637">
        <f t="shared" ref="F4204:G4204" si="2528">+F1593</f>
        <v>8.1199999999999992</v>
      </c>
      <c r="G4204" s="138">
        <f t="shared" si="2528"/>
        <v>0.8</v>
      </c>
      <c r="H4204" s="750">
        <f t="shared" si="2471"/>
        <v>1</v>
      </c>
      <c r="I4204" s="139"/>
      <c r="J4204" s="750">
        <f t="shared" si="2485"/>
        <v>6.4959999999999996</v>
      </c>
    </row>
    <row r="4205" spans="1:10">
      <c r="A4205" s="1320"/>
      <c r="B4205" s="1321"/>
      <c r="C4205" s="1321"/>
      <c r="D4205" s="1322"/>
      <c r="E4205" s="119" t="str">
        <f t="shared" si="2467"/>
        <v>P33 A P34</v>
      </c>
      <c r="F4205" s="637">
        <f t="shared" ref="F4205:G4205" si="2529">+F1594</f>
        <v>0</v>
      </c>
      <c r="G4205" s="138">
        <f t="shared" si="2529"/>
        <v>0</v>
      </c>
      <c r="H4205" s="750">
        <f t="shared" si="2471"/>
        <v>-0.65240000000000009</v>
      </c>
      <c r="I4205" s="139"/>
      <c r="J4205" s="750">
        <f t="shared" si="2485"/>
        <v>0</v>
      </c>
    </row>
    <row r="4206" spans="1:10">
      <c r="A4206" s="1320"/>
      <c r="B4206" s="1321"/>
      <c r="C4206" s="1321"/>
      <c r="D4206" s="1322"/>
      <c r="E4206" s="119" t="str">
        <f t="shared" si="2467"/>
        <v>P34 A P35</v>
      </c>
      <c r="F4206" s="637">
        <f t="shared" ref="F4206:G4206" si="2530">+F1595</f>
        <v>0</v>
      </c>
      <c r="G4206" s="138">
        <f t="shared" si="2530"/>
        <v>0</v>
      </c>
      <c r="H4206" s="750">
        <f t="shared" si="2471"/>
        <v>-0.65240000000000009</v>
      </c>
      <c r="I4206" s="139"/>
      <c r="J4206" s="750">
        <f t="shared" si="2485"/>
        <v>0</v>
      </c>
    </row>
    <row r="4207" spans="1:10">
      <c r="A4207" s="1320"/>
      <c r="B4207" s="1321"/>
      <c r="C4207" s="1321"/>
      <c r="D4207" s="1322"/>
      <c r="E4207" s="119" t="str">
        <f t="shared" si="2467"/>
        <v>DOMICILIARIA 1</v>
      </c>
      <c r="F4207" s="637">
        <f t="shared" ref="F4207:G4207" si="2531">+F1596</f>
        <v>5.12</v>
      </c>
      <c r="G4207" s="138">
        <f t="shared" si="2531"/>
        <v>1</v>
      </c>
      <c r="H4207" s="750">
        <f t="shared" si="2471"/>
        <v>1</v>
      </c>
      <c r="I4207" s="139"/>
      <c r="J4207" s="750">
        <f t="shared" si="2485"/>
        <v>5.12</v>
      </c>
    </row>
    <row r="4208" spans="1:10">
      <c r="A4208" s="1320"/>
      <c r="B4208" s="1321"/>
      <c r="C4208" s="1321"/>
      <c r="D4208" s="1322"/>
      <c r="E4208" s="119" t="str">
        <f t="shared" si="2467"/>
        <v>DOMICILIARIA 2</v>
      </c>
      <c r="F4208" s="637">
        <f t="shared" ref="F4208:G4208" si="2532">+F1597</f>
        <v>4.3099999999999996</v>
      </c>
      <c r="G4208" s="138">
        <f t="shared" si="2532"/>
        <v>1</v>
      </c>
      <c r="H4208" s="750">
        <f t="shared" si="2471"/>
        <v>1</v>
      </c>
      <c r="I4208" s="139"/>
      <c r="J4208" s="750">
        <f t="shared" si="2485"/>
        <v>4.3099999999999996</v>
      </c>
    </row>
    <row r="4209" spans="1:10">
      <c r="A4209" s="1320"/>
      <c r="B4209" s="1321"/>
      <c r="C4209" s="1321"/>
      <c r="D4209" s="1322"/>
      <c r="E4209" s="119" t="str">
        <f t="shared" si="2467"/>
        <v>DOMICILIARIA 3</v>
      </c>
      <c r="F4209" s="637">
        <f t="shared" ref="F4209:G4209" si="2533">+F1598</f>
        <v>4.7300000000000004</v>
      </c>
      <c r="G4209" s="138">
        <f t="shared" si="2533"/>
        <v>1</v>
      </c>
      <c r="H4209" s="750">
        <f t="shared" si="2471"/>
        <v>1</v>
      </c>
      <c r="I4209" s="139"/>
      <c r="J4209" s="750">
        <f t="shared" si="2485"/>
        <v>4.7300000000000004</v>
      </c>
    </row>
    <row r="4210" spans="1:10">
      <c r="A4210" s="1320"/>
      <c r="B4210" s="1321"/>
      <c r="C4210" s="1321"/>
      <c r="D4210" s="1322"/>
      <c r="E4210" s="119" t="str">
        <f t="shared" ref="E4210:E4273" si="2534">E1599</f>
        <v>DOMICILIARIA 4</v>
      </c>
      <c r="F4210" s="637">
        <f t="shared" ref="F4210:G4210" si="2535">+F1599</f>
        <v>4.74</v>
      </c>
      <c r="G4210" s="138">
        <f t="shared" si="2535"/>
        <v>1</v>
      </c>
      <c r="H4210" s="750">
        <f t="shared" si="2471"/>
        <v>1</v>
      </c>
      <c r="I4210" s="139"/>
      <c r="J4210" s="750">
        <f t="shared" si="2485"/>
        <v>4.74</v>
      </c>
    </row>
    <row r="4211" spans="1:10">
      <c r="A4211" s="1320"/>
      <c r="B4211" s="1321"/>
      <c r="C4211" s="1321"/>
      <c r="D4211" s="1322"/>
      <c r="E4211" s="119" t="str">
        <f t="shared" si="2534"/>
        <v>DOMICILIARIA 5</v>
      </c>
      <c r="F4211" s="637">
        <f t="shared" ref="F4211:G4211" si="2536">+F1600</f>
        <v>4.4000000000000004</v>
      </c>
      <c r="G4211" s="138">
        <f t="shared" si="2536"/>
        <v>1</v>
      </c>
      <c r="H4211" s="750">
        <f t="shared" si="2471"/>
        <v>1</v>
      </c>
      <c r="I4211" s="139"/>
      <c r="J4211" s="750">
        <f t="shared" si="2485"/>
        <v>4.4000000000000004</v>
      </c>
    </row>
    <row r="4212" spans="1:10">
      <c r="A4212" s="1320"/>
      <c r="B4212" s="1321"/>
      <c r="C4212" s="1321"/>
      <c r="D4212" s="1322"/>
      <c r="E4212" s="119" t="str">
        <f t="shared" si="2534"/>
        <v>DOMICILIARIA 6</v>
      </c>
      <c r="F4212" s="637">
        <f t="shared" ref="F4212:G4212" si="2537">+F1601</f>
        <v>3.67</v>
      </c>
      <c r="G4212" s="138">
        <f t="shared" si="2537"/>
        <v>1</v>
      </c>
      <c r="H4212" s="750">
        <f t="shared" ref="H4212:H4275" si="2538">1+M5082</f>
        <v>1</v>
      </c>
      <c r="I4212" s="139"/>
      <c r="J4212" s="750">
        <f t="shared" si="2485"/>
        <v>3.67</v>
      </c>
    </row>
    <row r="4213" spans="1:10">
      <c r="A4213" s="1320"/>
      <c r="B4213" s="1321"/>
      <c r="C4213" s="1321"/>
      <c r="D4213" s="1322"/>
      <c r="E4213" s="119" t="str">
        <f t="shared" si="2534"/>
        <v>DOMICILIARIA 7</v>
      </c>
      <c r="F4213" s="637">
        <f t="shared" ref="F4213:G4213" si="2539">+F1602</f>
        <v>4.62</v>
      </c>
      <c r="G4213" s="138">
        <f t="shared" si="2539"/>
        <v>1</v>
      </c>
      <c r="H4213" s="750">
        <f t="shared" si="2538"/>
        <v>1</v>
      </c>
      <c r="I4213" s="139"/>
      <c r="J4213" s="750">
        <f t="shared" si="2485"/>
        <v>4.62</v>
      </c>
    </row>
    <row r="4214" spans="1:10">
      <c r="A4214" s="1320"/>
      <c r="B4214" s="1321"/>
      <c r="C4214" s="1321"/>
      <c r="D4214" s="1322"/>
      <c r="E4214" s="119" t="str">
        <f t="shared" si="2534"/>
        <v>P36 A P37</v>
      </c>
      <c r="F4214" s="637">
        <f t="shared" ref="F4214:G4214" si="2540">+F1603</f>
        <v>0</v>
      </c>
      <c r="G4214" s="138">
        <f t="shared" si="2540"/>
        <v>0</v>
      </c>
      <c r="H4214" s="750">
        <f t="shared" si="2538"/>
        <v>-0.65240000000000009</v>
      </c>
      <c r="I4214" s="139"/>
      <c r="J4214" s="750">
        <f t="shared" si="2485"/>
        <v>0</v>
      </c>
    </row>
    <row r="4215" spans="1:10">
      <c r="A4215" s="1320"/>
      <c r="B4215" s="1321"/>
      <c r="C4215" s="1321"/>
      <c r="D4215" s="1322"/>
      <c r="E4215" s="119" t="str">
        <f t="shared" si="2534"/>
        <v>DOMICILIARIA 1</v>
      </c>
      <c r="F4215" s="637">
        <f t="shared" ref="F4215:G4215" si="2541">+F1604</f>
        <v>4.55</v>
      </c>
      <c r="G4215" s="138">
        <f t="shared" si="2541"/>
        <v>0.7</v>
      </c>
      <c r="H4215" s="750">
        <f t="shared" si="2538"/>
        <v>0.91760000000000042</v>
      </c>
      <c r="I4215" s="139"/>
      <c r="J4215" s="750">
        <f t="shared" si="2485"/>
        <v>2.922556000000001</v>
      </c>
    </row>
    <row r="4216" spans="1:10">
      <c r="A4216" s="1320"/>
      <c r="B4216" s="1321"/>
      <c r="C4216" s="1321"/>
      <c r="D4216" s="1322"/>
      <c r="E4216" s="119" t="str">
        <f t="shared" si="2534"/>
        <v>DOMICILIARIA 2</v>
      </c>
      <c r="F4216" s="637">
        <f t="shared" ref="F4216:G4216" si="2542">+F1605</f>
        <v>6.31</v>
      </c>
      <c r="G4216" s="138">
        <f t="shared" si="2542"/>
        <v>0.7</v>
      </c>
      <c r="H4216" s="750">
        <f t="shared" si="2538"/>
        <v>0.91760000000000042</v>
      </c>
      <c r="I4216" s="139"/>
      <c r="J4216" s="750">
        <f t="shared" si="2485"/>
        <v>4.0530392000000015</v>
      </c>
    </row>
    <row r="4217" spans="1:10">
      <c r="A4217" s="1320"/>
      <c r="B4217" s="1321"/>
      <c r="C4217" s="1321"/>
      <c r="D4217" s="1322"/>
      <c r="E4217" s="119" t="str">
        <f t="shared" si="2534"/>
        <v>DOMICILIARIA 3</v>
      </c>
      <c r="F4217" s="637">
        <f t="shared" ref="F4217:G4217" si="2543">+F1606</f>
        <v>6.45</v>
      </c>
      <c r="G4217" s="138">
        <f t="shared" si="2543"/>
        <v>0.7</v>
      </c>
      <c r="H4217" s="750">
        <f t="shared" si="2538"/>
        <v>0.91760000000000042</v>
      </c>
      <c r="I4217" s="139"/>
      <c r="J4217" s="750">
        <f t="shared" si="2485"/>
        <v>4.1429640000000019</v>
      </c>
    </row>
    <row r="4218" spans="1:10">
      <c r="A4218" s="1320"/>
      <c r="B4218" s="1321"/>
      <c r="C4218" s="1321"/>
      <c r="D4218" s="1322"/>
      <c r="E4218" s="119" t="str">
        <f t="shared" si="2534"/>
        <v>DOMICILIARIA 4</v>
      </c>
      <c r="F4218" s="637">
        <f t="shared" ref="F4218:G4218" si="2544">+F1607</f>
        <v>4.4800000000000004</v>
      </c>
      <c r="G4218" s="138">
        <f t="shared" si="2544"/>
        <v>0.7</v>
      </c>
      <c r="H4218" s="750">
        <f t="shared" si="2538"/>
        <v>0.91760000000000042</v>
      </c>
      <c r="I4218" s="139"/>
      <c r="J4218" s="750">
        <f t="shared" si="2485"/>
        <v>2.8775936000000013</v>
      </c>
    </row>
    <row r="4219" spans="1:10">
      <c r="A4219" s="1320"/>
      <c r="B4219" s="1321"/>
      <c r="C4219" s="1321"/>
      <c r="D4219" s="1322"/>
      <c r="E4219" s="119" t="str">
        <f t="shared" si="2534"/>
        <v>DOMICILIARIA 5</v>
      </c>
      <c r="F4219" s="637">
        <f t="shared" ref="F4219:G4219" si="2545">+F1608</f>
        <v>6.72</v>
      </c>
      <c r="G4219" s="138">
        <f t="shared" si="2545"/>
        <v>0.7</v>
      </c>
      <c r="H4219" s="750">
        <f t="shared" si="2538"/>
        <v>0.91760000000000042</v>
      </c>
      <c r="I4219" s="139"/>
      <c r="J4219" s="750">
        <f t="shared" si="2485"/>
        <v>4.3163904000000013</v>
      </c>
    </row>
    <row r="4220" spans="1:10">
      <c r="A4220" s="1320"/>
      <c r="B4220" s="1321"/>
      <c r="C4220" s="1321"/>
      <c r="D4220" s="1322"/>
      <c r="E4220" s="119" t="str">
        <f t="shared" si="2534"/>
        <v>DOMICILIARIA 6</v>
      </c>
      <c r="F4220" s="637">
        <f t="shared" ref="F4220:G4220" si="2546">+F1609</f>
        <v>4.76</v>
      </c>
      <c r="G4220" s="138">
        <f t="shared" si="2546"/>
        <v>0.7</v>
      </c>
      <c r="H4220" s="750">
        <f t="shared" si="2538"/>
        <v>0.91760000000000042</v>
      </c>
      <c r="I4220" s="139"/>
      <c r="J4220" s="750">
        <f t="shared" si="2485"/>
        <v>3.0574432000000011</v>
      </c>
    </row>
    <row r="4221" spans="1:10">
      <c r="A4221" s="1320"/>
      <c r="B4221" s="1321"/>
      <c r="C4221" s="1321"/>
      <c r="D4221" s="1322"/>
      <c r="E4221" s="119" t="str">
        <f t="shared" si="2534"/>
        <v>DOMICILIARIA 7</v>
      </c>
      <c r="F4221" s="637">
        <f t="shared" ref="F4221:G4221" si="2547">+F1610</f>
        <v>4.9000000000000004</v>
      </c>
      <c r="G4221" s="138">
        <f t="shared" si="2547"/>
        <v>0.7</v>
      </c>
      <c r="H4221" s="750">
        <f t="shared" si="2538"/>
        <v>0.91760000000000042</v>
      </c>
      <c r="I4221" s="139"/>
      <c r="J4221" s="750">
        <f t="shared" si="2485"/>
        <v>3.1473680000000015</v>
      </c>
    </row>
    <row r="4222" spans="1:10">
      <c r="A4222" s="1320"/>
      <c r="B4222" s="1321"/>
      <c r="C4222" s="1321"/>
      <c r="D4222" s="1322"/>
      <c r="E4222" s="119" t="str">
        <f t="shared" si="2534"/>
        <v>DOMICILIARIA 8</v>
      </c>
      <c r="F4222" s="637">
        <f t="shared" ref="F4222:G4222" si="2548">+F1611</f>
        <v>6.83</v>
      </c>
      <c r="G4222" s="138">
        <f t="shared" si="2548"/>
        <v>0.7</v>
      </c>
      <c r="H4222" s="750">
        <f t="shared" si="2538"/>
        <v>0.91760000000000042</v>
      </c>
      <c r="I4222" s="139"/>
      <c r="J4222" s="750">
        <f t="shared" si="2485"/>
        <v>4.3870456000000013</v>
      </c>
    </row>
    <row r="4223" spans="1:10">
      <c r="A4223" s="1320"/>
      <c r="B4223" s="1321"/>
      <c r="C4223" s="1321"/>
      <c r="D4223" s="1322"/>
      <c r="E4223" s="119" t="str">
        <f t="shared" si="2534"/>
        <v>DOMICILIARIA 9</v>
      </c>
      <c r="F4223" s="637">
        <f t="shared" ref="F4223:G4223" si="2549">+F1612</f>
        <v>5.64</v>
      </c>
      <c r="G4223" s="138">
        <f t="shared" si="2549"/>
        <v>0.7</v>
      </c>
      <c r="H4223" s="750">
        <f t="shared" si="2538"/>
        <v>0.91760000000000042</v>
      </c>
      <c r="I4223" s="139"/>
      <c r="J4223" s="750">
        <f t="shared" si="2485"/>
        <v>3.6226848000000014</v>
      </c>
    </row>
    <row r="4224" spans="1:10">
      <c r="A4224" s="1320"/>
      <c r="B4224" s="1321"/>
      <c r="C4224" s="1321"/>
      <c r="D4224" s="1322"/>
      <c r="E4224" s="119" t="str">
        <f t="shared" si="2534"/>
        <v>DOMICILIARIA 10</v>
      </c>
      <c r="F4224" s="637">
        <f t="shared" ref="F4224:G4224" si="2550">+F1613</f>
        <v>7.73</v>
      </c>
      <c r="G4224" s="138">
        <f t="shared" si="2550"/>
        <v>0.7</v>
      </c>
      <c r="H4224" s="750">
        <f t="shared" si="2538"/>
        <v>0.91760000000000042</v>
      </c>
      <c r="I4224" s="139"/>
      <c r="J4224" s="750">
        <f t="shared" si="2485"/>
        <v>4.9651336000000015</v>
      </c>
    </row>
    <row r="4225" spans="1:10">
      <c r="A4225" s="1320"/>
      <c r="B4225" s="1321"/>
      <c r="C4225" s="1321"/>
      <c r="D4225" s="1322"/>
      <c r="E4225" s="119" t="str">
        <f t="shared" si="2534"/>
        <v>DOMICILIARIA 11</v>
      </c>
      <c r="F4225" s="637">
        <f t="shared" ref="F4225:G4225" si="2551">+F1614</f>
        <v>5.43</v>
      </c>
      <c r="G4225" s="138">
        <f t="shared" si="2551"/>
        <v>0.7</v>
      </c>
      <c r="H4225" s="750">
        <f t="shared" si="2538"/>
        <v>0.91760000000000042</v>
      </c>
      <c r="I4225" s="139"/>
      <c r="J4225" s="750">
        <f t="shared" ref="J4225:J4288" si="2552">+F4225*G4225*H4225</f>
        <v>3.4877976000000013</v>
      </c>
    </row>
    <row r="4226" spans="1:10">
      <c r="A4226" s="1320"/>
      <c r="B4226" s="1321"/>
      <c r="C4226" s="1321"/>
      <c r="D4226" s="1322"/>
      <c r="E4226" s="119" t="str">
        <f t="shared" si="2534"/>
        <v>DOMICILIARIA 12</v>
      </c>
      <c r="F4226" s="637">
        <f t="shared" ref="F4226:G4226" si="2553">+F1615</f>
        <v>5.96</v>
      </c>
      <c r="G4226" s="138">
        <f t="shared" si="2553"/>
        <v>0.7</v>
      </c>
      <c r="H4226" s="750">
        <f t="shared" si="2538"/>
        <v>0.91760000000000042</v>
      </c>
      <c r="I4226" s="139"/>
      <c r="J4226" s="750">
        <f t="shared" si="2552"/>
        <v>3.8282272000000015</v>
      </c>
    </row>
    <row r="4227" spans="1:10">
      <c r="A4227" s="1320"/>
      <c r="B4227" s="1321"/>
      <c r="C4227" s="1321"/>
      <c r="D4227" s="1322"/>
      <c r="E4227" s="119" t="str">
        <f t="shared" si="2534"/>
        <v>DOMICILIARIA 13</v>
      </c>
      <c r="F4227" s="637">
        <f t="shared" ref="F4227:G4227" si="2554">+F1616</f>
        <v>5.3</v>
      </c>
      <c r="G4227" s="138">
        <f t="shared" si="2554"/>
        <v>0.7</v>
      </c>
      <c r="H4227" s="750">
        <f t="shared" si="2538"/>
        <v>0.91760000000000042</v>
      </c>
      <c r="I4227" s="139"/>
      <c r="J4227" s="750">
        <f t="shared" si="2552"/>
        <v>3.4042960000000013</v>
      </c>
    </row>
    <row r="4228" spans="1:10">
      <c r="A4228" s="1320"/>
      <c r="B4228" s="1321"/>
      <c r="C4228" s="1321"/>
      <c r="D4228" s="1322"/>
      <c r="E4228" s="119" t="str">
        <f t="shared" si="2534"/>
        <v>DOMICILIARIA 14</v>
      </c>
      <c r="F4228" s="637">
        <f t="shared" ref="F4228:G4228" si="2555">+F1617</f>
        <v>6.23</v>
      </c>
      <c r="G4228" s="138">
        <f t="shared" si="2555"/>
        <v>0.7</v>
      </c>
      <c r="H4228" s="750">
        <f t="shared" si="2538"/>
        <v>0.91760000000000042</v>
      </c>
      <c r="I4228" s="139"/>
      <c r="J4228" s="750">
        <f t="shared" si="2552"/>
        <v>4.0016536000000018</v>
      </c>
    </row>
    <row r="4229" spans="1:10">
      <c r="A4229" s="1320"/>
      <c r="B4229" s="1321"/>
      <c r="C4229" s="1321"/>
      <c r="D4229" s="1322"/>
      <c r="E4229" s="119" t="str">
        <f t="shared" si="2534"/>
        <v>DOMICILIARIA 15</v>
      </c>
      <c r="F4229" s="637">
        <f t="shared" ref="F4229:G4229" si="2556">+F1618</f>
        <v>5.18</v>
      </c>
      <c r="G4229" s="138">
        <f t="shared" si="2556"/>
        <v>0.7</v>
      </c>
      <c r="H4229" s="750">
        <f t="shared" si="2538"/>
        <v>0.91760000000000042</v>
      </c>
      <c r="I4229" s="139"/>
      <c r="J4229" s="750">
        <f t="shared" si="2552"/>
        <v>3.3272176000000009</v>
      </c>
    </row>
    <row r="4230" spans="1:10">
      <c r="A4230" s="1320"/>
      <c r="B4230" s="1321"/>
      <c r="C4230" s="1321"/>
      <c r="D4230" s="1322"/>
      <c r="E4230" s="119" t="str">
        <f t="shared" si="2534"/>
        <v>DOMICILIARIA 16</v>
      </c>
      <c r="F4230" s="637">
        <f t="shared" ref="F4230:G4230" si="2557">+F1619</f>
        <v>6.6</v>
      </c>
      <c r="G4230" s="138">
        <f t="shared" si="2557"/>
        <v>0.7</v>
      </c>
      <c r="H4230" s="750">
        <f t="shared" si="2538"/>
        <v>0.91760000000000042</v>
      </c>
      <c r="I4230" s="139"/>
      <c r="J4230" s="750">
        <f t="shared" si="2552"/>
        <v>4.2393120000000009</v>
      </c>
    </row>
    <row r="4231" spans="1:10">
      <c r="A4231" s="1320"/>
      <c r="B4231" s="1321"/>
      <c r="C4231" s="1321"/>
      <c r="D4231" s="1322"/>
      <c r="E4231" s="119" t="str">
        <f t="shared" si="2534"/>
        <v>DOMICILIARIA 17</v>
      </c>
      <c r="F4231" s="637">
        <f t="shared" ref="F4231:G4231" si="2558">+F1620</f>
        <v>5.0999999999999996</v>
      </c>
      <c r="G4231" s="138">
        <f t="shared" si="2558"/>
        <v>0.7</v>
      </c>
      <c r="H4231" s="750">
        <f t="shared" si="2538"/>
        <v>0.91760000000000042</v>
      </c>
      <c r="I4231" s="139"/>
      <c r="J4231" s="750">
        <f t="shared" si="2552"/>
        <v>3.2758320000000007</v>
      </c>
    </row>
    <row r="4232" spans="1:10">
      <c r="A4232" s="1320"/>
      <c r="B4232" s="1321"/>
      <c r="C4232" s="1321"/>
      <c r="D4232" s="1322"/>
      <c r="E4232" s="119" t="str">
        <f t="shared" si="2534"/>
        <v>P37 A P38</v>
      </c>
      <c r="F4232" s="637">
        <f t="shared" ref="F4232:G4232" si="2559">+F1621</f>
        <v>0</v>
      </c>
      <c r="G4232" s="138">
        <f t="shared" si="2559"/>
        <v>0</v>
      </c>
      <c r="H4232" s="750">
        <f t="shared" si="2538"/>
        <v>-0.65240000000000009</v>
      </c>
      <c r="I4232" s="139"/>
      <c r="J4232" s="750">
        <f t="shared" si="2552"/>
        <v>0</v>
      </c>
    </row>
    <row r="4233" spans="1:10">
      <c r="A4233" s="1320"/>
      <c r="B4233" s="1321"/>
      <c r="C4233" s="1321"/>
      <c r="D4233" s="1322"/>
      <c r="E4233" s="119" t="str">
        <f t="shared" si="2534"/>
        <v>DOMICILIARIA 1</v>
      </c>
      <c r="F4233" s="637">
        <f t="shared" ref="F4233:G4233" si="2560">+F1622</f>
        <v>4.99</v>
      </c>
      <c r="G4233" s="138">
        <f t="shared" si="2560"/>
        <v>0.7</v>
      </c>
      <c r="H4233" s="750">
        <f t="shared" si="2538"/>
        <v>0.99260000000000015</v>
      </c>
      <c r="I4233" s="139"/>
      <c r="J4233" s="750">
        <f t="shared" si="2552"/>
        <v>3.4671518000000003</v>
      </c>
    </row>
    <row r="4234" spans="1:10">
      <c r="A4234" s="1320"/>
      <c r="B4234" s="1321"/>
      <c r="C4234" s="1321"/>
      <c r="D4234" s="1322"/>
      <c r="E4234" s="119" t="str">
        <f t="shared" si="2534"/>
        <v>DOMICILIARIA 2</v>
      </c>
      <c r="F4234" s="637">
        <f t="shared" ref="F4234:G4234" si="2561">+F1623</f>
        <v>8.3800000000000008</v>
      </c>
      <c r="G4234" s="138">
        <f t="shared" si="2561"/>
        <v>0.7</v>
      </c>
      <c r="H4234" s="750">
        <f t="shared" si="2538"/>
        <v>0.99260000000000015</v>
      </c>
      <c r="I4234" s="139"/>
      <c r="J4234" s="750">
        <f t="shared" si="2552"/>
        <v>5.8225916000000018</v>
      </c>
    </row>
    <row r="4235" spans="1:10">
      <c r="A4235" s="1320"/>
      <c r="B4235" s="1321"/>
      <c r="C4235" s="1321"/>
      <c r="D4235" s="1322"/>
      <c r="E4235" s="119" t="str">
        <f t="shared" si="2534"/>
        <v>DOMICILIARIA 3</v>
      </c>
      <c r="F4235" s="637">
        <f t="shared" ref="F4235:G4235" si="2562">+F1624</f>
        <v>8.3000000000000007</v>
      </c>
      <c r="G4235" s="138">
        <f t="shared" si="2562"/>
        <v>0.7</v>
      </c>
      <c r="H4235" s="750">
        <f t="shared" si="2538"/>
        <v>0.99260000000000015</v>
      </c>
      <c r="I4235" s="139"/>
      <c r="J4235" s="750">
        <f t="shared" si="2552"/>
        <v>5.7670060000000012</v>
      </c>
    </row>
    <row r="4236" spans="1:10">
      <c r="A4236" s="1320"/>
      <c r="B4236" s="1321"/>
      <c r="C4236" s="1321"/>
      <c r="D4236" s="1322"/>
      <c r="E4236" s="119" t="str">
        <f t="shared" si="2534"/>
        <v>DOMICILIARIA 4</v>
      </c>
      <c r="F4236" s="637">
        <f t="shared" ref="F4236:G4236" si="2563">+F1625</f>
        <v>4.62</v>
      </c>
      <c r="G4236" s="138">
        <f t="shared" si="2563"/>
        <v>0.7</v>
      </c>
      <c r="H4236" s="750">
        <f t="shared" si="2538"/>
        <v>0.99260000000000015</v>
      </c>
      <c r="I4236" s="139"/>
      <c r="J4236" s="750">
        <f t="shared" si="2552"/>
        <v>3.2100684000000004</v>
      </c>
    </row>
    <row r="4237" spans="1:10">
      <c r="A4237" s="1320"/>
      <c r="B4237" s="1321"/>
      <c r="C4237" s="1321"/>
      <c r="D4237" s="1322"/>
      <c r="E4237" s="119" t="str">
        <f t="shared" si="2534"/>
        <v>DOMICILIARIA 5</v>
      </c>
      <c r="F4237" s="637">
        <f t="shared" ref="F4237:G4237" si="2564">+F1626</f>
        <v>8.41</v>
      </c>
      <c r="G4237" s="138">
        <f t="shared" si="2564"/>
        <v>0.7</v>
      </c>
      <c r="H4237" s="750">
        <f t="shared" si="2538"/>
        <v>0.99260000000000015</v>
      </c>
      <c r="I4237" s="139"/>
      <c r="J4237" s="750">
        <f t="shared" si="2552"/>
        <v>5.8434362000000002</v>
      </c>
    </row>
    <row r="4238" spans="1:10">
      <c r="A4238" s="1320"/>
      <c r="B4238" s="1321"/>
      <c r="C4238" s="1321"/>
      <c r="D4238" s="1322"/>
      <c r="E4238" s="119" t="str">
        <f t="shared" si="2534"/>
        <v>DOMICILIARIA 6</v>
      </c>
      <c r="F4238" s="637">
        <f t="shared" ref="F4238:G4238" si="2565">+F1627</f>
        <v>4.5</v>
      </c>
      <c r="G4238" s="138">
        <f t="shared" si="2565"/>
        <v>0.7</v>
      </c>
      <c r="H4238" s="750">
        <f t="shared" si="2538"/>
        <v>0.99260000000000015</v>
      </c>
      <c r="I4238" s="139"/>
      <c r="J4238" s="750">
        <f t="shared" si="2552"/>
        <v>3.1266900000000004</v>
      </c>
    </row>
    <row r="4239" spans="1:10">
      <c r="A4239" s="1320"/>
      <c r="B4239" s="1321"/>
      <c r="C4239" s="1321"/>
      <c r="D4239" s="1322"/>
      <c r="E4239" s="119" t="str">
        <f t="shared" si="2534"/>
        <v>DOMICILIARIA 7</v>
      </c>
      <c r="F4239" s="637">
        <f t="shared" ref="F4239:G4239" si="2566">+F1628</f>
        <v>8.31</v>
      </c>
      <c r="G4239" s="138">
        <f t="shared" si="2566"/>
        <v>0.7</v>
      </c>
      <c r="H4239" s="750">
        <f t="shared" si="2538"/>
        <v>0.99260000000000015</v>
      </c>
      <c r="I4239" s="139"/>
      <c r="J4239" s="750">
        <f t="shared" si="2552"/>
        <v>5.7739542000000013</v>
      </c>
    </row>
    <row r="4240" spans="1:10">
      <c r="A4240" s="1320"/>
      <c r="B4240" s="1321"/>
      <c r="C4240" s="1321"/>
      <c r="D4240" s="1322"/>
      <c r="E4240" s="119" t="str">
        <f t="shared" si="2534"/>
        <v>DOMICILIARIA 8</v>
      </c>
      <c r="F4240" s="637">
        <f t="shared" ref="F4240:G4240" si="2567">+F1629</f>
        <v>8.26</v>
      </c>
      <c r="G4240" s="138">
        <f t="shared" si="2567"/>
        <v>0.7</v>
      </c>
      <c r="H4240" s="750">
        <f t="shared" si="2538"/>
        <v>0.99260000000000015</v>
      </c>
      <c r="I4240" s="139"/>
      <c r="J4240" s="750">
        <f t="shared" si="2552"/>
        <v>5.7392132</v>
      </c>
    </row>
    <row r="4241" spans="1:10">
      <c r="A4241" s="1320"/>
      <c r="B4241" s="1321"/>
      <c r="C4241" s="1321"/>
      <c r="D4241" s="1322"/>
      <c r="E4241" s="119" t="str">
        <f t="shared" si="2534"/>
        <v>DOMICILIARIA 9</v>
      </c>
      <c r="F4241" s="637">
        <f t="shared" ref="F4241:G4241" si="2568">+F1630</f>
        <v>4.55</v>
      </c>
      <c r="G4241" s="138">
        <f t="shared" si="2568"/>
        <v>0.7</v>
      </c>
      <c r="H4241" s="750">
        <f t="shared" si="2538"/>
        <v>0.99260000000000015</v>
      </c>
      <c r="I4241" s="139"/>
      <c r="J4241" s="750">
        <f t="shared" si="2552"/>
        <v>3.1614309999999999</v>
      </c>
    </row>
    <row r="4242" spans="1:10">
      <c r="A4242" s="1320"/>
      <c r="B4242" s="1321"/>
      <c r="C4242" s="1321"/>
      <c r="D4242" s="1322"/>
      <c r="E4242" s="119" t="str">
        <f t="shared" si="2534"/>
        <v>DOMICILIARIA 10</v>
      </c>
      <c r="F4242" s="637">
        <f t="shared" ref="F4242:G4242" si="2569">+F1631</f>
        <v>8.24</v>
      </c>
      <c r="G4242" s="138">
        <f t="shared" si="2569"/>
        <v>0.7</v>
      </c>
      <c r="H4242" s="750">
        <f t="shared" si="2538"/>
        <v>0.99260000000000015</v>
      </c>
      <c r="I4242" s="139"/>
      <c r="J4242" s="750">
        <f t="shared" si="2552"/>
        <v>5.7253168000000008</v>
      </c>
    </row>
    <row r="4243" spans="1:10">
      <c r="A4243" s="1320"/>
      <c r="B4243" s="1321"/>
      <c r="C4243" s="1321"/>
      <c r="D4243" s="1322"/>
      <c r="E4243" s="119" t="str">
        <f t="shared" si="2534"/>
        <v>DOMICILIARIA 11</v>
      </c>
      <c r="F4243" s="637">
        <f t="shared" ref="F4243:G4243" si="2570">+F1632</f>
        <v>8.17</v>
      </c>
      <c r="G4243" s="138">
        <f t="shared" si="2570"/>
        <v>0.7</v>
      </c>
      <c r="H4243" s="750">
        <f t="shared" si="2538"/>
        <v>0.99260000000000015</v>
      </c>
      <c r="I4243" s="139"/>
      <c r="J4243" s="750">
        <f t="shared" si="2552"/>
        <v>5.6766794000000003</v>
      </c>
    </row>
    <row r="4244" spans="1:10">
      <c r="A4244" s="1320"/>
      <c r="B4244" s="1321"/>
      <c r="C4244" s="1321"/>
      <c r="D4244" s="1322"/>
      <c r="E4244" s="119" t="str">
        <f t="shared" si="2534"/>
        <v>DOMICILIARIA 12</v>
      </c>
      <c r="F4244" s="637">
        <f t="shared" ref="F4244:G4244" si="2571">+F1633</f>
        <v>4.41</v>
      </c>
      <c r="G4244" s="138">
        <f t="shared" si="2571"/>
        <v>0.7</v>
      </c>
      <c r="H4244" s="750">
        <f t="shared" si="2538"/>
        <v>0.99260000000000015</v>
      </c>
      <c r="I4244" s="139"/>
      <c r="J4244" s="750">
        <f t="shared" si="2552"/>
        <v>3.0641562000000002</v>
      </c>
    </row>
    <row r="4245" spans="1:10">
      <c r="A4245" s="1320"/>
      <c r="B4245" s="1321"/>
      <c r="C4245" s="1321"/>
      <c r="D4245" s="1322"/>
      <c r="E4245" s="119" t="str">
        <f t="shared" si="2534"/>
        <v>DOMICILIARIA 13</v>
      </c>
      <c r="F4245" s="637">
        <f t="shared" ref="F4245:G4245" si="2572">+F1634</f>
        <v>8.1</v>
      </c>
      <c r="G4245" s="138">
        <f t="shared" si="2572"/>
        <v>0.7</v>
      </c>
      <c r="H4245" s="750">
        <f t="shared" si="2538"/>
        <v>0.99260000000000015</v>
      </c>
      <c r="I4245" s="139"/>
      <c r="J4245" s="750">
        <f t="shared" si="2552"/>
        <v>5.6280419999999998</v>
      </c>
    </row>
    <row r="4246" spans="1:10">
      <c r="A4246" s="1320"/>
      <c r="B4246" s="1321"/>
      <c r="C4246" s="1321"/>
      <c r="D4246" s="1322"/>
      <c r="E4246" s="119" t="str">
        <f t="shared" si="2534"/>
        <v>P38 A P39</v>
      </c>
      <c r="F4246" s="637">
        <f t="shared" ref="F4246:G4246" si="2573">+F1635</f>
        <v>0</v>
      </c>
      <c r="G4246" s="138">
        <f t="shared" si="2573"/>
        <v>0</v>
      </c>
      <c r="H4246" s="750">
        <f t="shared" si="2538"/>
        <v>-0.65240000000000009</v>
      </c>
      <c r="I4246" s="139"/>
      <c r="J4246" s="750">
        <f t="shared" si="2552"/>
        <v>0</v>
      </c>
    </row>
    <row r="4247" spans="1:10">
      <c r="A4247" s="1320"/>
      <c r="B4247" s="1321"/>
      <c r="C4247" s="1321"/>
      <c r="D4247" s="1322"/>
      <c r="E4247" s="119" t="str">
        <f t="shared" si="2534"/>
        <v>DOMICILIARIA 1</v>
      </c>
      <c r="F4247" s="637">
        <f t="shared" ref="F4247:G4247" si="2574">+F1636</f>
        <v>4.1900000000000004</v>
      </c>
      <c r="G4247" s="138">
        <f t="shared" si="2574"/>
        <v>0.7</v>
      </c>
      <c r="H4247" s="750">
        <f t="shared" si="2538"/>
        <v>0.99760000000000004</v>
      </c>
      <c r="I4247" s="139"/>
      <c r="J4247" s="750">
        <f t="shared" si="2552"/>
        <v>2.9259608000000004</v>
      </c>
    </row>
    <row r="4248" spans="1:10">
      <c r="A4248" s="1320"/>
      <c r="B4248" s="1321"/>
      <c r="C4248" s="1321"/>
      <c r="D4248" s="1322"/>
      <c r="E4248" s="119" t="str">
        <f t="shared" si="2534"/>
        <v>DOMICILIARIA 2</v>
      </c>
      <c r="F4248" s="637">
        <f t="shared" ref="F4248:G4248" si="2575">+F1637</f>
        <v>5.73</v>
      </c>
      <c r="G4248" s="138">
        <f t="shared" si="2575"/>
        <v>0.7</v>
      </c>
      <c r="H4248" s="750">
        <f t="shared" si="2538"/>
        <v>0.99760000000000004</v>
      </c>
      <c r="I4248" s="139"/>
      <c r="J4248" s="750">
        <f t="shared" si="2552"/>
        <v>4.0013736</v>
      </c>
    </row>
    <row r="4249" spans="1:10">
      <c r="A4249" s="1320"/>
      <c r="B4249" s="1321"/>
      <c r="C4249" s="1321"/>
      <c r="D4249" s="1322"/>
      <c r="E4249" s="119" t="str">
        <f t="shared" si="2534"/>
        <v>DOMICILIARIA 3</v>
      </c>
      <c r="F4249" s="637">
        <f t="shared" ref="F4249:G4249" si="2576">+F1638</f>
        <v>4.21</v>
      </c>
      <c r="G4249" s="138">
        <f t="shared" si="2576"/>
        <v>0.7</v>
      </c>
      <c r="H4249" s="750">
        <f t="shared" si="2538"/>
        <v>0.99760000000000004</v>
      </c>
      <c r="I4249" s="139"/>
      <c r="J4249" s="750">
        <f t="shared" si="2552"/>
        <v>2.9399271999999996</v>
      </c>
    </row>
    <row r="4250" spans="1:10">
      <c r="A4250" s="1320"/>
      <c r="B4250" s="1321"/>
      <c r="C4250" s="1321"/>
      <c r="D4250" s="1322"/>
      <c r="E4250" s="119" t="str">
        <f t="shared" si="2534"/>
        <v>DOMICILIARIA 4</v>
      </c>
      <c r="F4250" s="637">
        <f t="shared" ref="F4250:G4250" si="2577">+F1639</f>
        <v>5.66</v>
      </c>
      <c r="G4250" s="138">
        <f t="shared" si="2577"/>
        <v>0.7</v>
      </c>
      <c r="H4250" s="750">
        <f t="shared" si="2538"/>
        <v>0.99760000000000004</v>
      </c>
      <c r="I4250" s="139"/>
      <c r="J4250" s="750">
        <f t="shared" si="2552"/>
        <v>3.9524911999999999</v>
      </c>
    </row>
    <row r="4251" spans="1:10">
      <c r="A4251" s="1320"/>
      <c r="B4251" s="1321"/>
      <c r="C4251" s="1321"/>
      <c r="D4251" s="1322"/>
      <c r="E4251" s="119" t="str">
        <f t="shared" si="2534"/>
        <v>DOMICILIARIA 5</v>
      </c>
      <c r="F4251" s="637">
        <f t="shared" ref="F4251:G4251" si="2578">+F1640</f>
        <v>4.05</v>
      </c>
      <c r="G4251" s="138">
        <f t="shared" si="2578"/>
        <v>0.7</v>
      </c>
      <c r="H4251" s="750">
        <f t="shared" si="2538"/>
        <v>0.99760000000000004</v>
      </c>
      <c r="I4251" s="139"/>
      <c r="J4251" s="750">
        <f t="shared" si="2552"/>
        <v>2.8281959999999997</v>
      </c>
    </row>
    <row r="4252" spans="1:10">
      <c r="A4252" s="1320"/>
      <c r="B4252" s="1321"/>
      <c r="C4252" s="1321"/>
      <c r="D4252" s="1322"/>
      <c r="E4252" s="119" t="str">
        <f t="shared" si="2534"/>
        <v>DOMICILIARIA 6</v>
      </c>
      <c r="F4252" s="637">
        <f t="shared" ref="F4252:G4252" si="2579">+F1641</f>
        <v>5.99</v>
      </c>
      <c r="G4252" s="138">
        <f t="shared" si="2579"/>
        <v>0.7</v>
      </c>
      <c r="H4252" s="750">
        <f t="shared" si="2538"/>
        <v>0.99760000000000004</v>
      </c>
      <c r="I4252" s="139"/>
      <c r="J4252" s="750">
        <f t="shared" si="2552"/>
        <v>4.1829368000000002</v>
      </c>
    </row>
    <row r="4253" spans="1:10">
      <c r="A4253" s="1320"/>
      <c r="B4253" s="1321"/>
      <c r="C4253" s="1321"/>
      <c r="D4253" s="1322"/>
      <c r="E4253" s="119" t="str">
        <f t="shared" si="2534"/>
        <v>DOMICILIARIA 7</v>
      </c>
      <c r="F4253" s="637">
        <f t="shared" ref="F4253:G4253" si="2580">+F1642</f>
        <v>3.88</v>
      </c>
      <c r="G4253" s="138">
        <f t="shared" si="2580"/>
        <v>0.7</v>
      </c>
      <c r="H4253" s="750">
        <f t="shared" si="2538"/>
        <v>0.99760000000000004</v>
      </c>
      <c r="I4253" s="139"/>
      <c r="J4253" s="750">
        <f t="shared" si="2552"/>
        <v>2.7094815999999997</v>
      </c>
    </row>
    <row r="4254" spans="1:10">
      <c r="A4254" s="1320"/>
      <c r="B4254" s="1321"/>
      <c r="C4254" s="1321"/>
      <c r="D4254" s="1322"/>
      <c r="E4254" s="119" t="str">
        <f t="shared" si="2534"/>
        <v>DOMICILIARIA 8</v>
      </c>
      <c r="F4254" s="637">
        <f t="shared" ref="F4254:G4254" si="2581">+F1643</f>
        <v>3.08</v>
      </c>
      <c r="G4254" s="138">
        <f t="shared" si="2581"/>
        <v>0.7</v>
      </c>
      <c r="H4254" s="750">
        <f t="shared" si="2538"/>
        <v>0.99760000000000004</v>
      </c>
      <c r="I4254" s="139"/>
      <c r="J4254" s="750">
        <f t="shared" si="2552"/>
        <v>2.1508255999999997</v>
      </c>
    </row>
    <row r="4255" spans="1:10">
      <c r="A4255" s="1320"/>
      <c r="B4255" s="1321"/>
      <c r="C4255" s="1321"/>
      <c r="D4255" s="1322"/>
      <c r="E4255" s="119" t="str">
        <f t="shared" si="2534"/>
        <v>DOMICILIARIA 9</v>
      </c>
      <c r="F4255" s="637">
        <f t="shared" ref="F4255:G4255" si="2582">+F1644</f>
        <v>6.12</v>
      </c>
      <c r="G4255" s="138">
        <f t="shared" si="2582"/>
        <v>0.7</v>
      </c>
      <c r="H4255" s="750">
        <f t="shared" si="2538"/>
        <v>0.99760000000000004</v>
      </c>
      <c r="I4255" s="139"/>
      <c r="J4255" s="750">
        <f t="shared" si="2552"/>
        <v>4.2737183999999999</v>
      </c>
    </row>
    <row r="4256" spans="1:10">
      <c r="A4256" s="1320"/>
      <c r="B4256" s="1321"/>
      <c r="C4256" s="1321"/>
      <c r="D4256" s="1322"/>
      <c r="E4256" s="119" t="str">
        <f t="shared" si="2534"/>
        <v>DOMICILIARIA 10</v>
      </c>
      <c r="F4256" s="637">
        <f t="shared" ref="F4256:G4256" si="2583">+F1645</f>
        <v>2.7</v>
      </c>
      <c r="G4256" s="138">
        <f t="shared" si="2583"/>
        <v>0.7</v>
      </c>
      <c r="H4256" s="750">
        <f t="shared" si="2538"/>
        <v>0.99760000000000004</v>
      </c>
      <c r="I4256" s="139"/>
      <c r="J4256" s="750">
        <f t="shared" si="2552"/>
        <v>1.885464</v>
      </c>
    </row>
    <row r="4257" spans="1:10">
      <c r="A4257" s="1320"/>
      <c r="B4257" s="1321"/>
      <c r="C4257" s="1321"/>
      <c r="D4257" s="1322"/>
      <c r="E4257" s="119" t="str">
        <f t="shared" si="2534"/>
        <v>DOMICILIARIA 11</v>
      </c>
      <c r="F4257" s="637">
        <f t="shared" ref="F4257:G4257" si="2584">+F1646</f>
        <v>6.52</v>
      </c>
      <c r="G4257" s="138">
        <f t="shared" si="2584"/>
        <v>0.7</v>
      </c>
      <c r="H4257" s="750">
        <f t="shared" si="2538"/>
        <v>0.99760000000000004</v>
      </c>
      <c r="I4257" s="139"/>
      <c r="J4257" s="750">
        <f t="shared" si="2552"/>
        <v>4.5530463999999995</v>
      </c>
    </row>
    <row r="4258" spans="1:10">
      <c r="A4258" s="1320"/>
      <c r="B4258" s="1321"/>
      <c r="C4258" s="1321"/>
      <c r="D4258" s="1322"/>
      <c r="E4258" s="119" t="str">
        <f t="shared" si="2534"/>
        <v>DOMICILIARIA 12</v>
      </c>
      <c r="F4258" s="637">
        <f t="shared" ref="F4258:G4258" si="2585">+F1647</f>
        <v>2.56</v>
      </c>
      <c r="G4258" s="138">
        <f t="shared" si="2585"/>
        <v>0.7</v>
      </c>
      <c r="H4258" s="750">
        <f t="shared" si="2538"/>
        <v>0.99760000000000004</v>
      </c>
      <c r="I4258" s="139"/>
      <c r="J4258" s="750">
        <f t="shared" si="2552"/>
        <v>1.7876991999999998</v>
      </c>
    </row>
    <row r="4259" spans="1:10">
      <c r="A4259" s="1320"/>
      <c r="B4259" s="1321"/>
      <c r="C4259" s="1321"/>
      <c r="D4259" s="1322"/>
      <c r="E4259" s="119" t="str">
        <f t="shared" si="2534"/>
        <v>P39 A P40</v>
      </c>
      <c r="F4259" s="637">
        <f t="shared" ref="F4259:G4259" si="2586">+F1648</f>
        <v>0</v>
      </c>
      <c r="G4259" s="138">
        <f t="shared" si="2586"/>
        <v>0</v>
      </c>
      <c r="H4259" s="750">
        <f t="shared" si="2538"/>
        <v>-0.65240000000000009</v>
      </c>
      <c r="I4259" s="139"/>
      <c r="J4259" s="750">
        <f t="shared" si="2552"/>
        <v>0</v>
      </c>
    </row>
    <row r="4260" spans="1:10">
      <c r="A4260" s="1320"/>
      <c r="B4260" s="1321"/>
      <c r="C4260" s="1321"/>
      <c r="D4260" s="1322"/>
      <c r="E4260" s="119" t="str">
        <f t="shared" si="2534"/>
        <v>DOMICILIARIA 1</v>
      </c>
      <c r="F4260" s="637">
        <f t="shared" ref="F4260:G4260" si="2587">+F1649</f>
        <v>7.08</v>
      </c>
      <c r="G4260" s="138">
        <f t="shared" si="2587"/>
        <v>0.7</v>
      </c>
      <c r="H4260" s="750">
        <f t="shared" si="2538"/>
        <v>0.99760000000000004</v>
      </c>
      <c r="I4260" s="139"/>
      <c r="J4260" s="750">
        <f t="shared" si="2552"/>
        <v>4.9441055999999994</v>
      </c>
    </row>
    <row r="4261" spans="1:10">
      <c r="A4261" s="1320"/>
      <c r="B4261" s="1321"/>
      <c r="C4261" s="1321"/>
      <c r="D4261" s="1322"/>
      <c r="E4261" s="119" t="str">
        <f t="shared" si="2534"/>
        <v>DOMICILIARIA 2</v>
      </c>
      <c r="F4261" s="637">
        <f t="shared" ref="F4261:G4261" si="2588">+F1650</f>
        <v>1.81</v>
      </c>
      <c r="G4261" s="138">
        <f t="shared" si="2588"/>
        <v>0.7</v>
      </c>
      <c r="H4261" s="750">
        <f t="shared" si="2538"/>
        <v>0.99760000000000004</v>
      </c>
      <c r="I4261" s="139"/>
      <c r="J4261" s="750">
        <f t="shared" si="2552"/>
        <v>1.2639591999999999</v>
      </c>
    </row>
    <row r="4262" spans="1:10">
      <c r="A4262" s="1320"/>
      <c r="B4262" s="1321"/>
      <c r="C4262" s="1321"/>
      <c r="D4262" s="1322"/>
      <c r="E4262" s="119" t="str">
        <f t="shared" si="2534"/>
        <v>DOMICILIARIA 3</v>
      </c>
      <c r="F4262" s="637">
        <f t="shared" ref="F4262:G4262" si="2589">+F1651</f>
        <v>6.98</v>
      </c>
      <c r="G4262" s="138">
        <f t="shared" si="2589"/>
        <v>0.7</v>
      </c>
      <c r="H4262" s="750">
        <f t="shared" si="2538"/>
        <v>0.99760000000000004</v>
      </c>
      <c r="I4262" s="139"/>
      <c r="J4262" s="750">
        <f t="shared" si="2552"/>
        <v>4.8742736000000004</v>
      </c>
    </row>
    <row r="4263" spans="1:10">
      <c r="A4263" s="1320"/>
      <c r="B4263" s="1321"/>
      <c r="C4263" s="1321"/>
      <c r="D4263" s="1322"/>
      <c r="E4263" s="119" t="str">
        <f t="shared" si="2534"/>
        <v>DOMICILIARIA 4</v>
      </c>
      <c r="F4263" s="637">
        <f t="shared" ref="F4263:G4263" si="2590">+F1652</f>
        <v>1.68</v>
      </c>
      <c r="G4263" s="138">
        <f t="shared" si="2590"/>
        <v>0.7</v>
      </c>
      <c r="H4263" s="750">
        <f t="shared" si="2538"/>
        <v>0.99760000000000004</v>
      </c>
      <c r="I4263" s="139"/>
      <c r="J4263" s="750">
        <f t="shared" si="2552"/>
        <v>1.1731776</v>
      </c>
    </row>
    <row r="4264" spans="1:10">
      <c r="A4264" s="1320"/>
      <c r="B4264" s="1321"/>
      <c r="C4264" s="1321"/>
      <c r="D4264" s="1322"/>
      <c r="E4264" s="119" t="str">
        <f t="shared" si="2534"/>
        <v>DOMICILIARIA 5</v>
      </c>
      <c r="F4264" s="637">
        <f t="shared" ref="F4264:G4264" si="2591">+F1653</f>
        <v>7.27</v>
      </c>
      <c r="G4264" s="138">
        <f t="shared" si="2591"/>
        <v>0.7</v>
      </c>
      <c r="H4264" s="750">
        <f t="shared" si="2538"/>
        <v>0.99760000000000004</v>
      </c>
      <c r="I4264" s="139"/>
      <c r="J4264" s="750">
        <f t="shared" si="2552"/>
        <v>5.0767863999999996</v>
      </c>
    </row>
    <row r="4265" spans="1:10">
      <c r="A4265" s="1320"/>
      <c r="B4265" s="1321"/>
      <c r="C4265" s="1321"/>
      <c r="D4265" s="1322"/>
      <c r="E4265" s="119" t="str">
        <f t="shared" si="2534"/>
        <v>DOMICILIARIA 6</v>
      </c>
      <c r="F4265" s="637">
        <f t="shared" ref="F4265:G4265" si="2592">+F1654</f>
        <v>1.73</v>
      </c>
      <c r="G4265" s="138">
        <f t="shared" si="2592"/>
        <v>0.7</v>
      </c>
      <c r="H4265" s="750">
        <f t="shared" si="2538"/>
        <v>0.99760000000000004</v>
      </c>
      <c r="I4265" s="139"/>
      <c r="J4265" s="750">
        <f t="shared" si="2552"/>
        <v>1.2080936</v>
      </c>
    </row>
    <row r="4266" spans="1:10">
      <c r="A4266" s="1320"/>
      <c r="B4266" s="1321"/>
      <c r="C4266" s="1321"/>
      <c r="D4266" s="1322"/>
      <c r="E4266" s="119" t="str">
        <f t="shared" si="2534"/>
        <v>DOMICILIARIA 7</v>
      </c>
      <c r="F4266" s="637">
        <f t="shared" ref="F4266:G4266" si="2593">+F1655</f>
        <v>7.38</v>
      </c>
      <c r="G4266" s="138">
        <f t="shared" si="2593"/>
        <v>0.7</v>
      </c>
      <c r="H4266" s="750">
        <f t="shared" si="2538"/>
        <v>0.99760000000000004</v>
      </c>
      <c r="I4266" s="139"/>
      <c r="J4266" s="750">
        <f t="shared" si="2552"/>
        <v>5.1536016</v>
      </c>
    </row>
    <row r="4267" spans="1:10">
      <c r="A4267" s="1320"/>
      <c r="B4267" s="1321"/>
      <c r="C4267" s="1321"/>
      <c r="D4267" s="1322"/>
      <c r="E4267" s="119" t="str">
        <f t="shared" si="2534"/>
        <v>DOMICILIARIA 8</v>
      </c>
      <c r="F4267" s="637">
        <f t="shared" ref="F4267:G4267" si="2594">+F1656</f>
        <v>7.36</v>
      </c>
      <c r="G4267" s="138">
        <f t="shared" si="2594"/>
        <v>0.7</v>
      </c>
      <c r="H4267" s="750">
        <f t="shared" si="2538"/>
        <v>0.99760000000000004</v>
      </c>
      <c r="I4267" s="139"/>
      <c r="J4267" s="750">
        <f t="shared" si="2552"/>
        <v>5.1396352000000007</v>
      </c>
    </row>
    <row r="4268" spans="1:10">
      <c r="A4268" s="1320"/>
      <c r="B4268" s="1321"/>
      <c r="C4268" s="1321"/>
      <c r="D4268" s="1322"/>
      <c r="E4268" s="119" t="str">
        <f t="shared" si="2534"/>
        <v>DOMICILIARIA 9</v>
      </c>
      <c r="F4268" s="637">
        <f t="shared" ref="F4268:G4268" si="2595">+F1657</f>
        <v>2.2000000000000002</v>
      </c>
      <c r="G4268" s="138">
        <f t="shared" si="2595"/>
        <v>0.7</v>
      </c>
      <c r="H4268" s="750">
        <f t="shared" si="2538"/>
        <v>0.99760000000000004</v>
      </c>
      <c r="I4268" s="139"/>
      <c r="J4268" s="750">
        <f t="shared" si="2552"/>
        <v>1.5363040000000001</v>
      </c>
    </row>
    <row r="4269" spans="1:10">
      <c r="A4269" s="1320"/>
      <c r="B4269" s="1321"/>
      <c r="C4269" s="1321"/>
      <c r="D4269" s="1322"/>
      <c r="E4269" s="119" t="str">
        <f t="shared" si="2534"/>
        <v>DOMICILIARIA 10</v>
      </c>
      <c r="F4269" s="637">
        <f t="shared" ref="F4269:G4269" si="2596">+F1658</f>
        <v>3.24</v>
      </c>
      <c r="G4269" s="138">
        <f t="shared" si="2596"/>
        <v>0.7</v>
      </c>
      <c r="H4269" s="750">
        <f t="shared" si="2538"/>
        <v>0.99760000000000004</v>
      </c>
      <c r="I4269" s="139"/>
      <c r="J4269" s="750">
        <f t="shared" si="2552"/>
        <v>2.2625568</v>
      </c>
    </row>
    <row r="4270" spans="1:10">
      <c r="A4270" s="1320"/>
      <c r="B4270" s="1321"/>
      <c r="C4270" s="1321"/>
      <c r="D4270" s="1322"/>
      <c r="E4270" s="119" t="str">
        <f t="shared" si="2534"/>
        <v>DOMICILIARIA 11</v>
      </c>
      <c r="F4270" s="637">
        <f t="shared" ref="F4270:G4270" si="2597">+F1659</f>
        <v>9.24</v>
      </c>
      <c r="G4270" s="138">
        <f t="shared" si="2597"/>
        <v>0.7</v>
      </c>
      <c r="H4270" s="750">
        <f t="shared" si="2538"/>
        <v>0.99760000000000004</v>
      </c>
      <c r="I4270" s="139"/>
      <c r="J4270" s="750">
        <f t="shared" si="2552"/>
        <v>6.4524768000000003</v>
      </c>
    </row>
    <row r="4271" spans="1:10">
      <c r="A4271" s="1320"/>
      <c r="B4271" s="1321"/>
      <c r="C4271" s="1321"/>
      <c r="D4271" s="1322"/>
      <c r="E4271" s="119" t="str">
        <f t="shared" si="2534"/>
        <v>DOMICILIARIA 12</v>
      </c>
      <c r="F4271" s="637">
        <f t="shared" ref="F4271:G4271" si="2598">+F1660</f>
        <v>4.08</v>
      </c>
      <c r="G4271" s="138">
        <f t="shared" si="2598"/>
        <v>0.7</v>
      </c>
      <c r="H4271" s="750">
        <f t="shared" si="2538"/>
        <v>0.99760000000000004</v>
      </c>
      <c r="I4271" s="139"/>
      <c r="J4271" s="750">
        <f t="shared" si="2552"/>
        <v>2.8491455999999999</v>
      </c>
    </row>
    <row r="4272" spans="1:10">
      <c r="A4272" s="1320"/>
      <c r="B4272" s="1321"/>
      <c r="C4272" s="1321"/>
      <c r="D4272" s="1322"/>
      <c r="E4272" s="119" t="str">
        <f t="shared" si="2534"/>
        <v>P40 A P41</v>
      </c>
      <c r="F4272" s="637">
        <f t="shared" ref="F4272:G4272" si="2599">+F1661</f>
        <v>0</v>
      </c>
      <c r="G4272" s="138">
        <f t="shared" si="2599"/>
        <v>0</v>
      </c>
      <c r="H4272" s="750">
        <f t="shared" si="2538"/>
        <v>-0.65240000000000009</v>
      </c>
      <c r="I4272" s="139"/>
      <c r="J4272" s="750">
        <f t="shared" si="2552"/>
        <v>0</v>
      </c>
    </row>
    <row r="4273" spans="1:10">
      <c r="A4273" s="1320"/>
      <c r="B4273" s="1321"/>
      <c r="C4273" s="1321"/>
      <c r="D4273" s="1322"/>
      <c r="E4273" s="119" t="str">
        <f t="shared" si="2534"/>
        <v>DOMICILIARIA 1</v>
      </c>
      <c r="F4273" s="637">
        <f t="shared" ref="F4273:G4273" si="2600">+F1662</f>
        <v>5.13</v>
      </c>
      <c r="G4273" s="138">
        <f t="shared" si="2600"/>
        <v>0.7</v>
      </c>
      <c r="H4273" s="750">
        <f t="shared" si="2538"/>
        <v>1</v>
      </c>
      <c r="I4273" s="139"/>
      <c r="J4273" s="750">
        <f t="shared" si="2552"/>
        <v>3.5909999999999997</v>
      </c>
    </row>
    <row r="4274" spans="1:10">
      <c r="A4274" s="1320"/>
      <c r="B4274" s="1321"/>
      <c r="C4274" s="1321"/>
      <c r="D4274" s="1322"/>
      <c r="E4274" s="119" t="str">
        <f t="shared" ref="E4274:E4337" si="2601">E1663</f>
        <v>DOMICILIARIA 2</v>
      </c>
      <c r="F4274" s="637">
        <f t="shared" ref="F4274:G4274" si="2602">+F1663</f>
        <v>5.14</v>
      </c>
      <c r="G4274" s="138">
        <f t="shared" si="2602"/>
        <v>0.7</v>
      </c>
      <c r="H4274" s="750">
        <f t="shared" si="2538"/>
        <v>1</v>
      </c>
      <c r="I4274" s="139"/>
      <c r="J4274" s="750">
        <f t="shared" si="2552"/>
        <v>3.5979999999999994</v>
      </c>
    </row>
    <row r="4275" spans="1:10">
      <c r="A4275" s="1320"/>
      <c r="B4275" s="1321"/>
      <c r="C4275" s="1321"/>
      <c r="D4275" s="1322"/>
      <c r="E4275" s="119" t="str">
        <f t="shared" si="2601"/>
        <v>DOMICILIARIA 3</v>
      </c>
      <c r="F4275" s="637">
        <f t="shared" ref="F4275:G4275" si="2603">+F1664</f>
        <v>3.86</v>
      </c>
      <c r="G4275" s="138">
        <f t="shared" si="2603"/>
        <v>0.7</v>
      </c>
      <c r="H4275" s="750">
        <f t="shared" si="2538"/>
        <v>1</v>
      </c>
      <c r="I4275" s="139"/>
      <c r="J4275" s="750">
        <f t="shared" si="2552"/>
        <v>2.702</v>
      </c>
    </row>
    <row r="4276" spans="1:10">
      <c r="A4276" s="1320"/>
      <c r="B4276" s="1321"/>
      <c r="C4276" s="1321"/>
      <c r="D4276" s="1322"/>
      <c r="E4276" s="119" t="str">
        <f t="shared" si="2601"/>
        <v>DOMICILIARIA 4</v>
      </c>
      <c r="F4276" s="637">
        <f t="shared" ref="F4276:G4276" si="2604">+F1665</f>
        <v>5.24</v>
      </c>
      <c r="G4276" s="138">
        <f t="shared" si="2604"/>
        <v>0.7</v>
      </c>
      <c r="H4276" s="750">
        <f t="shared" ref="H4276:H4339" si="2605">1+M5146</f>
        <v>1</v>
      </c>
      <c r="I4276" s="139"/>
      <c r="J4276" s="750">
        <f t="shared" si="2552"/>
        <v>3.6679999999999997</v>
      </c>
    </row>
    <row r="4277" spans="1:10">
      <c r="A4277" s="1320"/>
      <c r="B4277" s="1321"/>
      <c r="C4277" s="1321"/>
      <c r="D4277" s="1322"/>
      <c r="E4277" s="119" t="str">
        <f t="shared" si="2601"/>
        <v>DOMICILIARIA 5</v>
      </c>
      <c r="F4277" s="637">
        <f t="shared" ref="F4277:G4277" si="2606">+F1666</f>
        <v>5.48</v>
      </c>
      <c r="G4277" s="138">
        <f t="shared" si="2606"/>
        <v>0.7</v>
      </c>
      <c r="H4277" s="750">
        <f t="shared" si="2605"/>
        <v>1</v>
      </c>
      <c r="I4277" s="139"/>
      <c r="J4277" s="750">
        <f t="shared" si="2552"/>
        <v>3.8359999999999999</v>
      </c>
    </row>
    <row r="4278" spans="1:10">
      <c r="A4278" s="1320"/>
      <c r="B4278" s="1321"/>
      <c r="C4278" s="1321"/>
      <c r="D4278" s="1322"/>
      <c r="E4278" s="119" t="str">
        <f t="shared" si="2601"/>
        <v>DOMICILIARIA 6</v>
      </c>
      <c r="F4278" s="637">
        <f t="shared" ref="F4278:G4278" si="2607">+F1667</f>
        <v>3.8</v>
      </c>
      <c r="G4278" s="138">
        <f t="shared" si="2607"/>
        <v>0.7</v>
      </c>
      <c r="H4278" s="750">
        <f t="shared" si="2605"/>
        <v>1</v>
      </c>
      <c r="I4278" s="139"/>
      <c r="J4278" s="750">
        <f t="shared" si="2552"/>
        <v>2.6599999999999997</v>
      </c>
    </row>
    <row r="4279" spans="1:10">
      <c r="A4279" s="1320"/>
      <c r="B4279" s="1321"/>
      <c r="C4279" s="1321"/>
      <c r="D4279" s="1322"/>
      <c r="E4279" s="119" t="str">
        <f t="shared" si="2601"/>
        <v>DOMICILIARIA 7</v>
      </c>
      <c r="F4279" s="637">
        <f t="shared" ref="F4279:G4279" si="2608">+F1668</f>
        <v>7.02</v>
      </c>
      <c r="G4279" s="138">
        <f t="shared" si="2608"/>
        <v>0.7</v>
      </c>
      <c r="H4279" s="750">
        <f t="shared" si="2605"/>
        <v>1</v>
      </c>
      <c r="I4279" s="139"/>
      <c r="J4279" s="750">
        <f t="shared" si="2552"/>
        <v>4.9139999999999997</v>
      </c>
    </row>
    <row r="4280" spans="1:10">
      <c r="A4280" s="1320"/>
      <c r="B4280" s="1321"/>
      <c r="C4280" s="1321"/>
      <c r="D4280" s="1322"/>
      <c r="E4280" s="119" t="str">
        <f t="shared" si="2601"/>
        <v>DOMICILIARIA 8</v>
      </c>
      <c r="F4280" s="637">
        <f t="shared" ref="F4280:G4280" si="2609">+F1669</f>
        <v>5.78</v>
      </c>
      <c r="G4280" s="138">
        <f t="shared" si="2609"/>
        <v>0.7</v>
      </c>
      <c r="H4280" s="750">
        <f t="shared" si="2605"/>
        <v>1</v>
      </c>
      <c r="I4280" s="139"/>
      <c r="J4280" s="750">
        <f t="shared" si="2552"/>
        <v>4.0460000000000003</v>
      </c>
    </row>
    <row r="4281" spans="1:10">
      <c r="A4281" s="1320"/>
      <c r="B4281" s="1321"/>
      <c r="C4281" s="1321"/>
      <c r="D4281" s="1322"/>
      <c r="E4281" s="119" t="str">
        <f t="shared" si="2601"/>
        <v>DOMICILIARIA 9</v>
      </c>
      <c r="F4281" s="637">
        <f t="shared" ref="F4281:G4281" si="2610">+F1670</f>
        <v>4.88</v>
      </c>
      <c r="G4281" s="138">
        <f t="shared" si="2610"/>
        <v>0.7</v>
      </c>
      <c r="H4281" s="750">
        <f t="shared" si="2605"/>
        <v>1</v>
      </c>
      <c r="I4281" s="139"/>
      <c r="J4281" s="750">
        <f t="shared" si="2552"/>
        <v>3.4159999999999999</v>
      </c>
    </row>
    <row r="4282" spans="1:10">
      <c r="A4282" s="1320"/>
      <c r="B4282" s="1321"/>
      <c r="C4282" s="1321"/>
      <c r="D4282" s="1322"/>
      <c r="E4282" s="119" t="str">
        <f t="shared" si="2601"/>
        <v>DOMICILIARIA 10</v>
      </c>
      <c r="F4282" s="637">
        <f t="shared" ref="F4282:G4282" si="2611">+F1671</f>
        <v>6.09</v>
      </c>
      <c r="G4282" s="138">
        <f t="shared" si="2611"/>
        <v>0.7</v>
      </c>
      <c r="H4282" s="750">
        <f t="shared" si="2605"/>
        <v>1</v>
      </c>
      <c r="I4282" s="139"/>
      <c r="J4282" s="750">
        <f t="shared" si="2552"/>
        <v>4.2629999999999999</v>
      </c>
    </row>
    <row r="4283" spans="1:10">
      <c r="A4283" s="1320"/>
      <c r="B4283" s="1321"/>
      <c r="C4283" s="1321"/>
      <c r="D4283" s="1322"/>
      <c r="E4283" s="119" t="str">
        <f t="shared" si="2601"/>
        <v>DOMICILIARIA 11</v>
      </c>
      <c r="F4283" s="637">
        <f t="shared" ref="F4283:G4283" si="2612">+F1672</f>
        <v>6.1</v>
      </c>
      <c r="G4283" s="138">
        <f t="shared" si="2612"/>
        <v>0.7</v>
      </c>
      <c r="H4283" s="750">
        <f t="shared" si="2605"/>
        <v>1</v>
      </c>
      <c r="I4283" s="139"/>
      <c r="J4283" s="750">
        <f t="shared" si="2552"/>
        <v>4.2699999999999996</v>
      </c>
    </row>
    <row r="4284" spans="1:10">
      <c r="A4284" s="1320"/>
      <c r="B4284" s="1321"/>
      <c r="C4284" s="1321"/>
      <c r="D4284" s="1322"/>
      <c r="E4284" s="119" t="str">
        <f t="shared" si="2601"/>
        <v>DOMICILIARIA 12</v>
      </c>
      <c r="F4284" s="637">
        <f t="shared" ref="F4284:G4284" si="2613">+F1673</f>
        <v>4.72</v>
      </c>
      <c r="G4284" s="138">
        <f t="shared" si="2613"/>
        <v>0.7</v>
      </c>
      <c r="H4284" s="750">
        <f t="shared" si="2605"/>
        <v>1</v>
      </c>
      <c r="I4284" s="139"/>
      <c r="J4284" s="750">
        <f t="shared" si="2552"/>
        <v>3.3039999999999998</v>
      </c>
    </row>
    <row r="4285" spans="1:10">
      <c r="A4285" s="1320"/>
      <c r="B4285" s="1321"/>
      <c r="C4285" s="1321"/>
      <c r="D4285" s="1322"/>
      <c r="E4285" s="119" t="str">
        <f t="shared" si="2601"/>
        <v>DOMICILIARIA 13</v>
      </c>
      <c r="F4285" s="637">
        <f t="shared" ref="F4285:G4285" si="2614">+F1674</f>
        <v>4.6100000000000003</v>
      </c>
      <c r="G4285" s="138">
        <f t="shared" si="2614"/>
        <v>0.7</v>
      </c>
      <c r="H4285" s="750">
        <f t="shared" si="2605"/>
        <v>1</v>
      </c>
      <c r="I4285" s="139"/>
      <c r="J4285" s="750">
        <f t="shared" si="2552"/>
        <v>3.2269999999999999</v>
      </c>
    </row>
    <row r="4286" spans="1:10">
      <c r="A4286" s="1320"/>
      <c r="B4286" s="1321"/>
      <c r="C4286" s="1321"/>
      <c r="D4286" s="1322"/>
      <c r="E4286" s="119" t="str">
        <f t="shared" si="2601"/>
        <v>DOMICILIARIA 14</v>
      </c>
      <c r="F4286" s="637">
        <f t="shared" ref="F4286:G4286" si="2615">+F1675</f>
        <v>4.9400000000000004</v>
      </c>
      <c r="G4286" s="138">
        <f t="shared" si="2615"/>
        <v>0.7</v>
      </c>
      <c r="H4286" s="750">
        <f t="shared" si="2605"/>
        <v>1</v>
      </c>
      <c r="I4286" s="139"/>
      <c r="J4286" s="750">
        <f t="shared" si="2552"/>
        <v>3.4580000000000002</v>
      </c>
    </row>
    <row r="4287" spans="1:10">
      <c r="A4287" s="1320"/>
      <c r="B4287" s="1321"/>
      <c r="C4287" s="1321"/>
      <c r="D4287" s="1322"/>
      <c r="E4287" s="119" t="str">
        <f t="shared" si="2601"/>
        <v>DOMICILIARIA 15</v>
      </c>
      <c r="F4287" s="637">
        <f t="shared" ref="F4287:G4287" si="2616">+F1676</f>
        <v>5.54</v>
      </c>
      <c r="G4287" s="138">
        <f t="shared" si="2616"/>
        <v>0.7</v>
      </c>
      <c r="H4287" s="750">
        <f t="shared" si="2605"/>
        <v>1</v>
      </c>
      <c r="I4287" s="139"/>
      <c r="J4287" s="750">
        <f t="shared" si="2552"/>
        <v>3.8779999999999997</v>
      </c>
    </row>
    <row r="4288" spans="1:10">
      <c r="A4288" s="1320"/>
      <c r="B4288" s="1321"/>
      <c r="C4288" s="1321"/>
      <c r="D4288" s="1322"/>
      <c r="E4288" s="119" t="str">
        <f t="shared" si="2601"/>
        <v>DOMICILIARIA 16</v>
      </c>
      <c r="F4288" s="637">
        <f t="shared" ref="F4288:G4288" si="2617">+F1677</f>
        <v>4.3</v>
      </c>
      <c r="G4288" s="138">
        <f t="shared" si="2617"/>
        <v>0.7</v>
      </c>
      <c r="H4288" s="750">
        <f t="shared" si="2605"/>
        <v>1</v>
      </c>
      <c r="I4288" s="139"/>
      <c r="J4288" s="750">
        <f t="shared" si="2552"/>
        <v>3.01</v>
      </c>
    </row>
    <row r="4289" spans="1:10">
      <c r="A4289" s="1320"/>
      <c r="B4289" s="1321"/>
      <c r="C4289" s="1321"/>
      <c r="D4289" s="1322"/>
      <c r="E4289" s="119" t="str">
        <f t="shared" si="2601"/>
        <v>P41 A P42</v>
      </c>
      <c r="F4289" s="637">
        <f t="shared" ref="F4289:G4289" si="2618">+F1678</f>
        <v>0</v>
      </c>
      <c r="G4289" s="138">
        <f t="shared" si="2618"/>
        <v>0</v>
      </c>
      <c r="H4289" s="750">
        <f t="shared" si="2605"/>
        <v>-0.65240000000000009</v>
      </c>
      <c r="I4289" s="139"/>
      <c r="J4289" s="750">
        <f t="shared" ref="J4289:J4352" si="2619">+F4289*G4289*H4289</f>
        <v>0</v>
      </c>
    </row>
    <row r="4290" spans="1:10">
      <c r="A4290" s="1320"/>
      <c r="B4290" s="1321"/>
      <c r="C4290" s="1321"/>
      <c r="D4290" s="1322"/>
      <c r="E4290" s="119" t="str">
        <f t="shared" si="2601"/>
        <v>DOMICILIARIA 1</v>
      </c>
      <c r="F4290" s="637">
        <f t="shared" ref="F4290:G4290" si="2620">+F1679</f>
        <v>4.32</v>
      </c>
      <c r="G4290" s="138">
        <f t="shared" si="2620"/>
        <v>0.7</v>
      </c>
      <c r="H4290" s="750">
        <f t="shared" si="2605"/>
        <v>1</v>
      </c>
      <c r="I4290" s="139"/>
      <c r="J4290" s="750">
        <f t="shared" si="2619"/>
        <v>3.024</v>
      </c>
    </row>
    <row r="4291" spans="1:10">
      <c r="A4291" s="1320"/>
      <c r="B4291" s="1321"/>
      <c r="C4291" s="1321"/>
      <c r="D4291" s="1322"/>
      <c r="E4291" s="119" t="str">
        <f t="shared" si="2601"/>
        <v>DOMICILIARIA 2</v>
      </c>
      <c r="F4291" s="637">
        <f t="shared" ref="F4291:G4291" si="2621">+F1680</f>
        <v>5.99</v>
      </c>
      <c r="G4291" s="138">
        <f t="shared" si="2621"/>
        <v>0.7</v>
      </c>
      <c r="H4291" s="750">
        <f t="shared" si="2605"/>
        <v>1</v>
      </c>
      <c r="I4291" s="139"/>
      <c r="J4291" s="750">
        <f t="shared" si="2619"/>
        <v>4.1929999999999996</v>
      </c>
    </row>
    <row r="4292" spans="1:10">
      <c r="A4292" s="1320"/>
      <c r="B4292" s="1321"/>
      <c r="C4292" s="1321"/>
      <c r="D4292" s="1322"/>
      <c r="E4292" s="119" t="str">
        <f t="shared" si="2601"/>
        <v>DOMICILIARIA 3</v>
      </c>
      <c r="F4292" s="637">
        <f t="shared" ref="F4292:G4292" si="2622">+F1681</f>
        <v>4.16</v>
      </c>
      <c r="G4292" s="138">
        <f t="shared" si="2622"/>
        <v>0.7</v>
      </c>
      <c r="H4292" s="750">
        <f t="shared" si="2605"/>
        <v>1</v>
      </c>
      <c r="I4292" s="139"/>
      <c r="J4292" s="750">
        <f t="shared" si="2619"/>
        <v>2.9119999999999999</v>
      </c>
    </row>
    <row r="4293" spans="1:10">
      <c r="A4293" s="1320"/>
      <c r="B4293" s="1321"/>
      <c r="C4293" s="1321"/>
      <c r="D4293" s="1322"/>
      <c r="E4293" s="119" t="str">
        <f t="shared" si="2601"/>
        <v>DOMICILIARIA 4</v>
      </c>
      <c r="F4293" s="637">
        <f t="shared" ref="F4293:G4293" si="2623">+F1682</f>
        <v>5.59</v>
      </c>
      <c r="G4293" s="138">
        <f t="shared" si="2623"/>
        <v>0.7</v>
      </c>
      <c r="H4293" s="750">
        <f t="shared" si="2605"/>
        <v>1</v>
      </c>
      <c r="I4293" s="139"/>
      <c r="J4293" s="750">
        <f t="shared" si="2619"/>
        <v>3.9129999999999998</v>
      </c>
    </row>
    <row r="4294" spans="1:10">
      <c r="A4294" s="1320"/>
      <c r="B4294" s="1321"/>
      <c r="C4294" s="1321"/>
      <c r="D4294" s="1322"/>
      <c r="E4294" s="119" t="str">
        <f t="shared" si="2601"/>
        <v>DOMICILIARIA 5</v>
      </c>
      <c r="F4294" s="637">
        <f t="shared" ref="F4294:G4294" si="2624">+F1683</f>
        <v>4.2300000000000004</v>
      </c>
      <c r="G4294" s="138">
        <f t="shared" si="2624"/>
        <v>0.7</v>
      </c>
      <c r="H4294" s="750">
        <f t="shared" si="2605"/>
        <v>1</v>
      </c>
      <c r="I4294" s="139"/>
      <c r="J4294" s="750">
        <f t="shared" si="2619"/>
        <v>2.9610000000000003</v>
      </c>
    </row>
    <row r="4295" spans="1:10">
      <c r="A4295" s="1320"/>
      <c r="B4295" s="1321"/>
      <c r="C4295" s="1321"/>
      <c r="D4295" s="1322"/>
      <c r="E4295" s="119" t="str">
        <f t="shared" si="2601"/>
        <v>DOMICILIARIA 6</v>
      </c>
      <c r="F4295" s="637">
        <f t="shared" ref="F4295:G4295" si="2625">+F1684</f>
        <v>5.32</v>
      </c>
      <c r="G4295" s="138">
        <f t="shared" si="2625"/>
        <v>0.7</v>
      </c>
      <c r="H4295" s="750">
        <f t="shared" si="2605"/>
        <v>1</v>
      </c>
      <c r="I4295" s="139"/>
      <c r="J4295" s="750">
        <f t="shared" si="2619"/>
        <v>3.7239999999999998</v>
      </c>
    </row>
    <row r="4296" spans="1:10">
      <c r="A4296" s="1320"/>
      <c r="B4296" s="1321"/>
      <c r="C4296" s="1321"/>
      <c r="D4296" s="1322"/>
      <c r="E4296" s="119" t="str">
        <f t="shared" si="2601"/>
        <v>DOMICILIARIA 7</v>
      </c>
      <c r="F4296" s="637">
        <f t="shared" ref="F4296:G4296" si="2626">+F1685</f>
        <v>4.38</v>
      </c>
      <c r="G4296" s="138">
        <f t="shared" si="2626"/>
        <v>0.7</v>
      </c>
      <c r="H4296" s="750">
        <f t="shared" si="2605"/>
        <v>1</v>
      </c>
      <c r="I4296" s="139"/>
      <c r="J4296" s="750">
        <f t="shared" si="2619"/>
        <v>3.0659999999999998</v>
      </c>
    </row>
    <row r="4297" spans="1:10">
      <c r="A4297" s="1320"/>
      <c r="B4297" s="1321"/>
      <c r="C4297" s="1321"/>
      <c r="D4297" s="1322"/>
      <c r="E4297" s="119" t="str">
        <f t="shared" si="2601"/>
        <v>DOMICILIARIA 8</v>
      </c>
      <c r="F4297" s="637">
        <f t="shared" ref="F4297:G4297" si="2627">+F1686</f>
        <v>5.08</v>
      </c>
      <c r="G4297" s="138">
        <f t="shared" si="2627"/>
        <v>0.7</v>
      </c>
      <c r="H4297" s="750">
        <f t="shared" si="2605"/>
        <v>1</v>
      </c>
      <c r="I4297" s="139"/>
      <c r="J4297" s="750">
        <f t="shared" si="2619"/>
        <v>3.5559999999999996</v>
      </c>
    </row>
    <row r="4298" spans="1:10">
      <c r="A4298" s="1320"/>
      <c r="B4298" s="1321"/>
      <c r="C4298" s="1321"/>
      <c r="D4298" s="1322"/>
      <c r="E4298" s="119" t="str">
        <f t="shared" si="2601"/>
        <v>DOMICILIARIA 9</v>
      </c>
      <c r="F4298" s="637">
        <f t="shared" ref="F4298:G4298" si="2628">+F1687</f>
        <v>4.53</v>
      </c>
      <c r="G4298" s="138">
        <f t="shared" si="2628"/>
        <v>0.7</v>
      </c>
      <c r="H4298" s="750">
        <f t="shared" si="2605"/>
        <v>1</v>
      </c>
      <c r="I4298" s="139"/>
      <c r="J4298" s="750">
        <f t="shared" si="2619"/>
        <v>3.1709999999999998</v>
      </c>
    </row>
    <row r="4299" spans="1:10">
      <c r="A4299" s="1320"/>
      <c r="B4299" s="1321"/>
      <c r="C4299" s="1321"/>
      <c r="D4299" s="1322"/>
      <c r="E4299" s="119" t="str">
        <f t="shared" si="2601"/>
        <v>DOMICILIARIA 10</v>
      </c>
      <c r="F4299" s="637">
        <f t="shared" ref="F4299:G4299" si="2629">+F1688</f>
        <v>4.82</v>
      </c>
      <c r="G4299" s="138">
        <f t="shared" si="2629"/>
        <v>0.7</v>
      </c>
      <c r="H4299" s="750">
        <f t="shared" si="2605"/>
        <v>1</v>
      </c>
      <c r="I4299" s="139"/>
      <c r="J4299" s="750">
        <f t="shared" si="2619"/>
        <v>3.3740000000000001</v>
      </c>
    </row>
    <row r="4300" spans="1:10">
      <c r="A4300" s="1320"/>
      <c r="B4300" s="1321"/>
      <c r="C4300" s="1321"/>
      <c r="D4300" s="1322"/>
      <c r="E4300" s="119" t="str">
        <f t="shared" si="2601"/>
        <v>DOMICILIARIA 11</v>
      </c>
      <c r="F4300" s="637">
        <f t="shared" ref="F4300:G4300" si="2630">+F1689</f>
        <v>4.76</v>
      </c>
      <c r="G4300" s="138">
        <f t="shared" si="2630"/>
        <v>0.7</v>
      </c>
      <c r="H4300" s="750">
        <f t="shared" si="2605"/>
        <v>1</v>
      </c>
      <c r="I4300" s="139"/>
      <c r="J4300" s="750">
        <f t="shared" si="2619"/>
        <v>3.3319999999999999</v>
      </c>
    </row>
    <row r="4301" spans="1:10">
      <c r="A4301" s="1320"/>
      <c r="B4301" s="1321"/>
      <c r="C4301" s="1321"/>
      <c r="D4301" s="1322"/>
      <c r="E4301" s="119" t="str">
        <f t="shared" si="2601"/>
        <v>DOMICILIARIA 12</v>
      </c>
      <c r="F4301" s="637">
        <f t="shared" ref="F4301:G4301" si="2631">+F1690</f>
        <v>4.42</v>
      </c>
      <c r="G4301" s="138">
        <f t="shared" si="2631"/>
        <v>0.7</v>
      </c>
      <c r="H4301" s="750">
        <f t="shared" si="2605"/>
        <v>1</v>
      </c>
      <c r="I4301" s="139"/>
      <c r="J4301" s="750">
        <f t="shared" si="2619"/>
        <v>3.0939999999999999</v>
      </c>
    </row>
    <row r="4302" spans="1:10">
      <c r="A4302" s="1320"/>
      <c r="B4302" s="1321"/>
      <c r="C4302" s="1321"/>
      <c r="D4302" s="1322"/>
      <c r="E4302" s="119" t="str">
        <f t="shared" si="2601"/>
        <v>DOMICILIARIA 13</v>
      </c>
      <c r="F4302" s="637">
        <f t="shared" ref="F4302:G4302" si="2632">+F1691</f>
        <v>5.08</v>
      </c>
      <c r="G4302" s="138">
        <f t="shared" si="2632"/>
        <v>0.7</v>
      </c>
      <c r="H4302" s="750">
        <f t="shared" si="2605"/>
        <v>1</v>
      </c>
      <c r="I4302" s="139"/>
      <c r="J4302" s="750">
        <f t="shared" si="2619"/>
        <v>3.5559999999999996</v>
      </c>
    </row>
    <row r="4303" spans="1:10">
      <c r="A4303" s="1320"/>
      <c r="B4303" s="1321"/>
      <c r="C4303" s="1321"/>
      <c r="D4303" s="1322"/>
      <c r="E4303" s="119" t="str">
        <f t="shared" si="2601"/>
        <v>DOMICILIARIA 14</v>
      </c>
      <c r="F4303" s="637">
        <f t="shared" ref="F4303:G4303" si="2633">+F1692</f>
        <v>4.33</v>
      </c>
      <c r="G4303" s="138">
        <f t="shared" si="2633"/>
        <v>0.7</v>
      </c>
      <c r="H4303" s="750">
        <f t="shared" si="2605"/>
        <v>1</v>
      </c>
      <c r="I4303" s="139"/>
      <c r="J4303" s="750">
        <f t="shared" si="2619"/>
        <v>3.0309999999999997</v>
      </c>
    </row>
    <row r="4304" spans="1:10">
      <c r="A4304" s="1320"/>
      <c r="B4304" s="1321"/>
      <c r="C4304" s="1321"/>
      <c r="D4304" s="1322"/>
      <c r="E4304" s="119" t="str">
        <f t="shared" si="2601"/>
        <v>DOMICILIARIA 15</v>
      </c>
      <c r="F4304" s="637">
        <f t="shared" ref="F4304:G4304" si="2634">+F1693</f>
        <v>4.72</v>
      </c>
      <c r="G4304" s="138">
        <f t="shared" si="2634"/>
        <v>0.7</v>
      </c>
      <c r="H4304" s="750">
        <f t="shared" si="2605"/>
        <v>1</v>
      </c>
      <c r="I4304" s="139"/>
      <c r="J4304" s="750">
        <f t="shared" si="2619"/>
        <v>3.3039999999999998</v>
      </c>
    </row>
    <row r="4305" spans="1:10">
      <c r="A4305" s="1320"/>
      <c r="B4305" s="1321"/>
      <c r="C4305" s="1321"/>
      <c r="D4305" s="1322"/>
      <c r="E4305" s="119" t="str">
        <f t="shared" si="2601"/>
        <v>DOMICILIARIA 16</v>
      </c>
      <c r="F4305" s="637">
        <f t="shared" ref="F4305:G4305" si="2635">+F1694</f>
        <v>4.2</v>
      </c>
      <c r="G4305" s="138">
        <f t="shared" si="2635"/>
        <v>0.7</v>
      </c>
      <c r="H4305" s="750">
        <f t="shared" si="2605"/>
        <v>1</v>
      </c>
      <c r="I4305" s="139"/>
      <c r="J4305" s="750">
        <f t="shared" si="2619"/>
        <v>2.94</v>
      </c>
    </row>
    <row r="4306" spans="1:10">
      <c r="A4306" s="1320"/>
      <c r="B4306" s="1321"/>
      <c r="C4306" s="1321"/>
      <c r="D4306" s="1322"/>
      <c r="E4306" s="119" t="str">
        <f t="shared" si="2601"/>
        <v>DOMICILIARIA 17</v>
      </c>
      <c r="F4306" s="637">
        <f t="shared" ref="F4306:G4306" si="2636">+F1695</f>
        <v>4.8600000000000003</v>
      </c>
      <c r="G4306" s="138">
        <f t="shared" si="2636"/>
        <v>0.7</v>
      </c>
      <c r="H4306" s="750">
        <f t="shared" si="2605"/>
        <v>1</v>
      </c>
      <c r="I4306" s="139"/>
      <c r="J4306" s="750">
        <f t="shared" si="2619"/>
        <v>3.4020000000000001</v>
      </c>
    </row>
    <row r="4307" spans="1:10">
      <c r="A4307" s="1320"/>
      <c r="B4307" s="1321"/>
      <c r="C4307" s="1321"/>
      <c r="D4307" s="1322"/>
      <c r="E4307" s="119" t="str">
        <f t="shared" si="2601"/>
        <v>DOMICILIARIA 18</v>
      </c>
      <c r="F4307" s="637">
        <f t="shared" ref="F4307:G4307" si="2637">+F1696</f>
        <v>4.3099999999999996</v>
      </c>
      <c r="G4307" s="138">
        <f t="shared" si="2637"/>
        <v>0.7</v>
      </c>
      <c r="H4307" s="750">
        <f t="shared" si="2605"/>
        <v>1</v>
      </c>
      <c r="I4307" s="139"/>
      <c r="J4307" s="750">
        <f t="shared" si="2619"/>
        <v>3.0169999999999995</v>
      </c>
    </row>
    <row r="4308" spans="1:10">
      <c r="A4308" s="1320"/>
      <c r="B4308" s="1321"/>
      <c r="C4308" s="1321"/>
      <c r="D4308" s="1322"/>
      <c r="E4308" s="119" t="str">
        <f t="shared" si="2601"/>
        <v>P42 A P43</v>
      </c>
      <c r="F4308" s="637">
        <f t="shared" ref="F4308:G4308" si="2638">+F1697</f>
        <v>0</v>
      </c>
      <c r="G4308" s="138">
        <f t="shared" si="2638"/>
        <v>0</v>
      </c>
      <c r="H4308" s="750">
        <f t="shared" si="2605"/>
        <v>-0.65240000000000009</v>
      </c>
      <c r="I4308" s="139"/>
      <c r="J4308" s="750">
        <f t="shared" si="2619"/>
        <v>0</v>
      </c>
    </row>
    <row r="4309" spans="1:10">
      <c r="A4309" s="1320"/>
      <c r="B4309" s="1321"/>
      <c r="C4309" s="1321"/>
      <c r="D4309" s="1322"/>
      <c r="E4309" s="119" t="str">
        <f t="shared" si="2601"/>
        <v>DOMICILIARIA 1</v>
      </c>
      <c r="F4309" s="637">
        <f t="shared" ref="F4309:G4309" si="2639">+F1698</f>
        <v>5.22</v>
      </c>
      <c r="G4309" s="138">
        <f t="shared" si="2639"/>
        <v>1.1000000000000001</v>
      </c>
      <c r="H4309" s="750">
        <f t="shared" si="2605"/>
        <v>1</v>
      </c>
      <c r="I4309" s="139"/>
      <c r="J4309" s="750">
        <f t="shared" si="2619"/>
        <v>5.742</v>
      </c>
    </row>
    <row r="4310" spans="1:10">
      <c r="A4310" s="1320"/>
      <c r="B4310" s="1321"/>
      <c r="C4310" s="1321"/>
      <c r="D4310" s="1322"/>
      <c r="E4310" s="119" t="str">
        <f t="shared" si="2601"/>
        <v>DOMICILIARIA 2</v>
      </c>
      <c r="F4310" s="637">
        <f t="shared" ref="F4310:G4310" si="2640">+F1699</f>
        <v>4.88</v>
      </c>
      <c r="G4310" s="138">
        <f t="shared" si="2640"/>
        <v>1.1000000000000001</v>
      </c>
      <c r="H4310" s="750">
        <f t="shared" si="2605"/>
        <v>1</v>
      </c>
      <c r="I4310" s="139"/>
      <c r="J4310" s="750">
        <f t="shared" si="2619"/>
        <v>5.3680000000000003</v>
      </c>
    </row>
    <row r="4311" spans="1:10">
      <c r="A4311" s="1320"/>
      <c r="B4311" s="1321"/>
      <c r="C4311" s="1321"/>
      <c r="D4311" s="1322"/>
      <c r="E4311" s="119" t="str">
        <f t="shared" si="2601"/>
        <v>DOMICILIARIA 3</v>
      </c>
      <c r="F4311" s="637">
        <f t="shared" ref="F4311:G4311" si="2641">+F1700</f>
        <v>5.69</v>
      </c>
      <c r="G4311" s="138">
        <f t="shared" si="2641"/>
        <v>1.1000000000000001</v>
      </c>
      <c r="H4311" s="750">
        <f t="shared" si="2605"/>
        <v>1</v>
      </c>
      <c r="I4311" s="139"/>
      <c r="J4311" s="750">
        <f t="shared" si="2619"/>
        <v>6.2590000000000012</v>
      </c>
    </row>
    <row r="4312" spans="1:10">
      <c r="A4312" s="1320"/>
      <c r="B4312" s="1321"/>
      <c r="C4312" s="1321"/>
      <c r="D4312" s="1322"/>
      <c r="E4312" s="119" t="str">
        <f t="shared" si="2601"/>
        <v>DOMICILIARIA 4</v>
      </c>
      <c r="F4312" s="637">
        <f t="shared" ref="F4312:G4312" si="2642">+F1701</f>
        <v>4.9400000000000004</v>
      </c>
      <c r="G4312" s="138">
        <f t="shared" si="2642"/>
        <v>1.1000000000000001</v>
      </c>
      <c r="H4312" s="750">
        <f t="shared" si="2605"/>
        <v>1</v>
      </c>
      <c r="I4312" s="139"/>
      <c r="J4312" s="750">
        <f t="shared" si="2619"/>
        <v>5.4340000000000011</v>
      </c>
    </row>
    <row r="4313" spans="1:10">
      <c r="A4313" s="1320"/>
      <c r="B4313" s="1321"/>
      <c r="C4313" s="1321"/>
      <c r="D4313" s="1322"/>
      <c r="E4313" s="119" t="str">
        <f t="shared" si="2601"/>
        <v>DOMICILIARIA 5</v>
      </c>
      <c r="F4313" s="637">
        <f t="shared" ref="F4313:G4313" si="2643">+F1702</f>
        <v>4.6399999999999997</v>
      </c>
      <c r="G4313" s="138">
        <f t="shared" si="2643"/>
        <v>1.1000000000000001</v>
      </c>
      <c r="H4313" s="750">
        <f t="shared" si="2605"/>
        <v>1</v>
      </c>
      <c r="I4313" s="139"/>
      <c r="J4313" s="750">
        <f t="shared" si="2619"/>
        <v>5.1040000000000001</v>
      </c>
    </row>
    <row r="4314" spans="1:10">
      <c r="A4314" s="1320"/>
      <c r="B4314" s="1321"/>
      <c r="C4314" s="1321"/>
      <c r="D4314" s="1322"/>
      <c r="E4314" s="119" t="str">
        <f t="shared" si="2601"/>
        <v>DOMICILIARIA 6</v>
      </c>
      <c r="F4314" s="637">
        <f t="shared" ref="F4314:G4314" si="2644">+F1703</f>
        <v>5.68</v>
      </c>
      <c r="G4314" s="138">
        <f t="shared" si="2644"/>
        <v>1.1000000000000001</v>
      </c>
      <c r="H4314" s="750">
        <f t="shared" si="2605"/>
        <v>1</v>
      </c>
      <c r="I4314" s="139"/>
      <c r="J4314" s="750">
        <f t="shared" si="2619"/>
        <v>6.2480000000000002</v>
      </c>
    </row>
    <row r="4315" spans="1:10">
      <c r="A4315" s="1320"/>
      <c r="B4315" s="1321"/>
      <c r="C4315" s="1321"/>
      <c r="D4315" s="1322"/>
      <c r="E4315" s="119" t="str">
        <f t="shared" si="2601"/>
        <v>DOMICILIARIA 7</v>
      </c>
      <c r="F4315" s="637">
        <f t="shared" ref="F4315:G4315" si="2645">+F1704</f>
        <v>4.55</v>
      </c>
      <c r="G4315" s="138">
        <f t="shared" si="2645"/>
        <v>1.1000000000000001</v>
      </c>
      <c r="H4315" s="750">
        <f t="shared" si="2605"/>
        <v>1</v>
      </c>
      <c r="I4315" s="139"/>
      <c r="J4315" s="750">
        <f t="shared" si="2619"/>
        <v>5.0049999999999999</v>
      </c>
    </row>
    <row r="4316" spans="1:10">
      <c r="A4316" s="1320"/>
      <c r="B4316" s="1321"/>
      <c r="C4316" s="1321"/>
      <c r="D4316" s="1322"/>
      <c r="E4316" s="119" t="str">
        <f t="shared" si="2601"/>
        <v>DOMICILIARIA 8</v>
      </c>
      <c r="F4316" s="637">
        <f t="shared" ref="F4316:G4316" si="2646">+F1705</f>
        <v>4.41</v>
      </c>
      <c r="G4316" s="138">
        <f t="shared" si="2646"/>
        <v>1.1000000000000001</v>
      </c>
      <c r="H4316" s="750">
        <f t="shared" si="2605"/>
        <v>1</v>
      </c>
      <c r="I4316" s="139"/>
      <c r="J4316" s="750">
        <f t="shared" si="2619"/>
        <v>4.8510000000000009</v>
      </c>
    </row>
    <row r="4317" spans="1:10">
      <c r="A4317" s="1320"/>
      <c r="B4317" s="1321"/>
      <c r="C4317" s="1321"/>
      <c r="D4317" s="1322"/>
      <c r="E4317" s="119" t="str">
        <f t="shared" si="2601"/>
        <v>DOMICILIARIA 9</v>
      </c>
      <c r="F4317" s="637">
        <f t="shared" ref="F4317:G4317" si="2647">+F1706</f>
        <v>5.69</v>
      </c>
      <c r="G4317" s="138">
        <f t="shared" si="2647"/>
        <v>1.1000000000000001</v>
      </c>
      <c r="H4317" s="750">
        <f t="shared" si="2605"/>
        <v>1</v>
      </c>
      <c r="I4317" s="139"/>
      <c r="J4317" s="750">
        <f t="shared" si="2619"/>
        <v>6.2590000000000012</v>
      </c>
    </row>
    <row r="4318" spans="1:10">
      <c r="A4318" s="1320"/>
      <c r="B4318" s="1321"/>
      <c r="C4318" s="1321"/>
      <c r="D4318" s="1322"/>
      <c r="E4318" s="119" t="str">
        <f t="shared" si="2601"/>
        <v>DOMICILIARIA 10</v>
      </c>
      <c r="F4318" s="637">
        <f t="shared" ref="F4318:G4318" si="2648">+F1707</f>
        <v>4.3499999999999996</v>
      </c>
      <c r="G4318" s="138">
        <f t="shared" si="2648"/>
        <v>1.1000000000000001</v>
      </c>
      <c r="H4318" s="750">
        <f t="shared" si="2605"/>
        <v>1</v>
      </c>
      <c r="I4318" s="139"/>
      <c r="J4318" s="750">
        <f t="shared" si="2619"/>
        <v>4.7850000000000001</v>
      </c>
    </row>
    <row r="4319" spans="1:10">
      <c r="A4319" s="1320"/>
      <c r="B4319" s="1321"/>
      <c r="C4319" s="1321"/>
      <c r="D4319" s="1322"/>
      <c r="E4319" s="119" t="str">
        <f t="shared" si="2601"/>
        <v>DOMICILIARIA 11</v>
      </c>
      <c r="F4319" s="637">
        <f t="shared" ref="F4319:G4319" si="2649">+F1708</f>
        <v>4</v>
      </c>
      <c r="G4319" s="138">
        <f t="shared" si="2649"/>
        <v>1.1000000000000001</v>
      </c>
      <c r="H4319" s="750">
        <f t="shared" si="2605"/>
        <v>1</v>
      </c>
      <c r="I4319" s="139"/>
      <c r="J4319" s="750">
        <f t="shared" si="2619"/>
        <v>4.4000000000000004</v>
      </c>
    </row>
    <row r="4320" spans="1:10">
      <c r="A4320" s="1320"/>
      <c r="B4320" s="1321"/>
      <c r="C4320" s="1321"/>
      <c r="D4320" s="1322"/>
      <c r="E4320" s="119" t="str">
        <f t="shared" si="2601"/>
        <v>DOMICILIARIA 12</v>
      </c>
      <c r="F4320" s="637">
        <f t="shared" ref="F4320:G4320" si="2650">+F1709</f>
        <v>5.82</v>
      </c>
      <c r="G4320" s="138">
        <f t="shared" si="2650"/>
        <v>1.1000000000000001</v>
      </c>
      <c r="H4320" s="750">
        <f t="shared" si="2605"/>
        <v>1</v>
      </c>
      <c r="I4320" s="139"/>
      <c r="J4320" s="750">
        <f t="shared" si="2619"/>
        <v>6.402000000000001</v>
      </c>
    </row>
    <row r="4321" spans="1:10">
      <c r="A4321" s="1320"/>
      <c r="B4321" s="1321"/>
      <c r="C4321" s="1321"/>
      <c r="D4321" s="1322"/>
      <c r="E4321" s="119" t="str">
        <f t="shared" si="2601"/>
        <v>P44 A P45</v>
      </c>
      <c r="F4321" s="637">
        <f t="shared" ref="F4321:G4321" si="2651">+F1710</f>
        <v>0</v>
      </c>
      <c r="G4321" s="138">
        <f t="shared" si="2651"/>
        <v>0</v>
      </c>
      <c r="H4321" s="750">
        <f t="shared" si="2605"/>
        <v>-0.65240000000000009</v>
      </c>
      <c r="I4321" s="139"/>
      <c r="J4321" s="750">
        <f t="shared" si="2619"/>
        <v>0</v>
      </c>
    </row>
    <row r="4322" spans="1:10">
      <c r="A4322" s="1320"/>
      <c r="B4322" s="1321"/>
      <c r="C4322" s="1321"/>
      <c r="D4322" s="1322"/>
      <c r="E4322" s="119" t="str">
        <f t="shared" si="2601"/>
        <v>DOMICILIARIA 1</v>
      </c>
      <c r="F4322" s="637">
        <f t="shared" ref="F4322:G4322" si="2652">+F1711</f>
        <v>4.43</v>
      </c>
      <c r="G4322" s="138">
        <f t="shared" si="2652"/>
        <v>0.7</v>
      </c>
      <c r="H4322" s="750">
        <f t="shared" si="2605"/>
        <v>0.98510000000000031</v>
      </c>
      <c r="I4322" s="139"/>
      <c r="J4322" s="750">
        <f t="shared" si="2619"/>
        <v>3.0547951000000007</v>
      </c>
    </row>
    <row r="4323" spans="1:10">
      <c r="A4323" s="1320"/>
      <c r="B4323" s="1321"/>
      <c r="C4323" s="1321"/>
      <c r="D4323" s="1322"/>
      <c r="E4323" s="119" t="str">
        <f t="shared" si="2601"/>
        <v>DOMICILIARIA 2</v>
      </c>
      <c r="F4323" s="637">
        <f t="shared" ref="F4323:G4323" si="2653">+F1712</f>
        <v>4.05</v>
      </c>
      <c r="G4323" s="138">
        <f t="shared" si="2653"/>
        <v>0.7</v>
      </c>
      <c r="H4323" s="750">
        <f t="shared" si="2605"/>
        <v>0.98510000000000031</v>
      </c>
      <c r="I4323" s="139"/>
      <c r="J4323" s="750">
        <f t="shared" si="2619"/>
        <v>2.7927585000000006</v>
      </c>
    </row>
    <row r="4324" spans="1:10">
      <c r="A4324" s="1320"/>
      <c r="B4324" s="1321"/>
      <c r="C4324" s="1321"/>
      <c r="D4324" s="1322"/>
      <c r="E4324" s="119" t="str">
        <f t="shared" si="2601"/>
        <v>DOMICILIARIA 3</v>
      </c>
      <c r="F4324" s="637">
        <f t="shared" ref="F4324:G4324" si="2654">+F1713</f>
        <v>4.63</v>
      </c>
      <c r="G4324" s="138">
        <f t="shared" si="2654"/>
        <v>0.7</v>
      </c>
      <c r="H4324" s="750">
        <f t="shared" si="2605"/>
        <v>0.98510000000000031</v>
      </c>
      <c r="I4324" s="139"/>
      <c r="J4324" s="750">
        <f t="shared" si="2619"/>
        <v>3.1927091000000005</v>
      </c>
    </row>
    <row r="4325" spans="1:10">
      <c r="A4325" s="1320"/>
      <c r="B4325" s="1321"/>
      <c r="C4325" s="1321"/>
      <c r="D4325" s="1322"/>
      <c r="E4325" s="119" t="str">
        <f t="shared" si="2601"/>
        <v>DOMICILIARIA 4</v>
      </c>
      <c r="F4325" s="637">
        <f t="shared" ref="F4325:G4325" si="2655">+F1714</f>
        <v>4.5</v>
      </c>
      <c r="G4325" s="138">
        <f t="shared" si="2655"/>
        <v>0.7</v>
      </c>
      <c r="H4325" s="750">
        <f t="shared" si="2605"/>
        <v>0.98510000000000031</v>
      </c>
      <c r="I4325" s="139"/>
      <c r="J4325" s="750">
        <f t="shared" si="2619"/>
        <v>3.1030650000000009</v>
      </c>
    </row>
    <row r="4326" spans="1:10">
      <c r="A4326" s="1320"/>
      <c r="B4326" s="1321"/>
      <c r="C4326" s="1321"/>
      <c r="D4326" s="1322"/>
      <c r="E4326" s="119" t="str">
        <f t="shared" si="2601"/>
        <v>DOMICILIARIA 5</v>
      </c>
      <c r="F4326" s="637">
        <f t="shared" ref="F4326:G4326" si="2656">+F1715</f>
        <v>4.4000000000000004</v>
      </c>
      <c r="G4326" s="138">
        <f t="shared" si="2656"/>
        <v>0.7</v>
      </c>
      <c r="H4326" s="750">
        <f t="shared" si="2605"/>
        <v>0.98510000000000031</v>
      </c>
      <c r="I4326" s="139"/>
      <c r="J4326" s="750">
        <f t="shared" si="2619"/>
        <v>3.0341080000000011</v>
      </c>
    </row>
    <row r="4327" spans="1:10">
      <c r="A4327" s="1320"/>
      <c r="B4327" s="1321"/>
      <c r="C4327" s="1321"/>
      <c r="D4327" s="1322"/>
      <c r="E4327" s="119" t="str">
        <f t="shared" si="2601"/>
        <v>DOMICILIARIA 6</v>
      </c>
      <c r="F4327" s="637">
        <f t="shared" ref="F4327:G4327" si="2657">+F1716</f>
        <v>4.3</v>
      </c>
      <c r="G4327" s="138">
        <f t="shared" si="2657"/>
        <v>0.7</v>
      </c>
      <c r="H4327" s="750">
        <f t="shared" si="2605"/>
        <v>0.98510000000000031</v>
      </c>
      <c r="I4327" s="139"/>
      <c r="J4327" s="750">
        <f t="shared" si="2619"/>
        <v>2.9651510000000005</v>
      </c>
    </row>
    <row r="4328" spans="1:10">
      <c r="A4328" s="1320"/>
      <c r="B4328" s="1321"/>
      <c r="C4328" s="1321"/>
      <c r="D4328" s="1322"/>
      <c r="E4328" s="119" t="str">
        <f t="shared" si="2601"/>
        <v>DOMICILIARIA 7</v>
      </c>
      <c r="F4328" s="637">
        <f t="shared" ref="F4328:G4328" si="2658">+F1717</f>
        <v>4.38</v>
      </c>
      <c r="G4328" s="138">
        <f t="shared" si="2658"/>
        <v>0.7</v>
      </c>
      <c r="H4328" s="750">
        <f t="shared" si="2605"/>
        <v>0.98510000000000031</v>
      </c>
      <c r="I4328" s="139"/>
      <c r="J4328" s="750">
        <f t="shared" si="2619"/>
        <v>3.0203166000000006</v>
      </c>
    </row>
    <row r="4329" spans="1:10">
      <c r="A4329" s="1320"/>
      <c r="B4329" s="1321"/>
      <c r="C4329" s="1321"/>
      <c r="D4329" s="1322"/>
      <c r="E4329" s="119" t="str">
        <f t="shared" si="2601"/>
        <v>DOMICILIARIA 8</v>
      </c>
      <c r="F4329" s="637">
        <f t="shared" ref="F4329:G4329" si="2659">+F1718</f>
        <v>4.55</v>
      </c>
      <c r="G4329" s="138">
        <f t="shared" si="2659"/>
        <v>0.7</v>
      </c>
      <c r="H4329" s="750">
        <f t="shared" si="2605"/>
        <v>0.98510000000000031</v>
      </c>
      <c r="I4329" s="139"/>
      <c r="J4329" s="750">
        <f t="shared" si="2619"/>
        <v>3.1375435000000005</v>
      </c>
    </row>
    <row r="4330" spans="1:10">
      <c r="A4330" s="1320"/>
      <c r="B4330" s="1321"/>
      <c r="C4330" s="1321"/>
      <c r="D4330" s="1322"/>
      <c r="E4330" s="119" t="str">
        <f t="shared" si="2601"/>
        <v>DOMICILIARIA 9</v>
      </c>
      <c r="F4330" s="637">
        <f t="shared" ref="F4330:G4330" si="2660">+F1719</f>
        <v>4.37</v>
      </c>
      <c r="G4330" s="138">
        <f t="shared" si="2660"/>
        <v>0.7</v>
      </c>
      <c r="H4330" s="750">
        <f t="shared" si="2605"/>
        <v>0.98510000000000031</v>
      </c>
      <c r="I4330" s="139"/>
      <c r="J4330" s="750">
        <f t="shared" si="2619"/>
        <v>3.0134209000000007</v>
      </c>
    </row>
    <row r="4331" spans="1:10">
      <c r="A4331" s="1320"/>
      <c r="B4331" s="1321"/>
      <c r="C4331" s="1321"/>
      <c r="D4331" s="1322"/>
      <c r="E4331" s="119" t="str">
        <f t="shared" si="2601"/>
        <v>DOMICILIARIA 10</v>
      </c>
      <c r="F4331" s="637">
        <f t="shared" ref="F4331:G4331" si="2661">+F1720</f>
        <v>4.3600000000000003</v>
      </c>
      <c r="G4331" s="138">
        <f t="shared" si="2661"/>
        <v>0.7</v>
      </c>
      <c r="H4331" s="750">
        <f t="shared" si="2605"/>
        <v>0.98510000000000031</v>
      </c>
      <c r="I4331" s="139"/>
      <c r="J4331" s="750">
        <f t="shared" si="2619"/>
        <v>3.0065252000000009</v>
      </c>
    </row>
    <row r="4332" spans="1:10">
      <c r="A4332" s="1320"/>
      <c r="B4332" s="1321"/>
      <c r="C4332" s="1321"/>
      <c r="D4332" s="1322"/>
      <c r="E4332" s="119" t="str">
        <f t="shared" si="2601"/>
        <v>DOMICILIARIA 11</v>
      </c>
      <c r="F4332" s="637">
        <f t="shared" ref="F4332:G4332" si="2662">+F1721</f>
        <v>4.1100000000000003</v>
      </c>
      <c r="G4332" s="138">
        <f t="shared" si="2662"/>
        <v>0.7</v>
      </c>
      <c r="H4332" s="750">
        <f t="shared" si="2605"/>
        <v>0.98510000000000031</v>
      </c>
      <c r="I4332" s="139"/>
      <c r="J4332" s="750">
        <f t="shared" si="2619"/>
        <v>2.8341327000000009</v>
      </c>
    </row>
    <row r="4333" spans="1:10">
      <c r="A4333" s="1320"/>
      <c r="B4333" s="1321"/>
      <c r="C4333" s="1321"/>
      <c r="D4333" s="1322"/>
      <c r="E4333" s="119" t="str">
        <f t="shared" si="2601"/>
        <v>DOMICILIARIA 12</v>
      </c>
      <c r="F4333" s="637">
        <f t="shared" ref="F4333:G4333" si="2663">+F1722</f>
        <v>5.09</v>
      </c>
      <c r="G4333" s="138">
        <f t="shared" si="2663"/>
        <v>0.7</v>
      </c>
      <c r="H4333" s="750">
        <f t="shared" si="2605"/>
        <v>0.98510000000000031</v>
      </c>
      <c r="I4333" s="139"/>
      <c r="J4333" s="750">
        <f t="shared" si="2619"/>
        <v>3.5099113000000006</v>
      </c>
    </row>
    <row r="4334" spans="1:10">
      <c r="A4334" s="1320"/>
      <c r="B4334" s="1321"/>
      <c r="C4334" s="1321"/>
      <c r="D4334" s="1322"/>
      <c r="E4334" s="119" t="str">
        <f t="shared" si="2601"/>
        <v>P45 A P46</v>
      </c>
      <c r="F4334" s="637">
        <f t="shared" ref="F4334:G4334" si="2664">+F1723</f>
        <v>0</v>
      </c>
      <c r="G4334" s="138">
        <f t="shared" si="2664"/>
        <v>0</v>
      </c>
      <c r="H4334" s="750">
        <f t="shared" si="2605"/>
        <v>-0.65240000000000009</v>
      </c>
      <c r="I4334" s="139"/>
      <c r="J4334" s="750">
        <f t="shared" si="2619"/>
        <v>0</v>
      </c>
    </row>
    <row r="4335" spans="1:10">
      <c r="A4335" s="1320"/>
      <c r="B4335" s="1321"/>
      <c r="C4335" s="1321"/>
      <c r="D4335" s="1322"/>
      <c r="E4335" s="119" t="str">
        <f t="shared" si="2601"/>
        <v>DOMICILIARIA 1</v>
      </c>
      <c r="F4335" s="637">
        <f t="shared" ref="F4335:G4335" si="2665">+F1724</f>
        <v>6.48</v>
      </c>
      <c r="G4335" s="138">
        <f t="shared" si="2665"/>
        <v>0.7</v>
      </c>
      <c r="H4335" s="750">
        <f t="shared" si="2605"/>
        <v>1</v>
      </c>
      <c r="I4335" s="139"/>
      <c r="J4335" s="750">
        <f t="shared" si="2619"/>
        <v>4.5359999999999996</v>
      </c>
    </row>
    <row r="4336" spans="1:10">
      <c r="A4336" s="1320"/>
      <c r="B4336" s="1321"/>
      <c r="C4336" s="1321"/>
      <c r="D4336" s="1322"/>
      <c r="E4336" s="119" t="str">
        <f t="shared" si="2601"/>
        <v>DOMICILIARIA 2</v>
      </c>
      <c r="F4336" s="637">
        <f t="shared" ref="F4336:G4336" si="2666">+F1725</f>
        <v>6.09</v>
      </c>
      <c r="G4336" s="138">
        <f t="shared" si="2666"/>
        <v>0.7</v>
      </c>
      <c r="H4336" s="750">
        <f t="shared" si="2605"/>
        <v>1</v>
      </c>
      <c r="I4336" s="139"/>
      <c r="J4336" s="750">
        <f t="shared" si="2619"/>
        <v>4.2629999999999999</v>
      </c>
    </row>
    <row r="4337" spans="1:10">
      <c r="A4337" s="1320"/>
      <c r="B4337" s="1321"/>
      <c r="C4337" s="1321"/>
      <c r="D4337" s="1322"/>
      <c r="E4337" s="119" t="str">
        <f t="shared" si="2601"/>
        <v>DOMICILIARIA 3</v>
      </c>
      <c r="F4337" s="637">
        <f t="shared" ref="F4337:G4337" si="2667">+F1726</f>
        <v>5.5</v>
      </c>
      <c r="G4337" s="138">
        <f t="shared" si="2667"/>
        <v>0.7</v>
      </c>
      <c r="H4337" s="750">
        <f t="shared" si="2605"/>
        <v>1</v>
      </c>
      <c r="I4337" s="139"/>
      <c r="J4337" s="750">
        <f t="shared" si="2619"/>
        <v>3.8499999999999996</v>
      </c>
    </row>
    <row r="4338" spans="1:10">
      <c r="A4338" s="1320"/>
      <c r="B4338" s="1321"/>
      <c r="C4338" s="1321"/>
      <c r="D4338" s="1322"/>
      <c r="E4338" s="119" t="str">
        <f t="shared" ref="E4338:E4401" si="2668">E1727</f>
        <v>DOMICILIARIA 4</v>
      </c>
      <c r="F4338" s="637">
        <f t="shared" ref="F4338:G4338" si="2669">+F1727</f>
        <v>5.07</v>
      </c>
      <c r="G4338" s="138">
        <f t="shared" si="2669"/>
        <v>0.7</v>
      </c>
      <c r="H4338" s="750">
        <f t="shared" si="2605"/>
        <v>1</v>
      </c>
      <c r="I4338" s="139"/>
      <c r="J4338" s="750">
        <f t="shared" si="2619"/>
        <v>3.5489999999999999</v>
      </c>
    </row>
    <row r="4339" spans="1:10">
      <c r="A4339" s="1320"/>
      <c r="B4339" s="1321"/>
      <c r="C4339" s="1321"/>
      <c r="D4339" s="1322"/>
      <c r="E4339" s="119" t="str">
        <f t="shared" si="2668"/>
        <v>DOMICILIARIA 5</v>
      </c>
      <c r="F4339" s="637">
        <f t="shared" ref="F4339:G4339" si="2670">+F1728</f>
        <v>4.59</v>
      </c>
      <c r="G4339" s="138">
        <f t="shared" si="2670"/>
        <v>0.7</v>
      </c>
      <c r="H4339" s="750">
        <f t="shared" si="2605"/>
        <v>1</v>
      </c>
      <c r="I4339" s="139"/>
      <c r="J4339" s="750">
        <f t="shared" si="2619"/>
        <v>3.2129999999999996</v>
      </c>
    </row>
    <row r="4340" spans="1:10">
      <c r="A4340" s="1320"/>
      <c r="B4340" s="1321"/>
      <c r="C4340" s="1321"/>
      <c r="D4340" s="1322"/>
      <c r="E4340" s="119" t="str">
        <f t="shared" si="2668"/>
        <v>DOMICILIARIA 6</v>
      </c>
      <c r="F4340" s="637">
        <f t="shared" ref="F4340:G4340" si="2671">+F1729</f>
        <v>3.27</v>
      </c>
      <c r="G4340" s="138">
        <f t="shared" si="2671"/>
        <v>0.7</v>
      </c>
      <c r="H4340" s="750">
        <f t="shared" ref="H4340:H4403" si="2672">1+M5210</f>
        <v>1</v>
      </c>
      <c r="I4340" s="139"/>
      <c r="J4340" s="750">
        <f t="shared" si="2619"/>
        <v>2.2889999999999997</v>
      </c>
    </row>
    <row r="4341" spans="1:10">
      <c r="A4341" s="1320"/>
      <c r="B4341" s="1321"/>
      <c r="C4341" s="1321"/>
      <c r="D4341" s="1322"/>
      <c r="E4341" s="119" t="str">
        <f t="shared" si="2668"/>
        <v>DOMICILIARIA 7</v>
      </c>
      <c r="F4341" s="637">
        <f t="shared" ref="F4341:G4341" si="2673">+F1730</f>
        <v>3.65</v>
      </c>
      <c r="G4341" s="138">
        <f t="shared" si="2673"/>
        <v>0.7</v>
      </c>
      <c r="H4341" s="750">
        <f t="shared" si="2672"/>
        <v>1</v>
      </c>
      <c r="I4341" s="139"/>
      <c r="J4341" s="750">
        <f t="shared" si="2619"/>
        <v>2.5549999999999997</v>
      </c>
    </row>
    <row r="4342" spans="1:10">
      <c r="A4342" s="1320"/>
      <c r="B4342" s="1321"/>
      <c r="C4342" s="1321"/>
      <c r="D4342" s="1322"/>
      <c r="E4342" s="119" t="str">
        <f t="shared" si="2668"/>
        <v>DOMICILIARIA 8</v>
      </c>
      <c r="F4342" s="637">
        <f t="shared" ref="F4342:G4342" si="2674">+F1731</f>
        <v>3.33</v>
      </c>
      <c r="G4342" s="138">
        <f t="shared" si="2674"/>
        <v>0.7</v>
      </c>
      <c r="H4342" s="750">
        <f t="shared" si="2672"/>
        <v>1</v>
      </c>
      <c r="I4342" s="139"/>
      <c r="J4342" s="750">
        <f t="shared" si="2619"/>
        <v>2.331</v>
      </c>
    </row>
    <row r="4343" spans="1:10">
      <c r="A4343" s="1320"/>
      <c r="B4343" s="1321"/>
      <c r="C4343" s="1321"/>
      <c r="D4343" s="1322"/>
      <c r="E4343" s="119" t="str">
        <f t="shared" si="2668"/>
        <v>P46 A P76</v>
      </c>
      <c r="F4343" s="637">
        <f t="shared" ref="F4343:G4343" si="2675">+F1732</f>
        <v>0</v>
      </c>
      <c r="G4343" s="138">
        <f t="shared" si="2675"/>
        <v>0</v>
      </c>
      <c r="H4343" s="750">
        <f t="shared" si="2672"/>
        <v>-0.65240000000000009</v>
      </c>
      <c r="I4343" s="139"/>
      <c r="J4343" s="750">
        <f t="shared" si="2619"/>
        <v>0</v>
      </c>
    </row>
    <row r="4344" spans="1:10">
      <c r="A4344" s="1320"/>
      <c r="B4344" s="1321"/>
      <c r="C4344" s="1321"/>
      <c r="D4344" s="1322"/>
      <c r="E4344" s="119" t="str">
        <f t="shared" si="2668"/>
        <v>DOMICILIARIA 1</v>
      </c>
      <c r="F4344" s="637">
        <f t="shared" ref="F4344:G4344" si="2676">+F1733</f>
        <v>1.17</v>
      </c>
      <c r="G4344" s="138">
        <f t="shared" si="2676"/>
        <v>0.7</v>
      </c>
      <c r="H4344" s="750">
        <f t="shared" si="2672"/>
        <v>1</v>
      </c>
      <c r="I4344" s="139"/>
      <c r="J4344" s="750">
        <f t="shared" si="2619"/>
        <v>0.81899999999999995</v>
      </c>
    </row>
    <row r="4345" spans="1:10">
      <c r="A4345" s="1320"/>
      <c r="B4345" s="1321"/>
      <c r="C4345" s="1321"/>
      <c r="D4345" s="1322"/>
      <c r="E4345" s="119" t="str">
        <f t="shared" si="2668"/>
        <v>DOMICILIARIA 2</v>
      </c>
      <c r="F4345" s="637">
        <f t="shared" ref="F4345:G4345" si="2677">+F1734</f>
        <v>1.78</v>
      </c>
      <c r="G4345" s="138">
        <f t="shared" si="2677"/>
        <v>0.7</v>
      </c>
      <c r="H4345" s="750">
        <f t="shared" si="2672"/>
        <v>1</v>
      </c>
      <c r="I4345" s="139"/>
      <c r="J4345" s="750">
        <f t="shared" si="2619"/>
        <v>1.246</v>
      </c>
    </row>
    <row r="4346" spans="1:10">
      <c r="A4346" s="1320"/>
      <c r="B4346" s="1321"/>
      <c r="C4346" s="1321"/>
      <c r="D4346" s="1322"/>
      <c r="E4346" s="119" t="str">
        <f t="shared" si="2668"/>
        <v>DOMICILIARIA 3</v>
      </c>
      <c r="F4346" s="637">
        <f t="shared" ref="F4346:G4346" si="2678">+F1735</f>
        <v>2.17</v>
      </c>
      <c r="G4346" s="138">
        <f t="shared" si="2678"/>
        <v>0.7</v>
      </c>
      <c r="H4346" s="750">
        <f t="shared" si="2672"/>
        <v>1</v>
      </c>
      <c r="I4346" s="139"/>
      <c r="J4346" s="750">
        <f t="shared" si="2619"/>
        <v>1.5189999999999999</v>
      </c>
    </row>
    <row r="4347" spans="1:10">
      <c r="A4347" s="1320"/>
      <c r="B4347" s="1321"/>
      <c r="C4347" s="1321"/>
      <c r="D4347" s="1322"/>
      <c r="E4347" s="119" t="str">
        <f t="shared" si="2668"/>
        <v>DOMICILIARIA 4</v>
      </c>
      <c r="F4347" s="637">
        <f t="shared" ref="F4347:G4347" si="2679">+F1736</f>
        <v>2.54</v>
      </c>
      <c r="G4347" s="138">
        <f t="shared" si="2679"/>
        <v>0.7</v>
      </c>
      <c r="H4347" s="750">
        <f t="shared" si="2672"/>
        <v>1</v>
      </c>
      <c r="I4347" s="139"/>
      <c r="J4347" s="750">
        <f t="shared" si="2619"/>
        <v>1.7779999999999998</v>
      </c>
    </row>
    <row r="4348" spans="1:10">
      <c r="A4348" s="1320"/>
      <c r="B4348" s="1321"/>
      <c r="C4348" s="1321"/>
      <c r="D4348" s="1322"/>
      <c r="E4348" s="119" t="str">
        <f t="shared" si="2668"/>
        <v>DOMICILIARIA 5</v>
      </c>
      <c r="F4348" s="637">
        <f t="shared" ref="F4348:G4348" si="2680">+F1737</f>
        <v>3.03</v>
      </c>
      <c r="G4348" s="138">
        <f t="shared" si="2680"/>
        <v>0.7</v>
      </c>
      <c r="H4348" s="750">
        <f t="shared" si="2672"/>
        <v>1</v>
      </c>
      <c r="I4348" s="139"/>
      <c r="J4348" s="750">
        <f t="shared" si="2619"/>
        <v>2.1209999999999996</v>
      </c>
    </row>
    <row r="4349" spans="1:10">
      <c r="A4349" s="1320"/>
      <c r="B4349" s="1321"/>
      <c r="C4349" s="1321"/>
      <c r="D4349" s="1322"/>
      <c r="E4349" s="119" t="str">
        <f t="shared" si="2668"/>
        <v>DOMICILIARIA 6</v>
      </c>
      <c r="F4349" s="637">
        <f t="shared" ref="F4349:G4349" si="2681">+F1738</f>
        <v>3.79</v>
      </c>
      <c r="G4349" s="138">
        <f t="shared" si="2681"/>
        <v>0.7</v>
      </c>
      <c r="H4349" s="750">
        <f t="shared" si="2672"/>
        <v>1</v>
      </c>
      <c r="I4349" s="139"/>
      <c r="J4349" s="750">
        <f t="shared" si="2619"/>
        <v>2.653</v>
      </c>
    </row>
    <row r="4350" spans="1:10">
      <c r="A4350" s="1320"/>
      <c r="B4350" s="1321"/>
      <c r="C4350" s="1321"/>
      <c r="D4350" s="1322"/>
      <c r="E4350" s="119" t="str">
        <f t="shared" si="2668"/>
        <v>DOMICILIARIA 7</v>
      </c>
      <c r="F4350" s="637">
        <f t="shared" ref="F4350:G4350" si="2682">+F1739</f>
        <v>4.28</v>
      </c>
      <c r="G4350" s="138">
        <f t="shared" si="2682"/>
        <v>0.7</v>
      </c>
      <c r="H4350" s="750">
        <f t="shared" si="2672"/>
        <v>1</v>
      </c>
      <c r="I4350" s="139"/>
      <c r="J4350" s="750">
        <f t="shared" si="2619"/>
        <v>2.996</v>
      </c>
    </row>
    <row r="4351" spans="1:10">
      <c r="A4351" s="1320"/>
      <c r="B4351" s="1321"/>
      <c r="C4351" s="1321"/>
      <c r="D4351" s="1322"/>
      <c r="E4351" s="119" t="str">
        <f t="shared" si="2668"/>
        <v>P76 A P47</v>
      </c>
      <c r="F4351" s="637">
        <f t="shared" ref="F4351:G4351" si="2683">+F1740</f>
        <v>0</v>
      </c>
      <c r="G4351" s="138">
        <f t="shared" si="2683"/>
        <v>0</v>
      </c>
      <c r="H4351" s="750">
        <f t="shared" si="2672"/>
        <v>-0.65240000000000009</v>
      </c>
      <c r="I4351" s="139"/>
      <c r="J4351" s="750">
        <f t="shared" si="2619"/>
        <v>0</v>
      </c>
    </row>
    <row r="4352" spans="1:10">
      <c r="A4352" s="1320"/>
      <c r="B4352" s="1321"/>
      <c r="C4352" s="1321"/>
      <c r="D4352" s="1322"/>
      <c r="E4352" s="119" t="str">
        <f t="shared" si="2668"/>
        <v>P47 A P62</v>
      </c>
      <c r="F4352" s="637">
        <f t="shared" ref="F4352:G4352" si="2684">+F1741</f>
        <v>0</v>
      </c>
      <c r="G4352" s="138">
        <f t="shared" si="2684"/>
        <v>0</v>
      </c>
      <c r="H4352" s="750">
        <f t="shared" si="2672"/>
        <v>-0.65240000000000009</v>
      </c>
      <c r="I4352" s="139"/>
      <c r="J4352" s="750">
        <f t="shared" si="2619"/>
        <v>0</v>
      </c>
    </row>
    <row r="4353" spans="1:10">
      <c r="A4353" s="1320"/>
      <c r="B4353" s="1321"/>
      <c r="C4353" s="1321"/>
      <c r="D4353" s="1322"/>
      <c r="E4353" s="119" t="str">
        <f t="shared" si="2668"/>
        <v>DOMICILIARIA 1</v>
      </c>
      <c r="F4353" s="637">
        <f t="shared" ref="F4353:G4353" si="2685">+F1742</f>
        <v>5.1100000000000003</v>
      </c>
      <c r="G4353" s="138">
        <f t="shared" si="2685"/>
        <v>0.7</v>
      </c>
      <c r="H4353" s="750">
        <f t="shared" si="2672"/>
        <v>1</v>
      </c>
      <c r="I4353" s="139"/>
      <c r="J4353" s="750">
        <f t="shared" ref="J4353:J4416" si="2686">+F4353*G4353*H4353</f>
        <v>3.577</v>
      </c>
    </row>
    <row r="4354" spans="1:10">
      <c r="A4354" s="1320"/>
      <c r="B4354" s="1321"/>
      <c r="C4354" s="1321"/>
      <c r="D4354" s="1322"/>
      <c r="E4354" s="119" t="str">
        <f t="shared" si="2668"/>
        <v>DOMICILIARIA 2</v>
      </c>
      <c r="F4354" s="637">
        <f t="shared" ref="F4354:G4354" si="2687">+F1743</f>
        <v>3.65</v>
      </c>
      <c r="G4354" s="138">
        <f t="shared" si="2687"/>
        <v>0.7</v>
      </c>
      <c r="H4354" s="750">
        <f t="shared" si="2672"/>
        <v>1</v>
      </c>
      <c r="I4354" s="139"/>
      <c r="J4354" s="750">
        <f t="shared" si="2686"/>
        <v>2.5549999999999997</v>
      </c>
    </row>
    <row r="4355" spans="1:10">
      <c r="A4355" s="1320"/>
      <c r="B4355" s="1321"/>
      <c r="C4355" s="1321"/>
      <c r="D4355" s="1322"/>
      <c r="E4355" s="119" t="str">
        <f t="shared" si="2668"/>
        <v>DOMICILIARIA 3</v>
      </c>
      <c r="F4355" s="637">
        <f t="shared" ref="F4355:G4355" si="2688">+F1744</f>
        <v>5.83</v>
      </c>
      <c r="G4355" s="138">
        <f t="shared" si="2688"/>
        <v>0.7</v>
      </c>
      <c r="H4355" s="750">
        <f t="shared" si="2672"/>
        <v>1</v>
      </c>
      <c r="I4355" s="139"/>
      <c r="J4355" s="750">
        <f t="shared" si="2686"/>
        <v>4.0809999999999995</v>
      </c>
    </row>
    <row r="4356" spans="1:10">
      <c r="A4356" s="1320"/>
      <c r="B4356" s="1321"/>
      <c r="C4356" s="1321"/>
      <c r="D4356" s="1322"/>
      <c r="E4356" s="119" t="str">
        <f t="shared" si="2668"/>
        <v>DOMICILIARIA 4</v>
      </c>
      <c r="F4356" s="637">
        <f t="shared" ref="F4356:G4356" si="2689">+F1745</f>
        <v>3.69</v>
      </c>
      <c r="G4356" s="138">
        <f t="shared" si="2689"/>
        <v>0.7</v>
      </c>
      <c r="H4356" s="750">
        <f t="shared" si="2672"/>
        <v>1</v>
      </c>
      <c r="I4356" s="139"/>
      <c r="J4356" s="750">
        <f t="shared" si="2686"/>
        <v>2.5829999999999997</v>
      </c>
    </row>
    <row r="4357" spans="1:10">
      <c r="A4357" s="1320"/>
      <c r="B4357" s="1321"/>
      <c r="C4357" s="1321"/>
      <c r="D4357" s="1322"/>
      <c r="E4357" s="119" t="str">
        <f t="shared" si="2668"/>
        <v>DOMICILIARIA 5</v>
      </c>
      <c r="F4357" s="637">
        <f t="shared" ref="F4357:G4357" si="2690">+F1746</f>
        <v>5.94</v>
      </c>
      <c r="G4357" s="138">
        <f t="shared" si="2690"/>
        <v>0.7</v>
      </c>
      <c r="H4357" s="750">
        <f t="shared" si="2672"/>
        <v>1</v>
      </c>
      <c r="I4357" s="139"/>
      <c r="J4357" s="750">
        <f t="shared" si="2686"/>
        <v>4.1580000000000004</v>
      </c>
    </row>
    <row r="4358" spans="1:10">
      <c r="A4358" s="1320"/>
      <c r="B4358" s="1321"/>
      <c r="C4358" s="1321"/>
      <c r="D4358" s="1322"/>
      <c r="E4358" s="119" t="str">
        <f t="shared" si="2668"/>
        <v>DOMICILIARIA 6</v>
      </c>
      <c r="F4358" s="637">
        <f t="shared" ref="F4358:G4358" si="2691">+F1747</f>
        <v>2.5</v>
      </c>
      <c r="G4358" s="138">
        <f t="shared" si="2691"/>
        <v>0.7</v>
      </c>
      <c r="H4358" s="750">
        <f t="shared" si="2672"/>
        <v>1</v>
      </c>
      <c r="I4358" s="139"/>
      <c r="J4358" s="750">
        <f t="shared" si="2686"/>
        <v>1.75</v>
      </c>
    </row>
    <row r="4359" spans="1:10">
      <c r="A4359" s="1320"/>
      <c r="B4359" s="1321"/>
      <c r="C4359" s="1321"/>
      <c r="D4359" s="1322"/>
      <c r="E4359" s="119" t="str">
        <f t="shared" si="2668"/>
        <v>DOMICILIARIA 7</v>
      </c>
      <c r="F4359" s="637">
        <f t="shared" ref="F4359:G4359" si="2692">+F1748</f>
        <v>5.37</v>
      </c>
      <c r="G4359" s="138">
        <f t="shared" si="2692"/>
        <v>0.7</v>
      </c>
      <c r="H4359" s="750">
        <f t="shared" si="2672"/>
        <v>1</v>
      </c>
      <c r="I4359" s="139"/>
      <c r="J4359" s="750">
        <f t="shared" si="2686"/>
        <v>3.7589999999999999</v>
      </c>
    </row>
    <row r="4360" spans="1:10">
      <c r="A4360" s="1320"/>
      <c r="B4360" s="1321"/>
      <c r="C4360" s="1321"/>
      <c r="D4360" s="1322"/>
      <c r="E4360" s="119" t="str">
        <f t="shared" si="2668"/>
        <v>P62 A P48</v>
      </c>
      <c r="F4360" s="637">
        <f t="shared" ref="F4360:G4360" si="2693">+F1749</f>
        <v>0</v>
      </c>
      <c r="G4360" s="138">
        <f t="shared" si="2693"/>
        <v>0</v>
      </c>
      <c r="H4360" s="750">
        <f t="shared" si="2672"/>
        <v>-0.65240000000000009</v>
      </c>
      <c r="I4360" s="139"/>
      <c r="J4360" s="750">
        <f t="shared" si="2686"/>
        <v>0</v>
      </c>
    </row>
    <row r="4361" spans="1:10">
      <c r="A4361" s="1320"/>
      <c r="B4361" s="1321"/>
      <c r="C4361" s="1321"/>
      <c r="D4361" s="1322"/>
      <c r="E4361" s="119" t="str">
        <f t="shared" si="2668"/>
        <v>DOMICILIARIA 1</v>
      </c>
      <c r="F4361" s="637">
        <f t="shared" ref="F4361:G4361" si="2694">+F1750</f>
        <v>2.12</v>
      </c>
      <c r="G4361" s="138">
        <f t="shared" si="2694"/>
        <v>0.7</v>
      </c>
      <c r="H4361" s="750">
        <f t="shared" si="2672"/>
        <v>1</v>
      </c>
      <c r="I4361" s="139"/>
      <c r="J4361" s="750">
        <f t="shared" si="2686"/>
        <v>1.484</v>
      </c>
    </row>
    <row r="4362" spans="1:10">
      <c r="A4362" s="1320"/>
      <c r="B4362" s="1321"/>
      <c r="C4362" s="1321"/>
      <c r="D4362" s="1322"/>
      <c r="E4362" s="119" t="str">
        <f t="shared" si="2668"/>
        <v>DOMICILIARIA 2</v>
      </c>
      <c r="F4362" s="637">
        <f t="shared" ref="F4362:G4362" si="2695">+F1751</f>
        <v>5.84</v>
      </c>
      <c r="G4362" s="138">
        <f t="shared" si="2695"/>
        <v>0.7</v>
      </c>
      <c r="H4362" s="750">
        <f t="shared" si="2672"/>
        <v>1</v>
      </c>
      <c r="I4362" s="139"/>
      <c r="J4362" s="750">
        <f t="shared" si="2686"/>
        <v>4.0880000000000001</v>
      </c>
    </row>
    <row r="4363" spans="1:10">
      <c r="A4363" s="1320"/>
      <c r="B4363" s="1321"/>
      <c r="C4363" s="1321"/>
      <c r="D4363" s="1322"/>
      <c r="E4363" s="119" t="str">
        <f t="shared" si="2668"/>
        <v>DOMICILIARIA 3</v>
      </c>
      <c r="F4363" s="637">
        <f t="shared" ref="F4363:G4363" si="2696">+F1752</f>
        <v>2.64</v>
      </c>
      <c r="G4363" s="138">
        <f t="shared" si="2696"/>
        <v>0.7</v>
      </c>
      <c r="H4363" s="750">
        <f t="shared" si="2672"/>
        <v>1</v>
      </c>
      <c r="I4363" s="139"/>
      <c r="J4363" s="750">
        <f t="shared" si="2686"/>
        <v>1.8479999999999999</v>
      </c>
    </row>
    <row r="4364" spans="1:10">
      <c r="A4364" s="1320"/>
      <c r="B4364" s="1321"/>
      <c r="C4364" s="1321"/>
      <c r="D4364" s="1322"/>
      <c r="E4364" s="119" t="str">
        <f t="shared" si="2668"/>
        <v>DOMICILIARIA 4</v>
      </c>
      <c r="F4364" s="637">
        <f t="shared" ref="F4364:G4364" si="2697">+F1753</f>
        <v>4.58</v>
      </c>
      <c r="G4364" s="138">
        <f t="shared" si="2697"/>
        <v>0.7</v>
      </c>
      <c r="H4364" s="750">
        <f t="shared" si="2672"/>
        <v>1</v>
      </c>
      <c r="I4364" s="139"/>
      <c r="J4364" s="750">
        <f t="shared" si="2686"/>
        <v>3.206</v>
      </c>
    </row>
    <row r="4365" spans="1:10">
      <c r="A4365" s="1320"/>
      <c r="B4365" s="1321"/>
      <c r="C4365" s="1321"/>
      <c r="D4365" s="1322"/>
      <c r="E4365" s="119" t="str">
        <f t="shared" si="2668"/>
        <v>DOMICILIARIA 5</v>
      </c>
      <c r="F4365" s="637">
        <f t="shared" ref="F4365:G4365" si="2698">+F1754</f>
        <v>2.99</v>
      </c>
      <c r="G4365" s="138">
        <f t="shared" si="2698"/>
        <v>0.7</v>
      </c>
      <c r="H4365" s="750">
        <f t="shared" si="2672"/>
        <v>1</v>
      </c>
      <c r="I4365" s="139"/>
      <c r="J4365" s="750">
        <f t="shared" si="2686"/>
        <v>2.093</v>
      </c>
    </row>
    <row r="4366" spans="1:10">
      <c r="A4366" s="1320"/>
      <c r="B4366" s="1321"/>
      <c r="C4366" s="1321"/>
      <c r="D4366" s="1322"/>
      <c r="E4366" s="119" t="str">
        <f t="shared" si="2668"/>
        <v>DOMICILIARIA 6</v>
      </c>
      <c r="F4366" s="637">
        <f t="shared" ref="F4366:G4366" si="2699">+F1755</f>
        <v>5.63</v>
      </c>
      <c r="G4366" s="138">
        <f t="shared" si="2699"/>
        <v>0.7</v>
      </c>
      <c r="H4366" s="750">
        <f t="shared" si="2672"/>
        <v>1</v>
      </c>
      <c r="I4366" s="139"/>
      <c r="J4366" s="750">
        <f t="shared" si="2686"/>
        <v>3.9409999999999998</v>
      </c>
    </row>
    <row r="4367" spans="1:10">
      <c r="A4367" s="1320"/>
      <c r="B4367" s="1321"/>
      <c r="C4367" s="1321"/>
      <c r="D4367" s="1322"/>
      <c r="E4367" s="119" t="str">
        <f t="shared" si="2668"/>
        <v>DOMICILIARIA 7</v>
      </c>
      <c r="F4367" s="637">
        <f t="shared" ref="F4367:G4367" si="2700">+F1756</f>
        <v>3.38</v>
      </c>
      <c r="G4367" s="138">
        <f t="shared" si="2700"/>
        <v>0.7</v>
      </c>
      <c r="H4367" s="750">
        <f t="shared" si="2672"/>
        <v>1</v>
      </c>
      <c r="I4367" s="139"/>
      <c r="J4367" s="750">
        <f t="shared" si="2686"/>
        <v>2.3659999999999997</v>
      </c>
    </row>
    <row r="4368" spans="1:10">
      <c r="A4368" s="1320"/>
      <c r="B4368" s="1321"/>
      <c r="C4368" s="1321"/>
      <c r="D4368" s="1322"/>
      <c r="E4368" s="119" t="str">
        <f t="shared" si="2668"/>
        <v>DOMICILIARIA 8</v>
      </c>
      <c r="F4368" s="637">
        <f t="shared" ref="F4368:G4368" si="2701">+F1757</f>
        <v>3.37</v>
      </c>
      <c r="G4368" s="138">
        <f t="shared" si="2701"/>
        <v>0.7</v>
      </c>
      <c r="H4368" s="750">
        <f t="shared" si="2672"/>
        <v>1</v>
      </c>
      <c r="I4368" s="139"/>
      <c r="J4368" s="750">
        <f t="shared" si="2686"/>
        <v>2.359</v>
      </c>
    </row>
    <row r="4369" spans="1:10">
      <c r="A4369" s="1320"/>
      <c r="B4369" s="1321"/>
      <c r="C4369" s="1321"/>
      <c r="D4369" s="1322"/>
      <c r="E4369" s="119" t="str">
        <f t="shared" si="2668"/>
        <v>DOMICILIARIA 9</v>
      </c>
      <c r="F4369" s="637">
        <f t="shared" ref="F4369:G4369" si="2702">+F1758</f>
        <v>6.04</v>
      </c>
      <c r="G4369" s="138">
        <f t="shared" si="2702"/>
        <v>0.7</v>
      </c>
      <c r="H4369" s="750">
        <f t="shared" si="2672"/>
        <v>1</v>
      </c>
      <c r="I4369" s="139"/>
      <c r="J4369" s="750">
        <f t="shared" si="2686"/>
        <v>4.2279999999999998</v>
      </c>
    </row>
    <row r="4370" spans="1:10">
      <c r="A4370" s="1320"/>
      <c r="B4370" s="1321"/>
      <c r="C4370" s="1321"/>
      <c r="D4370" s="1322"/>
      <c r="E4370" s="119" t="str">
        <f t="shared" si="2668"/>
        <v>DOMICILIARIA 10</v>
      </c>
      <c r="F4370" s="637">
        <f t="shared" ref="F4370:G4370" si="2703">+F1759</f>
        <v>5.59</v>
      </c>
      <c r="G4370" s="138">
        <f t="shared" si="2703"/>
        <v>0.7</v>
      </c>
      <c r="H4370" s="750">
        <f t="shared" si="2672"/>
        <v>1</v>
      </c>
      <c r="I4370" s="139"/>
      <c r="J4370" s="750">
        <f t="shared" si="2686"/>
        <v>3.9129999999999998</v>
      </c>
    </row>
    <row r="4371" spans="1:10">
      <c r="A4371" s="1320"/>
      <c r="B4371" s="1321"/>
      <c r="C4371" s="1321"/>
      <c r="D4371" s="1322"/>
      <c r="E4371" s="119" t="str">
        <f t="shared" si="2668"/>
        <v>DOMICILIARIA 11</v>
      </c>
      <c r="F4371" s="637">
        <f t="shared" ref="F4371:G4371" si="2704">+F1760</f>
        <v>3.08</v>
      </c>
      <c r="G4371" s="138">
        <f t="shared" si="2704"/>
        <v>0.7</v>
      </c>
      <c r="H4371" s="750">
        <f t="shared" si="2672"/>
        <v>1</v>
      </c>
      <c r="I4371" s="139"/>
      <c r="J4371" s="750">
        <f t="shared" si="2686"/>
        <v>2.1559999999999997</v>
      </c>
    </row>
    <row r="4372" spans="1:10">
      <c r="A4372" s="1320"/>
      <c r="B4372" s="1321"/>
      <c r="C4372" s="1321"/>
      <c r="D4372" s="1322"/>
      <c r="E4372" s="119" t="str">
        <f t="shared" si="2668"/>
        <v>DOMICILIARIA 12</v>
      </c>
      <c r="F4372" s="637">
        <f t="shared" ref="F4372:G4372" si="2705">+F1761</f>
        <v>5.41</v>
      </c>
      <c r="G4372" s="138">
        <f t="shared" si="2705"/>
        <v>0.7</v>
      </c>
      <c r="H4372" s="750">
        <f t="shared" si="2672"/>
        <v>1</v>
      </c>
      <c r="I4372" s="139"/>
      <c r="J4372" s="750">
        <f t="shared" si="2686"/>
        <v>3.7869999999999999</v>
      </c>
    </row>
    <row r="4373" spans="1:10">
      <c r="A4373" s="1320"/>
      <c r="B4373" s="1321"/>
      <c r="C4373" s="1321"/>
      <c r="D4373" s="1322"/>
      <c r="E4373" s="119" t="str">
        <f t="shared" si="2668"/>
        <v>DOMICILIARIA 13</v>
      </c>
      <c r="F4373" s="637">
        <f t="shared" ref="F4373:G4373" si="2706">+F1762</f>
        <v>5.66</v>
      </c>
      <c r="G4373" s="138">
        <f t="shared" si="2706"/>
        <v>0.7</v>
      </c>
      <c r="H4373" s="750">
        <f t="shared" si="2672"/>
        <v>1</v>
      </c>
      <c r="I4373" s="139"/>
      <c r="J4373" s="750">
        <f t="shared" si="2686"/>
        <v>3.9619999999999997</v>
      </c>
    </row>
    <row r="4374" spans="1:10">
      <c r="A4374" s="1320"/>
      <c r="B4374" s="1321"/>
      <c r="C4374" s="1321"/>
      <c r="D4374" s="1322"/>
      <c r="E4374" s="119" t="str">
        <f t="shared" si="2668"/>
        <v>P48 A P49</v>
      </c>
      <c r="F4374" s="637">
        <f t="shared" ref="F4374:G4374" si="2707">+F1763</f>
        <v>0</v>
      </c>
      <c r="G4374" s="138">
        <f t="shared" si="2707"/>
        <v>0</v>
      </c>
      <c r="H4374" s="750">
        <f t="shared" si="2672"/>
        <v>-0.65240000000000009</v>
      </c>
      <c r="I4374" s="139"/>
      <c r="J4374" s="750">
        <f t="shared" si="2686"/>
        <v>0</v>
      </c>
    </row>
    <row r="4375" spans="1:10">
      <c r="A4375" s="1320"/>
      <c r="B4375" s="1321"/>
      <c r="C4375" s="1321"/>
      <c r="D4375" s="1322"/>
      <c r="E4375" s="119" t="str">
        <f t="shared" si="2668"/>
        <v>DOMICILIARIA 1</v>
      </c>
      <c r="F4375" s="637">
        <f t="shared" ref="F4375:G4375" si="2708">+F1764</f>
        <v>2.96</v>
      </c>
      <c r="G4375" s="138">
        <f t="shared" si="2708"/>
        <v>0.7</v>
      </c>
      <c r="H4375" s="750">
        <f t="shared" si="2672"/>
        <v>0.94760000000000022</v>
      </c>
      <c r="I4375" s="139"/>
      <c r="J4375" s="750">
        <f t="shared" si="2686"/>
        <v>1.9634272000000006</v>
      </c>
    </row>
    <row r="4376" spans="1:10">
      <c r="A4376" s="1320"/>
      <c r="B4376" s="1321"/>
      <c r="C4376" s="1321"/>
      <c r="D4376" s="1322"/>
      <c r="E4376" s="119" t="str">
        <f t="shared" si="2668"/>
        <v>DOMICILIARIA 2</v>
      </c>
      <c r="F4376" s="637">
        <f t="shared" ref="F4376:G4376" si="2709">+F1765</f>
        <v>5.49</v>
      </c>
      <c r="G4376" s="138">
        <f t="shared" si="2709"/>
        <v>0.7</v>
      </c>
      <c r="H4376" s="750">
        <f t="shared" si="2672"/>
        <v>0.94760000000000022</v>
      </c>
      <c r="I4376" s="139"/>
      <c r="J4376" s="750">
        <f t="shared" si="2686"/>
        <v>3.6416268000000009</v>
      </c>
    </row>
    <row r="4377" spans="1:10">
      <c r="A4377" s="1320"/>
      <c r="B4377" s="1321"/>
      <c r="C4377" s="1321"/>
      <c r="D4377" s="1322"/>
      <c r="E4377" s="119" t="str">
        <f t="shared" si="2668"/>
        <v>DOMICILIARIA 3</v>
      </c>
      <c r="F4377" s="637">
        <f t="shared" ref="F4377:G4377" si="2710">+F1766</f>
        <v>5.28</v>
      </c>
      <c r="G4377" s="138">
        <f t="shared" si="2710"/>
        <v>0.7</v>
      </c>
      <c r="H4377" s="750">
        <f t="shared" si="2672"/>
        <v>0.94760000000000022</v>
      </c>
      <c r="I4377" s="139"/>
      <c r="J4377" s="750">
        <f t="shared" si="2686"/>
        <v>3.5023296000000004</v>
      </c>
    </row>
    <row r="4378" spans="1:10">
      <c r="A4378" s="1320"/>
      <c r="B4378" s="1321"/>
      <c r="C4378" s="1321"/>
      <c r="D4378" s="1322"/>
      <c r="E4378" s="119" t="str">
        <f t="shared" si="2668"/>
        <v>DOMICILIARIA 4</v>
      </c>
      <c r="F4378" s="637">
        <f t="shared" ref="F4378:G4378" si="2711">+F1767</f>
        <v>3.26</v>
      </c>
      <c r="G4378" s="138">
        <f t="shared" si="2711"/>
        <v>0.7</v>
      </c>
      <c r="H4378" s="750">
        <f t="shared" si="2672"/>
        <v>0.94760000000000022</v>
      </c>
      <c r="I4378" s="139"/>
      <c r="J4378" s="750">
        <f t="shared" si="2686"/>
        <v>2.1624232000000001</v>
      </c>
    </row>
    <row r="4379" spans="1:10">
      <c r="A4379" s="1320"/>
      <c r="B4379" s="1321"/>
      <c r="C4379" s="1321"/>
      <c r="D4379" s="1322"/>
      <c r="E4379" s="119" t="str">
        <f t="shared" si="2668"/>
        <v>DOMICILIARIA 5</v>
      </c>
      <c r="F4379" s="637">
        <f t="shared" ref="F4379:G4379" si="2712">+F1768</f>
        <v>6.02</v>
      </c>
      <c r="G4379" s="138">
        <f t="shared" si="2712"/>
        <v>0.7</v>
      </c>
      <c r="H4379" s="750">
        <f t="shared" si="2672"/>
        <v>0.94760000000000022</v>
      </c>
      <c r="I4379" s="139"/>
      <c r="J4379" s="750">
        <f t="shared" si="2686"/>
        <v>3.9931864000000004</v>
      </c>
    </row>
    <row r="4380" spans="1:10">
      <c r="A4380" s="1320"/>
      <c r="B4380" s="1321"/>
      <c r="C4380" s="1321"/>
      <c r="D4380" s="1322"/>
      <c r="E4380" s="119" t="str">
        <f t="shared" si="2668"/>
        <v>DOMICILIARIA 6</v>
      </c>
      <c r="F4380" s="637">
        <f t="shared" ref="F4380:G4380" si="2713">+F1769</f>
        <v>3.39</v>
      </c>
      <c r="G4380" s="138">
        <f t="shared" si="2713"/>
        <v>0.7</v>
      </c>
      <c r="H4380" s="750">
        <f t="shared" si="2672"/>
        <v>0.94760000000000022</v>
      </c>
      <c r="I4380" s="139"/>
      <c r="J4380" s="750">
        <f t="shared" si="2686"/>
        <v>2.2486548000000002</v>
      </c>
    </row>
    <row r="4381" spans="1:10">
      <c r="A4381" s="1320"/>
      <c r="B4381" s="1321"/>
      <c r="C4381" s="1321"/>
      <c r="D4381" s="1322"/>
      <c r="E4381" s="119" t="str">
        <f t="shared" si="2668"/>
        <v>DOMICILIARIA 7</v>
      </c>
      <c r="F4381" s="637">
        <f t="shared" ref="F4381:G4381" si="2714">+F1770</f>
        <v>5.6</v>
      </c>
      <c r="G4381" s="138">
        <f t="shared" si="2714"/>
        <v>0.7</v>
      </c>
      <c r="H4381" s="750">
        <f t="shared" si="2672"/>
        <v>0.94760000000000022</v>
      </c>
      <c r="I4381" s="139"/>
      <c r="J4381" s="750">
        <f t="shared" si="2686"/>
        <v>3.7145920000000006</v>
      </c>
    </row>
    <row r="4382" spans="1:10">
      <c r="A4382" s="1320"/>
      <c r="B4382" s="1321"/>
      <c r="C4382" s="1321"/>
      <c r="D4382" s="1322"/>
      <c r="E4382" s="119" t="str">
        <f t="shared" si="2668"/>
        <v>DOMICILIARIA 8</v>
      </c>
      <c r="F4382" s="637">
        <f t="shared" ref="F4382:G4382" si="2715">+F1771</f>
        <v>3.77</v>
      </c>
      <c r="G4382" s="138">
        <f t="shared" si="2715"/>
        <v>0.7</v>
      </c>
      <c r="H4382" s="750">
        <f t="shared" si="2672"/>
        <v>0.94760000000000022</v>
      </c>
      <c r="I4382" s="139"/>
      <c r="J4382" s="750">
        <f t="shared" si="2686"/>
        <v>2.5007164000000004</v>
      </c>
    </row>
    <row r="4383" spans="1:10">
      <c r="A4383" s="1320"/>
      <c r="B4383" s="1321"/>
      <c r="C4383" s="1321"/>
      <c r="D4383" s="1322"/>
      <c r="E4383" s="119" t="str">
        <f t="shared" si="2668"/>
        <v>DOMICILIARIA 9</v>
      </c>
      <c r="F4383" s="637">
        <f t="shared" ref="F4383:G4383" si="2716">+F1772</f>
        <v>5.41</v>
      </c>
      <c r="G4383" s="138">
        <f t="shared" si="2716"/>
        <v>0.7</v>
      </c>
      <c r="H4383" s="750">
        <f t="shared" si="2672"/>
        <v>0.94760000000000022</v>
      </c>
      <c r="I4383" s="139"/>
      <c r="J4383" s="750">
        <f t="shared" si="2686"/>
        <v>3.5885612000000009</v>
      </c>
    </row>
    <row r="4384" spans="1:10">
      <c r="A4384" s="1320"/>
      <c r="B4384" s="1321"/>
      <c r="C4384" s="1321"/>
      <c r="D4384" s="1322"/>
      <c r="E4384" s="119" t="str">
        <f t="shared" si="2668"/>
        <v>DOMICILIARIA 10</v>
      </c>
      <c r="F4384" s="637">
        <f t="shared" ref="F4384:G4384" si="2717">+F1773</f>
        <v>5.4</v>
      </c>
      <c r="G4384" s="138">
        <f t="shared" si="2717"/>
        <v>0.7</v>
      </c>
      <c r="H4384" s="750">
        <f t="shared" si="2672"/>
        <v>0.94760000000000022</v>
      </c>
      <c r="I4384" s="139"/>
      <c r="J4384" s="750">
        <f t="shared" si="2686"/>
        <v>3.5819280000000004</v>
      </c>
    </row>
    <row r="4385" spans="1:10">
      <c r="A4385" s="1320"/>
      <c r="B4385" s="1321"/>
      <c r="C4385" s="1321"/>
      <c r="D4385" s="1322"/>
      <c r="E4385" s="119" t="str">
        <f t="shared" si="2668"/>
        <v>DOMICILIARIA 11</v>
      </c>
      <c r="F4385" s="637">
        <f t="shared" ref="F4385:G4385" si="2718">+F1774</f>
        <v>3.9</v>
      </c>
      <c r="G4385" s="138">
        <f t="shared" si="2718"/>
        <v>0.7</v>
      </c>
      <c r="H4385" s="750">
        <f t="shared" si="2672"/>
        <v>0.94760000000000022</v>
      </c>
      <c r="I4385" s="139"/>
      <c r="J4385" s="750">
        <f t="shared" si="2686"/>
        <v>2.5869480000000005</v>
      </c>
    </row>
    <row r="4386" spans="1:10">
      <c r="A4386" s="1320"/>
      <c r="B4386" s="1321"/>
      <c r="C4386" s="1321"/>
      <c r="D4386" s="1322"/>
      <c r="E4386" s="119" t="str">
        <f t="shared" si="2668"/>
        <v>DOMICILIARIA 12</v>
      </c>
      <c r="F4386" s="637">
        <f t="shared" ref="F4386:G4386" si="2719">+F1775</f>
        <v>5</v>
      </c>
      <c r="G4386" s="138">
        <f t="shared" si="2719"/>
        <v>0.7</v>
      </c>
      <c r="H4386" s="750">
        <f t="shared" si="2672"/>
        <v>0.94760000000000022</v>
      </c>
      <c r="I4386" s="139"/>
      <c r="J4386" s="750">
        <f t="shared" si="2686"/>
        <v>3.3166000000000007</v>
      </c>
    </row>
    <row r="4387" spans="1:10">
      <c r="A4387" s="1320"/>
      <c r="B4387" s="1321"/>
      <c r="C4387" s="1321"/>
      <c r="D4387" s="1322"/>
      <c r="E4387" s="119" t="str">
        <f t="shared" si="2668"/>
        <v>DOMICILIARIA 13</v>
      </c>
      <c r="F4387" s="637">
        <f t="shared" ref="F4387:G4387" si="2720">+F1776</f>
        <v>4.8899999999999997</v>
      </c>
      <c r="G4387" s="138">
        <f t="shared" si="2720"/>
        <v>0.7</v>
      </c>
      <c r="H4387" s="750">
        <f t="shared" si="2672"/>
        <v>0.94760000000000022</v>
      </c>
      <c r="I4387" s="139"/>
      <c r="J4387" s="750">
        <f t="shared" si="2686"/>
        <v>3.2436348000000002</v>
      </c>
    </row>
    <row r="4388" spans="1:10">
      <c r="A4388" s="1320"/>
      <c r="B4388" s="1321"/>
      <c r="C4388" s="1321"/>
      <c r="D4388" s="1322"/>
      <c r="E4388" s="119" t="str">
        <f t="shared" si="2668"/>
        <v>DOMICILIARIA 14</v>
      </c>
      <c r="F4388" s="637">
        <f t="shared" ref="F4388:G4388" si="2721">+F1777</f>
        <v>3.73</v>
      </c>
      <c r="G4388" s="138">
        <f t="shared" si="2721"/>
        <v>0.7</v>
      </c>
      <c r="H4388" s="750">
        <f t="shared" si="2672"/>
        <v>0.94760000000000022</v>
      </c>
      <c r="I4388" s="139"/>
      <c r="J4388" s="750">
        <f t="shared" si="2686"/>
        <v>2.4741836000000004</v>
      </c>
    </row>
    <row r="4389" spans="1:10">
      <c r="A4389" s="1320"/>
      <c r="B4389" s="1321"/>
      <c r="C4389" s="1321"/>
      <c r="D4389" s="1322"/>
      <c r="E4389" s="119" t="str">
        <f t="shared" si="2668"/>
        <v>DOMICILIARIA 15</v>
      </c>
      <c r="F4389" s="637">
        <f t="shared" ref="F4389:G4389" si="2722">+F1778</f>
        <v>4.88</v>
      </c>
      <c r="G4389" s="138">
        <f t="shared" si="2722"/>
        <v>0.7</v>
      </c>
      <c r="H4389" s="750">
        <f t="shared" si="2672"/>
        <v>0.94760000000000022</v>
      </c>
      <c r="I4389" s="139"/>
      <c r="J4389" s="750">
        <f t="shared" si="2686"/>
        <v>3.2370016000000006</v>
      </c>
    </row>
    <row r="4390" spans="1:10">
      <c r="A4390" s="1320"/>
      <c r="B4390" s="1321"/>
      <c r="C4390" s="1321"/>
      <c r="D4390" s="1322"/>
      <c r="E4390" s="119" t="str">
        <f t="shared" si="2668"/>
        <v>DOMICILIARIA 16</v>
      </c>
      <c r="F4390" s="637">
        <f t="shared" ref="F4390:G4390" si="2723">+F1779</f>
        <v>3.75</v>
      </c>
      <c r="G4390" s="138">
        <f t="shared" si="2723"/>
        <v>0.7</v>
      </c>
      <c r="H4390" s="750">
        <f t="shared" si="2672"/>
        <v>0.94760000000000022</v>
      </c>
      <c r="I4390" s="139"/>
      <c r="J4390" s="750">
        <f t="shared" si="2686"/>
        <v>2.4874500000000004</v>
      </c>
    </row>
    <row r="4391" spans="1:10">
      <c r="A4391" s="1320"/>
      <c r="B4391" s="1321"/>
      <c r="C4391" s="1321"/>
      <c r="D4391" s="1322"/>
      <c r="E4391" s="119" t="str">
        <f t="shared" si="2668"/>
        <v>DOMICILIARIA 17</v>
      </c>
      <c r="F4391" s="637">
        <f t="shared" ref="F4391:G4391" si="2724">+F1780</f>
        <v>6.1</v>
      </c>
      <c r="G4391" s="138">
        <f t="shared" si="2724"/>
        <v>0.7</v>
      </c>
      <c r="H4391" s="750">
        <f t="shared" si="2672"/>
        <v>0.94760000000000022</v>
      </c>
      <c r="I4391" s="139"/>
      <c r="J4391" s="750">
        <f t="shared" si="2686"/>
        <v>4.0462520000000008</v>
      </c>
    </row>
    <row r="4392" spans="1:10">
      <c r="A4392" s="1320"/>
      <c r="B4392" s="1321"/>
      <c r="C4392" s="1321"/>
      <c r="D4392" s="1322"/>
      <c r="E4392" s="119" t="str">
        <f t="shared" si="2668"/>
        <v>DOMICILIARIA 18</v>
      </c>
      <c r="F4392" s="637">
        <f t="shared" ref="F4392:G4392" si="2725">+F1781</f>
        <v>6.1</v>
      </c>
      <c r="G4392" s="138">
        <f t="shared" si="2725"/>
        <v>0.7</v>
      </c>
      <c r="H4392" s="750">
        <f t="shared" si="2672"/>
        <v>0.94760000000000022</v>
      </c>
      <c r="I4392" s="139"/>
      <c r="J4392" s="750">
        <f t="shared" si="2686"/>
        <v>4.0462520000000008</v>
      </c>
    </row>
    <row r="4393" spans="1:10">
      <c r="A4393" s="1320"/>
      <c r="B4393" s="1321"/>
      <c r="C4393" s="1321"/>
      <c r="D4393" s="1322"/>
      <c r="E4393" s="119" t="str">
        <f t="shared" si="2668"/>
        <v>P45 A P50</v>
      </c>
      <c r="F4393" s="637">
        <f t="shared" ref="F4393:G4393" si="2726">+F1782</f>
        <v>0</v>
      </c>
      <c r="G4393" s="138">
        <f t="shared" si="2726"/>
        <v>0</v>
      </c>
      <c r="H4393" s="750">
        <f t="shared" si="2672"/>
        <v>-0.65240000000000009</v>
      </c>
      <c r="I4393" s="139"/>
      <c r="J4393" s="750">
        <f t="shared" si="2686"/>
        <v>0</v>
      </c>
    </row>
    <row r="4394" spans="1:10">
      <c r="A4394" s="1320"/>
      <c r="B4394" s="1321"/>
      <c r="C4394" s="1321"/>
      <c r="D4394" s="1322"/>
      <c r="E4394" s="119" t="str">
        <f t="shared" si="2668"/>
        <v>DOMICILIARIA 1</v>
      </c>
      <c r="F4394" s="637">
        <f t="shared" ref="F4394:G4394" si="2727">+F1783</f>
        <v>7.46</v>
      </c>
      <c r="G4394" s="138">
        <f t="shared" si="2727"/>
        <v>0.7</v>
      </c>
      <c r="H4394" s="750">
        <f t="shared" si="2672"/>
        <v>0.99260000000000015</v>
      </c>
      <c r="I4394" s="139"/>
      <c r="J4394" s="750">
        <f t="shared" si="2686"/>
        <v>5.1833572000000006</v>
      </c>
    </row>
    <row r="4395" spans="1:10">
      <c r="A4395" s="1320"/>
      <c r="B4395" s="1321"/>
      <c r="C4395" s="1321"/>
      <c r="D4395" s="1322"/>
      <c r="E4395" s="119" t="str">
        <f t="shared" si="2668"/>
        <v>DOMICILIARIA 2</v>
      </c>
      <c r="F4395" s="637">
        <f t="shared" ref="F4395:G4395" si="2728">+F1784</f>
        <v>6.66</v>
      </c>
      <c r="G4395" s="138">
        <f t="shared" si="2728"/>
        <v>0.7</v>
      </c>
      <c r="H4395" s="750">
        <f t="shared" si="2672"/>
        <v>0.99260000000000015</v>
      </c>
      <c r="I4395" s="139"/>
      <c r="J4395" s="750">
        <f t="shared" si="2686"/>
        <v>4.6275012000000002</v>
      </c>
    </row>
    <row r="4396" spans="1:10">
      <c r="A4396" s="1320"/>
      <c r="B4396" s="1321"/>
      <c r="C4396" s="1321"/>
      <c r="D4396" s="1322"/>
      <c r="E4396" s="119" t="str">
        <f t="shared" si="2668"/>
        <v>DOMICILIARIA 3</v>
      </c>
      <c r="F4396" s="637">
        <f t="shared" ref="F4396:G4396" si="2729">+F1785</f>
        <v>8.6300000000000008</v>
      </c>
      <c r="G4396" s="138">
        <f t="shared" si="2729"/>
        <v>0.7</v>
      </c>
      <c r="H4396" s="750">
        <f t="shared" si="2672"/>
        <v>0.99260000000000015</v>
      </c>
      <c r="I4396" s="139"/>
      <c r="J4396" s="750">
        <f t="shared" si="2686"/>
        <v>5.9962966000000009</v>
      </c>
    </row>
    <row r="4397" spans="1:10">
      <c r="A4397" s="1320"/>
      <c r="B4397" s="1321"/>
      <c r="C4397" s="1321"/>
      <c r="D4397" s="1322"/>
      <c r="E4397" s="119" t="str">
        <f t="shared" si="2668"/>
        <v>P50 A P37</v>
      </c>
      <c r="F4397" s="637">
        <f t="shared" ref="F4397:G4397" si="2730">+F1786</f>
        <v>0</v>
      </c>
      <c r="G4397" s="138">
        <f t="shared" si="2730"/>
        <v>0.7</v>
      </c>
      <c r="H4397" s="750">
        <f t="shared" si="2672"/>
        <v>-0.65240000000000009</v>
      </c>
      <c r="I4397" s="139"/>
      <c r="J4397" s="750">
        <f t="shared" si="2686"/>
        <v>0</v>
      </c>
    </row>
    <row r="4398" spans="1:10">
      <c r="A4398" s="1320"/>
      <c r="B4398" s="1321"/>
      <c r="C4398" s="1321"/>
      <c r="D4398" s="1322"/>
      <c r="E4398" s="119" t="str">
        <f t="shared" si="2668"/>
        <v>DOMICILIARIA 1</v>
      </c>
      <c r="F4398" s="637">
        <f t="shared" ref="F4398:G4398" si="2731">+F1787</f>
        <v>6.76</v>
      </c>
      <c r="G4398" s="138">
        <f t="shared" si="2731"/>
        <v>0.7</v>
      </c>
      <c r="H4398" s="750">
        <f t="shared" si="2672"/>
        <v>0.92510000000000026</v>
      </c>
      <c r="I4398" s="139"/>
      <c r="J4398" s="750">
        <f t="shared" si="2686"/>
        <v>4.3775732000000005</v>
      </c>
    </row>
    <row r="4399" spans="1:10">
      <c r="A4399" s="1320"/>
      <c r="B4399" s="1321"/>
      <c r="C4399" s="1321"/>
      <c r="D4399" s="1322"/>
      <c r="E4399" s="119" t="str">
        <f t="shared" si="2668"/>
        <v>DOMICILIARIA 2</v>
      </c>
      <c r="F4399" s="637">
        <f t="shared" ref="F4399:G4399" si="2732">+F1788</f>
        <v>4.83</v>
      </c>
      <c r="G4399" s="138">
        <f t="shared" si="2732"/>
        <v>0.7</v>
      </c>
      <c r="H4399" s="750">
        <f t="shared" si="2672"/>
        <v>0.92510000000000026</v>
      </c>
      <c r="I4399" s="139"/>
      <c r="J4399" s="750">
        <f t="shared" si="2686"/>
        <v>3.1277631000000006</v>
      </c>
    </row>
    <row r="4400" spans="1:10">
      <c r="A4400" s="1320"/>
      <c r="B4400" s="1321"/>
      <c r="C4400" s="1321"/>
      <c r="D4400" s="1322"/>
      <c r="E4400" s="119" t="str">
        <f t="shared" si="2668"/>
        <v>DOMICILIARIA 3</v>
      </c>
      <c r="F4400" s="637">
        <f t="shared" ref="F4400:G4400" si="2733">+F1789</f>
        <v>4.4400000000000004</v>
      </c>
      <c r="G4400" s="138">
        <f t="shared" si="2733"/>
        <v>0.7</v>
      </c>
      <c r="H4400" s="750">
        <f t="shared" si="2672"/>
        <v>0.92510000000000026</v>
      </c>
      <c r="I4400" s="139"/>
      <c r="J4400" s="750">
        <f t="shared" si="2686"/>
        <v>2.875210800000001</v>
      </c>
    </row>
    <row r="4401" spans="1:10">
      <c r="A4401" s="1320"/>
      <c r="B4401" s="1321"/>
      <c r="C4401" s="1321"/>
      <c r="D4401" s="1322"/>
      <c r="E4401" s="119" t="str">
        <f t="shared" si="2668"/>
        <v>P39 A P51</v>
      </c>
      <c r="F4401" s="637">
        <f t="shared" ref="F4401:G4401" si="2734">+F1790</f>
        <v>0</v>
      </c>
      <c r="G4401" s="138">
        <f t="shared" si="2734"/>
        <v>0</v>
      </c>
      <c r="H4401" s="750">
        <f t="shared" si="2672"/>
        <v>-0.65240000000000009</v>
      </c>
      <c r="I4401" s="139"/>
      <c r="J4401" s="750">
        <f t="shared" si="2686"/>
        <v>0</v>
      </c>
    </row>
    <row r="4402" spans="1:10">
      <c r="A4402" s="1320"/>
      <c r="B4402" s="1321"/>
      <c r="C4402" s="1321"/>
      <c r="D4402" s="1322"/>
      <c r="E4402" s="119" t="str">
        <f t="shared" ref="E4402:E4465" si="2735">E1791</f>
        <v>DOMICILIARIA 1</v>
      </c>
      <c r="F4402" s="637">
        <f t="shared" ref="F4402:G4402" si="2736">+F1791</f>
        <v>5.49</v>
      </c>
      <c r="G4402" s="138">
        <f t="shared" si="2736"/>
        <v>0.7</v>
      </c>
      <c r="H4402" s="750">
        <f t="shared" si="2672"/>
        <v>0.91260000000000008</v>
      </c>
      <c r="I4402" s="139"/>
      <c r="J4402" s="750">
        <f t="shared" si="2686"/>
        <v>3.5071218000000002</v>
      </c>
    </row>
    <row r="4403" spans="1:10">
      <c r="A4403" s="1320"/>
      <c r="B4403" s="1321"/>
      <c r="C4403" s="1321"/>
      <c r="D4403" s="1322"/>
      <c r="E4403" s="119" t="str">
        <f t="shared" si="2735"/>
        <v>DOMICILIARIA 2</v>
      </c>
      <c r="F4403" s="637">
        <f t="shared" ref="F4403:G4403" si="2737">+F1792</f>
        <v>4.8</v>
      </c>
      <c r="G4403" s="138">
        <f t="shared" si="2737"/>
        <v>0.7</v>
      </c>
      <c r="H4403" s="750">
        <f t="shared" si="2672"/>
        <v>0.91260000000000008</v>
      </c>
      <c r="I4403" s="139"/>
      <c r="J4403" s="750">
        <f t="shared" si="2686"/>
        <v>3.0663360000000002</v>
      </c>
    </row>
    <row r="4404" spans="1:10">
      <c r="A4404" s="1320"/>
      <c r="B4404" s="1321"/>
      <c r="C4404" s="1321"/>
      <c r="D4404" s="1322"/>
      <c r="E4404" s="119" t="str">
        <f t="shared" si="2735"/>
        <v>DOMICILIARIA 3</v>
      </c>
      <c r="F4404" s="637">
        <f t="shared" ref="F4404:G4404" si="2738">+F1793</f>
        <v>5.35</v>
      </c>
      <c r="G4404" s="138">
        <f t="shared" si="2738"/>
        <v>0.7</v>
      </c>
      <c r="H4404" s="750">
        <f t="shared" ref="H4404:H4467" si="2739">1+M5274</f>
        <v>0.91260000000000008</v>
      </c>
      <c r="I4404" s="139"/>
      <c r="J4404" s="750">
        <f t="shared" si="2686"/>
        <v>3.4176869999999999</v>
      </c>
    </row>
    <row r="4405" spans="1:10">
      <c r="A4405" s="1320"/>
      <c r="B4405" s="1321"/>
      <c r="C4405" s="1321"/>
      <c r="D4405" s="1322"/>
      <c r="E4405" s="119" t="str">
        <f t="shared" si="2735"/>
        <v>DOMICILIARIA 12</v>
      </c>
      <c r="F4405" s="637">
        <f t="shared" ref="F4405:G4405" si="2740">+F1794</f>
        <v>5.01</v>
      </c>
      <c r="G4405" s="138">
        <f t="shared" si="2740"/>
        <v>0.7</v>
      </c>
      <c r="H4405" s="750">
        <f t="shared" si="2739"/>
        <v>0.91260000000000008</v>
      </c>
      <c r="I4405" s="139"/>
      <c r="J4405" s="750">
        <f t="shared" si="2686"/>
        <v>3.2004882000000001</v>
      </c>
    </row>
    <row r="4406" spans="1:10">
      <c r="A4406" s="1320"/>
      <c r="B4406" s="1321"/>
      <c r="C4406" s="1321"/>
      <c r="D4406" s="1322"/>
      <c r="E4406" s="119" t="str">
        <f t="shared" si="2735"/>
        <v>DOMICILIARIA 13</v>
      </c>
      <c r="F4406" s="637">
        <f t="shared" ref="F4406:G4406" si="2741">+F1795</f>
        <v>5.41</v>
      </c>
      <c r="G4406" s="138">
        <f t="shared" si="2741"/>
        <v>0.7</v>
      </c>
      <c r="H4406" s="750">
        <f t="shared" si="2739"/>
        <v>0.91260000000000008</v>
      </c>
      <c r="I4406" s="139"/>
      <c r="J4406" s="750">
        <f t="shared" si="2686"/>
        <v>3.4560162000000001</v>
      </c>
    </row>
    <row r="4407" spans="1:10">
      <c r="A4407" s="1320"/>
      <c r="B4407" s="1321"/>
      <c r="C4407" s="1321"/>
      <c r="D4407" s="1322"/>
      <c r="E4407" s="119" t="str">
        <f t="shared" si="2735"/>
        <v>DOMICILIARIA 14</v>
      </c>
      <c r="F4407" s="637">
        <f t="shared" ref="F4407:G4407" si="2742">+F1796</f>
        <v>4.96</v>
      </c>
      <c r="G4407" s="138">
        <f t="shared" si="2742"/>
        <v>0.7</v>
      </c>
      <c r="H4407" s="750">
        <f t="shared" si="2739"/>
        <v>0.91260000000000008</v>
      </c>
      <c r="I4407" s="139"/>
      <c r="J4407" s="750">
        <f t="shared" si="2686"/>
        <v>3.1685472000000003</v>
      </c>
    </row>
    <row r="4408" spans="1:10">
      <c r="A4408" s="1320"/>
      <c r="B4408" s="1321"/>
      <c r="C4408" s="1321"/>
      <c r="D4408" s="1322"/>
      <c r="E4408" s="119" t="str">
        <f t="shared" si="2735"/>
        <v>P51 A P29</v>
      </c>
      <c r="F4408" s="637">
        <f t="shared" ref="F4408:G4408" si="2743">+F1797</f>
        <v>0</v>
      </c>
      <c r="G4408" s="138">
        <f t="shared" si="2743"/>
        <v>0</v>
      </c>
      <c r="H4408" s="750">
        <f t="shared" si="2739"/>
        <v>-0.65240000000000009</v>
      </c>
      <c r="I4408" s="139"/>
      <c r="J4408" s="750">
        <f t="shared" si="2686"/>
        <v>0</v>
      </c>
    </row>
    <row r="4409" spans="1:10">
      <c r="A4409" s="1320"/>
      <c r="B4409" s="1321"/>
      <c r="C4409" s="1321"/>
      <c r="D4409" s="1322"/>
      <c r="E4409" s="119" t="str">
        <f t="shared" si="2735"/>
        <v>DOMICILIARIA 1</v>
      </c>
      <c r="F4409" s="637">
        <f t="shared" ref="F4409:G4409" si="2744">+F1798</f>
        <v>4.67</v>
      </c>
      <c r="G4409" s="138">
        <f t="shared" si="2744"/>
        <v>0.7</v>
      </c>
      <c r="H4409" s="750">
        <f t="shared" si="2739"/>
        <v>1</v>
      </c>
      <c r="I4409" s="139"/>
      <c r="J4409" s="750">
        <f t="shared" si="2686"/>
        <v>3.2689999999999997</v>
      </c>
    </row>
    <row r="4410" spans="1:10">
      <c r="A4410" s="1320"/>
      <c r="B4410" s="1321"/>
      <c r="C4410" s="1321"/>
      <c r="D4410" s="1322"/>
      <c r="E4410" s="119" t="str">
        <f t="shared" si="2735"/>
        <v>DOMICILIARIA 2</v>
      </c>
      <c r="F4410" s="637">
        <f t="shared" ref="F4410:G4410" si="2745">+F1799</f>
        <v>4.28</v>
      </c>
      <c r="G4410" s="138">
        <f t="shared" si="2745"/>
        <v>0.7</v>
      </c>
      <c r="H4410" s="750">
        <f t="shared" si="2739"/>
        <v>1</v>
      </c>
      <c r="I4410" s="139"/>
      <c r="J4410" s="750">
        <f t="shared" si="2686"/>
        <v>2.996</v>
      </c>
    </row>
    <row r="4411" spans="1:10">
      <c r="A4411" s="1320"/>
      <c r="B4411" s="1321"/>
      <c r="C4411" s="1321"/>
      <c r="D4411" s="1322"/>
      <c r="E4411" s="119" t="str">
        <f t="shared" si="2735"/>
        <v>DOMICILIARIA 3</v>
      </c>
      <c r="F4411" s="637">
        <f t="shared" ref="F4411:G4411" si="2746">+F1800</f>
        <v>5.49</v>
      </c>
      <c r="G4411" s="138">
        <f t="shared" si="2746"/>
        <v>0.7</v>
      </c>
      <c r="H4411" s="750">
        <f t="shared" si="2739"/>
        <v>1</v>
      </c>
      <c r="I4411" s="139"/>
      <c r="J4411" s="750">
        <f t="shared" si="2686"/>
        <v>3.843</v>
      </c>
    </row>
    <row r="4412" spans="1:10">
      <c r="A4412" s="1320"/>
      <c r="B4412" s="1321"/>
      <c r="C4412" s="1321"/>
      <c r="D4412" s="1322"/>
      <c r="E4412" s="119" t="str">
        <f t="shared" si="2735"/>
        <v>DOMICILIARIA 4</v>
      </c>
      <c r="F4412" s="637">
        <f t="shared" ref="F4412:G4412" si="2747">+F1801</f>
        <v>4.29</v>
      </c>
      <c r="G4412" s="138">
        <f t="shared" si="2747"/>
        <v>0.7</v>
      </c>
      <c r="H4412" s="750">
        <f t="shared" si="2739"/>
        <v>1</v>
      </c>
      <c r="I4412" s="139"/>
      <c r="J4412" s="750">
        <f t="shared" si="2686"/>
        <v>3.0029999999999997</v>
      </c>
    </row>
    <row r="4413" spans="1:10">
      <c r="A4413" s="1320"/>
      <c r="B4413" s="1321"/>
      <c r="C4413" s="1321"/>
      <c r="D4413" s="1322"/>
      <c r="E4413" s="119" t="str">
        <f t="shared" si="2735"/>
        <v>DOMICILIARIA 5</v>
      </c>
      <c r="F4413" s="637">
        <f t="shared" ref="F4413:G4413" si="2748">+F1802</f>
        <v>5.17</v>
      </c>
      <c r="G4413" s="138">
        <f t="shared" si="2748"/>
        <v>0.7</v>
      </c>
      <c r="H4413" s="750">
        <f t="shared" si="2739"/>
        <v>1</v>
      </c>
      <c r="I4413" s="139"/>
      <c r="J4413" s="750">
        <f t="shared" si="2686"/>
        <v>3.6189999999999998</v>
      </c>
    </row>
    <row r="4414" spans="1:10">
      <c r="A4414" s="1320"/>
      <c r="B4414" s="1321"/>
      <c r="C4414" s="1321"/>
      <c r="D4414" s="1322"/>
      <c r="E4414" s="119" t="str">
        <f t="shared" si="2735"/>
        <v>DOMICILIARIA 6</v>
      </c>
      <c r="F4414" s="637">
        <f t="shared" ref="F4414:G4414" si="2749">+F1803</f>
        <v>4.42</v>
      </c>
      <c r="G4414" s="138">
        <f t="shared" si="2749"/>
        <v>0.7</v>
      </c>
      <c r="H4414" s="750">
        <f t="shared" si="2739"/>
        <v>1</v>
      </c>
      <c r="I4414" s="139"/>
      <c r="J4414" s="750">
        <f t="shared" si="2686"/>
        <v>3.0939999999999999</v>
      </c>
    </row>
    <row r="4415" spans="1:10">
      <c r="A4415" s="1320"/>
      <c r="B4415" s="1321"/>
      <c r="C4415" s="1321"/>
      <c r="D4415" s="1322"/>
      <c r="E4415" s="119" t="str">
        <f t="shared" si="2735"/>
        <v>P29 A P20</v>
      </c>
      <c r="F4415" s="637">
        <f t="shared" ref="F4415:G4415" si="2750">+F1804</f>
        <v>0</v>
      </c>
      <c r="G4415" s="138">
        <f t="shared" si="2750"/>
        <v>0</v>
      </c>
      <c r="H4415" s="750">
        <f t="shared" si="2739"/>
        <v>-0.65240000000000009</v>
      </c>
      <c r="I4415" s="139"/>
      <c r="J4415" s="750">
        <f t="shared" si="2686"/>
        <v>0</v>
      </c>
    </row>
    <row r="4416" spans="1:10">
      <c r="A4416" s="1320"/>
      <c r="B4416" s="1321"/>
      <c r="C4416" s="1321"/>
      <c r="D4416" s="1322"/>
      <c r="E4416" s="119" t="str">
        <f t="shared" si="2735"/>
        <v>DOMICILIARIA 1</v>
      </c>
      <c r="F4416" s="637">
        <f t="shared" ref="F4416:G4416" si="2751">+F1805</f>
        <v>6.4</v>
      </c>
      <c r="G4416" s="138">
        <f t="shared" si="2751"/>
        <v>0.7</v>
      </c>
      <c r="H4416" s="750">
        <f t="shared" si="2739"/>
        <v>1</v>
      </c>
      <c r="I4416" s="139"/>
      <c r="J4416" s="750">
        <f t="shared" si="2686"/>
        <v>4.4799999999999995</v>
      </c>
    </row>
    <row r="4417" spans="1:10">
      <c r="A4417" s="1320"/>
      <c r="B4417" s="1321"/>
      <c r="C4417" s="1321"/>
      <c r="D4417" s="1322"/>
      <c r="E4417" s="119" t="str">
        <f t="shared" si="2735"/>
        <v>DOMICILIARIA 2</v>
      </c>
      <c r="F4417" s="637">
        <f t="shared" ref="F4417:G4417" si="2752">+F1806</f>
        <v>6.11</v>
      </c>
      <c r="G4417" s="138">
        <f t="shared" si="2752"/>
        <v>0.7</v>
      </c>
      <c r="H4417" s="750">
        <f t="shared" si="2739"/>
        <v>1</v>
      </c>
      <c r="I4417" s="139"/>
      <c r="J4417" s="750">
        <f t="shared" ref="J4417:J4480" si="2753">+F4417*G4417*H4417</f>
        <v>4.2770000000000001</v>
      </c>
    </row>
    <row r="4418" spans="1:10">
      <c r="A4418" s="1320"/>
      <c r="B4418" s="1321"/>
      <c r="C4418" s="1321"/>
      <c r="D4418" s="1322"/>
      <c r="E4418" s="119" t="str">
        <f t="shared" si="2735"/>
        <v>DOMICILIARIA 3</v>
      </c>
      <c r="F4418" s="637">
        <f t="shared" ref="F4418:G4418" si="2754">+F1807</f>
        <v>6.19</v>
      </c>
      <c r="G4418" s="138">
        <f t="shared" si="2754"/>
        <v>0.7</v>
      </c>
      <c r="H4418" s="750">
        <f t="shared" si="2739"/>
        <v>1</v>
      </c>
      <c r="I4418" s="139"/>
      <c r="J4418" s="750">
        <f t="shared" si="2753"/>
        <v>4.3330000000000002</v>
      </c>
    </row>
    <row r="4419" spans="1:10">
      <c r="A4419" s="1320"/>
      <c r="B4419" s="1321"/>
      <c r="C4419" s="1321"/>
      <c r="D4419" s="1322"/>
      <c r="E4419" s="119" t="str">
        <f t="shared" si="2735"/>
        <v>DOMICILIARIA 4</v>
      </c>
      <c r="F4419" s="637">
        <f t="shared" ref="F4419:G4419" si="2755">+F1808</f>
        <v>5.63</v>
      </c>
      <c r="G4419" s="138">
        <f t="shared" si="2755"/>
        <v>0.7</v>
      </c>
      <c r="H4419" s="750">
        <f t="shared" si="2739"/>
        <v>1</v>
      </c>
      <c r="I4419" s="139"/>
      <c r="J4419" s="750">
        <f t="shared" si="2753"/>
        <v>3.9409999999999998</v>
      </c>
    </row>
    <row r="4420" spans="1:10">
      <c r="A4420" s="1320"/>
      <c r="B4420" s="1321"/>
      <c r="C4420" s="1321"/>
      <c r="D4420" s="1322"/>
      <c r="E4420" s="119" t="str">
        <f t="shared" si="2735"/>
        <v>P20 A P52</v>
      </c>
      <c r="F4420" s="637">
        <f t="shared" ref="F4420:G4420" si="2756">+F1809</f>
        <v>0</v>
      </c>
      <c r="G4420" s="138">
        <f t="shared" si="2756"/>
        <v>0</v>
      </c>
      <c r="H4420" s="750">
        <f t="shared" si="2739"/>
        <v>-0.65240000000000009</v>
      </c>
      <c r="I4420" s="139"/>
      <c r="J4420" s="750">
        <f t="shared" si="2753"/>
        <v>0</v>
      </c>
    </row>
    <row r="4421" spans="1:10">
      <c r="A4421" s="1320"/>
      <c r="B4421" s="1321"/>
      <c r="C4421" s="1321"/>
      <c r="D4421" s="1322"/>
      <c r="E4421" s="119" t="str">
        <f t="shared" si="2735"/>
        <v>DOMICILIARIA 1</v>
      </c>
      <c r="F4421" s="637">
        <f t="shared" ref="F4421:G4421" si="2757">+F1810</f>
        <v>3.9</v>
      </c>
      <c r="G4421" s="138">
        <f t="shared" si="2757"/>
        <v>0.7</v>
      </c>
      <c r="H4421" s="750">
        <f t="shared" si="2739"/>
        <v>1</v>
      </c>
      <c r="I4421" s="139"/>
      <c r="J4421" s="750">
        <f t="shared" si="2753"/>
        <v>2.73</v>
      </c>
    </row>
    <row r="4422" spans="1:10">
      <c r="A4422" s="1320"/>
      <c r="B4422" s="1321"/>
      <c r="C4422" s="1321"/>
      <c r="D4422" s="1322"/>
      <c r="E4422" s="119" t="str">
        <f t="shared" si="2735"/>
        <v>DOMICILIARIA 2</v>
      </c>
      <c r="F4422" s="637">
        <f t="shared" ref="F4422:G4422" si="2758">+F1811</f>
        <v>3.78</v>
      </c>
      <c r="G4422" s="138">
        <f t="shared" si="2758"/>
        <v>0.7</v>
      </c>
      <c r="H4422" s="750">
        <f t="shared" si="2739"/>
        <v>1</v>
      </c>
      <c r="I4422" s="139"/>
      <c r="J4422" s="750">
        <f t="shared" si="2753"/>
        <v>2.6459999999999999</v>
      </c>
    </row>
    <row r="4423" spans="1:10">
      <c r="A4423" s="1320"/>
      <c r="B4423" s="1321"/>
      <c r="C4423" s="1321"/>
      <c r="D4423" s="1322"/>
      <c r="E4423" s="119" t="str">
        <f t="shared" si="2735"/>
        <v>DOMICILIARIA 3</v>
      </c>
      <c r="F4423" s="637">
        <f t="shared" ref="F4423:G4423" si="2759">+F1812</f>
        <v>4.2300000000000004</v>
      </c>
      <c r="G4423" s="138">
        <f t="shared" si="2759"/>
        <v>0.7</v>
      </c>
      <c r="H4423" s="750">
        <f t="shared" si="2739"/>
        <v>1</v>
      </c>
      <c r="I4423" s="139"/>
      <c r="J4423" s="750">
        <f t="shared" si="2753"/>
        <v>2.9610000000000003</v>
      </c>
    </row>
    <row r="4424" spans="1:10">
      <c r="A4424" s="1320"/>
      <c r="B4424" s="1321"/>
      <c r="C4424" s="1321"/>
      <c r="D4424" s="1322"/>
      <c r="E4424" s="119" t="str">
        <f t="shared" si="2735"/>
        <v>DOMICILIARIA 4</v>
      </c>
      <c r="F4424" s="637">
        <f t="shared" ref="F4424:G4424" si="2760">+F1813</f>
        <v>4.05</v>
      </c>
      <c r="G4424" s="138">
        <f t="shared" si="2760"/>
        <v>0.7</v>
      </c>
      <c r="H4424" s="750">
        <f t="shared" si="2739"/>
        <v>1</v>
      </c>
      <c r="I4424" s="139"/>
      <c r="J4424" s="750">
        <f t="shared" si="2753"/>
        <v>2.8349999999999995</v>
      </c>
    </row>
    <row r="4425" spans="1:10">
      <c r="A4425" s="1320"/>
      <c r="B4425" s="1321"/>
      <c r="C4425" s="1321"/>
      <c r="D4425" s="1322"/>
      <c r="E4425" s="119" t="str">
        <f t="shared" si="2735"/>
        <v>DOMICILIARIA 5</v>
      </c>
      <c r="F4425" s="637">
        <f t="shared" ref="F4425:G4425" si="2761">+F1814</f>
        <v>15.63</v>
      </c>
      <c r="G4425" s="138">
        <f t="shared" si="2761"/>
        <v>0.7</v>
      </c>
      <c r="H4425" s="750">
        <f t="shared" si="2739"/>
        <v>1</v>
      </c>
      <c r="I4425" s="139"/>
      <c r="J4425" s="750">
        <f t="shared" si="2753"/>
        <v>10.941000000000001</v>
      </c>
    </row>
    <row r="4426" spans="1:10">
      <c r="A4426" s="1320"/>
      <c r="B4426" s="1321"/>
      <c r="C4426" s="1321"/>
      <c r="D4426" s="1322"/>
      <c r="E4426" s="119" t="str">
        <f t="shared" si="2735"/>
        <v>DOMICILIARIA 6</v>
      </c>
      <c r="F4426" s="637">
        <f t="shared" ref="F4426:G4426" si="2762">+F1815</f>
        <v>5.92</v>
      </c>
      <c r="G4426" s="138">
        <f t="shared" si="2762"/>
        <v>0.7</v>
      </c>
      <c r="H4426" s="750">
        <f t="shared" si="2739"/>
        <v>1</v>
      </c>
      <c r="I4426" s="139"/>
      <c r="J4426" s="750">
        <f t="shared" si="2753"/>
        <v>4.1440000000000001</v>
      </c>
    </row>
    <row r="4427" spans="1:10">
      <c r="A4427" s="1320"/>
      <c r="B4427" s="1321"/>
      <c r="C4427" s="1321"/>
      <c r="D4427" s="1322"/>
      <c r="E4427" s="119" t="str">
        <f t="shared" si="2735"/>
        <v>DOMICILIARIA 7</v>
      </c>
      <c r="F4427" s="637">
        <f t="shared" ref="F4427:G4427" si="2763">+F1816</f>
        <v>6.31</v>
      </c>
      <c r="G4427" s="138">
        <f t="shared" si="2763"/>
        <v>0.7</v>
      </c>
      <c r="H4427" s="750">
        <f t="shared" si="2739"/>
        <v>1</v>
      </c>
      <c r="I4427" s="139"/>
      <c r="J4427" s="750">
        <f t="shared" si="2753"/>
        <v>4.4169999999999998</v>
      </c>
    </row>
    <row r="4428" spans="1:10">
      <c r="A4428" s="1320"/>
      <c r="B4428" s="1321"/>
      <c r="C4428" s="1321"/>
      <c r="D4428" s="1322"/>
      <c r="E4428" s="119" t="str">
        <f t="shared" si="2735"/>
        <v>DOMICILIARIA 8</v>
      </c>
      <c r="F4428" s="637">
        <f t="shared" ref="F4428:G4428" si="2764">+F1817</f>
        <v>5.73</v>
      </c>
      <c r="G4428" s="138">
        <f t="shared" si="2764"/>
        <v>0.7</v>
      </c>
      <c r="H4428" s="750">
        <f t="shared" si="2739"/>
        <v>1</v>
      </c>
      <c r="I4428" s="139"/>
      <c r="J4428" s="750">
        <f t="shared" si="2753"/>
        <v>4.0110000000000001</v>
      </c>
    </row>
    <row r="4429" spans="1:10">
      <c r="A4429" s="1320"/>
      <c r="B4429" s="1321"/>
      <c r="C4429" s="1321"/>
      <c r="D4429" s="1322"/>
      <c r="E4429" s="119" t="str">
        <f t="shared" si="2735"/>
        <v>DOMICILIARIA 9</v>
      </c>
      <c r="F4429" s="637">
        <f t="shared" ref="F4429:G4429" si="2765">+F1818</f>
        <v>5.09</v>
      </c>
      <c r="G4429" s="138">
        <f t="shared" si="2765"/>
        <v>0.7</v>
      </c>
      <c r="H4429" s="750">
        <f t="shared" si="2739"/>
        <v>1</v>
      </c>
      <c r="I4429" s="139"/>
      <c r="J4429" s="750">
        <f t="shared" si="2753"/>
        <v>3.5629999999999997</v>
      </c>
    </row>
    <row r="4430" spans="1:10">
      <c r="A4430" s="1320"/>
      <c r="B4430" s="1321"/>
      <c r="C4430" s="1321"/>
      <c r="D4430" s="1322"/>
      <c r="E4430" s="119" t="str">
        <f t="shared" si="2735"/>
        <v>P52 A P13</v>
      </c>
      <c r="F4430" s="637">
        <f t="shared" ref="F4430:G4430" si="2766">+F1819</f>
        <v>0</v>
      </c>
      <c r="G4430" s="138">
        <f t="shared" si="2766"/>
        <v>0</v>
      </c>
      <c r="H4430" s="750">
        <f t="shared" si="2739"/>
        <v>-0.65240000000000009</v>
      </c>
      <c r="I4430" s="139"/>
      <c r="J4430" s="750">
        <f t="shared" si="2753"/>
        <v>0</v>
      </c>
    </row>
    <row r="4431" spans="1:10">
      <c r="A4431" s="1320"/>
      <c r="B4431" s="1321"/>
      <c r="C4431" s="1321"/>
      <c r="D4431" s="1322"/>
      <c r="E4431" s="119" t="str">
        <f t="shared" si="2735"/>
        <v>DOMICILIARIA 1</v>
      </c>
      <c r="F4431" s="637">
        <f t="shared" ref="F4431:G4431" si="2767">+F1820</f>
        <v>10</v>
      </c>
      <c r="G4431" s="138">
        <f t="shared" si="2767"/>
        <v>0.6</v>
      </c>
      <c r="H4431" s="750">
        <f t="shared" si="2739"/>
        <v>0.89510000000000045</v>
      </c>
      <c r="I4431" s="139"/>
      <c r="J4431" s="750">
        <f t="shared" si="2753"/>
        <v>5.3706000000000031</v>
      </c>
    </row>
    <row r="4432" spans="1:10">
      <c r="A4432" s="1320"/>
      <c r="B4432" s="1321"/>
      <c r="C4432" s="1321"/>
      <c r="D4432" s="1322"/>
      <c r="E4432" s="119" t="str">
        <f t="shared" si="2735"/>
        <v>DOMICILIARIA 2</v>
      </c>
      <c r="F4432" s="637">
        <f t="shared" ref="F4432:G4432" si="2768">+F1821</f>
        <v>5.12</v>
      </c>
      <c r="G4432" s="138">
        <f t="shared" si="2768"/>
        <v>0.6</v>
      </c>
      <c r="H4432" s="750">
        <f t="shared" si="2739"/>
        <v>0.89510000000000045</v>
      </c>
      <c r="I4432" s="139"/>
      <c r="J4432" s="750">
        <f t="shared" si="2753"/>
        <v>2.7497472000000016</v>
      </c>
    </row>
    <row r="4433" spans="1:10">
      <c r="A4433" s="1320"/>
      <c r="B4433" s="1321"/>
      <c r="C4433" s="1321"/>
      <c r="D4433" s="1322"/>
      <c r="E4433" s="119" t="str">
        <f t="shared" si="2735"/>
        <v>DOMICILIARIA 3</v>
      </c>
      <c r="F4433" s="637">
        <f t="shared" ref="F4433:G4433" si="2769">+F1822</f>
        <v>5.77</v>
      </c>
      <c r="G4433" s="138">
        <f t="shared" si="2769"/>
        <v>0.6</v>
      </c>
      <c r="H4433" s="750">
        <f t="shared" si="2739"/>
        <v>0.89510000000000045</v>
      </c>
      <c r="I4433" s="139"/>
      <c r="J4433" s="750">
        <f t="shared" si="2753"/>
        <v>3.0988362000000014</v>
      </c>
    </row>
    <row r="4434" spans="1:10">
      <c r="A4434" s="1320"/>
      <c r="B4434" s="1321"/>
      <c r="C4434" s="1321"/>
      <c r="D4434" s="1322"/>
      <c r="E4434" s="119" t="str">
        <f t="shared" si="2735"/>
        <v>P13 A P53</v>
      </c>
      <c r="F4434" s="637">
        <f t="shared" ref="F4434:G4434" si="2770">+F1823</f>
        <v>0</v>
      </c>
      <c r="G4434" s="138">
        <f t="shared" si="2770"/>
        <v>0</v>
      </c>
      <c r="H4434" s="750">
        <f t="shared" si="2739"/>
        <v>-0.65240000000000009</v>
      </c>
      <c r="I4434" s="139"/>
      <c r="J4434" s="750">
        <f t="shared" si="2753"/>
        <v>0</v>
      </c>
    </row>
    <row r="4435" spans="1:10">
      <c r="A4435" s="1320"/>
      <c r="B4435" s="1321"/>
      <c r="C4435" s="1321"/>
      <c r="D4435" s="1322"/>
      <c r="E4435" s="119" t="str">
        <f t="shared" si="2735"/>
        <v>DOMICILIARIA 1</v>
      </c>
      <c r="F4435" s="637">
        <f t="shared" ref="F4435:G4435" si="2771">+F1824</f>
        <v>4.87</v>
      </c>
      <c r="G4435" s="138">
        <f t="shared" si="2771"/>
        <v>0.7</v>
      </c>
      <c r="H4435" s="750">
        <f t="shared" si="2739"/>
        <v>0.92260000000000031</v>
      </c>
      <c r="I4435" s="139"/>
      <c r="J4435" s="750">
        <f t="shared" si="2753"/>
        <v>3.1451434000000007</v>
      </c>
    </row>
    <row r="4436" spans="1:10">
      <c r="A4436" s="1320"/>
      <c r="B4436" s="1321"/>
      <c r="C4436" s="1321"/>
      <c r="D4436" s="1322"/>
      <c r="E4436" s="119" t="str">
        <f t="shared" si="2735"/>
        <v>DOMICILIARIA 2</v>
      </c>
      <c r="F4436" s="637">
        <f t="shared" ref="F4436:G4436" si="2772">+F1825</f>
        <v>6.32</v>
      </c>
      <c r="G4436" s="138">
        <f t="shared" si="2772"/>
        <v>0.7</v>
      </c>
      <c r="H4436" s="750">
        <f t="shared" si="2739"/>
        <v>0.92260000000000031</v>
      </c>
      <c r="I4436" s="139"/>
      <c r="J4436" s="750">
        <f t="shared" si="2753"/>
        <v>4.0815824000000012</v>
      </c>
    </row>
    <row r="4437" spans="1:10">
      <c r="A4437" s="1320"/>
      <c r="B4437" s="1321"/>
      <c r="C4437" s="1321"/>
      <c r="D4437" s="1322"/>
      <c r="E4437" s="119" t="str">
        <f t="shared" si="2735"/>
        <v>DOMICILIARIA 3</v>
      </c>
      <c r="F4437" s="637">
        <f t="shared" ref="F4437:G4437" si="2773">+F1826</f>
        <v>5.18</v>
      </c>
      <c r="G4437" s="138">
        <f t="shared" si="2773"/>
        <v>0.7</v>
      </c>
      <c r="H4437" s="750">
        <f t="shared" si="2739"/>
        <v>0.92260000000000031</v>
      </c>
      <c r="I4437" s="139"/>
      <c r="J4437" s="750">
        <f t="shared" si="2753"/>
        <v>3.3453476000000006</v>
      </c>
    </row>
    <row r="4438" spans="1:10">
      <c r="A4438" s="1320"/>
      <c r="B4438" s="1321"/>
      <c r="C4438" s="1321"/>
      <c r="D4438" s="1322"/>
      <c r="E4438" s="119" t="str">
        <f t="shared" si="2735"/>
        <v>DOMICILIARIA 4</v>
      </c>
      <c r="F4438" s="637">
        <f t="shared" ref="F4438:G4438" si="2774">+F1827</f>
        <v>6.43</v>
      </c>
      <c r="G4438" s="138">
        <f t="shared" si="2774"/>
        <v>0.7</v>
      </c>
      <c r="H4438" s="750">
        <f t="shared" si="2739"/>
        <v>0.92260000000000031</v>
      </c>
      <c r="I4438" s="139"/>
      <c r="J4438" s="750">
        <f t="shared" si="2753"/>
        <v>4.1526226000000008</v>
      </c>
    </row>
    <row r="4439" spans="1:10">
      <c r="A4439" s="1320"/>
      <c r="B4439" s="1321"/>
      <c r="C4439" s="1321"/>
      <c r="D4439" s="1322"/>
      <c r="E4439" s="119" t="str">
        <f t="shared" si="2735"/>
        <v>DOMICILIARIA 5</v>
      </c>
      <c r="F4439" s="637">
        <f t="shared" ref="F4439:G4439" si="2775">+F1828</f>
        <v>6.4</v>
      </c>
      <c r="G4439" s="138">
        <f t="shared" si="2775"/>
        <v>0.7</v>
      </c>
      <c r="H4439" s="750">
        <f t="shared" si="2739"/>
        <v>0.92260000000000031</v>
      </c>
      <c r="I4439" s="139"/>
      <c r="J4439" s="750">
        <f t="shared" si="2753"/>
        <v>4.1332480000000009</v>
      </c>
    </row>
    <row r="4440" spans="1:10">
      <c r="A4440" s="1320"/>
      <c r="B4440" s="1321"/>
      <c r="C4440" s="1321"/>
      <c r="D4440" s="1322"/>
      <c r="E4440" s="119" t="str">
        <f t="shared" si="2735"/>
        <v>DOMICILIARIA 6</v>
      </c>
      <c r="F4440" s="637">
        <f t="shared" ref="F4440:G4440" si="2776">+F1829</f>
        <v>5.2</v>
      </c>
      <c r="G4440" s="138">
        <f t="shared" si="2776"/>
        <v>0.7</v>
      </c>
      <c r="H4440" s="750">
        <f t="shared" si="2739"/>
        <v>0.92260000000000031</v>
      </c>
      <c r="I4440" s="139"/>
      <c r="J4440" s="750">
        <f t="shared" si="2753"/>
        <v>3.358264000000001</v>
      </c>
    </row>
    <row r="4441" spans="1:10">
      <c r="A4441" s="1320"/>
      <c r="B4441" s="1321"/>
      <c r="C4441" s="1321"/>
      <c r="D4441" s="1322"/>
      <c r="E4441" s="119" t="str">
        <f t="shared" si="2735"/>
        <v>DOMICILIARIA 7</v>
      </c>
      <c r="F4441" s="637">
        <f t="shared" ref="F4441:G4441" si="2777">+F1830</f>
        <v>6.24</v>
      </c>
      <c r="G4441" s="138">
        <f t="shared" si="2777"/>
        <v>0.7</v>
      </c>
      <c r="H4441" s="750">
        <f t="shared" si="2739"/>
        <v>0.92260000000000031</v>
      </c>
      <c r="I4441" s="139"/>
      <c r="J4441" s="750">
        <f t="shared" si="2753"/>
        <v>4.0299168000000005</v>
      </c>
    </row>
    <row r="4442" spans="1:10">
      <c r="A4442" s="1320"/>
      <c r="B4442" s="1321"/>
      <c r="C4442" s="1321"/>
      <c r="D4442" s="1322"/>
      <c r="E4442" s="119" t="str">
        <f t="shared" si="2735"/>
        <v>DOMICILIARIA 8</v>
      </c>
      <c r="F4442" s="637">
        <f t="shared" ref="F4442:G4442" si="2778">+F1831</f>
        <v>4.83</v>
      </c>
      <c r="G4442" s="138">
        <f t="shared" si="2778"/>
        <v>0.7</v>
      </c>
      <c r="H4442" s="750">
        <f t="shared" si="2739"/>
        <v>0.92260000000000031</v>
      </c>
      <c r="I4442" s="139"/>
      <c r="J4442" s="750">
        <f t="shared" si="2753"/>
        <v>3.1193106000000008</v>
      </c>
    </row>
    <row r="4443" spans="1:10">
      <c r="A4443" s="1320"/>
      <c r="B4443" s="1321"/>
      <c r="C4443" s="1321"/>
      <c r="D4443" s="1322"/>
      <c r="E4443" s="119" t="str">
        <f t="shared" si="2735"/>
        <v>DOMICILIARIA 9</v>
      </c>
      <c r="F4443" s="637">
        <f t="shared" ref="F4443:G4443" si="2779">+F1832</f>
        <v>5.32</v>
      </c>
      <c r="G4443" s="138">
        <f t="shared" si="2779"/>
        <v>0.7</v>
      </c>
      <c r="H4443" s="750">
        <f t="shared" si="2739"/>
        <v>0.92260000000000031</v>
      </c>
      <c r="I4443" s="139"/>
      <c r="J4443" s="750">
        <f t="shared" si="2753"/>
        <v>3.4357624000000011</v>
      </c>
    </row>
    <row r="4444" spans="1:10">
      <c r="A4444" s="1320"/>
      <c r="B4444" s="1321"/>
      <c r="C4444" s="1321"/>
      <c r="D4444" s="1322"/>
      <c r="E4444" s="119" t="str">
        <f t="shared" si="2735"/>
        <v>P47 A P40</v>
      </c>
      <c r="F4444" s="637">
        <f t="shared" ref="F4444:G4444" si="2780">+F1833</f>
        <v>0</v>
      </c>
      <c r="G4444" s="138">
        <f t="shared" si="2780"/>
        <v>0</v>
      </c>
      <c r="H4444" s="750">
        <f t="shared" si="2739"/>
        <v>-0.65240000000000009</v>
      </c>
      <c r="I4444" s="139"/>
      <c r="J4444" s="750">
        <f t="shared" si="2753"/>
        <v>0</v>
      </c>
    </row>
    <row r="4445" spans="1:10">
      <c r="A4445" s="1320"/>
      <c r="B4445" s="1321"/>
      <c r="C4445" s="1321"/>
      <c r="D4445" s="1322"/>
      <c r="E4445" s="119" t="str">
        <f t="shared" si="2735"/>
        <v>DOMICILIARIA 1</v>
      </c>
      <c r="F4445" s="637">
        <f t="shared" ref="F4445:G4445" si="2781">+F1834</f>
        <v>7.57</v>
      </c>
      <c r="G4445" s="138">
        <f t="shared" si="2781"/>
        <v>0.7</v>
      </c>
      <c r="H4445" s="750">
        <f t="shared" si="2739"/>
        <v>1</v>
      </c>
      <c r="I4445" s="139"/>
      <c r="J4445" s="750">
        <f t="shared" si="2753"/>
        <v>5.2989999999999995</v>
      </c>
    </row>
    <row r="4446" spans="1:10">
      <c r="A4446" s="1320"/>
      <c r="B4446" s="1321"/>
      <c r="C4446" s="1321"/>
      <c r="D4446" s="1322"/>
      <c r="E4446" s="119" t="str">
        <f t="shared" si="2735"/>
        <v>DOMICILIARIA 2</v>
      </c>
      <c r="F4446" s="637">
        <f t="shared" ref="F4446:G4446" si="2782">+F1835</f>
        <v>6.68</v>
      </c>
      <c r="G4446" s="138">
        <f t="shared" si="2782"/>
        <v>0.7</v>
      </c>
      <c r="H4446" s="750">
        <f t="shared" si="2739"/>
        <v>1</v>
      </c>
      <c r="I4446" s="139"/>
      <c r="J4446" s="750">
        <f t="shared" si="2753"/>
        <v>4.6759999999999993</v>
      </c>
    </row>
    <row r="4447" spans="1:10">
      <c r="A4447" s="1320"/>
      <c r="B4447" s="1321"/>
      <c r="C4447" s="1321"/>
      <c r="D4447" s="1322"/>
      <c r="E4447" s="119" t="str">
        <f t="shared" si="2735"/>
        <v>DOMICILIARIA 3</v>
      </c>
      <c r="F4447" s="637">
        <f t="shared" ref="F4447:G4447" si="2783">+F1836</f>
        <v>7.3</v>
      </c>
      <c r="G4447" s="138">
        <f t="shared" si="2783"/>
        <v>0.7</v>
      </c>
      <c r="H4447" s="750">
        <f t="shared" si="2739"/>
        <v>1</v>
      </c>
      <c r="I4447" s="139"/>
      <c r="J4447" s="750">
        <f t="shared" si="2753"/>
        <v>5.1099999999999994</v>
      </c>
    </row>
    <row r="4448" spans="1:10">
      <c r="A4448" s="1320"/>
      <c r="B4448" s="1321"/>
      <c r="C4448" s="1321"/>
      <c r="D4448" s="1322"/>
      <c r="E4448" s="119" t="str">
        <f t="shared" si="2735"/>
        <v>DOMICILIARIA 4</v>
      </c>
      <c r="F4448" s="637">
        <f t="shared" ref="F4448:G4448" si="2784">+F1837</f>
        <v>7.73</v>
      </c>
      <c r="G4448" s="138">
        <f t="shared" si="2784"/>
        <v>0.7</v>
      </c>
      <c r="H4448" s="750">
        <f t="shared" si="2739"/>
        <v>1</v>
      </c>
      <c r="I4448" s="139"/>
      <c r="J4448" s="750">
        <f t="shared" si="2753"/>
        <v>5.4109999999999996</v>
      </c>
    </row>
    <row r="4449" spans="1:10">
      <c r="A4449" s="1320"/>
      <c r="B4449" s="1321"/>
      <c r="C4449" s="1321"/>
      <c r="D4449" s="1322"/>
      <c r="E4449" s="119" t="str">
        <f t="shared" si="2735"/>
        <v>DOMICILIARIA 5</v>
      </c>
      <c r="F4449" s="637">
        <f t="shared" ref="F4449:G4449" si="2785">+F1838</f>
        <v>6.64</v>
      </c>
      <c r="G4449" s="138">
        <f t="shared" si="2785"/>
        <v>0.7</v>
      </c>
      <c r="H4449" s="750">
        <f t="shared" si="2739"/>
        <v>1</v>
      </c>
      <c r="I4449" s="139"/>
      <c r="J4449" s="750">
        <f t="shared" si="2753"/>
        <v>4.6479999999999997</v>
      </c>
    </row>
    <row r="4450" spans="1:10">
      <c r="A4450" s="1320"/>
      <c r="B4450" s="1321"/>
      <c r="C4450" s="1321"/>
      <c r="D4450" s="1322"/>
      <c r="E4450" s="119" t="str">
        <f t="shared" si="2735"/>
        <v>DOMICILIARIA 6</v>
      </c>
      <c r="F4450" s="637">
        <f t="shared" ref="F4450:G4450" si="2786">+F1839</f>
        <v>7.41</v>
      </c>
      <c r="G4450" s="138">
        <f t="shared" si="2786"/>
        <v>0.7</v>
      </c>
      <c r="H4450" s="750">
        <f t="shared" si="2739"/>
        <v>1</v>
      </c>
      <c r="I4450" s="139"/>
      <c r="J4450" s="750">
        <f t="shared" si="2753"/>
        <v>5.1869999999999994</v>
      </c>
    </row>
    <row r="4451" spans="1:10">
      <c r="A4451" s="1320"/>
      <c r="B4451" s="1321"/>
      <c r="C4451" s="1321"/>
      <c r="D4451" s="1322"/>
      <c r="E4451" s="119" t="str">
        <f t="shared" si="2735"/>
        <v>DOMICILIARIA 7</v>
      </c>
      <c r="F4451" s="637">
        <f t="shared" ref="F4451:G4451" si="2787">+F1840</f>
        <v>6.26</v>
      </c>
      <c r="G4451" s="138">
        <f t="shared" si="2787"/>
        <v>0.7</v>
      </c>
      <c r="H4451" s="750">
        <f t="shared" si="2739"/>
        <v>1</v>
      </c>
      <c r="I4451" s="139"/>
      <c r="J4451" s="750">
        <f t="shared" si="2753"/>
        <v>4.3819999999999997</v>
      </c>
    </row>
    <row r="4452" spans="1:10">
      <c r="A4452" s="1320"/>
      <c r="B4452" s="1321"/>
      <c r="C4452" s="1321"/>
      <c r="D4452" s="1322"/>
      <c r="E4452" s="119" t="str">
        <f t="shared" si="2735"/>
        <v>DOMICILIARIA 8</v>
      </c>
      <c r="F4452" s="637">
        <f t="shared" ref="F4452:G4452" si="2788">+F1841</f>
        <v>7.51</v>
      </c>
      <c r="G4452" s="138">
        <f t="shared" si="2788"/>
        <v>0.7</v>
      </c>
      <c r="H4452" s="750">
        <f t="shared" si="2739"/>
        <v>1</v>
      </c>
      <c r="I4452" s="139"/>
      <c r="J4452" s="750">
        <f t="shared" si="2753"/>
        <v>5.2569999999999997</v>
      </c>
    </row>
    <row r="4453" spans="1:10">
      <c r="A4453" s="1320"/>
      <c r="B4453" s="1321"/>
      <c r="C4453" s="1321"/>
      <c r="D4453" s="1322"/>
      <c r="E4453" s="119" t="str">
        <f t="shared" si="2735"/>
        <v>DOMICILIARIA 9</v>
      </c>
      <c r="F4453" s="637">
        <f t="shared" ref="F4453:G4453" si="2789">+F1842</f>
        <v>5.0199999999999996</v>
      </c>
      <c r="G4453" s="138">
        <f t="shared" si="2789"/>
        <v>0.7</v>
      </c>
      <c r="H4453" s="750">
        <f t="shared" si="2739"/>
        <v>1</v>
      </c>
      <c r="I4453" s="139"/>
      <c r="J4453" s="750">
        <f t="shared" si="2753"/>
        <v>3.5139999999999993</v>
      </c>
    </row>
    <row r="4454" spans="1:10">
      <c r="A4454" s="1320"/>
      <c r="B4454" s="1321"/>
      <c r="C4454" s="1321"/>
      <c r="D4454" s="1322"/>
      <c r="E4454" s="119" t="str">
        <f t="shared" si="2735"/>
        <v>DOMICILIARIA 10</v>
      </c>
      <c r="F4454" s="637">
        <f t="shared" ref="F4454:G4454" si="2790">+F1843</f>
        <v>4.9000000000000004</v>
      </c>
      <c r="G4454" s="138">
        <f t="shared" si="2790"/>
        <v>0.7</v>
      </c>
      <c r="H4454" s="750">
        <f t="shared" si="2739"/>
        <v>1</v>
      </c>
      <c r="I4454" s="139"/>
      <c r="J4454" s="750">
        <f t="shared" si="2753"/>
        <v>3.43</v>
      </c>
    </row>
    <row r="4455" spans="1:10">
      <c r="A4455" s="1320"/>
      <c r="B4455" s="1321"/>
      <c r="C4455" s="1321"/>
      <c r="D4455" s="1322"/>
      <c r="E4455" s="119" t="str">
        <f t="shared" si="2735"/>
        <v>DOMICILIARIA 11</v>
      </c>
      <c r="F4455" s="637">
        <f t="shared" ref="F4455:G4455" si="2791">+F1844</f>
        <v>7.06</v>
      </c>
      <c r="G4455" s="138">
        <f t="shared" si="2791"/>
        <v>0.7</v>
      </c>
      <c r="H4455" s="750">
        <f t="shared" si="2739"/>
        <v>1</v>
      </c>
      <c r="I4455" s="139"/>
      <c r="J4455" s="750">
        <f t="shared" si="2753"/>
        <v>4.9419999999999993</v>
      </c>
    </row>
    <row r="4456" spans="1:10">
      <c r="A4456" s="1320"/>
      <c r="B4456" s="1321"/>
      <c r="C4456" s="1321"/>
      <c r="D4456" s="1322"/>
      <c r="E4456" s="119" t="str">
        <f t="shared" si="2735"/>
        <v>DOMICILIARIA 12</v>
      </c>
      <c r="F4456" s="637">
        <f t="shared" ref="F4456:G4456" si="2792">+F1845</f>
        <v>7.22</v>
      </c>
      <c r="G4456" s="138">
        <f t="shared" si="2792"/>
        <v>0.7</v>
      </c>
      <c r="H4456" s="750">
        <f t="shared" si="2739"/>
        <v>1</v>
      </c>
      <c r="I4456" s="139"/>
      <c r="J4456" s="750">
        <f t="shared" si="2753"/>
        <v>5.0539999999999994</v>
      </c>
    </row>
    <row r="4457" spans="1:10">
      <c r="A4457" s="1320"/>
      <c r="B4457" s="1321"/>
      <c r="C4457" s="1321"/>
      <c r="D4457" s="1322"/>
      <c r="E4457" s="119" t="str">
        <f t="shared" si="2735"/>
        <v>DOMICILIARIA 13</v>
      </c>
      <c r="F4457" s="637">
        <f t="shared" ref="F4457:G4457" si="2793">+F1846</f>
        <v>4.0599999999999996</v>
      </c>
      <c r="G4457" s="138">
        <f t="shared" si="2793"/>
        <v>0.7</v>
      </c>
      <c r="H4457" s="750">
        <f t="shared" si="2739"/>
        <v>1</v>
      </c>
      <c r="I4457" s="139"/>
      <c r="J4457" s="750">
        <f t="shared" si="2753"/>
        <v>2.8419999999999996</v>
      </c>
    </row>
    <row r="4458" spans="1:10">
      <c r="A4458" s="1320"/>
      <c r="B4458" s="1321"/>
      <c r="C4458" s="1321"/>
      <c r="D4458" s="1322"/>
      <c r="E4458" s="119" t="str">
        <f t="shared" si="2735"/>
        <v>DOMICILIARIA 14</v>
      </c>
      <c r="F4458" s="637">
        <f t="shared" ref="F4458:G4458" si="2794">+F1847</f>
        <v>7.22</v>
      </c>
      <c r="G4458" s="138">
        <f t="shared" si="2794"/>
        <v>0.7</v>
      </c>
      <c r="H4458" s="750">
        <f t="shared" si="2739"/>
        <v>1</v>
      </c>
      <c r="I4458" s="139"/>
      <c r="J4458" s="750">
        <f t="shared" si="2753"/>
        <v>5.0539999999999994</v>
      </c>
    </row>
    <row r="4459" spans="1:10">
      <c r="A4459" s="1320"/>
      <c r="B4459" s="1321"/>
      <c r="C4459" s="1321"/>
      <c r="D4459" s="1322"/>
      <c r="E4459" s="119" t="str">
        <f t="shared" si="2735"/>
        <v>P40 A P30</v>
      </c>
      <c r="F4459" s="637">
        <f t="shared" ref="F4459:G4459" si="2795">+F1848</f>
        <v>0</v>
      </c>
      <c r="G4459" s="138">
        <f t="shared" si="2795"/>
        <v>0</v>
      </c>
      <c r="H4459" s="750">
        <f t="shared" si="2739"/>
        <v>-0.65240000000000009</v>
      </c>
      <c r="I4459" s="139"/>
      <c r="J4459" s="750">
        <f t="shared" si="2753"/>
        <v>0</v>
      </c>
    </row>
    <row r="4460" spans="1:10">
      <c r="A4460" s="1320"/>
      <c r="B4460" s="1321"/>
      <c r="C4460" s="1321"/>
      <c r="D4460" s="1322"/>
      <c r="E4460" s="119" t="str">
        <f t="shared" si="2735"/>
        <v>DOMICILIARIA 1</v>
      </c>
      <c r="F4460" s="637">
        <f t="shared" ref="F4460:G4460" si="2796">+F1849</f>
        <v>4.63</v>
      </c>
      <c r="G4460" s="138">
        <f t="shared" si="2796"/>
        <v>0.7</v>
      </c>
      <c r="H4460" s="750">
        <f t="shared" si="2739"/>
        <v>1</v>
      </c>
      <c r="I4460" s="139"/>
      <c r="J4460" s="750">
        <f t="shared" si="2753"/>
        <v>3.2409999999999997</v>
      </c>
    </row>
    <row r="4461" spans="1:10">
      <c r="A4461" s="1320"/>
      <c r="B4461" s="1321"/>
      <c r="C4461" s="1321"/>
      <c r="D4461" s="1322"/>
      <c r="E4461" s="119" t="str">
        <f t="shared" si="2735"/>
        <v>DOMICILIARIA 2</v>
      </c>
      <c r="F4461" s="637">
        <f t="shared" ref="F4461:G4461" si="2797">+F1850</f>
        <v>4.3600000000000003</v>
      </c>
      <c r="G4461" s="138">
        <f t="shared" si="2797"/>
        <v>0.7</v>
      </c>
      <c r="H4461" s="750">
        <f t="shared" si="2739"/>
        <v>1</v>
      </c>
      <c r="I4461" s="139"/>
      <c r="J4461" s="750">
        <f t="shared" si="2753"/>
        <v>3.052</v>
      </c>
    </row>
    <row r="4462" spans="1:10">
      <c r="A4462" s="1320"/>
      <c r="B4462" s="1321"/>
      <c r="C4462" s="1321"/>
      <c r="D4462" s="1322"/>
      <c r="E4462" s="119" t="str">
        <f t="shared" si="2735"/>
        <v>DOMICILIARIA 3</v>
      </c>
      <c r="F4462" s="637">
        <f t="shared" ref="F4462:G4462" si="2798">+F1851</f>
        <v>5.42</v>
      </c>
      <c r="G4462" s="138">
        <f t="shared" si="2798"/>
        <v>0.7</v>
      </c>
      <c r="H4462" s="750">
        <f t="shared" si="2739"/>
        <v>1</v>
      </c>
      <c r="I4462" s="139"/>
      <c r="J4462" s="750">
        <f t="shared" si="2753"/>
        <v>3.7939999999999996</v>
      </c>
    </row>
    <row r="4463" spans="1:10">
      <c r="A4463" s="1320"/>
      <c r="B4463" s="1321"/>
      <c r="C4463" s="1321"/>
      <c r="D4463" s="1322"/>
      <c r="E4463" s="119" t="str">
        <f t="shared" si="2735"/>
        <v>DOMICILIARIA 4</v>
      </c>
      <c r="F4463" s="637">
        <f t="shared" ref="F4463:G4463" si="2799">+F1852</f>
        <v>6.13</v>
      </c>
      <c r="G4463" s="138">
        <f t="shared" si="2799"/>
        <v>0.7</v>
      </c>
      <c r="H4463" s="750">
        <f t="shared" si="2739"/>
        <v>1</v>
      </c>
      <c r="I4463" s="139"/>
      <c r="J4463" s="750">
        <f t="shared" si="2753"/>
        <v>4.2909999999999995</v>
      </c>
    </row>
    <row r="4464" spans="1:10">
      <c r="A4464" s="1320"/>
      <c r="B4464" s="1321"/>
      <c r="C4464" s="1321"/>
      <c r="D4464" s="1322"/>
      <c r="E4464" s="119" t="str">
        <f t="shared" si="2735"/>
        <v>DOMICILIARIA 5</v>
      </c>
      <c r="F4464" s="637">
        <f t="shared" ref="F4464:G4464" si="2800">+F1853</f>
        <v>4.28</v>
      </c>
      <c r="G4464" s="138">
        <f t="shared" si="2800"/>
        <v>0.7</v>
      </c>
      <c r="H4464" s="750">
        <f t="shared" si="2739"/>
        <v>1</v>
      </c>
      <c r="I4464" s="139"/>
      <c r="J4464" s="750">
        <f t="shared" si="2753"/>
        <v>2.996</v>
      </c>
    </row>
    <row r="4465" spans="1:10">
      <c r="A4465" s="1320"/>
      <c r="B4465" s="1321"/>
      <c r="C4465" s="1321"/>
      <c r="D4465" s="1322"/>
      <c r="E4465" s="119" t="str">
        <f t="shared" si="2735"/>
        <v>DOMICILIARIA 6</v>
      </c>
      <c r="F4465" s="637">
        <f t="shared" ref="F4465:G4465" si="2801">+F1854</f>
        <v>5.51</v>
      </c>
      <c r="G4465" s="138">
        <f t="shared" si="2801"/>
        <v>0.7</v>
      </c>
      <c r="H4465" s="750">
        <f t="shared" si="2739"/>
        <v>1</v>
      </c>
      <c r="I4465" s="139"/>
      <c r="J4465" s="750">
        <f t="shared" si="2753"/>
        <v>3.8569999999999998</v>
      </c>
    </row>
    <row r="4466" spans="1:10">
      <c r="A4466" s="1320"/>
      <c r="B4466" s="1321"/>
      <c r="C4466" s="1321"/>
      <c r="D4466" s="1322"/>
      <c r="E4466" s="119" t="str">
        <f t="shared" ref="E4466:E4529" si="2802">E1855</f>
        <v>DOMICILIARIA 7</v>
      </c>
      <c r="F4466" s="637">
        <f t="shared" ref="F4466:G4466" si="2803">+F1855</f>
        <v>4.3099999999999996</v>
      </c>
      <c r="G4466" s="138">
        <f t="shared" si="2803"/>
        <v>0.7</v>
      </c>
      <c r="H4466" s="750">
        <f t="shared" si="2739"/>
        <v>1</v>
      </c>
      <c r="I4466" s="139"/>
      <c r="J4466" s="750">
        <f t="shared" si="2753"/>
        <v>3.0169999999999995</v>
      </c>
    </row>
    <row r="4467" spans="1:10">
      <c r="A4467" s="1320"/>
      <c r="B4467" s="1321"/>
      <c r="C4467" s="1321"/>
      <c r="D4467" s="1322"/>
      <c r="E4467" s="119" t="str">
        <f t="shared" si="2802"/>
        <v>DOMICILIARIA 8</v>
      </c>
      <c r="F4467" s="637">
        <f t="shared" ref="F4467:G4467" si="2804">+F1856</f>
        <v>4.59</v>
      </c>
      <c r="G4467" s="138">
        <f t="shared" si="2804"/>
        <v>0.7</v>
      </c>
      <c r="H4467" s="750">
        <f t="shared" si="2739"/>
        <v>1</v>
      </c>
      <c r="I4467" s="139"/>
      <c r="J4467" s="750">
        <f t="shared" si="2753"/>
        <v>3.2129999999999996</v>
      </c>
    </row>
    <row r="4468" spans="1:10">
      <c r="A4468" s="1320"/>
      <c r="B4468" s="1321"/>
      <c r="C4468" s="1321"/>
      <c r="D4468" s="1322"/>
      <c r="E4468" s="119" t="str">
        <f t="shared" si="2802"/>
        <v>DOMICILIARIA 9</v>
      </c>
      <c r="F4468" s="637">
        <f t="shared" ref="F4468:G4468" si="2805">+F1857</f>
        <v>4.74</v>
      </c>
      <c r="G4468" s="138">
        <f t="shared" si="2805"/>
        <v>0.7</v>
      </c>
      <c r="H4468" s="750">
        <f t="shared" ref="H4468:H4527" si="2806">1+M5338</f>
        <v>1</v>
      </c>
      <c r="I4468" s="139"/>
      <c r="J4468" s="750">
        <f t="shared" si="2753"/>
        <v>3.3180000000000001</v>
      </c>
    </row>
    <row r="4469" spans="1:10">
      <c r="A4469" s="1320"/>
      <c r="B4469" s="1321"/>
      <c r="C4469" s="1321"/>
      <c r="D4469" s="1322"/>
      <c r="E4469" s="119" t="str">
        <f t="shared" si="2802"/>
        <v>DOMICILIARIA 10</v>
      </c>
      <c r="F4469" s="637">
        <f t="shared" ref="F4469:G4469" si="2807">+F1858</f>
        <v>5.75</v>
      </c>
      <c r="G4469" s="138">
        <f t="shared" si="2807"/>
        <v>0.7</v>
      </c>
      <c r="H4469" s="750">
        <f t="shared" si="2806"/>
        <v>1</v>
      </c>
      <c r="I4469" s="139"/>
      <c r="J4469" s="750">
        <f t="shared" si="2753"/>
        <v>4.0249999999999995</v>
      </c>
    </row>
    <row r="4470" spans="1:10">
      <c r="A4470" s="1320"/>
      <c r="B4470" s="1321"/>
      <c r="C4470" s="1321"/>
      <c r="D4470" s="1322"/>
      <c r="E4470" s="119" t="str">
        <f t="shared" si="2802"/>
        <v>DOMICILIARIA 11</v>
      </c>
      <c r="F4470" s="637">
        <f t="shared" ref="F4470:G4470" si="2808">+F1859</f>
        <v>4.6500000000000004</v>
      </c>
      <c r="G4470" s="138">
        <f t="shared" si="2808"/>
        <v>0.7</v>
      </c>
      <c r="H4470" s="750">
        <f t="shared" si="2806"/>
        <v>1</v>
      </c>
      <c r="I4470" s="139"/>
      <c r="J4470" s="750">
        <f t="shared" si="2753"/>
        <v>3.2549999999999999</v>
      </c>
    </row>
    <row r="4471" spans="1:10">
      <c r="A4471" s="1320"/>
      <c r="B4471" s="1321"/>
      <c r="C4471" s="1321"/>
      <c r="D4471" s="1322"/>
      <c r="E4471" s="119" t="str">
        <f t="shared" si="2802"/>
        <v>DOMICILIARIA 12</v>
      </c>
      <c r="F4471" s="637">
        <f t="shared" ref="F4471:G4471" si="2809">+F1860</f>
        <v>5.46</v>
      </c>
      <c r="G4471" s="138">
        <f t="shared" si="2809"/>
        <v>0.7</v>
      </c>
      <c r="H4471" s="750">
        <f t="shared" si="2806"/>
        <v>1</v>
      </c>
      <c r="I4471" s="139"/>
      <c r="J4471" s="750">
        <f t="shared" si="2753"/>
        <v>3.8219999999999996</v>
      </c>
    </row>
    <row r="4472" spans="1:10">
      <c r="A4472" s="1320"/>
      <c r="B4472" s="1321"/>
      <c r="C4472" s="1321"/>
      <c r="D4472" s="1322"/>
      <c r="E4472" s="119" t="str">
        <f t="shared" si="2802"/>
        <v>DOMICILIARIA 13</v>
      </c>
      <c r="F4472" s="637">
        <f t="shared" ref="F4472:G4472" si="2810">+F1861</f>
        <v>4.8</v>
      </c>
      <c r="G4472" s="138">
        <f t="shared" si="2810"/>
        <v>0.7</v>
      </c>
      <c r="H4472" s="750">
        <f t="shared" si="2806"/>
        <v>1</v>
      </c>
      <c r="I4472" s="139"/>
      <c r="J4472" s="750">
        <f t="shared" si="2753"/>
        <v>3.36</v>
      </c>
    </row>
    <row r="4473" spans="1:10">
      <c r="A4473" s="1320"/>
      <c r="B4473" s="1321"/>
      <c r="C4473" s="1321"/>
      <c r="D4473" s="1322"/>
      <c r="E4473" s="119" t="str">
        <f t="shared" si="2802"/>
        <v>P30 A P21</v>
      </c>
      <c r="F4473" s="637">
        <f t="shared" ref="F4473:G4473" si="2811">+F1862</f>
        <v>0</v>
      </c>
      <c r="G4473" s="138">
        <f t="shared" si="2811"/>
        <v>0</v>
      </c>
      <c r="H4473" s="750">
        <f t="shared" si="2806"/>
        <v>-0.65240000000000009</v>
      </c>
      <c r="I4473" s="139"/>
      <c r="J4473" s="750">
        <f t="shared" si="2753"/>
        <v>0</v>
      </c>
    </row>
    <row r="4474" spans="1:10">
      <c r="A4474" s="1320"/>
      <c r="B4474" s="1321"/>
      <c r="C4474" s="1321"/>
      <c r="D4474" s="1322"/>
      <c r="E4474" s="119" t="str">
        <f t="shared" si="2802"/>
        <v>DOMICILIARIA 1</v>
      </c>
      <c r="F4474" s="637">
        <f t="shared" ref="F4474:G4474" si="2812">+F1863</f>
        <v>6.07</v>
      </c>
      <c r="G4474" s="138">
        <f t="shared" si="2812"/>
        <v>0.7</v>
      </c>
      <c r="H4474" s="750">
        <f t="shared" si="2806"/>
        <v>1</v>
      </c>
      <c r="I4474" s="139"/>
      <c r="J4474" s="750">
        <f t="shared" si="2753"/>
        <v>4.2489999999999997</v>
      </c>
    </row>
    <row r="4475" spans="1:10">
      <c r="A4475" s="1320"/>
      <c r="B4475" s="1321"/>
      <c r="C4475" s="1321"/>
      <c r="D4475" s="1322"/>
      <c r="E4475" s="119" t="str">
        <f t="shared" si="2802"/>
        <v>DOMICILIARIA 2</v>
      </c>
      <c r="F4475" s="637">
        <f t="shared" ref="F4475:G4475" si="2813">+F1864</f>
        <v>5.87</v>
      </c>
      <c r="G4475" s="138">
        <f t="shared" si="2813"/>
        <v>0.7</v>
      </c>
      <c r="H4475" s="750">
        <f t="shared" si="2806"/>
        <v>1</v>
      </c>
      <c r="I4475" s="139"/>
      <c r="J4475" s="750">
        <f t="shared" si="2753"/>
        <v>4.109</v>
      </c>
    </row>
    <row r="4476" spans="1:10">
      <c r="A4476" s="1320"/>
      <c r="B4476" s="1321"/>
      <c r="C4476" s="1321"/>
      <c r="D4476" s="1322"/>
      <c r="E4476" s="119" t="str">
        <f t="shared" si="2802"/>
        <v>DOMICILIARIA 3</v>
      </c>
      <c r="F4476" s="637">
        <f t="shared" ref="F4476:G4476" si="2814">+F1865</f>
        <v>6.57</v>
      </c>
      <c r="G4476" s="138">
        <f t="shared" si="2814"/>
        <v>0.7</v>
      </c>
      <c r="H4476" s="750">
        <f t="shared" si="2806"/>
        <v>1</v>
      </c>
      <c r="I4476" s="139"/>
      <c r="J4476" s="750">
        <f t="shared" si="2753"/>
        <v>4.5990000000000002</v>
      </c>
    </row>
    <row r="4477" spans="1:10">
      <c r="A4477" s="1320"/>
      <c r="B4477" s="1321"/>
      <c r="C4477" s="1321"/>
      <c r="D4477" s="1322"/>
      <c r="E4477" s="119" t="str">
        <f t="shared" si="2802"/>
        <v>DOMICILIARIA 4</v>
      </c>
      <c r="F4477" s="637">
        <f t="shared" ref="F4477:G4477" si="2815">+F1866</f>
        <v>6.14</v>
      </c>
      <c r="G4477" s="138">
        <f t="shared" si="2815"/>
        <v>0.7</v>
      </c>
      <c r="H4477" s="750">
        <f t="shared" si="2806"/>
        <v>1</v>
      </c>
      <c r="I4477" s="139"/>
      <c r="J4477" s="750">
        <f t="shared" si="2753"/>
        <v>4.2979999999999992</v>
      </c>
    </row>
    <row r="4478" spans="1:10">
      <c r="A4478" s="1320"/>
      <c r="B4478" s="1321"/>
      <c r="C4478" s="1321"/>
      <c r="D4478" s="1322"/>
      <c r="E4478" s="119" t="str">
        <f t="shared" si="2802"/>
        <v>P21 A P54</v>
      </c>
      <c r="F4478" s="637">
        <f t="shared" ref="F4478:G4478" si="2816">+F1867</f>
        <v>0</v>
      </c>
      <c r="G4478" s="138">
        <f t="shared" si="2816"/>
        <v>0</v>
      </c>
      <c r="H4478" s="750">
        <f t="shared" si="2806"/>
        <v>-0.65240000000000009</v>
      </c>
      <c r="I4478" s="139"/>
      <c r="J4478" s="750">
        <f t="shared" si="2753"/>
        <v>0</v>
      </c>
    </row>
    <row r="4479" spans="1:10">
      <c r="A4479" s="1320"/>
      <c r="B4479" s="1321"/>
      <c r="C4479" s="1321"/>
      <c r="D4479" s="1322"/>
      <c r="E4479" s="119" t="str">
        <f t="shared" si="2802"/>
        <v>DOMICILIARIA 1</v>
      </c>
      <c r="F4479" s="637">
        <f t="shared" ref="F4479:G4479" si="2817">+F1868</f>
        <v>5.45</v>
      </c>
      <c r="G4479" s="138">
        <f t="shared" si="2817"/>
        <v>0.7</v>
      </c>
      <c r="H4479" s="750">
        <f t="shared" si="2806"/>
        <v>1</v>
      </c>
      <c r="I4479" s="139"/>
      <c r="J4479" s="750">
        <f t="shared" si="2753"/>
        <v>3.8149999999999999</v>
      </c>
    </row>
    <row r="4480" spans="1:10">
      <c r="A4480" s="1320"/>
      <c r="B4480" s="1321"/>
      <c r="C4480" s="1321"/>
      <c r="D4480" s="1322"/>
      <c r="E4480" s="119" t="str">
        <f t="shared" si="2802"/>
        <v>DOMICILIARIA 2</v>
      </c>
      <c r="F4480" s="637">
        <f t="shared" ref="F4480:G4480" si="2818">+F1869</f>
        <v>5.25</v>
      </c>
      <c r="G4480" s="138">
        <f t="shared" si="2818"/>
        <v>0.7</v>
      </c>
      <c r="H4480" s="750">
        <f t="shared" si="2806"/>
        <v>1</v>
      </c>
      <c r="I4480" s="139"/>
      <c r="J4480" s="750">
        <f t="shared" si="2753"/>
        <v>3.6749999999999998</v>
      </c>
    </row>
    <row r="4481" spans="1:10">
      <c r="A4481" s="1320"/>
      <c r="B4481" s="1321"/>
      <c r="C4481" s="1321"/>
      <c r="D4481" s="1322"/>
      <c r="E4481" s="119" t="str">
        <f t="shared" si="2802"/>
        <v>DOMICILIARIA 3</v>
      </c>
      <c r="F4481" s="637">
        <f t="shared" ref="F4481:G4481" si="2819">+F1870</f>
        <v>5.28</v>
      </c>
      <c r="G4481" s="138">
        <f t="shared" si="2819"/>
        <v>0.7</v>
      </c>
      <c r="H4481" s="750">
        <f t="shared" si="2806"/>
        <v>1</v>
      </c>
      <c r="I4481" s="139"/>
      <c r="J4481" s="750">
        <f t="shared" ref="J4481:J4544" si="2820">+F4481*G4481*H4481</f>
        <v>3.6959999999999997</v>
      </c>
    </row>
    <row r="4482" spans="1:10">
      <c r="A4482" s="1320"/>
      <c r="B4482" s="1321"/>
      <c r="C4482" s="1321"/>
      <c r="D4482" s="1322"/>
      <c r="E4482" s="119" t="str">
        <f t="shared" si="2802"/>
        <v>DOMICILIARIA 4</v>
      </c>
      <c r="F4482" s="637">
        <f t="shared" ref="F4482:G4482" si="2821">+F1871</f>
        <v>5.25</v>
      </c>
      <c r="G4482" s="138">
        <f t="shared" si="2821"/>
        <v>0.7</v>
      </c>
      <c r="H4482" s="750">
        <f t="shared" si="2806"/>
        <v>1</v>
      </c>
      <c r="I4482" s="139"/>
      <c r="J4482" s="750">
        <f t="shared" si="2820"/>
        <v>3.6749999999999998</v>
      </c>
    </row>
    <row r="4483" spans="1:10">
      <c r="A4483" s="1320"/>
      <c r="B4483" s="1321"/>
      <c r="C4483" s="1321"/>
      <c r="D4483" s="1322"/>
      <c r="E4483" s="119" t="str">
        <f t="shared" si="2802"/>
        <v>DOMICILIARIA 5</v>
      </c>
      <c r="F4483" s="637">
        <f t="shared" ref="F4483:G4483" si="2822">+F1872</f>
        <v>4.93</v>
      </c>
      <c r="G4483" s="138">
        <f t="shared" si="2822"/>
        <v>0.7</v>
      </c>
      <c r="H4483" s="750">
        <f t="shared" si="2806"/>
        <v>1</v>
      </c>
      <c r="I4483" s="139"/>
      <c r="J4483" s="750">
        <f t="shared" si="2820"/>
        <v>3.4509999999999996</v>
      </c>
    </row>
    <row r="4484" spans="1:10">
      <c r="A4484" s="1320"/>
      <c r="B4484" s="1321"/>
      <c r="C4484" s="1321"/>
      <c r="D4484" s="1322"/>
      <c r="E4484" s="119" t="str">
        <f t="shared" si="2802"/>
        <v>DOMICILIARIA 6</v>
      </c>
      <c r="F4484" s="637">
        <f t="shared" ref="F4484:G4484" si="2823">+F1873</f>
        <v>4.91</v>
      </c>
      <c r="G4484" s="138">
        <f t="shared" si="2823"/>
        <v>0.7</v>
      </c>
      <c r="H4484" s="750">
        <f t="shared" si="2806"/>
        <v>1</v>
      </c>
      <c r="I4484" s="139"/>
      <c r="J4484" s="750">
        <f t="shared" si="2820"/>
        <v>3.4369999999999998</v>
      </c>
    </row>
    <row r="4485" spans="1:10">
      <c r="A4485" s="1320"/>
      <c r="B4485" s="1321"/>
      <c r="C4485" s="1321"/>
      <c r="D4485" s="1322"/>
      <c r="E4485" s="119" t="str">
        <f t="shared" si="2802"/>
        <v>DOMICILIARIA 7</v>
      </c>
      <c r="F4485" s="637">
        <f t="shared" ref="F4485:G4485" si="2824">+F1874</f>
        <v>4.7</v>
      </c>
      <c r="G4485" s="138">
        <f t="shared" si="2824"/>
        <v>0.7</v>
      </c>
      <c r="H4485" s="750">
        <f t="shared" si="2806"/>
        <v>1</v>
      </c>
      <c r="I4485" s="139"/>
      <c r="J4485" s="750">
        <f t="shared" si="2820"/>
        <v>3.29</v>
      </c>
    </row>
    <row r="4486" spans="1:10">
      <c r="A4486" s="1320"/>
      <c r="B4486" s="1321"/>
      <c r="C4486" s="1321"/>
      <c r="D4486" s="1322"/>
      <c r="E4486" s="119" t="str">
        <f t="shared" si="2802"/>
        <v>DOMICILIARIA 8</v>
      </c>
      <c r="F4486" s="637">
        <f t="shared" ref="F4486:G4486" si="2825">+F1875</f>
        <v>5.19</v>
      </c>
      <c r="G4486" s="138">
        <f t="shared" si="2825"/>
        <v>0.7</v>
      </c>
      <c r="H4486" s="750">
        <f t="shared" si="2806"/>
        <v>1</v>
      </c>
      <c r="I4486" s="139"/>
      <c r="J4486" s="750">
        <f t="shared" si="2820"/>
        <v>3.633</v>
      </c>
    </row>
    <row r="4487" spans="1:10">
      <c r="A4487" s="1320"/>
      <c r="B4487" s="1321"/>
      <c r="C4487" s="1321"/>
      <c r="D4487" s="1322"/>
      <c r="E4487" s="119" t="str">
        <f t="shared" si="2802"/>
        <v>DOMICILIARIA 9</v>
      </c>
      <c r="F4487" s="637">
        <f t="shared" ref="F4487:G4487" si="2826">+F1876</f>
        <v>5.69</v>
      </c>
      <c r="G4487" s="138">
        <f t="shared" si="2826"/>
        <v>0.7</v>
      </c>
      <c r="H4487" s="750">
        <f t="shared" si="2806"/>
        <v>1</v>
      </c>
      <c r="I4487" s="139"/>
      <c r="J4487" s="750">
        <f t="shared" si="2820"/>
        <v>3.9830000000000001</v>
      </c>
    </row>
    <row r="4488" spans="1:10">
      <c r="A4488" s="1320"/>
      <c r="B4488" s="1321"/>
      <c r="C4488" s="1321"/>
      <c r="D4488" s="1322"/>
      <c r="E4488" s="119" t="str">
        <f t="shared" si="2802"/>
        <v>DOMICILIARIA 10</v>
      </c>
      <c r="F4488" s="637">
        <f t="shared" ref="F4488:G4488" si="2827">+F1877</f>
        <v>4.34</v>
      </c>
      <c r="G4488" s="138">
        <f t="shared" si="2827"/>
        <v>0.7</v>
      </c>
      <c r="H4488" s="750">
        <f t="shared" si="2806"/>
        <v>1</v>
      </c>
      <c r="I4488" s="139"/>
      <c r="J4488" s="750">
        <f t="shared" si="2820"/>
        <v>3.0379999999999998</v>
      </c>
    </row>
    <row r="4489" spans="1:10">
      <c r="A4489" s="1320"/>
      <c r="B4489" s="1321"/>
      <c r="C4489" s="1321"/>
      <c r="D4489" s="1322"/>
      <c r="E4489" s="119" t="str">
        <f t="shared" si="2802"/>
        <v>DOMICILIARIA 11</v>
      </c>
      <c r="F4489" s="637">
        <f t="shared" ref="F4489:G4489" si="2828">+F1878</f>
        <v>5.35</v>
      </c>
      <c r="G4489" s="138">
        <f t="shared" si="2828"/>
        <v>0.7</v>
      </c>
      <c r="H4489" s="750">
        <f t="shared" si="2806"/>
        <v>1</v>
      </c>
      <c r="I4489" s="139"/>
      <c r="J4489" s="750">
        <f t="shared" si="2820"/>
        <v>3.7449999999999997</v>
      </c>
    </row>
    <row r="4490" spans="1:10">
      <c r="A4490" s="1320"/>
      <c r="B4490" s="1321"/>
      <c r="C4490" s="1321"/>
      <c r="D4490" s="1322"/>
      <c r="E4490" s="119" t="str">
        <f t="shared" si="2802"/>
        <v>DOMICILIARIA 12</v>
      </c>
      <c r="F4490" s="637">
        <f t="shared" ref="F4490:G4490" si="2829">+F1879</f>
        <v>5.14</v>
      </c>
      <c r="G4490" s="138">
        <f t="shared" si="2829"/>
        <v>0.7</v>
      </c>
      <c r="H4490" s="750">
        <f t="shared" si="2806"/>
        <v>1</v>
      </c>
      <c r="I4490" s="139"/>
      <c r="J4490" s="750">
        <f t="shared" si="2820"/>
        <v>3.5979999999999994</v>
      </c>
    </row>
    <row r="4491" spans="1:10">
      <c r="A4491" s="1320"/>
      <c r="B4491" s="1321"/>
      <c r="C4491" s="1321"/>
      <c r="D4491" s="1322"/>
      <c r="E4491" s="119" t="str">
        <f t="shared" si="2802"/>
        <v>DOMICILIARIA 13</v>
      </c>
      <c r="F4491" s="637">
        <f t="shared" ref="F4491:G4491" si="2830">+F1880</f>
        <v>4.3099999999999996</v>
      </c>
      <c r="G4491" s="138">
        <f t="shared" si="2830"/>
        <v>0.7</v>
      </c>
      <c r="H4491" s="750">
        <f t="shared" si="2806"/>
        <v>1</v>
      </c>
      <c r="I4491" s="139"/>
      <c r="J4491" s="750">
        <f t="shared" si="2820"/>
        <v>3.0169999999999995</v>
      </c>
    </row>
    <row r="4492" spans="1:10">
      <c r="A4492" s="1320"/>
      <c r="B4492" s="1321"/>
      <c r="C4492" s="1321"/>
      <c r="D4492" s="1322"/>
      <c r="E4492" s="119" t="str">
        <f t="shared" si="2802"/>
        <v>P54 A P14</v>
      </c>
      <c r="F4492" s="637">
        <f t="shared" ref="F4492:G4492" si="2831">+F1881</f>
        <v>0</v>
      </c>
      <c r="G4492" s="138">
        <f t="shared" si="2831"/>
        <v>0</v>
      </c>
      <c r="H4492" s="750">
        <f t="shared" si="2806"/>
        <v>-0.65240000000000009</v>
      </c>
      <c r="I4492" s="139"/>
      <c r="J4492" s="750">
        <f t="shared" si="2820"/>
        <v>0</v>
      </c>
    </row>
    <row r="4493" spans="1:10">
      <c r="A4493" s="1320"/>
      <c r="B4493" s="1321"/>
      <c r="C4493" s="1321"/>
      <c r="D4493" s="1322"/>
      <c r="E4493" s="119" t="str">
        <f t="shared" si="2802"/>
        <v>DOMICILIARIA 1</v>
      </c>
      <c r="F4493" s="637">
        <f t="shared" ref="F4493:G4493" si="2832">+F1882</f>
        <v>5.33</v>
      </c>
      <c r="G4493" s="138">
        <f t="shared" si="2832"/>
        <v>0.7</v>
      </c>
      <c r="H4493" s="750">
        <f t="shared" si="2806"/>
        <v>1</v>
      </c>
      <c r="I4493" s="139"/>
      <c r="J4493" s="750">
        <f t="shared" si="2820"/>
        <v>3.7309999999999999</v>
      </c>
    </row>
    <row r="4494" spans="1:10">
      <c r="A4494" s="1320"/>
      <c r="B4494" s="1321"/>
      <c r="C4494" s="1321"/>
      <c r="D4494" s="1322"/>
      <c r="E4494" s="119" t="str">
        <f t="shared" si="2802"/>
        <v>DOMICILIARIA 2</v>
      </c>
      <c r="F4494" s="637">
        <f t="shared" ref="F4494:G4494" si="2833">+F1883</f>
        <v>4.29</v>
      </c>
      <c r="G4494" s="138">
        <f t="shared" si="2833"/>
        <v>0.7</v>
      </c>
      <c r="H4494" s="750">
        <f t="shared" si="2806"/>
        <v>1</v>
      </c>
      <c r="I4494" s="139"/>
      <c r="J4494" s="750">
        <f t="shared" si="2820"/>
        <v>3.0029999999999997</v>
      </c>
    </row>
    <row r="4495" spans="1:10">
      <c r="A4495" s="1320"/>
      <c r="B4495" s="1321"/>
      <c r="C4495" s="1321"/>
      <c r="D4495" s="1322"/>
      <c r="E4495" s="119" t="str">
        <f t="shared" si="2802"/>
        <v>DOMICILIARIA 3</v>
      </c>
      <c r="F4495" s="637">
        <f t="shared" ref="F4495:G4495" si="2834">+F1884</f>
        <v>5.53</v>
      </c>
      <c r="G4495" s="138">
        <f t="shared" si="2834"/>
        <v>0.7</v>
      </c>
      <c r="H4495" s="750">
        <f t="shared" si="2806"/>
        <v>1</v>
      </c>
      <c r="I4495" s="139"/>
      <c r="J4495" s="750">
        <f t="shared" si="2820"/>
        <v>3.871</v>
      </c>
    </row>
    <row r="4496" spans="1:10">
      <c r="A4496" s="1320"/>
      <c r="B4496" s="1321"/>
      <c r="C4496" s="1321"/>
      <c r="D4496" s="1322"/>
      <c r="E4496" s="119" t="str">
        <f t="shared" si="2802"/>
        <v>DOMICILIARIA 4</v>
      </c>
      <c r="F4496" s="637">
        <f t="shared" ref="F4496:G4496" si="2835">+F1885</f>
        <v>5.7</v>
      </c>
      <c r="G4496" s="138">
        <f t="shared" si="2835"/>
        <v>0.7</v>
      </c>
      <c r="H4496" s="750">
        <f t="shared" si="2806"/>
        <v>1</v>
      </c>
      <c r="I4496" s="139"/>
      <c r="J4496" s="750">
        <f t="shared" si="2820"/>
        <v>3.9899999999999998</v>
      </c>
    </row>
    <row r="4497" spans="1:10">
      <c r="A4497" s="1320"/>
      <c r="B4497" s="1321"/>
      <c r="C4497" s="1321"/>
      <c r="D4497" s="1322"/>
      <c r="E4497" s="119" t="str">
        <f t="shared" si="2802"/>
        <v>DOMICILIARIA 5</v>
      </c>
      <c r="F4497" s="637">
        <f t="shared" ref="F4497:G4497" si="2836">+F1886</f>
        <v>4.5</v>
      </c>
      <c r="G4497" s="138">
        <f t="shared" si="2836"/>
        <v>0.7</v>
      </c>
      <c r="H4497" s="750">
        <f t="shared" si="2806"/>
        <v>1</v>
      </c>
      <c r="I4497" s="139"/>
      <c r="J4497" s="750">
        <f t="shared" si="2820"/>
        <v>3.15</v>
      </c>
    </row>
    <row r="4498" spans="1:10">
      <c r="A4498" s="1320"/>
      <c r="B4498" s="1321"/>
      <c r="C4498" s="1321"/>
      <c r="D4498" s="1322"/>
      <c r="E4498" s="119" t="str">
        <f t="shared" si="2802"/>
        <v>DOMICILIARIA 6</v>
      </c>
      <c r="F4498" s="637">
        <f t="shared" ref="F4498:G4498" si="2837">+F1887</f>
        <v>5.38</v>
      </c>
      <c r="G4498" s="138">
        <f t="shared" si="2837"/>
        <v>0.7</v>
      </c>
      <c r="H4498" s="750">
        <f t="shared" si="2806"/>
        <v>1</v>
      </c>
      <c r="I4498" s="139"/>
      <c r="J4498" s="750">
        <f t="shared" si="2820"/>
        <v>3.7659999999999996</v>
      </c>
    </row>
    <row r="4499" spans="1:10">
      <c r="A4499" s="1320"/>
      <c r="B4499" s="1321"/>
      <c r="C4499" s="1321"/>
      <c r="D4499" s="1322"/>
      <c r="E4499" s="119" t="str">
        <f t="shared" si="2802"/>
        <v>P14 A P55</v>
      </c>
      <c r="F4499" s="637">
        <f t="shared" ref="F4499:G4499" si="2838">+F1888</f>
        <v>0</v>
      </c>
      <c r="G4499" s="138">
        <f t="shared" si="2838"/>
        <v>0</v>
      </c>
      <c r="H4499" s="750">
        <f t="shared" si="2806"/>
        <v>-0.65240000000000009</v>
      </c>
      <c r="I4499" s="139"/>
      <c r="J4499" s="750">
        <f t="shared" si="2820"/>
        <v>0</v>
      </c>
    </row>
    <row r="4500" spans="1:10">
      <c r="A4500" s="1320"/>
      <c r="B4500" s="1321"/>
      <c r="C4500" s="1321"/>
      <c r="D4500" s="1322"/>
      <c r="E4500" s="119" t="str">
        <f t="shared" si="2802"/>
        <v>DOMICILIARIA 1</v>
      </c>
      <c r="F4500" s="637">
        <f t="shared" ref="F4500:G4500" si="2839">+F1889</f>
        <v>4.54</v>
      </c>
      <c r="G4500" s="138">
        <f t="shared" si="2839"/>
        <v>0.7</v>
      </c>
      <c r="H4500" s="750">
        <f t="shared" si="2806"/>
        <v>0.97260000000000013</v>
      </c>
      <c r="I4500" s="139"/>
      <c r="J4500" s="750">
        <f t="shared" si="2820"/>
        <v>3.0909228000000004</v>
      </c>
    </row>
    <row r="4501" spans="1:10">
      <c r="A4501" s="1320"/>
      <c r="B4501" s="1321"/>
      <c r="C4501" s="1321"/>
      <c r="D4501" s="1322"/>
      <c r="E4501" s="119" t="str">
        <f t="shared" si="2802"/>
        <v>DOMICILIARIA 2</v>
      </c>
      <c r="F4501" s="637">
        <f t="shared" ref="F4501:G4501" si="2840">+F1890</f>
        <v>4.5199999999999996</v>
      </c>
      <c r="G4501" s="138">
        <f t="shared" si="2840"/>
        <v>0.7</v>
      </c>
      <c r="H4501" s="750">
        <f t="shared" si="2806"/>
        <v>0.97260000000000013</v>
      </c>
      <c r="I4501" s="139"/>
      <c r="J4501" s="750">
        <f t="shared" si="2820"/>
        <v>3.0773064000000003</v>
      </c>
    </row>
    <row r="4502" spans="1:10">
      <c r="A4502" s="1320"/>
      <c r="B4502" s="1321"/>
      <c r="C4502" s="1321"/>
      <c r="D4502" s="1322"/>
      <c r="E4502" s="119" t="str">
        <f t="shared" si="2802"/>
        <v>DOMICILIARIA 3</v>
      </c>
      <c r="F4502" s="637">
        <f t="shared" ref="F4502:G4502" si="2841">+F1891</f>
        <v>4.66</v>
      </c>
      <c r="G4502" s="138">
        <f t="shared" si="2841"/>
        <v>0.7</v>
      </c>
      <c r="H4502" s="750">
        <f t="shared" si="2806"/>
        <v>0.97260000000000013</v>
      </c>
      <c r="I4502" s="139"/>
      <c r="J4502" s="750">
        <f t="shared" si="2820"/>
        <v>3.1726212000000005</v>
      </c>
    </row>
    <row r="4503" spans="1:10">
      <c r="A4503" s="1320"/>
      <c r="B4503" s="1321"/>
      <c r="C4503" s="1321"/>
      <c r="D4503" s="1322"/>
      <c r="E4503" s="119" t="str">
        <f t="shared" si="2802"/>
        <v>DOMICILIARIA 4</v>
      </c>
      <c r="F4503" s="637">
        <f t="shared" ref="F4503:G4503" si="2842">+F1892</f>
        <v>4.43</v>
      </c>
      <c r="G4503" s="138">
        <f t="shared" si="2842"/>
        <v>0.7</v>
      </c>
      <c r="H4503" s="750">
        <f t="shared" si="2806"/>
        <v>0.97260000000000013</v>
      </c>
      <c r="I4503" s="139"/>
      <c r="J4503" s="750">
        <f t="shared" si="2820"/>
        <v>3.0160326</v>
      </c>
    </row>
    <row r="4504" spans="1:10">
      <c r="A4504" s="1320"/>
      <c r="B4504" s="1321"/>
      <c r="C4504" s="1321"/>
      <c r="D4504" s="1322"/>
      <c r="E4504" s="119" t="str">
        <f t="shared" si="2802"/>
        <v>DOMICILIARIA 5</v>
      </c>
      <c r="F4504" s="637">
        <f t="shared" ref="F4504:G4504" si="2843">+F1893</f>
        <v>10</v>
      </c>
      <c r="G4504" s="138">
        <f t="shared" si="2843"/>
        <v>0.7</v>
      </c>
      <c r="H4504" s="750">
        <f t="shared" si="2806"/>
        <v>0.97260000000000013</v>
      </c>
      <c r="I4504" s="139"/>
      <c r="J4504" s="750">
        <f t="shared" si="2820"/>
        <v>6.8082000000000011</v>
      </c>
    </row>
    <row r="4505" spans="1:10">
      <c r="A4505" s="1320"/>
      <c r="B4505" s="1321"/>
      <c r="C4505" s="1321"/>
      <c r="D4505" s="1322"/>
      <c r="E4505" s="119" t="str">
        <f t="shared" si="2802"/>
        <v>DOMICILIARIA 6</v>
      </c>
      <c r="F4505" s="637">
        <f t="shared" ref="F4505:G4505" si="2844">+F1894</f>
        <v>5.15</v>
      </c>
      <c r="G4505" s="138">
        <f t="shared" si="2844"/>
        <v>0.7</v>
      </c>
      <c r="H4505" s="750">
        <f t="shared" si="2806"/>
        <v>0.97260000000000013</v>
      </c>
      <c r="I4505" s="139"/>
      <c r="J4505" s="750">
        <f t="shared" si="2820"/>
        <v>3.5062230000000003</v>
      </c>
    </row>
    <row r="4506" spans="1:10">
      <c r="A4506" s="1320"/>
      <c r="B4506" s="1321"/>
      <c r="C4506" s="1321"/>
      <c r="D4506" s="1322"/>
      <c r="E4506" s="119" t="str">
        <f t="shared" si="2802"/>
        <v>DOMICILIARIA 7</v>
      </c>
      <c r="F4506" s="637">
        <f t="shared" ref="F4506:G4506" si="2845">+F1895</f>
        <v>5.88</v>
      </c>
      <c r="G4506" s="138">
        <f t="shared" si="2845"/>
        <v>0.7</v>
      </c>
      <c r="H4506" s="750">
        <f t="shared" si="2806"/>
        <v>0.97260000000000013</v>
      </c>
      <c r="I4506" s="139"/>
      <c r="J4506" s="750">
        <f t="shared" si="2820"/>
        <v>4.0032215999999998</v>
      </c>
    </row>
    <row r="4507" spans="1:10">
      <c r="A4507" s="1320"/>
      <c r="B4507" s="1321"/>
      <c r="C4507" s="1321"/>
      <c r="D4507" s="1322"/>
      <c r="E4507" s="119" t="str">
        <f t="shared" si="2802"/>
        <v>DOMICILIARIA 8</v>
      </c>
      <c r="F4507" s="637">
        <f t="shared" ref="F4507:G4507" si="2846">+F1896</f>
        <v>5.74</v>
      </c>
      <c r="G4507" s="138">
        <f t="shared" si="2846"/>
        <v>0.7</v>
      </c>
      <c r="H4507" s="750">
        <f t="shared" si="2806"/>
        <v>0.97260000000000013</v>
      </c>
      <c r="I4507" s="139"/>
      <c r="J4507" s="750">
        <f t="shared" si="2820"/>
        <v>3.9079068000000001</v>
      </c>
    </row>
    <row r="4508" spans="1:10">
      <c r="A4508" s="1320"/>
      <c r="B4508" s="1321"/>
      <c r="C4508" s="1321"/>
      <c r="D4508" s="1322"/>
      <c r="E4508" s="119" t="str">
        <f t="shared" si="2802"/>
        <v>DOMICILIARIA 9</v>
      </c>
      <c r="F4508" s="637">
        <f t="shared" ref="F4508:G4508" si="2847">+F1897</f>
        <v>5.68</v>
      </c>
      <c r="G4508" s="138">
        <f t="shared" si="2847"/>
        <v>0.7</v>
      </c>
      <c r="H4508" s="750">
        <f t="shared" si="2806"/>
        <v>0.97260000000000013</v>
      </c>
      <c r="I4508" s="139"/>
      <c r="J4508" s="750">
        <f t="shared" si="2820"/>
        <v>3.8670575999999999</v>
      </c>
    </row>
    <row r="4509" spans="1:10">
      <c r="A4509" s="1320"/>
      <c r="B4509" s="1321"/>
      <c r="C4509" s="1321"/>
      <c r="D4509" s="1322"/>
      <c r="E4509" s="119" t="str">
        <f t="shared" si="2802"/>
        <v>DOMICILIARIA 10</v>
      </c>
      <c r="F4509" s="637">
        <f t="shared" ref="F4509:G4509" si="2848">+F1898</f>
        <v>5.85</v>
      </c>
      <c r="G4509" s="138">
        <f t="shared" si="2848"/>
        <v>0.7</v>
      </c>
      <c r="H4509" s="750">
        <f t="shared" si="2806"/>
        <v>0.97260000000000013</v>
      </c>
      <c r="I4509" s="139"/>
      <c r="J4509" s="750">
        <f t="shared" si="2820"/>
        <v>3.9827970000000001</v>
      </c>
    </row>
    <row r="4510" spans="1:10">
      <c r="A4510" s="1320"/>
      <c r="B4510" s="1321"/>
      <c r="C4510" s="1321"/>
      <c r="D4510" s="1322"/>
      <c r="E4510" s="119" t="str">
        <f t="shared" si="2802"/>
        <v>DOMICILIARIA 11</v>
      </c>
      <c r="F4510" s="637">
        <f t="shared" ref="F4510:G4510" si="2849">+F1899</f>
        <v>9.8000000000000007</v>
      </c>
      <c r="G4510" s="138">
        <f t="shared" si="2849"/>
        <v>0.7</v>
      </c>
      <c r="H4510" s="750">
        <f t="shared" si="2806"/>
        <v>0.97260000000000013</v>
      </c>
      <c r="I4510" s="139"/>
      <c r="J4510" s="750">
        <f t="shared" si="2820"/>
        <v>6.6720360000000012</v>
      </c>
    </row>
    <row r="4511" spans="1:10">
      <c r="A4511" s="1320"/>
      <c r="B4511" s="1321"/>
      <c r="C4511" s="1321"/>
      <c r="D4511" s="1322"/>
      <c r="E4511" s="119" t="str">
        <f t="shared" si="2802"/>
        <v>DOMICILIARIA 12</v>
      </c>
      <c r="F4511" s="637">
        <f t="shared" ref="F4511:G4511" si="2850">+F1900</f>
        <v>6.03</v>
      </c>
      <c r="G4511" s="138">
        <f t="shared" si="2850"/>
        <v>0.7</v>
      </c>
      <c r="H4511" s="750">
        <f t="shared" si="2806"/>
        <v>0.97260000000000013</v>
      </c>
      <c r="I4511" s="139"/>
      <c r="J4511" s="750">
        <f t="shared" si="2820"/>
        <v>4.1053446000000005</v>
      </c>
    </row>
    <row r="4512" spans="1:10">
      <c r="A4512" s="1320"/>
      <c r="B4512" s="1321"/>
      <c r="C4512" s="1321"/>
      <c r="D4512" s="1322"/>
      <c r="E4512" s="119" t="str">
        <f t="shared" si="2802"/>
        <v>P55 A P4</v>
      </c>
      <c r="F4512" s="637">
        <f t="shared" ref="F4512:G4512" si="2851">+F1901</f>
        <v>0</v>
      </c>
      <c r="G4512" s="138">
        <f t="shared" si="2851"/>
        <v>0</v>
      </c>
      <c r="H4512" s="750">
        <f t="shared" si="2806"/>
        <v>-0.65240000000000009</v>
      </c>
      <c r="I4512" s="139"/>
      <c r="J4512" s="750">
        <f t="shared" si="2820"/>
        <v>0</v>
      </c>
    </row>
    <row r="4513" spans="1:10">
      <c r="A4513" s="1320"/>
      <c r="B4513" s="1321"/>
      <c r="C4513" s="1321"/>
      <c r="D4513" s="1322"/>
      <c r="E4513" s="119" t="str">
        <f t="shared" si="2802"/>
        <v>DOMICILIARIA 1</v>
      </c>
      <c r="F4513" s="637">
        <f t="shared" ref="F4513:G4513" si="2852">+F1902</f>
        <v>4.47</v>
      </c>
      <c r="G4513" s="138">
        <f t="shared" si="2852"/>
        <v>0.7</v>
      </c>
      <c r="H4513" s="750">
        <f t="shared" si="2806"/>
        <v>0.92260000000000031</v>
      </c>
      <c r="I4513" s="139"/>
      <c r="J4513" s="750">
        <f t="shared" si="2820"/>
        <v>2.8868154000000006</v>
      </c>
    </row>
    <row r="4514" spans="1:10">
      <c r="A4514" s="1320"/>
      <c r="B4514" s="1321"/>
      <c r="C4514" s="1321"/>
      <c r="D4514" s="1322"/>
      <c r="E4514" s="119" t="str">
        <f t="shared" si="2802"/>
        <v>DOMICILIARIA 2</v>
      </c>
      <c r="F4514" s="637">
        <f t="shared" ref="F4514:G4514" si="2853">+F1903</f>
        <v>5.32</v>
      </c>
      <c r="G4514" s="138">
        <f t="shared" si="2853"/>
        <v>0.7</v>
      </c>
      <c r="H4514" s="750">
        <f t="shared" si="2806"/>
        <v>0.92260000000000031</v>
      </c>
      <c r="I4514" s="139"/>
      <c r="J4514" s="750">
        <f t="shared" si="2820"/>
        <v>3.4357624000000011</v>
      </c>
    </row>
    <row r="4515" spans="1:10">
      <c r="A4515" s="1320"/>
      <c r="B4515" s="1321"/>
      <c r="C4515" s="1321"/>
      <c r="D4515" s="1322"/>
      <c r="E4515" s="119" t="str">
        <f t="shared" si="2802"/>
        <v>DOMICILIARIA 3</v>
      </c>
      <c r="F4515" s="637">
        <f t="shared" ref="F4515:G4515" si="2854">+F1904</f>
        <v>5.48</v>
      </c>
      <c r="G4515" s="138">
        <f t="shared" si="2854"/>
        <v>0.7</v>
      </c>
      <c r="H4515" s="750">
        <f t="shared" si="2806"/>
        <v>0.92260000000000031</v>
      </c>
      <c r="I4515" s="139"/>
      <c r="J4515" s="750">
        <f t="shared" si="2820"/>
        <v>3.5390936000000011</v>
      </c>
    </row>
    <row r="4516" spans="1:10">
      <c r="A4516" s="1320"/>
      <c r="B4516" s="1321"/>
      <c r="C4516" s="1321"/>
      <c r="D4516" s="1322"/>
      <c r="E4516" s="119" t="str">
        <f t="shared" si="2802"/>
        <v>DOMICILIARIA 4</v>
      </c>
      <c r="F4516" s="637">
        <f t="shared" ref="F4516:G4516" si="2855">+F1905</f>
        <v>4.72</v>
      </c>
      <c r="G4516" s="138">
        <f t="shared" si="2855"/>
        <v>0.7</v>
      </c>
      <c r="H4516" s="750">
        <f t="shared" si="2806"/>
        <v>0.92260000000000031</v>
      </c>
      <c r="I4516" s="139"/>
      <c r="J4516" s="750">
        <f t="shared" si="2820"/>
        <v>3.0482704000000007</v>
      </c>
    </row>
    <row r="4517" spans="1:10">
      <c r="A4517" s="1320"/>
      <c r="B4517" s="1321"/>
      <c r="C4517" s="1321"/>
      <c r="D4517" s="1322"/>
      <c r="E4517" s="119" t="str">
        <f t="shared" si="2802"/>
        <v>DOMICILIARIA 5</v>
      </c>
      <c r="F4517" s="637">
        <f t="shared" ref="F4517:G4517" si="2856">+F1906</f>
        <v>5.66</v>
      </c>
      <c r="G4517" s="138">
        <f t="shared" si="2856"/>
        <v>0.7</v>
      </c>
      <c r="H4517" s="750">
        <f t="shared" si="2806"/>
        <v>0.92260000000000031</v>
      </c>
      <c r="I4517" s="139"/>
      <c r="J4517" s="750">
        <f t="shared" si="2820"/>
        <v>3.655341200000001</v>
      </c>
    </row>
    <row r="4518" spans="1:10">
      <c r="A4518" s="1320"/>
      <c r="B4518" s="1321"/>
      <c r="C4518" s="1321"/>
      <c r="D4518" s="1322"/>
      <c r="E4518" s="119" t="str">
        <f t="shared" si="2802"/>
        <v>DOMICILIARIA 6</v>
      </c>
      <c r="F4518" s="637">
        <f t="shared" ref="F4518:G4518" si="2857">+F1907</f>
        <v>4.83</v>
      </c>
      <c r="G4518" s="138">
        <f t="shared" si="2857"/>
        <v>0.7</v>
      </c>
      <c r="H4518" s="750">
        <f t="shared" si="2806"/>
        <v>0.92260000000000031</v>
      </c>
      <c r="I4518" s="139"/>
      <c r="J4518" s="750">
        <f t="shared" si="2820"/>
        <v>3.1193106000000008</v>
      </c>
    </row>
    <row r="4519" spans="1:10">
      <c r="A4519" s="1320"/>
      <c r="B4519" s="1321"/>
      <c r="C4519" s="1321"/>
      <c r="D4519" s="1322"/>
      <c r="E4519" s="119" t="str">
        <f t="shared" si="2802"/>
        <v>DOMICILIARIA 7</v>
      </c>
      <c r="F4519" s="637">
        <f t="shared" ref="F4519:G4519" si="2858">+F1908</f>
        <v>5.72</v>
      </c>
      <c r="G4519" s="138">
        <f t="shared" si="2858"/>
        <v>0.7</v>
      </c>
      <c r="H4519" s="750">
        <f t="shared" si="2806"/>
        <v>0.92260000000000031</v>
      </c>
      <c r="I4519" s="139"/>
      <c r="J4519" s="750">
        <f t="shared" si="2820"/>
        <v>3.6940904000000008</v>
      </c>
    </row>
    <row r="4520" spans="1:10">
      <c r="A4520" s="1320"/>
      <c r="B4520" s="1321"/>
      <c r="C4520" s="1321"/>
      <c r="D4520" s="1322"/>
      <c r="E4520" s="119" t="str">
        <f t="shared" si="2802"/>
        <v>DOMICILIARIA 8</v>
      </c>
      <c r="F4520" s="637">
        <f t="shared" ref="F4520:G4520" si="2859">+F1909</f>
        <v>5.19</v>
      </c>
      <c r="G4520" s="138">
        <f t="shared" si="2859"/>
        <v>0.7</v>
      </c>
      <c r="H4520" s="750">
        <f t="shared" si="2806"/>
        <v>0.92260000000000031</v>
      </c>
      <c r="I4520" s="139"/>
      <c r="J4520" s="750">
        <f t="shared" si="2820"/>
        <v>3.3518058000000011</v>
      </c>
    </row>
    <row r="4521" spans="1:10">
      <c r="A4521" s="1320"/>
      <c r="B4521" s="1321"/>
      <c r="C4521" s="1321"/>
      <c r="D4521" s="1322"/>
      <c r="E4521" s="119" t="str">
        <f t="shared" si="2802"/>
        <v>DOMICILIARIA 9</v>
      </c>
      <c r="F4521" s="637">
        <f t="shared" ref="F4521:G4521" si="2860">+F1910</f>
        <v>5.35</v>
      </c>
      <c r="G4521" s="138">
        <f t="shared" si="2860"/>
        <v>0.7</v>
      </c>
      <c r="H4521" s="750">
        <f t="shared" si="2806"/>
        <v>0.92260000000000031</v>
      </c>
      <c r="I4521" s="139"/>
      <c r="J4521" s="750">
        <f t="shared" si="2820"/>
        <v>3.455137000000001</v>
      </c>
    </row>
    <row r="4522" spans="1:10">
      <c r="A4522" s="1320"/>
      <c r="B4522" s="1321"/>
      <c r="C4522" s="1321"/>
      <c r="D4522" s="1322"/>
      <c r="E4522" s="119" t="str">
        <f t="shared" si="2802"/>
        <v>DOMICILIARIA 10</v>
      </c>
      <c r="F4522" s="637">
        <f t="shared" ref="F4522:G4522" si="2861">+F1911</f>
        <v>6.13</v>
      </c>
      <c r="G4522" s="138">
        <f t="shared" si="2861"/>
        <v>0.7</v>
      </c>
      <c r="H4522" s="750">
        <f t="shared" si="2806"/>
        <v>0.92260000000000031</v>
      </c>
      <c r="I4522" s="139"/>
      <c r="J4522" s="750">
        <f t="shared" si="2820"/>
        <v>3.9588766000000009</v>
      </c>
    </row>
    <row r="4523" spans="1:10">
      <c r="A4523" s="1320"/>
      <c r="B4523" s="1321"/>
      <c r="C4523" s="1321"/>
      <c r="D4523" s="1322"/>
      <c r="E4523" s="119" t="str">
        <f t="shared" si="2802"/>
        <v>DOMICILIARIA 11</v>
      </c>
      <c r="F4523" s="637">
        <f t="shared" ref="F4523:G4523" si="2862">+F1912</f>
        <v>5.6</v>
      </c>
      <c r="G4523" s="138">
        <f t="shared" si="2862"/>
        <v>0.7</v>
      </c>
      <c r="H4523" s="750">
        <f t="shared" si="2806"/>
        <v>0.92260000000000031</v>
      </c>
      <c r="I4523" s="139"/>
      <c r="J4523" s="750">
        <f t="shared" si="2820"/>
        <v>3.6165920000000007</v>
      </c>
    </row>
    <row r="4524" spans="1:10">
      <c r="A4524" s="1320"/>
      <c r="B4524" s="1321"/>
      <c r="C4524" s="1321"/>
      <c r="D4524" s="1322"/>
      <c r="E4524" s="119" t="str">
        <f t="shared" si="2802"/>
        <v>DOMICILIARIA 12</v>
      </c>
      <c r="F4524" s="637">
        <f t="shared" ref="F4524:G4524" si="2863">+F1913</f>
        <v>6.1</v>
      </c>
      <c r="G4524" s="138">
        <f t="shared" si="2863"/>
        <v>0.7</v>
      </c>
      <c r="H4524" s="750">
        <f t="shared" si="2806"/>
        <v>0.92260000000000031</v>
      </c>
      <c r="I4524" s="139"/>
      <c r="J4524" s="750">
        <f t="shared" si="2820"/>
        <v>3.9395020000000009</v>
      </c>
    </row>
    <row r="4525" spans="1:10">
      <c r="A4525" s="1320"/>
      <c r="B4525" s="1321"/>
      <c r="C4525" s="1321"/>
      <c r="D4525" s="1322"/>
      <c r="E4525" s="119" t="str">
        <f t="shared" si="2802"/>
        <v>DOMICILIARIA 13</v>
      </c>
      <c r="F4525" s="637">
        <f t="shared" ref="F4525:G4525" si="2864">+F1914</f>
        <v>4.97</v>
      </c>
      <c r="G4525" s="138">
        <f t="shared" si="2864"/>
        <v>0.7</v>
      </c>
      <c r="H4525" s="750">
        <f t="shared" si="2806"/>
        <v>0.92260000000000031</v>
      </c>
      <c r="I4525" s="139"/>
      <c r="J4525" s="750">
        <f t="shared" si="2820"/>
        <v>3.2097254000000008</v>
      </c>
    </row>
    <row r="4526" spans="1:10">
      <c r="A4526" s="1320"/>
      <c r="B4526" s="1321"/>
      <c r="C4526" s="1321"/>
      <c r="D4526" s="1322"/>
      <c r="E4526" s="119" t="str">
        <f t="shared" si="2802"/>
        <v>DOMICILIARIA 14</v>
      </c>
      <c r="F4526" s="637">
        <f t="shared" ref="F4526:G4526" si="2865">+F1915</f>
        <v>5.39</v>
      </c>
      <c r="G4526" s="138">
        <f t="shared" si="2865"/>
        <v>0.7</v>
      </c>
      <c r="H4526" s="750">
        <f t="shared" si="2806"/>
        <v>0.92260000000000031</v>
      </c>
      <c r="I4526" s="139"/>
      <c r="J4526" s="750">
        <f t="shared" si="2820"/>
        <v>3.4809698000000009</v>
      </c>
    </row>
    <row r="4527" spans="1:10">
      <c r="A4527" s="1320"/>
      <c r="B4527" s="1321"/>
      <c r="C4527" s="1321"/>
      <c r="D4527" s="1322"/>
      <c r="E4527" s="119" t="str">
        <f t="shared" si="2802"/>
        <v>DOMICILIARIA 15</v>
      </c>
      <c r="F4527" s="637">
        <f t="shared" ref="F4527:G4527" si="2866">+F1916</f>
        <v>5.22</v>
      </c>
      <c r="G4527" s="138">
        <f t="shared" si="2866"/>
        <v>0.7</v>
      </c>
      <c r="H4527" s="750">
        <f t="shared" si="2806"/>
        <v>0.92260000000000031</v>
      </c>
      <c r="I4527" s="139"/>
      <c r="J4527" s="750">
        <f t="shared" si="2820"/>
        <v>3.3711804000000005</v>
      </c>
    </row>
    <row r="4528" spans="1:10">
      <c r="A4528" s="1320"/>
      <c r="B4528" s="1321"/>
      <c r="C4528" s="1321"/>
      <c r="D4528" s="1322"/>
      <c r="E4528" s="119" t="str">
        <f t="shared" si="2802"/>
        <v>P4 A P1</v>
      </c>
      <c r="F4528" s="637">
        <f t="shared" ref="F4528:G4528" si="2867">+F1917</f>
        <v>0</v>
      </c>
      <c r="G4528" s="138">
        <f t="shared" si="2867"/>
        <v>0</v>
      </c>
      <c r="H4528" s="750"/>
      <c r="I4528" s="139"/>
      <c r="J4528" s="750">
        <f t="shared" si="2820"/>
        <v>0</v>
      </c>
    </row>
    <row r="4529" spans="1:10">
      <c r="A4529" s="1320"/>
      <c r="B4529" s="1321"/>
      <c r="C4529" s="1321"/>
      <c r="D4529" s="1322"/>
      <c r="E4529" s="119" t="str">
        <f t="shared" si="2802"/>
        <v>DOMICILIARIA 1</v>
      </c>
      <c r="F4529" s="637">
        <f t="shared" ref="F4529:G4529" si="2868">+F1918</f>
        <v>4.55</v>
      </c>
      <c r="G4529" s="138">
        <f t="shared" si="2868"/>
        <v>0.7</v>
      </c>
      <c r="H4529" s="750"/>
      <c r="I4529" s="139"/>
      <c r="J4529" s="750">
        <f t="shared" si="2820"/>
        <v>0</v>
      </c>
    </row>
    <row r="4530" spans="1:10">
      <c r="A4530" s="1320"/>
      <c r="B4530" s="1321"/>
      <c r="C4530" s="1321"/>
      <c r="D4530" s="1322"/>
      <c r="E4530" s="119" t="str">
        <f t="shared" ref="E4530:E4593" si="2869">E1919</f>
        <v>DOMICILIARIA 2</v>
      </c>
      <c r="F4530" s="637">
        <f t="shared" ref="F4530:G4530" si="2870">+F1919</f>
        <v>4.3330000000000002</v>
      </c>
      <c r="G4530" s="138">
        <f t="shared" si="2870"/>
        <v>0.7</v>
      </c>
      <c r="H4530" s="750"/>
      <c r="I4530" s="139"/>
      <c r="J4530" s="750">
        <f t="shared" si="2820"/>
        <v>0</v>
      </c>
    </row>
    <row r="4531" spans="1:10">
      <c r="A4531" s="1320"/>
      <c r="B4531" s="1321"/>
      <c r="C4531" s="1321"/>
      <c r="D4531" s="1322"/>
      <c r="E4531" s="119" t="str">
        <f t="shared" si="2869"/>
        <v>DOMICILIARIA 3</v>
      </c>
      <c r="F4531" s="637">
        <f t="shared" ref="F4531:G4531" si="2871">+F1920</f>
        <v>4.8899999999999997</v>
      </c>
      <c r="G4531" s="138">
        <f t="shared" si="2871"/>
        <v>0.7</v>
      </c>
      <c r="H4531" s="750"/>
      <c r="I4531" s="139"/>
      <c r="J4531" s="750">
        <f t="shared" si="2820"/>
        <v>0</v>
      </c>
    </row>
    <row r="4532" spans="1:10">
      <c r="A4532" s="1320"/>
      <c r="B4532" s="1321"/>
      <c r="C4532" s="1321"/>
      <c r="D4532" s="1322"/>
      <c r="E4532" s="119" t="str">
        <f t="shared" si="2869"/>
        <v>DOMICILIARIA 4</v>
      </c>
      <c r="F4532" s="637">
        <f t="shared" ref="F4532:G4532" si="2872">+F1921</f>
        <v>4.18</v>
      </c>
      <c r="G4532" s="138">
        <f t="shared" si="2872"/>
        <v>0.7</v>
      </c>
      <c r="H4532" s="750"/>
      <c r="I4532" s="139"/>
      <c r="J4532" s="750">
        <f t="shared" si="2820"/>
        <v>0</v>
      </c>
    </row>
    <row r="4533" spans="1:10">
      <c r="A4533" s="1320"/>
      <c r="B4533" s="1321"/>
      <c r="C4533" s="1321"/>
      <c r="D4533" s="1322"/>
      <c r="E4533" s="119" t="str">
        <f t="shared" si="2869"/>
        <v>DOMICILIARIA 5</v>
      </c>
      <c r="F4533" s="637">
        <f t="shared" ref="F4533:G4533" si="2873">+F1922</f>
        <v>4.24</v>
      </c>
      <c r="G4533" s="138">
        <f t="shared" si="2873"/>
        <v>0.7</v>
      </c>
      <c r="H4533" s="750"/>
      <c r="I4533" s="139"/>
      <c r="J4533" s="750">
        <f t="shared" si="2820"/>
        <v>0</v>
      </c>
    </row>
    <row r="4534" spans="1:10">
      <c r="A4534" s="1320"/>
      <c r="B4534" s="1321"/>
      <c r="C4534" s="1321"/>
      <c r="D4534" s="1322"/>
      <c r="E4534" s="119" t="str">
        <f t="shared" si="2869"/>
        <v>DOMICILIARIA 6</v>
      </c>
      <c r="F4534" s="637">
        <f t="shared" ref="F4534:G4534" si="2874">+F1923</f>
        <v>5.54</v>
      </c>
      <c r="G4534" s="138">
        <f t="shared" si="2874"/>
        <v>0.7</v>
      </c>
      <c r="H4534" s="750"/>
      <c r="I4534" s="139"/>
      <c r="J4534" s="750">
        <f t="shared" si="2820"/>
        <v>0</v>
      </c>
    </row>
    <row r="4535" spans="1:10">
      <c r="A4535" s="1320"/>
      <c r="B4535" s="1321"/>
      <c r="C4535" s="1321"/>
      <c r="D4535" s="1322"/>
      <c r="E4535" s="119" t="str">
        <f t="shared" si="2869"/>
        <v>DOMICILIARIA 7</v>
      </c>
      <c r="F4535" s="637">
        <f t="shared" ref="F4535:G4535" si="2875">+F1924</f>
        <v>4.6500000000000004</v>
      </c>
      <c r="G4535" s="138">
        <f t="shared" si="2875"/>
        <v>0.7</v>
      </c>
      <c r="H4535" s="750"/>
      <c r="I4535" s="139"/>
      <c r="J4535" s="750">
        <f t="shared" si="2820"/>
        <v>0</v>
      </c>
    </row>
    <row r="4536" spans="1:10">
      <c r="A4536" s="1320"/>
      <c r="B4536" s="1321"/>
      <c r="C4536" s="1321"/>
      <c r="D4536" s="1322"/>
      <c r="E4536" s="119" t="str">
        <f t="shared" si="2869"/>
        <v>DOMICILIARIA 8</v>
      </c>
      <c r="F4536" s="637">
        <f t="shared" ref="F4536:G4536" si="2876">+F1925</f>
        <v>5.47</v>
      </c>
      <c r="G4536" s="138">
        <f t="shared" si="2876"/>
        <v>0.7</v>
      </c>
      <c r="H4536" s="750"/>
      <c r="I4536" s="139"/>
      <c r="J4536" s="750">
        <f t="shared" si="2820"/>
        <v>0</v>
      </c>
    </row>
    <row r="4537" spans="1:10">
      <c r="A4537" s="1320"/>
      <c r="B4537" s="1321"/>
      <c r="C4537" s="1321"/>
      <c r="D4537" s="1322"/>
      <c r="E4537" s="119" t="str">
        <f t="shared" si="2869"/>
        <v>DOMICILIARIA 9</v>
      </c>
      <c r="F4537" s="637">
        <f t="shared" ref="F4537:G4537" si="2877">+F1926</f>
        <v>4.88</v>
      </c>
      <c r="G4537" s="138">
        <f t="shared" si="2877"/>
        <v>0.7</v>
      </c>
      <c r="H4537" s="750"/>
      <c r="I4537" s="139"/>
      <c r="J4537" s="750">
        <f t="shared" si="2820"/>
        <v>0</v>
      </c>
    </row>
    <row r="4538" spans="1:10">
      <c r="A4538" s="1320"/>
      <c r="B4538" s="1321"/>
      <c r="C4538" s="1321"/>
      <c r="D4538" s="1322"/>
      <c r="E4538" s="119" t="str">
        <f t="shared" si="2869"/>
        <v>DOMICILIARIA 10</v>
      </c>
      <c r="F4538" s="637">
        <f t="shared" ref="F4538:G4538" si="2878">+F1927</f>
        <v>5.03</v>
      </c>
      <c r="G4538" s="138">
        <f t="shared" si="2878"/>
        <v>0.7</v>
      </c>
      <c r="H4538" s="750"/>
      <c r="I4538" s="139"/>
      <c r="J4538" s="750">
        <f t="shared" si="2820"/>
        <v>0</v>
      </c>
    </row>
    <row r="4539" spans="1:10">
      <c r="A4539" s="1320"/>
      <c r="B4539" s="1321"/>
      <c r="C4539" s="1321"/>
      <c r="D4539" s="1322"/>
      <c r="E4539" s="119" t="str">
        <f t="shared" si="2869"/>
        <v>DOMICILIARIA 11</v>
      </c>
      <c r="F4539" s="637">
        <f t="shared" ref="F4539:G4539" si="2879">+F1928</f>
        <v>5.26</v>
      </c>
      <c r="G4539" s="138">
        <f t="shared" si="2879"/>
        <v>0.7</v>
      </c>
      <c r="H4539" s="750"/>
      <c r="I4539" s="139"/>
      <c r="J4539" s="750">
        <f t="shared" si="2820"/>
        <v>0</v>
      </c>
    </row>
    <row r="4540" spans="1:10">
      <c r="A4540" s="1320"/>
      <c r="B4540" s="1321"/>
      <c r="C4540" s="1321"/>
      <c r="D4540" s="1322"/>
      <c r="E4540" s="119" t="str">
        <f t="shared" si="2869"/>
        <v>P48 A P41</v>
      </c>
      <c r="F4540" s="637">
        <f t="shared" ref="F4540:G4540" si="2880">+F1929</f>
        <v>0</v>
      </c>
      <c r="G4540" s="138">
        <f t="shared" si="2880"/>
        <v>0</v>
      </c>
      <c r="H4540" s="750"/>
      <c r="I4540" s="139"/>
      <c r="J4540" s="750">
        <f t="shared" si="2820"/>
        <v>0</v>
      </c>
    </row>
    <row r="4541" spans="1:10">
      <c r="A4541" s="1320"/>
      <c r="B4541" s="1321"/>
      <c r="C4541" s="1321"/>
      <c r="D4541" s="1322"/>
      <c r="E4541" s="119" t="str">
        <f t="shared" si="2869"/>
        <v>DOMICILIARIA 1</v>
      </c>
      <c r="F4541" s="637">
        <f t="shared" ref="F4541:G4541" si="2881">+F1930</f>
        <v>7.87</v>
      </c>
      <c r="G4541" s="138">
        <f t="shared" si="2881"/>
        <v>0.7</v>
      </c>
      <c r="H4541" s="750">
        <f t="shared" ref="H4541:H4595" si="2882">1+M5411</f>
        <v>0.97260000000000013</v>
      </c>
      <c r="I4541" s="139"/>
      <c r="J4541" s="750">
        <f t="shared" si="2820"/>
        <v>5.3580534000000002</v>
      </c>
    </row>
    <row r="4542" spans="1:10">
      <c r="A4542" s="1320"/>
      <c r="B4542" s="1321"/>
      <c r="C4542" s="1321"/>
      <c r="D4542" s="1322"/>
      <c r="E4542" s="119" t="str">
        <f t="shared" si="2869"/>
        <v>DOMICILIARIA 2</v>
      </c>
      <c r="F4542" s="637">
        <f t="shared" ref="F4542:G4542" si="2883">+F1931</f>
        <v>5.76</v>
      </c>
      <c r="G4542" s="138">
        <f t="shared" si="2883"/>
        <v>0.7</v>
      </c>
      <c r="H4542" s="750">
        <f t="shared" si="2882"/>
        <v>0.97260000000000013</v>
      </c>
      <c r="I4542" s="139"/>
      <c r="J4542" s="750">
        <f t="shared" si="2820"/>
        <v>3.9215232000000007</v>
      </c>
    </row>
    <row r="4543" spans="1:10">
      <c r="A4543" s="1320"/>
      <c r="B4543" s="1321"/>
      <c r="C4543" s="1321"/>
      <c r="D4543" s="1322"/>
      <c r="E4543" s="119" t="str">
        <f t="shared" si="2869"/>
        <v>DOMICILIARIA 3</v>
      </c>
      <c r="F4543" s="637">
        <f t="shared" ref="F4543:G4543" si="2884">+F1932</f>
        <v>5.39</v>
      </c>
      <c r="G4543" s="138">
        <f t="shared" si="2884"/>
        <v>0.7</v>
      </c>
      <c r="H4543" s="750">
        <f t="shared" si="2882"/>
        <v>0.97260000000000013</v>
      </c>
      <c r="I4543" s="139"/>
      <c r="J4543" s="750">
        <f t="shared" si="2820"/>
        <v>3.6696198</v>
      </c>
    </row>
    <row r="4544" spans="1:10">
      <c r="A4544" s="1320"/>
      <c r="B4544" s="1321"/>
      <c r="C4544" s="1321"/>
      <c r="D4544" s="1322"/>
      <c r="E4544" s="119" t="str">
        <f t="shared" si="2869"/>
        <v>DOMICILIARIA 4</v>
      </c>
      <c r="F4544" s="637">
        <f t="shared" ref="F4544:G4544" si="2885">+F1933</f>
        <v>6.07</v>
      </c>
      <c r="G4544" s="138">
        <f t="shared" si="2885"/>
        <v>0.7</v>
      </c>
      <c r="H4544" s="750">
        <f t="shared" si="2882"/>
        <v>0.97260000000000013</v>
      </c>
      <c r="I4544" s="139"/>
      <c r="J4544" s="750">
        <f t="shared" si="2820"/>
        <v>4.1325774000000006</v>
      </c>
    </row>
    <row r="4545" spans="1:10">
      <c r="A4545" s="1320"/>
      <c r="B4545" s="1321"/>
      <c r="C4545" s="1321"/>
      <c r="D4545" s="1322"/>
      <c r="E4545" s="119" t="str">
        <f t="shared" si="2869"/>
        <v>DOMICILIARIA 5</v>
      </c>
      <c r="F4545" s="637">
        <f t="shared" ref="F4545:G4545" si="2886">+F1934</f>
        <v>6.12</v>
      </c>
      <c r="G4545" s="138">
        <f t="shared" si="2886"/>
        <v>0.7</v>
      </c>
      <c r="H4545" s="750">
        <f t="shared" si="2882"/>
        <v>0.97260000000000013</v>
      </c>
      <c r="I4545" s="139"/>
      <c r="J4545" s="750">
        <f t="shared" ref="J4545:J4608" si="2887">+F4545*G4545*H4545</f>
        <v>4.1666183999999999</v>
      </c>
    </row>
    <row r="4546" spans="1:10">
      <c r="A4546" s="1320"/>
      <c r="B4546" s="1321"/>
      <c r="C4546" s="1321"/>
      <c r="D4546" s="1322"/>
      <c r="E4546" s="119" t="str">
        <f t="shared" si="2869"/>
        <v>DOMICILIARIA 6</v>
      </c>
      <c r="F4546" s="637">
        <f t="shared" ref="F4546:G4546" si="2888">+F1935</f>
        <v>5.74</v>
      </c>
      <c r="G4546" s="138">
        <f t="shared" si="2888"/>
        <v>0.7</v>
      </c>
      <c r="H4546" s="750">
        <f t="shared" si="2882"/>
        <v>0.97260000000000013</v>
      </c>
      <c r="I4546" s="139"/>
      <c r="J4546" s="750">
        <f t="shared" si="2887"/>
        <v>3.9079068000000001</v>
      </c>
    </row>
    <row r="4547" spans="1:10">
      <c r="A4547" s="1320"/>
      <c r="B4547" s="1321"/>
      <c r="C4547" s="1321"/>
      <c r="D4547" s="1322"/>
      <c r="E4547" s="119" t="str">
        <f t="shared" si="2869"/>
        <v>DOMICILIARIA 7</v>
      </c>
      <c r="F4547" s="637">
        <f t="shared" ref="F4547:G4547" si="2889">+F1936</f>
        <v>5.01</v>
      </c>
      <c r="G4547" s="138">
        <f t="shared" si="2889"/>
        <v>0.7</v>
      </c>
      <c r="H4547" s="750">
        <f t="shared" si="2882"/>
        <v>0.97260000000000013</v>
      </c>
      <c r="I4547" s="139"/>
      <c r="J4547" s="750">
        <f t="shared" si="2887"/>
        <v>3.4109082000000002</v>
      </c>
    </row>
    <row r="4548" spans="1:10">
      <c r="A4548" s="1320"/>
      <c r="B4548" s="1321"/>
      <c r="C4548" s="1321"/>
      <c r="D4548" s="1322"/>
      <c r="E4548" s="119" t="str">
        <f t="shared" si="2869"/>
        <v>DOMICILIARIA 8</v>
      </c>
      <c r="F4548" s="637">
        <f t="shared" ref="F4548:G4548" si="2890">+F1937</f>
        <v>5.57</v>
      </c>
      <c r="G4548" s="138">
        <f t="shared" si="2890"/>
        <v>0.7</v>
      </c>
      <c r="H4548" s="750">
        <f t="shared" si="2882"/>
        <v>0.97260000000000013</v>
      </c>
      <c r="I4548" s="139"/>
      <c r="J4548" s="750">
        <f t="shared" si="2887"/>
        <v>3.7921674000000007</v>
      </c>
    </row>
    <row r="4549" spans="1:10">
      <c r="A4549" s="1320"/>
      <c r="B4549" s="1321"/>
      <c r="C4549" s="1321"/>
      <c r="D4549" s="1322"/>
      <c r="E4549" s="119" t="str">
        <f t="shared" si="2869"/>
        <v>DOMICILIARIA 9</v>
      </c>
      <c r="F4549" s="637">
        <f t="shared" ref="F4549:G4549" si="2891">+F1938</f>
        <v>5.01</v>
      </c>
      <c r="G4549" s="138">
        <f t="shared" si="2891"/>
        <v>0.7</v>
      </c>
      <c r="H4549" s="750">
        <f t="shared" si="2882"/>
        <v>0.97260000000000013</v>
      </c>
      <c r="I4549" s="139"/>
      <c r="J4549" s="750">
        <f t="shared" si="2887"/>
        <v>3.4109082000000002</v>
      </c>
    </row>
    <row r="4550" spans="1:10">
      <c r="A4550" s="1320"/>
      <c r="B4550" s="1321"/>
      <c r="C4550" s="1321"/>
      <c r="D4550" s="1322"/>
      <c r="E4550" s="119" t="str">
        <f t="shared" si="2869"/>
        <v>DOMICILIARIA 10</v>
      </c>
      <c r="F4550" s="637">
        <f t="shared" ref="F4550:G4550" si="2892">+F1939</f>
        <v>4.83</v>
      </c>
      <c r="G4550" s="138">
        <f t="shared" si="2892"/>
        <v>0.7</v>
      </c>
      <c r="H4550" s="750">
        <f t="shared" si="2882"/>
        <v>0.97260000000000013</v>
      </c>
      <c r="I4550" s="139"/>
      <c r="J4550" s="750">
        <f t="shared" si="2887"/>
        <v>3.2883606000000003</v>
      </c>
    </row>
    <row r="4551" spans="1:10">
      <c r="A4551" s="1320"/>
      <c r="B4551" s="1321"/>
      <c r="C4551" s="1321"/>
      <c r="D4551" s="1322"/>
      <c r="E4551" s="119" t="str">
        <f t="shared" si="2869"/>
        <v>DOMICILIARIA 11</v>
      </c>
      <c r="F4551" s="637">
        <f t="shared" ref="F4551:G4551" si="2893">+F1940</f>
        <v>5.42</v>
      </c>
      <c r="G4551" s="138">
        <f t="shared" si="2893"/>
        <v>0.7</v>
      </c>
      <c r="H4551" s="750">
        <f t="shared" si="2882"/>
        <v>0.97260000000000013</v>
      </c>
      <c r="I4551" s="139"/>
      <c r="J4551" s="750">
        <f t="shared" si="2887"/>
        <v>3.6900444000000001</v>
      </c>
    </row>
    <row r="4552" spans="1:10">
      <c r="A4552" s="1320"/>
      <c r="B4552" s="1321"/>
      <c r="C4552" s="1321"/>
      <c r="D4552" s="1322"/>
      <c r="E4552" s="119" t="str">
        <f t="shared" si="2869"/>
        <v>DOMICILIARIA 12</v>
      </c>
      <c r="F4552" s="637">
        <f t="shared" ref="F4552:G4552" si="2894">+F1941</f>
        <v>4.57</v>
      </c>
      <c r="G4552" s="138">
        <f t="shared" si="2894"/>
        <v>0.7</v>
      </c>
      <c r="H4552" s="750">
        <f t="shared" si="2882"/>
        <v>0.97260000000000013</v>
      </c>
      <c r="I4552" s="139"/>
      <c r="J4552" s="750">
        <f t="shared" si="2887"/>
        <v>3.1113474000000001</v>
      </c>
    </row>
    <row r="4553" spans="1:10">
      <c r="A4553" s="1320"/>
      <c r="B4553" s="1321"/>
      <c r="C4553" s="1321"/>
      <c r="D4553" s="1322"/>
      <c r="E4553" s="119" t="str">
        <f t="shared" si="2869"/>
        <v>DOMICILIARIA 13</v>
      </c>
      <c r="F4553" s="637">
        <f t="shared" ref="F4553:G4553" si="2895">+F1942</f>
        <v>4.5999999999999996</v>
      </c>
      <c r="G4553" s="138">
        <f t="shared" si="2895"/>
        <v>0.7</v>
      </c>
      <c r="H4553" s="750">
        <f t="shared" si="2882"/>
        <v>0.97260000000000013</v>
      </c>
      <c r="I4553" s="139"/>
      <c r="J4553" s="750">
        <f t="shared" si="2887"/>
        <v>3.1317720000000002</v>
      </c>
    </row>
    <row r="4554" spans="1:10">
      <c r="A4554" s="1320"/>
      <c r="B4554" s="1321"/>
      <c r="C4554" s="1321"/>
      <c r="D4554" s="1322"/>
      <c r="E4554" s="119" t="str">
        <f t="shared" si="2869"/>
        <v>P41 A P31</v>
      </c>
      <c r="F4554" s="637">
        <f t="shared" ref="F4554:G4554" si="2896">+F1943</f>
        <v>0</v>
      </c>
      <c r="G4554" s="138">
        <f t="shared" si="2896"/>
        <v>0</v>
      </c>
      <c r="H4554" s="750">
        <f t="shared" si="2882"/>
        <v>-0.65240000000000009</v>
      </c>
      <c r="I4554" s="139"/>
      <c r="J4554" s="750">
        <f t="shared" si="2887"/>
        <v>0</v>
      </c>
    </row>
    <row r="4555" spans="1:10">
      <c r="A4555" s="1320"/>
      <c r="B4555" s="1321"/>
      <c r="C4555" s="1321"/>
      <c r="D4555" s="1322"/>
      <c r="E4555" s="119" t="str">
        <f t="shared" si="2869"/>
        <v>DOMICILIARIA 1</v>
      </c>
      <c r="F4555" s="637">
        <f t="shared" ref="F4555:G4555" si="2897">+F1944</f>
        <v>5.63</v>
      </c>
      <c r="G4555" s="138">
        <f t="shared" si="2897"/>
        <v>0.7</v>
      </c>
      <c r="H4555" s="750">
        <f t="shared" si="2882"/>
        <v>1</v>
      </c>
      <c r="I4555" s="139"/>
      <c r="J4555" s="750">
        <f t="shared" si="2887"/>
        <v>3.9409999999999998</v>
      </c>
    </row>
    <row r="4556" spans="1:10">
      <c r="A4556" s="1320"/>
      <c r="B4556" s="1321"/>
      <c r="C4556" s="1321"/>
      <c r="D4556" s="1322"/>
      <c r="E4556" s="119" t="str">
        <f t="shared" si="2869"/>
        <v>DOMICILIARIA 2</v>
      </c>
      <c r="F4556" s="637">
        <f t="shared" ref="F4556:G4556" si="2898">+F1945</f>
        <v>5.79</v>
      </c>
      <c r="G4556" s="138">
        <f t="shared" si="2898"/>
        <v>0.7</v>
      </c>
      <c r="H4556" s="750">
        <f t="shared" si="2882"/>
        <v>1</v>
      </c>
      <c r="I4556" s="139"/>
      <c r="J4556" s="750">
        <f t="shared" si="2887"/>
        <v>4.0529999999999999</v>
      </c>
    </row>
    <row r="4557" spans="1:10">
      <c r="A4557" s="1320"/>
      <c r="B4557" s="1321"/>
      <c r="C4557" s="1321"/>
      <c r="D4557" s="1322"/>
      <c r="E4557" s="119" t="str">
        <f t="shared" si="2869"/>
        <v>DOMICILIARIA 3</v>
      </c>
      <c r="F4557" s="637">
        <f t="shared" ref="F4557:G4557" si="2899">+F1946</f>
        <v>5.82</v>
      </c>
      <c r="G4557" s="138">
        <f t="shared" si="2899"/>
        <v>0.7</v>
      </c>
      <c r="H4557" s="750">
        <f t="shared" si="2882"/>
        <v>1</v>
      </c>
      <c r="I4557" s="139"/>
      <c r="J4557" s="750">
        <f t="shared" si="2887"/>
        <v>4.0739999999999998</v>
      </c>
    </row>
    <row r="4558" spans="1:10">
      <c r="A4558" s="1320"/>
      <c r="B4558" s="1321"/>
      <c r="C4558" s="1321"/>
      <c r="D4558" s="1322"/>
      <c r="E4558" s="119" t="str">
        <f t="shared" si="2869"/>
        <v>DOMICILIARIA 4</v>
      </c>
      <c r="F4558" s="637">
        <f t="shared" ref="F4558:G4558" si="2900">+F1947</f>
        <v>5.76</v>
      </c>
      <c r="G4558" s="138">
        <f t="shared" si="2900"/>
        <v>0.7</v>
      </c>
      <c r="H4558" s="750">
        <f t="shared" si="2882"/>
        <v>1</v>
      </c>
      <c r="I4558" s="139"/>
      <c r="J4558" s="750">
        <f t="shared" si="2887"/>
        <v>4.032</v>
      </c>
    </row>
    <row r="4559" spans="1:10">
      <c r="A4559" s="1320"/>
      <c r="B4559" s="1321"/>
      <c r="C4559" s="1321"/>
      <c r="D4559" s="1322"/>
      <c r="E4559" s="119" t="str">
        <f t="shared" si="2869"/>
        <v>DOMICILIARIA 5</v>
      </c>
      <c r="F4559" s="637">
        <f t="shared" ref="F4559:G4559" si="2901">+F1948</f>
        <v>4.97</v>
      </c>
      <c r="G4559" s="138">
        <f t="shared" si="2901"/>
        <v>0.7</v>
      </c>
      <c r="H4559" s="750">
        <f t="shared" si="2882"/>
        <v>1</v>
      </c>
      <c r="I4559" s="139"/>
      <c r="J4559" s="750">
        <f t="shared" si="2887"/>
        <v>3.4789999999999996</v>
      </c>
    </row>
    <row r="4560" spans="1:10">
      <c r="A4560" s="1320"/>
      <c r="B4560" s="1321"/>
      <c r="C4560" s="1321"/>
      <c r="D4560" s="1322"/>
      <c r="E4560" s="119" t="str">
        <f t="shared" si="2869"/>
        <v>DOMICILIARIA 6</v>
      </c>
      <c r="F4560" s="637">
        <f t="shared" ref="F4560:G4560" si="2902">+F1949</f>
        <v>5.49</v>
      </c>
      <c r="G4560" s="138">
        <f t="shared" si="2902"/>
        <v>0.7</v>
      </c>
      <c r="H4560" s="750">
        <f t="shared" si="2882"/>
        <v>1</v>
      </c>
      <c r="I4560" s="139"/>
      <c r="J4560" s="750">
        <f t="shared" si="2887"/>
        <v>3.843</v>
      </c>
    </row>
    <row r="4561" spans="1:10">
      <c r="A4561" s="1320"/>
      <c r="B4561" s="1321"/>
      <c r="C4561" s="1321"/>
      <c r="D4561" s="1322"/>
      <c r="E4561" s="119" t="str">
        <f t="shared" si="2869"/>
        <v>DOMICILIARIA 7</v>
      </c>
      <c r="F4561" s="637">
        <f t="shared" ref="F4561:G4561" si="2903">+F1950</f>
        <v>5.28</v>
      </c>
      <c r="G4561" s="138">
        <f t="shared" si="2903"/>
        <v>0.7</v>
      </c>
      <c r="H4561" s="750">
        <f t="shared" si="2882"/>
        <v>1</v>
      </c>
      <c r="I4561" s="139"/>
      <c r="J4561" s="750">
        <f t="shared" si="2887"/>
        <v>3.6959999999999997</v>
      </c>
    </row>
    <row r="4562" spans="1:10">
      <c r="A4562" s="1320"/>
      <c r="B4562" s="1321"/>
      <c r="C4562" s="1321"/>
      <c r="D4562" s="1322"/>
      <c r="E4562" s="119" t="str">
        <f t="shared" si="2869"/>
        <v>DOMICILIARIA 8</v>
      </c>
      <c r="F4562" s="637">
        <f t="shared" ref="F4562:G4562" si="2904">+F1951</f>
        <v>5.5</v>
      </c>
      <c r="G4562" s="138">
        <f t="shared" si="2904"/>
        <v>0.7</v>
      </c>
      <c r="H4562" s="750">
        <f t="shared" si="2882"/>
        <v>1</v>
      </c>
      <c r="I4562" s="139"/>
      <c r="J4562" s="750">
        <f t="shared" si="2887"/>
        <v>3.8499999999999996</v>
      </c>
    </row>
    <row r="4563" spans="1:10">
      <c r="A4563" s="1320"/>
      <c r="B4563" s="1321"/>
      <c r="C4563" s="1321"/>
      <c r="D4563" s="1322"/>
      <c r="E4563" s="119" t="str">
        <f t="shared" si="2869"/>
        <v>DOMICILIARIA 9</v>
      </c>
      <c r="F4563" s="637">
        <f t="shared" ref="F4563:G4563" si="2905">+F1952</f>
        <v>5.0999999999999996</v>
      </c>
      <c r="G4563" s="138">
        <f t="shared" si="2905"/>
        <v>0.7</v>
      </c>
      <c r="H4563" s="750">
        <f t="shared" si="2882"/>
        <v>1</v>
      </c>
      <c r="I4563" s="139"/>
      <c r="J4563" s="750">
        <f t="shared" si="2887"/>
        <v>3.5699999999999994</v>
      </c>
    </row>
    <row r="4564" spans="1:10">
      <c r="A4564" s="1320"/>
      <c r="B4564" s="1321"/>
      <c r="C4564" s="1321"/>
      <c r="D4564" s="1322"/>
      <c r="E4564" s="119" t="str">
        <f t="shared" si="2869"/>
        <v>DOMICILIARIA 10</v>
      </c>
      <c r="F4564" s="637">
        <f t="shared" ref="F4564:G4564" si="2906">+F1953</f>
        <v>5.19</v>
      </c>
      <c r="G4564" s="138">
        <f t="shared" si="2906"/>
        <v>0.7</v>
      </c>
      <c r="H4564" s="750">
        <f t="shared" si="2882"/>
        <v>1</v>
      </c>
      <c r="I4564" s="139"/>
      <c r="J4564" s="750">
        <f t="shared" si="2887"/>
        <v>3.633</v>
      </c>
    </row>
    <row r="4565" spans="1:10">
      <c r="A4565" s="1320"/>
      <c r="B4565" s="1321"/>
      <c r="C4565" s="1321"/>
      <c r="D4565" s="1322"/>
      <c r="E4565" s="119" t="str">
        <f t="shared" si="2869"/>
        <v>DOMICILIARIA 11</v>
      </c>
      <c r="F4565" s="637">
        <f t="shared" ref="F4565:G4565" si="2907">+F1954</f>
        <v>4.95</v>
      </c>
      <c r="G4565" s="138">
        <f t="shared" si="2907"/>
        <v>0.7</v>
      </c>
      <c r="H4565" s="750">
        <f t="shared" si="2882"/>
        <v>1</v>
      </c>
      <c r="I4565" s="139"/>
      <c r="J4565" s="750">
        <f t="shared" si="2887"/>
        <v>3.4649999999999999</v>
      </c>
    </row>
    <row r="4566" spans="1:10">
      <c r="A4566" s="1320"/>
      <c r="B4566" s="1321"/>
      <c r="C4566" s="1321"/>
      <c r="D4566" s="1322"/>
      <c r="E4566" s="119" t="str">
        <f t="shared" si="2869"/>
        <v>DOMICILIARIA 12</v>
      </c>
      <c r="F4566" s="637">
        <f t="shared" ref="F4566:G4566" si="2908">+F1955</f>
        <v>4.79</v>
      </c>
      <c r="G4566" s="138">
        <f t="shared" si="2908"/>
        <v>0.7</v>
      </c>
      <c r="H4566" s="750">
        <f t="shared" si="2882"/>
        <v>1</v>
      </c>
      <c r="I4566" s="139"/>
      <c r="J4566" s="750">
        <f t="shared" si="2887"/>
        <v>3.3529999999999998</v>
      </c>
    </row>
    <row r="4567" spans="1:10">
      <c r="A4567" s="1320"/>
      <c r="B4567" s="1321"/>
      <c r="C4567" s="1321"/>
      <c r="D4567" s="1322"/>
      <c r="E4567" s="119" t="str">
        <f t="shared" si="2869"/>
        <v>DOMICILIARIA 13</v>
      </c>
      <c r="F4567" s="637">
        <f t="shared" ref="F4567:G4567" si="2909">+F1956</f>
        <v>4.7300000000000004</v>
      </c>
      <c r="G4567" s="138">
        <f t="shared" si="2909"/>
        <v>0.7</v>
      </c>
      <c r="H4567" s="750">
        <f t="shared" si="2882"/>
        <v>1</v>
      </c>
      <c r="I4567" s="139"/>
      <c r="J4567" s="750">
        <f t="shared" si="2887"/>
        <v>3.3109999999999999</v>
      </c>
    </row>
    <row r="4568" spans="1:10">
      <c r="A4568" s="1320"/>
      <c r="B4568" s="1321"/>
      <c r="C4568" s="1321"/>
      <c r="D4568" s="1322"/>
      <c r="E4568" s="119" t="str">
        <f t="shared" si="2869"/>
        <v>DOMICILIARIA 14</v>
      </c>
      <c r="F4568" s="637">
        <f t="shared" ref="F4568:G4568" si="2910">+F1957</f>
        <v>4.6100000000000003</v>
      </c>
      <c r="G4568" s="138">
        <f t="shared" si="2910"/>
        <v>0.7</v>
      </c>
      <c r="H4568" s="750">
        <f t="shared" si="2882"/>
        <v>1</v>
      </c>
      <c r="I4568" s="139"/>
      <c r="J4568" s="750">
        <f t="shared" si="2887"/>
        <v>3.2269999999999999</v>
      </c>
    </row>
    <row r="4569" spans="1:10">
      <c r="A4569" s="1320"/>
      <c r="B4569" s="1321"/>
      <c r="C4569" s="1321"/>
      <c r="D4569" s="1322"/>
      <c r="E4569" s="119" t="str">
        <f t="shared" si="2869"/>
        <v>P22 A P15</v>
      </c>
      <c r="F4569" s="637">
        <f t="shared" ref="F4569:G4569" si="2911">+F1958</f>
        <v>0</v>
      </c>
      <c r="G4569" s="138">
        <f t="shared" si="2911"/>
        <v>0</v>
      </c>
      <c r="H4569" s="750">
        <f t="shared" si="2882"/>
        <v>-0.65240000000000009</v>
      </c>
      <c r="I4569" s="139"/>
      <c r="J4569" s="750">
        <f t="shared" si="2887"/>
        <v>0</v>
      </c>
    </row>
    <row r="4570" spans="1:10">
      <c r="A4570" s="1320"/>
      <c r="B4570" s="1321"/>
      <c r="C4570" s="1321"/>
      <c r="D4570" s="1322"/>
      <c r="E4570" s="119" t="str">
        <f t="shared" si="2869"/>
        <v>DOMICILIARIA 1</v>
      </c>
      <c r="F4570" s="637">
        <f t="shared" ref="F4570:G4570" si="2912">+F1959</f>
        <v>6.01</v>
      </c>
      <c r="G4570" s="138">
        <f t="shared" si="2912"/>
        <v>0.7</v>
      </c>
      <c r="H4570" s="750">
        <f t="shared" si="2882"/>
        <v>1</v>
      </c>
      <c r="I4570" s="139"/>
      <c r="J4570" s="750">
        <f t="shared" si="2887"/>
        <v>4.2069999999999999</v>
      </c>
    </row>
    <row r="4571" spans="1:10">
      <c r="A4571" s="1320"/>
      <c r="B4571" s="1321"/>
      <c r="C4571" s="1321"/>
      <c r="D4571" s="1322"/>
      <c r="E4571" s="119" t="str">
        <f t="shared" si="2869"/>
        <v>DOMICILIARIA 2</v>
      </c>
      <c r="F4571" s="637">
        <f t="shared" ref="F4571:G4571" si="2913">+F1960</f>
        <v>5.48</v>
      </c>
      <c r="G4571" s="138">
        <f t="shared" si="2913"/>
        <v>0.7</v>
      </c>
      <c r="H4571" s="750">
        <f t="shared" si="2882"/>
        <v>1</v>
      </c>
      <c r="I4571" s="139"/>
      <c r="J4571" s="750">
        <f t="shared" si="2887"/>
        <v>3.8359999999999999</v>
      </c>
    </row>
    <row r="4572" spans="1:10">
      <c r="A4572" s="1320"/>
      <c r="B4572" s="1321"/>
      <c r="C4572" s="1321"/>
      <c r="D4572" s="1322"/>
      <c r="E4572" s="119" t="str">
        <f t="shared" si="2869"/>
        <v>DOMICILIARIA 3</v>
      </c>
      <c r="F4572" s="637">
        <f t="shared" ref="F4572:G4572" si="2914">+F1961</f>
        <v>5.31</v>
      </c>
      <c r="G4572" s="138">
        <f t="shared" si="2914"/>
        <v>0.7</v>
      </c>
      <c r="H4572" s="750">
        <f t="shared" si="2882"/>
        <v>1</v>
      </c>
      <c r="I4572" s="139"/>
      <c r="J4572" s="750">
        <f t="shared" si="2887"/>
        <v>3.7169999999999996</v>
      </c>
    </row>
    <row r="4573" spans="1:10">
      <c r="A4573" s="1320"/>
      <c r="B4573" s="1321"/>
      <c r="C4573" s="1321"/>
      <c r="D4573" s="1322"/>
      <c r="E4573" s="119" t="str">
        <f t="shared" si="2869"/>
        <v>DOMICILIARIA 4</v>
      </c>
      <c r="F4573" s="637">
        <f t="shared" ref="F4573:G4573" si="2915">+F1962</f>
        <v>5.62</v>
      </c>
      <c r="G4573" s="138">
        <f t="shared" si="2915"/>
        <v>0.7</v>
      </c>
      <c r="H4573" s="750">
        <f t="shared" si="2882"/>
        <v>1</v>
      </c>
      <c r="I4573" s="139"/>
      <c r="J4573" s="750">
        <f t="shared" si="2887"/>
        <v>3.9339999999999997</v>
      </c>
    </row>
    <row r="4574" spans="1:10">
      <c r="A4574" s="1320"/>
      <c r="B4574" s="1321"/>
      <c r="C4574" s="1321"/>
      <c r="D4574" s="1322"/>
      <c r="E4574" s="119" t="str">
        <f t="shared" si="2869"/>
        <v>DOMICILIARIA 5</v>
      </c>
      <c r="F4574" s="637">
        <f t="shared" ref="F4574:G4574" si="2916">+F1963</f>
        <v>5.35</v>
      </c>
      <c r="G4574" s="138">
        <f t="shared" si="2916"/>
        <v>0.7</v>
      </c>
      <c r="H4574" s="750">
        <f t="shared" si="2882"/>
        <v>1</v>
      </c>
      <c r="I4574" s="139"/>
      <c r="J4574" s="750">
        <f t="shared" si="2887"/>
        <v>3.7449999999999997</v>
      </c>
    </row>
    <row r="4575" spans="1:10">
      <c r="A4575" s="1320"/>
      <c r="B4575" s="1321"/>
      <c r="C4575" s="1321"/>
      <c r="D4575" s="1322"/>
      <c r="E4575" s="119" t="str">
        <f t="shared" si="2869"/>
        <v>DOMICILIARIA 6</v>
      </c>
      <c r="F4575" s="637">
        <f t="shared" ref="F4575:G4575" si="2917">+F1964</f>
        <v>5.41</v>
      </c>
      <c r="G4575" s="138">
        <f t="shared" si="2917"/>
        <v>0.7</v>
      </c>
      <c r="H4575" s="750">
        <f t="shared" si="2882"/>
        <v>1</v>
      </c>
      <c r="I4575" s="139"/>
      <c r="J4575" s="750">
        <f t="shared" si="2887"/>
        <v>3.7869999999999999</v>
      </c>
    </row>
    <row r="4576" spans="1:10">
      <c r="A4576" s="1320"/>
      <c r="B4576" s="1321"/>
      <c r="C4576" s="1321"/>
      <c r="D4576" s="1322"/>
      <c r="E4576" s="119" t="str">
        <f t="shared" si="2869"/>
        <v>DOMICILIARIA 7</v>
      </c>
      <c r="F4576" s="637">
        <f t="shared" ref="F4576:G4576" si="2918">+F1965</f>
        <v>5.35</v>
      </c>
      <c r="G4576" s="138">
        <f t="shared" si="2918"/>
        <v>0.7</v>
      </c>
      <c r="H4576" s="750">
        <f t="shared" si="2882"/>
        <v>1</v>
      </c>
      <c r="I4576" s="139"/>
      <c r="J4576" s="750">
        <f t="shared" si="2887"/>
        <v>3.7449999999999997</v>
      </c>
    </row>
    <row r="4577" spans="1:10">
      <c r="A4577" s="1320"/>
      <c r="B4577" s="1321"/>
      <c r="C4577" s="1321"/>
      <c r="D4577" s="1322"/>
      <c r="E4577" s="119" t="str">
        <f t="shared" si="2869"/>
        <v>DOMICILIARIA 8</v>
      </c>
      <c r="F4577" s="637">
        <f t="shared" ref="F4577:G4577" si="2919">+F1966</f>
        <v>5.79</v>
      </c>
      <c r="G4577" s="138">
        <f t="shared" si="2919"/>
        <v>0.7</v>
      </c>
      <c r="H4577" s="750">
        <f t="shared" si="2882"/>
        <v>1</v>
      </c>
      <c r="I4577" s="139"/>
      <c r="J4577" s="750">
        <f t="shared" si="2887"/>
        <v>4.0529999999999999</v>
      </c>
    </row>
    <row r="4578" spans="1:10">
      <c r="A4578" s="1320"/>
      <c r="B4578" s="1321"/>
      <c r="C4578" s="1321"/>
      <c r="D4578" s="1322"/>
      <c r="E4578" s="119" t="str">
        <f t="shared" si="2869"/>
        <v>DOMICILIARIA 9</v>
      </c>
      <c r="F4578" s="637">
        <f t="shared" ref="F4578:G4578" si="2920">+F1967</f>
        <v>5.13</v>
      </c>
      <c r="G4578" s="138">
        <f t="shared" si="2920"/>
        <v>0.7</v>
      </c>
      <c r="H4578" s="750">
        <f t="shared" si="2882"/>
        <v>1</v>
      </c>
      <c r="I4578" s="139"/>
      <c r="J4578" s="750">
        <f t="shared" si="2887"/>
        <v>3.5909999999999997</v>
      </c>
    </row>
    <row r="4579" spans="1:10">
      <c r="A4579" s="1320"/>
      <c r="B4579" s="1321"/>
      <c r="C4579" s="1321"/>
      <c r="D4579" s="1322"/>
      <c r="E4579" s="119" t="str">
        <f t="shared" si="2869"/>
        <v>DOMICILIARIA 10</v>
      </c>
      <c r="F4579" s="637">
        <f t="shared" ref="F4579:G4579" si="2921">+F1968</f>
        <v>5.6</v>
      </c>
      <c r="G4579" s="138">
        <f t="shared" si="2921"/>
        <v>0.7</v>
      </c>
      <c r="H4579" s="750">
        <f t="shared" si="2882"/>
        <v>1</v>
      </c>
      <c r="I4579" s="139"/>
      <c r="J4579" s="750">
        <f t="shared" si="2887"/>
        <v>3.9199999999999995</v>
      </c>
    </row>
    <row r="4580" spans="1:10">
      <c r="A4580" s="1320"/>
      <c r="B4580" s="1321"/>
      <c r="C4580" s="1321"/>
      <c r="D4580" s="1322"/>
      <c r="E4580" s="119" t="str">
        <f t="shared" si="2869"/>
        <v>DOMICILIARIA 11</v>
      </c>
      <c r="F4580" s="637">
        <f t="shared" ref="F4580:G4580" si="2922">+F1969</f>
        <v>5.31</v>
      </c>
      <c r="G4580" s="138">
        <f t="shared" si="2922"/>
        <v>0.7</v>
      </c>
      <c r="H4580" s="750">
        <f t="shared" si="2882"/>
        <v>1</v>
      </c>
      <c r="I4580" s="139"/>
      <c r="J4580" s="750">
        <f t="shared" si="2887"/>
        <v>3.7169999999999996</v>
      </c>
    </row>
    <row r="4581" spans="1:10">
      <c r="A4581" s="1320"/>
      <c r="B4581" s="1321"/>
      <c r="C4581" s="1321"/>
      <c r="D4581" s="1322"/>
      <c r="E4581" s="119" t="str">
        <f t="shared" si="2869"/>
        <v>DOMICILIARIA 12</v>
      </c>
      <c r="F4581" s="637">
        <f t="shared" ref="F4581:G4581" si="2923">+F1970</f>
        <v>5.29</v>
      </c>
      <c r="G4581" s="138">
        <f t="shared" si="2923"/>
        <v>0.7</v>
      </c>
      <c r="H4581" s="750">
        <f t="shared" si="2882"/>
        <v>1</v>
      </c>
      <c r="I4581" s="139"/>
      <c r="J4581" s="750">
        <f t="shared" si="2887"/>
        <v>3.7029999999999998</v>
      </c>
    </row>
    <row r="4582" spans="1:10">
      <c r="A4582" s="1320"/>
      <c r="B4582" s="1321"/>
      <c r="C4582" s="1321"/>
      <c r="D4582" s="1322"/>
      <c r="E4582" s="119" t="str">
        <f t="shared" si="2869"/>
        <v>DOMICILIARIA 13</v>
      </c>
      <c r="F4582" s="637">
        <f t="shared" ref="F4582:G4582" si="2924">+F1971</f>
        <v>4.9400000000000004</v>
      </c>
      <c r="G4582" s="138">
        <f t="shared" si="2924"/>
        <v>0.7</v>
      </c>
      <c r="H4582" s="750">
        <f t="shared" si="2882"/>
        <v>1</v>
      </c>
      <c r="I4582" s="139"/>
      <c r="J4582" s="750">
        <f t="shared" si="2887"/>
        <v>3.4580000000000002</v>
      </c>
    </row>
    <row r="4583" spans="1:10">
      <c r="A4583" s="1320"/>
      <c r="B4583" s="1321"/>
      <c r="C4583" s="1321"/>
      <c r="D4583" s="1322"/>
      <c r="E4583" s="119" t="str">
        <f t="shared" si="2869"/>
        <v>DOMICILIARIA 14</v>
      </c>
      <c r="F4583" s="637">
        <f t="shared" ref="F4583:G4583" si="2925">+F1972</f>
        <v>5.12</v>
      </c>
      <c r="G4583" s="138">
        <f t="shared" si="2925"/>
        <v>0.7</v>
      </c>
      <c r="H4583" s="750">
        <f t="shared" si="2882"/>
        <v>1</v>
      </c>
      <c r="I4583" s="139"/>
      <c r="J4583" s="750">
        <f t="shared" si="2887"/>
        <v>3.5839999999999996</v>
      </c>
    </row>
    <row r="4584" spans="1:10">
      <c r="A4584" s="1320"/>
      <c r="B4584" s="1321"/>
      <c r="C4584" s="1321"/>
      <c r="D4584" s="1322"/>
      <c r="E4584" s="119" t="str">
        <f t="shared" si="2869"/>
        <v>P15 A P56</v>
      </c>
      <c r="F4584" s="637">
        <f t="shared" ref="F4584:G4584" si="2926">+F1973</f>
        <v>0</v>
      </c>
      <c r="G4584" s="138">
        <f t="shared" si="2926"/>
        <v>0</v>
      </c>
      <c r="H4584" s="750">
        <f t="shared" si="2882"/>
        <v>-0.65240000000000009</v>
      </c>
      <c r="I4584" s="139"/>
      <c r="J4584" s="750">
        <f t="shared" si="2887"/>
        <v>0</v>
      </c>
    </row>
    <row r="4585" spans="1:10">
      <c r="A4585" s="1320"/>
      <c r="B4585" s="1321"/>
      <c r="C4585" s="1321"/>
      <c r="D4585" s="1322"/>
      <c r="E4585" s="119" t="str">
        <f t="shared" si="2869"/>
        <v>DOMICILIARIA 1</v>
      </c>
      <c r="F4585" s="637">
        <f t="shared" ref="F4585:G4585" si="2927">+F1974</f>
        <v>4.4000000000000004</v>
      </c>
      <c r="G4585" s="138">
        <f t="shared" si="2927"/>
        <v>0.7</v>
      </c>
      <c r="H4585" s="750">
        <f t="shared" si="2882"/>
        <v>1</v>
      </c>
      <c r="I4585" s="139"/>
      <c r="J4585" s="750">
        <f t="shared" si="2887"/>
        <v>3.08</v>
      </c>
    </row>
    <row r="4586" spans="1:10">
      <c r="A4586" s="1320"/>
      <c r="B4586" s="1321"/>
      <c r="C4586" s="1321"/>
      <c r="D4586" s="1322"/>
      <c r="E4586" s="119" t="str">
        <f t="shared" si="2869"/>
        <v>DOMICILIARIA 2</v>
      </c>
      <c r="F4586" s="637">
        <f t="shared" ref="F4586:G4586" si="2928">+F1975</f>
        <v>4.43</v>
      </c>
      <c r="G4586" s="138">
        <f t="shared" si="2928"/>
        <v>0.7</v>
      </c>
      <c r="H4586" s="750">
        <f t="shared" si="2882"/>
        <v>1</v>
      </c>
      <c r="I4586" s="139"/>
      <c r="J4586" s="750">
        <f t="shared" si="2887"/>
        <v>3.1009999999999995</v>
      </c>
    </row>
    <row r="4587" spans="1:10">
      <c r="A4587" s="1320"/>
      <c r="B4587" s="1321"/>
      <c r="C4587" s="1321"/>
      <c r="D4587" s="1322"/>
      <c r="E4587" s="119" t="str">
        <f t="shared" si="2869"/>
        <v>DOMICILIARIA 3</v>
      </c>
      <c r="F4587" s="637">
        <f t="shared" ref="F4587:G4587" si="2929">+F1976</f>
        <v>3.56</v>
      </c>
      <c r="G4587" s="138">
        <f t="shared" si="2929"/>
        <v>0.7</v>
      </c>
      <c r="H4587" s="750">
        <f t="shared" si="2882"/>
        <v>1</v>
      </c>
      <c r="I4587" s="139"/>
      <c r="J4587" s="750">
        <f t="shared" si="2887"/>
        <v>2.492</v>
      </c>
    </row>
    <row r="4588" spans="1:10">
      <c r="A4588" s="1320"/>
      <c r="B4588" s="1321"/>
      <c r="C4588" s="1321"/>
      <c r="D4588" s="1322"/>
      <c r="E4588" s="119" t="str">
        <f t="shared" si="2869"/>
        <v>DOMICILIARIA 4</v>
      </c>
      <c r="F4588" s="637">
        <f t="shared" ref="F4588:G4588" si="2930">+F1977</f>
        <v>4.41</v>
      </c>
      <c r="G4588" s="138">
        <f t="shared" si="2930"/>
        <v>0.7</v>
      </c>
      <c r="H4588" s="750">
        <f t="shared" si="2882"/>
        <v>1</v>
      </c>
      <c r="I4588" s="139"/>
      <c r="J4588" s="750">
        <f t="shared" si="2887"/>
        <v>3.0869999999999997</v>
      </c>
    </row>
    <row r="4589" spans="1:10">
      <c r="A4589" s="1320"/>
      <c r="B4589" s="1321"/>
      <c r="C4589" s="1321"/>
      <c r="D4589" s="1322"/>
      <c r="E4589" s="119" t="str">
        <f t="shared" si="2869"/>
        <v>DOMICILIARIA 5</v>
      </c>
      <c r="F4589" s="637">
        <f t="shared" ref="F4589:G4589" si="2931">+F1978</f>
        <v>3.73</v>
      </c>
      <c r="G4589" s="138">
        <f t="shared" si="2931"/>
        <v>0.7</v>
      </c>
      <c r="H4589" s="750">
        <f t="shared" si="2882"/>
        <v>1</v>
      </c>
      <c r="I4589" s="139"/>
      <c r="J4589" s="750">
        <f t="shared" si="2887"/>
        <v>2.6109999999999998</v>
      </c>
    </row>
    <row r="4590" spans="1:10">
      <c r="A4590" s="1320"/>
      <c r="B4590" s="1321"/>
      <c r="C4590" s="1321"/>
      <c r="D4590" s="1322"/>
      <c r="E4590" s="119" t="str">
        <f t="shared" si="2869"/>
        <v>DOMICILIARIA 6</v>
      </c>
      <c r="F4590" s="637">
        <f t="shared" ref="F4590:G4590" si="2932">+F1979</f>
        <v>4.34</v>
      </c>
      <c r="G4590" s="138">
        <f t="shared" si="2932"/>
        <v>0.7</v>
      </c>
      <c r="H4590" s="750">
        <f t="shared" si="2882"/>
        <v>1</v>
      </c>
      <c r="I4590" s="139"/>
      <c r="J4590" s="750">
        <f t="shared" si="2887"/>
        <v>3.0379999999999998</v>
      </c>
    </row>
    <row r="4591" spans="1:10">
      <c r="A4591" s="1320"/>
      <c r="B4591" s="1321"/>
      <c r="C4591" s="1321"/>
      <c r="D4591" s="1322"/>
      <c r="E4591" s="119" t="str">
        <f t="shared" si="2869"/>
        <v>DOMICILIARIA 7</v>
      </c>
      <c r="F4591" s="637">
        <f t="shared" ref="F4591:G4591" si="2933">+F1980</f>
        <v>4.04</v>
      </c>
      <c r="G4591" s="138">
        <f t="shared" si="2933"/>
        <v>0.7</v>
      </c>
      <c r="H4591" s="750">
        <f t="shared" si="2882"/>
        <v>1</v>
      </c>
      <c r="I4591" s="139"/>
      <c r="J4591" s="750">
        <f t="shared" si="2887"/>
        <v>2.8279999999999998</v>
      </c>
    </row>
    <row r="4592" spans="1:10">
      <c r="A4592" s="1320"/>
      <c r="B4592" s="1321"/>
      <c r="C4592" s="1321"/>
      <c r="D4592" s="1322"/>
      <c r="E4592" s="119" t="str">
        <f t="shared" si="2869"/>
        <v>DOMICILIARIA 8</v>
      </c>
      <c r="F4592" s="637">
        <f t="shared" ref="F4592:G4592" si="2934">+F1981</f>
        <v>4.2300000000000004</v>
      </c>
      <c r="G4592" s="138">
        <f t="shared" si="2934"/>
        <v>0.7</v>
      </c>
      <c r="H4592" s="750">
        <f t="shared" si="2882"/>
        <v>1</v>
      </c>
      <c r="I4592" s="139"/>
      <c r="J4592" s="750">
        <f t="shared" si="2887"/>
        <v>2.9610000000000003</v>
      </c>
    </row>
    <row r="4593" spans="1:10">
      <c r="A4593" s="1320"/>
      <c r="B4593" s="1321"/>
      <c r="C4593" s="1321"/>
      <c r="D4593" s="1322"/>
      <c r="E4593" s="119" t="str">
        <f t="shared" si="2869"/>
        <v>DOMICILIARIA 9</v>
      </c>
      <c r="F4593" s="637">
        <f t="shared" ref="F4593:G4593" si="2935">+F1982</f>
        <v>4.3</v>
      </c>
      <c r="G4593" s="138">
        <f t="shared" si="2935"/>
        <v>0.7</v>
      </c>
      <c r="H4593" s="750">
        <f t="shared" si="2882"/>
        <v>1</v>
      </c>
      <c r="I4593" s="139"/>
      <c r="J4593" s="750">
        <f t="shared" si="2887"/>
        <v>3.01</v>
      </c>
    </row>
    <row r="4594" spans="1:10">
      <c r="A4594" s="1320"/>
      <c r="B4594" s="1321"/>
      <c r="C4594" s="1321"/>
      <c r="D4594" s="1322"/>
      <c r="E4594" s="119" t="str">
        <f t="shared" ref="E4594:E4657" si="2936">E1983</f>
        <v>DOMICILIARIA 10</v>
      </c>
      <c r="F4594" s="637">
        <f t="shared" ref="F4594:G4594" si="2937">+F1983</f>
        <v>4.3</v>
      </c>
      <c r="G4594" s="138">
        <f t="shared" si="2937"/>
        <v>0.7</v>
      </c>
      <c r="H4594" s="750">
        <f t="shared" si="2882"/>
        <v>1</v>
      </c>
      <c r="I4594" s="139"/>
      <c r="J4594" s="750">
        <f t="shared" si="2887"/>
        <v>3.01</v>
      </c>
    </row>
    <row r="4595" spans="1:10">
      <c r="A4595" s="1320"/>
      <c r="B4595" s="1321"/>
      <c r="C4595" s="1321"/>
      <c r="D4595" s="1322"/>
      <c r="E4595" s="119" t="str">
        <f t="shared" si="2936"/>
        <v>DOMICILIARIA 11</v>
      </c>
      <c r="F4595" s="637">
        <f t="shared" ref="F4595:G4595" si="2938">+F1984</f>
        <v>3.69</v>
      </c>
      <c r="G4595" s="138">
        <f t="shared" si="2938"/>
        <v>0.7</v>
      </c>
      <c r="H4595" s="750">
        <f t="shared" si="2882"/>
        <v>1</v>
      </c>
      <c r="I4595" s="139"/>
      <c r="J4595" s="750">
        <f t="shared" si="2887"/>
        <v>2.5829999999999997</v>
      </c>
    </row>
    <row r="4596" spans="1:10">
      <c r="A4596" s="1320"/>
      <c r="B4596" s="1321"/>
      <c r="C4596" s="1321"/>
      <c r="D4596" s="1322"/>
      <c r="E4596" s="119" t="str">
        <f t="shared" si="2936"/>
        <v>DOMICILIARIA 12</v>
      </c>
      <c r="F4596" s="637">
        <f t="shared" ref="F4596:G4596" si="2939">+F1985</f>
        <v>4.1399999999999997</v>
      </c>
      <c r="G4596" s="138">
        <f t="shared" si="2939"/>
        <v>0.7</v>
      </c>
      <c r="H4596" s="750">
        <f t="shared" ref="H4596:H4659" si="2940">1+M5466</f>
        <v>1</v>
      </c>
      <c r="I4596" s="139"/>
      <c r="J4596" s="750">
        <f t="shared" si="2887"/>
        <v>2.8979999999999997</v>
      </c>
    </row>
    <row r="4597" spans="1:10">
      <c r="A4597" s="1320"/>
      <c r="B4597" s="1321"/>
      <c r="C4597" s="1321"/>
      <c r="D4597" s="1322"/>
      <c r="E4597" s="119" t="str">
        <f t="shared" si="2936"/>
        <v>P56 A P5</v>
      </c>
      <c r="F4597" s="637">
        <f t="shared" ref="F4597:G4597" si="2941">+F1986</f>
        <v>0</v>
      </c>
      <c r="G4597" s="138">
        <f t="shared" si="2941"/>
        <v>0</v>
      </c>
      <c r="H4597" s="750">
        <f t="shared" si="2940"/>
        <v>-0.65240000000000009</v>
      </c>
      <c r="I4597" s="139"/>
      <c r="J4597" s="750">
        <f t="shared" si="2887"/>
        <v>0</v>
      </c>
    </row>
    <row r="4598" spans="1:10">
      <c r="A4598" s="1320"/>
      <c r="B4598" s="1321"/>
      <c r="C4598" s="1321"/>
      <c r="D4598" s="1322"/>
      <c r="E4598" s="119" t="str">
        <f t="shared" si="2936"/>
        <v>DOMICILIARIA 1</v>
      </c>
      <c r="F4598" s="637">
        <f t="shared" ref="F4598:G4598" si="2942">+F1987</f>
        <v>4.1399999999999997</v>
      </c>
      <c r="G4598" s="138">
        <f t="shared" si="2942"/>
        <v>0.7</v>
      </c>
      <c r="H4598" s="750">
        <f t="shared" si="2940"/>
        <v>0.98260000000000036</v>
      </c>
      <c r="I4598" s="139"/>
      <c r="J4598" s="750">
        <f t="shared" si="2887"/>
        <v>2.8475748000000007</v>
      </c>
    </row>
    <row r="4599" spans="1:10">
      <c r="A4599" s="1320"/>
      <c r="B4599" s="1321"/>
      <c r="C4599" s="1321"/>
      <c r="D4599" s="1322"/>
      <c r="E4599" s="119" t="str">
        <f t="shared" si="2936"/>
        <v>DOMICILIARIA 2</v>
      </c>
      <c r="F4599" s="637">
        <f t="shared" ref="F4599:G4599" si="2943">+F1988</f>
        <v>7.55</v>
      </c>
      <c r="G4599" s="138">
        <f t="shared" si="2943"/>
        <v>0.7</v>
      </c>
      <c r="H4599" s="750">
        <f t="shared" si="2940"/>
        <v>0.98260000000000036</v>
      </c>
      <c r="I4599" s="139"/>
      <c r="J4599" s="750">
        <f t="shared" si="2887"/>
        <v>5.1930410000000009</v>
      </c>
    </row>
    <row r="4600" spans="1:10">
      <c r="A4600" s="1320"/>
      <c r="B4600" s="1321"/>
      <c r="C4600" s="1321"/>
      <c r="D4600" s="1322"/>
      <c r="E4600" s="119" t="str">
        <f t="shared" si="2936"/>
        <v>DOMICILIARIA 3</v>
      </c>
      <c r="F4600" s="637">
        <f t="shared" ref="F4600:G4600" si="2944">+F1989</f>
        <v>4.26</v>
      </c>
      <c r="G4600" s="138">
        <f t="shared" si="2944"/>
        <v>0.7</v>
      </c>
      <c r="H4600" s="750">
        <f t="shared" si="2940"/>
        <v>0.98260000000000036</v>
      </c>
      <c r="I4600" s="139"/>
      <c r="J4600" s="750">
        <f t="shared" si="2887"/>
        <v>2.930113200000001</v>
      </c>
    </row>
    <row r="4601" spans="1:10">
      <c r="A4601" s="1320"/>
      <c r="B4601" s="1321"/>
      <c r="C4601" s="1321"/>
      <c r="D4601" s="1322"/>
      <c r="E4601" s="119" t="str">
        <f t="shared" si="2936"/>
        <v>DOMICILIARIA 4</v>
      </c>
      <c r="F4601" s="637">
        <f t="shared" ref="F4601:G4601" si="2945">+F1990</f>
        <v>7.21</v>
      </c>
      <c r="G4601" s="138">
        <f t="shared" si="2945"/>
        <v>0.7</v>
      </c>
      <c r="H4601" s="750">
        <f t="shared" si="2940"/>
        <v>0.98260000000000036</v>
      </c>
      <c r="I4601" s="139"/>
      <c r="J4601" s="750">
        <f t="shared" si="2887"/>
        <v>4.9591822000000017</v>
      </c>
    </row>
    <row r="4602" spans="1:10">
      <c r="A4602" s="1320"/>
      <c r="B4602" s="1321"/>
      <c r="C4602" s="1321"/>
      <c r="D4602" s="1322"/>
      <c r="E4602" s="119" t="str">
        <f t="shared" si="2936"/>
        <v>DOMICILIARIA 5</v>
      </c>
      <c r="F4602" s="637">
        <f t="shared" ref="F4602:G4602" si="2946">+F1991</f>
        <v>7.11</v>
      </c>
      <c r="G4602" s="138">
        <f t="shared" si="2946"/>
        <v>0.7</v>
      </c>
      <c r="H4602" s="750">
        <f t="shared" si="2940"/>
        <v>0.98260000000000036</v>
      </c>
      <c r="I4602" s="139"/>
      <c r="J4602" s="750">
        <f t="shared" si="2887"/>
        <v>4.890400200000002</v>
      </c>
    </row>
    <row r="4603" spans="1:10">
      <c r="A4603" s="1320"/>
      <c r="B4603" s="1321"/>
      <c r="C4603" s="1321"/>
      <c r="D4603" s="1322"/>
      <c r="E4603" s="119" t="str">
        <f t="shared" si="2936"/>
        <v>DOMICILIARIA 6</v>
      </c>
      <c r="F4603" s="637">
        <f t="shared" ref="F4603:G4603" si="2947">+F1992</f>
        <v>3.99</v>
      </c>
      <c r="G4603" s="138">
        <f t="shared" si="2947"/>
        <v>0.7</v>
      </c>
      <c r="H4603" s="750">
        <f t="shared" si="2940"/>
        <v>0.98260000000000036</v>
      </c>
      <c r="I4603" s="139"/>
      <c r="J4603" s="750">
        <f t="shared" si="2887"/>
        <v>2.7444018000000012</v>
      </c>
    </row>
    <row r="4604" spans="1:10">
      <c r="A4604" s="1320"/>
      <c r="B4604" s="1321"/>
      <c r="C4604" s="1321"/>
      <c r="D4604" s="1322"/>
      <c r="E4604" s="119" t="str">
        <f t="shared" si="2936"/>
        <v>DOMICILIARIA 7</v>
      </c>
      <c r="F4604" s="637">
        <f t="shared" ref="F4604:G4604" si="2948">+F1993</f>
        <v>7.59</v>
      </c>
      <c r="G4604" s="138">
        <f t="shared" si="2948"/>
        <v>0.7</v>
      </c>
      <c r="H4604" s="750">
        <f t="shared" si="2940"/>
        <v>0.98260000000000036</v>
      </c>
      <c r="I4604" s="139"/>
      <c r="J4604" s="750">
        <f t="shared" si="2887"/>
        <v>5.220553800000002</v>
      </c>
    </row>
    <row r="4605" spans="1:10">
      <c r="A4605" s="1320"/>
      <c r="B4605" s="1321"/>
      <c r="C4605" s="1321"/>
      <c r="D4605" s="1322"/>
      <c r="E4605" s="119" t="str">
        <f t="shared" si="2936"/>
        <v>DOMICILIARIA 8</v>
      </c>
      <c r="F4605" s="637">
        <f t="shared" ref="F4605:G4605" si="2949">+F1994</f>
        <v>3.7</v>
      </c>
      <c r="G4605" s="138">
        <f t="shared" si="2949"/>
        <v>0.7</v>
      </c>
      <c r="H4605" s="750">
        <f t="shared" si="2940"/>
        <v>0.98260000000000036</v>
      </c>
      <c r="I4605" s="139"/>
      <c r="J4605" s="750">
        <f t="shared" si="2887"/>
        <v>2.5449340000000009</v>
      </c>
    </row>
    <row r="4606" spans="1:10">
      <c r="A4606" s="1320"/>
      <c r="B4606" s="1321"/>
      <c r="C4606" s="1321"/>
      <c r="D4606" s="1322"/>
      <c r="E4606" s="119" t="str">
        <f t="shared" si="2936"/>
        <v>DOMICILIARIA 9</v>
      </c>
      <c r="F4606" s="637">
        <f t="shared" ref="F4606:G4606" si="2950">+F1995</f>
        <v>6.55</v>
      </c>
      <c r="G4606" s="138">
        <f t="shared" si="2950"/>
        <v>0.7</v>
      </c>
      <c r="H4606" s="750">
        <f t="shared" si="2940"/>
        <v>0.98260000000000036</v>
      </c>
      <c r="I4606" s="139"/>
      <c r="J4606" s="750">
        <f t="shared" si="2887"/>
        <v>4.5052210000000015</v>
      </c>
    </row>
    <row r="4607" spans="1:10">
      <c r="A4607" s="1320"/>
      <c r="B4607" s="1321"/>
      <c r="C4607" s="1321"/>
      <c r="D4607" s="1322"/>
      <c r="E4607" s="119" t="str">
        <f t="shared" si="2936"/>
        <v>DOMICILIARIA 10</v>
      </c>
      <c r="F4607" s="637">
        <f t="shared" ref="F4607:G4607" si="2951">+F1996</f>
        <v>4.07</v>
      </c>
      <c r="G4607" s="138">
        <f t="shared" si="2951"/>
        <v>0.7</v>
      </c>
      <c r="H4607" s="750">
        <f t="shared" si="2940"/>
        <v>0.98260000000000036</v>
      </c>
      <c r="I4607" s="139"/>
      <c r="J4607" s="750">
        <f t="shared" si="2887"/>
        <v>2.7994274000000012</v>
      </c>
    </row>
    <row r="4608" spans="1:10">
      <c r="A4608" s="1320"/>
      <c r="B4608" s="1321"/>
      <c r="C4608" s="1321"/>
      <c r="D4608" s="1322"/>
      <c r="E4608" s="119" t="str">
        <f t="shared" si="2936"/>
        <v>DOMICILIARIA 11</v>
      </c>
      <c r="F4608" s="637">
        <f t="shared" ref="F4608:G4608" si="2952">+F1997</f>
        <v>6.17</v>
      </c>
      <c r="G4608" s="138">
        <f t="shared" si="2952"/>
        <v>0.7</v>
      </c>
      <c r="H4608" s="750">
        <f t="shared" si="2940"/>
        <v>0.98260000000000036</v>
      </c>
      <c r="I4608" s="139"/>
      <c r="J4608" s="750">
        <f t="shared" si="2887"/>
        <v>4.2438494000000011</v>
      </c>
    </row>
    <row r="4609" spans="1:10">
      <c r="A4609" s="1320"/>
      <c r="B4609" s="1321"/>
      <c r="C4609" s="1321"/>
      <c r="D4609" s="1322"/>
      <c r="E4609" s="119" t="str">
        <f t="shared" si="2936"/>
        <v>DOMICILIARIA 12</v>
      </c>
      <c r="F4609" s="637">
        <f t="shared" ref="F4609:G4609" si="2953">+F1998</f>
        <v>6.63</v>
      </c>
      <c r="G4609" s="138">
        <f t="shared" si="2953"/>
        <v>0.7</v>
      </c>
      <c r="H4609" s="750">
        <f t="shared" si="2940"/>
        <v>0.98260000000000036</v>
      </c>
      <c r="I4609" s="139"/>
      <c r="J4609" s="750">
        <f t="shared" ref="J4609:J4625" si="2954">+F4609*G4609*H4609</f>
        <v>4.5602466000000019</v>
      </c>
    </row>
    <row r="4610" spans="1:10">
      <c r="A4610" s="1320"/>
      <c r="B4610" s="1321"/>
      <c r="C4610" s="1321"/>
      <c r="D4610" s="1322"/>
      <c r="E4610" s="119" t="str">
        <f t="shared" si="2936"/>
        <v>DOMICILIARIA 13</v>
      </c>
      <c r="F4610" s="637">
        <f t="shared" ref="F4610:G4610" si="2955">+F1999</f>
        <v>4.07</v>
      </c>
      <c r="G4610" s="138">
        <f t="shared" si="2955"/>
        <v>0.7</v>
      </c>
      <c r="H4610" s="750">
        <f t="shared" si="2940"/>
        <v>0.98260000000000036</v>
      </c>
      <c r="I4610" s="139"/>
      <c r="J4610" s="750">
        <f t="shared" si="2954"/>
        <v>2.7994274000000012</v>
      </c>
    </row>
    <row r="4611" spans="1:10">
      <c r="A4611" s="1320"/>
      <c r="B4611" s="1321"/>
      <c r="C4611" s="1321"/>
      <c r="D4611" s="1322"/>
      <c r="E4611" s="119" t="str">
        <f t="shared" si="2936"/>
        <v>DOMICILIARIA 14</v>
      </c>
      <c r="F4611" s="637">
        <f t="shared" ref="F4611:G4611" si="2956">+F2000</f>
        <v>6.24</v>
      </c>
      <c r="G4611" s="138">
        <f t="shared" si="2956"/>
        <v>0.7</v>
      </c>
      <c r="H4611" s="750">
        <f t="shared" si="2940"/>
        <v>0.98260000000000036</v>
      </c>
      <c r="I4611" s="139"/>
      <c r="J4611" s="750">
        <f t="shared" si="2954"/>
        <v>4.2919968000000006</v>
      </c>
    </row>
    <row r="4612" spans="1:10">
      <c r="A4612" s="1320"/>
      <c r="B4612" s="1321"/>
      <c r="C4612" s="1321"/>
      <c r="D4612" s="1322"/>
      <c r="E4612" s="119" t="str">
        <f t="shared" si="2936"/>
        <v>DOMICILIARIA 15</v>
      </c>
      <c r="F4612" s="637">
        <f t="shared" ref="F4612:G4612" si="2957">+F2001</f>
        <v>5.92</v>
      </c>
      <c r="G4612" s="138">
        <f t="shared" si="2957"/>
        <v>0.7</v>
      </c>
      <c r="H4612" s="750">
        <f t="shared" si="2940"/>
        <v>0.98260000000000036</v>
      </c>
      <c r="I4612" s="139"/>
      <c r="J4612" s="750">
        <f t="shared" si="2954"/>
        <v>4.0718944000000015</v>
      </c>
    </row>
    <row r="4613" spans="1:10">
      <c r="A4613" s="1320"/>
      <c r="B4613" s="1321"/>
      <c r="C4613" s="1321"/>
      <c r="D4613" s="1322"/>
      <c r="E4613" s="119" t="str">
        <f t="shared" si="2936"/>
        <v>DOMICILIARIA 16</v>
      </c>
      <c r="F4613" s="637">
        <f t="shared" ref="F4613:G4613" si="2958">+F2002</f>
        <v>3.73</v>
      </c>
      <c r="G4613" s="138">
        <f t="shared" si="2958"/>
        <v>0.7</v>
      </c>
      <c r="H4613" s="750">
        <f t="shared" si="2940"/>
        <v>0.98260000000000036</v>
      </c>
      <c r="I4613" s="139"/>
      <c r="J4613" s="750">
        <f t="shared" si="2954"/>
        <v>2.5655686000000006</v>
      </c>
    </row>
    <row r="4614" spans="1:10">
      <c r="A4614" s="1320"/>
      <c r="B4614" s="1321"/>
      <c r="C4614" s="1321"/>
      <c r="D4614" s="1322"/>
      <c r="E4614" s="119" t="str">
        <f t="shared" si="2936"/>
        <v>DOMICILIARIA 17</v>
      </c>
      <c r="F4614" s="637">
        <f t="shared" ref="F4614:G4614" si="2959">+F2003</f>
        <v>5.49</v>
      </c>
      <c r="G4614" s="138">
        <f t="shared" si="2959"/>
        <v>0.7</v>
      </c>
      <c r="H4614" s="750">
        <f t="shared" si="2940"/>
        <v>0.98260000000000036</v>
      </c>
      <c r="I4614" s="139"/>
      <c r="J4614" s="750">
        <f t="shared" si="2954"/>
        <v>3.7761318000000013</v>
      </c>
    </row>
    <row r="4615" spans="1:10">
      <c r="A4615" s="1320"/>
      <c r="B4615" s="1321"/>
      <c r="C4615" s="1321"/>
      <c r="D4615" s="1322"/>
      <c r="E4615" s="119" t="str">
        <f t="shared" si="2936"/>
        <v>P5 A P2</v>
      </c>
      <c r="F4615" s="637">
        <f t="shared" ref="F4615:G4615" si="2960">+F2004</f>
        <v>0</v>
      </c>
      <c r="G4615" s="138">
        <f t="shared" si="2960"/>
        <v>0</v>
      </c>
      <c r="H4615" s="750"/>
      <c r="I4615" s="139"/>
      <c r="J4615" s="750">
        <f t="shared" si="2954"/>
        <v>0</v>
      </c>
    </row>
    <row r="4616" spans="1:10">
      <c r="A4616" s="1320"/>
      <c r="B4616" s="1321"/>
      <c r="C4616" s="1321"/>
      <c r="D4616" s="1322"/>
      <c r="E4616" s="119" t="str">
        <f t="shared" si="2936"/>
        <v>DOMICILIARIA 1</v>
      </c>
      <c r="F4616" s="637">
        <f t="shared" ref="F4616:G4616" si="2961">+F2005</f>
        <v>3.92</v>
      </c>
      <c r="G4616" s="138">
        <f t="shared" si="2961"/>
        <v>0.7</v>
      </c>
      <c r="H4616" s="750"/>
      <c r="I4616" s="139"/>
      <c r="J4616" s="750">
        <f t="shared" si="2954"/>
        <v>0</v>
      </c>
    </row>
    <row r="4617" spans="1:10">
      <c r="A4617" s="1320"/>
      <c r="B4617" s="1321"/>
      <c r="C4617" s="1321"/>
      <c r="D4617" s="1322"/>
      <c r="E4617" s="119" t="str">
        <f t="shared" si="2936"/>
        <v>DOMICILIARIA 2</v>
      </c>
      <c r="F4617" s="637">
        <f t="shared" ref="F4617:G4617" si="2962">+F2006</f>
        <v>5.69</v>
      </c>
      <c r="G4617" s="138">
        <f t="shared" si="2962"/>
        <v>0.7</v>
      </c>
      <c r="H4617" s="750"/>
      <c r="I4617" s="139"/>
      <c r="J4617" s="750">
        <f t="shared" si="2954"/>
        <v>0</v>
      </c>
    </row>
    <row r="4618" spans="1:10">
      <c r="A4618" s="1320"/>
      <c r="B4618" s="1321"/>
      <c r="C4618" s="1321"/>
      <c r="D4618" s="1322"/>
      <c r="E4618" s="119" t="str">
        <f t="shared" si="2936"/>
        <v>DOMICILIARIA 3</v>
      </c>
      <c r="F4618" s="637">
        <f t="shared" ref="F4618:G4618" si="2963">+F2007</f>
        <v>4.3</v>
      </c>
      <c r="G4618" s="138">
        <f t="shared" si="2963"/>
        <v>0.7</v>
      </c>
      <c r="H4618" s="750"/>
      <c r="I4618" s="139"/>
      <c r="J4618" s="750">
        <f t="shared" si="2954"/>
        <v>0</v>
      </c>
    </row>
    <row r="4619" spans="1:10">
      <c r="A4619" s="1320"/>
      <c r="B4619" s="1321"/>
      <c r="C4619" s="1321"/>
      <c r="D4619" s="1322"/>
      <c r="E4619" s="119" t="str">
        <f t="shared" si="2936"/>
        <v>DOMICILIARIA 4</v>
      </c>
      <c r="F4619" s="637">
        <f t="shared" ref="F4619:G4619" si="2964">+F2008</f>
        <v>5.59</v>
      </c>
      <c r="G4619" s="138">
        <f t="shared" si="2964"/>
        <v>0.7</v>
      </c>
      <c r="H4619" s="750"/>
      <c r="I4619" s="139"/>
      <c r="J4619" s="750">
        <f t="shared" si="2954"/>
        <v>0</v>
      </c>
    </row>
    <row r="4620" spans="1:10">
      <c r="A4620" s="1320"/>
      <c r="B4620" s="1321"/>
      <c r="C4620" s="1321"/>
      <c r="D4620" s="1322"/>
      <c r="E4620" s="119" t="str">
        <f t="shared" si="2936"/>
        <v>DOMICILIARIA 5</v>
      </c>
      <c r="F4620" s="637">
        <f t="shared" ref="F4620:G4620" si="2965">+F2009</f>
        <v>4.5</v>
      </c>
      <c r="G4620" s="138">
        <f t="shared" si="2965"/>
        <v>0.7</v>
      </c>
      <c r="H4620" s="750"/>
      <c r="I4620" s="139"/>
      <c r="J4620" s="750">
        <f t="shared" si="2954"/>
        <v>0</v>
      </c>
    </row>
    <row r="4621" spans="1:10">
      <c r="A4621" s="1320"/>
      <c r="B4621" s="1321"/>
      <c r="C4621" s="1321"/>
      <c r="D4621" s="1322"/>
      <c r="E4621" s="119" t="str">
        <f t="shared" si="2936"/>
        <v>DOMICILIARIA 6</v>
      </c>
      <c r="F4621" s="637">
        <f t="shared" ref="F4621:G4621" si="2966">+F2010</f>
        <v>5.38</v>
      </c>
      <c r="G4621" s="138">
        <f t="shared" si="2966"/>
        <v>0.7</v>
      </c>
      <c r="H4621" s="750"/>
      <c r="I4621" s="139"/>
      <c r="J4621" s="750">
        <f t="shared" si="2954"/>
        <v>0</v>
      </c>
    </row>
    <row r="4622" spans="1:10">
      <c r="A4622" s="1320"/>
      <c r="B4622" s="1321"/>
      <c r="C4622" s="1321"/>
      <c r="D4622" s="1322"/>
      <c r="E4622" s="119" t="str">
        <f t="shared" si="2936"/>
        <v>DOMICILIARIA 7</v>
      </c>
      <c r="F4622" s="637">
        <f t="shared" ref="F4622:G4622" si="2967">+F2011</f>
        <v>4.67</v>
      </c>
      <c r="G4622" s="138">
        <f t="shared" si="2967"/>
        <v>0.7</v>
      </c>
      <c r="H4622" s="750"/>
      <c r="I4622" s="139"/>
      <c r="J4622" s="750">
        <f t="shared" si="2954"/>
        <v>0</v>
      </c>
    </row>
    <row r="4623" spans="1:10">
      <c r="A4623" s="1320"/>
      <c r="B4623" s="1321"/>
      <c r="C4623" s="1321"/>
      <c r="D4623" s="1322"/>
      <c r="E4623" s="119" t="str">
        <f t="shared" si="2936"/>
        <v>DOMICILIARIA 8</v>
      </c>
      <c r="F4623" s="637">
        <f t="shared" ref="F4623:G4623" si="2968">+F2012</f>
        <v>5.08</v>
      </c>
      <c r="G4623" s="138">
        <f t="shared" si="2968"/>
        <v>0.7</v>
      </c>
      <c r="H4623" s="750"/>
      <c r="I4623" s="139"/>
      <c r="J4623" s="750">
        <f t="shared" si="2954"/>
        <v>0</v>
      </c>
    </row>
    <row r="4624" spans="1:10">
      <c r="A4624" s="1320"/>
      <c r="B4624" s="1321"/>
      <c r="C4624" s="1321"/>
      <c r="D4624" s="1322"/>
      <c r="E4624" s="119" t="str">
        <f t="shared" si="2936"/>
        <v>DOMICILIARIA 9</v>
      </c>
      <c r="F4624" s="637">
        <f t="shared" ref="F4624:G4624" si="2969">+F2013</f>
        <v>5.17</v>
      </c>
      <c r="G4624" s="138">
        <f t="shared" si="2969"/>
        <v>0.7</v>
      </c>
      <c r="H4624" s="750"/>
      <c r="I4624" s="139"/>
      <c r="J4624" s="750">
        <f t="shared" si="2954"/>
        <v>0</v>
      </c>
    </row>
    <row r="4625" spans="1:10">
      <c r="A4625" s="1320"/>
      <c r="B4625" s="1321"/>
      <c r="C4625" s="1321"/>
      <c r="D4625" s="1322"/>
      <c r="E4625" s="119" t="str">
        <f t="shared" si="2936"/>
        <v>DOMICILIARIA 10</v>
      </c>
      <c r="F4625" s="637">
        <f t="shared" ref="F4625:G4625" si="2970">+F2014</f>
        <v>5.22</v>
      </c>
      <c r="G4625" s="138">
        <f t="shared" si="2970"/>
        <v>0.7</v>
      </c>
      <c r="H4625" s="750"/>
      <c r="I4625" s="139"/>
      <c r="J4625" s="750">
        <f t="shared" si="2954"/>
        <v>0</v>
      </c>
    </row>
    <row r="4626" spans="1:10">
      <c r="A4626" s="1320"/>
      <c r="B4626" s="1321"/>
      <c r="C4626" s="1321"/>
      <c r="D4626" s="1322"/>
      <c r="E4626" s="119" t="str">
        <f t="shared" si="2936"/>
        <v>DOMICILIARIA 11</v>
      </c>
      <c r="F4626" s="637">
        <f t="shared" ref="F4626:G4626" si="2971">+F2015</f>
        <v>5.16</v>
      </c>
      <c r="G4626" s="138">
        <f t="shared" si="2971"/>
        <v>0.7</v>
      </c>
      <c r="H4626" s="750"/>
      <c r="I4626" s="139"/>
      <c r="J4626" s="750">
        <f t="shared" ref="J4626:J4689" si="2972">+F4626*G4626*H4626</f>
        <v>0</v>
      </c>
    </row>
    <row r="4627" spans="1:10">
      <c r="A4627" s="1320"/>
      <c r="B4627" s="1321"/>
      <c r="C4627" s="1321"/>
      <c r="D4627" s="1322"/>
      <c r="E4627" s="119" t="str">
        <f t="shared" si="2936"/>
        <v>DOMICILIARIA 12</v>
      </c>
      <c r="F4627" s="637">
        <f t="shared" ref="F4627:G4627" si="2973">+F2016</f>
        <v>4.93</v>
      </c>
      <c r="G4627" s="138">
        <f t="shared" si="2973"/>
        <v>0.7</v>
      </c>
      <c r="H4627" s="750"/>
      <c r="I4627" s="139"/>
      <c r="J4627" s="750">
        <f t="shared" si="2972"/>
        <v>0</v>
      </c>
    </row>
    <row r="4628" spans="1:10">
      <c r="A4628" s="1320"/>
      <c r="B4628" s="1321"/>
      <c r="C4628" s="1321"/>
      <c r="D4628" s="1322"/>
      <c r="E4628" s="119" t="str">
        <f t="shared" si="2936"/>
        <v>DOMICILIARIA 13</v>
      </c>
      <c r="F4628" s="637">
        <f t="shared" ref="F4628:G4628" si="2974">+F2017</f>
        <v>5.54</v>
      </c>
      <c r="G4628" s="138">
        <f t="shared" si="2974"/>
        <v>0.7</v>
      </c>
      <c r="H4628" s="750"/>
      <c r="I4628" s="139"/>
      <c r="J4628" s="750">
        <f t="shared" si="2972"/>
        <v>0</v>
      </c>
    </row>
    <row r="4629" spans="1:10">
      <c r="A4629" s="1320"/>
      <c r="B4629" s="1321"/>
      <c r="C4629" s="1321"/>
      <c r="D4629" s="1322"/>
      <c r="E4629" s="119" t="str">
        <f t="shared" si="2936"/>
        <v>DOMICILIARIA 14</v>
      </c>
      <c r="F4629" s="637">
        <f t="shared" ref="F4629:G4629" si="2975">+F2018</f>
        <v>5.15</v>
      </c>
      <c r="G4629" s="138">
        <f t="shared" si="2975"/>
        <v>0.7</v>
      </c>
      <c r="H4629" s="750"/>
      <c r="I4629" s="139"/>
      <c r="J4629" s="750">
        <f t="shared" si="2972"/>
        <v>0</v>
      </c>
    </row>
    <row r="4630" spans="1:10">
      <c r="A4630" s="1320"/>
      <c r="B4630" s="1321"/>
      <c r="C4630" s="1321"/>
      <c r="D4630" s="1322"/>
      <c r="E4630" s="119" t="str">
        <f t="shared" si="2936"/>
        <v>DOMICILIARIA 15</v>
      </c>
      <c r="F4630" s="637">
        <f t="shared" ref="F4630:G4630" si="2976">+F2019</f>
        <v>6.03</v>
      </c>
      <c r="G4630" s="138">
        <f t="shared" si="2976"/>
        <v>0.7</v>
      </c>
      <c r="H4630" s="750"/>
      <c r="I4630" s="139"/>
      <c r="J4630" s="750">
        <f t="shared" si="2972"/>
        <v>0</v>
      </c>
    </row>
    <row r="4631" spans="1:10">
      <c r="A4631" s="1320"/>
      <c r="B4631" s="1321"/>
      <c r="C4631" s="1321"/>
      <c r="D4631" s="1322"/>
      <c r="E4631" s="119" t="str">
        <f t="shared" si="2936"/>
        <v>P49 A P42</v>
      </c>
      <c r="F4631" s="637">
        <f t="shared" ref="F4631:G4631" si="2977">+F2020</f>
        <v>0</v>
      </c>
      <c r="G4631" s="138">
        <f t="shared" si="2977"/>
        <v>0</v>
      </c>
      <c r="H4631" s="750"/>
      <c r="I4631" s="139"/>
      <c r="J4631" s="750">
        <f t="shared" si="2972"/>
        <v>0</v>
      </c>
    </row>
    <row r="4632" spans="1:10">
      <c r="A4632" s="1320"/>
      <c r="B4632" s="1321"/>
      <c r="C4632" s="1321"/>
      <c r="D4632" s="1322"/>
      <c r="E4632" s="119" t="str">
        <f t="shared" si="2936"/>
        <v>DOMICILIARIA 1</v>
      </c>
      <c r="F4632" s="637">
        <f t="shared" ref="F4632:G4632" si="2978">+F2021</f>
        <v>4.33</v>
      </c>
      <c r="G4632" s="138">
        <f t="shared" si="2978"/>
        <v>0.7</v>
      </c>
      <c r="H4632" s="750">
        <f t="shared" si="2940"/>
        <v>1</v>
      </c>
      <c r="I4632" s="139"/>
      <c r="J4632" s="750">
        <f t="shared" si="2972"/>
        <v>3.0309999999999997</v>
      </c>
    </row>
    <row r="4633" spans="1:10">
      <c r="A4633" s="1320"/>
      <c r="B4633" s="1321"/>
      <c r="C4633" s="1321"/>
      <c r="D4633" s="1322"/>
      <c r="E4633" s="119" t="str">
        <f t="shared" si="2936"/>
        <v>DOMICILIARIA 2</v>
      </c>
      <c r="F4633" s="637">
        <f t="shared" ref="F4633:G4633" si="2979">+F2022</f>
        <v>4.0199999999999996</v>
      </c>
      <c r="G4633" s="138">
        <f t="shared" si="2979"/>
        <v>0.7</v>
      </c>
      <c r="H4633" s="750">
        <f t="shared" si="2940"/>
        <v>1</v>
      </c>
      <c r="I4633" s="139"/>
      <c r="J4633" s="750">
        <f t="shared" si="2972"/>
        <v>2.8139999999999996</v>
      </c>
    </row>
    <row r="4634" spans="1:10">
      <c r="A4634" s="1320"/>
      <c r="B4634" s="1321"/>
      <c r="C4634" s="1321"/>
      <c r="D4634" s="1322"/>
      <c r="E4634" s="119" t="str">
        <f t="shared" si="2936"/>
        <v>DOMICILIARIA 3</v>
      </c>
      <c r="F4634" s="637">
        <f t="shared" ref="F4634:G4634" si="2980">+F2023</f>
        <v>4.42</v>
      </c>
      <c r="G4634" s="138">
        <f t="shared" si="2980"/>
        <v>0.7</v>
      </c>
      <c r="H4634" s="750">
        <f t="shared" si="2940"/>
        <v>1</v>
      </c>
      <c r="I4634" s="139"/>
      <c r="J4634" s="750">
        <f t="shared" si="2972"/>
        <v>3.0939999999999999</v>
      </c>
    </row>
    <row r="4635" spans="1:10">
      <c r="A4635" s="1320"/>
      <c r="B4635" s="1321"/>
      <c r="C4635" s="1321"/>
      <c r="D4635" s="1322"/>
      <c r="E4635" s="119" t="str">
        <f t="shared" si="2936"/>
        <v>DOMICILIARIA 4</v>
      </c>
      <c r="F4635" s="637">
        <f t="shared" ref="F4635:G4635" si="2981">+F2024</f>
        <v>4.55</v>
      </c>
      <c r="G4635" s="138">
        <f t="shared" si="2981"/>
        <v>0.7</v>
      </c>
      <c r="H4635" s="750">
        <f t="shared" si="2940"/>
        <v>1</v>
      </c>
      <c r="I4635" s="139"/>
      <c r="J4635" s="750">
        <f t="shared" si="2972"/>
        <v>3.1849999999999996</v>
      </c>
    </row>
    <row r="4636" spans="1:10">
      <c r="A4636" s="1320"/>
      <c r="B4636" s="1321"/>
      <c r="C4636" s="1321"/>
      <c r="D4636" s="1322"/>
      <c r="E4636" s="119" t="str">
        <f t="shared" si="2936"/>
        <v>DOMICILIARIA 5</v>
      </c>
      <c r="F4636" s="637">
        <f t="shared" ref="F4636:G4636" si="2982">+F2025</f>
        <v>4.75</v>
      </c>
      <c r="G4636" s="138">
        <f t="shared" si="2982"/>
        <v>0.7</v>
      </c>
      <c r="H4636" s="750">
        <f t="shared" si="2940"/>
        <v>1</v>
      </c>
      <c r="I4636" s="139"/>
      <c r="J4636" s="750">
        <f t="shared" si="2972"/>
        <v>3.3249999999999997</v>
      </c>
    </row>
    <row r="4637" spans="1:10">
      <c r="A4637" s="1320"/>
      <c r="B4637" s="1321"/>
      <c r="C4637" s="1321"/>
      <c r="D4637" s="1322"/>
      <c r="E4637" s="119" t="str">
        <f t="shared" si="2936"/>
        <v>DOMICILIARIA 6</v>
      </c>
      <c r="F4637" s="637">
        <f t="shared" ref="F4637:G4637" si="2983">+F2026</f>
        <v>4.71</v>
      </c>
      <c r="G4637" s="138">
        <f t="shared" si="2983"/>
        <v>0.7</v>
      </c>
      <c r="H4637" s="750">
        <f t="shared" si="2940"/>
        <v>1</v>
      </c>
      <c r="I4637" s="139"/>
      <c r="J4637" s="750">
        <f t="shared" si="2972"/>
        <v>3.2969999999999997</v>
      </c>
    </row>
    <row r="4638" spans="1:10">
      <c r="A4638" s="1320"/>
      <c r="B4638" s="1321"/>
      <c r="C4638" s="1321"/>
      <c r="D4638" s="1322"/>
      <c r="E4638" s="119" t="str">
        <f t="shared" si="2936"/>
        <v>DOMICILIARIA 7</v>
      </c>
      <c r="F4638" s="637">
        <f t="shared" ref="F4638:G4638" si="2984">+F2027</f>
        <v>3.79</v>
      </c>
      <c r="G4638" s="138">
        <f t="shared" si="2984"/>
        <v>0.7</v>
      </c>
      <c r="H4638" s="750">
        <f t="shared" si="2940"/>
        <v>1</v>
      </c>
      <c r="I4638" s="139"/>
      <c r="J4638" s="750">
        <f t="shared" si="2972"/>
        <v>2.653</v>
      </c>
    </row>
    <row r="4639" spans="1:10">
      <c r="A4639" s="1320"/>
      <c r="B4639" s="1321"/>
      <c r="C4639" s="1321"/>
      <c r="D4639" s="1322"/>
      <c r="E4639" s="119" t="str">
        <f t="shared" si="2936"/>
        <v>DOMICILIARIA 8</v>
      </c>
      <c r="F4639" s="637">
        <f t="shared" ref="F4639:G4639" si="2985">+F2028</f>
        <v>4.5199999999999996</v>
      </c>
      <c r="G4639" s="138">
        <f t="shared" si="2985"/>
        <v>0.7</v>
      </c>
      <c r="H4639" s="750">
        <f t="shared" si="2940"/>
        <v>1</v>
      </c>
      <c r="I4639" s="139"/>
      <c r="J4639" s="750">
        <f t="shared" si="2972"/>
        <v>3.1639999999999997</v>
      </c>
    </row>
    <row r="4640" spans="1:10">
      <c r="A4640" s="1320"/>
      <c r="B4640" s="1321"/>
      <c r="C4640" s="1321"/>
      <c r="D4640" s="1322"/>
      <c r="E4640" s="119" t="str">
        <f t="shared" si="2936"/>
        <v>DOMICILIARIA 9</v>
      </c>
      <c r="F4640" s="637">
        <f t="shared" ref="F4640:G4640" si="2986">+F2029</f>
        <v>5.23</v>
      </c>
      <c r="G4640" s="138">
        <f t="shared" si="2986"/>
        <v>0.7</v>
      </c>
      <c r="H4640" s="750">
        <f t="shared" si="2940"/>
        <v>1</v>
      </c>
      <c r="I4640" s="139"/>
      <c r="J4640" s="750">
        <f t="shared" si="2972"/>
        <v>3.661</v>
      </c>
    </row>
    <row r="4641" spans="1:10">
      <c r="A4641" s="1320"/>
      <c r="B4641" s="1321"/>
      <c r="C4641" s="1321"/>
      <c r="D4641" s="1322"/>
      <c r="E4641" s="119" t="str">
        <f t="shared" si="2936"/>
        <v>DOMICILIARIA 10</v>
      </c>
      <c r="F4641" s="637">
        <f t="shared" ref="F4641:G4641" si="2987">+F2030</f>
        <v>4.75</v>
      </c>
      <c r="G4641" s="138">
        <f t="shared" si="2987"/>
        <v>0.7</v>
      </c>
      <c r="H4641" s="750">
        <f t="shared" si="2940"/>
        <v>1</v>
      </c>
      <c r="I4641" s="139"/>
      <c r="J4641" s="750">
        <f t="shared" si="2972"/>
        <v>3.3249999999999997</v>
      </c>
    </row>
    <row r="4642" spans="1:10">
      <c r="A4642" s="1320"/>
      <c r="B4642" s="1321"/>
      <c r="C4642" s="1321"/>
      <c r="D4642" s="1322"/>
      <c r="E4642" s="119" t="str">
        <f t="shared" si="2936"/>
        <v>DOMICILIARIA 11</v>
      </c>
      <c r="F4642" s="637">
        <f t="shared" ref="F4642:G4642" si="2988">+F2031</f>
        <v>4.16</v>
      </c>
      <c r="G4642" s="138">
        <f t="shared" si="2988"/>
        <v>0.7</v>
      </c>
      <c r="H4642" s="750">
        <f t="shared" si="2940"/>
        <v>1</v>
      </c>
      <c r="I4642" s="139"/>
      <c r="J4642" s="750">
        <f t="shared" si="2972"/>
        <v>2.9119999999999999</v>
      </c>
    </row>
    <row r="4643" spans="1:10">
      <c r="A4643" s="1320"/>
      <c r="B4643" s="1321"/>
      <c r="C4643" s="1321"/>
      <c r="D4643" s="1322"/>
      <c r="E4643" s="119" t="str">
        <f t="shared" si="2936"/>
        <v>DOMICILIARIA 12</v>
      </c>
      <c r="F4643" s="637">
        <f t="shared" ref="F4643:G4643" si="2989">+F2032</f>
        <v>4.79</v>
      </c>
      <c r="G4643" s="138">
        <f t="shared" si="2989"/>
        <v>0.7</v>
      </c>
      <c r="H4643" s="750">
        <f t="shared" si="2940"/>
        <v>1</v>
      </c>
      <c r="I4643" s="139"/>
      <c r="J4643" s="750">
        <f t="shared" si="2972"/>
        <v>3.3529999999999998</v>
      </c>
    </row>
    <row r="4644" spans="1:10">
      <c r="A4644" s="1320"/>
      <c r="B4644" s="1321"/>
      <c r="C4644" s="1321"/>
      <c r="D4644" s="1322"/>
      <c r="E4644" s="119" t="str">
        <f t="shared" si="2936"/>
        <v>DOMICILIARIA 13</v>
      </c>
      <c r="F4644" s="637">
        <f t="shared" ref="F4644:G4644" si="2990">+F2033</f>
        <v>5.22</v>
      </c>
      <c r="G4644" s="138">
        <f t="shared" si="2990"/>
        <v>0.7</v>
      </c>
      <c r="H4644" s="750">
        <f t="shared" si="2940"/>
        <v>1</v>
      </c>
      <c r="I4644" s="139"/>
      <c r="J4644" s="750">
        <f t="shared" si="2972"/>
        <v>3.6539999999999995</v>
      </c>
    </row>
    <row r="4645" spans="1:10">
      <c r="A4645" s="1320"/>
      <c r="B4645" s="1321"/>
      <c r="C4645" s="1321"/>
      <c r="D4645" s="1322"/>
      <c r="E4645" s="119" t="str">
        <f t="shared" si="2936"/>
        <v>DOMICILIARIA 14</v>
      </c>
      <c r="F4645" s="637">
        <f t="shared" ref="F4645:G4645" si="2991">+F2034</f>
        <v>4.95</v>
      </c>
      <c r="G4645" s="138">
        <f t="shared" si="2991"/>
        <v>0.7</v>
      </c>
      <c r="H4645" s="750">
        <f t="shared" si="2940"/>
        <v>1</v>
      </c>
      <c r="I4645" s="139"/>
      <c r="J4645" s="750">
        <f t="shared" si="2972"/>
        <v>3.4649999999999999</v>
      </c>
    </row>
    <row r="4646" spans="1:10">
      <c r="A4646" s="1320"/>
      <c r="B4646" s="1321"/>
      <c r="C4646" s="1321"/>
      <c r="D4646" s="1322"/>
      <c r="E4646" s="119" t="str">
        <f t="shared" si="2936"/>
        <v>P42 A P32</v>
      </c>
      <c r="F4646" s="637">
        <f t="shared" ref="F4646:G4646" si="2992">+F2035</f>
        <v>0</v>
      </c>
      <c r="G4646" s="138">
        <f t="shared" si="2992"/>
        <v>0</v>
      </c>
      <c r="H4646" s="750">
        <f t="shared" si="2940"/>
        <v>-0.65240000000000009</v>
      </c>
      <c r="I4646" s="139"/>
      <c r="J4646" s="750">
        <f t="shared" si="2972"/>
        <v>0</v>
      </c>
    </row>
    <row r="4647" spans="1:10">
      <c r="A4647" s="1320"/>
      <c r="B4647" s="1321"/>
      <c r="C4647" s="1321"/>
      <c r="D4647" s="1322"/>
      <c r="E4647" s="119" t="str">
        <f t="shared" si="2936"/>
        <v>DOMICILIARIA 1</v>
      </c>
      <c r="F4647" s="637">
        <f t="shared" ref="F4647:G4647" si="2993">+F2036</f>
        <v>5.2</v>
      </c>
      <c r="G4647" s="138">
        <f t="shared" si="2993"/>
        <v>0.7</v>
      </c>
      <c r="H4647" s="750">
        <f t="shared" si="2940"/>
        <v>1</v>
      </c>
      <c r="I4647" s="139"/>
      <c r="J4647" s="750">
        <f t="shared" si="2972"/>
        <v>3.6399999999999997</v>
      </c>
    </row>
    <row r="4648" spans="1:10">
      <c r="A4648" s="1320"/>
      <c r="B4648" s="1321"/>
      <c r="C4648" s="1321"/>
      <c r="D4648" s="1322"/>
      <c r="E4648" s="119" t="str">
        <f t="shared" si="2936"/>
        <v>DOMICILIARIA 2</v>
      </c>
      <c r="F4648" s="637">
        <f t="shared" ref="F4648:G4648" si="2994">+F2037</f>
        <v>5.44</v>
      </c>
      <c r="G4648" s="138">
        <f t="shared" si="2994"/>
        <v>0.7</v>
      </c>
      <c r="H4648" s="750">
        <f t="shared" si="2940"/>
        <v>1</v>
      </c>
      <c r="I4648" s="139"/>
      <c r="J4648" s="750">
        <f t="shared" si="2972"/>
        <v>3.8079999999999998</v>
      </c>
    </row>
    <row r="4649" spans="1:10">
      <c r="A4649" s="1320"/>
      <c r="B4649" s="1321"/>
      <c r="C4649" s="1321"/>
      <c r="D4649" s="1322"/>
      <c r="E4649" s="119" t="str">
        <f t="shared" si="2936"/>
        <v>DOMICILIARIA 3</v>
      </c>
      <c r="F4649" s="637">
        <f t="shared" ref="F4649:G4649" si="2995">+F2038</f>
        <v>5.5</v>
      </c>
      <c r="G4649" s="138">
        <f t="shared" si="2995"/>
        <v>0.7</v>
      </c>
      <c r="H4649" s="750">
        <f t="shared" si="2940"/>
        <v>1</v>
      </c>
      <c r="I4649" s="139"/>
      <c r="J4649" s="750">
        <f t="shared" si="2972"/>
        <v>3.8499999999999996</v>
      </c>
    </row>
    <row r="4650" spans="1:10">
      <c r="A4650" s="1320"/>
      <c r="B4650" s="1321"/>
      <c r="C4650" s="1321"/>
      <c r="D4650" s="1322"/>
      <c r="E4650" s="119" t="str">
        <f t="shared" si="2936"/>
        <v>DOMICILIARIA 4</v>
      </c>
      <c r="F4650" s="637">
        <f t="shared" ref="F4650:G4650" si="2996">+F2039</f>
        <v>4.83</v>
      </c>
      <c r="G4650" s="138">
        <f t="shared" si="2996"/>
        <v>0.7</v>
      </c>
      <c r="H4650" s="750">
        <f t="shared" si="2940"/>
        <v>1</v>
      </c>
      <c r="I4650" s="139"/>
      <c r="J4650" s="750">
        <f t="shared" si="2972"/>
        <v>3.3809999999999998</v>
      </c>
    </row>
    <row r="4651" spans="1:10">
      <c r="A4651" s="1320"/>
      <c r="B4651" s="1321"/>
      <c r="C4651" s="1321"/>
      <c r="D4651" s="1322"/>
      <c r="E4651" s="119" t="str">
        <f t="shared" si="2936"/>
        <v>DOMICILIARIA 5</v>
      </c>
      <c r="F4651" s="637">
        <f t="shared" ref="F4651:G4651" si="2997">+F2040</f>
        <v>5.01</v>
      </c>
      <c r="G4651" s="138">
        <f t="shared" si="2997"/>
        <v>0.7</v>
      </c>
      <c r="H4651" s="750">
        <f t="shared" si="2940"/>
        <v>1</v>
      </c>
      <c r="I4651" s="139"/>
      <c r="J4651" s="750">
        <f t="shared" si="2972"/>
        <v>3.5069999999999997</v>
      </c>
    </row>
    <row r="4652" spans="1:10">
      <c r="A4652" s="1320"/>
      <c r="B4652" s="1321"/>
      <c r="C4652" s="1321"/>
      <c r="D4652" s="1322"/>
      <c r="E4652" s="119" t="str">
        <f t="shared" si="2936"/>
        <v>DOMICILIARIA 6</v>
      </c>
      <c r="F4652" s="637">
        <f t="shared" ref="F4652:G4652" si="2998">+F2041</f>
        <v>5.4</v>
      </c>
      <c r="G4652" s="138">
        <f t="shared" si="2998"/>
        <v>0.7</v>
      </c>
      <c r="H4652" s="750">
        <f t="shared" si="2940"/>
        <v>1</v>
      </c>
      <c r="I4652" s="139"/>
      <c r="J4652" s="750">
        <f t="shared" si="2972"/>
        <v>3.78</v>
      </c>
    </row>
    <row r="4653" spans="1:10">
      <c r="A4653" s="1320"/>
      <c r="B4653" s="1321"/>
      <c r="C4653" s="1321"/>
      <c r="D4653" s="1322"/>
      <c r="E4653" s="119" t="str">
        <f t="shared" si="2936"/>
        <v>DOMICILIARIA 7</v>
      </c>
      <c r="F4653" s="637">
        <f t="shared" ref="F4653:G4653" si="2999">+F2042</f>
        <v>4.3899999999999997</v>
      </c>
      <c r="G4653" s="138">
        <f t="shared" si="2999"/>
        <v>0.7</v>
      </c>
      <c r="H4653" s="750">
        <f t="shared" si="2940"/>
        <v>1</v>
      </c>
      <c r="I4653" s="139"/>
      <c r="J4653" s="750">
        <f t="shared" si="2972"/>
        <v>3.0729999999999995</v>
      </c>
    </row>
    <row r="4654" spans="1:10">
      <c r="A4654" s="1320"/>
      <c r="B4654" s="1321"/>
      <c r="C4654" s="1321"/>
      <c r="D4654" s="1322"/>
      <c r="E4654" s="119" t="str">
        <f t="shared" si="2936"/>
        <v>DOMICILIARIA 8</v>
      </c>
      <c r="F4654" s="637">
        <f t="shared" ref="F4654:G4654" si="3000">+F2043</f>
        <v>5.52</v>
      </c>
      <c r="G4654" s="138">
        <f t="shared" si="3000"/>
        <v>0.7</v>
      </c>
      <c r="H4654" s="750">
        <f t="shared" si="2940"/>
        <v>1</v>
      </c>
      <c r="I4654" s="139"/>
      <c r="J4654" s="750">
        <f t="shared" si="2972"/>
        <v>3.8639999999999994</v>
      </c>
    </row>
    <row r="4655" spans="1:10">
      <c r="A4655" s="1320"/>
      <c r="B4655" s="1321"/>
      <c r="C4655" s="1321"/>
      <c r="D4655" s="1322"/>
      <c r="E4655" s="119" t="str">
        <f t="shared" si="2936"/>
        <v>P23 A P16</v>
      </c>
      <c r="F4655" s="637">
        <f t="shared" ref="F4655:G4655" si="3001">+F2044</f>
        <v>0</v>
      </c>
      <c r="G4655" s="138">
        <f t="shared" si="3001"/>
        <v>0</v>
      </c>
      <c r="H4655" s="750">
        <f t="shared" si="2940"/>
        <v>-0.65240000000000009</v>
      </c>
      <c r="I4655" s="139"/>
      <c r="J4655" s="750">
        <f t="shared" si="2972"/>
        <v>0</v>
      </c>
    </row>
    <row r="4656" spans="1:10">
      <c r="A4656" s="1320"/>
      <c r="B4656" s="1321"/>
      <c r="C4656" s="1321"/>
      <c r="D4656" s="1322"/>
      <c r="E4656" s="119" t="str">
        <f t="shared" si="2936"/>
        <v>DOMICILIARIA 1</v>
      </c>
      <c r="F4656" s="637">
        <f t="shared" ref="F4656:G4656" si="3002">+F2045</f>
        <v>4.4000000000000004</v>
      </c>
      <c r="G4656" s="138">
        <f t="shared" si="3002"/>
        <v>0.7</v>
      </c>
      <c r="H4656" s="750">
        <f t="shared" si="2940"/>
        <v>0.9601000000000004</v>
      </c>
      <c r="I4656" s="139"/>
      <c r="J4656" s="750">
        <f t="shared" si="2972"/>
        <v>2.9571080000000012</v>
      </c>
    </row>
    <row r="4657" spans="1:10">
      <c r="A4657" s="1320"/>
      <c r="B4657" s="1321"/>
      <c r="C4657" s="1321"/>
      <c r="D4657" s="1322"/>
      <c r="E4657" s="119" t="str">
        <f t="shared" si="2936"/>
        <v>DOMICILIARIA 2</v>
      </c>
      <c r="F4657" s="637">
        <f t="shared" ref="F4657:G4657" si="3003">+F2046</f>
        <v>4.55</v>
      </c>
      <c r="G4657" s="138">
        <f t="shared" si="3003"/>
        <v>0.7</v>
      </c>
      <c r="H4657" s="750">
        <f t="shared" si="2940"/>
        <v>0.9601000000000004</v>
      </c>
      <c r="I4657" s="139"/>
      <c r="J4657" s="750">
        <f t="shared" si="2972"/>
        <v>3.0579185000000009</v>
      </c>
    </row>
    <row r="4658" spans="1:10">
      <c r="A4658" s="1320"/>
      <c r="B4658" s="1321"/>
      <c r="C4658" s="1321"/>
      <c r="D4658" s="1322"/>
      <c r="E4658" s="119" t="str">
        <f t="shared" ref="E4658:E4690" si="3004">E2047</f>
        <v>DOMICILIARIA 3</v>
      </c>
      <c r="F4658" s="637">
        <f t="shared" ref="F4658:G4658" si="3005">+F2047</f>
        <v>4.6500000000000004</v>
      </c>
      <c r="G4658" s="138">
        <f t="shared" si="3005"/>
        <v>0.7</v>
      </c>
      <c r="H4658" s="750">
        <f t="shared" si="2940"/>
        <v>0.9601000000000004</v>
      </c>
      <c r="I4658" s="139"/>
      <c r="J4658" s="750">
        <f t="shared" si="2972"/>
        <v>3.1251255000000011</v>
      </c>
    </row>
    <row r="4659" spans="1:10">
      <c r="A4659" s="1320"/>
      <c r="B4659" s="1321"/>
      <c r="C4659" s="1321"/>
      <c r="D4659" s="1322"/>
      <c r="E4659" s="119" t="str">
        <f t="shared" si="3004"/>
        <v>DOMICILIARIA 4</v>
      </c>
      <c r="F4659" s="637">
        <f t="shared" ref="F4659:G4659" si="3006">+F2048</f>
        <v>4.9800000000000004</v>
      </c>
      <c r="G4659" s="138">
        <f t="shared" si="3006"/>
        <v>0.7</v>
      </c>
      <c r="H4659" s="750">
        <f t="shared" si="2940"/>
        <v>0.9601000000000004</v>
      </c>
      <c r="I4659" s="139"/>
      <c r="J4659" s="750">
        <f t="shared" si="2972"/>
        <v>3.3469086000000017</v>
      </c>
    </row>
    <row r="4660" spans="1:10">
      <c r="A4660" s="1320"/>
      <c r="B4660" s="1321"/>
      <c r="C4660" s="1321"/>
      <c r="D4660" s="1322"/>
      <c r="E4660" s="119" t="str">
        <f t="shared" si="3004"/>
        <v>DOMICILIARIA 5</v>
      </c>
      <c r="F4660" s="637">
        <f t="shared" ref="F4660:G4660" si="3007">+F2049</f>
        <v>5.09</v>
      </c>
      <c r="G4660" s="138">
        <f t="shared" si="3007"/>
        <v>0.7</v>
      </c>
      <c r="H4660" s="750">
        <f t="shared" ref="H4660:H4689" si="3008">1+M5530</f>
        <v>0.9601000000000004</v>
      </c>
      <c r="I4660" s="139"/>
      <c r="J4660" s="750">
        <f t="shared" si="2972"/>
        <v>3.4208363000000013</v>
      </c>
    </row>
    <row r="4661" spans="1:10">
      <c r="A4661" s="1320"/>
      <c r="B4661" s="1321"/>
      <c r="C4661" s="1321"/>
      <c r="D4661" s="1322"/>
      <c r="E4661" s="119" t="str">
        <f t="shared" si="3004"/>
        <v>DOMICILIARIA 6</v>
      </c>
      <c r="F4661" s="637">
        <f t="shared" ref="F4661:G4661" si="3009">+F2050</f>
        <v>4.25</v>
      </c>
      <c r="G4661" s="138">
        <f t="shared" si="3009"/>
        <v>0.7</v>
      </c>
      <c r="H4661" s="750">
        <f t="shared" si="3008"/>
        <v>0.9601000000000004</v>
      </c>
      <c r="I4661" s="139"/>
      <c r="J4661" s="750">
        <f t="shared" si="2972"/>
        <v>2.856297500000001</v>
      </c>
    </row>
    <row r="4662" spans="1:10">
      <c r="A4662" s="1320"/>
      <c r="B4662" s="1321"/>
      <c r="C4662" s="1321"/>
      <c r="D4662" s="1322"/>
      <c r="E4662" s="119" t="str">
        <f t="shared" si="3004"/>
        <v>DOMICILIARIA 7</v>
      </c>
      <c r="F4662" s="637">
        <f t="shared" ref="F4662:G4662" si="3010">+F2051</f>
        <v>4.32</v>
      </c>
      <c r="G4662" s="138">
        <f t="shared" si="3010"/>
        <v>0.7</v>
      </c>
      <c r="H4662" s="750">
        <f t="shared" si="3008"/>
        <v>0.9601000000000004</v>
      </c>
      <c r="I4662" s="139"/>
      <c r="J4662" s="750">
        <f t="shared" si="2972"/>
        <v>2.9033424000000014</v>
      </c>
    </row>
    <row r="4663" spans="1:10">
      <c r="A4663" s="1320"/>
      <c r="B4663" s="1321"/>
      <c r="C4663" s="1321"/>
      <c r="D4663" s="1322"/>
      <c r="E4663" s="119" t="str">
        <f t="shared" si="3004"/>
        <v>DOMICILIARIA 1</v>
      </c>
      <c r="F4663" s="637">
        <f t="shared" ref="F4663:G4663" si="3011">+F2052</f>
        <v>3.97</v>
      </c>
      <c r="G4663" s="138">
        <f t="shared" si="3011"/>
        <v>0.7</v>
      </c>
      <c r="H4663" s="750">
        <f t="shared" si="3008"/>
        <v>0.9601000000000004</v>
      </c>
      <c r="I4663" s="139"/>
      <c r="J4663" s="750">
        <f t="shared" si="2972"/>
        <v>2.6681179000000008</v>
      </c>
    </row>
    <row r="4664" spans="1:10">
      <c r="A4664" s="1320"/>
      <c r="B4664" s="1321"/>
      <c r="C4664" s="1321"/>
      <c r="D4664" s="1322"/>
      <c r="E4664" s="119" t="str">
        <f t="shared" si="3004"/>
        <v>DOMICILIARIA 2</v>
      </c>
      <c r="F4664" s="637">
        <f t="shared" ref="F4664:G4664" si="3012">+F2053</f>
        <v>4.5999999999999996</v>
      </c>
      <c r="G4664" s="138">
        <f t="shared" si="3012"/>
        <v>0.7</v>
      </c>
      <c r="H4664" s="750">
        <f t="shared" si="3008"/>
        <v>0.9601000000000004</v>
      </c>
      <c r="I4664" s="139"/>
      <c r="J4664" s="750">
        <f t="shared" si="2972"/>
        <v>3.0915220000000012</v>
      </c>
    </row>
    <row r="4665" spans="1:10">
      <c r="A4665" s="1320"/>
      <c r="B4665" s="1321"/>
      <c r="C4665" s="1321"/>
      <c r="D4665" s="1322"/>
      <c r="E4665" s="119" t="str">
        <f t="shared" si="3004"/>
        <v>P43 A P34</v>
      </c>
      <c r="F4665" s="637">
        <f t="shared" ref="F4665:G4665" si="3013">+F2054</f>
        <v>0</v>
      </c>
      <c r="G4665" s="138">
        <f t="shared" si="3013"/>
        <v>0</v>
      </c>
      <c r="H4665" s="750">
        <f t="shared" si="3008"/>
        <v>-0.65240000000000009</v>
      </c>
      <c r="I4665" s="139"/>
      <c r="J4665" s="750">
        <f>+F4665*G4665*H4665</f>
        <v>0</v>
      </c>
    </row>
    <row r="4666" spans="1:10">
      <c r="A4666" s="1320"/>
      <c r="B4666" s="1321"/>
      <c r="C4666" s="1321"/>
      <c r="D4666" s="1322"/>
      <c r="E4666" s="119" t="str">
        <f t="shared" si="3004"/>
        <v>DOMICILIARIA 1</v>
      </c>
      <c r="F4666" s="637">
        <f t="shared" ref="F4666:G4666" si="3014">+F2055</f>
        <v>4.4400000000000004</v>
      </c>
      <c r="G4666" s="138">
        <f t="shared" si="3014"/>
        <v>1.2</v>
      </c>
      <c r="H4666" s="750">
        <f t="shared" si="3008"/>
        <v>1</v>
      </c>
      <c r="I4666" s="139"/>
      <c r="J4666" s="750">
        <f t="shared" si="2972"/>
        <v>5.3280000000000003</v>
      </c>
    </row>
    <row r="4667" spans="1:10">
      <c r="A4667" s="1320"/>
      <c r="B4667" s="1321"/>
      <c r="C4667" s="1321"/>
      <c r="D4667" s="1322"/>
      <c r="E4667" s="119" t="str">
        <f t="shared" si="3004"/>
        <v>DOMICILIARIA 2</v>
      </c>
      <c r="F4667" s="637">
        <f t="shared" ref="F4667:G4667" si="3015">+F2056</f>
        <v>4.58</v>
      </c>
      <c r="G4667" s="138">
        <f t="shared" si="3015"/>
        <v>1.2</v>
      </c>
      <c r="H4667" s="750">
        <f t="shared" si="3008"/>
        <v>1</v>
      </c>
      <c r="I4667" s="139"/>
      <c r="J4667" s="750">
        <f t="shared" si="2972"/>
        <v>5.4959999999999996</v>
      </c>
    </row>
    <row r="4668" spans="1:10">
      <c r="A4668" s="1320"/>
      <c r="B4668" s="1321"/>
      <c r="C4668" s="1321"/>
      <c r="D4668" s="1322"/>
      <c r="E4668" s="119" t="str">
        <f t="shared" si="3004"/>
        <v>DOMICILIARIA 3</v>
      </c>
      <c r="F4668" s="637">
        <f t="shared" ref="F4668:G4668" si="3016">+F2057</f>
        <v>4.41</v>
      </c>
      <c r="G4668" s="138">
        <f t="shared" si="3016"/>
        <v>1.2</v>
      </c>
      <c r="H4668" s="750">
        <f t="shared" si="3008"/>
        <v>1</v>
      </c>
      <c r="I4668" s="139"/>
      <c r="J4668" s="750">
        <f t="shared" si="2972"/>
        <v>5.2919999999999998</v>
      </c>
    </row>
    <row r="4669" spans="1:10">
      <c r="A4669" s="1320"/>
      <c r="B4669" s="1321"/>
      <c r="C4669" s="1321"/>
      <c r="D4669" s="1322"/>
      <c r="E4669" s="119" t="str">
        <f t="shared" si="3004"/>
        <v>DOMICILIARIA 4</v>
      </c>
      <c r="F4669" s="637">
        <f t="shared" ref="F4669:G4669" si="3017">+F2058</f>
        <v>4.49</v>
      </c>
      <c r="G4669" s="138">
        <f t="shared" si="3017"/>
        <v>1.2</v>
      </c>
      <c r="H4669" s="750">
        <f t="shared" si="3008"/>
        <v>1</v>
      </c>
      <c r="I4669" s="139"/>
      <c r="J4669" s="750">
        <f t="shared" si="2972"/>
        <v>5.3879999999999999</v>
      </c>
    </row>
    <row r="4670" spans="1:10">
      <c r="A4670" s="1320"/>
      <c r="B4670" s="1321"/>
      <c r="C4670" s="1321"/>
      <c r="D4670" s="1322"/>
      <c r="E4670" s="119" t="str">
        <f t="shared" si="3004"/>
        <v>DOMICILIARIA 5</v>
      </c>
      <c r="F4670" s="637">
        <f t="shared" ref="F4670:G4670" si="3018">+F2059</f>
        <v>4.8899999999999997</v>
      </c>
      <c r="G4670" s="138">
        <f t="shared" si="3018"/>
        <v>1.2</v>
      </c>
      <c r="H4670" s="750">
        <f t="shared" si="3008"/>
        <v>1</v>
      </c>
      <c r="I4670" s="139"/>
      <c r="J4670" s="750">
        <f t="shared" si="2972"/>
        <v>5.8679999999999994</v>
      </c>
    </row>
    <row r="4671" spans="1:10">
      <c r="A4671" s="1320"/>
      <c r="B4671" s="1321"/>
      <c r="C4671" s="1321"/>
      <c r="D4671" s="1322"/>
      <c r="E4671" s="119" t="str">
        <f t="shared" si="3004"/>
        <v>DOMICILIARIA 6</v>
      </c>
      <c r="F4671" s="637">
        <f t="shared" ref="F4671:G4671" si="3019">+F2060</f>
        <v>4.8</v>
      </c>
      <c r="G4671" s="138">
        <f t="shared" si="3019"/>
        <v>1.2</v>
      </c>
      <c r="H4671" s="750">
        <f t="shared" si="3008"/>
        <v>1</v>
      </c>
      <c r="I4671" s="139"/>
      <c r="J4671" s="750">
        <f t="shared" si="2972"/>
        <v>5.76</v>
      </c>
    </row>
    <row r="4672" spans="1:10">
      <c r="A4672" s="1320"/>
      <c r="B4672" s="1321"/>
      <c r="C4672" s="1321"/>
      <c r="D4672" s="1322"/>
      <c r="E4672" s="119" t="str">
        <f t="shared" si="3004"/>
        <v>DOMICILIARIA 7</v>
      </c>
      <c r="F4672" s="637">
        <f t="shared" ref="F4672:G4672" si="3020">+F2061</f>
        <v>4.67</v>
      </c>
      <c r="G4672" s="138">
        <f t="shared" si="3020"/>
        <v>1.2</v>
      </c>
      <c r="H4672" s="750">
        <f t="shared" si="3008"/>
        <v>1</v>
      </c>
      <c r="I4672" s="139"/>
      <c r="J4672" s="750">
        <f t="shared" si="2972"/>
        <v>5.6040000000000001</v>
      </c>
    </row>
    <row r="4673" spans="1:10">
      <c r="A4673" s="1320"/>
      <c r="B4673" s="1321"/>
      <c r="C4673" s="1321"/>
      <c r="D4673" s="1322"/>
      <c r="E4673" s="119" t="str">
        <f t="shared" si="3004"/>
        <v>DOMICILIARIA 8</v>
      </c>
      <c r="F4673" s="637">
        <f t="shared" ref="F4673:G4673" si="3021">+F2062</f>
        <v>5.01</v>
      </c>
      <c r="G4673" s="138">
        <f t="shared" si="3021"/>
        <v>1.2</v>
      </c>
      <c r="H4673" s="750">
        <f t="shared" si="3008"/>
        <v>1</v>
      </c>
      <c r="I4673" s="139"/>
      <c r="J4673" s="750">
        <f t="shared" si="2972"/>
        <v>6.0119999999999996</v>
      </c>
    </row>
    <row r="4674" spans="1:10">
      <c r="A4674" s="1320"/>
      <c r="B4674" s="1321"/>
      <c r="C4674" s="1321"/>
      <c r="D4674" s="1322"/>
      <c r="E4674" s="119" t="str">
        <f t="shared" si="3004"/>
        <v>P25 A P57</v>
      </c>
      <c r="F4674" s="637">
        <f t="shared" ref="F4674:G4674" si="3022">+F2063</f>
        <v>0</v>
      </c>
      <c r="G4674" s="138">
        <f t="shared" si="3022"/>
        <v>0</v>
      </c>
      <c r="H4674" s="750">
        <f t="shared" si="3008"/>
        <v>-0.65240000000000009</v>
      </c>
      <c r="I4674" s="139"/>
      <c r="J4674" s="750">
        <f t="shared" si="2972"/>
        <v>0</v>
      </c>
    </row>
    <row r="4675" spans="1:10">
      <c r="A4675" s="1320"/>
      <c r="B4675" s="1321"/>
      <c r="C4675" s="1321"/>
      <c r="D4675" s="1322"/>
      <c r="E4675" s="119" t="str">
        <f t="shared" si="3004"/>
        <v>P57 A P17</v>
      </c>
      <c r="F4675" s="637">
        <f t="shared" ref="F4675:G4675" si="3023">+F2064</f>
        <v>0</v>
      </c>
      <c r="G4675" s="138">
        <f t="shared" si="3023"/>
        <v>0</v>
      </c>
      <c r="H4675" s="750">
        <f t="shared" si="3008"/>
        <v>-0.65240000000000009</v>
      </c>
      <c r="I4675" s="139"/>
      <c r="J4675" s="750">
        <f t="shared" si="2972"/>
        <v>0</v>
      </c>
    </row>
    <row r="4676" spans="1:10">
      <c r="A4676" s="1320"/>
      <c r="B4676" s="1321"/>
      <c r="C4676" s="1321"/>
      <c r="D4676" s="1322"/>
      <c r="E4676" s="119" t="str">
        <f t="shared" si="3004"/>
        <v>DOMICILIARIA 1</v>
      </c>
      <c r="F4676" s="637">
        <f t="shared" ref="F4676:G4676" si="3024">+F2065</f>
        <v>5.35</v>
      </c>
      <c r="G4676" s="138">
        <f t="shared" si="3024"/>
        <v>0.7</v>
      </c>
      <c r="H4676" s="750">
        <f t="shared" si="3008"/>
        <v>1</v>
      </c>
      <c r="I4676" s="139"/>
      <c r="J4676" s="750">
        <f t="shared" si="2972"/>
        <v>3.7449999999999997</v>
      </c>
    </row>
    <row r="4677" spans="1:10">
      <c r="A4677" s="1320"/>
      <c r="B4677" s="1321"/>
      <c r="C4677" s="1321"/>
      <c r="D4677" s="1322"/>
      <c r="E4677" s="119" t="str">
        <f t="shared" si="3004"/>
        <v>DOMICILIARIA 2</v>
      </c>
      <c r="F4677" s="637">
        <f t="shared" ref="F4677:G4677" si="3025">+F2066</f>
        <v>4.59</v>
      </c>
      <c r="G4677" s="138">
        <f t="shared" si="3025"/>
        <v>0.7</v>
      </c>
      <c r="H4677" s="750">
        <f t="shared" si="3008"/>
        <v>1</v>
      </c>
      <c r="I4677" s="139"/>
      <c r="J4677" s="750">
        <f t="shared" si="2972"/>
        <v>3.2129999999999996</v>
      </c>
    </row>
    <row r="4678" spans="1:10">
      <c r="A4678" s="1320"/>
      <c r="B4678" s="1321"/>
      <c r="C4678" s="1321"/>
      <c r="D4678" s="1322"/>
      <c r="E4678" s="119" t="str">
        <f t="shared" si="3004"/>
        <v>DOMICILIARIA 3</v>
      </c>
      <c r="F4678" s="637">
        <f t="shared" ref="F4678:G4678" si="3026">+F2067</f>
        <v>4.49</v>
      </c>
      <c r="G4678" s="138">
        <f t="shared" si="3026"/>
        <v>0.7</v>
      </c>
      <c r="H4678" s="750">
        <f t="shared" si="3008"/>
        <v>1</v>
      </c>
      <c r="I4678" s="139"/>
      <c r="J4678" s="750">
        <f t="shared" si="2972"/>
        <v>3.1429999999999998</v>
      </c>
    </row>
    <row r="4679" spans="1:10">
      <c r="A4679" s="1320"/>
      <c r="B4679" s="1321"/>
      <c r="C4679" s="1321"/>
      <c r="D4679" s="1322"/>
      <c r="E4679" s="119" t="str">
        <f t="shared" si="3004"/>
        <v>DOMICILIARIA 4</v>
      </c>
      <c r="F4679" s="637">
        <f t="shared" ref="F4679:G4679" si="3027">+F2068</f>
        <v>4.37</v>
      </c>
      <c r="G4679" s="138">
        <f t="shared" si="3027"/>
        <v>0.7</v>
      </c>
      <c r="H4679" s="750">
        <f t="shared" si="3008"/>
        <v>1</v>
      </c>
      <c r="I4679" s="139"/>
      <c r="J4679" s="750">
        <f t="shared" si="2972"/>
        <v>3.0589999999999997</v>
      </c>
    </row>
    <row r="4680" spans="1:10">
      <c r="A4680" s="1320"/>
      <c r="B4680" s="1321"/>
      <c r="C4680" s="1321"/>
      <c r="D4680" s="1322"/>
      <c r="E4680" s="119" t="str">
        <f t="shared" si="3004"/>
        <v>DOMICILIARIA 5</v>
      </c>
      <c r="F4680" s="637">
        <f t="shared" ref="F4680:G4680" si="3028">+F2069</f>
        <v>4.3099999999999996</v>
      </c>
      <c r="G4680" s="138">
        <f t="shared" si="3028"/>
        <v>0.7</v>
      </c>
      <c r="H4680" s="750">
        <f t="shared" si="3008"/>
        <v>1</v>
      </c>
      <c r="I4680" s="139"/>
      <c r="J4680" s="750">
        <f t="shared" si="2972"/>
        <v>3.0169999999999995</v>
      </c>
    </row>
    <row r="4681" spans="1:10">
      <c r="A4681" s="1320"/>
      <c r="B4681" s="1321"/>
      <c r="C4681" s="1321"/>
      <c r="D4681" s="1322"/>
      <c r="E4681" s="119" t="str">
        <f t="shared" si="3004"/>
        <v>DOMICILIARIA 6</v>
      </c>
      <c r="F4681" s="637">
        <f t="shared" ref="F4681:G4681" si="3029">+F2070</f>
        <v>4.4400000000000004</v>
      </c>
      <c r="G4681" s="138">
        <f t="shared" si="3029"/>
        <v>0.7</v>
      </c>
      <c r="H4681" s="750">
        <f t="shared" si="3008"/>
        <v>1</v>
      </c>
      <c r="I4681" s="139"/>
      <c r="J4681" s="750">
        <f t="shared" si="2972"/>
        <v>3.1080000000000001</v>
      </c>
    </row>
    <row r="4682" spans="1:10">
      <c r="A4682" s="1320"/>
      <c r="B4682" s="1321"/>
      <c r="C4682" s="1321"/>
      <c r="D4682" s="1322"/>
      <c r="E4682" s="119" t="str">
        <f t="shared" si="3004"/>
        <v>DOMICILIARIA 7</v>
      </c>
      <c r="F4682" s="637">
        <f t="shared" ref="F4682:G4682" si="3030">+F2071</f>
        <v>4.3899999999999997</v>
      </c>
      <c r="G4682" s="138">
        <f t="shared" si="3030"/>
        <v>0.7</v>
      </c>
      <c r="H4682" s="750">
        <f t="shared" si="3008"/>
        <v>1</v>
      </c>
      <c r="I4682" s="139"/>
      <c r="J4682" s="750">
        <f t="shared" si="2972"/>
        <v>3.0729999999999995</v>
      </c>
    </row>
    <row r="4683" spans="1:10">
      <c r="A4683" s="1320"/>
      <c r="B4683" s="1321"/>
      <c r="C4683" s="1321"/>
      <c r="D4683" s="1322"/>
      <c r="E4683" s="119" t="str">
        <f t="shared" si="3004"/>
        <v>DOMICILIARIA 8</v>
      </c>
      <c r="F4683" s="637">
        <f t="shared" ref="F4683:G4683" si="3031">+F2072</f>
        <v>4.53</v>
      </c>
      <c r="G4683" s="138">
        <f t="shared" si="3031"/>
        <v>0.7</v>
      </c>
      <c r="H4683" s="750">
        <f t="shared" si="3008"/>
        <v>1</v>
      </c>
      <c r="I4683" s="139"/>
      <c r="J4683" s="750">
        <f t="shared" si="2972"/>
        <v>3.1709999999999998</v>
      </c>
    </row>
    <row r="4684" spans="1:10">
      <c r="A4684" s="1320"/>
      <c r="B4684" s="1321"/>
      <c r="C4684" s="1321"/>
      <c r="D4684" s="1322"/>
      <c r="E4684" s="119" t="str">
        <f t="shared" si="3004"/>
        <v>DOMICILIARIA 9</v>
      </c>
      <c r="F4684" s="637">
        <f t="shared" ref="F4684:G4684" si="3032">+F2073</f>
        <v>4.4400000000000004</v>
      </c>
      <c r="G4684" s="138">
        <f t="shared" si="3032"/>
        <v>0.7</v>
      </c>
      <c r="H4684" s="750">
        <f t="shared" si="3008"/>
        <v>1</v>
      </c>
      <c r="I4684" s="139"/>
      <c r="J4684" s="750">
        <f t="shared" si="2972"/>
        <v>3.1080000000000001</v>
      </c>
    </row>
    <row r="4685" spans="1:10">
      <c r="A4685" s="1320"/>
      <c r="B4685" s="1321"/>
      <c r="C4685" s="1321"/>
      <c r="D4685" s="1322"/>
      <c r="E4685" s="119" t="str">
        <f t="shared" si="3004"/>
        <v>DOMICILIARIA 10</v>
      </c>
      <c r="F4685" s="637">
        <f t="shared" ref="F4685:G4685" si="3033">+F2074</f>
        <v>4.58</v>
      </c>
      <c r="G4685" s="138">
        <f t="shared" si="3033"/>
        <v>0.7</v>
      </c>
      <c r="H4685" s="750">
        <f t="shared" si="3008"/>
        <v>1</v>
      </c>
      <c r="I4685" s="139"/>
      <c r="J4685" s="750">
        <f t="shared" si="2972"/>
        <v>3.206</v>
      </c>
    </row>
    <row r="4686" spans="1:10">
      <c r="A4686" s="1320"/>
      <c r="B4686" s="1321"/>
      <c r="C4686" s="1321"/>
      <c r="D4686" s="1322"/>
      <c r="E4686" s="119" t="str">
        <f t="shared" si="3004"/>
        <v>DOMICILIARIA 11</v>
      </c>
      <c r="F4686" s="637">
        <f t="shared" ref="F4686:G4686" si="3034">+F2075</f>
        <v>5.83</v>
      </c>
      <c r="G4686" s="138">
        <f t="shared" si="3034"/>
        <v>0.7</v>
      </c>
      <c r="H4686" s="750">
        <f t="shared" si="3008"/>
        <v>1</v>
      </c>
      <c r="I4686" s="139"/>
      <c r="J4686" s="750">
        <f t="shared" si="2972"/>
        <v>4.0809999999999995</v>
      </c>
    </row>
    <row r="4687" spans="1:10">
      <c r="A4687" s="1320"/>
      <c r="B4687" s="1321"/>
      <c r="C4687" s="1321"/>
      <c r="D4687" s="1322"/>
      <c r="E4687" s="119" t="str">
        <f t="shared" si="3004"/>
        <v>DOMICILIARIA 12</v>
      </c>
      <c r="F4687" s="637">
        <f t="shared" ref="F4687:G4687" si="3035">+F2076</f>
        <v>5.7</v>
      </c>
      <c r="G4687" s="138">
        <f t="shared" si="3035"/>
        <v>0.7</v>
      </c>
      <c r="H4687" s="750">
        <f t="shared" si="3008"/>
        <v>1</v>
      </c>
      <c r="I4687" s="139"/>
      <c r="J4687" s="750">
        <f t="shared" si="2972"/>
        <v>3.9899999999999998</v>
      </c>
    </row>
    <row r="4688" spans="1:10">
      <c r="A4688" s="1320"/>
      <c r="B4688" s="1321"/>
      <c r="C4688" s="1321"/>
      <c r="D4688" s="1322"/>
      <c r="E4688" s="119" t="str">
        <f t="shared" si="3004"/>
        <v>DOMICILIARIA 13</v>
      </c>
      <c r="F4688" s="637">
        <f t="shared" ref="F4688:G4688" si="3036">+F2077</f>
        <v>6.1</v>
      </c>
      <c r="G4688" s="138">
        <f t="shared" si="3036"/>
        <v>0.7</v>
      </c>
      <c r="H4688" s="750">
        <f t="shared" si="3008"/>
        <v>1</v>
      </c>
      <c r="I4688" s="139"/>
      <c r="J4688" s="750">
        <f t="shared" si="2972"/>
        <v>4.2699999999999996</v>
      </c>
    </row>
    <row r="4689" spans="1:13">
      <c r="A4689" s="1320"/>
      <c r="B4689" s="1321"/>
      <c r="C4689" s="1321"/>
      <c r="D4689" s="1322"/>
      <c r="E4689" s="119" t="str">
        <f t="shared" si="3004"/>
        <v>DOMICILIARIA 14</v>
      </c>
      <c r="F4689" s="637">
        <f>+F2078</f>
        <v>4.8099999999999996</v>
      </c>
      <c r="G4689" s="138">
        <f>+G2078</f>
        <v>0.7</v>
      </c>
      <c r="H4689" s="750">
        <f t="shared" si="3008"/>
        <v>1</v>
      </c>
      <c r="I4689" s="139"/>
      <c r="J4689" s="750">
        <f t="shared" si="2972"/>
        <v>3.3669999999999995</v>
      </c>
    </row>
    <row r="4690" spans="1:13" ht="13.5" thickBot="1">
      <c r="A4690" s="1320"/>
      <c r="B4690" s="1321"/>
      <c r="C4690" s="1321"/>
      <c r="D4690" s="1322"/>
      <c r="E4690" s="119" t="str">
        <f t="shared" si="3004"/>
        <v>SOCAVACIÓN DE LOSAS</v>
      </c>
      <c r="F4690" s="637">
        <f>+F2079</f>
        <v>3776.46</v>
      </c>
      <c r="G4690" s="138">
        <f>+G2079</f>
        <v>0.4</v>
      </c>
      <c r="H4690" s="750">
        <v>1.1555</v>
      </c>
      <c r="I4690" s="139"/>
      <c r="J4690" s="750">
        <f t="shared" ref="J4690" si="3037">+F4690*G4690*H4690</f>
        <v>1745.479812</v>
      </c>
    </row>
    <row r="4691" spans="1:13" ht="13.5" thickBot="1">
      <c r="A4691" s="1323"/>
      <c r="B4691" s="1324"/>
      <c r="C4691" s="1324"/>
      <c r="D4691" s="1325"/>
      <c r="E4691" s="606" t="s">
        <v>49</v>
      </c>
      <c r="F4691" s="938"/>
      <c r="G4691" s="384"/>
      <c r="H4691" s="384"/>
      <c r="I4691" s="928"/>
      <c r="J4691" s="753">
        <f>ROUND(SUM(J3825:J4690),2)</f>
        <v>4200.8999999999996</v>
      </c>
      <c r="L4691" s="1">
        <f>+'PRESU OFICIAL'!I110</f>
        <v>0</v>
      </c>
    </row>
    <row r="4692" spans="1:13" ht="13.5" thickBot="1">
      <c r="A4692" s="769"/>
      <c r="B4692" s="769"/>
      <c r="C4692" s="769"/>
      <c r="D4692" s="769"/>
      <c r="E4692" s="140"/>
      <c r="F4692" s="944"/>
      <c r="G4692" s="140"/>
      <c r="H4692" s="140"/>
      <c r="I4692" s="930"/>
      <c r="J4692" s="770"/>
    </row>
    <row r="4693" spans="1:13" ht="26.25" customHeight="1" thickBot="1">
      <c r="A4693" s="1326" t="str">
        <f>+'PRESU OFICIAL'!B32</f>
        <v>Relleno con material de la misma excavación compactado en capas. incluye: equipo, herramienta y mano de obra</v>
      </c>
      <c r="B4693" s="1327"/>
      <c r="C4693" s="1327"/>
      <c r="D4693" s="1327"/>
      <c r="E4693" s="1327"/>
      <c r="F4693" s="1327"/>
      <c r="G4693" s="1327"/>
      <c r="H4693" s="1329"/>
      <c r="I4693" s="132" t="str">
        <f>'PRESU OFICIAL'!C32</f>
        <v>M3</v>
      </c>
      <c r="J4693" s="435" t="str">
        <f>+'PRESU OFICIAL'!A32</f>
        <v>1,5,5</v>
      </c>
    </row>
    <row r="4694" spans="1:13" ht="15.75" customHeight="1" thickBot="1">
      <c r="A4694" s="1317" t="s">
        <v>831</v>
      </c>
      <c r="B4694" s="1318"/>
      <c r="C4694" s="1318"/>
      <c r="D4694" s="1319"/>
      <c r="E4694" s="112" t="s">
        <v>3</v>
      </c>
      <c r="F4694" s="939" t="s">
        <v>59</v>
      </c>
      <c r="G4694" s="112" t="s">
        <v>60</v>
      </c>
      <c r="H4694" s="112" t="s">
        <v>61</v>
      </c>
      <c r="I4694" s="114"/>
      <c r="J4694" s="112" t="s">
        <v>49</v>
      </c>
    </row>
    <row r="4695" spans="1:13">
      <c r="A4695" s="1320"/>
      <c r="B4695" s="1321"/>
      <c r="C4695" s="1321"/>
      <c r="D4695" s="1322"/>
      <c r="E4695" s="119"/>
      <c r="F4695" s="129"/>
      <c r="G4695" s="119"/>
      <c r="H4695" s="750"/>
      <c r="I4695" s="757"/>
      <c r="J4695" s="750"/>
    </row>
    <row r="4696" spans="1:13">
      <c r="A4696" s="1320"/>
      <c r="B4696" s="1321"/>
      <c r="C4696" s="1321"/>
      <c r="D4696" s="1322"/>
      <c r="E4696" s="119" t="str">
        <f>E1215</f>
        <v>P1 A P2</v>
      </c>
      <c r="F4696" s="637"/>
      <c r="G4696" s="128"/>
      <c r="H4696" s="750"/>
      <c r="I4696" s="127"/>
      <c r="J4696" s="750"/>
    </row>
    <row r="4697" spans="1:13">
      <c r="A4697" s="1320"/>
      <c r="B4697" s="1321"/>
      <c r="C4697" s="1321"/>
      <c r="D4697" s="1322"/>
      <c r="E4697" s="119" t="str">
        <f t="shared" ref="E4697:G4699" si="3038">+E1216</f>
        <v>DOMICILIARIA 1</v>
      </c>
      <c r="F4697" s="637">
        <f t="shared" si="3038"/>
        <v>5.58</v>
      </c>
      <c r="G4697" s="128">
        <f t="shared" si="3038"/>
        <v>0.7</v>
      </c>
      <c r="H4697" s="750"/>
      <c r="I4697" s="127"/>
      <c r="J4697" s="750">
        <f>+F4697*G4697*H4697</f>
        <v>0</v>
      </c>
      <c r="L4697" s="750">
        <v>0.14010000000000011</v>
      </c>
      <c r="M4697" s="750"/>
    </row>
    <row r="4698" spans="1:13">
      <c r="A4698" s="1320"/>
      <c r="B4698" s="1321"/>
      <c r="C4698" s="1321"/>
      <c r="D4698" s="1322"/>
      <c r="E4698" s="119" t="str">
        <f t="shared" si="3038"/>
        <v>DOMICILIARIA 2</v>
      </c>
      <c r="F4698" s="637">
        <f t="shared" si="3038"/>
        <v>3.25</v>
      </c>
      <c r="G4698" s="128">
        <f t="shared" si="3038"/>
        <v>0.7</v>
      </c>
      <c r="H4698" s="750"/>
      <c r="I4698" s="127"/>
      <c r="J4698" s="750">
        <f t="shared" ref="J4698:J4700" si="3039">+F4698*G4698*H4698</f>
        <v>0</v>
      </c>
      <c r="L4698" s="750">
        <v>0.14010000000000011</v>
      </c>
    </row>
    <row r="4699" spans="1:13">
      <c r="A4699" s="1320"/>
      <c r="B4699" s="1321"/>
      <c r="C4699" s="1321"/>
      <c r="D4699" s="1322"/>
      <c r="E4699" s="119" t="str">
        <f t="shared" si="3038"/>
        <v>DOMICILIARIA 3</v>
      </c>
      <c r="F4699" s="637">
        <f t="shared" si="3038"/>
        <v>5.1100000000000003</v>
      </c>
      <c r="G4699" s="128">
        <f t="shared" si="3038"/>
        <v>0.7</v>
      </c>
      <c r="H4699" s="750"/>
      <c r="I4699" s="127"/>
      <c r="J4699" s="750">
        <f t="shared" si="3039"/>
        <v>0</v>
      </c>
      <c r="L4699" s="750">
        <v>0.14010000000000011</v>
      </c>
    </row>
    <row r="4700" spans="1:13">
      <c r="A4700" s="1320"/>
      <c r="B4700" s="1321"/>
      <c r="C4700" s="1321"/>
      <c r="D4700" s="1322"/>
      <c r="E4700" s="119" t="str">
        <f t="shared" ref="E4700:G4700" si="3040">+E1219</f>
        <v>DOMICILIARIA 4</v>
      </c>
      <c r="F4700" s="637">
        <f t="shared" si="3040"/>
        <v>4.82</v>
      </c>
      <c r="G4700" s="128">
        <f t="shared" si="3040"/>
        <v>0.7</v>
      </c>
      <c r="H4700" s="750"/>
      <c r="I4700" s="127"/>
      <c r="J4700" s="750">
        <f t="shared" si="3039"/>
        <v>0</v>
      </c>
      <c r="L4700" s="750">
        <v>0.14010000000000011</v>
      </c>
    </row>
    <row r="4701" spans="1:13">
      <c r="A4701" s="1320"/>
      <c r="B4701" s="1321"/>
      <c r="C4701" s="1321"/>
      <c r="D4701" s="1322"/>
      <c r="E4701" s="119" t="str">
        <f t="shared" ref="E4701:G4701" si="3041">+E1220</f>
        <v>DOMICILIARIA 5</v>
      </c>
      <c r="F4701" s="637">
        <f t="shared" si="3041"/>
        <v>4.71</v>
      </c>
      <c r="G4701" s="128">
        <f t="shared" si="3041"/>
        <v>0.7</v>
      </c>
      <c r="H4701" s="750"/>
      <c r="I4701" s="127"/>
      <c r="J4701" s="750">
        <f t="shared" ref="J4701:J4764" si="3042">+F4701*G4701*H4701</f>
        <v>0</v>
      </c>
      <c r="L4701" s="750">
        <v>0.14010000000000011</v>
      </c>
    </row>
    <row r="4702" spans="1:13">
      <c r="A4702" s="1320"/>
      <c r="B4702" s="1321"/>
      <c r="C4702" s="1321"/>
      <c r="D4702" s="1322"/>
      <c r="E4702" s="119" t="str">
        <f t="shared" ref="E4702:G4702" si="3043">+E1221</f>
        <v>DOMICILIARIA 6</v>
      </c>
      <c r="F4702" s="637">
        <f t="shared" si="3043"/>
        <v>5.1100000000000003</v>
      </c>
      <c r="G4702" s="128">
        <f t="shared" si="3043"/>
        <v>0.7</v>
      </c>
      <c r="H4702" s="750"/>
      <c r="I4702" s="127"/>
      <c r="J4702" s="750">
        <f t="shared" si="3042"/>
        <v>0</v>
      </c>
      <c r="L4702" s="750">
        <v>0.14010000000000011</v>
      </c>
    </row>
    <row r="4703" spans="1:13">
      <c r="A4703" s="1320"/>
      <c r="B4703" s="1321"/>
      <c r="C4703" s="1321"/>
      <c r="D4703" s="1322"/>
      <c r="E4703" s="119" t="str">
        <f t="shared" ref="E4703:G4703" si="3044">+E1222</f>
        <v>DOMICILIARIA 7</v>
      </c>
      <c r="F4703" s="637">
        <f t="shared" si="3044"/>
        <v>4.88</v>
      </c>
      <c r="G4703" s="128">
        <f t="shared" si="3044"/>
        <v>0.7</v>
      </c>
      <c r="H4703" s="750"/>
      <c r="I4703" s="127"/>
      <c r="J4703" s="750">
        <f t="shared" si="3042"/>
        <v>0</v>
      </c>
      <c r="L4703" s="750">
        <v>0.14010000000000011</v>
      </c>
    </row>
    <row r="4704" spans="1:13">
      <c r="A4704" s="1320"/>
      <c r="B4704" s="1321"/>
      <c r="C4704" s="1321"/>
      <c r="D4704" s="1322"/>
      <c r="E4704" s="119" t="str">
        <f t="shared" ref="E4704:G4704" si="3045">+E1223</f>
        <v>DOMICILIARIA 8</v>
      </c>
      <c r="F4704" s="637">
        <f t="shared" si="3045"/>
        <v>5.26</v>
      </c>
      <c r="G4704" s="128">
        <f t="shared" si="3045"/>
        <v>0.7</v>
      </c>
      <c r="H4704" s="750"/>
      <c r="I4704" s="127"/>
      <c r="J4704" s="750">
        <f t="shared" si="3042"/>
        <v>0</v>
      </c>
      <c r="L4704" s="750">
        <v>0.14010000000000011</v>
      </c>
    </row>
    <row r="4705" spans="1:13">
      <c r="A4705" s="1320"/>
      <c r="B4705" s="1321"/>
      <c r="C4705" s="1321"/>
      <c r="D4705" s="1322"/>
      <c r="E4705" s="119" t="str">
        <f t="shared" ref="E4705:G4705" si="3046">+E1224</f>
        <v>DOMICILIARIA 9</v>
      </c>
      <c r="F4705" s="637">
        <f t="shared" si="3046"/>
        <v>4.72</v>
      </c>
      <c r="G4705" s="128">
        <f t="shared" si="3046"/>
        <v>0.7</v>
      </c>
      <c r="H4705" s="750"/>
      <c r="I4705" s="127"/>
      <c r="J4705" s="750">
        <f t="shared" si="3042"/>
        <v>0</v>
      </c>
      <c r="L4705" s="750">
        <v>0.14010000000000011</v>
      </c>
    </row>
    <row r="4706" spans="1:13">
      <c r="A4706" s="1320"/>
      <c r="B4706" s="1321"/>
      <c r="C4706" s="1321"/>
      <c r="D4706" s="1322"/>
      <c r="E4706" s="119" t="str">
        <f t="shared" ref="E4706:G4706" si="3047">+E1225</f>
        <v>DOMICILIARIA 10</v>
      </c>
      <c r="F4706" s="637">
        <f t="shared" si="3047"/>
        <v>4.55</v>
      </c>
      <c r="G4706" s="128">
        <f t="shared" si="3047"/>
        <v>0.7</v>
      </c>
      <c r="H4706" s="750"/>
      <c r="I4706" s="127"/>
      <c r="J4706" s="750">
        <f t="shared" si="3042"/>
        <v>0</v>
      </c>
      <c r="L4706" s="750">
        <v>0.14010000000000011</v>
      </c>
    </row>
    <row r="4707" spans="1:13">
      <c r="A4707" s="1320"/>
      <c r="B4707" s="1321"/>
      <c r="C4707" s="1321"/>
      <c r="D4707" s="1322"/>
      <c r="E4707" s="119" t="str">
        <f t="shared" ref="E4707:G4707" si="3048">+E1226</f>
        <v>DOMICILIARIA 11</v>
      </c>
      <c r="F4707" s="637">
        <f t="shared" si="3048"/>
        <v>4.5</v>
      </c>
      <c r="G4707" s="128">
        <f t="shared" si="3048"/>
        <v>0.7</v>
      </c>
      <c r="H4707" s="750"/>
      <c r="I4707" s="127"/>
      <c r="J4707" s="750">
        <f t="shared" si="3042"/>
        <v>0</v>
      </c>
      <c r="L4707" s="750">
        <v>0.14010000000000011</v>
      </c>
    </row>
    <row r="4708" spans="1:13">
      <c r="A4708" s="1320"/>
      <c r="B4708" s="1321"/>
      <c r="C4708" s="1321"/>
      <c r="D4708" s="1322"/>
      <c r="E4708" s="119" t="str">
        <f t="shared" ref="E4708:G4708" si="3049">+E1227</f>
        <v>DOMICILIARIA 12</v>
      </c>
      <c r="F4708" s="637">
        <f t="shared" si="3049"/>
        <v>3.98</v>
      </c>
      <c r="G4708" s="128">
        <f t="shared" si="3049"/>
        <v>0.7</v>
      </c>
      <c r="H4708" s="750"/>
      <c r="I4708" s="127"/>
      <c r="J4708" s="750">
        <f t="shared" si="3042"/>
        <v>0</v>
      </c>
      <c r="L4708" s="750">
        <v>0.14010000000000011</v>
      </c>
    </row>
    <row r="4709" spans="1:13">
      <c r="A4709" s="1320"/>
      <c r="B4709" s="1321"/>
      <c r="C4709" s="1321"/>
      <c r="D4709" s="1322"/>
      <c r="E4709" s="119" t="str">
        <f t="shared" ref="E4709:G4709" si="3050">+E1228</f>
        <v>DOMICILIARIA 13</v>
      </c>
      <c r="F4709" s="637">
        <f t="shared" si="3050"/>
        <v>3.28</v>
      </c>
      <c r="G4709" s="128">
        <f t="shared" si="3050"/>
        <v>0.7</v>
      </c>
      <c r="H4709" s="750"/>
      <c r="I4709" s="127"/>
      <c r="J4709" s="750">
        <f t="shared" si="3042"/>
        <v>0</v>
      </c>
      <c r="L4709" s="750">
        <v>0.14010000000000011</v>
      </c>
      <c r="M4709" s="750"/>
    </row>
    <row r="4710" spans="1:13">
      <c r="A4710" s="1320"/>
      <c r="B4710" s="1321"/>
      <c r="C4710" s="1321"/>
      <c r="D4710" s="1322"/>
      <c r="E4710" s="119" t="str">
        <f t="shared" ref="E4710:G4710" si="3051">+E1229</f>
        <v>DOMICILIARIA 14</v>
      </c>
      <c r="F4710" s="637">
        <f t="shared" si="3051"/>
        <v>3.65</v>
      </c>
      <c r="G4710" s="128">
        <f t="shared" si="3051"/>
        <v>0.7</v>
      </c>
      <c r="H4710" s="750"/>
      <c r="I4710" s="127"/>
      <c r="J4710" s="750">
        <f t="shared" si="3042"/>
        <v>0</v>
      </c>
      <c r="L4710" s="750">
        <v>0.14010000000000011</v>
      </c>
      <c r="M4710" s="750"/>
    </row>
    <row r="4711" spans="1:13">
      <c r="A4711" s="1320"/>
      <c r="B4711" s="1321"/>
      <c r="C4711" s="1321"/>
      <c r="D4711" s="1322"/>
      <c r="E4711" s="119" t="str">
        <f t="shared" ref="E4711:G4711" si="3052">+E1230</f>
        <v>DOMICILIARIA 15</v>
      </c>
      <c r="F4711" s="637">
        <f t="shared" si="3052"/>
        <v>3.45</v>
      </c>
      <c r="G4711" s="128">
        <f t="shared" si="3052"/>
        <v>0.7</v>
      </c>
      <c r="H4711" s="750"/>
      <c r="I4711" s="127"/>
      <c r="J4711" s="750">
        <f t="shared" si="3042"/>
        <v>0</v>
      </c>
      <c r="L4711" s="750">
        <v>0.14010000000000011</v>
      </c>
      <c r="M4711" s="750"/>
    </row>
    <row r="4712" spans="1:13">
      <c r="A4712" s="1320"/>
      <c r="B4712" s="1321"/>
      <c r="C4712" s="1321"/>
      <c r="D4712" s="1322"/>
      <c r="E4712" s="119" t="str">
        <f t="shared" ref="E4712:G4712" si="3053">+E1231</f>
        <v>DOMICILIARIA 16</v>
      </c>
      <c r="F4712" s="637">
        <f t="shared" si="3053"/>
        <v>3.39</v>
      </c>
      <c r="G4712" s="128">
        <f t="shared" si="3053"/>
        <v>0.7</v>
      </c>
      <c r="H4712" s="750"/>
      <c r="I4712" s="127"/>
      <c r="J4712" s="750">
        <f t="shared" si="3042"/>
        <v>0</v>
      </c>
      <c r="L4712" s="750">
        <v>0.14010000000000011</v>
      </c>
      <c r="M4712" s="750"/>
    </row>
    <row r="4713" spans="1:13">
      <c r="A4713" s="1320"/>
      <c r="B4713" s="1321"/>
      <c r="C4713" s="1321"/>
      <c r="D4713" s="1322"/>
      <c r="E4713" s="119" t="str">
        <f t="shared" ref="E4713:G4713" si="3054">+E1232</f>
        <v>DOMICILIARIA 17</v>
      </c>
      <c r="F4713" s="637">
        <f t="shared" si="3054"/>
        <v>3.76</v>
      </c>
      <c r="G4713" s="128">
        <f t="shared" si="3054"/>
        <v>0.7</v>
      </c>
      <c r="H4713" s="750"/>
      <c r="I4713" s="127"/>
      <c r="J4713" s="750">
        <f t="shared" si="3042"/>
        <v>0</v>
      </c>
      <c r="L4713" s="750">
        <v>0.14010000000000011</v>
      </c>
      <c r="M4713" s="750"/>
    </row>
    <row r="4714" spans="1:13">
      <c r="A4714" s="1320"/>
      <c r="B4714" s="1321"/>
      <c r="C4714" s="1321"/>
      <c r="D4714" s="1322"/>
      <c r="E4714" s="119" t="str">
        <f t="shared" ref="E4714:G4714" si="3055">+E1233</f>
        <v>DOMICILIARIA 18</v>
      </c>
      <c r="F4714" s="637">
        <f t="shared" si="3055"/>
        <v>5.18</v>
      </c>
      <c r="G4714" s="128">
        <f t="shared" si="3055"/>
        <v>0.7</v>
      </c>
      <c r="H4714" s="750"/>
      <c r="I4714" s="127"/>
      <c r="J4714" s="750">
        <f t="shared" si="3042"/>
        <v>0</v>
      </c>
      <c r="L4714" s="750">
        <v>0.14010000000000011</v>
      </c>
      <c r="M4714" s="750"/>
    </row>
    <row r="4715" spans="1:13">
      <c r="A4715" s="1320"/>
      <c r="B4715" s="1321"/>
      <c r="C4715" s="1321"/>
      <c r="D4715" s="1322"/>
      <c r="E4715" s="119" t="str">
        <f t="shared" ref="E4715:G4715" si="3056">+E1234</f>
        <v>DOMICILIARIA 19</v>
      </c>
      <c r="F4715" s="637">
        <f t="shared" si="3056"/>
        <v>5.47</v>
      </c>
      <c r="G4715" s="128">
        <f t="shared" si="3056"/>
        <v>0.7</v>
      </c>
      <c r="H4715" s="750"/>
      <c r="I4715" s="127"/>
      <c r="J4715" s="750">
        <f t="shared" si="3042"/>
        <v>0</v>
      </c>
      <c r="L4715" s="750">
        <v>0.14010000000000011</v>
      </c>
      <c r="M4715" s="750"/>
    </row>
    <row r="4716" spans="1:13">
      <c r="A4716" s="1320"/>
      <c r="B4716" s="1321"/>
      <c r="C4716" s="1321"/>
      <c r="D4716" s="1322"/>
      <c r="E4716" s="119" t="str">
        <f t="shared" ref="E4716:G4716" si="3057">+E1235</f>
        <v>DOMICILIARIA 20</v>
      </c>
      <c r="F4716" s="637">
        <f t="shared" si="3057"/>
        <v>5.65</v>
      </c>
      <c r="G4716" s="128">
        <f t="shared" si="3057"/>
        <v>0.7</v>
      </c>
      <c r="H4716" s="750"/>
      <c r="I4716" s="127"/>
      <c r="J4716" s="750">
        <f t="shared" si="3042"/>
        <v>0</v>
      </c>
      <c r="L4716" s="750">
        <v>0.14010000000000011</v>
      </c>
      <c r="M4716" s="750"/>
    </row>
    <row r="4717" spans="1:13">
      <c r="A4717" s="1320"/>
      <c r="B4717" s="1321"/>
      <c r="C4717" s="1321"/>
      <c r="D4717" s="1322"/>
      <c r="E4717" s="119" t="str">
        <f t="shared" ref="E4717:G4717" si="3058">+E1236</f>
        <v>P3 A P4</v>
      </c>
      <c r="F4717" s="637">
        <f t="shared" si="3058"/>
        <v>0</v>
      </c>
      <c r="G4717" s="128">
        <f t="shared" si="3058"/>
        <v>0</v>
      </c>
      <c r="H4717" s="750"/>
      <c r="I4717" s="127"/>
      <c r="J4717" s="750">
        <f t="shared" si="3042"/>
        <v>0</v>
      </c>
      <c r="L4717" s="750">
        <f t="shared" ref="L4717:M4717" si="3059">L1236-0.2-(6*0.0254)-L2978-L3847</f>
        <v>-0.35239999999999999</v>
      </c>
      <c r="M4717" s="750">
        <f t="shared" si="3059"/>
        <v>-0.35239999999999999</v>
      </c>
    </row>
    <row r="4718" spans="1:13">
      <c r="A4718" s="1320"/>
      <c r="B4718" s="1321"/>
      <c r="C4718" s="1321"/>
      <c r="D4718" s="1322"/>
      <c r="E4718" s="119" t="str">
        <f t="shared" ref="E4718:G4718" si="3060">+E1237</f>
        <v>DOMICILIARIA 1</v>
      </c>
      <c r="F4718" s="637">
        <f t="shared" si="3060"/>
        <v>4.68</v>
      </c>
      <c r="G4718" s="128">
        <f t="shared" si="3060"/>
        <v>0.7</v>
      </c>
      <c r="H4718" s="750"/>
      <c r="I4718" s="127"/>
      <c r="J4718" s="750">
        <f t="shared" si="3042"/>
        <v>0</v>
      </c>
      <c r="L4718" s="750">
        <v>-7.7399999999999691E-2</v>
      </c>
      <c r="M4718" s="750">
        <v>-7.7399999999999691E-2</v>
      </c>
    </row>
    <row r="4719" spans="1:13">
      <c r="A4719" s="1320"/>
      <c r="B4719" s="1321"/>
      <c r="C4719" s="1321"/>
      <c r="D4719" s="1322"/>
      <c r="E4719" s="119" t="str">
        <f t="shared" ref="E4719:G4719" si="3061">+E1238</f>
        <v>DOMICILIARIA 2</v>
      </c>
      <c r="F4719" s="637">
        <f t="shared" si="3061"/>
        <v>5.89</v>
      </c>
      <c r="G4719" s="128">
        <f t="shared" si="3061"/>
        <v>0.7</v>
      </c>
      <c r="H4719" s="750"/>
      <c r="I4719" s="127"/>
      <c r="J4719" s="750">
        <f t="shared" si="3042"/>
        <v>0</v>
      </c>
      <c r="L4719" s="750">
        <v>-7.7399999999999691E-2</v>
      </c>
      <c r="M4719" s="750">
        <v>-7.7399999999999691E-2</v>
      </c>
    </row>
    <row r="4720" spans="1:13">
      <c r="A4720" s="1320"/>
      <c r="B4720" s="1321"/>
      <c r="C4720" s="1321"/>
      <c r="D4720" s="1322"/>
      <c r="E4720" s="119" t="str">
        <f t="shared" ref="E4720:G4720" si="3062">+E1239</f>
        <v>DOMICILIARIA 3</v>
      </c>
      <c r="F4720" s="637">
        <f t="shared" si="3062"/>
        <v>6.89</v>
      </c>
      <c r="G4720" s="128">
        <f t="shared" si="3062"/>
        <v>0.7</v>
      </c>
      <c r="H4720" s="750"/>
      <c r="I4720" s="127"/>
      <c r="J4720" s="750">
        <f t="shared" si="3042"/>
        <v>0</v>
      </c>
      <c r="L4720" s="750">
        <v>-7.7399999999999691E-2</v>
      </c>
      <c r="M4720" s="750">
        <v>-7.7399999999999691E-2</v>
      </c>
    </row>
    <row r="4721" spans="1:13">
      <c r="A4721" s="1320"/>
      <c r="B4721" s="1321"/>
      <c r="C4721" s="1321"/>
      <c r="D4721" s="1322"/>
      <c r="E4721" s="119" t="str">
        <f t="shared" ref="E4721:G4721" si="3063">+E1240</f>
        <v>DOMICILIARIA 4</v>
      </c>
      <c r="F4721" s="637">
        <f t="shared" si="3063"/>
        <v>6.87</v>
      </c>
      <c r="G4721" s="128">
        <f t="shared" si="3063"/>
        <v>0.7</v>
      </c>
      <c r="H4721" s="750"/>
      <c r="I4721" s="127"/>
      <c r="J4721" s="750">
        <f t="shared" si="3042"/>
        <v>0</v>
      </c>
      <c r="L4721" s="1">
        <v>-7.7399999999999691E-2</v>
      </c>
      <c r="M4721" s="1">
        <v>-7.7399999999999691E-2</v>
      </c>
    </row>
    <row r="4722" spans="1:13">
      <c r="A4722" s="1320"/>
      <c r="B4722" s="1321"/>
      <c r="C4722" s="1321"/>
      <c r="D4722" s="1322"/>
      <c r="E4722" s="119" t="str">
        <f t="shared" ref="E4722:G4722" si="3064">+E1241</f>
        <v>DOMICILIARIA 5</v>
      </c>
      <c r="F4722" s="637">
        <f t="shared" si="3064"/>
        <v>6.36</v>
      </c>
      <c r="G4722" s="128">
        <f t="shared" si="3064"/>
        <v>0.7</v>
      </c>
      <c r="H4722" s="750"/>
      <c r="I4722" s="127"/>
      <c r="J4722" s="750">
        <f t="shared" si="3042"/>
        <v>0</v>
      </c>
      <c r="L4722" s="1">
        <v>-7.7399999999999691E-2</v>
      </c>
      <c r="M4722" s="1">
        <v>-7.7399999999999691E-2</v>
      </c>
    </row>
    <row r="4723" spans="1:13">
      <c r="A4723" s="1320"/>
      <c r="B4723" s="1321"/>
      <c r="C4723" s="1321"/>
      <c r="D4723" s="1322"/>
      <c r="E4723" s="119" t="str">
        <f t="shared" ref="E4723:G4723" si="3065">+E1242</f>
        <v>DOMICILIARIA 6</v>
      </c>
      <c r="F4723" s="637">
        <f t="shared" si="3065"/>
        <v>6.18</v>
      </c>
      <c r="G4723" s="128">
        <f t="shared" si="3065"/>
        <v>0.7</v>
      </c>
      <c r="H4723" s="750"/>
      <c r="I4723" s="127"/>
      <c r="J4723" s="750">
        <f t="shared" si="3042"/>
        <v>0</v>
      </c>
      <c r="L4723" s="1">
        <v>-7.7399999999999691E-2</v>
      </c>
      <c r="M4723" s="1">
        <v>-7.7399999999999691E-2</v>
      </c>
    </row>
    <row r="4724" spans="1:13">
      <c r="A4724" s="1320"/>
      <c r="B4724" s="1321"/>
      <c r="C4724" s="1321"/>
      <c r="D4724" s="1322"/>
      <c r="E4724" s="119" t="str">
        <f t="shared" ref="E4724:G4724" si="3066">+E1243</f>
        <v>DOMICILIARIA 7</v>
      </c>
      <c r="F4724" s="637">
        <f t="shared" si="3066"/>
        <v>5.99</v>
      </c>
      <c r="G4724" s="128">
        <f t="shared" si="3066"/>
        <v>0.7</v>
      </c>
      <c r="H4724" s="750"/>
      <c r="I4724" s="127"/>
      <c r="J4724" s="750">
        <f t="shared" si="3042"/>
        <v>0</v>
      </c>
      <c r="L4724" s="1">
        <v>-7.7399999999999691E-2</v>
      </c>
      <c r="M4724" s="1">
        <v>-7.7399999999999691E-2</v>
      </c>
    </row>
    <row r="4725" spans="1:13">
      <c r="A4725" s="1320"/>
      <c r="B4725" s="1321"/>
      <c r="C4725" s="1321"/>
      <c r="D4725" s="1322"/>
      <c r="E4725" s="119" t="str">
        <f t="shared" ref="E4725:G4725" si="3067">+E1244</f>
        <v>DOMICILIARIA 8</v>
      </c>
      <c r="F4725" s="637">
        <f t="shared" si="3067"/>
        <v>4.79</v>
      </c>
      <c r="G4725" s="128">
        <f t="shared" si="3067"/>
        <v>0.7</v>
      </c>
      <c r="H4725" s="750"/>
      <c r="I4725" s="127"/>
      <c r="J4725" s="750">
        <f t="shared" si="3042"/>
        <v>0</v>
      </c>
      <c r="L4725" s="1">
        <v>-7.7399999999999691E-2</v>
      </c>
      <c r="M4725" s="1">
        <v>-7.7399999999999691E-2</v>
      </c>
    </row>
    <row r="4726" spans="1:13">
      <c r="A4726" s="1320"/>
      <c r="B4726" s="1321"/>
      <c r="C4726" s="1321"/>
      <c r="D4726" s="1322"/>
      <c r="E4726" s="119" t="str">
        <f t="shared" ref="E4726:G4726" si="3068">+E1245</f>
        <v>DOMICILIARIA 9</v>
      </c>
      <c r="F4726" s="637">
        <f t="shared" si="3068"/>
        <v>4.97</v>
      </c>
      <c r="G4726" s="128">
        <f t="shared" si="3068"/>
        <v>0.7</v>
      </c>
      <c r="H4726" s="750"/>
      <c r="I4726" s="127"/>
      <c r="J4726" s="750">
        <f t="shared" si="3042"/>
        <v>0</v>
      </c>
      <c r="L4726" s="1">
        <v>-7.7399999999999691E-2</v>
      </c>
      <c r="M4726" s="1">
        <v>-7.7399999999999691E-2</v>
      </c>
    </row>
    <row r="4727" spans="1:13">
      <c r="A4727" s="1320"/>
      <c r="B4727" s="1321"/>
      <c r="C4727" s="1321"/>
      <c r="D4727" s="1322"/>
      <c r="E4727" s="119" t="str">
        <f t="shared" ref="E4727:G4727" si="3069">+E1246</f>
        <v>DOMICILIARIA 10</v>
      </c>
      <c r="F4727" s="637">
        <f t="shared" si="3069"/>
        <v>5.24</v>
      </c>
      <c r="G4727" s="128">
        <f t="shared" si="3069"/>
        <v>0.7</v>
      </c>
      <c r="H4727" s="750"/>
      <c r="I4727" s="127"/>
      <c r="J4727" s="750">
        <f t="shared" si="3042"/>
        <v>0</v>
      </c>
      <c r="L4727" s="1">
        <v>-7.7399999999999691E-2</v>
      </c>
      <c r="M4727" s="1">
        <v>-7.7399999999999691E-2</v>
      </c>
    </row>
    <row r="4728" spans="1:13">
      <c r="A4728" s="1320"/>
      <c r="B4728" s="1321"/>
      <c r="C4728" s="1321"/>
      <c r="D4728" s="1322"/>
      <c r="E4728" s="119" t="str">
        <f t="shared" ref="E4728:G4728" si="3070">+E1247</f>
        <v>DOMICILIARIA 11</v>
      </c>
      <c r="F4728" s="637">
        <f t="shared" si="3070"/>
        <v>5.37</v>
      </c>
      <c r="G4728" s="128">
        <f t="shared" si="3070"/>
        <v>0.7</v>
      </c>
      <c r="H4728" s="750"/>
      <c r="I4728" s="127"/>
      <c r="J4728" s="750">
        <f t="shared" si="3042"/>
        <v>0</v>
      </c>
      <c r="L4728" s="1">
        <v>-7.7399999999999691E-2</v>
      </c>
      <c r="M4728" s="1">
        <v>-7.7399999999999691E-2</v>
      </c>
    </row>
    <row r="4729" spans="1:13">
      <c r="A4729" s="1320"/>
      <c r="B4729" s="1321"/>
      <c r="C4729" s="1321"/>
      <c r="D4729" s="1322"/>
      <c r="E4729" s="119" t="str">
        <f t="shared" ref="E4729:G4729" si="3071">+E1248</f>
        <v>DOMICILIARIA 12</v>
      </c>
      <c r="F4729" s="637">
        <f t="shared" si="3071"/>
        <v>5.27</v>
      </c>
      <c r="G4729" s="128">
        <f t="shared" si="3071"/>
        <v>0.7</v>
      </c>
      <c r="H4729" s="750"/>
      <c r="I4729" s="127"/>
      <c r="J4729" s="750">
        <f t="shared" si="3042"/>
        <v>0</v>
      </c>
      <c r="L4729" s="1">
        <v>-7.7399999999999691E-2</v>
      </c>
      <c r="M4729" s="1">
        <v>-7.7399999999999691E-2</v>
      </c>
    </row>
    <row r="4730" spans="1:13">
      <c r="A4730" s="1320"/>
      <c r="B4730" s="1321"/>
      <c r="C4730" s="1321"/>
      <c r="D4730" s="1322"/>
      <c r="E4730" s="119" t="str">
        <f t="shared" ref="E4730:G4730" si="3072">+E1249</f>
        <v>DOMICILIARIA 13</v>
      </c>
      <c r="F4730" s="637">
        <f t="shared" si="3072"/>
        <v>5.5</v>
      </c>
      <c r="G4730" s="128">
        <f t="shared" si="3072"/>
        <v>0.7</v>
      </c>
      <c r="H4730" s="750"/>
      <c r="I4730" s="127"/>
      <c r="J4730" s="750">
        <f t="shared" si="3042"/>
        <v>0</v>
      </c>
      <c r="L4730" s="1">
        <v>-7.7399999999999691E-2</v>
      </c>
      <c r="M4730" s="1">
        <v>-7.7399999999999691E-2</v>
      </c>
    </row>
    <row r="4731" spans="1:13">
      <c r="A4731" s="1320"/>
      <c r="B4731" s="1321"/>
      <c r="C4731" s="1321"/>
      <c r="D4731" s="1322"/>
      <c r="E4731" s="119" t="str">
        <f t="shared" ref="E4731:G4731" si="3073">+E1250</f>
        <v>DOMICILIARIA 14</v>
      </c>
      <c r="F4731" s="637">
        <f t="shared" si="3073"/>
        <v>6.41</v>
      </c>
      <c r="G4731" s="128">
        <f t="shared" si="3073"/>
        <v>0.7</v>
      </c>
      <c r="H4731" s="750"/>
      <c r="I4731" s="127"/>
      <c r="J4731" s="750">
        <f t="shared" si="3042"/>
        <v>0</v>
      </c>
      <c r="L4731" s="1">
        <v>-7.7399999999999691E-2</v>
      </c>
      <c r="M4731" s="1">
        <v>-7.7399999999999691E-2</v>
      </c>
    </row>
    <row r="4732" spans="1:13">
      <c r="A4732" s="1320"/>
      <c r="B4732" s="1321"/>
      <c r="C4732" s="1321"/>
      <c r="D4732" s="1322"/>
      <c r="E4732" s="119" t="str">
        <f t="shared" ref="E4732:G4732" si="3074">+E1251</f>
        <v>DOMICILIARIA 15</v>
      </c>
      <c r="F4732" s="637">
        <f t="shared" si="3074"/>
        <v>6.35</v>
      </c>
      <c r="G4732" s="128">
        <f t="shared" si="3074"/>
        <v>0.7</v>
      </c>
      <c r="H4732" s="750"/>
      <c r="I4732" s="127"/>
      <c r="J4732" s="750">
        <f t="shared" si="3042"/>
        <v>0</v>
      </c>
      <c r="L4732" s="1">
        <v>-7.7399999999999691E-2</v>
      </c>
      <c r="M4732" s="1">
        <v>-7.7399999999999691E-2</v>
      </c>
    </row>
    <row r="4733" spans="1:13">
      <c r="A4733" s="1320"/>
      <c r="B4733" s="1321"/>
      <c r="C4733" s="1321"/>
      <c r="D4733" s="1322"/>
      <c r="E4733" s="119" t="str">
        <f t="shared" ref="E4733:G4733" si="3075">+E1252</f>
        <v>DOMICILIARIA 16</v>
      </c>
      <c r="F4733" s="637">
        <f t="shared" si="3075"/>
        <v>6.76</v>
      </c>
      <c r="G4733" s="128">
        <f t="shared" si="3075"/>
        <v>0.7</v>
      </c>
      <c r="H4733" s="750"/>
      <c r="I4733" s="127"/>
      <c r="J4733" s="750">
        <f t="shared" si="3042"/>
        <v>0</v>
      </c>
      <c r="L4733" s="1">
        <v>-7.7399999999999691E-2</v>
      </c>
      <c r="M4733" s="1">
        <v>-7.7399999999999691E-2</v>
      </c>
    </row>
    <row r="4734" spans="1:13">
      <c r="A4734" s="1320"/>
      <c r="B4734" s="1321"/>
      <c r="C4734" s="1321"/>
      <c r="D4734" s="1322"/>
      <c r="E4734" s="119" t="str">
        <f t="shared" ref="E4734:G4734" si="3076">+E1253</f>
        <v>P4 A P5</v>
      </c>
      <c r="F4734" s="637">
        <f t="shared" si="3076"/>
        <v>0</v>
      </c>
      <c r="G4734" s="128">
        <f t="shared" si="3076"/>
        <v>0</v>
      </c>
      <c r="H4734" s="750"/>
      <c r="I4734" s="127"/>
      <c r="J4734" s="750">
        <f t="shared" si="3042"/>
        <v>0</v>
      </c>
      <c r="L4734" s="1">
        <v>-1.6524000000000001</v>
      </c>
      <c r="M4734" s="1">
        <v>-1.6524000000000001</v>
      </c>
    </row>
    <row r="4735" spans="1:13">
      <c r="A4735" s="1320"/>
      <c r="B4735" s="1321"/>
      <c r="C4735" s="1321"/>
      <c r="D4735" s="1322"/>
      <c r="E4735" s="119" t="str">
        <f t="shared" ref="E4735:G4735" si="3077">+E1254</f>
        <v>DOMICILIARIA 1</v>
      </c>
      <c r="F4735" s="637">
        <f t="shared" si="3077"/>
        <v>4.67</v>
      </c>
      <c r="G4735" s="128">
        <f t="shared" si="3077"/>
        <v>0.7</v>
      </c>
      <c r="H4735" s="750"/>
      <c r="I4735" s="127"/>
      <c r="J4735" s="750">
        <f t="shared" si="3042"/>
        <v>0</v>
      </c>
      <c r="L4735" s="1">
        <v>-9.2399999999999816E-2</v>
      </c>
      <c r="M4735" s="1">
        <v>-9.2399999999999816E-2</v>
      </c>
    </row>
    <row r="4736" spans="1:13">
      <c r="A4736" s="1320"/>
      <c r="B4736" s="1321"/>
      <c r="C4736" s="1321"/>
      <c r="D4736" s="1322"/>
      <c r="E4736" s="119" t="str">
        <f t="shared" ref="E4736:G4736" si="3078">+E1255</f>
        <v>DOMICILIARIA 2</v>
      </c>
      <c r="F4736" s="637">
        <f t="shared" si="3078"/>
        <v>4.5999999999999996</v>
      </c>
      <c r="G4736" s="128">
        <f t="shared" si="3078"/>
        <v>0.7</v>
      </c>
      <c r="H4736" s="750"/>
      <c r="I4736" s="127"/>
      <c r="J4736" s="750">
        <f t="shared" si="3042"/>
        <v>0</v>
      </c>
      <c r="L4736" s="1">
        <v>-9.2399999999999816E-2</v>
      </c>
      <c r="M4736" s="1">
        <v>-9.2399999999999816E-2</v>
      </c>
    </row>
    <row r="4737" spans="1:13">
      <c r="A4737" s="1320"/>
      <c r="B4737" s="1321"/>
      <c r="C4737" s="1321"/>
      <c r="D4737" s="1322"/>
      <c r="E4737" s="119" t="str">
        <f t="shared" ref="E4737:G4737" si="3079">+E1256</f>
        <v>DOMICILIARIA 3</v>
      </c>
      <c r="F4737" s="637">
        <f t="shared" si="3079"/>
        <v>4.9000000000000004</v>
      </c>
      <c r="G4737" s="128">
        <f t="shared" si="3079"/>
        <v>0.7</v>
      </c>
      <c r="H4737" s="750"/>
      <c r="I4737" s="127"/>
      <c r="J4737" s="750">
        <f t="shared" si="3042"/>
        <v>0</v>
      </c>
      <c r="L4737" s="1">
        <v>-9.2399999999999816E-2</v>
      </c>
      <c r="M4737" s="1">
        <v>-9.2399999999999816E-2</v>
      </c>
    </row>
    <row r="4738" spans="1:13">
      <c r="A4738" s="1320"/>
      <c r="B4738" s="1321"/>
      <c r="C4738" s="1321"/>
      <c r="D4738" s="1322"/>
      <c r="E4738" s="119" t="str">
        <f t="shared" ref="E4738:G4738" si="3080">+E1257</f>
        <v>DOMICILIARIA 4</v>
      </c>
      <c r="F4738" s="637">
        <f t="shared" si="3080"/>
        <v>5.0999999999999996</v>
      </c>
      <c r="G4738" s="128">
        <f t="shared" si="3080"/>
        <v>0.7</v>
      </c>
      <c r="H4738" s="750"/>
      <c r="I4738" s="127"/>
      <c r="J4738" s="750">
        <f t="shared" si="3042"/>
        <v>0</v>
      </c>
      <c r="L4738" s="1">
        <v>-9.2399999999999816E-2</v>
      </c>
      <c r="M4738" s="1">
        <v>-9.2399999999999816E-2</v>
      </c>
    </row>
    <row r="4739" spans="1:13">
      <c r="A4739" s="1320"/>
      <c r="B4739" s="1321"/>
      <c r="C4739" s="1321"/>
      <c r="D4739" s="1322"/>
      <c r="E4739" s="119" t="str">
        <f t="shared" ref="E4739:G4739" si="3081">+E1258</f>
        <v>DOMICILIARIA 5</v>
      </c>
      <c r="F4739" s="637">
        <f t="shared" si="3081"/>
        <v>5.51</v>
      </c>
      <c r="G4739" s="128">
        <f t="shared" si="3081"/>
        <v>0.7</v>
      </c>
      <c r="H4739" s="750"/>
      <c r="I4739" s="127"/>
      <c r="J4739" s="750">
        <f t="shared" si="3042"/>
        <v>0</v>
      </c>
      <c r="L4739" s="1">
        <v>-9.2399999999999816E-2</v>
      </c>
      <c r="M4739" s="1">
        <v>-9.2399999999999816E-2</v>
      </c>
    </row>
    <row r="4740" spans="1:13">
      <c r="A4740" s="1320"/>
      <c r="B4740" s="1321"/>
      <c r="C4740" s="1321"/>
      <c r="D4740" s="1322"/>
      <c r="E4740" s="119" t="str">
        <f t="shared" ref="E4740:G4740" si="3082">+E1259</f>
        <v>DOMICILIARIA 6</v>
      </c>
      <c r="F4740" s="637">
        <f t="shared" si="3082"/>
        <v>4.84</v>
      </c>
      <c r="G4740" s="128">
        <f t="shared" si="3082"/>
        <v>0.7</v>
      </c>
      <c r="H4740" s="750"/>
      <c r="I4740" s="127"/>
      <c r="J4740" s="750">
        <f t="shared" si="3042"/>
        <v>0</v>
      </c>
      <c r="L4740" s="1">
        <v>-9.2399999999999816E-2</v>
      </c>
      <c r="M4740" s="1">
        <v>-9.2399999999999816E-2</v>
      </c>
    </row>
    <row r="4741" spans="1:13">
      <c r="A4741" s="1320"/>
      <c r="B4741" s="1321"/>
      <c r="C4741" s="1321"/>
      <c r="D4741" s="1322"/>
      <c r="E4741" s="119" t="str">
        <f t="shared" ref="E4741:G4741" si="3083">+E1260</f>
        <v>DOMICILIARIA 7</v>
      </c>
      <c r="F4741" s="637">
        <f t="shared" si="3083"/>
        <v>4.63</v>
      </c>
      <c r="G4741" s="128">
        <f t="shared" si="3083"/>
        <v>0.7</v>
      </c>
      <c r="H4741" s="750"/>
      <c r="I4741" s="127"/>
      <c r="J4741" s="750">
        <f t="shared" si="3042"/>
        <v>0</v>
      </c>
      <c r="L4741" s="1">
        <v>-9.2399999999999816E-2</v>
      </c>
      <c r="M4741" s="1">
        <v>-9.2399999999999816E-2</v>
      </c>
    </row>
    <row r="4742" spans="1:13">
      <c r="A4742" s="1320"/>
      <c r="B4742" s="1321"/>
      <c r="C4742" s="1321"/>
      <c r="D4742" s="1322"/>
      <c r="E4742" s="119" t="str">
        <f t="shared" ref="E4742:G4742" si="3084">+E1261</f>
        <v>DOMICILIARIA 8</v>
      </c>
      <c r="F4742" s="637">
        <f t="shared" si="3084"/>
        <v>4.54</v>
      </c>
      <c r="G4742" s="128">
        <f t="shared" si="3084"/>
        <v>0.7</v>
      </c>
      <c r="H4742" s="750"/>
      <c r="I4742" s="127"/>
      <c r="J4742" s="750">
        <f t="shared" si="3042"/>
        <v>0</v>
      </c>
      <c r="L4742" s="1">
        <v>-9.2399999999999816E-2</v>
      </c>
      <c r="M4742" s="1">
        <v>-9.2399999999999816E-2</v>
      </c>
    </row>
    <row r="4743" spans="1:13">
      <c r="A4743" s="1320"/>
      <c r="B4743" s="1321"/>
      <c r="C4743" s="1321"/>
      <c r="D4743" s="1322"/>
      <c r="E4743" s="119" t="str">
        <f t="shared" ref="E4743:G4743" si="3085">+E1262</f>
        <v>DOMICILIARIA 9</v>
      </c>
      <c r="F4743" s="637">
        <f t="shared" si="3085"/>
        <v>4.7699999999999996</v>
      </c>
      <c r="G4743" s="128">
        <f t="shared" si="3085"/>
        <v>0.7</v>
      </c>
      <c r="H4743" s="750"/>
      <c r="I4743" s="127"/>
      <c r="J4743" s="750">
        <f t="shared" si="3042"/>
        <v>0</v>
      </c>
      <c r="L4743" s="1">
        <v>-9.2399999999999816E-2</v>
      </c>
      <c r="M4743" s="1">
        <v>-9.2399999999999816E-2</v>
      </c>
    </row>
    <row r="4744" spans="1:13">
      <c r="A4744" s="1320"/>
      <c r="B4744" s="1321"/>
      <c r="C4744" s="1321"/>
      <c r="D4744" s="1322"/>
      <c r="E4744" s="119" t="str">
        <f t="shared" ref="E4744:G4744" si="3086">+E1263</f>
        <v>DOMICILIARIA 10</v>
      </c>
      <c r="F4744" s="637">
        <f t="shared" si="3086"/>
        <v>4.5999999999999996</v>
      </c>
      <c r="G4744" s="128">
        <f t="shared" si="3086"/>
        <v>0.7</v>
      </c>
      <c r="H4744" s="750"/>
      <c r="I4744" s="127"/>
      <c r="J4744" s="750">
        <f t="shared" si="3042"/>
        <v>0</v>
      </c>
      <c r="L4744" s="1">
        <v>-9.2399999999999816E-2</v>
      </c>
      <c r="M4744" s="1">
        <v>-9.2399999999999816E-2</v>
      </c>
    </row>
    <row r="4745" spans="1:13">
      <c r="A4745" s="1320"/>
      <c r="B4745" s="1321"/>
      <c r="C4745" s="1321"/>
      <c r="D4745" s="1322"/>
      <c r="E4745" s="119" t="str">
        <f t="shared" ref="E4745:G4745" si="3087">+E1264</f>
        <v>DOMICILIARIA 11</v>
      </c>
      <c r="F4745" s="637">
        <f t="shared" si="3087"/>
        <v>6.29</v>
      </c>
      <c r="G4745" s="128">
        <f t="shared" si="3087"/>
        <v>0.7</v>
      </c>
      <c r="H4745" s="750"/>
      <c r="I4745" s="127"/>
      <c r="J4745" s="750">
        <f t="shared" si="3042"/>
        <v>0</v>
      </c>
      <c r="L4745" s="1">
        <v>-9.2399999999999816E-2</v>
      </c>
      <c r="M4745" s="1">
        <v>-9.2399999999999816E-2</v>
      </c>
    </row>
    <row r="4746" spans="1:13">
      <c r="A4746" s="1320"/>
      <c r="B4746" s="1321"/>
      <c r="C4746" s="1321"/>
      <c r="D4746" s="1322"/>
      <c r="E4746" s="119" t="str">
        <f t="shared" ref="E4746:G4746" si="3088">+E1265</f>
        <v>DOMICILIARIA 12</v>
      </c>
      <c r="F4746" s="637">
        <f t="shared" si="3088"/>
        <v>7.34</v>
      </c>
      <c r="G4746" s="128">
        <f t="shared" si="3088"/>
        <v>0.7</v>
      </c>
      <c r="H4746" s="750"/>
      <c r="I4746" s="127"/>
      <c r="J4746" s="750">
        <f t="shared" si="3042"/>
        <v>0</v>
      </c>
      <c r="L4746" s="1">
        <v>-9.2399999999999816E-2</v>
      </c>
      <c r="M4746" s="1">
        <v>-9.2399999999999816E-2</v>
      </c>
    </row>
    <row r="4747" spans="1:13">
      <c r="A4747" s="1320"/>
      <c r="B4747" s="1321"/>
      <c r="C4747" s="1321"/>
      <c r="D4747" s="1322"/>
      <c r="E4747" s="119" t="str">
        <f t="shared" ref="E4747:G4747" si="3089">+E1266</f>
        <v>DOMICILIARIA 13</v>
      </c>
      <c r="F4747" s="637">
        <f t="shared" si="3089"/>
        <v>7.87</v>
      </c>
      <c r="G4747" s="128">
        <f t="shared" si="3089"/>
        <v>0.7</v>
      </c>
      <c r="H4747" s="750"/>
      <c r="I4747" s="127"/>
      <c r="J4747" s="750">
        <f t="shared" si="3042"/>
        <v>0</v>
      </c>
      <c r="L4747" s="1">
        <v>-9.2399999999999816E-2</v>
      </c>
      <c r="M4747" s="1">
        <v>-9.2399999999999816E-2</v>
      </c>
    </row>
    <row r="4748" spans="1:13">
      <c r="A4748" s="1320"/>
      <c r="B4748" s="1321"/>
      <c r="C4748" s="1321"/>
      <c r="D4748" s="1322"/>
      <c r="E4748" s="119" t="str">
        <f t="shared" ref="E4748:G4748" si="3090">+E1267</f>
        <v>DOMICILIARIA 14</v>
      </c>
      <c r="F4748" s="637">
        <f t="shared" si="3090"/>
        <v>8.1999999999999993</v>
      </c>
      <c r="G4748" s="128">
        <f t="shared" si="3090"/>
        <v>0.7</v>
      </c>
      <c r="H4748" s="750"/>
      <c r="I4748" s="127"/>
      <c r="J4748" s="750">
        <f t="shared" si="3042"/>
        <v>0</v>
      </c>
      <c r="L4748" s="1">
        <v>-9.2399999999999816E-2</v>
      </c>
      <c r="M4748" s="1">
        <v>-9.2399999999999816E-2</v>
      </c>
    </row>
    <row r="4749" spans="1:13">
      <c r="A4749" s="1320"/>
      <c r="B4749" s="1321"/>
      <c r="C4749" s="1321"/>
      <c r="D4749" s="1322"/>
      <c r="E4749" s="119" t="str">
        <f t="shared" ref="E4749:G4749" si="3091">+E1268</f>
        <v>DOMICILIARIA 15</v>
      </c>
      <c r="F4749" s="637">
        <f t="shared" si="3091"/>
        <v>7.37</v>
      </c>
      <c r="G4749" s="128">
        <f t="shared" si="3091"/>
        <v>0.7</v>
      </c>
      <c r="H4749" s="750"/>
      <c r="I4749" s="127"/>
      <c r="J4749" s="750">
        <f t="shared" si="3042"/>
        <v>0</v>
      </c>
      <c r="L4749" s="1">
        <v>-9.2399999999999816E-2</v>
      </c>
      <c r="M4749" s="1">
        <v>-9.2399999999999816E-2</v>
      </c>
    </row>
    <row r="4750" spans="1:13">
      <c r="A4750" s="1320"/>
      <c r="B4750" s="1321"/>
      <c r="C4750" s="1321"/>
      <c r="D4750" s="1322"/>
      <c r="E4750" s="119" t="str">
        <f t="shared" ref="E4750:G4750" si="3092">+E1269</f>
        <v>DOMICILIARIA 16</v>
      </c>
      <c r="F4750" s="637">
        <f t="shared" si="3092"/>
        <v>7.28</v>
      </c>
      <c r="G4750" s="128">
        <f t="shared" si="3092"/>
        <v>0.7</v>
      </c>
      <c r="H4750" s="750"/>
      <c r="I4750" s="127"/>
      <c r="J4750" s="750">
        <f t="shared" si="3042"/>
        <v>0</v>
      </c>
      <c r="L4750" s="1">
        <v>-9.2399999999999816E-2</v>
      </c>
      <c r="M4750" s="1">
        <v>-9.2399999999999816E-2</v>
      </c>
    </row>
    <row r="4751" spans="1:13">
      <c r="A4751" s="1320"/>
      <c r="B4751" s="1321"/>
      <c r="C4751" s="1321"/>
      <c r="D4751" s="1322"/>
      <c r="E4751" s="119" t="str">
        <f t="shared" ref="E4751:G4751" si="3093">+E1270</f>
        <v>DOMICILIARIA 17</v>
      </c>
      <c r="F4751" s="637">
        <f t="shared" si="3093"/>
        <v>7.42</v>
      </c>
      <c r="G4751" s="128">
        <f t="shared" si="3093"/>
        <v>0.7</v>
      </c>
      <c r="H4751" s="750"/>
      <c r="I4751" s="127"/>
      <c r="J4751" s="750">
        <f t="shared" si="3042"/>
        <v>0</v>
      </c>
      <c r="L4751" s="1">
        <v>-9.2399999999999816E-2</v>
      </c>
      <c r="M4751" s="1">
        <v>-9.2399999999999816E-2</v>
      </c>
    </row>
    <row r="4752" spans="1:13">
      <c r="A4752" s="1320"/>
      <c r="B4752" s="1321"/>
      <c r="C4752" s="1321"/>
      <c r="D4752" s="1322"/>
      <c r="E4752" s="119" t="str">
        <f t="shared" ref="E4752:G4752" si="3094">+E1271</f>
        <v>DOMICILIARIA 18</v>
      </c>
      <c r="F4752" s="637">
        <f t="shared" si="3094"/>
        <v>7.05</v>
      </c>
      <c r="G4752" s="128">
        <f t="shared" si="3094"/>
        <v>0.7</v>
      </c>
      <c r="H4752" s="750"/>
      <c r="I4752" s="127"/>
      <c r="J4752" s="750">
        <f t="shared" si="3042"/>
        <v>0</v>
      </c>
      <c r="L4752" s="1">
        <v>-9.2399999999999816E-2</v>
      </c>
      <c r="M4752" s="1">
        <v>-9.2399999999999816E-2</v>
      </c>
    </row>
    <row r="4753" spans="1:13">
      <c r="A4753" s="1320"/>
      <c r="B4753" s="1321"/>
      <c r="C4753" s="1321"/>
      <c r="D4753" s="1322"/>
      <c r="E4753" s="119" t="str">
        <f t="shared" ref="E4753:G4753" si="3095">+E1272</f>
        <v>DOMICILIARIA 19</v>
      </c>
      <c r="F4753" s="637">
        <f t="shared" si="3095"/>
        <v>6.85</v>
      </c>
      <c r="G4753" s="128">
        <f t="shared" si="3095"/>
        <v>0.7</v>
      </c>
      <c r="H4753" s="750"/>
      <c r="I4753" s="127"/>
      <c r="J4753" s="750">
        <f t="shared" si="3042"/>
        <v>0</v>
      </c>
      <c r="L4753" s="1">
        <v>-9.2399999999999816E-2</v>
      </c>
      <c r="M4753" s="1">
        <v>-9.2399999999999816E-2</v>
      </c>
    </row>
    <row r="4754" spans="1:13">
      <c r="A4754" s="1320"/>
      <c r="B4754" s="1321"/>
      <c r="C4754" s="1321"/>
      <c r="D4754" s="1322"/>
      <c r="E4754" s="119" t="str">
        <f t="shared" ref="E4754:G4754" si="3096">+E1273</f>
        <v>DOMICILIARIA 20</v>
      </c>
      <c r="F4754" s="637">
        <f t="shared" si="3096"/>
        <v>7.17</v>
      </c>
      <c r="G4754" s="128">
        <f t="shared" si="3096"/>
        <v>0.7</v>
      </c>
      <c r="H4754" s="750"/>
      <c r="I4754" s="127"/>
      <c r="J4754" s="750">
        <f t="shared" si="3042"/>
        <v>0</v>
      </c>
      <c r="L4754" s="1">
        <v>-9.2399999999999816E-2</v>
      </c>
      <c r="M4754" s="1">
        <v>-9.2399999999999816E-2</v>
      </c>
    </row>
    <row r="4755" spans="1:13">
      <c r="A4755" s="1320"/>
      <c r="B4755" s="1321"/>
      <c r="C4755" s="1321"/>
      <c r="D4755" s="1322"/>
      <c r="E4755" s="119" t="str">
        <f t="shared" ref="E4755:G4755" si="3097">+E1274</f>
        <v>P5 A P6</v>
      </c>
      <c r="F4755" s="637">
        <f t="shared" si="3097"/>
        <v>0</v>
      </c>
      <c r="G4755" s="128">
        <f t="shared" si="3097"/>
        <v>0</v>
      </c>
      <c r="H4755" s="750"/>
      <c r="I4755" s="127"/>
      <c r="J4755" s="750">
        <f t="shared" si="3042"/>
        <v>0</v>
      </c>
      <c r="L4755" s="1">
        <v>-1.6524000000000001</v>
      </c>
      <c r="M4755" s="1">
        <v>-1.6524000000000001</v>
      </c>
    </row>
    <row r="4756" spans="1:13">
      <c r="A4756" s="1320"/>
      <c r="B4756" s="1321"/>
      <c r="C4756" s="1321"/>
      <c r="D4756" s="1322"/>
      <c r="E4756" s="119" t="str">
        <f t="shared" ref="E4756:G4756" si="3098">+E1275</f>
        <v>DOMICILIARIA 1</v>
      </c>
      <c r="F4756" s="637">
        <f t="shared" si="3098"/>
        <v>5.37</v>
      </c>
      <c r="G4756" s="128">
        <f t="shared" si="3098"/>
        <v>0.7</v>
      </c>
      <c r="H4756" s="750"/>
      <c r="I4756" s="127"/>
      <c r="J4756" s="750">
        <f t="shared" si="3042"/>
        <v>0</v>
      </c>
      <c r="L4756" s="1">
        <v>-4.2399999999999993E-2</v>
      </c>
      <c r="M4756" s="1">
        <v>-4.2399999999999993E-2</v>
      </c>
    </row>
    <row r="4757" spans="1:13">
      <c r="A4757" s="1320"/>
      <c r="B4757" s="1321"/>
      <c r="C4757" s="1321"/>
      <c r="D4757" s="1322"/>
      <c r="E4757" s="119" t="str">
        <f t="shared" ref="E4757:G4757" si="3099">+E1276</f>
        <v>DOMICILIARIA 2</v>
      </c>
      <c r="F4757" s="637">
        <f t="shared" si="3099"/>
        <v>5</v>
      </c>
      <c r="G4757" s="128">
        <f t="shared" si="3099"/>
        <v>0.7</v>
      </c>
      <c r="H4757" s="750"/>
      <c r="I4757" s="127"/>
      <c r="J4757" s="750">
        <f t="shared" si="3042"/>
        <v>0</v>
      </c>
      <c r="L4757" s="1">
        <v>-4.2399999999999993E-2</v>
      </c>
      <c r="M4757" s="1">
        <v>-4.2399999999999993E-2</v>
      </c>
    </row>
    <row r="4758" spans="1:13">
      <c r="A4758" s="1320"/>
      <c r="B4758" s="1321"/>
      <c r="C4758" s="1321"/>
      <c r="D4758" s="1322"/>
      <c r="E4758" s="119" t="str">
        <f t="shared" ref="E4758:G4758" si="3100">+E1277</f>
        <v>DOMICILIARIA 3</v>
      </c>
      <c r="F4758" s="637">
        <f t="shared" si="3100"/>
        <v>4.79</v>
      </c>
      <c r="G4758" s="128">
        <f t="shared" si="3100"/>
        <v>0.7</v>
      </c>
      <c r="H4758" s="750"/>
      <c r="I4758" s="127"/>
      <c r="J4758" s="750">
        <f t="shared" si="3042"/>
        <v>0</v>
      </c>
      <c r="L4758" s="1">
        <v>-4.2399999999999993E-2</v>
      </c>
      <c r="M4758" s="1">
        <v>-4.2399999999999993E-2</v>
      </c>
    </row>
    <row r="4759" spans="1:13">
      <c r="A4759" s="1320"/>
      <c r="B4759" s="1321"/>
      <c r="C4759" s="1321"/>
      <c r="D4759" s="1322"/>
      <c r="E4759" s="119" t="str">
        <f t="shared" ref="E4759:G4759" si="3101">+E1278</f>
        <v>DOMICILIARIA 4</v>
      </c>
      <c r="F4759" s="637">
        <f t="shared" si="3101"/>
        <v>4.63</v>
      </c>
      <c r="G4759" s="128">
        <f t="shared" si="3101"/>
        <v>0.7</v>
      </c>
      <c r="H4759" s="750"/>
      <c r="I4759" s="127"/>
      <c r="J4759" s="750">
        <f t="shared" si="3042"/>
        <v>0</v>
      </c>
      <c r="L4759" s="1">
        <v>-4.2399999999999993E-2</v>
      </c>
      <c r="M4759" s="1">
        <v>-4.2399999999999993E-2</v>
      </c>
    </row>
    <row r="4760" spans="1:13">
      <c r="A4760" s="1320"/>
      <c r="B4760" s="1321"/>
      <c r="C4760" s="1321"/>
      <c r="D4760" s="1322"/>
      <c r="E4760" s="119" t="str">
        <f t="shared" ref="E4760:G4760" si="3102">+E1279</f>
        <v>DOMICILIARIA 5</v>
      </c>
      <c r="F4760" s="637">
        <f t="shared" si="3102"/>
        <v>5</v>
      </c>
      <c r="G4760" s="128">
        <f t="shared" si="3102"/>
        <v>0.7</v>
      </c>
      <c r="H4760" s="750"/>
      <c r="I4760" s="127"/>
      <c r="J4760" s="750">
        <f t="shared" si="3042"/>
        <v>0</v>
      </c>
      <c r="L4760" s="1">
        <v>-4.2399999999999993E-2</v>
      </c>
      <c r="M4760" s="1">
        <v>-4.2399999999999993E-2</v>
      </c>
    </row>
    <row r="4761" spans="1:13">
      <c r="A4761" s="1320"/>
      <c r="B4761" s="1321"/>
      <c r="C4761" s="1321"/>
      <c r="D4761" s="1322"/>
      <c r="E4761" s="119" t="str">
        <f t="shared" ref="E4761:G4761" si="3103">+E1280</f>
        <v>DOMICILIARIA 6</v>
      </c>
      <c r="F4761" s="637">
        <f t="shared" si="3103"/>
        <v>4.8499999999999996</v>
      </c>
      <c r="G4761" s="128">
        <f t="shared" si="3103"/>
        <v>0.7</v>
      </c>
      <c r="H4761" s="750"/>
      <c r="I4761" s="127"/>
      <c r="J4761" s="750">
        <f t="shared" si="3042"/>
        <v>0</v>
      </c>
      <c r="L4761" s="1">
        <v>-4.2399999999999993E-2</v>
      </c>
      <c r="M4761" s="1">
        <v>-4.2399999999999993E-2</v>
      </c>
    </row>
    <row r="4762" spans="1:13">
      <c r="A4762" s="1320"/>
      <c r="B4762" s="1321"/>
      <c r="C4762" s="1321"/>
      <c r="D4762" s="1322"/>
      <c r="E4762" s="119" t="str">
        <f t="shared" ref="E4762:G4762" si="3104">+E1281</f>
        <v>DOMICILIARIA 7</v>
      </c>
      <c r="F4762" s="637">
        <f t="shared" si="3104"/>
        <v>4.8</v>
      </c>
      <c r="G4762" s="128">
        <f t="shared" si="3104"/>
        <v>0.7</v>
      </c>
      <c r="H4762" s="750"/>
      <c r="I4762" s="127"/>
      <c r="J4762" s="750">
        <f t="shared" si="3042"/>
        <v>0</v>
      </c>
      <c r="L4762" s="1">
        <v>-4.2399999999999993E-2</v>
      </c>
      <c r="M4762" s="1">
        <v>-4.2399999999999993E-2</v>
      </c>
    </row>
    <row r="4763" spans="1:13">
      <c r="A4763" s="1320"/>
      <c r="B4763" s="1321"/>
      <c r="C4763" s="1321"/>
      <c r="D4763" s="1322"/>
      <c r="E4763" s="119" t="str">
        <f t="shared" ref="E4763:G4763" si="3105">+E1282</f>
        <v>DOMICILIARIA 8</v>
      </c>
      <c r="F4763" s="637">
        <f t="shared" si="3105"/>
        <v>4.8499999999999996</v>
      </c>
      <c r="G4763" s="128">
        <f t="shared" si="3105"/>
        <v>0.7</v>
      </c>
      <c r="H4763" s="750"/>
      <c r="I4763" s="127"/>
      <c r="J4763" s="750">
        <f t="shared" si="3042"/>
        <v>0</v>
      </c>
      <c r="L4763" s="1">
        <v>-4.2399999999999993E-2</v>
      </c>
      <c r="M4763" s="1">
        <v>-4.2399999999999993E-2</v>
      </c>
    </row>
    <row r="4764" spans="1:13">
      <c r="A4764" s="1320"/>
      <c r="B4764" s="1321"/>
      <c r="C4764" s="1321"/>
      <c r="D4764" s="1322"/>
      <c r="E4764" s="119" t="str">
        <f t="shared" ref="E4764:G4764" si="3106">+E1283</f>
        <v>DOMICILIARIA 9</v>
      </c>
      <c r="F4764" s="637">
        <f t="shared" si="3106"/>
        <v>5.31</v>
      </c>
      <c r="G4764" s="128">
        <f t="shared" si="3106"/>
        <v>0.7</v>
      </c>
      <c r="H4764" s="750"/>
      <c r="I4764" s="127"/>
      <c r="J4764" s="750">
        <f t="shared" si="3042"/>
        <v>0</v>
      </c>
      <c r="L4764" s="1">
        <v>-4.2399999999999993E-2</v>
      </c>
      <c r="M4764" s="1">
        <v>-4.2399999999999993E-2</v>
      </c>
    </row>
    <row r="4765" spans="1:13">
      <c r="A4765" s="1320"/>
      <c r="B4765" s="1321"/>
      <c r="C4765" s="1321"/>
      <c r="D4765" s="1322"/>
      <c r="E4765" s="119" t="str">
        <f t="shared" ref="E4765:G4765" si="3107">+E1284</f>
        <v>DOMICILIARIA 10</v>
      </c>
      <c r="F4765" s="637">
        <f t="shared" si="3107"/>
        <v>4.9000000000000004</v>
      </c>
      <c r="G4765" s="128">
        <f t="shared" si="3107"/>
        <v>0.7</v>
      </c>
      <c r="H4765" s="750"/>
      <c r="I4765" s="127"/>
      <c r="J4765" s="750">
        <f t="shared" ref="J4765:J4828" si="3108">+F4765*G4765*H4765</f>
        <v>0</v>
      </c>
      <c r="L4765" s="1">
        <v>-4.2399999999999993E-2</v>
      </c>
      <c r="M4765" s="1">
        <v>-4.2399999999999993E-2</v>
      </c>
    </row>
    <row r="4766" spans="1:13">
      <c r="A4766" s="1320"/>
      <c r="B4766" s="1321"/>
      <c r="C4766" s="1321"/>
      <c r="D4766" s="1322"/>
      <c r="E4766" s="119" t="str">
        <f t="shared" ref="E4766:G4766" si="3109">+E1285</f>
        <v>DOMICILIARIA 11</v>
      </c>
      <c r="F4766" s="637">
        <f t="shared" si="3109"/>
        <v>5.65</v>
      </c>
      <c r="G4766" s="128">
        <f t="shared" si="3109"/>
        <v>0.7</v>
      </c>
      <c r="H4766" s="750"/>
      <c r="I4766" s="127"/>
      <c r="J4766" s="750">
        <f t="shared" si="3108"/>
        <v>0</v>
      </c>
      <c r="L4766" s="1">
        <v>-4.2399999999999993E-2</v>
      </c>
      <c r="M4766" s="1">
        <v>-4.2399999999999993E-2</v>
      </c>
    </row>
    <row r="4767" spans="1:13">
      <c r="A4767" s="1320"/>
      <c r="B4767" s="1321"/>
      <c r="C4767" s="1321"/>
      <c r="D4767" s="1322"/>
      <c r="E4767" s="119" t="str">
        <f t="shared" ref="E4767:G4767" si="3110">+E1286</f>
        <v>DOMICILIARIA 12</v>
      </c>
      <c r="F4767" s="637">
        <f t="shared" si="3110"/>
        <v>5.31</v>
      </c>
      <c r="G4767" s="128">
        <f t="shared" si="3110"/>
        <v>0.7</v>
      </c>
      <c r="H4767" s="750"/>
      <c r="I4767" s="127"/>
      <c r="J4767" s="750">
        <f t="shared" si="3108"/>
        <v>0</v>
      </c>
      <c r="L4767" s="1">
        <v>-4.2399999999999993E-2</v>
      </c>
      <c r="M4767" s="1">
        <v>-4.2399999999999993E-2</v>
      </c>
    </row>
    <row r="4768" spans="1:13">
      <c r="A4768" s="1320"/>
      <c r="B4768" s="1321"/>
      <c r="C4768" s="1321"/>
      <c r="D4768" s="1322"/>
      <c r="E4768" s="119" t="str">
        <f t="shared" ref="E4768:G4768" si="3111">+E1287</f>
        <v>DOMICILIARIA 13</v>
      </c>
      <c r="F4768" s="637">
        <f t="shared" si="3111"/>
        <v>5.38</v>
      </c>
      <c r="G4768" s="128">
        <f t="shared" si="3111"/>
        <v>0.7</v>
      </c>
      <c r="H4768" s="750"/>
      <c r="I4768" s="127"/>
      <c r="J4768" s="750">
        <f t="shared" si="3108"/>
        <v>0</v>
      </c>
      <c r="L4768" s="1">
        <v>-4.2399999999999993E-2</v>
      </c>
      <c r="M4768" s="1">
        <v>-4.2399999999999993E-2</v>
      </c>
    </row>
    <row r="4769" spans="1:13">
      <c r="A4769" s="1320"/>
      <c r="B4769" s="1321"/>
      <c r="C4769" s="1321"/>
      <c r="D4769" s="1322"/>
      <c r="E4769" s="119" t="str">
        <f t="shared" ref="E4769:G4769" si="3112">+E1288</f>
        <v>DOMICILIARIA 14</v>
      </c>
      <c r="F4769" s="637">
        <f t="shared" si="3112"/>
        <v>5.34</v>
      </c>
      <c r="G4769" s="128">
        <f t="shared" si="3112"/>
        <v>0.7</v>
      </c>
      <c r="H4769" s="750"/>
      <c r="I4769" s="127"/>
      <c r="J4769" s="750">
        <f t="shared" si="3108"/>
        <v>0</v>
      </c>
      <c r="L4769" s="1">
        <v>-4.2399999999999993E-2</v>
      </c>
      <c r="M4769" s="1">
        <v>-4.2399999999999993E-2</v>
      </c>
    </row>
    <row r="4770" spans="1:13">
      <c r="A4770" s="1320"/>
      <c r="B4770" s="1321"/>
      <c r="C4770" s="1321"/>
      <c r="D4770" s="1322"/>
      <c r="E4770" s="119" t="str">
        <f t="shared" ref="E4770:G4770" si="3113">+E1289</f>
        <v>DOMICILIARIA 15</v>
      </c>
      <c r="F4770" s="637">
        <f t="shared" si="3113"/>
        <v>5.53</v>
      </c>
      <c r="G4770" s="128">
        <f t="shared" si="3113"/>
        <v>0.7</v>
      </c>
      <c r="H4770" s="750"/>
      <c r="I4770" s="127"/>
      <c r="J4770" s="750">
        <f t="shared" si="3108"/>
        <v>0</v>
      </c>
      <c r="L4770" s="1">
        <v>-4.2399999999999993E-2</v>
      </c>
      <c r="M4770" s="1">
        <v>-4.2399999999999993E-2</v>
      </c>
    </row>
    <row r="4771" spans="1:13">
      <c r="A4771" s="1320"/>
      <c r="B4771" s="1321"/>
      <c r="C4771" s="1321"/>
      <c r="D4771" s="1322"/>
      <c r="E4771" s="119" t="str">
        <f t="shared" ref="E4771:G4771" si="3114">+E1290</f>
        <v>DOMICILIARIA 16</v>
      </c>
      <c r="F4771" s="637">
        <f t="shared" si="3114"/>
        <v>5.28</v>
      </c>
      <c r="G4771" s="128">
        <f t="shared" si="3114"/>
        <v>0.7</v>
      </c>
      <c r="H4771" s="750"/>
      <c r="I4771" s="127"/>
      <c r="J4771" s="750">
        <f t="shared" si="3108"/>
        <v>0</v>
      </c>
      <c r="L4771" s="1">
        <v>-4.2399999999999993E-2</v>
      </c>
      <c r="M4771" s="1">
        <v>-4.2399999999999993E-2</v>
      </c>
    </row>
    <row r="4772" spans="1:13">
      <c r="A4772" s="1320"/>
      <c r="B4772" s="1321"/>
      <c r="C4772" s="1321"/>
      <c r="D4772" s="1322"/>
      <c r="E4772" s="119" t="str">
        <f t="shared" ref="E4772:G4772" si="3115">+E1291</f>
        <v>DOMICILIARIA 17</v>
      </c>
      <c r="F4772" s="637">
        <f t="shared" si="3115"/>
        <v>4.41</v>
      </c>
      <c r="G4772" s="128">
        <f t="shared" si="3115"/>
        <v>0.7</v>
      </c>
      <c r="H4772" s="750"/>
      <c r="I4772" s="127"/>
      <c r="J4772" s="750">
        <f t="shared" si="3108"/>
        <v>0</v>
      </c>
      <c r="L4772" s="1">
        <v>-4.2399999999999993E-2</v>
      </c>
      <c r="M4772" s="1">
        <v>-4.2399999999999993E-2</v>
      </c>
    </row>
    <row r="4773" spans="1:13">
      <c r="A4773" s="1320"/>
      <c r="B4773" s="1321"/>
      <c r="C4773" s="1321"/>
      <c r="D4773" s="1322"/>
      <c r="E4773" s="119" t="str">
        <f t="shared" ref="E4773:G4773" si="3116">+E1292</f>
        <v>DOMICILIARIA 18</v>
      </c>
      <c r="F4773" s="637">
        <f t="shared" si="3116"/>
        <v>4.6100000000000003</v>
      </c>
      <c r="G4773" s="128">
        <f t="shared" si="3116"/>
        <v>0.7</v>
      </c>
      <c r="H4773" s="750"/>
      <c r="I4773" s="127"/>
      <c r="J4773" s="750">
        <f t="shared" si="3108"/>
        <v>0</v>
      </c>
      <c r="L4773" s="1">
        <v>-4.2399999999999993E-2</v>
      </c>
      <c r="M4773" s="1">
        <v>-4.2399999999999993E-2</v>
      </c>
    </row>
    <row r="4774" spans="1:13">
      <c r="A4774" s="1320"/>
      <c r="B4774" s="1321"/>
      <c r="C4774" s="1321"/>
      <c r="D4774" s="1322"/>
      <c r="E4774" s="119" t="str">
        <f t="shared" ref="E4774:G4774" si="3117">+E1293</f>
        <v>DOMICILIARIA 19</v>
      </c>
      <c r="F4774" s="637">
        <f t="shared" si="3117"/>
        <v>4.58</v>
      </c>
      <c r="G4774" s="128">
        <f t="shared" si="3117"/>
        <v>0.7</v>
      </c>
      <c r="H4774" s="750"/>
      <c r="I4774" s="127"/>
      <c r="J4774" s="750">
        <f t="shared" si="3108"/>
        <v>0</v>
      </c>
      <c r="L4774" s="1">
        <v>-4.2399999999999993E-2</v>
      </c>
      <c r="M4774" s="1">
        <v>-4.2399999999999993E-2</v>
      </c>
    </row>
    <row r="4775" spans="1:13">
      <c r="A4775" s="1320"/>
      <c r="B4775" s="1321"/>
      <c r="C4775" s="1321"/>
      <c r="D4775" s="1322"/>
      <c r="E4775" s="119" t="str">
        <f t="shared" ref="E4775:G4775" si="3118">+E1294</f>
        <v>P6 A P7</v>
      </c>
      <c r="F4775" s="637">
        <f t="shared" si="3118"/>
        <v>0</v>
      </c>
      <c r="G4775" s="128">
        <f t="shared" si="3118"/>
        <v>0</v>
      </c>
      <c r="H4775" s="750"/>
      <c r="I4775" s="127"/>
      <c r="J4775" s="750">
        <f t="shared" si="3108"/>
        <v>0</v>
      </c>
      <c r="L4775" s="1">
        <v>-1.6524000000000001</v>
      </c>
      <c r="M4775" s="1">
        <v>-1.6524000000000001</v>
      </c>
    </row>
    <row r="4776" spans="1:13">
      <c r="A4776" s="1320"/>
      <c r="B4776" s="1321"/>
      <c r="C4776" s="1321"/>
      <c r="D4776" s="1322"/>
      <c r="E4776" s="119" t="str">
        <f t="shared" ref="E4776:G4776" si="3119">+E1295</f>
        <v>DOMICILIARIA 1</v>
      </c>
      <c r="F4776" s="637">
        <f t="shared" si="3119"/>
        <v>4.71</v>
      </c>
      <c r="G4776" s="128">
        <f t="shared" si="3119"/>
        <v>0.7</v>
      </c>
      <c r="H4776" s="750"/>
      <c r="I4776" s="127"/>
      <c r="J4776" s="750">
        <f t="shared" si="3108"/>
        <v>0</v>
      </c>
      <c r="L4776" s="1">
        <v>8.2600000000000451E-2</v>
      </c>
    </row>
    <row r="4777" spans="1:13">
      <c r="A4777" s="1320"/>
      <c r="B4777" s="1321"/>
      <c r="C4777" s="1321"/>
      <c r="D4777" s="1322"/>
      <c r="E4777" s="119" t="str">
        <f t="shared" ref="E4777:G4777" si="3120">+E1296</f>
        <v>DOMICILIARIA 2</v>
      </c>
      <c r="F4777" s="637">
        <f t="shared" si="3120"/>
        <v>3.66</v>
      </c>
      <c r="G4777" s="128">
        <f t="shared" si="3120"/>
        <v>0.7</v>
      </c>
      <c r="H4777" s="750"/>
      <c r="I4777" s="127"/>
      <c r="J4777" s="750">
        <f t="shared" si="3108"/>
        <v>0</v>
      </c>
      <c r="L4777" s="1">
        <v>8.2600000000000451E-2</v>
      </c>
    </row>
    <row r="4778" spans="1:13">
      <c r="A4778" s="1320"/>
      <c r="B4778" s="1321"/>
      <c r="C4778" s="1321"/>
      <c r="D4778" s="1322"/>
      <c r="E4778" s="119" t="str">
        <f t="shared" ref="E4778:G4778" si="3121">+E1297</f>
        <v>DOMICILIARIA 3</v>
      </c>
      <c r="F4778" s="637">
        <f t="shared" si="3121"/>
        <v>5</v>
      </c>
      <c r="G4778" s="128">
        <f t="shared" si="3121"/>
        <v>0.7</v>
      </c>
      <c r="H4778" s="750"/>
      <c r="I4778" s="127"/>
      <c r="J4778" s="750">
        <f t="shared" si="3108"/>
        <v>0</v>
      </c>
      <c r="L4778" s="1">
        <v>8.2600000000000451E-2</v>
      </c>
    </row>
    <row r="4779" spans="1:13">
      <c r="A4779" s="1320"/>
      <c r="B4779" s="1321"/>
      <c r="C4779" s="1321"/>
      <c r="D4779" s="1322"/>
      <c r="E4779" s="119" t="str">
        <f t="shared" ref="E4779:G4779" si="3122">+E1298</f>
        <v>DOMICILIARIA 4</v>
      </c>
      <c r="F4779" s="637">
        <f t="shared" si="3122"/>
        <v>5.45</v>
      </c>
      <c r="G4779" s="128">
        <f t="shared" si="3122"/>
        <v>0.7</v>
      </c>
      <c r="H4779" s="750"/>
      <c r="I4779" s="127"/>
      <c r="J4779" s="750">
        <f t="shared" si="3108"/>
        <v>0</v>
      </c>
      <c r="L4779" s="1">
        <v>8.2600000000000451E-2</v>
      </c>
    </row>
    <row r="4780" spans="1:13">
      <c r="A4780" s="1320"/>
      <c r="B4780" s="1321"/>
      <c r="C4780" s="1321"/>
      <c r="D4780" s="1322"/>
      <c r="E4780" s="119" t="str">
        <f t="shared" ref="E4780:G4780" si="3123">+E1299</f>
        <v>DOMICILIARIA 5</v>
      </c>
      <c r="F4780" s="637">
        <f t="shared" si="3123"/>
        <v>5.72</v>
      </c>
      <c r="G4780" s="128">
        <f t="shared" si="3123"/>
        <v>0.7</v>
      </c>
      <c r="H4780" s="750"/>
      <c r="I4780" s="127"/>
      <c r="J4780" s="750">
        <f t="shared" si="3108"/>
        <v>0</v>
      </c>
      <c r="L4780" s="1">
        <v>8.2600000000000451E-2</v>
      </c>
    </row>
    <row r="4781" spans="1:13">
      <c r="A4781" s="1320"/>
      <c r="B4781" s="1321"/>
      <c r="C4781" s="1321"/>
      <c r="D4781" s="1322"/>
      <c r="E4781" s="119" t="str">
        <f t="shared" ref="E4781:G4781" si="3124">+E1300</f>
        <v>DOMICILIARIA 6</v>
      </c>
      <c r="F4781" s="637">
        <f t="shared" si="3124"/>
        <v>2.19</v>
      </c>
      <c r="G4781" s="128">
        <f t="shared" si="3124"/>
        <v>0.7</v>
      </c>
      <c r="H4781" s="750"/>
      <c r="I4781" s="127"/>
      <c r="J4781" s="750">
        <f t="shared" si="3108"/>
        <v>0</v>
      </c>
      <c r="L4781" s="1">
        <v>8.2600000000000451E-2</v>
      </c>
    </row>
    <row r="4782" spans="1:13">
      <c r="A4782" s="1320"/>
      <c r="B4782" s="1321"/>
      <c r="C4782" s="1321"/>
      <c r="D4782" s="1322"/>
      <c r="E4782" s="119" t="str">
        <f t="shared" ref="E4782:G4782" si="3125">+E1301</f>
        <v>DOMICILIARIA 7</v>
      </c>
      <c r="F4782" s="637">
        <f t="shared" si="3125"/>
        <v>5.78</v>
      </c>
      <c r="G4782" s="128">
        <f t="shared" si="3125"/>
        <v>0.7</v>
      </c>
      <c r="H4782" s="750"/>
      <c r="I4782" s="127"/>
      <c r="J4782" s="750">
        <f t="shared" si="3108"/>
        <v>0</v>
      </c>
      <c r="L4782" s="1">
        <v>8.2600000000000451E-2</v>
      </c>
    </row>
    <row r="4783" spans="1:13">
      <c r="A4783" s="1320"/>
      <c r="B4783" s="1321"/>
      <c r="C4783" s="1321"/>
      <c r="D4783" s="1322"/>
      <c r="E4783" s="119" t="str">
        <f t="shared" ref="E4783:G4783" si="3126">+E1302</f>
        <v>DOMICILIARIA 8</v>
      </c>
      <c r="F4783" s="637">
        <f t="shared" si="3126"/>
        <v>6.19</v>
      </c>
      <c r="G4783" s="128">
        <f t="shared" si="3126"/>
        <v>0.7</v>
      </c>
      <c r="H4783" s="750"/>
      <c r="I4783" s="127"/>
      <c r="J4783" s="750">
        <f t="shared" si="3108"/>
        <v>0</v>
      </c>
      <c r="L4783" s="1">
        <v>8.2600000000000451E-2</v>
      </c>
    </row>
    <row r="4784" spans="1:13">
      <c r="A4784" s="1320"/>
      <c r="B4784" s="1321"/>
      <c r="C4784" s="1321"/>
      <c r="D4784" s="1322"/>
      <c r="E4784" s="119" t="str">
        <f t="shared" ref="E4784:G4784" si="3127">+E1303</f>
        <v>DOMICILIARIA 9</v>
      </c>
      <c r="F4784" s="637">
        <f t="shared" si="3127"/>
        <v>6.5</v>
      </c>
      <c r="G4784" s="128">
        <f t="shared" si="3127"/>
        <v>0.7</v>
      </c>
      <c r="H4784" s="750"/>
      <c r="I4784" s="127"/>
      <c r="J4784" s="750">
        <f t="shared" si="3108"/>
        <v>0</v>
      </c>
      <c r="L4784" s="1">
        <v>8.2600000000000451E-2</v>
      </c>
    </row>
    <row r="4785" spans="1:13">
      <c r="A4785" s="1320"/>
      <c r="B4785" s="1321"/>
      <c r="C4785" s="1321"/>
      <c r="D4785" s="1322"/>
      <c r="E4785" s="119" t="str">
        <f t="shared" ref="E4785:G4785" si="3128">+E1304</f>
        <v>DOMICILIARIA 10</v>
      </c>
      <c r="F4785" s="637">
        <f t="shared" si="3128"/>
        <v>4.16</v>
      </c>
      <c r="G4785" s="128">
        <f t="shared" si="3128"/>
        <v>0.7</v>
      </c>
      <c r="H4785" s="750"/>
      <c r="I4785" s="127"/>
      <c r="J4785" s="750">
        <f t="shared" si="3108"/>
        <v>0</v>
      </c>
      <c r="L4785" s="1">
        <v>8.2600000000000451E-2</v>
      </c>
    </row>
    <row r="4786" spans="1:13">
      <c r="A4786" s="1320"/>
      <c r="B4786" s="1321"/>
      <c r="C4786" s="1321"/>
      <c r="D4786" s="1322"/>
      <c r="E4786" s="119" t="str">
        <f t="shared" ref="E4786:G4786" si="3129">+E1305</f>
        <v>DOMICILIARIA 11</v>
      </c>
      <c r="F4786" s="637">
        <f t="shared" si="3129"/>
        <v>4.38</v>
      </c>
      <c r="G4786" s="128">
        <f t="shared" si="3129"/>
        <v>0.7</v>
      </c>
      <c r="H4786" s="750"/>
      <c r="I4786" s="127"/>
      <c r="J4786" s="750">
        <f t="shared" si="3108"/>
        <v>0</v>
      </c>
      <c r="L4786" s="1">
        <v>8.2600000000000451E-2</v>
      </c>
    </row>
    <row r="4787" spans="1:13">
      <c r="A4787" s="1320"/>
      <c r="B4787" s="1321"/>
      <c r="C4787" s="1321"/>
      <c r="D4787" s="1322"/>
      <c r="E4787" s="119" t="str">
        <f t="shared" ref="E4787:G4787" si="3130">+E1306</f>
        <v>DOMICILIARIA 12</v>
      </c>
      <c r="F4787" s="637">
        <f t="shared" si="3130"/>
        <v>4.3899999999999997</v>
      </c>
      <c r="G4787" s="128">
        <f t="shared" si="3130"/>
        <v>0.7</v>
      </c>
      <c r="H4787" s="750"/>
      <c r="I4787" s="127"/>
      <c r="J4787" s="750">
        <f t="shared" si="3108"/>
        <v>0</v>
      </c>
      <c r="L4787" s="1">
        <v>8.2600000000000451E-2</v>
      </c>
    </row>
    <row r="4788" spans="1:13">
      <c r="A4788" s="1320"/>
      <c r="B4788" s="1321"/>
      <c r="C4788" s="1321"/>
      <c r="D4788" s="1322"/>
      <c r="E4788" s="119" t="str">
        <f t="shared" ref="E4788:G4788" si="3131">+E1307</f>
        <v>DOMICILIARIA 13</v>
      </c>
      <c r="F4788" s="637">
        <f t="shared" si="3131"/>
        <v>4.43</v>
      </c>
      <c r="G4788" s="128">
        <f t="shared" si="3131"/>
        <v>0.7</v>
      </c>
      <c r="H4788" s="750"/>
      <c r="I4788" s="127"/>
      <c r="J4788" s="750">
        <f t="shared" si="3108"/>
        <v>0</v>
      </c>
      <c r="L4788" s="1">
        <v>8.2600000000000451E-2</v>
      </c>
    </row>
    <row r="4789" spans="1:13">
      <c r="A4789" s="1320"/>
      <c r="B4789" s="1321"/>
      <c r="C4789" s="1321"/>
      <c r="D4789" s="1322"/>
      <c r="E4789" s="119" t="str">
        <f t="shared" ref="E4789:G4789" si="3132">+E1308</f>
        <v>DOMICILIARIA 14</v>
      </c>
      <c r="F4789" s="637">
        <f t="shared" si="3132"/>
        <v>4.25</v>
      </c>
      <c r="G4789" s="128">
        <f t="shared" si="3132"/>
        <v>0.7</v>
      </c>
      <c r="H4789" s="750"/>
      <c r="I4789" s="127"/>
      <c r="J4789" s="750">
        <f t="shared" si="3108"/>
        <v>0</v>
      </c>
      <c r="L4789" s="1">
        <v>8.2600000000000451E-2</v>
      </c>
    </row>
    <row r="4790" spans="1:13">
      <c r="A4790" s="1320"/>
      <c r="B4790" s="1321"/>
      <c r="C4790" s="1321"/>
      <c r="D4790" s="1322"/>
      <c r="E4790" s="119" t="str">
        <f t="shared" ref="E4790:G4790" si="3133">+E1309</f>
        <v>DOMICILIARIA 15</v>
      </c>
      <c r="F4790" s="637">
        <f t="shared" si="3133"/>
        <v>4.16</v>
      </c>
      <c r="G4790" s="128">
        <f t="shared" si="3133"/>
        <v>0.7</v>
      </c>
      <c r="H4790" s="750"/>
      <c r="I4790" s="127"/>
      <c r="J4790" s="750">
        <f t="shared" si="3108"/>
        <v>0</v>
      </c>
      <c r="L4790" s="1">
        <v>8.2600000000000451E-2</v>
      </c>
    </row>
    <row r="4791" spans="1:13">
      <c r="A4791" s="1320"/>
      <c r="B4791" s="1321"/>
      <c r="C4791" s="1321"/>
      <c r="D4791" s="1322"/>
      <c r="E4791" s="119" t="str">
        <f t="shared" ref="E4791:G4791" si="3134">+E1310</f>
        <v>DOMICILIARIA 16</v>
      </c>
      <c r="F4791" s="637">
        <f t="shared" si="3134"/>
        <v>4.74</v>
      </c>
      <c r="G4791" s="128">
        <f t="shared" si="3134"/>
        <v>0.7</v>
      </c>
      <c r="H4791" s="750"/>
      <c r="I4791" s="127"/>
      <c r="J4791" s="750">
        <f t="shared" si="3108"/>
        <v>0</v>
      </c>
      <c r="L4791" s="1">
        <v>8.2600000000000451E-2</v>
      </c>
    </row>
    <row r="4792" spans="1:13">
      <c r="A4792" s="1320"/>
      <c r="B4792" s="1321"/>
      <c r="C4792" s="1321"/>
      <c r="D4792" s="1322"/>
      <c r="E4792" s="119" t="str">
        <f t="shared" ref="E4792:G4792" si="3135">+E1311</f>
        <v>DOMICILIARIA 17</v>
      </c>
      <c r="F4792" s="637">
        <f t="shared" si="3135"/>
        <v>4.3</v>
      </c>
      <c r="G4792" s="128">
        <f t="shared" si="3135"/>
        <v>0.7</v>
      </c>
      <c r="H4792" s="750"/>
      <c r="I4792" s="127"/>
      <c r="J4792" s="750">
        <f t="shared" si="3108"/>
        <v>0</v>
      </c>
      <c r="L4792" s="1">
        <v>8.2600000000000451E-2</v>
      </c>
    </row>
    <row r="4793" spans="1:13">
      <c r="A4793" s="1320"/>
      <c r="B4793" s="1321"/>
      <c r="C4793" s="1321"/>
      <c r="D4793" s="1322"/>
      <c r="E4793" s="119" t="str">
        <f t="shared" ref="E4793:G4793" si="3136">+E1312</f>
        <v>DOMICILIARIA 18</v>
      </c>
      <c r="F4793" s="637">
        <f t="shared" si="3136"/>
        <v>4.2699999999999996</v>
      </c>
      <c r="G4793" s="128">
        <f t="shared" si="3136"/>
        <v>0.7</v>
      </c>
      <c r="H4793" s="750"/>
      <c r="I4793" s="127"/>
      <c r="J4793" s="750">
        <f t="shared" si="3108"/>
        <v>0</v>
      </c>
      <c r="L4793" s="1">
        <v>8.2600000000000451E-2</v>
      </c>
    </row>
    <row r="4794" spans="1:13">
      <c r="A4794" s="1320"/>
      <c r="B4794" s="1321"/>
      <c r="C4794" s="1321"/>
      <c r="D4794" s="1322"/>
      <c r="E4794" s="119" t="str">
        <f t="shared" ref="E4794:G4794" si="3137">+E1313</f>
        <v>P7 A P8</v>
      </c>
      <c r="F4794" s="637">
        <f t="shared" si="3137"/>
        <v>0</v>
      </c>
      <c r="G4794" s="128">
        <f t="shared" si="3137"/>
        <v>0</v>
      </c>
      <c r="H4794" s="750"/>
      <c r="I4794" s="127"/>
      <c r="J4794" s="750">
        <f t="shared" si="3108"/>
        <v>0</v>
      </c>
      <c r="L4794" s="1">
        <v>-1.6524000000000001</v>
      </c>
      <c r="M4794" s="1">
        <v>-1.6524000000000001</v>
      </c>
    </row>
    <row r="4795" spans="1:13">
      <c r="A4795" s="1320"/>
      <c r="B4795" s="1321"/>
      <c r="C4795" s="1321"/>
      <c r="D4795" s="1322"/>
      <c r="E4795" s="119" t="str">
        <f t="shared" ref="E4795:G4795" si="3138">+E1314</f>
        <v>P8 A P9</v>
      </c>
      <c r="F4795" s="637">
        <f t="shared" si="3138"/>
        <v>0</v>
      </c>
      <c r="G4795" s="128">
        <f t="shared" si="3138"/>
        <v>0</v>
      </c>
      <c r="H4795" s="750"/>
      <c r="I4795" s="127"/>
      <c r="J4795" s="750">
        <f t="shared" si="3108"/>
        <v>0</v>
      </c>
      <c r="L4795" s="1">
        <v>-1.6524000000000001</v>
      </c>
      <c r="M4795" s="1">
        <v>-1.6524000000000001</v>
      </c>
    </row>
    <row r="4796" spans="1:13">
      <c r="A4796" s="1320"/>
      <c r="B4796" s="1321"/>
      <c r="C4796" s="1321"/>
      <c r="D4796" s="1322"/>
      <c r="E4796" s="119" t="str">
        <f t="shared" ref="E4796:G4796" si="3139">+E1315</f>
        <v>DOMICILIARIA 1</v>
      </c>
      <c r="F4796" s="637">
        <f t="shared" si="3139"/>
        <v>5.5</v>
      </c>
      <c r="G4796" s="128">
        <f t="shared" si="3139"/>
        <v>1.2</v>
      </c>
      <c r="H4796" s="750"/>
      <c r="I4796" s="127"/>
      <c r="J4796" s="750">
        <f t="shared" si="3108"/>
        <v>0</v>
      </c>
      <c r="L4796" s="1">
        <v>1.2775999999999996</v>
      </c>
    </row>
    <row r="4797" spans="1:13">
      <c r="A4797" s="1320"/>
      <c r="B4797" s="1321"/>
      <c r="C4797" s="1321"/>
      <c r="D4797" s="1322"/>
      <c r="E4797" s="119" t="str">
        <f t="shared" ref="E4797:G4797" si="3140">+E1316</f>
        <v>DOMICILIARIA 2</v>
      </c>
      <c r="F4797" s="637">
        <f t="shared" si="3140"/>
        <v>5.83</v>
      </c>
      <c r="G4797" s="128">
        <f t="shared" si="3140"/>
        <v>1.2</v>
      </c>
      <c r="H4797" s="750"/>
      <c r="I4797" s="127"/>
      <c r="J4797" s="750">
        <f t="shared" si="3108"/>
        <v>0</v>
      </c>
      <c r="L4797" s="1">
        <v>1.2775999999999996</v>
      </c>
    </row>
    <row r="4798" spans="1:13">
      <c r="A4798" s="1320"/>
      <c r="B4798" s="1321"/>
      <c r="C4798" s="1321"/>
      <c r="D4798" s="1322"/>
      <c r="E4798" s="119" t="str">
        <f t="shared" ref="E4798:G4798" si="3141">+E1317</f>
        <v>DOMICILIARIA 3</v>
      </c>
      <c r="F4798" s="637">
        <f t="shared" si="3141"/>
        <v>5.62</v>
      </c>
      <c r="G4798" s="128">
        <f t="shared" si="3141"/>
        <v>1.2</v>
      </c>
      <c r="H4798" s="750"/>
      <c r="I4798" s="127"/>
      <c r="J4798" s="750">
        <f t="shared" si="3108"/>
        <v>0</v>
      </c>
      <c r="L4798" s="1">
        <v>1.2775999999999996</v>
      </c>
    </row>
    <row r="4799" spans="1:13">
      <c r="A4799" s="1320"/>
      <c r="B4799" s="1321"/>
      <c r="C4799" s="1321"/>
      <c r="D4799" s="1322"/>
      <c r="E4799" s="119" t="str">
        <f t="shared" ref="E4799:G4799" si="3142">+E1318</f>
        <v>DOMICILIARIA 4</v>
      </c>
      <c r="F4799" s="637">
        <f t="shared" si="3142"/>
        <v>5.98</v>
      </c>
      <c r="G4799" s="128">
        <f t="shared" si="3142"/>
        <v>1.2</v>
      </c>
      <c r="H4799" s="750"/>
      <c r="I4799" s="127"/>
      <c r="J4799" s="750">
        <f t="shared" si="3108"/>
        <v>0</v>
      </c>
      <c r="L4799" s="1">
        <v>1.2775999999999996</v>
      </c>
    </row>
    <row r="4800" spans="1:13">
      <c r="A4800" s="1320"/>
      <c r="B4800" s="1321"/>
      <c r="C4800" s="1321"/>
      <c r="D4800" s="1322"/>
      <c r="E4800" s="119" t="str">
        <f t="shared" ref="E4800:G4800" si="3143">+E1319</f>
        <v>DOMICILIARIA 5</v>
      </c>
      <c r="F4800" s="637">
        <f t="shared" si="3143"/>
        <v>6.89</v>
      </c>
      <c r="G4800" s="128">
        <f t="shared" si="3143"/>
        <v>1.2</v>
      </c>
      <c r="H4800" s="750"/>
      <c r="I4800" s="127"/>
      <c r="J4800" s="750">
        <f t="shared" si="3108"/>
        <v>0</v>
      </c>
      <c r="L4800" s="1">
        <v>1.2775999999999996</v>
      </c>
    </row>
    <row r="4801" spans="1:13">
      <c r="A4801" s="1320"/>
      <c r="B4801" s="1321"/>
      <c r="C4801" s="1321"/>
      <c r="D4801" s="1322"/>
      <c r="E4801" s="119" t="str">
        <f t="shared" ref="E4801:G4801" si="3144">+E1320</f>
        <v>DOMICILIARIA 6</v>
      </c>
      <c r="F4801" s="637">
        <f t="shared" si="3144"/>
        <v>6.31</v>
      </c>
      <c r="G4801" s="128">
        <f t="shared" si="3144"/>
        <v>1.2</v>
      </c>
      <c r="H4801" s="750"/>
      <c r="I4801" s="127"/>
      <c r="J4801" s="750">
        <f t="shared" si="3108"/>
        <v>0</v>
      </c>
      <c r="L4801" s="1">
        <v>1.2775999999999996</v>
      </c>
    </row>
    <row r="4802" spans="1:13">
      <c r="A4802" s="1320"/>
      <c r="B4802" s="1321"/>
      <c r="C4802" s="1321"/>
      <c r="D4802" s="1322"/>
      <c r="E4802" s="119" t="str">
        <f t="shared" ref="E4802:G4802" si="3145">+E1321</f>
        <v>DOMICILIARIA 7</v>
      </c>
      <c r="F4802" s="637">
        <f t="shared" si="3145"/>
        <v>4.96</v>
      </c>
      <c r="G4802" s="128">
        <f t="shared" si="3145"/>
        <v>1.2</v>
      </c>
      <c r="H4802" s="750"/>
      <c r="I4802" s="127"/>
      <c r="J4802" s="750">
        <f t="shared" si="3108"/>
        <v>0</v>
      </c>
      <c r="L4802" s="1">
        <v>1.2775999999999996</v>
      </c>
    </row>
    <row r="4803" spans="1:13">
      <c r="A4803" s="1320"/>
      <c r="B4803" s="1321"/>
      <c r="C4803" s="1321"/>
      <c r="D4803" s="1322"/>
      <c r="E4803" s="119" t="str">
        <f t="shared" ref="E4803:G4803" si="3146">+E1322</f>
        <v>DOMICILIARIA 8</v>
      </c>
      <c r="F4803" s="637">
        <f t="shared" si="3146"/>
        <v>5.4</v>
      </c>
      <c r="G4803" s="128">
        <f t="shared" si="3146"/>
        <v>1.2</v>
      </c>
      <c r="H4803" s="750"/>
      <c r="I4803" s="127"/>
      <c r="J4803" s="750">
        <f t="shared" si="3108"/>
        <v>0</v>
      </c>
      <c r="L4803" s="1">
        <v>1.2775999999999996</v>
      </c>
    </row>
    <row r="4804" spans="1:13">
      <c r="A4804" s="1320"/>
      <c r="B4804" s="1321"/>
      <c r="C4804" s="1321"/>
      <c r="D4804" s="1322"/>
      <c r="E4804" s="119" t="str">
        <f t="shared" ref="E4804:G4804" si="3147">+E1323</f>
        <v>DOMICILIARIA 9</v>
      </c>
      <c r="F4804" s="637">
        <f t="shared" si="3147"/>
        <v>4.83</v>
      </c>
      <c r="G4804" s="128">
        <f t="shared" si="3147"/>
        <v>1.2</v>
      </c>
      <c r="H4804" s="750"/>
      <c r="I4804" s="127"/>
      <c r="J4804" s="750">
        <f t="shared" si="3108"/>
        <v>0</v>
      </c>
      <c r="L4804" s="1">
        <v>1.2775999999999996</v>
      </c>
    </row>
    <row r="4805" spans="1:13">
      <c r="A4805" s="1320"/>
      <c r="B4805" s="1321"/>
      <c r="C4805" s="1321"/>
      <c r="D4805" s="1322"/>
      <c r="E4805" s="119" t="str">
        <f t="shared" ref="E4805:G4805" si="3148">+E1324</f>
        <v>DOMICILIARIA 10</v>
      </c>
      <c r="F4805" s="637">
        <f t="shared" si="3148"/>
        <v>4.57</v>
      </c>
      <c r="G4805" s="128">
        <f t="shared" si="3148"/>
        <v>1.2</v>
      </c>
      <c r="H4805" s="750"/>
      <c r="I4805" s="127"/>
      <c r="J4805" s="750">
        <f t="shared" si="3108"/>
        <v>0</v>
      </c>
      <c r="L4805" s="1">
        <v>1.2775999999999996</v>
      </c>
    </row>
    <row r="4806" spans="1:13">
      <c r="A4806" s="1320"/>
      <c r="B4806" s="1321"/>
      <c r="C4806" s="1321"/>
      <c r="D4806" s="1322"/>
      <c r="E4806" s="119" t="str">
        <f t="shared" ref="E4806:G4806" si="3149">+E1325</f>
        <v>DOMICILIARIA 11</v>
      </c>
      <c r="F4806" s="637">
        <f t="shared" si="3149"/>
        <v>4.91</v>
      </c>
      <c r="G4806" s="128">
        <f t="shared" si="3149"/>
        <v>1.2</v>
      </c>
      <c r="H4806" s="750"/>
      <c r="I4806" s="127"/>
      <c r="J4806" s="750">
        <f t="shared" si="3108"/>
        <v>0</v>
      </c>
      <c r="L4806" s="1">
        <v>1.2775999999999996</v>
      </c>
    </row>
    <row r="4807" spans="1:13">
      <c r="A4807" s="1320"/>
      <c r="B4807" s="1321"/>
      <c r="C4807" s="1321"/>
      <c r="D4807" s="1322"/>
      <c r="E4807" s="119" t="str">
        <f t="shared" ref="E4807:G4807" si="3150">+E1326</f>
        <v>DOMICILIARIA 12</v>
      </c>
      <c r="F4807" s="637">
        <f t="shared" si="3150"/>
        <v>5.07</v>
      </c>
      <c r="G4807" s="128">
        <f t="shared" si="3150"/>
        <v>1.2</v>
      </c>
      <c r="H4807" s="750"/>
      <c r="I4807" s="127"/>
      <c r="J4807" s="750">
        <f t="shared" si="3108"/>
        <v>0</v>
      </c>
      <c r="L4807" s="1">
        <v>1.2775999999999996</v>
      </c>
    </row>
    <row r="4808" spans="1:13">
      <c r="A4808" s="1320"/>
      <c r="B4808" s="1321"/>
      <c r="C4808" s="1321"/>
      <c r="D4808" s="1322"/>
      <c r="E4808" s="119" t="str">
        <f t="shared" ref="E4808:G4808" si="3151">+E1327</f>
        <v>P9 A P10</v>
      </c>
      <c r="F4808" s="637">
        <f t="shared" si="3151"/>
        <v>0</v>
      </c>
      <c r="G4808" s="128">
        <f t="shared" si="3151"/>
        <v>0</v>
      </c>
      <c r="H4808" s="750"/>
      <c r="I4808" s="127"/>
      <c r="J4808" s="750">
        <f t="shared" si="3108"/>
        <v>0</v>
      </c>
      <c r="L4808" s="1">
        <v>-1.6524000000000001</v>
      </c>
      <c r="M4808" s="1">
        <v>-1.6524000000000001</v>
      </c>
    </row>
    <row r="4809" spans="1:13">
      <c r="A4809" s="1320"/>
      <c r="B4809" s="1321"/>
      <c r="C4809" s="1321"/>
      <c r="D4809" s="1322"/>
      <c r="E4809" s="119" t="str">
        <f t="shared" ref="E4809:G4809" si="3152">+E1328</f>
        <v>DOMICILIARIA 1</v>
      </c>
      <c r="F4809" s="637">
        <f t="shared" si="3152"/>
        <v>7.66</v>
      </c>
      <c r="G4809" s="128">
        <f t="shared" si="3152"/>
        <v>1.1000000000000001</v>
      </c>
      <c r="H4809" s="750"/>
      <c r="I4809" s="127"/>
      <c r="J4809" s="750">
        <f t="shared" si="3108"/>
        <v>0</v>
      </c>
      <c r="L4809" s="1">
        <v>0.67259999999999986</v>
      </c>
    </row>
    <row r="4810" spans="1:13">
      <c r="A4810" s="1320"/>
      <c r="B4810" s="1321"/>
      <c r="C4810" s="1321"/>
      <c r="D4810" s="1322"/>
      <c r="E4810" s="119" t="str">
        <f t="shared" ref="E4810:G4810" si="3153">+E1329</f>
        <v>DOMICILIARIA 2</v>
      </c>
      <c r="F4810" s="637">
        <f t="shared" si="3153"/>
        <v>3.46</v>
      </c>
      <c r="G4810" s="128">
        <f t="shared" si="3153"/>
        <v>1.1000000000000001</v>
      </c>
      <c r="H4810" s="750"/>
      <c r="I4810" s="127"/>
      <c r="J4810" s="750">
        <f t="shared" si="3108"/>
        <v>0</v>
      </c>
      <c r="L4810" s="1">
        <v>0.67259999999999986</v>
      </c>
    </row>
    <row r="4811" spans="1:13">
      <c r="A4811" s="1320"/>
      <c r="B4811" s="1321"/>
      <c r="C4811" s="1321"/>
      <c r="D4811" s="1322"/>
      <c r="E4811" s="119" t="str">
        <f t="shared" ref="E4811:G4811" si="3154">+E1330</f>
        <v>DOMICILIARIA 3</v>
      </c>
      <c r="F4811" s="637">
        <f t="shared" si="3154"/>
        <v>7.84</v>
      </c>
      <c r="G4811" s="128">
        <f t="shared" si="3154"/>
        <v>1.1000000000000001</v>
      </c>
      <c r="H4811" s="750"/>
      <c r="I4811" s="127"/>
      <c r="J4811" s="750">
        <f t="shared" si="3108"/>
        <v>0</v>
      </c>
      <c r="L4811" s="1">
        <v>0.67259999999999986</v>
      </c>
    </row>
    <row r="4812" spans="1:13">
      <c r="A4812" s="1320"/>
      <c r="B4812" s="1321"/>
      <c r="C4812" s="1321"/>
      <c r="D4812" s="1322"/>
      <c r="E4812" s="119" t="str">
        <f t="shared" ref="E4812:G4812" si="3155">+E1331</f>
        <v>DOMICILIARIA 4</v>
      </c>
      <c r="F4812" s="637">
        <f t="shared" si="3155"/>
        <v>7.39</v>
      </c>
      <c r="G4812" s="128">
        <f t="shared" si="3155"/>
        <v>1.1000000000000001</v>
      </c>
      <c r="H4812" s="750"/>
      <c r="I4812" s="127"/>
      <c r="J4812" s="750">
        <f t="shared" si="3108"/>
        <v>0</v>
      </c>
      <c r="L4812" s="1">
        <v>0.67259999999999986</v>
      </c>
    </row>
    <row r="4813" spans="1:13">
      <c r="A4813" s="1320"/>
      <c r="B4813" s="1321"/>
      <c r="C4813" s="1321"/>
      <c r="D4813" s="1322"/>
      <c r="E4813" s="119" t="str">
        <f t="shared" ref="E4813:G4813" si="3156">+E1332</f>
        <v>DOMICILIARIA 5</v>
      </c>
      <c r="F4813" s="637">
        <f t="shared" si="3156"/>
        <v>2.89</v>
      </c>
      <c r="G4813" s="128">
        <f t="shared" si="3156"/>
        <v>1.1000000000000001</v>
      </c>
      <c r="H4813" s="750"/>
      <c r="I4813" s="127"/>
      <c r="J4813" s="750">
        <f t="shared" si="3108"/>
        <v>0</v>
      </c>
      <c r="L4813" s="1">
        <v>0.67259999999999986</v>
      </c>
    </row>
    <row r="4814" spans="1:13">
      <c r="A4814" s="1320"/>
      <c r="B4814" s="1321"/>
      <c r="C4814" s="1321"/>
      <c r="D4814" s="1322"/>
      <c r="E4814" s="119" t="str">
        <f t="shared" ref="E4814:G4814" si="3157">+E1333</f>
        <v>DOMICILIARIA 6</v>
      </c>
      <c r="F4814" s="637">
        <f t="shared" si="3157"/>
        <v>3.1</v>
      </c>
      <c r="G4814" s="128">
        <f t="shared" si="3157"/>
        <v>1.1000000000000001</v>
      </c>
      <c r="H4814" s="750"/>
      <c r="I4814" s="127"/>
      <c r="J4814" s="750">
        <f t="shared" si="3108"/>
        <v>0</v>
      </c>
      <c r="L4814" s="1">
        <v>0.67259999999999986</v>
      </c>
    </row>
    <row r="4815" spans="1:13">
      <c r="A4815" s="1320"/>
      <c r="B4815" s="1321"/>
      <c r="C4815" s="1321"/>
      <c r="D4815" s="1322"/>
      <c r="E4815" s="119" t="str">
        <f t="shared" ref="E4815:G4815" si="3158">+E1334</f>
        <v>DOMICILIARIA 7</v>
      </c>
      <c r="F4815" s="637">
        <f t="shared" si="3158"/>
        <v>3.25</v>
      </c>
      <c r="G4815" s="128">
        <f t="shared" si="3158"/>
        <v>1.1000000000000001</v>
      </c>
      <c r="H4815" s="750"/>
      <c r="I4815" s="127"/>
      <c r="J4815" s="750">
        <f t="shared" si="3108"/>
        <v>0</v>
      </c>
      <c r="L4815" s="1">
        <v>0.67259999999999986</v>
      </c>
    </row>
    <row r="4816" spans="1:13">
      <c r="A4816" s="1320"/>
      <c r="B4816" s="1321"/>
      <c r="C4816" s="1321"/>
      <c r="D4816" s="1322"/>
      <c r="E4816" s="119" t="str">
        <f t="shared" ref="E4816:G4816" si="3159">+E1335</f>
        <v>DOMICILIARIA 8</v>
      </c>
      <c r="F4816" s="637">
        <f t="shared" si="3159"/>
        <v>12.47</v>
      </c>
      <c r="G4816" s="128">
        <f t="shared" si="3159"/>
        <v>1.1000000000000001</v>
      </c>
      <c r="H4816" s="750"/>
      <c r="I4816" s="127"/>
      <c r="J4816" s="750">
        <f t="shared" si="3108"/>
        <v>0</v>
      </c>
      <c r="L4816" s="1">
        <v>0.67259999999999986</v>
      </c>
    </row>
    <row r="4817" spans="1:13">
      <c r="A4817" s="1320"/>
      <c r="B4817" s="1321"/>
      <c r="C4817" s="1321"/>
      <c r="D4817" s="1322"/>
      <c r="E4817" s="119" t="str">
        <f t="shared" ref="E4817:G4817" si="3160">+E1336</f>
        <v>DOMICILIARIA 9</v>
      </c>
      <c r="F4817" s="637">
        <f t="shared" si="3160"/>
        <v>3.35</v>
      </c>
      <c r="G4817" s="128">
        <f t="shared" si="3160"/>
        <v>1.1000000000000001</v>
      </c>
      <c r="H4817" s="750"/>
      <c r="I4817" s="127"/>
      <c r="J4817" s="750">
        <f t="shared" si="3108"/>
        <v>0</v>
      </c>
      <c r="L4817" s="1">
        <v>0.67259999999999986</v>
      </c>
    </row>
    <row r="4818" spans="1:13">
      <c r="A4818" s="1320"/>
      <c r="B4818" s="1321"/>
      <c r="C4818" s="1321"/>
      <c r="D4818" s="1322"/>
      <c r="E4818" s="119" t="str">
        <f t="shared" ref="E4818:G4818" si="3161">+E1337</f>
        <v>DOMICILIARIA 10</v>
      </c>
      <c r="F4818" s="637">
        <f t="shared" si="3161"/>
        <v>3.6</v>
      </c>
      <c r="G4818" s="128">
        <f t="shared" si="3161"/>
        <v>1.1000000000000001</v>
      </c>
      <c r="H4818" s="750"/>
      <c r="I4818" s="127"/>
      <c r="J4818" s="750">
        <f t="shared" si="3108"/>
        <v>0</v>
      </c>
      <c r="L4818" s="1">
        <v>0.67259999999999986</v>
      </c>
    </row>
    <row r="4819" spans="1:13">
      <c r="A4819" s="1320"/>
      <c r="B4819" s="1321"/>
      <c r="C4819" s="1321"/>
      <c r="D4819" s="1322"/>
      <c r="E4819" s="119" t="str">
        <f t="shared" ref="E4819:G4819" si="3162">+E1338</f>
        <v>DOMICILIARIA 11</v>
      </c>
      <c r="F4819" s="637">
        <f t="shared" si="3162"/>
        <v>4.3</v>
      </c>
      <c r="G4819" s="128">
        <f t="shared" si="3162"/>
        <v>1.1000000000000001</v>
      </c>
      <c r="H4819" s="750"/>
      <c r="I4819" s="127"/>
      <c r="J4819" s="750">
        <f t="shared" si="3108"/>
        <v>0</v>
      </c>
      <c r="L4819" s="1">
        <v>0.67259999999999986</v>
      </c>
    </row>
    <row r="4820" spans="1:13">
      <c r="A4820" s="1320"/>
      <c r="B4820" s="1321"/>
      <c r="C4820" s="1321"/>
      <c r="D4820" s="1322"/>
      <c r="E4820" s="119" t="str">
        <f t="shared" ref="E4820:G4820" si="3163">+E1339</f>
        <v>P10 A P11</v>
      </c>
      <c r="F4820" s="637">
        <f t="shared" si="3163"/>
        <v>0</v>
      </c>
      <c r="G4820" s="128">
        <f t="shared" si="3163"/>
        <v>0</v>
      </c>
      <c r="H4820" s="750"/>
      <c r="I4820" s="127"/>
      <c r="J4820" s="750">
        <f t="shared" si="3108"/>
        <v>0</v>
      </c>
      <c r="L4820" s="1">
        <v>-1.6524000000000001</v>
      </c>
      <c r="M4820" s="1">
        <v>-1.6524000000000001</v>
      </c>
    </row>
    <row r="4821" spans="1:13">
      <c r="A4821" s="1320"/>
      <c r="B4821" s="1321"/>
      <c r="C4821" s="1321"/>
      <c r="D4821" s="1322"/>
      <c r="E4821" s="119" t="str">
        <f t="shared" ref="E4821:G4821" si="3164">+E1340</f>
        <v>DOMICILIARIA 1</v>
      </c>
      <c r="F4821" s="637">
        <f t="shared" si="3164"/>
        <v>6.86</v>
      </c>
      <c r="G4821" s="128">
        <f t="shared" si="3164"/>
        <v>0.7</v>
      </c>
      <c r="H4821" s="750"/>
      <c r="I4821" s="127"/>
      <c r="J4821" s="750">
        <f t="shared" si="3108"/>
        <v>0</v>
      </c>
      <c r="L4821" s="1">
        <v>-1.9899999999999585E-2</v>
      </c>
      <c r="M4821" s="1">
        <v>-1.9899999999999585E-2</v>
      </c>
    </row>
    <row r="4822" spans="1:13">
      <c r="A4822" s="1320"/>
      <c r="B4822" s="1321"/>
      <c r="C4822" s="1321"/>
      <c r="D4822" s="1322"/>
      <c r="E4822" s="119" t="str">
        <f t="shared" ref="E4822:G4822" si="3165">+E1341</f>
        <v>DOMICILIARIA 2</v>
      </c>
      <c r="F4822" s="637">
        <f t="shared" si="3165"/>
        <v>3.95</v>
      </c>
      <c r="G4822" s="128">
        <f t="shared" si="3165"/>
        <v>0.7</v>
      </c>
      <c r="H4822" s="750"/>
      <c r="I4822" s="127"/>
      <c r="J4822" s="750">
        <f t="shared" si="3108"/>
        <v>0</v>
      </c>
      <c r="L4822" s="1">
        <v>-1.9899999999999585E-2</v>
      </c>
      <c r="M4822" s="1">
        <v>-1.9899999999999585E-2</v>
      </c>
    </row>
    <row r="4823" spans="1:13">
      <c r="A4823" s="1320"/>
      <c r="B4823" s="1321"/>
      <c r="C4823" s="1321"/>
      <c r="D4823" s="1322"/>
      <c r="E4823" s="119" t="str">
        <f t="shared" ref="E4823:G4823" si="3166">+E1342</f>
        <v>DOMICILIARIA 3</v>
      </c>
      <c r="F4823" s="637">
        <f t="shared" si="3166"/>
        <v>6.59</v>
      </c>
      <c r="G4823" s="128">
        <f t="shared" si="3166"/>
        <v>0.7</v>
      </c>
      <c r="H4823" s="750"/>
      <c r="I4823" s="127"/>
      <c r="J4823" s="750">
        <f t="shared" si="3108"/>
        <v>0</v>
      </c>
      <c r="L4823" s="1">
        <v>-1.9899999999999585E-2</v>
      </c>
      <c r="M4823" s="1">
        <v>-1.9899999999999585E-2</v>
      </c>
    </row>
    <row r="4824" spans="1:13">
      <c r="A4824" s="1320"/>
      <c r="B4824" s="1321"/>
      <c r="C4824" s="1321"/>
      <c r="D4824" s="1322"/>
      <c r="E4824" s="119" t="str">
        <f t="shared" ref="E4824:G4824" si="3167">+E1343</f>
        <v>DOMICILIARIA 4</v>
      </c>
      <c r="F4824" s="637">
        <f t="shared" si="3167"/>
        <v>4.75</v>
      </c>
      <c r="G4824" s="128">
        <f t="shared" si="3167"/>
        <v>0.7</v>
      </c>
      <c r="H4824" s="750"/>
      <c r="I4824" s="127"/>
      <c r="J4824" s="750">
        <f t="shared" si="3108"/>
        <v>0</v>
      </c>
      <c r="L4824" s="1">
        <v>-1.9899999999999585E-2</v>
      </c>
      <c r="M4824" s="1">
        <v>-1.9899999999999585E-2</v>
      </c>
    </row>
    <row r="4825" spans="1:13">
      <c r="A4825" s="1320"/>
      <c r="B4825" s="1321"/>
      <c r="C4825" s="1321"/>
      <c r="D4825" s="1322"/>
      <c r="E4825" s="119" t="str">
        <f t="shared" ref="E4825:G4825" si="3168">+E1344</f>
        <v>DOMICILIARIA 5</v>
      </c>
      <c r="F4825" s="637">
        <f t="shared" si="3168"/>
        <v>6.25</v>
      </c>
      <c r="G4825" s="128">
        <f t="shared" si="3168"/>
        <v>0.7</v>
      </c>
      <c r="H4825" s="750"/>
      <c r="I4825" s="127"/>
      <c r="J4825" s="750">
        <f t="shared" si="3108"/>
        <v>0</v>
      </c>
      <c r="L4825" s="1">
        <v>-1.9899999999999585E-2</v>
      </c>
      <c r="M4825" s="1">
        <v>-1.9899999999999585E-2</v>
      </c>
    </row>
    <row r="4826" spans="1:13">
      <c r="A4826" s="1320"/>
      <c r="B4826" s="1321"/>
      <c r="C4826" s="1321"/>
      <c r="D4826" s="1322"/>
      <c r="E4826" s="119" t="str">
        <f t="shared" ref="E4826:G4826" si="3169">+E1345</f>
        <v>DOMICILIARIA 6</v>
      </c>
      <c r="F4826" s="637">
        <f t="shared" si="3169"/>
        <v>6.5</v>
      </c>
      <c r="G4826" s="128">
        <f t="shared" si="3169"/>
        <v>0.7</v>
      </c>
      <c r="H4826" s="750"/>
      <c r="I4826" s="127"/>
      <c r="J4826" s="750">
        <f t="shared" si="3108"/>
        <v>0</v>
      </c>
      <c r="L4826" s="1">
        <v>-1.9899999999999585E-2</v>
      </c>
      <c r="M4826" s="1">
        <v>-1.9899999999999585E-2</v>
      </c>
    </row>
    <row r="4827" spans="1:13">
      <c r="A4827" s="1320"/>
      <c r="B4827" s="1321"/>
      <c r="C4827" s="1321"/>
      <c r="D4827" s="1322"/>
      <c r="E4827" s="119" t="str">
        <f t="shared" ref="E4827:G4827" si="3170">+E1346</f>
        <v>DOMICILIARIA 7</v>
      </c>
      <c r="F4827" s="637">
        <f t="shared" si="3170"/>
        <v>6.64</v>
      </c>
      <c r="G4827" s="128">
        <f t="shared" si="3170"/>
        <v>0.7</v>
      </c>
      <c r="H4827" s="750"/>
      <c r="I4827" s="127"/>
      <c r="J4827" s="750">
        <f t="shared" si="3108"/>
        <v>0</v>
      </c>
      <c r="L4827" s="1">
        <v>-1.9899999999999585E-2</v>
      </c>
      <c r="M4827" s="1">
        <v>-1.9899999999999585E-2</v>
      </c>
    </row>
    <row r="4828" spans="1:13">
      <c r="A4828" s="1320"/>
      <c r="B4828" s="1321"/>
      <c r="C4828" s="1321"/>
      <c r="D4828" s="1322"/>
      <c r="E4828" s="119" t="str">
        <f t="shared" ref="E4828:G4828" si="3171">+E1347</f>
        <v>DOMICILIARIA 8</v>
      </c>
      <c r="F4828" s="637">
        <f t="shared" si="3171"/>
        <v>5.41</v>
      </c>
      <c r="G4828" s="128">
        <f t="shared" si="3171"/>
        <v>0.7</v>
      </c>
      <c r="H4828" s="750"/>
      <c r="I4828" s="127"/>
      <c r="J4828" s="750">
        <f t="shared" si="3108"/>
        <v>0</v>
      </c>
      <c r="L4828" s="1">
        <v>-1.9899999999999585E-2</v>
      </c>
      <c r="M4828" s="1">
        <v>-1.9899999999999585E-2</v>
      </c>
    </row>
    <row r="4829" spans="1:13">
      <c r="A4829" s="1320"/>
      <c r="B4829" s="1321"/>
      <c r="C4829" s="1321"/>
      <c r="D4829" s="1322"/>
      <c r="E4829" s="119" t="str">
        <f t="shared" ref="E4829:G4829" si="3172">+E1348</f>
        <v>DOMICILIARIA 9</v>
      </c>
      <c r="F4829" s="637">
        <f t="shared" si="3172"/>
        <v>3.85</v>
      </c>
      <c r="G4829" s="128">
        <f t="shared" si="3172"/>
        <v>0.7</v>
      </c>
      <c r="H4829" s="750"/>
      <c r="I4829" s="127"/>
      <c r="J4829" s="750">
        <f t="shared" ref="J4829:J4892" si="3173">+F4829*G4829*H4829</f>
        <v>0</v>
      </c>
      <c r="L4829" s="1">
        <v>-1.9899999999999585E-2</v>
      </c>
      <c r="M4829" s="1">
        <v>-1.9899999999999585E-2</v>
      </c>
    </row>
    <row r="4830" spans="1:13">
      <c r="A4830" s="1320"/>
      <c r="B4830" s="1321"/>
      <c r="C4830" s="1321"/>
      <c r="D4830" s="1322"/>
      <c r="E4830" s="119" t="str">
        <f t="shared" ref="E4830:G4830" si="3174">+E1349</f>
        <v>DOMICILIARIA 10</v>
      </c>
      <c r="F4830" s="637">
        <f t="shared" si="3174"/>
        <v>6.79</v>
      </c>
      <c r="G4830" s="128">
        <f t="shared" si="3174"/>
        <v>0.7</v>
      </c>
      <c r="H4830" s="750"/>
      <c r="I4830" s="127"/>
      <c r="J4830" s="750">
        <f t="shared" si="3173"/>
        <v>0</v>
      </c>
      <c r="L4830" s="1">
        <v>-1.9899999999999585E-2</v>
      </c>
      <c r="M4830" s="1">
        <v>-1.9899999999999585E-2</v>
      </c>
    </row>
    <row r="4831" spans="1:13">
      <c r="A4831" s="1320"/>
      <c r="B4831" s="1321"/>
      <c r="C4831" s="1321"/>
      <c r="D4831" s="1322"/>
      <c r="E4831" s="119" t="str">
        <f t="shared" ref="E4831:G4831" si="3175">+E1350</f>
        <v>P58 A P59</v>
      </c>
      <c r="F4831" s="637">
        <f t="shared" si="3175"/>
        <v>0</v>
      </c>
      <c r="G4831" s="128">
        <f t="shared" si="3175"/>
        <v>0</v>
      </c>
      <c r="H4831" s="750"/>
      <c r="I4831" s="127"/>
      <c r="J4831" s="750">
        <f t="shared" si="3173"/>
        <v>0</v>
      </c>
      <c r="L4831" s="1">
        <v>-1.6524000000000001</v>
      </c>
      <c r="M4831" s="1">
        <v>-1.6524000000000001</v>
      </c>
    </row>
    <row r="4832" spans="1:13">
      <c r="A4832" s="1320"/>
      <c r="B4832" s="1321"/>
      <c r="C4832" s="1321"/>
      <c r="D4832" s="1322"/>
      <c r="E4832" s="119" t="str">
        <f t="shared" ref="E4832:G4832" si="3176">+E1351</f>
        <v>DOMICILIARIA 1</v>
      </c>
      <c r="F4832" s="637">
        <f t="shared" si="3176"/>
        <v>4.46</v>
      </c>
      <c r="G4832" s="128">
        <f t="shared" si="3176"/>
        <v>0.8</v>
      </c>
      <c r="H4832" s="750"/>
      <c r="I4832" s="127"/>
      <c r="J4832" s="750">
        <f t="shared" si="3173"/>
        <v>0</v>
      </c>
      <c r="L4832" s="1">
        <v>0.24760000000000004</v>
      </c>
    </row>
    <row r="4833" spans="1:13">
      <c r="A4833" s="1320"/>
      <c r="B4833" s="1321"/>
      <c r="C4833" s="1321"/>
      <c r="D4833" s="1322"/>
      <c r="E4833" s="119" t="str">
        <f t="shared" ref="E4833:G4833" si="3177">+E1352</f>
        <v>DOMICILIARIA 2</v>
      </c>
      <c r="F4833" s="637">
        <f t="shared" si="3177"/>
        <v>4.79</v>
      </c>
      <c r="G4833" s="128">
        <f t="shared" si="3177"/>
        <v>0.8</v>
      </c>
      <c r="H4833" s="750"/>
      <c r="I4833" s="127"/>
      <c r="J4833" s="750">
        <f t="shared" si="3173"/>
        <v>0</v>
      </c>
      <c r="L4833" s="1">
        <v>0.24760000000000004</v>
      </c>
    </row>
    <row r="4834" spans="1:13">
      <c r="A4834" s="1320"/>
      <c r="B4834" s="1321"/>
      <c r="C4834" s="1321"/>
      <c r="D4834" s="1322"/>
      <c r="E4834" s="119" t="str">
        <f t="shared" ref="E4834:G4834" si="3178">+E1353</f>
        <v>DOMICILIARIA 3</v>
      </c>
      <c r="F4834" s="637">
        <f t="shared" si="3178"/>
        <v>4.9800000000000004</v>
      </c>
      <c r="G4834" s="128">
        <f t="shared" si="3178"/>
        <v>0.8</v>
      </c>
      <c r="H4834" s="750"/>
      <c r="I4834" s="127"/>
      <c r="J4834" s="750">
        <f t="shared" si="3173"/>
        <v>0</v>
      </c>
      <c r="L4834" s="1">
        <v>0.24760000000000004</v>
      </c>
    </row>
    <row r="4835" spans="1:13">
      <c r="A4835" s="1320"/>
      <c r="B4835" s="1321"/>
      <c r="C4835" s="1321"/>
      <c r="D4835" s="1322"/>
      <c r="E4835" s="119" t="str">
        <f t="shared" ref="E4835:G4835" si="3179">+E1354</f>
        <v>DOMICILIARIA 4</v>
      </c>
      <c r="F4835" s="637">
        <f t="shared" si="3179"/>
        <v>4.97</v>
      </c>
      <c r="G4835" s="128">
        <f t="shared" si="3179"/>
        <v>0.8</v>
      </c>
      <c r="H4835" s="750"/>
      <c r="I4835" s="127"/>
      <c r="J4835" s="750">
        <f t="shared" si="3173"/>
        <v>0</v>
      </c>
      <c r="L4835" s="1">
        <v>0.24760000000000004</v>
      </c>
    </row>
    <row r="4836" spans="1:13">
      <c r="A4836" s="1320"/>
      <c r="B4836" s="1321"/>
      <c r="C4836" s="1321"/>
      <c r="D4836" s="1322"/>
      <c r="E4836" s="119" t="str">
        <f t="shared" ref="E4836:G4836" si="3180">+E1355</f>
        <v>DOMICILIARIA 5</v>
      </c>
      <c r="F4836" s="637">
        <f t="shared" si="3180"/>
        <v>5.15</v>
      </c>
      <c r="G4836" s="128">
        <f t="shared" si="3180"/>
        <v>0.8</v>
      </c>
      <c r="H4836" s="750"/>
      <c r="I4836" s="127"/>
      <c r="J4836" s="750">
        <f t="shared" si="3173"/>
        <v>0</v>
      </c>
      <c r="L4836" s="1">
        <v>0.24760000000000004</v>
      </c>
    </row>
    <row r="4837" spans="1:13">
      <c r="A4837" s="1320"/>
      <c r="B4837" s="1321"/>
      <c r="C4837" s="1321"/>
      <c r="D4837" s="1322"/>
      <c r="E4837" s="119" t="str">
        <f t="shared" ref="E4837:G4837" si="3181">+E1356</f>
        <v>P59 A P60</v>
      </c>
      <c r="F4837" s="637">
        <f t="shared" si="3181"/>
        <v>0</v>
      </c>
      <c r="G4837" s="128">
        <f t="shared" si="3181"/>
        <v>0</v>
      </c>
      <c r="H4837" s="750"/>
      <c r="I4837" s="127"/>
      <c r="J4837" s="750">
        <f t="shared" si="3173"/>
        <v>0</v>
      </c>
      <c r="L4837" s="1">
        <v>-1.6524000000000001</v>
      </c>
      <c r="M4837" s="1">
        <v>-1.6524000000000001</v>
      </c>
    </row>
    <row r="4838" spans="1:13">
      <c r="A4838" s="1320"/>
      <c r="B4838" s="1321"/>
      <c r="C4838" s="1321"/>
      <c r="D4838" s="1322"/>
      <c r="E4838" s="119" t="str">
        <f t="shared" ref="E4838:G4838" si="3182">+E1357</f>
        <v>DOMICILIARIA 1</v>
      </c>
      <c r="F4838" s="637">
        <f t="shared" si="3182"/>
        <v>4.22</v>
      </c>
      <c r="G4838" s="128">
        <f t="shared" si="3182"/>
        <v>0.9</v>
      </c>
      <c r="H4838" s="750"/>
      <c r="I4838" s="127"/>
      <c r="J4838" s="750">
        <f t="shared" si="3173"/>
        <v>0</v>
      </c>
      <c r="L4838" s="1">
        <v>0.29760000000000031</v>
      </c>
    </row>
    <row r="4839" spans="1:13">
      <c r="A4839" s="1320"/>
      <c r="B4839" s="1321"/>
      <c r="C4839" s="1321"/>
      <c r="D4839" s="1322"/>
      <c r="E4839" s="119" t="str">
        <f t="shared" ref="E4839:G4839" si="3183">+E1358</f>
        <v>DOMICILIARIA 2</v>
      </c>
      <c r="F4839" s="637">
        <f t="shared" si="3183"/>
        <v>3.31</v>
      </c>
      <c r="G4839" s="128">
        <f t="shared" si="3183"/>
        <v>0.9</v>
      </c>
      <c r="H4839" s="750"/>
      <c r="I4839" s="127"/>
      <c r="J4839" s="750">
        <f t="shared" si="3173"/>
        <v>0</v>
      </c>
      <c r="L4839" s="1">
        <v>0.29760000000000031</v>
      </c>
    </row>
    <row r="4840" spans="1:13">
      <c r="A4840" s="1320"/>
      <c r="B4840" s="1321"/>
      <c r="C4840" s="1321"/>
      <c r="D4840" s="1322"/>
      <c r="E4840" s="119" t="str">
        <f t="shared" ref="E4840:G4840" si="3184">+E1359</f>
        <v>DOMICILIARIA 3</v>
      </c>
      <c r="F4840" s="637">
        <f t="shared" si="3184"/>
        <v>4.49</v>
      </c>
      <c r="G4840" s="128">
        <f t="shared" si="3184"/>
        <v>0.9</v>
      </c>
      <c r="H4840" s="750"/>
      <c r="I4840" s="127"/>
      <c r="J4840" s="750">
        <f t="shared" si="3173"/>
        <v>0</v>
      </c>
      <c r="L4840" s="1">
        <v>0.29760000000000031</v>
      </c>
    </row>
    <row r="4841" spans="1:13">
      <c r="A4841" s="1320"/>
      <c r="B4841" s="1321"/>
      <c r="C4841" s="1321"/>
      <c r="D4841" s="1322"/>
      <c r="E4841" s="119" t="str">
        <f t="shared" ref="E4841:G4841" si="3185">+E1360</f>
        <v>P60 A P61</v>
      </c>
      <c r="F4841" s="637">
        <f t="shared" si="3185"/>
        <v>0</v>
      </c>
      <c r="G4841" s="128">
        <f t="shared" si="3185"/>
        <v>0</v>
      </c>
      <c r="H4841" s="750"/>
      <c r="I4841" s="127"/>
      <c r="J4841" s="750">
        <f t="shared" si="3173"/>
        <v>0</v>
      </c>
      <c r="L4841" s="1">
        <v>-1.6524000000000001</v>
      </c>
      <c r="M4841" s="1">
        <v>-1.6524000000000001</v>
      </c>
    </row>
    <row r="4842" spans="1:13">
      <c r="A4842" s="1320"/>
      <c r="B4842" s="1321"/>
      <c r="C4842" s="1321"/>
      <c r="D4842" s="1322"/>
      <c r="E4842" s="119" t="str">
        <f t="shared" ref="E4842:G4842" si="3186">+E1361</f>
        <v>P12 A P13</v>
      </c>
      <c r="F4842" s="637">
        <f t="shared" si="3186"/>
        <v>0</v>
      </c>
      <c r="G4842" s="128">
        <f t="shared" si="3186"/>
        <v>0</v>
      </c>
      <c r="H4842" s="750"/>
      <c r="I4842" s="127"/>
      <c r="J4842" s="750">
        <f t="shared" si="3173"/>
        <v>0</v>
      </c>
      <c r="L4842" s="1">
        <v>-1.6524000000000001</v>
      </c>
      <c r="M4842" s="1">
        <v>-1.6524000000000001</v>
      </c>
    </row>
    <row r="4843" spans="1:13">
      <c r="A4843" s="1320"/>
      <c r="B4843" s="1321"/>
      <c r="C4843" s="1321"/>
      <c r="D4843" s="1322"/>
      <c r="E4843" s="119" t="str">
        <f t="shared" ref="E4843:G4843" si="3187">+E1362</f>
        <v>DOMICILIARIA 1</v>
      </c>
      <c r="F4843" s="637">
        <f t="shared" si="3187"/>
        <v>7.59</v>
      </c>
      <c r="G4843" s="128">
        <f t="shared" si="3187"/>
        <v>0.7</v>
      </c>
      <c r="H4843" s="750">
        <f t="shared" ref="H4843:H4888" si="3188">H1362-0.2-(6*0.0254)-H3104-H3973</f>
        <v>0</v>
      </c>
      <c r="I4843" s="127"/>
      <c r="J4843" s="750">
        <f t="shared" si="3173"/>
        <v>0</v>
      </c>
      <c r="L4843" s="1">
        <v>-0.1023999999999996</v>
      </c>
      <c r="M4843" s="1">
        <v>-0.1023999999999996</v>
      </c>
    </row>
    <row r="4844" spans="1:13">
      <c r="A4844" s="1320"/>
      <c r="B4844" s="1321"/>
      <c r="C4844" s="1321"/>
      <c r="D4844" s="1322"/>
      <c r="E4844" s="119" t="str">
        <f t="shared" ref="E4844:G4844" si="3189">+E1363</f>
        <v>DOMICILIARIA 2</v>
      </c>
      <c r="F4844" s="637">
        <f t="shared" si="3189"/>
        <v>9.11</v>
      </c>
      <c r="G4844" s="128">
        <f t="shared" si="3189"/>
        <v>0.7</v>
      </c>
      <c r="H4844" s="750">
        <f t="shared" si="3188"/>
        <v>0</v>
      </c>
      <c r="I4844" s="127"/>
      <c r="J4844" s="750">
        <f t="shared" si="3173"/>
        <v>0</v>
      </c>
      <c r="L4844" s="1">
        <v>-0.1023999999999996</v>
      </c>
      <c r="M4844" s="1">
        <v>-0.1023999999999996</v>
      </c>
    </row>
    <row r="4845" spans="1:13">
      <c r="A4845" s="1320"/>
      <c r="B4845" s="1321"/>
      <c r="C4845" s="1321"/>
      <c r="D4845" s="1322"/>
      <c r="E4845" s="119" t="str">
        <f t="shared" ref="E4845:G4845" si="3190">+E1364</f>
        <v>DOMICILIARIA 3</v>
      </c>
      <c r="F4845" s="637">
        <f t="shared" si="3190"/>
        <v>8.25</v>
      </c>
      <c r="G4845" s="128">
        <f t="shared" si="3190"/>
        <v>0.7</v>
      </c>
      <c r="H4845" s="750">
        <f t="shared" si="3188"/>
        <v>0</v>
      </c>
      <c r="I4845" s="127"/>
      <c r="J4845" s="750">
        <f t="shared" si="3173"/>
        <v>0</v>
      </c>
      <c r="L4845" s="1">
        <v>-0.1023999999999996</v>
      </c>
      <c r="M4845" s="1">
        <v>-0.1023999999999996</v>
      </c>
    </row>
    <row r="4846" spans="1:13">
      <c r="A4846" s="1320"/>
      <c r="B4846" s="1321"/>
      <c r="C4846" s="1321"/>
      <c r="D4846" s="1322"/>
      <c r="E4846" s="119" t="str">
        <f t="shared" ref="E4846:G4846" si="3191">+E1365</f>
        <v>DOMICILIARIA 4</v>
      </c>
      <c r="F4846" s="637">
        <f t="shared" si="3191"/>
        <v>6.68</v>
      </c>
      <c r="G4846" s="128">
        <f t="shared" si="3191"/>
        <v>0.7</v>
      </c>
      <c r="H4846" s="750">
        <f t="shared" si="3188"/>
        <v>0</v>
      </c>
      <c r="I4846" s="127"/>
      <c r="J4846" s="750">
        <f t="shared" si="3173"/>
        <v>0</v>
      </c>
      <c r="L4846" s="1">
        <v>-0.1023999999999996</v>
      </c>
      <c r="M4846" s="1">
        <v>-0.1023999999999996</v>
      </c>
    </row>
    <row r="4847" spans="1:13">
      <c r="A4847" s="1320"/>
      <c r="B4847" s="1321"/>
      <c r="C4847" s="1321"/>
      <c r="D4847" s="1322"/>
      <c r="E4847" s="119" t="str">
        <f t="shared" ref="E4847:G4847" si="3192">+E1366</f>
        <v>DOMICILIARIA 5</v>
      </c>
      <c r="F4847" s="637">
        <f t="shared" si="3192"/>
        <v>7.29</v>
      </c>
      <c r="G4847" s="128">
        <f t="shared" si="3192"/>
        <v>0.7</v>
      </c>
      <c r="H4847" s="750">
        <f t="shared" si="3188"/>
        <v>0</v>
      </c>
      <c r="I4847" s="127"/>
      <c r="J4847" s="750">
        <f t="shared" si="3173"/>
        <v>0</v>
      </c>
      <c r="L4847" s="1">
        <v>-0.1023999999999996</v>
      </c>
      <c r="M4847" s="1">
        <v>-0.1023999999999996</v>
      </c>
    </row>
    <row r="4848" spans="1:13">
      <c r="A4848" s="1320"/>
      <c r="B4848" s="1321"/>
      <c r="C4848" s="1321"/>
      <c r="D4848" s="1322"/>
      <c r="E4848" s="119" t="str">
        <f t="shared" ref="E4848:G4848" si="3193">+E1367</f>
        <v>DOMICILIARIA 6</v>
      </c>
      <c r="F4848" s="637">
        <f t="shared" si="3193"/>
        <v>6.64</v>
      </c>
      <c r="G4848" s="128">
        <f t="shared" si="3193"/>
        <v>0.7</v>
      </c>
      <c r="H4848" s="750">
        <f t="shared" si="3188"/>
        <v>0</v>
      </c>
      <c r="I4848" s="127"/>
      <c r="J4848" s="750">
        <f t="shared" si="3173"/>
        <v>0</v>
      </c>
      <c r="L4848" s="1">
        <v>-0.1023999999999996</v>
      </c>
      <c r="M4848" s="1">
        <v>-0.1023999999999996</v>
      </c>
    </row>
    <row r="4849" spans="1:13" ht="13.5" customHeight="1">
      <c r="A4849" s="1320"/>
      <c r="B4849" s="1321"/>
      <c r="C4849" s="1321"/>
      <c r="D4849" s="1322"/>
      <c r="E4849" s="119" t="str">
        <f t="shared" ref="E4849:G4849" si="3194">+E1368</f>
        <v>DOMICILIARIA 7</v>
      </c>
      <c r="F4849" s="637">
        <f t="shared" si="3194"/>
        <v>7.24</v>
      </c>
      <c r="G4849" s="128">
        <f t="shared" si="3194"/>
        <v>0.7</v>
      </c>
      <c r="H4849" s="750">
        <f t="shared" si="3188"/>
        <v>0</v>
      </c>
      <c r="I4849" s="127"/>
      <c r="J4849" s="750">
        <f t="shared" si="3173"/>
        <v>0</v>
      </c>
      <c r="L4849" s="1">
        <v>-0.1023999999999996</v>
      </c>
      <c r="M4849" s="1">
        <v>-0.1023999999999996</v>
      </c>
    </row>
    <row r="4850" spans="1:13" ht="13.5" customHeight="1">
      <c r="A4850" s="1320"/>
      <c r="B4850" s="1321"/>
      <c r="C4850" s="1321"/>
      <c r="D4850" s="1322"/>
      <c r="E4850" s="119" t="str">
        <f t="shared" ref="E4850:G4850" si="3195">+E1369</f>
        <v>DOMICILIARIA 8</v>
      </c>
      <c r="F4850" s="637">
        <f t="shared" si="3195"/>
        <v>7.28</v>
      </c>
      <c r="G4850" s="128">
        <f t="shared" si="3195"/>
        <v>0.7</v>
      </c>
      <c r="H4850" s="750">
        <f t="shared" si="3188"/>
        <v>0</v>
      </c>
      <c r="I4850" s="127"/>
      <c r="J4850" s="750">
        <f t="shared" si="3173"/>
        <v>0</v>
      </c>
      <c r="L4850" s="1">
        <v>-0.1023999999999996</v>
      </c>
      <c r="M4850" s="1">
        <v>-0.1023999999999996</v>
      </c>
    </row>
    <row r="4851" spans="1:13" ht="13.5" customHeight="1">
      <c r="A4851" s="1320"/>
      <c r="B4851" s="1321"/>
      <c r="C4851" s="1321"/>
      <c r="D4851" s="1322"/>
      <c r="E4851" s="119" t="str">
        <f t="shared" ref="E4851:G4851" si="3196">+E1370</f>
        <v>DOMICILIARIA 9</v>
      </c>
      <c r="F4851" s="637">
        <f t="shared" si="3196"/>
        <v>7.21</v>
      </c>
      <c r="G4851" s="128">
        <f t="shared" si="3196"/>
        <v>0.7</v>
      </c>
      <c r="H4851" s="750">
        <f t="shared" si="3188"/>
        <v>0</v>
      </c>
      <c r="I4851" s="127"/>
      <c r="J4851" s="750">
        <f t="shared" si="3173"/>
        <v>0</v>
      </c>
      <c r="L4851" s="1">
        <v>-0.1023999999999996</v>
      </c>
      <c r="M4851" s="1">
        <v>-0.1023999999999996</v>
      </c>
    </row>
    <row r="4852" spans="1:13" ht="13.5" customHeight="1">
      <c r="A4852" s="1320"/>
      <c r="B4852" s="1321"/>
      <c r="C4852" s="1321"/>
      <c r="D4852" s="1322"/>
      <c r="E4852" s="119" t="str">
        <f t="shared" ref="E4852:G4852" si="3197">+E1371</f>
        <v>DOMICILIARIA 10</v>
      </c>
      <c r="F4852" s="637">
        <f t="shared" si="3197"/>
        <v>7</v>
      </c>
      <c r="G4852" s="128">
        <f t="shared" si="3197"/>
        <v>0.7</v>
      </c>
      <c r="H4852" s="750">
        <f t="shared" si="3188"/>
        <v>0</v>
      </c>
      <c r="I4852" s="127"/>
      <c r="J4852" s="750">
        <f t="shared" si="3173"/>
        <v>0</v>
      </c>
      <c r="L4852" s="1">
        <v>-0.1023999999999996</v>
      </c>
      <c r="M4852" s="1">
        <v>-0.1023999999999996</v>
      </c>
    </row>
    <row r="4853" spans="1:13">
      <c r="A4853" s="1320"/>
      <c r="B4853" s="1321"/>
      <c r="C4853" s="1321"/>
      <c r="D4853" s="1322"/>
      <c r="E4853" s="119" t="str">
        <f t="shared" ref="E4853:G4853" si="3198">+E1372</f>
        <v>DOMICILIARIA 11</v>
      </c>
      <c r="F4853" s="637">
        <f t="shared" si="3198"/>
        <v>5.92</v>
      </c>
      <c r="G4853" s="128">
        <f t="shared" si="3198"/>
        <v>0.7</v>
      </c>
      <c r="H4853" s="750">
        <f t="shared" si="3188"/>
        <v>0</v>
      </c>
      <c r="I4853" s="127"/>
      <c r="J4853" s="750">
        <f t="shared" si="3173"/>
        <v>0</v>
      </c>
      <c r="L4853" s="1">
        <v>-0.1023999999999996</v>
      </c>
      <c r="M4853" s="1">
        <v>-0.1023999999999996</v>
      </c>
    </row>
    <row r="4854" spans="1:13">
      <c r="A4854" s="1320"/>
      <c r="B4854" s="1321"/>
      <c r="C4854" s="1321"/>
      <c r="D4854" s="1322"/>
      <c r="E4854" s="119" t="str">
        <f t="shared" ref="E4854:G4854" si="3199">+E1373</f>
        <v>DOMICILIARIA 12</v>
      </c>
      <c r="F4854" s="637">
        <f t="shared" si="3199"/>
        <v>7.85</v>
      </c>
      <c r="G4854" s="128">
        <f t="shared" si="3199"/>
        <v>0.7</v>
      </c>
      <c r="H4854" s="750">
        <f t="shared" si="3188"/>
        <v>0</v>
      </c>
      <c r="I4854" s="127"/>
      <c r="J4854" s="750">
        <f t="shared" si="3173"/>
        <v>0</v>
      </c>
      <c r="L4854" s="1">
        <v>-0.1023999999999996</v>
      </c>
      <c r="M4854" s="1">
        <v>-0.1023999999999996</v>
      </c>
    </row>
    <row r="4855" spans="1:13">
      <c r="A4855" s="1320"/>
      <c r="B4855" s="1321"/>
      <c r="C4855" s="1321"/>
      <c r="D4855" s="1322"/>
      <c r="E4855" s="119" t="str">
        <f t="shared" ref="E4855:G4855" si="3200">+E1374</f>
        <v>DOMICILIARIA 13</v>
      </c>
      <c r="F4855" s="637">
        <f t="shared" si="3200"/>
        <v>7.6</v>
      </c>
      <c r="G4855" s="128">
        <f t="shared" si="3200"/>
        <v>0.7</v>
      </c>
      <c r="H4855" s="750">
        <f t="shared" si="3188"/>
        <v>0</v>
      </c>
      <c r="I4855" s="127"/>
      <c r="J4855" s="750">
        <f t="shared" si="3173"/>
        <v>0</v>
      </c>
      <c r="L4855" s="1">
        <v>-0.1023999999999996</v>
      </c>
      <c r="M4855" s="1">
        <v>-0.1023999999999996</v>
      </c>
    </row>
    <row r="4856" spans="1:13">
      <c r="A4856" s="1320"/>
      <c r="B4856" s="1321"/>
      <c r="C4856" s="1321"/>
      <c r="D4856" s="1322"/>
      <c r="E4856" s="119" t="str">
        <f t="shared" ref="E4856:G4856" si="3201">+E1375</f>
        <v>P13 A P14</v>
      </c>
      <c r="F4856" s="637">
        <f t="shared" si="3201"/>
        <v>0</v>
      </c>
      <c r="G4856" s="128">
        <f t="shared" si="3201"/>
        <v>0</v>
      </c>
      <c r="H4856" s="750">
        <f t="shared" si="3188"/>
        <v>0</v>
      </c>
      <c r="I4856" s="127"/>
      <c r="J4856" s="750">
        <f t="shared" si="3173"/>
        <v>0</v>
      </c>
      <c r="L4856" s="1">
        <v>-1.6524000000000001</v>
      </c>
      <c r="M4856" s="1">
        <v>-1.6524000000000001</v>
      </c>
    </row>
    <row r="4857" spans="1:13">
      <c r="A4857" s="1320"/>
      <c r="B4857" s="1321"/>
      <c r="C4857" s="1321"/>
      <c r="D4857" s="1322"/>
      <c r="E4857" s="119" t="str">
        <f t="shared" ref="E4857:G4857" si="3202">+E1376</f>
        <v>DOMICILIARIA 1</v>
      </c>
      <c r="F4857" s="637">
        <f t="shared" si="3202"/>
        <v>4.9000000000000004</v>
      </c>
      <c r="G4857" s="128">
        <f t="shared" si="3202"/>
        <v>0.7</v>
      </c>
      <c r="H4857" s="750">
        <f t="shared" si="3188"/>
        <v>0</v>
      </c>
      <c r="I4857" s="127"/>
      <c r="J4857" s="750">
        <f t="shared" si="3173"/>
        <v>0</v>
      </c>
      <c r="L4857" s="1">
        <v>-5.239999999999978E-2</v>
      </c>
      <c r="M4857" s="1">
        <v>-5.239999999999978E-2</v>
      </c>
    </row>
    <row r="4858" spans="1:13">
      <c r="A4858" s="1320"/>
      <c r="B4858" s="1321"/>
      <c r="C4858" s="1321"/>
      <c r="D4858" s="1322"/>
      <c r="E4858" s="119" t="str">
        <f t="shared" ref="E4858:G4858" si="3203">+E1377</f>
        <v>DOMICILIARIA 2</v>
      </c>
      <c r="F4858" s="637">
        <f t="shared" si="3203"/>
        <v>6.31</v>
      </c>
      <c r="G4858" s="128">
        <f t="shared" si="3203"/>
        <v>0.7</v>
      </c>
      <c r="H4858" s="750">
        <f t="shared" si="3188"/>
        <v>0</v>
      </c>
      <c r="I4858" s="127"/>
      <c r="J4858" s="750">
        <f t="shared" si="3173"/>
        <v>0</v>
      </c>
      <c r="L4858" s="1">
        <v>-5.239999999999978E-2</v>
      </c>
      <c r="M4858" s="1">
        <v>-5.239999999999978E-2</v>
      </c>
    </row>
    <row r="4859" spans="1:13">
      <c r="A4859" s="1320"/>
      <c r="B4859" s="1321"/>
      <c r="C4859" s="1321"/>
      <c r="D4859" s="1322"/>
      <c r="E4859" s="119" t="str">
        <f t="shared" ref="E4859:G4859" si="3204">+E1378</f>
        <v>DOMICILIARIA 3</v>
      </c>
      <c r="F4859" s="637">
        <f t="shared" si="3204"/>
        <v>6.34</v>
      </c>
      <c r="G4859" s="128">
        <f t="shared" si="3204"/>
        <v>0.7</v>
      </c>
      <c r="H4859" s="750">
        <f t="shared" si="3188"/>
        <v>0</v>
      </c>
      <c r="I4859" s="127"/>
      <c r="J4859" s="750">
        <f t="shared" si="3173"/>
        <v>0</v>
      </c>
      <c r="L4859" s="1">
        <v>-5.239999999999978E-2</v>
      </c>
      <c r="M4859" s="1">
        <v>-5.239999999999978E-2</v>
      </c>
    </row>
    <row r="4860" spans="1:13">
      <c r="A4860" s="1320"/>
      <c r="B4860" s="1321"/>
      <c r="C4860" s="1321"/>
      <c r="D4860" s="1322"/>
      <c r="E4860" s="119" t="str">
        <f t="shared" ref="E4860:G4860" si="3205">+E1379</f>
        <v>DOMICILIARIA 4</v>
      </c>
      <c r="F4860" s="637">
        <f t="shared" si="3205"/>
        <v>6.48</v>
      </c>
      <c r="G4860" s="128">
        <f t="shared" si="3205"/>
        <v>0.7</v>
      </c>
      <c r="H4860" s="750">
        <f t="shared" si="3188"/>
        <v>0</v>
      </c>
      <c r="I4860" s="127"/>
      <c r="J4860" s="750">
        <f t="shared" si="3173"/>
        <v>0</v>
      </c>
      <c r="L4860" s="1">
        <v>-5.239999999999978E-2</v>
      </c>
      <c r="M4860" s="1">
        <v>-5.239999999999978E-2</v>
      </c>
    </row>
    <row r="4861" spans="1:13">
      <c r="A4861" s="1320"/>
      <c r="B4861" s="1321"/>
      <c r="C4861" s="1321"/>
      <c r="D4861" s="1322"/>
      <c r="E4861" s="119" t="str">
        <f t="shared" ref="E4861:G4861" si="3206">+E1380</f>
        <v>DOMICILIARIA 5</v>
      </c>
      <c r="F4861" s="637">
        <f t="shared" si="3206"/>
        <v>6.2</v>
      </c>
      <c r="G4861" s="128">
        <f t="shared" si="3206"/>
        <v>0.7</v>
      </c>
      <c r="H4861" s="750">
        <f t="shared" si="3188"/>
        <v>0</v>
      </c>
      <c r="I4861" s="127"/>
      <c r="J4861" s="750">
        <f t="shared" si="3173"/>
        <v>0</v>
      </c>
      <c r="L4861" s="1">
        <v>-5.239999999999978E-2</v>
      </c>
      <c r="M4861" s="1">
        <v>-5.239999999999978E-2</v>
      </c>
    </row>
    <row r="4862" spans="1:13">
      <c r="A4862" s="1320"/>
      <c r="B4862" s="1321"/>
      <c r="C4862" s="1321"/>
      <c r="D4862" s="1322"/>
      <c r="E4862" s="119" t="str">
        <f t="shared" ref="E4862:G4862" si="3207">+E1381</f>
        <v>DOMICILIARIA 6</v>
      </c>
      <c r="F4862" s="637">
        <f t="shared" si="3207"/>
        <v>6.28</v>
      </c>
      <c r="G4862" s="128">
        <f t="shared" si="3207"/>
        <v>0.7</v>
      </c>
      <c r="H4862" s="750">
        <f t="shared" si="3188"/>
        <v>0</v>
      </c>
      <c r="I4862" s="127"/>
      <c r="J4862" s="750">
        <f t="shared" si="3173"/>
        <v>0</v>
      </c>
      <c r="L4862" s="1">
        <v>-5.239999999999978E-2</v>
      </c>
      <c r="M4862" s="1">
        <v>-5.239999999999978E-2</v>
      </c>
    </row>
    <row r="4863" spans="1:13">
      <c r="A4863" s="1320"/>
      <c r="B4863" s="1321"/>
      <c r="C4863" s="1321"/>
      <c r="D4863" s="1322"/>
      <c r="E4863" s="119" t="str">
        <f t="shared" ref="E4863:G4863" si="3208">+E1382</f>
        <v>DOMICILIARIA 7</v>
      </c>
      <c r="F4863" s="637">
        <f t="shared" si="3208"/>
        <v>5.6</v>
      </c>
      <c r="G4863" s="128">
        <f t="shared" si="3208"/>
        <v>0.7</v>
      </c>
      <c r="H4863" s="750">
        <f t="shared" si="3188"/>
        <v>0</v>
      </c>
      <c r="I4863" s="127"/>
      <c r="J4863" s="750">
        <f t="shared" si="3173"/>
        <v>0</v>
      </c>
      <c r="L4863" s="1">
        <v>-5.239999999999978E-2</v>
      </c>
      <c r="M4863" s="1">
        <v>-5.239999999999978E-2</v>
      </c>
    </row>
    <row r="4864" spans="1:13">
      <c r="A4864" s="1320"/>
      <c r="B4864" s="1321"/>
      <c r="C4864" s="1321"/>
      <c r="D4864" s="1322"/>
      <c r="E4864" s="119" t="str">
        <f t="shared" ref="E4864:G4864" si="3209">+E1383</f>
        <v>DOMICILIARIA 8</v>
      </c>
      <c r="F4864" s="637">
        <f t="shared" si="3209"/>
        <v>5.64</v>
      </c>
      <c r="G4864" s="128">
        <f t="shared" si="3209"/>
        <v>0.7</v>
      </c>
      <c r="H4864" s="750">
        <f t="shared" si="3188"/>
        <v>0</v>
      </c>
      <c r="I4864" s="127"/>
      <c r="J4864" s="750">
        <f t="shared" si="3173"/>
        <v>0</v>
      </c>
      <c r="L4864" s="1">
        <v>-5.239999999999978E-2</v>
      </c>
      <c r="M4864" s="1">
        <v>-5.239999999999978E-2</v>
      </c>
    </row>
    <row r="4865" spans="1:13">
      <c r="A4865" s="1320"/>
      <c r="B4865" s="1321"/>
      <c r="C4865" s="1321"/>
      <c r="D4865" s="1322"/>
      <c r="E4865" s="119" t="str">
        <f t="shared" ref="E4865:G4865" si="3210">+E1384</f>
        <v>DOMICILIARIA 9</v>
      </c>
      <c r="F4865" s="637">
        <f t="shared" si="3210"/>
        <v>5.43</v>
      </c>
      <c r="G4865" s="128">
        <f t="shared" si="3210"/>
        <v>0.7</v>
      </c>
      <c r="H4865" s="750">
        <f t="shared" si="3188"/>
        <v>0</v>
      </c>
      <c r="I4865" s="127"/>
      <c r="J4865" s="750">
        <f t="shared" si="3173"/>
        <v>0</v>
      </c>
      <c r="L4865" s="1">
        <v>-5.239999999999978E-2</v>
      </c>
      <c r="M4865" s="1">
        <v>-5.239999999999978E-2</v>
      </c>
    </row>
    <row r="4866" spans="1:13">
      <c r="A4866" s="1320"/>
      <c r="B4866" s="1321"/>
      <c r="C4866" s="1321"/>
      <c r="D4866" s="1322"/>
      <c r="E4866" s="119" t="str">
        <f t="shared" ref="E4866:G4866" si="3211">+E1385</f>
        <v>DOMICILIARIA 10</v>
      </c>
      <c r="F4866" s="637">
        <f t="shared" si="3211"/>
        <v>6.12</v>
      </c>
      <c r="G4866" s="128">
        <f t="shared" si="3211"/>
        <v>0.7</v>
      </c>
      <c r="H4866" s="750">
        <f t="shared" si="3188"/>
        <v>0</v>
      </c>
      <c r="I4866" s="127"/>
      <c r="J4866" s="750">
        <f t="shared" si="3173"/>
        <v>0</v>
      </c>
      <c r="L4866" s="1">
        <v>-5.239999999999978E-2</v>
      </c>
      <c r="M4866" s="1">
        <v>-5.239999999999978E-2</v>
      </c>
    </row>
    <row r="4867" spans="1:13">
      <c r="A4867" s="1320"/>
      <c r="B4867" s="1321"/>
      <c r="C4867" s="1321"/>
      <c r="D4867" s="1322"/>
      <c r="E4867" s="119" t="str">
        <f t="shared" ref="E4867:G4867" si="3212">+E1386</f>
        <v>P14 A P15</v>
      </c>
      <c r="F4867" s="637">
        <f t="shared" si="3212"/>
        <v>0</v>
      </c>
      <c r="G4867" s="128">
        <f t="shared" si="3212"/>
        <v>0</v>
      </c>
      <c r="H4867" s="750">
        <f t="shared" si="3188"/>
        <v>0</v>
      </c>
      <c r="I4867" s="127"/>
      <c r="J4867" s="750">
        <f t="shared" si="3173"/>
        <v>0</v>
      </c>
      <c r="L4867" s="1">
        <v>-1.6524000000000001</v>
      </c>
      <c r="M4867" s="1">
        <v>-1.6524000000000001</v>
      </c>
    </row>
    <row r="4868" spans="1:13">
      <c r="A4868" s="1320"/>
      <c r="B4868" s="1321"/>
      <c r="C4868" s="1321"/>
      <c r="D4868" s="1322"/>
      <c r="E4868" s="119" t="str">
        <f t="shared" ref="E4868:G4868" si="3213">+E1387</f>
        <v>DOMICILIARIA 1</v>
      </c>
      <c r="F4868" s="637">
        <f t="shared" si="3213"/>
        <v>6.24</v>
      </c>
      <c r="G4868" s="128">
        <f t="shared" si="3213"/>
        <v>0.7</v>
      </c>
      <c r="H4868" s="750">
        <f t="shared" si="3188"/>
        <v>0.12260000000000004</v>
      </c>
      <c r="I4868" s="127"/>
      <c r="J4868" s="750">
        <f t="shared" si="3173"/>
        <v>0.53551680000000013</v>
      </c>
      <c r="L4868" s="1">
        <v>0.12260000000000004</v>
      </c>
    </row>
    <row r="4869" spans="1:13">
      <c r="A4869" s="1320"/>
      <c r="B4869" s="1321"/>
      <c r="C4869" s="1321"/>
      <c r="D4869" s="1322"/>
      <c r="E4869" s="119" t="str">
        <f t="shared" ref="E4869:G4869" si="3214">+E1388</f>
        <v>DOMICILIARIA 2</v>
      </c>
      <c r="F4869" s="637">
        <f t="shared" si="3214"/>
        <v>6.24</v>
      </c>
      <c r="G4869" s="128">
        <f t="shared" si="3214"/>
        <v>0.7</v>
      </c>
      <c r="H4869" s="750">
        <f t="shared" si="3188"/>
        <v>0.12260000000000004</v>
      </c>
      <c r="I4869" s="127"/>
      <c r="J4869" s="750">
        <f t="shared" si="3173"/>
        <v>0.53551680000000013</v>
      </c>
      <c r="L4869" s="1">
        <v>0.12260000000000004</v>
      </c>
    </row>
    <row r="4870" spans="1:13">
      <c r="A4870" s="1320"/>
      <c r="B4870" s="1321"/>
      <c r="C4870" s="1321"/>
      <c r="D4870" s="1322"/>
      <c r="E4870" s="119" t="str">
        <f t="shared" ref="E4870:G4870" si="3215">+E1389</f>
        <v>DOMICILIARIA 3</v>
      </c>
      <c r="F4870" s="637">
        <f t="shared" si="3215"/>
        <v>5.95</v>
      </c>
      <c r="G4870" s="128">
        <f t="shared" si="3215"/>
        <v>0.7</v>
      </c>
      <c r="H4870" s="750">
        <f t="shared" si="3188"/>
        <v>0.12260000000000004</v>
      </c>
      <c r="I4870" s="127"/>
      <c r="J4870" s="750">
        <f t="shared" si="3173"/>
        <v>0.51062900000000022</v>
      </c>
      <c r="L4870" s="1">
        <v>0.12260000000000004</v>
      </c>
    </row>
    <row r="4871" spans="1:13">
      <c r="A4871" s="1320"/>
      <c r="B4871" s="1321"/>
      <c r="C4871" s="1321"/>
      <c r="D4871" s="1322"/>
      <c r="E4871" s="119" t="str">
        <f t="shared" ref="E4871:G4871" si="3216">+E1390</f>
        <v>DOMICILIARIA 4</v>
      </c>
      <c r="F4871" s="637">
        <f t="shared" si="3216"/>
        <v>6.04</v>
      </c>
      <c r="G4871" s="128">
        <f t="shared" si="3216"/>
        <v>0.7</v>
      </c>
      <c r="H4871" s="750">
        <f t="shared" si="3188"/>
        <v>0.12260000000000004</v>
      </c>
      <c r="I4871" s="127"/>
      <c r="J4871" s="750">
        <f t="shared" si="3173"/>
        <v>0.51835280000000017</v>
      </c>
      <c r="L4871" s="1">
        <v>0.12260000000000004</v>
      </c>
    </row>
    <row r="4872" spans="1:13">
      <c r="A4872" s="1320"/>
      <c r="B4872" s="1321"/>
      <c r="C4872" s="1321"/>
      <c r="D4872" s="1322"/>
      <c r="E4872" s="119" t="str">
        <f t="shared" ref="E4872:G4872" si="3217">+E1391</f>
        <v>DOMICILIARIA 5</v>
      </c>
      <c r="F4872" s="637">
        <f t="shared" si="3217"/>
        <v>6.13</v>
      </c>
      <c r="G4872" s="128">
        <f t="shared" si="3217"/>
        <v>0.7</v>
      </c>
      <c r="H4872" s="750">
        <f t="shared" si="3188"/>
        <v>0.12260000000000004</v>
      </c>
      <c r="I4872" s="127"/>
      <c r="J4872" s="750">
        <f t="shared" si="3173"/>
        <v>0.52607660000000012</v>
      </c>
      <c r="L4872" s="1">
        <v>0.12260000000000004</v>
      </c>
    </row>
    <row r="4873" spans="1:13">
      <c r="A4873" s="1320"/>
      <c r="B4873" s="1321"/>
      <c r="C4873" s="1321"/>
      <c r="D4873" s="1322"/>
      <c r="E4873" s="119" t="str">
        <f t="shared" ref="E4873:G4873" si="3218">+E1392</f>
        <v>DOMICILIARIA 6</v>
      </c>
      <c r="F4873" s="637">
        <f t="shared" si="3218"/>
        <v>5.51</v>
      </c>
      <c r="G4873" s="128">
        <f t="shared" si="3218"/>
        <v>0.7</v>
      </c>
      <c r="H4873" s="750">
        <f t="shared" si="3188"/>
        <v>0.12260000000000004</v>
      </c>
      <c r="I4873" s="127"/>
      <c r="J4873" s="750">
        <f t="shared" si="3173"/>
        <v>0.47286820000000013</v>
      </c>
      <c r="L4873" s="1">
        <v>0.12260000000000004</v>
      </c>
    </row>
    <row r="4874" spans="1:13">
      <c r="A4874" s="1320"/>
      <c r="B4874" s="1321"/>
      <c r="C4874" s="1321"/>
      <c r="D4874" s="1322"/>
      <c r="E4874" s="119" t="str">
        <f t="shared" ref="E4874:G4874" si="3219">+E1393</f>
        <v>DOMICILIARIA 7</v>
      </c>
      <c r="F4874" s="637">
        <f t="shared" si="3219"/>
        <v>5.97</v>
      </c>
      <c r="G4874" s="128">
        <f t="shared" si="3219"/>
        <v>0.7</v>
      </c>
      <c r="H4874" s="750">
        <f t="shared" si="3188"/>
        <v>0.12260000000000004</v>
      </c>
      <c r="I4874" s="127"/>
      <c r="J4874" s="750">
        <f t="shared" si="3173"/>
        <v>0.51234540000000006</v>
      </c>
      <c r="L4874" s="1">
        <v>0.12260000000000004</v>
      </c>
    </row>
    <row r="4875" spans="1:13">
      <c r="A4875" s="1320"/>
      <c r="B4875" s="1321"/>
      <c r="C4875" s="1321"/>
      <c r="D4875" s="1322"/>
      <c r="E4875" s="119" t="str">
        <f t="shared" ref="E4875:G4875" si="3220">+E1394</f>
        <v>DOMICILIARIA 8</v>
      </c>
      <c r="F4875" s="637">
        <f t="shared" si="3220"/>
        <v>5.52</v>
      </c>
      <c r="G4875" s="128">
        <f t="shared" si="3220"/>
        <v>0.7</v>
      </c>
      <c r="H4875" s="750">
        <f t="shared" si="3188"/>
        <v>0.12260000000000004</v>
      </c>
      <c r="I4875" s="127"/>
      <c r="J4875" s="750">
        <f t="shared" si="3173"/>
        <v>0.4737264000000001</v>
      </c>
      <c r="L4875" s="1">
        <v>0.12260000000000004</v>
      </c>
    </row>
    <row r="4876" spans="1:13">
      <c r="A4876" s="1320"/>
      <c r="B4876" s="1321"/>
      <c r="C4876" s="1321"/>
      <c r="D4876" s="1322"/>
      <c r="E4876" s="119" t="str">
        <f t="shared" ref="E4876:G4876" si="3221">+E1395</f>
        <v>DOMICILIARIA 9</v>
      </c>
      <c r="F4876" s="637">
        <f t="shared" si="3221"/>
        <v>5.62</v>
      </c>
      <c r="G4876" s="128">
        <f t="shared" si="3221"/>
        <v>0.7</v>
      </c>
      <c r="H4876" s="750">
        <f t="shared" si="3188"/>
        <v>0.12260000000000004</v>
      </c>
      <c r="I4876" s="127"/>
      <c r="J4876" s="750">
        <f t="shared" si="3173"/>
        <v>0.48230840000000014</v>
      </c>
      <c r="L4876" s="1">
        <v>0.12260000000000004</v>
      </c>
    </row>
    <row r="4877" spans="1:13">
      <c r="A4877" s="1320"/>
      <c r="B4877" s="1321"/>
      <c r="C4877" s="1321"/>
      <c r="D4877" s="1322"/>
      <c r="E4877" s="119" t="str">
        <f t="shared" ref="E4877:G4877" si="3222">+E1396</f>
        <v>DOMICILIARIA 10</v>
      </c>
      <c r="F4877" s="637">
        <f t="shared" si="3222"/>
        <v>5.08</v>
      </c>
      <c r="G4877" s="128">
        <f t="shared" si="3222"/>
        <v>0.7</v>
      </c>
      <c r="H4877" s="750">
        <f t="shared" si="3188"/>
        <v>0.12260000000000004</v>
      </c>
      <c r="I4877" s="127"/>
      <c r="J4877" s="750">
        <f t="shared" si="3173"/>
        <v>0.43596560000000012</v>
      </c>
      <c r="L4877" s="1">
        <v>0.12260000000000004</v>
      </c>
    </row>
    <row r="4878" spans="1:13">
      <c r="A4878" s="1320"/>
      <c r="B4878" s="1321"/>
      <c r="C4878" s="1321"/>
      <c r="D4878" s="1322"/>
      <c r="E4878" s="119" t="str">
        <f t="shared" ref="E4878:G4878" si="3223">+E1397</f>
        <v>DOMICILIARIA 11</v>
      </c>
      <c r="F4878" s="637">
        <f t="shared" si="3223"/>
        <v>5.96</v>
      </c>
      <c r="G4878" s="128">
        <f t="shared" si="3223"/>
        <v>0.7</v>
      </c>
      <c r="H4878" s="750">
        <f t="shared" si="3188"/>
        <v>0.12260000000000004</v>
      </c>
      <c r="I4878" s="127"/>
      <c r="J4878" s="750">
        <f t="shared" si="3173"/>
        <v>0.51148720000000014</v>
      </c>
      <c r="L4878" s="1">
        <v>0.12260000000000004</v>
      </c>
    </row>
    <row r="4879" spans="1:13">
      <c r="A4879" s="1320"/>
      <c r="B4879" s="1321"/>
      <c r="C4879" s="1321"/>
      <c r="D4879" s="1322"/>
      <c r="E4879" s="119" t="str">
        <f t="shared" ref="E4879:G4879" si="3224">+E1398</f>
        <v>DOMICILIARIA 12</v>
      </c>
      <c r="F4879" s="637">
        <f t="shared" si="3224"/>
        <v>5.82</v>
      </c>
      <c r="G4879" s="128">
        <f t="shared" si="3224"/>
        <v>0.7</v>
      </c>
      <c r="H4879" s="750">
        <f t="shared" si="3188"/>
        <v>0.12260000000000004</v>
      </c>
      <c r="I4879" s="127"/>
      <c r="J4879" s="750">
        <f t="shared" si="3173"/>
        <v>0.49947240000000015</v>
      </c>
      <c r="L4879" s="1">
        <v>0.12260000000000004</v>
      </c>
    </row>
    <row r="4880" spans="1:13">
      <c r="A4880" s="1320"/>
      <c r="B4880" s="1321"/>
      <c r="C4880" s="1321"/>
      <c r="D4880" s="1322"/>
      <c r="E4880" s="119" t="str">
        <f t="shared" ref="E4880:G4880" si="3225">+E1399</f>
        <v>DOMICILIARIA 13</v>
      </c>
      <c r="F4880" s="637">
        <f t="shared" si="3225"/>
        <v>7.13</v>
      </c>
      <c r="G4880" s="128">
        <f t="shared" si="3225"/>
        <v>0.7</v>
      </c>
      <c r="H4880" s="750">
        <f t="shared" si="3188"/>
        <v>0.12260000000000004</v>
      </c>
      <c r="I4880" s="127"/>
      <c r="J4880" s="750">
        <f t="shared" si="3173"/>
        <v>0.61189660000000012</v>
      </c>
      <c r="L4880" s="1">
        <v>0.12260000000000004</v>
      </c>
    </row>
    <row r="4881" spans="1:13">
      <c r="A4881" s="1320"/>
      <c r="B4881" s="1321"/>
      <c r="C4881" s="1321"/>
      <c r="D4881" s="1322"/>
      <c r="E4881" s="119" t="str">
        <f t="shared" ref="E4881:G4881" si="3226">+E1400</f>
        <v>DOMICILIARIA 14</v>
      </c>
      <c r="F4881" s="637">
        <f t="shared" si="3226"/>
        <v>5.54</v>
      </c>
      <c r="G4881" s="128">
        <f t="shared" si="3226"/>
        <v>0.7</v>
      </c>
      <c r="H4881" s="750">
        <f t="shared" si="3188"/>
        <v>0.12260000000000004</v>
      </c>
      <c r="I4881" s="127"/>
      <c r="J4881" s="750">
        <f t="shared" si="3173"/>
        <v>0.47544280000000011</v>
      </c>
      <c r="L4881" s="1">
        <v>0.12260000000000004</v>
      </c>
    </row>
    <row r="4882" spans="1:13">
      <c r="A4882" s="1320"/>
      <c r="B4882" s="1321"/>
      <c r="C4882" s="1321"/>
      <c r="D4882" s="1322"/>
      <c r="E4882" s="119" t="str">
        <f t="shared" ref="E4882:G4882" si="3227">+E1401</f>
        <v>DOMICILIARIA 15</v>
      </c>
      <c r="F4882" s="637">
        <f t="shared" si="3227"/>
        <v>6.48</v>
      </c>
      <c r="G4882" s="128">
        <f t="shared" si="3227"/>
        <v>0.7</v>
      </c>
      <c r="H4882" s="750">
        <f t="shared" si="3188"/>
        <v>0.12260000000000004</v>
      </c>
      <c r="I4882" s="127"/>
      <c r="J4882" s="750">
        <f t="shared" si="3173"/>
        <v>0.5561136000000001</v>
      </c>
      <c r="L4882" s="1">
        <v>0.12260000000000004</v>
      </c>
    </row>
    <row r="4883" spans="1:13">
      <c r="A4883" s="1320"/>
      <c r="B4883" s="1321"/>
      <c r="C4883" s="1321"/>
      <c r="D4883" s="1322"/>
      <c r="E4883" s="119" t="str">
        <f t="shared" ref="E4883:G4883" si="3228">+E1402</f>
        <v>DOMICILIARIA 16</v>
      </c>
      <c r="F4883" s="637">
        <f t="shared" si="3228"/>
        <v>6.44</v>
      </c>
      <c r="G4883" s="128">
        <f t="shared" si="3228"/>
        <v>0.7</v>
      </c>
      <c r="H4883" s="750">
        <f t="shared" si="3188"/>
        <v>0.12260000000000004</v>
      </c>
      <c r="I4883" s="127"/>
      <c r="J4883" s="750">
        <f t="shared" si="3173"/>
        <v>0.55268080000000019</v>
      </c>
      <c r="L4883" s="1">
        <v>0.12260000000000004</v>
      </c>
    </row>
    <row r="4884" spans="1:13">
      <c r="A4884" s="1320"/>
      <c r="B4884" s="1321"/>
      <c r="C4884" s="1321"/>
      <c r="D4884" s="1322"/>
      <c r="E4884" s="119" t="str">
        <f t="shared" ref="E4884:G4884" si="3229">+E1403</f>
        <v>DOMICILIARIA 17</v>
      </c>
      <c r="F4884" s="637">
        <f t="shared" si="3229"/>
        <v>5.12</v>
      </c>
      <c r="G4884" s="128">
        <f t="shared" si="3229"/>
        <v>0.7</v>
      </c>
      <c r="H4884" s="750">
        <f t="shared" si="3188"/>
        <v>0.12260000000000004</v>
      </c>
      <c r="I4884" s="127"/>
      <c r="J4884" s="750">
        <f t="shared" si="3173"/>
        <v>0.43939840000000013</v>
      </c>
      <c r="L4884" s="1">
        <v>0.12260000000000004</v>
      </c>
    </row>
    <row r="4885" spans="1:13">
      <c r="A4885" s="1320"/>
      <c r="B4885" s="1321"/>
      <c r="C4885" s="1321"/>
      <c r="D4885" s="1322"/>
      <c r="E4885" s="119" t="str">
        <f t="shared" ref="E4885:G4885" si="3230">+E1404</f>
        <v>DOMICILIARIA 18</v>
      </c>
      <c r="F4885" s="637">
        <f t="shared" si="3230"/>
        <v>6.71</v>
      </c>
      <c r="G4885" s="128">
        <f t="shared" si="3230"/>
        <v>0.7</v>
      </c>
      <c r="H4885" s="750">
        <f t="shared" si="3188"/>
        <v>0.12260000000000004</v>
      </c>
      <c r="I4885" s="127"/>
      <c r="J4885" s="750">
        <f t="shared" si="3173"/>
        <v>0.57585220000000026</v>
      </c>
      <c r="L4885" s="1">
        <v>0.12260000000000004</v>
      </c>
    </row>
    <row r="4886" spans="1:13">
      <c r="A4886" s="1320"/>
      <c r="B4886" s="1321"/>
      <c r="C4886" s="1321"/>
      <c r="D4886" s="1322"/>
      <c r="E4886" s="119" t="str">
        <f t="shared" ref="E4886:G4886" si="3231">+E1405</f>
        <v>P15 A P16</v>
      </c>
      <c r="F4886" s="637">
        <f t="shared" si="3231"/>
        <v>0</v>
      </c>
      <c r="G4886" s="128">
        <f t="shared" si="3231"/>
        <v>0</v>
      </c>
      <c r="H4886" s="750">
        <f t="shared" si="3188"/>
        <v>0</v>
      </c>
      <c r="I4886" s="127"/>
      <c r="J4886" s="750">
        <f t="shared" si="3173"/>
        <v>0</v>
      </c>
      <c r="L4886" s="1">
        <v>-1.6524000000000001</v>
      </c>
      <c r="M4886" s="1">
        <v>-1.6524000000000001</v>
      </c>
    </row>
    <row r="4887" spans="1:13">
      <c r="A4887" s="1320"/>
      <c r="B4887" s="1321"/>
      <c r="C4887" s="1321"/>
      <c r="D4887" s="1322"/>
      <c r="E4887" s="119" t="str">
        <f t="shared" ref="E4887:G4887" si="3232">+E1406</f>
        <v>DOMICILIARIA 1</v>
      </c>
      <c r="F4887" s="637">
        <f t="shared" si="3232"/>
        <v>4.72</v>
      </c>
      <c r="G4887" s="128">
        <f t="shared" si="3232"/>
        <v>0.7</v>
      </c>
      <c r="H4887" s="750">
        <f t="shared" si="3188"/>
        <v>9.7600000000000131E-2</v>
      </c>
      <c r="I4887" s="127"/>
      <c r="J4887" s="750">
        <f t="shared" si="3173"/>
        <v>0.32247040000000043</v>
      </c>
      <c r="L4887" s="1">
        <v>9.7600000000000131E-2</v>
      </c>
    </row>
    <row r="4888" spans="1:13">
      <c r="A4888" s="1320"/>
      <c r="B4888" s="1321"/>
      <c r="C4888" s="1321"/>
      <c r="D4888" s="1322"/>
      <c r="E4888" s="119" t="str">
        <f t="shared" ref="E4888:G4888" si="3233">+E1407</f>
        <v>DOMICILIARIA 2</v>
      </c>
      <c r="F4888" s="637">
        <f t="shared" si="3233"/>
        <v>5.48</v>
      </c>
      <c r="G4888" s="128">
        <f t="shared" si="3233"/>
        <v>0.7</v>
      </c>
      <c r="H4888" s="750">
        <f t="shared" si="3188"/>
        <v>9.7600000000000131E-2</v>
      </c>
      <c r="I4888" s="127"/>
      <c r="J4888" s="750">
        <f t="shared" si="3173"/>
        <v>0.37439360000000049</v>
      </c>
      <c r="L4888" s="1">
        <v>9.7600000000000131E-2</v>
      </c>
    </row>
    <row r="4889" spans="1:13">
      <c r="A4889" s="1320"/>
      <c r="B4889" s="1321"/>
      <c r="C4889" s="1321"/>
      <c r="D4889" s="1322"/>
      <c r="E4889" s="119" t="str">
        <f t="shared" ref="E4889:G4889" si="3234">+E1408</f>
        <v>DOMICILIARIA 3</v>
      </c>
      <c r="F4889" s="637">
        <f t="shared" si="3234"/>
        <v>4.42</v>
      </c>
      <c r="G4889" s="128">
        <f t="shared" si="3234"/>
        <v>0.7</v>
      </c>
      <c r="H4889" s="750">
        <f t="shared" ref="H4889:H4952" si="3235">H1408-0.2-(6*0.0254)-H3150-H4019</f>
        <v>9.7600000000000131E-2</v>
      </c>
      <c r="I4889" s="127"/>
      <c r="J4889" s="750">
        <f t="shared" si="3173"/>
        <v>0.30197440000000036</v>
      </c>
      <c r="L4889" s="1">
        <v>9.7600000000000131E-2</v>
      </c>
    </row>
    <row r="4890" spans="1:13">
      <c r="A4890" s="1320"/>
      <c r="B4890" s="1321"/>
      <c r="C4890" s="1321"/>
      <c r="D4890" s="1322"/>
      <c r="E4890" s="119" t="str">
        <f t="shared" ref="E4890:G4890" si="3236">+E1409</f>
        <v>DOMICILIARIA 4</v>
      </c>
      <c r="F4890" s="637">
        <f t="shared" si="3236"/>
        <v>5.42</v>
      </c>
      <c r="G4890" s="128">
        <f t="shared" si="3236"/>
        <v>0.7</v>
      </c>
      <c r="H4890" s="750">
        <f t="shared" si="3235"/>
        <v>9.7600000000000131E-2</v>
      </c>
      <c r="I4890" s="127"/>
      <c r="J4890" s="750">
        <f t="shared" si="3173"/>
        <v>0.37029440000000047</v>
      </c>
      <c r="L4890" s="1">
        <v>9.7600000000000131E-2</v>
      </c>
    </row>
    <row r="4891" spans="1:13">
      <c r="A4891" s="1320"/>
      <c r="B4891" s="1321"/>
      <c r="C4891" s="1321"/>
      <c r="D4891" s="1322"/>
      <c r="E4891" s="119" t="str">
        <f t="shared" ref="E4891:G4891" si="3237">+E1410</f>
        <v>DOMICILIARIA 5</v>
      </c>
      <c r="F4891" s="637">
        <f t="shared" si="3237"/>
        <v>4.68</v>
      </c>
      <c r="G4891" s="128">
        <f t="shared" si="3237"/>
        <v>0.7</v>
      </c>
      <c r="H4891" s="750">
        <f t="shared" si="3235"/>
        <v>9.7600000000000131E-2</v>
      </c>
      <c r="I4891" s="127"/>
      <c r="J4891" s="750">
        <f t="shared" si="3173"/>
        <v>0.3197376000000004</v>
      </c>
      <c r="L4891" s="1">
        <v>9.7600000000000131E-2</v>
      </c>
    </row>
    <row r="4892" spans="1:13">
      <c r="A4892" s="1320"/>
      <c r="B4892" s="1321"/>
      <c r="C4892" s="1321"/>
      <c r="D4892" s="1322"/>
      <c r="E4892" s="119" t="str">
        <f t="shared" ref="E4892:G4892" si="3238">+E1411</f>
        <v>DOMICILIARIA 6</v>
      </c>
      <c r="F4892" s="637">
        <f t="shared" si="3238"/>
        <v>4.88</v>
      </c>
      <c r="G4892" s="128">
        <f t="shared" si="3238"/>
        <v>0.7</v>
      </c>
      <c r="H4892" s="750">
        <f t="shared" si="3235"/>
        <v>9.7600000000000131E-2</v>
      </c>
      <c r="I4892" s="127"/>
      <c r="J4892" s="750">
        <f t="shared" si="3173"/>
        <v>0.33340160000000046</v>
      </c>
      <c r="L4892" s="1">
        <v>9.7600000000000131E-2</v>
      </c>
    </row>
    <row r="4893" spans="1:13">
      <c r="A4893" s="1320"/>
      <c r="B4893" s="1321"/>
      <c r="C4893" s="1321"/>
      <c r="D4893" s="1322"/>
      <c r="E4893" s="119" t="str">
        <f t="shared" ref="E4893:G4893" si="3239">+E1412</f>
        <v>DOMICILIARIA 7</v>
      </c>
      <c r="F4893" s="637">
        <f t="shared" si="3239"/>
        <v>6.11</v>
      </c>
      <c r="G4893" s="128">
        <f t="shared" si="3239"/>
        <v>0.7</v>
      </c>
      <c r="H4893" s="750">
        <f t="shared" si="3235"/>
        <v>9.7600000000000131E-2</v>
      </c>
      <c r="I4893" s="127"/>
      <c r="J4893" s="750">
        <f t="shared" ref="J4893:J4956" si="3240">+F4893*G4893*H4893</f>
        <v>0.41743520000000056</v>
      </c>
      <c r="L4893" s="1">
        <v>9.7600000000000131E-2</v>
      </c>
    </row>
    <row r="4894" spans="1:13">
      <c r="A4894" s="1320"/>
      <c r="B4894" s="1321"/>
      <c r="C4894" s="1321"/>
      <c r="D4894" s="1322"/>
      <c r="E4894" s="119" t="str">
        <f t="shared" ref="E4894:G4894" si="3241">+E1413</f>
        <v>DOMICILIARIA 8</v>
      </c>
      <c r="F4894" s="637">
        <f t="shared" si="3241"/>
        <v>5.3</v>
      </c>
      <c r="G4894" s="128">
        <f t="shared" si="3241"/>
        <v>0.7</v>
      </c>
      <c r="H4894" s="750">
        <f t="shared" si="3235"/>
        <v>9.7600000000000131E-2</v>
      </c>
      <c r="I4894" s="127"/>
      <c r="J4894" s="750">
        <f t="shared" si="3240"/>
        <v>0.36209600000000042</v>
      </c>
      <c r="L4894" s="1">
        <v>9.7600000000000131E-2</v>
      </c>
    </row>
    <row r="4895" spans="1:13">
      <c r="A4895" s="1320"/>
      <c r="B4895" s="1321"/>
      <c r="C4895" s="1321"/>
      <c r="D4895" s="1322"/>
      <c r="E4895" s="119" t="str">
        <f t="shared" ref="E4895:G4895" si="3242">+E1414</f>
        <v>DOMICILIARIA 9</v>
      </c>
      <c r="F4895" s="637">
        <f t="shared" si="3242"/>
        <v>5.57</v>
      </c>
      <c r="G4895" s="128">
        <f t="shared" si="3242"/>
        <v>0.7</v>
      </c>
      <c r="H4895" s="750">
        <f t="shared" si="3235"/>
        <v>9.7600000000000131E-2</v>
      </c>
      <c r="I4895" s="127"/>
      <c r="J4895" s="750">
        <f t="shared" si="3240"/>
        <v>0.3805424000000005</v>
      </c>
      <c r="L4895" s="1">
        <v>9.7600000000000131E-2</v>
      </c>
    </row>
    <row r="4896" spans="1:13">
      <c r="A4896" s="1320"/>
      <c r="B4896" s="1321"/>
      <c r="C4896" s="1321"/>
      <c r="D4896" s="1322"/>
      <c r="E4896" s="119" t="str">
        <f t="shared" ref="E4896:G4896" si="3243">+E1415</f>
        <v>DOMICILIARIA 10</v>
      </c>
      <c r="F4896" s="637">
        <f t="shared" si="3243"/>
        <v>5.42</v>
      </c>
      <c r="G4896" s="128">
        <f t="shared" si="3243"/>
        <v>0.7</v>
      </c>
      <c r="H4896" s="750">
        <f t="shared" si="3235"/>
        <v>9.7600000000000131E-2</v>
      </c>
      <c r="I4896" s="127"/>
      <c r="J4896" s="750">
        <f t="shared" si="3240"/>
        <v>0.37029440000000047</v>
      </c>
      <c r="L4896" s="1">
        <v>9.7600000000000131E-2</v>
      </c>
    </row>
    <row r="4897" spans="1:13">
      <c r="A4897" s="1320"/>
      <c r="B4897" s="1321"/>
      <c r="C4897" s="1321"/>
      <c r="D4897" s="1322"/>
      <c r="E4897" s="119" t="str">
        <f t="shared" ref="E4897:G4897" si="3244">+E1416</f>
        <v>DOMICILIARIA 11</v>
      </c>
      <c r="F4897" s="637">
        <f t="shared" si="3244"/>
        <v>5.31</v>
      </c>
      <c r="G4897" s="128">
        <f t="shared" si="3244"/>
        <v>0.7</v>
      </c>
      <c r="H4897" s="750">
        <f t="shared" si="3235"/>
        <v>9.7600000000000131E-2</v>
      </c>
      <c r="I4897" s="127"/>
      <c r="J4897" s="750">
        <f t="shared" si="3240"/>
        <v>0.36277920000000047</v>
      </c>
      <c r="L4897" s="1">
        <v>9.7600000000000131E-2</v>
      </c>
    </row>
    <row r="4898" spans="1:13">
      <c r="A4898" s="1320"/>
      <c r="B4898" s="1321"/>
      <c r="C4898" s="1321"/>
      <c r="D4898" s="1322"/>
      <c r="E4898" s="119" t="str">
        <f t="shared" ref="E4898:G4898" si="3245">+E1417</f>
        <v>DOMICILIARIA 12</v>
      </c>
      <c r="F4898" s="637">
        <f t="shared" si="3245"/>
        <v>5.5551000000000004</v>
      </c>
      <c r="G4898" s="128">
        <f t="shared" si="3245"/>
        <v>0.7</v>
      </c>
      <c r="H4898" s="750">
        <f t="shared" si="3235"/>
        <v>9.7600000000000131E-2</v>
      </c>
      <c r="I4898" s="127"/>
      <c r="J4898" s="750">
        <f t="shared" si="3240"/>
        <v>0.37952443200000052</v>
      </c>
      <c r="L4898" s="1">
        <v>9.7600000000000131E-2</v>
      </c>
    </row>
    <row r="4899" spans="1:13">
      <c r="A4899" s="1320"/>
      <c r="B4899" s="1321"/>
      <c r="C4899" s="1321"/>
      <c r="D4899" s="1322"/>
      <c r="E4899" s="119" t="str">
        <f t="shared" ref="E4899:G4899" si="3246">+E1418</f>
        <v>DOMICILIARIA 13</v>
      </c>
      <c r="F4899" s="637">
        <f t="shared" si="3246"/>
        <v>4.6100000000000003</v>
      </c>
      <c r="G4899" s="128">
        <f t="shared" si="3246"/>
        <v>0.7</v>
      </c>
      <c r="H4899" s="750">
        <f t="shared" si="3235"/>
        <v>9.7600000000000131E-2</v>
      </c>
      <c r="I4899" s="127"/>
      <c r="J4899" s="750">
        <f t="shared" si="3240"/>
        <v>0.31495520000000043</v>
      </c>
      <c r="L4899" s="1">
        <v>9.7600000000000131E-2</v>
      </c>
    </row>
    <row r="4900" spans="1:13">
      <c r="A4900" s="1320"/>
      <c r="B4900" s="1321"/>
      <c r="C4900" s="1321"/>
      <c r="D4900" s="1322"/>
      <c r="E4900" s="119" t="str">
        <f t="shared" ref="E4900:G4900" si="3247">+E1419</f>
        <v>DOMICILIARIA 14</v>
      </c>
      <c r="F4900" s="637">
        <f t="shared" si="3247"/>
        <v>5.31</v>
      </c>
      <c r="G4900" s="128">
        <f t="shared" si="3247"/>
        <v>0.7</v>
      </c>
      <c r="H4900" s="750">
        <f t="shared" si="3235"/>
        <v>9.7600000000000131E-2</v>
      </c>
      <c r="I4900" s="127"/>
      <c r="J4900" s="750">
        <f t="shared" si="3240"/>
        <v>0.36277920000000047</v>
      </c>
      <c r="L4900" s="1">
        <v>9.7600000000000131E-2</v>
      </c>
    </row>
    <row r="4901" spans="1:13">
      <c r="A4901" s="1320"/>
      <c r="B4901" s="1321"/>
      <c r="C4901" s="1321"/>
      <c r="D4901" s="1322"/>
      <c r="E4901" s="119" t="str">
        <f t="shared" ref="E4901:G4901" si="3248">+E1420</f>
        <v>DOMICILIARIA 15</v>
      </c>
      <c r="F4901" s="637">
        <f t="shared" si="3248"/>
        <v>4.22</v>
      </c>
      <c r="G4901" s="128">
        <f t="shared" si="3248"/>
        <v>0.7</v>
      </c>
      <c r="H4901" s="750">
        <f t="shared" si="3235"/>
        <v>9.7600000000000131E-2</v>
      </c>
      <c r="I4901" s="127"/>
      <c r="J4901" s="750">
        <f t="shared" si="3240"/>
        <v>0.28831040000000036</v>
      </c>
      <c r="L4901" s="1">
        <v>9.7600000000000131E-2</v>
      </c>
    </row>
    <row r="4902" spans="1:13">
      <c r="A4902" s="1320"/>
      <c r="B4902" s="1321"/>
      <c r="C4902" s="1321"/>
      <c r="D4902" s="1322"/>
      <c r="E4902" s="119" t="str">
        <f t="shared" ref="E4902:G4902" si="3249">+E1421</f>
        <v>DOMICILIARIA 16</v>
      </c>
      <c r="F4902" s="637">
        <f t="shared" si="3249"/>
        <v>3.8</v>
      </c>
      <c r="G4902" s="128">
        <f t="shared" si="3249"/>
        <v>0.7</v>
      </c>
      <c r="H4902" s="750">
        <f t="shared" si="3235"/>
        <v>9.7600000000000131E-2</v>
      </c>
      <c r="I4902" s="127"/>
      <c r="J4902" s="750">
        <f t="shared" si="3240"/>
        <v>0.25961600000000035</v>
      </c>
      <c r="L4902" s="1">
        <v>9.7600000000000131E-2</v>
      </c>
    </row>
    <row r="4903" spans="1:13">
      <c r="A4903" s="1320"/>
      <c r="B4903" s="1321"/>
      <c r="C4903" s="1321"/>
      <c r="D4903" s="1322"/>
      <c r="E4903" s="119" t="str">
        <f t="shared" ref="E4903:G4903" si="3250">+E1422</f>
        <v>DOMICILIARIA 17</v>
      </c>
      <c r="F4903" s="637">
        <f t="shared" si="3250"/>
        <v>5.7</v>
      </c>
      <c r="G4903" s="128">
        <f t="shared" si="3250"/>
        <v>0.7</v>
      </c>
      <c r="H4903" s="750">
        <f t="shared" si="3235"/>
        <v>9.7600000000000131E-2</v>
      </c>
      <c r="I4903" s="127"/>
      <c r="J4903" s="750">
        <f t="shared" si="3240"/>
        <v>0.38942400000000049</v>
      </c>
      <c r="L4903" s="1">
        <v>9.7600000000000131E-2</v>
      </c>
    </row>
    <row r="4904" spans="1:13">
      <c r="A4904" s="1320"/>
      <c r="B4904" s="1321"/>
      <c r="C4904" s="1321"/>
      <c r="D4904" s="1322"/>
      <c r="E4904" s="119" t="str">
        <f t="shared" ref="E4904:G4904" si="3251">+E1423</f>
        <v>P16 A P17</v>
      </c>
      <c r="F4904" s="637">
        <f t="shared" si="3251"/>
        <v>0</v>
      </c>
      <c r="G4904" s="128">
        <f t="shared" si="3251"/>
        <v>0</v>
      </c>
      <c r="H4904" s="750">
        <f t="shared" si="3235"/>
        <v>0</v>
      </c>
      <c r="I4904" s="127"/>
      <c r="J4904" s="750">
        <f t="shared" si="3240"/>
        <v>0</v>
      </c>
      <c r="L4904" s="1">
        <v>-1.6524000000000001</v>
      </c>
      <c r="M4904" s="1">
        <v>-1.6524000000000001</v>
      </c>
    </row>
    <row r="4905" spans="1:13">
      <c r="A4905" s="1320"/>
      <c r="B4905" s="1321"/>
      <c r="C4905" s="1321"/>
      <c r="D4905" s="1322"/>
      <c r="E4905" s="119" t="str">
        <f t="shared" ref="E4905:G4905" si="3252">+E1424</f>
        <v>DOMICILIARIA 1</v>
      </c>
      <c r="F4905" s="637">
        <f t="shared" si="3252"/>
        <v>5.28</v>
      </c>
      <c r="G4905" s="128">
        <f t="shared" si="3252"/>
        <v>0.7</v>
      </c>
      <c r="H4905" s="750">
        <f t="shared" si="3235"/>
        <v>0</v>
      </c>
      <c r="I4905" s="127"/>
      <c r="J4905" s="750">
        <f t="shared" si="3240"/>
        <v>0</v>
      </c>
      <c r="L4905" s="1">
        <v>-1.2399999999999745E-2</v>
      </c>
      <c r="M4905" s="1">
        <v>-1.2399999999999745E-2</v>
      </c>
    </row>
    <row r="4906" spans="1:13">
      <c r="A4906" s="1320"/>
      <c r="B4906" s="1321"/>
      <c r="C4906" s="1321"/>
      <c r="D4906" s="1322"/>
      <c r="E4906" s="119" t="str">
        <f t="shared" ref="E4906:G4906" si="3253">+E1425</f>
        <v>DOMICILIARIA 2</v>
      </c>
      <c r="F4906" s="637">
        <f t="shared" si="3253"/>
        <v>5.32</v>
      </c>
      <c r="G4906" s="128">
        <f t="shared" si="3253"/>
        <v>0.7</v>
      </c>
      <c r="H4906" s="750">
        <f t="shared" si="3235"/>
        <v>0</v>
      </c>
      <c r="I4906" s="127"/>
      <c r="J4906" s="750">
        <f t="shared" si="3240"/>
        <v>0</v>
      </c>
      <c r="L4906" s="1">
        <v>-1.2399999999999745E-2</v>
      </c>
      <c r="M4906" s="1">
        <v>-1.2399999999999745E-2</v>
      </c>
    </row>
    <row r="4907" spans="1:13">
      <c r="A4907" s="1320"/>
      <c r="B4907" s="1321"/>
      <c r="C4907" s="1321"/>
      <c r="D4907" s="1322"/>
      <c r="E4907" s="119" t="str">
        <f t="shared" ref="E4907:G4907" si="3254">+E1426</f>
        <v>DOMICILIARIA 3</v>
      </c>
      <c r="F4907" s="637">
        <f t="shared" si="3254"/>
        <v>5.33</v>
      </c>
      <c r="G4907" s="128">
        <f t="shared" si="3254"/>
        <v>0.7</v>
      </c>
      <c r="H4907" s="750">
        <f t="shared" si="3235"/>
        <v>0</v>
      </c>
      <c r="I4907" s="127"/>
      <c r="J4907" s="750">
        <f t="shared" si="3240"/>
        <v>0</v>
      </c>
      <c r="L4907" s="1">
        <v>-1.2399999999999745E-2</v>
      </c>
      <c r="M4907" s="1">
        <v>-1.2399999999999745E-2</v>
      </c>
    </row>
    <row r="4908" spans="1:13">
      <c r="A4908" s="1320"/>
      <c r="B4908" s="1321"/>
      <c r="C4908" s="1321"/>
      <c r="D4908" s="1322"/>
      <c r="E4908" s="119" t="str">
        <f t="shared" ref="E4908:G4908" si="3255">+E1427</f>
        <v>DOMICILIARIA 4</v>
      </c>
      <c r="F4908" s="637">
        <f t="shared" si="3255"/>
        <v>5.33</v>
      </c>
      <c r="G4908" s="128">
        <f t="shared" si="3255"/>
        <v>0.7</v>
      </c>
      <c r="H4908" s="750">
        <f t="shared" si="3235"/>
        <v>0</v>
      </c>
      <c r="I4908" s="127"/>
      <c r="J4908" s="750">
        <f t="shared" si="3240"/>
        <v>0</v>
      </c>
      <c r="L4908" s="1">
        <v>-1.2399999999999745E-2</v>
      </c>
      <c r="M4908" s="1">
        <v>-1.2399999999999745E-2</v>
      </c>
    </row>
    <row r="4909" spans="1:13">
      <c r="A4909" s="1320"/>
      <c r="B4909" s="1321"/>
      <c r="C4909" s="1321"/>
      <c r="D4909" s="1322"/>
      <c r="E4909" s="119" t="str">
        <f t="shared" ref="E4909:G4909" si="3256">+E1428</f>
        <v>DOMICILIARIA 5</v>
      </c>
      <c r="F4909" s="637">
        <f t="shared" si="3256"/>
        <v>4.1500000000000004</v>
      </c>
      <c r="G4909" s="128">
        <f t="shared" si="3256"/>
        <v>0.7</v>
      </c>
      <c r="H4909" s="750">
        <f t="shared" si="3235"/>
        <v>0</v>
      </c>
      <c r="I4909" s="127"/>
      <c r="J4909" s="750">
        <f t="shared" si="3240"/>
        <v>0</v>
      </c>
      <c r="L4909" s="1">
        <v>-1.2399999999999745E-2</v>
      </c>
      <c r="M4909" s="1">
        <v>-1.2399999999999745E-2</v>
      </c>
    </row>
    <row r="4910" spans="1:13">
      <c r="A4910" s="1320"/>
      <c r="B4910" s="1321"/>
      <c r="C4910" s="1321"/>
      <c r="D4910" s="1322"/>
      <c r="E4910" s="119" t="str">
        <f t="shared" ref="E4910:G4910" si="3257">+E1429</f>
        <v>DOMICILIARIA 6</v>
      </c>
      <c r="F4910" s="637">
        <f t="shared" si="3257"/>
        <v>5.73</v>
      </c>
      <c r="G4910" s="128">
        <f t="shared" si="3257"/>
        <v>0.7</v>
      </c>
      <c r="H4910" s="750">
        <f t="shared" si="3235"/>
        <v>0</v>
      </c>
      <c r="I4910" s="127"/>
      <c r="J4910" s="750">
        <f t="shared" si="3240"/>
        <v>0</v>
      </c>
      <c r="L4910" s="1">
        <v>-1.2399999999999745E-2</v>
      </c>
      <c r="M4910" s="1">
        <v>-1.2399999999999745E-2</v>
      </c>
    </row>
    <row r="4911" spans="1:13">
      <c r="A4911" s="1320"/>
      <c r="B4911" s="1321"/>
      <c r="C4911" s="1321"/>
      <c r="D4911" s="1322"/>
      <c r="E4911" s="119" t="str">
        <f t="shared" ref="E4911:G4911" si="3258">+E1430</f>
        <v>DOMICILIARIA 7</v>
      </c>
      <c r="F4911" s="637">
        <f t="shared" si="3258"/>
        <v>4.67</v>
      </c>
      <c r="G4911" s="128">
        <f t="shared" si="3258"/>
        <v>0.7</v>
      </c>
      <c r="H4911" s="750">
        <f t="shared" si="3235"/>
        <v>0</v>
      </c>
      <c r="I4911" s="127"/>
      <c r="J4911" s="750">
        <f t="shared" si="3240"/>
        <v>0</v>
      </c>
      <c r="L4911" s="1">
        <v>-1.2399999999999745E-2</v>
      </c>
      <c r="M4911" s="1">
        <v>-1.2399999999999745E-2</v>
      </c>
    </row>
    <row r="4912" spans="1:13">
      <c r="A4912" s="1320"/>
      <c r="B4912" s="1321"/>
      <c r="C4912" s="1321"/>
      <c r="D4912" s="1322"/>
      <c r="E4912" s="119" t="str">
        <f t="shared" ref="E4912:G4912" si="3259">+E1431</f>
        <v>DOMICILIARIA 7</v>
      </c>
      <c r="F4912" s="637">
        <f t="shared" si="3259"/>
        <v>3.96</v>
      </c>
      <c r="G4912" s="128">
        <f t="shared" si="3259"/>
        <v>0.7</v>
      </c>
      <c r="H4912" s="750">
        <f t="shared" si="3235"/>
        <v>0</v>
      </c>
      <c r="I4912" s="127"/>
      <c r="J4912" s="750">
        <f t="shared" si="3240"/>
        <v>0</v>
      </c>
      <c r="L4912" s="1">
        <v>-1.2399999999999745E-2</v>
      </c>
      <c r="M4912" s="1">
        <v>-1.2399999999999745E-2</v>
      </c>
    </row>
    <row r="4913" spans="1:13">
      <c r="A4913" s="1320"/>
      <c r="B4913" s="1321"/>
      <c r="C4913" s="1321"/>
      <c r="D4913" s="1322"/>
      <c r="E4913" s="119" t="str">
        <f t="shared" ref="E4913:G4913" si="3260">+E1432</f>
        <v>DOMICILIARIA 8</v>
      </c>
      <c r="F4913" s="637">
        <f t="shared" si="3260"/>
        <v>6.13</v>
      </c>
      <c r="G4913" s="128">
        <f t="shared" si="3260"/>
        <v>0.7</v>
      </c>
      <c r="H4913" s="750">
        <f t="shared" si="3235"/>
        <v>0</v>
      </c>
      <c r="I4913" s="127"/>
      <c r="J4913" s="750">
        <f t="shared" si="3240"/>
        <v>0</v>
      </c>
      <c r="L4913" s="1">
        <v>-1.2399999999999745E-2</v>
      </c>
      <c r="M4913" s="1">
        <v>-1.2399999999999745E-2</v>
      </c>
    </row>
    <row r="4914" spans="1:13">
      <c r="A4914" s="1320"/>
      <c r="B4914" s="1321"/>
      <c r="C4914" s="1321"/>
      <c r="D4914" s="1322"/>
      <c r="E4914" s="119" t="str">
        <f t="shared" ref="E4914:G4914" si="3261">+E1433</f>
        <v>DOMICILIARIA 9</v>
      </c>
      <c r="F4914" s="637">
        <f t="shared" si="3261"/>
        <v>5.04</v>
      </c>
      <c r="G4914" s="128">
        <f t="shared" si="3261"/>
        <v>0.7</v>
      </c>
      <c r="H4914" s="750">
        <f t="shared" si="3235"/>
        <v>0</v>
      </c>
      <c r="I4914" s="127"/>
      <c r="J4914" s="750">
        <f t="shared" si="3240"/>
        <v>0</v>
      </c>
      <c r="L4914" s="1">
        <v>-1.2399999999999745E-2</v>
      </c>
      <c r="M4914" s="1">
        <v>-1.2399999999999745E-2</v>
      </c>
    </row>
    <row r="4915" spans="1:13">
      <c r="A4915" s="1320"/>
      <c r="B4915" s="1321"/>
      <c r="C4915" s="1321"/>
      <c r="D4915" s="1322"/>
      <c r="E4915" s="119" t="str">
        <f t="shared" ref="E4915:G4915" si="3262">+E1434</f>
        <v>DOMICILIARIA 10</v>
      </c>
      <c r="F4915" s="637">
        <f t="shared" si="3262"/>
        <v>3.95</v>
      </c>
      <c r="G4915" s="128">
        <f t="shared" si="3262"/>
        <v>0.7</v>
      </c>
      <c r="H4915" s="750">
        <f t="shared" si="3235"/>
        <v>0</v>
      </c>
      <c r="I4915" s="127"/>
      <c r="J4915" s="750">
        <f t="shared" si="3240"/>
        <v>0</v>
      </c>
      <c r="L4915" s="1">
        <v>-1.2399999999999745E-2</v>
      </c>
      <c r="M4915" s="1">
        <v>-1.2399999999999745E-2</v>
      </c>
    </row>
    <row r="4916" spans="1:13">
      <c r="A4916" s="1320"/>
      <c r="B4916" s="1321"/>
      <c r="C4916" s="1321"/>
      <c r="D4916" s="1322"/>
      <c r="E4916" s="119" t="str">
        <f t="shared" ref="E4916:G4916" si="3263">+E1435</f>
        <v>DOMICILIARIA 11</v>
      </c>
      <c r="F4916" s="637">
        <f t="shared" si="3263"/>
        <v>7.36</v>
      </c>
      <c r="G4916" s="128">
        <f t="shared" si="3263"/>
        <v>0.7</v>
      </c>
      <c r="H4916" s="750">
        <f t="shared" si="3235"/>
        <v>0</v>
      </c>
      <c r="I4916" s="127"/>
      <c r="J4916" s="750">
        <f t="shared" si="3240"/>
        <v>0</v>
      </c>
      <c r="L4916" s="1">
        <v>-1.2399999999999745E-2</v>
      </c>
      <c r="M4916" s="1">
        <v>-1.2399999999999745E-2</v>
      </c>
    </row>
    <row r="4917" spans="1:13">
      <c r="A4917" s="1320"/>
      <c r="B4917" s="1321"/>
      <c r="C4917" s="1321"/>
      <c r="D4917" s="1322"/>
      <c r="E4917" s="119" t="str">
        <f t="shared" ref="E4917:G4917" si="3264">+E1436</f>
        <v>DOMICILIARIA 12</v>
      </c>
      <c r="F4917" s="637">
        <f t="shared" si="3264"/>
        <v>2.91</v>
      </c>
      <c r="G4917" s="128">
        <f t="shared" si="3264"/>
        <v>0.7</v>
      </c>
      <c r="H4917" s="750">
        <f t="shared" si="3235"/>
        <v>0</v>
      </c>
      <c r="I4917" s="127"/>
      <c r="J4917" s="750">
        <f t="shared" si="3240"/>
        <v>0</v>
      </c>
      <c r="L4917" s="1">
        <v>-1.2399999999999745E-2</v>
      </c>
      <c r="M4917" s="1">
        <v>-1.2399999999999745E-2</v>
      </c>
    </row>
    <row r="4918" spans="1:13">
      <c r="A4918" s="1320"/>
      <c r="B4918" s="1321"/>
      <c r="C4918" s="1321"/>
      <c r="D4918" s="1322"/>
      <c r="E4918" s="119" t="str">
        <f t="shared" ref="E4918:G4918" si="3265">+E1437</f>
        <v>P17 A P18</v>
      </c>
      <c r="F4918" s="637">
        <f t="shared" si="3265"/>
        <v>0</v>
      </c>
      <c r="G4918" s="128">
        <f t="shared" si="3265"/>
        <v>0</v>
      </c>
      <c r="H4918" s="750">
        <f t="shared" si="3235"/>
        <v>0</v>
      </c>
      <c r="I4918" s="127"/>
      <c r="J4918" s="750">
        <f t="shared" si="3240"/>
        <v>0</v>
      </c>
      <c r="L4918" s="1">
        <v>-1.6524000000000001</v>
      </c>
      <c r="M4918" s="1">
        <v>-1.6524000000000001</v>
      </c>
    </row>
    <row r="4919" spans="1:13">
      <c r="A4919" s="1320"/>
      <c r="B4919" s="1321"/>
      <c r="C4919" s="1321"/>
      <c r="D4919" s="1322"/>
      <c r="E4919" s="119" t="str">
        <f t="shared" ref="E4919:G4919" si="3266">+E1438</f>
        <v>DOMICILIARIA 1</v>
      </c>
      <c r="F4919" s="637">
        <f t="shared" si="3266"/>
        <v>3.79</v>
      </c>
      <c r="G4919" s="128">
        <f t="shared" si="3266"/>
        <v>0.85</v>
      </c>
      <c r="H4919" s="750">
        <f t="shared" si="3235"/>
        <v>0.42010000000000036</v>
      </c>
      <c r="I4919" s="127"/>
      <c r="J4919" s="750">
        <f t="shared" si="3240"/>
        <v>1.353352150000001</v>
      </c>
      <c r="L4919" s="1">
        <v>0.42010000000000036</v>
      </c>
    </row>
    <row r="4920" spans="1:13">
      <c r="A4920" s="1320"/>
      <c r="B4920" s="1321"/>
      <c r="C4920" s="1321"/>
      <c r="D4920" s="1322"/>
      <c r="E4920" s="119" t="str">
        <f t="shared" ref="E4920:G4920" si="3267">+E1439</f>
        <v>DOMICILIARIA 2</v>
      </c>
      <c r="F4920" s="637">
        <f t="shared" si="3267"/>
        <v>8.18</v>
      </c>
      <c r="G4920" s="128">
        <f t="shared" si="3267"/>
        <v>0.85</v>
      </c>
      <c r="H4920" s="750">
        <f t="shared" si="3235"/>
        <v>0.42010000000000036</v>
      </c>
      <c r="I4920" s="127"/>
      <c r="J4920" s="750">
        <f t="shared" si="3240"/>
        <v>2.9209553000000024</v>
      </c>
      <c r="L4920" s="1">
        <v>0.42010000000000036</v>
      </c>
    </row>
    <row r="4921" spans="1:13">
      <c r="A4921" s="1320"/>
      <c r="B4921" s="1321"/>
      <c r="C4921" s="1321"/>
      <c r="D4921" s="1322"/>
      <c r="E4921" s="119" t="str">
        <f t="shared" ref="E4921:G4921" si="3268">+E1440</f>
        <v>DOMICILIARIA 3</v>
      </c>
      <c r="F4921" s="637">
        <f t="shared" si="3268"/>
        <v>3.97</v>
      </c>
      <c r="G4921" s="128">
        <f t="shared" si="3268"/>
        <v>0.85</v>
      </c>
      <c r="H4921" s="750">
        <f t="shared" si="3235"/>
        <v>0.42010000000000036</v>
      </c>
      <c r="I4921" s="127"/>
      <c r="J4921" s="750">
        <f t="shared" si="3240"/>
        <v>1.4176274500000012</v>
      </c>
      <c r="L4921" s="1">
        <v>0.42010000000000036</v>
      </c>
    </row>
    <row r="4922" spans="1:13">
      <c r="A4922" s="1320"/>
      <c r="B4922" s="1321"/>
      <c r="C4922" s="1321"/>
      <c r="D4922" s="1322"/>
      <c r="E4922" s="119" t="str">
        <f t="shared" ref="E4922:G4922" si="3269">+E1441</f>
        <v>DOMICILIARIA 4</v>
      </c>
      <c r="F4922" s="637">
        <f t="shared" si="3269"/>
        <v>4.34</v>
      </c>
      <c r="G4922" s="128">
        <f t="shared" si="3269"/>
        <v>0.85</v>
      </c>
      <c r="H4922" s="750">
        <f t="shared" si="3235"/>
        <v>0.42010000000000036</v>
      </c>
      <c r="I4922" s="127"/>
      <c r="J4922" s="750">
        <f t="shared" si="3240"/>
        <v>1.5497489000000011</v>
      </c>
      <c r="L4922" s="1">
        <v>0.42010000000000036</v>
      </c>
    </row>
    <row r="4923" spans="1:13">
      <c r="A4923" s="1320"/>
      <c r="B4923" s="1321"/>
      <c r="C4923" s="1321"/>
      <c r="D4923" s="1322"/>
      <c r="E4923" s="119" t="str">
        <f t="shared" ref="E4923:G4923" si="3270">+E1442</f>
        <v>DOMICILIARIA 5</v>
      </c>
      <c r="F4923" s="637">
        <f t="shared" si="3270"/>
        <v>3.73</v>
      </c>
      <c r="G4923" s="128">
        <f t="shared" si="3270"/>
        <v>0.85</v>
      </c>
      <c r="H4923" s="750">
        <f t="shared" si="3235"/>
        <v>0.42010000000000036</v>
      </c>
      <c r="I4923" s="127"/>
      <c r="J4923" s="750">
        <f t="shared" si="3240"/>
        <v>1.3319270500000011</v>
      </c>
      <c r="L4923" s="1">
        <v>0.42010000000000036</v>
      </c>
    </row>
    <row r="4924" spans="1:13">
      <c r="A4924" s="1320"/>
      <c r="B4924" s="1321"/>
      <c r="C4924" s="1321"/>
      <c r="D4924" s="1322"/>
      <c r="E4924" s="119" t="str">
        <f t="shared" ref="E4924:G4924" si="3271">+E1443</f>
        <v>DOMICILIARIA 6</v>
      </c>
      <c r="F4924" s="637">
        <f t="shared" si="3271"/>
        <v>5.28</v>
      </c>
      <c r="G4924" s="128">
        <f t="shared" si="3271"/>
        <v>0.85</v>
      </c>
      <c r="H4924" s="750">
        <f t="shared" si="3235"/>
        <v>0.42010000000000036</v>
      </c>
      <c r="I4924" s="127"/>
      <c r="J4924" s="750">
        <f t="shared" si="3240"/>
        <v>1.8854088000000018</v>
      </c>
      <c r="L4924" s="1">
        <v>0.42010000000000036</v>
      </c>
    </row>
    <row r="4925" spans="1:13">
      <c r="A4925" s="1320"/>
      <c r="B4925" s="1321"/>
      <c r="C4925" s="1321"/>
      <c r="D4925" s="1322"/>
      <c r="E4925" s="119" t="str">
        <f t="shared" ref="E4925:G4925" si="3272">+E1444</f>
        <v>DOMICILIARIA 7</v>
      </c>
      <c r="F4925" s="637">
        <f t="shared" si="3272"/>
        <v>7.2</v>
      </c>
      <c r="G4925" s="128">
        <f t="shared" si="3272"/>
        <v>0.85</v>
      </c>
      <c r="H4925" s="750">
        <f t="shared" si="3235"/>
        <v>0.42010000000000036</v>
      </c>
      <c r="I4925" s="127"/>
      <c r="J4925" s="750">
        <f t="shared" si="3240"/>
        <v>2.5710120000000023</v>
      </c>
      <c r="L4925" s="1">
        <v>0.42010000000000036</v>
      </c>
    </row>
    <row r="4926" spans="1:13">
      <c r="A4926" s="1320"/>
      <c r="B4926" s="1321"/>
      <c r="C4926" s="1321"/>
      <c r="D4926" s="1322"/>
      <c r="E4926" s="119" t="str">
        <f t="shared" ref="E4926:G4926" si="3273">+E1445</f>
        <v>DOMICILIARIA 8</v>
      </c>
      <c r="F4926" s="637">
        <f t="shared" si="3273"/>
        <v>5.77</v>
      </c>
      <c r="G4926" s="128">
        <f t="shared" si="3273"/>
        <v>0.85</v>
      </c>
      <c r="H4926" s="750">
        <f t="shared" si="3235"/>
        <v>0.42010000000000036</v>
      </c>
      <c r="I4926" s="127"/>
      <c r="J4926" s="750">
        <f t="shared" si="3240"/>
        <v>2.0603804500000016</v>
      </c>
      <c r="L4926" s="1">
        <v>0.42010000000000036</v>
      </c>
    </row>
    <row r="4927" spans="1:13">
      <c r="A4927" s="1320"/>
      <c r="B4927" s="1321"/>
      <c r="C4927" s="1321"/>
      <c r="D4927" s="1322"/>
      <c r="E4927" s="119" t="str">
        <f t="shared" ref="E4927:G4927" si="3274">+E1446</f>
        <v>DOMICILIARIA 9</v>
      </c>
      <c r="F4927" s="637">
        <f t="shared" si="3274"/>
        <v>5.55</v>
      </c>
      <c r="G4927" s="128">
        <f t="shared" si="3274"/>
        <v>0.85</v>
      </c>
      <c r="H4927" s="750">
        <f t="shared" si="3235"/>
        <v>0.42010000000000036</v>
      </c>
      <c r="I4927" s="127"/>
      <c r="J4927" s="750">
        <f t="shared" si="3240"/>
        <v>1.9818217500000015</v>
      </c>
      <c r="L4927" s="1">
        <v>0.42010000000000036</v>
      </c>
    </row>
    <row r="4928" spans="1:13">
      <c r="A4928" s="1320"/>
      <c r="B4928" s="1321"/>
      <c r="C4928" s="1321"/>
      <c r="D4928" s="1322"/>
      <c r="E4928" s="119" t="str">
        <f t="shared" ref="E4928:G4928" si="3275">+E1447</f>
        <v>DOMICILIARIA 10</v>
      </c>
      <c r="F4928" s="637">
        <f t="shared" si="3275"/>
        <v>5.0199999999999996</v>
      </c>
      <c r="G4928" s="128">
        <f t="shared" si="3275"/>
        <v>0.85</v>
      </c>
      <c r="H4928" s="750">
        <f t="shared" si="3235"/>
        <v>0.42010000000000036</v>
      </c>
      <c r="I4928" s="127"/>
      <c r="J4928" s="750">
        <f t="shared" si="3240"/>
        <v>1.7925667000000014</v>
      </c>
      <c r="L4928" s="1">
        <v>0.42010000000000036</v>
      </c>
    </row>
    <row r="4929" spans="1:13">
      <c r="A4929" s="1320"/>
      <c r="B4929" s="1321"/>
      <c r="C4929" s="1321"/>
      <c r="D4929" s="1322"/>
      <c r="E4929" s="119" t="str">
        <f t="shared" ref="E4929:G4929" si="3276">+E1448</f>
        <v>P52 A P54</v>
      </c>
      <c r="F4929" s="637">
        <f t="shared" si="3276"/>
        <v>0</v>
      </c>
      <c r="G4929" s="128">
        <f t="shared" si="3276"/>
        <v>0</v>
      </c>
      <c r="H4929" s="750">
        <f t="shared" si="3235"/>
        <v>0</v>
      </c>
      <c r="I4929" s="127"/>
      <c r="J4929" s="750">
        <f t="shared" si="3240"/>
        <v>0</v>
      </c>
      <c r="L4929" s="1">
        <v>-1.6524000000000001</v>
      </c>
      <c r="M4929" s="1">
        <v>-1.6524000000000001</v>
      </c>
    </row>
    <row r="4930" spans="1:13">
      <c r="A4930" s="1320"/>
      <c r="B4930" s="1321"/>
      <c r="C4930" s="1321"/>
      <c r="D4930" s="1322"/>
      <c r="E4930" s="119" t="str">
        <f t="shared" ref="E4930:G4930" si="3277">+E1449</f>
        <v>DOMICILIARIA 1</v>
      </c>
      <c r="F4930" s="637">
        <f t="shared" si="3277"/>
        <v>5.27</v>
      </c>
      <c r="G4930" s="128">
        <f t="shared" si="3277"/>
        <v>0.7</v>
      </c>
      <c r="H4930" s="750">
        <f t="shared" si="3235"/>
        <v>7.260000000000022E-2</v>
      </c>
      <c r="I4930" s="127"/>
      <c r="J4930" s="750">
        <f t="shared" si="3240"/>
        <v>0.26782140000000076</v>
      </c>
      <c r="L4930" s="1">
        <v>7.260000000000022E-2</v>
      </c>
    </row>
    <row r="4931" spans="1:13">
      <c r="A4931" s="1320"/>
      <c r="B4931" s="1321"/>
      <c r="C4931" s="1321"/>
      <c r="D4931" s="1322"/>
      <c r="E4931" s="119" t="str">
        <f t="shared" ref="E4931:G4931" si="3278">+E1450</f>
        <v>DOMICILIARIA 2</v>
      </c>
      <c r="F4931" s="637">
        <f t="shared" si="3278"/>
        <v>3.92</v>
      </c>
      <c r="G4931" s="128">
        <f t="shared" si="3278"/>
        <v>0.7</v>
      </c>
      <c r="H4931" s="750">
        <f t="shared" si="3235"/>
        <v>7.260000000000022E-2</v>
      </c>
      <c r="I4931" s="127"/>
      <c r="J4931" s="750">
        <f t="shared" si="3240"/>
        <v>0.1992144000000006</v>
      </c>
      <c r="L4931" s="1">
        <v>7.260000000000022E-2</v>
      </c>
    </row>
    <row r="4932" spans="1:13">
      <c r="A4932" s="1320"/>
      <c r="B4932" s="1321"/>
      <c r="C4932" s="1321"/>
      <c r="D4932" s="1322"/>
      <c r="E4932" s="119" t="str">
        <f t="shared" ref="E4932:G4932" si="3279">+E1451</f>
        <v>DOMICILIARIA 3</v>
      </c>
      <c r="F4932" s="637">
        <f t="shared" si="3279"/>
        <v>3.31</v>
      </c>
      <c r="G4932" s="128">
        <f t="shared" si="3279"/>
        <v>0.7</v>
      </c>
      <c r="H4932" s="750">
        <f t="shared" si="3235"/>
        <v>7.260000000000022E-2</v>
      </c>
      <c r="I4932" s="127"/>
      <c r="J4932" s="750">
        <f t="shared" si="3240"/>
        <v>0.16821420000000048</v>
      </c>
      <c r="L4932" s="1">
        <v>7.260000000000022E-2</v>
      </c>
    </row>
    <row r="4933" spans="1:13">
      <c r="A4933" s="1320"/>
      <c r="B4933" s="1321"/>
      <c r="C4933" s="1321"/>
      <c r="D4933" s="1322"/>
      <c r="E4933" s="119" t="str">
        <f t="shared" ref="E4933:G4933" si="3280">+E1452</f>
        <v>DOMICILIARIA 4</v>
      </c>
      <c r="F4933" s="637">
        <f t="shared" si="3280"/>
        <v>3.19</v>
      </c>
      <c r="G4933" s="128">
        <f t="shared" si="3280"/>
        <v>0.7</v>
      </c>
      <c r="H4933" s="750">
        <f t="shared" si="3235"/>
        <v>7.260000000000022E-2</v>
      </c>
      <c r="I4933" s="127"/>
      <c r="J4933" s="750">
        <f t="shared" si="3240"/>
        <v>0.16211580000000048</v>
      </c>
      <c r="L4933" s="1">
        <v>7.260000000000022E-2</v>
      </c>
    </row>
    <row r="4934" spans="1:13">
      <c r="A4934" s="1320"/>
      <c r="B4934" s="1321"/>
      <c r="C4934" s="1321"/>
      <c r="D4934" s="1322"/>
      <c r="E4934" s="119" t="str">
        <f t="shared" ref="E4934:G4934" si="3281">+E1453</f>
        <v>DOMICILIARIA 5</v>
      </c>
      <c r="F4934" s="637">
        <f t="shared" si="3281"/>
        <v>2.75</v>
      </c>
      <c r="G4934" s="128">
        <f t="shared" si="3281"/>
        <v>0.7</v>
      </c>
      <c r="H4934" s="750">
        <f t="shared" si="3235"/>
        <v>7.260000000000022E-2</v>
      </c>
      <c r="I4934" s="127"/>
      <c r="J4934" s="750">
        <f t="shared" si="3240"/>
        <v>0.13975500000000041</v>
      </c>
      <c r="L4934" s="1">
        <v>7.260000000000022E-2</v>
      </c>
    </row>
    <row r="4935" spans="1:13">
      <c r="A4935" s="1320"/>
      <c r="B4935" s="1321"/>
      <c r="C4935" s="1321"/>
      <c r="D4935" s="1322"/>
      <c r="E4935" s="119" t="str">
        <f t="shared" ref="E4935:G4935" si="3282">+E1454</f>
        <v>DOMICILIARIA 6</v>
      </c>
      <c r="F4935" s="637">
        <f t="shared" si="3282"/>
        <v>5.76</v>
      </c>
      <c r="G4935" s="128">
        <f t="shared" si="3282"/>
        <v>0.7</v>
      </c>
      <c r="H4935" s="750">
        <f t="shared" si="3235"/>
        <v>7.260000000000022E-2</v>
      </c>
      <c r="I4935" s="127"/>
      <c r="J4935" s="750">
        <f t="shared" si="3240"/>
        <v>0.2927232000000009</v>
      </c>
      <c r="L4935" s="1">
        <v>7.260000000000022E-2</v>
      </c>
    </row>
    <row r="4936" spans="1:13">
      <c r="A4936" s="1320"/>
      <c r="B4936" s="1321"/>
      <c r="C4936" s="1321"/>
      <c r="D4936" s="1322"/>
      <c r="E4936" s="119" t="str">
        <f t="shared" ref="E4936:G4936" si="3283">+E1455</f>
        <v>DOMICILIARIA 7</v>
      </c>
      <c r="F4936" s="637">
        <f t="shared" si="3283"/>
        <v>2.39</v>
      </c>
      <c r="G4936" s="128">
        <f t="shared" si="3283"/>
        <v>0.7</v>
      </c>
      <c r="H4936" s="750">
        <f t="shared" si="3235"/>
        <v>7.260000000000022E-2</v>
      </c>
      <c r="I4936" s="127"/>
      <c r="J4936" s="750">
        <f t="shared" si="3240"/>
        <v>0.12145980000000037</v>
      </c>
      <c r="L4936" s="1">
        <v>7.260000000000022E-2</v>
      </c>
    </row>
    <row r="4937" spans="1:13">
      <c r="A4937" s="1320"/>
      <c r="B4937" s="1321"/>
      <c r="C4937" s="1321"/>
      <c r="D4937" s="1322"/>
      <c r="E4937" s="119" t="str">
        <f t="shared" ref="E4937:G4937" si="3284">+E1456</f>
        <v>DOMICILIARIA 8</v>
      </c>
      <c r="F4937" s="637">
        <f t="shared" si="3284"/>
        <v>1.76</v>
      </c>
      <c r="G4937" s="128">
        <f t="shared" si="3284"/>
        <v>0.7</v>
      </c>
      <c r="H4937" s="750">
        <f t="shared" si="3235"/>
        <v>7.260000000000022E-2</v>
      </c>
      <c r="I4937" s="127"/>
      <c r="J4937" s="750">
        <f t="shared" si="3240"/>
        <v>8.9443200000000264E-2</v>
      </c>
      <c r="L4937" s="1">
        <v>7.260000000000022E-2</v>
      </c>
    </row>
    <row r="4938" spans="1:13">
      <c r="A4938" s="1320"/>
      <c r="B4938" s="1321"/>
      <c r="C4938" s="1321"/>
      <c r="D4938" s="1322"/>
      <c r="E4938" s="119" t="str">
        <f t="shared" ref="E4938:G4938" si="3285">+E1457</f>
        <v>DOMICILIARIA 9</v>
      </c>
      <c r="F4938" s="637">
        <f t="shared" si="3285"/>
        <v>5.31</v>
      </c>
      <c r="G4938" s="128">
        <f t="shared" si="3285"/>
        <v>0.7</v>
      </c>
      <c r="H4938" s="750">
        <f t="shared" si="3235"/>
        <v>7.260000000000022E-2</v>
      </c>
      <c r="I4938" s="127"/>
      <c r="J4938" s="750">
        <f t="shared" si="3240"/>
        <v>0.26985420000000077</v>
      </c>
      <c r="L4938" s="1">
        <v>7.260000000000022E-2</v>
      </c>
    </row>
    <row r="4939" spans="1:13">
      <c r="A4939" s="1320"/>
      <c r="B4939" s="1321"/>
      <c r="C4939" s="1321"/>
      <c r="D4939" s="1322"/>
      <c r="E4939" s="119" t="str">
        <f t="shared" ref="E4939:G4939" si="3286">+E1458</f>
        <v>P19 A P20</v>
      </c>
      <c r="F4939" s="637">
        <f t="shared" si="3286"/>
        <v>0</v>
      </c>
      <c r="G4939" s="128">
        <f t="shared" si="3286"/>
        <v>0</v>
      </c>
      <c r="H4939" s="750">
        <f t="shared" si="3235"/>
        <v>0</v>
      </c>
      <c r="I4939" s="127"/>
      <c r="J4939" s="750">
        <f t="shared" si="3240"/>
        <v>0</v>
      </c>
      <c r="L4939" s="1">
        <v>-1.6524000000000001</v>
      </c>
      <c r="M4939" s="1">
        <v>-1.6524000000000001</v>
      </c>
    </row>
    <row r="4940" spans="1:13">
      <c r="A4940" s="1320"/>
      <c r="B4940" s="1321"/>
      <c r="C4940" s="1321"/>
      <c r="D4940" s="1322"/>
      <c r="E4940" s="119" t="str">
        <f t="shared" ref="E4940:G4940" si="3287">+E1459</f>
        <v>DOMICILIARIA 1</v>
      </c>
      <c r="F4940" s="637">
        <f t="shared" si="3287"/>
        <v>7.01</v>
      </c>
      <c r="G4940" s="128">
        <f t="shared" si="3287"/>
        <v>0.7</v>
      </c>
      <c r="H4940" s="750">
        <f t="shared" si="3235"/>
        <v>7.260000000000022E-2</v>
      </c>
      <c r="I4940" s="127"/>
      <c r="J4940" s="750">
        <f t="shared" si="3240"/>
        <v>0.35624820000000101</v>
      </c>
      <c r="L4940" s="1">
        <v>7.260000000000022E-2</v>
      </c>
    </row>
    <row r="4941" spans="1:13">
      <c r="A4941" s="1320"/>
      <c r="B4941" s="1321"/>
      <c r="C4941" s="1321"/>
      <c r="D4941" s="1322"/>
      <c r="E4941" s="119" t="str">
        <f t="shared" ref="E4941:G4941" si="3288">+E1460</f>
        <v>DOMICILIARIA 2</v>
      </c>
      <c r="F4941" s="637">
        <f t="shared" si="3288"/>
        <v>7.04</v>
      </c>
      <c r="G4941" s="128">
        <f t="shared" si="3288"/>
        <v>0.7</v>
      </c>
      <c r="H4941" s="750">
        <f t="shared" si="3235"/>
        <v>7.260000000000022E-2</v>
      </c>
      <c r="I4941" s="127"/>
      <c r="J4941" s="750">
        <f t="shared" si="3240"/>
        <v>0.35777280000000106</v>
      </c>
      <c r="L4941" s="1">
        <v>7.260000000000022E-2</v>
      </c>
    </row>
    <row r="4942" spans="1:13">
      <c r="A4942" s="1320"/>
      <c r="B4942" s="1321"/>
      <c r="C4942" s="1321"/>
      <c r="D4942" s="1322"/>
      <c r="E4942" s="119" t="str">
        <f t="shared" ref="E4942:G4942" si="3289">+E1461</f>
        <v>DOMICILIARIA 3</v>
      </c>
      <c r="F4942" s="637">
        <f t="shared" si="3289"/>
        <v>6.88</v>
      </c>
      <c r="G4942" s="128">
        <f t="shared" si="3289"/>
        <v>0.7</v>
      </c>
      <c r="H4942" s="750">
        <f t="shared" si="3235"/>
        <v>7.260000000000022E-2</v>
      </c>
      <c r="I4942" s="127"/>
      <c r="J4942" s="750">
        <f t="shared" si="3240"/>
        <v>0.34964160000000105</v>
      </c>
      <c r="L4942" s="1">
        <v>7.260000000000022E-2</v>
      </c>
    </row>
    <row r="4943" spans="1:13">
      <c r="A4943" s="1320"/>
      <c r="B4943" s="1321"/>
      <c r="C4943" s="1321"/>
      <c r="D4943" s="1322"/>
      <c r="E4943" s="119" t="str">
        <f t="shared" ref="E4943:G4943" si="3290">+E1462</f>
        <v>DOMICILIARIA 4</v>
      </c>
      <c r="F4943" s="637">
        <f t="shared" si="3290"/>
        <v>4.51</v>
      </c>
      <c r="G4943" s="128">
        <f t="shared" si="3290"/>
        <v>0.7</v>
      </c>
      <c r="H4943" s="750">
        <f t="shared" si="3235"/>
        <v>7.260000000000022E-2</v>
      </c>
      <c r="I4943" s="127"/>
      <c r="J4943" s="750">
        <f t="shared" si="3240"/>
        <v>0.22919820000000066</v>
      </c>
      <c r="L4943" s="1">
        <v>7.260000000000022E-2</v>
      </c>
    </row>
    <row r="4944" spans="1:13">
      <c r="A4944" s="1320"/>
      <c r="B4944" s="1321"/>
      <c r="C4944" s="1321"/>
      <c r="D4944" s="1322"/>
      <c r="E4944" s="119" t="str">
        <f t="shared" ref="E4944:G4944" si="3291">+E1463</f>
        <v>DOMICILIARIA 5</v>
      </c>
      <c r="F4944" s="637">
        <f t="shared" si="3291"/>
        <v>6.54</v>
      </c>
      <c r="G4944" s="128">
        <f t="shared" si="3291"/>
        <v>0.7</v>
      </c>
      <c r="H4944" s="750">
        <f t="shared" si="3235"/>
        <v>7.260000000000022E-2</v>
      </c>
      <c r="I4944" s="127"/>
      <c r="J4944" s="750">
        <f t="shared" si="3240"/>
        <v>0.33236280000000096</v>
      </c>
      <c r="L4944" s="1">
        <v>7.260000000000022E-2</v>
      </c>
    </row>
    <row r="4945" spans="1:13">
      <c r="A4945" s="1320"/>
      <c r="B4945" s="1321"/>
      <c r="C4945" s="1321"/>
      <c r="D4945" s="1322"/>
      <c r="E4945" s="119" t="str">
        <f t="shared" ref="E4945:G4945" si="3292">+E1464</f>
        <v>DOMICILIARIA 6</v>
      </c>
      <c r="F4945" s="637">
        <f t="shared" si="3292"/>
        <v>6.43</v>
      </c>
      <c r="G4945" s="128">
        <f t="shared" si="3292"/>
        <v>0.7</v>
      </c>
      <c r="H4945" s="750">
        <f t="shared" si="3235"/>
        <v>7.260000000000022E-2</v>
      </c>
      <c r="I4945" s="127"/>
      <c r="J4945" s="750">
        <f t="shared" si="3240"/>
        <v>0.32677260000000097</v>
      </c>
      <c r="L4945" s="1">
        <v>7.260000000000022E-2</v>
      </c>
    </row>
    <row r="4946" spans="1:13">
      <c r="A4946" s="1320"/>
      <c r="B4946" s="1321"/>
      <c r="C4946" s="1321"/>
      <c r="D4946" s="1322"/>
      <c r="E4946" s="119" t="str">
        <f t="shared" ref="E4946:G4946" si="3293">+E1465</f>
        <v>DOMICILIARIA 7</v>
      </c>
      <c r="F4946" s="637">
        <f t="shared" si="3293"/>
        <v>6.32</v>
      </c>
      <c r="G4946" s="128">
        <f t="shared" si="3293"/>
        <v>0.7</v>
      </c>
      <c r="H4946" s="750">
        <f t="shared" si="3235"/>
        <v>7.260000000000022E-2</v>
      </c>
      <c r="I4946" s="127"/>
      <c r="J4946" s="750">
        <f t="shared" si="3240"/>
        <v>0.32118240000000092</v>
      </c>
      <c r="L4946" s="1">
        <v>7.260000000000022E-2</v>
      </c>
    </row>
    <row r="4947" spans="1:13">
      <c r="A4947" s="1320"/>
      <c r="B4947" s="1321"/>
      <c r="C4947" s="1321"/>
      <c r="D4947" s="1322"/>
      <c r="E4947" s="119" t="str">
        <f t="shared" ref="E4947:G4947" si="3294">+E1466</f>
        <v>P20 A P21</v>
      </c>
      <c r="F4947" s="637">
        <f t="shared" si="3294"/>
        <v>0</v>
      </c>
      <c r="G4947" s="128">
        <f t="shared" si="3294"/>
        <v>0</v>
      </c>
      <c r="H4947" s="750">
        <f t="shared" si="3235"/>
        <v>0</v>
      </c>
      <c r="I4947" s="127"/>
      <c r="J4947" s="750">
        <f t="shared" si="3240"/>
        <v>0</v>
      </c>
      <c r="L4947" s="1">
        <v>-1.6524000000000001</v>
      </c>
      <c r="M4947" s="1">
        <v>-1.6524000000000001</v>
      </c>
    </row>
    <row r="4948" spans="1:13">
      <c r="A4948" s="1320"/>
      <c r="B4948" s="1321"/>
      <c r="C4948" s="1321"/>
      <c r="D4948" s="1322"/>
      <c r="E4948" s="119" t="str">
        <f t="shared" ref="E4948:G4948" si="3295">+E1467</f>
        <v>DOMICILIARIA 1</v>
      </c>
      <c r="F4948" s="637">
        <f t="shared" si="3295"/>
        <v>6.37</v>
      </c>
      <c r="G4948" s="128">
        <f t="shared" si="3295"/>
        <v>0.7</v>
      </c>
      <c r="H4948" s="750">
        <f t="shared" si="3235"/>
        <v>5.7600000000000096E-2</v>
      </c>
      <c r="I4948" s="127"/>
      <c r="J4948" s="750">
        <f t="shared" si="3240"/>
        <v>0.25683840000000041</v>
      </c>
      <c r="L4948" s="1">
        <v>5.7600000000000096E-2</v>
      </c>
    </row>
    <row r="4949" spans="1:13">
      <c r="A4949" s="1320"/>
      <c r="B4949" s="1321"/>
      <c r="C4949" s="1321"/>
      <c r="D4949" s="1322"/>
      <c r="E4949" s="119" t="str">
        <f t="shared" ref="E4949:G4949" si="3296">+E1468</f>
        <v>DOMICILIARIA 2</v>
      </c>
      <c r="F4949" s="637">
        <f t="shared" si="3296"/>
        <v>5.61</v>
      </c>
      <c r="G4949" s="128">
        <f t="shared" si="3296"/>
        <v>0.7</v>
      </c>
      <c r="H4949" s="750">
        <f t="shared" si="3235"/>
        <v>5.7600000000000096E-2</v>
      </c>
      <c r="I4949" s="127"/>
      <c r="J4949" s="750">
        <f t="shared" si="3240"/>
        <v>0.22619520000000037</v>
      </c>
      <c r="L4949" s="1">
        <v>5.7600000000000096E-2</v>
      </c>
    </row>
    <row r="4950" spans="1:13">
      <c r="A4950" s="1320"/>
      <c r="B4950" s="1321"/>
      <c r="C4950" s="1321"/>
      <c r="D4950" s="1322"/>
      <c r="E4950" s="119" t="str">
        <f t="shared" ref="E4950:G4950" si="3297">+E1469</f>
        <v>DOMICILIARIA 3</v>
      </c>
      <c r="F4950" s="637">
        <f t="shared" si="3297"/>
        <v>5.96</v>
      </c>
      <c r="G4950" s="128">
        <f t="shared" si="3297"/>
        <v>0.7</v>
      </c>
      <c r="H4950" s="750">
        <f t="shared" si="3235"/>
        <v>5.7600000000000096E-2</v>
      </c>
      <c r="I4950" s="127"/>
      <c r="J4950" s="750">
        <f t="shared" si="3240"/>
        <v>0.24030720000000039</v>
      </c>
      <c r="L4950" s="1">
        <v>5.7600000000000096E-2</v>
      </c>
    </row>
    <row r="4951" spans="1:13">
      <c r="A4951" s="1320"/>
      <c r="B4951" s="1321"/>
      <c r="C4951" s="1321"/>
      <c r="D4951" s="1322"/>
      <c r="E4951" s="119" t="str">
        <f t="shared" ref="E4951:G4951" si="3298">+E1470</f>
        <v>DOMICILIARIA 4</v>
      </c>
      <c r="F4951" s="637">
        <f t="shared" si="3298"/>
        <v>5.98</v>
      </c>
      <c r="G4951" s="128">
        <f t="shared" si="3298"/>
        <v>0.7</v>
      </c>
      <c r="H4951" s="750">
        <f t="shared" si="3235"/>
        <v>5.7600000000000096E-2</v>
      </c>
      <c r="I4951" s="127"/>
      <c r="J4951" s="750">
        <f t="shared" si="3240"/>
        <v>0.2411136000000004</v>
      </c>
      <c r="L4951" s="1">
        <v>5.7600000000000096E-2</v>
      </c>
    </row>
    <row r="4952" spans="1:13">
      <c r="A4952" s="1320"/>
      <c r="B4952" s="1321"/>
      <c r="C4952" s="1321"/>
      <c r="D4952" s="1322"/>
      <c r="E4952" s="119" t="str">
        <f t="shared" ref="E4952:G4952" si="3299">+E1471</f>
        <v>DOMICILIARIA 5</v>
      </c>
      <c r="F4952" s="637">
        <f t="shared" si="3299"/>
        <v>5.97</v>
      </c>
      <c r="G4952" s="128">
        <f t="shared" si="3299"/>
        <v>0.7</v>
      </c>
      <c r="H4952" s="750">
        <f t="shared" si="3235"/>
        <v>5.7600000000000096E-2</v>
      </c>
      <c r="I4952" s="127"/>
      <c r="J4952" s="750">
        <f t="shared" si="3240"/>
        <v>0.24071040000000035</v>
      </c>
      <c r="L4952" s="1">
        <v>5.7600000000000096E-2</v>
      </c>
    </row>
    <row r="4953" spans="1:13">
      <c r="A4953" s="1320"/>
      <c r="B4953" s="1321"/>
      <c r="C4953" s="1321"/>
      <c r="D4953" s="1322"/>
      <c r="E4953" s="119" t="str">
        <f t="shared" ref="E4953:G4953" si="3300">+E1472</f>
        <v>DOMICILIARIA 6</v>
      </c>
      <c r="F4953" s="637">
        <f t="shared" si="3300"/>
        <v>6.35</v>
      </c>
      <c r="G4953" s="128">
        <f t="shared" si="3300"/>
        <v>0.7</v>
      </c>
      <c r="H4953" s="750">
        <f t="shared" ref="H4953:H5016" si="3301">H1472-0.2-(6*0.0254)-H3214-H4083</f>
        <v>5.7600000000000096E-2</v>
      </c>
      <c r="I4953" s="127"/>
      <c r="J4953" s="750">
        <f t="shared" si="3240"/>
        <v>0.25603200000000037</v>
      </c>
      <c r="L4953" s="1">
        <v>5.7600000000000096E-2</v>
      </c>
    </row>
    <row r="4954" spans="1:13">
      <c r="A4954" s="1320"/>
      <c r="B4954" s="1321"/>
      <c r="C4954" s="1321"/>
      <c r="D4954" s="1322"/>
      <c r="E4954" s="119" t="str">
        <f t="shared" ref="E4954:G4954" si="3302">+E1473</f>
        <v>DOMICILIARIA 7</v>
      </c>
      <c r="F4954" s="637">
        <f t="shared" si="3302"/>
        <v>6.7</v>
      </c>
      <c r="G4954" s="128">
        <f t="shared" si="3302"/>
        <v>0.7</v>
      </c>
      <c r="H4954" s="750">
        <f t="shared" si="3301"/>
        <v>5.7600000000000096E-2</v>
      </c>
      <c r="I4954" s="127"/>
      <c r="J4954" s="750">
        <f t="shared" si="3240"/>
        <v>0.27014400000000044</v>
      </c>
      <c r="L4954" s="1">
        <v>5.7600000000000096E-2</v>
      </c>
    </row>
    <row r="4955" spans="1:13">
      <c r="A4955" s="1320"/>
      <c r="B4955" s="1321"/>
      <c r="C4955" s="1321"/>
      <c r="D4955" s="1322"/>
      <c r="E4955" s="119" t="str">
        <f t="shared" ref="E4955:G4955" si="3303">+E1474</f>
        <v>DOMICILIARIA 8</v>
      </c>
      <c r="F4955" s="637">
        <f t="shared" si="3303"/>
        <v>6.2</v>
      </c>
      <c r="G4955" s="128">
        <f t="shared" si="3303"/>
        <v>0.7</v>
      </c>
      <c r="H4955" s="750">
        <f t="shared" si="3301"/>
        <v>5.7600000000000096E-2</v>
      </c>
      <c r="I4955" s="127"/>
      <c r="J4955" s="750">
        <f t="shared" si="3240"/>
        <v>0.2499840000000004</v>
      </c>
      <c r="L4955" s="1">
        <v>5.7600000000000096E-2</v>
      </c>
    </row>
    <row r="4956" spans="1:13">
      <c r="A4956" s="1320"/>
      <c r="B4956" s="1321"/>
      <c r="C4956" s="1321"/>
      <c r="D4956" s="1322"/>
      <c r="E4956" s="119" t="str">
        <f t="shared" ref="E4956:G4956" si="3304">+E1475</f>
        <v>DOMICILIARIA 9</v>
      </c>
      <c r="F4956" s="637">
        <f t="shared" si="3304"/>
        <v>6.13</v>
      </c>
      <c r="G4956" s="128">
        <f t="shared" si="3304"/>
        <v>0.7</v>
      </c>
      <c r="H4956" s="750">
        <f t="shared" si="3301"/>
        <v>5.7600000000000096E-2</v>
      </c>
      <c r="I4956" s="127"/>
      <c r="J4956" s="750">
        <f t="shared" si="3240"/>
        <v>0.24716160000000037</v>
      </c>
      <c r="L4956" s="1">
        <v>5.7600000000000096E-2</v>
      </c>
    </row>
    <row r="4957" spans="1:13">
      <c r="A4957" s="1320"/>
      <c r="B4957" s="1321"/>
      <c r="C4957" s="1321"/>
      <c r="D4957" s="1322"/>
      <c r="E4957" s="119" t="str">
        <f t="shared" ref="E4957:G4957" si="3305">+E1476</f>
        <v>DOMICILIARIA 10</v>
      </c>
      <c r="F4957" s="637">
        <f t="shared" si="3305"/>
        <v>6.22</v>
      </c>
      <c r="G4957" s="128">
        <f t="shared" si="3305"/>
        <v>0.7</v>
      </c>
      <c r="H4957" s="750">
        <f t="shared" si="3301"/>
        <v>5.7600000000000096E-2</v>
      </c>
      <c r="I4957" s="127"/>
      <c r="J4957" s="750">
        <f t="shared" ref="J4957:J5020" si="3306">+F4957*G4957*H4957</f>
        <v>0.25079040000000036</v>
      </c>
      <c r="L4957" s="1">
        <v>5.7600000000000096E-2</v>
      </c>
    </row>
    <row r="4958" spans="1:13">
      <c r="A4958" s="1320"/>
      <c r="B4958" s="1321"/>
      <c r="C4958" s="1321"/>
      <c r="D4958" s="1322"/>
      <c r="E4958" s="119" t="str">
        <f t="shared" ref="E4958:G4958" si="3307">+E1477</f>
        <v>P21 A P22</v>
      </c>
      <c r="F4958" s="637">
        <f t="shared" si="3307"/>
        <v>0</v>
      </c>
      <c r="G4958" s="128">
        <f t="shared" si="3307"/>
        <v>0</v>
      </c>
      <c r="H4958" s="750">
        <f t="shared" si="3301"/>
        <v>0</v>
      </c>
      <c r="I4958" s="127"/>
      <c r="J4958" s="750">
        <f t="shared" si="3306"/>
        <v>0</v>
      </c>
      <c r="L4958" s="1">
        <v>-1.6524000000000001</v>
      </c>
      <c r="M4958" s="1">
        <v>-1.6524000000000001</v>
      </c>
    </row>
    <row r="4959" spans="1:13">
      <c r="A4959" s="1320"/>
      <c r="B4959" s="1321"/>
      <c r="C4959" s="1321"/>
      <c r="D4959" s="1322"/>
      <c r="E4959" s="119" t="str">
        <f t="shared" ref="E4959:G4959" si="3308">+E1478</f>
        <v>DOMICILIARIA 1</v>
      </c>
      <c r="F4959" s="637">
        <f t="shared" si="3308"/>
        <v>4.72</v>
      </c>
      <c r="G4959" s="128">
        <f t="shared" si="3308"/>
        <v>0.7</v>
      </c>
      <c r="H4959" s="750">
        <f t="shared" si="3301"/>
        <v>9.9999999999988987E-5</v>
      </c>
      <c r="I4959" s="127"/>
      <c r="J4959" s="750">
        <f t="shared" si="3306"/>
        <v>3.3039999999996358E-4</v>
      </c>
      <c r="L4959" s="1">
        <v>9.9999999999988987E-5</v>
      </c>
    </row>
    <row r="4960" spans="1:13">
      <c r="A4960" s="1320"/>
      <c r="B4960" s="1321"/>
      <c r="C4960" s="1321"/>
      <c r="D4960" s="1322"/>
      <c r="E4960" s="119" t="str">
        <f t="shared" ref="E4960:G4960" si="3309">+E1479</f>
        <v>DOMICILIARIA 2</v>
      </c>
      <c r="F4960" s="637">
        <f t="shared" si="3309"/>
        <v>5.52</v>
      </c>
      <c r="G4960" s="128">
        <f t="shared" si="3309"/>
        <v>0.7</v>
      </c>
      <c r="H4960" s="750">
        <f t="shared" si="3301"/>
        <v>9.9999999999988987E-5</v>
      </c>
      <c r="I4960" s="127"/>
      <c r="J4960" s="750">
        <f t="shared" si="3306"/>
        <v>3.863999999999574E-4</v>
      </c>
      <c r="L4960" s="1">
        <v>9.9999999999988987E-5</v>
      </c>
    </row>
    <row r="4961" spans="1:12">
      <c r="A4961" s="1320"/>
      <c r="B4961" s="1321"/>
      <c r="C4961" s="1321"/>
      <c r="D4961" s="1322"/>
      <c r="E4961" s="119" t="str">
        <f t="shared" ref="E4961:G4961" si="3310">+E1480</f>
        <v>DOMICILIARIA 3</v>
      </c>
      <c r="F4961" s="637">
        <f t="shared" si="3310"/>
        <v>4.34</v>
      </c>
      <c r="G4961" s="128">
        <f t="shared" si="3310"/>
        <v>0.7</v>
      </c>
      <c r="H4961" s="750">
        <f t="shared" si="3301"/>
        <v>9.9999999999988987E-5</v>
      </c>
      <c r="I4961" s="127"/>
      <c r="J4961" s="750">
        <f t="shared" si="3306"/>
        <v>3.0379999999996651E-4</v>
      </c>
      <c r="L4961" s="1">
        <v>9.9999999999988987E-5</v>
      </c>
    </row>
    <row r="4962" spans="1:12">
      <c r="A4962" s="1320"/>
      <c r="B4962" s="1321"/>
      <c r="C4962" s="1321"/>
      <c r="D4962" s="1322"/>
      <c r="E4962" s="119" t="str">
        <f t="shared" ref="E4962:G4962" si="3311">+E1481</f>
        <v>DOMICILIARIA 4</v>
      </c>
      <c r="F4962" s="637">
        <f t="shared" si="3311"/>
        <v>5.43</v>
      </c>
      <c r="G4962" s="128">
        <f t="shared" si="3311"/>
        <v>0.7</v>
      </c>
      <c r="H4962" s="750">
        <f t="shared" si="3301"/>
        <v>9.9999999999988987E-5</v>
      </c>
      <c r="I4962" s="127"/>
      <c r="J4962" s="750">
        <f t="shared" si="3306"/>
        <v>3.8009999999995812E-4</v>
      </c>
      <c r="L4962" s="1">
        <v>9.9999999999988987E-5</v>
      </c>
    </row>
    <row r="4963" spans="1:12">
      <c r="A4963" s="1320"/>
      <c r="B4963" s="1321"/>
      <c r="C4963" s="1321"/>
      <c r="D4963" s="1322"/>
      <c r="E4963" s="119" t="str">
        <f t="shared" ref="E4963:G4963" si="3312">+E1482</f>
        <v>DOMICILIARIA 5</v>
      </c>
      <c r="F4963" s="637">
        <f t="shared" si="3312"/>
        <v>4.4000000000000004</v>
      </c>
      <c r="G4963" s="128">
        <f t="shared" si="3312"/>
        <v>0.7</v>
      </c>
      <c r="H4963" s="750">
        <f t="shared" si="3301"/>
        <v>9.9999999999988987E-5</v>
      </c>
      <c r="I4963" s="127"/>
      <c r="J4963" s="750">
        <f t="shared" si="3306"/>
        <v>3.0799999999996607E-4</v>
      </c>
      <c r="L4963" s="1">
        <v>9.9999999999988987E-5</v>
      </c>
    </row>
    <row r="4964" spans="1:12">
      <c r="A4964" s="1320"/>
      <c r="B4964" s="1321"/>
      <c r="C4964" s="1321"/>
      <c r="D4964" s="1322"/>
      <c r="E4964" s="119" t="str">
        <f t="shared" ref="E4964:G4964" si="3313">+E1483</f>
        <v>DOMICILIARIA 6</v>
      </c>
      <c r="F4964" s="637">
        <f t="shared" si="3313"/>
        <v>5.49</v>
      </c>
      <c r="G4964" s="128">
        <f t="shared" si="3313"/>
        <v>0.7</v>
      </c>
      <c r="H4964" s="750">
        <f t="shared" si="3301"/>
        <v>9.9999999999988987E-5</v>
      </c>
      <c r="I4964" s="127"/>
      <c r="J4964" s="750">
        <f t="shared" si="3306"/>
        <v>3.8429999999995768E-4</v>
      </c>
      <c r="L4964" s="1">
        <v>9.9999999999988987E-5</v>
      </c>
    </row>
    <row r="4965" spans="1:12">
      <c r="A4965" s="1320"/>
      <c r="B4965" s="1321"/>
      <c r="C4965" s="1321"/>
      <c r="D4965" s="1322"/>
      <c r="E4965" s="119" t="str">
        <f t="shared" ref="E4965:G4965" si="3314">+E1484</f>
        <v>DOMICILIARIA 7</v>
      </c>
      <c r="F4965" s="637">
        <f t="shared" si="3314"/>
        <v>4.5</v>
      </c>
      <c r="G4965" s="128">
        <f t="shared" si="3314"/>
        <v>0.7</v>
      </c>
      <c r="H4965" s="750">
        <f t="shared" si="3301"/>
        <v>9.9999999999988987E-5</v>
      </c>
      <c r="I4965" s="127"/>
      <c r="J4965" s="750">
        <f t="shared" si="3306"/>
        <v>3.1499999999996532E-4</v>
      </c>
      <c r="L4965" s="1">
        <v>9.9999999999988987E-5</v>
      </c>
    </row>
    <row r="4966" spans="1:12">
      <c r="A4966" s="1320"/>
      <c r="B4966" s="1321"/>
      <c r="C4966" s="1321"/>
      <c r="D4966" s="1322"/>
      <c r="E4966" s="119" t="str">
        <f t="shared" ref="E4966:G4966" si="3315">+E1485</f>
        <v>DOMICILIARIA 8</v>
      </c>
      <c r="F4966" s="637">
        <f t="shared" si="3315"/>
        <v>4.99</v>
      </c>
      <c r="G4966" s="128">
        <f t="shared" si="3315"/>
        <v>0.7</v>
      </c>
      <c r="H4966" s="750">
        <f t="shared" si="3301"/>
        <v>9.9999999999988987E-5</v>
      </c>
      <c r="I4966" s="127"/>
      <c r="J4966" s="750">
        <f t="shared" si="3306"/>
        <v>3.4929999999996154E-4</v>
      </c>
      <c r="L4966" s="1">
        <v>9.9999999999988987E-5</v>
      </c>
    </row>
    <row r="4967" spans="1:12">
      <c r="A4967" s="1320"/>
      <c r="B4967" s="1321"/>
      <c r="C4967" s="1321"/>
      <c r="D4967" s="1322"/>
      <c r="E4967" s="119" t="str">
        <f t="shared" ref="E4967:G4967" si="3316">+E1486</f>
        <v>DOMICILIARIA 9</v>
      </c>
      <c r="F4967" s="637">
        <f t="shared" si="3316"/>
        <v>4.9400000000000004</v>
      </c>
      <c r="G4967" s="128">
        <f t="shared" si="3316"/>
        <v>0.7</v>
      </c>
      <c r="H4967" s="750">
        <f t="shared" si="3301"/>
        <v>9.9999999999988987E-5</v>
      </c>
      <c r="I4967" s="127"/>
      <c r="J4967" s="750">
        <f t="shared" si="3306"/>
        <v>3.4579999999996195E-4</v>
      </c>
      <c r="L4967" s="1">
        <v>9.9999999999988987E-5</v>
      </c>
    </row>
    <row r="4968" spans="1:12">
      <c r="A4968" s="1320"/>
      <c r="B4968" s="1321"/>
      <c r="C4968" s="1321"/>
      <c r="D4968" s="1322"/>
      <c r="E4968" s="119" t="str">
        <f t="shared" ref="E4968:G4968" si="3317">+E1487</f>
        <v>DOMICILIARIA 10</v>
      </c>
      <c r="F4968" s="637">
        <f t="shared" si="3317"/>
        <v>5.58</v>
      </c>
      <c r="G4968" s="128">
        <f t="shared" si="3317"/>
        <v>0.7</v>
      </c>
      <c r="H4968" s="750">
        <f t="shared" si="3301"/>
        <v>9.9999999999988987E-5</v>
      </c>
      <c r="I4968" s="127"/>
      <c r="J4968" s="750">
        <f t="shared" si="3306"/>
        <v>3.9059999999995696E-4</v>
      </c>
      <c r="L4968" s="1">
        <v>9.9999999999988987E-5</v>
      </c>
    </row>
    <row r="4969" spans="1:12">
      <c r="A4969" s="1320"/>
      <c r="B4969" s="1321"/>
      <c r="C4969" s="1321"/>
      <c r="D4969" s="1322"/>
      <c r="E4969" s="119" t="str">
        <f t="shared" ref="E4969:G4969" si="3318">+E1488</f>
        <v>DOMICILIARIA 11</v>
      </c>
      <c r="F4969" s="637">
        <f t="shared" si="3318"/>
        <v>5.01</v>
      </c>
      <c r="G4969" s="128">
        <f t="shared" si="3318"/>
        <v>0.7</v>
      </c>
      <c r="H4969" s="750">
        <f t="shared" si="3301"/>
        <v>9.9999999999988987E-5</v>
      </c>
      <c r="I4969" s="127"/>
      <c r="J4969" s="750">
        <f t="shared" si="3306"/>
        <v>3.5069999999996136E-4</v>
      </c>
      <c r="L4969" s="1">
        <v>9.9999999999988987E-5</v>
      </c>
    </row>
    <row r="4970" spans="1:12">
      <c r="A4970" s="1320"/>
      <c r="B4970" s="1321"/>
      <c r="C4970" s="1321"/>
      <c r="D4970" s="1322"/>
      <c r="E4970" s="119" t="str">
        <f t="shared" ref="E4970:G4970" si="3319">+E1489</f>
        <v>DOMICILIARIA 12</v>
      </c>
      <c r="F4970" s="637">
        <f t="shared" si="3319"/>
        <v>6.18</v>
      </c>
      <c r="G4970" s="128">
        <f t="shared" si="3319"/>
        <v>0.7</v>
      </c>
      <c r="H4970" s="750">
        <f t="shared" si="3301"/>
        <v>9.9999999999988987E-5</v>
      </c>
      <c r="I4970" s="127"/>
      <c r="J4970" s="750">
        <f t="shared" si="3306"/>
        <v>4.3259999999995229E-4</v>
      </c>
      <c r="L4970" s="1">
        <v>9.9999999999988987E-5</v>
      </c>
    </row>
    <row r="4971" spans="1:12">
      <c r="A4971" s="1320"/>
      <c r="B4971" s="1321"/>
      <c r="C4971" s="1321"/>
      <c r="D4971" s="1322"/>
      <c r="E4971" s="119" t="str">
        <f t="shared" ref="E4971:G4971" si="3320">+E1490</f>
        <v>DOMICILIARIA 13</v>
      </c>
      <c r="F4971" s="637">
        <f t="shared" si="3320"/>
        <v>6.16</v>
      </c>
      <c r="G4971" s="128">
        <f t="shared" si="3320"/>
        <v>0.7</v>
      </c>
      <c r="H4971" s="750">
        <f t="shared" si="3301"/>
        <v>9.9999999999988987E-5</v>
      </c>
      <c r="I4971" s="127"/>
      <c r="J4971" s="750">
        <f t="shared" si="3306"/>
        <v>4.3119999999995242E-4</v>
      </c>
      <c r="L4971" s="1">
        <v>9.9999999999988987E-5</v>
      </c>
    </row>
    <row r="4972" spans="1:12">
      <c r="A4972" s="1320"/>
      <c r="B4972" s="1321"/>
      <c r="C4972" s="1321"/>
      <c r="D4972" s="1322"/>
      <c r="E4972" s="119" t="str">
        <f t="shared" ref="E4972:G4972" si="3321">+E1491</f>
        <v>DOMICILIARIA 14</v>
      </c>
      <c r="F4972" s="637">
        <f t="shared" si="3321"/>
        <v>4.88</v>
      </c>
      <c r="G4972" s="128">
        <f t="shared" si="3321"/>
        <v>0.7</v>
      </c>
      <c r="H4972" s="750">
        <f t="shared" si="3301"/>
        <v>9.9999999999988987E-5</v>
      </c>
      <c r="I4972" s="127"/>
      <c r="J4972" s="750">
        <f t="shared" si="3306"/>
        <v>3.4159999999996239E-4</v>
      </c>
      <c r="L4972" s="1">
        <v>9.9999999999988987E-5</v>
      </c>
    </row>
    <row r="4973" spans="1:12">
      <c r="A4973" s="1320"/>
      <c r="B4973" s="1321"/>
      <c r="C4973" s="1321"/>
      <c r="D4973" s="1322"/>
      <c r="E4973" s="119" t="str">
        <f t="shared" ref="E4973:G4973" si="3322">+E1492</f>
        <v>DOMICILIARIA 15</v>
      </c>
      <c r="F4973" s="637">
        <f t="shared" si="3322"/>
        <v>5.79</v>
      </c>
      <c r="G4973" s="128">
        <f t="shared" si="3322"/>
        <v>0.7</v>
      </c>
      <c r="H4973" s="750">
        <f t="shared" si="3301"/>
        <v>9.9999999999988987E-5</v>
      </c>
      <c r="I4973" s="127"/>
      <c r="J4973" s="750">
        <f t="shared" si="3306"/>
        <v>4.0529999999995537E-4</v>
      </c>
      <c r="L4973" s="1">
        <v>9.9999999999988987E-5</v>
      </c>
    </row>
    <row r="4974" spans="1:12">
      <c r="A4974" s="1320"/>
      <c r="B4974" s="1321"/>
      <c r="C4974" s="1321"/>
      <c r="D4974" s="1322"/>
      <c r="E4974" s="119" t="str">
        <f t="shared" ref="E4974:G4974" si="3323">+E1493</f>
        <v>DOMICILIARIA 16</v>
      </c>
      <c r="F4974" s="637">
        <f t="shared" si="3323"/>
        <v>4.84</v>
      </c>
      <c r="G4974" s="128">
        <f t="shared" si="3323"/>
        <v>0.7</v>
      </c>
      <c r="H4974" s="750">
        <f t="shared" si="3301"/>
        <v>9.9999999999988987E-5</v>
      </c>
      <c r="I4974" s="127"/>
      <c r="J4974" s="750">
        <f t="shared" si="3306"/>
        <v>3.387999999999627E-4</v>
      </c>
      <c r="L4974" s="1">
        <v>9.9999999999988987E-5</v>
      </c>
    </row>
    <row r="4975" spans="1:12">
      <c r="A4975" s="1320"/>
      <c r="B4975" s="1321"/>
      <c r="C4975" s="1321"/>
      <c r="D4975" s="1322"/>
      <c r="E4975" s="119" t="str">
        <f t="shared" ref="E4975:G4975" si="3324">+E1494</f>
        <v>DOMICILIARIA 17</v>
      </c>
      <c r="F4975" s="637">
        <f t="shared" si="3324"/>
        <v>5.49</v>
      </c>
      <c r="G4975" s="128">
        <f t="shared" si="3324"/>
        <v>0.7</v>
      </c>
      <c r="H4975" s="750">
        <f t="shared" si="3301"/>
        <v>9.9999999999988987E-5</v>
      </c>
      <c r="I4975" s="127"/>
      <c r="J4975" s="750">
        <f t="shared" si="3306"/>
        <v>3.8429999999995768E-4</v>
      </c>
      <c r="L4975" s="1">
        <v>9.9999999999988987E-5</v>
      </c>
    </row>
    <row r="4976" spans="1:12">
      <c r="A4976" s="1320"/>
      <c r="B4976" s="1321"/>
      <c r="C4976" s="1321"/>
      <c r="D4976" s="1322"/>
      <c r="E4976" s="119" t="str">
        <f t="shared" ref="E4976:G4976" si="3325">+E1495</f>
        <v>DOMICILIARIA 18</v>
      </c>
      <c r="F4976" s="637">
        <f t="shared" si="3325"/>
        <v>4.95</v>
      </c>
      <c r="G4976" s="128">
        <f t="shared" si="3325"/>
        <v>0.7</v>
      </c>
      <c r="H4976" s="750">
        <f t="shared" si="3301"/>
        <v>9.9999999999988987E-5</v>
      </c>
      <c r="I4976" s="127"/>
      <c r="J4976" s="750">
        <f t="shared" si="3306"/>
        <v>3.464999999999618E-4</v>
      </c>
      <c r="L4976" s="1">
        <v>9.9999999999988987E-5</v>
      </c>
    </row>
    <row r="4977" spans="1:13">
      <c r="A4977" s="1320"/>
      <c r="B4977" s="1321"/>
      <c r="C4977" s="1321"/>
      <c r="D4977" s="1322"/>
      <c r="E4977" s="119" t="str">
        <f t="shared" ref="E4977:G4977" si="3326">+E1496</f>
        <v>P22 A P23</v>
      </c>
      <c r="F4977" s="637">
        <f t="shared" si="3326"/>
        <v>0</v>
      </c>
      <c r="G4977" s="128">
        <f t="shared" si="3326"/>
        <v>0</v>
      </c>
      <c r="H4977" s="750">
        <f t="shared" si="3301"/>
        <v>0</v>
      </c>
      <c r="I4977" s="127"/>
      <c r="J4977" s="750">
        <f t="shared" si="3306"/>
        <v>0</v>
      </c>
      <c r="L4977" s="1">
        <v>-1.6524000000000001</v>
      </c>
      <c r="M4977" s="1">
        <v>-1.6524000000000001</v>
      </c>
    </row>
    <row r="4978" spans="1:13">
      <c r="A4978" s="1320"/>
      <c r="B4978" s="1321"/>
      <c r="C4978" s="1321"/>
      <c r="D4978" s="1322"/>
      <c r="E4978" s="119" t="str">
        <f t="shared" ref="E4978:G4978" si="3327">+E1497</f>
        <v>DOMICILIARIA 1</v>
      </c>
      <c r="F4978" s="637">
        <f t="shared" si="3327"/>
        <v>5.07</v>
      </c>
      <c r="G4978" s="128">
        <f t="shared" si="3327"/>
        <v>0.7</v>
      </c>
      <c r="H4978" s="750">
        <f t="shared" si="3301"/>
        <v>2.7600000000000291E-2</v>
      </c>
      <c r="I4978" s="127"/>
      <c r="J4978" s="750">
        <f t="shared" si="3306"/>
        <v>9.7952400000001036E-2</v>
      </c>
      <c r="L4978" s="1">
        <v>2.7600000000000291E-2</v>
      </c>
    </row>
    <row r="4979" spans="1:13">
      <c r="A4979" s="1320"/>
      <c r="B4979" s="1321"/>
      <c r="C4979" s="1321"/>
      <c r="D4979" s="1322"/>
      <c r="E4979" s="119" t="str">
        <f t="shared" ref="E4979:G4979" si="3328">+E1498</f>
        <v>DOMICILIARIA 2</v>
      </c>
      <c r="F4979" s="637">
        <f t="shared" si="3328"/>
        <v>4.33</v>
      </c>
      <c r="G4979" s="128">
        <f t="shared" si="3328"/>
        <v>0.7</v>
      </c>
      <c r="H4979" s="750">
        <f t="shared" si="3301"/>
        <v>2.7600000000000291E-2</v>
      </c>
      <c r="I4979" s="127"/>
      <c r="J4979" s="750">
        <f t="shared" si="3306"/>
        <v>8.3655600000000871E-2</v>
      </c>
      <c r="L4979" s="1">
        <v>2.7600000000000291E-2</v>
      </c>
    </row>
    <row r="4980" spans="1:13">
      <c r="A4980" s="1320"/>
      <c r="B4980" s="1321"/>
      <c r="C4980" s="1321"/>
      <c r="D4980" s="1322"/>
      <c r="E4980" s="119" t="str">
        <f t="shared" ref="E4980:G4980" si="3329">+E1499</f>
        <v>DOMICILIARIA 3</v>
      </c>
      <c r="F4980" s="637">
        <f t="shared" si="3329"/>
        <v>4.6900000000000004</v>
      </c>
      <c r="G4980" s="128">
        <f t="shared" si="3329"/>
        <v>0.7</v>
      </c>
      <c r="H4980" s="750">
        <f t="shared" si="3301"/>
        <v>2.7600000000000291E-2</v>
      </c>
      <c r="I4980" s="127"/>
      <c r="J4980" s="750">
        <f t="shared" si="3306"/>
        <v>9.0610800000000949E-2</v>
      </c>
      <c r="L4980" s="1">
        <v>2.7600000000000291E-2</v>
      </c>
    </row>
    <row r="4981" spans="1:13">
      <c r="A4981" s="1320"/>
      <c r="B4981" s="1321"/>
      <c r="C4981" s="1321"/>
      <c r="D4981" s="1322"/>
      <c r="E4981" s="119" t="str">
        <f t="shared" ref="E4981:G4981" si="3330">+E1500</f>
        <v>DOMICILIARIA 4</v>
      </c>
      <c r="F4981" s="637">
        <f t="shared" si="3330"/>
        <v>4.62</v>
      </c>
      <c r="G4981" s="128">
        <f t="shared" si="3330"/>
        <v>0.7</v>
      </c>
      <c r="H4981" s="750">
        <f t="shared" si="3301"/>
        <v>2.7600000000000291E-2</v>
      </c>
      <c r="I4981" s="127"/>
      <c r="J4981" s="750">
        <f t="shared" si="3306"/>
        <v>8.9258400000000945E-2</v>
      </c>
      <c r="L4981" s="1">
        <v>2.7600000000000291E-2</v>
      </c>
    </row>
    <row r="4982" spans="1:13">
      <c r="A4982" s="1320"/>
      <c r="B4982" s="1321"/>
      <c r="C4982" s="1321"/>
      <c r="D4982" s="1322"/>
      <c r="E4982" s="119" t="str">
        <f t="shared" ref="E4982:G4982" si="3331">+E1501</f>
        <v>DOMICILIARIA 5</v>
      </c>
      <c r="F4982" s="637">
        <f t="shared" si="3331"/>
        <v>4.3099999999999996</v>
      </c>
      <c r="G4982" s="128">
        <f t="shared" si="3331"/>
        <v>0.7</v>
      </c>
      <c r="H4982" s="750">
        <f t="shared" si="3301"/>
        <v>2.7600000000000291E-2</v>
      </c>
      <c r="I4982" s="127"/>
      <c r="J4982" s="750">
        <f t="shared" si="3306"/>
        <v>8.3269200000000862E-2</v>
      </c>
      <c r="L4982" s="1">
        <v>2.7600000000000291E-2</v>
      </c>
    </row>
    <row r="4983" spans="1:13">
      <c r="A4983" s="1320"/>
      <c r="B4983" s="1321"/>
      <c r="C4983" s="1321"/>
      <c r="D4983" s="1322"/>
      <c r="E4983" s="119" t="str">
        <f t="shared" ref="E4983:G4983" si="3332">+E1502</f>
        <v>DOMICILIARIA 6</v>
      </c>
      <c r="F4983" s="637">
        <f t="shared" si="3332"/>
        <v>6.6</v>
      </c>
      <c r="G4983" s="128">
        <f t="shared" si="3332"/>
        <v>0.7</v>
      </c>
      <c r="H4983" s="750">
        <f t="shared" si="3301"/>
        <v>2.7600000000000291E-2</v>
      </c>
      <c r="I4983" s="127"/>
      <c r="J4983" s="750">
        <f t="shared" si="3306"/>
        <v>0.12751200000000132</v>
      </c>
      <c r="L4983" s="1">
        <v>2.7600000000000291E-2</v>
      </c>
    </row>
    <row r="4984" spans="1:13">
      <c r="A4984" s="1320"/>
      <c r="B4984" s="1321"/>
      <c r="C4984" s="1321"/>
      <c r="D4984" s="1322"/>
      <c r="E4984" s="119" t="str">
        <f t="shared" ref="E4984:G4984" si="3333">+E1503</f>
        <v>DOMICILIARIA 7</v>
      </c>
      <c r="F4984" s="637">
        <f t="shared" si="3333"/>
        <v>4.45</v>
      </c>
      <c r="G4984" s="128">
        <f t="shared" si="3333"/>
        <v>0.7</v>
      </c>
      <c r="H4984" s="750">
        <f t="shared" si="3301"/>
        <v>2.7600000000000291E-2</v>
      </c>
      <c r="I4984" s="127"/>
      <c r="J4984" s="750">
        <f t="shared" si="3306"/>
        <v>8.5974000000000897E-2</v>
      </c>
      <c r="L4984" s="1">
        <v>2.7600000000000291E-2</v>
      </c>
    </row>
    <row r="4985" spans="1:13">
      <c r="A4985" s="1320"/>
      <c r="B4985" s="1321"/>
      <c r="C4985" s="1321"/>
      <c r="D4985" s="1322"/>
      <c r="E4985" s="119" t="str">
        <f t="shared" ref="E4985:G4985" si="3334">+E1504</f>
        <v>DOMICILIARIA 8</v>
      </c>
      <c r="F4985" s="637">
        <f t="shared" si="3334"/>
        <v>4.53</v>
      </c>
      <c r="G4985" s="128">
        <f t="shared" si="3334"/>
        <v>0.7</v>
      </c>
      <c r="H4985" s="750">
        <f t="shared" si="3301"/>
        <v>2.7600000000000291E-2</v>
      </c>
      <c r="I4985" s="127"/>
      <c r="J4985" s="750">
        <f t="shared" si="3306"/>
        <v>8.7519600000000919E-2</v>
      </c>
      <c r="L4985" s="1">
        <v>2.7600000000000291E-2</v>
      </c>
    </row>
    <row r="4986" spans="1:13">
      <c r="A4986" s="1320"/>
      <c r="B4986" s="1321"/>
      <c r="C4986" s="1321"/>
      <c r="D4986" s="1322"/>
      <c r="E4986" s="119" t="str">
        <f t="shared" ref="E4986:G4986" si="3335">+E1505</f>
        <v>DOMICILIARIA 9</v>
      </c>
      <c r="F4986" s="637">
        <f t="shared" si="3335"/>
        <v>6.74</v>
      </c>
      <c r="G4986" s="128">
        <f t="shared" si="3335"/>
        <v>0.7</v>
      </c>
      <c r="H4986" s="750">
        <f t="shared" si="3301"/>
        <v>2.7600000000000291E-2</v>
      </c>
      <c r="I4986" s="127"/>
      <c r="J4986" s="750">
        <f t="shared" si="3306"/>
        <v>0.13021680000000138</v>
      </c>
      <c r="L4986" s="1">
        <v>2.7600000000000291E-2</v>
      </c>
    </row>
    <row r="4987" spans="1:13">
      <c r="A4987" s="1320"/>
      <c r="B4987" s="1321"/>
      <c r="C4987" s="1321"/>
      <c r="D4987" s="1322"/>
      <c r="E4987" s="119" t="str">
        <f t="shared" ref="E4987:G4987" si="3336">+E1506</f>
        <v>DOMICILIARIA 10</v>
      </c>
      <c r="F4987" s="637">
        <f t="shared" si="3336"/>
        <v>4.53</v>
      </c>
      <c r="G4987" s="128">
        <f t="shared" si="3336"/>
        <v>0.7</v>
      </c>
      <c r="H4987" s="750">
        <f t="shared" si="3301"/>
        <v>2.7600000000000291E-2</v>
      </c>
      <c r="I4987" s="127"/>
      <c r="J4987" s="750">
        <f t="shared" si="3306"/>
        <v>8.7519600000000919E-2</v>
      </c>
      <c r="L4987" s="1">
        <v>2.7600000000000291E-2</v>
      </c>
    </row>
    <row r="4988" spans="1:13">
      <c r="A4988" s="1320"/>
      <c r="B4988" s="1321"/>
      <c r="C4988" s="1321"/>
      <c r="D4988" s="1322"/>
      <c r="E4988" s="119" t="str">
        <f t="shared" ref="E4988:G4988" si="3337">+E1507</f>
        <v>DOMICILIARIA 11</v>
      </c>
      <c r="F4988" s="637">
        <f t="shared" si="3337"/>
        <v>6.71</v>
      </c>
      <c r="G4988" s="128">
        <f t="shared" si="3337"/>
        <v>0.7</v>
      </c>
      <c r="H4988" s="750">
        <f t="shared" si="3301"/>
        <v>2.7600000000000291E-2</v>
      </c>
      <c r="I4988" s="127"/>
      <c r="J4988" s="750">
        <f t="shared" si="3306"/>
        <v>0.12963720000000137</v>
      </c>
      <c r="L4988" s="1">
        <v>2.7600000000000291E-2</v>
      </c>
    </row>
    <row r="4989" spans="1:13">
      <c r="A4989" s="1320"/>
      <c r="B4989" s="1321"/>
      <c r="C4989" s="1321"/>
      <c r="D4989" s="1322"/>
      <c r="E4989" s="119" t="str">
        <f t="shared" ref="E4989:G4989" si="3338">+E1508</f>
        <v>DOMICILIARIA 12</v>
      </c>
      <c r="F4989" s="637">
        <f t="shared" si="3338"/>
        <v>4.53</v>
      </c>
      <c r="G4989" s="128">
        <f t="shared" si="3338"/>
        <v>0.7</v>
      </c>
      <c r="H4989" s="750">
        <f t="shared" si="3301"/>
        <v>2.7600000000000291E-2</v>
      </c>
      <c r="I4989" s="127"/>
      <c r="J4989" s="750">
        <f t="shared" si="3306"/>
        <v>8.7519600000000919E-2</v>
      </c>
      <c r="L4989" s="1">
        <v>2.7600000000000291E-2</v>
      </c>
    </row>
    <row r="4990" spans="1:13">
      <c r="A4990" s="1320"/>
      <c r="B4990" s="1321"/>
      <c r="C4990" s="1321"/>
      <c r="D4990" s="1322"/>
      <c r="E4990" s="119" t="str">
        <f t="shared" ref="E4990:G4990" si="3339">+E1509</f>
        <v>P23 A P24</v>
      </c>
      <c r="F4990" s="637">
        <f t="shared" si="3339"/>
        <v>0</v>
      </c>
      <c r="G4990" s="128">
        <f t="shared" si="3339"/>
        <v>0</v>
      </c>
      <c r="H4990" s="750">
        <f t="shared" si="3301"/>
        <v>0</v>
      </c>
      <c r="I4990" s="127"/>
      <c r="J4990" s="750">
        <f t="shared" si="3306"/>
        <v>0</v>
      </c>
      <c r="L4990" s="1">
        <v>-1.6524000000000001</v>
      </c>
      <c r="M4990" s="1">
        <v>-1.6524000000000001</v>
      </c>
    </row>
    <row r="4991" spans="1:13">
      <c r="A4991" s="1320"/>
      <c r="B4991" s="1321"/>
      <c r="C4991" s="1321"/>
      <c r="D4991" s="1322"/>
      <c r="E4991" s="119" t="str">
        <f t="shared" ref="E4991:G4991" si="3340">+E1510</f>
        <v>P24 A P25</v>
      </c>
      <c r="F4991" s="637">
        <f t="shared" si="3340"/>
        <v>0</v>
      </c>
      <c r="G4991" s="128">
        <f t="shared" si="3340"/>
        <v>0</v>
      </c>
      <c r="H4991" s="750">
        <f t="shared" si="3301"/>
        <v>0</v>
      </c>
      <c r="I4991" s="127"/>
      <c r="J4991" s="750">
        <f t="shared" si="3306"/>
        <v>0</v>
      </c>
      <c r="L4991" s="1">
        <v>-1.6524000000000001</v>
      </c>
      <c r="M4991" s="1">
        <v>-1.6524000000000001</v>
      </c>
    </row>
    <row r="4992" spans="1:13">
      <c r="A4992" s="1320"/>
      <c r="B4992" s="1321"/>
      <c r="C4992" s="1321"/>
      <c r="D4992" s="1322"/>
      <c r="E4992" s="119" t="str">
        <f t="shared" ref="E4992:G4992" si="3341">+E1511</f>
        <v>DOMICILIARIA 1</v>
      </c>
      <c r="F4992" s="637">
        <f t="shared" si="3341"/>
        <v>4.1500000000000004</v>
      </c>
      <c r="G4992" s="128">
        <f t="shared" si="3341"/>
        <v>0.7</v>
      </c>
      <c r="H4992" s="750">
        <f t="shared" si="3301"/>
        <v>1.010000000000022E-2</v>
      </c>
      <c r="I4992" s="127"/>
      <c r="J4992" s="750">
        <f t="shared" si="3306"/>
        <v>2.934050000000064E-2</v>
      </c>
      <c r="L4992" s="1">
        <v>1.010000000000022E-2</v>
      </c>
    </row>
    <row r="4993" spans="1:13">
      <c r="A4993" s="1320"/>
      <c r="B4993" s="1321"/>
      <c r="C4993" s="1321"/>
      <c r="D4993" s="1322"/>
      <c r="E4993" s="119" t="str">
        <f t="shared" ref="E4993:G4993" si="3342">+E1512</f>
        <v>DOMICILIARIA 2</v>
      </c>
      <c r="F4993" s="637">
        <f t="shared" si="3342"/>
        <v>5.32</v>
      </c>
      <c r="G4993" s="128">
        <f t="shared" si="3342"/>
        <v>0.7</v>
      </c>
      <c r="H4993" s="750">
        <f t="shared" si="3301"/>
        <v>1.010000000000022E-2</v>
      </c>
      <c r="I4993" s="127"/>
      <c r="J4993" s="750">
        <f t="shared" si="3306"/>
        <v>3.7612400000000816E-2</v>
      </c>
      <c r="L4993" s="1">
        <v>1.010000000000022E-2</v>
      </c>
    </row>
    <row r="4994" spans="1:13">
      <c r="A4994" s="1320"/>
      <c r="B4994" s="1321"/>
      <c r="C4994" s="1321"/>
      <c r="D4994" s="1322"/>
      <c r="E4994" s="119" t="str">
        <f t="shared" ref="E4994:G4994" si="3343">+E1513</f>
        <v>DOMICILIARIA 3</v>
      </c>
      <c r="F4994" s="637">
        <f t="shared" si="3343"/>
        <v>4.87</v>
      </c>
      <c r="G4994" s="128">
        <f t="shared" si="3343"/>
        <v>0.7</v>
      </c>
      <c r="H4994" s="750">
        <f t="shared" si="3301"/>
        <v>1.010000000000022E-2</v>
      </c>
      <c r="I4994" s="127"/>
      <c r="J4994" s="750">
        <f t="shared" si="3306"/>
        <v>3.443090000000075E-2</v>
      </c>
      <c r="L4994" s="1">
        <v>1.010000000000022E-2</v>
      </c>
    </row>
    <row r="4995" spans="1:13">
      <c r="A4995" s="1320"/>
      <c r="B4995" s="1321"/>
      <c r="C4995" s="1321"/>
      <c r="D4995" s="1322"/>
      <c r="E4995" s="119" t="str">
        <f t="shared" ref="E4995:G4995" si="3344">+E1514</f>
        <v>DOMICILIARIA 4</v>
      </c>
      <c r="F4995" s="637">
        <f t="shared" si="3344"/>
        <v>4.8</v>
      </c>
      <c r="G4995" s="128">
        <f t="shared" si="3344"/>
        <v>0.7</v>
      </c>
      <c r="H4995" s="750">
        <f t="shared" si="3301"/>
        <v>1.010000000000022E-2</v>
      </c>
      <c r="I4995" s="127"/>
      <c r="J4995" s="750">
        <f t="shared" si="3306"/>
        <v>3.3936000000000736E-2</v>
      </c>
      <c r="L4995" s="1">
        <v>1.010000000000022E-2</v>
      </c>
    </row>
    <row r="4996" spans="1:13">
      <c r="A4996" s="1320"/>
      <c r="B4996" s="1321"/>
      <c r="C4996" s="1321"/>
      <c r="D4996" s="1322"/>
      <c r="E4996" s="119" t="str">
        <f t="shared" ref="E4996:G4996" si="3345">+E1515</f>
        <v>DOMICILIARIA 5</v>
      </c>
      <c r="F4996" s="637">
        <f t="shared" si="3345"/>
        <v>5.37</v>
      </c>
      <c r="G4996" s="128">
        <f t="shared" si="3345"/>
        <v>0.7</v>
      </c>
      <c r="H4996" s="750">
        <f t="shared" si="3301"/>
        <v>1.010000000000022E-2</v>
      </c>
      <c r="I4996" s="127"/>
      <c r="J4996" s="750">
        <f t="shared" si="3306"/>
        <v>3.7965900000000823E-2</v>
      </c>
      <c r="L4996" s="1">
        <v>1.010000000000022E-2</v>
      </c>
    </row>
    <row r="4997" spans="1:13">
      <c r="A4997" s="1320"/>
      <c r="B4997" s="1321"/>
      <c r="C4997" s="1321"/>
      <c r="D4997" s="1322"/>
      <c r="E4997" s="119" t="str">
        <f t="shared" ref="E4997:G4997" si="3346">+E1516</f>
        <v>DOMICILIARIA 6</v>
      </c>
      <c r="F4997" s="637">
        <f t="shared" si="3346"/>
        <v>5.46</v>
      </c>
      <c r="G4997" s="128">
        <f t="shared" si="3346"/>
        <v>0.7</v>
      </c>
      <c r="H4997" s="750">
        <f t="shared" si="3301"/>
        <v>1.010000000000022E-2</v>
      </c>
      <c r="I4997" s="127"/>
      <c r="J4997" s="750">
        <f t="shared" si="3306"/>
        <v>3.8602200000000836E-2</v>
      </c>
      <c r="L4997" s="1">
        <v>1.010000000000022E-2</v>
      </c>
    </row>
    <row r="4998" spans="1:13">
      <c r="A4998" s="1320"/>
      <c r="B4998" s="1321"/>
      <c r="C4998" s="1321"/>
      <c r="D4998" s="1322"/>
      <c r="E4998" s="119" t="str">
        <f t="shared" ref="E4998:G4998" si="3347">+E1517</f>
        <v>P26 A P27</v>
      </c>
      <c r="F4998" s="637">
        <f t="shared" si="3347"/>
        <v>0</v>
      </c>
      <c r="G4998" s="128">
        <f t="shared" si="3347"/>
        <v>0</v>
      </c>
      <c r="H4998" s="750">
        <f t="shared" si="3301"/>
        <v>0</v>
      </c>
      <c r="I4998" s="127"/>
      <c r="J4998" s="750">
        <f t="shared" si="3306"/>
        <v>0</v>
      </c>
      <c r="L4998" s="1">
        <v>-1.6524000000000001</v>
      </c>
      <c r="M4998" s="1">
        <v>-1.6524000000000001</v>
      </c>
    </row>
    <row r="4999" spans="1:13">
      <c r="A4999" s="1320"/>
      <c r="B4999" s="1321"/>
      <c r="C4999" s="1321"/>
      <c r="D4999" s="1322"/>
      <c r="E4999" s="119" t="str">
        <f t="shared" ref="E4999:G4999" si="3348">+E1518</f>
        <v>DOMICILIARIA 1</v>
      </c>
      <c r="F4999" s="637">
        <f t="shared" si="3348"/>
        <v>2.93</v>
      </c>
      <c r="G4999" s="128">
        <f t="shared" si="3348"/>
        <v>0.7</v>
      </c>
      <c r="H4999" s="750">
        <f t="shared" si="3301"/>
        <v>0</v>
      </c>
      <c r="I4999" s="127"/>
      <c r="J4999" s="750">
        <f t="shared" si="3306"/>
        <v>0</v>
      </c>
      <c r="L4999" s="1">
        <v>-2.7399999999999869E-2</v>
      </c>
      <c r="M4999" s="1">
        <v>-2.7399999999999869E-2</v>
      </c>
    </row>
    <row r="5000" spans="1:13">
      <c r="A5000" s="1320"/>
      <c r="B5000" s="1321"/>
      <c r="C5000" s="1321"/>
      <c r="D5000" s="1322"/>
      <c r="E5000" s="119" t="str">
        <f t="shared" ref="E5000:G5000" si="3349">+E1519</f>
        <v>DOMICILIARIA 2</v>
      </c>
      <c r="F5000" s="637">
        <f t="shared" si="3349"/>
        <v>7.63</v>
      </c>
      <c r="G5000" s="128">
        <f t="shared" si="3349"/>
        <v>0.7</v>
      </c>
      <c r="H5000" s="750">
        <f t="shared" si="3301"/>
        <v>0</v>
      </c>
      <c r="I5000" s="127"/>
      <c r="J5000" s="750">
        <f t="shared" si="3306"/>
        <v>0</v>
      </c>
      <c r="L5000" s="1">
        <v>-2.7399999999999869E-2</v>
      </c>
      <c r="M5000" s="1">
        <v>-2.7399999999999869E-2</v>
      </c>
    </row>
    <row r="5001" spans="1:13">
      <c r="A5001" s="1320"/>
      <c r="B5001" s="1321"/>
      <c r="C5001" s="1321"/>
      <c r="D5001" s="1322"/>
      <c r="E5001" s="119" t="str">
        <f t="shared" ref="E5001:G5001" si="3350">+E1520</f>
        <v>DOMICILIARIA 3</v>
      </c>
      <c r="F5001" s="637">
        <f t="shared" si="3350"/>
        <v>6.7</v>
      </c>
      <c r="G5001" s="128">
        <f t="shared" si="3350"/>
        <v>0.7</v>
      </c>
      <c r="H5001" s="750">
        <f t="shared" si="3301"/>
        <v>0</v>
      </c>
      <c r="I5001" s="127"/>
      <c r="J5001" s="750">
        <f t="shared" si="3306"/>
        <v>0</v>
      </c>
      <c r="L5001" s="1">
        <v>-2.7399999999999869E-2</v>
      </c>
      <c r="M5001" s="1">
        <v>-2.7399999999999869E-2</v>
      </c>
    </row>
    <row r="5002" spans="1:13">
      <c r="A5002" s="1320"/>
      <c r="B5002" s="1321"/>
      <c r="C5002" s="1321"/>
      <c r="D5002" s="1322"/>
      <c r="E5002" s="119" t="str">
        <f t="shared" ref="E5002:G5002" si="3351">+E1521</f>
        <v>DOMICILIARIA 4</v>
      </c>
      <c r="F5002" s="637">
        <f t="shared" si="3351"/>
        <v>9.52</v>
      </c>
      <c r="G5002" s="128">
        <f t="shared" si="3351"/>
        <v>0.7</v>
      </c>
      <c r="H5002" s="750">
        <f t="shared" si="3301"/>
        <v>0</v>
      </c>
      <c r="I5002" s="127"/>
      <c r="J5002" s="750">
        <f t="shared" si="3306"/>
        <v>0</v>
      </c>
      <c r="L5002" s="1">
        <v>-2.7399999999999869E-2</v>
      </c>
      <c r="M5002" s="1">
        <v>-2.7399999999999869E-2</v>
      </c>
    </row>
    <row r="5003" spans="1:13">
      <c r="A5003" s="1320"/>
      <c r="B5003" s="1321"/>
      <c r="C5003" s="1321"/>
      <c r="D5003" s="1322"/>
      <c r="E5003" s="119" t="str">
        <f t="shared" ref="E5003:G5003" si="3352">+E1522</f>
        <v>DOMICILIARIA 5</v>
      </c>
      <c r="F5003" s="637">
        <f t="shared" si="3352"/>
        <v>11.41</v>
      </c>
      <c r="G5003" s="128">
        <f t="shared" si="3352"/>
        <v>0.7</v>
      </c>
      <c r="H5003" s="750">
        <f t="shared" si="3301"/>
        <v>0</v>
      </c>
      <c r="I5003" s="127"/>
      <c r="J5003" s="750">
        <f t="shared" si="3306"/>
        <v>0</v>
      </c>
      <c r="L5003" s="1">
        <v>-2.7399999999999869E-2</v>
      </c>
      <c r="M5003" s="1">
        <v>-2.7399999999999869E-2</v>
      </c>
    </row>
    <row r="5004" spans="1:13">
      <c r="A5004" s="1320"/>
      <c r="B5004" s="1321"/>
      <c r="C5004" s="1321"/>
      <c r="D5004" s="1322"/>
      <c r="E5004" s="119" t="str">
        <f t="shared" ref="E5004:G5004" si="3353">+E1523</f>
        <v>DOMICILIARIA 6</v>
      </c>
      <c r="F5004" s="637">
        <f t="shared" si="3353"/>
        <v>13.29</v>
      </c>
      <c r="G5004" s="128">
        <f t="shared" si="3353"/>
        <v>0.7</v>
      </c>
      <c r="H5004" s="750">
        <f t="shared" si="3301"/>
        <v>0</v>
      </c>
      <c r="I5004" s="127"/>
      <c r="J5004" s="750">
        <f t="shared" si="3306"/>
        <v>0</v>
      </c>
      <c r="L5004" s="1">
        <v>-2.7399999999999869E-2</v>
      </c>
      <c r="M5004" s="1">
        <v>-2.7399999999999869E-2</v>
      </c>
    </row>
    <row r="5005" spans="1:13">
      <c r="A5005" s="1320"/>
      <c r="B5005" s="1321"/>
      <c r="C5005" s="1321"/>
      <c r="D5005" s="1322"/>
      <c r="E5005" s="119" t="str">
        <f t="shared" ref="E5005:G5005" si="3354">+E1524</f>
        <v>DOMICILIARIA 7</v>
      </c>
      <c r="F5005" s="637">
        <f t="shared" si="3354"/>
        <v>15.18</v>
      </c>
      <c r="G5005" s="128">
        <f t="shared" si="3354"/>
        <v>0.7</v>
      </c>
      <c r="H5005" s="750">
        <f t="shared" si="3301"/>
        <v>0</v>
      </c>
      <c r="I5005" s="127"/>
      <c r="J5005" s="750">
        <f t="shared" si="3306"/>
        <v>0</v>
      </c>
      <c r="L5005" s="1">
        <v>-2.7399999999999869E-2</v>
      </c>
      <c r="M5005" s="1">
        <v>-2.7399999999999869E-2</v>
      </c>
    </row>
    <row r="5006" spans="1:13">
      <c r="A5006" s="1320"/>
      <c r="B5006" s="1321"/>
      <c r="C5006" s="1321"/>
      <c r="D5006" s="1322"/>
      <c r="E5006" s="119" t="str">
        <f t="shared" ref="E5006:G5006" si="3355">+E1525</f>
        <v>DOMICILIARIA 8</v>
      </c>
      <c r="F5006" s="637">
        <f t="shared" si="3355"/>
        <v>17.059999999999999</v>
      </c>
      <c r="G5006" s="128">
        <f t="shared" si="3355"/>
        <v>0.7</v>
      </c>
      <c r="H5006" s="750">
        <f t="shared" si="3301"/>
        <v>0</v>
      </c>
      <c r="I5006" s="127"/>
      <c r="J5006" s="750">
        <f t="shared" si="3306"/>
        <v>0</v>
      </c>
      <c r="L5006" s="1">
        <v>-2.7399999999999869E-2</v>
      </c>
      <c r="M5006" s="1">
        <v>-2.7399999999999869E-2</v>
      </c>
    </row>
    <row r="5007" spans="1:13">
      <c r="A5007" s="1320"/>
      <c r="B5007" s="1321"/>
      <c r="C5007" s="1321"/>
      <c r="D5007" s="1322"/>
      <c r="E5007" s="119" t="str">
        <f t="shared" ref="E5007:G5007" si="3356">+E1526</f>
        <v>DOMICILIARIA 9</v>
      </c>
      <c r="F5007" s="637">
        <f t="shared" si="3356"/>
        <v>18.95</v>
      </c>
      <c r="G5007" s="128">
        <f t="shared" si="3356"/>
        <v>0.7</v>
      </c>
      <c r="H5007" s="750">
        <f t="shared" si="3301"/>
        <v>0</v>
      </c>
      <c r="I5007" s="127"/>
      <c r="J5007" s="750">
        <f t="shared" si="3306"/>
        <v>0</v>
      </c>
      <c r="L5007" s="1">
        <v>-2.7399999999999869E-2</v>
      </c>
      <c r="M5007" s="1">
        <v>-2.7399999999999869E-2</v>
      </c>
    </row>
    <row r="5008" spans="1:13">
      <c r="A5008" s="1320"/>
      <c r="B5008" s="1321"/>
      <c r="C5008" s="1321"/>
      <c r="D5008" s="1322"/>
      <c r="E5008" s="119" t="str">
        <f t="shared" ref="E5008:G5008" si="3357">+E1527</f>
        <v>DOMICILIARIA 10</v>
      </c>
      <c r="F5008" s="637">
        <f t="shared" si="3357"/>
        <v>20.83</v>
      </c>
      <c r="G5008" s="128">
        <f t="shared" si="3357"/>
        <v>0.7</v>
      </c>
      <c r="H5008" s="750">
        <f t="shared" si="3301"/>
        <v>0</v>
      </c>
      <c r="I5008" s="127"/>
      <c r="J5008" s="750">
        <f t="shared" si="3306"/>
        <v>0</v>
      </c>
      <c r="L5008" s="1">
        <v>-2.7399999999999869E-2</v>
      </c>
      <c r="M5008" s="1">
        <v>-2.7399999999999869E-2</v>
      </c>
    </row>
    <row r="5009" spans="1:13">
      <c r="A5009" s="1320"/>
      <c r="B5009" s="1321"/>
      <c r="C5009" s="1321"/>
      <c r="D5009" s="1322"/>
      <c r="E5009" s="119" t="str">
        <f t="shared" ref="E5009:G5009" si="3358">+E1528</f>
        <v>DOMICILIARIA 11</v>
      </c>
      <c r="F5009" s="637">
        <f t="shared" si="3358"/>
        <v>22.71</v>
      </c>
      <c r="G5009" s="128">
        <f t="shared" si="3358"/>
        <v>0.7</v>
      </c>
      <c r="H5009" s="750">
        <f t="shared" si="3301"/>
        <v>0</v>
      </c>
      <c r="I5009" s="127"/>
      <c r="J5009" s="750">
        <f t="shared" si="3306"/>
        <v>0</v>
      </c>
      <c r="L5009" s="1">
        <v>-2.7399999999999869E-2</v>
      </c>
      <c r="M5009" s="1">
        <v>-2.7399999999999869E-2</v>
      </c>
    </row>
    <row r="5010" spans="1:13">
      <c r="A5010" s="1320"/>
      <c r="B5010" s="1321"/>
      <c r="C5010" s="1321"/>
      <c r="D5010" s="1322"/>
      <c r="E5010" s="119" t="str">
        <f t="shared" ref="E5010:G5010" si="3359">+E1529</f>
        <v>DOMICILIARIA 12</v>
      </c>
      <c r="F5010" s="637">
        <f t="shared" si="3359"/>
        <v>24.6</v>
      </c>
      <c r="G5010" s="128">
        <f t="shared" si="3359"/>
        <v>0.7</v>
      </c>
      <c r="H5010" s="750">
        <f t="shared" si="3301"/>
        <v>0</v>
      </c>
      <c r="I5010" s="127"/>
      <c r="J5010" s="750">
        <f t="shared" si="3306"/>
        <v>0</v>
      </c>
      <c r="L5010" s="1">
        <v>-2.7399999999999869E-2</v>
      </c>
      <c r="M5010" s="1">
        <v>-2.7399999999999869E-2</v>
      </c>
    </row>
    <row r="5011" spans="1:13">
      <c r="A5011" s="1320"/>
      <c r="B5011" s="1321"/>
      <c r="C5011" s="1321"/>
      <c r="D5011" s="1322"/>
      <c r="E5011" s="119" t="str">
        <f t="shared" ref="E5011:G5011" si="3360">+E1530</f>
        <v>DOMICILIARIA 13</v>
      </c>
      <c r="F5011" s="637">
        <f t="shared" si="3360"/>
        <v>26.48</v>
      </c>
      <c r="G5011" s="128">
        <f t="shared" si="3360"/>
        <v>0.7</v>
      </c>
      <c r="H5011" s="750">
        <f t="shared" si="3301"/>
        <v>0</v>
      </c>
      <c r="I5011" s="127"/>
      <c r="J5011" s="750">
        <f t="shared" si="3306"/>
        <v>0</v>
      </c>
      <c r="L5011" s="1">
        <v>-2.7399999999999869E-2</v>
      </c>
      <c r="M5011" s="1">
        <v>-2.7399999999999869E-2</v>
      </c>
    </row>
    <row r="5012" spans="1:13">
      <c r="A5012" s="1320"/>
      <c r="B5012" s="1321"/>
      <c r="C5012" s="1321"/>
      <c r="D5012" s="1322"/>
      <c r="E5012" s="119" t="str">
        <f t="shared" ref="E5012:G5012" si="3361">+E1531</f>
        <v>DOMICILIARIA 14</v>
      </c>
      <c r="F5012" s="637">
        <f t="shared" si="3361"/>
        <v>28.37</v>
      </c>
      <c r="G5012" s="128">
        <f t="shared" si="3361"/>
        <v>0.7</v>
      </c>
      <c r="H5012" s="750">
        <f t="shared" si="3301"/>
        <v>0</v>
      </c>
      <c r="I5012" s="127"/>
      <c r="J5012" s="750">
        <f t="shared" si="3306"/>
        <v>0</v>
      </c>
      <c r="L5012" s="1">
        <v>-2.7399999999999869E-2</v>
      </c>
      <c r="M5012" s="1">
        <v>-2.7399999999999869E-2</v>
      </c>
    </row>
    <row r="5013" spans="1:13">
      <c r="A5013" s="1320"/>
      <c r="B5013" s="1321"/>
      <c r="C5013" s="1321"/>
      <c r="D5013" s="1322"/>
      <c r="E5013" s="119" t="str">
        <f t="shared" ref="E5013:G5013" si="3362">+E1532</f>
        <v>P27 A P28</v>
      </c>
      <c r="F5013" s="637">
        <f t="shared" si="3362"/>
        <v>0</v>
      </c>
      <c r="G5013" s="128">
        <f t="shared" si="3362"/>
        <v>0</v>
      </c>
      <c r="H5013" s="750">
        <f t="shared" si="3301"/>
        <v>0</v>
      </c>
      <c r="I5013" s="127"/>
      <c r="J5013" s="750">
        <f t="shared" si="3306"/>
        <v>0</v>
      </c>
      <c r="L5013" s="1">
        <v>-1.6524000000000001</v>
      </c>
      <c r="M5013" s="1">
        <v>-1.6524000000000001</v>
      </c>
    </row>
    <row r="5014" spans="1:13">
      <c r="A5014" s="1320"/>
      <c r="B5014" s="1321"/>
      <c r="C5014" s="1321"/>
      <c r="D5014" s="1322"/>
      <c r="E5014" s="119" t="str">
        <f t="shared" ref="E5014:G5014" si="3363">+E1533</f>
        <v>P28 A P29</v>
      </c>
      <c r="F5014" s="637">
        <f t="shared" si="3363"/>
        <v>0</v>
      </c>
      <c r="G5014" s="128">
        <f t="shared" si="3363"/>
        <v>0</v>
      </c>
      <c r="H5014" s="750">
        <f t="shared" si="3301"/>
        <v>0</v>
      </c>
      <c r="I5014" s="127"/>
      <c r="J5014" s="750">
        <f t="shared" si="3306"/>
        <v>0</v>
      </c>
      <c r="L5014" s="1">
        <v>-1.6524000000000001</v>
      </c>
      <c r="M5014" s="1">
        <v>-1.6524000000000001</v>
      </c>
    </row>
    <row r="5015" spans="1:13">
      <c r="A5015" s="1320"/>
      <c r="B5015" s="1321"/>
      <c r="C5015" s="1321"/>
      <c r="D5015" s="1322"/>
      <c r="E5015" s="119" t="str">
        <f t="shared" ref="E5015:G5015" si="3364">+E1534</f>
        <v>DOMICILIARIA 1</v>
      </c>
      <c r="F5015" s="637">
        <f t="shared" si="3364"/>
        <v>5.66</v>
      </c>
      <c r="G5015" s="128">
        <f t="shared" si="3364"/>
        <v>0.7</v>
      </c>
      <c r="H5015" s="750">
        <f t="shared" si="3301"/>
        <v>0</v>
      </c>
      <c r="I5015" s="127"/>
      <c r="J5015" s="750">
        <f t="shared" si="3306"/>
        <v>0</v>
      </c>
      <c r="L5015" s="1">
        <v>-5.239999999999978E-2</v>
      </c>
      <c r="M5015" s="1">
        <v>-5.239999999999978E-2</v>
      </c>
    </row>
    <row r="5016" spans="1:13">
      <c r="A5016" s="1320"/>
      <c r="B5016" s="1321"/>
      <c r="C5016" s="1321"/>
      <c r="D5016" s="1322"/>
      <c r="E5016" s="119" t="str">
        <f t="shared" ref="E5016:G5016" si="3365">+E1535</f>
        <v>DOMICILIARIA 2</v>
      </c>
      <c r="F5016" s="637">
        <f t="shared" si="3365"/>
        <v>4.29</v>
      </c>
      <c r="G5016" s="128">
        <f t="shared" si="3365"/>
        <v>0.7</v>
      </c>
      <c r="H5016" s="750">
        <f t="shared" si="3301"/>
        <v>0</v>
      </c>
      <c r="I5016" s="127"/>
      <c r="J5016" s="750">
        <f t="shared" si="3306"/>
        <v>0</v>
      </c>
      <c r="L5016" s="1">
        <v>-5.239999999999978E-2</v>
      </c>
      <c r="M5016" s="1">
        <v>-5.239999999999978E-2</v>
      </c>
    </row>
    <row r="5017" spans="1:13">
      <c r="A5017" s="1320"/>
      <c r="B5017" s="1321"/>
      <c r="C5017" s="1321"/>
      <c r="D5017" s="1322"/>
      <c r="E5017" s="119" t="str">
        <f t="shared" ref="E5017:G5017" si="3366">+E1536</f>
        <v>DOMICILIARIA 3</v>
      </c>
      <c r="F5017" s="637">
        <f t="shared" si="3366"/>
        <v>5.75</v>
      </c>
      <c r="G5017" s="128">
        <f t="shared" si="3366"/>
        <v>0.7</v>
      </c>
      <c r="H5017" s="750">
        <f t="shared" ref="H5017:H5080" si="3367">H1536-0.2-(6*0.0254)-H3278-H4147</f>
        <v>0</v>
      </c>
      <c r="I5017" s="127"/>
      <c r="J5017" s="750">
        <f t="shared" si="3306"/>
        <v>0</v>
      </c>
      <c r="L5017" s="1">
        <v>-5.239999999999978E-2</v>
      </c>
      <c r="M5017" s="1">
        <v>-5.239999999999978E-2</v>
      </c>
    </row>
    <row r="5018" spans="1:13">
      <c r="A5018" s="1320"/>
      <c r="B5018" s="1321"/>
      <c r="C5018" s="1321"/>
      <c r="D5018" s="1322"/>
      <c r="E5018" s="119" t="str">
        <f t="shared" ref="E5018:G5018" si="3368">+E1537</f>
        <v>DOMICILIARIA 4</v>
      </c>
      <c r="F5018" s="637">
        <f t="shared" si="3368"/>
        <v>4.3099999999999996</v>
      </c>
      <c r="G5018" s="128">
        <f t="shared" si="3368"/>
        <v>0.7</v>
      </c>
      <c r="H5018" s="750">
        <f t="shared" si="3367"/>
        <v>0</v>
      </c>
      <c r="I5018" s="127"/>
      <c r="J5018" s="750">
        <f t="shared" si="3306"/>
        <v>0</v>
      </c>
      <c r="L5018" s="1">
        <v>-5.239999999999978E-2</v>
      </c>
      <c r="M5018" s="1">
        <v>-5.239999999999978E-2</v>
      </c>
    </row>
    <row r="5019" spans="1:13">
      <c r="A5019" s="1320"/>
      <c r="B5019" s="1321"/>
      <c r="C5019" s="1321"/>
      <c r="D5019" s="1322"/>
      <c r="E5019" s="119" t="str">
        <f t="shared" ref="E5019:G5019" si="3369">+E1538</f>
        <v>DOMICILIARIA 5</v>
      </c>
      <c r="F5019" s="637">
        <f t="shared" si="3369"/>
        <v>5.84</v>
      </c>
      <c r="G5019" s="128">
        <f t="shared" si="3369"/>
        <v>0.7</v>
      </c>
      <c r="H5019" s="750">
        <f t="shared" si="3367"/>
        <v>0</v>
      </c>
      <c r="I5019" s="127"/>
      <c r="J5019" s="750">
        <f t="shared" si="3306"/>
        <v>0</v>
      </c>
      <c r="L5019" s="1">
        <v>-5.239999999999978E-2</v>
      </c>
      <c r="M5019" s="1">
        <v>-5.239999999999978E-2</v>
      </c>
    </row>
    <row r="5020" spans="1:13">
      <c r="A5020" s="1320"/>
      <c r="B5020" s="1321"/>
      <c r="C5020" s="1321"/>
      <c r="D5020" s="1322"/>
      <c r="E5020" s="119" t="str">
        <f t="shared" ref="E5020:G5020" si="3370">+E1539</f>
        <v>DOMICILIARIA 6</v>
      </c>
      <c r="F5020" s="637">
        <f t="shared" si="3370"/>
        <v>4.3</v>
      </c>
      <c r="G5020" s="128">
        <f t="shared" si="3370"/>
        <v>0.7</v>
      </c>
      <c r="H5020" s="750">
        <f t="shared" si="3367"/>
        <v>0</v>
      </c>
      <c r="I5020" s="127"/>
      <c r="J5020" s="750">
        <f t="shared" si="3306"/>
        <v>0</v>
      </c>
      <c r="L5020" s="1">
        <v>-5.239999999999978E-2</v>
      </c>
      <c r="M5020" s="1">
        <v>-5.239999999999978E-2</v>
      </c>
    </row>
    <row r="5021" spans="1:13">
      <c r="A5021" s="1320"/>
      <c r="B5021" s="1321"/>
      <c r="C5021" s="1321"/>
      <c r="D5021" s="1322"/>
      <c r="E5021" s="119" t="str">
        <f t="shared" ref="E5021:G5021" si="3371">+E1540</f>
        <v>DOMICILIARIA 7</v>
      </c>
      <c r="F5021" s="637">
        <f t="shared" si="3371"/>
        <v>5.86</v>
      </c>
      <c r="G5021" s="128">
        <f t="shared" si="3371"/>
        <v>0.7</v>
      </c>
      <c r="H5021" s="750">
        <f t="shared" si="3367"/>
        <v>0</v>
      </c>
      <c r="I5021" s="127"/>
      <c r="J5021" s="750">
        <f t="shared" ref="J5021:J5084" si="3372">+F5021*G5021*H5021</f>
        <v>0</v>
      </c>
      <c r="L5021" s="1">
        <v>-5.239999999999978E-2</v>
      </c>
      <c r="M5021" s="1">
        <v>-5.239999999999978E-2</v>
      </c>
    </row>
    <row r="5022" spans="1:13">
      <c r="A5022" s="1320"/>
      <c r="B5022" s="1321"/>
      <c r="C5022" s="1321"/>
      <c r="D5022" s="1322"/>
      <c r="E5022" s="119" t="str">
        <f t="shared" ref="E5022:G5022" si="3373">+E1541</f>
        <v>DOMICILIARIA 8</v>
      </c>
      <c r="F5022" s="637">
        <f t="shared" si="3373"/>
        <v>4.1900000000000004</v>
      </c>
      <c r="G5022" s="128">
        <f t="shared" si="3373"/>
        <v>0.7</v>
      </c>
      <c r="H5022" s="750">
        <f t="shared" si="3367"/>
        <v>0</v>
      </c>
      <c r="I5022" s="127"/>
      <c r="J5022" s="750">
        <f t="shared" si="3372"/>
        <v>0</v>
      </c>
      <c r="L5022" s="1">
        <v>-5.239999999999978E-2</v>
      </c>
      <c r="M5022" s="1">
        <v>-5.239999999999978E-2</v>
      </c>
    </row>
    <row r="5023" spans="1:13">
      <c r="A5023" s="1320"/>
      <c r="B5023" s="1321"/>
      <c r="C5023" s="1321"/>
      <c r="D5023" s="1322"/>
      <c r="E5023" s="119" t="str">
        <f t="shared" ref="E5023:G5023" si="3374">+E1542</f>
        <v>DOMICILIARIA 9</v>
      </c>
      <c r="F5023" s="637">
        <f t="shared" si="3374"/>
        <v>5.71</v>
      </c>
      <c r="G5023" s="128">
        <f t="shared" si="3374"/>
        <v>0.7</v>
      </c>
      <c r="H5023" s="750">
        <f t="shared" si="3367"/>
        <v>0</v>
      </c>
      <c r="I5023" s="127"/>
      <c r="J5023" s="750">
        <f t="shared" si="3372"/>
        <v>0</v>
      </c>
      <c r="L5023" s="1">
        <v>-5.239999999999978E-2</v>
      </c>
      <c r="M5023" s="1">
        <v>-5.239999999999978E-2</v>
      </c>
    </row>
    <row r="5024" spans="1:13">
      <c r="A5024" s="1320"/>
      <c r="B5024" s="1321"/>
      <c r="C5024" s="1321"/>
      <c r="D5024" s="1322"/>
      <c r="E5024" s="119" t="str">
        <f t="shared" ref="E5024:G5024" si="3375">+E1543</f>
        <v>DOMICILIARIA 10</v>
      </c>
      <c r="F5024" s="637">
        <f t="shared" si="3375"/>
        <v>3.66</v>
      </c>
      <c r="G5024" s="128">
        <f t="shared" si="3375"/>
        <v>0.7</v>
      </c>
      <c r="H5024" s="750">
        <f t="shared" si="3367"/>
        <v>0</v>
      </c>
      <c r="I5024" s="127"/>
      <c r="J5024" s="750">
        <f t="shared" si="3372"/>
        <v>0</v>
      </c>
      <c r="L5024" s="1">
        <v>-5.239999999999978E-2</v>
      </c>
      <c r="M5024" s="1">
        <v>-5.239999999999978E-2</v>
      </c>
    </row>
    <row r="5025" spans="1:13">
      <c r="A5025" s="1320"/>
      <c r="B5025" s="1321"/>
      <c r="C5025" s="1321"/>
      <c r="D5025" s="1322"/>
      <c r="E5025" s="119" t="str">
        <f t="shared" ref="E5025:G5025" si="3376">+E1544</f>
        <v>DOMICILIARIA 11</v>
      </c>
      <c r="F5025" s="637">
        <f t="shared" si="3376"/>
        <v>4.33</v>
      </c>
      <c r="G5025" s="128">
        <f t="shared" si="3376"/>
        <v>0.7</v>
      </c>
      <c r="H5025" s="750">
        <f t="shared" si="3367"/>
        <v>0</v>
      </c>
      <c r="I5025" s="127"/>
      <c r="J5025" s="750">
        <f t="shared" si="3372"/>
        <v>0</v>
      </c>
      <c r="L5025" s="1">
        <v>-5.239999999999978E-2</v>
      </c>
      <c r="M5025" s="1">
        <v>-5.239999999999978E-2</v>
      </c>
    </row>
    <row r="5026" spans="1:13">
      <c r="A5026" s="1320"/>
      <c r="B5026" s="1321"/>
      <c r="C5026" s="1321"/>
      <c r="D5026" s="1322"/>
      <c r="E5026" s="119" t="str">
        <f t="shared" ref="E5026:G5026" si="3377">+E1545</f>
        <v>DOMICILIARIA 12</v>
      </c>
      <c r="F5026" s="637">
        <f t="shared" si="3377"/>
        <v>7.62</v>
      </c>
      <c r="G5026" s="128">
        <f t="shared" si="3377"/>
        <v>0.7</v>
      </c>
      <c r="H5026" s="750">
        <f t="shared" si="3367"/>
        <v>0</v>
      </c>
      <c r="I5026" s="127"/>
      <c r="J5026" s="750">
        <f t="shared" si="3372"/>
        <v>0</v>
      </c>
      <c r="L5026" s="1">
        <v>-5.239999999999978E-2</v>
      </c>
      <c r="M5026" s="1">
        <v>-5.239999999999978E-2</v>
      </c>
    </row>
    <row r="5027" spans="1:13">
      <c r="A5027" s="1320"/>
      <c r="B5027" s="1321"/>
      <c r="C5027" s="1321"/>
      <c r="D5027" s="1322"/>
      <c r="E5027" s="119" t="str">
        <f t="shared" ref="E5027:G5027" si="3378">+E1546</f>
        <v>DOMICILIARIA 13</v>
      </c>
      <c r="F5027" s="637">
        <f t="shared" si="3378"/>
        <v>4.38</v>
      </c>
      <c r="G5027" s="128">
        <f t="shared" si="3378"/>
        <v>0.7</v>
      </c>
      <c r="H5027" s="750">
        <f t="shared" si="3367"/>
        <v>0</v>
      </c>
      <c r="I5027" s="127"/>
      <c r="J5027" s="750">
        <f t="shared" si="3372"/>
        <v>0</v>
      </c>
      <c r="L5027" s="1">
        <v>-5.239999999999978E-2</v>
      </c>
      <c r="M5027" s="1">
        <v>-5.239999999999978E-2</v>
      </c>
    </row>
    <row r="5028" spans="1:13">
      <c r="A5028" s="1320"/>
      <c r="B5028" s="1321"/>
      <c r="C5028" s="1321"/>
      <c r="D5028" s="1322"/>
      <c r="E5028" s="119" t="str">
        <f t="shared" ref="E5028:G5028" si="3379">+E1547</f>
        <v>DOMICILIARIA 14</v>
      </c>
      <c r="F5028" s="637">
        <f t="shared" si="3379"/>
        <v>8.42</v>
      </c>
      <c r="G5028" s="128">
        <f t="shared" si="3379"/>
        <v>0.7</v>
      </c>
      <c r="H5028" s="750">
        <f t="shared" si="3367"/>
        <v>0</v>
      </c>
      <c r="I5028" s="127"/>
      <c r="J5028" s="750">
        <f t="shared" si="3372"/>
        <v>0</v>
      </c>
      <c r="L5028" s="1">
        <v>-5.239999999999978E-2</v>
      </c>
      <c r="M5028" s="1">
        <v>-5.239999999999978E-2</v>
      </c>
    </row>
    <row r="5029" spans="1:13">
      <c r="A5029" s="1320"/>
      <c r="B5029" s="1321"/>
      <c r="C5029" s="1321"/>
      <c r="D5029" s="1322"/>
      <c r="E5029" s="119" t="str">
        <f t="shared" ref="E5029:G5029" si="3380">+E1548</f>
        <v>P29 A P30</v>
      </c>
      <c r="F5029" s="637">
        <f t="shared" si="3380"/>
        <v>0</v>
      </c>
      <c r="G5029" s="128">
        <f t="shared" si="3380"/>
        <v>0</v>
      </c>
      <c r="H5029" s="750">
        <f t="shared" si="3367"/>
        <v>0</v>
      </c>
      <c r="I5029" s="127"/>
      <c r="J5029" s="750">
        <f t="shared" si="3372"/>
        <v>0</v>
      </c>
      <c r="L5029" s="1">
        <v>-1.6524000000000001</v>
      </c>
      <c r="M5029" s="1">
        <v>-1.6524000000000001</v>
      </c>
    </row>
    <row r="5030" spans="1:13">
      <c r="A5030" s="1320"/>
      <c r="B5030" s="1321"/>
      <c r="C5030" s="1321"/>
      <c r="D5030" s="1322"/>
      <c r="E5030" s="119" t="str">
        <f t="shared" ref="E5030:G5030" si="3381">+E1549</f>
        <v>DOMICILIARIA 1</v>
      </c>
      <c r="F5030" s="637">
        <f t="shared" si="3381"/>
        <v>3.26</v>
      </c>
      <c r="G5030" s="128">
        <f t="shared" si="3381"/>
        <v>0.7</v>
      </c>
      <c r="H5030" s="750">
        <f t="shared" si="3367"/>
        <v>0.11010000000000031</v>
      </c>
      <c r="I5030" s="127"/>
      <c r="J5030" s="750">
        <f t="shared" si="3372"/>
        <v>0.25124820000000064</v>
      </c>
      <c r="L5030" s="1">
        <v>0.11010000000000031</v>
      </c>
    </row>
    <row r="5031" spans="1:13">
      <c r="A5031" s="1320"/>
      <c r="B5031" s="1321"/>
      <c r="C5031" s="1321"/>
      <c r="D5031" s="1322"/>
      <c r="E5031" s="119" t="str">
        <f t="shared" ref="E5031:G5031" si="3382">+E1550</f>
        <v>DOMICILIARIA 2</v>
      </c>
      <c r="F5031" s="637">
        <f t="shared" si="3382"/>
        <v>13.87</v>
      </c>
      <c r="G5031" s="128">
        <f t="shared" si="3382"/>
        <v>0.7</v>
      </c>
      <c r="H5031" s="750">
        <f t="shared" si="3367"/>
        <v>0.11010000000000031</v>
      </c>
      <c r="I5031" s="127"/>
      <c r="J5031" s="750">
        <f t="shared" si="3372"/>
        <v>1.0689609000000029</v>
      </c>
      <c r="L5031" s="1">
        <v>0.11010000000000031</v>
      </c>
    </row>
    <row r="5032" spans="1:13">
      <c r="A5032" s="1320"/>
      <c r="B5032" s="1321"/>
      <c r="C5032" s="1321"/>
      <c r="D5032" s="1322"/>
      <c r="E5032" s="119" t="str">
        <f t="shared" ref="E5032:G5032" si="3383">+E1551</f>
        <v>DOMICILIARIA 3</v>
      </c>
      <c r="F5032" s="637">
        <f t="shared" si="3383"/>
        <v>3.51</v>
      </c>
      <c r="G5032" s="128">
        <f t="shared" si="3383"/>
        <v>0.7</v>
      </c>
      <c r="H5032" s="750">
        <f t="shared" si="3367"/>
        <v>0.11010000000000031</v>
      </c>
      <c r="I5032" s="127"/>
      <c r="J5032" s="750">
        <f t="shared" si="3372"/>
        <v>0.27051570000000075</v>
      </c>
      <c r="L5032" s="1">
        <v>0.11010000000000031</v>
      </c>
    </row>
    <row r="5033" spans="1:13">
      <c r="A5033" s="1320"/>
      <c r="B5033" s="1321"/>
      <c r="C5033" s="1321"/>
      <c r="D5033" s="1322"/>
      <c r="E5033" s="119" t="str">
        <f t="shared" ref="E5033:G5033" si="3384">+E1552</f>
        <v>DOMICILIARIA 4</v>
      </c>
      <c r="F5033" s="637">
        <f t="shared" si="3384"/>
        <v>4.8099999999999996</v>
      </c>
      <c r="G5033" s="128">
        <f t="shared" si="3384"/>
        <v>0.7</v>
      </c>
      <c r="H5033" s="750">
        <f t="shared" si="3367"/>
        <v>0.11010000000000031</v>
      </c>
      <c r="I5033" s="127"/>
      <c r="J5033" s="750">
        <f t="shared" si="3372"/>
        <v>0.370706700000001</v>
      </c>
      <c r="L5033" s="1">
        <v>0.11010000000000031</v>
      </c>
    </row>
    <row r="5034" spans="1:13">
      <c r="A5034" s="1320"/>
      <c r="B5034" s="1321"/>
      <c r="C5034" s="1321"/>
      <c r="D5034" s="1322"/>
      <c r="E5034" s="119" t="str">
        <f t="shared" ref="E5034:G5034" si="3385">+E1553</f>
        <v>DOMICILIARIA 5</v>
      </c>
      <c r="F5034" s="637">
        <f t="shared" si="3385"/>
        <v>5.0199999999999996</v>
      </c>
      <c r="G5034" s="128">
        <f t="shared" si="3385"/>
        <v>0.7</v>
      </c>
      <c r="H5034" s="750">
        <f t="shared" si="3367"/>
        <v>0.11010000000000031</v>
      </c>
      <c r="I5034" s="127"/>
      <c r="J5034" s="750">
        <f t="shared" si="3372"/>
        <v>0.386891400000001</v>
      </c>
      <c r="L5034" s="1">
        <v>0.11010000000000031</v>
      </c>
    </row>
    <row r="5035" spans="1:13">
      <c r="A5035" s="1320"/>
      <c r="B5035" s="1321"/>
      <c r="C5035" s="1321"/>
      <c r="D5035" s="1322"/>
      <c r="E5035" s="119" t="str">
        <f t="shared" ref="E5035:G5035" si="3386">+E1554</f>
        <v>DOMICILIARIA 6</v>
      </c>
      <c r="F5035" s="637">
        <f t="shared" si="3386"/>
        <v>5.84</v>
      </c>
      <c r="G5035" s="128">
        <f t="shared" si="3386"/>
        <v>0.7</v>
      </c>
      <c r="H5035" s="750">
        <f t="shared" si="3367"/>
        <v>0.11010000000000031</v>
      </c>
      <c r="I5035" s="127"/>
      <c r="J5035" s="750">
        <f t="shared" si="3372"/>
        <v>0.45008880000000129</v>
      </c>
      <c r="L5035" s="1">
        <v>0.11010000000000031</v>
      </c>
    </row>
    <row r="5036" spans="1:13">
      <c r="A5036" s="1320"/>
      <c r="B5036" s="1321"/>
      <c r="C5036" s="1321"/>
      <c r="D5036" s="1322"/>
      <c r="E5036" s="119" t="str">
        <f t="shared" ref="E5036:G5036" si="3387">+E1555</f>
        <v>DOMICILIARIA 7</v>
      </c>
      <c r="F5036" s="637">
        <f t="shared" si="3387"/>
        <v>5.57</v>
      </c>
      <c r="G5036" s="128">
        <f t="shared" si="3387"/>
        <v>0.7</v>
      </c>
      <c r="H5036" s="750">
        <f t="shared" si="3367"/>
        <v>0.11010000000000031</v>
      </c>
      <c r="I5036" s="127"/>
      <c r="J5036" s="750">
        <f t="shared" si="3372"/>
        <v>0.42927990000000121</v>
      </c>
      <c r="L5036" s="1">
        <v>0.11010000000000031</v>
      </c>
    </row>
    <row r="5037" spans="1:13">
      <c r="A5037" s="1320"/>
      <c r="B5037" s="1321"/>
      <c r="C5037" s="1321"/>
      <c r="D5037" s="1322"/>
      <c r="E5037" s="119" t="str">
        <f t="shared" ref="E5037:G5037" si="3388">+E1556</f>
        <v>DOMICILIARIA 8</v>
      </c>
      <c r="F5037" s="637">
        <f t="shared" si="3388"/>
        <v>11.93</v>
      </c>
      <c r="G5037" s="128">
        <f t="shared" si="3388"/>
        <v>0.7</v>
      </c>
      <c r="H5037" s="750">
        <f t="shared" si="3367"/>
        <v>0.11010000000000031</v>
      </c>
      <c r="I5037" s="127"/>
      <c r="J5037" s="750">
        <f t="shared" si="3372"/>
        <v>0.91944510000000246</v>
      </c>
      <c r="L5037" s="1">
        <v>0.11010000000000031</v>
      </c>
    </row>
    <row r="5038" spans="1:13">
      <c r="A5038" s="1320"/>
      <c r="B5038" s="1321"/>
      <c r="C5038" s="1321"/>
      <c r="D5038" s="1322"/>
      <c r="E5038" s="119" t="str">
        <f t="shared" ref="E5038:G5038" si="3389">+E1557</f>
        <v>DOMICILIARIA 9</v>
      </c>
      <c r="F5038" s="637">
        <f t="shared" si="3389"/>
        <v>6.11</v>
      </c>
      <c r="G5038" s="128">
        <f t="shared" si="3389"/>
        <v>0.7</v>
      </c>
      <c r="H5038" s="750">
        <f t="shared" si="3367"/>
        <v>0.11010000000000031</v>
      </c>
      <c r="I5038" s="127"/>
      <c r="J5038" s="750">
        <f t="shared" si="3372"/>
        <v>0.47089770000000136</v>
      </c>
      <c r="L5038" s="1">
        <v>0.11010000000000031</v>
      </c>
    </row>
    <row r="5039" spans="1:13">
      <c r="A5039" s="1320"/>
      <c r="B5039" s="1321"/>
      <c r="C5039" s="1321"/>
      <c r="D5039" s="1322"/>
      <c r="E5039" s="119" t="str">
        <f t="shared" ref="E5039:G5039" si="3390">+E1558</f>
        <v>P30 A P31</v>
      </c>
      <c r="F5039" s="637">
        <f t="shared" si="3390"/>
        <v>0</v>
      </c>
      <c r="G5039" s="128">
        <f t="shared" si="3390"/>
        <v>0</v>
      </c>
      <c r="H5039" s="750">
        <f t="shared" si="3367"/>
        <v>0</v>
      </c>
      <c r="I5039" s="127"/>
      <c r="J5039" s="750">
        <f t="shared" si="3372"/>
        <v>0</v>
      </c>
      <c r="L5039" s="1">
        <v>-1.6524000000000001</v>
      </c>
      <c r="M5039" s="1">
        <v>-1.6524000000000001</v>
      </c>
    </row>
    <row r="5040" spans="1:13">
      <c r="A5040" s="1320"/>
      <c r="B5040" s="1321"/>
      <c r="C5040" s="1321"/>
      <c r="D5040" s="1322"/>
      <c r="E5040" s="119" t="str">
        <f t="shared" ref="E5040:G5040" si="3391">+E1559</f>
        <v>DOMICILIARIA 1</v>
      </c>
      <c r="F5040" s="637">
        <f t="shared" si="3391"/>
        <v>3.16</v>
      </c>
      <c r="G5040" s="128">
        <f t="shared" si="3391"/>
        <v>0.7</v>
      </c>
      <c r="H5040" s="750">
        <f t="shared" si="3367"/>
        <v>0.22510000000000008</v>
      </c>
      <c r="I5040" s="127"/>
      <c r="J5040" s="750">
        <f t="shared" si="3372"/>
        <v>0.49792120000000012</v>
      </c>
      <c r="L5040" s="1">
        <v>0.22510000000000008</v>
      </c>
    </row>
    <row r="5041" spans="1:12">
      <c r="A5041" s="1320"/>
      <c r="B5041" s="1321"/>
      <c r="C5041" s="1321"/>
      <c r="D5041" s="1322"/>
      <c r="E5041" s="119" t="str">
        <f t="shared" ref="E5041:G5041" si="3392">+E1560</f>
        <v>DOMICILIARIA 2</v>
      </c>
      <c r="F5041" s="637">
        <f t="shared" si="3392"/>
        <v>5.89</v>
      </c>
      <c r="G5041" s="128">
        <f t="shared" si="3392"/>
        <v>0.7</v>
      </c>
      <c r="H5041" s="750">
        <f t="shared" si="3367"/>
        <v>0.22510000000000008</v>
      </c>
      <c r="I5041" s="127"/>
      <c r="J5041" s="750">
        <f t="shared" si="3372"/>
        <v>0.92808730000000017</v>
      </c>
      <c r="L5041" s="1">
        <v>0.22510000000000008</v>
      </c>
    </row>
    <row r="5042" spans="1:12">
      <c r="A5042" s="1320"/>
      <c r="B5042" s="1321"/>
      <c r="C5042" s="1321"/>
      <c r="D5042" s="1322"/>
      <c r="E5042" s="119" t="str">
        <f t="shared" ref="E5042:G5042" si="3393">+E1561</f>
        <v>DOMICILIARIA 3</v>
      </c>
      <c r="F5042" s="637">
        <f t="shared" si="3393"/>
        <v>5.84</v>
      </c>
      <c r="G5042" s="128">
        <f t="shared" si="3393"/>
        <v>0.7</v>
      </c>
      <c r="H5042" s="750">
        <f t="shared" si="3367"/>
        <v>0.22510000000000008</v>
      </c>
      <c r="I5042" s="127"/>
      <c r="J5042" s="750">
        <f t="shared" si="3372"/>
        <v>0.92020880000000038</v>
      </c>
      <c r="L5042" s="1">
        <v>0.22510000000000008</v>
      </c>
    </row>
    <row r="5043" spans="1:12">
      <c r="A5043" s="1320"/>
      <c r="B5043" s="1321"/>
      <c r="C5043" s="1321"/>
      <c r="D5043" s="1322"/>
      <c r="E5043" s="119" t="str">
        <f t="shared" ref="E5043:G5043" si="3394">+E1562</f>
        <v>DOMICILIARIA 4</v>
      </c>
      <c r="F5043" s="637">
        <f t="shared" si="3394"/>
        <v>5.87</v>
      </c>
      <c r="G5043" s="128">
        <f t="shared" si="3394"/>
        <v>0.7</v>
      </c>
      <c r="H5043" s="750">
        <f t="shared" si="3367"/>
        <v>0.22510000000000008</v>
      </c>
      <c r="I5043" s="127"/>
      <c r="J5043" s="750">
        <f t="shared" si="3372"/>
        <v>0.92493590000000037</v>
      </c>
      <c r="L5043" s="1">
        <v>0.22510000000000008</v>
      </c>
    </row>
    <row r="5044" spans="1:12">
      <c r="A5044" s="1320"/>
      <c r="B5044" s="1321"/>
      <c r="C5044" s="1321"/>
      <c r="D5044" s="1322"/>
      <c r="E5044" s="119" t="str">
        <f t="shared" ref="E5044:G5044" si="3395">+E1563</f>
        <v>DOMICILIARIA 5</v>
      </c>
      <c r="F5044" s="637">
        <f t="shared" si="3395"/>
        <v>3.14</v>
      </c>
      <c r="G5044" s="128">
        <f t="shared" si="3395"/>
        <v>0.7</v>
      </c>
      <c r="H5044" s="750">
        <f t="shared" si="3367"/>
        <v>0.22510000000000008</v>
      </c>
      <c r="I5044" s="127"/>
      <c r="J5044" s="750">
        <f t="shared" si="3372"/>
        <v>0.49476980000000015</v>
      </c>
      <c r="L5044" s="1">
        <v>0.22510000000000008</v>
      </c>
    </row>
    <row r="5045" spans="1:12">
      <c r="A5045" s="1320"/>
      <c r="B5045" s="1321"/>
      <c r="C5045" s="1321"/>
      <c r="D5045" s="1322"/>
      <c r="E5045" s="119" t="str">
        <f t="shared" ref="E5045:G5045" si="3396">+E1564</f>
        <v>DOMICILIARIA 6</v>
      </c>
      <c r="F5045" s="637">
        <f t="shared" si="3396"/>
        <v>5.84</v>
      </c>
      <c r="G5045" s="128">
        <f t="shared" si="3396"/>
        <v>0.7</v>
      </c>
      <c r="H5045" s="750">
        <f t="shared" si="3367"/>
        <v>0.22510000000000008</v>
      </c>
      <c r="I5045" s="127"/>
      <c r="J5045" s="750">
        <f t="shared" si="3372"/>
        <v>0.92020880000000038</v>
      </c>
      <c r="L5045" s="1">
        <v>0.22510000000000008</v>
      </c>
    </row>
    <row r="5046" spans="1:12">
      <c r="A5046" s="1320"/>
      <c r="B5046" s="1321"/>
      <c r="C5046" s="1321"/>
      <c r="D5046" s="1322"/>
      <c r="E5046" s="119" t="str">
        <f t="shared" ref="E5046:G5046" si="3397">+E1565</f>
        <v>DOMICILIARIA 7</v>
      </c>
      <c r="F5046" s="637">
        <f t="shared" si="3397"/>
        <v>3.15</v>
      </c>
      <c r="G5046" s="128">
        <f t="shared" si="3397"/>
        <v>0.7</v>
      </c>
      <c r="H5046" s="750">
        <f t="shared" si="3367"/>
        <v>0.22510000000000008</v>
      </c>
      <c r="I5046" s="127"/>
      <c r="J5046" s="750">
        <f t="shared" si="3372"/>
        <v>0.49634550000000011</v>
      </c>
      <c r="L5046" s="1">
        <v>0.22510000000000008</v>
      </c>
    </row>
    <row r="5047" spans="1:12">
      <c r="A5047" s="1320"/>
      <c r="B5047" s="1321"/>
      <c r="C5047" s="1321"/>
      <c r="D5047" s="1322"/>
      <c r="E5047" s="119" t="str">
        <f t="shared" ref="E5047:G5047" si="3398">+E1566</f>
        <v>DOMICILIARIA 8</v>
      </c>
      <c r="F5047" s="637">
        <f t="shared" si="3398"/>
        <v>6.47</v>
      </c>
      <c r="G5047" s="128">
        <f t="shared" si="3398"/>
        <v>0.7</v>
      </c>
      <c r="H5047" s="750">
        <f t="shared" si="3367"/>
        <v>0.22510000000000008</v>
      </c>
      <c r="I5047" s="127"/>
      <c r="J5047" s="750">
        <f t="shared" si="3372"/>
        <v>1.0194779000000003</v>
      </c>
      <c r="L5047" s="1">
        <v>0.22510000000000008</v>
      </c>
    </row>
    <row r="5048" spans="1:12">
      <c r="A5048" s="1320"/>
      <c r="B5048" s="1321"/>
      <c r="C5048" s="1321"/>
      <c r="D5048" s="1322"/>
      <c r="E5048" s="119" t="str">
        <f t="shared" ref="E5048:G5048" si="3399">+E1567</f>
        <v>DOMICILIARIA 9</v>
      </c>
      <c r="F5048" s="637">
        <f t="shared" si="3399"/>
        <v>6.53</v>
      </c>
      <c r="G5048" s="128">
        <f t="shared" si="3399"/>
        <v>0.7</v>
      </c>
      <c r="H5048" s="750">
        <f t="shared" si="3367"/>
        <v>0.22510000000000008</v>
      </c>
      <c r="I5048" s="127"/>
      <c r="J5048" s="750">
        <f t="shared" si="3372"/>
        <v>1.0289321000000002</v>
      </c>
      <c r="L5048" s="1">
        <v>0.22510000000000008</v>
      </c>
    </row>
    <row r="5049" spans="1:12">
      <c r="A5049" s="1320"/>
      <c r="B5049" s="1321"/>
      <c r="C5049" s="1321"/>
      <c r="D5049" s="1322"/>
      <c r="E5049" s="119" t="str">
        <f t="shared" ref="E5049:G5049" si="3400">+E1568</f>
        <v>DOMICILIARIA 10</v>
      </c>
      <c r="F5049" s="637">
        <f t="shared" si="3400"/>
        <v>3.86</v>
      </c>
      <c r="G5049" s="128">
        <f t="shared" si="3400"/>
        <v>0.7</v>
      </c>
      <c r="H5049" s="750">
        <f t="shared" si="3367"/>
        <v>0.22510000000000008</v>
      </c>
      <c r="I5049" s="127"/>
      <c r="J5049" s="750">
        <f t="shared" si="3372"/>
        <v>0.60822020000000021</v>
      </c>
      <c r="L5049" s="1">
        <v>0.22510000000000008</v>
      </c>
    </row>
    <row r="5050" spans="1:12">
      <c r="A5050" s="1320"/>
      <c r="B5050" s="1321"/>
      <c r="C5050" s="1321"/>
      <c r="D5050" s="1322"/>
      <c r="E5050" s="119" t="str">
        <f t="shared" ref="E5050:G5050" si="3401">+E1569</f>
        <v>DOMICILIARIA 11</v>
      </c>
      <c r="F5050" s="637">
        <f t="shared" si="3401"/>
        <v>6.39</v>
      </c>
      <c r="G5050" s="128">
        <f t="shared" si="3401"/>
        <v>0.7</v>
      </c>
      <c r="H5050" s="750">
        <f t="shared" si="3367"/>
        <v>0.22510000000000008</v>
      </c>
      <c r="I5050" s="127"/>
      <c r="J5050" s="750">
        <f t="shared" si="3372"/>
        <v>1.0068723000000004</v>
      </c>
      <c r="L5050" s="1">
        <v>0.22510000000000008</v>
      </c>
    </row>
    <row r="5051" spans="1:12">
      <c r="A5051" s="1320"/>
      <c r="B5051" s="1321"/>
      <c r="C5051" s="1321"/>
      <c r="D5051" s="1322"/>
      <c r="E5051" s="119" t="str">
        <f t="shared" ref="E5051:G5051" si="3402">+E1570</f>
        <v>DOMICILIARIA 12</v>
      </c>
      <c r="F5051" s="637">
        <f t="shared" si="3402"/>
        <v>3.94</v>
      </c>
      <c r="G5051" s="128">
        <f t="shared" si="3402"/>
        <v>0.7</v>
      </c>
      <c r="H5051" s="750">
        <f t="shared" si="3367"/>
        <v>0.22510000000000008</v>
      </c>
      <c r="I5051" s="127"/>
      <c r="J5051" s="750">
        <f t="shared" si="3372"/>
        <v>0.62082580000000021</v>
      </c>
      <c r="L5051" s="1">
        <v>0.22510000000000008</v>
      </c>
    </row>
    <row r="5052" spans="1:12">
      <c r="A5052" s="1320"/>
      <c r="B5052" s="1321"/>
      <c r="C5052" s="1321"/>
      <c r="D5052" s="1322"/>
      <c r="E5052" s="119" t="str">
        <f t="shared" ref="E5052:G5052" si="3403">+E1571</f>
        <v>DOMICILIARIA 13</v>
      </c>
      <c r="F5052" s="637">
        <f t="shared" si="3403"/>
        <v>6.43</v>
      </c>
      <c r="G5052" s="128">
        <f t="shared" si="3403"/>
        <v>0.7</v>
      </c>
      <c r="H5052" s="750">
        <f t="shared" si="3367"/>
        <v>0.22510000000000008</v>
      </c>
      <c r="I5052" s="127"/>
      <c r="J5052" s="750">
        <f t="shared" si="3372"/>
        <v>1.0131751000000002</v>
      </c>
      <c r="L5052" s="1">
        <v>0.22510000000000008</v>
      </c>
    </row>
    <row r="5053" spans="1:12">
      <c r="A5053" s="1320"/>
      <c r="B5053" s="1321"/>
      <c r="C5053" s="1321"/>
      <c r="D5053" s="1322"/>
      <c r="E5053" s="119" t="str">
        <f t="shared" ref="E5053:G5053" si="3404">+E1572</f>
        <v>DOMICILIARIA 14</v>
      </c>
      <c r="F5053" s="637">
        <f t="shared" si="3404"/>
        <v>3.89</v>
      </c>
      <c r="G5053" s="128">
        <f t="shared" si="3404"/>
        <v>0.7</v>
      </c>
      <c r="H5053" s="750">
        <f t="shared" si="3367"/>
        <v>0.22510000000000008</v>
      </c>
      <c r="I5053" s="127"/>
      <c r="J5053" s="750">
        <f t="shared" si="3372"/>
        <v>0.61294730000000019</v>
      </c>
      <c r="L5053" s="1">
        <v>0.22510000000000008</v>
      </c>
    </row>
    <row r="5054" spans="1:12">
      <c r="A5054" s="1320"/>
      <c r="B5054" s="1321"/>
      <c r="C5054" s="1321"/>
      <c r="D5054" s="1322"/>
      <c r="E5054" s="119" t="str">
        <f t="shared" ref="E5054:G5054" si="3405">+E1573</f>
        <v>DOMICILIARIA 15</v>
      </c>
      <c r="F5054" s="637">
        <f t="shared" si="3405"/>
        <v>6.38</v>
      </c>
      <c r="G5054" s="128">
        <f t="shared" si="3405"/>
        <v>0.7</v>
      </c>
      <c r="H5054" s="750">
        <f t="shared" si="3367"/>
        <v>0.22510000000000008</v>
      </c>
      <c r="I5054" s="127"/>
      <c r="J5054" s="750">
        <f t="shared" si="3372"/>
        <v>1.0052966000000001</v>
      </c>
      <c r="L5054" s="1">
        <v>0.22510000000000008</v>
      </c>
    </row>
    <row r="5055" spans="1:12">
      <c r="A5055" s="1320"/>
      <c r="B5055" s="1321"/>
      <c r="C5055" s="1321"/>
      <c r="D5055" s="1322"/>
      <c r="E5055" s="119" t="str">
        <f t="shared" ref="E5055:G5055" si="3406">+E1574</f>
        <v>DOMICILIARIA 16</v>
      </c>
      <c r="F5055" s="637">
        <f t="shared" si="3406"/>
        <v>4.28</v>
      </c>
      <c r="G5055" s="128">
        <f t="shared" si="3406"/>
        <v>0.7</v>
      </c>
      <c r="H5055" s="750">
        <f t="shared" si="3367"/>
        <v>0.22510000000000008</v>
      </c>
      <c r="I5055" s="127"/>
      <c r="J5055" s="750">
        <f t="shared" si="3372"/>
        <v>0.67439960000000021</v>
      </c>
      <c r="L5055" s="1">
        <v>0.22510000000000008</v>
      </c>
    </row>
    <row r="5056" spans="1:12">
      <c r="A5056" s="1320"/>
      <c r="B5056" s="1321"/>
      <c r="C5056" s="1321"/>
      <c r="D5056" s="1322"/>
      <c r="E5056" s="119" t="str">
        <f t="shared" ref="E5056:G5056" si="3407">+E1575</f>
        <v>DOMICILIARIA 17</v>
      </c>
      <c r="F5056" s="637">
        <f t="shared" si="3407"/>
        <v>6.44</v>
      </c>
      <c r="G5056" s="128">
        <f t="shared" si="3407"/>
        <v>0.7</v>
      </c>
      <c r="H5056" s="750">
        <f t="shared" si="3367"/>
        <v>0.22510000000000008</v>
      </c>
      <c r="I5056" s="127"/>
      <c r="J5056" s="750">
        <f t="shared" si="3372"/>
        <v>1.0147508000000003</v>
      </c>
      <c r="L5056" s="1">
        <v>0.22510000000000008</v>
      </c>
    </row>
    <row r="5057" spans="1:13">
      <c r="A5057" s="1320"/>
      <c r="B5057" s="1321"/>
      <c r="C5057" s="1321"/>
      <c r="D5057" s="1322"/>
      <c r="E5057" s="119" t="str">
        <f t="shared" ref="E5057:G5057" si="3408">+E1576</f>
        <v>DOMICILIARIA 18</v>
      </c>
      <c r="F5057" s="637">
        <f t="shared" si="3408"/>
        <v>6.33</v>
      </c>
      <c r="G5057" s="128">
        <f t="shared" si="3408"/>
        <v>0.7</v>
      </c>
      <c r="H5057" s="750">
        <f t="shared" si="3367"/>
        <v>0.22510000000000008</v>
      </c>
      <c r="I5057" s="127"/>
      <c r="J5057" s="750">
        <f t="shared" si="3372"/>
        <v>0.99741810000000031</v>
      </c>
      <c r="L5057" s="1">
        <v>0.22510000000000008</v>
      </c>
    </row>
    <row r="5058" spans="1:13">
      <c r="A5058" s="1320"/>
      <c r="B5058" s="1321"/>
      <c r="C5058" s="1321"/>
      <c r="D5058" s="1322"/>
      <c r="E5058" s="119" t="str">
        <f t="shared" ref="E5058:G5058" si="3409">+E1577</f>
        <v>P31 A P32</v>
      </c>
      <c r="F5058" s="637">
        <f t="shared" si="3409"/>
        <v>0</v>
      </c>
      <c r="G5058" s="128">
        <f t="shared" si="3409"/>
        <v>0</v>
      </c>
      <c r="H5058" s="750">
        <f t="shared" si="3367"/>
        <v>0</v>
      </c>
      <c r="I5058" s="127"/>
      <c r="J5058" s="750">
        <f t="shared" si="3372"/>
        <v>0</v>
      </c>
      <c r="L5058" s="1">
        <v>-1.6524000000000001</v>
      </c>
      <c r="M5058" s="1">
        <v>-1.6524000000000001</v>
      </c>
    </row>
    <row r="5059" spans="1:13">
      <c r="A5059" s="1320"/>
      <c r="B5059" s="1321"/>
      <c r="C5059" s="1321"/>
      <c r="D5059" s="1322"/>
      <c r="E5059" s="119" t="str">
        <f t="shared" ref="E5059:G5059" si="3410">+E1578</f>
        <v>DOMICILIARIA 1</v>
      </c>
      <c r="F5059" s="637">
        <f t="shared" si="3410"/>
        <v>5.45</v>
      </c>
      <c r="G5059" s="128">
        <f t="shared" si="3410"/>
        <v>0.7</v>
      </c>
      <c r="H5059" s="750">
        <f t="shared" si="3367"/>
        <v>0.22510000000000008</v>
      </c>
      <c r="I5059" s="127"/>
      <c r="J5059" s="750">
        <f t="shared" si="3372"/>
        <v>0.85875650000000026</v>
      </c>
      <c r="L5059" s="1">
        <v>0.22510000000000008</v>
      </c>
    </row>
    <row r="5060" spans="1:13">
      <c r="A5060" s="1320"/>
      <c r="B5060" s="1321"/>
      <c r="C5060" s="1321"/>
      <c r="D5060" s="1322"/>
      <c r="E5060" s="119" t="str">
        <f t="shared" ref="E5060:G5060" si="3411">+E1579</f>
        <v>DOMICILIARIA 2</v>
      </c>
      <c r="F5060" s="637">
        <f t="shared" si="3411"/>
        <v>6.51</v>
      </c>
      <c r="G5060" s="128">
        <f t="shared" si="3411"/>
        <v>0.7</v>
      </c>
      <c r="H5060" s="750">
        <f t="shared" si="3367"/>
        <v>0.22510000000000008</v>
      </c>
      <c r="I5060" s="127"/>
      <c r="J5060" s="750">
        <f t="shared" si="3372"/>
        <v>1.0257807000000003</v>
      </c>
      <c r="L5060" s="1">
        <v>0.22510000000000008</v>
      </c>
    </row>
    <row r="5061" spans="1:13">
      <c r="A5061" s="1320"/>
      <c r="B5061" s="1321"/>
      <c r="C5061" s="1321"/>
      <c r="D5061" s="1322"/>
      <c r="E5061" s="119" t="str">
        <f t="shared" ref="E5061:G5061" si="3412">+E1580</f>
        <v>DOMICILIARIA 3</v>
      </c>
      <c r="F5061" s="637">
        <f t="shared" si="3412"/>
        <v>5.04</v>
      </c>
      <c r="G5061" s="128">
        <f t="shared" si="3412"/>
        <v>0.7</v>
      </c>
      <c r="H5061" s="750">
        <f t="shared" si="3367"/>
        <v>0.22510000000000008</v>
      </c>
      <c r="I5061" s="127"/>
      <c r="J5061" s="750">
        <f t="shared" si="3372"/>
        <v>0.79415280000000021</v>
      </c>
      <c r="L5061" s="1">
        <v>0.22510000000000008</v>
      </c>
    </row>
    <row r="5062" spans="1:13">
      <c r="A5062" s="1320"/>
      <c r="B5062" s="1321"/>
      <c r="C5062" s="1321"/>
      <c r="D5062" s="1322"/>
      <c r="E5062" s="119" t="str">
        <f t="shared" ref="E5062:G5062" si="3413">+E1581</f>
        <v>DOMICILIARIA 4</v>
      </c>
      <c r="F5062" s="637">
        <f t="shared" si="3413"/>
        <v>6.4</v>
      </c>
      <c r="G5062" s="128">
        <f t="shared" si="3413"/>
        <v>0.7</v>
      </c>
      <c r="H5062" s="750">
        <f t="shared" si="3367"/>
        <v>0.22510000000000008</v>
      </c>
      <c r="I5062" s="127"/>
      <c r="J5062" s="750">
        <f t="shared" si="3372"/>
        <v>1.0084480000000002</v>
      </c>
      <c r="L5062" s="1">
        <v>0.22510000000000008</v>
      </c>
    </row>
    <row r="5063" spans="1:13">
      <c r="A5063" s="1320"/>
      <c r="B5063" s="1321"/>
      <c r="C5063" s="1321"/>
      <c r="D5063" s="1322"/>
      <c r="E5063" s="119" t="str">
        <f t="shared" ref="E5063:G5063" si="3414">+E1582</f>
        <v>DOMICILIARIA 5</v>
      </c>
      <c r="F5063" s="637">
        <f t="shared" si="3414"/>
        <v>6.29</v>
      </c>
      <c r="G5063" s="128">
        <f t="shared" si="3414"/>
        <v>0.7</v>
      </c>
      <c r="H5063" s="750">
        <f t="shared" si="3367"/>
        <v>0.22510000000000008</v>
      </c>
      <c r="I5063" s="127"/>
      <c r="J5063" s="750">
        <f t="shared" si="3372"/>
        <v>0.99111530000000025</v>
      </c>
      <c r="L5063" s="1">
        <v>0.22510000000000008</v>
      </c>
    </row>
    <row r="5064" spans="1:13">
      <c r="A5064" s="1320"/>
      <c r="B5064" s="1321"/>
      <c r="C5064" s="1321"/>
      <c r="D5064" s="1322"/>
      <c r="E5064" s="119" t="str">
        <f t="shared" ref="E5064:G5064" si="3415">+E1583</f>
        <v>DOMICILIARIA 6</v>
      </c>
      <c r="F5064" s="637">
        <f t="shared" si="3415"/>
        <v>6.56</v>
      </c>
      <c r="G5064" s="128">
        <f t="shared" si="3415"/>
        <v>0.7</v>
      </c>
      <c r="H5064" s="750">
        <f t="shared" si="3367"/>
        <v>0.22510000000000008</v>
      </c>
      <c r="I5064" s="127"/>
      <c r="J5064" s="750">
        <f t="shared" si="3372"/>
        <v>1.0336592000000002</v>
      </c>
      <c r="L5064" s="1">
        <v>0.22510000000000008</v>
      </c>
    </row>
    <row r="5065" spans="1:13">
      <c r="A5065" s="1320"/>
      <c r="B5065" s="1321"/>
      <c r="C5065" s="1321"/>
      <c r="D5065" s="1322"/>
      <c r="E5065" s="119" t="str">
        <f t="shared" ref="E5065:G5065" si="3416">+E1584</f>
        <v>DOMICILIARIA 7</v>
      </c>
      <c r="F5065" s="637">
        <f t="shared" si="3416"/>
        <v>3.89</v>
      </c>
      <c r="G5065" s="128">
        <f t="shared" si="3416"/>
        <v>0.7</v>
      </c>
      <c r="H5065" s="750">
        <f t="shared" si="3367"/>
        <v>0.22510000000000008</v>
      </c>
      <c r="I5065" s="127"/>
      <c r="J5065" s="750">
        <f t="shared" si="3372"/>
        <v>0.61294730000000019</v>
      </c>
      <c r="L5065" s="1">
        <v>0.22510000000000008</v>
      </c>
    </row>
    <row r="5066" spans="1:13">
      <c r="A5066" s="1320"/>
      <c r="B5066" s="1321"/>
      <c r="C5066" s="1321"/>
      <c r="D5066" s="1322"/>
      <c r="E5066" s="119" t="str">
        <f t="shared" ref="E5066:G5066" si="3417">+E1585</f>
        <v>DOMICILIARIA 8</v>
      </c>
      <c r="F5066" s="637">
        <f t="shared" si="3417"/>
        <v>6.35</v>
      </c>
      <c r="G5066" s="128">
        <f t="shared" si="3417"/>
        <v>0.7</v>
      </c>
      <c r="H5066" s="750">
        <f t="shared" si="3367"/>
        <v>0.22510000000000008</v>
      </c>
      <c r="I5066" s="127"/>
      <c r="J5066" s="750">
        <f t="shared" si="3372"/>
        <v>1.0005695000000001</v>
      </c>
      <c r="L5066" s="1">
        <v>0.22510000000000008</v>
      </c>
    </row>
    <row r="5067" spans="1:13">
      <c r="A5067" s="1320"/>
      <c r="B5067" s="1321"/>
      <c r="C5067" s="1321"/>
      <c r="D5067" s="1322"/>
      <c r="E5067" s="119" t="str">
        <f t="shared" ref="E5067:G5067" si="3418">+E1586</f>
        <v>DOMICILIARIA 9</v>
      </c>
      <c r="F5067" s="637">
        <f t="shared" si="3418"/>
        <v>6.7</v>
      </c>
      <c r="G5067" s="128">
        <f t="shared" si="3418"/>
        <v>0.7</v>
      </c>
      <c r="H5067" s="750">
        <f t="shared" si="3367"/>
        <v>0.22510000000000008</v>
      </c>
      <c r="I5067" s="127"/>
      <c r="J5067" s="750">
        <f t="shared" si="3372"/>
        <v>1.0557190000000003</v>
      </c>
      <c r="L5067" s="1">
        <v>0.22510000000000008</v>
      </c>
    </row>
    <row r="5068" spans="1:13">
      <c r="A5068" s="1320"/>
      <c r="B5068" s="1321"/>
      <c r="C5068" s="1321"/>
      <c r="D5068" s="1322"/>
      <c r="E5068" s="119" t="str">
        <f t="shared" ref="E5068:G5068" si="3419">+E1587</f>
        <v>DOMICILIARIA 10</v>
      </c>
      <c r="F5068" s="637">
        <f t="shared" si="3419"/>
        <v>6.71</v>
      </c>
      <c r="G5068" s="128">
        <f t="shared" si="3419"/>
        <v>0.7</v>
      </c>
      <c r="H5068" s="750">
        <f t="shared" si="3367"/>
        <v>0.22510000000000008</v>
      </c>
      <c r="I5068" s="127"/>
      <c r="J5068" s="750">
        <f t="shared" si="3372"/>
        <v>1.0572947000000004</v>
      </c>
      <c r="L5068" s="1">
        <v>0.22510000000000008</v>
      </c>
    </row>
    <row r="5069" spans="1:13">
      <c r="A5069" s="1320"/>
      <c r="B5069" s="1321"/>
      <c r="C5069" s="1321"/>
      <c r="D5069" s="1322"/>
      <c r="E5069" s="119" t="str">
        <f t="shared" ref="E5069:G5069" si="3420">+E1588</f>
        <v>P32 A P33</v>
      </c>
      <c r="F5069" s="637">
        <f t="shared" si="3420"/>
        <v>0</v>
      </c>
      <c r="G5069" s="128">
        <f t="shared" si="3420"/>
        <v>0</v>
      </c>
      <c r="H5069" s="750">
        <f t="shared" si="3367"/>
        <v>0</v>
      </c>
      <c r="I5069" s="127"/>
      <c r="J5069" s="750">
        <f t="shared" si="3372"/>
        <v>0</v>
      </c>
      <c r="L5069" s="1">
        <v>-1.6524000000000001</v>
      </c>
      <c r="M5069" s="1">
        <v>-1.6524000000000001</v>
      </c>
    </row>
    <row r="5070" spans="1:13">
      <c r="A5070" s="1320"/>
      <c r="B5070" s="1321"/>
      <c r="C5070" s="1321"/>
      <c r="D5070" s="1322"/>
      <c r="E5070" s="119" t="str">
        <f t="shared" ref="E5070:G5070" si="3421">+E1589</f>
        <v>DOMICILIARIA 1</v>
      </c>
      <c r="F5070" s="637">
        <f t="shared" si="3421"/>
        <v>6.47</v>
      </c>
      <c r="G5070" s="128">
        <f t="shared" si="3421"/>
        <v>0.8</v>
      </c>
      <c r="H5070" s="750">
        <f t="shared" si="3367"/>
        <v>0.29760000000000031</v>
      </c>
      <c r="I5070" s="127"/>
      <c r="J5070" s="750">
        <f t="shared" si="3372"/>
        <v>1.5403776000000016</v>
      </c>
      <c r="L5070" s="1">
        <v>0.29760000000000031</v>
      </c>
    </row>
    <row r="5071" spans="1:13">
      <c r="A5071" s="1320"/>
      <c r="B5071" s="1321"/>
      <c r="C5071" s="1321"/>
      <c r="D5071" s="1322"/>
      <c r="E5071" s="119" t="str">
        <f t="shared" ref="E5071:G5071" si="3422">+E1590</f>
        <v>DOMICILIARIA 2</v>
      </c>
      <c r="F5071" s="637">
        <f t="shared" si="3422"/>
        <v>7.01</v>
      </c>
      <c r="G5071" s="128">
        <f t="shared" si="3422"/>
        <v>0.8</v>
      </c>
      <c r="H5071" s="750">
        <f t="shared" si="3367"/>
        <v>0.29760000000000031</v>
      </c>
      <c r="I5071" s="127"/>
      <c r="J5071" s="750">
        <f t="shared" si="3372"/>
        <v>1.6689408000000019</v>
      </c>
      <c r="L5071" s="1">
        <v>0.29760000000000031</v>
      </c>
    </row>
    <row r="5072" spans="1:13">
      <c r="A5072" s="1320"/>
      <c r="B5072" s="1321"/>
      <c r="C5072" s="1321"/>
      <c r="D5072" s="1322"/>
      <c r="E5072" s="119" t="str">
        <f t="shared" ref="E5072:G5072" si="3423">+E1591</f>
        <v>DOMICILIARIA 3</v>
      </c>
      <c r="F5072" s="637">
        <f t="shared" si="3423"/>
        <v>7.07</v>
      </c>
      <c r="G5072" s="128">
        <f t="shared" si="3423"/>
        <v>0.8</v>
      </c>
      <c r="H5072" s="750">
        <f t="shared" si="3367"/>
        <v>0.29760000000000031</v>
      </c>
      <c r="I5072" s="127"/>
      <c r="J5072" s="750">
        <f t="shared" si="3372"/>
        <v>1.6832256000000019</v>
      </c>
      <c r="L5072" s="1">
        <v>0.29760000000000031</v>
      </c>
    </row>
    <row r="5073" spans="1:13">
      <c r="A5073" s="1320"/>
      <c r="B5073" s="1321"/>
      <c r="C5073" s="1321"/>
      <c r="D5073" s="1322"/>
      <c r="E5073" s="119" t="str">
        <f t="shared" ref="E5073:G5073" si="3424">+E1592</f>
        <v>DOMICILIARIA 4</v>
      </c>
      <c r="F5073" s="637">
        <f t="shared" si="3424"/>
        <v>6.92</v>
      </c>
      <c r="G5073" s="128">
        <f t="shared" si="3424"/>
        <v>0.8</v>
      </c>
      <c r="H5073" s="750">
        <f t="shared" si="3367"/>
        <v>0.29760000000000031</v>
      </c>
      <c r="I5073" s="127"/>
      <c r="J5073" s="750">
        <f t="shared" si="3372"/>
        <v>1.6475136000000019</v>
      </c>
      <c r="L5073" s="1">
        <v>0.29760000000000031</v>
      </c>
    </row>
    <row r="5074" spans="1:13">
      <c r="A5074" s="1320"/>
      <c r="B5074" s="1321"/>
      <c r="C5074" s="1321"/>
      <c r="D5074" s="1322"/>
      <c r="E5074" s="119" t="str">
        <f t="shared" ref="E5074:G5074" si="3425">+E1593</f>
        <v>DOMICILIARIA 5</v>
      </c>
      <c r="F5074" s="637">
        <f t="shared" si="3425"/>
        <v>8.1199999999999992</v>
      </c>
      <c r="G5074" s="128">
        <f t="shared" si="3425"/>
        <v>0.8</v>
      </c>
      <c r="H5074" s="750">
        <f t="shared" si="3367"/>
        <v>0.29760000000000031</v>
      </c>
      <c r="I5074" s="127"/>
      <c r="J5074" s="750">
        <f t="shared" si="3372"/>
        <v>1.9332096000000019</v>
      </c>
      <c r="L5074" s="1">
        <v>0.29760000000000031</v>
      </c>
    </row>
    <row r="5075" spans="1:13">
      <c r="A5075" s="1320"/>
      <c r="B5075" s="1321"/>
      <c r="C5075" s="1321"/>
      <c r="D5075" s="1322"/>
      <c r="E5075" s="119" t="str">
        <f t="shared" ref="E5075:G5075" si="3426">+E1594</f>
        <v>P33 A P34</v>
      </c>
      <c r="F5075" s="637">
        <f t="shared" si="3426"/>
        <v>0</v>
      </c>
      <c r="G5075" s="128">
        <f t="shared" si="3426"/>
        <v>0</v>
      </c>
      <c r="H5075" s="750">
        <f t="shared" si="3367"/>
        <v>0</v>
      </c>
      <c r="I5075" s="127"/>
      <c r="J5075" s="750">
        <f t="shared" si="3372"/>
        <v>0</v>
      </c>
      <c r="L5075" s="1">
        <v>-1.6524000000000001</v>
      </c>
      <c r="M5075" s="1">
        <v>-1.6524000000000001</v>
      </c>
    </row>
    <row r="5076" spans="1:13">
      <c r="A5076" s="1320"/>
      <c r="B5076" s="1321"/>
      <c r="C5076" s="1321"/>
      <c r="D5076" s="1322"/>
      <c r="E5076" s="119" t="str">
        <f t="shared" ref="E5076:G5076" si="3427">+E1595</f>
        <v>P34 A P35</v>
      </c>
      <c r="F5076" s="637">
        <f t="shared" si="3427"/>
        <v>0</v>
      </c>
      <c r="G5076" s="128">
        <f t="shared" si="3427"/>
        <v>0</v>
      </c>
      <c r="H5076" s="750">
        <f t="shared" si="3367"/>
        <v>0</v>
      </c>
      <c r="I5076" s="127"/>
      <c r="J5076" s="750">
        <f t="shared" si="3372"/>
        <v>0</v>
      </c>
      <c r="L5076" s="1">
        <v>-1.6524000000000001</v>
      </c>
      <c r="M5076" s="1">
        <v>-1.6524000000000001</v>
      </c>
    </row>
    <row r="5077" spans="1:13">
      <c r="A5077" s="1320"/>
      <c r="B5077" s="1321"/>
      <c r="C5077" s="1321"/>
      <c r="D5077" s="1322"/>
      <c r="E5077" s="119" t="str">
        <f t="shared" ref="E5077:G5077" si="3428">+E1596</f>
        <v>DOMICILIARIA 1</v>
      </c>
      <c r="F5077" s="637">
        <f t="shared" si="3428"/>
        <v>5.12</v>
      </c>
      <c r="G5077" s="128">
        <f t="shared" si="3428"/>
        <v>1</v>
      </c>
      <c r="H5077" s="750">
        <f t="shared" si="3367"/>
        <v>0.64759999999999995</v>
      </c>
      <c r="I5077" s="127"/>
      <c r="J5077" s="750">
        <f t="shared" si="3372"/>
        <v>3.315712</v>
      </c>
      <c r="L5077" s="1">
        <v>0.64759999999999995</v>
      </c>
    </row>
    <row r="5078" spans="1:13">
      <c r="A5078" s="1320"/>
      <c r="B5078" s="1321"/>
      <c r="C5078" s="1321"/>
      <c r="D5078" s="1322"/>
      <c r="E5078" s="119" t="str">
        <f t="shared" ref="E5078:G5078" si="3429">+E1597</f>
        <v>DOMICILIARIA 2</v>
      </c>
      <c r="F5078" s="637">
        <f t="shared" si="3429"/>
        <v>4.3099999999999996</v>
      </c>
      <c r="G5078" s="128">
        <f t="shared" si="3429"/>
        <v>1</v>
      </c>
      <c r="H5078" s="750">
        <f t="shared" si="3367"/>
        <v>0.64759999999999995</v>
      </c>
      <c r="I5078" s="127"/>
      <c r="J5078" s="750">
        <f t="shared" si="3372"/>
        <v>2.7911559999999995</v>
      </c>
      <c r="L5078" s="1">
        <v>0.64759999999999995</v>
      </c>
    </row>
    <row r="5079" spans="1:13">
      <c r="A5079" s="1320"/>
      <c r="B5079" s="1321"/>
      <c r="C5079" s="1321"/>
      <c r="D5079" s="1322"/>
      <c r="E5079" s="119" t="str">
        <f t="shared" ref="E5079:G5079" si="3430">+E1598</f>
        <v>DOMICILIARIA 3</v>
      </c>
      <c r="F5079" s="637">
        <f t="shared" si="3430"/>
        <v>4.7300000000000004</v>
      </c>
      <c r="G5079" s="128">
        <f t="shared" si="3430"/>
        <v>1</v>
      </c>
      <c r="H5079" s="750">
        <f t="shared" si="3367"/>
        <v>0.64759999999999995</v>
      </c>
      <c r="I5079" s="127"/>
      <c r="J5079" s="750">
        <f t="shared" si="3372"/>
        <v>3.063148</v>
      </c>
      <c r="L5079" s="1">
        <v>0.64759999999999995</v>
      </c>
    </row>
    <row r="5080" spans="1:13">
      <c r="A5080" s="1320"/>
      <c r="B5080" s="1321"/>
      <c r="C5080" s="1321"/>
      <c r="D5080" s="1322"/>
      <c r="E5080" s="119" t="str">
        <f t="shared" ref="E5080:G5080" si="3431">+E1599</f>
        <v>DOMICILIARIA 4</v>
      </c>
      <c r="F5080" s="637">
        <f t="shared" si="3431"/>
        <v>4.74</v>
      </c>
      <c r="G5080" s="128">
        <f t="shared" si="3431"/>
        <v>1</v>
      </c>
      <c r="H5080" s="750">
        <f t="shared" si="3367"/>
        <v>0.64759999999999995</v>
      </c>
      <c r="I5080" s="127"/>
      <c r="J5080" s="750">
        <f t="shared" si="3372"/>
        <v>3.0696240000000001</v>
      </c>
      <c r="L5080" s="1">
        <v>0.64759999999999995</v>
      </c>
    </row>
    <row r="5081" spans="1:13">
      <c r="A5081" s="1320"/>
      <c r="B5081" s="1321"/>
      <c r="C5081" s="1321"/>
      <c r="D5081" s="1322"/>
      <c r="E5081" s="119" t="str">
        <f t="shared" ref="E5081:G5081" si="3432">+E1600</f>
        <v>DOMICILIARIA 5</v>
      </c>
      <c r="F5081" s="637">
        <f t="shared" si="3432"/>
        <v>4.4000000000000004</v>
      </c>
      <c r="G5081" s="128">
        <f t="shared" si="3432"/>
        <v>1</v>
      </c>
      <c r="H5081" s="750">
        <f t="shared" ref="H5081:H5144" si="3433">H1600-0.2-(6*0.0254)-H3342-H4211</f>
        <v>0.64759999999999995</v>
      </c>
      <c r="I5081" s="127"/>
      <c r="J5081" s="750">
        <f t="shared" si="3372"/>
        <v>2.84944</v>
      </c>
      <c r="L5081" s="1">
        <v>0.64759999999999995</v>
      </c>
    </row>
    <row r="5082" spans="1:13">
      <c r="A5082" s="1320"/>
      <c r="B5082" s="1321"/>
      <c r="C5082" s="1321"/>
      <c r="D5082" s="1322"/>
      <c r="E5082" s="119" t="str">
        <f t="shared" ref="E5082:G5082" si="3434">+E1601</f>
        <v>DOMICILIARIA 6</v>
      </c>
      <c r="F5082" s="637">
        <f t="shared" si="3434"/>
        <v>3.67</v>
      </c>
      <c r="G5082" s="128">
        <f t="shared" si="3434"/>
        <v>1</v>
      </c>
      <c r="H5082" s="750">
        <f t="shared" si="3433"/>
        <v>0.64759999999999995</v>
      </c>
      <c r="I5082" s="127"/>
      <c r="J5082" s="750">
        <f t="shared" si="3372"/>
        <v>2.3766919999999998</v>
      </c>
      <c r="L5082" s="1">
        <v>0.64759999999999995</v>
      </c>
    </row>
    <row r="5083" spans="1:13">
      <c r="A5083" s="1320"/>
      <c r="B5083" s="1321"/>
      <c r="C5083" s="1321"/>
      <c r="D5083" s="1322"/>
      <c r="E5083" s="119" t="str">
        <f t="shared" ref="E5083:G5083" si="3435">+E1602</f>
        <v>DOMICILIARIA 7</v>
      </c>
      <c r="F5083" s="637">
        <f t="shared" si="3435"/>
        <v>4.62</v>
      </c>
      <c r="G5083" s="128">
        <f t="shared" si="3435"/>
        <v>1</v>
      </c>
      <c r="H5083" s="750">
        <f t="shared" si="3433"/>
        <v>0.64759999999999995</v>
      </c>
      <c r="I5083" s="127"/>
      <c r="J5083" s="750">
        <f t="shared" si="3372"/>
        <v>2.9919119999999997</v>
      </c>
      <c r="L5083" s="1">
        <v>0.64759999999999995</v>
      </c>
    </row>
    <row r="5084" spans="1:13">
      <c r="A5084" s="1320"/>
      <c r="B5084" s="1321"/>
      <c r="C5084" s="1321"/>
      <c r="D5084" s="1322"/>
      <c r="E5084" s="119" t="str">
        <f t="shared" ref="E5084:G5084" si="3436">+E1603</f>
        <v>P36 A P37</v>
      </c>
      <c r="F5084" s="637">
        <f t="shared" si="3436"/>
        <v>0</v>
      </c>
      <c r="G5084" s="128">
        <f t="shared" si="3436"/>
        <v>0</v>
      </c>
      <c r="H5084" s="750">
        <f t="shared" si="3433"/>
        <v>0</v>
      </c>
      <c r="I5084" s="127"/>
      <c r="J5084" s="750">
        <f t="shared" si="3372"/>
        <v>0</v>
      </c>
      <c r="L5084" s="1">
        <v>-1.6524000000000001</v>
      </c>
      <c r="M5084" s="1">
        <v>-1.6524000000000001</v>
      </c>
    </row>
    <row r="5085" spans="1:13">
      <c r="A5085" s="1320"/>
      <c r="B5085" s="1321"/>
      <c r="C5085" s="1321"/>
      <c r="D5085" s="1322"/>
      <c r="E5085" s="119" t="str">
        <f t="shared" ref="E5085:G5085" si="3437">+E1604</f>
        <v>DOMICILIARIA 1</v>
      </c>
      <c r="F5085" s="637">
        <f t="shared" si="3437"/>
        <v>4.55</v>
      </c>
      <c r="G5085" s="128">
        <f t="shared" si="3437"/>
        <v>0.7</v>
      </c>
      <c r="H5085" s="750">
        <f t="shared" si="3433"/>
        <v>0</v>
      </c>
      <c r="I5085" s="127"/>
      <c r="J5085" s="750">
        <f t="shared" ref="J5085:J5148" si="3438">+F5085*G5085*H5085</f>
        <v>0</v>
      </c>
      <c r="L5085" s="1">
        <v>-8.2399999999999585E-2</v>
      </c>
      <c r="M5085" s="1">
        <v>-8.2399999999999585E-2</v>
      </c>
    </row>
    <row r="5086" spans="1:13">
      <c r="A5086" s="1320"/>
      <c r="B5086" s="1321"/>
      <c r="C5086" s="1321"/>
      <c r="D5086" s="1322"/>
      <c r="E5086" s="119" t="str">
        <f t="shared" ref="E5086:G5086" si="3439">+E1605</f>
        <v>DOMICILIARIA 2</v>
      </c>
      <c r="F5086" s="637">
        <f t="shared" si="3439"/>
        <v>6.31</v>
      </c>
      <c r="G5086" s="128">
        <f t="shared" si="3439"/>
        <v>0.7</v>
      </c>
      <c r="H5086" s="750">
        <f t="shared" si="3433"/>
        <v>0</v>
      </c>
      <c r="I5086" s="127"/>
      <c r="J5086" s="750">
        <f t="shared" si="3438"/>
        <v>0</v>
      </c>
      <c r="L5086" s="1">
        <v>-8.2399999999999585E-2</v>
      </c>
      <c r="M5086" s="1">
        <v>-8.2399999999999585E-2</v>
      </c>
    </row>
    <row r="5087" spans="1:13">
      <c r="A5087" s="1320"/>
      <c r="B5087" s="1321"/>
      <c r="C5087" s="1321"/>
      <c r="D5087" s="1322"/>
      <c r="E5087" s="119" t="str">
        <f t="shared" ref="E5087:G5087" si="3440">+E1606</f>
        <v>DOMICILIARIA 3</v>
      </c>
      <c r="F5087" s="637">
        <f t="shared" si="3440"/>
        <v>6.45</v>
      </c>
      <c r="G5087" s="128">
        <f t="shared" si="3440"/>
        <v>0.7</v>
      </c>
      <c r="H5087" s="750">
        <f t="shared" si="3433"/>
        <v>0</v>
      </c>
      <c r="I5087" s="127"/>
      <c r="J5087" s="750">
        <f t="shared" si="3438"/>
        <v>0</v>
      </c>
      <c r="L5087" s="1">
        <v>-8.2399999999999585E-2</v>
      </c>
      <c r="M5087" s="1">
        <v>-8.2399999999999585E-2</v>
      </c>
    </row>
    <row r="5088" spans="1:13">
      <c r="A5088" s="1320"/>
      <c r="B5088" s="1321"/>
      <c r="C5088" s="1321"/>
      <c r="D5088" s="1322"/>
      <c r="E5088" s="119" t="str">
        <f t="shared" ref="E5088:G5088" si="3441">+E1607</f>
        <v>DOMICILIARIA 4</v>
      </c>
      <c r="F5088" s="637">
        <f t="shared" si="3441"/>
        <v>4.4800000000000004</v>
      </c>
      <c r="G5088" s="128">
        <f t="shared" si="3441"/>
        <v>0.7</v>
      </c>
      <c r="H5088" s="750">
        <f t="shared" si="3433"/>
        <v>0</v>
      </c>
      <c r="I5088" s="127"/>
      <c r="J5088" s="750">
        <f t="shared" si="3438"/>
        <v>0</v>
      </c>
      <c r="L5088" s="1">
        <v>-8.2399999999999585E-2</v>
      </c>
      <c r="M5088" s="1">
        <v>-8.2399999999999585E-2</v>
      </c>
    </row>
    <row r="5089" spans="1:13">
      <c r="A5089" s="1320"/>
      <c r="B5089" s="1321"/>
      <c r="C5089" s="1321"/>
      <c r="D5089" s="1322"/>
      <c r="E5089" s="119" t="str">
        <f t="shared" ref="E5089:G5089" si="3442">+E1608</f>
        <v>DOMICILIARIA 5</v>
      </c>
      <c r="F5089" s="637">
        <f t="shared" si="3442"/>
        <v>6.72</v>
      </c>
      <c r="G5089" s="128">
        <f t="shared" si="3442"/>
        <v>0.7</v>
      </c>
      <c r="H5089" s="750">
        <f t="shared" si="3433"/>
        <v>0</v>
      </c>
      <c r="I5089" s="127"/>
      <c r="J5089" s="750">
        <f t="shared" si="3438"/>
        <v>0</v>
      </c>
      <c r="L5089" s="1">
        <v>-8.2399999999999585E-2</v>
      </c>
      <c r="M5089" s="1">
        <v>-8.2399999999999585E-2</v>
      </c>
    </row>
    <row r="5090" spans="1:13">
      <c r="A5090" s="1320"/>
      <c r="B5090" s="1321"/>
      <c r="C5090" s="1321"/>
      <c r="D5090" s="1322"/>
      <c r="E5090" s="119" t="str">
        <f t="shared" ref="E5090:G5090" si="3443">+E1609</f>
        <v>DOMICILIARIA 6</v>
      </c>
      <c r="F5090" s="637">
        <f t="shared" si="3443"/>
        <v>4.76</v>
      </c>
      <c r="G5090" s="128">
        <f t="shared" si="3443"/>
        <v>0.7</v>
      </c>
      <c r="H5090" s="750">
        <f t="shared" si="3433"/>
        <v>0</v>
      </c>
      <c r="I5090" s="127"/>
      <c r="J5090" s="750">
        <f t="shared" si="3438"/>
        <v>0</v>
      </c>
      <c r="L5090" s="1">
        <v>-8.2399999999999585E-2</v>
      </c>
      <c r="M5090" s="1">
        <v>-8.2399999999999585E-2</v>
      </c>
    </row>
    <row r="5091" spans="1:13">
      <c r="A5091" s="1320"/>
      <c r="B5091" s="1321"/>
      <c r="C5091" s="1321"/>
      <c r="D5091" s="1322"/>
      <c r="E5091" s="119" t="str">
        <f t="shared" ref="E5091:G5091" si="3444">+E1610</f>
        <v>DOMICILIARIA 7</v>
      </c>
      <c r="F5091" s="637">
        <f t="shared" si="3444"/>
        <v>4.9000000000000004</v>
      </c>
      <c r="G5091" s="128">
        <f t="shared" si="3444"/>
        <v>0.7</v>
      </c>
      <c r="H5091" s="750">
        <f t="shared" si="3433"/>
        <v>0</v>
      </c>
      <c r="I5091" s="127"/>
      <c r="J5091" s="750">
        <f t="shared" si="3438"/>
        <v>0</v>
      </c>
      <c r="L5091" s="1">
        <v>-8.2399999999999585E-2</v>
      </c>
      <c r="M5091" s="1">
        <v>-8.2399999999999585E-2</v>
      </c>
    </row>
    <row r="5092" spans="1:13">
      <c r="A5092" s="1320"/>
      <c r="B5092" s="1321"/>
      <c r="C5092" s="1321"/>
      <c r="D5092" s="1322"/>
      <c r="E5092" s="119" t="str">
        <f t="shared" ref="E5092:G5092" si="3445">+E1611</f>
        <v>DOMICILIARIA 8</v>
      </c>
      <c r="F5092" s="637">
        <f t="shared" si="3445"/>
        <v>6.83</v>
      </c>
      <c r="G5092" s="128">
        <f t="shared" si="3445"/>
        <v>0.7</v>
      </c>
      <c r="H5092" s="750">
        <f t="shared" si="3433"/>
        <v>0</v>
      </c>
      <c r="I5092" s="127"/>
      <c r="J5092" s="750">
        <f t="shared" si="3438"/>
        <v>0</v>
      </c>
      <c r="L5092" s="1">
        <v>-8.2399999999999585E-2</v>
      </c>
      <c r="M5092" s="1">
        <v>-8.2399999999999585E-2</v>
      </c>
    </row>
    <row r="5093" spans="1:13">
      <c r="A5093" s="1320"/>
      <c r="B5093" s="1321"/>
      <c r="C5093" s="1321"/>
      <c r="D5093" s="1322"/>
      <c r="E5093" s="119" t="str">
        <f t="shared" ref="E5093:G5093" si="3446">+E1612</f>
        <v>DOMICILIARIA 9</v>
      </c>
      <c r="F5093" s="637">
        <f t="shared" si="3446"/>
        <v>5.64</v>
      </c>
      <c r="G5093" s="128">
        <f t="shared" si="3446"/>
        <v>0.7</v>
      </c>
      <c r="H5093" s="750">
        <f t="shared" si="3433"/>
        <v>0</v>
      </c>
      <c r="I5093" s="127"/>
      <c r="J5093" s="750">
        <f t="shared" si="3438"/>
        <v>0</v>
      </c>
      <c r="L5093" s="1">
        <v>-8.2399999999999585E-2</v>
      </c>
      <c r="M5093" s="1">
        <v>-8.2399999999999585E-2</v>
      </c>
    </row>
    <row r="5094" spans="1:13">
      <c r="A5094" s="1320"/>
      <c r="B5094" s="1321"/>
      <c r="C5094" s="1321"/>
      <c r="D5094" s="1322"/>
      <c r="E5094" s="119" t="str">
        <f t="shared" ref="E5094:G5094" si="3447">+E1613</f>
        <v>DOMICILIARIA 10</v>
      </c>
      <c r="F5094" s="637">
        <f t="shared" si="3447"/>
        <v>7.73</v>
      </c>
      <c r="G5094" s="128">
        <f t="shared" si="3447"/>
        <v>0.7</v>
      </c>
      <c r="H5094" s="750">
        <f t="shared" si="3433"/>
        <v>0</v>
      </c>
      <c r="I5094" s="127"/>
      <c r="J5094" s="750">
        <f t="shared" si="3438"/>
        <v>0</v>
      </c>
      <c r="L5094" s="1">
        <v>-8.2399999999999585E-2</v>
      </c>
      <c r="M5094" s="1">
        <v>-8.2399999999999585E-2</v>
      </c>
    </row>
    <row r="5095" spans="1:13">
      <c r="A5095" s="1320"/>
      <c r="B5095" s="1321"/>
      <c r="C5095" s="1321"/>
      <c r="D5095" s="1322"/>
      <c r="E5095" s="119" t="str">
        <f t="shared" ref="E5095:G5095" si="3448">+E1614</f>
        <v>DOMICILIARIA 11</v>
      </c>
      <c r="F5095" s="637">
        <f t="shared" si="3448"/>
        <v>5.43</v>
      </c>
      <c r="G5095" s="128">
        <f t="shared" si="3448"/>
        <v>0.7</v>
      </c>
      <c r="H5095" s="750">
        <f t="shared" si="3433"/>
        <v>0</v>
      </c>
      <c r="I5095" s="127"/>
      <c r="J5095" s="750">
        <f t="shared" si="3438"/>
        <v>0</v>
      </c>
      <c r="L5095" s="1">
        <v>-8.2399999999999585E-2</v>
      </c>
      <c r="M5095" s="1">
        <v>-8.2399999999999585E-2</v>
      </c>
    </row>
    <row r="5096" spans="1:13">
      <c r="A5096" s="1320"/>
      <c r="B5096" s="1321"/>
      <c r="C5096" s="1321"/>
      <c r="D5096" s="1322"/>
      <c r="E5096" s="119" t="str">
        <f t="shared" ref="E5096:G5096" si="3449">+E1615</f>
        <v>DOMICILIARIA 12</v>
      </c>
      <c r="F5096" s="637">
        <f t="shared" si="3449"/>
        <v>5.96</v>
      </c>
      <c r="G5096" s="128">
        <f t="shared" si="3449"/>
        <v>0.7</v>
      </c>
      <c r="H5096" s="750">
        <f t="shared" si="3433"/>
        <v>0</v>
      </c>
      <c r="I5096" s="127"/>
      <c r="J5096" s="750">
        <f t="shared" si="3438"/>
        <v>0</v>
      </c>
      <c r="L5096" s="1">
        <v>-8.2399999999999585E-2</v>
      </c>
      <c r="M5096" s="1">
        <v>-8.2399999999999585E-2</v>
      </c>
    </row>
    <row r="5097" spans="1:13">
      <c r="A5097" s="1320"/>
      <c r="B5097" s="1321"/>
      <c r="C5097" s="1321"/>
      <c r="D5097" s="1322"/>
      <c r="E5097" s="119" t="str">
        <f t="shared" ref="E5097:G5097" si="3450">+E1616</f>
        <v>DOMICILIARIA 13</v>
      </c>
      <c r="F5097" s="637">
        <f t="shared" si="3450"/>
        <v>5.3</v>
      </c>
      <c r="G5097" s="128">
        <f t="shared" si="3450"/>
        <v>0.7</v>
      </c>
      <c r="H5097" s="750">
        <f t="shared" si="3433"/>
        <v>0</v>
      </c>
      <c r="I5097" s="127"/>
      <c r="J5097" s="750">
        <f t="shared" si="3438"/>
        <v>0</v>
      </c>
      <c r="L5097" s="1">
        <v>-8.2399999999999585E-2</v>
      </c>
      <c r="M5097" s="1">
        <v>-8.2399999999999585E-2</v>
      </c>
    </row>
    <row r="5098" spans="1:13">
      <c r="A5098" s="1320"/>
      <c r="B5098" s="1321"/>
      <c r="C5098" s="1321"/>
      <c r="D5098" s="1322"/>
      <c r="E5098" s="119" t="str">
        <f t="shared" ref="E5098:G5098" si="3451">+E1617</f>
        <v>DOMICILIARIA 14</v>
      </c>
      <c r="F5098" s="637">
        <f t="shared" si="3451"/>
        <v>6.23</v>
      </c>
      <c r="G5098" s="128">
        <f t="shared" si="3451"/>
        <v>0.7</v>
      </c>
      <c r="H5098" s="750">
        <f t="shared" si="3433"/>
        <v>0</v>
      </c>
      <c r="I5098" s="127"/>
      <c r="J5098" s="750">
        <f t="shared" si="3438"/>
        <v>0</v>
      </c>
      <c r="L5098" s="1">
        <v>-8.2399999999999585E-2</v>
      </c>
      <c r="M5098" s="1">
        <v>-8.2399999999999585E-2</v>
      </c>
    </row>
    <row r="5099" spans="1:13">
      <c r="A5099" s="1320"/>
      <c r="B5099" s="1321"/>
      <c r="C5099" s="1321"/>
      <c r="D5099" s="1322"/>
      <c r="E5099" s="119" t="str">
        <f t="shared" ref="E5099:G5099" si="3452">+E1618</f>
        <v>DOMICILIARIA 15</v>
      </c>
      <c r="F5099" s="637">
        <f t="shared" si="3452"/>
        <v>5.18</v>
      </c>
      <c r="G5099" s="128">
        <f t="shared" si="3452"/>
        <v>0.7</v>
      </c>
      <c r="H5099" s="750">
        <f t="shared" si="3433"/>
        <v>0</v>
      </c>
      <c r="I5099" s="127"/>
      <c r="J5099" s="750">
        <f t="shared" si="3438"/>
        <v>0</v>
      </c>
      <c r="L5099" s="1">
        <v>-8.2399999999999585E-2</v>
      </c>
      <c r="M5099" s="1">
        <v>-8.2399999999999585E-2</v>
      </c>
    </row>
    <row r="5100" spans="1:13">
      <c r="A5100" s="1320"/>
      <c r="B5100" s="1321"/>
      <c r="C5100" s="1321"/>
      <c r="D5100" s="1322"/>
      <c r="E5100" s="119" t="str">
        <f t="shared" ref="E5100:G5100" si="3453">+E1619</f>
        <v>DOMICILIARIA 16</v>
      </c>
      <c r="F5100" s="637">
        <f t="shared" si="3453"/>
        <v>6.6</v>
      </c>
      <c r="G5100" s="128">
        <f t="shared" si="3453"/>
        <v>0.7</v>
      </c>
      <c r="H5100" s="750">
        <f t="shared" si="3433"/>
        <v>0</v>
      </c>
      <c r="I5100" s="127"/>
      <c r="J5100" s="750">
        <f t="shared" si="3438"/>
        <v>0</v>
      </c>
      <c r="L5100" s="1">
        <v>-8.2399999999999585E-2</v>
      </c>
      <c r="M5100" s="1">
        <v>-8.2399999999999585E-2</v>
      </c>
    </row>
    <row r="5101" spans="1:13">
      <c r="A5101" s="1320"/>
      <c r="B5101" s="1321"/>
      <c r="C5101" s="1321"/>
      <c r="D5101" s="1322"/>
      <c r="E5101" s="119" t="str">
        <f t="shared" ref="E5101:G5101" si="3454">+E1620</f>
        <v>DOMICILIARIA 17</v>
      </c>
      <c r="F5101" s="637">
        <f t="shared" si="3454"/>
        <v>5.0999999999999996</v>
      </c>
      <c r="G5101" s="128">
        <f t="shared" si="3454"/>
        <v>0.7</v>
      </c>
      <c r="H5101" s="750">
        <f t="shared" si="3433"/>
        <v>0</v>
      </c>
      <c r="I5101" s="127"/>
      <c r="J5101" s="750">
        <f t="shared" si="3438"/>
        <v>0</v>
      </c>
      <c r="L5101" s="1">
        <v>-8.2399999999999585E-2</v>
      </c>
      <c r="M5101" s="1">
        <v>-8.2399999999999585E-2</v>
      </c>
    </row>
    <row r="5102" spans="1:13">
      <c r="A5102" s="1320"/>
      <c r="B5102" s="1321"/>
      <c r="C5102" s="1321"/>
      <c r="D5102" s="1322"/>
      <c r="E5102" s="119" t="str">
        <f t="shared" ref="E5102:G5102" si="3455">+E1621</f>
        <v>P37 A P38</v>
      </c>
      <c r="F5102" s="637">
        <f t="shared" si="3455"/>
        <v>0</v>
      </c>
      <c r="G5102" s="128">
        <f t="shared" si="3455"/>
        <v>0</v>
      </c>
      <c r="H5102" s="750">
        <f t="shared" si="3433"/>
        <v>0</v>
      </c>
      <c r="I5102" s="127"/>
      <c r="J5102" s="750">
        <f t="shared" si="3438"/>
        <v>0</v>
      </c>
      <c r="L5102" s="1">
        <v>-1.6524000000000001</v>
      </c>
      <c r="M5102" s="1">
        <v>-1.6524000000000001</v>
      </c>
    </row>
    <row r="5103" spans="1:13">
      <c r="A5103" s="1320"/>
      <c r="B5103" s="1321"/>
      <c r="C5103" s="1321"/>
      <c r="D5103" s="1322"/>
      <c r="E5103" s="119" t="str">
        <f t="shared" ref="E5103:G5103" si="3456">+E1622</f>
        <v>DOMICILIARIA 1</v>
      </c>
      <c r="F5103" s="637">
        <f t="shared" si="3456"/>
        <v>4.99</v>
      </c>
      <c r="G5103" s="128">
        <f t="shared" si="3456"/>
        <v>0.7</v>
      </c>
      <c r="H5103" s="750">
        <f t="shared" si="3433"/>
        <v>0</v>
      </c>
      <c r="I5103" s="127"/>
      <c r="J5103" s="750">
        <f t="shared" si="3438"/>
        <v>0</v>
      </c>
      <c r="L5103" s="1">
        <v>-7.3999999999998511E-3</v>
      </c>
      <c r="M5103" s="1">
        <v>-7.3999999999998511E-3</v>
      </c>
    </row>
    <row r="5104" spans="1:13">
      <c r="A5104" s="1320"/>
      <c r="B5104" s="1321"/>
      <c r="C5104" s="1321"/>
      <c r="D5104" s="1322"/>
      <c r="E5104" s="119" t="str">
        <f t="shared" ref="E5104:G5104" si="3457">+E1623</f>
        <v>DOMICILIARIA 2</v>
      </c>
      <c r="F5104" s="637">
        <f t="shared" si="3457"/>
        <v>8.3800000000000008</v>
      </c>
      <c r="G5104" s="128">
        <f t="shared" si="3457"/>
        <v>0.7</v>
      </c>
      <c r="H5104" s="750">
        <f t="shared" si="3433"/>
        <v>0</v>
      </c>
      <c r="I5104" s="127"/>
      <c r="J5104" s="750">
        <f t="shared" si="3438"/>
        <v>0</v>
      </c>
      <c r="L5104" s="1">
        <v>-7.3999999999998511E-3</v>
      </c>
      <c r="M5104" s="1">
        <v>-7.3999999999998511E-3</v>
      </c>
    </row>
    <row r="5105" spans="1:13">
      <c r="A5105" s="1320"/>
      <c r="B5105" s="1321"/>
      <c r="C5105" s="1321"/>
      <c r="D5105" s="1322"/>
      <c r="E5105" s="119" t="str">
        <f t="shared" ref="E5105:G5105" si="3458">+E1624</f>
        <v>DOMICILIARIA 3</v>
      </c>
      <c r="F5105" s="637">
        <f t="shared" si="3458"/>
        <v>8.3000000000000007</v>
      </c>
      <c r="G5105" s="128">
        <f t="shared" si="3458"/>
        <v>0.7</v>
      </c>
      <c r="H5105" s="750">
        <f t="shared" si="3433"/>
        <v>0</v>
      </c>
      <c r="I5105" s="127"/>
      <c r="J5105" s="750">
        <f t="shared" si="3438"/>
        <v>0</v>
      </c>
      <c r="L5105" s="1">
        <v>-7.3999999999998511E-3</v>
      </c>
      <c r="M5105" s="1">
        <v>-7.3999999999998511E-3</v>
      </c>
    </row>
    <row r="5106" spans="1:13">
      <c r="A5106" s="1320"/>
      <c r="B5106" s="1321"/>
      <c r="C5106" s="1321"/>
      <c r="D5106" s="1322"/>
      <c r="E5106" s="119" t="str">
        <f t="shared" ref="E5106:G5106" si="3459">+E1625</f>
        <v>DOMICILIARIA 4</v>
      </c>
      <c r="F5106" s="637">
        <f t="shared" si="3459"/>
        <v>4.62</v>
      </c>
      <c r="G5106" s="128">
        <f t="shared" si="3459"/>
        <v>0.7</v>
      </c>
      <c r="H5106" s="750">
        <f t="shared" si="3433"/>
        <v>0</v>
      </c>
      <c r="I5106" s="127"/>
      <c r="J5106" s="750">
        <f t="shared" si="3438"/>
        <v>0</v>
      </c>
      <c r="L5106" s="1">
        <v>-7.3999999999998511E-3</v>
      </c>
      <c r="M5106" s="1">
        <v>-7.3999999999998511E-3</v>
      </c>
    </row>
    <row r="5107" spans="1:13">
      <c r="A5107" s="1320"/>
      <c r="B5107" s="1321"/>
      <c r="C5107" s="1321"/>
      <c r="D5107" s="1322"/>
      <c r="E5107" s="119" t="str">
        <f t="shared" ref="E5107:G5107" si="3460">+E1626</f>
        <v>DOMICILIARIA 5</v>
      </c>
      <c r="F5107" s="637">
        <f t="shared" si="3460"/>
        <v>8.41</v>
      </c>
      <c r="G5107" s="128">
        <f t="shared" si="3460"/>
        <v>0.7</v>
      </c>
      <c r="H5107" s="750">
        <f t="shared" si="3433"/>
        <v>0</v>
      </c>
      <c r="I5107" s="127"/>
      <c r="J5107" s="750">
        <f t="shared" si="3438"/>
        <v>0</v>
      </c>
      <c r="L5107" s="1">
        <v>-7.3999999999998511E-3</v>
      </c>
      <c r="M5107" s="1">
        <v>-7.3999999999998511E-3</v>
      </c>
    </row>
    <row r="5108" spans="1:13">
      <c r="A5108" s="1320"/>
      <c r="B5108" s="1321"/>
      <c r="C5108" s="1321"/>
      <c r="D5108" s="1322"/>
      <c r="E5108" s="119" t="str">
        <f t="shared" ref="E5108:G5108" si="3461">+E1627</f>
        <v>DOMICILIARIA 6</v>
      </c>
      <c r="F5108" s="637">
        <f t="shared" si="3461"/>
        <v>4.5</v>
      </c>
      <c r="G5108" s="128">
        <f t="shared" si="3461"/>
        <v>0.7</v>
      </c>
      <c r="H5108" s="750">
        <f t="shared" si="3433"/>
        <v>0</v>
      </c>
      <c r="I5108" s="127"/>
      <c r="J5108" s="750">
        <f t="shared" si="3438"/>
        <v>0</v>
      </c>
      <c r="L5108" s="1">
        <v>-7.3999999999998511E-3</v>
      </c>
      <c r="M5108" s="1">
        <v>-7.3999999999998511E-3</v>
      </c>
    </row>
    <row r="5109" spans="1:13">
      <c r="A5109" s="1320"/>
      <c r="B5109" s="1321"/>
      <c r="C5109" s="1321"/>
      <c r="D5109" s="1322"/>
      <c r="E5109" s="119" t="str">
        <f t="shared" ref="E5109:G5109" si="3462">+E1628</f>
        <v>DOMICILIARIA 7</v>
      </c>
      <c r="F5109" s="637">
        <f t="shared" si="3462"/>
        <v>8.31</v>
      </c>
      <c r="G5109" s="128">
        <f t="shared" si="3462"/>
        <v>0.7</v>
      </c>
      <c r="H5109" s="750">
        <f t="shared" si="3433"/>
        <v>0</v>
      </c>
      <c r="I5109" s="127"/>
      <c r="J5109" s="750">
        <f t="shared" si="3438"/>
        <v>0</v>
      </c>
      <c r="L5109" s="1">
        <v>-7.3999999999998511E-3</v>
      </c>
      <c r="M5109" s="1">
        <v>-7.3999999999998511E-3</v>
      </c>
    </row>
    <row r="5110" spans="1:13">
      <c r="A5110" s="1320"/>
      <c r="B5110" s="1321"/>
      <c r="C5110" s="1321"/>
      <c r="D5110" s="1322"/>
      <c r="E5110" s="119" t="str">
        <f t="shared" ref="E5110:G5110" si="3463">+E1629</f>
        <v>DOMICILIARIA 8</v>
      </c>
      <c r="F5110" s="637">
        <f t="shared" si="3463"/>
        <v>8.26</v>
      </c>
      <c r="G5110" s="128">
        <f t="shared" si="3463"/>
        <v>0.7</v>
      </c>
      <c r="H5110" s="750">
        <f t="shared" si="3433"/>
        <v>0</v>
      </c>
      <c r="I5110" s="127"/>
      <c r="J5110" s="750">
        <f t="shared" si="3438"/>
        <v>0</v>
      </c>
      <c r="L5110" s="1">
        <v>-7.3999999999998511E-3</v>
      </c>
      <c r="M5110" s="1">
        <v>-7.3999999999998511E-3</v>
      </c>
    </row>
    <row r="5111" spans="1:13">
      <c r="A5111" s="1320"/>
      <c r="B5111" s="1321"/>
      <c r="C5111" s="1321"/>
      <c r="D5111" s="1322"/>
      <c r="E5111" s="119" t="str">
        <f t="shared" ref="E5111:G5111" si="3464">+E1630</f>
        <v>DOMICILIARIA 9</v>
      </c>
      <c r="F5111" s="637">
        <f t="shared" si="3464"/>
        <v>4.55</v>
      </c>
      <c r="G5111" s="128">
        <f t="shared" si="3464"/>
        <v>0.7</v>
      </c>
      <c r="H5111" s="750">
        <f t="shared" si="3433"/>
        <v>0</v>
      </c>
      <c r="I5111" s="127"/>
      <c r="J5111" s="750">
        <f t="shared" si="3438"/>
        <v>0</v>
      </c>
      <c r="L5111" s="1">
        <v>-7.3999999999998511E-3</v>
      </c>
      <c r="M5111" s="1">
        <v>-7.3999999999998511E-3</v>
      </c>
    </row>
    <row r="5112" spans="1:13">
      <c r="A5112" s="1320"/>
      <c r="B5112" s="1321"/>
      <c r="C5112" s="1321"/>
      <c r="D5112" s="1322"/>
      <c r="E5112" s="119" t="str">
        <f t="shared" ref="E5112:G5112" si="3465">+E1631</f>
        <v>DOMICILIARIA 10</v>
      </c>
      <c r="F5112" s="637">
        <f t="shared" si="3465"/>
        <v>8.24</v>
      </c>
      <c r="G5112" s="128">
        <f t="shared" si="3465"/>
        <v>0.7</v>
      </c>
      <c r="H5112" s="750">
        <f t="shared" si="3433"/>
        <v>0</v>
      </c>
      <c r="I5112" s="127"/>
      <c r="J5112" s="750">
        <f t="shared" si="3438"/>
        <v>0</v>
      </c>
      <c r="L5112" s="1">
        <v>-7.3999999999998511E-3</v>
      </c>
      <c r="M5112" s="1">
        <v>-7.3999999999998511E-3</v>
      </c>
    </row>
    <row r="5113" spans="1:13">
      <c r="A5113" s="1320"/>
      <c r="B5113" s="1321"/>
      <c r="C5113" s="1321"/>
      <c r="D5113" s="1322"/>
      <c r="E5113" s="119" t="str">
        <f t="shared" ref="E5113:G5113" si="3466">+E1632</f>
        <v>DOMICILIARIA 11</v>
      </c>
      <c r="F5113" s="637">
        <f t="shared" si="3466"/>
        <v>8.17</v>
      </c>
      <c r="G5113" s="128">
        <f t="shared" si="3466"/>
        <v>0.7</v>
      </c>
      <c r="H5113" s="750">
        <f t="shared" si="3433"/>
        <v>0</v>
      </c>
      <c r="I5113" s="127"/>
      <c r="J5113" s="750">
        <f t="shared" si="3438"/>
        <v>0</v>
      </c>
      <c r="L5113" s="1">
        <v>-7.3999999999998511E-3</v>
      </c>
      <c r="M5113" s="1">
        <v>-7.3999999999998511E-3</v>
      </c>
    </row>
    <row r="5114" spans="1:13">
      <c r="A5114" s="1320"/>
      <c r="B5114" s="1321"/>
      <c r="C5114" s="1321"/>
      <c r="D5114" s="1322"/>
      <c r="E5114" s="119" t="str">
        <f t="shared" ref="E5114:G5114" si="3467">+E1633</f>
        <v>DOMICILIARIA 12</v>
      </c>
      <c r="F5114" s="637">
        <f t="shared" si="3467"/>
        <v>4.41</v>
      </c>
      <c r="G5114" s="128">
        <f t="shared" si="3467"/>
        <v>0.7</v>
      </c>
      <c r="H5114" s="750">
        <f t="shared" si="3433"/>
        <v>0</v>
      </c>
      <c r="I5114" s="127"/>
      <c r="J5114" s="750">
        <f t="shared" si="3438"/>
        <v>0</v>
      </c>
      <c r="L5114" s="1">
        <v>-7.3999999999998511E-3</v>
      </c>
      <c r="M5114" s="1">
        <v>-7.3999999999998511E-3</v>
      </c>
    </row>
    <row r="5115" spans="1:13">
      <c r="A5115" s="1320"/>
      <c r="B5115" s="1321"/>
      <c r="C5115" s="1321"/>
      <c r="D5115" s="1322"/>
      <c r="E5115" s="119" t="str">
        <f t="shared" ref="E5115:G5115" si="3468">+E1634</f>
        <v>DOMICILIARIA 13</v>
      </c>
      <c r="F5115" s="637">
        <f t="shared" si="3468"/>
        <v>8.1</v>
      </c>
      <c r="G5115" s="128">
        <f t="shared" si="3468"/>
        <v>0.7</v>
      </c>
      <c r="H5115" s="750">
        <f t="shared" si="3433"/>
        <v>0</v>
      </c>
      <c r="I5115" s="127"/>
      <c r="J5115" s="750">
        <f t="shared" si="3438"/>
        <v>0</v>
      </c>
      <c r="L5115" s="1">
        <v>-7.3999999999998511E-3</v>
      </c>
      <c r="M5115" s="1">
        <v>-7.3999999999998511E-3</v>
      </c>
    </row>
    <row r="5116" spans="1:13">
      <c r="A5116" s="1320"/>
      <c r="B5116" s="1321"/>
      <c r="C5116" s="1321"/>
      <c r="D5116" s="1322"/>
      <c r="E5116" s="119" t="str">
        <f t="shared" ref="E5116:G5116" si="3469">+E1635</f>
        <v>P38 A P39</v>
      </c>
      <c r="F5116" s="637">
        <f t="shared" si="3469"/>
        <v>0</v>
      </c>
      <c r="G5116" s="128">
        <f t="shared" si="3469"/>
        <v>0</v>
      </c>
      <c r="H5116" s="750">
        <f t="shared" si="3433"/>
        <v>0</v>
      </c>
      <c r="I5116" s="127"/>
      <c r="J5116" s="750">
        <f t="shared" si="3438"/>
        <v>0</v>
      </c>
      <c r="L5116" s="1">
        <v>-1.6524000000000001</v>
      </c>
      <c r="M5116" s="1">
        <v>-1.6524000000000001</v>
      </c>
    </row>
    <row r="5117" spans="1:13">
      <c r="A5117" s="1320"/>
      <c r="B5117" s="1321"/>
      <c r="C5117" s="1321"/>
      <c r="D5117" s="1322"/>
      <c r="E5117" s="119" t="str">
        <f t="shared" ref="E5117:G5117" si="3470">+E1636</f>
        <v>DOMICILIARIA 1</v>
      </c>
      <c r="F5117" s="637">
        <f t="shared" si="3470"/>
        <v>4.1900000000000004</v>
      </c>
      <c r="G5117" s="128">
        <f t="shared" si="3470"/>
        <v>0.7</v>
      </c>
      <c r="H5117" s="750">
        <f t="shared" si="3433"/>
        <v>0</v>
      </c>
      <c r="I5117" s="127"/>
      <c r="J5117" s="750">
        <f t="shared" si="3438"/>
        <v>0</v>
      </c>
      <c r="L5117" s="1">
        <v>-2.3999999999999577E-3</v>
      </c>
      <c r="M5117" s="1">
        <v>-2.3999999999999577E-3</v>
      </c>
    </row>
    <row r="5118" spans="1:13">
      <c r="A5118" s="1320"/>
      <c r="B5118" s="1321"/>
      <c r="C5118" s="1321"/>
      <c r="D5118" s="1322"/>
      <c r="E5118" s="119" t="str">
        <f t="shared" ref="E5118:G5118" si="3471">+E1637</f>
        <v>DOMICILIARIA 2</v>
      </c>
      <c r="F5118" s="637">
        <f t="shared" si="3471"/>
        <v>5.73</v>
      </c>
      <c r="G5118" s="128">
        <f t="shared" si="3471"/>
        <v>0.7</v>
      </c>
      <c r="H5118" s="750">
        <f t="shared" si="3433"/>
        <v>0</v>
      </c>
      <c r="I5118" s="127"/>
      <c r="J5118" s="750">
        <f t="shared" si="3438"/>
        <v>0</v>
      </c>
      <c r="L5118" s="1">
        <v>-2.3999999999999577E-3</v>
      </c>
      <c r="M5118" s="1">
        <v>-2.3999999999999577E-3</v>
      </c>
    </row>
    <row r="5119" spans="1:13">
      <c r="A5119" s="1320"/>
      <c r="B5119" s="1321"/>
      <c r="C5119" s="1321"/>
      <c r="D5119" s="1322"/>
      <c r="E5119" s="119" t="str">
        <f t="shared" ref="E5119:G5119" si="3472">+E1638</f>
        <v>DOMICILIARIA 3</v>
      </c>
      <c r="F5119" s="637">
        <f t="shared" si="3472"/>
        <v>4.21</v>
      </c>
      <c r="G5119" s="128">
        <f t="shared" si="3472"/>
        <v>0.7</v>
      </c>
      <c r="H5119" s="750">
        <f t="shared" si="3433"/>
        <v>0</v>
      </c>
      <c r="I5119" s="127"/>
      <c r="J5119" s="750">
        <f t="shared" si="3438"/>
        <v>0</v>
      </c>
      <c r="L5119" s="1">
        <v>-2.3999999999999577E-3</v>
      </c>
      <c r="M5119" s="1">
        <v>-2.3999999999999577E-3</v>
      </c>
    </row>
    <row r="5120" spans="1:13">
      <c r="A5120" s="1320"/>
      <c r="B5120" s="1321"/>
      <c r="C5120" s="1321"/>
      <c r="D5120" s="1322"/>
      <c r="E5120" s="119" t="str">
        <f t="shared" ref="E5120:G5120" si="3473">+E1639</f>
        <v>DOMICILIARIA 4</v>
      </c>
      <c r="F5120" s="637">
        <f t="shared" si="3473"/>
        <v>5.66</v>
      </c>
      <c r="G5120" s="128">
        <f t="shared" si="3473"/>
        <v>0.7</v>
      </c>
      <c r="H5120" s="750">
        <f t="shared" si="3433"/>
        <v>0</v>
      </c>
      <c r="I5120" s="127"/>
      <c r="J5120" s="750">
        <f t="shared" si="3438"/>
        <v>0</v>
      </c>
      <c r="L5120" s="1">
        <v>-2.3999999999999577E-3</v>
      </c>
      <c r="M5120" s="1">
        <v>-2.3999999999999577E-3</v>
      </c>
    </row>
    <row r="5121" spans="1:13">
      <c r="A5121" s="1320"/>
      <c r="B5121" s="1321"/>
      <c r="C5121" s="1321"/>
      <c r="D5121" s="1322"/>
      <c r="E5121" s="119" t="str">
        <f t="shared" ref="E5121:G5121" si="3474">+E1640</f>
        <v>DOMICILIARIA 5</v>
      </c>
      <c r="F5121" s="637">
        <f t="shared" si="3474"/>
        <v>4.05</v>
      </c>
      <c r="G5121" s="128">
        <f t="shared" si="3474"/>
        <v>0.7</v>
      </c>
      <c r="H5121" s="750">
        <f t="shared" si="3433"/>
        <v>0</v>
      </c>
      <c r="I5121" s="127"/>
      <c r="J5121" s="750">
        <f t="shared" si="3438"/>
        <v>0</v>
      </c>
      <c r="L5121" s="1">
        <v>-2.3999999999999577E-3</v>
      </c>
      <c r="M5121" s="1">
        <v>-2.3999999999999577E-3</v>
      </c>
    </row>
    <row r="5122" spans="1:13">
      <c r="A5122" s="1320"/>
      <c r="B5122" s="1321"/>
      <c r="C5122" s="1321"/>
      <c r="D5122" s="1322"/>
      <c r="E5122" s="119" t="str">
        <f t="shared" ref="E5122:G5122" si="3475">+E1641</f>
        <v>DOMICILIARIA 6</v>
      </c>
      <c r="F5122" s="637">
        <f t="shared" si="3475"/>
        <v>5.99</v>
      </c>
      <c r="G5122" s="128">
        <f t="shared" si="3475"/>
        <v>0.7</v>
      </c>
      <c r="H5122" s="750">
        <f t="shared" si="3433"/>
        <v>0</v>
      </c>
      <c r="I5122" s="127"/>
      <c r="J5122" s="750">
        <f t="shared" si="3438"/>
        <v>0</v>
      </c>
      <c r="L5122" s="1">
        <v>-2.3999999999999577E-3</v>
      </c>
      <c r="M5122" s="1">
        <v>-2.3999999999999577E-3</v>
      </c>
    </row>
    <row r="5123" spans="1:13">
      <c r="A5123" s="1320"/>
      <c r="B5123" s="1321"/>
      <c r="C5123" s="1321"/>
      <c r="D5123" s="1322"/>
      <c r="E5123" s="119" t="str">
        <f t="shared" ref="E5123:G5123" si="3476">+E1642</f>
        <v>DOMICILIARIA 7</v>
      </c>
      <c r="F5123" s="637">
        <f t="shared" si="3476"/>
        <v>3.88</v>
      </c>
      <c r="G5123" s="128">
        <f t="shared" si="3476"/>
        <v>0.7</v>
      </c>
      <c r="H5123" s="750">
        <f t="shared" si="3433"/>
        <v>0</v>
      </c>
      <c r="I5123" s="127"/>
      <c r="J5123" s="750">
        <f t="shared" si="3438"/>
        <v>0</v>
      </c>
      <c r="L5123" s="1">
        <v>-2.3999999999999577E-3</v>
      </c>
      <c r="M5123" s="1">
        <v>-2.3999999999999577E-3</v>
      </c>
    </row>
    <row r="5124" spans="1:13">
      <c r="A5124" s="1320"/>
      <c r="B5124" s="1321"/>
      <c r="C5124" s="1321"/>
      <c r="D5124" s="1322"/>
      <c r="E5124" s="119" t="str">
        <f t="shared" ref="E5124:G5124" si="3477">+E1643</f>
        <v>DOMICILIARIA 8</v>
      </c>
      <c r="F5124" s="637">
        <f t="shared" si="3477"/>
        <v>3.08</v>
      </c>
      <c r="G5124" s="128">
        <f t="shared" si="3477"/>
        <v>0.7</v>
      </c>
      <c r="H5124" s="750">
        <f t="shared" si="3433"/>
        <v>0</v>
      </c>
      <c r="I5124" s="127"/>
      <c r="J5124" s="750">
        <f t="shared" si="3438"/>
        <v>0</v>
      </c>
      <c r="L5124" s="1">
        <v>-2.3999999999999577E-3</v>
      </c>
      <c r="M5124" s="1">
        <v>-2.3999999999999577E-3</v>
      </c>
    </row>
    <row r="5125" spans="1:13">
      <c r="A5125" s="1320"/>
      <c r="B5125" s="1321"/>
      <c r="C5125" s="1321"/>
      <c r="D5125" s="1322"/>
      <c r="E5125" s="119" t="str">
        <f t="shared" ref="E5125:G5125" si="3478">+E1644</f>
        <v>DOMICILIARIA 9</v>
      </c>
      <c r="F5125" s="637">
        <f t="shared" si="3478"/>
        <v>6.12</v>
      </c>
      <c r="G5125" s="128">
        <f t="shared" si="3478"/>
        <v>0.7</v>
      </c>
      <c r="H5125" s="750">
        <f t="shared" si="3433"/>
        <v>0</v>
      </c>
      <c r="I5125" s="127"/>
      <c r="J5125" s="750">
        <f t="shared" si="3438"/>
        <v>0</v>
      </c>
      <c r="L5125" s="1">
        <v>-2.3999999999999577E-3</v>
      </c>
      <c r="M5125" s="1">
        <v>-2.3999999999999577E-3</v>
      </c>
    </row>
    <row r="5126" spans="1:13">
      <c r="A5126" s="1320"/>
      <c r="B5126" s="1321"/>
      <c r="C5126" s="1321"/>
      <c r="D5126" s="1322"/>
      <c r="E5126" s="119" t="str">
        <f t="shared" ref="E5126:G5126" si="3479">+E1645</f>
        <v>DOMICILIARIA 10</v>
      </c>
      <c r="F5126" s="637">
        <f t="shared" si="3479"/>
        <v>2.7</v>
      </c>
      <c r="G5126" s="128">
        <f t="shared" si="3479"/>
        <v>0.7</v>
      </c>
      <c r="H5126" s="750">
        <f t="shared" si="3433"/>
        <v>0</v>
      </c>
      <c r="I5126" s="127"/>
      <c r="J5126" s="750">
        <f t="shared" si="3438"/>
        <v>0</v>
      </c>
      <c r="L5126" s="1">
        <v>-2.3999999999999577E-3</v>
      </c>
      <c r="M5126" s="1">
        <v>-2.3999999999999577E-3</v>
      </c>
    </row>
    <row r="5127" spans="1:13">
      <c r="A5127" s="1320"/>
      <c r="B5127" s="1321"/>
      <c r="C5127" s="1321"/>
      <c r="D5127" s="1322"/>
      <c r="E5127" s="119" t="str">
        <f t="shared" ref="E5127:G5127" si="3480">+E1646</f>
        <v>DOMICILIARIA 11</v>
      </c>
      <c r="F5127" s="637">
        <f t="shared" si="3480"/>
        <v>6.52</v>
      </c>
      <c r="G5127" s="128">
        <f t="shared" si="3480"/>
        <v>0.7</v>
      </c>
      <c r="H5127" s="750">
        <f t="shared" si="3433"/>
        <v>0</v>
      </c>
      <c r="I5127" s="127"/>
      <c r="J5127" s="750">
        <f t="shared" si="3438"/>
        <v>0</v>
      </c>
      <c r="L5127" s="1">
        <v>-2.3999999999999577E-3</v>
      </c>
      <c r="M5127" s="1">
        <v>-2.3999999999999577E-3</v>
      </c>
    </row>
    <row r="5128" spans="1:13">
      <c r="A5128" s="1320"/>
      <c r="B5128" s="1321"/>
      <c r="C5128" s="1321"/>
      <c r="D5128" s="1322"/>
      <c r="E5128" s="119" t="str">
        <f t="shared" ref="E5128:G5128" si="3481">+E1647</f>
        <v>DOMICILIARIA 12</v>
      </c>
      <c r="F5128" s="637">
        <f t="shared" si="3481"/>
        <v>2.56</v>
      </c>
      <c r="G5128" s="128">
        <f t="shared" si="3481"/>
        <v>0.7</v>
      </c>
      <c r="H5128" s="750">
        <f t="shared" si="3433"/>
        <v>0</v>
      </c>
      <c r="I5128" s="127"/>
      <c r="J5128" s="750">
        <f t="shared" si="3438"/>
        <v>0</v>
      </c>
      <c r="L5128" s="1">
        <v>-2.3999999999999577E-3</v>
      </c>
      <c r="M5128" s="1">
        <v>-2.3999999999999577E-3</v>
      </c>
    </row>
    <row r="5129" spans="1:13">
      <c r="A5129" s="1320"/>
      <c r="B5129" s="1321"/>
      <c r="C5129" s="1321"/>
      <c r="D5129" s="1322"/>
      <c r="E5129" s="119" t="str">
        <f t="shared" ref="E5129:G5129" si="3482">+E1648</f>
        <v>P39 A P40</v>
      </c>
      <c r="F5129" s="637">
        <f t="shared" si="3482"/>
        <v>0</v>
      </c>
      <c r="G5129" s="128">
        <f t="shared" si="3482"/>
        <v>0</v>
      </c>
      <c r="H5129" s="750">
        <f t="shared" si="3433"/>
        <v>0</v>
      </c>
      <c r="I5129" s="127"/>
      <c r="J5129" s="750">
        <f t="shared" si="3438"/>
        <v>0</v>
      </c>
      <c r="L5129" s="1">
        <v>-1.6524000000000001</v>
      </c>
      <c r="M5129" s="1">
        <v>-1.6524000000000001</v>
      </c>
    </row>
    <row r="5130" spans="1:13">
      <c r="A5130" s="1320"/>
      <c r="B5130" s="1321"/>
      <c r="C5130" s="1321"/>
      <c r="D5130" s="1322"/>
      <c r="E5130" s="119" t="str">
        <f t="shared" ref="E5130:G5130" si="3483">+E1649</f>
        <v>DOMICILIARIA 1</v>
      </c>
      <c r="F5130" s="637">
        <f t="shared" si="3483"/>
        <v>7.08</v>
      </c>
      <c r="G5130" s="128">
        <f t="shared" si="3483"/>
        <v>0.7</v>
      </c>
      <c r="H5130" s="750">
        <f t="shared" si="3433"/>
        <v>0</v>
      </c>
      <c r="I5130" s="127"/>
      <c r="J5130" s="750">
        <f t="shared" si="3438"/>
        <v>0</v>
      </c>
      <c r="L5130" s="1">
        <v>-2.3999999999999577E-3</v>
      </c>
      <c r="M5130" s="1">
        <v>-2.3999999999999577E-3</v>
      </c>
    </row>
    <row r="5131" spans="1:13">
      <c r="A5131" s="1320"/>
      <c r="B5131" s="1321"/>
      <c r="C5131" s="1321"/>
      <c r="D5131" s="1322"/>
      <c r="E5131" s="119" t="str">
        <f t="shared" ref="E5131:G5131" si="3484">+E1650</f>
        <v>DOMICILIARIA 2</v>
      </c>
      <c r="F5131" s="637">
        <f t="shared" si="3484"/>
        <v>1.81</v>
      </c>
      <c r="G5131" s="128">
        <f t="shared" si="3484"/>
        <v>0.7</v>
      </c>
      <c r="H5131" s="750">
        <f t="shared" si="3433"/>
        <v>0</v>
      </c>
      <c r="I5131" s="127"/>
      <c r="J5131" s="750">
        <f t="shared" si="3438"/>
        <v>0</v>
      </c>
      <c r="L5131" s="1">
        <v>-2.3999999999999577E-3</v>
      </c>
      <c r="M5131" s="1">
        <v>-2.3999999999999577E-3</v>
      </c>
    </row>
    <row r="5132" spans="1:13">
      <c r="A5132" s="1320"/>
      <c r="B5132" s="1321"/>
      <c r="C5132" s="1321"/>
      <c r="D5132" s="1322"/>
      <c r="E5132" s="119" t="str">
        <f t="shared" ref="E5132:G5132" si="3485">+E1651</f>
        <v>DOMICILIARIA 3</v>
      </c>
      <c r="F5132" s="637">
        <f t="shared" si="3485"/>
        <v>6.98</v>
      </c>
      <c r="G5132" s="128">
        <f t="shared" si="3485"/>
        <v>0.7</v>
      </c>
      <c r="H5132" s="750">
        <f t="shared" si="3433"/>
        <v>0</v>
      </c>
      <c r="I5132" s="127"/>
      <c r="J5132" s="750">
        <f t="shared" si="3438"/>
        <v>0</v>
      </c>
      <c r="L5132" s="1">
        <v>-2.3999999999999577E-3</v>
      </c>
      <c r="M5132" s="1">
        <v>-2.3999999999999577E-3</v>
      </c>
    </row>
    <row r="5133" spans="1:13">
      <c r="A5133" s="1320"/>
      <c r="B5133" s="1321"/>
      <c r="C5133" s="1321"/>
      <c r="D5133" s="1322"/>
      <c r="E5133" s="119" t="str">
        <f t="shared" ref="E5133:G5133" si="3486">+E1652</f>
        <v>DOMICILIARIA 4</v>
      </c>
      <c r="F5133" s="637">
        <f t="shared" si="3486"/>
        <v>1.68</v>
      </c>
      <c r="G5133" s="128">
        <f t="shared" si="3486"/>
        <v>0.7</v>
      </c>
      <c r="H5133" s="750">
        <f t="shared" si="3433"/>
        <v>0</v>
      </c>
      <c r="I5133" s="127"/>
      <c r="J5133" s="750">
        <f t="shared" si="3438"/>
        <v>0</v>
      </c>
      <c r="L5133" s="1">
        <v>-2.3999999999999577E-3</v>
      </c>
      <c r="M5133" s="1">
        <v>-2.3999999999999577E-3</v>
      </c>
    </row>
    <row r="5134" spans="1:13">
      <c r="A5134" s="1320"/>
      <c r="B5134" s="1321"/>
      <c r="C5134" s="1321"/>
      <c r="D5134" s="1322"/>
      <c r="E5134" s="119" t="str">
        <f t="shared" ref="E5134:G5134" si="3487">+E1653</f>
        <v>DOMICILIARIA 5</v>
      </c>
      <c r="F5134" s="637">
        <f t="shared" si="3487"/>
        <v>7.27</v>
      </c>
      <c r="G5134" s="128">
        <f t="shared" si="3487"/>
        <v>0.7</v>
      </c>
      <c r="H5134" s="750">
        <f t="shared" si="3433"/>
        <v>0</v>
      </c>
      <c r="I5134" s="127"/>
      <c r="J5134" s="750">
        <f t="shared" si="3438"/>
        <v>0</v>
      </c>
      <c r="L5134" s="1">
        <v>-2.3999999999999577E-3</v>
      </c>
      <c r="M5134" s="1">
        <v>-2.3999999999999577E-3</v>
      </c>
    </row>
    <row r="5135" spans="1:13">
      <c r="A5135" s="1320"/>
      <c r="B5135" s="1321"/>
      <c r="C5135" s="1321"/>
      <c r="D5135" s="1322"/>
      <c r="E5135" s="119" t="str">
        <f t="shared" ref="E5135:G5135" si="3488">+E1654</f>
        <v>DOMICILIARIA 6</v>
      </c>
      <c r="F5135" s="637">
        <f t="shared" si="3488"/>
        <v>1.73</v>
      </c>
      <c r="G5135" s="128">
        <f t="shared" si="3488"/>
        <v>0.7</v>
      </c>
      <c r="H5135" s="750">
        <f t="shared" si="3433"/>
        <v>0</v>
      </c>
      <c r="I5135" s="127"/>
      <c r="J5135" s="750">
        <f t="shared" si="3438"/>
        <v>0</v>
      </c>
      <c r="L5135" s="1">
        <v>-2.3999999999999577E-3</v>
      </c>
      <c r="M5135" s="1">
        <v>-2.3999999999999577E-3</v>
      </c>
    </row>
    <row r="5136" spans="1:13">
      <c r="A5136" s="1320"/>
      <c r="B5136" s="1321"/>
      <c r="C5136" s="1321"/>
      <c r="D5136" s="1322"/>
      <c r="E5136" s="119" t="str">
        <f t="shared" ref="E5136:G5136" si="3489">+E1655</f>
        <v>DOMICILIARIA 7</v>
      </c>
      <c r="F5136" s="637">
        <f t="shared" si="3489"/>
        <v>7.38</v>
      </c>
      <c r="G5136" s="128">
        <f t="shared" si="3489"/>
        <v>0.7</v>
      </c>
      <c r="H5136" s="750">
        <f t="shared" si="3433"/>
        <v>0</v>
      </c>
      <c r="I5136" s="127"/>
      <c r="J5136" s="750">
        <f t="shared" si="3438"/>
        <v>0</v>
      </c>
      <c r="L5136" s="1">
        <v>-2.3999999999999577E-3</v>
      </c>
      <c r="M5136" s="1">
        <v>-2.3999999999999577E-3</v>
      </c>
    </row>
    <row r="5137" spans="1:13">
      <c r="A5137" s="1320"/>
      <c r="B5137" s="1321"/>
      <c r="C5137" s="1321"/>
      <c r="D5137" s="1322"/>
      <c r="E5137" s="119" t="str">
        <f t="shared" ref="E5137:G5137" si="3490">+E1656</f>
        <v>DOMICILIARIA 8</v>
      </c>
      <c r="F5137" s="637">
        <f t="shared" si="3490"/>
        <v>7.36</v>
      </c>
      <c r="G5137" s="128">
        <f t="shared" si="3490"/>
        <v>0.7</v>
      </c>
      <c r="H5137" s="750">
        <f t="shared" si="3433"/>
        <v>0</v>
      </c>
      <c r="I5137" s="127"/>
      <c r="J5137" s="750">
        <f t="shared" si="3438"/>
        <v>0</v>
      </c>
      <c r="L5137" s="1">
        <v>-2.3999999999999577E-3</v>
      </c>
      <c r="M5137" s="1">
        <v>-2.3999999999999577E-3</v>
      </c>
    </row>
    <row r="5138" spans="1:13">
      <c r="A5138" s="1320"/>
      <c r="B5138" s="1321"/>
      <c r="C5138" s="1321"/>
      <c r="D5138" s="1322"/>
      <c r="E5138" s="119" t="str">
        <f t="shared" ref="E5138:G5138" si="3491">+E1657</f>
        <v>DOMICILIARIA 9</v>
      </c>
      <c r="F5138" s="637">
        <f t="shared" si="3491"/>
        <v>2.2000000000000002</v>
      </c>
      <c r="G5138" s="128">
        <f t="shared" si="3491"/>
        <v>0.7</v>
      </c>
      <c r="H5138" s="750">
        <f t="shared" si="3433"/>
        <v>0</v>
      </c>
      <c r="I5138" s="127"/>
      <c r="J5138" s="750">
        <f t="shared" si="3438"/>
        <v>0</v>
      </c>
      <c r="L5138" s="1">
        <v>-2.3999999999999577E-3</v>
      </c>
      <c r="M5138" s="1">
        <v>-2.3999999999999577E-3</v>
      </c>
    </row>
    <row r="5139" spans="1:13">
      <c r="A5139" s="1320"/>
      <c r="B5139" s="1321"/>
      <c r="C5139" s="1321"/>
      <c r="D5139" s="1322"/>
      <c r="E5139" s="119" t="str">
        <f t="shared" ref="E5139:G5139" si="3492">+E1658</f>
        <v>DOMICILIARIA 10</v>
      </c>
      <c r="F5139" s="637">
        <f t="shared" si="3492"/>
        <v>3.24</v>
      </c>
      <c r="G5139" s="128">
        <f t="shared" si="3492"/>
        <v>0.7</v>
      </c>
      <c r="H5139" s="750">
        <f t="shared" si="3433"/>
        <v>0</v>
      </c>
      <c r="I5139" s="127"/>
      <c r="J5139" s="750">
        <f t="shared" si="3438"/>
        <v>0</v>
      </c>
      <c r="L5139" s="1">
        <v>-2.3999999999999577E-3</v>
      </c>
      <c r="M5139" s="1">
        <v>-2.3999999999999577E-3</v>
      </c>
    </row>
    <row r="5140" spans="1:13">
      <c r="A5140" s="1320"/>
      <c r="B5140" s="1321"/>
      <c r="C5140" s="1321"/>
      <c r="D5140" s="1322"/>
      <c r="E5140" s="119" t="str">
        <f t="shared" ref="E5140:G5140" si="3493">+E1659</f>
        <v>DOMICILIARIA 11</v>
      </c>
      <c r="F5140" s="637">
        <f t="shared" si="3493"/>
        <v>9.24</v>
      </c>
      <c r="G5140" s="128">
        <f t="shared" si="3493"/>
        <v>0.7</v>
      </c>
      <c r="H5140" s="750">
        <f t="shared" si="3433"/>
        <v>0</v>
      </c>
      <c r="I5140" s="127"/>
      <c r="J5140" s="750">
        <f t="shared" si="3438"/>
        <v>0</v>
      </c>
      <c r="L5140" s="1">
        <v>-2.3999999999999577E-3</v>
      </c>
      <c r="M5140" s="1">
        <v>-2.3999999999999577E-3</v>
      </c>
    </row>
    <row r="5141" spans="1:13">
      <c r="A5141" s="1320"/>
      <c r="B5141" s="1321"/>
      <c r="C5141" s="1321"/>
      <c r="D5141" s="1322"/>
      <c r="E5141" s="119" t="str">
        <f t="shared" ref="E5141:G5141" si="3494">+E1660</f>
        <v>DOMICILIARIA 12</v>
      </c>
      <c r="F5141" s="637">
        <f t="shared" si="3494"/>
        <v>4.08</v>
      </c>
      <c r="G5141" s="128">
        <f t="shared" si="3494"/>
        <v>0.7</v>
      </c>
      <c r="H5141" s="750">
        <f t="shared" si="3433"/>
        <v>0</v>
      </c>
      <c r="I5141" s="127"/>
      <c r="J5141" s="750">
        <f t="shared" si="3438"/>
        <v>0</v>
      </c>
      <c r="L5141" s="1">
        <v>-2.3999999999999577E-3</v>
      </c>
      <c r="M5141" s="1">
        <v>-2.3999999999999577E-3</v>
      </c>
    </row>
    <row r="5142" spans="1:13">
      <c r="A5142" s="1320"/>
      <c r="B5142" s="1321"/>
      <c r="C5142" s="1321"/>
      <c r="D5142" s="1322"/>
      <c r="E5142" s="119" t="str">
        <f t="shared" ref="E5142:G5142" si="3495">+E1661</f>
        <v>P40 A P41</v>
      </c>
      <c r="F5142" s="637">
        <f t="shared" si="3495"/>
        <v>0</v>
      </c>
      <c r="G5142" s="128">
        <f t="shared" si="3495"/>
        <v>0</v>
      </c>
      <c r="H5142" s="750">
        <f t="shared" si="3433"/>
        <v>0</v>
      </c>
      <c r="I5142" s="127"/>
      <c r="J5142" s="750">
        <f t="shared" si="3438"/>
        <v>0</v>
      </c>
      <c r="L5142" s="1">
        <v>-1.6524000000000001</v>
      </c>
      <c r="M5142" s="1">
        <v>-1.6524000000000001</v>
      </c>
    </row>
    <row r="5143" spans="1:13">
      <c r="A5143" s="1320"/>
      <c r="B5143" s="1321"/>
      <c r="C5143" s="1321"/>
      <c r="D5143" s="1322"/>
      <c r="E5143" s="119" t="str">
        <f t="shared" ref="E5143:G5143" si="3496">+E1662</f>
        <v>DOMICILIARIA 1</v>
      </c>
      <c r="F5143" s="637">
        <f t="shared" si="3496"/>
        <v>5.13</v>
      </c>
      <c r="G5143" s="128">
        <f t="shared" si="3496"/>
        <v>0.7</v>
      </c>
      <c r="H5143" s="750">
        <f t="shared" si="3433"/>
        <v>2.2600000000000398E-2</v>
      </c>
      <c r="I5143" s="127"/>
      <c r="J5143" s="750">
        <f t="shared" si="3438"/>
        <v>8.1156600000001425E-2</v>
      </c>
      <c r="L5143" s="1">
        <v>2.2600000000000398E-2</v>
      </c>
    </row>
    <row r="5144" spans="1:13">
      <c r="A5144" s="1320"/>
      <c r="B5144" s="1321"/>
      <c r="C5144" s="1321"/>
      <c r="D5144" s="1322"/>
      <c r="E5144" s="119" t="str">
        <f t="shared" ref="E5144:G5144" si="3497">+E1663</f>
        <v>DOMICILIARIA 2</v>
      </c>
      <c r="F5144" s="637">
        <f t="shared" si="3497"/>
        <v>5.14</v>
      </c>
      <c r="G5144" s="128">
        <f t="shared" si="3497"/>
        <v>0.7</v>
      </c>
      <c r="H5144" s="750">
        <f t="shared" si="3433"/>
        <v>2.2600000000000398E-2</v>
      </c>
      <c r="I5144" s="127"/>
      <c r="J5144" s="750">
        <f t="shared" si="3438"/>
        <v>8.1314800000001422E-2</v>
      </c>
      <c r="L5144" s="1">
        <v>2.2600000000000398E-2</v>
      </c>
    </row>
    <row r="5145" spans="1:13">
      <c r="A5145" s="1320"/>
      <c r="B5145" s="1321"/>
      <c r="C5145" s="1321"/>
      <c r="D5145" s="1322"/>
      <c r="E5145" s="119" t="str">
        <f t="shared" ref="E5145:G5145" si="3498">+E1664</f>
        <v>DOMICILIARIA 3</v>
      </c>
      <c r="F5145" s="637">
        <f t="shared" si="3498"/>
        <v>3.86</v>
      </c>
      <c r="G5145" s="128">
        <f t="shared" si="3498"/>
        <v>0.7</v>
      </c>
      <c r="H5145" s="750">
        <f t="shared" ref="H5145:H5208" si="3499">H1664-0.2-(6*0.0254)-H3406-H4275</f>
        <v>2.2600000000000398E-2</v>
      </c>
      <c r="I5145" s="127"/>
      <c r="J5145" s="750">
        <f t="shared" si="3438"/>
        <v>6.1065200000001076E-2</v>
      </c>
      <c r="L5145" s="1">
        <v>2.2600000000000398E-2</v>
      </c>
    </row>
    <row r="5146" spans="1:13">
      <c r="A5146" s="1320"/>
      <c r="B5146" s="1321"/>
      <c r="C5146" s="1321"/>
      <c r="D5146" s="1322"/>
      <c r="E5146" s="119" t="str">
        <f t="shared" ref="E5146:G5146" si="3500">+E1665</f>
        <v>DOMICILIARIA 4</v>
      </c>
      <c r="F5146" s="637">
        <f t="shared" si="3500"/>
        <v>5.24</v>
      </c>
      <c r="G5146" s="128">
        <f t="shared" si="3500"/>
        <v>0.7</v>
      </c>
      <c r="H5146" s="750">
        <f t="shared" si="3499"/>
        <v>2.2600000000000398E-2</v>
      </c>
      <c r="I5146" s="127"/>
      <c r="J5146" s="750">
        <f t="shared" si="3438"/>
        <v>8.289680000000145E-2</v>
      </c>
      <c r="L5146" s="1">
        <v>2.2600000000000398E-2</v>
      </c>
    </row>
    <row r="5147" spans="1:13">
      <c r="A5147" s="1320"/>
      <c r="B5147" s="1321"/>
      <c r="C5147" s="1321"/>
      <c r="D5147" s="1322"/>
      <c r="E5147" s="119" t="str">
        <f t="shared" ref="E5147:G5147" si="3501">+E1666</f>
        <v>DOMICILIARIA 5</v>
      </c>
      <c r="F5147" s="637">
        <f t="shared" si="3501"/>
        <v>5.48</v>
      </c>
      <c r="G5147" s="128">
        <f t="shared" si="3501"/>
        <v>0.7</v>
      </c>
      <c r="H5147" s="750">
        <f t="shared" si="3499"/>
        <v>2.2600000000000398E-2</v>
      </c>
      <c r="I5147" s="127"/>
      <c r="J5147" s="750">
        <f t="shared" si="3438"/>
        <v>8.6693600000001522E-2</v>
      </c>
      <c r="L5147" s="1">
        <v>2.2600000000000398E-2</v>
      </c>
    </row>
    <row r="5148" spans="1:13">
      <c r="A5148" s="1320"/>
      <c r="B5148" s="1321"/>
      <c r="C5148" s="1321"/>
      <c r="D5148" s="1322"/>
      <c r="E5148" s="119" t="str">
        <f t="shared" ref="E5148:G5148" si="3502">+E1667</f>
        <v>DOMICILIARIA 6</v>
      </c>
      <c r="F5148" s="637">
        <f t="shared" si="3502"/>
        <v>3.8</v>
      </c>
      <c r="G5148" s="128">
        <f t="shared" si="3502"/>
        <v>0.7</v>
      </c>
      <c r="H5148" s="750">
        <f t="shared" si="3499"/>
        <v>2.2600000000000398E-2</v>
      </c>
      <c r="I5148" s="127"/>
      <c r="J5148" s="750">
        <f t="shared" si="3438"/>
        <v>6.0116000000001051E-2</v>
      </c>
      <c r="L5148" s="1">
        <v>2.2600000000000398E-2</v>
      </c>
    </row>
    <row r="5149" spans="1:13">
      <c r="A5149" s="1320"/>
      <c r="B5149" s="1321"/>
      <c r="C5149" s="1321"/>
      <c r="D5149" s="1322"/>
      <c r="E5149" s="119" t="str">
        <f t="shared" ref="E5149:G5149" si="3503">+E1668</f>
        <v>DOMICILIARIA 7</v>
      </c>
      <c r="F5149" s="637">
        <f t="shared" si="3503"/>
        <v>7.02</v>
      </c>
      <c r="G5149" s="128">
        <f t="shared" si="3503"/>
        <v>0.7</v>
      </c>
      <c r="H5149" s="750">
        <f t="shared" si="3499"/>
        <v>2.2600000000000398E-2</v>
      </c>
      <c r="I5149" s="127"/>
      <c r="J5149" s="750">
        <f t="shared" ref="J5149:J5212" si="3504">+F5149*G5149*H5149</f>
        <v>0.11105640000000194</v>
      </c>
      <c r="L5149" s="1">
        <v>2.2600000000000398E-2</v>
      </c>
    </row>
    <row r="5150" spans="1:13">
      <c r="A5150" s="1320"/>
      <c r="B5150" s="1321"/>
      <c r="C5150" s="1321"/>
      <c r="D5150" s="1322"/>
      <c r="E5150" s="119" t="str">
        <f t="shared" ref="E5150:G5150" si="3505">+E1669</f>
        <v>DOMICILIARIA 8</v>
      </c>
      <c r="F5150" s="637">
        <f t="shared" si="3505"/>
        <v>5.78</v>
      </c>
      <c r="G5150" s="128">
        <f t="shared" si="3505"/>
        <v>0.7</v>
      </c>
      <c r="H5150" s="750">
        <f t="shared" si="3499"/>
        <v>2.2600000000000398E-2</v>
      </c>
      <c r="I5150" s="127"/>
      <c r="J5150" s="750">
        <f t="shared" si="3504"/>
        <v>9.143960000000162E-2</v>
      </c>
      <c r="L5150" s="1">
        <v>2.2600000000000398E-2</v>
      </c>
    </row>
    <row r="5151" spans="1:13">
      <c r="A5151" s="1320"/>
      <c r="B5151" s="1321"/>
      <c r="C5151" s="1321"/>
      <c r="D5151" s="1322"/>
      <c r="E5151" s="119" t="str">
        <f t="shared" ref="E5151:G5151" si="3506">+E1670</f>
        <v>DOMICILIARIA 9</v>
      </c>
      <c r="F5151" s="637">
        <f t="shared" si="3506"/>
        <v>4.88</v>
      </c>
      <c r="G5151" s="128">
        <f t="shared" si="3506"/>
        <v>0.7</v>
      </c>
      <c r="H5151" s="750">
        <f t="shared" si="3499"/>
        <v>2.2600000000000398E-2</v>
      </c>
      <c r="I5151" s="127"/>
      <c r="J5151" s="750">
        <f t="shared" si="3504"/>
        <v>7.7201600000001355E-2</v>
      </c>
      <c r="L5151" s="1">
        <v>2.2600000000000398E-2</v>
      </c>
    </row>
    <row r="5152" spans="1:13">
      <c r="A5152" s="1320"/>
      <c r="B5152" s="1321"/>
      <c r="C5152" s="1321"/>
      <c r="D5152" s="1322"/>
      <c r="E5152" s="119" t="str">
        <f t="shared" ref="E5152:G5152" si="3507">+E1671</f>
        <v>DOMICILIARIA 10</v>
      </c>
      <c r="F5152" s="637">
        <f t="shared" si="3507"/>
        <v>6.09</v>
      </c>
      <c r="G5152" s="128">
        <f t="shared" si="3507"/>
        <v>0.7</v>
      </c>
      <c r="H5152" s="750">
        <f t="shared" si="3499"/>
        <v>2.2600000000000398E-2</v>
      </c>
      <c r="I5152" s="127"/>
      <c r="J5152" s="750">
        <f t="shared" si="3504"/>
        <v>9.6343800000001686E-2</v>
      </c>
      <c r="L5152" s="1">
        <v>2.2600000000000398E-2</v>
      </c>
    </row>
    <row r="5153" spans="1:13">
      <c r="A5153" s="1320"/>
      <c r="B5153" s="1321"/>
      <c r="C5153" s="1321"/>
      <c r="D5153" s="1322"/>
      <c r="E5153" s="119" t="str">
        <f t="shared" ref="E5153:G5153" si="3508">+E1672</f>
        <v>DOMICILIARIA 11</v>
      </c>
      <c r="F5153" s="637">
        <f t="shared" si="3508"/>
        <v>6.1</v>
      </c>
      <c r="G5153" s="128">
        <f t="shared" si="3508"/>
        <v>0.7</v>
      </c>
      <c r="H5153" s="750">
        <f t="shared" si="3499"/>
        <v>2.2600000000000398E-2</v>
      </c>
      <c r="I5153" s="127"/>
      <c r="J5153" s="750">
        <f t="shared" si="3504"/>
        <v>9.6502000000001684E-2</v>
      </c>
      <c r="L5153" s="1">
        <v>2.2600000000000398E-2</v>
      </c>
    </row>
    <row r="5154" spans="1:13">
      <c r="A5154" s="1320"/>
      <c r="B5154" s="1321"/>
      <c r="C5154" s="1321"/>
      <c r="D5154" s="1322"/>
      <c r="E5154" s="119" t="str">
        <f t="shared" ref="E5154:G5154" si="3509">+E1673</f>
        <v>DOMICILIARIA 12</v>
      </c>
      <c r="F5154" s="637">
        <f t="shared" si="3509"/>
        <v>4.72</v>
      </c>
      <c r="G5154" s="128">
        <f t="shared" si="3509"/>
        <v>0.7</v>
      </c>
      <c r="H5154" s="750">
        <f t="shared" si="3499"/>
        <v>2.2600000000000398E-2</v>
      </c>
      <c r="I5154" s="127"/>
      <c r="J5154" s="750">
        <f t="shared" si="3504"/>
        <v>7.4670400000001316E-2</v>
      </c>
      <c r="L5154" s="1">
        <v>2.2600000000000398E-2</v>
      </c>
    </row>
    <row r="5155" spans="1:13">
      <c r="A5155" s="1320"/>
      <c r="B5155" s="1321"/>
      <c r="C5155" s="1321"/>
      <c r="D5155" s="1322"/>
      <c r="E5155" s="119" t="str">
        <f t="shared" ref="E5155:G5155" si="3510">+E1674</f>
        <v>DOMICILIARIA 13</v>
      </c>
      <c r="F5155" s="637">
        <f t="shared" si="3510"/>
        <v>4.6100000000000003</v>
      </c>
      <c r="G5155" s="128">
        <f t="shared" si="3510"/>
        <v>0.7</v>
      </c>
      <c r="H5155" s="750">
        <f t="shared" si="3499"/>
        <v>2.2600000000000398E-2</v>
      </c>
      <c r="I5155" s="127"/>
      <c r="J5155" s="750">
        <f t="shared" si="3504"/>
        <v>7.2930200000001277E-2</v>
      </c>
      <c r="L5155" s="1">
        <v>2.2600000000000398E-2</v>
      </c>
    </row>
    <row r="5156" spans="1:13">
      <c r="A5156" s="1320"/>
      <c r="B5156" s="1321"/>
      <c r="C5156" s="1321"/>
      <c r="D5156" s="1322"/>
      <c r="E5156" s="119" t="str">
        <f t="shared" ref="E5156:G5156" si="3511">+E1675</f>
        <v>DOMICILIARIA 14</v>
      </c>
      <c r="F5156" s="637">
        <f t="shared" si="3511"/>
        <v>4.9400000000000004</v>
      </c>
      <c r="G5156" s="128">
        <f t="shared" si="3511"/>
        <v>0.7</v>
      </c>
      <c r="H5156" s="750">
        <f t="shared" si="3499"/>
        <v>2.2600000000000398E-2</v>
      </c>
      <c r="I5156" s="127"/>
      <c r="J5156" s="750">
        <f t="shared" si="3504"/>
        <v>7.815080000000138E-2</v>
      </c>
      <c r="L5156" s="1">
        <v>2.2600000000000398E-2</v>
      </c>
    </row>
    <row r="5157" spans="1:13">
      <c r="A5157" s="1320"/>
      <c r="B5157" s="1321"/>
      <c r="C5157" s="1321"/>
      <c r="D5157" s="1322"/>
      <c r="E5157" s="119" t="str">
        <f t="shared" ref="E5157:G5157" si="3512">+E1676</f>
        <v>DOMICILIARIA 15</v>
      </c>
      <c r="F5157" s="637">
        <f t="shared" si="3512"/>
        <v>5.54</v>
      </c>
      <c r="G5157" s="128">
        <f t="shared" si="3512"/>
        <v>0.7</v>
      </c>
      <c r="H5157" s="750">
        <f t="shared" si="3499"/>
        <v>2.2600000000000398E-2</v>
      </c>
      <c r="I5157" s="127"/>
      <c r="J5157" s="750">
        <f t="shared" si="3504"/>
        <v>8.7642800000001533E-2</v>
      </c>
      <c r="L5157" s="1">
        <v>2.2600000000000398E-2</v>
      </c>
    </row>
    <row r="5158" spans="1:13">
      <c r="A5158" s="1320"/>
      <c r="B5158" s="1321"/>
      <c r="C5158" s="1321"/>
      <c r="D5158" s="1322"/>
      <c r="E5158" s="119" t="str">
        <f t="shared" ref="E5158:G5158" si="3513">+E1677</f>
        <v>DOMICILIARIA 16</v>
      </c>
      <c r="F5158" s="637">
        <f t="shared" si="3513"/>
        <v>4.3</v>
      </c>
      <c r="G5158" s="128">
        <f t="shared" si="3513"/>
        <v>0.7</v>
      </c>
      <c r="H5158" s="750">
        <f t="shared" si="3499"/>
        <v>2.2600000000000398E-2</v>
      </c>
      <c r="I5158" s="127"/>
      <c r="J5158" s="750">
        <f t="shared" si="3504"/>
        <v>6.8026000000001197E-2</v>
      </c>
      <c r="L5158" s="1">
        <v>2.2600000000000398E-2</v>
      </c>
    </row>
    <row r="5159" spans="1:13">
      <c r="A5159" s="1320"/>
      <c r="B5159" s="1321"/>
      <c r="C5159" s="1321"/>
      <c r="D5159" s="1322"/>
      <c r="E5159" s="119" t="str">
        <f t="shared" ref="E5159:G5159" si="3514">+E1678</f>
        <v>P41 A P42</v>
      </c>
      <c r="F5159" s="637">
        <f t="shared" si="3514"/>
        <v>0</v>
      </c>
      <c r="G5159" s="128">
        <f t="shared" si="3514"/>
        <v>0</v>
      </c>
      <c r="H5159" s="750">
        <f t="shared" si="3499"/>
        <v>0</v>
      </c>
      <c r="I5159" s="127"/>
      <c r="J5159" s="750">
        <f t="shared" si="3504"/>
        <v>0</v>
      </c>
      <c r="L5159" s="1">
        <v>-1.6524000000000001</v>
      </c>
      <c r="M5159" s="1">
        <v>-1.6524000000000001</v>
      </c>
    </row>
    <row r="5160" spans="1:13">
      <c r="A5160" s="1320"/>
      <c r="B5160" s="1321"/>
      <c r="C5160" s="1321"/>
      <c r="D5160" s="1322"/>
      <c r="E5160" s="119" t="str">
        <f t="shared" ref="E5160:G5160" si="3515">+E1679</f>
        <v>DOMICILIARIA 1</v>
      </c>
      <c r="F5160" s="637">
        <f t="shared" si="3515"/>
        <v>4.32</v>
      </c>
      <c r="G5160" s="128">
        <f t="shared" si="3515"/>
        <v>0.7</v>
      </c>
      <c r="H5160" s="750">
        <f t="shared" si="3499"/>
        <v>4.7600000000000309E-2</v>
      </c>
      <c r="I5160" s="127"/>
      <c r="J5160" s="750">
        <f t="shared" si="3504"/>
        <v>0.14394240000000094</v>
      </c>
      <c r="L5160" s="1">
        <v>4.7600000000000309E-2</v>
      </c>
    </row>
    <row r="5161" spans="1:13">
      <c r="A5161" s="1320"/>
      <c r="B5161" s="1321"/>
      <c r="C5161" s="1321"/>
      <c r="D5161" s="1322"/>
      <c r="E5161" s="119" t="str">
        <f t="shared" ref="E5161:G5161" si="3516">+E1680</f>
        <v>DOMICILIARIA 2</v>
      </c>
      <c r="F5161" s="637">
        <f t="shared" si="3516"/>
        <v>5.99</v>
      </c>
      <c r="G5161" s="128">
        <f t="shared" si="3516"/>
        <v>0.7</v>
      </c>
      <c r="H5161" s="750">
        <f t="shared" si="3499"/>
        <v>4.7600000000000309E-2</v>
      </c>
      <c r="I5161" s="127"/>
      <c r="J5161" s="750">
        <f t="shared" si="3504"/>
        <v>0.19958680000000129</v>
      </c>
      <c r="L5161" s="1">
        <v>4.7600000000000309E-2</v>
      </c>
    </row>
    <row r="5162" spans="1:13">
      <c r="A5162" s="1320"/>
      <c r="B5162" s="1321"/>
      <c r="C5162" s="1321"/>
      <c r="D5162" s="1322"/>
      <c r="E5162" s="119" t="str">
        <f t="shared" ref="E5162:G5162" si="3517">+E1681</f>
        <v>DOMICILIARIA 3</v>
      </c>
      <c r="F5162" s="637">
        <f t="shared" si="3517"/>
        <v>4.16</v>
      </c>
      <c r="G5162" s="128">
        <f t="shared" si="3517"/>
        <v>0.7</v>
      </c>
      <c r="H5162" s="750">
        <f t="shared" si="3499"/>
        <v>4.7600000000000309E-2</v>
      </c>
      <c r="I5162" s="127"/>
      <c r="J5162" s="750">
        <f t="shared" si="3504"/>
        <v>0.13861120000000091</v>
      </c>
      <c r="L5162" s="1">
        <v>4.7600000000000309E-2</v>
      </c>
    </row>
    <row r="5163" spans="1:13">
      <c r="A5163" s="1320"/>
      <c r="B5163" s="1321"/>
      <c r="C5163" s="1321"/>
      <c r="D5163" s="1322"/>
      <c r="E5163" s="119" t="str">
        <f t="shared" ref="E5163:G5163" si="3518">+E1682</f>
        <v>DOMICILIARIA 4</v>
      </c>
      <c r="F5163" s="637">
        <f t="shared" si="3518"/>
        <v>5.59</v>
      </c>
      <c r="G5163" s="128">
        <f t="shared" si="3518"/>
        <v>0.7</v>
      </c>
      <c r="H5163" s="750">
        <f t="shared" si="3499"/>
        <v>4.7600000000000309E-2</v>
      </c>
      <c r="I5163" s="127"/>
      <c r="J5163" s="750">
        <f t="shared" si="3504"/>
        <v>0.1862588000000012</v>
      </c>
      <c r="L5163" s="1">
        <v>4.7600000000000309E-2</v>
      </c>
    </row>
    <row r="5164" spans="1:13">
      <c r="A5164" s="1320"/>
      <c r="B5164" s="1321"/>
      <c r="C5164" s="1321"/>
      <c r="D5164" s="1322"/>
      <c r="E5164" s="119" t="str">
        <f t="shared" ref="E5164:G5164" si="3519">+E1683</f>
        <v>DOMICILIARIA 5</v>
      </c>
      <c r="F5164" s="637">
        <f t="shared" si="3519"/>
        <v>4.2300000000000004</v>
      </c>
      <c r="G5164" s="128">
        <f t="shared" si="3519"/>
        <v>0.7</v>
      </c>
      <c r="H5164" s="750">
        <f t="shared" si="3499"/>
        <v>4.7600000000000309E-2</v>
      </c>
      <c r="I5164" s="127"/>
      <c r="J5164" s="750">
        <f t="shared" si="3504"/>
        <v>0.14094360000000092</v>
      </c>
      <c r="L5164" s="1">
        <v>4.7600000000000309E-2</v>
      </c>
    </row>
    <row r="5165" spans="1:13">
      <c r="A5165" s="1320"/>
      <c r="B5165" s="1321"/>
      <c r="C5165" s="1321"/>
      <c r="D5165" s="1322"/>
      <c r="E5165" s="119" t="str">
        <f t="shared" ref="E5165:G5165" si="3520">+E1684</f>
        <v>DOMICILIARIA 6</v>
      </c>
      <c r="F5165" s="637">
        <f t="shared" si="3520"/>
        <v>5.32</v>
      </c>
      <c r="G5165" s="128">
        <f t="shared" si="3520"/>
        <v>0.7</v>
      </c>
      <c r="H5165" s="750">
        <f t="shared" si="3499"/>
        <v>4.7600000000000309E-2</v>
      </c>
      <c r="I5165" s="127"/>
      <c r="J5165" s="750">
        <f t="shared" si="3504"/>
        <v>0.17726240000000112</v>
      </c>
      <c r="L5165" s="1">
        <v>4.7600000000000309E-2</v>
      </c>
    </row>
    <row r="5166" spans="1:13">
      <c r="A5166" s="1320"/>
      <c r="B5166" s="1321"/>
      <c r="C5166" s="1321"/>
      <c r="D5166" s="1322"/>
      <c r="E5166" s="119" t="str">
        <f t="shared" ref="E5166:G5166" si="3521">+E1685</f>
        <v>DOMICILIARIA 7</v>
      </c>
      <c r="F5166" s="637">
        <f t="shared" si="3521"/>
        <v>4.38</v>
      </c>
      <c r="G5166" s="128">
        <f t="shared" si="3521"/>
        <v>0.7</v>
      </c>
      <c r="H5166" s="750">
        <f t="shared" si="3499"/>
        <v>4.7600000000000309E-2</v>
      </c>
      <c r="I5166" s="127"/>
      <c r="J5166" s="750">
        <f t="shared" si="3504"/>
        <v>0.14594160000000095</v>
      </c>
      <c r="L5166" s="1">
        <v>4.7600000000000309E-2</v>
      </c>
    </row>
    <row r="5167" spans="1:13">
      <c r="A5167" s="1320"/>
      <c r="B5167" s="1321"/>
      <c r="C5167" s="1321"/>
      <c r="D5167" s="1322"/>
      <c r="E5167" s="119" t="str">
        <f t="shared" ref="E5167:G5167" si="3522">+E1686</f>
        <v>DOMICILIARIA 8</v>
      </c>
      <c r="F5167" s="637">
        <f t="shared" si="3522"/>
        <v>5.08</v>
      </c>
      <c r="G5167" s="128">
        <f t="shared" si="3522"/>
        <v>0.7</v>
      </c>
      <c r="H5167" s="750">
        <f t="shared" si="3499"/>
        <v>4.7600000000000309E-2</v>
      </c>
      <c r="I5167" s="127"/>
      <c r="J5167" s="750">
        <f t="shared" si="3504"/>
        <v>0.16926560000000107</v>
      </c>
      <c r="L5167" s="1">
        <v>4.7600000000000309E-2</v>
      </c>
    </row>
    <row r="5168" spans="1:13">
      <c r="A5168" s="1320"/>
      <c r="B5168" s="1321"/>
      <c r="C5168" s="1321"/>
      <c r="D5168" s="1322"/>
      <c r="E5168" s="119" t="str">
        <f t="shared" ref="E5168:G5168" si="3523">+E1687</f>
        <v>DOMICILIARIA 9</v>
      </c>
      <c r="F5168" s="637">
        <f t="shared" si="3523"/>
        <v>4.53</v>
      </c>
      <c r="G5168" s="128">
        <f t="shared" si="3523"/>
        <v>0.7</v>
      </c>
      <c r="H5168" s="750">
        <f t="shared" si="3499"/>
        <v>4.7600000000000309E-2</v>
      </c>
      <c r="I5168" s="127"/>
      <c r="J5168" s="750">
        <f t="shared" si="3504"/>
        <v>0.15093960000000098</v>
      </c>
      <c r="L5168" s="1">
        <v>4.7600000000000309E-2</v>
      </c>
    </row>
    <row r="5169" spans="1:13">
      <c r="A5169" s="1320"/>
      <c r="B5169" s="1321"/>
      <c r="C5169" s="1321"/>
      <c r="D5169" s="1322"/>
      <c r="E5169" s="119" t="str">
        <f t="shared" ref="E5169:G5169" si="3524">+E1688</f>
        <v>DOMICILIARIA 10</v>
      </c>
      <c r="F5169" s="637">
        <f t="shared" si="3524"/>
        <v>4.82</v>
      </c>
      <c r="G5169" s="128">
        <f t="shared" si="3524"/>
        <v>0.7</v>
      </c>
      <c r="H5169" s="750">
        <f t="shared" si="3499"/>
        <v>4.7600000000000309E-2</v>
      </c>
      <c r="I5169" s="127"/>
      <c r="J5169" s="750">
        <f t="shared" si="3504"/>
        <v>0.16060240000000103</v>
      </c>
      <c r="L5169" s="1">
        <v>4.7600000000000309E-2</v>
      </c>
    </row>
    <row r="5170" spans="1:13">
      <c r="A5170" s="1320"/>
      <c r="B5170" s="1321"/>
      <c r="C5170" s="1321"/>
      <c r="D5170" s="1322"/>
      <c r="E5170" s="119" t="str">
        <f t="shared" ref="E5170:G5170" si="3525">+E1689</f>
        <v>DOMICILIARIA 11</v>
      </c>
      <c r="F5170" s="637">
        <f t="shared" si="3525"/>
        <v>4.76</v>
      </c>
      <c r="G5170" s="128">
        <f t="shared" si="3525"/>
        <v>0.7</v>
      </c>
      <c r="H5170" s="750">
        <f t="shared" si="3499"/>
        <v>4.7600000000000309E-2</v>
      </c>
      <c r="I5170" s="127"/>
      <c r="J5170" s="750">
        <f t="shared" si="3504"/>
        <v>0.15860320000000103</v>
      </c>
      <c r="L5170" s="1">
        <v>4.7600000000000309E-2</v>
      </c>
    </row>
    <row r="5171" spans="1:13">
      <c r="A5171" s="1320"/>
      <c r="B5171" s="1321"/>
      <c r="C5171" s="1321"/>
      <c r="D5171" s="1322"/>
      <c r="E5171" s="119" t="str">
        <f t="shared" ref="E5171:G5171" si="3526">+E1690</f>
        <v>DOMICILIARIA 12</v>
      </c>
      <c r="F5171" s="637">
        <f t="shared" si="3526"/>
        <v>4.42</v>
      </c>
      <c r="G5171" s="128">
        <f t="shared" si="3526"/>
        <v>0.7</v>
      </c>
      <c r="H5171" s="750">
        <f t="shared" si="3499"/>
        <v>4.7600000000000309E-2</v>
      </c>
      <c r="I5171" s="127"/>
      <c r="J5171" s="750">
        <f t="shared" si="3504"/>
        <v>0.14727440000000094</v>
      </c>
      <c r="L5171" s="1">
        <v>4.7600000000000309E-2</v>
      </c>
    </row>
    <row r="5172" spans="1:13">
      <c r="A5172" s="1320"/>
      <c r="B5172" s="1321"/>
      <c r="C5172" s="1321"/>
      <c r="D5172" s="1322"/>
      <c r="E5172" s="119" t="str">
        <f t="shared" ref="E5172:G5172" si="3527">+E1691</f>
        <v>DOMICILIARIA 13</v>
      </c>
      <c r="F5172" s="637">
        <f t="shared" si="3527"/>
        <v>5.08</v>
      </c>
      <c r="G5172" s="128">
        <f t="shared" si="3527"/>
        <v>0.7</v>
      </c>
      <c r="H5172" s="750">
        <f t="shared" si="3499"/>
        <v>4.7600000000000309E-2</v>
      </c>
      <c r="I5172" s="127"/>
      <c r="J5172" s="750">
        <f t="shared" si="3504"/>
        <v>0.16926560000000107</v>
      </c>
      <c r="L5172" s="1">
        <v>4.7600000000000309E-2</v>
      </c>
    </row>
    <row r="5173" spans="1:13">
      <c r="A5173" s="1320"/>
      <c r="B5173" s="1321"/>
      <c r="C5173" s="1321"/>
      <c r="D5173" s="1322"/>
      <c r="E5173" s="119" t="str">
        <f t="shared" ref="E5173:G5173" si="3528">+E1692</f>
        <v>DOMICILIARIA 14</v>
      </c>
      <c r="F5173" s="637">
        <f t="shared" si="3528"/>
        <v>4.33</v>
      </c>
      <c r="G5173" s="128">
        <f t="shared" si="3528"/>
        <v>0.7</v>
      </c>
      <c r="H5173" s="750">
        <f t="shared" si="3499"/>
        <v>4.7600000000000309E-2</v>
      </c>
      <c r="I5173" s="127"/>
      <c r="J5173" s="750">
        <f t="shared" si="3504"/>
        <v>0.14427560000000092</v>
      </c>
      <c r="L5173" s="1">
        <v>4.7600000000000309E-2</v>
      </c>
    </row>
    <row r="5174" spans="1:13">
      <c r="A5174" s="1320"/>
      <c r="B5174" s="1321"/>
      <c r="C5174" s="1321"/>
      <c r="D5174" s="1322"/>
      <c r="E5174" s="119" t="str">
        <f t="shared" ref="E5174:G5174" si="3529">+E1693</f>
        <v>DOMICILIARIA 15</v>
      </c>
      <c r="F5174" s="637">
        <f t="shared" si="3529"/>
        <v>4.72</v>
      </c>
      <c r="G5174" s="128">
        <f t="shared" si="3529"/>
        <v>0.7</v>
      </c>
      <c r="H5174" s="750">
        <f t="shared" si="3499"/>
        <v>4.7600000000000309E-2</v>
      </c>
      <c r="I5174" s="127"/>
      <c r="J5174" s="750">
        <f t="shared" si="3504"/>
        <v>0.157270400000001</v>
      </c>
      <c r="L5174" s="1">
        <v>4.7600000000000309E-2</v>
      </c>
    </row>
    <row r="5175" spans="1:13">
      <c r="A5175" s="1320"/>
      <c r="B5175" s="1321"/>
      <c r="C5175" s="1321"/>
      <c r="D5175" s="1322"/>
      <c r="E5175" s="119" t="str">
        <f t="shared" ref="E5175:G5175" si="3530">+E1694</f>
        <v>DOMICILIARIA 16</v>
      </c>
      <c r="F5175" s="637">
        <f t="shared" si="3530"/>
        <v>4.2</v>
      </c>
      <c r="G5175" s="128">
        <f t="shared" si="3530"/>
        <v>0.7</v>
      </c>
      <c r="H5175" s="750">
        <f t="shared" si="3499"/>
        <v>4.7600000000000309E-2</v>
      </c>
      <c r="I5175" s="127"/>
      <c r="J5175" s="750">
        <f t="shared" si="3504"/>
        <v>0.1399440000000009</v>
      </c>
      <c r="L5175" s="1">
        <v>4.7600000000000309E-2</v>
      </c>
    </row>
    <row r="5176" spans="1:13">
      <c r="A5176" s="1320"/>
      <c r="B5176" s="1321"/>
      <c r="C5176" s="1321"/>
      <c r="D5176" s="1322"/>
      <c r="E5176" s="119" t="str">
        <f t="shared" ref="E5176:G5176" si="3531">+E1695</f>
        <v>DOMICILIARIA 17</v>
      </c>
      <c r="F5176" s="637">
        <f t="shared" si="3531"/>
        <v>4.8600000000000003</v>
      </c>
      <c r="G5176" s="128">
        <f t="shared" si="3531"/>
        <v>0.7</v>
      </c>
      <c r="H5176" s="750">
        <f t="shared" si="3499"/>
        <v>4.7600000000000309E-2</v>
      </c>
      <c r="I5176" s="127"/>
      <c r="J5176" s="750">
        <f t="shared" si="3504"/>
        <v>0.16193520000000106</v>
      </c>
      <c r="L5176" s="1">
        <v>4.7600000000000309E-2</v>
      </c>
    </row>
    <row r="5177" spans="1:13">
      <c r="A5177" s="1320"/>
      <c r="B5177" s="1321"/>
      <c r="C5177" s="1321"/>
      <c r="D5177" s="1322"/>
      <c r="E5177" s="119" t="str">
        <f t="shared" ref="E5177:G5177" si="3532">+E1696</f>
        <v>DOMICILIARIA 18</v>
      </c>
      <c r="F5177" s="637">
        <f t="shared" si="3532"/>
        <v>4.3099999999999996</v>
      </c>
      <c r="G5177" s="128">
        <f t="shared" si="3532"/>
        <v>0.7</v>
      </c>
      <c r="H5177" s="750">
        <f t="shared" si="3499"/>
        <v>4.7600000000000309E-2</v>
      </c>
      <c r="I5177" s="127"/>
      <c r="J5177" s="750">
        <f t="shared" si="3504"/>
        <v>0.14360920000000091</v>
      </c>
      <c r="L5177" s="1">
        <v>4.7600000000000309E-2</v>
      </c>
    </row>
    <row r="5178" spans="1:13">
      <c r="A5178" s="1320"/>
      <c r="B5178" s="1321"/>
      <c r="C5178" s="1321"/>
      <c r="D5178" s="1322"/>
      <c r="E5178" s="119" t="str">
        <f t="shared" ref="E5178:G5178" si="3533">+E1697</f>
        <v>P42 A P43</v>
      </c>
      <c r="F5178" s="637">
        <f t="shared" si="3533"/>
        <v>0</v>
      </c>
      <c r="G5178" s="128">
        <f t="shared" si="3533"/>
        <v>0</v>
      </c>
      <c r="H5178" s="750">
        <f t="shared" si="3499"/>
        <v>0</v>
      </c>
      <c r="I5178" s="127"/>
      <c r="J5178" s="750">
        <f t="shared" si="3504"/>
        <v>0</v>
      </c>
      <c r="L5178" s="1">
        <v>-1.6524000000000001</v>
      </c>
      <c r="M5178" s="1">
        <v>-1.6524000000000001</v>
      </c>
    </row>
    <row r="5179" spans="1:13">
      <c r="A5179" s="1320"/>
      <c r="B5179" s="1321"/>
      <c r="C5179" s="1321"/>
      <c r="D5179" s="1322"/>
      <c r="E5179" s="119" t="str">
        <f t="shared" ref="E5179:G5179" si="3534">+E1698</f>
        <v>DOMICILIARIA 1</v>
      </c>
      <c r="F5179" s="637">
        <f t="shared" si="3534"/>
        <v>5.22</v>
      </c>
      <c r="G5179" s="128">
        <f t="shared" si="3534"/>
        <v>1.1000000000000001</v>
      </c>
      <c r="H5179" s="750">
        <f t="shared" si="3499"/>
        <v>1.0975999999999999</v>
      </c>
      <c r="I5179" s="127"/>
      <c r="J5179" s="750">
        <f t="shared" si="3504"/>
        <v>6.3024191999999992</v>
      </c>
      <c r="L5179" s="1">
        <v>1.0975999999999999</v>
      </c>
    </row>
    <row r="5180" spans="1:13">
      <c r="A5180" s="1320"/>
      <c r="B5180" s="1321"/>
      <c r="C5180" s="1321"/>
      <c r="D5180" s="1322"/>
      <c r="E5180" s="119" t="str">
        <f t="shared" ref="E5180:G5180" si="3535">+E1699</f>
        <v>DOMICILIARIA 2</v>
      </c>
      <c r="F5180" s="637">
        <f t="shared" si="3535"/>
        <v>4.88</v>
      </c>
      <c r="G5180" s="128">
        <f t="shared" si="3535"/>
        <v>1.1000000000000001</v>
      </c>
      <c r="H5180" s="750">
        <f t="shared" si="3499"/>
        <v>1.0975999999999999</v>
      </c>
      <c r="I5180" s="127"/>
      <c r="J5180" s="750">
        <f t="shared" si="3504"/>
        <v>5.8919167999999997</v>
      </c>
      <c r="L5180" s="1">
        <v>1.0975999999999999</v>
      </c>
    </row>
    <row r="5181" spans="1:13">
      <c r="A5181" s="1320"/>
      <c r="B5181" s="1321"/>
      <c r="C5181" s="1321"/>
      <c r="D5181" s="1322"/>
      <c r="E5181" s="119" t="str">
        <f t="shared" ref="E5181:G5181" si="3536">+E1700</f>
        <v>DOMICILIARIA 3</v>
      </c>
      <c r="F5181" s="637">
        <f t="shared" si="3536"/>
        <v>5.69</v>
      </c>
      <c r="G5181" s="128">
        <f t="shared" si="3536"/>
        <v>1.1000000000000001</v>
      </c>
      <c r="H5181" s="750">
        <f t="shared" si="3499"/>
        <v>1.0975999999999999</v>
      </c>
      <c r="I5181" s="127"/>
      <c r="J5181" s="750">
        <f t="shared" si="3504"/>
        <v>6.8698784000000011</v>
      </c>
      <c r="L5181" s="1">
        <v>1.0975999999999999</v>
      </c>
    </row>
    <row r="5182" spans="1:13">
      <c r="A5182" s="1320"/>
      <c r="B5182" s="1321"/>
      <c r="C5182" s="1321"/>
      <c r="D5182" s="1322"/>
      <c r="E5182" s="119" t="str">
        <f t="shared" ref="E5182:G5182" si="3537">+E1701</f>
        <v>DOMICILIARIA 4</v>
      </c>
      <c r="F5182" s="637">
        <f t="shared" si="3537"/>
        <v>4.9400000000000004</v>
      </c>
      <c r="G5182" s="128">
        <f t="shared" si="3537"/>
        <v>1.1000000000000001</v>
      </c>
      <c r="H5182" s="750">
        <f t="shared" si="3499"/>
        <v>1.0975999999999999</v>
      </c>
      <c r="I5182" s="127"/>
      <c r="J5182" s="750">
        <f t="shared" si="3504"/>
        <v>5.9643584000000009</v>
      </c>
      <c r="L5182" s="1">
        <v>1.0975999999999999</v>
      </c>
    </row>
    <row r="5183" spans="1:13">
      <c r="A5183" s="1320"/>
      <c r="B5183" s="1321"/>
      <c r="C5183" s="1321"/>
      <c r="D5183" s="1322"/>
      <c r="E5183" s="119" t="str">
        <f t="shared" ref="E5183:G5183" si="3538">+E1702</f>
        <v>DOMICILIARIA 5</v>
      </c>
      <c r="F5183" s="637">
        <f t="shared" si="3538"/>
        <v>4.6399999999999997</v>
      </c>
      <c r="G5183" s="128">
        <f t="shared" si="3538"/>
        <v>1.1000000000000001</v>
      </c>
      <c r="H5183" s="750">
        <f t="shared" si="3499"/>
        <v>1.0975999999999999</v>
      </c>
      <c r="I5183" s="127"/>
      <c r="J5183" s="750">
        <f t="shared" si="3504"/>
        <v>5.6021503999999993</v>
      </c>
      <c r="L5183" s="1">
        <v>1.0975999999999999</v>
      </c>
    </row>
    <row r="5184" spans="1:13">
      <c r="A5184" s="1320"/>
      <c r="B5184" s="1321"/>
      <c r="C5184" s="1321"/>
      <c r="D5184" s="1322"/>
      <c r="E5184" s="119" t="str">
        <f t="shared" ref="E5184:G5184" si="3539">+E1703</f>
        <v>DOMICILIARIA 6</v>
      </c>
      <c r="F5184" s="637">
        <f t="shared" si="3539"/>
        <v>5.68</v>
      </c>
      <c r="G5184" s="128">
        <f t="shared" si="3539"/>
        <v>1.1000000000000001</v>
      </c>
      <c r="H5184" s="750">
        <f t="shared" si="3499"/>
        <v>1.0975999999999999</v>
      </c>
      <c r="I5184" s="127"/>
      <c r="J5184" s="750">
        <f t="shared" si="3504"/>
        <v>6.8578047999999994</v>
      </c>
      <c r="L5184" s="1">
        <v>1.0975999999999999</v>
      </c>
    </row>
    <row r="5185" spans="1:13">
      <c r="A5185" s="1320"/>
      <c r="B5185" s="1321"/>
      <c r="C5185" s="1321"/>
      <c r="D5185" s="1322"/>
      <c r="E5185" s="119" t="str">
        <f t="shared" ref="E5185:G5185" si="3540">+E1704</f>
        <v>DOMICILIARIA 7</v>
      </c>
      <c r="F5185" s="637">
        <f t="shared" si="3540"/>
        <v>4.55</v>
      </c>
      <c r="G5185" s="128">
        <f t="shared" si="3540"/>
        <v>1.1000000000000001</v>
      </c>
      <c r="H5185" s="750">
        <f t="shared" si="3499"/>
        <v>1.0975999999999999</v>
      </c>
      <c r="I5185" s="127"/>
      <c r="J5185" s="750">
        <f t="shared" si="3504"/>
        <v>5.4934879999999993</v>
      </c>
      <c r="L5185" s="1">
        <v>1.0975999999999999</v>
      </c>
    </row>
    <row r="5186" spans="1:13">
      <c r="A5186" s="1320"/>
      <c r="B5186" s="1321"/>
      <c r="C5186" s="1321"/>
      <c r="D5186" s="1322"/>
      <c r="E5186" s="119" t="str">
        <f t="shared" ref="E5186:G5186" si="3541">+E1705</f>
        <v>DOMICILIARIA 8</v>
      </c>
      <c r="F5186" s="637">
        <f t="shared" si="3541"/>
        <v>4.41</v>
      </c>
      <c r="G5186" s="128">
        <f t="shared" si="3541"/>
        <v>1.1000000000000001</v>
      </c>
      <c r="H5186" s="750">
        <f t="shared" si="3499"/>
        <v>1.0975999999999999</v>
      </c>
      <c r="I5186" s="127"/>
      <c r="J5186" s="750">
        <f t="shared" si="3504"/>
        <v>5.3244576000000006</v>
      </c>
      <c r="L5186" s="1">
        <v>1.0975999999999999</v>
      </c>
    </row>
    <row r="5187" spans="1:13">
      <c r="A5187" s="1320"/>
      <c r="B5187" s="1321"/>
      <c r="C5187" s="1321"/>
      <c r="D5187" s="1322"/>
      <c r="E5187" s="119" t="str">
        <f t="shared" ref="E5187:G5187" si="3542">+E1706</f>
        <v>DOMICILIARIA 9</v>
      </c>
      <c r="F5187" s="637">
        <f t="shared" si="3542"/>
        <v>5.69</v>
      </c>
      <c r="G5187" s="128">
        <f t="shared" si="3542"/>
        <v>1.1000000000000001</v>
      </c>
      <c r="H5187" s="750">
        <f t="shared" si="3499"/>
        <v>1.0975999999999999</v>
      </c>
      <c r="I5187" s="127"/>
      <c r="J5187" s="750">
        <f t="shared" si="3504"/>
        <v>6.8698784000000011</v>
      </c>
      <c r="L5187" s="1">
        <v>1.0975999999999999</v>
      </c>
    </row>
    <row r="5188" spans="1:13">
      <c r="A5188" s="1320"/>
      <c r="B5188" s="1321"/>
      <c r="C5188" s="1321"/>
      <c r="D5188" s="1322"/>
      <c r="E5188" s="119" t="str">
        <f t="shared" ref="E5188:G5188" si="3543">+E1707</f>
        <v>DOMICILIARIA 10</v>
      </c>
      <c r="F5188" s="637">
        <f t="shared" si="3543"/>
        <v>4.3499999999999996</v>
      </c>
      <c r="G5188" s="128">
        <f t="shared" si="3543"/>
        <v>1.1000000000000001</v>
      </c>
      <c r="H5188" s="750">
        <f t="shared" si="3499"/>
        <v>1.0975999999999999</v>
      </c>
      <c r="I5188" s="127"/>
      <c r="J5188" s="750">
        <f t="shared" si="3504"/>
        <v>5.2520159999999994</v>
      </c>
      <c r="L5188" s="1">
        <v>1.0975999999999999</v>
      </c>
    </row>
    <row r="5189" spans="1:13">
      <c r="A5189" s="1320"/>
      <c r="B5189" s="1321"/>
      <c r="C5189" s="1321"/>
      <c r="D5189" s="1322"/>
      <c r="E5189" s="119" t="str">
        <f t="shared" ref="E5189:G5189" si="3544">+E1708</f>
        <v>DOMICILIARIA 11</v>
      </c>
      <c r="F5189" s="637">
        <f t="shared" si="3544"/>
        <v>4</v>
      </c>
      <c r="G5189" s="128">
        <f t="shared" si="3544"/>
        <v>1.1000000000000001</v>
      </c>
      <c r="H5189" s="750">
        <f t="shared" si="3499"/>
        <v>1.0975999999999999</v>
      </c>
      <c r="I5189" s="127"/>
      <c r="J5189" s="750">
        <f t="shared" si="3504"/>
        <v>4.82944</v>
      </c>
      <c r="L5189" s="1">
        <v>1.0975999999999999</v>
      </c>
    </row>
    <row r="5190" spans="1:13">
      <c r="A5190" s="1320"/>
      <c r="B5190" s="1321"/>
      <c r="C5190" s="1321"/>
      <c r="D5190" s="1322"/>
      <c r="E5190" s="119" t="str">
        <f t="shared" ref="E5190:G5190" si="3545">+E1709</f>
        <v>DOMICILIARIA 12</v>
      </c>
      <c r="F5190" s="637">
        <f t="shared" si="3545"/>
        <v>5.82</v>
      </c>
      <c r="G5190" s="128">
        <f t="shared" si="3545"/>
        <v>1.1000000000000001</v>
      </c>
      <c r="H5190" s="750">
        <f t="shared" si="3499"/>
        <v>1.0975999999999999</v>
      </c>
      <c r="I5190" s="127"/>
      <c r="J5190" s="750">
        <f t="shared" si="3504"/>
        <v>7.0268352000000007</v>
      </c>
      <c r="L5190" s="1">
        <v>1.0975999999999999</v>
      </c>
    </row>
    <row r="5191" spans="1:13">
      <c r="A5191" s="1320"/>
      <c r="B5191" s="1321"/>
      <c r="C5191" s="1321"/>
      <c r="D5191" s="1322"/>
      <c r="E5191" s="119" t="str">
        <f t="shared" ref="E5191:G5191" si="3546">+E1710</f>
        <v>P44 A P45</v>
      </c>
      <c r="F5191" s="637">
        <f t="shared" si="3546"/>
        <v>0</v>
      </c>
      <c r="G5191" s="128">
        <f t="shared" si="3546"/>
        <v>0</v>
      </c>
      <c r="H5191" s="750">
        <f t="shared" si="3499"/>
        <v>0</v>
      </c>
      <c r="I5191" s="127"/>
      <c r="J5191" s="750">
        <f t="shared" si="3504"/>
        <v>0</v>
      </c>
      <c r="L5191" s="1">
        <v>-1.6524000000000001</v>
      </c>
      <c r="M5191" s="1">
        <v>-1.6524000000000001</v>
      </c>
    </row>
    <row r="5192" spans="1:13">
      <c r="A5192" s="1320"/>
      <c r="B5192" s="1321"/>
      <c r="C5192" s="1321"/>
      <c r="D5192" s="1322"/>
      <c r="E5192" s="119" t="str">
        <f t="shared" ref="E5192:G5192" si="3547">+E1711</f>
        <v>DOMICILIARIA 1</v>
      </c>
      <c r="F5192" s="637">
        <f t="shared" si="3547"/>
        <v>4.43</v>
      </c>
      <c r="G5192" s="128">
        <f t="shared" si="3547"/>
        <v>0.7</v>
      </c>
      <c r="H5192" s="750">
        <f t="shared" si="3499"/>
        <v>0</v>
      </c>
      <c r="I5192" s="127"/>
      <c r="J5192" s="750">
        <f t="shared" si="3504"/>
        <v>0</v>
      </c>
      <c r="L5192" s="1">
        <v>-1.4899999999999691E-2</v>
      </c>
      <c r="M5192" s="1">
        <v>-1.4899999999999691E-2</v>
      </c>
    </row>
    <row r="5193" spans="1:13">
      <c r="A5193" s="1320"/>
      <c r="B5193" s="1321"/>
      <c r="C5193" s="1321"/>
      <c r="D5193" s="1322"/>
      <c r="E5193" s="119" t="str">
        <f t="shared" ref="E5193:G5193" si="3548">+E1712</f>
        <v>DOMICILIARIA 2</v>
      </c>
      <c r="F5193" s="637">
        <f t="shared" si="3548"/>
        <v>4.05</v>
      </c>
      <c r="G5193" s="128">
        <f t="shared" si="3548"/>
        <v>0.7</v>
      </c>
      <c r="H5193" s="750">
        <f t="shared" si="3499"/>
        <v>0</v>
      </c>
      <c r="I5193" s="127"/>
      <c r="J5193" s="750">
        <f t="shared" si="3504"/>
        <v>0</v>
      </c>
      <c r="L5193" s="1">
        <v>-1.4899999999999691E-2</v>
      </c>
      <c r="M5193" s="1">
        <v>-1.4899999999999691E-2</v>
      </c>
    </row>
    <row r="5194" spans="1:13">
      <c r="A5194" s="1320"/>
      <c r="B5194" s="1321"/>
      <c r="C5194" s="1321"/>
      <c r="D5194" s="1322"/>
      <c r="E5194" s="119" t="str">
        <f t="shared" ref="E5194:G5194" si="3549">+E1713</f>
        <v>DOMICILIARIA 3</v>
      </c>
      <c r="F5194" s="637">
        <f t="shared" si="3549"/>
        <v>4.63</v>
      </c>
      <c r="G5194" s="128">
        <f t="shared" si="3549"/>
        <v>0.7</v>
      </c>
      <c r="H5194" s="750">
        <f t="shared" si="3499"/>
        <v>0</v>
      </c>
      <c r="I5194" s="127"/>
      <c r="J5194" s="750">
        <f t="shared" si="3504"/>
        <v>0</v>
      </c>
      <c r="L5194" s="1">
        <v>-1.4899999999999691E-2</v>
      </c>
      <c r="M5194" s="1">
        <v>-1.4899999999999691E-2</v>
      </c>
    </row>
    <row r="5195" spans="1:13">
      <c r="A5195" s="1320"/>
      <c r="B5195" s="1321"/>
      <c r="C5195" s="1321"/>
      <c r="D5195" s="1322"/>
      <c r="E5195" s="119" t="str">
        <f t="shared" ref="E5195:G5195" si="3550">+E1714</f>
        <v>DOMICILIARIA 4</v>
      </c>
      <c r="F5195" s="637">
        <f t="shared" si="3550"/>
        <v>4.5</v>
      </c>
      <c r="G5195" s="128">
        <f t="shared" si="3550"/>
        <v>0.7</v>
      </c>
      <c r="H5195" s="750">
        <f t="shared" si="3499"/>
        <v>0</v>
      </c>
      <c r="I5195" s="127"/>
      <c r="J5195" s="750">
        <f t="shared" si="3504"/>
        <v>0</v>
      </c>
      <c r="L5195" s="1">
        <v>-1.4899999999999691E-2</v>
      </c>
      <c r="M5195" s="1">
        <v>-1.4899999999999691E-2</v>
      </c>
    </row>
    <row r="5196" spans="1:13">
      <c r="A5196" s="1320"/>
      <c r="B5196" s="1321"/>
      <c r="C5196" s="1321"/>
      <c r="D5196" s="1322"/>
      <c r="E5196" s="119" t="str">
        <f t="shared" ref="E5196:G5196" si="3551">+E1715</f>
        <v>DOMICILIARIA 5</v>
      </c>
      <c r="F5196" s="637">
        <f t="shared" si="3551"/>
        <v>4.4000000000000004</v>
      </c>
      <c r="G5196" s="128">
        <f t="shared" si="3551"/>
        <v>0.7</v>
      </c>
      <c r="H5196" s="750">
        <f t="shared" si="3499"/>
        <v>0</v>
      </c>
      <c r="I5196" s="127"/>
      <c r="J5196" s="750">
        <f t="shared" si="3504"/>
        <v>0</v>
      </c>
      <c r="L5196" s="1">
        <v>-1.4899999999999691E-2</v>
      </c>
      <c r="M5196" s="1">
        <v>-1.4899999999999691E-2</v>
      </c>
    </row>
    <row r="5197" spans="1:13">
      <c r="A5197" s="1320"/>
      <c r="B5197" s="1321"/>
      <c r="C5197" s="1321"/>
      <c r="D5197" s="1322"/>
      <c r="E5197" s="119" t="str">
        <f t="shared" ref="E5197:G5197" si="3552">+E1716</f>
        <v>DOMICILIARIA 6</v>
      </c>
      <c r="F5197" s="637">
        <f t="shared" si="3552"/>
        <v>4.3</v>
      </c>
      <c r="G5197" s="128">
        <f t="shared" si="3552"/>
        <v>0.7</v>
      </c>
      <c r="H5197" s="750">
        <f t="shared" si="3499"/>
        <v>0</v>
      </c>
      <c r="I5197" s="127"/>
      <c r="J5197" s="750">
        <f t="shared" si="3504"/>
        <v>0</v>
      </c>
      <c r="L5197" s="1">
        <v>-1.4899999999999691E-2</v>
      </c>
      <c r="M5197" s="1">
        <v>-1.4899999999999691E-2</v>
      </c>
    </row>
    <row r="5198" spans="1:13">
      <c r="A5198" s="1320"/>
      <c r="B5198" s="1321"/>
      <c r="C5198" s="1321"/>
      <c r="D5198" s="1322"/>
      <c r="E5198" s="119" t="str">
        <f t="shared" ref="E5198:G5198" si="3553">+E1717</f>
        <v>DOMICILIARIA 7</v>
      </c>
      <c r="F5198" s="637">
        <f t="shared" si="3553"/>
        <v>4.38</v>
      </c>
      <c r="G5198" s="128">
        <f t="shared" si="3553"/>
        <v>0.7</v>
      </c>
      <c r="H5198" s="750">
        <f t="shared" si="3499"/>
        <v>0</v>
      </c>
      <c r="I5198" s="127"/>
      <c r="J5198" s="750">
        <f t="shared" si="3504"/>
        <v>0</v>
      </c>
      <c r="L5198" s="1">
        <v>-1.4899999999999691E-2</v>
      </c>
      <c r="M5198" s="1">
        <v>-1.4899999999999691E-2</v>
      </c>
    </row>
    <row r="5199" spans="1:13">
      <c r="A5199" s="1320"/>
      <c r="B5199" s="1321"/>
      <c r="C5199" s="1321"/>
      <c r="D5199" s="1322"/>
      <c r="E5199" s="119" t="str">
        <f t="shared" ref="E5199:G5199" si="3554">+E1718</f>
        <v>DOMICILIARIA 8</v>
      </c>
      <c r="F5199" s="637">
        <f t="shared" si="3554"/>
        <v>4.55</v>
      </c>
      <c r="G5199" s="128">
        <f t="shared" si="3554"/>
        <v>0.7</v>
      </c>
      <c r="H5199" s="750">
        <f t="shared" si="3499"/>
        <v>0</v>
      </c>
      <c r="I5199" s="127"/>
      <c r="J5199" s="750">
        <f t="shared" si="3504"/>
        <v>0</v>
      </c>
      <c r="L5199" s="1">
        <v>-1.4899999999999691E-2</v>
      </c>
      <c r="M5199" s="1">
        <v>-1.4899999999999691E-2</v>
      </c>
    </row>
    <row r="5200" spans="1:13">
      <c r="A5200" s="1320"/>
      <c r="B5200" s="1321"/>
      <c r="C5200" s="1321"/>
      <c r="D5200" s="1322"/>
      <c r="E5200" s="119" t="str">
        <f t="shared" ref="E5200:G5200" si="3555">+E1719</f>
        <v>DOMICILIARIA 9</v>
      </c>
      <c r="F5200" s="637">
        <f t="shared" si="3555"/>
        <v>4.37</v>
      </c>
      <c r="G5200" s="128">
        <f t="shared" si="3555"/>
        <v>0.7</v>
      </c>
      <c r="H5200" s="750">
        <f t="shared" si="3499"/>
        <v>0</v>
      </c>
      <c r="I5200" s="127"/>
      <c r="J5200" s="750">
        <f t="shared" si="3504"/>
        <v>0</v>
      </c>
      <c r="L5200" s="1">
        <v>-1.4899999999999691E-2</v>
      </c>
      <c r="M5200" s="1">
        <v>-1.4899999999999691E-2</v>
      </c>
    </row>
    <row r="5201" spans="1:13">
      <c r="A5201" s="1320"/>
      <c r="B5201" s="1321"/>
      <c r="C5201" s="1321"/>
      <c r="D5201" s="1322"/>
      <c r="E5201" s="119" t="str">
        <f t="shared" ref="E5201:G5201" si="3556">+E1720</f>
        <v>DOMICILIARIA 10</v>
      </c>
      <c r="F5201" s="637">
        <f t="shared" si="3556"/>
        <v>4.3600000000000003</v>
      </c>
      <c r="G5201" s="128">
        <f t="shared" si="3556"/>
        <v>0.7</v>
      </c>
      <c r="H5201" s="750">
        <f t="shared" si="3499"/>
        <v>0</v>
      </c>
      <c r="I5201" s="127"/>
      <c r="J5201" s="750">
        <f t="shared" si="3504"/>
        <v>0</v>
      </c>
      <c r="L5201" s="1">
        <v>-1.4899999999999691E-2</v>
      </c>
      <c r="M5201" s="1">
        <v>-1.4899999999999691E-2</v>
      </c>
    </row>
    <row r="5202" spans="1:13">
      <c r="A5202" s="1320"/>
      <c r="B5202" s="1321"/>
      <c r="C5202" s="1321"/>
      <c r="D5202" s="1322"/>
      <c r="E5202" s="119" t="str">
        <f t="shared" ref="E5202:G5202" si="3557">+E1721</f>
        <v>DOMICILIARIA 11</v>
      </c>
      <c r="F5202" s="637">
        <f t="shared" si="3557"/>
        <v>4.1100000000000003</v>
      </c>
      <c r="G5202" s="128">
        <f t="shared" si="3557"/>
        <v>0.7</v>
      </c>
      <c r="H5202" s="750">
        <f t="shared" si="3499"/>
        <v>0</v>
      </c>
      <c r="I5202" s="127"/>
      <c r="J5202" s="750">
        <f t="shared" si="3504"/>
        <v>0</v>
      </c>
      <c r="L5202" s="1">
        <v>-1.4899999999999691E-2</v>
      </c>
      <c r="M5202" s="1">
        <v>-1.4899999999999691E-2</v>
      </c>
    </row>
    <row r="5203" spans="1:13">
      <c r="A5203" s="1320"/>
      <c r="B5203" s="1321"/>
      <c r="C5203" s="1321"/>
      <c r="D5203" s="1322"/>
      <c r="E5203" s="119" t="str">
        <f t="shared" ref="E5203:G5203" si="3558">+E1722</f>
        <v>DOMICILIARIA 12</v>
      </c>
      <c r="F5203" s="637">
        <f t="shared" si="3558"/>
        <v>5.09</v>
      </c>
      <c r="G5203" s="128">
        <f t="shared" si="3558"/>
        <v>0.7</v>
      </c>
      <c r="H5203" s="750">
        <f t="shared" si="3499"/>
        <v>0</v>
      </c>
      <c r="I5203" s="127"/>
      <c r="J5203" s="750">
        <f t="shared" si="3504"/>
        <v>0</v>
      </c>
      <c r="L5203" s="1">
        <v>-1.4899999999999691E-2</v>
      </c>
      <c r="M5203" s="1">
        <v>-1.4899999999999691E-2</v>
      </c>
    </row>
    <row r="5204" spans="1:13">
      <c r="A5204" s="1320"/>
      <c r="B5204" s="1321"/>
      <c r="C5204" s="1321"/>
      <c r="D5204" s="1322"/>
      <c r="E5204" s="119" t="str">
        <f t="shared" ref="E5204:G5204" si="3559">+E1723</f>
        <v>P45 A P46</v>
      </c>
      <c r="F5204" s="637">
        <f t="shared" si="3559"/>
        <v>0</v>
      </c>
      <c r="G5204" s="128">
        <f t="shared" si="3559"/>
        <v>0</v>
      </c>
      <c r="H5204" s="750">
        <f t="shared" si="3499"/>
        <v>0</v>
      </c>
      <c r="I5204" s="127"/>
      <c r="J5204" s="750">
        <f t="shared" si="3504"/>
        <v>0</v>
      </c>
      <c r="L5204" s="1">
        <v>-1.6524000000000001</v>
      </c>
      <c r="M5204" s="1">
        <v>-1.6524000000000001</v>
      </c>
    </row>
    <row r="5205" spans="1:13">
      <c r="A5205" s="1320"/>
      <c r="B5205" s="1321"/>
      <c r="C5205" s="1321"/>
      <c r="D5205" s="1322"/>
      <c r="E5205" s="119" t="str">
        <f t="shared" ref="E5205:G5205" si="3560">+E1724</f>
        <v>DOMICILIARIA 1</v>
      </c>
      <c r="F5205" s="637">
        <f t="shared" si="3560"/>
        <v>6.48</v>
      </c>
      <c r="G5205" s="128">
        <f t="shared" si="3560"/>
        <v>0.7</v>
      </c>
      <c r="H5205" s="750">
        <f t="shared" si="3499"/>
        <v>0.13510000000000022</v>
      </c>
      <c r="I5205" s="127"/>
      <c r="J5205" s="750">
        <f t="shared" si="3504"/>
        <v>0.61281360000000096</v>
      </c>
      <c r="L5205" s="1">
        <v>0.13510000000000022</v>
      </c>
    </row>
    <row r="5206" spans="1:13">
      <c r="A5206" s="1320"/>
      <c r="B5206" s="1321"/>
      <c r="C5206" s="1321"/>
      <c r="D5206" s="1322"/>
      <c r="E5206" s="119" t="str">
        <f t="shared" ref="E5206:G5206" si="3561">+E1725</f>
        <v>DOMICILIARIA 2</v>
      </c>
      <c r="F5206" s="637">
        <f t="shared" si="3561"/>
        <v>6.09</v>
      </c>
      <c r="G5206" s="128">
        <f t="shared" si="3561"/>
        <v>0.7</v>
      </c>
      <c r="H5206" s="750">
        <f t="shared" si="3499"/>
        <v>0.13510000000000022</v>
      </c>
      <c r="I5206" s="127"/>
      <c r="J5206" s="750">
        <f t="shared" si="3504"/>
        <v>0.57593130000000092</v>
      </c>
      <c r="L5206" s="1">
        <v>0.13510000000000022</v>
      </c>
    </row>
    <row r="5207" spans="1:13">
      <c r="A5207" s="1320"/>
      <c r="B5207" s="1321"/>
      <c r="C5207" s="1321"/>
      <c r="D5207" s="1322"/>
      <c r="E5207" s="119" t="str">
        <f t="shared" ref="E5207:G5207" si="3562">+E1726</f>
        <v>DOMICILIARIA 3</v>
      </c>
      <c r="F5207" s="637">
        <f t="shared" si="3562"/>
        <v>5.5</v>
      </c>
      <c r="G5207" s="128">
        <f t="shared" si="3562"/>
        <v>0.7</v>
      </c>
      <c r="H5207" s="750">
        <f t="shared" si="3499"/>
        <v>0.13510000000000022</v>
      </c>
      <c r="I5207" s="127"/>
      <c r="J5207" s="750">
        <f t="shared" si="3504"/>
        <v>0.52013500000000079</v>
      </c>
      <c r="L5207" s="1">
        <v>0.13510000000000022</v>
      </c>
    </row>
    <row r="5208" spans="1:13">
      <c r="A5208" s="1320"/>
      <c r="B5208" s="1321"/>
      <c r="C5208" s="1321"/>
      <c r="D5208" s="1322"/>
      <c r="E5208" s="119" t="str">
        <f t="shared" ref="E5208:G5208" si="3563">+E1727</f>
        <v>DOMICILIARIA 4</v>
      </c>
      <c r="F5208" s="637">
        <f t="shared" si="3563"/>
        <v>5.07</v>
      </c>
      <c r="G5208" s="128">
        <f t="shared" si="3563"/>
        <v>0.7</v>
      </c>
      <c r="H5208" s="750">
        <f t="shared" si="3499"/>
        <v>0.13510000000000022</v>
      </c>
      <c r="I5208" s="127"/>
      <c r="J5208" s="750">
        <f t="shared" si="3504"/>
        <v>0.47946990000000078</v>
      </c>
      <c r="L5208" s="1">
        <v>0.13510000000000022</v>
      </c>
    </row>
    <row r="5209" spans="1:13">
      <c r="A5209" s="1320"/>
      <c r="B5209" s="1321"/>
      <c r="C5209" s="1321"/>
      <c r="D5209" s="1322"/>
      <c r="E5209" s="119" t="str">
        <f t="shared" ref="E5209:G5209" si="3564">+E1728</f>
        <v>DOMICILIARIA 5</v>
      </c>
      <c r="F5209" s="637">
        <f t="shared" si="3564"/>
        <v>4.59</v>
      </c>
      <c r="G5209" s="128">
        <f t="shared" si="3564"/>
        <v>0.7</v>
      </c>
      <c r="H5209" s="750">
        <f t="shared" ref="H5209:H5272" si="3565">H1728-0.2-(6*0.0254)-H3470-H4339</f>
        <v>0.13510000000000022</v>
      </c>
      <c r="I5209" s="127"/>
      <c r="J5209" s="750">
        <f t="shared" si="3504"/>
        <v>0.43407630000000064</v>
      </c>
      <c r="L5209" s="1">
        <v>0.13510000000000022</v>
      </c>
    </row>
    <row r="5210" spans="1:13">
      <c r="A5210" s="1320"/>
      <c r="B5210" s="1321"/>
      <c r="C5210" s="1321"/>
      <c r="D5210" s="1322"/>
      <c r="E5210" s="119" t="str">
        <f t="shared" ref="E5210:G5210" si="3566">+E1729</f>
        <v>DOMICILIARIA 6</v>
      </c>
      <c r="F5210" s="637">
        <f t="shared" si="3566"/>
        <v>3.27</v>
      </c>
      <c r="G5210" s="128">
        <f t="shared" si="3566"/>
        <v>0.7</v>
      </c>
      <c r="H5210" s="750">
        <f t="shared" si="3565"/>
        <v>0.13510000000000022</v>
      </c>
      <c r="I5210" s="127"/>
      <c r="J5210" s="750">
        <f t="shared" si="3504"/>
        <v>0.30924390000000046</v>
      </c>
      <c r="L5210" s="1">
        <v>0.13510000000000022</v>
      </c>
    </row>
    <row r="5211" spans="1:13">
      <c r="A5211" s="1320"/>
      <c r="B5211" s="1321"/>
      <c r="C5211" s="1321"/>
      <c r="D5211" s="1322"/>
      <c r="E5211" s="119" t="str">
        <f t="shared" ref="E5211:G5211" si="3567">+E1730</f>
        <v>DOMICILIARIA 7</v>
      </c>
      <c r="F5211" s="637">
        <f t="shared" si="3567"/>
        <v>3.65</v>
      </c>
      <c r="G5211" s="128">
        <f t="shared" si="3567"/>
        <v>0.7</v>
      </c>
      <c r="H5211" s="750">
        <f t="shared" si="3565"/>
        <v>0.13510000000000022</v>
      </c>
      <c r="I5211" s="127"/>
      <c r="J5211" s="750">
        <f t="shared" si="3504"/>
        <v>0.3451805000000005</v>
      </c>
      <c r="L5211" s="1">
        <v>0.13510000000000022</v>
      </c>
    </row>
    <row r="5212" spans="1:13">
      <c r="A5212" s="1320"/>
      <c r="B5212" s="1321"/>
      <c r="C5212" s="1321"/>
      <c r="D5212" s="1322"/>
      <c r="E5212" s="119" t="str">
        <f t="shared" ref="E5212:G5212" si="3568">+E1731</f>
        <v>DOMICILIARIA 8</v>
      </c>
      <c r="F5212" s="637">
        <f t="shared" si="3568"/>
        <v>3.33</v>
      </c>
      <c r="G5212" s="128">
        <f t="shared" si="3568"/>
        <v>0.7</v>
      </c>
      <c r="H5212" s="750">
        <f t="shared" si="3565"/>
        <v>0.13510000000000022</v>
      </c>
      <c r="I5212" s="127"/>
      <c r="J5212" s="750">
        <f t="shared" si="3504"/>
        <v>0.31491810000000053</v>
      </c>
      <c r="L5212" s="1">
        <v>0.13510000000000022</v>
      </c>
    </row>
    <row r="5213" spans="1:13">
      <c r="A5213" s="1320"/>
      <c r="B5213" s="1321"/>
      <c r="C5213" s="1321"/>
      <c r="D5213" s="1322"/>
      <c r="E5213" s="119" t="str">
        <f t="shared" ref="E5213:G5213" si="3569">+E1732</f>
        <v>P46 A P76</v>
      </c>
      <c r="F5213" s="637">
        <f t="shared" si="3569"/>
        <v>0</v>
      </c>
      <c r="G5213" s="128">
        <f t="shared" si="3569"/>
        <v>0</v>
      </c>
      <c r="H5213" s="750">
        <f t="shared" si="3565"/>
        <v>0</v>
      </c>
      <c r="I5213" s="127"/>
      <c r="J5213" s="750">
        <f t="shared" ref="J5213:J5276" si="3570">+F5213*G5213*H5213</f>
        <v>0</v>
      </c>
      <c r="L5213" s="1">
        <v>-1.6524000000000001</v>
      </c>
      <c r="M5213" s="1">
        <v>-1.6524000000000001</v>
      </c>
    </row>
    <row r="5214" spans="1:13">
      <c r="A5214" s="1320"/>
      <c r="B5214" s="1321"/>
      <c r="C5214" s="1321"/>
      <c r="D5214" s="1322"/>
      <c r="E5214" s="119" t="str">
        <f t="shared" ref="E5214:G5214" si="3571">+E1733</f>
        <v>DOMICILIARIA 1</v>
      </c>
      <c r="F5214" s="637">
        <f t="shared" si="3571"/>
        <v>1.17</v>
      </c>
      <c r="G5214" s="128">
        <f t="shared" si="3571"/>
        <v>0.7</v>
      </c>
      <c r="H5214" s="750">
        <f t="shared" si="3565"/>
        <v>0.12260000000000004</v>
      </c>
      <c r="I5214" s="127"/>
      <c r="J5214" s="750">
        <f t="shared" si="3570"/>
        <v>0.10040940000000002</v>
      </c>
      <c r="L5214" s="1">
        <v>0.12260000000000004</v>
      </c>
    </row>
    <row r="5215" spans="1:13">
      <c r="A5215" s="1320"/>
      <c r="B5215" s="1321"/>
      <c r="C5215" s="1321"/>
      <c r="D5215" s="1322"/>
      <c r="E5215" s="119" t="str">
        <f t="shared" ref="E5215:G5215" si="3572">+E1734</f>
        <v>DOMICILIARIA 2</v>
      </c>
      <c r="F5215" s="637">
        <f t="shared" si="3572"/>
        <v>1.78</v>
      </c>
      <c r="G5215" s="128">
        <f t="shared" si="3572"/>
        <v>0.7</v>
      </c>
      <c r="H5215" s="750">
        <f t="shared" si="3565"/>
        <v>0.12260000000000004</v>
      </c>
      <c r="I5215" s="127"/>
      <c r="J5215" s="750">
        <f t="shared" si="3570"/>
        <v>0.15275960000000005</v>
      </c>
      <c r="L5215" s="1">
        <v>0.12260000000000004</v>
      </c>
    </row>
    <row r="5216" spans="1:13">
      <c r="A5216" s="1320"/>
      <c r="B5216" s="1321"/>
      <c r="C5216" s="1321"/>
      <c r="D5216" s="1322"/>
      <c r="E5216" s="119" t="str">
        <f t="shared" ref="E5216:G5216" si="3573">+E1735</f>
        <v>DOMICILIARIA 3</v>
      </c>
      <c r="F5216" s="637">
        <f t="shared" si="3573"/>
        <v>2.17</v>
      </c>
      <c r="G5216" s="128">
        <f t="shared" si="3573"/>
        <v>0.7</v>
      </c>
      <c r="H5216" s="750">
        <f t="shared" si="3565"/>
        <v>0.12260000000000004</v>
      </c>
      <c r="I5216" s="127"/>
      <c r="J5216" s="750">
        <f t="shared" si="3570"/>
        <v>0.18622940000000004</v>
      </c>
      <c r="L5216" s="1">
        <v>0.12260000000000004</v>
      </c>
    </row>
    <row r="5217" spans="1:13">
      <c r="A5217" s="1320"/>
      <c r="B5217" s="1321"/>
      <c r="C5217" s="1321"/>
      <c r="D5217" s="1322"/>
      <c r="E5217" s="119" t="str">
        <f t="shared" ref="E5217:G5217" si="3574">+E1736</f>
        <v>DOMICILIARIA 4</v>
      </c>
      <c r="F5217" s="637">
        <f t="shared" si="3574"/>
        <v>2.54</v>
      </c>
      <c r="G5217" s="128">
        <f t="shared" si="3574"/>
        <v>0.7</v>
      </c>
      <c r="H5217" s="750">
        <f t="shared" si="3565"/>
        <v>0.12260000000000004</v>
      </c>
      <c r="I5217" s="127"/>
      <c r="J5217" s="750">
        <f t="shared" si="3570"/>
        <v>0.21798280000000006</v>
      </c>
      <c r="L5217" s="1">
        <v>0.12260000000000004</v>
      </c>
    </row>
    <row r="5218" spans="1:13">
      <c r="A5218" s="1320"/>
      <c r="B5218" s="1321"/>
      <c r="C5218" s="1321"/>
      <c r="D5218" s="1322"/>
      <c r="E5218" s="119" t="str">
        <f t="shared" ref="E5218:G5218" si="3575">+E1737</f>
        <v>DOMICILIARIA 5</v>
      </c>
      <c r="F5218" s="637">
        <f t="shared" si="3575"/>
        <v>3.03</v>
      </c>
      <c r="G5218" s="128">
        <f t="shared" si="3575"/>
        <v>0.7</v>
      </c>
      <c r="H5218" s="750">
        <f t="shared" si="3565"/>
        <v>0.12260000000000004</v>
      </c>
      <c r="I5218" s="127"/>
      <c r="J5218" s="750">
        <f t="shared" si="3570"/>
        <v>0.26003460000000006</v>
      </c>
      <c r="L5218" s="1">
        <v>0.12260000000000004</v>
      </c>
    </row>
    <row r="5219" spans="1:13">
      <c r="A5219" s="1320"/>
      <c r="B5219" s="1321"/>
      <c r="C5219" s="1321"/>
      <c r="D5219" s="1322"/>
      <c r="E5219" s="119" t="str">
        <f t="shared" ref="E5219:G5219" si="3576">+E1738</f>
        <v>DOMICILIARIA 6</v>
      </c>
      <c r="F5219" s="637">
        <f t="shared" si="3576"/>
        <v>3.79</v>
      </c>
      <c r="G5219" s="128">
        <f t="shared" si="3576"/>
        <v>0.7</v>
      </c>
      <c r="H5219" s="750">
        <f t="shared" si="3565"/>
        <v>0.12260000000000004</v>
      </c>
      <c r="I5219" s="127"/>
      <c r="J5219" s="750">
        <f t="shared" si="3570"/>
        <v>0.3252578000000001</v>
      </c>
      <c r="L5219" s="1">
        <v>0.12260000000000004</v>
      </c>
    </row>
    <row r="5220" spans="1:13">
      <c r="A5220" s="1320"/>
      <c r="B5220" s="1321"/>
      <c r="C5220" s="1321"/>
      <c r="D5220" s="1322"/>
      <c r="E5220" s="119" t="str">
        <f t="shared" ref="E5220:G5220" si="3577">+E1739</f>
        <v>DOMICILIARIA 7</v>
      </c>
      <c r="F5220" s="637">
        <f t="shared" si="3577"/>
        <v>4.28</v>
      </c>
      <c r="G5220" s="128">
        <f t="shared" si="3577"/>
        <v>0.7</v>
      </c>
      <c r="H5220" s="750">
        <f t="shared" si="3565"/>
        <v>0.12260000000000004</v>
      </c>
      <c r="I5220" s="127"/>
      <c r="J5220" s="750">
        <f t="shared" si="3570"/>
        <v>0.36730960000000012</v>
      </c>
      <c r="L5220" s="1">
        <v>0.12260000000000004</v>
      </c>
    </row>
    <row r="5221" spans="1:13">
      <c r="A5221" s="1320"/>
      <c r="B5221" s="1321"/>
      <c r="C5221" s="1321"/>
      <c r="D5221" s="1322"/>
      <c r="E5221" s="119" t="str">
        <f t="shared" ref="E5221:G5221" si="3578">+E1740</f>
        <v>P76 A P47</v>
      </c>
      <c r="F5221" s="637">
        <f t="shared" si="3578"/>
        <v>0</v>
      </c>
      <c r="G5221" s="128">
        <f t="shared" si="3578"/>
        <v>0</v>
      </c>
      <c r="H5221" s="750">
        <f t="shared" si="3565"/>
        <v>0</v>
      </c>
      <c r="I5221" s="127"/>
      <c r="J5221" s="750">
        <f t="shared" si="3570"/>
        <v>0</v>
      </c>
      <c r="L5221" s="1">
        <v>-1.6524000000000001</v>
      </c>
      <c r="M5221" s="1">
        <v>-1.6524000000000001</v>
      </c>
    </row>
    <row r="5222" spans="1:13">
      <c r="A5222" s="1320"/>
      <c r="B5222" s="1321"/>
      <c r="C5222" s="1321"/>
      <c r="D5222" s="1322"/>
      <c r="E5222" s="119" t="str">
        <f t="shared" ref="E5222:G5222" si="3579">+E1741</f>
        <v>P47 A P62</v>
      </c>
      <c r="F5222" s="637">
        <f t="shared" si="3579"/>
        <v>0</v>
      </c>
      <c r="G5222" s="128">
        <f t="shared" si="3579"/>
        <v>0</v>
      </c>
      <c r="H5222" s="750">
        <f t="shared" si="3565"/>
        <v>0</v>
      </c>
      <c r="I5222" s="127"/>
      <c r="J5222" s="750">
        <f t="shared" si="3570"/>
        <v>0</v>
      </c>
      <c r="L5222" s="1">
        <v>-1.6524000000000001</v>
      </c>
      <c r="M5222" s="1">
        <v>-1.6524000000000001</v>
      </c>
    </row>
    <row r="5223" spans="1:13">
      <c r="A5223" s="1320"/>
      <c r="B5223" s="1321"/>
      <c r="C5223" s="1321"/>
      <c r="D5223" s="1322"/>
      <c r="E5223" s="119" t="str">
        <f t="shared" ref="E5223:G5223" si="3580">+E1742</f>
        <v>DOMICILIARIA 1</v>
      </c>
      <c r="F5223" s="637">
        <f t="shared" si="3580"/>
        <v>5.1100000000000003</v>
      </c>
      <c r="G5223" s="128">
        <f t="shared" si="3580"/>
        <v>0.7</v>
      </c>
      <c r="H5223" s="750">
        <f t="shared" si="3565"/>
        <v>0.21510000000000029</v>
      </c>
      <c r="I5223" s="127"/>
      <c r="J5223" s="750">
        <f t="shared" si="3570"/>
        <v>0.76941270000000106</v>
      </c>
      <c r="L5223" s="1">
        <v>0.21510000000000029</v>
      </c>
    </row>
    <row r="5224" spans="1:13">
      <c r="A5224" s="1320"/>
      <c r="B5224" s="1321"/>
      <c r="C5224" s="1321"/>
      <c r="D5224" s="1322"/>
      <c r="E5224" s="119" t="str">
        <f t="shared" ref="E5224:G5224" si="3581">+E1743</f>
        <v>DOMICILIARIA 2</v>
      </c>
      <c r="F5224" s="637">
        <f t="shared" si="3581"/>
        <v>3.65</v>
      </c>
      <c r="G5224" s="128">
        <f t="shared" si="3581"/>
        <v>0.7</v>
      </c>
      <c r="H5224" s="750">
        <f t="shared" si="3565"/>
        <v>0.21510000000000029</v>
      </c>
      <c r="I5224" s="127"/>
      <c r="J5224" s="750">
        <f t="shared" si="3570"/>
        <v>0.54958050000000069</v>
      </c>
      <c r="L5224" s="1">
        <v>0.21510000000000029</v>
      </c>
    </row>
    <row r="5225" spans="1:13">
      <c r="A5225" s="1320"/>
      <c r="B5225" s="1321"/>
      <c r="C5225" s="1321"/>
      <c r="D5225" s="1322"/>
      <c r="E5225" s="119" t="str">
        <f t="shared" ref="E5225:G5225" si="3582">+E1744</f>
        <v>DOMICILIARIA 3</v>
      </c>
      <c r="F5225" s="637">
        <f t="shared" si="3582"/>
        <v>5.83</v>
      </c>
      <c r="G5225" s="128">
        <f t="shared" si="3582"/>
        <v>0.7</v>
      </c>
      <c r="H5225" s="750">
        <f t="shared" si="3565"/>
        <v>0.21510000000000029</v>
      </c>
      <c r="I5225" s="127"/>
      <c r="J5225" s="750">
        <f t="shared" si="3570"/>
        <v>0.87782310000000108</v>
      </c>
      <c r="L5225" s="1">
        <v>0.21510000000000029</v>
      </c>
    </row>
    <row r="5226" spans="1:13">
      <c r="A5226" s="1320"/>
      <c r="B5226" s="1321"/>
      <c r="C5226" s="1321"/>
      <c r="D5226" s="1322"/>
      <c r="E5226" s="119" t="str">
        <f t="shared" ref="E5226:G5226" si="3583">+E1745</f>
        <v>DOMICILIARIA 4</v>
      </c>
      <c r="F5226" s="637">
        <f t="shared" si="3583"/>
        <v>3.69</v>
      </c>
      <c r="G5226" s="128">
        <f t="shared" si="3583"/>
        <v>0.7</v>
      </c>
      <c r="H5226" s="750">
        <f t="shared" si="3565"/>
        <v>0.21510000000000029</v>
      </c>
      <c r="I5226" s="127"/>
      <c r="J5226" s="750">
        <f t="shared" si="3570"/>
        <v>0.55560330000000069</v>
      </c>
      <c r="L5226" s="1">
        <v>0.21510000000000029</v>
      </c>
    </row>
    <row r="5227" spans="1:13">
      <c r="A5227" s="1320"/>
      <c r="B5227" s="1321"/>
      <c r="C5227" s="1321"/>
      <c r="D5227" s="1322"/>
      <c r="E5227" s="119" t="str">
        <f t="shared" ref="E5227:G5227" si="3584">+E1746</f>
        <v>DOMICILIARIA 5</v>
      </c>
      <c r="F5227" s="637">
        <f t="shared" si="3584"/>
        <v>5.94</v>
      </c>
      <c r="G5227" s="128">
        <f t="shared" si="3584"/>
        <v>0.7</v>
      </c>
      <c r="H5227" s="750">
        <f t="shared" si="3565"/>
        <v>0.21510000000000029</v>
      </c>
      <c r="I5227" s="127"/>
      <c r="J5227" s="750">
        <f t="shared" si="3570"/>
        <v>0.89438580000000134</v>
      </c>
      <c r="L5227" s="1">
        <v>0.21510000000000029</v>
      </c>
    </row>
    <row r="5228" spans="1:13">
      <c r="A5228" s="1320"/>
      <c r="B5228" s="1321"/>
      <c r="C5228" s="1321"/>
      <c r="D5228" s="1322"/>
      <c r="E5228" s="119" t="str">
        <f t="shared" ref="E5228:G5228" si="3585">+E1747</f>
        <v>DOMICILIARIA 6</v>
      </c>
      <c r="F5228" s="637">
        <f t="shared" si="3585"/>
        <v>2.5</v>
      </c>
      <c r="G5228" s="128">
        <f t="shared" si="3585"/>
        <v>0.7</v>
      </c>
      <c r="H5228" s="750">
        <f t="shared" si="3565"/>
        <v>0.21510000000000029</v>
      </c>
      <c r="I5228" s="127"/>
      <c r="J5228" s="750">
        <f t="shared" si="3570"/>
        <v>0.37642500000000051</v>
      </c>
      <c r="L5228" s="1">
        <v>0.21510000000000029</v>
      </c>
    </row>
    <row r="5229" spans="1:13">
      <c r="A5229" s="1320"/>
      <c r="B5229" s="1321"/>
      <c r="C5229" s="1321"/>
      <c r="D5229" s="1322"/>
      <c r="E5229" s="119" t="str">
        <f t="shared" ref="E5229:G5229" si="3586">+E1748</f>
        <v>DOMICILIARIA 7</v>
      </c>
      <c r="F5229" s="637">
        <f t="shared" si="3586"/>
        <v>5.37</v>
      </c>
      <c r="G5229" s="128">
        <f t="shared" si="3586"/>
        <v>0.7</v>
      </c>
      <c r="H5229" s="750">
        <f t="shared" si="3565"/>
        <v>0.21510000000000029</v>
      </c>
      <c r="I5229" s="127"/>
      <c r="J5229" s="750">
        <f t="shared" si="3570"/>
        <v>0.80856090000000103</v>
      </c>
      <c r="L5229" s="1">
        <v>0.21510000000000029</v>
      </c>
    </row>
    <row r="5230" spans="1:13">
      <c r="A5230" s="1320"/>
      <c r="B5230" s="1321"/>
      <c r="C5230" s="1321"/>
      <c r="D5230" s="1322"/>
      <c r="E5230" s="119" t="str">
        <f t="shared" ref="E5230:G5230" si="3587">+E1749</f>
        <v>P62 A P48</v>
      </c>
      <c r="F5230" s="637">
        <f t="shared" si="3587"/>
        <v>0</v>
      </c>
      <c r="G5230" s="128">
        <f t="shared" si="3587"/>
        <v>0</v>
      </c>
      <c r="H5230" s="750">
        <f t="shared" si="3565"/>
        <v>0</v>
      </c>
      <c r="I5230" s="127"/>
      <c r="J5230" s="750">
        <f t="shared" si="3570"/>
        <v>0</v>
      </c>
      <c r="L5230" s="1">
        <v>-1.6524000000000001</v>
      </c>
      <c r="M5230" s="1">
        <v>-1.6524000000000001</v>
      </c>
    </row>
    <row r="5231" spans="1:13">
      <c r="A5231" s="1320"/>
      <c r="B5231" s="1321"/>
      <c r="C5231" s="1321"/>
      <c r="D5231" s="1322"/>
      <c r="E5231" s="119" t="str">
        <f t="shared" ref="E5231:G5231" si="3588">+E1750</f>
        <v>DOMICILIARIA 1</v>
      </c>
      <c r="F5231" s="637">
        <f t="shared" si="3588"/>
        <v>2.12</v>
      </c>
      <c r="G5231" s="128">
        <f t="shared" si="3588"/>
        <v>0.7</v>
      </c>
      <c r="H5231" s="750">
        <f t="shared" si="3565"/>
        <v>0.13510000000000022</v>
      </c>
      <c r="I5231" s="127"/>
      <c r="J5231" s="750">
        <f t="shared" si="3570"/>
        <v>0.20048840000000032</v>
      </c>
      <c r="L5231" s="1">
        <v>0.13510000000000022</v>
      </c>
    </row>
    <row r="5232" spans="1:13">
      <c r="A5232" s="1320"/>
      <c r="B5232" s="1321"/>
      <c r="C5232" s="1321"/>
      <c r="D5232" s="1322"/>
      <c r="E5232" s="119" t="str">
        <f t="shared" ref="E5232:G5232" si="3589">+E1751</f>
        <v>DOMICILIARIA 2</v>
      </c>
      <c r="F5232" s="637">
        <f t="shared" si="3589"/>
        <v>5.84</v>
      </c>
      <c r="G5232" s="128">
        <f t="shared" si="3589"/>
        <v>0.7</v>
      </c>
      <c r="H5232" s="750">
        <f t="shared" si="3565"/>
        <v>0.13510000000000022</v>
      </c>
      <c r="I5232" s="127"/>
      <c r="J5232" s="750">
        <f t="shared" si="3570"/>
        <v>0.55228880000000091</v>
      </c>
      <c r="L5232" s="1">
        <v>0.13510000000000022</v>
      </c>
    </row>
    <row r="5233" spans="1:13">
      <c r="A5233" s="1320"/>
      <c r="B5233" s="1321"/>
      <c r="C5233" s="1321"/>
      <c r="D5233" s="1322"/>
      <c r="E5233" s="119" t="str">
        <f t="shared" ref="E5233:G5233" si="3590">+E1752</f>
        <v>DOMICILIARIA 3</v>
      </c>
      <c r="F5233" s="637">
        <f t="shared" si="3590"/>
        <v>2.64</v>
      </c>
      <c r="G5233" s="128">
        <f t="shared" si="3590"/>
        <v>0.7</v>
      </c>
      <c r="H5233" s="750">
        <f t="shared" si="3565"/>
        <v>0.13510000000000022</v>
      </c>
      <c r="I5233" s="127"/>
      <c r="J5233" s="750">
        <f t="shared" si="3570"/>
        <v>0.24966480000000038</v>
      </c>
      <c r="L5233" s="1">
        <v>0.13510000000000022</v>
      </c>
    </row>
    <row r="5234" spans="1:13">
      <c r="A5234" s="1320"/>
      <c r="B5234" s="1321"/>
      <c r="C5234" s="1321"/>
      <c r="D5234" s="1322"/>
      <c r="E5234" s="119" t="str">
        <f t="shared" ref="E5234:G5234" si="3591">+E1753</f>
        <v>DOMICILIARIA 4</v>
      </c>
      <c r="F5234" s="637">
        <f t="shared" si="3591"/>
        <v>4.58</v>
      </c>
      <c r="G5234" s="128">
        <f t="shared" si="3591"/>
        <v>0.7</v>
      </c>
      <c r="H5234" s="750">
        <f t="shared" si="3565"/>
        <v>0.13510000000000022</v>
      </c>
      <c r="I5234" s="127"/>
      <c r="J5234" s="750">
        <f t="shared" si="3570"/>
        <v>0.4331306000000007</v>
      </c>
      <c r="L5234" s="1">
        <v>0.13510000000000022</v>
      </c>
    </row>
    <row r="5235" spans="1:13">
      <c r="A5235" s="1320"/>
      <c r="B5235" s="1321"/>
      <c r="C5235" s="1321"/>
      <c r="D5235" s="1322"/>
      <c r="E5235" s="119" t="str">
        <f t="shared" ref="E5235:G5235" si="3592">+E1754</f>
        <v>DOMICILIARIA 5</v>
      </c>
      <c r="F5235" s="637">
        <f t="shared" si="3592"/>
        <v>2.99</v>
      </c>
      <c r="G5235" s="128">
        <f t="shared" si="3592"/>
        <v>0.7</v>
      </c>
      <c r="H5235" s="750">
        <f t="shared" si="3565"/>
        <v>0.13510000000000022</v>
      </c>
      <c r="I5235" s="127"/>
      <c r="J5235" s="750">
        <f t="shared" si="3570"/>
        <v>0.28276430000000047</v>
      </c>
      <c r="L5235" s="1">
        <v>0.13510000000000022</v>
      </c>
    </row>
    <row r="5236" spans="1:13">
      <c r="A5236" s="1320"/>
      <c r="B5236" s="1321"/>
      <c r="C5236" s="1321"/>
      <c r="D5236" s="1322"/>
      <c r="E5236" s="119" t="str">
        <f t="shared" ref="E5236:G5236" si="3593">+E1755</f>
        <v>DOMICILIARIA 6</v>
      </c>
      <c r="F5236" s="637">
        <f t="shared" si="3593"/>
        <v>5.63</v>
      </c>
      <c r="G5236" s="128">
        <f t="shared" si="3593"/>
        <v>0.7</v>
      </c>
      <c r="H5236" s="750">
        <f t="shared" si="3565"/>
        <v>0.13510000000000022</v>
      </c>
      <c r="I5236" s="127"/>
      <c r="J5236" s="750">
        <f t="shared" si="3570"/>
        <v>0.53242910000000088</v>
      </c>
      <c r="L5236" s="1">
        <v>0.13510000000000022</v>
      </c>
    </row>
    <row r="5237" spans="1:13">
      <c r="A5237" s="1320"/>
      <c r="B5237" s="1321"/>
      <c r="C5237" s="1321"/>
      <c r="D5237" s="1322"/>
      <c r="E5237" s="119" t="str">
        <f t="shared" ref="E5237:G5237" si="3594">+E1756</f>
        <v>DOMICILIARIA 7</v>
      </c>
      <c r="F5237" s="637">
        <f t="shared" si="3594"/>
        <v>3.38</v>
      </c>
      <c r="G5237" s="128">
        <f t="shared" si="3594"/>
        <v>0.7</v>
      </c>
      <c r="H5237" s="750">
        <f t="shared" si="3565"/>
        <v>0.13510000000000022</v>
      </c>
      <c r="I5237" s="127"/>
      <c r="J5237" s="750">
        <f t="shared" si="3570"/>
        <v>0.31964660000000045</v>
      </c>
      <c r="L5237" s="1">
        <v>0.13510000000000022</v>
      </c>
    </row>
    <row r="5238" spans="1:13">
      <c r="A5238" s="1320"/>
      <c r="B5238" s="1321"/>
      <c r="C5238" s="1321"/>
      <c r="D5238" s="1322"/>
      <c r="E5238" s="119" t="str">
        <f t="shared" ref="E5238:G5238" si="3595">+E1757</f>
        <v>DOMICILIARIA 8</v>
      </c>
      <c r="F5238" s="637">
        <f t="shared" si="3595"/>
        <v>3.37</v>
      </c>
      <c r="G5238" s="128">
        <f t="shared" si="3595"/>
        <v>0.7</v>
      </c>
      <c r="H5238" s="750">
        <f t="shared" si="3565"/>
        <v>0.13510000000000022</v>
      </c>
      <c r="I5238" s="127"/>
      <c r="J5238" s="750">
        <f t="shared" si="3570"/>
        <v>0.31870090000000051</v>
      </c>
      <c r="L5238" s="1">
        <v>0.13510000000000022</v>
      </c>
    </row>
    <row r="5239" spans="1:13">
      <c r="A5239" s="1320"/>
      <c r="B5239" s="1321"/>
      <c r="C5239" s="1321"/>
      <c r="D5239" s="1322"/>
      <c r="E5239" s="119" t="str">
        <f t="shared" ref="E5239:G5239" si="3596">+E1758</f>
        <v>DOMICILIARIA 9</v>
      </c>
      <c r="F5239" s="637">
        <f t="shared" si="3596"/>
        <v>6.04</v>
      </c>
      <c r="G5239" s="128">
        <f t="shared" si="3596"/>
        <v>0.7</v>
      </c>
      <c r="H5239" s="750">
        <f t="shared" si="3565"/>
        <v>0.13510000000000022</v>
      </c>
      <c r="I5239" s="127"/>
      <c r="J5239" s="750">
        <f t="shared" si="3570"/>
        <v>0.5712028000000009</v>
      </c>
      <c r="L5239" s="1">
        <v>0.13510000000000022</v>
      </c>
    </row>
    <row r="5240" spans="1:13">
      <c r="A5240" s="1320"/>
      <c r="B5240" s="1321"/>
      <c r="C5240" s="1321"/>
      <c r="D5240" s="1322"/>
      <c r="E5240" s="119" t="str">
        <f t="shared" ref="E5240:G5240" si="3597">+E1759</f>
        <v>DOMICILIARIA 10</v>
      </c>
      <c r="F5240" s="637">
        <f t="shared" si="3597"/>
        <v>5.59</v>
      </c>
      <c r="G5240" s="128">
        <f t="shared" si="3597"/>
        <v>0.7</v>
      </c>
      <c r="H5240" s="750">
        <f t="shared" si="3565"/>
        <v>0.13510000000000022</v>
      </c>
      <c r="I5240" s="127"/>
      <c r="J5240" s="750">
        <f t="shared" si="3570"/>
        <v>0.52864630000000079</v>
      </c>
      <c r="L5240" s="1">
        <v>0.13510000000000022</v>
      </c>
    </row>
    <row r="5241" spans="1:13">
      <c r="A5241" s="1320"/>
      <c r="B5241" s="1321"/>
      <c r="C5241" s="1321"/>
      <c r="D5241" s="1322"/>
      <c r="E5241" s="119" t="str">
        <f t="shared" ref="E5241:G5241" si="3598">+E1760</f>
        <v>DOMICILIARIA 11</v>
      </c>
      <c r="F5241" s="637">
        <f t="shared" si="3598"/>
        <v>3.08</v>
      </c>
      <c r="G5241" s="128">
        <f t="shared" si="3598"/>
        <v>0.7</v>
      </c>
      <c r="H5241" s="750">
        <f t="shared" si="3565"/>
        <v>0.13510000000000022</v>
      </c>
      <c r="I5241" s="127"/>
      <c r="J5241" s="750">
        <f t="shared" si="3570"/>
        <v>0.29127560000000041</v>
      </c>
      <c r="L5241" s="1">
        <v>0.13510000000000022</v>
      </c>
    </row>
    <row r="5242" spans="1:13">
      <c r="A5242" s="1320"/>
      <c r="B5242" s="1321"/>
      <c r="C5242" s="1321"/>
      <c r="D5242" s="1322"/>
      <c r="E5242" s="119" t="str">
        <f t="shared" ref="E5242:G5242" si="3599">+E1761</f>
        <v>DOMICILIARIA 12</v>
      </c>
      <c r="F5242" s="637">
        <f t="shared" si="3599"/>
        <v>5.41</v>
      </c>
      <c r="G5242" s="128">
        <f t="shared" si="3599"/>
        <v>0.7</v>
      </c>
      <c r="H5242" s="750">
        <f t="shared" si="3565"/>
        <v>0.13510000000000022</v>
      </c>
      <c r="I5242" s="127"/>
      <c r="J5242" s="750">
        <f t="shared" si="3570"/>
        <v>0.51162370000000079</v>
      </c>
      <c r="L5242" s="1">
        <v>0.13510000000000022</v>
      </c>
    </row>
    <row r="5243" spans="1:13">
      <c r="A5243" s="1320"/>
      <c r="B5243" s="1321"/>
      <c r="C5243" s="1321"/>
      <c r="D5243" s="1322"/>
      <c r="E5243" s="119" t="str">
        <f t="shared" ref="E5243:G5243" si="3600">+E1762</f>
        <v>DOMICILIARIA 13</v>
      </c>
      <c r="F5243" s="637">
        <f t="shared" si="3600"/>
        <v>5.66</v>
      </c>
      <c r="G5243" s="128">
        <f t="shared" si="3600"/>
        <v>0.7</v>
      </c>
      <c r="H5243" s="750">
        <f t="shared" si="3565"/>
        <v>0.13510000000000022</v>
      </c>
      <c r="I5243" s="127"/>
      <c r="J5243" s="750">
        <f t="shared" si="3570"/>
        <v>0.5352662000000008</v>
      </c>
      <c r="L5243" s="1">
        <v>0.13510000000000022</v>
      </c>
    </row>
    <row r="5244" spans="1:13">
      <c r="A5244" s="1320"/>
      <c r="B5244" s="1321"/>
      <c r="C5244" s="1321"/>
      <c r="D5244" s="1322"/>
      <c r="E5244" s="119" t="str">
        <f t="shared" ref="E5244:G5244" si="3601">+E1763</f>
        <v>P48 A P49</v>
      </c>
      <c r="F5244" s="637">
        <f t="shared" si="3601"/>
        <v>0</v>
      </c>
      <c r="G5244" s="128">
        <f t="shared" si="3601"/>
        <v>0</v>
      </c>
      <c r="H5244" s="750">
        <f t="shared" si="3565"/>
        <v>0</v>
      </c>
      <c r="I5244" s="127"/>
      <c r="J5244" s="750">
        <f t="shared" si="3570"/>
        <v>0</v>
      </c>
      <c r="L5244" s="1">
        <v>-1.6524000000000001</v>
      </c>
      <c r="M5244" s="1">
        <v>-1.6524000000000001</v>
      </c>
    </row>
    <row r="5245" spans="1:13">
      <c r="A5245" s="1320"/>
      <c r="B5245" s="1321"/>
      <c r="C5245" s="1321"/>
      <c r="D5245" s="1322"/>
      <c r="E5245" s="119" t="str">
        <f t="shared" ref="E5245:G5245" si="3602">+E1764</f>
        <v>DOMICILIARIA 1</v>
      </c>
      <c r="F5245" s="637">
        <f t="shared" si="3602"/>
        <v>2.96</v>
      </c>
      <c r="G5245" s="128">
        <f t="shared" si="3602"/>
        <v>0.7</v>
      </c>
      <c r="H5245" s="750">
        <f t="shared" si="3565"/>
        <v>0</v>
      </c>
      <c r="I5245" s="127"/>
      <c r="J5245" s="750">
        <f t="shared" si="3570"/>
        <v>0</v>
      </c>
      <c r="L5245" s="1">
        <v>-5.239999999999978E-2</v>
      </c>
      <c r="M5245" s="1">
        <v>-5.239999999999978E-2</v>
      </c>
    </row>
    <row r="5246" spans="1:13">
      <c r="A5246" s="1320"/>
      <c r="B5246" s="1321"/>
      <c r="C5246" s="1321"/>
      <c r="D5246" s="1322"/>
      <c r="E5246" s="119" t="str">
        <f t="shared" ref="E5246:G5246" si="3603">+E1765</f>
        <v>DOMICILIARIA 2</v>
      </c>
      <c r="F5246" s="637">
        <f t="shared" si="3603"/>
        <v>5.49</v>
      </c>
      <c r="G5246" s="128">
        <f t="shared" si="3603"/>
        <v>0.7</v>
      </c>
      <c r="H5246" s="750">
        <f t="shared" si="3565"/>
        <v>0</v>
      </c>
      <c r="I5246" s="127"/>
      <c r="J5246" s="750">
        <f t="shared" si="3570"/>
        <v>0</v>
      </c>
      <c r="L5246" s="1">
        <v>-5.239999999999978E-2</v>
      </c>
      <c r="M5246" s="1">
        <v>-5.239999999999978E-2</v>
      </c>
    </row>
    <row r="5247" spans="1:13">
      <c r="A5247" s="1320"/>
      <c r="B5247" s="1321"/>
      <c r="C5247" s="1321"/>
      <c r="D5247" s="1322"/>
      <c r="E5247" s="119" t="str">
        <f t="shared" ref="E5247:G5247" si="3604">+E1766</f>
        <v>DOMICILIARIA 3</v>
      </c>
      <c r="F5247" s="637">
        <f t="shared" si="3604"/>
        <v>5.28</v>
      </c>
      <c r="G5247" s="128">
        <f t="shared" si="3604"/>
        <v>0.7</v>
      </c>
      <c r="H5247" s="750">
        <f t="shared" si="3565"/>
        <v>0</v>
      </c>
      <c r="I5247" s="127"/>
      <c r="J5247" s="750">
        <f t="shared" si="3570"/>
        <v>0</v>
      </c>
      <c r="L5247" s="1">
        <v>-5.239999999999978E-2</v>
      </c>
      <c r="M5247" s="1">
        <v>-5.239999999999978E-2</v>
      </c>
    </row>
    <row r="5248" spans="1:13">
      <c r="A5248" s="1320"/>
      <c r="B5248" s="1321"/>
      <c r="C5248" s="1321"/>
      <c r="D5248" s="1322"/>
      <c r="E5248" s="119" t="str">
        <f t="shared" ref="E5248:G5248" si="3605">+E1767</f>
        <v>DOMICILIARIA 4</v>
      </c>
      <c r="F5248" s="637">
        <f t="shared" si="3605"/>
        <v>3.26</v>
      </c>
      <c r="G5248" s="128">
        <f t="shared" si="3605"/>
        <v>0.7</v>
      </c>
      <c r="H5248" s="750">
        <f t="shared" si="3565"/>
        <v>0</v>
      </c>
      <c r="I5248" s="127"/>
      <c r="J5248" s="750">
        <f t="shared" si="3570"/>
        <v>0</v>
      </c>
      <c r="L5248" s="1">
        <v>-5.239999999999978E-2</v>
      </c>
      <c r="M5248" s="1">
        <v>-5.239999999999978E-2</v>
      </c>
    </row>
    <row r="5249" spans="1:13">
      <c r="A5249" s="1320"/>
      <c r="B5249" s="1321"/>
      <c r="C5249" s="1321"/>
      <c r="D5249" s="1322"/>
      <c r="E5249" s="119" t="str">
        <f t="shared" ref="E5249:G5249" si="3606">+E1768</f>
        <v>DOMICILIARIA 5</v>
      </c>
      <c r="F5249" s="637">
        <f t="shared" si="3606"/>
        <v>6.02</v>
      </c>
      <c r="G5249" s="128">
        <f t="shared" si="3606"/>
        <v>0.7</v>
      </c>
      <c r="H5249" s="750">
        <f t="shared" si="3565"/>
        <v>0</v>
      </c>
      <c r="I5249" s="127"/>
      <c r="J5249" s="750">
        <f t="shared" si="3570"/>
        <v>0</v>
      </c>
      <c r="L5249" s="1">
        <v>-5.239999999999978E-2</v>
      </c>
      <c r="M5249" s="1">
        <v>-5.239999999999978E-2</v>
      </c>
    </row>
    <row r="5250" spans="1:13">
      <c r="A5250" s="1320"/>
      <c r="B5250" s="1321"/>
      <c r="C5250" s="1321"/>
      <c r="D5250" s="1322"/>
      <c r="E5250" s="119" t="str">
        <f t="shared" ref="E5250:G5250" si="3607">+E1769</f>
        <v>DOMICILIARIA 6</v>
      </c>
      <c r="F5250" s="637">
        <f t="shared" si="3607"/>
        <v>3.39</v>
      </c>
      <c r="G5250" s="128">
        <f t="shared" si="3607"/>
        <v>0.7</v>
      </c>
      <c r="H5250" s="750">
        <f t="shared" si="3565"/>
        <v>0</v>
      </c>
      <c r="I5250" s="127"/>
      <c r="J5250" s="750">
        <f t="shared" si="3570"/>
        <v>0</v>
      </c>
      <c r="L5250" s="1">
        <v>-5.239999999999978E-2</v>
      </c>
      <c r="M5250" s="1">
        <v>-5.239999999999978E-2</v>
      </c>
    </row>
    <row r="5251" spans="1:13">
      <c r="A5251" s="1320"/>
      <c r="B5251" s="1321"/>
      <c r="C5251" s="1321"/>
      <c r="D5251" s="1322"/>
      <c r="E5251" s="119" t="str">
        <f t="shared" ref="E5251:G5251" si="3608">+E1770</f>
        <v>DOMICILIARIA 7</v>
      </c>
      <c r="F5251" s="637">
        <f t="shared" si="3608"/>
        <v>5.6</v>
      </c>
      <c r="G5251" s="128">
        <f t="shared" si="3608"/>
        <v>0.7</v>
      </c>
      <c r="H5251" s="750">
        <f t="shared" si="3565"/>
        <v>0</v>
      </c>
      <c r="I5251" s="127"/>
      <c r="J5251" s="750">
        <f t="shared" si="3570"/>
        <v>0</v>
      </c>
      <c r="L5251" s="1">
        <v>-5.239999999999978E-2</v>
      </c>
      <c r="M5251" s="1">
        <v>-5.239999999999978E-2</v>
      </c>
    </row>
    <row r="5252" spans="1:13">
      <c r="A5252" s="1320"/>
      <c r="B5252" s="1321"/>
      <c r="C5252" s="1321"/>
      <c r="D5252" s="1322"/>
      <c r="E5252" s="119" t="str">
        <f t="shared" ref="E5252:G5252" si="3609">+E1771</f>
        <v>DOMICILIARIA 8</v>
      </c>
      <c r="F5252" s="637">
        <f t="shared" si="3609"/>
        <v>3.77</v>
      </c>
      <c r="G5252" s="128">
        <f t="shared" si="3609"/>
        <v>0.7</v>
      </c>
      <c r="H5252" s="750">
        <f t="shared" si="3565"/>
        <v>0</v>
      </c>
      <c r="I5252" s="127"/>
      <c r="J5252" s="750">
        <f t="shared" si="3570"/>
        <v>0</v>
      </c>
      <c r="L5252" s="1">
        <v>-5.239999999999978E-2</v>
      </c>
      <c r="M5252" s="1">
        <v>-5.239999999999978E-2</v>
      </c>
    </row>
    <row r="5253" spans="1:13">
      <c r="A5253" s="1320"/>
      <c r="B5253" s="1321"/>
      <c r="C5253" s="1321"/>
      <c r="D5253" s="1322"/>
      <c r="E5253" s="119" t="str">
        <f t="shared" ref="E5253:G5253" si="3610">+E1772</f>
        <v>DOMICILIARIA 9</v>
      </c>
      <c r="F5253" s="637">
        <f t="shared" si="3610"/>
        <v>5.41</v>
      </c>
      <c r="G5253" s="128">
        <f t="shared" si="3610"/>
        <v>0.7</v>
      </c>
      <c r="H5253" s="750">
        <f t="shared" si="3565"/>
        <v>0</v>
      </c>
      <c r="I5253" s="127"/>
      <c r="J5253" s="750">
        <f t="shared" si="3570"/>
        <v>0</v>
      </c>
      <c r="L5253" s="1">
        <v>-5.239999999999978E-2</v>
      </c>
      <c r="M5253" s="1">
        <v>-5.239999999999978E-2</v>
      </c>
    </row>
    <row r="5254" spans="1:13">
      <c r="A5254" s="1320"/>
      <c r="B5254" s="1321"/>
      <c r="C5254" s="1321"/>
      <c r="D5254" s="1322"/>
      <c r="E5254" s="119" t="str">
        <f t="shared" ref="E5254:G5254" si="3611">+E1773</f>
        <v>DOMICILIARIA 10</v>
      </c>
      <c r="F5254" s="637">
        <f t="shared" si="3611"/>
        <v>5.4</v>
      </c>
      <c r="G5254" s="128">
        <f t="shared" si="3611"/>
        <v>0.7</v>
      </c>
      <c r="H5254" s="750">
        <f t="shared" si="3565"/>
        <v>0</v>
      </c>
      <c r="I5254" s="127"/>
      <c r="J5254" s="750">
        <f t="shared" si="3570"/>
        <v>0</v>
      </c>
      <c r="L5254" s="1">
        <v>-5.239999999999978E-2</v>
      </c>
      <c r="M5254" s="1">
        <v>-5.239999999999978E-2</v>
      </c>
    </row>
    <row r="5255" spans="1:13">
      <c r="A5255" s="1320"/>
      <c r="B5255" s="1321"/>
      <c r="C5255" s="1321"/>
      <c r="D5255" s="1322"/>
      <c r="E5255" s="119" t="str">
        <f t="shared" ref="E5255:G5255" si="3612">+E1774</f>
        <v>DOMICILIARIA 11</v>
      </c>
      <c r="F5255" s="637">
        <f t="shared" si="3612"/>
        <v>3.9</v>
      </c>
      <c r="G5255" s="128">
        <f t="shared" si="3612"/>
        <v>0.7</v>
      </c>
      <c r="H5255" s="750">
        <f t="shared" si="3565"/>
        <v>0</v>
      </c>
      <c r="I5255" s="127"/>
      <c r="J5255" s="750">
        <f t="shared" si="3570"/>
        <v>0</v>
      </c>
      <c r="L5255" s="1">
        <v>-5.239999999999978E-2</v>
      </c>
      <c r="M5255" s="1">
        <v>-5.239999999999978E-2</v>
      </c>
    </row>
    <row r="5256" spans="1:13">
      <c r="A5256" s="1320"/>
      <c r="B5256" s="1321"/>
      <c r="C5256" s="1321"/>
      <c r="D5256" s="1322"/>
      <c r="E5256" s="119" t="str">
        <f t="shared" ref="E5256:G5256" si="3613">+E1775</f>
        <v>DOMICILIARIA 12</v>
      </c>
      <c r="F5256" s="637">
        <f t="shared" si="3613"/>
        <v>5</v>
      </c>
      <c r="G5256" s="128">
        <f t="shared" si="3613"/>
        <v>0.7</v>
      </c>
      <c r="H5256" s="750">
        <f t="shared" si="3565"/>
        <v>0</v>
      </c>
      <c r="I5256" s="127"/>
      <c r="J5256" s="750">
        <f t="shared" si="3570"/>
        <v>0</v>
      </c>
      <c r="L5256" s="1">
        <v>-5.239999999999978E-2</v>
      </c>
      <c r="M5256" s="1">
        <v>-5.239999999999978E-2</v>
      </c>
    </row>
    <row r="5257" spans="1:13">
      <c r="A5257" s="1320"/>
      <c r="B5257" s="1321"/>
      <c r="C5257" s="1321"/>
      <c r="D5257" s="1322"/>
      <c r="E5257" s="119" t="str">
        <f t="shared" ref="E5257:G5257" si="3614">+E1776</f>
        <v>DOMICILIARIA 13</v>
      </c>
      <c r="F5257" s="637">
        <f t="shared" si="3614"/>
        <v>4.8899999999999997</v>
      </c>
      <c r="G5257" s="128">
        <f t="shared" si="3614"/>
        <v>0.7</v>
      </c>
      <c r="H5257" s="750">
        <f t="shared" si="3565"/>
        <v>0</v>
      </c>
      <c r="I5257" s="127"/>
      <c r="J5257" s="750">
        <f t="shared" si="3570"/>
        <v>0</v>
      </c>
      <c r="L5257" s="1">
        <v>-5.239999999999978E-2</v>
      </c>
      <c r="M5257" s="1">
        <v>-5.239999999999978E-2</v>
      </c>
    </row>
    <row r="5258" spans="1:13">
      <c r="A5258" s="1320"/>
      <c r="B5258" s="1321"/>
      <c r="C5258" s="1321"/>
      <c r="D5258" s="1322"/>
      <c r="E5258" s="119" t="str">
        <f t="shared" ref="E5258:G5258" si="3615">+E1777</f>
        <v>DOMICILIARIA 14</v>
      </c>
      <c r="F5258" s="637">
        <f t="shared" si="3615"/>
        <v>3.73</v>
      </c>
      <c r="G5258" s="128">
        <f t="shared" si="3615"/>
        <v>0.7</v>
      </c>
      <c r="H5258" s="750">
        <f t="shared" si="3565"/>
        <v>0</v>
      </c>
      <c r="I5258" s="127"/>
      <c r="J5258" s="750">
        <f t="shared" si="3570"/>
        <v>0</v>
      </c>
      <c r="L5258" s="1">
        <v>-5.239999999999978E-2</v>
      </c>
      <c r="M5258" s="1">
        <v>-5.239999999999978E-2</v>
      </c>
    </row>
    <row r="5259" spans="1:13">
      <c r="A5259" s="1320"/>
      <c r="B5259" s="1321"/>
      <c r="C5259" s="1321"/>
      <c r="D5259" s="1322"/>
      <c r="E5259" s="119" t="str">
        <f t="shared" ref="E5259:G5259" si="3616">+E1778</f>
        <v>DOMICILIARIA 15</v>
      </c>
      <c r="F5259" s="637">
        <f t="shared" si="3616"/>
        <v>4.88</v>
      </c>
      <c r="G5259" s="128">
        <f t="shared" si="3616"/>
        <v>0.7</v>
      </c>
      <c r="H5259" s="750">
        <f t="shared" si="3565"/>
        <v>0</v>
      </c>
      <c r="I5259" s="127"/>
      <c r="J5259" s="750">
        <f t="shared" si="3570"/>
        <v>0</v>
      </c>
      <c r="L5259" s="1">
        <v>-5.239999999999978E-2</v>
      </c>
      <c r="M5259" s="1">
        <v>-5.239999999999978E-2</v>
      </c>
    </row>
    <row r="5260" spans="1:13">
      <c r="A5260" s="1320"/>
      <c r="B5260" s="1321"/>
      <c r="C5260" s="1321"/>
      <c r="D5260" s="1322"/>
      <c r="E5260" s="119" t="str">
        <f t="shared" ref="E5260:G5260" si="3617">+E1779</f>
        <v>DOMICILIARIA 16</v>
      </c>
      <c r="F5260" s="637">
        <f t="shared" si="3617"/>
        <v>3.75</v>
      </c>
      <c r="G5260" s="128">
        <f t="shared" si="3617"/>
        <v>0.7</v>
      </c>
      <c r="H5260" s="750">
        <f t="shared" si="3565"/>
        <v>0</v>
      </c>
      <c r="I5260" s="127"/>
      <c r="J5260" s="750">
        <f t="shared" si="3570"/>
        <v>0</v>
      </c>
      <c r="L5260" s="1">
        <v>-5.239999999999978E-2</v>
      </c>
      <c r="M5260" s="1">
        <v>-5.239999999999978E-2</v>
      </c>
    </row>
    <row r="5261" spans="1:13">
      <c r="A5261" s="1320"/>
      <c r="B5261" s="1321"/>
      <c r="C5261" s="1321"/>
      <c r="D5261" s="1322"/>
      <c r="E5261" s="119" t="str">
        <f t="shared" ref="E5261:G5261" si="3618">+E1780</f>
        <v>DOMICILIARIA 17</v>
      </c>
      <c r="F5261" s="637">
        <f t="shared" si="3618"/>
        <v>6.1</v>
      </c>
      <c r="G5261" s="128">
        <f t="shared" si="3618"/>
        <v>0.7</v>
      </c>
      <c r="H5261" s="750">
        <f t="shared" si="3565"/>
        <v>0</v>
      </c>
      <c r="I5261" s="127"/>
      <c r="J5261" s="750">
        <f t="shared" si="3570"/>
        <v>0</v>
      </c>
      <c r="L5261" s="1">
        <v>-5.239999999999978E-2</v>
      </c>
      <c r="M5261" s="1">
        <v>-5.239999999999978E-2</v>
      </c>
    </row>
    <row r="5262" spans="1:13">
      <c r="A5262" s="1320"/>
      <c r="B5262" s="1321"/>
      <c r="C5262" s="1321"/>
      <c r="D5262" s="1322"/>
      <c r="E5262" s="119" t="str">
        <f t="shared" ref="E5262:G5262" si="3619">+E1781</f>
        <v>DOMICILIARIA 18</v>
      </c>
      <c r="F5262" s="637">
        <f t="shared" si="3619"/>
        <v>6.1</v>
      </c>
      <c r="G5262" s="128">
        <f t="shared" si="3619"/>
        <v>0.7</v>
      </c>
      <c r="H5262" s="750">
        <f t="shared" si="3565"/>
        <v>0</v>
      </c>
      <c r="I5262" s="127"/>
      <c r="J5262" s="750">
        <f t="shared" si="3570"/>
        <v>0</v>
      </c>
      <c r="L5262" s="1">
        <v>-5.239999999999978E-2</v>
      </c>
      <c r="M5262" s="1">
        <v>-5.239999999999978E-2</v>
      </c>
    </row>
    <row r="5263" spans="1:13">
      <c r="A5263" s="1320"/>
      <c r="B5263" s="1321"/>
      <c r="C5263" s="1321"/>
      <c r="D5263" s="1322"/>
      <c r="E5263" s="119" t="str">
        <f t="shared" ref="E5263:G5263" si="3620">+E1782</f>
        <v>P45 A P50</v>
      </c>
      <c r="F5263" s="637">
        <f t="shared" si="3620"/>
        <v>0</v>
      </c>
      <c r="G5263" s="128">
        <f t="shared" si="3620"/>
        <v>0</v>
      </c>
      <c r="H5263" s="750">
        <f t="shared" si="3565"/>
        <v>0</v>
      </c>
      <c r="I5263" s="127"/>
      <c r="J5263" s="750">
        <f t="shared" si="3570"/>
        <v>0</v>
      </c>
      <c r="L5263" s="1">
        <v>-1.6524000000000001</v>
      </c>
      <c r="M5263" s="1">
        <v>-1.6524000000000001</v>
      </c>
    </row>
    <row r="5264" spans="1:13">
      <c r="A5264" s="1320"/>
      <c r="B5264" s="1321"/>
      <c r="C5264" s="1321"/>
      <c r="D5264" s="1322"/>
      <c r="E5264" s="119" t="str">
        <f t="shared" ref="E5264:G5264" si="3621">+E1783</f>
        <v>DOMICILIARIA 1</v>
      </c>
      <c r="F5264" s="637">
        <f t="shared" si="3621"/>
        <v>7.46</v>
      </c>
      <c r="G5264" s="128">
        <f t="shared" si="3621"/>
        <v>0.7</v>
      </c>
      <c r="H5264" s="750">
        <f t="shared" si="3565"/>
        <v>0</v>
      </c>
      <c r="I5264" s="127"/>
      <c r="J5264" s="750">
        <f t="shared" si="3570"/>
        <v>0</v>
      </c>
      <c r="L5264" s="1">
        <v>-7.3999999999998511E-3</v>
      </c>
      <c r="M5264" s="1">
        <v>-7.3999999999998511E-3</v>
      </c>
    </row>
    <row r="5265" spans="1:13">
      <c r="A5265" s="1320"/>
      <c r="B5265" s="1321"/>
      <c r="C5265" s="1321"/>
      <c r="D5265" s="1322"/>
      <c r="E5265" s="119" t="str">
        <f t="shared" ref="E5265:G5265" si="3622">+E1784</f>
        <v>DOMICILIARIA 2</v>
      </c>
      <c r="F5265" s="637">
        <f t="shared" si="3622"/>
        <v>6.66</v>
      </c>
      <c r="G5265" s="128">
        <f t="shared" si="3622"/>
        <v>0.7</v>
      </c>
      <c r="H5265" s="750">
        <f t="shared" si="3565"/>
        <v>0</v>
      </c>
      <c r="I5265" s="127"/>
      <c r="J5265" s="750">
        <f t="shared" si="3570"/>
        <v>0</v>
      </c>
      <c r="L5265" s="1">
        <v>-7.3999999999998511E-3</v>
      </c>
      <c r="M5265" s="1">
        <v>-7.3999999999998511E-3</v>
      </c>
    </row>
    <row r="5266" spans="1:13">
      <c r="A5266" s="1320"/>
      <c r="B5266" s="1321"/>
      <c r="C5266" s="1321"/>
      <c r="D5266" s="1322"/>
      <c r="E5266" s="119" t="str">
        <f t="shared" ref="E5266:G5266" si="3623">+E1785</f>
        <v>DOMICILIARIA 3</v>
      </c>
      <c r="F5266" s="637">
        <f t="shared" si="3623"/>
        <v>8.6300000000000008</v>
      </c>
      <c r="G5266" s="128">
        <f t="shared" si="3623"/>
        <v>0.7</v>
      </c>
      <c r="H5266" s="750">
        <f t="shared" si="3565"/>
        <v>0</v>
      </c>
      <c r="I5266" s="127"/>
      <c r="J5266" s="750">
        <f t="shared" si="3570"/>
        <v>0</v>
      </c>
      <c r="L5266" s="1">
        <v>-7.3999999999998511E-3</v>
      </c>
      <c r="M5266" s="1">
        <v>-7.3999999999998511E-3</v>
      </c>
    </row>
    <row r="5267" spans="1:13">
      <c r="A5267" s="1320"/>
      <c r="B5267" s="1321"/>
      <c r="C5267" s="1321"/>
      <c r="D5267" s="1322"/>
      <c r="E5267" s="119" t="str">
        <f t="shared" ref="E5267:G5267" si="3624">+E1786</f>
        <v>P50 A P37</v>
      </c>
      <c r="F5267" s="637">
        <f t="shared" si="3624"/>
        <v>0</v>
      </c>
      <c r="G5267" s="128">
        <f t="shared" si="3624"/>
        <v>0.7</v>
      </c>
      <c r="H5267" s="750">
        <f t="shared" si="3565"/>
        <v>0</v>
      </c>
      <c r="I5267" s="127"/>
      <c r="J5267" s="750">
        <f t="shared" si="3570"/>
        <v>0</v>
      </c>
      <c r="L5267" s="1">
        <v>-1.6524000000000001</v>
      </c>
      <c r="M5267" s="1">
        <v>-1.6524000000000001</v>
      </c>
    </row>
    <row r="5268" spans="1:13">
      <c r="A5268" s="1320"/>
      <c r="B5268" s="1321"/>
      <c r="C5268" s="1321"/>
      <c r="D5268" s="1322"/>
      <c r="E5268" s="119" t="str">
        <f t="shared" ref="E5268:G5268" si="3625">+E1787</f>
        <v>DOMICILIARIA 1</v>
      </c>
      <c r="F5268" s="637">
        <f t="shared" si="3625"/>
        <v>6.76</v>
      </c>
      <c r="G5268" s="128">
        <f t="shared" si="3625"/>
        <v>0.7</v>
      </c>
      <c r="H5268" s="750">
        <f t="shared" si="3565"/>
        <v>0</v>
      </c>
      <c r="I5268" s="127"/>
      <c r="J5268" s="750">
        <f t="shared" si="3570"/>
        <v>0</v>
      </c>
      <c r="L5268" s="1">
        <v>-7.4899999999999745E-2</v>
      </c>
      <c r="M5268" s="1">
        <v>-7.4899999999999745E-2</v>
      </c>
    </row>
    <row r="5269" spans="1:13">
      <c r="A5269" s="1320"/>
      <c r="B5269" s="1321"/>
      <c r="C5269" s="1321"/>
      <c r="D5269" s="1322"/>
      <c r="E5269" s="119" t="str">
        <f t="shared" ref="E5269:G5269" si="3626">+E1788</f>
        <v>DOMICILIARIA 2</v>
      </c>
      <c r="F5269" s="637">
        <f t="shared" si="3626"/>
        <v>4.83</v>
      </c>
      <c r="G5269" s="128">
        <f t="shared" si="3626"/>
        <v>0.7</v>
      </c>
      <c r="H5269" s="750">
        <f t="shared" si="3565"/>
        <v>0</v>
      </c>
      <c r="I5269" s="127"/>
      <c r="J5269" s="750">
        <f t="shared" si="3570"/>
        <v>0</v>
      </c>
      <c r="L5269" s="1">
        <v>-7.4899999999999745E-2</v>
      </c>
      <c r="M5269" s="1">
        <v>-7.4899999999999745E-2</v>
      </c>
    </row>
    <row r="5270" spans="1:13">
      <c r="A5270" s="1320"/>
      <c r="B5270" s="1321"/>
      <c r="C5270" s="1321"/>
      <c r="D5270" s="1322"/>
      <c r="E5270" s="119" t="str">
        <f t="shared" ref="E5270:G5270" si="3627">+E1789</f>
        <v>DOMICILIARIA 3</v>
      </c>
      <c r="F5270" s="637">
        <f t="shared" si="3627"/>
        <v>4.4400000000000004</v>
      </c>
      <c r="G5270" s="128">
        <f t="shared" si="3627"/>
        <v>0.7</v>
      </c>
      <c r="H5270" s="750">
        <f t="shared" si="3565"/>
        <v>0</v>
      </c>
      <c r="I5270" s="127"/>
      <c r="J5270" s="750">
        <f t="shared" si="3570"/>
        <v>0</v>
      </c>
      <c r="L5270" s="1">
        <v>-7.4899999999999745E-2</v>
      </c>
      <c r="M5270" s="1">
        <v>-7.4899999999999745E-2</v>
      </c>
    </row>
    <row r="5271" spans="1:13">
      <c r="A5271" s="1320"/>
      <c r="B5271" s="1321"/>
      <c r="C5271" s="1321"/>
      <c r="D5271" s="1322"/>
      <c r="E5271" s="119" t="str">
        <f t="shared" ref="E5271:G5271" si="3628">+E1790</f>
        <v>P39 A P51</v>
      </c>
      <c r="F5271" s="637">
        <f t="shared" si="3628"/>
        <v>0</v>
      </c>
      <c r="G5271" s="128">
        <f t="shared" si="3628"/>
        <v>0</v>
      </c>
      <c r="H5271" s="750">
        <f t="shared" si="3565"/>
        <v>0</v>
      </c>
      <c r="I5271" s="127"/>
      <c r="J5271" s="750">
        <f t="shared" si="3570"/>
        <v>0</v>
      </c>
      <c r="L5271" s="1">
        <v>-1.6524000000000001</v>
      </c>
      <c r="M5271" s="1">
        <v>-1.6524000000000001</v>
      </c>
    </row>
    <row r="5272" spans="1:13">
      <c r="A5272" s="1320"/>
      <c r="B5272" s="1321"/>
      <c r="C5272" s="1321"/>
      <c r="D5272" s="1322"/>
      <c r="E5272" s="119" t="str">
        <f t="shared" ref="E5272:G5272" si="3629">+E1791</f>
        <v>DOMICILIARIA 1</v>
      </c>
      <c r="F5272" s="637">
        <f t="shared" si="3629"/>
        <v>5.49</v>
      </c>
      <c r="G5272" s="128">
        <f t="shared" si="3629"/>
        <v>0.7</v>
      </c>
      <c r="H5272" s="750">
        <f t="shared" si="3565"/>
        <v>0</v>
      </c>
      <c r="I5272" s="127"/>
      <c r="J5272" s="750">
        <f t="shared" si="3570"/>
        <v>0</v>
      </c>
      <c r="L5272" s="1">
        <v>-8.7399999999999922E-2</v>
      </c>
      <c r="M5272" s="1">
        <v>-8.7399999999999922E-2</v>
      </c>
    </row>
    <row r="5273" spans="1:13">
      <c r="A5273" s="1320"/>
      <c r="B5273" s="1321"/>
      <c r="C5273" s="1321"/>
      <c r="D5273" s="1322"/>
      <c r="E5273" s="119" t="str">
        <f t="shared" ref="E5273:G5273" si="3630">+E1792</f>
        <v>DOMICILIARIA 2</v>
      </c>
      <c r="F5273" s="637">
        <f t="shared" si="3630"/>
        <v>4.8</v>
      </c>
      <c r="G5273" s="128">
        <f t="shared" si="3630"/>
        <v>0.7</v>
      </c>
      <c r="H5273" s="750">
        <f t="shared" ref="H5273:H5336" si="3631">H1792-0.2-(6*0.0254)-H3534-H4403</f>
        <v>0</v>
      </c>
      <c r="I5273" s="127"/>
      <c r="J5273" s="750">
        <f t="shared" si="3570"/>
        <v>0</v>
      </c>
      <c r="L5273" s="1">
        <v>-8.7399999999999922E-2</v>
      </c>
      <c r="M5273" s="1">
        <v>-8.7399999999999922E-2</v>
      </c>
    </row>
    <row r="5274" spans="1:13">
      <c r="A5274" s="1320"/>
      <c r="B5274" s="1321"/>
      <c r="C5274" s="1321"/>
      <c r="D5274" s="1322"/>
      <c r="E5274" s="119" t="str">
        <f t="shared" ref="E5274:G5274" si="3632">+E1793</f>
        <v>DOMICILIARIA 3</v>
      </c>
      <c r="F5274" s="637">
        <f t="shared" si="3632"/>
        <v>5.35</v>
      </c>
      <c r="G5274" s="128">
        <f t="shared" si="3632"/>
        <v>0.7</v>
      </c>
      <c r="H5274" s="750">
        <f t="shared" si="3631"/>
        <v>0</v>
      </c>
      <c r="I5274" s="127"/>
      <c r="J5274" s="750">
        <f t="shared" si="3570"/>
        <v>0</v>
      </c>
      <c r="L5274" s="1">
        <v>-8.7399999999999922E-2</v>
      </c>
      <c r="M5274" s="1">
        <v>-8.7399999999999922E-2</v>
      </c>
    </row>
    <row r="5275" spans="1:13">
      <c r="A5275" s="1320"/>
      <c r="B5275" s="1321"/>
      <c r="C5275" s="1321"/>
      <c r="D5275" s="1322"/>
      <c r="E5275" s="119" t="str">
        <f t="shared" ref="E5275:G5275" si="3633">+E1794</f>
        <v>DOMICILIARIA 12</v>
      </c>
      <c r="F5275" s="637">
        <f t="shared" si="3633"/>
        <v>5.01</v>
      </c>
      <c r="G5275" s="128">
        <f t="shared" si="3633"/>
        <v>0.7</v>
      </c>
      <c r="H5275" s="750">
        <f t="shared" si="3631"/>
        <v>0</v>
      </c>
      <c r="I5275" s="127"/>
      <c r="J5275" s="750">
        <f t="shared" si="3570"/>
        <v>0</v>
      </c>
      <c r="L5275" s="1">
        <v>-8.7399999999999922E-2</v>
      </c>
      <c r="M5275" s="1">
        <v>-8.7399999999999922E-2</v>
      </c>
    </row>
    <row r="5276" spans="1:13">
      <c r="A5276" s="1320"/>
      <c r="B5276" s="1321"/>
      <c r="C5276" s="1321"/>
      <c r="D5276" s="1322"/>
      <c r="E5276" s="119" t="str">
        <f t="shared" ref="E5276:G5276" si="3634">+E1795</f>
        <v>DOMICILIARIA 13</v>
      </c>
      <c r="F5276" s="637">
        <f t="shared" si="3634"/>
        <v>5.41</v>
      </c>
      <c r="G5276" s="128">
        <f t="shared" si="3634"/>
        <v>0.7</v>
      </c>
      <c r="H5276" s="750">
        <f t="shared" si="3631"/>
        <v>0</v>
      </c>
      <c r="I5276" s="127"/>
      <c r="J5276" s="750">
        <f t="shared" si="3570"/>
        <v>0</v>
      </c>
      <c r="L5276" s="1">
        <v>-8.7399999999999922E-2</v>
      </c>
      <c r="M5276" s="1">
        <v>-8.7399999999999922E-2</v>
      </c>
    </row>
    <row r="5277" spans="1:13">
      <c r="A5277" s="1320"/>
      <c r="B5277" s="1321"/>
      <c r="C5277" s="1321"/>
      <c r="D5277" s="1322"/>
      <c r="E5277" s="119" t="str">
        <f t="shared" ref="E5277:G5277" si="3635">+E1796</f>
        <v>DOMICILIARIA 14</v>
      </c>
      <c r="F5277" s="637">
        <f t="shared" si="3635"/>
        <v>4.96</v>
      </c>
      <c r="G5277" s="128">
        <f t="shared" si="3635"/>
        <v>0.7</v>
      </c>
      <c r="H5277" s="750">
        <f t="shared" si="3631"/>
        <v>0</v>
      </c>
      <c r="I5277" s="127"/>
      <c r="J5277" s="750">
        <f t="shared" ref="J5277:J5340" si="3636">+F5277*G5277*H5277</f>
        <v>0</v>
      </c>
      <c r="L5277" s="1">
        <v>-8.7399999999999922E-2</v>
      </c>
      <c r="M5277" s="1">
        <v>-8.7399999999999922E-2</v>
      </c>
    </row>
    <row r="5278" spans="1:13">
      <c r="A5278" s="1320"/>
      <c r="B5278" s="1321"/>
      <c r="C5278" s="1321"/>
      <c r="D5278" s="1322"/>
      <c r="E5278" s="119" t="str">
        <f t="shared" ref="E5278:G5278" si="3637">+E1797</f>
        <v>P51 A P29</v>
      </c>
      <c r="F5278" s="637">
        <f t="shared" si="3637"/>
        <v>0</v>
      </c>
      <c r="G5278" s="128">
        <f t="shared" si="3637"/>
        <v>0</v>
      </c>
      <c r="H5278" s="750">
        <f t="shared" si="3631"/>
        <v>0</v>
      </c>
      <c r="I5278" s="127"/>
      <c r="J5278" s="750">
        <f t="shared" si="3636"/>
        <v>0</v>
      </c>
      <c r="L5278" s="1">
        <v>-1.6524000000000001</v>
      </c>
      <c r="M5278" s="1">
        <v>-1.6524000000000001</v>
      </c>
    </row>
    <row r="5279" spans="1:13">
      <c r="A5279" s="1320"/>
      <c r="B5279" s="1321"/>
      <c r="C5279" s="1321"/>
      <c r="D5279" s="1322"/>
      <c r="E5279" s="119" t="str">
        <f t="shared" ref="E5279:G5279" si="3638">+E1798</f>
        <v>DOMICILIARIA 1</v>
      </c>
      <c r="F5279" s="637">
        <f t="shared" si="3638"/>
        <v>4.67</v>
      </c>
      <c r="G5279" s="128">
        <f t="shared" si="3638"/>
        <v>0.7</v>
      </c>
      <c r="H5279" s="750">
        <f t="shared" si="3631"/>
        <v>0.22260000000000013</v>
      </c>
      <c r="I5279" s="127"/>
      <c r="J5279" s="750">
        <f t="shared" si="3636"/>
        <v>0.72767940000000031</v>
      </c>
      <c r="L5279" s="1">
        <v>0.22260000000000013</v>
      </c>
    </row>
    <row r="5280" spans="1:13">
      <c r="A5280" s="1320"/>
      <c r="B5280" s="1321"/>
      <c r="C5280" s="1321"/>
      <c r="D5280" s="1322"/>
      <c r="E5280" s="119" t="str">
        <f t="shared" ref="E5280:G5280" si="3639">+E1799</f>
        <v>DOMICILIARIA 2</v>
      </c>
      <c r="F5280" s="637">
        <f t="shared" si="3639"/>
        <v>4.28</v>
      </c>
      <c r="G5280" s="128">
        <f t="shared" si="3639"/>
        <v>0.7</v>
      </c>
      <c r="H5280" s="750">
        <f t="shared" si="3631"/>
        <v>0.22260000000000013</v>
      </c>
      <c r="I5280" s="127"/>
      <c r="J5280" s="750">
        <f t="shared" si="3636"/>
        <v>0.66690960000000044</v>
      </c>
      <c r="L5280" s="1">
        <v>0.22260000000000013</v>
      </c>
    </row>
    <row r="5281" spans="1:13">
      <c r="A5281" s="1320"/>
      <c r="B5281" s="1321"/>
      <c r="C5281" s="1321"/>
      <c r="D5281" s="1322"/>
      <c r="E5281" s="119" t="str">
        <f t="shared" ref="E5281:G5281" si="3640">+E1800</f>
        <v>DOMICILIARIA 3</v>
      </c>
      <c r="F5281" s="637">
        <f t="shared" si="3640"/>
        <v>5.49</v>
      </c>
      <c r="G5281" s="128">
        <f t="shared" si="3640"/>
        <v>0.7</v>
      </c>
      <c r="H5281" s="750">
        <f t="shared" si="3631"/>
        <v>0.22260000000000013</v>
      </c>
      <c r="I5281" s="127"/>
      <c r="J5281" s="750">
        <f t="shared" si="3636"/>
        <v>0.85545180000000054</v>
      </c>
      <c r="L5281" s="1">
        <v>0.22260000000000013</v>
      </c>
    </row>
    <row r="5282" spans="1:13">
      <c r="A5282" s="1320"/>
      <c r="B5282" s="1321"/>
      <c r="C5282" s="1321"/>
      <c r="D5282" s="1322"/>
      <c r="E5282" s="119" t="str">
        <f t="shared" ref="E5282:G5282" si="3641">+E1801</f>
        <v>DOMICILIARIA 4</v>
      </c>
      <c r="F5282" s="637">
        <f t="shared" si="3641"/>
        <v>4.29</v>
      </c>
      <c r="G5282" s="128">
        <f t="shared" si="3641"/>
        <v>0.7</v>
      </c>
      <c r="H5282" s="750">
        <f t="shared" si="3631"/>
        <v>0.22260000000000013</v>
      </c>
      <c r="I5282" s="127"/>
      <c r="J5282" s="750">
        <f t="shared" si="3636"/>
        <v>0.66846780000000028</v>
      </c>
      <c r="L5282" s="1">
        <v>0.22260000000000013</v>
      </c>
    </row>
    <row r="5283" spans="1:13">
      <c r="A5283" s="1320"/>
      <c r="B5283" s="1321"/>
      <c r="C5283" s="1321"/>
      <c r="D5283" s="1322"/>
      <c r="E5283" s="119" t="str">
        <f t="shared" ref="E5283:G5283" si="3642">+E1802</f>
        <v>DOMICILIARIA 5</v>
      </c>
      <c r="F5283" s="637">
        <f t="shared" si="3642"/>
        <v>5.17</v>
      </c>
      <c r="G5283" s="128">
        <f t="shared" si="3642"/>
        <v>0.7</v>
      </c>
      <c r="H5283" s="750">
        <f t="shared" si="3631"/>
        <v>0.22260000000000013</v>
      </c>
      <c r="I5283" s="127"/>
      <c r="J5283" s="750">
        <f t="shared" si="3636"/>
        <v>0.80558940000000046</v>
      </c>
      <c r="L5283" s="1">
        <v>0.22260000000000013</v>
      </c>
    </row>
    <row r="5284" spans="1:13">
      <c r="A5284" s="1320"/>
      <c r="B5284" s="1321"/>
      <c r="C5284" s="1321"/>
      <c r="D5284" s="1322"/>
      <c r="E5284" s="119" t="str">
        <f t="shared" ref="E5284:G5284" si="3643">+E1803</f>
        <v>DOMICILIARIA 6</v>
      </c>
      <c r="F5284" s="637">
        <f t="shared" si="3643"/>
        <v>4.42</v>
      </c>
      <c r="G5284" s="128">
        <f t="shared" si="3643"/>
        <v>0.7</v>
      </c>
      <c r="H5284" s="750">
        <f t="shared" si="3631"/>
        <v>0.22260000000000013</v>
      </c>
      <c r="I5284" s="127"/>
      <c r="J5284" s="750">
        <f t="shared" si="3636"/>
        <v>0.68872440000000035</v>
      </c>
      <c r="L5284" s="1">
        <v>0.22260000000000013</v>
      </c>
    </row>
    <row r="5285" spans="1:13">
      <c r="A5285" s="1320"/>
      <c r="B5285" s="1321"/>
      <c r="C5285" s="1321"/>
      <c r="D5285" s="1322"/>
      <c r="E5285" s="119" t="str">
        <f t="shared" ref="E5285:G5285" si="3644">+E1804</f>
        <v>P29 A P20</v>
      </c>
      <c r="F5285" s="637">
        <f t="shared" si="3644"/>
        <v>0</v>
      </c>
      <c r="G5285" s="128">
        <f t="shared" si="3644"/>
        <v>0</v>
      </c>
      <c r="H5285" s="750">
        <f t="shared" si="3631"/>
        <v>0</v>
      </c>
      <c r="I5285" s="127"/>
      <c r="J5285" s="750">
        <f t="shared" si="3636"/>
        <v>0</v>
      </c>
      <c r="L5285" s="1">
        <v>-1.6524000000000001</v>
      </c>
      <c r="M5285" s="1">
        <v>-1.6524000000000001</v>
      </c>
    </row>
    <row r="5286" spans="1:13">
      <c r="A5286" s="1320"/>
      <c r="B5286" s="1321"/>
      <c r="C5286" s="1321"/>
      <c r="D5286" s="1322"/>
      <c r="E5286" s="119" t="str">
        <f t="shared" ref="E5286:G5286" si="3645">+E1805</f>
        <v>DOMICILIARIA 1</v>
      </c>
      <c r="F5286" s="637">
        <f t="shared" si="3645"/>
        <v>6.4</v>
      </c>
      <c r="G5286" s="128">
        <f t="shared" si="3645"/>
        <v>0.7</v>
      </c>
      <c r="H5286" s="750">
        <f t="shared" si="3631"/>
        <v>7.260000000000022E-2</v>
      </c>
      <c r="I5286" s="127"/>
      <c r="J5286" s="750">
        <f t="shared" si="3636"/>
        <v>0.32524800000000093</v>
      </c>
      <c r="L5286" s="1">
        <v>7.260000000000022E-2</v>
      </c>
    </row>
    <row r="5287" spans="1:13">
      <c r="A5287" s="1320"/>
      <c r="B5287" s="1321"/>
      <c r="C5287" s="1321"/>
      <c r="D5287" s="1322"/>
      <c r="E5287" s="119" t="str">
        <f t="shared" ref="E5287:G5287" si="3646">+E1806</f>
        <v>DOMICILIARIA 2</v>
      </c>
      <c r="F5287" s="637">
        <f t="shared" si="3646"/>
        <v>6.11</v>
      </c>
      <c r="G5287" s="128">
        <f t="shared" si="3646"/>
        <v>0.7</v>
      </c>
      <c r="H5287" s="750">
        <f t="shared" si="3631"/>
        <v>7.260000000000022E-2</v>
      </c>
      <c r="I5287" s="127"/>
      <c r="J5287" s="750">
        <f t="shared" si="3636"/>
        <v>0.31051020000000096</v>
      </c>
      <c r="L5287" s="1">
        <v>7.260000000000022E-2</v>
      </c>
    </row>
    <row r="5288" spans="1:13">
      <c r="A5288" s="1320"/>
      <c r="B5288" s="1321"/>
      <c r="C5288" s="1321"/>
      <c r="D5288" s="1322"/>
      <c r="E5288" s="119" t="str">
        <f t="shared" ref="E5288:G5288" si="3647">+E1807</f>
        <v>DOMICILIARIA 3</v>
      </c>
      <c r="F5288" s="637">
        <f t="shared" si="3647"/>
        <v>6.19</v>
      </c>
      <c r="G5288" s="128">
        <f t="shared" si="3647"/>
        <v>0.7</v>
      </c>
      <c r="H5288" s="750">
        <f t="shared" si="3631"/>
        <v>7.260000000000022E-2</v>
      </c>
      <c r="I5288" s="127"/>
      <c r="J5288" s="750">
        <f t="shared" si="3636"/>
        <v>0.31457580000000096</v>
      </c>
      <c r="L5288" s="1">
        <v>7.260000000000022E-2</v>
      </c>
    </row>
    <row r="5289" spans="1:13">
      <c r="A5289" s="1320"/>
      <c r="B5289" s="1321"/>
      <c r="C5289" s="1321"/>
      <c r="D5289" s="1322"/>
      <c r="E5289" s="119" t="str">
        <f t="shared" ref="E5289:G5289" si="3648">+E1808</f>
        <v>DOMICILIARIA 4</v>
      </c>
      <c r="F5289" s="637">
        <f t="shared" si="3648"/>
        <v>5.63</v>
      </c>
      <c r="G5289" s="128">
        <f t="shared" si="3648"/>
        <v>0.7</v>
      </c>
      <c r="H5289" s="750">
        <f t="shared" si="3631"/>
        <v>7.260000000000022E-2</v>
      </c>
      <c r="I5289" s="127"/>
      <c r="J5289" s="750">
        <f t="shared" si="3636"/>
        <v>0.28611660000000083</v>
      </c>
      <c r="L5289" s="1">
        <v>7.260000000000022E-2</v>
      </c>
    </row>
    <row r="5290" spans="1:13">
      <c r="A5290" s="1320"/>
      <c r="B5290" s="1321"/>
      <c r="C5290" s="1321"/>
      <c r="D5290" s="1322"/>
      <c r="E5290" s="119" t="str">
        <f t="shared" ref="E5290:G5290" si="3649">+E1809</f>
        <v>P20 A P52</v>
      </c>
      <c r="F5290" s="637">
        <f t="shared" si="3649"/>
        <v>0</v>
      </c>
      <c r="G5290" s="128">
        <f t="shared" si="3649"/>
        <v>0</v>
      </c>
      <c r="H5290" s="750">
        <f t="shared" si="3631"/>
        <v>0</v>
      </c>
      <c r="I5290" s="127"/>
      <c r="J5290" s="750">
        <f t="shared" si="3636"/>
        <v>0</v>
      </c>
      <c r="L5290" s="1">
        <v>-1.6524000000000001</v>
      </c>
      <c r="M5290" s="1">
        <v>-1.6524000000000001</v>
      </c>
    </row>
    <row r="5291" spans="1:13">
      <c r="A5291" s="1320"/>
      <c r="B5291" s="1321"/>
      <c r="C5291" s="1321"/>
      <c r="D5291" s="1322"/>
      <c r="E5291" s="119" t="str">
        <f t="shared" ref="E5291:G5291" si="3650">+E1810</f>
        <v>DOMICILIARIA 1</v>
      </c>
      <c r="F5291" s="637">
        <f t="shared" si="3650"/>
        <v>3.9</v>
      </c>
      <c r="G5291" s="128">
        <f t="shared" si="3650"/>
        <v>0.7</v>
      </c>
      <c r="H5291" s="750">
        <f t="shared" si="3631"/>
        <v>4.5100000000000362E-2</v>
      </c>
      <c r="I5291" s="127"/>
      <c r="J5291" s="750">
        <f t="shared" si="3636"/>
        <v>0.12312300000000098</v>
      </c>
      <c r="L5291" s="1">
        <v>4.5100000000000362E-2</v>
      </c>
    </row>
    <row r="5292" spans="1:13">
      <c r="A5292" s="1320"/>
      <c r="B5292" s="1321"/>
      <c r="C5292" s="1321"/>
      <c r="D5292" s="1322"/>
      <c r="E5292" s="119" t="str">
        <f t="shared" ref="E5292:G5292" si="3651">+E1811</f>
        <v>DOMICILIARIA 2</v>
      </c>
      <c r="F5292" s="637">
        <f t="shared" si="3651"/>
        <v>3.78</v>
      </c>
      <c r="G5292" s="128">
        <f t="shared" si="3651"/>
        <v>0.7</v>
      </c>
      <c r="H5292" s="750">
        <f t="shared" si="3631"/>
        <v>4.5100000000000362E-2</v>
      </c>
      <c r="I5292" s="127"/>
      <c r="J5292" s="750">
        <f t="shared" si="3636"/>
        <v>0.11933460000000096</v>
      </c>
      <c r="L5292" s="1">
        <v>4.5100000000000362E-2</v>
      </c>
    </row>
    <row r="5293" spans="1:13">
      <c r="A5293" s="1320"/>
      <c r="B5293" s="1321"/>
      <c r="C5293" s="1321"/>
      <c r="D5293" s="1322"/>
      <c r="E5293" s="119" t="str">
        <f t="shared" ref="E5293:G5293" si="3652">+E1812</f>
        <v>DOMICILIARIA 3</v>
      </c>
      <c r="F5293" s="637">
        <f t="shared" si="3652"/>
        <v>4.2300000000000004</v>
      </c>
      <c r="G5293" s="128">
        <f t="shared" si="3652"/>
        <v>0.7</v>
      </c>
      <c r="H5293" s="750">
        <f t="shared" si="3631"/>
        <v>4.5100000000000362E-2</v>
      </c>
      <c r="I5293" s="127"/>
      <c r="J5293" s="750">
        <f t="shared" si="3636"/>
        <v>0.13354110000000108</v>
      </c>
      <c r="L5293" s="1">
        <v>4.5100000000000362E-2</v>
      </c>
    </row>
    <row r="5294" spans="1:13">
      <c r="A5294" s="1320"/>
      <c r="B5294" s="1321"/>
      <c r="C5294" s="1321"/>
      <c r="D5294" s="1322"/>
      <c r="E5294" s="119" t="str">
        <f t="shared" ref="E5294:G5294" si="3653">+E1813</f>
        <v>DOMICILIARIA 4</v>
      </c>
      <c r="F5294" s="637">
        <f t="shared" si="3653"/>
        <v>4.05</v>
      </c>
      <c r="G5294" s="128">
        <f t="shared" si="3653"/>
        <v>0.7</v>
      </c>
      <c r="H5294" s="750">
        <f t="shared" si="3631"/>
        <v>4.5100000000000362E-2</v>
      </c>
      <c r="I5294" s="127"/>
      <c r="J5294" s="750">
        <f t="shared" si="3636"/>
        <v>0.12785850000000101</v>
      </c>
      <c r="L5294" s="1">
        <v>4.5100000000000362E-2</v>
      </c>
    </row>
    <row r="5295" spans="1:13">
      <c r="A5295" s="1320"/>
      <c r="B5295" s="1321"/>
      <c r="C5295" s="1321"/>
      <c r="D5295" s="1322"/>
      <c r="E5295" s="119" t="str">
        <f t="shared" ref="E5295:G5295" si="3654">+E1814</f>
        <v>DOMICILIARIA 5</v>
      </c>
      <c r="F5295" s="637">
        <f t="shared" si="3654"/>
        <v>15.63</v>
      </c>
      <c r="G5295" s="128">
        <f t="shared" si="3654"/>
        <v>0.7</v>
      </c>
      <c r="H5295" s="750">
        <f t="shared" si="3631"/>
        <v>4.5100000000000362E-2</v>
      </c>
      <c r="I5295" s="127"/>
      <c r="J5295" s="750">
        <f t="shared" si="3636"/>
        <v>0.49343910000000402</v>
      </c>
      <c r="L5295" s="1">
        <v>4.5100000000000362E-2</v>
      </c>
    </row>
    <row r="5296" spans="1:13">
      <c r="A5296" s="1320"/>
      <c r="B5296" s="1321"/>
      <c r="C5296" s="1321"/>
      <c r="D5296" s="1322"/>
      <c r="E5296" s="119" t="str">
        <f t="shared" ref="E5296:G5296" si="3655">+E1815</f>
        <v>DOMICILIARIA 6</v>
      </c>
      <c r="F5296" s="637">
        <f t="shared" si="3655"/>
        <v>5.92</v>
      </c>
      <c r="G5296" s="128">
        <f t="shared" si="3655"/>
        <v>0.7</v>
      </c>
      <c r="H5296" s="750">
        <f t="shared" si="3631"/>
        <v>4.5100000000000362E-2</v>
      </c>
      <c r="I5296" s="127"/>
      <c r="J5296" s="750">
        <f t="shared" si="3636"/>
        <v>0.18689440000000151</v>
      </c>
      <c r="L5296" s="1">
        <v>4.5100000000000362E-2</v>
      </c>
    </row>
    <row r="5297" spans="1:13">
      <c r="A5297" s="1320"/>
      <c r="B5297" s="1321"/>
      <c r="C5297" s="1321"/>
      <c r="D5297" s="1322"/>
      <c r="E5297" s="119" t="str">
        <f t="shared" ref="E5297:G5297" si="3656">+E1816</f>
        <v>DOMICILIARIA 7</v>
      </c>
      <c r="F5297" s="637">
        <f t="shared" si="3656"/>
        <v>6.31</v>
      </c>
      <c r="G5297" s="128">
        <f t="shared" si="3656"/>
        <v>0.7</v>
      </c>
      <c r="H5297" s="750">
        <f t="shared" si="3631"/>
        <v>4.5100000000000362E-2</v>
      </c>
      <c r="I5297" s="127"/>
      <c r="J5297" s="750">
        <f t="shared" si="3636"/>
        <v>0.1992067000000016</v>
      </c>
      <c r="L5297" s="1">
        <v>4.5100000000000362E-2</v>
      </c>
    </row>
    <row r="5298" spans="1:13">
      <c r="A5298" s="1320"/>
      <c r="B5298" s="1321"/>
      <c r="C5298" s="1321"/>
      <c r="D5298" s="1322"/>
      <c r="E5298" s="119" t="str">
        <f t="shared" ref="E5298:G5298" si="3657">+E1817</f>
        <v>DOMICILIARIA 8</v>
      </c>
      <c r="F5298" s="637">
        <f t="shared" si="3657"/>
        <v>5.73</v>
      </c>
      <c r="G5298" s="128">
        <f t="shared" si="3657"/>
        <v>0.7</v>
      </c>
      <c r="H5298" s="750">
        <f t="shared" si="3631"/>
        <v>4.5100000000000362E-2</v>
      </c>
      <c r="I5298" s="127"/>
      <c r="J5298" s="750">
        <f t="shared" si="3636"/>
        <v>0.18089610000000145</v>
      </c>
      <c r="L5298" s="1">
        <v>4.5100000000000362E-2</v>
      </c>
    </row>
    <row r="5299" spans="1:13">
      <c r="A5299" s="1320"/>
      <c r="B5299" s="1321"/>
      <c r="C5299" s="1321"/>
      <c r="D5299" s="1322"/>
      <c r="E5299" s="119" t="str">
        <f t="shared" ref="E5299:G5299" si="3658">+E1818</f>
        <v>DOMICILIARIA 9</v>
      </c>
      <c r="F5299" s="637">
        <f t="shared" si="3658"/>
        <v>5.09</v>
      </c>
      <c r="G5299" s="128">
        <f t="shared" si="3658"/>
        <v>0.7</v>
      </c>
      <c r="H5299" s="750">
        <f t="shared" si="3631"/>
        <v>4.5100000000000362E-2</v>
      </c>
      <c r="I5299" s="127"/>
      <c r="J5299" s="750">
        <f t="shared" si="3636"/>
        <v>0.16069130000000129</v>
      </c>
      <c r="L5299" s="1">
        <v>4.5100000000000362E-2</v>
      </c>
    </row>
    <row r="5300" spans="1:13">
      <c r="A5300" s="1320"/>
      <c r="B5300" s="1321"/>
      <c r="C5300" s="1321"/>
      <c r="D5300" s="1322"/>
      <c r="E5300" s="119" t="str">
        <f t="shared" ref="E5300:G5300" si="3659">+E1819</f>
        <v>P52 A P13</v>
      </c>
      <c r="F5300" s="637">
        <f t="shared" si="3659"/>
        <v>0</v>
      </c>
      <c r="G5300" s="128">
        <f t="shared" si="3659"/>
        <v>0</v>
      </c>
      <c r="H5300" s="750">
        <f t="shared" si="3631"/>
        <v>0</v>
      </c>
      <c r="I5300" s="127"/>
      <c r="J5300" s="750">
        <f t="shared" si="3636"/>
        <v>0</v>
      </c>
      <c r="L5300" s="1">
        <v>-1.6524000000000001</v>
      </c>
      <c r="M5300" s="1">
        <v>-1.6524000000000001</v>
      </c>
    </row>
    <row r="5301" spans="1:13">
      <c r="A5301" s="1320"/>
      <c r="B5301" s="1321"/>
      <c r="C5301" s="1321"/>
      <c r="D5301" s="1322"/>
      <c r="E5301" s="119" t="str">
        <f t="shared" ref="E5301:G5301" si="3660">+E1820</f>
        <v>DOMICILIARIA 1</v>
      </c>
      <c r="F5301" s="637">
        <f t="shared" si="3660"/>
        <v>10</v>
      </c>
      <c r="G5301" s="128">
        <f t="shared" si="3660"/>
        <v>0.6</v>
      </c>
      <c r="H5301" s="750">
        <f t="shared" si="3631"/>
        <v>0</v>
      </c>
      <c r="I5301" s="127"/>
      <c r="J5301" s="750">
        <f t="shared" si="3636"/>
        <v>0</v>
      </c>
      <c r="L5301" s="1">
        <v>-0.10489999999999955</v>
      </c>
      <c r="M5301" s="1">
        <v>-0.10489999999999955</v>
      </c>
    </row>
    <row r="5302" spans="1:13">
      <c r="A5302" s="1320"/>
      <c r="B5302" s="1321"/>
      <c r="C5302" s="1321"/>
      <c r="D5302" s="1322"/>
      <c r="E5302" s="119" t="str">
        <f t="shared" ref="E5302:G5302" si="3661">+E1821</f>
        <v>DOMICILIARIA 2</v>
      </c>
      <c r="F5302" s="637">
        <f t="shared" si="3661"/>
        <v>5.12</v>
      </c>
      <c r="G5302" s="128">
        <f t="shared" si="3661"/>
        <v>0.6</v>
      </c>
      <c r="H5302" s="750">
        <f t="shared" si="3631"/>
        <v>0</v>
      </c>
      <c r="I5302" s="127"/>
      <c r="J5302" s="750">
        <f t="shared" si="3636"/>
        <v>0</v>
      </c>
      <c r="L5302" s="1">
        <v>-0.10489999999999955</v>
      </c>
      <c r="M5302" s="1">
        <v>-0.10489999999999955</v>
      </c>
    </row>
    <row r="5303" spans="1:13">
      <c r="A5303" s="1320"/>
      <c r="B5303" s="1321"/>
      <c r="C5303" s="1321"/>
      <c r="D5303" s="1322"/>
      <c r="E5303" s="119" t="str">
        <f t="shared" ref="E5303:G5303" si="3662">+E1822</f>
        <v>DOMICILIARIA 3</v>
      </c>
      <c r="F5303" s="637">
        <f t="shared" si="3662"/>
        <v>5.77</v>
      </c>
      <c r="G5303" s="128">
        <f t="shared" si="3662"/>
        <v>0.6</v>
      </c>
      <c r="H5303" s="750">
        <f t="shared" si="3631"/>
        <v>0</v>
      </c>
      <c r="I5303" s="127"/>
      <c r="J5303" s="750">
        <f t="shared" si="3636"/>
        <v>0</v>
      </c>
      <c r="L5303" s="1">
        <v>-0.10489999999999955</v>
      </c>
      <c r="M5303" s="1">
        <v>-0.10489999999999955</v>
      </c>
    </row>
    <row r="5304" spans="1:13">
      <c r="A5304" s="1320"/>
      <c r="B5304" s="1321"/>
      <c r="C5304" s="1321"/>
      <c r="D5304" s="1322"/>
      <c r="E5304" s="119" t="str">
        <f t="shared" ref="E5304:G5304" si="3663">+E1823</f>
        <v>P13 A P53</v>
      </c>
      <c r="F5304" s="637">
        <f t="shared" si="3663"/>
        <v>0</v>
      </c>
      <c r="G5304" s="128">
        <f t="shared" si="3663"/>
        <v>0</v>
      </c>
      <c r="H5304" s="750">
        <f t="shared" si="3631"/>
        <v>0</v>
      </c>
      <c r="I5304" s="127"/>
      <c r="J5304" s="750">
        <f t="shared" si="3636"/>
        <v>0</v>
      </c>
      <c r="L5304" s="1">
        <v>-1.6524000000000001</v>
      </c>
      <c r="M5304" s="1">
        <v>-1.6524000000000001</v>
      </c>
    </row>
    <row r="5305" spans="1:13">
      <c r="A5305" s="1320"/>
      <c r="B5305" s="1321"/>
      <c r="C5305" s="1321"/>
      <c r="D5305" s="1322"/>
      <c r="E5305" s="119" t="str">
        <f t="shared" ref="E5305:G5305" si="3664">+E1824</f>
        <v>DOMICILIARIA 1</v>
      </c>
      <c r="F5305" s="637">
        <f t="shared" si="3664"/>
        <v>4.87</v>
      </c>
      <c r="G5305" s="128">
        <f t="shared" si="3664"/>
        <v>0.7</v>
      </c>
      <c r="H5305" s="750">
        <f t="shared" si="3631"/>
        <v>0</v>
      </c>
      <c r="I5305" s="127"/>
      <c r="J5305" s="750">
        <f t="shared" si="3636"/>
        <v>0</v>
      </c>
      <c r="L5305" s="1">
        <v>-7.7399999999999691E-2</v>
      </c>
      <c r="M5305" s="1">
        <v>-7.7399999999999691E-2</v>
      </c>
    </row>
    <row r="5306" spans="1:13">
      <c r="A5306" s="1320"/>
      <c r="B5306" s="1321"/>
      <c r="C5306" s="1321"/>
      <c r="D5306" s="1322"/>
      <c r="E5306" s="119" t="str">
        <f t="shared" ref="E5306:G5306" si="3665">+E1825</f>
        <v>DOMICILIARIA 2</v>
      </c>
      <c r="F5306" s="637">
        <f t="shared" si="3665"/>
        <v>6.32</v>
      </c>
      <c r="G5306" s="128">
        <f t="shared" si="3665"/>
        <v>0.7</v>
      </c>
      <c r="H5306" s="750">
        <f t="shared" si="3631"/>
        <v>0</v>
      </c>
      <c r="I5306" s="127"/>
      <c r="J5306" s="750">
        <f t="shared" si="3636"/>
        <v>0</v>
      </c>
      <c r="L5306" s="1">
        <v>-7.7399999999999691E-2</v>
      </c>
      <c r="M5306" s="1">
        <v>-7.7399999999999691E-2</v>
      </c>
    </row>
    <row r="5307" spans="1:13">
      <c r="A5307" s="1320"/>
      <c r="B5307" s="1321"/>
      <c r="C5307" s="1321"/>
      <c r="D5307" s="1322"/>
      <c r="E5307" s="119" t="str">
        <f t="shared" ref="E5307:G5307" si="3666">+E1826</f>
        <v>DOMICILIARIA 3</v>
      </c>
      <c r="F5307" s="637">
        <f t="shared" si="3666"/>
        <v>5.18</v>
      </c>
      <c r="G5307" s="128">
        <f t="shared" si="3666"/>
        <v>0.7</v>
      </c>
      <c r="H5307" s="750">
        <f t="shared" si="3631"/>
        <v>0</v>
      </c>
      <c r="I5307" s="127"/>
      <c r="J5307" s="750">
        <f t="shared" si="3636"/>
        <v>0</v>
      </c>
      <c r="L5307" s="1">
        <v>-7.7399999999999691E-2</v>
      </c>
      <c r="M5307" s="1">
        <v>-7.7399999999999691E-2</v>
      </c>
    </row>
    <row r="5308" spans="1:13">
      <c r="A5308" s="1320"/>
      <c r="B5308" s="1321"/>
      <c r="C5308" s="1321"/>
      <c r="D5308" s="1322"/>
      <c r="E5308" s="119" t="str">
        <f t="shared" ref="E5308:G5308" si="3667">+E1827</f>
        <v>DOMICILIARIA 4</v>
      </c>
      <c r="F5308" s="637">
        <f t="shared" si="3667"/>
        <v>6.43</v>
      </c>
      <c r="G5308" s="128">
        <f t="shared" si="3667"/>
        <v>0.7</v>
      </c>
      <c r="H5308" s="750">
        <f t="shared" si="3631"/>
        <v>0</v>
      </c>
      <c r="I5308" s="127"/>
      <c r="J5308" s="750">
        <f t="shared" si="3636"/>
        <v>0</v>
      </c>
      <c r="L5308" s="1">
        <v>-7.7399999999999691E-2</v>
      </c>
      <c r="M5308" s="1">
        <v>-7.7399999999999691E-2</v>
      </c>
    </row>
    <row r="5309" spans="1:13">
      <c r="A5309" s="1320"/>
      <c r="B5309" s="1321"/>
      <c r="C5309" s="1321"/>
      <c r="D5309" s="1322"/>
      <c r="E5309" s="119" t="str">
        <f t="shared" ref="E5309:G5309" si="3668">+E1828</f>
        <v>DOMICILIARIA 5</v>
      </c>
      <c r="F5309" s="637">
        <f t="shared" si="3668"/>
        <v>6.4</v>
      </c>
      <c r="G5309" s="128">
        <f t="shared" si="3668"/>
        <v>0.7</v>
      </c>
      <c r="H5309" s="750">
        <f t="shared" si="3631"/>
        <v>0</v>
      </c>
      <c r="I5309" s="127"/>
      <c r="J5309" s="750">
        <f t="shared" si="3636"/>
        <v>0</v>
      </c>
      <c r="L5309" s="1">
        <v>-7.7399999999999691E-2</v>
      </c>
      <c r="M5309" s="1">
        <v>-7.7399999999999691E-2</v>
      </c>
    </row>
    <row r="5310" spans="1:13">
      <c r="A5310" s="1320"/>
      <c r="B5310" s="1321"/>
      <c r="C5310" s="1321"/>
      <c r="D5310" s="1322"/>
      <c r="E5310" s="119" t="str">
        <f t="shared" ref="E5310:G5310" si="3669">+E1829</f>
        <v>DOMICILIARIA 6</v>
      </c>
      <c r="F5310" s="637">
        <f t="shared" si="3669"/>
        <v>5.2</v>
      </c>
      <c r="G5310" s="128">
        <f t="shared" si="3669"/>
        <v>0.7</v>
      </c>
      <c r="H5310" s="750">
        <f t="shared" si="3631"/>
        <v>0</v>
      </c>
      <c r="I5310" s="127"/>
      <c r="J5310" s="750">
        <f t="shared" si="3636"/>
        <v>0</v>
      </c>
      <c r="L5310" s="1">
        <v>-7.7399999999999691E-2</v>
      </c>
      <c r="M5310" s="1">
        <v>-7.7399999999999691E-2</v>
      </c>
    </row>
    <row r="5311" spans="1:13">
      <c r="A5311" s="1320"/>
      <c r="B5311" s="1321"/>
      <c r="C5311" s="1321"/>
      <c r="D5311" s="1322"/>
      <c r="E5311" s="119" t="str">
        <f t="shared" ref="E5311:G5311" si="3670">+E1830</f>
        <v>DOMICILIARIA 7</v>
      </c>
      <c r="F5311" s="637">
        <f t="shared" si="3670"/>
        <v>6.24</v>
      </c>
      <c r="G5311" s="128">
        <f t="shared" si="3670"/>
        <v>0.7</v>
      </c>
      <c r="H5311" s="750">
        <f t="shared" si="3631"/>
        <v>0</v>
      </c>
      <c r="I5311" s="127"/>
      <c r="J5311" s="750">
        <f t="shared" si="3636"/>
        <v>0</v>
      </c>
      <c r="L5311" s="1">
        <v>-7.7399999999999691E-2</v>
      </c>
      <c r="M5311" s="1">
        <v>-7.7399999999999691E-2</v>
      </c>
    </row>
    <row r="5312" spans="1:13">
      <c r="A5312" s="1320"/>
      <c r="B5312" s="1321"/>
      <c r="C5312" s="1321"/>
      <c r="D5312" s="1322"/>
      <c r="E5312" s="119" t="str">
        <f t="shared" ref="E5312:G5312" si="3671">+E1831</f>
        <v>DOMICILIARIA 8</v>
      </c>
      <c r="F5312" s="637">
        <f t="shared" si="3671"/>
        <v>4.83</v>
      </c>
      <c r="G5312" s="128">
        <f t="shared" si="3671"/>
        <v>0.7</v>
      </c>
      <c r="H5312" s="750">
        <f t="shared" si="3631"/>
        <v>0</v>
      </c>
      <c r="I5312" s="127"/>
      <c r="J5312" s="750">
        <f t="shared" si="3636"/>
        <v>0</v>
      </c>
      <c r="L5312" s="1">
        <v>-7.7399999999999691E-2</v>
      </c>
      <c r="M5312" s="1">
        <v>-7.7399999999999691E-2</v>
      </c>
    </row>
    <row r="5313" spans="1:13">
      <c r="A5313" s="1320"/>
      <c r="B5313" s="1321"/>
      <c r="C5313" s="1321"/>
      <c r="D5313" s="1322"/>
      <c r="E5313" s="119" t="str">
        <f t="shared" ref="E5313:G5313" si="3672">+E1832</f>
        <v>DOMICILIARIA 9</v>
      </c>
      <c r="F5313" s="637">
        <f t="shared" si="3672"/>
        <v>5.32</v>
      </c>
      <c r="G5313" s="128">
        <f t="shared" si="3672"/>
        <v>0.7</v>
      </c>
      <c r="H5313" s="750">
        <f t="shared" si="3631"/>
        <v>0</v>
      </c>
      <c r="I5313" s="127"/>
      <c r="J5313" s="750">
        <f t="shared" si="3636"/>
        <v>0</v>
      </c>
      <c r="L5313" s="1">
        <v>-7.7399999999999691E-2</v>
      </c>
      <c r="M5313" s="1">
        <v>-7.7399999999999691E-2</v>
      </c>
    </row>
    <row r="5314" spans="1:13">
      <c r="A5314" s="1320"/>
      <c r="B5314" s="1321"/>
      <c r="C5314" s="1321"/>
      <c r="D5314" s="1322"/>
      <c r="E5314" s="119" t="str">
        <f t="shared" ref="E5314:G5314" si="3673">+E1833</f>
        <v>P47 A P40</v>
      </c>
      <c r="F5314" s="637">
        <f t="shared" si="3673"/>
        <v>0</v>
      </c>
      <c r="G5314" s="128">
        <f t="shared" si="3673"/>
        <v>0</v>
      </c>
      <c r="H5314" s="750">
        <f t="shared" si="3631"/>
        <v>0</v>
      </c>
      <c r="I5314" s="127"/>
      <c r="J5314" s="750">
        <f t="shared" si="3636"/>
        <v>0</v>
      </c>
      <c r="L5314" s="1">
        <v>-1.6524000000000001</v>
      </c>
      <c r="M5314" s="1">
        <v>-1.6524000000000001</v>
      </c>
    </row>
    <row r="5315" spans="1:13">
      <c r="A5315" s="1320"/>
      <c r="B5315" s="1321"/>
      <c r="C5315" s="1321"/>
      <c r="D5315" s="1322"/>
      <c r="E5315" s="119" t="str">
        <f t="shared" ref="E5315:G5315" si="3674">+E1834</f>
        <v>DOMICILIARIA 1</v>
      </c>
      <c r="F5315" s="637">
        <f t="shared" si="3674"/>
        <v>7.57</v>
      </c>
      <c r="G5315" s="128">
        <f t="shared" si="3674"/>
        <v>0.7</v>
      </c>
      <c r="H5315" s="750">
        <f t="shared" si="3631"/>
        <v>7.7600000000000113E-2</v>
      </c>
      <c r="I5315" s="127"/>
      <c r="J5315" s="750">
        <f t="shared" si="3636"/>
        <v>0.41120240000000058</v>
      </c>
      <c r="L5315" s="1">
        <v>7.7600000000000113E-2</v>
      </c>
    </row>
    <row r="5316" spans="1:13">
      <c r="A5316" s="1320"/>
      <c r="B5316" s="1321"/>
      <c r="C5316" s="1321"/>
      <c r="D5316" s="1322"/>
      <c r="E5316" s="119" t="str">
        <f t="shared" ref="E5316:G5316" si="3675">+E1835</f>
        <v>DOMICILIARIA 2</v>
      </c>
      <c r="F5316" s="637">
        <f t="shared" si="3675"/>
        <v>6.68</v>
      </c>
      <c r="G5316" s="128">
        <f t="shared" si="3675"/>
        <v>0.7</v>
      </c>
      <c r="H5316" s="750">
        <f t="shared" si="3631"/>
        <v>7.7600000000000113E-2</v>
      </c>
      <c r="I5316" s="127"/>
      <c r="J5316" s="750">
        <f t="shared" si="3636"/>
        <v>0.36285760000000045</v>
      </c>
      <c r="L5316" s="1">
        <v>7.7600000000000113E-2</v>
      </c>
    </row>
    <row r="5317" spans="1:13">
      <c r="A5317" s="1320"/>
      <c r="B5317" s="1321"/>
      <c r="C5317" s="1321"/>
      <c r="D5317" s="1322"/>
      <c r="E5317" s="119" t="str">
        <f t="shared" ref="E5317:G5317" si="3676">+E1836</f>
        <v>DOMICILIARIA 3</v>
      </c>
      <c r="F5317" s="637">
        <f t="shared" si="3676"/>
        <v>7.3</v>
      </c>
      <c r="G5317" s="128">
        <f t="shared" si="3676"/>
        <v>0.7</v>
      </c>
      <c r="H5317" s="750">
        <f t="shared" si="3631"/>
        <v>7.7600000000000113E-2</v>
      </c>
      <c r="I5317" s="127"/>
      <c r="J5317" s="750">
        <f t="shared" si="3636"/>
        <v>0.39653600000000055</v>
      </c>
      <c r="L5317" s="1">
        <v>7.7600000000000113E-2</v>
      </c>
    </row>
    <row r="5318" spans="1:13">
      <c r="A5318" s="1320"/>
      <c r="B5318" s="1321"/>
      <c r="C5318" s="1321"/>
      <c r="D5318" s="1322"/>
      <c r="E5318" s="119" t="str">
        <f t="shared" ref="E5318:G5318" si="3677">+E1837</f>
        <v>DOMICILIARIA 4</v>
      </c>
      <c r="F5318" s="637">
        <f t="shared" si="3677"/>
        <v>7.73</v>
      </c>
      <c r="G5318" s="128">
        <f t="shared" si="3677"/>
        <v>0.7</v>
      </c>
      <c r="H5318" s="750">
        <f t="shared" si="3631"/>
        <v>7.7600000000000113E-2</v>
      </c>
      <c r="I5318" s="127"/>
      <c r="J5318" s="750">
        <f t="shared" si="3636"/>
        <v>0.41989360000000059</v>
      </c>
      <c r="L5318" s="1">
        <v>7.7600000000000113E-2</v>
      </c>
    </row>
    <row r="5319" spans="1:13">
      <c r="A5319" s="1320"/>
      <c r="B5319" s="1321"/>
      <c r="C5319" s="1321"/>
      <c r="D5319" s="1322"/>
      <c r="E5319" s="119" t="str">
        <f t="shared" ref="E5319:G5319" si="3678">+E1838</f>
        <v>DOMICILIARIA 5</v>
      </c>
      <c r="F5319" s="637">
        <f t="shared" si="3678"/>
        <v>6.64</v>
      </c>
      <c r="G5319" s="128">
        <f t="shared" si="3678"/>
        <v>0.7</v>
      </c>
      <c r="H5319" s="750">
        <f t="shared" si="3631"/>
        <v>7.7600000000000113E-2</v>
      </c>
      <c r="I5319" s="127"/>
      <c r="J5319" s="750">
        <f t="shared" si="3636"/>
        <v>0.36068480000000053</v>
      </c>
      <c r="L5319" s="1">
        <v>7.7600000000000113E-2</v>
      </c>
    </row>
    <row r="5320" spans="1:13">
      <c r="A5320" s="1320"/>
      <c r="B5320" s="1321"/>
      <c r="C5320" s="1321"/>
      <c r="D5320" s="1322"/>
      <c r="E5320" s="119" t="str">
        <f t="shared" ref="E5320:G5320" si="3679">+E1839</f>
        <v>DOMICILIARIA 6</v>
      </c>
      <c r="F5320" s="637">
        <f t="shared" si="3679"/>
        <v>7.41</v>
      </c>
      <c r="G5320" s="128">
        <f t="shared" si="3679"/>
        <v>0.7</v>
      </c>
      <c r="H5320" s="750">
        <f t="shared" si="3631"/>
        <v>7.7600000000000113E-2</v>
      </c>
      <c r="I5320" s="127"/>
      <c r="J5320" s="750">
        <f t="shared" si="3636"/>
        <v>0.40251120000000051</v>
      </c>
      <c r="L5320" s="1">
        <v>7.7600000000000113E-2</v>
      </c>
    </row>
    <row r="5321" spans="1:13">
      <c r="A5321" s="1320"/>
      <c r="B5321" s="1321"/>
      <c r="C5321" s="1321"/>
      <c r="D5321" s="1322"/>
      <c r="E5321" s="119" t="str">
        <f t="shared" ref="E5321:G5321" si="3680">+E1840</f>
        <v>DOMICILIARIA 7</v>
      </c>
      <c r="F5321" s="637">
        <f t="shared" si="3680"/>
        <v>6.26</v>
      </c>
      <c r="G5321" s="128">
        <f t="shared" si="3680"/>
        <v>0.7</v>
      </c>
      <c r="H5321" s="750">
        <f t="shared" si="3631"/>
        <v>7.7600000000000113E-2</v>
      </c>
      <c r="I5321" s="127"/>
      <c r="J5321" s="750">
        <f t="shared" si="3636"/>
        <v>0.34004320000000049</v>
      </c>
      <c r="L5321" s="1">
        <v>7.7600000000000113E-2</v>
      </c>
    </row>
    <row r="5322" spans="1:13">
      <c r="A5322" s="1320"/>
      <c r="B5322" s="1321"/>
      <c r="C5322" s="1321"/>
      <c r="D5322" s="1322"/>
      <c r="E5322" s="119" t="str">
        <f t="shared" ref="E5322:G5322" si="3681">+E1841</f>
        <v>DOMICILIARIA 8</v>
      </c>
      <c r="F5322" s="637">
        <f t="shared" si="3681"/>
        <v>7.51</v>
      </c>
      <c r="G5322" s="128">
        <f t="shared" si="3681"/>
        <v>0.7</v>
      </c>
      <c r="H5322" s="750">
        <f t="shared" si="3631"/>
        <v>7.7600000000000113E-2</v>
      </c>
      <c r="I5322" s="127"/>
      <c r="J5322" s="750">
        <f t="shared" si="3636"/>
        <v>0.40794320000000056</v>
      </c>
      <c r="L5322" s="1">
        <v>7.7600000000000113E-2</v>
      </c>
    </row>
    <row r="5323" spans="1:13">
      <c r="A5323" s="1320"/>
      <c r="B5323" s="1321"/>
      <c r="C5323" s="1321"/>
      <c r="D5323" s="1322"/>
      <c r="E5323" s="119" t="str">
        <f t="shared" ref="E5323:G5323" si="3682">+E1842</f>
        <v>DOMICILIARIA 9</v>
      </c>
      <c r="F5323" s="637">
        <f t="shared" si="3682"/>
        <v>5.0199999999999996</v>
      </c>
      <c r="G5323" s="128">
        <f t="shared" si="3682"/>
        <v>0.7</v>
      </c>
      <c r="H5323" s="750">
        <f t="shared" si="3631"/>
        <v>7.7600000000000113E-2</v>
      </c>
      <c r="I5323" s="127"/>
      <c r="J5323" s="750">
        <f t="shared" si="3636"/>
        <v>0.27268640000000033</v>
      </c>
      <c r="L5323" s="1">
        <v>7.7600000000000113E-2</v>
      </c>
    </row>
    <row r="5324" spans="1:13">
      <c r="A5324" s="1320"/>
      <c r="B5324" s="1321"/>
      <c r="C5324" s="1321"/>
      <c r="D5324" s="1322"/>
      <c r="E5324" s="119" t="str">
        <f t="shared" ref="E5324:G5324" si="3683">+E1843</f>
        <v>DOMICILIARIA 10</v>
      </c>
      <c r="F5324" s="637">
        <f t="shared" si="3683"/>
        <v>4.9000000000000004</v>
      </c>
      <c r="G5324" s="128">
        <f t="shared" si="3683"/>
        <v>0.7</v>
      </c>
      <c r="H5324" s="750">
        <f t="shared" si="3631"/>
        <v>7.7600000000000113E-2</v>
      </c>
      <c r="I5324" s="127"/>
      <c r="J5324" s="750">
        <f t="shared" si="3636"/>
        <v>0.2661680000000004</v>
      </c>
      <c r="L5324" s="1">
        <v>7.7600000000000113E-2</v>
      </c>
    </row>
    <row r="5325" spans="1:13">
      <c r="A5325" s="1320"/>
      <c r="B5325" s="1321"/>
      <c r="C5325" s="1321"/>
      <c r="D5325" s="1322"/>
      <c r="E5325" s="119" t="str">
        <f t="shared" ref="E5325:G5325" si="3684">+E1844</f>
        <v>DOMICILIARIA 11</v>
      </c>
      <c r="F5325" s="637">
        <f t="shared" si="3684"/>
        <v>7.06</v>
      </c>
      <c r="G5325" s="128">
        <f t="shared" si="3684"/>
        <v>0.7</v>
      </c>
      <c r="H5325" s="750">
        <f t="shared" si="3631"/>
        <v>7.7600000000000113E-2</v>
      </c>
      <c r="I5325" s="127"/>
      <c r="J5325" s="750">
        <f t="shared" si="3636"/>
        <v>0.38349920000000048</v>
      </c>
      <c r="L5325" s="1">
        <v>7.7600000000000113E-2</v>
      </c>
    </row>
    <row r="5326" spans="1:13">
      <c r="A5326" s="1320"/>
      <c r="B5326" s="1321"/>
      <c r="C5326" s="1321"/>
      <c r="D5326" s="1322"/>
      <c r="E5326" s="119" t="str">
        <f t="shared" ref="E5326:G5326" si="3685">+E1845</f>
        <v>DOMICILIARIA 12</v>
      </c>
      <c r="F5326" s="637">
        <f t="shared" si="3685"/>
        <v>7.22</v>
      </c>
      <c r="G5326" s="128">
        <f t="shared" si="3685"/>
        <v>0.7</v>
      </c>
      <c r="H5326" s="750">
        <f t="shared" si="3631"/>
        <v>7.7600000000000113E-2</v>
      </c>
      <c r="I5326" s="127"/>
      <c r="J5326" s="750">
        <f t="shared" si="3636"/>
        <v>0.39219040000000055</v>
      </c>
      <c r="L5326" s="1">
        <v>7.7600000000000113E-2</v>
      </c>
    </row>
    <row r="5327" spans="1:13">
      <c r="A5327" s="1320"/>
      <c r="B5327" s="1321"/>
      <c r="C5327" s="1321"/>
      <c r="D5327" s="1322"/>
      <c r="E5327" s="119" t="str">
        <f t="shared" ref="E5327:G5327" si="3686">+E1846</f>
        <v>DOMICILIARIA 13</v>
      </c>
      <c r="F5327" s="637">
        <f t="shared" si="3686"/>
        <v>4.0599999999999996</v>
      </c>
      <c r="G5327" s="128">
        <f t="shared" si="3686"/>
        <v>0.7</v>
      </c>
      <c r="H5327" s="750">
        <f t="shared" si="3631"/>
        <v>7.7600000000000113E-2</v>
      </c>
      <c r="I5327" s="127"/>
      <c r="J5327" s="750">
        <f t="shared" si="3636"/>
        <v>0.2205392000000003</v>
      </c>
      <c r="L5327" s="1">
        <v>7.7600000000000113E-2</v>
      </c>
    </row>
    <row r="5328" spans="1:13">
      <c r="A5328" s="1320"/>
      <c r="B5328" s="1321"/>
      <c r="C5328" s="1321"/>
      <c r="D5328" s="1322"/>
      <c r="E5328" s="119" t="str">
        <f t="shared" ref="E5328:G5328" si="3687">+E1847</f>
        <v>DOMICILIARIA 14</v>
      </c>
      <c r="F5328" s="637">
        <f t="shared" si="3687"/>
        <v>7.22</v>
      </c>
      <c r="G5328" s="128">
        <f t="shared" si="3687"/>
        <v>0.7</v>
      </c>
      <c r="H5328" s="750">
        <f t="shared" si="3631"/>
        <v>7.7600000000000113E-2</v>
      </c>
      <c r="I5328" s="127"/>
      <c r="J5328" s="750">
        <f t="shared" si="3636"/>
        <v>0.39219040000000055</v>
      </c>
      <c r="L5328" s="1">
        <v>7.7600000000000113E-2</v>
      </c>
    </row>
    <row r="5329" spans="1:13">
      <c r="A5329" s="1320"/>
      <c r="B5329" s="1321"/>
      <c r="C5329" s="1321"/>
      <c r="D5329" s="1322"/>
      <c r="E5329" s="119" t="str">
        <f t="shared" ref="E5329:G5329" si="3688">+E1848</f>
        <v>P40 A P30</v>
      </c>
      <c r="F5329" s="637">
        <f t="shared" si="3688"/>
        <v>0</v>
      </c>
      <c r="G5329" s="128">
        <f t="shared" si="3688"/>
        <v>0</v>
      </c>
      <c r="H5329" s="750">
        <f t="shared" si="3631"/>
        <v>0</v>
      </c>
      <c r="I5329" s="127"/>
      <c r="J5329" s="750">
        <f t="shared" si="3636"/>
        <v>0</v>
      </c>
      <c r="L5329" s="1">
        <v>-1.6524000000000001</v>
      </c>
      <c r="M5329" s="1">
        <v>-1.6524000000000001</v>
      </c>
    </row>
    <row r="5330" spans="1:13">
      <c r="A5330" s="1320"/>
      <c r="B5330" s="1321"/>
      <c r="C5330" s="1321"/>
      <c r="D5330" s="1322"/>
      <c r="E5330" s="119" t="str">
        <f t="shared" ref="E5330:G5330" si="3689">+E1849</f>
        <v>DOMICILIARIA 1</v>
      </c>
      <c r="F5330" s="637">
        <f t="shared" si="3689"/>
        <v>4.63</v>
      </c>
      <c r="G5330" s="128">
        <f t="shared" si="3689"/>
        <v>0.7</v>
      </c>
      <c r="H5330" s="750">
        <f t="shared" si="3631"/>
        <v>0.16010000000000013</v>
      </c>
      <c r="I5330" s="127"/>
      <c r="J5330" s="750">
        <f t="shared" si="3636"/>
        <v>0.5188841000000004</v>
      </c>
      <c r="L5330" s="1">
        <v>0.16010000000000013</v>
      </c>
    </row>
    <row r="5331" spans="1:13">
      <c r="A5331" s="1320"/>
      <c r="B5331" s="1321"/>
      <c r="C5331" s="1321"/>
      <c r="D5331" s="1322"/>
      <c r="E5331" s="119" t="str">
        <f t="shared" ref="E5331:G5331" si="3690">+E1850</f>
        <v>DOMICILIARIA 2</v>
      </c>
      <c r="F5331" s="637">
        <f t="shared" si="3690"/>
        <v>4.3600000000000003</v>
      </c>
      <c r="G5331" s="128">
        <f t="shared" si="3690"/>
        <v>0.7</v>
      </c>
      <c r="H5331" s="750">
        <f t="shared" si="3631"/>
        <v>0.16010000000000013</v>
      </c>
      <c r="I5331" s="127"/>
      <c r="J5331" s="750">
        <f t="shared" si="3636"/>
        <v>0.48862520000000043</v>
      </c>
      <c r="L5331" s="1">
        <v>0.16010000000000013</v>
      </c>
    </row>
    <row r="5332" spans="1:13">
      <c r="A5332" s="1320"/>
      <c r="B5332" s="1321"/>
      <c r="C5332" s="1321"/>
      <c r="D5332" s="1322"/>
      <c r="E5332" s="119" t="str">
        <f t="shared" ref="E5332:G5332" si="3691">+E1851</f>
        <v>DOMICILIARIA 3</v>
      </c>
      <c r="F5332" s="637">
        <f t="shared" si="3691"/>
        <v>5.42</v>
      </c>
      <c r="G5332" s="128">
        <f t="shared" si="3691"/>
        <v>0.7</v>
      </c>
      <c r="H5332" s="750">
        <f t="shared" si="3631"/>
        <v>0.16010000000000013</v>
      </c>
      <c r="I5332" s="127"/>
      <c r="J5332" s="750">
        <f t="shared" si="3636"/>
        <v>0.60741940000000039</v>
      </c>
      <c r="L5332" s="1">
        <v>0.16010000000000013</v>
      </c>
    </row>
    <row r="5333" spans="1:13">
      <c r="A5333" s="1320"/>
      <c r="B5333" s="1321"/>
      <c r="C5333" s="1321"/>
      <c r="D5333" s="1322"/>
      <c r="E5333" s="119" t="str">
        <f t="shared" ref="E5333:G5333" si="3692">+E1852</f>
        <v>DOMICILIARIA 4</v>
      </c>
      <c r="F5333" s="637">
        <f t="shared" si="3692"/>
        <v>6.13</v>
      </c>
      <c r="G5333" s="128">
        <f t="shared" si="3692"/>
        <v>0.7</v>
      </c>
      <c r="H5333" s="750">
        <f t="shared" si="3631"/>
        <v>0.16010000000000013</v>
      </c>
      <c r="I5333" s="127"/>
      <c r="J5333" s="750">
        <f t="shared" si="3636"/>
        <v>0.68698910000000046</v>
      </c>
      <c r="L5333" s="1">
        <v>0.16010000000000013</v>
      </c>
    </row>
    <row r="5334" spans="1:13">
      <c r="A5334" s="1320"/>
      <c r="B5334" s="1321"/>
      <c r="C5334" s="1321"/>
      <c r="D5334" s="1322"/>
      <c r="E5334" s="119" t="str">
        <f t="shared" ref="E5334:G5334" si="3693">+E1853</f>
        <v>DOMICILIARIA 5</v>
      </c>
      <c r="F5334" s="637">
        <f t="shared" si="3693"/>
        <v>4.28</v>
      </c>
      <c r="G5334" s="128">
        <f t="shared" si="3693"/>
        <v>0.7</v>
      </c>
      <c r="H5334" s="750">
        <f t="shared" si="3631"/>
        <v>0.16010000000000013</v>
      </c>
      <c r="I5334" s="127"/>
      <c r="J5334" s="750">
        <f t="shared" si="3636"/>
        <v>0.47965960000000041</v>
      </c>
      <c r="L5334" s="1">
        <v>0.16010000000000013</v>
      </c>
    </row>
    <row r="5335" spans="1:13">
      <c r="A5335" s="1320"/>
      <c r="B5335" s="1321"/>
      <c r="C5335" s="1321"/>
      <c r="D5335" s="1322"/>
      <c r="E5335" s="119" t="str">
        <f t="shared" ref="E5335:G5335" si="3694">+E1854</f>
        <v>DOMICILIARIA 6</v>
      </c>
      <c r="F5335" s="637">
        <f t="shared" si="3694"/>
        <v>5.51</v>
      </c>
      <c r="G5335" s="128">
        <f t="shared" si="3694"/>
        <v>0.7</v>
      </c>
      <c r="H5335" s="750">
        <f t="shared" si="3631"/>
        <v>0.16010000000000013</v>
      </c>
      <c r="I5335" s="127"/>
      <c r="J5335" s="750">
        <f t="shared" si="3636"/>
        <v>0.61750570000000049</v>
      </c>
      <c r="L5335" s="1">
        <v>0.16010000000000013</v>
      </c>
    </row>
    <row r="5336" spans="1:13">
      <c r="A5336" s="1320"/>
      <c r="B5336" s="1321"/>
      <c r="C5336" s="1321"/>
      <c r="D5336" s="1322"/>
      <c r="E5336" s="119" t="str">
        <f t="shared" ref="E5336:G5336" si="3695">+E1855</f>
        <v>DOMICILIARIA 7</v>
      </c>
      <c r="F5336" s="637">
        <f t="shared" si="3695"/>
        <v>4.3099999999999996</v>
      </c>
      <c r="G5336" s="128">
        <f t="shared" si="3695"/>
        <v>0.7</v>
      </c>
      <c r="H5336" s="750">
        <f t="shared" si="3631"/>
        <v>0.16010000000000013</v>
      </c>
      <c r="I5336" s="127"/>
      <c r="J5336" s="750">
        <f t="shared" si="3636"/>
        <v>0.48302170000000033</v>
      </c>
      <c r="L5336" s="1">
        <v>0.16010000000000013</v>
      </c>
    </row>
    <row r="5337" spans="1:13">
      <c r="A5337" s="1320"/>
      <c r="B5337" s="1321"/>
      <c r="C5337" s="1321"/>
      <c r="D5337" s="1322"/>
      <c r="E5337" s="119" t="str">
        <f t="shared" ref="E5337:G5337" si="3696">+E1856</f>
        <v>DOMICILIARIA 8</v>
      </c>
      <c r="F5337" s="637">
        <f t="shared" si="3696"/>
        <v>4.59</v>
      </c>
      <c r="G5337" s="128">
        <f t="shared" si="3696"/>
        <v>0.7</v>
      </c>
      <c r="H5337" s="750">
        <f t="shared" ref="H5337:H5397" si="3697">H1856-0.2-(6*0.0254)-H3598-H4467</f>
        <v>0.16010000000000013</v>
      </c>
      <c r="I5337" s="127"/>
      <c r="J5337" s="750">
        <f t="shared" si="3636"/>
        <v>0.51440130000000039</v>
      </c>
      <c r="L5337" s="1">
        <v>0.16010000000000013</v>
      </c>
    </row>
    <row r="5338" spans="1:13">
      <c r="A5338" s="1320"/>
      <c r="B5338" s="1321"/>
      <c r="C5338" s="1321"/>
      <c r="D5338" s="1322"/>
      <c r="E5338" s="119" t="str">
        <f t="shared" ref="E5338:G5338" si="3698">+E1857</f>
        <v>DOMICILIARIA 9</v>
      </c>
      <c r="F5338" s="637">
        <f t="shared" si="3698"/>
        <v>4.74</v>
      </c>
      <c r="G5338" s="128">
        <f t="shared" si="3698"/>
        <v>0.7</v>
      </c>
      <c r="H5338" s="750">
        <f t="shared" si="3697"/>
        <v>0.16010000000000013</v>
      </c>
      <c r="I5338" s="127"/>
      <c r="J5338" s="750">
        <f t="shared" si="3636"/>
        <v>0.53121180000000046</v>
      </c>
      <c r="L5338" s="1">
        <v>0.16010000000000013</v>
      </c>
    </row>
    <row r="5339" spans="1:13">
      <c r="A5339" s="1320"/>
      <c r="B5339" s="1321"/>
      <c r="C5339" s="1321"/>
      <c r="D5339" s="1322"/>
      <c r="E5339" s="119" t="str">
        <f t="shared" ref="E5339:G5339" si="3699">+E1858</f>
        <v>DOMICILIARIA 10</v>
      </c>
      <c r="F5339" s="637">
        <f t="shared" si="3699"/>
        <v>5.75</v>
      </c>
      <c r="G5339" s="128">
        <f t="shared" si="3699"/>
        <v>0.7</v>
      </c>
      <c r="H5339" s="750">
        <f t="shared" si="3697"/>
        <v>0.16010000000000013</v>
      </c>
      <c r="I5339" s="127"/>
      <c r="J5339" s="750">
        <f t="shared" si="3636"/>
        <v>0.64440250000000043</v>
      </c>
      <c r="L5339" s="1">
        <v>0.16010000000000013</v>
      </c>
    </row>
    <row r="5340" spans="1:13">
      <c r="A5340" s="1320"/>
      <c r="B5340" s="1321"/>
      <c r="C5340" s="1321"/>
      <c r="D5340" s="1322"/>
      <c r="E5340" s="119" t="str">
        <f t="shared" ref="E5340:G5340" si="3700">+E1859</f>
        <v>DOMICILIARIA 11</v>
      </c>
      <c r="F5340" s="637">
        <f t="shared" si="3700"/>
        <v>4.6500000000000004</v>
      </c>
      <c r="G5340" s="128">
        <f t="shared" si="3700"/>
        <v>0.7</v>
      </c>
      <c r="H5340" s="750">
        <f t="shared" si="3697"/>
        <v>0.16010000000000013</v>
      </c>
      <c r="I5340" s="127"/>
      <c r="J5340" s="750">
        <f t="shared" si="3636"/>
        <v>0.52112550000000046</v>
      </c>
      <c r="L5340" s="1">
        <v>0.16010000000000013</v>
      </c>
    </row>
    <row r="5341" spans="1:13">
      <c r="A5341" s="1320"/>
      <c r="B5341" s="1321"/>
      <c r="C5341" s="1321"/>
      <c r="D5341" s="1322"/>
      <c r="E5341" s="119" t="str">
        <f t="shared" ref="E5341:G5341" si="3701">+E1860</f>
        <v>DOMICILIARIA 12</v>
      </c>
      <c r="F5341" s="637">
        <f t="shared" si="3701"/>
        <v>5.46</v>
      </c>
      <c r="G5341" s="128">
        <f t="shared" si="3701"/>
        <v>0.7</v>
      </c>
      <c r="H5341" s="750">
        <f t="shared" si="3697"/>
        <v>0.16010000000000013</v>
      </c>
      <c r="I5341" s="127"/>
      <c r="J5341" s="750">
        <f t="shared" ref="J5341:J5404" si="3702">+F5341*G5341*H5341</f>
        <v>0.6119022000000004</v>
      </c>
      <c r="L5341" s="1">
        <v>0.16010000000000013</v>
      </c>
    </row>
    <row r="5342" spans="1:13">
      <c r="A5342" s="1320"/>
      <c r="B5342" s="1321"/>
      <c r="C5342" s="1321"/>
      <c r="D5342" s="1322"/>
      <c r="E5342" s="119" t="str">
        <f t="shared" ref="E5342:G5342" si="3703">+E1861</f>
        <v>DOMICILIARIA 13</v>
      </c>
      <c r="F5342" s="637">
        <f t="shared" si="3703"/>
        <v>4.8</v>
      </c>
      <c r="G5342" s="128">
        <f t="shared" si="3703"/>
        <v>0.7</v>
      </c>
      <c r="H5342" s="750">
        <f t="shared" si="3697"/>
        <v>0.16010000000000013</v>
      </c>
      <c r="I5342" s="127"/>
      <c r="J5342" s="750">
        <f t="shared" si="3702"/>
        <v>0.53793600000000041</v>
      </c>
      <c r="L5342" s="1">
        <v>0.16010000000000013</v>
      </c>
    </row>
    <row r="5343" spans="1:13">
      <c r="A5343" s="1320"/>
      <c r="B5343" s="1321"/>
      <c r="C5343" s="1321"/>
      <c r="D5343" s="1322"/>
      <c r="E5343" s="119" t="str">
        <f t="shared" ref="E5343:G5343" si="3704">+E1862</f>
        <v>P30 A P21</v>
      </c>
      <c r="F5343" s="637">
        <f t="shared" si="3704"/>
        <v>0</v>
      </c>
      <c r="G5343" s="128">
        <f t="shared" si="3704"/>
        <v>0</v>
      </c>
      <c r="H5343" s="750">
        <f t="shared" si="3697"/>
        <v>0</v>
      </c>
      <c r="I5343" s="127"/>
      <c r="J5343" s="750">
        <f t="shared" si="3702"/>
        <v>0</v>
      </c>
      <c r="L5343" s="1">
        <v>-1.6524000000000001</v>
      </c>
      <c r="M5343" s="1">
        <v>-1.6524000000000001</v>
      </c>
    </row>
    <row r="5344" spans="1:13">
      <c r="A5344" s="1320"/>
      <c r="B5344" s="1321"/>
      <c r="C5344" s="1321"/>
      <c r="D5344" s="1322"/>
      <c r="E5344" s="119" t="str">
        <f t="shared" ref="E5344:G5344" si="3705">+E1863</f>
        <v>DOMICILIARIA 1</v>
      </c>
      <c r="F5344" s="637">
        <f t="shared" si="3705"/>
        <v>6.07</v>
      </c>
      <c r="G5344" s="128">
        <f t="shared" si="3705"/>
        <v>0.7</v>
      </c>
      <c r="H5344" s="750">
        <f t="shared" si="3697"/>
        <v>9.5100000000000184E-2</v>
      </c>
      <c r="I5344" s="127"/>
      <c r="J5344" s="750">
        <f t="shared" si="3702"/>
        <v>0.40407990000000077</v>
      </c>
      <c r="L5344" s="1">
        <v>9.5100000000000184E-2</v>
      </c>
    </row>
    <row r="5345" spans="1:13">
      <c r="A5345" s="1320"/>
      <c r="B5345" s="1321"/>
      <c r="C5345" s="1321"/>
      <c r="D5345" s="1322"/>
      <c r="E5345" s="119" t="str">
        <f t="shared" ref="E5345:G5345" si="3706">+E1864</f>
        <v>DOMICILIARIA 2</v>
      </c>
      <c r="F5345" s="637">
        <f t="shared" si="3706"/>
        <v>5.87</v>
      </c>
      <c r="G5345" s="128">
        <f t="shared" si="3706"/>
        <v>0.7</v>
      </c>
      <c r="H5345" s="750">
        <f t="shared" si="3697"/>
        <v>9.5100000000000184E-2</v>
      </c>
      <c r="I5345" s="127"/>
      <c r="J5345" s="750">
        <f t="shared" si="3702"/>
        <v>0.39076590000000078</v>
      </c>
      <c r="L5345" s="1">
        <v>9.5100000000000184E-2</v>
      </c>
    </row>
    <row r="5346" spans="1:13">
      <c r="A5346" s="1320"/>
      <c r="B5346" s="1321"/>
      <c r="C5346" s="1321"/>
      <c r="D5346" s="1322"/>
      <c r="E5346" s="119" t="str">
        <f t="shared" ref="E5346:G5346" si="3707">+E1865</f>
        <v>DOMICILIARIA 3</v>
      </c>
      <c r="F5346" s="637">
        <f t="shared" si="3707"/>
        <v>6.57</v>
      </c>
      <c r="G5346" s="128">
        <f t="shared" si="3707"/>
        <v>0.7</v>
      </c>
      <c r="H5346" s="750">
        <f t="shared" si="3697"/>
        <v>9.5100000000000184E-2</v>
      </c>
      <c r="I5346" s="127"/>
      <c r="J5346" s="750">
        <f t="shared" si="3702"/>
        <v>0.43736490000000089</v>
      </c>
      <c r="L5346" s="1">
        <v>9.5100000000000184E-2</v>
      </c>
    </row>
    <row r="5347" spans="1:13">
      <c r="A5347" s="1320"/>
      <c r="B5347" s="1321"/>
      <c r="C5347" s="1321"/>
      <c r="D5347" s="1322"/>
      <c r="E5347" s="119" t="str">
        <f t="shared" ref="E5347:G5347" si="3708">+E1866</f>
        <v>DOMICILIARIA 4</v>
      </c>
      <c r="F5347" s="637">
        <f t="shared" si="3708"/>
        <v>6.14</v>
      </c>
      <c r="G5347" s="128">
        <f t="shared" si="3708"/>
        <v>0.7</v>
      </c>
      <c r="H5347" s="750">
        <f t="shared" si="3697"/>
        <v>9.5100000000000184E-2</v>
      </c>
      <c r="I5347" s="127"/>
      <c r="J5347" s="750">
        <f t="shared" si="3702"/>
        <v>0.40873980000000071</v>
      </c>
      <c r="L5347" s="1">
        <v>9.5100000000000184E-2</v>
      </c>
    </row>
    <row r="5348" spans="1:13">
      <c r="A5348" s="1320"/>
      <c r="B5348" s="1321"/>
      <c r="C5348" s="1321"/>
      <c r="D5348" s="1322"/>
      <c r="E5348" s="119" t="str">
        <f t="shared" ref="E5348:G5348" si="3709">+E1867</f>
        <v>P21 A P54</v>
      </c>
      <c r="F5348" s="637">
        <f t="shared" si="3709"/>
        <v>0</v>
      </c>
      <c r="G5348" s="128">
        <f t="shared" si="3709"/>
        <v>0</v>
      </c>
      <c r="H5348" s="750">
        <f t="shared" si="3697"/>
        <v>0</v>
      </c>
      <c r="I5348" s="127"/>
      <c r="J5348" s="750">
        <f t="shared" si="3702"/>
        <v>0</v>
      </c>
      <c r="L5348" s="1">
        <v>-1.6524000000000001</v>
      </c>
      <c r="M5348" s="1">
        <v>-1.6524000000000001</v>
      </c>
    </row>
    <row r="5349" spans="1:13">
      <c r="A5349" s="1320"/>
      <c r="B5349" s="1321"/>
      <c r="C5349" s="1321"/>
      <c r="D5349" s="1322"/>
      <c r="E5349" s="119" t="str">
        <f t="shared" ref="E5349:G5349" si="3710">+E1868</f>
        <v>DOMICILIARIA 1</v>
      </c>
      <c r="F5349" s="637">
        <f t="shared" si="3710"/>
        <v>5.45</v>
      </c>
      <c r="G5349" s="128">
        <f t="shared" si="3710"/>
        <v>0.7</v>
      </c>
      <c r="H5349" s="750">
        <f t="shared" si="3697"/>
        <v>8.5100000000000398E-2</v>
      </c>
      <c r="I5349" s="127"/>
      <c r="J5349" s="750">
        <f t="shared" si="3702"/>
        <v>0.32465650000000151</v>
      </c>
      <c r="L5349" s="1">
        <v>8.5100000000000398E-2</v>
      </c>
    </row>
    <row r="5350" spans="1:13">
      <c r="A5350" s="1320"/>
      <c r="B5350" s="1321"/>
      <c r="C5350" s="1321"/>
      <c r="D5350" s="1322"/>
      <c r="E5350" s="119" t="str">
        <f t="shared" ref="E5350:G5350" si="3711">+E1869</f>
        <v>DOMICILIARIA 2</v>
      </c>
      <c r="F5350" s="637">
        <f t="shared" si="3711"/>
        <v>5.25</v>
      </c>
      <c r="G5350" s="128">
        <f t="shared" si="3711"/>
        <v>0.7</v>
      </c>
      <c r="H5350" s="750">
        <f t="shared" si="3697"/>
        <v>8.5100000000000398E-2</v>
      </c>
      <c r="I5350" s="127"/>
      <c r="J5350" s="750">
        <f t="shared" si="3702"/>
        <v>0.31274250000000142</v>
      </c>
      <c r="L5350" s="1">
        <v>8.5100000000000398E-2</v>
      </c>
    </row>
    <row r="5351" spans="1:13">
      <c r="A5351" s="1320"/>
      <c r="B5351" s="1321"/>
      <c r="C5351" s="1321"/>
      <c r="D5351" s="1322"/>
      <c r="E5351" s="119" t="str">
        <f t="shared" ref="E5351:G5351" si="3712">+E1870</f>
        <v>DOMICILIARIA 3</v>
      </c>
      <c r="F5351" s="637">
        <f t="shared" si="3712"/>
        <v>5.28</v>
      </c>
      <c r="G5351" s="128">
        <f t="shared" si="3712"/>
        <v>0.7</v>
      </c>
      <c r="H5351" s="750">
        <f t="shared" si="3697"/>
        <v>8.5100000000000398E-2</v>
      </c>
      <c r="I5351" s="127"/>
      <c r="J5351" s="750">
        <f t="shared" si="3702"/>
        <v>0.31452960000000146</v>
      </c>
      <c r="L5351" s="1">
        <v>8.5100000000000398E-2</v>
      </c>
    </row>
    <row r="5352" spans="1:13">
      <c r="A5352" s="1320"/>
      <c r="B5352" s="1321"/>
      <c r="C5352" s="1321"/>
      <c r="D5352" s="1322"/>
      <c r="E5352" s="119" t="str">
        <f t="shared" ref="E5352:G5352" si="3713">+E1871</f>
        <v>DOMICILIARIA 4</v>
      </c>
      <c r="F5352" s="637">
        <f t="shared" si="3713"/>
        <v>5.25</v>
      </c>
      <c r="G5352" s="128">
        <f t="shared" si="3713"/>
        <v>0.7</v>
      </c>
      <c r="H5352" s="750">
        <f t="shared" si="3697"/>
        <v>8.5100000000000398E-2</v>
      </c>
      <c r="I5352" s="127"/>
      <c r="J5352" s="750">
        <f t="shared" si="3702"/>
        <v>0.31274250000000142</v>
      </c>
      <c r="L5352" s="1">
        <v>8.5100000000000398E-2</v>
      </c>
    </row>
    <row r="5353" spans="1:13">
      <c r="A5353" s="1320"/>
      <c r="B5353" s="1321"/>
      <c r="C5353" s="1321"/>
      <c r="D5353" s="1322"/>
      <c r="E5353" s="119" t="str">
        <f t="shared" ref="E5353:G5353" si="3714">+E1872</f>
        <v>DOMICILIARIA 5</v>
      </c>
      <c r="F5353" s="637">
        <f t="shared" si="3714"/>
        <v>4.93</v>
      </c>
      <c r="G5353" s="128">
        <f t="shared" si="3714"/>
        <v>0.7</v>
      </c>
      <c r="H5353" s="750">
        <f t="shared" si="3697"/>
        <v>8.5100000000000398E-2</v>
      </c>
      <c r="I5353" s="127"/>
      <c r="J5353" s="750">
        <f t="shared" si="3702"/>
        <v>0.29368010000000133</v>
      </c>
      <c r="L5353" s="1">
        <v>8.5100000000000398E-2</v>
      </c>
    </row>
    <row r="5354" spans="1:13">
      <c r="A5354" s="1320"/>
      <c r="B5354" s="1321"/>
      <c r="C5354" s="1321"/>
      <c r="D5354" s="1322"/>
      <c r="E5354" s="119" t="str">
        <f t="shared" ref="E5354:G5354" si="3715">+E1873</f>
        <v>DOMICILIARIA 6</v>
      </c>
      <c r="F5354" s="637">
        <f t="shared" si="3715"/>
        <v>4.91</v>
      </c>
      <c r="G5354" s="128">
        <f t="shared" si="3715"/>
        <v>0.7</v>
      </c>
      <c r="H5354" s="750">
        <f t="shared" si="3697"/>
        <v>8.5100000000000398E-2</v>
      </c>
      <c r="I5354" s="127"/>
      <c r="J5354" s="750">
        <f t="shared" si="3702"/>
        <v>0.29248870000000138</v>
      </c>
      <c r="L5354" s="1">
        <v>8.5100000000000398E-2</v>
      </c>
    </row>
    <row r="5355" spans="1:13">
      <c r="A5355" s="1320"/>
      <c r="B5355" s="1321"/>
      <c r="C5355" s="1321"/>
      <c r="D5355" s="1322"/>
      <c r="E5355" s="119" t="str">
        <f t="shared" ref="E5355:G5355" si="3716">+E1874</f>
        <v>DOMICILIARIA 7</v>
      </c>
      <c r="F5355" s="637">
        <f t="shared" si="3716"/>
        <v>4.7</v>
      </c>
      <c r="G5355" s="128">
        <f t="shared" si="3716"/>
        <v>0.7</v>
      </c>
      <c r="H5355" s="750">
        <f t="shared" si="3697"/>
        <v>8.5100000000000398E-2</v>
      </c>
      <c r="I5355" s="127"/>
      <c r="J5355" s="750">
        <f t="shared" si="3702"/>
        <v>0.27997900000000131</v>
      </c>
      <c r="L5355" s="1">
        <v>8.5100000000000398E-2</v>
      </c>
    </row>
    <row r="5356" spans="1:13">
      <c r="A5356" s="1320"/>
      <c r="B5356" s="1321"/>
      <c r="C5356" s="1321"/>
      <c r="D5356" s="1322"/>
      <c r="E5356" s="119" t="str">
        <f t="shared" ref="E5356:G5356" si="3717">+E1875</f>
        <v>DOMICILIARIA 8</v>
      </c>
      <c r="F5356" s="637">
        <f t="shared" si="3717"/>
        <v>5.19</v>
      </c>
      <c r="G5356" s="128">
        <f t="shared" si="3717"/>
        <v>0.7</v>
      </c>
      <c r="H5356" s="750">
        <f t="shared" si="3697"/>
        <v>8.5100000000000398E-2</v>
      </c>
      <c r="I5356" s="127"/>
      <c r="J5356" s="750">
        <f t="shared" si="3702"/>
        <v>0.30916830000000145</v>
      </c>
      <c r="L5356" s="1">
        <v>8.5100000000000398E-2</v>
      </c>
    </row>
    <row r="5357" spans="1:13">
      <c r="A5357" s="1320"/>
      <c r="B5357" s="1321"/>
      <c r="C5357" s="1321"/>
      <c r="D5357" s="1322"/>
      <c r="E5357" s="119" t="str">
        <f t="shared" ref="E5357:G5357" si="3718">+E1876</f>
        <v>DOMICILIARIA 9</v>
      </c>
      <c r="F5357" s="637">
        <f t="shared" si="3718"/>
        <v>5.69</v>
      </c>
      <c r="G5357" s="128">
        <f t="shared" si="3718"/>
        <v>0.7</v>
      </c>
      <c r="H5357" s="750">
        <f t="shared" si="3697"/>
        <v>8.5100000000000398E-2</v>
      </c>
      <c r="I5357" s="127"/>
      <c r="J5357" s="750">
        <f t="shared" si="3702"/>
        <v>0.33895330000000157</v>
      </c>
      <c r="L5357" s="1">
        <v>8.5100000000000398E-2</v>
      </c>
    </row>
    <row r="5358" spans="1:13">
      <c r="A5358" s="1320"/>
      <c r="B5358" s="1321"/>
      <c r="C5358" s="1321"/>
      <c r="D5358" s="1322"/>
      <c r="E5358" s="119" t="str">
        <f t="shared" ref="E5358:G5358" si="3719">+E1877</f>
        <v>DOMICILIARIA 10</v>
      </c>
      <c r="F5358" s="637">
        <f t="shared" si="3719"/>
        <v>4.34</v>
      </c>
      <c r="G5358" s="128">
        <f t="shared" si="3719"/>
        <v>0.7</v>
      </c>
      <c r="H5358" s="750">
        <f t="shared" si="3697"/>
        <v>8.5100000000000398E-2</v>
      </c>
      <c r="I5358" s="127"/>
      <c r="J5358" s="750">
        <f t="shared" si="3702"/>
        <v>0.2585338000000012</v>
      </c>
      <c r="L5358" s="1">
        <v>8.5100000000000398E-2</v>
      </c>
    </row>
    <row r="5359" spans="1:13">
      <c r="A5359" s="1320"/>
      <c r="B5359" s="1321"/>
      <c r="C5359" s="1321"/>
      <c r="D5359" s="1322"/>
      <c r="E5359" s="119" t="str">
        <f t="shared" ref="E5359:G5359" si="3720">+E1878</f>
        <v>DOMICILIARIA 11</v>
      </c>
      <c r="F5359" s="637">
        <f t="shared" si="3720"/>
        <v>5.35</v>
      </c>
      <c r="G5359" s="128">
        <f t="shared" si="3720"/>
        <v>0.7</v>
      </c>
      <c r="H5359" s="750">
        <f t="shared" si="3697"/>
        <v>8.5100000000000398E-2</v>
      </c>
      <c r="I5359" s="127"/>
      <c r="J5359" s="750">
        <f t="shared" si="3702"/>
        <v>0.31869950000000147</v>
      </c>
      <c r="L5359" s="1">
        <v>8.5100000000000398E-2</v>
      </c>
    </row>
    <row r="5360" spans="1:13">
      <c r="A5360" s="1320"/>
      <c r="B5360" s="1321"/>
      <c r="C5360" s="1321"/>
      <c r="D5360" s="1322"/>
      <c r="E5360" s="119" t="str">
        <f t="shared" ref="E5360:G5360" si="3721">+E1879</f>
        <v>DOMICILIARIA 12</v>
      </c>
      <c r="F5360" s="637">
        <f t="shared" si="3721"/>
        <v>5.14</v>
      </c>
      <c r="G5360" s="128">
        <f t="shared" si="3721"/>
        <v>0.7</v>
      </c>
      <c r="H5360" s="750">
        <f t="shared" si="3697"/>
        <v>8.5100000000000398E-2</v>
      </c>
      <c r="I5360" s="127"/>
      <c r="J5360" s="750">
        <f t="shared" si="3702"/>
        <v>0.3061898000000014</v>
      </c>
      <c r="L5360" s="1">
        <v>8.5100000000000398E-2</v>
      </c>
    </row>
    <row r="5361" spans="1:13">
      <c r="A5361" s="1320"/>
      <c r="B5361" s="1321"/>
      <c r="C5361" s="1321"/>
      <c r="D5361" s="1322"/>
      <c r="E5361" s="119" t="str">
        <f t="shared" ref="E5361:G5361" si="3722">+E1880</f>
        <v>DOMICILIARIA 13</v>
      </c>
      <c r="F5361" s="637">
        <f t="shared" si="3722"/>
        <v>4.3099999999999996</v>
      </c>
      <c r="G5361" s="128">
        <f t="shared" si="3722"/>
        <v>0.7</v>
      </c>
      <c r="H5361" s="750">
        <f t="shared" si="3697"/>
        <v>8.5100000000000398E-2</v>
      </c>
      <c r="I5361" s="127"/>
      <c r="J5361" s="750">
        <f t="shared" si="3702"/>
        <v>0.25674670000000116</v>
      </c>
      <c r="L5361" s="1">
        <v>8.5100000000000398E-2</v>
      </c>
    </row>
    <row r="5362" spans="1:13">
      <c r="A5362" s="1320"/>
      <c r="B5362" s="1321"/>
      <c r="C5362" s="1321"/>
      <c r="D5362" s="1322"/>
      <c r="E5362" s="119" t="str">
        <f t="shared" ref="E5362:G5362" si="3723">+E1881</f>
        <v>P54 A P14</v>
      </c>
      <c r="F5362" s="637">
        <f t="shared" si="3723"/>
        <v>0</v>
      </c>
      <c r="G5362" s="128">
        <f t="shared" si="3723"/>
        <v>0</v>
      </c>
      <c r="H5362" s="750">
        <f t="shared" si="3697"/>
        <v>0</v>
      </c>
      <c r="I5362" s="127"/>
      <c r="J5362" s="750">
        <f t="shared" si="3702"/>
        <v>0</v>
      </c>
      <c r="L5362" s="1">
        <v>-1.6524000000000001</v>
      </c>
      <c r="M5362" s="1">
        <v>-1.6524000000000001</v>
      </c>
    </row>
    <row r="5363" spans="1:13">
      <c r="A5363" s="1320"/>
      <c r="B5363" s="1321"/>
      <c r="C5363" s="1321"/>
      <c r="D5363" s="1322"/>
      <c r="E5363" s="119" t="str">
        <f t="shared" ref="E5363:G5363" si="3724">+E1882</f>
        <v>DOMICILIARIA 1</v>
      </c>
      <c r="F5363" s="637">
        <f t="shared" si="3724"/>
        <v>5.33</v>
      </c>
      <c r="G5363" s="128">
        <f t="shared" si="3724"/>
        <v>0.7</v>
      </c>
      <c r="H5363" s="750">
        <f t="shared" si="3697"/>
        <v>0.12510000000000043</v>
      </c>
      <c r="I5363" s="127"/>
      <c r="J5363" s="750">
        <f t="shared" si="3702"/>
        <v>0.46674810000000161</v>
      </c>
      <c r="L5363" s="1">
        <v>0.12510000000000043</v>
      </c>
    </row>
    <row r="5364" spans="1:13">
      <c r="A5364" s="1320"/>
      <c r="B5364" s="1321"/>
      <c r="C5364" s="1321"/>
      <c r="D5364" s="1322"/>
      <c r="E5364" s="119" t="str">
        <f t="shared" ref="E5364:G5364" si="3725">+E1883</f>
        <v>DOMICILIARIA 2</v>
      </c>
      <c r="F5364" s="637">
        <f t="shared" si="3725"/>
        <v>4.29</v>
      </c>
      <c r="G5364" s="128">
        <f t="shared" si="3725"/>
        <v>0.7</v>
      </c>
      <c r="H5364" s="750">
        <f t="shared" si="3697"/>
        <v>0.12510000000000043</v>
      </c>
      <c r="I5364" s="127"/>
      <c r="J5364" s="750">
        <f t="shared" si="3702"/>
        <v>0.37567530000000127</v>
      </c>
      <c r="L5364" s="1">
        <v>0.12510000000000043</v>
      </c>
    </row>
    <row r="5365" spans="1:13">
      <c r="A5365" s="1320"/>
      <c r="B5365" s="1321"/>
      <c r="C5365" s="1321"/>
      <c r="D5365" s="1322"/>
      <c r="E5365" s="119" t="str">
        <f t="shared" ref="E5365:G5365" si="3726">+E1884</f>
        <v>DOMICILIARIA 3</v>
      </c>
      <c r="F5365" s="637">
        <f t="shared" si="3726"/>
        <v>5.53</v>
      </c>
      <c r="G5365" s="128">
        <f t="shared" si="3726"/>
        <v>0.7</v>
      </c>
      <c r="H5365" s="750">
        <f t="shared" si="3697"/>
        <v>0.12510000000000043</v>
      </c>
      <c r="I5365" s="127"/>
      <c r="J5365" s="750">
        <f t="shared" si="3702"/>
        <v>0.48426210000000169</v>
      </c>
      <c r="L5365" s="1">
        <v>0.12510000000000043</v>
      </c>
    </row>
    <row r="5366" spans="1:13">
      <c r="A5366" s="1320"/>
      <c r="B5366" s="1321"/>
      <c r="C5366" s="1321"/>
      <c r="D5366" s="1322"/>
      <c r="E5366" s="119" t="str">
        <f t="shared" ref="E5366:G5366" si="3727">+E1885</f>
        <v>DOMICILIARIA 4</v>
      </c>
      <c r="F5366" s="637">
        <f t="shared" si="3727"/>
        <v>5.7</v>
      </c>
      <c r="G5366" s="128">
        <f t="shared" si="3727"/>
        <v>0.7</v>
      </c>
      <c r="H5366" s="750">
        <f t="shared" si="3697"/>
        <v>0.12510000000000043</v>
      </c>
      <c r="I5366" s="127"/>
      <c r="J5366" s="750">
        <f t="shared" si="3702"/>
        <v>0.49914900000000167</v>
      </c>
      <c r="L5366" s="1">
        <v>0.12510000000000043</v>
      </c>
    </row>
    <row r="5367" spans="1:13">
      <c r="A5367" s="1320"/>
      <c r="B5367" s="1321"/>
      <c r="C5367" s="1321"/>
      <c r="D5367" s="1322"/>
      <c r="E5367" s="119" t="str">
        <f t="shared" ref="E5367:G5367" si="3728">+E1886</f>
        <v>DOMICILIARIA 5</v>
      </c>
      <c r="F5367" s="637">
        <f t="shared" si="3728"/>
        <v>4.5</v>
      </c>
      <c r="G5367" s="128">
        <f t="shared" si="3728"/>
        <v>0.7</v>
      </c>
      <c r="H5367" s="750">
        <f t="shared" si="3697"/>
        <v>0.12510000000000043</v>
      </c>
      <c r="I5367" s="127"/>
      <c r="J5367" s="750">
        <f t="shared" si="3702"/>
        <v>0.39406500000000133</v>
      </c>
      <c r="L5367" s="1">
        <v>0.12510000000000043</v>
      </c>
    </row>
    <row r="5368" spans="1:13">
      <c r="A5368" s="1320"/>
      <c r="B5368" s="1321"/>
      <c r="C5368" s="1321"/>
      <c r="D5368" s="1322"/>
      <c r="E5368" s="119" t="str">
        <f t="shared" ref="E5368:G5368" si="3729">+E1887</f>
        <v>DOMICILIARIA 6</v>
      </c>
      <c r="F5368" s="637">
        <f t="shared" si="3729"/>
        <v>5.38</v>
      </c>
      <c r="G5368" s="128">
        <f t="shared" si="3729"/>
        <v>0.7</v>
      </c>
      <c r="H5368" s="750">
        <f t="shared" si="3697"/>
        <v>0.12510000000000043</v>
      </c>
      <c r="I5368" s="127"/>
      <c r="J5368" s="750">
        <f t="shared" si="3702"/>
        <v>0.47112660000000156</v>
      </c>
      <c r="L5368" s="1">
        <v>0.12510000000000043</v>
      </c>
    </row>
    <row r="5369" spans="1:13">
      <c r="A5369" s="1320"/>
      <c r="B5369" s="1321"/>
      <c r="C5369" s="1321"/>
      <c r="D5369" s="1322"/>
      <c r="E5369" s="119" t="str">
        <f t="shared" ref="E5369:G5369" si="3730">+E1888</f>
        <v>P14 A P55</v>
      </c>
      <c r="F5369" s="637">
        <f t="shared" si="3730"/>
        <v>0</v>
      </c>
      <c r="G5369" s="128">
        <f t="shared" si="3730"/>
        <v>0</v>
      </c>
      <c r="H5369" s="750">
        <f t="shared" si="3697"/>
        <v>0</v>
      </c>
      <c r="I5369" s="127"/>
      <c r="J5369" s="750">
        <f t="shared" si="3702"/>
        <v>0</v>
      </c>
      <c r="L5369" s="1">
        <v>-1.6524000000000001</v>
      </c>
      <c r="M5369" s="1">
        <v>-1.6524000000000001</v>
      </c>
    </row>
    <row r="5370" spans="1:13">
      <c r="A5370" s="1320"/>
      <c r="B5370" s="1321"/>
      <c r="C5370" s="1321"/>
      <c r="D5370" s="1322"/>
      <c r="E5370" s="119" t="str">
        <f t="shared" ref="E5370:G5370" si="3731">+E1889</f>
        <v>DOMICILIARIA 1</v>
      </c>
      <c r="F5370" s="637">
        <f t="shared" si="3731"/>
        <v>4.54</v>
      </c>
      <c r="G5370" s="128">
        <f t="shared" si="3731"/>
        <v>0.7</v>
      </c>
      <c r="H5370" s="750">
        <f t="shared" si="3697"/>
        <v>0</v>
      </c>
      <c r="I5370" s="127"/>
      <c r="J5370" s="750">
        <f t="shared" si="3702"/>
        <v>0</v>
      </c>
      <c r="L5370" s="1">
        <v>-2.7399999999999869E-2</v>
      </c>
      <c r="M5370" s="1">
        <v>-2.7399999999999869E-2</v>
      </c>
    </row>
    <row r="5371" spans="1:13">
      <c r="A5371" s="1320"/>
      <c r="B5371" s="1321"/>
      <c r="C5371" s="1321"/>
      <c r="D5371" s="1322"/>
      <c r="E5371" s="119" t="str">
        <f t="shared" ref="E5371:G5371" si="3732">+E1890</f>
        <v>DOMICILIARIA 2</v>
      </c>
      <c r="F5371" s="637">
        <f t="shared" si="3732"/>
        <v>4.5199999999999996</v>
      </c>
      <c r="G5371" s="128">
        <f t="shared" si="3732"/>
        <v>0.7</v>
      </c>
      <c r="H5371" s="750">
        <f t="shared" si="3697"/>
        <v>0</v>
      </c>
      <c r="I5371" s="127"/>
      <c r="J5371" s="750">
        <f t="shared" si="3702"/>
        <v>0</v>
      </c>
      <c r="L5371" s="1">
        <v>-2.7399999999999869E-2</v>
      </c>
      <c r="M5371" s="1">
        <v>-2.7399999999999869E-2</v>
      </c>
    </row>
    <row r="5372" spans="1:13">
      <c r="A5372" s="1320"/>
      <c r="B5372" s="1321"/>
      <c r="C5372" s="1321"/>
      <c r="D5372" s="1322"/>
      <c r="E5372" s="119" t="str">
        <f t="shared" ref="E5372:G5372" si="3733">+E1891</f>
        <v>DOMICILIARIA 3</v>
      </c>
      <c r="F5372" s="637">
        <f t="shared" si="3733"/>
        <v>4.66</v>
      </c>
      <c r="G5372" s="128">
        <f t="shared" si="3733"/>
        <v>0.7</v>
      </c>
      <c r="H5372" s="750">
        <f t="shared" si="3697"/>
        <v>0</v>
      </c>
      <c r="I5372" s="127"/>
      <c r="J5372" s="750">
        <f t="shared" si="3702"/>
        <v>0</v>
      </c>
      <c r="L5372" s="1">
        <v>-2.7399999999999869E-2</v>
      </c>
      <c r="M5372" s="1">
        <v>-2.7399999999999869E-2</v>
      </c>
    </row>
    <row r="5373" spans="1:13">
      <c r="A5373" s="1320"/>
      <c r="B5373" s="1321"/>
      <c r="C5373" s="1321"/>
      <c r="D5373" s="1322"/>
      <c r="E5373" s="119" t="str">
        <f t="shared" ref="E5373:G5373" si="3734">+E1892</f>
        <v>DOMICILIARIA 4</v>
      </c>
      <c r="F5373" s="637">
        <f t="shared" si="3734"/>
        <v>4.43</v>
      </c>
      <c r="G5373" s="128">
        <f t="shared" si="3734"/>
        <v>0.7</v>
      </c>
      <c r="H5373" s="750">
        <f t="shared" si="3697"/>
        <v>0</v>
      </c>
      <c r="I5373" s="127"/>
      <c r="J5373" s="750">
        <f t="shared" si="3702"/>
        <v>0</v>
      </c>
      <c r="L5373" s="1">
        <v>-2.7399999999999869E-2</v>
      </c>
      <c r="M5373" s="1">
        <v>-2.7399999999999869E-2</v>
      </c>
    </row>
    <row r="5374" spans="1:13">
      <c r="A5374" s="1320"/>
      <c r="B5374" s="1321"/>
      <c r="C5374" s="1321"/>
      <c r="D5374" s="1322"/>
      <c r="E5374" s="119" t="str">
        <f t="shared" ref="E5374:G5374" si="3735">+E1893</f>
        <v>DOMICILIARIA 5</v>
      </c>
      <c r="F5374" s="637">
        <f t="shared" si="3735"/>
        <v>10</v>
      </c>
      <c r="G5374" s="128">
        <f t="shared" si="3735"/>
        <v>0.7</v>
      </c>
      <c r="H5374" s="750">
        <f t="shared" si="3697"/>
        <v>0</v>
      </c>
      <c r="I5374" s="127"/>
      <c r="J5374" s="750">
        <f t="shared" si="3702"/>
        <v>0</v>
      </c>
      <c r="L5374" s="1">
        <v>-2.7399999999999869E-2</v>
      </c>
      <c r="M5374" s="1">
        <v>-2.7399999999999869E-2</v>
      </c>
    </row>
    <row r="5375" spans="1:13">
      <c r="A5375" s="1320"/>
      <c r="B5375" s="1321"/>
      <c r="C5375" s="1321"/>
      <c r="D5375" s="1322"/>
      <c r="E5375" s="119" t="str">
        <f t="shared" ref="E5375:G5375" si="3736">+E1894</f>
        <v>DOMICILIARIA 6</v>
      </c>
      <c r="F5375" s="637">
        <f t="shared" si="3736"/>
        <v>5.15</v>
      </c>
      <c r="G5375" s="128">
        <f t="shared" si="3736"/>
        <v>0.7</v>
      </c>
      <c r="H5375" s="750">
        <f t="shared" si="3697"/>
        <v>0</v>
      </c>
      <c r="I5375" s="127"/>
      <c r="J5375" s="750">
        <f t="shared" si="3702"/>
        <v>0</v>
      </c>
      <c r="L5375" s="1">
        <v>-2.7399999999999869E-2</v>
      </c>
      <c r="M5375" s="1">
        <v>-2.7399999999999869E-2</v>
      </c>
    </row>
    <row r="5376" spans="1:13">
      <c r="A5376" s="1320"/>
      <c r="B5376" s="1321"/>
      <c r="C5376" s="1321"/>
      <c r="D5376" s="1322"/>
      <c r="E5376" s="119" t="str">
        <f t="shared" ref="E5376:G5376" si="3737">+E1895</f>
        <v>DOMICILIARIA 7</v>
      </c>
      <c r="F5376" s="637">
        <f t="shared" si="3737"/>
        <v>5.88</v>
      </c>
      <c r="G5376" s="128">
        <f t="shared" si="3737"/>
        <v>0.7</v>
      </c>
      <c r="H5376" s="750">
        <f t="shared" si="3697"/>
        <v>0</v>
      </c>
      <c r="I5376" s="127"/>
      <c r="J5376" s="750">
        <f t="shared" si="3702"/>
        <v>0</v>
      </c>
      <c r="L5376" s="1">
        <v>-2.7399999999999869E-2</v>
      </c>
      <c r="M5376" s="1">
        <v>-2.7399999999999869E-2</v>
      </c>
    </row>
    <row r="5377" spans="1:13">
      <c r="A5377" s="1320"/>
      <c r="B5377" s="1321"/>
      <c r="C5377" s="1321"/>
      <c r="D5377" s="1322"/>
      <c r="E5377" s="119" t="str">
        <f t="shared" ref="E5377:G5377" si="3738">+E1896</f>
        <v>DOMICILIARIA 8</v>
      </c>
      <c r="F5377" s="637">
        <f t="shared" si="3738"/>
        <v>5.74</v>
      </c>
      <c r="G5377" s="128">
        <f t="shared" si="3738"/>
        <v>0.7</v>
      </c>
      <c r="H5377" s="750">
        <f t="shared" si="3697"/>
        <v>0</v>
      </c>
      <c r="I5377" s="127"/>
      <c r="J5377" s="750">
        <f t="shared" si="3702"/>
        <v>0</v>
      </c>
      <c r="L5377" s="1">
        <v>-2.7399999999999869E-2</v>
      </c>
      <c r="M5377" s="1">
        <v>-2.7399999999999869E-2</v>
      </c>
    </row>
    <row r="5378" spans="1:13">
      <c r="A5378" s="1320"/>
      <c r="B5378" s="1321"/>
      <c r="C5378" s="1321"/>
      <c r="D5378" s="1322"/>
      <c r="E5378" s="119" t="str">
        <f t="shared" ref="E5378:G5378" si="3739">+E1897</f>
        <v>DOMICILIARIA 9</v>
      </c>
      <c r="F5378" s="637">
        <f t="shared" si="3739"/>
        <v>5.68</v>
      </c>
      <c r="G5378" s="128">
        <f t="shared" si="3739"/>
        <v>0.7</v>
      </c>
      <c r="H5378" s="750">
        <f t="shared" si="3697"/>
        <v>0</v>
      </c>
      <c r="I5378" s="127"/>
      <c r="J5378" s="750">
        <f t="shared" si="3702"/>
        <v>0</v>
      </c>
      <c r="L5378" s="1">
        <v>-2.7399999999999869E-2</v>
      </c>
      <c r="M5378" s="1">
        <v>-2.7399999999999869E-2</v>
      </c>
    </row>
    <row r="5379" spans="1:13">
      <c r="A5379" s="1320"/>
      <c r="B5379" s="1321"/>
      <c r="C5379" s="1321"/>
      <c r="D5379" s="1322"/>
      <c r="E5379" s="119" t="str">
        <f t="shared" ref="E5379:G5379" si="3740">+E1898</f>
        <v>DOMICILIARIA 10</v>
      </c>
      <c r="F5379" s="637">
        <f t="shared" si="3740"/>
        <v>5.85</v>
      </c>
      <c r="G5379" s="128">
        <f t="shared" si="3740"/>
        <v>0.7</v>
      </c>
      <c r="H5379" s="750">
        <f t="shared" si="3697"/>
        <v>0</v>
      </c>
      <c r="I5379" s="127"/>
      <c r="J5379" s="750">
        <f t="shared" si="3702"/>
        <v>0</v>
      </c>
      <c r="L5379" s="1">
        <v>-2.7399999999999869E-2</v>
      </c>
      <c r="M5379" s="1">
        <v>-2.7399999999999869E-2</v>
      </c>
    </row>
    <row r="5380" spans="1:13">
      <c r="A5380" s="1320"/>
      <c r="B5380" s="1321"/>
      <c r="C5380" s="1321"/>
      <c r="D5380" s="1322"/>
      <c r="E5380" s="119" t="str">
        <f t="shared" ref="E5380:G5380" si="3741">+E1899</f>
        <v>DOMICILIARIA 11</v>
      </c>
      <c r="F5380" s="637">
        <f t="shared" si="3741"/>
        <v>9.8000000000000007</v>
      </c>
      <c r="G5380" s="128">
        <f t="shared" si="3741"/>
        <v>0.7</v>
      </c>
      <c r="H5380" s="750">
        <f t="shared" si="3697"/>
        <v>0</v>
      </c>
      <c r="I5380" s="127"/>
      <c r="J5380" s="750">
        <f t="shared" si="3702"/>
        <v>0</v>
      </c>
      <c r="L5380" s="1">
        <v>-2.7399999999999869E-2</v>
      </c>
      <c r="M5380" s="1">
        <v>-2.7399999999999869E-2</v>
      </c>
    </row>
    <row r="5381" spans="1:13">
      <c r="A5381" s="1320"/>
      <c r="B5381" s="1321"/>
      <c r="C5381" s="1321"/>
      <c r="D5381" s="1322"/>
      <c r="E5381" s="119" t="str">
        <f t="shared" ref="E5381:G5381" si="3742">+E1900</f>
        <v>DOMICILIARIA 12</v>
      </c>
      <c r="F5381" s="637">
        <f t="shared" si="3742"/>
        <v>6.03</v>
      </c>
      <c r="G5381" s="128">
        <f t="shared" si="3742"/>
        <v>0.7</v>
      </c>
      <c r="H5381" s="750">
        <f t="shared" si="3697"/>
        <v>0</v>
      </c>
      <c r="I5381" s="127"/>
      <c r="J5381" s="750">
        <f t="shared" si="3702"/>
        <v>0</v>
      </c>
      <c r="L5381" s="1">
        <v>-2.7399999999999869E-2</v>
      </c>
      <c r="M5381" s="1">
        <v>-2.7399999999999869E-2</v>
      </c>
    </row>
    <row r="5382" spans="1:13">
      <c r="A5382" s="1320"/>
      <c r="B5382" s="1321"/>
      <c r="C5382" s="1321"/>
      <c r="D5382" s="1322"/>
      <c r="E5382" s="119" t="str">
        <f t="shared" ref="E5382:G5382" si="3743">+E1901</f>
        <v>P55 A P4</v>
      </c>
      <c r="F5382" s="637">
        <f t="shared" si="3743"/>
        <v>0</v>
      </c>
      <c r="G5382" s="128">
        <f t="shared" si="3743"/>
        <v>0</v>
      </c>
      <c r="H5382" s="750">
        <f t="shared" si="3697"/>
        <v>0</v>
      </c>
      <c r="I5382" s="127"/>
      <c r="J5382" s="750">
        <f t="shared" si="3702"/>
        <v>0</v>
      </c>
      <c r="L5382" s="1">
        <v>-1.6524000000000001</v>
      </c>
      <c r="M5382" s="1">
        <v>-1.6524000000000001</v>
      </c>
    </row>
    <row r="5383" spans="1:13">
      <c r="A5383" s="1320"/>
      <c r="B5383" s="1321"/>
      <c r="C5383" s="1321"/>
      <c r="D5383" s="1322"/>
      <c r="E5383" s="119" t="str">
        <f t="shared" ref="E5383:G5383" si="3744">+E1902</f>
        <v>DOMICILIARIA 1</v>
      </c>
      <c r="F5383" s="637">
        <f t="shared" si="3744"/>
        <v>4.47</v>
      </c>
      <c r="G5383" s="128">
        <f t="shared" si="3744"/>
        <v>0.7</v>
      </c>
      <c r="H5383" s="750">
        <f t="shared" si="3697"/>
        <v>0</v>
      </c>
      <c r="I5383" s="127"/>
      <c r="J5383" s="750">
        <f t="shared" si="3702"/>
        <v>0</v>
      </c>
      <c r="L5383" s="1">
        <v>-7.7399999999999691E-2</v>
      </c>
      <c r="M5383" s="1">
        <v>-7.7399999999999691E-2</v>
      </c>
    </row>
    <row r="5384" spans="1:13">
      <c r="A5384" s="1320"/>
      <c r="B5384" s="1321"/>
      <c r="C5384" s="1321"/>
      <c r="D5384" s="1322"/>
      <c r="E5384" s="119" t="str">
        <f t="shared" ref="E5384:G5384" si="3745">+E1903</f>
        <v>DOMICILIARIA 2</v>
      </c>
      <c r="F5384" s="637">
        <f t="shared" si="3745"/>
        <v>5.32</v>
      </c>
      <c r="G5384" s="128">
        <f t="shared" si="3745"/>
        <v>0.7</v>
      </c>
      <c r="H5384" s="750">
        <f t="shared" si="3697"/>
        <v>0</v>
      </c>
      <c r="I5384" s="127"/>
      <c r="J5384" s="750">
        <f t="shared" si="3702"/>
        <v>0</v>
      </c>
      <c r="L5384" s="1">
        <v>-7.7399999999999691E-2</v>
      </c>
      <c r="M5384" s="1">
        <v>-7.7399999999999691E-2</v>
      </c>
    </row>
    <row r="5385" spans="1:13">
      <c r="A5385" s="1320"/>
      <c r="B5385" s="1321"/>
      <c r="C5385" s="1321"/>
      <c r="D5385" s="1322"/>
      <c r="E5385" s="119" t="str">
        <f t="shared" ref="E5385:G5385" si="3746">+E1904</f>
        <v>DOMICILIARIA 3</v>
      </c>
      <c r="F5385" s="637">
        <f t="shared" si="3746"/>
        <v>5.48</v>
      </c>
      <c r="G5385" s="128">
        <f t="shared" si="3746"/>
        <v>0.7</v>
      </c>
      <c r="H5385" s="750">
        <f t="shared" si="3697"/>
        <v>0</v>
      </c>
      <c r="I5385" s="127"/>
      <c r="J5385" s="750">
        <f t="shared" si="3702"/>
        <v>0</v>
      </c>
      <c r="L5385" s="1">
        <v>-7.7399999999999691E-2</v>
      </c>
      <c r="M5385" s="1">
        <v>-7.7399999999999691E-2</v>
      </c>
    </row>
    <row r="5386" spans="1:13">
      <c r="A5386" s="1320"/>
      <c r="B5386" s="1321"/>
      <c r="C5386" s="1321"/>
      <c r="D5386" s="1322"/>
      <c r="E5386" s="119" t="str">
        <f t="shared" ref="E5386:G5386" si="3747">+E1905</f>
        <v>DOMICILIARIA 4</v>
      </c>
      <c r="F5386" s="637">
        <f t="shared" si="3747"/>
        <v>4.72</v>
      </c>
      <c r="G5386" s="128">
        <f t="shared" si="3747"/>
        <v>0.7</v>
      </c>
      <c r="H5386" s="750">
        <f t="shared" si="3697"/>
        <v>0</v>
      </c>
      <c r="I5386" s="127"/>
      <c r="J5386" s="750">
        <f t="shared" si="3702"/>
        <v>0</v>
      </c>
      <c r="L5386" s="1">
        <v>-7.7399999999999691E-2</v>
      </c>
      <c r="M5386" s="1">
        <v>-7.7399999999999691E-2</v>
      </c>
    </row>
    <row r="5387" spans="1:13">
      <c r="A5387" s="1320"/>
      <c r="B5387" s="1321"/>
      <c r="C5387" s="1321"/>
      <c r="D5387" s="1322"/>
      <c r="E5387" s="119" t="str">
        <f t="shared" ref="E5387:G5387" si="3748">+E1906</f>
        <v>DOMICILIARIA 5</v>
      </c>
      <c r="F5387" s="637">
        <f t="shared" si="3748"/>
        <v>5.66</v>
      </c>
      <c r="G5387" s="128">
        <f t="shared" si="3748"/>
        <v>0.7</v>
      </c>
      <c r="H5387" s="750">
        <f t="shared" si="3697"/>
        <v>0</v>
      </c>
      <c r="I5387" s="127"/>
      <c r="J5387" s="750">
        <f t="shared" si="3702"/>
        <v>0</v>
      </c>
      <c r="L5387" s="1">
        <v>-7.7399999999999691E-2</v>
      </c>
      <c r="M5387" s="1">
        <v>-7.7399999999999691E-2</v>
      </c>
    </row>
    <row r="5388" spans="1:13">
      <c r="A5388" s="1320"/>
      <c r="B5388" s="1321"/>
      <c r="C5388" s="1321"/>
      <c r="D5388" s="1322"/>
      <c r="E5388" s="119" t="str">
        <f t="shared" ref="E5388:G5388" si="3749">+E1907</f>
        <v>DOMICILIARIA 6</v>
      </c>
      <c r="F5388" s="637">
        <f t="shared" si="3749"/>
        <v>4.83</v>
      </c>
      <c r="G5388" s="128">
        <f t="shared" si="3749"/>
        <v>0.7</v>
      </c>
      <c r="H5388" s="750">
        <f t="shared" si="3697"/>
        <v>0</v>
      </c>
      <c r="I5388" s="127"/>
      <c r="J5388" s="750">
        <f t="shared" si="3702"/>
        <v>0</v>
      </c>
      <c r="L5388" s="1">
        <v>-7.7399999999999691E-2</v>
      </c>
      <c r="M5388" s="1">
        <v>-7.7399999999999691E-2</v>
      </c>
    </row>
    <row r="5389" spans="1:13">
      <c r="A5389" s="1320"/>
      <c r="B5389" s="1321"/>
      <c r="C5389" s="1321"/>
      <c r="D5389" s="1322"/>
      <c r="E5389" s="119" t="str">
        <f t="shared" ref="E5389:G5389" si="3750">+E1908</f>
        <v>DOMICILIARIA 7</v>
      </c>
      <c r="F5389" s="637">
        <f t="shared" si="3750"/>
        <v>5.72</v>
      </c>
      <c r="G5389" s="128">
        <f t="shared" si="3750"/>
        <v>0.7</v>
      </c>
      <c r="H5389" s="750">
        <f t="shared" si="3697"/>
        <v>0</v>
      </c>
      <c r="I5389" s="127"/>
      <c r="J5389" s="750">
        <f t="shared" si="3702"/>
        <v>0</v>
      </c>
      <c r="L5389" s="1">
        <v>-7.7399999999999691E-2</v>
      </c>
      <c r="M5389" s="1">
        <v>-7.7399999999999691E-2</v>
      </c>
    </row>
    <row r="5390" spans="1:13">
      <c r="A5390" s="1320"/>
      <c r="B5390" s="1321"/>
      <c r="C5390" s="1321"/>
      <c r="D5390" s="1322"/>
      <c r="E5390" s="119" t="str">
        <f t="shared" ref="E5390:G5390" si="3751">+E1909</f>
        <v>DOMICILIARIA 8</v>
      </c>
      <c r="F5390" s="637">
        <f t="shared" si="3751"/>
        <v>5.19</v>
      </c>
      <c r="G5390" s="128">
        <f t="shared" si="3751"/>
        <v>0.7</v>
      </c>
      <c r="H5390" s="750">
        <f t="shared" si="3697"/>
        <v>0</v>
      </c>
      <c r="I5390" s="127"/>
      <c r="J5390" s="750">
        <f t="shared" si="3702"/>
        <v>0</v>
      </c>
      <c r="L5390" s="1">
        <v>-7.7399999999999691E-2</v>
      </c>
      <c r="M5390" s="1">
        <v>-7.7399999999999691E-2</v>
      </c>
    </row>
    <row r="5391" spans="1:13">
      <c r="A5391" s="1320"/>
      <c r="B5391" s="1321"/>
      <c r="C5391" s="1321"/>
      <c r="D5391" s="1322"/>
      <c r="E5391" s="119" t="str">
        <f t="shared" ref="E5391:G5391" si="3752">+E1910</f>
        <v>DOMICILIARIA 9</v>
      </c>
      <c r="F5391" s="637">
        <f t="shared" si="3752"/>
        <v>5.35</v>
      </c>
      <c r="G5391" s="128">
        <f t="shared" si="3752"/>
        <v>0.7</v>
      </c>
      <c r="H5391" s="750">
        <f t="shared" si="3697"/>
        <v>0</v>
      </c>
      <c r="I5391" s="127"/>
      <c r="J5391" s="750">
        <f t="shared" si="3702"/>
        <v>0</v>
      </c>
      <c r="L5391" s="1">
        <v>-7.7399999999999691E-2</v>
      </c>
      <c r="M5391" s="1">
        <v>-7.7399999999999691E-2</v>
      </c>
    </row>
    <row r="5392" spans="1:13">
      <c r="A5392" s="1320"/>
      <c r="B5392" s="1321"/>
      <c r="C5392" s="1321"/>
      <c r="D5392" s="1322"/>
      <c r="E5392" s="119" t="str">
        <f t="shared" ref="E5392:G5392" si="3753">+E1911</f>
        <v>DOMICILIARIA 10</v>
      </c>
      <c r="F5392" s="637">
        <f t="shared" si="3753"/>
        <v>6.13</v>
      </c>
      <c r="G5392" s="128">
        <f t="shared" si="3753"/>
        <v>0.7</v>
      </c>
      <c r="H5392" s="750">
        <f t="shared" si="3697"/>
        <v>0</v>
      </c>
      <c r="I5392" s="127"/>
      <c r="J5392" s="750">
        <f t="shared" si="3702"/>
        <v>0</v>
      </c>
      <c r="L5392" s="1">
        <v>-7.7399999999999691E-2</v>
      </c>
      <c r="M5392" s="1">
        <v>-7.7399999999999691E-2</v>
      </c>
    </row>
    <row r="5393" spans="1:13">
      <c r="A5393" s="1320"/>
      <c r="B5393" s="1321"/>
      <c r="C5393" s="1321"/>
      <c r="D5393" s="1322"/>
      <c r="E5393" s="119" t="str">
        <f t="shared" ref="E5393:G5393" si="3754">+E1912</f>
        <v>DOMICILIARIA 11</v>
      </c>
      <c r="F5393" s="637">
        <f t="shared" si="3754"/>
        <v>5.6</v>
      </c>
      <c r="G5393" s="128">
        <f t="shared" si="3754"/>
        <v>0.7</v>
      </c>
      <c r="H5393" s="750">
        <f t="shared" si="3697"/>
        <v>0</v>
      </c>
      <c r="I5393" s="127"/>
      <c r="J5393" s="750">
        <f t="shared" si="3702"/>
        <v>0</v>
      </c>
      <c r="L5393" s="1">
        <v>-7.7399999999999691E-2</v>
      </c>
      <c r="M5393" s="1">
        <v>-7.7399999999999691E-2</v>
      </c>
    </row>
    <row r="5394" spans="1:13">
      <c r="A5394" s="1320"/>
      <c r="B5394" s="1321"/>
      <c r="C5394" s="1321"/>
      <c r="D5394" s="1322"/>
      <c r="E5394" s="119" t="str">
        <f t="shared" ref="E5394:G5394" si="3755">+E1913</f>
        <v>DOMICILIARIA 12</v>
      </c>
      <c r="F5394" s="637">
        <f t="shared" si="3755"/>
        <v>6.1</v>
      </c>
      <c r="G5394" s="128">
        <f t="shared" si="3755"/>
        <v>0.7</v>
      </c>
      <c r="H5394" s="750">
        <f t="shared" si="3697"/>
        <v>0</v>
      </c>
      <c r="I5394" s="127"/>
      <c r="J5394" s="750">
        <f t="shared" si="3702"/>
        <v>0</v>
      </c>
      <c r="L5394" s="1">
        <v>-7.7399999999999691E-2</v>
      </c>
      <c r="M5394" s="1">
        <v>-7.7399999999999691E-2</v>
      </c>
    </row>
    <row r="5395" spans="1:13">
      <c r="A5395" s="1320"/>
      <c r="B5395" s="1321"/>
      <c r="C5395" s="1321"/>
      <c r="D5395" s="1322"/>
      <c r="E5395" s="119" t="str">
        <f t="shared" ref="E5395:G5395" si="3756">+E1914</f>
        <v>DOMICILIARIA 13</v>
      </c>
      <c r="F5395" s="637">
        <f t="shared" si="3756"/>
        <v>4.97</v>
      </c>
      <c r="G5395" s="128">
        <f t="shared" si="3756"/>
        <v>0.7</v>
      </c>
      <c r="H5395" s="750">
        <f t="shared" si="3697"/>
        <v>0</v>
      </c>
      <c r="I5395" s="127"/>
      <c r="J5395" s="750">
        <f t="shared" si="3702"/>
        <v>0</v>
      </c>
      <c r="L5395" s="1">
        <v>-7.7399999999999691E-2</v>
      </c>
      <c r="M5395" s="1">
        <v>-7.7399999999999691E-2</v>
      </c>
    </row>
    <row r="5396" spans="1:13">
      <c r="A5396" s="1320"/>
      <c r="B5396" s="1321"/>
      <c r="C5396" s="1321"/>
      <c r="D5396" s="1322"/>
      <c r="E5396" s="119" t="str">
        <f t="shared" ref="E5396:G5396" si="3757">+E1915</f>
        <v>DOMICILIARIA 14</v>
      </c>
      <c r="F5396" s="637">
        <f t="shared" si="3757"/>
        <v>5.39</v>
      </c>
      <c r="G5396" s="128">
        <f t="shared" si="3757"/>
        <v>0.7</v>
      </c>
      <c r="H5396" s="750">
        <f t="shared" si="3697"/>
        <v>0</v>
      </c>
      <c r="I5396" s="127"/>
      <c r="J5396" s="750">
        <f t="shared" si="3702"/>
        <v>0</v>
      </c>
      <c r="L5396" s="1">
        <v>-7.7399999999999691E-2</v>
      </c>
      <c r="M5396" s="1">
        <v>-7.7399999999999691E-2</v>
      </c>
    </row>
    <row r="5397" spans="1:13">
      <c r="A5397" s="1320"/>
      <c r="B5397" s="1321"/>
      <c r="C5397" s="1321"/>
      <c r="D5397" s="1322"/>
      <c r="E5397" s="119" t="str">
        <f t="shared" ref="E5397:G5397" si="3758">+E1916</f>
        <v>DOMICILIARIA 15</v>
      </c>
      <c r="F5397" s="637">
        <f t="shared" si="3758"/>
        <v>5.22</v>
      </c>
      <c r="G5397" s="128">
        <f t="shared" si="3758"/>
        <v>0.7</v>
      </c>
      <c r="H5397" s="750">
        <f t="shared" si="3697"/>
        <v>0</v>
      </c>
      <c r="I5397" s="127"/>
      <c r="J5397" s="750">
        <f t="shared" si="3702"/>
        <v>0</v>
      </c>
      <c r="L5397" s="1">
        <v>-7.7399999999999691E-2</v>
      </c>
      <c r="M5397" s="1">
        <v>-7.7399999999999691E-2</v>
      </c>
    </row>
    <row r="5398" spans="1:13">
      <c r="A5398" s="1320"/>
      <c r="B5398" s="1321"/>
      <c r="C5398" s="1321"/>
      <c r="D5398" s="1322"/>
      <c r="E5398" s="119" t="str">
        <f t="shared" ref="E5398:G5398" si="3759">+E1917</f>
        <v>P4 A P1</v>
      </c>
      <c r="F5398" s="637">
        <f t="shared" si="3759"/>
        <v>0</v>
      </c>
      <c r="G5398" s="128">
        <f t="shared" si="3759"/>
        <v>0</v>
      </c>
      <c r="H5398" s="750"/>
      <c r="I5398" s="127"/>
      <c r="J5398" s="750">
        <f t="shared" si="3702"/>
        <v>0</v>
      </c>
      <c r="L5398" s="1">
        <v>-1.6524000000000001</v>
      </c>
      <c r="M5398" s="1">
        <v>-1.6524000000000001</v>
      </c>
    </row>
    <row r="5399" spans="1:13">
      <c r="A5399" s="1320"/>
      <c r="B5399" s="1321"/>
      <c r="C5399" s="1321"/>
      <c r="D5399" s="1322"/>
      <c r="E5399" s="119" t="str">
        <f t="shared" ref="E5399:G5399" si="3760">+E1918</f>
        <v>DOMICILIARIA 1</v>
      </c>
      <c r="F5399" s="637">
        <f t="shared" si="3760"/>
        <v>4.55</v>
      </c>
      <c r="G5399" s="128">
        <f t="shared" si="3760"/>
        <v>0.7</v>
      </c>
      <c r="H5399" s="750"/>
      <c r="I5399" s="127"/>
      <c r="J5399" s="750">
        <f t="shared" si="3702"/>
        <v>0</v>
      </c>
      <c r="L5399" s="1">
        <v>-2.9899999999999816E-2</v>
      </c>
      <c r="M5399" s="1">
        <v>-2.9899999999999816E-2</v>
      </c>
    </row>
    <row r="5400" spans="1:13">
      <c r="A5400" s="1320"/>
      <c r="B5400" s="1321"/>
      <c r="C5400" s="1321"/>
      <c r="D5400" s="1322"/>
      <c r="E5400" s="119" t="str">
        <f t="shared" ref="E5400:G5400" si="3761">+E1919</f>
        <v>DOMICILIARIA 2</v>
      </c>
      <c r="F5400" s="637">
        <f t="shared" si="3761"/>
        <v>4.3330000000000002</v>
      </c>
      <c r="G5400" s="128">
        <f t="shared" si="3761"/>
        <v>0.7</v>
      </c>
      <c r="H5400" s="750"/>
      <c r="I5400" s="127"/>
      <c r="J5400" s="750">
        <f t="shared" si="3702"/>
        <v>0</v>
      </c>
      <c r="L5400" s="1">
        <v>-2.9899999999999816E-2</v>
      </c>
      <c r="M5400" s="1">
        <v>-2.9899999999999816E-2</v>
      </c>
    </row>
    <row r="5401" spans="1:13">
      <c r="A5401" s="1320"/>
      <c r="B5401" s="1321"/>
      <c r="C5401" s="1321"/>
      <c r="D5401" s="1322"/>
      <c r="E5401" s="119" t="str">
        <f t="shared" ref="E5401:G5401" si="3762">+E1920</f>
        <v>DOMICILIARIA 3</v>
      </c>
      <c r="F5401" s="637">
        <f t="shared" si="3762"/>
        <v>4.8899999999999997</v>
      </c>
      <c r="G5401" s="128">
        <f t="shared" si="3762"/>
        <v>0.7</v>
      </c>
      <c r="H5401" s="750"/>
      <c r="I5401" s="127"/>
      <c r="J5401" s="750">
        <f t="shared" si="3702"/>
        <v>0</v>
      </c>
      <c r="L5401" s="1">
        <v>-2.9899999999999816E-2</v>
      </c>
      <c r="M5401" s="1">
        <v>-2.9899999999999816E-2</v>
      </c>
    </row>
    <row r="5402" spans="1:13">
      <c r="A5402" s="1320"/>
      <c r="B5402" s="1321"/>
      <c r="C5402" s="1321"/>
      <c r="D5402" s="1322"/>
      <c r="E5402" s="119" t="str">
        <f t="shared" ref="E5402:G5402" si="3763">+E1921</f>
        <v>DOMICILIARIA 4</v>
      </c>
      <c r="F5402" s="637">
        <f t="shared" si="3763"/>
        <v>4.18</v>
      </c>
      <c r="G5402" s="128">
        <f t="shared" si="3763"/>
        <v>0.7</v>
      </c>
      <c r="H5402" s="750"/>
      <c r="I5402" s="127"/>
      <c r="J5402" s="750">
        <f t="shared" si="3702"/>
        <v>0</v>
      </c>
      <c r="L5402" s="1">
        <v>-2.9899999999999816E-2</v>
      </c>
      <c r="M5402" s="1">
        <v>-2.9899999999999816E-2</v>
      </c>
    </row>
    <row r="5403" spans="1:13">
      <c r="A5403" s="1320"/>
      <c r="B5403" s="1321"/>
      <c r="C5403" s="1321"/>
      <c r="D5403" s="1322"/>
      <c r="E5403" s="119" t="str">
        <f t="shared" ref="E5403:G5403" si="3764">+E1922</f>
        <v>DOMICILIARIA 5</v>
      </c>
      <c r="F5403" s="637">
        <f t="shared" si="3764"/>
        <v>4.24</v>
      </c>
      <c r="G5403" s="128">
        <f t="shared" si="3764"/>
        <v>0.7</v>
      </c>
      <c r="H5403" s="750"/>
      <c r="I5403" s="127"/>
      <c r="J5403" s="750">
        <f t="shared" si="3702"/>
        <v>0</v>
      </c>
      <c r="L5403" s="1">
        <v>-2.9899999999999816E-2</v>
      </c>
      <c r="M5403" s="1">
        <v>-2.9899999999999816E-2</v>
      </c>
    </row>
    <row r="5404" spans="1:13">
      <c r="A5404" s="1320"/>
      <c r="B5404" s="1321"/>
      <c r="C5404" s="1321"/>
      <c r="D5404" s="1322"/>
      <c r="E5404" s="119" t="str">
        <f t="shared" ref="E5404:G5404" si="3765">+E1923</f>
        <v>DOMICILIARIA 6</v>
      </c>
      <c r="F5404" s="637">
        <f t="shared" si="3765"/>
        <v>5.54</v>
      </c>
      <c r="G5404" s="128">
        <f t="shared" si="3765"/>
        <v>0.7</v>
      </c>
      <c r="H5404" s="750"/>
      <c r="I5404" s="127"/>
      <c r="J5404" s="750">
        <f t="shared" si="3702"/>
        <v>0</v>
      </c>
      <c r="L5404" s="1">
        <v>-2.9899999999999816E-2</v>
      </c>
      <c r="M5404" s="1">
        <v>-2.9899999999999816E-2</v>
      </c>
    </row>
    <row r="5405" spans="1:13">
      <c r="A5405" s="1320"/>
      <c r="B5405" s="1321"/>
      <c r="C5405" s="1321"/>
      <c r="D5405" s="1322"/>
      <c r="E5405" s="119" t="str">
        <f t="shared" ref="E5405:G5405" si="3766">+E1924</f>
        <v>DOMICILIARIA 7</v>
      </c>
      <c r="F5405" s="637">
        <f t="shared" si="3766"/>
        <v>4.6500000000000004</v>
      </c>
      <c r="G5405" s="128">
        <f t="shared" si="3766"/>
        <v>0.7</v>
      </c>
      <c r="H5405" s="750"/>
      <c r="I5405" s="127"/>
      <c r="J5405" s="750">
        <f t="shared" ref="J5405:J5466" si="3767">+F5405*G5405*H5405</f>
        <v>0</v>
      </c>
      <c r="L5405" s="1">
        <v>-2.9899999999999816E-2</v>
      </c>
      <c r="M5405" s="1">
        <v>-2.9899999999999816E-2</v>
      </c>
    </row>
    <row r="5406" spans="1:13">
      <c r="A5406" s="1320"/>
      <c r="B5406" s="1321"/>
      <c r="C5406" s="1321"/>
      <c r="D5406" s="1322"/>
      <c r="E5406" s="119" t="str">
        <f t="shared" ref="E5406:G5406" si="3768">+E1925</f>
        <v>DOMICILIARIA 8</v>
      </c>
      <c r="F5406" s="637">
        <f t="shared" si="3768"/>
        <v>5.47</v>
      </c>
      <c r="G5406" s="128">
        <f t="shared" si="3768"/>
        <v>0.7</v>
      </c>
      <c r="H5406" s="750"/>
      <c r="I5406" s="127"/>
      <c r="J5406" s="750">
        <f t="shared" si="3767"/>
        <v>0</v>
      </c>
      <c r="L5406" s="1">
        <v>-2.9899999999999816E-2</v>
      </c>
      <c r="M5406" s="1">
        <v>-2.9899999999999816E-2</v>
      </c>
    </row>
    <row r="5407" spans="1:13">
      <c r="A5407" s="1320"/>
      <c r="B5407" s="1321"/>
      <c r="C5407" s="1321"/>
      <c r="D5407" s="1322"/>
      <c r="E5407" s="119" t="str">
        <f t="shared" ref="E5407:G5407" si="3769">+E1926</f>
        <v>DOMICILIARIA 9</v>
      </c>
      <c r="F5407" s="637">
        <f t="shared" si="3769"/>
        <v>4.88</v>
      </c>
      <c r="G5407" s="128">
        <f t="shared" si="3769"/>
        <v>0.7</v>
      </c>
      <c r="H5407" s="750"/>
      <c r="I5407" s="127"/>
      <c r="J5407" s="750">
        <f t="shared" si="3767"/>
        <v>0</v>
      </c>
      <c r="L5407" s="1">
        <v>-2.9899999999999816E-2</v>
      </c>
      <c r="M5407" s="1">
        <v>-2.9899999999999816E-2</v>
      </c>
    </row>
    <row r="5408" spans="1:13">
      <c r="A5408" s="1320"/>
      <c r="B5408" s="1321"/>
      <c r="C5408" s="1321"/>
      <c r="D5408" s="1322"/>
      <c r="E5408" s="119" t="str">
        <f t="shared" ref="E5408:G5408" si="3770">+E1927</f>
        <v>DOMICILIARIA 10</v>
      </c>
      <c r="F5408" s="637">
        <f t="shared" si="3770"/>
        <v>5.03</v>
      </c>
      <c r="G5408" s="128">
        <f t="shared" si="3770"/>
        <v>0.7</v>
      </c>
      <c r="H5408" s="750"/>
      <c r="I5408" s="127"/>
      <c r="J5408" s="750">
        <f t="shared" si="3767"/>
        <v>0</v>
      </c>
      <c r="L5408" s="1">
        <v>-2.9899999999999816E-2</v>
      </c>
      <c r="M5408" s="1">
        <v>-2.9899999999999816E-2</v>
      </c>
    </row>
    <row r="5409" spans="1:13">
      <c r="A5409" s="1320"/>
      <c r="B5409" s="1321"/>
      <c r="C5409" s="1321"/>
      <c r="D5409" s="1322"/>
      <c r="E5409" s="119" t="str">
        <f t="shared" ref="E5409:G5409" si="3771">+E1928</f>
        <v>DOMICILIARIA 11</v>
      </c>
      <c r="F5409" s="637">
        <f t="shared" si="3771"/>
        <v>5.26</v>
      </c>
      <c r="G5409" s="128">
        <f t="shared" si="3771"/>
        <v>0.7</v>
      </c>
      <c r="H5409" s="750"/>
      <c r="I5409" s="127"/>
      <c r="J5409" s="750">
        <f t="shared" si="3767"/>
        <v>0</v>
      </c>
      <c r="L5409" s="1">
        <v>-2.9899999999999816E-2</v>
      </c>
      <c r="M5409" s="1">
        <v>-2.9899999999999816E-2</v>
      </c>
    </row>
    <row r="5410" spans="1:13">
      <c r="A5410" s="1320"/>
      <c r="B5410" s="1321"/>
      <c r="C5410" s="1321"/>
      <c r="D5410" s="1322"/>
      <c r="E5410" s="119" t="str">
        <f t="shared" ref="E5410:G5410" si="3772">+E1929</f>
        <v>P48 A P41</v>
      </c>
      <c r="F5410" s="637">
        <f t="shared" si="3772"/>
        <v>0</v>
      </c>
      <c r="G5410" s="128">
        <f t="shared" si="3772"/>
        <v>0</v>
      </c>
      <c r="H5410" s="750"/>
      <c r="I5410" s="127"/>
      <c r="J5410" s="750">
        <f t="shared" si="3767"/>
        <v>0</v>
      </c>
      <c r="L5410" s="1">
        <v>-1.6524000000000001</v>
      </c>
      <c r="M5410" s="1">
        <v>-1.6524000000000001</v>
      </c>
    </row>
    <row r="5411" spans="1:13">
      <c r="A5411" s="1320"/>
      <c r="B5411" s="1321"/>
      <c r="C5411" s="1321"/>
      <c r="D5411" s="1322"/>
      <c r="E5411" s="119" t="str">
        <f t="shared" ref="E5411:G5411" si="3773">+E1930</f>
        <v>DOMICILIARIA 1</v>
      </c>
      <c r="F5411" s="637">
        <f t="shared" si="3773"/>
        <v>7.87</v>
      </c>
      <c r="G5411" s="128">
        <f t="shared" si="3773"/>
        <v>0.7</v>
      </c>
      <c r="H5411" s="750">
        <f t="shared" ref="H5411:H5464" si="3774">H1930-0.2-(6*0.0254)-H3672-H4541</f>
        <v>0</v>
      </c>
      <c r="I5411" s="127"/>
      <c r="J5411" s="750">
        <f t="shared" si="3767"/>
        <v>0</v>
      </c>
      <c r="L5411" s="1">
        <v>-2.7399999999999869E-2</v>
      </c>
      <c r="M5411" s="1">
        <v>-2.7399999999999869E-2</v>
      </c>
    </row>
    <row r="5412" spans="1:13">
      <c r="A5412" s="1320"/>
      <c r="B5412" s="1321"/>
      <c r="C5412" s="1321"/>
      <c r="D5412" s="1322"/>
      <c r="E5412" s="119" t="str">
        <f t="shared" ref="E5412:G5412" si="3775">+E1931</f>
        <v>DOMICILIARIA 2</v>
      </c>
      <c r="F5412" s="637">
        <f t="shared" si="3775"/>
        <v>5.76</v>
      </c>
      <c r="G5412" s="128">
        <f t="shared" si="3775"/>
        <v>0.7</v>
      </c>
      <c r="H5412" s="750">
        <f t="shared" si="3774"/>
        <v>0</v>
      </c>
      <c r="I5412" s="127"/>
      <c r="J5412" s="750">
        <f t="shared" si="3767"/>
        <v>0</v>
      </c>
      <c r="L5412" s="1">
        <v>-2.7399999999999869E-2</v>
      </c>
      <c r="M5412" s="1">
        <v>-2.7399999999999869E-2</v>
      </c>
    </row>
    <row r="5413" spans="1:13">
      <c r="A5413" s="1320"/>
      <c r="B5413" s="1321"/>
      <c r="C5413" s="1321"/>
      <c r="D5413" s="1322"/>
      <c r="E5413" s="119" t="str">
        <f t="shared" ref="E5413:G5413" si="3776">+E1932</f>
        <v>DOMICILIARIA 3</v>
      </c>
      <c r="F5413" s="637">
        <f t="shared" si="3776"/>
        <v>5.39</v>
      </c>
      <c r="G5413" s="128">
        <f t="shared" si="3776"/>
        <v>0.7</v>
      </c>
      <c r="H5413" s="750">
        <f t="shared" si="3774"/>
        <v>0</v>
      </c>
      <c r="I5413" s="127"/>
      <c r="J5413" s="750">
        <f t="shared" si="3767"/>
        <v>0</v>
      </c>
      <c r="L5413" s="1">
        <v>-2.7399999999999869E-2</v>
      </c>
      <c r="M5413" s="1">
        <v>-2.7399999999999869E-2</v>
      </c>
    </row>
    <row r="5414" spans="1:13">
      <c r="A5414" s="1320"/>
      <c r="B5414" s="1321"/>
      <c r="C5414" s="1321"/>
      <c r="D5414" s="1322"/>
      <c r="E5414" s="119" t="str">
        <f t="shared" ref="E5414:G5414" si="3777">+E1933</f>
        <v>DOMICILIARIA 4</v>
      </c>
      <c r="F5414" s="637">
        <f t="shared" si="3777"/>
        <v>6.07</v>
      </c>
      <c r="G5414" s="128">
        <f t="shared" si="3777"/>
        <v>0.7</v>
      </c>
      <c r="H5414" s="750">
        <f t="shared" si="3774"/>
        <v>0</v>
      </c>
      <c r="I5414" s="127"/>
      <c r="J5414" s="750">
        <f t="shared" si="3767"/>
        <v>0</v>
      </c>
      <c r="L5414" s="1">
        <v>-2.7399999999999869E-2</v>
      </c>
      <c r="M5414" s="1">
        <v>-2.7399999999999869E-2</v>
      </c>
    </row>
    <row r="5415" spans="1:13">
      <c r="A5415" s="1320"/>
      <c r="B5415" s="1321"/>
      <c r="C5415" s="1321"/>
      <c r="D5415" s="1322"/>
      <c r="E5415" s="119" t="str">
        <f t="shared" ref="E5415:G5415" si="3778">+E1934</f>
        <v>DOMICILIARIA 5</v>
      </c>
      <c r="F5415" s="637">
        <f t="shared" si="3778"/>
        <v>6.12</v>
      </c>
      <c r="G5415" s="128">
        <f t="shared" si="3778"/>
        <v>0.7</v>
      </c>
      <c r="H5415" s="750">
        <f t="shared" si="3774"/>
        <v>0</v>
      </c>
      <c r="I5415" s="127"/>
      <c r="J5415" s="750">
        <f t="shared" si="3767"/>
        <v>0</v>
      </c>
      <c r="L5415" s="1">
        <v>-2.7399999999999869E-2</v>
      </c>
      <c r="M5415" s="1">
        <v>-2.7399999999999869E-2</v>
      </c>
    </row>
    <row r="5416" spans="1:13">
      <c r="A5416" s="1320"/>
      <c r="B5416" s="1321"/>
      <c r="C5416" s="1321"/>
      <c r="D5416" s="1322"/>
      <c r="E5416" s="119" t="str">
        <f t="shared" ref="E5416:G5416" si="3779">+E1935</f>
        <v>DOMICILIARIA 6</v>
      </c>
      <c r="F5416" s="637">
        <f t="shared" si="3779"/>
        <v>5.74</v>
      </c>
      <c r="G5416" s="128">
        <f t="shared" si="3779"/>
        <v>0.7</v>
      </c>
      <c r="H5416" s="750">
        <f t="shared" si="3774"/>
        <v>0</v>
      </c>
      <c r="I5416" s="127"/>
      <c r="J5416" s="750">
        <f t="shared" si="3767"/>
        <v>0</v>
      </c>
      <c r="L5416" s="1">
        <v>-2.7399999999999869E-2</v>
      </c>
      <c r="M5416" s="1">
        <v>-2.7399999999999869E-2</v>
      </c>
    </row>
    <row r="5417" spans="1:13">
      <c r="A5417" s="1320"/>
      <c r="B5417" s="1321"/>
      <c r="C5417" s="1321"/>
      <c r="D5417" s="1322"/>
      <c r="E5417" s="119" t="str">
        <f t="shared" ref="E5417:G5417" si="3780">+E1936</f>
        <v>DOMICILIARIA 7</v>
      </c>
      <c r="F5417" s="637">
        <f t="shared" si="3780"/>
        <v>5.01</v>
      </c>
      <c r="G5417" s="128">
        <f t="shared" si="3780"/>
        <v>0.7</v>
      </c>
      <c r="H5417" s="750">
        <f t="shared" si="3774"/>
        <v>0</v>
      </c>
      <c r="I5417" s="127"/>
      <c r="J5417" s="750">
        <f t="shared" si="3767"/>
        <v>0</v>
      </c>
      <c r="L5417" s="1">
        <v>-2.7399999999999869E-2</v>
      </c>
      <c r="M5417" s="1">
        <v>-2.7399999999999869E-2</v>
      </c>
    </row>
    <row r="5418" spans="1:13">
      <c r="A5418" s="1320"/>
      <c r="B5418" s="1321"/>
      <c r="C5418" s="1321"/>
      <c r="D5418" s="1322"/>
      <c r="E5418" s="119" t="str">
        <f t="shared" ref="E5418:G5418" si="3781">+E1937</f>
        <v>DOMICILIARIA 8</v>
      </c>
      <c r="F5418" s="637">
        <f t="shared" si="3781"/>
        <v>5.57</v>
      </c>
      <c r="G5418" s="128">
        <f t="shared" si="3781"/>
        <v>0.7</v>
      </c>
      <c r="H5418" s="750">
        <f t="shared" si="3774"/>
        <v>0</v>
      </c>
      <c r="I5418" s="127"/>
      <c r="J5418" s="750">
        <f t="shared" si="3767"/>
        <v>0</v>
      </c>
      <c r="L5418" s="1">
        <v>-2.7399999999999869E-2</v>
      </c>
      <c r="M5418" s="1">
        <v>-2.7399999999999869E-2</v>
      </c>
    </row>
    <row r="5419" spans="1:13">
      <c r="A5419" s="1320"/>
      <c r="B5419" s="1321"/>
      <c r="C5419" s="1321"/>
      <c r="D5419" s="1322"/>
      <c r="E5419" s="119" t="str">
        <f t="shared" ref="E5419:G5419" si="3782">+E1938</f>
        <v>DOMICILIARIA 9</v>
      </c>
      <c r="F5419" s="637">
        <f t="shared" si="3782"/>
        <v>5.01</v>
      </c>
      <c r="G5419" s="128">
        <f t="shared" si="3782"/>
        <v>0.7</v>
      </c>
      <c r="H5419" s="750">
        <f t="shared" si="3774"/>
        <v>0</v>
      </c>
      <c r="I5419" s="127"/>
      <c r="J5419" s="750">
        <f t="shared" si="3767"/>
        <v>0</v>
      </c>
      <c r="L5419" s="1">
        <v>-2.7399999999999869E-2</v>
      </c>
      <c r="M5419" s="1">
        <v>-2.7399999999999869E-2</v>
      </c>
    </row>
    <row r="5420" spans="1:13">
      <c r="A5420" s="1320"/>
      <c r="B5420" s="1321"/>
      <c r="C5420" s="1321"/>
      <c r="D5420" s="1322"/>
      <c r="E5420" s="119" t="str">
        <f t="shared" ref="E5420:G5420" si="3783">+E1939</f>
        <v>DOMICILIARIA 10</v>
      </c>
      <c r="F5420" s="637">
        <f t="shared" si="3783"/>
        <v>4.83</v>
      </c>
      <c r="G5420" s="128">
        <f t="shared" si="3783"/>
        <v>0.7</v>
      </c>
      <c r="H5420" s="750">
        <f t="shared" si="3774"/>
        <v>0</v>
      </c>
      <c r="I5420" s="127"/>
      <c r="J5420" s="750">
        <f t="shared" si="3767"/>
        <v>0</v>
      </c>
      <c r="L5420" s="1">
        <v>-2.7399999999999869E-2</v>
      </c>
      <c r="M5420" s="1">
        <v>-2.7399999999999869E-2</v>
      </c>
    </row>
    <row r="5421" spans="1:13">
      <c r="A5421" s="1320"/>
      <c r="B5421" s="1321"/>
      <c r="C5421" s="1321"/>
      <c r="D5421" s="1322"/>
      <c r="E5421" s="119" t="str">
        <f t="shared" ref="E5421:G5421" si="3784">+E1940</f>
        <v>DOMICILIARIA 11</v>
      </c>
      <c r="F5421" s="637">
        <f t="shared" si="3784"/>
        <v>5.42</v>
      </c>
      <c r="G5421" s="128">
        <f t="shared" si="3784"/>
        <v>0.7</v>
      </c>
      <c r="H5421" s="750">
        <f t="shared" si="3774"/>
        <v>0</v>
      </c>
      <c r="I5421" s="127"/>
      <c r="J5421" s="750">
        <f t="shared" si="3767"/>
        <v>0</v>
      </c>
      <c r="L5421" s="1">
        <v>-2.7399999999999869E-2</v>
      </c>
      <c r="M5421" s="1">
        <v>-2.7399999999999869E-2</v>
      </c>
    </row>
    <row r="5422" spans="1:13">
      <c r="A5422" s="1320"/>
      <c r="B5422" s="1321"/>
      <c r="C5422" s="1321"/>
      <c r="D5422" s="1322"/>
      <c r="E5422" s="119" t="str">
        <f t="shared" ref="E5422:G5422" si="3785">+E1941</f>
        <v>DOMICILIARIA 12</v>
      </c>
      <c r="F5422" s="637">
        <f t="shared" si="3785"/>
        <v>4.57</v>
      </c>
      <c r="G5422" s="128">
        <f t="shared" si="3785"/>
        <v>0.7</v>
      </c>
      <c r="H5422" s="750">
        <f t="shared" si="3774"/>
        <v>0</v>
      </c>
      <c r="I5422" s="127"/>
      <c r="J5422" s="750">
        <f t="shared" si="3767"/>
        <v>0</v>
      </c>
      <c r="L5422" s="1">
        <v>-2.7399999999999869E-2</v>
      </c>
      <c r="M5422" s="1">
        <v>-2.7399999999999869E-2</v>
      </c>
    </row>
    <row r="5423" spans="1:13">
      <c r="A5423" s="1320"/>
      <c r="B5423" s="1321"/>
      <c r="C5423" s="1321"/>
      <c r="D5423" s="1322"/>
      <c r="E5423" s="119" t="str">
        <f t="shared" ref="E5423:G5423" si="3786">+E1942</f>
        <v>DOMICILIARIA 13</v>
      </c>
      <c r="F5423" s="637">
        <f t="shared" si="3786"/>
        <v>4.5999999999999996</v>
      </c>
      <c r="G5423" s="128">
        <f t="shared" si="3786"/>
        <v>0.7</v>
      </c>
      <c r="H5423" s="750">
        <f t="shared" si="3774"/>
        <v>0</v>
      </c>
      <c r="I5423" s="127"/>
      <c r="J5423" s="750">
        <f t="shared" si="3767"/>
        <v>0</v>
      </c>
      <c r="L5423" s="1">
        <v>-2.7399999999999869E-2</v>
      </c>
      <c r="M5423" s="1">
        <v>-2.7399999999999869E-2</v>
      </c>
    </row>
    <row r="5424" spans="1:13">
      <c r="A5424" s="1320"/>
      <c r="B5424" s="1321"/>
      <c r="C5424" s="1321"/>
      <c r="D5424" s="1322"/>
      <c r="E5424" s="119" t="str">
        <f t="shared" ref="E5424:G5424" si="3787">+E1943</f>
        <v>P41 A P31</v>
      </c>
      <c r="F5424" s="637">
        <f t="shared" si="3787"/>
        <v>0</v>
      </c>
      <c r="G5424" s="128">
        <f t="shared" si="3787"/>
        <v>0</v>
      </c>
      <c r="H5424" s="750">
        <f t="shared" si="3774"/>
        <v>0</v>
      </c>
      <c r="I5424" s="127"/>
      <c r="J5424" s="750">
        <f t="shared" si="3767"/>
        <v>0</v>
      </c>
      <c r="L5424" s="1">
        <v>-1.6524000000000001</v>
      </c>
      <c r="M5424" s="1">
        <v>-1.6524000000000001</v>
      </c>
    </row>
    <row r="5425" spans="1:13">
      <c r="A5425" s="1320"/>
      <c r="B5425" s="1321"/>
      <c r="C5425" s="1321"/>
      <c r="D5425" s="1322"/>
      <c r="E5425" s="119" t="str">
        <f t="shared" ref="E5425:G5425" si="3788">+E1944</f>
        <v>DOMICILIARIA 1</v>
      </c>
      <c r="F5425" s="637">
        <f t="shared" si="3788"/>
        <v>5.63</v>
      </c>
      <c r="G5425" s="128">
        <f t="shared" si="3788"/>
        <v>0.7</v>
      </c>
      <c r="H5425" s="750">
        <f t="shared" si="3774"/>
        <v>8.7600000000000344E-2</v>
      </c>
      <c r="I5425" s="127"/>
      <c r="J5425" s="750">
        <f t="shared" si="3767"/>
        <v>0.34523160000000136</v>
      </c>
      <c r="L5425" s="1">
        <v>8.7600000000000344E-2</v>
      </c>
    </row>
    <row r="5426" spans="1:13">
      <c r="A5426" s="1320"/>
      <c r="B5426" s="1321"/>
      <c r="C5426" s="1321"/>
      <c r="D5426" s="1322"/>
      <c r="E5426" s="119" t="str">
        <f t="shared" ref="E5426:G5426" si="3789">+E1945</f>
        <v>DOMICILIARIA 2</v>
      </c>
      <c r="F5426" s="637">
        <f t="shared" si="3789"/>
        <v>5.79</v>
      </c>
      <c r="G5426" s="128">
        <f t="shared" si="3789"/>
        <v>0.7</v>
      </c>
      <c r="H5426" s="750">
        <f t="shared" si="3774"/>
        <v>8.7600000000000344E-2</v>
      </c>
      <c r="I5426" s="127"/>
      <c r="J5426" s="750">
        <f t="shared" si="3767"/>
        <v>0.35504280000000138</v>
      </c>
      <c r="L5426" s="1">
        <v>8.7600000000000344E-2</v>
      </c>
    </row>
    <row r="5427" spans="1:13">
      <c r="A5427" s="1320"/>
      <c r="B5427" s="1321"/>
      <c r="C5427" s="1321"/>
      <c r="D5427" s="1322"/>
      <c r="E5427" s="119" t="str">
        <f t="shared" ref="E5427:G5427" si="3790">+E1946</f>
        <v>DOMICILIARIA 3</v>
      </c>
      <c r="F5427" s="637">
        <f t="shared" si="3790"/>
        <v>5.82</v>
      </c>
      <c r="G5427" s="128">
        <f t="shared" si="3790"/>
        <v>0.7</v>
      </c>
      <c r="H5427" s="750">
        <f t="shared" si="3774"/>
        <v>8.7600000000000344E-2</v>
      </c>
      <c r="I5427" s="127"/>
      <c r="J5427" s="750">
        <f t="shared" si="3767"/>
        <v>0.35688240000000138</v>
      </c>
      <c r="L5427" s="1">
        <v>8.7600000000000344E-2</v>
      </c>
    </row>
    <row r="5428" spans="1:13">
      <c r="A5428" s="1320"/>
      <c r="B5428" s="1321"/>
      <c r="C5428" s="1321"/>
      <c r="D5428" s="1322"/>
      <c r="E5428" s="119" t="str">
        <f t="shared" ref="E5428:G5428" si="3791">+E1947</f>
        <v>DOMICILIARIA 4</v>
      </c>
      <c r="F5428" s="637">
        <f t="shared" si="3791"/>
        <v>5.76</v>
      </c>
      <c r="G5428" s="128">
        <f t="shared" si="3791"/>
        <v>0.7</v>
      </c>
      <c r="H5428" s="750">
        <f t="shared" si="3774"/>
        <v>8.7600000000000344E-2</v>
      </c>
      <c r="I5428" s="127"/>
      <c r="J5428" s="750">
        <f t="shared" si="3767"/>
        <v>0.35320320000000138</v>
      </c>
      <c r="L5428" s="1">
        <v>8.7600000000000344E-2</v>
      </c>
    </row>
    <row r="5429" spans="1:13">
      <c r="A5429" s="1320"/>
      <c r="B5429" s="1321"/>
      <c r="C5429" s="1321"/>
      <c r="D5429" s="1322"/>
      <c r="E5429" s="119" t="str">
        <f t="shared" ref="E5429:G5429" si="3792">+E1948</f>
        <v>DOMICILIARIA 5</v>
      </c>
      <c r="F5429" s="637">
        <f t="shared" si="3792"/>
        <v>4.97</v>
      </c>
      <c r="G5429" s="128">
        <f t="shared" si="3792"/>
        <v>0.7</v>
      </c>
      <c r="H5429" s="750">
        <f t="shared" si="3774"/>
        <v>8.7600000000000344E-2</v>
      </c>
      <c r="I5429" s="127"/>
      <c r="J5429" s="750">
        <f t="shared" si="3767"/>
        <v>0.30476040000000115</v>
      </c>
      <c r="L5429" s="1">
        <v>8.7600000000000344E-2</v>
      </c>
    </row>
    <row r="5430" spans="1:13">
      <c r="A5430" s="1320"/>
      <c r="B5430" s="1321"/>
      <c r="C5430" s="1321"/>
      <c r="D5430" s="1322"/>
      <c r="E5430" s="119" t="str">
        <f t="shared" ref="E5430:G5430" si="3793">+E1949</f>
        <v>DOMICILIARIA 6</v>
      </c>
      <c r="F5430" s="637">
        <f t="shared" si="3793"/>
        <v>5.49</v>
      </c>
      <c r="G5430" s="128">
        <f t="shared" si="3793"/>
        <v>0.7</v>
      </c>
      <c r="H5430" s="750">
        <f t="shared" si="3774"/>
        <v>8.7600000000000344E-2</v>
      </c>
      <c r="I5430" s="127"/>
      <c r="J5430" s="750">
        <f t="shared" si="3767"/>
        <v>0.3366468000000013</v>
      </c>
      <c r="L5430" s="1">
        <v>8.7600000000000344E-2</v>
      </c>
    </row>
    <row r="5431" spans="1:13">
      <c r="A5431" s="1320"/>
      <c r="B5431" s="1321"/>
      <c r="C5431" s="1321"/>
      <c r="D5431" s="1322"/>
      <c r="E5431" s="119" t="str">
        <f t="shared" ref="E5431:G5431" si="3794">+E1950</f>
        <v>DOMICILIARIA 7</v>
      </c>
      <c r="F5431" s="637">
        <f t="shared" si="3794"/>
        <v>5.28</v>
      </c>
      <c r="G5431" s="128">
        <f t="shared" si="3794"/>
        <v>0.7</v>
      </c>
      <c r="H5431" s="750">
        <f t="shared" si="3774"/>
        <v>8.7600000000000344E-2</v>
      </c>
      <c r="I5431" s="127"/>
      <c r="J5431" s="750">
        <f t="shared" si="3767"/>
        <v>0.32376960000000127</v>
      </c>
      <c r="L5431" s="1">
        <v>8.7600000000000344E-2</v>
      </c>
    </row>
    <row r="5432" spans="1:13">
      <c r="A5432" s="1320"/>
      <c r="B5432" s="1321"/>
      <c r="C5432" s="1321"/>
      <c r="D5432" s="1322"/>
      <c r="E5432" s="119" t="str">
        <f t="shared" ref="E5432:G5432" si="3795">+E1951</f>
        <v>DOMICILIARIA 8</v>
      </c>
      <c r="F5432" s="637">
        <f t="shared" si="3795"/>
        <v>5.5</v>
      </c>
      <c r="G5432" s="128">
        <f t="shared" si="3795"/>
        <v>0.7</v>
      </c>
      <c r="H5432" s="750">
        <f t="shared" si="3774"/>
        <v>8.7600000000000344E-2</v>
      </c>
      <c r="I5432" s="127"/>
      <c r="J5432" s="750">
        <f t="shared" si="3767"/>
        <v>0.33726000000000128</v>
      </c>
      <c r="L5432" s="1">
        <v>8.7600000000000344E-2</v>
      </c>
    </row>
    <row r="5433" spans="1:13">
      <c r="A5433" s="1320"/>
      <c r="B5433" s="1321"/>
      <c r="C5433" s="1321"/>
      <c r="D5433" s="1322"/>
      <c r="E5433" s="119" t="str">
        <f t="shared" ref="E5433:G5433" si="3796">+E1952</f>
        <v>DOMICILIARIA 9</v>
      </c>
      <c r="F5433" s="637">
        <f t="shared" si="3796"/>
        <v>5.0999999999999996</v>
      </c>
      <c r="G5433" s="128">
        <f t="shared" si="3796"/>
        <v>0.7</v>
      </c>
      <c r="H5433" s="750">
        <f t="shared" si="3774"/>
        <v>8.7600000000000344E-2</v>
      </c>
      <c r="I5433" s="127"/>
      <c r="J5433" s="750">
        <f t="shared" si="3767"/>
        <v>0.31273200000000118</v>
      </c>
      <c r="L5433" s="1">
        <v>8.7600000000000344E-2</v>
      </c>
    </row>
    <row r="5434" spans="1:13">
      <c r="A5434" s="1320"/>
      <c r="B5434" s="1321"/>
      <c r="C5434" s="1321"/>
      <c r="D5434" s="1322"/>
      <c r="E5434" s="119" t="str">
        <f t="shared" ref="E5434:G5434" si="3797">+E1953</f>
        <v>DOMICILIARIA 10</v>
      </c>
      <c r="F5434" s="637">
        <f t="shared" si="3797"/>
        <v>5.19</v>
      </c>
      <c r="G5434" s="128">
        <f t="shared" si="3797"/>
        <v>0.7</v>
      </c>
      <c r="H5434" s="750">
        <f t="shared" si="3774"/>
        <v>8.7600000000000344E-2</v>
      </c>
      <c r="I5434" s="127"/>
      <c r="J5434" s="750">
        <f t="shared" si="3767"/>
        <v>0.31825080000000128</v>
      </c>
      <c r="L5434" s="1">
        <v>8.7600000000000344E-2</v>
      </c>
    </row>
    <row r="5435" spans="1:13">
      <c r="A5435" s="1320"/>
      <c r="B5435" s="1321"/>
      <c r="C5435" s="1321"/>
      <c r="D5435" s="1322"/>
      <c r="E5435" s="119" t="str">
        <f t="shared" ref="E5435:G5435" si="3798">+E1954</f>
        <v>DOMICILIARIA 11</v>
      </c>
      <c r="F5435" s="637">
        <f t="shared" si="3798"/>
        <v>4.95</v>
      </c>
      <c r="G5435" s="128">
        <f t="shared" si="3798"/>
        <v>0.7</v>
      </c>
      <c r="H5435" s="750">
        <f t="shared" si="3774"/>
        <v>8.7600000000000344E-2</v>
      </c>
      <c r="I5435" s="127"/>
      <c r="J5435" s="750">
        <f t="shared" si="3767"/>
        <v>0.30353400000000119</v>
      </c>
      <c r="L5435" s="1">
        <v>8.7600000000000344E-2</v>
      </c>
    </row>
    <row r="5436" spans="1:13">
      <c r="A5436" s="1320"/>
      <c r="B5436" s="1321"/>
      <c r="C5436" s="1321"/>
      <c r="D5436" s="1322"/>
      <c r="E5436" s="119" t="str">
        <f t="shared" ref="E5436:G5436" si="3799">+E1955</f>
        <v>DOMICILIARIA 12</v>
      </c>
      <c r="F5436" s="637">
        <f t="shared" si="3799"/>
        <v>4.79</v>
      </c>
      <c r="G5436" s="128">
        <f t="shared" si="3799"/>
        <v>0.7</v>
      </c>
      <c r="H5436" s="750">
        <f t="shared" si="3774"/>
        <v>8.7600000000000344E-2</v>
      </c>
      <c r="I5436" s="127"/>
      <c r="J5436" s="750">
        <f t="shared" si="3767"/>
        <v>0.29372280000000112</v>
      </c>
      <c r="L5436" s="1">
        <v>8.7600000000000344E-2</v>
      </c>
    </row>
    <row r="5437" spans="1:13">
      <c r="A5437" s="1320"/>
      <c r="B5437" s="1321"/>
      <c r="C5437" s="1321"/>
      <c r="D5437" s="1322"/>
      <c r="E5437" s="119" t="str">
        <f t="shared" ref="E5437:G5437" si="3800">+E1956</f>
        <v>DOMICILIARIA 13</v>
      </c>
      <c r="F5437" s="637">
        <f t="shared" si="3800"/>
        <v>4.7300000000000004</v>
      </c>
      <c r="G5437" s="128">
        <f t="shared" si="3800"/>
        <v>0.7</v>
      </c>
      <c r="H5437" s="750">
        <f t="shared" si="3774"/>
        <v>8.7600000000000344E-2</v>
      </c>
      <c r="I5437" s="127"/>
      <c r="J5437" s="750">
        <f t="shared" si="3767"/>
        <v>0.29004360000000112</v>
      </c>
      <c r="L5437" s="1">
        <v>8.7600000000000344E-2</v>
      </c>
    </row>
    <row r="5438" spans="1:13">
      <c r="A5438" s="1320"/>
      <c r="B5438" s="1321"/>
      <c r="C5438" s="1321"/>
      <c r="D5438" s="1322"/>
      <c r="E5438" s="119" t="str">
        <f t="shared" ref="E5438:G5438" si="3801">+E1957</f>
        <v>DOMICILIARIA 14</v>
      </c>
      <c r="F5438" s="637">
        <f t="shared" si="3801"/>
        <v>4.6100000000000003</v>
      </c>
      <c r="G5438" s="128">
        <f t="shared" si="3801"/>
        <v>0.7</v>
      </c>
      <c r="H5438" s="750">
        <f t="shared" si="3774"/>
        <v>8.7600000000000344E-2</v>
      </c>
      <c r="I5438" s="127"/>
      <c r="J5438" s="750">
        <f t="shared" si="3767"/>
        <v>0.28268520000000108</v>
      </c>
      <c r="L5438" s="1">
        <v>8.7600000000000344E-2</v>
      </c>
    </row>
    <row r="5439" spans="1:13">
      <c r="A5439" s="1320"/>
      <c r="B5439" s="1321"/>
      <c r="C5439" s="1321"/>
      <c r="D5439" s="1322"/>
      <c r="E5439" s="119" t="str">
        <f t="shared" ref="E5439:G5439" si="3802">+E1958</f>
        <v>P22 A P15</v>
      </c>
      <c r="F5439" s="637">
        <f t="shared" si="3802"/>
        <v>0</v>
      </c>
      <c r="G5439" s="128">
        <f t="shared" si="3802"/>
        <v>0</v>
      </c>
      <c r="H5439" s="750">
        <f t="shared" si="3774"/>
        <v>0</v>
      </c>
      <c r="I5439" s="127"/>
      <c r="J5439" s="750">
        <f t="shared" si="3767"/>
        <v>0</v>
      </c>
      <c r="L5439" s="1">
        <v>-1.6524000000000001</v>
      </c>
      <c r="M5439" s="1">
        <v>-1.6524000000000001</v>
      </c>
    </row>
    <row r="5440" spans="1:13">
      <c r="A5440" s="1320"/>
      <c r="B5440" s="1321"/>
      <c r="C5440" s="1321"/>
      <c r="D5440" s="1322"/>
      <c r="E5440" s="119" t="str">
        <f t="shared" ref="E5440:G5440" si="3803">+E1959</f>
        <v>DOMICILIARIA 1</v>
      </c>
      <c r="F5440" s="637">
        <f t="shared" si="3803"/>
        <v>6.01</v>
      </c>
      <c r="G5440" s="128">
        <f t="shared" si="3803"/>
        <v>0.7</v>
      </c>
      <c r="H5440" s="750">
        <f t="shared" si="3774"/>
        <v>9.7600000000000131E-2</v>
      </c>
      <c r="I5440" s="127"/>
      <c r="J5440" s="750">
        <f t="shared" si="3767"/>
        <v>0.41060320000000056</v>
      </c>
      <c r="L5440" s="1">
        <v>9.7600000000000131E-2</v>
      </c>
    </row>
    <row r="5441" spans="1:13">
      <c r="A5441" s="1320"/>
      <c r="B5441" s="1321"/>
      <c r="C5441" s="1321"/>
      <c r="D5441" s="1322"/>
      <c r="E5441" s="119" t="str">
        <f t="shared" ref="E5441:G5441" si="3804">+E1960</f>
        <v>DOMICILIARIA 2</v>
      </c>
      <c r="F5441" s="637">
        <f t="shared" si="3804"/>
        <v>5.48</v>
      </c>
      <c r="G5441" s="128">
        <f t="shared" si="3804"/>
        <v>0.7</v>
      </c>
      <c r="H5441" s="750">
        <f t="shared" si="3774"/>
        <v>9.7600000000000131E-2</v>
      </c>
      <c r="I5441" s="127"/>
      <c r="J5441" s="750">
        <f t="shared" si="3767"/>
        <v>0.37439360000000049</v>
      </c>
      <c r="L5441" s="1">
        <v>9.7600000000000131E-2</v>
      </c>
    </row>
    <row r="5442" spans="1:13">
      <c r="A5442" s="1320"/>
      <c r="B5442" s="1321"/>
      <c r="C5442" s="1321"/>
      <c r="D5442" s="1322"/>
      <c r="E5442" s="119" t="str">
        <f t="shared" ref="E5442:G5442" si="3805">+E1961</f>
        <v>DOMICILIARIA 3</v>
      </c>
      <c r="F5442" s="637">
        <f t="shared" si="3805"/>
        <v>5.31</v>
      </c>
      <c r="G5442" s="128">
        <f t="shared" si="3805"/>
        <v>0.7</v>
      </c>
      <c r="H5442" s="750">
        <f t="shared" si="3774"/>
        <v>9.7600000000000131E-2</v>
      </c>
      <c r="I5442" s="127"/>
      <c r="J5442" s="750">
        <f t="shared" si="3767"/>
        <v>0.36277920000000047</v>
      </c>
      <c r="L5442" s="1">
        <v>9.7600000000000131E-2</v>
      </c>
    </row>
    <row r="5443" spans="1:13">
      <c r="A5443" s="1320"/>
      <c r="B5443" s="1321"/>
      <c r="C5443" s="1321"/>
      <c r="D5443" s="1322"/>
      <c r="E5443" s="119" t="str">
        <f t="shared" ref="E5443:G5443" si="3806">+E1962</f>
        <v>DOMICILIARIA 4</v>
      </c>
      <c r="F5443" s="637">
        <f t="shared" si="3806"/>
        <v>5.62</v>
      </c>
      <c r="G5443" s="128">
        <f t="shared" si="3806"/>
        <v>0.7</v>
      </c>
      <c r="H5443" s="750">
        <f t="shared" si="3774"/>
        <v>9.7600000000000131E-2</v>
      </c>
      <c r="I5443" s="127"/>
      <c r="J5443" s="750">
        <f t="shared" si="3767"/>
        <v>0.38395840000000048</v>
      </c>
      <c r="L5443" s="1">
        <v>9.7600000000000131E-2</v>
      </c>
    </row>
    <row r="5444" spans="1:13">
      <c r="A5444" s="1320"/>
      <c r="B5444" s="1321"/>
      <c r="C5444" s="1321"/>
      <c r="D5444" s="1322"/>
      <c r="E5444" s="119" t="str">
        <f t="shared" ref="E5444:G5444" si="3807">+E1963</f>
        <v>DOMICILIARIA 5</v>
      </c>
      <c r="F5444" s="637">
        <f t="shared" si="3807"/>
        <v>5.35</v>
      </c>
      <c r="G5444" s="128">
        <f t="shared" si="3807"/>
        <v>0.7</v>
      </c>
      <c r="H5444" s="750">
        <f t="shared" si="3774"/>
        <v>9.7600000000000131E-2</v>
      </c>
      <c r="I5444" s="127"/>
      <c r="J5444" s="750">
        <f t="shared" si="3767"/>
        <v>0.36551200000000045</v>
      </c>
      <c r="L5444" s="1">
        <v>9.7600000000000131E-2</v>
      </c>
    </row>
    <row r="5445" spans="1:13">
      <c r="A5445" s="1320"/>
      <c r="B5445" s="1321"/>
      <c r="C5445" s="1321"/>
      <c r="D5445" s="1322"/>
      <c r="E5445" s="119" t="str">
        <f t="shared" ref="E5445:G5445" si="3808">+E1964</f>
        <v>DOMICILIARIA 6</v>
      </c>
      <c r="F5445" s="637">
        <f t="shared" si="3808"/>
        <v>5.41</v>
      </c>
      <c r="G5445" s="128">
        <f t="shared" si="3808"/>
        <v>0.7</v>
      </c>
      <c r="H5445" s="750">
        <f t="shared" si="3774"/>
        <v>9.7600000000000131E-2</v>
      </c>
      <c r="I5445" s="127"/>
      <c r="J5445" s="750">
        <f t="shared" si="3767"/>
        <v>0.36961120000000047</v>
      </c>
      <c r="L5445" s="1">
        <v>9.7600000000000131E-2</v>
      </c>
    </row>
    <row r="5446" spans="1:13">
      <c r="A5446" s="1320"/>
      <c r="B5446" s="1321"/>
      <c r="C5446" s="1321"/>
      <c r="D5446" s="1322"/>
      <c r="E5446" s="119" t="str">
        <f t="shared" ref="E5446:G5446" si="3809">+E1965</f>
        <v>DOMICILIARIA 7</v>
      </c>
      <c r="F5446" s="637">
        <f t="shared" si="3809"/>
        <v>5.35</v>
      </c>
      <c r="G5446" s="128">
        <f t="shared" si="3809"/>
        <v>0.7</v>
      </c>
      <c r="H5446" s="750">
        <f t="shared" si="3774"/>
        <v>9.7600000000000131E-2</v>
      </c>
      <c r="I5446" s="127"/>
      <c r="J5446" s="750">
        <f t="shared" si="3767"/>
        <v>0.36551200000000045</v>
      </c>
      <c r="L5446" s="1">
        <v>9.7600000000000131E-2</v>
      </c>
    </row>
    <row r="5447" spans="1:13">
      <c r="A5447" s="1320"/>
      <c r="B5447" s="1321"/>
      <c r="C5447" s="1321"/>
      <c r="D5447" s="1322"/>
      <c r="E5447" s="119" t="str">
        <f t="shared" ref="E5447:G5447" si="3810">+E1966</f>
        <v>DOMICILIARIA 8</v>
      </c>
      <c r="F5447" s="637">
        <f t="shared" si="3810"/>
        <v>5.79</v>
      </c>
      <c r="G5447" s="128">
        <f t="shared" si="3810"/>
        <v>0.7</v>
      </c>
      <c r="H5447" s="750">
        <f t="shared" si="3774"/>
        <v>9.7600000000000131E-2</v>
      </c>
      <c r="I5447" s="127"/>
      <c r="J5447" s="750">
        <f t="shared" si="3767"/>
        <v>0.3955728000000005</v>
      </c>
      <c r="L5447" s="1">
        <v>9.7600000000000131E-2</v>
      </c>
    </row>
    <row r="5448" spans="1:13">
      <c r="A5448" s="1320"/>
      <c r="B5448" s="1321"/>
      <c r="C5448" s="1321"/>
      <c r="D5448" s="1322"/>
      <c r="E5448" s="119" t="str">
        <f t="shared" ref="E5448:G5448" si="3811">+E1967</f>
        <v>DOMICILIARIA 9</v>
      </c>
      <c r="F5448" s="637">
        <f t="shared" si="3811"/>
        <v>5.13</v>
      </c>
      <c r="G5448" s="128">
        <f t="shared" si="3811"/>
        <v>0.7</v>
      </c>
      <c r="H5448" s="750">
        <f t="shared" si="3774"/>
        <v>9.7600000000000131E-2</v>
      </c>
      <c r="I5448" s="127"/>
      <c r="J5448" s="750">
        <f t="shared" si="3767"/>
        <v>0.35048160000000045</v>
      </c>
      <c r="L5448" s="1">
        <v>9.7600000000000131E-2</v>
      </c>
    </row>
    <row r="5449" spans="1:13">
      <c r="A5449" s="1320"/>
      <c r="B5449" s="1321"/>
      <c r="C5449" s="1321"/>
      <c r="D5449" s="1322"/>
      <c r="E5449" s="119" t="str">
        <f t="shared" ref="E5449:G5449" si="3812">+E1968</f>
        <v>DOMICILIARIA 10</v>
      </c>
      <c r="F5449" s="637">
        <f t="shared" si="3812"/>
        <v>5.6</v>
      </c>
      <c r="G5449" s="128">
        <f t="shared" si="3812"/>
        <v>0.7</v>
      </c>
      <c r="H5449" s="750">
        <f t="shared" si="3774"/>
        <v>9.7600000000000131E-2</v>
      </c>
      <c r="I5449" s="127"/>
      <c r="J5449" s="750">
        <f t="shared" si="3767"/>
        <v>0.38259200000000049</v>
      </c>
      <c r="L5449" s="1">
        <v>9.7600000000000131E-2</v>
      </c>
    </row>
    <row r="5450" spans="1:13">
      <c r="A5450" s="1320"/>
      <c r="B5450" s="1321"/>
      <c r="C5450" s="1321"/>
      <c r="D5450" s="1322"/>
      <c r="E5450" s="119" t="str">
        <f t="shared" ref="E5450:G5450" si="3813">+E1969</f>
        <v>DOMICILIARIA 11</v>
      </c>
      <c r="F5450" s="637">
        <f t="shared" si="3813"/>
        <v>5.31</v>
      </c>
      <c r="G5450" s="128">
        <f t="shared" si="3813"/>
        <v>0.7</v>
      </c>
      <c r="H5450" s="750">
        <f t="shared" si="3774"/>
        <v>9.7600000000000131E-2</v>
      </c>
      <c r="I5450" s="127"/>
      <c r="J5450" s="750">
        <f t="shared" si="3767"/>
        <v>0.36277920000000047</v>
      </c>
      <c r="L5450" s="1">
        <v>9.7600000000000131E-2</v>
      </c>
    </row>
    <row r="5451" spans="1:13">
      <c r="A5451" s="1320"/>
      <c r="B5451" s="1321"/>
      <c r="C5451" s="1321"/>
      <c r="D5451" s="1322"/>
      <c r="E5451" s="119" t="str">
        <f t="shared" ref="E5451:G5451" si="3814">+E1970</f>
        <v>DOMICILIARIA 12</v>
      </c>
      <c r="F5451" s="637">
        <f t="shared" si="3814"/>
        <v>5.29</v>
      </c>
      <c r="G5451" s="128">
        <f t="shared" si="3814"/>
        <v>0.7</v>
      </c>
      <c r="H5451" s="750">
        <f t="shared" si="3774"/>
        <v>9.7600000000000131E-2</v>
      </c>
      <c r="I5451" s="127"/>
      <c r="J5451" s="750">
        <f t="shared" si="3767"/>
        <v>0.36141280000000048</v>
      </c>
      <c r="L5451" s="1">
        <v>9.7600000000000131E-2</v>
      </c>
    </row>
    <row r="5452" spans="1:13">
      <c r="A5452" s="1320"/>
      <c r="B5452" s="1321"/>
      <c r="C5452" s="1321"/>
      <c r="D5452" s="1322"/>
      <c r="E5452" s="119" t="str">
        <f t="shared" ref="E5452:G5452" si="3815">+E1971</f>
        <v>DOMICILIARIA 13</v>
      </c>
      <c r="F5452" s="637">
        <f t="shared" si="3815"/>
        <v>4.9400000000000004</v>
      </c>
      <c r="G5452" s="128">
        <f t="shared" si="3815"/>
        <v>0.7</v>
      </c>
      <c r="H5452" s="750">
        <f t="shared" si="3774"/>
        <v>9.7600000000000131E-2</v>
      </c>
      <c r="I5452" s="127"/>
      <c r="J5452" s="750">
        <f t="shared" si="3767"/>
        <v>0.33750080000000049</v>
      </c>
      <c r="L5452" s="1">
        <v>9.7600000000000131E-2</v>
      </c>
    </row>
    <row r="5453" spans="1:13">
      <c r="A5453" s="1320"/>
      <c r="B5453" s="1321"/>
      <c r="C5453" s="1321"/>
      <c r="D5453" s="1322"/>
      <c r="E5453" s="119" t="str">
        <f t="shared" ref="E5453:G5453" si="3816">+E1972</f>
        <v>DOMICILIARIA 14</v>
      </c>
      <c r="F5453" s="637">
        <f t="shared" si="3816"/>
        <v>5.12</v>
      </c>
      <c r="G5453" s="128">
        <f t="shared" si="3816"/>
        <v>0.7</v>
      </c>
      <c r="H5453" s="750">
        <f t="shared" si="3774"/>
        <v>9.7600000000000131E-2</v>
      </c>
      <c r="I5453" s="127"/>
      <c r="J5453" s="750">
        <f t="shared" si="3767"/>
        <v>0.34979840000000045</v>
      </c>
      <c r="L5453" s="1">
        <v>9.7600000000000131E-2</v>
      </c>
    </row>
    <row r="5454" spans="1:13">
      <c r="A5454" s="1320"/>
      <c r="B5454" s="1321"/>
      <c r="C5454" s="1321"/>
      <c r="D5454" s="1322"/>
      <c r="E5454" s="119" t="str">
        <f t="shared" ref="E5454:G5454" si="3817">+E1973</f>
        <v>P15 A P56</v>
      </c>
      <c r="F5454" s="637">
        <f t="shared" si="3817"/>
        <v>0</v>
      </c>
      <c r="G5454" s="128">
        <f t="shared" si="3817"/>
        <v>0</v>
      </c>
      <c r="H5454" s="750">
        <f t="shared" si="3774"/>
        <v>0</v>
      </c>
      <c r="I5454" s="127"/>
      <c r="J5454" s="750">
        <f t="shared" si="3767"/>
        <v>0</v>
      </c>
      <c r="L5454" s="1">
        <v>-1.6524000000000001</v>
      </c>
      <c r="M5454" s="1">
        <v>-1.6524000000000001</v>
      </c>
    </row>
    <row r="5455" spans="1:13">
      <c r="A5455" s="1320"/>
      <c r="B5455" s="1321"/>
      <c r="C5455" s="1321"/>
      <c r="D5455" s="1322"/>
      <c r="E5455" s="119" t="str">
        <f t="shared" ref="E5455:G5455" si="3818">+E1974</f>
        <v>DOMICILIARIA 1</v>
      </c>
      <c r="F5455" s="637">
        <f t="shared" si="3818"/>
        <v>4.4000000000000004</v>
      </c>
      <c r="G5455" s="128">
        <f t="shared" si="3818"/>
        <v>0.7</v>
      </c>
      <c r="H5455" s="750">
        <f t="shared" si="3774"/>
        <v>0.14759999999999995</v>
      </c>
      <c r="I5455" s="127"/>
      <c r="J5455" s="750">
        <f t="shared" si="3767"/>
        <v>0.45460799999999985</v>
      </c>
      <c r="L5455" s="1">
        <v>0.14759999999999995</v>
      </c>
    </row>
    <row r="5456" spans="1:13">
      <c r="A5456" s="1320"/>
      <c r="B5456" s="1321"/>
      <c r="C5456" s="1321"/>
      <c r="D5456" s="1322"/>
      <c r="E5456" s="119" t="str">
        <f t="shared" ref="E5456:G5456" si="3819">+E1975</f>
        <v>DOMICILIARIA 2</v>
      </c>
      <c r="F5456" s="637">
        <f t="shared" si="3819"/>
        <v>4.43</v>
      </c>
      <c r="G5456" s="128">
        <f t="shared" si="3819"/>
        <v>0.7</v>
      </c>
      <c r="H5456" s="750">
        <f t="shared" si="3774"/>
        <v>0.14759999999999995</v>
      </c>
      <c r="I5456" s="127"/>
      <c r="J5456" s="750">
        <f t="shared" si="3767"/>
        <v>0.45770759999999977</v>
      </c>
      <c r="L5456" s="1">
        <v>0.14759999999999995</v>
      </c>
    </row>
    <row r="5457" spans="1:13">
      <c r="A5457" s="1320"/>
      <c r="B5457" s="1321"/>
      <c r="C5457" s="1321"/>
      <c r="D5457" s="1322"/>
      <c r="E5457" s="119" t="str">
        <f t="shared" ref="E5457:G5457" si="3820">+E1976</f>
        <v>DOMICILIARIA 3</v>
      </c>
      <c r="F5457" s="637">
        <f t="shared" si="3820"/>
        <v>3.56</v>
      </c>
      <c r="G5457" s="128">
        <f t="shared" si="3820"/>
        <v>0.7</v>
      </c>
      <c r="H5457" s="750">
        <f t="shared" si="3774"/>
        <v>0.14759999999999995</v>
      </c>
      <c r="I5457" s="127"/>
      <c r="J5457" s="750">
        <f t="shared" si="3767"/>
        <v>0.3678191999999999</v>
      </c>
      <c r="L5457" s="1">
        <v>0.14759999999999995</v>
      </c>
    </row>
    <row r="5458" spans="1:13">
      <c r="A5458" s="1320"/>
      <c r="B5458" s="1321"/>
      <c r="C5458" s="1321"/>
      <c r="D5458" s="1322"/>
      <c r="E5458" s="119" t="str">
        <f t="shared" ref="E5458:G5458" si="3821">+E1977</f>
        <v>DOMICILIARIA 4</v>
      </c>
      <c r="F5458" s="637">
        <f t="shared" si="3821"/>
        <v>4.41</v>
      </c>
      <c r="G5458" s="128">
        <f t="shared" si="3821"/>
        <v>0.7</v>
      </c>
      <c r="H5458" s="750">
        <f t="shared" si="3774"/>
        <v>0.14759999999999995</v>
      </c>
      <c r="I5458" s="127"/>
      <c r="J5458" s="750">
        <f t="shared" si="3767"/>
        <v>0.4556411999999998</v>
      </c>
      <c r="L5458" s="1">
        <v>0.14759999999999995</v>
      </c>
    </row>
    <row r="5459" spans="1:13">
      <c r="A5459" s="1320"/>
      <c r="B5459" s="1321"/>
      <c r="C5459" s="1321"/>
      <c r="D5459" s="1322"/>
      <c r="E5459" s="119" t="str">
        <f t="shared" ref="E5459:G5459" si="3822">+E1978</f>
        <v>DOMICILIARIA 5</v>
      </c>
      <c r="F5459" s="637">
        <f t="shared" si="3822"/>
        <v>3.73</v>
      </c>
      <c r="G5459" s="128">
        <f t="shared" si="3822"/>
        <v>0.7</v>
      </c>
      <c r="H5459" s="750">
        <f t="shared" si="3774"/>
        <v>0.14759999999999995</v>
      </c>
      <c r="I5459" s="127"/>
      <c r="J5459" s="750">
        <f t="shared" si="3767"/>
        <v>0.38538359999999983</v>
      </c>
      <c r="L5459" s="1">
        <v>0.14759999999999995</v>
      </c>
    </row>
    <row r="5460" spans="1:13">
      <c r="A5460" s="1320"/>
      <c r="B5460" s="1321"/>
      <c r="C5460" s="1321"/>
      <c r="D5460" s="1322"/>
      <c r="E5460" s="119" t="str">
        <f t="shared" ref="E5460:G5460" si="3823">+E1979</f>
        <v>DOMICILIARIA 6</v>
      </c>
      <c r="F5460" s="637">
        <f t="shared" si="3823"/>
        <v>4.34</v>
      </c>
      <c r="G5460" s="128">
        <f t="shared" si="3823"/>
        <v>0.7</v>
      </c>
      <c r="H5460" s="750">
        <f t="shared" si="3774"/>
        <v>0.14759999999999995</v>
      </c>
      <c r="I5460" s="127"/>
      <c r="J5460" s="750">
        <f t="shared" si="3767"/>
        <v>0.44840879999999983</v>
      </c>
      <c r="L5460" s="1">
        <v>0.14759999999999995</v>
      </c>
    </row>
    <row r="5461" spans="1:13">
      <c r="A5461" s="1320"/>
      <c r="B5461" s="1321"/>
      <c r="C5461" s="1321"/>
      <c r="D5461" s="1322"/>
      <c r="E5461" s="119" t="str">
        <f t="shared" ref="E5461:G5461" si="3824">+E1980</f>
        <v>DOMICILIARIA 7</v>
      </c>
      <c r="F5461" s="637">
        <f t="shared" si="3824"/>
        <v>4.04</v>
      </c>
      <c r="G5461" s="128">
        <f t="shared" si="3824"/>
        <v>0.7</v>
      </c>
      <c r="H5461" s="750">
        <f t="shared" si="3774"/>
        <v>0.14759999999999995</v>
      </c>
      <c r="I5461" s="127"/>
      <c r="J5461" s="750">
        <f t="shared" si="3767"/>
        <v>0.41741279999999986</v>
      </c>
      <c r="L5461" s="1">
        <v>0.14759999999999995</v>
      </c>
    </row>
    <row r="5462" spans="1:13">
      <c r="A5462" s="1320"/>
      <c r="B5462" s="1321"/>
      <c r="C5462" s="1321"/>
      <c r="D5462" s="1322"/>
      <c r="E5462" s="119" t="str">
        <f t="shared" ref="E5462:G5462" si="3825">+E1981</f>
        <v>DOMICILIARIA 8</v>
      </c>
      <c r="F5462" s="637">
        <f t="shared" si="3825"/>
        <v>4.2300000000000004</v>
      </c>
      <c r="G5462" s="128">
        <f t="shared" si="3825"/>
        <v>0.7</v>
      </c>
      <c r="H5462" s="750">
        <f t="shared" si="3774"/>
        <v>0.14759999999999995</v>
      </c>
      <c r="I5462" s="127"/>
      <c r="J5462" s="750">
        <f t="shared" si="3767"/>
        <v>0.43704359999999992</v>
      </c>
      <c r="L5462" s="1">
        <v>0.14759999999999995</v>
      </c>
    </row>
    <row r="5463" spans="1:13">
      <c r="A5463" s="1320"/>
      <c r="B5463" s="1321"/>
      <c r="C5463" s="1321"/>
      <c r="D5463" s="1322"/>
      <c r="E5463" s="119" t="str">
        <f t="shared" ref="E5463:G5463" si="3826">+E1982</f>
        <v>DOMICILIARIA 9</v>
      </c>
      <c r="F5463" s="637">
        <f t="shared" si="3826"/>
        <v>4.3</v>
      </c>
      <c r="G5463" s="128">
        <f t="shared" si="3826"/>
        <v>0.7</v>
      </c>
      <c r="H5463" s="750">
        <f t="shared" si="3774"/>
        <v>0.14759999999999995</v>
      </c>
      <c r="I5463" s="127"/>
      <c r="J5463" s="750">
        <f t="shared" si="3767"/>
        <v>0.44427599999999984</v>
      </c>
      <c r="L5463" s="1">
        <v>0.14759999999999995</v>
      </c>
    </row>
    <row r="5464" spans="1:13">
      <c r="A5464" s="1320"/>
      <c r="B5464" s="1321"/>
      <c r="C5464" s="1321"/>
      <c r="D5464" s="1322"/>
      <c r="E5464" s="119" t="str">
        <f t="shared" ref="E5464:G5464" si="3827">+E1983</f>
        <v>DOMICILIARIA 10</v>
      </c>
      <c r="F5464" s="637">
        <f t="shared" si="3827"/>
        <v>4.3</v>
      </c>
      <c r="G5464" s="128">
        <f t="shared" si="3827"/>
        <v>0.7</v>
      </c>
      <c r="H5464" s="750">
        <f t="shared" si="3774"/>
        <v>0.14759999999999995</v>
      </c>
      <c r="I5464" s="127"/>
      <c r="J5464" s="750">
        <f t="shared" si="3767"/>
        <v>0.44427599999999984</v>
      </c>
      <c r="L5464" s="1">
        <v>0.14759999999999995</v>
      </c>
    </row>
    <row r="5465" spans="1:13">
      <c r="A5465" s="1320"/>
      <c r="B5465" s="1321"/>
      <c r="C5465" s="1321"/>
      <c r="D5465" s="1322"/>
      <c r="E5465" s="119" t="str">
        <f t="shared" ref="E5465:G5465" si="3828">+E1984</f>
        <v>DOMICILIARIA 11</v>
      </c>
      <c r="F5465" s="637">
        <f t="shared" si="3828"/>
        <v>3.69</v>
      </c>
      <c r="G5465" s="128">
        <f t="shared" si="3828"/>
        <v>0.7</v>
      </c>
      <c r="H5465" s="750">
        <f t="shared" ref="H5465:H5528" si="3829">H1984-0.2-(6*0.0254)-H3726-H4595</f>
        <v>0.14759999999999995</v>
      </c>
      <c r="I5465" s="127"/>
      <c r="J5465" s="750">
        <f t="shared" si="3767"/>
        <v>0.38125079999999983</v>
      </c>
      <c r="L5465" s="1">
        <v>0.14759999999999995</v>
      </c>
    </row>
    <row r="5466" spans="1:13">
      <c r="A5466" s="1320"/>
      <c r="B5466" s="1321"/>
      <c r="C5466" s="1321"/>
      <c r="D5466" s="1322"/>
      <c r="E5466" s="119" t="str">
        <f t="shared" ref="E5466:G5466" si="3830">+E1985</f>
        <v>DOMICILIARIA 12</v>
      </c>
      <c r="F5466" s="637">
        <f t="shared" si="3830"/>
        <v>4.1399999999999997</v>
      </c>
      <c r="G5466" s="128">
        <f t="shared" si="3830"/>
        <v>0.7</v>
      </c>
      <c r="H5466" s="750">
        <f t="shared" si="3829"/>
        <v>0.14759999999999995</v>
      </c>
      <c r="I5466" s="127"/>
      <c r="J5466" s="750">
        <f t="shared" si="3767"/>
        <v>0.42774479999999981</v>
      </c>
      <c r="L5466" s="1">
        <v>0.14759999999999995</v>
      </c>
    </row>
    <row r="5467" spans="1:13">
      <c r="A5467" s="1320"/>
      <c r="B5467" s="1321"/>
      <c r="C5467" s="1321"/>
      <c r="D5467" s="1322"/>
      <c r="E5467" s="119" t="str">
        <f t="shared" ref="E5467:G5467" si="3831">+E1986</f>
        <v>P56 A P5</v>
      </c>
      <c r="F5467" s="637">
        <f t="shared" si="3831"/>
        <v>0</v>
      </c>
      <c r="G5467" s="128">
        <f t="shared" si="3831"/>
        <v>0</v>
      </c>
      <c r="H5467" s="750">
        <f t="shared" si="3829"/>
        <v>0</v>
      </c>
      <c r="I5467" s="127"/>
      <c r="J5467" s="750">
        <f t="shared" ref="J5467:J5530" si="3832">+F5467*G5467*H5467</f>
        <v>0</v>
      </c>
      <c r="L5467" s="1">
        <v>-1.6524000000000001</v>
      </c>
      <c r="M5467" s="1">
        <v>-1.6524000000000001</v>
      </c>
    </row>
    <row r="5468" spans="1:13">
      <c r="A5468" s="1320"/>
      <c r="B5468" s="1321"/>
      <c r="C5468" s="1321"/>
      <c r="D5468" s="1322"/>
      <c r="E5468" s="119" t="str">
        <f t="shared" ref="E5468:G5468" si="3833">+E1987</f>
        <v>DOMICILIARIA 1</v>
      </c>
      <c r="F5468" s="637">
        <f t="shared" si="3833"/>
        <v>4.1399999999999997</v>
      </c>
      <c r="G5468" s="128">
        <f t="shared" si="3833"/>
        <v>0.7</v>
      </c>
      <c r="H5468" s="750">
        <f t="shared" si="3829"/>
        <v>0</v>
      </c>
      <c r="I5468" s="127"/>
      <c r="J5468" s="750">
        <f t="shared" si="3832"/>
        <v>0</v>
      </c>
      <c r="L5468" s="1">
        <v>-1.7399999999999638E-2</v>
      </c>
      <c r="M5468" s="1">
        <v>-1.7399999999999638E-2</v>
      </c>
    </row>
    <row r="5469" spans="1:13">
      <c r="A5469" s="1320"/>
      <c r="B5469" s="1321"/>
      <c r="C5469" s="1321"/>
      <c r="D5469" s="1322"/>
      <c r="E5469" s="119" t="str">
        <f t="shared" ref="E5469:G5469" si="3834">+E1988</f>
        <v>DOMICILIARIA 2</v>
      </c>
      <c r="F5469" s="637">
        <f t="shared" si="3834"/>
        <v>7.55</v>
      </c>
      <c r="G5469" s="128">
        <f t="shared" si="3834"/>
        <v>0.7</v>
      </c>
      <c r="H5469" s="750">
        <f t="shared" si="3829"/>
        <v>0</v>
      </c>
      <c r="I5469" s="127"/>
      <c r="J5469" s="750">
        <f t="shared" si="3832"/>
        <v>0</v>
      </c>
      <c r="L5469" s="1">
        <v>-1.7399999999999638E-2</v>
      </c>
      <c r="M5469" s="1">
        <v>-1.7399999999999638E-2</v>
      </c>
    </row>
    <row r="5470" spans="1:13">
      <c r="A5470" s="1320"/>
      <c r="B5470" s="1321"/>
      <c r="C5470" s="1321"/>
      <c r="D5470" s="1322"/>
      <c r="E5470" s="119" t="str">
        <f t="shared" ref="E5470:G5470" si="3835">+E1989</f>
        <v>DOMICILIARIA 3</v>
      </c>
      <c r="F5470" s="637">
        <f t="shared" si="3835"/>
        <v>4.26</v>
      </c>
      <c r="G5470" s="128">
        <f t="shared" si="3835"/>
        <v>0.7</v>
      </c>
      <c r="H5470" s="750">
        <f t="shared" si="3829"/>
        <v>0</v>
      </c>
      <c r="I5470" s="127"/>
      <c r="J5470" s="750">
        <f t="shared" si="3832"/>
        <v>0</v>
      </c>
      <c r="L5470" s="1">
        <v>-1.7399999999999638E-2</v>
      </c>
      <c r="M5470" s="1">
        <v>-1.7399999999999638E-2</v>
      </c>
    </row>
    <row r="5471" spans="1:13">
      <c r="A5471" s="1320"/>
      <c r="B5471" s="1321"/>
      <c r="C5471" s="1321"/>
      <c r="D5471" s="1322"/>
      <c r="E5471" s="119" t="str">
        <f t="shared" ref="E5471:G5471" si="3836">+E1990</f>
        <v>DOMICILIARIA 4</v>
      </c>
      <c r="F5471" s="637">
        <f t="shared" si="3836"/>
        <v>7.21</v>
      </c>
      <c r="G5471" s="128">
        <f t="shared" si="3836"/>
        <v>0.7</v>
      </c>
      <c r="H5471" s="750">
        <f t="shared" si="3829"/>
        <v>0</v>
      </c>
      <c r="I5471" s="127"/>
      <c r="J5471" s="750">
        <f t="shared" si="3832"/>
        <v>0</v>
      </c>
      <c r="L5471" s="1">
        <v>-1.7399999999999638E-2</v>
      </c>
      <c r="M5471" s="1">
        <v>-1.7399999999999638E-2</v>
      </c>
    </row>
    <row r="5472" spans="1:13">
      <c r="A5472" s="1320"/>
      <c r="B5472" s="1321"/>
      <c r="C5472" s="1321"/>
      <c r="D5472" s="1322"/>
      <c r="E5472" s="119" t="str">
        <f t="shared" ref="E5472:G5472" si="3837">+E1991</f>
        <v>DOMICILIARIA 5</v>
      </c>
      <c r="F5472" s="637">
        <f t="shared" si="3837"/>
        <v>7.11</v>
      </c>
      <c r="G5472" s="128">
        <f t="shared" si="3837"/>
        <v>0.7</v>
      </c>
      <c r="H5472" s="750">
        <f t="shared" si="3829"/>
        <v>0</v>
      </c>
      <c r="I5472" s="127"/>
      <c r="J5472" s="750">
        <f t="shared" si="3832"/>
        <v>0</v>
      </c>
      <c r="L5472" s="1">
        <v>-1.7399999999999638E-2</v>
      </c>
      <c r="M5472" s="1">
        <v>-1.7399999999999638E-2</v>
      </c>
    </row>
    <row r="5473" spans="1:13">
      <c r="A5473" s="1320"/>
      <c r="B5473" s="1321"/>
      <c r="C5473" s="1321"/>
      <c r="D5473" s="1322"/>
      <c r="E5473" s="119" t="str">
        <f t="shared" ref="E5473:G5473" si="3838">+E1992</f>
        <v>DOMICILIARIA 6</v>
      </c>
      <c r="F5473" s="637">
        <f t="shared" si="3838"/>
        <v>3.99</v>
      </c>
      <c r="G5473" s="128">
        <f t="shared" si="3838"/>
        <v>0.7</v>
      </c>
      <c r="H5473" s="750">
        <f t="shared" si="3829"/>
        <v>0</v>
      </c>
      <c r="I5473" s="127"/>
      <c r="J5473" s="750">
        <f t="shared" si="3832"/>
        <v>0</v>
      </c>
      <c r="L5473" s="1">
        <v>-1.7399999999999638E-2</v>
      </c>
      <c r="M5473" s="1">
        <v>-1.7399999999999638E-2</v>
      </c>
    </row>
    <row r="5474" spans="1:13">
      <c r="A5474" s="1320"/>
      <c r="B5474" s="1321"/>
      <c r="C5474" s="1321"/>
      <c r="D5474" s="1322"/>
      <c r="E5474" s="119" t="str">
        <f t="shared" ref="E5474:G5474" si="3839">+E1993</f>
        <v>DOMICILIARIA 7</v>
      </c>
      <c r="F5474" s="637">
        <f t="shared" si="3839"/>
        <v>7.59</v>
      </c>
      <c r="G5474" s="128">
        <f t="shared" si="3839"/>
        <v>0.7</v>
      </c>
      <c r="H5474" s="750">
        <f t="shared" si="3829"/>
        <v>0</v>
      </c>
      <c r="I5474" s="127"/>
      <c r="J5474" s="750">
        <f t="shared" si="3832"/>
        <v>0</v>
      </c>
      <c r="L5474" s="1">
        <v>-1.7399999999999638E-2</v>
      </c>
      <c r="M5474" s="1">
        <v>-1.7399999999999638E-2</v>
      </c>
    </row>
    <row r="5475" spans="1:13">
      <c r="A5475" s="1320"/>
      <c r="B5475" s="1321"/>
      <c r="C5475" s="1321"/>
      <c r="D5475" s="1322"/>
      <c r="E5475" s="119" t="str">
        <f t="shared" ref="E5475:G5475" si="3840">+E1994</f>
        <v>DOMICILIARIA 8</v>
      </c>
      <c r="F5475" s="637">
        <f t="shared" si="3840"/>
        <v>3.7</v>
      </c>
      <c r="G5475" s="128">
        <f t="shared" si="3840"/>
        <v>0.7</v>
      </c>
      <c r="H5475" s="750">
        <f t="shared" si="3829"/>
        <v>0</v>
      </c>
      <c r="I5475" s="127"/>
      <c r="J5475" s="750">
        <f t="shared" si="3832"/>
        <v>0</v>
      </c>
      <c r="L5475" s="1">
        <v>-1.7399999999999638E-2</v>
      </c>
      <c r="M5475" s="1">
        <v>-1.7399999999999638E-2</v>
      </c>
    </row>
    <row r="5476" spans="1:13">
      <c r="A5476" s="1320"/>
      <c r="B5476" s="1321"/>
      <c r="C5476" s="1321"/>
      <c r="D5476" s="1322"/>
      <c r="E5476" s="119" t="str">
        <f t="shared" ref="E5476:G5476" si="3841">+E1995</f>
        <v>DOMICILIARIA 9</v>
      </c>
      <c r="F5476" s="637">
        <f t="shared" si="3841"/>
        <v>6.55</v>
      </c>
      <c r="G5476" s="128">
        <f t="shared" si="3841"/>
        <v>0.7</v>
      </c>
      <c r="H5476" s="750">
        <f t="shared" si="3829"/>
        <v>0</v>
      </c>
      <c r="I5476" s="127"/>
      <c r="J5476" s="750">
        <f t="shared" si="3832"/>
        <v>0</v>
      </c>
      <c r="L5476" s="1">
        <v>-1.7399999999999638E-2</v>
      </c>
      <c r="M5476" s="1">
        <v>-1.7399999999999638E-2</v>
      </c>
    </row>
    <row r="5477" spans="1:13">
      <c r="A5477" s="1320"/>
      <c r="B5477" s="1321"/>
      <c r="C5477" s="1321"/>
      <c r="D5477" s="1322"/>
      <c r="E5477" s="119" t="str">
        <f t="shared" ref="E5477:G5477" si="3842">+E1996</f>
        <v>DOMICILIARIA 10</v>
      </c>
      <c r="F5477" s="637">
        <f t="shared" si="3842"/>
        <v>4.07</v>
      </c>
      <c r="G5477" s="128">
        <f t="shared" si="3842"/>
        <v>0.7</v>
      </c>
      <c r="H5477" s="750">
        <f t="shared" si="3829"/>
        <v>0</v>
      </c>
      <c r="I5477" s="127"/>
      <c r="J5477" s="750">
        <f t="shared" si="3832"/>
        <v>0</v>
      </c>
      <c r="L5477" s="1">
        <v>-1.7399999999999638E-2</v>
      </c>
      <c r="M5477" s="1">
        <v>-1.7399999999999638E-2</v>
      </c>
    </row>
    <row r="5478" spans="1:13">
      <c r="A5478" s="1320"/>
      <c r="B5478" s="1321"/>
      <c r="C5478" s="1321"/>
      <c r="D5478" s="1322"/>
      <c r="E5478" s="119" t="str">
        <f t="shared" ref="E5478:G5478" si="3843">+E1997</f>
        <v>DOMICILIARIA 11</v>
      </c>
      <c r="F5478" s="637">
        <f t="shared" si="3843"/>
        <v>6.17</v>
      </c>
      <c r="G5478" s="128">
        <f t="shared" si="3843"/>
        <v>0.7</v>
      </c>
      <c r="H5478" s="750">
        <f t="shared" si="3829"/>
        <v>0</v>
      </c>
      <c r="I5478" s="127"/>
      <c r="J5478" s="750">
        <f t="shared" si="3832"/>
        <v>0</v>
      </c>
      <c r="L5478" s="1">
        <v>-1.7399999999999638E-2</v>
      </c>
      <c r="M5478" s="1">
        <v>-1.7399999999999638E-2</v>
      </c>
    </row>
    <row r="5479" spans="1:13">
      <c r="A5479" s="1320"/>
      <c r="B5479" s="1321"/>
      <c r="C5479" s="1321"/>
      <c r="D5479" s="1322"/>
      <c r="E5479" s="119" t="str">
        <f t="shared" ref="E5479:G5479" si="3844">+E1998</f>
        <v>DOMICILIARIA 12</v>
      </c>
      <c r="F5479" s="637">
        <f t="shared" si="3844"/>
        <v>6.63</v>
      </c>
      <c r="G5479" s="128">
        <f t="shared" si="3844"/>
        <v>0.7</v>
      </c>
      <c r="H5479" s="750">
        <f t="shared" si="3829"/>
        <v>0</v>
      </c>
      <c r="I5479" s="127"/>
      <c r="J5479" s="750">
        <f t="shared" si="3832"/>
        <v>0</v>
      </c>
      <c r="L5479" s="1">
        <v>-1.7399999999999638E-2</v>
      </c>
      <c r="M5479" s="1">
        <v>-1.7399999999999638E-2</v>
      </c>
    </row>
    <row r="5480" spans="1:13">
      <c r="A5480" s="1320"/>
      <c r="B5480" s="1321"/>
      <c r="C5480" s="1321"/>
      <c r="D5480" s="1322"/>
      <c r="E5480" s="119" t="str">
        <f t="shared" ref="E5480:G5480" si="3845">+E1999</f>
        <v>DOMICILIARIA 13</v>
      </c>
      <c r="F5480" s="637">
        <f t="shared" si="3845"/>
        <v>4.07</v>
      </c>
      <c r="G5480" s="128">
        <f t="shared" si="3845"/>
        <v>0.7</v>
      </c>
      <c r="H5480" s="750">
        <f t="shared" si="3829"/>
        <v>0</v>
      </c>
      <c r="I5480" s="127"/>
      <c r="J5480" s="750">
        <f t="shared" si="3832"/>
        <v>0</v>
      </c>
      <c r="L5480" s="1">
        <v>-1.7399999999999638E-2</v>
      </c>
      <c r="M5480" s="1">
        <v>-1.7399999999999638E-2</v>
      </c>
    </row>
    <row r="5481" spans="1:13">
      <c r="A5481" s="1320"/>
      <c r="B5481" s="1321"/>
      <c r="C5481" s="1321"/>
      <c r="D5481" s="1322"/>
      <c r="E5481" s="119" t="str">
        <f t="shared" ref="E5481:G5481" si="3846">+E2000</f>
        <v>DOMICILIARIA 14</v>
      </c>
      <c r="F5481" s="637">
        <f t="shared" si="3846"/>
        <v>6.24</v>
      </c>
      <c r="G5481" s="128">
        <f t="shared" si="3846"/>
        <v>0.7</v>
      </c>
      <c r="H5481" s="750">
        <f t="shared" si="3829"/>
        <v>0</v>
      </c>
      <c r="I5481" s="127"/>
      <c r="J5481" s="750">
        <f t="shared" si="3832"/>
        <v>0</v>
      </c>
      <c r="L5481" s="1">
        <v>-1.7399999999999638E-2</v>
      </c>
      <c r="M5481" s="1">
        <v>-1.7399999999999638E-2</v>
      </c>
    </row>
    <row r="5482" spans="1:13">
      <c r="A5482" s="1320"/>
      <c r="B5482" s="1321"/>
      <c r="C5482" s="1321"/>
      <c r="D5482" s="1322"/>
      <c r="E5482" s="119" t="str">
        <f t="shared" ref="E5482:G5482" si="3847">+E2001</f>
        <v>DOMICILIARIA 15</v>
      </c>
      <c r="F5482" s="637">
        <f t="shared" si="3847"/>
        <v>5.92</v>
      </c>
      <c r="G5482" s="128">
        <f t="shared" si="3847"/>
        <v>0.7</v>
      </c>
      <c r="H5482" s="750">
        <f t="shared" si="3829"/>
        <v>0</v>
      </c>
      <c r="I5482" s="127"/>
      <c r="J5482" s="750">
        <f t="shared" si="3832"/>
        <v>0</v>
      </c>
      <c r="L5482" s="1">
        <v>-1.7399999999999638E-2</v>
      </c>
      <c r="M5482" s="1">
        <v>-1.7399999999999638E-2</v>
      </c>
    </row>
    <row r="5483" spans="1:13">
      <c r="A5483" s="1320"/>
      <c r="B5483" s="1321"/>
      <c r="C5483" s="1321"/>
      <c r="D5483" s="1322"/>
      <c r="E5483" s="119" t="str">
        <f t="shared" ref="E5483:G5483" si="3848">+E2002</f>
        <v>DOMICILIARIA 16</v>
      </c>
      <c r="F5483" s="637">
        <f t="shared" si="3848"/>
        <v>3.73</v>
      </c>
      <c r="G5483" s="128">
        <f t="shared" si="3848"/>
        <v>0.7</v>
      </c>
      <c r="H5483" s="750">
        <f t="shared" si="3829"/>
        <v>0</v>
      </c>
      <c r="I5483" s="127"/>
      <c r="J5483" s="750">
        <f t="shared" si="3832"/>
        <v>0</v>
      </c>
      <c r="L5483" s="1">
        <v>-1.7399999999999638E-2</v>
      </c>
      <c r="M5483" s="1">
        <v>-1.7399999999999638E-2</v>
      </c>
    </row>
    <row r="5484" spans="1:13">
      <c r="A5484" s="1320"/>
      <c r="B5484" s="1321"/>
      <c r="C5484" s="1321"/>
      <c r="D5484" s="1322"/>
      <c r="E5484" s="119" t="str">
        <f t="shared" ref="E5484:G5484" si="3849">+E2003</f>
        <v>DOMICILIARIA 17</v>
      </c>
      <c r="F5484" s="637">
        <f t="shared" si="3849"/>
        <v>5.49</v>
      </c>
      <c r="G5484" s="128">
        <f t="shared" si="3849"/>
        <v>0.7</v>
      </c>
      <c r="H5484" s="750">
        <f t="shared" si="3829"/>
        <v>0</v>
      </c>
      <c r="I5484" s="127"/>
      <c r="J5484" s="750">
        <f t="shared" si="3832"/>
        <v>0</v>
      </c>
      <c r="L5484" s="1">
        <v>-1.7399999999999638E-2</v>
      </c>
      <c r="M5484" s="1">
        <v>-1.7399999999999638E-2</v>
      </c>
    </row>
    <row r="5485" spans="1:13">
      <c r="A5485" s="1320"/>
      <c r="B5485" s="1321"/>
      <c r="C5485" s="1321"/>
      <c r="D5485" s="1322"/>
      <c r="E5485" s="119" t="str">
        <f t="shared" ref="E5485:G5485" si="3850">+E2004</f>
        <v>P5 A P2</v>
      </c>
      <c r="F5485" s="637">
        <f t="shared" si="3850"/>
        <v>0</v>
      </c>
      <c r="G5485" s="128">
        <f t="shared" si="3850"/>
        <v>0</v>
      </c>
      <c r="H5485" s="750"/>
      <c r="I5485" s="127"/>
      <c r="J5485" s="750">
        <f t="shared" si="3832"/>
        <v>0</v>
      </c>
      <c r="L5485" s="1">
        <v>-1.6524000000000001</v>
      </c>
      <c r="M5485" s="1">
        <v>-1.6524000000000001</v>
      </c>
    </row>
    <row r="5486" spans="1:13">
      <c r="A5486" s="1320"/>
      <c r="B5486" s="1321"/>
      <c r="C5486" s="1321"/>
      <c r="D5486" s="1322"/>
      <c r="E5486" s="119" t="str">
        <f t="shared" ref="E5486:G5486" si="3851">+E2005</f>
        <v>DOMICILIARIA 1</v>
      </c>
      <c r="F5486" s="637">
        <f t="shared" si="3851"/>
        <v>3.92</v>
      </c>
      <c r="G5486" s="128">
        <f t="shared" si="3851"/>
        <v>0.7</v>
      </c>
      <c r="H5486" s="750"/>
      <c r="I5486" s="127"/>
      <c r="J5486" s="750">
        <f t="shared" si="3832"/>
        <v>0</v>
      </c>
      <c r="L5486" s="1">
        <v>7.7600000000000113E-2</v>
      </c>
    </row>
    <row r="5487" spans="1:13">
      <c r="A5487" s="1320"/>
      <c r="B5487" s="1321"/>
      <c r="C5487" s="1321"/>
      <c r="D5487" s="1322"/>
      <c r="E5487" s="119" t="str">
        <f t="shared" ref="E5487:G5487" si="3852">+E2006</f>
        <v>DOMICILIARIA 2</v>
      </c>
      <c r="F5487" s="637">
        <f t="shared" si="3852"/>
        <v>5.69</v>
      </c>
      <c r="G5487" s="128">
        <f t="shared" si="3852"/>
        <v>0.7</v>
      </c>
      <c r="H5487" s="750"/>
      <c r="I5487" s="127"/>
      <c r="J5487" s="750">
        <f t="shared" si="3832"/>
        <v>0</v>
      </c>
      <c r="L5487" s="1">
        <v>7.7600000000000113E-2</v>
      </c>
    </row>
    <row r="5488" spans="1:13">
      <c r="A5488" s="1320"/>
      <c r="B5488" s="1321"/>
      <c r="C5488" s="1321"/>
      <c r="D5488" s="1322"/>
      <c r="E5488" s="119" t="str">
        <f t="shared" ref="E5488:G5488" si="3853">+E2007</f>
        <v>DOMICILIARIA 3</v>
      </c>
      <c r="F5488" s="637">
        <f t="shared" si="3853"/>
        <v>4.3</v>
      </c>
      <c r="G5488" s="128">
        <f t="shared" si="3853"/>
        <v>0.7</v>
      </c>
      <c r="H5488" s="750"/>
      <c r="I5488" s="127"/>
      <c r="J5488" s="750">
        <f t="shared" si="3832"/>
        <v>0</v>
      </c>
      <c r="L5488" s="1">
        <v>7.7600000000000113E-2</v>
      </c>
    </row>
    <row r="5489" spans="1:13">
      <c r="A5489" s="1320"/>
      <c r="B5489" s="1321"/>
      <c r="C5489" s="1321"/>
      <c r="D5489" s="1322"/>
      <c r="E5489" s="119" t="str">
        <f t="shared" ref="E5489:G5489" si="3854">+E2008</f>
        <v>DOMICILIARIA 4</v>
      </c>
      <c r="F5489" s="637">
        <f t="shared" si="3854"/>
        <v>5.59</v>
      </c>
      <c r="G5489" s="128">
        <f t="shared" si="3854"/>
        <v>0.7</v>
      </c>
      <c r="H5489" s="750"/>
      <c r="I5489" s="127"/>
      <c r="J5489" s="750">
        <f t="shared" si="3832"/>
        <v>0</v>
      </c>
      <c r="L5489" s="1">
        <v>7.7600000000000113E-2</v>
      </c>
    </row>
    <row r="5490" spans="1:13">
      <c r="A5490" s="1320"/>
      <c r="B5490" s="1321"/>
      <c r="C5490" s="1321"/>
      <c r="D5490" s="1322"/>
      <c r="E5490" s="119" t="str">
        <f t="shared" ref="E5490:G5490" si="3855">+E2009</f>
        <v>DOMICILIARIA 5</v>
      </c>
      <c r="F5490" s="637">
        <f t="shared" si="3855"/>
        <v>4.5</v>
      </c>
      <c r="G5490" s="128">
        <f t="shared" si="3855"/>
        <v>0.7</v>
      </c>
      <c r="H5490" s="750"/>
      <c r="I5490" s="127"/>
      <c r="J5490" s="750">
        <f t="shared" si="3832"/>
        <v>0</v>
      </c>
      <c r="L5490" s="1">
        <v>7.7600000000000113E-2</v>
      </c>
    </row>
    <row r="5491" spans="1:13">
      <c r="A5491" s="1320"/>
      <c r="B5491" s="1321"/>
      <c r="C5491" s="1321"/>
      <c r="D5491" s="1322"/>
      <c r="E5491" s="119" t="str">
        <f t="shared" ref="E5491:G5491" si="3856">+E2010</f>
        <v>DOMICILIARIA 6</v>
      </c>
      <c r="F5491" s="637">
        <f t="shared" si="3856"/>
        <v>5.38</v>
      </c>
      <c r="G5491" s="128">
        <f t="shared" si="3856"/>
        <v>0.7</v>
      </c>
      <c r="H5491" s="750"/>
      <c r="I5491" s="127"/>
      <c r="J5491" s="750">
        <f t="shared" si="3832"/>
        <v>0</v>
      </c>
      <c r="L5491" s="1">
        <v>7.7600000000000113E-2</v>
      </c>
    </row>
    <row r="5492" spans="1:13">
      <c r="A5492" s="1320"/>
      <c r="B5492" s="1321"/>
      <c r="C5492" s="1321"/>
      <c r="D5492" s="1322"/>
      <c r="E5492" s="119" t="str">
        <f t="shared" ref="E5492:G5492" si="3857">+E2011</f>
        <v>DOMICILIARIA 7</v>
      </c>
      <c r="F5492" s="637">
        <f t="shared" si="3857"/>
        <v>4.67</v>
      </c>
      <c r="G5492" s="128">
        <f t="shared" si="3857"/>
        <v>0.7</v>
      </c>
      <c r="H5492" s="750"/>
      <c r="I5492" s="127"/>
      <c r="J5492" s="750">
        <f t="shared" si="3832"/>
        <v>0</v>
      </c>
      <c r="L5492" s="1">
        <v>7.7600000000000113E-2</v>
      </c>
    </row>
    <row r="5493" spans="1:13">
      <c r="A5493" s="1320"/>
      <c r="B5493" s="1321"/>
      <c r="C5493" s="1321"/>
      <c r="D5493" s="1322"/>
      <c r="E5493" s="119" t="str">
        <f t="shared" ref="E5493:G5493" si="3858">+E2012</f>
        <v>DOMICILIARIA 8</v>
      </c>
      <c r="F5493" s="637">
        <f t="shared" si="3858"/>
        <v>5.08</v>
      </c>
      <c r="G5493" s="128">
        <f t="shared" si="3858"/>
        <v>0.7</v>
      </c>
      <c r="H5493" s="750"/>
      <c r="I5493" s="127"/>
      <c r="J5493" s="750">
        <f t="shared" si="3832"/>
        <v>0</v>
      </c>
      <c r="L5493" s="1">
        <v>7.7600000000000113E-2</v>
      </c>
    </row>
    <row r="5494" spans="1:13">
      <c r="A5494" s="1320"/>
      <c r="B5494" s="1321"/>
      <c r="C5494" s="1321"/>
      <c r="D5494" s="1322"/>
      <c r="E5494" s="119" t="str">
        <f t="shared" ref="E5494:G5494" si="3859">+E2013</f>
        <v>DOMICILIARIA 9</v>
      </c>
      <c r="F5494" s="637">
        <f t="shared" si="3859"/>
        <v>5.17</v>
      </c>
      <c r="G5494" s="128">
        <f t="shared" si="3859"/>
        <v>0.7</v>
      </c>
      <c r="H5494" s="750"/>
      <c r="I5494" s="127"/>
      <c r="J5494" s="750">
        <f t="shared" si="3832"/>
        <v>0</v>
      </c>
      <c r="L5494" s="1">
        <v>7.7600000000000113E-2</v>
      </c>
    </row>
    <row r="5495" spans="1:13">
      <c r="A5495" s="1320"/>
      <c r="B5495" s="1321"/>
      <c r="C5495" s="1321"/>
      <c r="D5495" s="1322"/>
      <c r="E5495" s="119" t="str">
        <f t="shared" ref="E5495:G5495" si="3860">+E2014</f>
        <v>DOMICILIARIA 10</v>
      </c>
      <c r="F5495" s="637">
        <f t="shared" si="3860"/>
        <v>5.22</v>
      </c>
      <c r="G5495" s="128">
        <f t="shared" si="3860"/>
        <v>0.7</v>
      </c>
      <c r="H5495" s="750"/>
      <c r="I5495" s="127"/>
      <c r="J5495" s="750">
        <f t="shared" si="3832"/>
        <v>0</v>
      </c>
      <c r="L5495" s="1">
        <v>7.7600000000000113E-2</v>
      </c>
    </row>
    <row r="5496" spans="1:13">
      <c r="A5496" s="1320"/>
      <c r="B5496" s="1321"/>
      <c r="C5496" s="1321"/>
      <c r="D5496" s="1322"/>
      <c r="E5496" s="119" t="str">
        <f t="shared" ref="E5496:G5496" si="3861">+E2015</f>
        <v>DOMICILIARIA 11</v>
      </c>
      <c r="F5496" s="637">
        <f t="shared" si="3861"/>
        <v>5.16</v>
      </c>
      <c r="G5496" s="128">
        <f t="shared" si="3861"/>
        <v>0.7</v>
      </c>
      <c r="H5496" s="750"/>
      <c r="I5496" s="127"/>
      <c r="J5496" s="750">
        <f t="shared" si="3832"/>
        <v>0</v>
      </c>
      <c r="L5496" s="1">
        <v>7.7600000000000113E-2</v>
      </c>
    </row>
    <row r="5497" spans="1:13">
      <c r="A5497" s="1320"/>
      <c r="B5497" s="1321"/>
      <c r="C5497" s="1321"/>
      <c r="D5497" s="1322"/>
      <c r="E5497" s="119" t="str">
        <f t="shared" ref="E5497:G5497" si="3862">+E2016</f>
        <v>DOMICILIARIA 12</v>
      </c>
      <c r="F5497" s="637">
        <f t="shared" si="3862"/>
        <v>4.93</v>
      </c>
      <c r="G5497" s="128">
        <f t="shared" si="3862"/>
        <v>0.7</v>
      </c>
      <c r="H5497" s="750"/>
      <c r="I5497" s="127"/>
      <c r="J5497" s="750">
        <f t="shared" si="3832"/>
        <v>0</v>
      </c>
      <c r="L5497" s="1">
        <v>7.7600000000000113E-2</v>
      </c>
    </row>
    <row r="5498" spans="1:13">
      <c r="A5498" s="1320"/>
      <c r="B5498" s="1321"/>
      <c r="C5498" s="1321"/>
      <c r="D5498" s="1322"/>
      <c r="E5498" s="119" t="str">
        <f t="shared" ref="E5498:G5498" si="3863">+E2017</f>
        <v>DOMICILIARIA 13</v>
      </c>
      <c r="F5498" s="637">
        <f t="shared" si="3863"/>
        <v>5.54</v>
      </c>
      <c r="G5498" s="128">
        <f t="shared" si="3863"/>
        <v>0.7</v>
      </c>
      <c r="H5498" s="750"/>
      <c r="I5498" s="127"/>
      <c r="J5498" s="750">
        <f t="shared" si="3832"/>
        <v>0</v>
      </c>
      <c r="L5498" s="1">
        <v>7.7600000000000113E-2</v>
      </c>
    </row>
    <row r="5499" spans="1:13">
      <c r="A5499" s="1320"/>
      <c r="B5499" s="1321"/>
      <c r="C5499" s="1321"/>
      <c r="D5499" s="1322"/>
      <c r="E5499" s="119" t="str">
        <f t="shared" ref="E5499:G5499" si="3864">+E2018</f>
        <v>DOMICILIARIA 14</v>
      </c>
      <c r="F5499" s="637">
        <f t="shared" si="3864"/>
        <v>5.15</v>
      </c>
      <c r="G5499" s="128">
        <f t="shared" si="3864"/>
        <v>0.7</v>
      </c>
      <c r="H5499" s="750"/>
      <c r="I5499" s="127"/>
      <c r="J5499" s="750">
        <f t="shared" si="3832"/>
        <v>0</v>
      </c>
      <c r="L5499" s="1">
        <v>7.7600000000000113E-2</v>
      </c>
    </row>
    <row r="5500" spans="1:13">
      <c r="A5500" s="1320"/>
      <c r="B5500" s="1321"/>
      <c r="C5500" s="1321"/>
      <c r="D5500" s="1322"/>
      <c r="E5500" s="119" t="str">
        <f t="shared" ref="E5500:G5500" si="3865">+E2019</f>
        <v>DOMICILIARIA 15</v>
      </c>
      <c r="F5500" s="637">
        <f t="shared" si="3865"/>
        <v>6.03</v>
      </c>
      <c r="G5500" s="128">
        <f t="shared" si="3865"/>
        <v>0.7</v>
      </c>
      <c r="H5500" s="750"/>
      <c r="I5500" s="127"/>
      <c r="J5500" s="750">
        <f t="shared" si="3832"/>
        <v>0</v>
      </c>
      <c r="L5500" s="1">
        <v>7.7600000000000113E-2</v>
      </c>
    </row>
    <row r="5501" spans="1:13">
      <c r="A5501" s="1320"/>
      <c r="B5501" s="1321"/>
      <c r="C5501" s="1321"/>
      <c r="D5501" s="1322"/>
      <c r="E5501" s="119" t="str">
        <f t="shared" ref="E5501:G5501" si="3866">+E2020</f>
        <v>P49 A P42</v>
      </c>
      <c r="F5501" s="637">
        <f t="shared" si="3866"/>
        <v>0</v>
      </c>
      <c r="G5501" s="128">
        <f t="shared" si="3866"/>
        <v>0</v>
      </c>
      <c r="H5501" s="750"/>
      <c r="I5501" s="127"/>
      <c r="J5501" s="750">
        <f t="shared" si="3832"/>
        <v>0</v>
      </c>
      <c r="L5501" s="1">
        <v>-1.6524000000000001</v>
      </c>
      <c r="M5501" s="1">
        <v>-1.6524000000000001</v>
      </c>
    </row>
    <row r="5502" spans="1:13">
      <c r="A5502" s="1320"/>
      <c r="B5502" s="1321"/>
      <c r="C5502" s="1321"/>
      <c r="D5502" s="1322"/>
      <c r="E5502" s="119" t="str">
        <f t="shared" ref="E5502:G5502" si="3867">+E2021</f>
        <v>DOMICILIARIA 1</v>
      </c>
      <c r="F5502" s="637">
        <f t="shared" si="3867"/>
        <v>4.33</v>
      </c>
      <c r="G5502" s="128">
        <f t="shared" si="3867"/>
        <v>0.7</v>
      </c>
      <c r="H5502" s="750">
        <f t="shared" si="3829"/>
        <v>2.2600000000000398E-2</v>
      </c>
      <c r="I5502" s="127"/>
      <c r="J5502" s="750">
        <f t="shared" si="3832"/>
        <v>6.8500600000001202E-2</v>
      </c>
      <c r="L5502" s="1">
        <v>2.2600000000000398E-2</v>
      </c>
    </row>
    <row r="5503" spans="1:13">
      <c r="A5503" s="1320"/>
      <c r="B5503" s="1321"/>
      <c r="C5503" s="1321"/>
      <c r="D5503" s="1322"/>
      <c r="E5503" s="119" t="str">
        <f t="shared" ref="E5503:G5503" si="3868">+E2022</f>
        <v>DOMICILIARIA 2</v>
      </c>
      <c r="F5503" s="637">
        <f t="shared" si="3868"/>
        <v>4.0199999999999996</v>
      </c>
      <c r="G5503" s="128">
        <f t="shared" si="3868"/>
        <v>0.7</v>
      </c>
      <c r="H5503" s="750">
        <f t="shared" si="3829"/>
        <v>2.2600000000000398E-2</v>
      </c>
      <c r="I5503" s="127"/>
      <c r="J5503" s="750">
        <f t="shared" si="3832"/>
        <v>6.3596400000001108E-2</v>
      </c>
      <c r="L5503" s="1">
        <v>2.2600000000000398E-2</v>
      </c>
    </row>
    <row r="5504" spans="1:13">
      <c r="A5504" s="1320"/>
      <c r="B5504" s="1321"/>
      <c r="C5504" s="1321"/>
      <c r="D5504" s="1322"/>
      <c r="E5504" s="119" t="str">
        <f t="shared" ref="E5504:G5504" si="3869">+E2023</f>
        <v>DOMICILIARIA 3</v>
      </c>
      <c r="F5504" s="637">
        <f t="shared" si="3869"/>
        <v>4.42</v>
      </c>
      <c r="G5504" s="128">
        <f t="shared" si="3869"/>
        <v>0.7</v>
      </c>
      <c r="H5504" s="750">
        <f t="shared" si="3829"/>
        <v>2.2600000000000398E-2</v>
      </c>
      <c r="I5504" s="127"/>
      <c r="J5504" s="750">
        <f t="shared" si="3832"/>
        <v>6.9924400000001233E-2</v>
      </c>
      <c r="L5504" s="1">
        <v>2.2600000000000398E-2</v>
      </c>
    </row>
    <row r="5505" spans="1:13">
      <c r="A5505" s="1320"/>
      <c r="B5505" s="1321"/>
      <c r="C5505" s="1321"/>
      <c r="D5505" s="1322"/>
      <c r="E5505" s="119" t="str">
        <f t="shared" ref="E5505:G5505" si="3870">+E2024</f>
        <v>DOMICILIARIA 4</v>
      </c>
      <c r="F5505" s="637">
        <f t="shared" si="3870"/>
        <v>4.55</v>
      </c>
      <c r="G5505" s="128">
        <f t="shared" si="3870"/>
        <v>0.7</v>
      </c>
      <c r="H5505" s="750">
        <f t="shared" si="3829"/>
        <v>2.2600000000000398E-2</v>
      </c>
      <c r="I5505" s="127"/>
      <c r="J5505" s="750">
        <f t="shared" si="3832"/>
        <v>7.1981000000001252E-2</v>
      </c>
      <c r="L5505" s="1">
        <v>2.2600000000000398E-2</v>
      </c>
    </row>
    <row r="5506" spans="1:13">
      <c r="A5506" s="1320"/>
      <c r="B5506" s="1321"/>
      <c r="C5506" s="1321"/>
      <c r="D5506" s="1322"/>
      <c r="E5506" s="119" t="str">
        <f t="shared" ref="E5506:G5506" si="3871">+E2025</f>
        <v>DOMICILIARIA 5</v>
      </c>
      <c r="F5506" s="637">
        <f t="shared" si="3871"/>
        <v>4.75</v>
      </c>
      <c r="G5506" s="128">
        <f t="shared" si="3871"/>
        <v>0.7</v>
      </c>
      <c r="H5506" s="750">
        <f t="shared" si="3829"/>
        <v>2.2600000000000398E-2</v>
      </c>
      <c r="I5506" s="127"/>
      <c r="J5506" s="750">
        <f t="shared" si="3832"/>
        <v>7.5145000000001322E-2</v>
      </c>
      <c r="L5506" s="1">
        <v>2.2600000000000398E-2</v>
      </c>
    </row>
    <row r="5507" spans="1:13">
      <c r="A5507" s="1320"/>
      <c r="B5507" s="1321"/>
      <c r="C5507" s="1321"/>
      <c r="D5507" s="1322"/>
      <c r="E5507" s="119" t="str">
        <f t="shared" ref="E5507:G5507" si="3872">+E2026</f>
        <v>DOMICILIARIA 6</v>
      </c>
      <c r="F5507" s="637">
        <f t="shared" si="3872"/>
        <v>4.71</v>
      </c>
      <c r="G5507" s="128">
        <f t="shared" si="3872"/>
        <v>0.7</v>
      </c>
      <c r="H5507" s="750">
        <f t="shared" si="3829"/>
        <v>2.2600000000000398E-2</v>
      </c>
      <c r="I5507" s="127"/>
      <c r="J5507" s="750">
        <f t="shared" si="3832"/>
        <v>7.4512200000001305E-2</v>
      </c>
      <c r="L5507" s="1">
        <v>2.2600000000000398E-2</v>
      </c>
    </row>
    <row r="5508" spans="1:13">
      <c r="A5508" s="1320"/>
      <c r="B5508" s="1321"/>
      <c r="C5508" s="1321"/>
      <c r="D5508" s="1322"/>
      <c r="E5508" s="119" t="str">
        <f t="shared" ref="E5508:G5508" si="3873">+E2027</f>
        <v>DOMICILIARIA 7</v>
      </c>
      <c r="F5508" s="637">
        <f t="shared" si="3873"/>
        <v>3.79</v>
      </c>
      <c r="G5508" s="128">
        <f t="shared" si="3873"/>
        <v>0.7</v>
      </c>
      <c r="H5508" s="750">
        <f t="shared" si="3829"/>
        <v>2.2600000000000398E-2</v>
      </c>
      <c r="I5508" s="127"/>
      <c r="J5508" s="750">
        <f t="shared" si="3832"/>
        <v>5.9957800000001053E-2</v>
      </c>
      <c r="L5508" s="1">
        <v>2.2600000000000398E-2</v>
      </c>
    </row>
    <row r="5509" spans="1:13">
      <c r="A5509" s="1320"/>
      <c r="B5509" s="1321"/>
      <c r="C5509" s="1321"/>
      <c r="D5509" s="1322"/>
      <c r="E5509" s="119" t="str">
        <f t="shared" ref="E5509:G5509" si="3874">+E2028</f>
        <v>DOMICILIARIA 8</v>
      </c>
      <c r="F5509" s="637">
        <f t="shared" si="3874"/>
        <v>4.5199999999999996</v>
      </c>
      <c r="G5509" s="128">
        <f t="shared" si="3874"/>
        <v>0.7</v>
      </c>
      <c r="H5509" s="750">
        <f t="shared" si="3829"/>
        <v>2.2600000000000398E-2</v>
      </c>
      <c r="I5509" s="127"/>
      <c r="J5509" s="750">
        <f t="shared" si="3832"/>
        <v>7.1506400000001247E-2</v>
      </c>
      <c r="L5509" s="1">
        <v>2.2600000000000398E-2</v>
      </c>
    </row>
    <row r="5510" spans="1:13">
      <c r="A5510" s="1320"/>
      <c r="B5510" s="1321"/>
      <c r="C5510" s="1321"/>
      <c r="D5510" s="1322"/>
      <c r="E5510" s="119" t="str">
        <f t="shared" ref="E5510:G5510" si="3875">+E2029</f>
        <v>DOMICILIARIA 9</v>
      </c>
      <c r="F5510" s="637">
        <f t="shared" si="3875"/>
        <v>5.23</v>
      </c>
      <c r="G5510" s="128">
        <f t="shared" si="3875"/>
        <v>0.7</v>
      </c>
      <c r="H5510" s="750">
        <f t="shared" si="3829"/>
        <v>2.2600000000000398E-2</v>
      </c>
      <c r="I5510" s="127"/>
      <c r="J5510" s="750">
        <f t="shared" si="3832"/>
        <v>8.2738600000001453E-2</v>
      </c>
      <c r="L5510" s="1">
        <v>2.2600000000000398E-2</v>
      </c>
    </row>
    <row r="5511" spans="1:13">
      <c r="A5511" s="1320"/>
      <c r="B5511" s="1321"/>
      <c r="C5511" s="1321"/>
      <c r="D5511" s="1322"/>
      <c r="E5511" s="119" t="str">
        <f t="shared" ref="E5511:G5511" si="3876">+E2030</f>
        <v>DOMICILIARIA 10</v>
      </c>
      <c r="F5511" s="637">
        <f t="shared" si="3876"/>
        <v>4.75</v>
      </c>
      <c r="G5511" s="128">
        <f t="shared" si="3876"/>
        <v>0.7</v>
      </c>
      <c r="H5511" s="750">
        <f t="shared" si="3829"/>
        <v>2.2600000000000398E-2</v>
      </c>
      <c r="I5511" s="127"/>
      <c r="J5511" s="750">
        <f t="shared" si="3832"/>
        <v>7.5145000000001322E-2</v>
      </c>
      <c r="L5511" s="1">
        <v>2.2600000000000398E-2</v>
      </c>
    </row>
    <row r="5512" spans="1:13">
      <c r="A5512" s="1320"/>
      <c r="B5512" s="1321"/>
      <c r="C5512" s="1321"/>
      <c r="D5512" s="1322"/>
      <c r="E5512" s="119" t="str">
        <f t="shared" ref="E5512:G5512" si="3877">+E2031</f>
        <v>DOMICILIARIA 11</v>
      </c>
      <c r="F5512" s="637">
        <f t="shared" si="3877"/>
        <v>4.16</v>
      </c>
      <c r="G5512" s="128">
        <f t="shared" si="3877"/>
        <v>0.7</v>
      </c>
      <c r="H5512" s="750">
        <f t="shared" si="3829"/>
        <v>2.2600000000000398E-2</v>
      </c>
      <c r="I5512" s="127"/>
      <c r="J5512" s="750">
        <f t="shared" si="3832"/>
        <v>6.5811200000001152E-2</v>
      </c>
      <c r="L5512" s="1">
        <v>2.2600000000000398E-2</v>
      </c>
    </row>
    <row r="5513" spans="1:13">
      <c r="A5513" s="1320"/>
      <c r="B5513" s="1321"/>
      <c r="C5513" s="1321"/>
      <c r="D5513" s="1322"/>
      <c r="E5513" s="119" t="str">
        <f t="shared" ref="E5513:G5513" si="3878">+E2032</f>
        <v>DOMICILIARIA 12</v>
      </c>
      <c r="F5513" s="637">
        <f t="shared" si="3878"/>
        <v>4.79</v>
      </c>
      <c r="G5513" s="128">
        <f t="shared" si="3878"/>
        <v>0.7</v>
      </c>
      <c r="H5513" s="750">
        <f t="shared" si="3829"/>
        <v>2.2600000000000398E-2</v>
      </c>
      <c r="I5513" s="127"/>
      <c r="J5513" s="750">
        <f t="shared" si="3832"/>
        <v>7.5777800000001325E-2</v>
      </c>
      <c r="L5513" s="1">
        <v>2.2600000000000398E-2</v>
      </c>
    </row>
    <row r="5514" spans="1:13">
      <c r="A5514" s="1320"/>
      <c r="B5514" s="1321"/>
      <c r="C5514" s="1321"/>
      <c r="D5514" s="1322"/>
      <c r="E5514" s="119" t="str">
        <f t="shared" ref="E5514:G5514" si="3879">+E2033</f>
        <v>DOMICILIARIA 13</v>
      </c>
      <c r="F5514" s="637">
        <f t="shared" si="3879"/>
        <v>5.22</v>
      </c>
      <c r="G5514" s="128">
        <f t="shared" si="3879"/>
        <v>0.7</v>
      </c>
      <c r="H5514" s="750">
        <f t="shared" si="3829"/>
        <v>2.2600000000000398E-2</v>
      </c>
      <c r="I5514" s="127"/>
      <c r="J5514" s="750">
        <f t="shared" si="3832"/>
        <v>8.2580400000001442E-2</v>
      </c>
      <c r="L5514" s="1">
        <v>2.2600000000000398E-2</v>
      </c>
    </row>
    <row r="5515" spans="1:13">
      <c r="A5515" s="1320"/>
      <c r="B5515" s="1321"/>
      <c r="C5515" s="1321"/>
      <c r="D5515" s="1322"/>
      <c r="E5515" s="119" t="str">
        <f t="shared" ref="E5515:G5515" si="3880">+E2034</f>
        <v>DOMICILIARIA 14</v>
      </c>
      <c r="F5515" s="637">
        <f t="shared" si="3880"/>
        <v>4.95</v>
      </c>
      <c r="G5515" s="128">
        <f t="shared" si="3880"/>
        <v>0.7</v>
      </c>
      <c r="H5515" s="750">
        <f t="shared" si="3829"/>
        <v>2.2600000000000398E-2</v>
      </c>
      <c r="I5515" s="127"/>
      <c r="J5515" s="750">
        <f t="shared" si="3832"/>
        <v>7.8309000000001378E-2</v>
      </c>
      <c r="L5515" s="1">
        <v>2.2600000000000398E-2</v>
      </c>
    </row>
    <row r="5516" spans="1:13">
      <c r="A5516" s="1320"/>
      <c r="B5516" s="1321"/>
      <c r="C5516" s="1321"/>
      <c r="D5516" s="1322"/>
      <c r="E5516" s="119" t="str">
        <f t="shared" ref="E5516:G5516" si="3881">+E2035</f>
        <v>P42 A P32</v>
      </c>
      <c r="F5516" s="637">
        <f t="shared" si="3881"/>
        <v>0</v>
      </c>
      <c r="G5516" s="128">
        <f t="shared" si="3881"/>
        <v>0</v>
      </c>
      <c r="H5516" s="750">
        <f t="shared" si="3829"/>
        <v>0</v>
      </c>
      <c r="I5516" s="127"/>
      <c r="J5516" s="750">
        <f t="shared" si="3832"/>
        <v>0</v>
      </c>
      <c r="L5516" s="1">
        <v>-1.6524000000000001</v>
      </c>
      <c r="M5516" s="1">
        <v>-1.6524000000000001</v>
      </c>
    </row>
    <row r="5517" spans="1:13">
      <c r="A5517" s="1320"/>
      <c r="B5517" s="1321"/>
      <c r="C5517" s="1321"/>
      <c r="D5517" s="1322"/>
      <c r="E5517" s="119" t="str">
        <f t="shared" ref="E5517:G5517" si="3882">+E2036</f>
        <v>DOMICILIARIA 1</v>
      </c>
      <c r="F5517" s="637">
        <f t="shared" si="3882"/>
        <v>5.2</v>
      </c>
      <c r="G5517" s="128">
        <f t="shared" si="3882"/>
        <v>0.7</v>
      </c>
      <c r="H5517" s="750">
        <f t="shared" si="3829"/>
        <v>0.18510000000000004</v>
      </c>
      <c r="I5517" s="127"/>
      <c r="J5517" s="750">
        <f t="shared" si="3832"/>
        <v>0.67376400000000014</v>
      </c>
      <c r="L5517" s="1">
        <v>0.18510000000000004</v>
      </c>
    </row>
    <row r="5518" spans="1:13">
      <c r="A5518" s="1320"/>
      <c r="B5518" s="1321"/>
      <c r="C5518" s="1321"/>
      <c r="D5518" s="1322"/>
      <c r="E5518" s="119" t="str">
        <f t="shared" ref="E5518:G5518" si="3883">+E2037</f>
        <v>DOMICILIARIA 2</v>
      </c>
      <c r="F5518" s="637">
        <f t="shared" si="3883"/>
        <v>5.44</v>
      </c>
      <c r="G5518" s="128">
        <f t="shared" si="3883"/>
        <v>0.7</v>
      </c>
      <c r="H5518" s="750">
        <f t="shared" si="3829"/>
        <v>0.18510000000000004</v>
      </c>
      <c r="I5518" s="127"/>
      <c r="J5518" s="750">
        <f t="shared" si="3832"/>
        <v>0.70486080000000018</v>
      </c>
      <c r="L5518" s="1">
        <v>0.18510000000000004</v>
      </c>
    </row>
    <row r="5519" spans="1:13">
      <c r="A5519" s="1320"/>
      <c r="B5519" s="1321"/>
      <c r="C5519" s="1321"/>
      <c r="D5519" s="1322"/>
      <c r="E5519" s="119" t="str">
        <f t="shared" ref="E5519:G5519" si="3884">+E2038</f>
        <v>DOMICILIARIA 3</v>
      </c>
      <c r="F5519" s="637">
        <f t="shared" si="3884"/>
        <v>5.5</v>
      </c>
      <c r="G5519" s="128">
        <f t="shared" si="3884"/>
        <v>0.7</v>
      </c>
      <c r="H5519" s="750">
        <f t="shared" si="3829"/>
        <v>0.18510000000000004</v>
      </c>
      <c r="I5519" s="127"/>
      <c r="J5519" s="750">
        <f t="shared" si="3832"/>
        <v>0.71263500000000013</v>
      </c>
      <c r="L5519" s="1">
        <v>0.18510000000000004</v>
      </c>
    </row>
    <row r="5520" spans="1:13">
      <c r="A5520" s="1320"/>
      <c r="B5520" s="1321"/>
      <c r="C5520" s="1321"/>
      <c r="D5520" s="1322"/>
      <c r="E5520" s="119" t="str">
        <f t="shared" ref="E5520:G5520" si="3885">+E2039</f>
        <v>DOMICILIARIA 4</v>
      </c>
      <c r="F5520" s="637">
        <f t="shared" si="3885"/>
        <v>4.83</v>
      </c>
      <c r="G5520" s="128">
        <f t="shared" si="3885"/>
        <v>0.7</v>
      </c>
      <c r="H5520" s="750">
        <f t="shared" si="3829"/>
        <v>0.18510000000000004</v>
      </c>
      <c r="I5520" s="127"/>
      <c r="J5520" s="750">
        <f t="shared" si="3832"/>
        <v>0.62582310000000008</v>
      </c>
      <c r="L5520" s="1">
        <v>0.18510000000000004</v>
      </c>
    </row>
    <row r="5521" spans="1:13">
      <c r="A5521" s="1320"/>
      <c r="B5521" s="1321"/>
      <c r="C5521" s="1321"/>
      <c r="D5521" s="1322"/>
      <c r="E5521" s="119" t="str">
        <f t="shared" ref="E5521:G5521" si="3886">+E2040</f>
        <v>DOMICILIARIA 5</v>
      </c>
      <c r="F5521" s="637">
        <f t="shared" si="3886"/>
        <v>5.01</v>
      </c>
      <c r="G5521" s="128">
        <f t="shared" si="3886"/>
        <v>0.7</v>
      </c>
      <c r="H5521" s="750">
        <f t="shared" si="3829"/>
        <v>0.18510000000000004</v>
      </c>
      <c r="I5521" s="127"/>
      <c r="J5521" s="750">
        <f t="shared" si="3832"/>
        <v>0.64914570000000005</v>
      </c>
      <c r="L5521" s="1">
        <v>0.18510000000000004</v>
      </c>
    </row>
    <row r="5522" spans="1:13">
      <c r="A5522" s="1320"/>
      <c r="B5522" s="1321"/>
      <c r="C5522" s="1321"/>
      <c r="D5522" s="1322"/>
      <c r="E5522" s="119" t="str">
        <f t="shared" ref="E5522:G5522" si="3887">+E2041</f>
        <v>DOMICILIARIA 6</v>
      </c>
      <c r="F5522" s="637">
        <f t="shared" si="3887"/>
        <v>5.4</v>
      </c>
      <c r="G5522" s="128">
        <f t="shared" si="3887"/>
        <v>0.7</v>
      </c>
      <c r="H5522" s="750">
        <f t="shared" si="3829"/>
        <v>0.18510000000000004</v>
      </c>
      <c r="I5522" s="127"/>
      <c r="J5522" s="750">
        <f t="shared" si="3832"/>
        <v>0.69967800000000013</v>
      </c>
      <c r="L5522" s="1">
        <v>0.18510000000000004</v>
      </c>
    </row>
    <row r="5523" spans="1:13">
      <c r="A5523" s="1320"/>
      <c r="B5523" s="1321"/>
      <c r="C5523" s="1321"/>
      <c r="D5523" s="1322"/>
      <c r="E5523" s="119" t="str">
        <f t="shared" ref="E5523:G5523" si="3888">+E2042</f>
        <v>DOMICILIARIA 7</v>
      </c>
      <c r="F5523" s="637">
        <f t="shared" si="3888"/>
        <v>4.3899999999999997</v>
      </c>
      <c r="G5523" s="128">
        <f t="shared" si="3888"/>
        <v>0.7</v>
      </c>
      <c r="H5523" s="750">
        <f t="shared" si="3829"/>
        <v>0.18510000000000004</v>
      </c>
      <c r="I5523" s="127"/>
      <c r="J5523" s="750">
        <f t="shared" si="3832"/>
        <v>0.56881230000000005</v>
      </c>
      <c r="L5523" s="1">
        <v>0.18510000000000004</v>
      </c>
    </row>
    <row r="5524" spans="1:13">
      <c r="A5524" s="1320"/>
      <c r="B5524" s="1321"/>
      <c r="C5524" s="1321"/>
      <c r="D5524" s="1322"/>
      <c r="E5524" s="119" t="str">
        <f t="shared" ref="E5524:G5524" si="3889">+E2043</f>
        <v>DOMICILIARIA 8</v>
      </c>
      <c r="F5524" s="637">
        <f t="shared" si="3889"/>
        <v>5.52</v>
      </c>
      <c r="G5524" s="128">
        <f t="shared" si="3889"/>
        <v>0.7</v>
      </c>
      <c r="H5524" s="750">
        <f t="shared" si="3829"/>
        <v>0.18510000000000004</v>
      </c>
      <c r="I5524" s="127"/>
      <c r="J5524" s="750">
        <f t="shared" si="3832"/>
        <v>0.71522640000000004</v>
      </c>
      <c r="L5524" s="1">
        <v>0.18510000000000004</v>
      </c>
    </row>
    <row r="5525" spans="1:13">
      <c r="A5525" s="1320"/>
      <c r="B5525" s="1321"/>
      <c r="C5525" s="1321"/>
      <c r="D5525" s="1322"/>
      <c r="E5525" s="119" t="str">
        <f t="shared" ref="E5525:G5525" si="3890">+E2044</f>
        <v>P23 A P16</v>
      </c>
      <c r="F5525" s="637">
        <f t="shared" si="3890"/>
        <v>0</v>
      </c>
      <c r="G5525" s="128">
        <f t="shared" si="3890"/>
        <v>0</v>
      </c>
      <c r="H5525" s="750">
        <f t="shared" si="3829"/>
        <v>0</v>
      </c>
      <c r="I5525" s="127"/>
      <c r="J5525" s="750">
        <f t="shared" si="3832"/>
        <v>0</v>
      </c>
      <c r="L5525" s="1">
        <v>-1.6524000000000001</v>
      </c>
      <c r="M5525" s="1">
        <v>-1.6524000000000001</v>
      </c>
    </row>
    <row r="5526" spans="1:13">
      <c r="A5526" s="1320"/>
      <c r="B5526" s="1321"/>
      <c r="C5526" s="1321"/>
      <c r="D5526" s="1322"/>
      <c r="E5526" s="119" t="str">
        <f t="shared" ref="E5526:G5526" si="3891">+E2045</f>
        <v>DOMICILIARIA 1</v>
      </c>
      <c r="F5526" s="637">
        <f t="shared" si="3891"/>
        <v>4.4000000000000004</v>
      </c>
      <c r="G5526" s="128">
        <f t="shared" si="3891"/>
        <v>0.7</v>
      </c>
      <c r="H5526" s="750">
        <f t="shared" si="3829"/>
        <v>0</v>
      </c>
      <c r="I5526" s="127"/>
      <c r="J5526" s="750">
        <f t="shared" si="3832"/>
        <v>0</v>
      </c>
      <c r="L5526" s="1">
        <v>-3.9899999999999602E-2</v>
      </c>
      <c r="M5526" s="1">
        <v>-3.9899999999999602E-2</v>
      </c>
    </row>
    <row r="5527" spans="1:13">
      <c r="A5527" s="1320"/>
      <c r="B5527" s="1321"/>
      <c r="C5527" s="1321"/>
      <c r="D5527" s="1322"/>
      <c r="E5527" s="119" t="str">
        <f t="shared" ref="E5527:G5527" si="3892">+E2046</f>
        <v>DOMICILIARIA 2</v>
      </c>
      <c r="F5527" s="637">
        <f t="shared" si="3892"/>
        <v>4.55</v>
      </c>
      <c r="G5527" s="128">
        <f t="shared" si="3892"/>
        <v>0.7</v>
      </c>
      <c r="H5527" s="750">
        <f t="shared" si="3829"/>
        <v>0</v>
      </c>
      <c r="I5527" s="127"/>
      <c r="J5527" s="750">
        <f t="shared" si="3832"/>
        <v>0</v>
      </c>
      <c r="L5527" s="1">
        <v>-3.9899999999999602E-2</v>
      </c>
      <c r="M5527" s="1">
        <v>-3.9899999999999602E-2</v>
      </c>
    </row>
    <row r="5528" spans="1:13">
      <c r="A5528" s="1320"/>
      <c r="B5528" s="1321"/>
      <c r="C5528" s="1321"/>
      <c r="D5528" s="1322"/>
      <c r="E5528" s="119" t="str">
        <f t="shared" ref="E5528:G5528" si="3893">+E2047</f>
        <v>DOMICILIARIA 3</v>
      </c>
      <c r="F5528" s="637">
        <f t="shared" si="3893"/>
        <v>4.6500000000000004</v>
      </c>
      <c r="G5528" s="128">
        <f t="shared" si="3893"/>
        <v>0.7</v>
      </c>
      <c r="H5528" s="750">
        <f t="shared" si="3829"/>
        <v>0</v>
      </c>
      <c r="I5528" s="127"/>
      <c r="J5528" s="750">
        <f t="shared" si="3832"/>
        <v>0</v>
      </c>
      <c r="L5528" s="1">
        <v>-3.9899999999999602E-2</v>
      </c>
      <c r="M5528" s="1">
        <v>-3.9899999999999602E-2</v>
      </c>
    </row>
    <row r="5529" spans="1:13">
      <c r="A5529" s="1320"/>
      <c r="B5529" s="1321"/>
      <c r="C5529" s="1321"/>
      <c r="D5529" s="1322"/>
      <c r="E5529" s="119" t="str">
        <f t="shared" ref="E5529:G5529" si="3894">+E2048</f>
        <v>DOMICILIARIA 4</v>
      </c>
      <c r="F5529" s="637">
        <f t="shared" si="3894"/>
        <v>4.9800000000000004</v>
      </c>
      <c r="G5529" s="128">
        <f t="shared" si="3894"/>
        <v>0.7</v>
      </c>
      <c r="H5529" s="750">
        <f t="shared" ref="H5529:H5559" si="3895">H2048-0.2-(6*0.0254)-H3790-H4659</f>
        <v>0</v>
      </c>
      <c r="I5529" s="127"/>
      <c r="J5529" s="750">
        <f t="shared" si="3832"/>
        <v>0</v>
      </c>
      <c r="L5529" s="1">
        <v>-3.9899999999999602E-2</v>
      </c>
      <c r="M5529" s="1">
        <v>-3.9899999999999602E-2</v>
      </c>
    </row>
    <row r="5530" spans="1:13">
      <c r="A5530" s="1320"/>
      <c r="B5530" s="1321"/>
      <c r="C5530" s="1321"/>
      <c r="D5530" s="1322"/>
      <c r="E5530" s="119" t="str">
        <f t="shared" ref="E5530:G5530" si="3896">+E2049</f>
        <v>DOMICILIARIA 5</v>
      </c>
      <c r="F5530" s="637">
        <f t="shared" si="3896"/>
        <v>5.09</v>
      </c>
      <c r="G5530" s="128">
        <f t="shared" si="3896"/>
        <v>0.7</v>
      </c>
      <c r="H5530" s="750">
        <f t="shared" si="3895"/>
        <v>0</v>
      </c>
      <c r="I5530" s="127"/>
      <c r="J5530" s="750">
        <f t="shared" si="3832"/>
        <v>0</v>
      </c>
      <c r="L5530" s="1">
        <v>-3.9899999999999602E-2</v>
      </c>
      <c r="M5530" s="1">
        <v>-3.9899999999999602E-2</v>
      </c>
    </row>
    <row r="5531" spans="1:13">
      <c r="A5531" s="1320"/>
      <c r="B5531" s="1321"/>
      <c r="C5531" s="1321"/>
      <c r="D5531" s="1322"/>
      <c r="E5531" s="119" t="str">
        <f t="shared" ref="E5531:G5531" si="3897">+E2050</f>
        <v>DOMICILIARIA 6</v>
      </c>
      <c r="F5531" s="637">
        <f t="shared" si="3897"/>
        <v>4.25</v>
      </c>
      <c r="G5531" s="128">
        <f t="shared" si="3897"/>
        <v>0.7</v>
      </c>
      <c r="H5531" s="750">
        <f t="shared" si="3895"/>
        <v>0</v>
      </c>
      <c r="I5531" s="127"/>
      <c r="J5531" s="750">
        <f t="shared" ref="J5531:J5559" si="3898">+F5531*G5531*H5531</f>
        <v>0</v>
      </c>
      <c r="L5531" s="1">
        <v>-3.9899999999999602E-2</v>
      </c>
      <c r="M5531" s="1">
        <v>-3.9899999999999602E-2</v>
      </c>
    </row>
    <row r="5532" spans="1:13">
      <c r="A5532" s="1320"/>
      <c r="B5532" s="1321"/>
      <c r="C5532" s="1321"/>
      <c r="D5532" s="1322"/>
      <c r="E5532" s="119" t="str">
        <f t="shared" ref="E5532:G5532" si="3899">+E2051</f>
        <v>DOMICILIARIA 7</v>
      </c>
      <c r="F5532" s="637">
        <f t="shared" si="3899"/>
        <v>4.32</v>
      </c>
      <c r="G5532" s="128">
        <f t="shared" si="3899"/>
        <v>0.7</v>
      </c>
      <c r="H5532" s="750">
        <f t="shared" si="3895"/>
        <v>0</v>
      </c>
      <c r="I5532" s="127"/>
      <c r="J5532" s="750">
        <f t="shared" si="3898"/>
        <v>0</v>
      </c>
      <c r="L5532" s="1">
        <v>-3.9899999999999602E-2</v>
      </c>
      <c r="M5532" s="1">
        <v>-3.9899999999999602E-2</v>
      </c>
    </row>
    <row r="5533" spans="1:13">
      <c r="A5533" s="1320"/>
      <c r="B5533" s="1321"/>
      <c r="C5533" s="1321"/>
      <c r="D5533" s="1322"/>
      <c r="E5533" s="119" t="str">
        <f t="shared" ref="E5533:G5533" si="3900">+E2052</f>
        <v>DOMICILIARIA 1</v>
      </c>
      <c r="F5533" s="637">
        <f t="shared" si="3900"/>
        <v>3.97</v>
      </c>
      <c r="G5533" s="128">
        <f t="shared" si="3900"/>
        <v>0.7</v>
      </c>
      <c r="H5533" s="750">
        <f t="shared" si="3895"/>
        <v>0</v>
      </c>
      <c r="I5533" s="127"/>
      <c r="J5533" s="750">
        <f t="shared" si="3898"/>
        <v>0</v>
      </c>
      <c r="L5533" s="1">
        <v>-3.9899999999999602E-2</v>
      </c>
      <c r="M5533" s="1">
        <v>-3.9899999999999602E-2</v>
      </c>
    </row>
    <row r="5534" spans="1:13">
      <c r="A5534" s="1320"/>
      <c r="B5534" s="1321"/>
      <c r="C5534" s="1321"/>
      <c r="D5534" s="1322"/>
      <c r="E5534" s="119" t="str">
        <f t="shared" ref="E5534:G5534" si="3901">+E2053</f>
        <v>DOMICILIARIA 2</v>
      </c>
      <c r="F5534" s="637">
        <f t="shared" si="3901"/>
        <v>4.5999999999999996</v>
      </c>
      <c r="G5534" s="128">
        <f t="shared" si="3901"/>
        <v>0.7</v>
      </c>
      <c r="H5534" s="750">
        <f t="shared" si="3895"/>
        <v>0</v>
      </c>
      <c r="I5534" s="127"/>
      <c r="J5534" s="750">
        <f t="shared" si="3898"/>
        <v>0</v>
      </c>
      <c r="L5534" s="1">
        <v>-3.9899999999999602E-2</v>
      </c>
      <c r="M5534" s="1">
        <v>-3.9899999999999602E-2</v>
      </c>
    </row>
    <row r="5535" spans="1:13">
      <c r="A5535" s="1320"/>
      <c r="B5535" s="1321"/>
      <c r="C5535" s="1321"/>
      <c r="D5535" s="1322"/>
      <c r="E5535" s="119" t="str">
        <f t="shared" ref="E5535:G5535" si="3902">+E2054</f>
        <v>P43 A P34</v>
      </c>
      <c r="F5535" s="637">
        <f t="shared" si="3902"/>
        <v>0</v>
      </c>
      <c r="G5535" s="128">
        <f t="shared" si="3902"/>
        <v>0</v>
      </c>
      <c r="H5535" s="750">
        <f t="shared" si="3895"/>
        <v>0</v>
      </c>
      <c r="I5535" s="127"/>
      <c r="J5535" s="750">
        <f t="shared" si="3898"/>
        <v>0</v>
      </c>
      <c r="L5535" s="1">
        <v>-1.6524000000000001</v>
      </c>
      <c r="M5535" s="1">
        <v>-1.6524000000000001</v>
      </c>
    </row>
    <row r="5536" spans="1:13">
      <c r="A5536" s="1320"/>
      <c r="B5536" s="1321"/>
      <c r="C5536" s="1321"/>
      <c r="D5536" s="1322"/>
      <c r="E5536" s="119" t="str">
        <f t="shared" ref="E5536:G5536" si="3903">+E2055</f>
        <v>DOMICILIARIA 1</v>
      </c>
      <c r="F5536" s="637">
        <f t="shared" si="3903"/>
        <v>4.4400000000000004</v>
      </c>
      <c r="G5536" s="128">
        <f t="shared" si="3903"/>
        <v>1.2</v>
      </c>
      <c r="H5536" s="750">
        <f t="shared" si="3895"/>
        <v>1.2100999999999997</v>
      </c>
      <c r="I5536" s="127"/>
      <c r="J5536" s="750">
        <f t="shared" si="3898"/>
        <v>6.4474127999999986</v>
      </c>
      <c r="L5536" s="1">
        <v>1.2100999999999997</v>
      </c>
    </row>
    <row r="5537" spans="1:13">
      <c r="A5537" s="1320"/>
      <c r="B5537" s="1321"/>
      <c r="C5537" s="1321"/>
      <c r="D5537" s="1322"/>
      <c r="E5537" s="119" t="str">
        <f t="shared" ref="E5537:G5537" si="3904">+E2056</f>
        <v>DOMICILIARIA 2</v>
      </c>
      <c r="F5537" s="637">
        <f t="shared" si="3904"/>
        <v>4.58</v>
      </c>
      <c r="G5537" s="128">
        <f t="shared" si="3904"/>
        <v>1.2</v>
      </c>
      <c r="H5537" s="750">
        <f t="shared" si="3895"/>
        <v>1.2100999999999997</v>
      </c>
      <c r="I5537" s="127"/>
      <c r="J5537" s="750">
        <f t="shared" si="3898"/>
        <v>6.6507095999999981</v>
      </c>
      <c r="L5537" s="1">
        <v>1.2100999999999997</v>
      </c>
    </row>
    <row r="5538" spans="1:13">
      <c r="A5538" s="1320"/>
      <c r="B5538" s="1321"/>
      <c r="C5538" s="1321"/>
      <c r="D5538" s="1322"/>
      <c r="E5538" s="119" t="str">
        <f t="shared" ref="E5538:G5538" si="3905">+E2057</f>
        <v>DOMICILIARIA 3</v>
      </c>
      <c r="F5538" s="637">
        <f t="shared" si="3905"/>
        <v>4.41</v>
      </c>
      <c r="G5538" s="128">
        <f t="shared" si="3905"/>
        <v>1.2</v>
      </c>
      <c r="H5538" s="750">
        <f t="shared" si="3895"/>
        <v>1.2100999999999997</v>
      </c>
      <c r="I5538" s="127"/>
      <c r="J5538" s="750">
        <f t="shared" si="3898"/>
        <v>6.403849199999998</v>
      </c>
      <c r="L5538" s="1">
        <v>1.2100999999999997</v>
      </c>
    </row>
    <row r="5539" spans="1:13">
      <c r="A5539" s="1320"/>
      <c r="B5539" s="1321"/>
      <c r="C5539" s="1321"/>
      <c r="D5539" s="1322"/>
      <c r="E5539" s="119" t="str">
        <f t="shared" ref="E5539:G5539" si="3906">+E2058</f>
        <v>DOMICILIARIA 4</v>
      </c>
      <c r="F5539" s="637">
        <f t="shared" si="3906"/>
        <v>4.49</v>
      </c>
      <c r="G5539" s="128">
        <f t="shared" si="3906"/>
        <v>1.2</v>
      </c>
      <c r="H5539" s="750">
        <f t="shared" si="3895"/>
        <v>1.2100999999999997</v>
      </c>
      <c r="I5539" s="127"/>
      <c r="J5539" s="750">
        <f t="shared" si="3898"/>
        <v>6.5200187999999981</v>
      </c>
      <c r="L5539" s="1">
        <v>1.2100999999999997</v>
      </c>
    </row>
    <row r="5540" spans="1:13">
      <c r="A5540" s="1320"/>
      <c r="B5540" s="1321"/>
      <c r="C5540" s="1321"/>
      <c r="D5540" s="1322"/>
      <c r="E5540" s="119" t="str">
        <f t="shared" ref="E5540:G5540" si="3907">+E2059</f>
        <v>DOMICILIARIA 5</v>
      </c>
      <c r="F5540" s="637">
        <f t="shared" si="3907"/>
        <v>4.8899999999999997</v>
      </c>
      <c r="G5540" s="128">
        <f t="shared" si="3907"/>
        <v>1.2</v>
      </c>
      <c r="H5540" s="750">
        <f t="shared" si="3895"/>
        <v>1.2100999999999997</v>
      </c>
      <c r="I5540" s="127"/>
      <c r="J5540" s="750">
        <f t="shared" si="3898"/>
        <v>7.1008667999999977</v>
      </c>
      <c r="L5540" s="1">
        <v>1.2100999999999997</v>
      </c>
    </row>
    <row r="5541" spans="1:13">
      <c r="A5541" s="1320"/>
      <c r="B5541" s="1321"/>
      <c r="C5541" s="1321"/>
      <c r="D5541" s="1322"/>
      <c r="E5541" s="119" t="str">
        <f t="shared" ref="E5541:G5541" si="3908">+E2060</f>
        <v>DOMICILIARIA 6</v>
      </c>
      <c r="F5541" s="637">
        <f t="shared" si="3908"/>
        <v>4.8</v>
      </c>
      <c r="G5541" s="128">
        <f t="shared" si="3908"/>
        <v>1.2</v>
      </c>
      <c r="H5541" s="750">
        <f t="shared" si="3895"/>
        <v>1.2100999999999997</v>
      </c>
      <c r="I5541" s="127"/>
      <c r="J5541" s="750">
        <f t="shared" si="3898"/>
        <v>6.9701759999999986</v>
      </c>
      <c r="L5541" s="1">
        <v>1.2100999999999997</v>
      </c>
    </row>
    <row r="5542" spans="1:13">
      <c r="A5542" s="1320"/>
      <c r="B5542" s="1321"/>
      <c r="C5542" s="1321"/>
      <c r="D5542" s="1322"/>
      <c r="E5542" s="119" t="str">
        <f t="shared" ref="E5542:G5542" si="3909">+E2061</f>
        <v>DOMICILIARIA 7</v>
      </c>
      <c r="F5542" s="637">
        <f t="shared" si="3909"/>
        <v>4.67</v>
      </c>
      <c r="G5542" s="128">
        <f t="shared" si="3909"/>
        <v>1.2</v>
      </c>
      <c r="H5542" s="750">
        <f t="shared" si="3895"/>
        <v>1.2100999999999997</v>
      </c>
      <c r="I5542" s="127"/>
      <c r="J5542" s="750">
        <f t="shared" si="3898"/>
        <v>6.781400399999999</v>
      </c>
      <c r="L5542" s="1">
        <v>1.2100999999999997</v>
      </c>
    </row>
    <row r="5543" spans="1:13">
      <c r="A5543" s="1320"/>
      <c r="B5543" s="1321"/>
      <c r="C5543" s="1321"/>
      <c r="D5543" s="1322"/>
      <c r="E5543" s="119" t="str">
        <f t="shared" ref="E5543:G5543" si="3910">+E2062</f>
        <v>DOMICILIARIA 8</v>
      </c>
      <c r="F5543" s="637">
        <f t="shared" si="3910"/>
        <v>5.01</v>
      </c>
      <c r="G5543" s="128">
        <f t="shared" si="3910"/>
        <v>1.2</v>
      </c>
      <c r="H5543" s="750">
        <f t="shared" si="3895"/>
        <v>1.2100999999999997</v>
      </c>
      <c r="I5543" s="127"/>
      <c r="J5543" s="750">
        <f t="shared" si="3898"/>
        <v>7.2751211999999983</v>
      </c>
      <c r="L5543" s="1">
        <v>1.2100999999999997</v>
      </c>
    </row>
    <row r="5544" spans="1:13">
      <c r="A5544" s="1320"/>
      <c r="B5544" s="1321"/>
      <c r="C5544" s="1321"/>
      <c r="D5544" s="1322"/>
      <c r="E5544" s="119" t="str">
        <f t="shared" ref="E5544:G5544" si="3911">+E2063</f>
        <v>P25 A P57</v>
      </c>
      <c r="F5544" s="637">
        <f t="shared" si="3911"/>
        <v>0</v>
      </c>
      <c r="G5544" s="128">
        <f t="shared" si="3911"/>
        <v>0</v>
      </c>
      <c r="H5544" s="750">
        <f t="shared" si="3895"/>
        <v>0</v>
      </c>
      <c r="I5544" s="127"/>
      <c r="J5544" s="750">
        <f t="shared" si="3898"/>
        <v>0</v>
      </c>
      <c r="L5544" s="1">
        <v>-1.6524000000000001</v>
      </c>
      <c r="M5544" s="1">
        <v>-1.6524000000000001</v>
      </c>
    </row>
    <row r="5545" spans="1:13">
      <c r="A5545" s="1320"/>
      <c r="B5545" s="1321"/>
      <c r="C5545" s="1321"/>
      <c r="D5545" s="1322"/>
      <c r="E5545" s="119" t="str">
        <f t="shared" ref="E5545:G5545" si="3912">+E2064</f>
        <v>P57 A P17</v>
      </c>
      <c r="F5545" s="637">
        <f t="shared" si="3912"/>
        <v>0</v>
      </c>
      <c r="G5545" s="128">
        <f t="shared" si="3912"/>
        <v>0</v>
      </c>
      <c r="H5545" s="750">
        <f t="shared" si="3895"/>
        <v>0</v>
      </c>
      <c r="I5545" s="127"/>
      <c r="J5545" s="750">
        <f t="shared" si="3898"/>
        <v>0</v>
      </c>
      <c r="L5545" s="1">
        <v>-1.6524000000000001</v>
      </c>
      <c r="M5545" s="1">
        <v>-1.6524000000000001</v>
      </c>
    </row>
    <row r="5546" spans="1:13">
      <c r="A5546" s="1320"/>
      <c r="B5546" s="1321"/>
      <c r="C5546" s="1321"/>
      <c r="D5546" s="1322"/>
      <c r="E5546" s="119" t="str">
        <f t="shared" ref="E5546:G5546" si="3913">+E2065</f>
        <v>DOMICILIARIA 1</v>
      </c>
      <c r="F5546" s="637">
        <f t="shared" si="3913"/>
        <v>5.35</v>
      </c>
      <c r="G5546" s="128">
        <f t="shared" si="3913"/>
        <v>0.7</v>
      </c>
      <c r="H5546" s="750">
        <f t="shared" si="3895"/>
        <v>1.2600000000000167E-2</v>
      </c>
      <c r="I5546" s="127"/>
      <c r="J5546" s="750">
        <f t="shared" si="3898"/>
        <v>4.7187000000000617E-2</v>
      </c>
      <c r="L5546" s="1">
        <v>1.2600000000000167E-2</v>
      </c>
    </row>
    <row r="5547" spans="1:13">
      <c r="A5547" s="1320"/>
      <c r="B5547" s="1321"/>
      <c r="C5547" s="1321"/>
      <c r="D5547" s="1322"/>
      <c r="E5547" s="119" t="str">
        <f t="shared" ref="E5547:G5547" si="3914">+E2066</f>
        <v>DOMICILIARIA 2</v>
      </c>
      <c r="F5547" s="637">
        <f t="shared" si="3914"/>
        <v>4.59</v>
      </c>
      <c r="G5547" s="128">
        <f t="shared" si="3914"/>
        <v>0.7</v>
      </c>
      <c r="H5547" s="750">
        <f t="shared" si="3895"/>
        <v>1.2600000000000167E-2</v>
      </c>
      <c r="I5547" s="127"/>
      <c r="J5547" s="750">
        <f t="shared" si="3898"/>
        <v>4.0483800000000528E-2</v>
      </c>
      <c r="L5547" s="1">
        <v>1.2600000000000167E-2</v>
      </c>
    </row>
    <row r="5548" spans="1:13">
      <c r="A5548" s="1320"/>
      <c r="B5548" s="1321"/>
      <c r="C5548" s="1321"/>
      <c r="D5548" s="1322"/>
      <c r="E5548" s="119" t="str">
        <f t="shared" ref="E5548:G5548" si="3915">+E2067</f>
        <v>DOMICILIARIA 3</v>
      </c>
      <c r="F5548" s="637">
        <f t="shared" si="3915"/>
        <v>4.49</v>
      </c>
      <c r="G5548" s="128">
        <f t="shared" si="3915"/>
        <v>0.7</v>
      </c>
      <c r="H5548" s="750">
        <f t="shared" si="3895"/>
        <v>1.2600000000000167E-2</v>
      </c>
      <c r="I5548" s="127"/>
      <c r="J5548" s="750">
        <f t="shared" si="3898"/>
        <v>3.960180000000052E-2</v>
      </c>
      <c r="L5548" s="1">
        <v>1.2600000000000167E-2</v>
      </c>
    </row>
    <row r="5549" spans="1:13">
      <c r="A5549" s="1320"/>
      <c r="B5549" s="1321"/>
      <c r="C5549" s="1321"/>
      <c r="D5549" s="1322"/>
      <c r="E5549" s="119" t="str">
        <f t="shared" ref="E5549:G5549" si="3916">+E2068</f>
        <v>DOMICILIARIA 4</v>
      </c>
      <c r="F5549" s="637">
        <f t="shared" si="3916"/>
        <v>4.37</v>
      </c>
      <c r="G5549" s="128">
        <f t="shared" si="3916"/>
        <v>0.7</v>
      </c>
      <c r="H5549" s="750">
        <f t="shared" si="3895"/>
        <v>1.2600000000000167E-2</v>
      </c>
      <c r="I5549" s="127"/>
      <c r="J5549" s="750">
        <f t="shared" si="3898"/>
        <v>3.8543400000000505E-2</v>
      </c>
      <c r="L5549" s="1">
        <v>1.2600000000000167E-2</v>
      </c>
    </row>
    <row r="5550" spans="1:13">
      <c r="A5550" s="1320"/>
      <c r="B5550" s="1321"/>
      <c r="C5550" s="1321"/>
      <c r="D5550" s="1322"/>
      <c r="E5550" s="119" t="str">
        <f t="shared" ref="E5550:G5550" si="3917">+E2069</f>
        <v>DOMICILIARIA 5</v>
      </c>
      <c r="F5550" s="637">
        <f t="shared" si="3917"/>
        <v>4.3099999999999996</v>
      </c>
      <c r="G5550" s="128">
        <f t="shared" si="3917"/>
        <v>0.7</v>
      </c>
      <c r="H5550" s="750">
        <f t="shared" si="3895"/>
        <v>1.2600000000000167E-2</v>
      </c>
      <c r="I5550" s="127"/>
      <c r="J5550" s="750">
        <f t="shared" si="3898"/>
        <v>3.8014200000000498E-2</v>
      </c>
      <c r="L5550" s="1">
        <v>1.2600000000000167E-2</v>
      </c>
    </row>
    <row r="5551" spans="1:13">
      <c r="A5551" s="1320"/>
      <c r="B5551" s="1321"/>
      <c r="C5551" s="1321"/>
      <c r="D5551" s="1322"/>
      <c r="E5551" s="119" t="str">
        <f t="shared" ref="E5551:G5551" si="3918">+E2070</f>
        <v>DOMICILIARIA 6</v>
      </c>
      <c r="F5551" s="637">
        <f t="shared" si="3918"/>
        <v>4.4400000000000004</v>
      </c>
      <c r="G5551" s="128">
        <f t="shared" si="3918"/>
        <v>0.7</v>
      </c>
      <c r="H5551" s="750">
        <f t="shared" si="3895"/>
        <v>1.2600000000000167E-2</v>
      </c>
      <c r="I5551" s="127"/>
      <c r="J5551" s="750">
        <f t="shared" si="3898"/>
        <v>3.9160800000000516E-2</v>
      </c>
      <c r="L5551" s="1">
        <v>1.2600000000000167E-2</v>
      </c>
    </row>
    <row r="5552" spans="1:13">
      <c r="A5552" s="1320"/>
      <c r="B5552" s="1321"/>
      <c r="C5552" s="1321"/>
      <c r="D5552" s="1322"/>
      <c r="E5552" s="119" t="str">
        <f t="shared" ref="E5552:G5552" si="3919">+E2071</f>
        <v>DOMICILIARIA 7</v>
      </c>
      <c r="F5552" s="637">
        <f t="shared" si="3919"/>
        <v>4.3899999999999997</v>
      </c>
      <c r="G5552" s="128">
        <f t="shared" si="3919"/>
        <v>0.7</v>
      </c>
      <c r="H5552" s="750">
        <f t="shared" si="3895"/>
        <v>1.2600000000000167E-2</v>
      </c>
      <c r="I5552" s="127"/>
      <c r="J5552" s="750">
        <f t="shared" si="3898"/>
        <v>3.8719800000000505E-2</v>
      </c>
      <c r="L5552" s="1">
        <v>1.2600000000000167E-2</v>
      </c>
    </row>
    <row r="5553" spans="1:13">
      <c r="A5553" s="1320"/>
      <c r="B5553" s="1321"/>
      <c r="C5553" s="1321"/>
      <c r="D5553" s="1322"/>
      <c r="E5553" s="119" t="str">
        <f t="shared" ref="E5553:G5553" si="3920">+E2072</f>
        <v>DOMICILIARIA 8</v>
      </c>
      <c r="F5553" s="637">
        <f t="shared" si="3920"/>
        <v>4.53</v>
      </c>
      <c r="G5553" s="128">
        <f t="shared" si="3920"/>
        <v>0.7</v>
      </c>
      <c r="H5553" s="750">
        <f t="shared" si="3895"/>
        <v>1.2600000000000167E-2</v>
      </c>
      <c r="I5553" s="127"/>
      <c r="J5553" s="750">
        <f t="shared" si="3898"/>
        <v>3.9954600000000527E-2</v>
      </c>
      <c r="L5553" s="1">
        <v>1.2600000000000167E-2</v>
      </c>
    </row>
    <row r="5554" spans="1:13">
      <c r="A5554" s="1320"/>
      <c r="B5554" s="1321"/>
      <c r="C5554" s="1321"/>
      <c r="D5554" s="1322"/>
      <c r="E5554" s="119" t="str">
        <f t="shared" ref="E5554:G5554" si="3921">+E2073</f>
        <v>DOMICILIARIA 9</v>
      </c>
      <c r="F5554" s="637">
        <f t="shared" si="3921"/>
        <v>4.4400000000000004</v>
      </c>
      <c r="G5554" s="128">
        <f t="shared" si="3921"/>
        <v>0.7</v>
      </c>
      <c r="H5554" s="750">
        <f t="shared" si="3895"/>
        <v>1.2600000000000167E-2</v>
      </c>
      <c r="I5554" s="127"/>
      <c r="J5554" s="750">
        <f t="shared" si="3898"/>
        <v>3.9160800000000516E-2</v>
      </c>
      <c r="L5554" s="1">
        <v>1.2600000000000167E-2</v>
      </c>
    </row>
    <row r="5555" spans="1:13">
      <c r="A5555" s="1320"/>
      <c r="B5555" s="1321"/>
      <c r="C5555" s="1321"/>
      <c r="D5555" s="1322"/>
      <c r="E5555" s="119" t="str">
        <f t="shared" ref="E5555:G5555" si="3922">+E2074</f>
        <v>DOMICILIARIA 10</v>
      </c>
      <c r="F5555" s="637">
        <f t="shared" si="3922"/>
        <v>4.58</v>
      </c>
      <c r="G5555" s="128">
        <f t="shared" si="3922"/>
        <v>0.7</v>
      </c>
      <c r="H5555" s="750">
        <f t="shared" si="3895"/>
        <v>1.2600000000000167E-2</v>
      </c>
      <c r="I5555" s="127"/>
      <c r="J5555" s="750">
        <f t="shared" si="3898"/>
        <v>4.0395600000000531E-2</v>
      </c>
      <c r="L5555" s="1">
        <v>1.2600000000000167E-2</v>
      </c>
    </row>
    <row r="5556" spans="1:13">
      <c r="A5556" s="1320"/>
      <c r="B5556" s="1321"/>
      <c r="C5556" s="1321"/>
      <c r="D5556" s="1322"/>
      <c r="E5556" s="119" t="str">
        <f t="shared" ref="E5556:G5556" si="3923">+E2075</f>
        <v>DOMICILIARIA 11</v>
      </c>
      <c r="F5556" s="637">
        <f t="shared" si="3923"/>
        <v>5.83</v>
      </c>
      <c r="G5556" s="128">
        <f t="shared" si="3923"/>
        <v>0.7</v>
      </c>
      <c r="H5556" s="750">
        <f t="shared" si="3895"/>
        <v>1.2600000000000167E-2</v>
      </c>
      <c r="I5556" s="127"/>
      <c r="J5556" s="750">
        <f t="shared" si="3898"/>
        <v>5.1420600000000677E-2</v>
      </c>
      <c r="L5556" s="1">
        <v>1.2600000000000167E-2</v>
      </c>
    </row>
    <row r="5557" spans="1:13">
      <c r="A5557" s="1320"/>
      <c r="B5557" s="1321"/>
      <c r="C5557" s="1321"/>
      <c r="D5557" s="1322"/>
      <c r="E5557" s="119" t="str">
        <f t="shared" ref="E5557:G5557" si="3924">+E2076</f>
        <v>DOMICILIARIA 12</v>
      </c>
      <c r="F5557" s="637">
        <f t="shared" si="3924"/>
        <v>5.7</v>
      </c>
      <c r="G5557" s="128">
        <f t="shared" si="3924"/>
        <v>0.7</v>
      </c>
      <c r="H5557" s="750">
        <f t="shared" si="3895"/>
        <v>1.2600000000000167E-2</v>
      </c>
      <c r="I5557" s="127"/>
      <c r="J5557" s="750">
        <f t="shared" si="3898"/>
        <v>5.0274000000000665E-2</v>
      </c>
      <c r="L5557" s="1">
        <v>1.2600000000000167E-2</v>
      </c>
    </row>
    <row r="5558" spans="1:13">
      <c r="A5558" s="1320"/>
      <c r="B5558" s="1321"/>
      <c r="C5558" s="1321"/>
      <c r="D5558" s="1322"/>
      <c r="E5558" s="119" t="str">
        <f t="shared" ref="E5558:G5558" si="3925">+E2077</f>
        <v>DOMICILIARIA 13</v>
      </c>
      <c r="F5558" s="637">
        <f t="shared" si="3925"/>
        <v>6.1</v>
      </c>
      <c r="G5558" s="128">
        <f t="shared" si="3925"/>
        <v>0.7</v>
      </c>
      <c r="H5558" s="750">
        <f t="shared" si="3895"/>
        <v>1.2600000000000167E-2</v>
      </c>
      <c r="I5558" s="127"/>
      <c r="J5558" s="750">
        <f t="shared" si="3898"/>
        <v>5.3802000000000703E-2</v>
      </c>
      <c r="L5558" s="1">
        <v>1.2600000000000167E-2</v>
      </c>
    </row>
    <row r="5559" spans="1:13">
      <c r="A5559" s="1320"/>
      <c r="B5559" s="1321"/>
      <c r="C5559" s="1321"/>
      <c r="D5559" s="1322"/>
      <c r="E5559" s="119" t="str">
        <f t="shared" ref="E5559:G5560" si="3926">+E2078</f>
        <v>DOMICILIARIA 14</v>
      </c>
      <c r="F5559" s="637">
        <f t="shared" si="3926"/>
        <v>4.8099999999999996</v>
      </c>
      <c r="G5559" s="128">
        <f t="shared" si="3926"/>
        <v>0.7</v>
      </c>
      <c r="H5559" s="750">
        <f t="shared" si="3895"/>
        <v>1.2600000000000167E-2</v>
      </c>
      <c r="I5559" s="127"/>
      <c r="J5559" s="750">
        <f t="shared" si="3898"/>
        <v>4.2424200000000557E-2</v>
      </c>
      <c r="L5559" s="1">
        <v>1.2600000000000167E-2</v>
      </c>
    </row>
    <row r="5560" spans="1:13" ht="13.5" thickBot="1">
      <c r="A5560" s="1320"/>
      <c r="B5560" s="1321"/>
      <c r="C5560" s="1321"/>
      <c r="D5560" s="1322"/>
      <c r="E5560" s="119" t="str">
        <f t="shared" si="3926"/>
        <v>SOCAVACIÓN DE LOSAS</v>
      </c>
      <c r="F5560" s="637">
        <f t="shared" si="3926"/>
        <v>3776.46</v>
      </c>
      <c r="G5560" s="128">
        <f t="shared" si="3926"/>
        <v>0.4</v>
      </c>
      <c r="H5560" s="750">
        <v>0.4</v>
      </c>
      <c r="I5560" s="127"/>
      <c r="J5560" s="750">
        <f t="shared" ref="J5560" si="3927">+F5560*G5560*H5560</f>
        <v>604.23360000000002</v>
      </c>
      <c r="L5560" s="1">
        <v>-0.65239999999999987</v>
      </c>
      <c r="M5560" s="1">
        <v>-0.65239999999999987</v>
      </c>
    </row>
    <row r="5561" spans="1:13" ht="13.5" thickBot="1">
      <c r="A5561" s="1323"/>
      <c r="B5561" s="1324"/>
      <c r="C5561" s="1324"/>
      <c r="D5561" s="1325"/>
      <c r="E5561" s="606" t="s">
        <v>49</v>
      </c>
      <c r="F5561" s="938"/>
      <c r="G5561" s="384"/>
      <c r="H5561" s="384"/>
      <c r="I5561" s="928"/>
      <c r="J5561" s="753">
        <f>ROUND(SUM(J4695:J5560),2)</f>
        <v>899.48</v>
      </c>
    </row>
    <row r="5562" spans="1:13" ht="13.5" thickBot="1"/>
    <row r="5563" spans="1:13" ht="43.5" customHeight="1" thickBot="1">
      <c r="A5563" s="1326" t="str">
        <f>+'PRESU OFICIAL'!B33</f>
        <v xml:space="preserve">Recolección y cargue de material sobrante en lugar de obra. Incluye: maquinaria, costo de disposición final del material y todo lo necesario para la correcta ejecución de la obra. No incluye transporte. </v>
      </c>
      <c r="B5563" s="1327"/>
      <c r="C5563" s="1327"/>
      <c r="D5563" s="1327"/>
      <c r="E5563" s="1327"/>
      <c r="F5563" s="1327"/>
      <c r="G5563" s="1327"/>
      <c r="H5563" s="1329"/>
      <c r="I5563" s="132" t="str">
        <f>'PRESU OFICIAL'!C33</f>
        <v>M3</v>
      </c>
      <c r="J5563" s="435" t="str">
        <f>+'PRESU OFICIAL'!A33</f>
        <v>1,5,6</v>
      </c>
    </row>
    <row r="5564" spans="1:13" ht="30" customHeight="1" thickBot="1">
      <c r="A5564" s="1317" t="s">
        <v>831</v>
      </c>
      <c r="B5564" s="1318"/>
      <c r="C5564" s="1318"/>
      <c r="D5564" s="1319"/>
      <c r="E5564" s="112" t="s">
        <v>3</v>
      </c>
      <c r="F5564" s="939" t="s">
        <v>59</v>
      </c>
      <c r="G5564" s="112" t="s">
        <v>60</v>
      </c>
      <c r="H5564" s="112" t="s">
        <v>61</v>
      </c>
      <c r="I5564" s="114" t="s">
        <v>832</v>
      </c>
      <c r="J5564" s="112" t="s">
        <v>49</v>
      </c>
    </row>
    <row r="5565" spans="1:13">
      <c r="A5565" s="1320"/>
      <c r="B5565" s="1321"/>
      <c r="C5565" s="1321"/>
      <c r="D5565" s="1322"/>
      <c r="E5565" s="119"/>
      <c r="F5565" s="129"/>
      <c r="G5565" s="119"/>
      <c r="H5565" s="750"/>
      <c r="I5565" s="757"/>
      <c r="J5565" s="750"/>
    </row>
    <row r="5566" spans="1:13">
      <c r="A5566" s="1320"/>
      <c r="B5566" s="1321"/>
      <c r="C5566" s="1321"/>
      <c r="D5566" s="1322"/>
      <c r="E5566" s="119" t="str">
        <f>E1215</f>
        <v>P1 A P2</v>
      </c>
      <c r="F5566" s="637"/>
      <c r="G5566" s="128"/>
      <c r="H5566" s="750"/>
      <c r="I5566" s="125"/>
      <c r="J5566" s="750"/>
    </row>
    <row r="5567" spans="1:13">
      <c r="A5567" s="1320"/>
      <c r="B5567" s="1321"/>
      <c r="C5567" s="1321"/>
      <c r="D5567" s="1322"/>
      <c r="E5567" s="119" t="str">
        <f>E1216</f>
        <v>DOMICILIARIA 1</v>
      </c>
      <c r="F5567" s="637">
        <f>F1216</f>
        <v>5.58</v>
      </c>
      <c r="G5567" s="128">
        <f>G1216</f>
        <v>0.7</v>
      </c>
      <c r="H5567" s="750">
        <f t="shared" ref="H5567:H5630" si="3928">H1216-H4697</f>
        <v>1.7925</v>
      </c>
      <c r="I5567" s="125"/>
      <c r="J5567" s="750">
        <f>+F5567*G5567*H5567*I5567</f>
        <v>0</v>
      </c>
    </row>
    <row r="5568" spans="1:13">
      <c r="A5568" s="1320"/>
      <c r="B5568" s="1321"/>
      <c r="C5568" s="1321"/>
      <c r="D5568" s="1322"/>
      <c r="E5568" s="119" t="str">
        <f t="shared" ref="E5568:G5568" si="3929">E1217</f>
        <v>DOMICILIARIA 2</v>
      </c>
      <c r="F5568" s="637">
        <f t="shared" si="3929"/>
        <v>3.25</v>
      </c>
      <c r="G5568" s="128">
        <f t="shared" si="3929"/>
        <v>0.7</v>
      </c>
      <c r="H5568" s="750">
        <f t="shared" si="3928"/>
        <v>1.7925</v>
      </c>
      <c r="I5568" s="125"/>
      <c r="J5568" s="750">
        <f t="shared" ref="J5568:J5631" si="3930">+F5568*G5568*H5568*I5568</f>
        <v>0</v>
      </c>
    </row>
    <row r="5569" spans="1:10">
      <c r="A5569" s="1320"/>
      <c r="B5569" s="1321"/>
      <c r="C5569" s="1321"/>
      <c r="D5569" s="1322"/>
      <c r="E5569" s="119" t="str">
        <f t="shared" ref="E5569:G5569" si="3931">E1218</f>
        <v>DOMICILIARIA 3</v>
      </c>
      <c r="F5569" s="637">
        <f t="shared" si="3931"/>
        <v>5.1100000000000003</v>
      </c>
      <c r="G5569" s="128">
        <f t="shared" si="3931"/>
        <v>0.7</v>
      </c>
      <c r="H5569" s="750">
        <f t="shared" si="3928"/>
        <v>1.7925</v>
      </c>
      <c r="I5569" s="125"/>
      <c r="J5569" s="750">
        <f t="shared" si="3930"/>
        <v>0</v>
      </c>
    </row>
    <row r="5570" spans="1:10">
      <c r="A5570" s="1320"/>
      <c r="B5570" s="1321"/>
      <c r="C5570" s="1321"/>
      <c r="D5570" s="1322"/>
      <c r="E5570" s="119" t="str">
        <f t="shared" ref="E5570:G5570" si="3932">E1219</f>
        <v>DOMICILIARIA 4</v>
      </c>
      <c r="F5570" s="637">
        <f t="shared" si="3932"/>
        <v>4.82</v>
      </c>
      <c r="G5570" s="128">
        <f t="shared" si="3932"/>
        <v>0.7</v>
      </c>
      <c r="H5570" s="750">
        <f t="shared" si="3928"/>
        <v>1.7925</v>
      </c>
      <c r="I5570" s="125"/>
      <c r="J5570" s="750">
        <f t="shared" si="3930"/>
        <v>0</v>
      </c>
    </row>
    <row r="5571" spans="1:10">
      <c r="A5571" s="1320"/>
      <c r="B5571" s="1321"/>
      <c r="C5571" s="1321"/>
      <c r="D5571" s="1322"/>
      <c r="E5571" s="119" t="str">
        <f t="shared" ref="E5571:G5571" si="3933">E1220</f>
        <v>DOMICILIARIA 5</v>
      </c>
      <c r="F5571" s="637">
        <f t="shared" si="3933"/>
        <v>4.71</v>
      </c>
      <c r="G5571" s="128">
        <f t="shared" si="3933"/>
        <v>0.7</v>
      </c>
      <c r="H5571" s="750">
        <f t="shared" si="3928"/>
        <v>1.7925</v>
      </c>
      <c r="I5571" s="125"/>
      <c r="J5571" s="750">
        <f t="shared" si="3930"/>
        <v>0</v>
      </c>
    </row>
    <row r="5572" spans="1:10">
      <c r="A5572" s="1320"/>
      <c r="B5572" s="1321"/>
      <c r="C5572" s="1321"/>
      <c r="D5572" s="1322"/>
      <c r="E5572" s="119" t="str">
        <f t="shared" ref="E5572:G5572" si="3934">E1221</f>
        <v>DOMICILIARIA 6</v>
      </c>
      <c r="F5572" s="637">
        <f t="shared" si="3934"/>
        <v>5.1100000000000003</v>
      </c>
      <c r="G5572" s="128">
        <f t="shared" si="3934"/>
        <v>0.7</v>
      </c>
      <c r="H5572" s="750">
        <f t="shared" si="3928"/>
        <v>1.7925</v>
      </c>
      <c r="I5572" s="125"/>
      <c r="J5572" s="750">
        <f t="shared" si="3930"/>
        <v>0</v>
      </c>
    </row>
    <row r="5573" spans="1:10">
      <c r="A5573" s="1320"/>
      <c r="B5573" s="1321"/>
      <c r="C5573" s="1321"/>
      <c r="D5573" s="1322"/>
      <c r="E5573" s="119" t="str">
        <f t="shared" ref="E5573:G5573" si="3935">E1222</f>
        <v>DOMICILIARIA 7</v>
      </c>
      <c r="F5573" s="637">
        <f t="shared" si="3935"/>
        <v>4.88</v>
      </c>
      <c r="G5573" s="128">
        <f t="shared" si="3935"/>
        <v>0.7</v>
      </c>
      <c r="H5573" s="750">
        <f t="shared" si="3928"/>
        <v>1.7925</v>
      </c>
      <c r="I5573" s="125"/>
      <c r="J5573" s="750">
        <f t="shared" si="3930"/>
        <v>0</v>
      </c>
    </row>
    <row r="5574" spans="1:10">
      <c r="A5574" s="1320"/>
      <c r="B5574" s="1321"/>
      <c r="C5574" s="1321"/>
      <c r="D5574" s="1322"/>
      <c r="E5574" s="119" t="str">
        <f t="shared" ref="E5574:G5574" si="3936">E1223</f>
        <v>DOMICILIARIA 8</v>
      </c>
      <c r="F5574" s="637">
        <f t="shared" si="3936"/>
        <v>5.26</v>
      </c>
      <c r="G5574" s="128">
        <f t="shared" si="3936"/>
        <v>0.7</v>
      </c>
      <c r="H5574" s="750">
        <f t="shared" si="3928"/>
        <v>1.7925</v>
      </c>
      <c r="I5574" s="125"/>
      <c r="J5574" s="750">
        <f t="shared" si="3930"/>
        <v>0</v>
      </c>
    </row>
    <row r="5575" spans="1:10">
      <c r="A5575" s="1320"/>
      <c r="B5575" s="1321"/>
      <c r="C5575" s="1321"/>
      <c r="D5575" s="1322"/>
      <c r="E5575" s="119" t="str">
        <f t="shared" ref="E5575:G5575" si="3937">E1224</f>
        <v>DOMICILIARIA 9</v>
      </c>
      <c r="F5575" s="637">
        <f t="shared" si="3937"/>
        <v>4.72</v>
      </c>
      <c r="G5575" s="128">
        <f t="shared" si="3937"/>
        <v>0.7</v>
      </c>
      <c r="H5575" s="750">
        <f t="shared" si="3928"/>
        <v>1.7925</v>
      </c>
      <c r="I5575" s="125"/>
      <c r="J5575" s="750">
        <f t="shared" si="3930"/>
        <v>0</v>
      </c>
    </row>
    <row r="5576" spans="1:10">
      <c r="A5576" s="1320"/>
      <c r="B5576" s="1321"/>
      <c r="C5576" s="1321"/>
      <c r="D5576" s="1322"/>
      <c r="E5576" s="119" t="str">
        <f t="shared" ref="E5576:G5576" si="3938">E1225</f>
        <v>DOMICILIARIA 10</v>
      </c>
      <c r="F5576" s="637">
        <f t="shared" si="3938"/>
        <v>4.55</v>
      </c>
      <c r="G5576" s="128">
        <f t="shared" si="3938"/>
        <v>0.7</v>
      </c>
      <c r="H5576" s="750">
        <f t="shared" si="3928"/>
        <v>1.7925</v>
      </c>
      <c r="I5576" s="125"/>
      <c r="J5576" s="750">
        <f t="shared" si="3930"/>
        <v>0</v>
      </c>
    </row>
    <row r="5577" spans="1:10">
      <c r="A5577" s="1320"/>
      <c r="B5577" s="1321"/>
      <c r="C5577" s="1321"/>
      <c r="D5577" s="1322"/>
      <c r="E5577" s="119" t="str">
        <f t="shared" ref="E5577:G5577" si="3939">E1226</f>
        <v>DOMICILIARIA 11</v>
      </c>
      <c r="F5577" s="637">
        <f t="shared" si="3939"/>
        <v>4.5</v>
      </c>
      <c r="G5577" s="128">
        <f t="shared" si="3939"/>
        <v>0.7</v>
      </c>
      <c r="H5577" s="750">
        <f t="shared" si="3928"/>
        <v>1.7925</v>
      </c>
      <c r="I5577" s="125"/>
      <c r="J5577" s="750">
        <f t="shared" si="3930"/>
        <v>0</v>
      </c>
    </row>
    <row r="5578" spans="1:10">
      <c r="A5578" s="1320"/>
      <c r="B5578" s="1321"/>
      <c r="C5578" s="1321"/>
      <c r="D5578" s="1322"/>
      <c r="E5578" s="119" t="str">
        <f t="shared" ref="E5578:G5578" si="3940">E1227</f>
        <v>DOMICILIARIA 12</v>
      </c>
      <c r="F5578" s="637">
        <f t="shared" si="3940"/>
        <v>3.98</v>
      </c>
      <c r="G5578" s="128">
        <f t="shared" si="3940"/>
        <v>0.7</v>
      </c>
      <c r="H5578" s="750">
        <f t="shared" si="3928"/>
        <v>1.7925</v>
      </c>
      <c r="I5578" s="125"/>
      <c r="J5578" s="750">
        <f t="shared" si="3930"/>
        <v>0</v>
      </c>
    </row>
    <row r="5579" spans="1:10">
      <c r="A5579" s="1320"/>
      <c r="B5579" s="1321"/>
      <c r="C5579" s="1321"/>
      <c r="D5579" s="1322"/>
      <c r="E5579" s="119" t="str">
        <f t="shared" ref="E5579:G5579" si="3941">E1228</f>
        <v>DOMICILIARIA 13</v>
      </c>
      <c r="F5579" s="637">
        <f t="shared" si="3941"/>
        <v>3.28</v>
      </c>
      <c r="G5579" s="128">
        <f t="shared" si="3941"/>
        <v>0.7</v>
      </c>
      <c r="H5579" s="750">
        <f t="shared" si="3928"/>
        <v>1.7925</v>
      </c>
      <c r="I5579" s="125"/>
      <c r="J5579" s="750">
        <f t="shared" si="3930"/>
        <v>0</v>
      </c>
    </row>
    <row r="5580" spans="1:10">
      <c r="A5580" s="1320"/>
      <c r="B5580" s="1321"/>
      <c r="C5580" s="1321"/>
      <c r="D5580" s="1322"/>
      <c r="E5580" s="119" t="str">
        <f t="shared" ref="E5580:G5580" si="3942">E1229</f>
        <v>DOMICILIARIA 14</v>
      </c>
      <c r="F5580" s="637">
        <f t="shared" si="3942"/>
        <v>3.65</v>
      </c>
      <c r="G5580" s="128">
        <f t="shared" si="3942"/>
        <v>0.7</v>
      </c>
      <c r="H5580" s="750">
        <f t="shared" si="3928"/>
        <v>1.7925</v>
      </c>
      <c r="I5580" s="125"/>
      <c r="J5580" s="750">
        <f t="shared" si="3930"/>
        <v>0</v>
      </c>
    </row>
    <row r="5581" spans="1:10">
      <c r="A5581" s="1320"/>
      <c r="B5581" s="1321"/>
      <c r="C5581" s="1321"/>
      <c r="D5581" s="1322"/>
      <c r="E5581" s="119" t="str">
        <f t="shared" ref="E5581:G5581" si="3943">E1230</f>
        <v>DOMICILIARIA 15</v>
      </c>
      <c r="F5581" s="637">
        <f t="shared" si="3943"/>
        <v>3.45</v>
      </c>
      <c r="G5581" s="128">
        <f t="shared" si="3943"/>
        <v>0.7</v>
      </c>
      <c r="H5581" s="750">
        <f t="shared" si="3928"/>
        <v>1.7925</v>
      </c>
      <c r="I5581" s="125"/>
      <c r="J5581" s="750">
        <f t="shared" si="3930"/>
        <v>0</v>
      </c>
    </row>
    <row r="5582" spans="1:10">
      <c r="A5582" s="1320"/>
      <c r="B5582" s="1321"/>
      <c r="C5582" s="1321"/>
      <c r="D5582" s="1322"/>
      <c r="E5582" s="119" t="str">
        <f t="shared" ref="E5582:G5582" si="3944">E1231</f>
        <v>DOMICILIARIA 16</v>
      </c>
      <c r="F5582" s="637">
        <f t="shared" si="3944"/>
        <v>3.39</v>
      </c>
      <c r="G5582" s="128">
        <f t="shared" si="3944"/>
        <v>0.7</v>
      </c>
      <c r="H5582" s="750">
        <f t="shared" si="3928"/>
        <v>1.7925</v>
      </c>
      <c r="I5582" s="125"/>
      <c r="J5582" s="750">
        <f t="shared" si="3930"/>
        <v>0</v>
      </c>
    </row>
    <row r="5583" spans="1:10">
      <c r="A5583" s="1320"/>
      <c r="B5583" s="1321"/>
      <c r="C5583" s="1321"/>
      <c r="D5583" s="1322"/>
      <c r="E5583" s="119" t="str">
        <f t="shared" ref="E5583:G5583" si="3945">E1232</f>
        <v>DOMICILIARIA 17</v>
      </c>
      <c r="F5583" s="637">
        <f t="shared" si="3945"/>
        <v>3.76</v>
      </c>
      <c r="G5583" s="128">
        <f t="shared" si="3945"/>
        <v>0.7</v>
      </c>
      <c r="H5583" s="750">
        <f t="shared" si="3928"/>
        <v>1.7925</v>
      </c>
      <c r="I5583" s="125"/>
      <c r="J5583" s="750">
        <f t="shared" si="3930"/>
        <v>0</v>
      </c>
    </row>
    <row r="5584" spans="1:10">
      <c r="A5584" s="1320"/>
      <c r="B5584" s="1321"/>
      <c r="C5584" s="1321"/>
      <c r="D5584" s="1322"/>
      <c r="E5584" s="119" t="str">
        <f t="shared" ref="E5584:G5584" si="3946">E1233</f>
        <v>DOMICILIARIA 18</v>
      </c>
      <c r="F5584" s="637">
        <f t="shared" si="3946"/>
        <v>5.18</v>
      </c>
      <c r="G5584" s="128">
        <f t="shared" si="3946"/>
        <v>0.7</v>
      </c>
      <c r="H5584" s="750">
        <f t="shared" si="3928"/>
        <v>1.7925</v>
      </c>
      <c r="I5584" s="125"/>
      <c r="J5584" s="750">
        <f t="shared" si="3930"/>
        <v>0</v>
      </c>
    </row>
    <row r="5585" spans="1:10">
      <c r="A5585" s="1320"/>
      <c r="B5585" s="1321"/>
      <c r="C5585" s="1321"/>
      <c r="D5585" s="1322"/>
      <c r="E5585" s="119" t="str">
        <f t="shared" ref="E5585:G5585" si="3947">E1234</f>
        <v>DOMICILIARIA 19</v>
      </c>
      <c r="F5585" s="637">
        <f t="shared" si="3947"/>
        <v>5.47</v>
      </c>
      <c r="G5585" s="128">
        <f t="shared" si="3947"/>
        <v>0.7</v>
      </c>
      <c r="H5585" s="750">
        <f t="shared" si="3928"/>
        <v>1.7925</v>
      </c>
      <c r="I5585" s="125"/>
      <c r="J5585" s="750">
        <f t="shared" si="3930"/>
        <v>0</v>
      </c>
    </row>
    <row r="5586" spans="1:10">
      <c r="A5586" s="1320"/>
      <c r="B5586" s="1321"/>
      <c r="C5586" s="1321"/>
      <c r="D5586" s="1322"/>
      <c r="E5586" s="119" t="str">
        <f t="shared" ref="E5586:G5586" si="3948">E1235</f>
        <v>DOMICILIARIA 20</v>
      </c>
      <c r="F5586" s="637">
        <f t="shared" si="3948"/>
        <v>5.65</v>
      </c>
      <c r="G5586" s="128">
        <f t="shared" si="3948"/>
        <v>0.7</v>
      </c>
      <c r="H5586" s="750">
        <f t="shared" si="3928"/>
        <v>1.7925</v>
      </c>
      <c r="I5586" s="125"/>
      <c r="J5586" s="750">
        <f t="shared" si="3930"/>
        <v>0</v>
      </c>
    </row>
    <row r="5587" spans="1:10">
      <c r="A5587" s="1320"/>
      <c r="B5587" s="1321"/>
      <c r="C5587" s="1321"/>
      <c r="D5587" s="1322"/>
      <c r="E5587" s="119" t="str">
        <f t="shared" ref="E5587:G5587" si="3949">E1236</f>
        <v>P3 A P4</v>
      </c>
      <c r="F5587" s="637">
        <f t="shared" si="3949"/>
        <v>0</v>
      </c>
      <c r="G5587" s="128">
        <f t="shared" si="3949"/>
        <v>0</v>
      </c>
      <c r="H5587" s="750">
        <f t="shared" si="3928"/>
        <v>0</v>
      </c>
      <c r="I5587" s="125"/>
      <c r="J5587" s="750">
        <f t="shared" si="3930"/>
        <v>0</v>
      </c>
    </row>
    <row r="5588" spans="1:10">
      <c r="A5588" s="1320"/>
      <c r="B5588" s="1321"/>
      <c r="C5588" s="1321"/>
      <c r="D5588" s="1322"/>
      <c r="E5588" s="119" t="str">
        <f t="shared" ref="E5588:G5588" si="3950">E1237</f>
        <v>DOMICILIARIA 1</v>
      </c>
      <c r="F5588" s="637">
        <f t="shared" si="3950"/>
        <v>4.68</v>
      </c>
      <c r="G5588" s="128">
        <f t="shared" si="3950"/>
        <v>0.7</v>
      </c>
      <c r="H5588" s="750">
        <f t="shared" si="3928"/>
        <v>1.5750000000000002</v>
      </c>
      <c r="I5588" s="125"/>
      <c r="J5588" s="750">
        <f t="shared" si="3930"/>
        <v>0</v>
      </c>
    </row>
    <row r="5589" spans="1:10">
      <c r="A5589" s="1320"/>
      <c r="B5589" s="1321"/>
      <c r="C5589" s="1321"/>
      <c r="D5589" s="1322"/>
      <c r="E5589" s="119" t="str">
        <f t="shared" ref="E5589:G5589" si="3951">E1238</f>
        <v>DOMICILIARIA 2</v>
      </c>
      <c r="F5589" s="637">
        <f t="shared" si="3951"/>
        <v>5.89</v>
      </c>
      <c r="G5589" s="128">
        <f t="shared" si="3951"/>
        <v>0.7</v>
      </c>
      <c r="H5589" s="750">
        <f t="shared" si="3928"/>
        <v>1.5750000000000002</v>
      </c>
      <c r="I5589" s="125"/>
      <c r="J5589" s="750">
        <f t="shared" si="3930"/>
        <v>0</v>
      </c>
    </row>
    <row r="5590" spans="1:10">
      <c r="A5590" s="1320"/>
      <c r="B5590" s="1321"/>
      <c r="C5590" s="1321"/>
      <c r="D5590" s="1322"/>
      <c r="E5590" s="119" t="str">
        <f t="shared" ref="E5590:G5590" si="3952">E1239</f>
        <v>DOMICILIARIA 3</v>
      </c>
      <c r="F5590" s="637">
        <f t="shared" si="3952"/>
        <v>6.89</v>
      </c>
      <c r="G5590" s="128">
        <f t="shared" si="3952"/>
        <v>0.7</v>
      </c>
      <c r="H5590" s="750">
        <f t="shared" si="3928"/>
        <v>1.5750000000000002</v>
      </c>
      <c r="I5590" s="125"/>
      <c r="J5590" s="750">
        <f t="shared" si="3930"/>
        <v>0</v>
      </c>
    </row>
    <row r="5591" spans="1:10">
      <c r="A5591" s="1320"/>
      <c r="B5591" s="1321"/>
      <c r="C5591" s="1321"/>
      <c r="D5591" s="1322"/>
      <c r="E5591" s="119" t="str">
        <f t="shared" ref="E5591:G5591" si="3953">E1240</f>
        <v>DOMICILIARIA 4</v>
      </c>
      <c r="F5591" s="637">
        <f t="shared" si="3953"/>
        <v>6.87</v>
      </c>
      <c r="G5591" s="128">
        <f t="shared" si="3953"/>
        <v>0.7</v>
      </c>
      <c r="H5591" s="750">
        <f t="shared" si="3928"/>
        <v>1.5750000000000002</v>
      </c>
      <c r="I5591" s="125"/>
      <c r="J5591" s="750">
        <f t="shared" si="3930"/>
        <v>0</v>
      </c>
    </row>
    <row r="5592" spans="1:10">
      <c r="A5592" s="1320"/>
      <c r="B5592" s="1321"/>
      <c r="C5592" s="1321"/>
      <c r="D5592" s="1322"/>
      <c r="E5592" s="119" t="str">
        <f t="shared" ref="E5592:G5592" si="3954">E1241</f>
        <v>DOMICILIARIA 5</v>
      </c>
      <c r="F5592" s="637">
        <f t="shared" si="3954"/>
        <v>6.36</v>
      </c>
      <c r="G5592" s="128">
        <f t="shared" si="3954"/>
        <v>0.7</v>
      </c>
      <c r="H5592" s="750">
        <f t="shared" si="3928"/>
        <v>1.5750000000000002</v>
      </c>
      <c r="I5592" s="125"/>
      <c r="J5592" s="750">
        <f t="shared" si="3930"/>
        <v>0</v>
      </c>
    </row>
    <row r="5593" spans="1:10">
      <c r="A5593" s="1320"/>
      <c r="B5593" s="1321"/>
      <c r="C5593" s="1321"/>
      <c r="D5593" s="1322"/>
      <c r="E5593" s="119" t="str">
        <f t="shared" ref="E5593:G5593" si="3955">E1242</f>
        <v>DOMICILIARIA 6</v>
      </c>
      <c r="F5593" s="637">
        <f t="shared" si="3955"/>
        <v>6.18</v>
      </c>
      <c r="G5593" s="128">
        <f t="shared" si="3955"/>
        <v>0.7</v>
      </c>
      <c r="H5593" s="750">
        <f t="shared" si="3928"/>
        <v>1.5750000000000002</v>
      </c>
      <c r="I5593" s="125"/>
      <c r="J5593" s="750">
        <f t="shared" si="3930"/>
        <v>0</v>
      </c>
    </row>
    <row r="5594" spans="1:10">
      <c r="A5594" s="1320"/>
      <c r="B5594" s="1321"/>
      <c r="C5594" s="1321"/>
      <c r="D5594" s="1322"/>
      <c r="E5594" s="119" t="str">
        <f t="shared" ref="E5594:G5594" si="3956">E1243</f>
        <v>DOMICILIARIA 7</v>
      </c>
      <c r="F5594" s="637">
        <f t="shared" si="3956"/>
        <v>5.99</v>
      </c>
      <c r="G5594" s="128">
        <f t="shared" si="3956"/>
        <v>0.7</v>
      </c>
      <c r="H5594" s="750">
        <f t="shared" si="3928"/>
        <v>1.5750000000000002</v>
      </c>
      <c r="I5594" s="125"/>
      <c r="J5594" s="750">
        <f t="shared" si="3930"/>
        <v>0</v>
      </c>
    </row>
    <row r="5595" spans="1:10">
      <c r="A5595" s="1320"/>
      <c r="B5595" s="1321"/>
      <c r="C5595" s="1321"/>
      <c r="D5595" s="1322"/>
      <c r="E5595" s="119" t="str">
        <f t="shared" ref="E5595:G5595" si="3957">E1244</f>
        <v>DOMICILIARIA 8</v>
      </c>
      <c r="F5595" s="637">
        <f t="shared" si="3957"/>
        <v>4.79</v>
      </c>
      <c r="G5595" s="128">
        <f t="shared" si="3957"/>
        <v>0.7</v>
      </c>
      <c r="H5595" s="750">
        <f t="shared" si="3928"/>
        <v>1.5750000000000002</v>
      </c>
      <c r="I5595" s="125"/>
      <c r="J5595" s="750">
        <f t="shared" si="3930"/>
        <v>0</v>
      </c>
    </row>
    <row r="5596" spans="1:10">
      <c r="A5596" s="1320"/>
      <c r="B5596" s="1321"/>
      <c r="C5596" s="1321"/>
      <c r="D5596" s="1322"/>
      <c r="E5596" s="119" t="str">
        <f t="shared" ref="E5596:G5596" si="3958">E1245</f>
        <v>DOMICILIARIA 9</v>
      </c>
      <c r="F5596" s="637">
        <f t="shared" si="3958"/>
        <v>4.97</v>
      </c>
      <c r="G5596" s="128">
        <f t="shared" si="3958"/>
        <v>0.7</v>
      </c>
      <c r="H5596" s="750">
        <f t="shared" si="3928"/>
        <v>1.5750000000000002</v>
      </c>
      <c r="I5596" s="125"/>
      <c r="J5596" s="750">
        <f t="shared" si="3930"/>
        <v>0</v>
      </c>
    </row>
    <row r="5597" spans="1:10">
      <c r="A5597" s="1320"/>
      <c r="B5597" s="1321"/>
      <c r="C5597" s="1321"/>
      <c r="D5597" s="1322"/>
      <c r="E5597" s="119" t="str">
        <f t="shared" ref="E5597:G5597" si="3959">E1246</f>
        <v>DOMICILIARIA 10</v>
      </c>
      <c r="F5597" s="637">
        <f t="shared" si="3959"/>
        <v>5.24</v>
      </c>
      <c r="G5597" s="128">
        <f t="shared" si="3959"/>
        <v>0.7</v>
      </c>
      <c r="H5597" s="750">
        <f t="shared" si="3928"/>
        <v>1.5750000000000002</v>
      </c>
      <c r="I5597" s="125"/>
      <c r="J5597" s="750">
        <f t="shared" si="3930"/>
        <v>0</v>
      </c>
    </row>
    <row r="5598" spans="1:10">
      <c r="A5598" s="1320"/>
      <c r="B5598" s="1321"/>
      <c r="C5598" s="1321"/>
      <c r="D5598" s="1322"/>
      <c r="E5598" s="119" t="str">
        <f t="shared" ref="E5598:G5598" si="3960">E1247</f>
        <v>DOMICILIARIA 11</v>
      </c>
      <c r="F5598" s="637">
        <f t="shared" si="3960"/>
        <v>5.37</v>
      </c>
      <c r="G5598" s="128">
        <f t="shared" si="3960"/>
        <v>0.7</v>
      </c>
      <c r="H5598" s="750">
        <f t="shared" si="3928"/>
        <v>1.5750000000000002</v>
      </c>
      <c r="I5598" s="125"/>
      <c r="J5598" s="750">
        <f t="shared" si="3930"/>
        <v>0</v>
      </c>
    </row>
    <row r="5599" spans="1:10">
      <c r="A5599" s="1320"/>
      <c r="B5599" s="1321"/>
      <c r="C5599" s="1321"/>
      <c r="D5599" s="1322"/>
      <c r="E5599" s="119" t="str">
        <f t="shared" ref="E5599:G5599" si="3961">E1248</f>
        <v>DOMICILIARIA 12</v>
      </c>
      <c r="F5599" s="637">
        <f t="shared" si="3961"/>
        <v>5.27</v>
      </c>
      <c r="G5599" s="128">
        <f t="shared" si="3961"/>
        <v>0.7</v>
      </c>
      <c r="H5599" s="750">
        <f t="shared" si="3928"/>
        <v>1.5750000000000002</v>
      </c>
      <c r="I5599" s="125"/>
      <c r="J5599" s="750">
        <f t="shared" si="3930"/>
        <v>0</v>
      </c>
    </row>
    <row r="5600" spans="1:10">
      <c r="A5600" s="1320"/>
      <c r="B5600" s="1321"/>
      <c r="C5600" s="1321"/>
      <c r="D5600" s="1322"/>
      <c r="E5600" s="119" t="str">
        <f t="shared" ref="E5600:G5600" si="3962">E1249</f>
        <v>DOMICILIARIA 13</v>
      </c>
      <c r="F5600" s="637">
        <f t="shared" si="3962"/>
        <v>5.5</v>
      </c>
      <c r="G5600" s="128">
        <f t="shared" si="3962"/>
        <v>0.7</v>
      </c>
      <c r="H5600" s="750">
        <f t="shared" si="3928"/>
        <v>1.5750000000000002</v>
      </c>
      <c r="I5600" s="125"/>
      <c r="J5600" s="750">
        <f t="shared" si="3930"/>
        <v>0</v>
      </c>
    </row>
    <row r="5601" spans="1:10">
      <c r="A5601" s="1320"/>
      <c r="B5601" s="1321"/>
      <c r="C5601" s="1321"/>
      <c r="D5601" s="1322"/>
      <c r="E5601" s="119" t="str">
        <f t="shared" ref="E5601:G5601" si="3963">E1250</f>
        <v>DOMICILIARIA 14</v>
      </c>
      <c r="F5601" s="637">
        <f t="shared" si="3963"/>
        <v>6.41</v>
      </c>
      <c r="G5601" s="128">
        <f t="shared" si="3963"/>
        <v>0.7</v>
      </c>
      <c r="H5601" s="750">
        <f t="shared" si="3928"/>
        <v>1.5750000000000002</v>
      </c>
      <c r="I5601" s="125"/>
      <c r="J5601" s="750">
        <f t="shared" si="3930"/>
        <v>0</v>
      </c>
    </row>
    <row r="5602" spans="1:10">
      <c r="A5602" s="1320"/>
      <c r="B5602" s="1321"/>
      <c r="C5602" s="1321"/>
      <c r="D5602" s="1322"/>
      <c r="E5602" s="119" t="str">
        <f t="shared" ref="E5602:G5602" si="3964">E1251</f>
        <v>DOMICILIARIA 15</v>
      </c>
      <c r="F5602" s="637">
        <f t="shared" si="3964"/>
        <v>6.35</v>
      </c>
      <c r="G5602" s="128">
        <f t="shared" si="3964"/>
        <v>0.7</v>
      </c>
      <c r="H5602" s="750">
        <f t="shared" si="3928"/>
        <v>1.5750000000000002</v>
      </c>
      <c r="I5602" s="125"/>
      <c r="J5602" s="750">
        <f t="shared" si="3930"/>
        <v>0</v>
      </c>
    </row>
    <row r="5603" spans="1:10">
      <c r="A5603" s="1320"/>
      <c r="B5603" s="1321"/>
      <c r="C5603" s="1321"/>
      <c r="D5603" s="1322"/>
      <c r="E5603" s="119" t="str">
        <f t="shared" ref="E5603:G5603" si="3965">E1252</f>
        <v>DOMICILIARIA 16</v>
      </c>
      <c r="F5603" s="637">
        <f t="shared" si="3965"/>
        <v>6.76</v>
      </c>
      <c r="G5603" s="128">
        <f t="shared" si="3965"/>
        <v>0.7</v>
      </c>
      <c r="H5603" s="750">
        <f t="shared" si="3928"/>
        <v>1.5750000000000002</v>
      </c>
      <c r="I5603" s="125"/>
      <c r="J5603" s="750">
        <f t="shared" si="3930"/>
        <v>0</v>
      </c>
    </row>
    <row r="5604" spans="1:10">
      <c r="A5604" s="1320"/>
      <c r="B5604" s="1321"/>
      <c r="C5604" s="1321"/>
      <c r="D5604" s="1322"/>
      <c r="E5604" s="119" t="str">
        <f t="shared" ref="E5604:G5604" si="3966">E1253</f>
        <v>P4 A P5</v>
      </c>
      <c r="F5604" s="637">
        <f t="shared" si="3966"/>
        <v>0</v>
      </c>
      <c r="G5604" s="128">
        <f t="shared" si="3966"/>
        <v>0</v>
      </c>
      <c r="H5604" s="750">
        <f t="shared" si="3928"/>
        <v>0</v>
      </c>
      <c r="I5604" s="125"/>
      <c r="J5604" s="750">
        <f t="shared" si="3930"/>
        <v>0</v>
      </c>
    </row>
    <row r="5605" spans="1:10">
      <c r="A5605" s="1320"/>
      <c r="B5605" s="1321"/>
      <c r="C5605" s="1321"/>
      <c r="D5605" s="1322"/>
      <c r="E5605" s="119" t="str">
        <f t="shared" ref="E5605:G5605" si="3967">E1254</f>
        <v>DOMICILIARIA 1</v>
      </c>
      <c r="F5605" s="637">
        <f t="shared" si="3967"/>
        <v>4.67</v>
      </c>
      <c r="G5605" s="128">
        <f t="shared" si="3967"/>
        <v>0.7</v>
      </c>
      <c r="H5605" s="750">
        <f t="shared" si="3928"/>
        <v>1.56</v>
      </c>
      <c r="I5605" s="125"/>
      <c r="J5605" s="750">
        <f t="shared" si="3930"/>
        <v>0</v>
      </c>
    </row>
    <row r="5606" spans="1:10">
      <c r="A5606" s="1320"/>
      <c r="B5606" s="1321"/>
      <c r="C5606" s="1321"/>
      <c r="D5606" s="1322"/>
      <c r="E5606" s="119" t="str">
        <f t="shared" ref="E5606:G5606" si="3968">E1255</f>
        <v>DOMICILIARIA 2</v>
      </c>
      <c r="F5606" s="637">
        <f t="shared" si="3968"/>
        <v>4.5999999999999996</v>
      </c>
      <c r="G5606" s="128">
        <f t="shared" si="3968"/>
        <v>0.7</v>
      </c>
      <c r="H5606" s="750">
        <f t="shared" si="3928"/>
        <v>1.56</v>
      </c>
      <c r="I5606" s="125"/>
      <c r="J5606" s="750">
        <f t="shared" si="3930"/>
        <v>0</v>
      </c>
    </row>
    <row r="5607" spans="1:10">
      <c r="A5607" s="1320"/>
      <c r="B5607" s="1321"/>
      <c r="C5607" s="1321"/>
      <c r="D5607" s="1322"/>
      <c r="E5607" s="119" t="str">
        <f t="shared" ref="E5607:G5607" si="3969">E1256</f>
        <v>DOMICILIARIA 3</v>
      </c>
      <c r="F5607" s="637">
        <f t="shared" si="3969"/>
        <v>4.9000000000000004</v>
      </c>
      <c r="G5607" s="128">
        <f t="shared" si="3969"/>
        <v>0.7</v>
      </c>
      <c r="H5607" s="750">
        <f t="shared" si="3928"/>
        <v>1.56</v>
      </c>
      <c r="I5607" s="125"/>
      <c r="J5607" s="750">
        <f t="shared" si="3930"/>
        <v>0</v>
      </c>
    </row>
    <row r="5608" spans="1:10">
      <c r="A5608" s="1320"/>
      <c r="B5608" s="1321"/>
      <c r="C5608" s="1321"/>
      <c r="D5608" s="1322"/>
      <c r="E5608" s="119" t="str">
        <f t="shared" ref="E5608:G5608" si="3970">E1257</f>
        <v>DOMICILIARIA 4</v>
      </c>
      <c r="F5608" s="637">
        <f t="shared" si="3970"/>
        <v>5.0999999999999996</v>
      </c>
      <c r="G5608" s="128">
        <f t="shared" si="3970"/>
        <v>0.7</v>
      </c>
      <c r="H5608" s="750">
        <f t="shared" si="3928"/>
        <v>1.56</v>
      </c>
      <c r="I5608" s="125"/>
      <c r="J5608" s="750">
        <f t="shared" si="3930"/>
        <v>0</v>
      </c>
    </row>
    <row r="5609" spans="1:10">
      <c r="A5609" s="1320"/>
      <c r="B5609" s="1321"/>
      <c r="C5609" s="1321"/>
      <c r="D5609" s="1322"/>
      <c r="E5609" s="119" t="str">
        <f t="shared" ref="E5609:G5609" si="3971">E1258</f>
        <v>DOMICILIARIA 5</v>
      </c>
      <c r="F5609" s="637">
        <f t="shared" si="3971"/>
        <v>5.51</v>
      </c>
      <c r="G5609" s="128">
        <f t="shared" si="3971"/>
        <v>0.7</v>
      </c>
      <c r="H5609" s="750">
        <f t="shared" si="3928"/>
        <v>1.56</v>
      </c>
      <c r="I5609" s="125"/>
      <c r="J5609" s="750">
        <f t="shared" si="3930"/>
        <v>0</v>
      </c>
    </row>
    <row r="5610" spans="1:10">
      <c r="A5610" s="1320"/>
      <c r="B5610" s="1321"/>
      <c r="C5610" s="1321"/>
      <c r="D5610" s="1322"/>
      <c r="E5610" s="119" t="str">
        <f t="shared" ref="E5610:G5610" si="3972">E1259</f>
        <v>DOMICILIARIA 6</v>
      </c>
      <c r="F5610" s="637">
        <f t="shared" si="3972"/>
        <v>4.84</v>
      </c>
      <c r="G5610" s="128">
        <f t="shared" si="3972"/>
        <v>0.7</v>
      </c>
      <c r="H5610" s="750">
        <f t="shared" si="3928"/>
        <v>1.56</v>
      </c>
      <c r="I5610" s="125"/>
      <c r="J5610" s="750">
        <f t="shared" si="3930"/>
        <v>0</v>
      </c>
    </row>
    <row r="5611" spans="1:10">
      <c r="A5611" s="1320"/>
      <c r="B5611" s="1321"/>
      <c r="C5611" s="1321"/>
      <c r="D5611" s="1322"/>
      <c r="E5611" s="119" t="str">
        <f t="shared" ref="E5611:G5611" si="3973">E1260</f>
        <v>DOMICILIARIA 7</v>
      </c>
      <c r="F5611" s="637">
        <f t="shared" si="3973"/>
        <v>4.63</v>
      </c>
      <c r="G5611" s="128">
        <f t="shared" si="3973"/>
        <v>0.7</v>
      </c>
      <c r="H5611" s="750">
        <f t="shared" si="3928"/>
        <v>1.56</v>
      </c>
      <c r="I5611" s="125"/>
      <c r="J5611" s="750">
        <f t="shared" si="3930"/>
        <v>0</v>
      </c>
    </row>
    <row r="5612" spans="1:10">
      <c r="A5612" s="1320"/>
      <c r="B5612" s="1321"/>
      <c r="C5612" s="1321"/>
      <c r="D5612" s="1322"/>
      <c r="E5612" s="119" t="str">
        <f t="shared" ref="E5612:G5612" si="3974">E1261</f>
        <v>DOMICILIARIA 8</v>
      </c>
      <c r="F5612" s="637">
        <f t="shared" si="3974"/>
        <v>4.54</v>
      </c>
      <c r="G5612" s="128">
        <f t="shared" si="3974"/>
        <v>0.7</v>
      </c>
      <c r="H5612" s="750">
        <f t="shared" si="3928"/>
        <v>1.56</v>
      </c>
      <c r="I5612" s="125"/>
      <c r="J5612" s="750">
        <f t="shared" si="3930"/>
        <v>0</v>
      </c>
    </row>
    <row r="5613" spans="1:10">
      <c r="A5613" s="1320"/>
      <c r="B5613" s="1321"/>
      <c r="C5613" s="1321"/>
      <c r="D5613" s="1322"/>
      <c r="E5613" s="119" t="str">
        <f t="shared" ref="E5613:G5613" si="3975">E1262</f>
        <v>DOMICILIARIA 9</v>
      </c>
      <c r="F5613" s="637">
        <f t="shared" si="3975"/>
        <v>4.7699999999999996</v>
      </c>
      <c r="G5613" s="128">
        <f t="shared" si="3975"/>
        <v>0.7</v>
      </c>
      <c r="H5613" s="750">
        <f t="shared" si="3928"/>
        <v>1.56</v>
      </c>
      <c r="I5613" s="125"/>
      <c r="J5613" s="750">
        <f t="shared" si="3930"/>
        <v>0</v>
      </c>
    </row>
    <row r="5614" spans="1:10">
      <c r="A5614" s="1320"/>
      <c r="B5614" s="1321"/>
      <c r="C5614" s="1321"/>
      <c r="D5614" s="1322"/>
      <c r="E5614" s="119" t="str">
        <f t="shared" ref="E5614:G5614" si="3976">E1263</f>
        <v>DOMICILIARIA 10</v>
      </c>
      <c r="F5614" s="637">
        <f t="shared" si="3976"/>
        <v>4.5999999999999996</v>
      </c>
      <c r="G5614" s="128">
        <f t="shared" si="3976"/>
        <v>0.7</v>
      </c>
      <c r="H5614" s="750">
        <f t="shared" si="3928"/>
        <v>1.56</v>
      </c>
      <c r="I5614" s="125"/>
      <c r="J5614" s="750">
        <f t="shared" si="3930"/>
        <v>0</v>
      </c>
    </row>
    <row r="5615" spans="1:10">
      <c r="A5615" s="1320"/>
      <c r="B5615" s="1321"/>
      <c r="C5615" s="1321"/>
      <c r="D5615" s="1322"/>
      <c r="E5615" s="119" t="str">
        <f t="shared" ref="E5615:G5615" si="3977">E1264</f>
        <v>DOMICILIARIA 11</v>
      </c>
      <c r="F5615" s="637">
        <f t="shared" si="3977"/>
        <v>6.29</v>
      </c>
      <c r="G5615" s="128">
        <f t="shared" si="3977"/>
        <v>0.7</v>
      </c>
      <c r="H5615" s="750">
        <f t="shared" si="3928"/>
        <v>1.56</v>
      </c>
      <c r="I5615" s="125"/>
      <c r="J5615" s="750">
        <f t="shared" si="3930"/>
        <v>0</v>
      </c>
    </row>
    <row r="5616" spans="1:10">
      <c r="A5616" s="1320"/>
      <c r="B5616" s="1321"/>
      <c r="C5616" s="1321"/>
      <c r="D5616" s="1322"/>
      <c r="E5616" s="119" t="str">
        <f t="shared" ref="E5616:G5616" si="3978">E1265</f>
        <v>DOMICILIARIA 12</v>
      </c>
      <c r="F5616" s="637">
        <f t="shared" si="3978"/>
        <v>7.34</v>
      </c>
      <c r="G5616" s="128">
        <f t="shared" si="3978"/>
        <v>0.7</v>
      </c>
      <c r="H5616" s="750">
        <f t="shared" si="3928"/>
        <v>1.56</v>
      </c>
      <c r="I5616" s="125"/>
      <c r="J5616" s="750">
        <f t="shared" si="3930"/>
        <v>0</v>
      </c>
    </row>
    <row r="5617" spans="1:10">
      <c r="A5617" s="1320"/>
      <c r="B5617" s="1321"/>
      <c r="C5617" s="1321"/>
      <c r="D5617" s="1322"/>
      <c r="E5617" s="119" t="str">
        <f t="shared" ref="E5617:G5617" si="3979">E1266</f>
        <v>DOMICILIARIA 13</v>
      </c>
      <c r="F5617" s="637">
        <f t="shared" si="3979"/>
        <v>7.87</v>
      </c>
      <c r="G5617" s="128">
        <f t="shared" si="3979"/>
        <v>0.7</v>
      </c>
      <c r="H5617" s="750">
        <f t="shared" si="3928"/>
        <v>1.56</v>
      </c>
      <c r="I5617" s="125"/>
      <c r="J5617" s="750">
        <f t="shared" si="3930"/>
        <v>0</v>
      </c>
    </row>
    <row r="5618" spans="1:10">
      <c r="A5618" s="1320"/>
      <c r="B5618" s="1321"/>
      <c r="C5618" s="1321"/>
      <c r="D5618" s="1322"/>
      <c r="E5618" s="119" t="str">
        <f t="shared" ref="E5618:G5618" si="3980">E1267</f>
        <v>DOMICILIARIA 14</v>
      </c>
      <c r="F5618" s="637">
        <f t="shared" si="3980"/>
        <v>8.1999999999999993</v>
      </c>
      <c r="G5618" s="128">
        <f t="shared" si="3980"/>
        <v>0.7</v>
      </c>
      <c r="H5618" s="750">
        <f t="shared" si="3928"/>
        <v>1.56</v>
      </c>
      <c r="I5618" s="125"/>
      <c r="J5618" s="750">
        <f t="shared" si="3930"/>
        <v>0</v>
      </c>
    </row>
    <row r="5619" spans="1:10">
      <c r="A5619" s="1320"/>
      <c r="B5619" s="1321"/>
      <c r="C5619" s="1321"/>
      <c r="D5619" s="1322"/>
      <c r="E5619" s="119" t="str">
        <f t="shared" ref="E5619:G5619" si="3981">E1268</f>
        <v>DOMICILIARIA 15</v>
      </c>
      <c r="F5619" s="637">
        <f t="shared" si="3981"/>
        <v>7.37</v>
      </c>
      <c r="G5619" s="128">
        <f t="shared" si="3981"/>
        <v>0.7</v>
      </c>
      <c r="H5619" s="750">
        <f t="shared" si="3928"/>
        <v>1.56</v>
      </c>
      <c r="I5619" s="125"/>
      <c r="J5619" s="750">
        <f t="shared" si="3930"/>
        <v>0</v>
      </c>
    </row>
    <row r="5620" spans="1:10">
      <c r="A5620" s="1320"/>
      <c r="B5620" s="1321"/>
      <c r="C5620" s="1321"/>
      <c r="D5620" s="1322"/>
      <c r="E5620" s="119" t="str">
        <f t="shared" ref="E5620:G5620" si="3982">E1269</f>
        <v>DOMICILIARIA 16</v>
      </c>
      <c r="F5620" s="637">
        <f t="shared" si="3982"/>
        <v>7.28</v>
      </c>
      <c r="G5620" s="128">
        <f t="shared" si="3982"/>
        <v>0.7</v>
      </c>
      <c r="H5620" s="750">
        <f t="shared" si="3928"/>
        <v>1.56</v>
      </c>
      <c r="I5620" s="125"/>
      <c r="J5620" s="750">
        <f t="shared" si="3930"/>
        <v>0</v>
      </c>
    </row>
    <row r="5621" spans="1:10">
      <c r="A5621" s="1320"/>
      <c r="B5621" s="1321"/>
      <c r="C5621" s="1321"/>
      <c r="D5621" s="1322"/>
      <c r="E5621" s="119" t="str">
        <f t="shared" ref="E5621:G5621" si="3983">E1270</f>
        <v>DOMICILIARIA 17</v>
      </c>
      <c r="F5621" s="637">
        <f t="shared" si="3983"/>
        <v>7.42</v>
      </c>
      <c r="G5621" s="128">
        <f t="shared" si="3983"/>
        <v>0.7</v>
      </c>
      <c r="H5621" s="750">
        <f t="shared" si="3928"/>
        <v>1.56</v>
      </c>
      <c r="I5621" s="125"/>
      <c r="J5621" s="750">
        <f t="shared" si="3930"/>
        <v>0</v>
      </c>
    </row>
    <row r="5622" spans="1:10">
      <c r="A5622" s="1320"/>
      <c r="B5622" s="1321"/>
      <c r="C5622" s="1321"/>
      <c r="D5622" s="1322"/>
      <c r="E5622" s="119" t="str">
        <f t="shared" ref="E5622:G5622" si="3984">E1271</f>
        <v>DOMICILIARIA 18</v>
      </c>
      <c r="F5622" s="637">
        <f t="shared" si="3984"/>
        <v>7.05</v>
      </c>
      <c r="G5622" s="128">
        <f t="shared" si="3984"/>
        <v>0.7</v>
      </c>
      <c r="H5622" s="750">
        <f t="shared" si="3928"/>
        <v>1.56</v>
      </c>
      <c r="I5622" s="125"/>
      <c r="J5622" s="750">
        <f t="shared" si="3930"/>
        <v>0</v>
      </c>
    </row>
    <row r="5623" spans="1:10">
      <c r="A5623" s="1320"/>
      <c r="B5623" s="1321"/>
      <c r="C5623" s="1321"/>
      <c r="D5623" s="1322"/>
      <c r="E5623" s="119" t="str">
        <f t="shared" ref="E5623:G5623" si="3985">E1272</f>
        <v>DOMICILIARIA 19</v>
      </c>
      <c r="F5623" s="637">
        <f t="shared" si="3985"/>
        <v>6.85</v>
      </c>
      <c r="G5623" s="128">
        <f t="shared" si="3985"/>
        <v>0.7</v>
      </c>
      <c r="H5623" s="750">
        <f t="shared" si="3928"/>
        <v>1.56</v>
      </c>
      <c r="I5623" s="125"/>
      <c r="J5623" s="750">
        <f t="shared" si="3930"/>
        <v>0</v>
      </c>
    </row>
    <row r="5624" spans="1:10">
      <c r="A5624" s="1320"/>
      <c r="B5624" s="1321"/>
      <c r="C5624" s="1321"/>
      <c r="D5624" s="1322"/>
      <c r="E5624" s="119" t="str">
        <f t="shared" ref="E5624:G5624" si="3986">E1273</f>
        <v>DOMICILIARIA 20</v>
      </c>
      <c r="F5624" s="637">
        <f t="shared" si="3986"/>
        <v>7.17</v>
      </c>
      <c r="G5624" s="128">
        <f t="shared" si="3986"/>
        <v>0.7</v>
      </c>
      <c r="H5624" s="750">
        <f t="shared" si="3928"/>
        <v>1.56</v>
      </c>
      <c r="I5624" s="125"/>
      <c r="J5624" s="750">
        <f t="shared" si="3930"/>
        <v>0</v>
      </c>
    </row>
    <row r="5625" spans="1:10">
      <c r="A5625" s="1320"/>
      <c r="B5625" s="1321"/>
      <c r="C5625" s="1321"/>
      <c r="D5625" s="1322"/>
      <c r="E5625" s="119" t="str">
        <f t="shared" ref="E5625:G5625" si="3987">E1274</f>
        <v>P5 A P6</v>
      </c>
      <c r="F5625" s="637">
        <f t="shared" si="3987"/>
        <v>0</v>
      </c>
      <c r="G5625" s="128">
        <f t="shared" si="3987"/>
        <v>0</v>
      </c>
      <c r="H5625" s="750">
        <f t="shared" si="3928"/>
        <v>0</v>
      </c>
      <c r="I5625" s="125"/>
      <c r="J5625" s="750">
        <f t="shared" si="3930"/>
        <v>0</v>
      </c>
    </row>
    <row r="5626" spans="1:10">
      <c r="A5626" s="1320"/>
      <c r="B5626" s="1321"/>
      <c r="C5626" s="1321"/>
      <c r="D5626" s="1322"/>
      <c r="E5626" s="119" t="str">
        <f t="shared" ref="E5626:G5626" si="3988">E1275</f>
        <v>DOMICILIARIA 1</v>
      </c>
      <c r="F5626" s="637">
        <f t="shared" si="3988"/>
        <v>5.37</v>
      </c>
      <c r="G5626" s="128">
        <f t="shared" si="3988"/>
        <v>0.7</v>
      </c>
      <c r="H5626" s="750">
        <f t="shared" si="3928"/>
        <v>1.61</v>
      </c>
      <c r="I5626" s="125"/>
      <c r="J5626" s="750">
        <f t="shared" si="3930"/>
        <v>0</v>
      </c>
    </row>
    <row r="5627" spans="1:10">
      <c r="A5627" s="1320"/>
      <c r="B5627" s="1321"/>
      <c r="C5627" s="1321"/>
      <c r="D5627" s="1322"/>
      <c r="E5627" s="119" t="str">
        <f t="shared" ref="E5627:G5627" si="3989">E1276</f>
        <v>DOMICILIARIA 2</v>
      </c>
      <c r="F5627" s="637">
        <f t="shared" si="3989"/>
        <v>5</v>
      </c>
      <c r="G5627" s="128">
        <f t="shared" si="3989"/>
        <v>0.7</v>
      </c>
      <c r="H5627" s="750">
        <f t="shared" si="3928"/>
        <v>1.61</v>
      </c>
      <c r="I5627" s="125"/>
      <c r="J5627" s="750">
        <f t="shared" si="3930"/>
        <v>0</v>
      </c>
    </row>
    <row r="5628" spans="1:10">
      <c r="A5628" s="1320"/>
      <c r="B5628" s="1321"/>
      <c r="C5628" s="1321"/>
      <c r="D5628" s="1322"/>
      <c r="E5628" s="119" t="str">
        <f t="shared" ref="E5628:G5628" si="3990">E1277</f>
        <v>DOMICILIARIA 3</v>
      </c>
      <c r="F5628" s="637">
        <f t="shared" si="3990"/>
        <v>4.79</v>
      </c>
      <c r="G5628" s="128">
        <f t="shared" si="3990"/>
        <v>0.7</v>
      </c>
      <c r="H5628" s="750">
        <f t="shared" si="3928"/>
        <v>1.61</v>
      </c>
      <c r="I5628" s="125"/>
      <c r="J5628" s="750">
        <f t="shared" si="3930"/>
        <v>0</v>
      </c>
    </row>
    <row r="5629" spans="1:10">
      <c r="A5629" s="1320"/>
      <c r="B5629" s="1321"/>
      <c r="C5629" s="1321"/>
      <c r="D5629" s="1322"/>
      <c r="E5629" s="119" t="str">
        <f t="shared" ref="E5629:G5629" si="3991">E1278</f>
        <v>DOMICILIARIA 4</v>
      </c>
      <c r="F5629" s="637">
        <f t="shared" si="3991"/>
        <v>4.63</v>
      </c>
      <c r="G5629" s="128">
        <f t="shared" si="3991"/>
        <v>0.7</v>
      </c>
      <c r="H5629" s="750">
        <f t="shared" si="3928"/>
        <v>1.61</v>
      </c>
      <c r="I5629" s="125"/>
      <c r="J5629" s="750">
        <f t="shared" si="3930"/>
        <v>0</v>
      </c>
    </row>
    <row r="5630" spans="1:10">
      <c r="A5630" s="1320"/>
      <c r="B5630" s="1321"/>
      <c r="C5630" s="1321"/>
      <c r="D5630" s="1322"/>
      <c r="E5630" s="119" t="str">
        <f t="shared" ref="E5630:G5630" si="3992">E1279</f>
        <v>DOMICILIARIA 5</v>
      </c>
      <c r="F5630" s="637">
        <f t="shared" si="3992"/>
        <v>5</v>
      </c>
      <c r="G5630" s="128">
        <f t="shared" si="3992"/>
        <v>0.7</v>
      </c>
      <c r="H5630" s="750">
        <f t="shared" si="3928"/>
        <v>1.61</v>
      </c>
      <c r="I5630" s="125"/>
      <c r="J5630" s="750">
        <f t="shared" si="3930"/>
        <v>0</v>
      </c>
    </row>
    <row r="5631" spans="1:10">
      <c r="A5631" s="1320"/>
      <c r="B5631" s="1321"/>
      <c r="C5631" s="1321"/>
      <c r="D5631" s="1322"/>
      <c r="E5631" s="119" t="str">
        <f t="shared" ref="E5631:G5631" si="3993">E1280</f>
        <v>DOMICILIARIA 6</v>
      </c>
      <c r="F5631" s="637">
        <f t="shared" si="3993"/>
        <v>4.8499999999999996</v>
      </c>
      <c r="G5631" s="128">
        <f t="shared" si="3993"/>
        <v>0.7</v>
      </c>
      <c r="H5631" s="750">
        <f t="shared" ref="H5631:H5694" si="3994">H1280-H4761</f>
        <v>1.61</v>
      </c>
      <c r="I5631" s="125"/>
      <c r="J5631" s="750">
        <f t="shared" si="3930"/>
        <v>0</v>
      </c>
    </row>
    <row r="5632" spans="1:10">
      <c r="A5632" s="1320"/>
      <c r="B5632" s="1321"/>
      <c r="C5632" s="1321"/>
      <c r="D5632" s="1322"/>
      <c r="E5632" s="119" t="str">
        <f t="shared" ref="E5632:G5632" si="3995">E1281</f>
        <v>DOMICILIARIA 7</v>
      </c>
      <c r="F5632" s="637">
        <f t="shared" si="3995"/>
        <v>4.8</v>
      </c>
      <c r="G5632" s="128">
        <f t="shared" si="3995"/>
        <v>0.7</v>
      </c>
      <c r="H5632" s="750">
        <f t="shared" si="3994"/>
        <v>1.61</v>
      </c>
      <c r="I5632" s="125"/>
      <c r="J5632" s="750">
        <f t="shared" ref="J5632:J5695" si="3996">+F5632*G5632*H5632*I5632</f>
        <v>0</v>
      </c>
    </row>
    <row r="5633" spans="1:10">
      <c r="A5633" s="1320"/>
      <c r="B5633" s="1321"/>
      <c r="C5633" s="1321"/>
      <c r="D5633" s="1322"/>
      <c r="E5633" s="119" t="str">
        <f t="shared" ref="E5633:G5633" si="3997">E1282</f>
        <v>DOMICILIARIA 8</v>
      </c>
      <c r="F5633" s="637">
        <f t="shared" si="3997"/>
        <v>4.8499999999999996</v>
      </c>
      <c r="G5633" s="128">
        <f t="shared" si="3997"/>
        <v>0.7</v>
      </c>
      <c r="H5633" s="750">
        <f t="shared" si="3994"/>
        <v>1.61</v>
      </c>
      <c r="I5633" s="125"/>
      <c r="J5633" s="750">
        <f t="shared" si="3996"/>
        <v>0</v>
      </c>
    </row>
    <row r="5634" spans="1:10">
      <c r="A5634" s="1320"/>
      <c r="B5634" s="1321"/>
      <c r="C5634" s="1321"/>
      <c r="D5634" s="1322"/>
      <c r="E5634" s="119" t="str">
        <f t="shared" ref="E5634:G5634" si="3998">E1283</f>
        <v>DOMICILIARIA 9</v>
      </c>
      <c r="F5634" s="637">
        <f t="shared" si="3998"/>
        <v>5.31</v>
      </c>
      <c r="G5634" s="128">
        <f t="shared" si="3998"/>
        <v>0.7</v>
      </c>
      <c r="H5634" s="750">
        <f t="shared" si="3994"/>
        <v>1.61</v>
      </c>
      <c r="I5634" s="125"/>
      <c r="J5634" s="750">
        <f t="shared" si="3996"/>
        <v>0</v>
      </c>
    </row>
    <row r="5635" spans="1:10">
      <c r="A5635" s="1320"/>
      <c r="B5635" s="1321"/>
      <c r="C5635" s="1321"/>
      <c r="D5635" s="1322"/>
      <c r="E5635" s="119" t="str">
        <f t="shared" ref="E5635:G5635" si="3999">E1284</f>
        <v>DOMICILIARIA 10</v>
      </c>
      <c r="F5635" s="637">
        <f t="shared" si="3999"/>
        <v>4.9000000000000004</v>
      </c>
      <c r="G5635" s="128">
        <f t="shared" si="3999"/>
        <v>0.7</v>
      </c>
      <c r="H5635" s="750">
        <f t="shared" si="3994"/>
        <v>1.61</v>
      </c>
      <c r="I5635" s="125"/>
      <c r="J5635" s="750">
        <f t="shared" si="3996"/>
        <v>0</v>
      </c>
    </row>
    <row r="5636" spans="1:10">
      <c r="A5636" s="1320"/>
      <c r="B5636" s="1321"/>
      <c r="C5636" s="1321"/>
      <c r="D5636" s="1322"/>
      <c r="E5636" s="119" t="str">
        <f t="shared" ref="E5636:G5636" si="4000">E1285</f>
        <v>DOMICILIARIA 11</v>
      </c>
      <c r="F5636" s="637">
        <f t="shared" si="4000"/>
        <v>5.65</v>
      </c>
      <c r="G5636" s="128">
        <f t="shared" si="4000"/>
        <v>0.7</v>
      </c>
      <c r="H5636" s="750">
        <f t="shared" si="3994"/>
        <v>1.61</v>
      </c>
      <c r="I5636" s="125"/>
      <c r="J5636" s="750">
        <f t="shared" si="3996"/>
        <v>0</v>
      </c>
    </row>
    <row r="5637" spans="1:10">
      <c r="A5637" s="1320"/>
      <c r="B5637" s="1321"/>
      <c r="C5637" s="1321"/>
      <c r="D5637" s="1322"/>
      <c r="E5637" s="119" t="str">
        <f t="shared" ref="E5637:G5637" si="4001">E1286</f>
        <v>DOMICILIARIA 12</v>
      </c>
      <c r="F5637" s="637">
        <f t="shared" si="4001"/>
        <v>5.31</v>
      </c>
      <c r="G5637" s="128">
        <f t="shared" si="4001"/>
        <v>0.7</v>
      </c>
      <c r="H5637" s="750">
        <f t="shared" si="3994"/>
        <v>1.61</v>
      </c>
      <c r="I5637" s="125"/>
      <c r="J5637" s="750">
        <f t="shared" si="3996"/>
        <v>0</v>
      </c>
    </row>
    <row r="5638" spans="1:10">
      <c r="A5638" s="1320"/>
      <c r="B5638" s="1321"/>
      <c r="C5638" s="1321"/>
      <c r="D5638" s="1322"/>
      <c r="E5638" s="119" t="str">
        <f t="shared" ref="E5638:G5638" si="4002">E1287</f>
        <v>DOMICILIARIA 13</v>
      </c>
      <c r="F5638" s="637">
        <f t="shared" si="4002"/>
        <v>5.38</v>
      </c>
      <c r="G5638" s="128">
        <f t="shared" si="4002"/>
        <v>0.7</v>
      </c>
      <c r="H5638" s="750">
        <f t="shared" si="3994"/>
        <v>1.61</v>
      </c>
      <c r="I5638" s="125"/>
      <c r="J5638" s="750">
        <f t="shared" si="3996"/>
        <v>0</v>
      </c>
    </row>
    <row r="5639" spans="1:10">
      <c r="A5639" s="1320"/>
      <c r="B5639" s="1321"/>
      <c r="C5639" s="1321"/>
      <c r="D5639" s="1322"/>
      <c r="E5639" s="119" t="str">
        <f t="shared" ref="E5639:G5639" si="4003">E1288</f>
        <v>DOMICILIARIA 14</v>
      </c>
      <c r="F5639" s="637">
        <f t="shared" si="4003"/>
        <v>5.34</v>
      </c>
      <c r="G5639" s="128">
        <f t="shared" si="4003"/>
        <v>0.7</v>
      </c>
      <c r="H5639" s="750">
        <f t="shared" si="3994"/>
        <v>1.61</v>
      </c>
      <c r="I5639" s="125"/>
      <c r="J5639" s="750">
        <f t="shared" si="3996"/>
        <v>0</v>
      </c>
    </row>
    <row r="5640" spans="1:10">
      <c r="A5640" s="1320"/>
      <c r="B5640" s="1321"/>
      <c r="C5640" s="1321"/>
      <c r="D5640" s="1322"/>
      <c r="E5640" s="119" t="str">
        <f t="shared" ref="E5640:G5640" si="4004">E1289</f>
        <v>DOMICILIARIA 15</v>
      </c>
      <c r="F5640" s="637">
        <f t="shared" si="4004"/>
        <v>5.53</v>
      </c>
      <c r="G5640" s="128">
        <f t="shared" si="4004"/>
        <v>0.7</v>
      </c>
      <c r="H5640" s="750">
        <f t="shared" si="3994"/>
        <v>1.61</v>
      </c>
      <c r="I5640" s="125"/>
      <c r="J5640" s="750">
        <f t="shared" si="3996"/>
        <v>0</v>
      </c>
    </row>
    <row r="5641" spans="1:10">
      <c r="A5641" s="1320"/>
      <c r="B5641" s="1321"/>
      <c r="C5641" s="1321"/>
      <c r="D5641" s="1322"/>
      <c r="E5641" s="119" t="str">
        <f t="shared" ref="E5641:G5641" si="4005">E1290</f>
        <v>DOMICILIARIA 16</v>
      </c>
      <c r="F5641" s="637">
        <f t="shared" si="4005"/>
        <v>5.28</v>
      </c>
      <c r="G5641" s="128">
        <f t="shared" si="4005"/>
        <v>0.7</v>
      </c>
      <c r="H5641" s="750">
        <f t="shared" si="3994"/>
        <v>1.61</v>
      </c>
      <c r="I5641" s="125"/>
      <c r="J5641" s="750">
        <f t="shared" si="3996"/>
        <v>0</v>
      </c>
    </row>
    <row r="5642" spans="1:10">
      <c r="A5642" s="1320"/>
      <c r="B5642" s="1321"/>
      <c r="C5642" s="1321"/>
      <c r="D5642" s="1322"/>
      <c r="E5642" s="119" t="str">
        <f t="shared" ref="E5642:G5642" si="4006">E1291</f>
        <v>DOMICILIARIA 17</v>
      </c>
      <c r="F5642" s="637">
        <f t="shared" si="4006"/>
        <v>4.41</v>
      </c>
      <c r="G5642" s="128">
        <f t="shared" si="4006"/>
        <v>0.7</v>
      </c>
      <c r="H5642" s="750">
        <f t="shared" si="3994"/>
        <v>1.61</v>
      </c>
      <c r="I5642" s="125"/>
      <c r="J5642" s="750">
        <f t="shared" si="3996"/>
        <v>0</v>
      </c>
    </row>
    <row r="5643" spans="1:10">
      <c r="A5643" s="1320"/>
      <c r="B5643" s="1321"/>
      <c r="C5643" s="1321"/>
      <c r="D5643" s="1322"/>
      <c r="E5643" s="119" t="str">
        <f t="shared" ref="E5643:G5643" si="4007">E1292</f>
        <v>DOMICILIARIA 18</v>
      </c>
      <c r="F5643" s="637">
        <f t="shared" si="4007"/>
        <v>4.6100000000000003</v>
      </c>
      <c r="G5643" s="128">
        <f t="shared" si="4007"/>
        <v>0.7</v>
      </c>
      <c r="H5643" s="750">
        <f t="shared" si="3994"/>
        <v>1.61</v>
      </c>
      <c r="I5643" s="125"/>
      <c r="J5643" s="750">
        <f t="shared" si="3996"/>
        <v>0</v>
      </c>
    </row>
    <row r="5644" spans="1:10">
      <c r="A5644" s="1320"/>
      <c r="B5644" s="1321"/>
      <c r="C5644" s="1321"/>
      <c r="D5644" s="1322"/>
      <c r="E5644" s="119" t="str">
        <f t="shared" ref="E5644:G5644" si="4008">E1293</f>
        <v>DOMICILIARIA 19</v>
      </c>
      <c r="F5644" s="637">
        <f t="shared" si="4008"/>
        <v>4.58</v>
      </c>
      <c r="G5644" s="128">
        <f t="shared" si="4008"/>
        <v>0.7</v>
      </c>
      <c r="H5644" s="750">
        <f t="shared" si="3994"/>
        <v>1.61</v>
      </c>
      <c r="I5644" s="125"/>
      <c r="J5644" s="750">
        <f t="shared" si="3996"/>
        <v>0</v>
      </c>
    </row>
    <row r="5645" spans="1:10">
      <c r="A5645" s="1320"/>
      <c r="B5645" s="1321"/>
      <c r="C5645" s="1321"/>
      <c r="D5645" s="1322"/>
      <c r="E5645" s="119" t="str">
        <f t="shared" ref="E5645:G5645" si="4009">E1294</f>
        <v>P6 A P7</v>
      </c>
      <c r="F5645" s="637">
        <f t="shared" si="4009"/>
        <v>0</v>
      </c>
      <c r="G5645" s="128">
        <f t="shared" si="4009"/>
        <v>0</v>
      </c>
      <c r="H5645" s="750">
        <f t="shared" si="3994"/>
        <v>0</v>
      </c>
      <c r="I5645" s="125"/>
      <c r="J5645" s="750">
        <f t="shared" si="3996"/>
        <v>0</v>
      </c>
    </row>
    <row r="5646" spans="1:10">
      <c r="A5646" s="1320"/>
      <c r="B5646" s="1321"/>
      <c r="C5646" s="1321"/>
      <c r="D5646" s="1322"/>
      <c r="E5646" s="119" t="str">
        <f t="shared" ref="E5646:G5646" si="4010">E1295</f>
        <v>DOMICILIARIA 1</v>
      </c>
      <c r="F5646" s="637">
        <f t="shared" si="4010"/>
        <v>4.71</v>
      </c>
      <c r="G5646" s="128">
        <f t="shared" si="4010"/>
        <v>0.7</v>
      </c>
      <c r="H5646" s="750">
        <f t="shared" si="3994"/>
        <v>1.7350000000000003</v>
      </c>
      <c r="I5646" s="125"/>
      <c r="J5646" s="750">
        <f t="shared" si="3996"/>
        <v>0</v>
      </c>
    </row>
    <row r="5647" spans="1:10">
      <c r="A5647" s="1320"/>
      <c r="B5647" s="1321"/>
      <c r="C5647" s="1321"/>
      <c r="D5647" s="1322"/>
      <c r="E5647" s="119" t="str">
        <f t="shared" ref="E5647:G5647" si="4011">E1296</f>
        <v>DOMICILIARIA 2</v>
      </c>
      <c r="F5647" s="637">
        <f t="shared" si="4011"/>
        <v>3.66</v>
      </c>
      <c r="G5647" s="128">
        <f t="shared" si="4011"/>
        <v>0.7</v>
      </c>
      <c r="H5647" s="750">
        <f t="shared" si="3994"/>
        <v>1.7350000000000003</v>
      </c>
      <c r="I5647" s="125"/>
      <c r="J5647" s="750">
        <f t="shared" si="3996"/>
        <v>0</v>
      </c>
    </row>
    <row r="5648" spans="1:10">
      <c r="A5648" s="1320"/>
      <c r="B5648" s="1321"/>
      <c r="C5648" s="1321"/>
      <c r="D5648" s="1322"/>
      <c r="E5648" s="119" t="str">
        <f t="shared" ref="E5648:G5648" si="4012">E1297</f>
        <v>DOMICILIARIA 3</v>
      </c>
      <c r="F5648" s="637">
        <f t="shared" si="4012"/>
        <v>5</v>
      </c>
      <c r="G5648" s="128">
        <f t="shared" si="4012"/>
        <v>0.7</v>
      </c>
      <c r="H5648" s="750">
        <f t="shared" si="3994"/>
        <v>1.7350000000000003</v>
      </c>
      <c r="I5648" s="125"/>
      <c r="J5648" s="750">
        <f t="shared" si="3996"/>
        <v>0</v>
      </c>
    </row>
    <row r="5649" spans="1:10">
      <c r="A5649" s="1320"/>
      <c r="B5649" s="1321"/>
      <c r="C5649" s="1321"/>
      <c r="D5649" s="1322"/>
      <c r="E5649" s="119" t="str">
        <f t="shared" ref="E5649:G5649" si="4013">E1298</f>
        <v>DOMICILIARIA 4</v>
      </c>
      <c r="F5649" s="637">
        <f t="shared" si="4013"/>
        <v>5.45</v>
      </c>
      <c r="G5649" s="128">
        <f t="shared" si="4013"/>
        <v>0.7</v>
      </c>
      <c r="H5649" s="750">
        <f t="shared" si="3994"/>
        <v>1.7350000000000003</v>
      </c>
      <c r="I5649" s="125"/>
      <c r="J5649" s="750">
        <f t="shared" si="3996"/>
        <v>0</v>
      </c>
    </row>
    <row r="5650" spans="1:10">
      <c r="A5650" s="1320"/>
      <c r="B5650" s="1321"/>
      <c r="C5650" s="1321"/>
      <c r="D5650" s="1322"/>
      <c r="E5650" s="119" t="str">
        <f t="shared" ref="E5650:G5650" si="4014">E1299</f>
        <v>DOMICILIARIA 5</v>
      </c>
      <c r="F5650" s="637">
        <f t="shared" si="4014"/>
        <v>5.72</v>
      </c>
      <c r="G5650" s="128">
        <f t="shared" si="4014"/>
        <v>0.7</v>
      </c>
      <c r="H5650" s="750">
        <f t="shared" si="3994"/>
        <v>1.7350000000000003</v>
      </c>
      <c r="I5650" s="125"/>
      <c r="J5650" s="750">
        <f t="shared" si="3996"/>
        <v>0</v>
      </c>
    </row>
    <row r="5651" spans="1:10">
      <c r="A5651" s="1320"/>
      <c r="B5651" s="1321"/>
      <c r="C5651" s="1321"/>
      <c r="D5651" s="1322"/>
      <c r="E5651" s="119" t="str">
        <f t="shared" ref="E5651:G5651" si="4015">E1300</f>
        <v>DOMICILIARIA 6</v>
      </c>
      <c r="F5651" s="637">
        <f t="shared" si="4015"/>
        <v>2.19</v>
      </c>
      <c r="G5651" s="128">
        <f t="shared" si="4015"/>
        <v>0.7</v>
      </c>
      <c r="H5651" s="750">
        <f t="shared" si="3994"/>
        <v>1.7350000000000003</v>
      </c>
      <c r="I5651" s="125"/>
      <c r="J5651" s="750">
        <f t="shared" si="3996"/>
        <v>0</v>
      </c>
    </row>
    <row r="5652" spans="1:10">
      <c r="A5652" s="1320"/>
      <c r="B5652" s="1321"/>
      <c r="C5652" s="1321"/>
      <c r="D5652" s="1322"/>
      <c r="E5652" s="119" t="str">
        <f t="shared" ref="E5652:G5652" si="4016">E1301</f>
        <v>DOMICILIARIA 7</v>
      </c>
      <c r="F5652" s="637">
        <f t="shared" si="4016"/>
        <v>5.78</v>
      </c>
      <c r="G5652" s="128">
        <f t="shared" si="4016"/>
        <v>0.7</v>
      </c>
      <c r="H5652" s="750">
        <f t="shared" si="3994"/>
        <v>1.7350000000000003</v>
      </c>
      <c r="I5652" s="125"/>
      <c r="J5652" s="750">
        <f t="shared" si="3996"/>
        <v>0</v>
      </c>
    </row>
    <row r="5653" spans="1:10">
      <c r="A5653" s="1320"/>
      <c r="B5653" s="1321"/>
      <c r="C5653" s="1321"/>
      <c r="D5653" s="1322"/>
      <c r="E5653" s="119" t="str">
        <f t="shared" ref="E5653:G5653" si="4017">E1302</f>
        <v>DOMICILIARIA 8</v>
      </c>
      <c r="F5653" s="637">
        <f t="shared" si="4017"/>
        <v>6.19</v>
      </c>
      <c r="G5653" s="128">
        <f t="shared" si="4017"/>
        <v>0.7</v>
      </c>
      <c r="H5653" s="750">
        <f t="shared" si="3994"/>
        <v>1.7350000000000003</v>
      </c>
      <c r="I5653" s="125"/>
      <c r="J5653" s="750">
        <f t="shared" si="3996"/>
        <v>0</v>
      </c>
    </row>
    <row r="5654" spans="1:10">
      <c r="A5654" s="1320"/>
      <c r="B5654" s="1321"/>
      <c r="C5654" s="1321"/>
      <c r="D5654" s="1322"/>
      <c r="E5654" s="119" t="str">
        <f t="shared" ref="E5654:G5654" si="4018">E1303</f>
        <v>DOMICILIARIA 9</v>
      </c>
      <c r="F5654" s="637">
        <f t="shared" si="4018"/>
        <v>6.5</v>
      </c>
      <c r="G5654" s="128">
        <f t="shared" si="4018"/>
        <v>0.7</v>
      </c>
      <c r="H5654" s="750">
        <f t="shared" si="3994"/>
        <v>1.7350000000000003</v>
      </c>
      <c r="I5654" s="125"/>
      <c r="J5654" s="750">
        <f t="shared" si="3996"/>
        <v>0</v>
      </c>
    </row>
    <row r="5655" spans="1:10">
      <c r="A5655" s="1320"/>
      <c r="B5655" s="1321"/>
      <c r="C5655" s="1321"/>
      <c r="D5655" s="1322"/>
      <c r="E5655" s="119" t="str">
        <f t="shared" ref="E5655:G5655" si="4019">E1304</f>
        <v>DOMICILIARIA 10</v>
      </c>
      <c r="F5655" s="637">
        <f t="shared" si="4019"/>
        <v>4.16</v>
      </c>
      <c r="G5655" s="128">
        <f t="shared" si="4019"/>
        <v>0.7</v>
      </c>
      <c r="H5655" s="750">
        <f t="shared" si="3994"/>
        <v>1.7350000000000003</v>
      </c>
      <c r="I5655" s="125"/>
      <c r="J5655" s="750">
        <f t="shared" si="3996"/>
        <v>0</v>
      </c>
    </row>
    <row r="5656" spans="1:10">
      <c r="A5656" s="1320"/>
      <c r="B5656" s="1321"/>
      <c r="C5656" s="1321"/>
      <c r="D5656" s="1322"/>
      <c r="E5656" s="119" t="str">
        <f t="shared" ref="E5656:G5656" si="4020">E1305</f>
        <v>DOMICILIARIA 11</v>
      </c>
      <c r="F5656" s="637">
        <f t="shared" si="4020"/>
        <v>4.38</v>
      </c>
      <c r="G5656" s="128">
        <f t="shared" si="4020"/>
        <v>0.7</v>
      </c>
      <c r="H5656" s="750">
        <f t="shared" si="3994"/>
        <v>1.7350000000000003</v>
      </c>
      <c r="I5656" s="125"/>
      <c r="J5656" s="750">
        <f t="shared" si="3996"/>
        <v>0</v>
      </c>
    </row>
    <row r="5657" spans="1:10">
      <c r="A5657" s="1320"/>
      <c r="B5657" s="1321"/>
      <c r="C5657" s="1321"/>
      <c r="D5657" s="1322"/>
      <c r="E5657" s="119" t="str">
        <f t="shared" ref="E5657:G5657" si="4021">E1306</f>
        <v>DOMICILIARIA 12</v>
      </c>
      <c r="F5657" s="637">
        <f t="shared" si="4021"/>
        <v>4.3899999999999997</v>
      </c>
      <c r="G5657" s="128">
        <f t="shared" si="4021"/>
        <v>0.7</v>
      </c>
      <c r="H5657" s="750">
        <f t="shared" si="3994"/>
        <v>1.7350000000000003</v>
      </c>
      <c r="I5657" s="125"/>
      <c r="J5657" s="750">
        <f t="shared" si="3996"/>
        <v>0</v>
      </c>
    </row>
    <row r="5658" spans="1:10">
      <c r="A5658" s="1320"/>
      <c r="B5658" s="1321"/>
      <c r="C5658" s="1321"/>
      <c r="D5658" s="1322"/>
      <c r="E5658" s="119" t="str">
        <f t="shared" ref="E5658:G5658" si="4022">E1307</f>
        <v>DOMICILIARIA 13</v>
      </c>
      <c r="F5658" s="637">
        <f t="shared" si="4022"/>
        <v>4.43</v>
      </c>
      <c r="G5658" s="128">
        <f t="shared" si="4022"/>
        <v>0.7</v>
      </c>
      <c r="H5658" s="750">
        <f t="shared" si="3994"/>
        <v>1.7350000000000003</v>
      </c>
      <c r="I5658" s="125"/>
      <c r="J5658" s="750">
        <f t="shared" si="3996"/>
        <v>0</v>
      </c>
    </row>
    <row r="5659" spans="1:10">
      <c r="A5659" s="1320"/>
      <c r="B5659" s="1321"/>
      <c r="C5659" s="1321"/>
      <c r="D5659" s="1322"/>
      <c r="E5659" s="119" t="str">
        <f t="shared" ref="E5659:G5659" si="4023">E1308</f>
        <v>DOMICILIARIA 14</v>
      </c>
      <c r="F5659" s="637">
        <f t="shared" si="4023"/>
        <v>4.25</v>
      </c>
      <c r="G5659" s="128">
        <f t="shared" si="4023"/>
        <v>0.7</v>
      </c>
      <c r="H5659" s="750">
        <f t="shared" si="3994"/>
        <v>1.7350000000000003</v>
      </c>
      <c r="I5659" s="125"/>
      <c r="J5659" s="750">
        <f t="shared" si="3996"/>
        <v>0</v>
      </c>
    </row>
    <row r="5660" spans="1:10">
      <c r="A5660" s="1320"/>
      <c r="B5660" s="1321"/>
      <c r="C5660" s="1321"/>
      <c r="D5660" s="1322"/>
      <c r="E5660" s="119" t="str">
        <f t="shared" ref="E5660:G5660" si="4024">E1309</f>
        <v>DOMICILIARIA 15</v>
      </c>
      <c r="F5660" s="637">
        <f t="shared" si="4024"/>
        <v>4.16</v>
      </c>
      <c r="G5660" s="128">
        <f t="shared" si="4024"/>
        <v>0.7</v>
      </c>
      <c r="H5660" s="750">
        <f t="shared" si="3994"/>
        <v>1.7350000000000003</v>
      </c>
      <c r="I5660" s="125"/>
      <c r="J5660" s="750">
        <f t="shared" si="3996"/>
        <v>0</v>
      </c>
    </row>
    <row r="5661" spans="1:10">
      <c r="A5661" s="1320"/>
      <c r="B5661" s="1321"/>
      <c r="C5661" s="1321"/>
      <c r="D5661" s="1322"/>
      <c r="E5661" s="119" t="str">
        <f t="shared" ref="E5661:G5661" si="4025">E1310</f>
        <v>DOMICILIARIA 16</v>
      </c>
      <c r="F5661" s="637">
        <f t="shared" si="4025"/>
        <v>4.74</v>
      </c>
      <c r="G5661" s="128">
        <f t="shared" si="4025"/>
        <v>0.7</v>
      </c>
      <c r="H5661" s="750">
        <f t="shared" si="3994"/>
        <v>1.7350000000000003</v>
      </c>
      <c r="I5661" s="125"/>
      <c r="J5661" s="750">
        <f t="shared" si="3996"/>
        <v>0</v>
      </c>
    </row>
    <row r="5662" spans="1:10">
      <c r="A5662" s="1320"/>
      <c r="B5662" s="1321"/>
      <c r="C5662" s="1321"/>
      <c r="D5662" s="1322"/>
      <c r="E5662" s="119" t="str">
        <f t="shared" ref="E5662:G5662" si="4026">E1311</f>
        <v>DOMICILIARIA 17</v>
      </c>
      <c r="F5662" s="637">
        <f t="shared" si="4026"/>
        <v>4.3</v>
      </c>
      <c r="G5662" s="128">
        <f t="shared" si="4026"/>
        <v>0.7</v>
      </c>
      <c r="H5662" s="750">
        <f t="shared" si="3994"/>
        <v>1.7350000000000003</v>
      </c>
      <c r="I5662" s="125"/>
      <c r="J5662" s="750">
        <f t="shared" si="3996"/>
        <v>0</v>
      </c>
    </row>
    <row r="5663" spans="1:10">
      <c r="A5663" s="1320"/>
      <c r="B5663" s="1321"/>
      <c r="C5663" s="1321"/>
      <c r="D5663" s="1322"/>
      <c r="E5663" s="119" t="str">
        <f t="shared" ref="E5663:G5663" si="4027">E1312</f>
        <v>DOMICILIARIA 18</v>
      </c>
      <c r="F5663" s="637">
        <f t="shared" si="4027"/>
        <v>4.2699999999999996</v>
      </c>
      <c r="G5663" s="128">
        <f t="shared" si="4027"/>
        <v>0.7</v>
      </c>
      <c r="H5663" s="750">
        <f t="shared" si="3994"/>
        <v>1.7350000000000003</v>
      </c>
      <c r="I5663" s="125"/>
      <c r="J5663" s="750">
        <f t="shared" si="3996"/>
        <v>0</v>
      </c>
    </row>
    <row r="5664" spans="1:10">
      <c r="A5664" s="1320"/>
      <c r="B5664" s="1321"/>
      <c r="C5664" s="1321"/>
      <c r="D5664" s="1322"/>
      <c r="E5664" s="119" t="str">
        <f t="shared" ref="E5664:G5664" si="4028">E1313</f>
        <v>P7 A P8</v>
      </c>
      <c r="F5664" s="637">
        <f t="shared" si="4028"/>
        <v>0</v>
      </c>
      <c r="G5664" s="128">
        <f t="shared" si="4028"/>
        <v>0</v>
      </c>
      <c r="H5664" s="750">
        <f t="shared" si="3994"/>
        <v>0</v>
      </c>
      <c r="I5664" s="125"/>
      <c r="J5664" s="750">
        <f t="shared" si="3996"/>
        <v>0</v>
      </c>
    </row>
    <row r="5665" spans="1:10">
      <c r="A5665" s="1320"/>
      <c r="B5665" s="1321"/>
      <c r="C5665" s="1321"/>
      <c r="D5665" s="1322"/>
      <c r="E5665" s="119" t="str">
        <f t="shared" ref="E5665:G5665" si="4029">E1314</f>
        <v>P8 A P9</v>
      </c>
      <c r="F5665" s="637">
        <f t="shared" si="4029"/>
        <v>0</v>
      </c>
      <c r="G5665" s="128">
        <f t="shared" si="4029"/>
        <v>0</v>
      </c>
      <c r="H5665" s="750">
        <f t="shared" si="3994"/>
        <v>0</v>
      </c>
      <c r="I5665" s="125"/>
      <c r="J5665" s="750">
        <f t="shared" si="3996"/>
        <v>0</v>
      </c>
    </row>
    <row r="5666" spans="1:10">
      <c r="A5666" s="1320"/>
      <c r="B5666" s="1321"/>
      <c r="C5666" s="1321"/>
      <c r="D5666" s="1322"/>
      <c r="E5666" s="119" t="str">
        <f t="shared" ref="E5666:G5666" si="4030">E1315</f>
        <v>DOMICILIARIA 1</v>
      </c>
      <c r="F5666" s="637">
        <f t="shared" si="4030"/>
        <v>5.5</v>
      </c>
      <c r="G5666" s="128">
        <f t="shared" si="4030"/>
        <v>1.2</v>
      </c>
      <c r="H5666" s="750">
        <f t="shared" si="3994"/>
        <v>2.9299999999999997</v>
      </c>
      <c r="I5666" s="125"/>
      <c r="J5666" s="750">
        <f t="shared" si="3996"/>
        <v>0</v>
      </c>
    </row>
    <row r="5667" spans="1:10">
      <c r="A5667" s="1320"/>
      <c r="B5667" s="1321"/>
      <c r="C5667" s="1321"/>
      <c r="D5667" s="1322"/>
      <c r="E5667" s="119" t="str">
        <f t="shared" ref="E5667:G5667" si="4031">E1316</f>
        <v>DOMICILIARIA 2</v>
      </c>
      <c r="F5667" s="637">
        <f t="shared" si="4031"/>
        <v>5.83</v>
      </c>
      <c r="G5667" s="128">
        <f t="shared" si="4031"/>
        <v>1.2</v>
      </c>
      <c r="H5667" s="750">
        <f t="shared" si="3994"/>
        <v>2.9299999999999997</v>
      </c>
      <c r="I5667" s="125"/>
      <c r="J5667" s="750">
        <f t="shared" si="3996"/>
        <v>0</v>
      </c>
    </row>
    <row r="5668" spans="1:10">
      <c r="A5668" s="1320"/>
      <c r="B5668" s="1321"/>
      <c r="C5668" s="1321"/>
      <c r="D5668" s="1322"/>
      <c r="E5668" s="119" t="str">
        <f t="shared" ref="E5668:G5668" si="4032">E1317</f>
        <v>DOMICILIARIA 3</v>
      </c>
      <c r="F5668" s="637">
        <f t="shared" si="4032"/>
        <v>5.62</v>
      </c>
      <c r="G5668" s="128">
        <f t="shared" si="4032"/>
        <v>1.2</v>
      </c>
      <c r="H5668" s="750">
        <f t="shared" si="3994"/>
        <v>2.9299999999999997</v>
      </c>
      <c r="I5668" s="125"/>
      <c r="J5668" s="750">
        <f t="shared" si="3996"/>
        <v>0</v>
      </c>
    </row>
    <row r="5669" spans="1:10">
      <c r="A5669" s="1320"/>
      <c r="B5669" s="1321"/>
      <c r="C5669" s="1321"/>
      <c r="D5669" s="1322"/>
      <c r="E5669" s="119" t="str">
        <f t="shared" ref="E5669:G5669" si="4033">E1318</f>
        <v>DOMICILIARIA 4</v>
      </c>
      <c r="F5669" s="637">
        <f t="shared" si="4033"/>
        <v>5.98</v>
      </c>
      <c r="G5669" s="128">
        <f t="shared" si="4033"/>
        <v>1.2</v>
      </c>
      <c r="H5669" s="750">
        <f t="shared" si="3994"/>
        <v>2.9299999999999997</v>
      </c>
      <c r="I5669" s="125"/>
      <c r="J5669" s="750">
        <f t="shared" si="3996"/>
        <v>0</v>
      </c>
    </row>
    <row r="5670" spans="1:10">
      <c r="A5670" s="1320"/>
      <c r="B5670" s="1321"/>
      <c r="C5670" s="1321"/>
      <c r="D5670" s="1322"/>
      <c r="E5670" s="119" t="str">
        <f t="shared" ref="E5670:G5670" si="4034">E1319</f>
        <v>DOMICILIARIA 5</v>
      </c>
      <c r="F5670" s="637">
        <f t="shared" si="4034"/>
        <v>6.89</v>
      </c>
      <c r="G5670" s="128">
        <f t="shared" si="4034"/>
        <v>1.2</v>
      </c>
      <c r="H5670" s="750">
        <f t="shared" si="3994"/>
        <v>2.9299999999999997</v>
      </c>
      <c r="I5670" s="125"/>
      <c r="J5670" s="750">
        <f t="shared" si="3996"/>
        <v>0</v>
      </c>
    </row>
    <row r="5671" spans="1:10">
      <c r="A5671" s="1320"/>
      <c r="B5671" s="1321"/>
      <c r="C5671" s="1321"/>
      <c r="D5671" s="1322"/>
      <c r="E5671" s="119" t="str">
        <f t="shared" ref="E5671:G5671" si="4035">E1320</f>
        <v>DOMICILIARIA 6</v>
      </c>
      <c r="F5671" s="637">
        <f t="shared" si="4035"/>
        <v>6.31</v>
      </c>
      <c r="G5671" s="128">
        <f t="shared" si="4035"/>
        <v>1.2</v>
      </c>
      <c r="H5671" s="750">
        <f t="shared" si="3994"/>
        <v>2.9299999999999997</v>
      </c>
      <c r="I5671" s="125"/>
      <c r="J5671" s="750">
        <f t="shared" si="3996"/>
        <v>0</v>
      </c>
    </row>
    <row r="5672" spans="1:10">
      <c r="A5672" s="1320"/>
      <c r="B5672" s="1321"/>
      <c r="C5672" s="1321"/>
      <c r="D5672" s="1322"/>
      <c r="E5672" s="119" t="str">
        <f t="shared" ref="E5672:G5672" si="4036">E1321</f>
        <v>DOMICILIARIA 7</v>
      </c>
      <c r="F5672" s="637">
        <f t="shared" si="4036"/>
        <v>4.96</v>
      </c>
      <c r="G5672" s="128">
        <f t="shared" si="4036"/>
        <v>1.2</v>
      </c>
      <c r="H5672" s="750">
        <f t="shared" si="3994"/>
        <v>2.9299999999999997</v>
      </c>
      <c r="I5672" s="125"/>
      <c r="J5672" s="750">
        <f t="shared" si="3996"/>
        <v>0</v>
      </c>
    </row>
    <row r="5673" spans="1:10">
      <c r="A5673" s="1320"/>
      <c r="B5673" s="1321"/>
      <c r="C5673" s="1321"/>
      <c r="D5673" s="1322"/>
      <c r="E5673" s="119" t="str">
        <f t="shared" ref="E5673:G5673" si="4037">E1322</f>
        <v>DOMICILIARIA 8</v>
      </c>
      <c r="F5673" s="637">
        <f t="shared" si="4037"/>
        <v>5.4</v>
      </c>
      <c r="G5673" s="128">
        <f t="shared" si="4037"/>
        <v>1.2</v>
      </c>
      <c r="H5673" s="750">
        <f t="shared" si="3994"/>
        <v>2.9299999999999997</v>
      </c>
      <c r="I5673" s="125"/>
      <c r="J5673" s="750">
        <f t="shared" si="3996"/>
        <v>0</v>
      </c>
    </row>
    <row r="5674" spans="1:10">
      <c r="A5674" s="1320"/>
      <c r="B5674" s="1321"/>
      <c r="C5674" s="1321"/>
      <c r="D5674" s="1322"/>
      <c r="E5674" s="119" t="str">
        <f t="shared" ref="E5674:G5674" si="4038">E1323</f>
        <v>DOMICILIARIA 9</v>
      </c>
      <c r="F5674" s="637">
        <f t="shared" si="4038"/>
        <v>4.83</v>
      </c>
      <c r="G5674" s="128">
        <f t="shared" si="4038"/>
        <v>1.2</v>
      </c>
      <c r="H5674" s="750">
        <f t="shared" si="3994"/>
        <v>2.9299999999999997</v>
      </c>
      <c r="I5674" s="125"/>
      <c r="J5674" s="750">
        <f t="shared" si="3996"/>
        <v>0</v>
      </c>
    </row>
    <row r="5675" spans="1:10">
      <c r="A5675" s="1320"/>
      <c r="B5675" s="1321"/>
      <c r="C5675" s="1321"/>
      <c r="D5675" s="1322"/>
      <c r="E5675" s="119" t="str">
        <f t="shared" ref="E5675:G5675" si="4039">E1324</f>
        <v>DOMICILIARIA 10</v>
      </c>
      <c r="F5675" s="637">
        <f t="shared" si="4039"/>
        <v>4.57</v>
      </c>
      <c r="G5675" s="128">
        <f t="shared" si="4039"/>
        <v>1.2</v>
      </c>
      <c r="H5675" s="750">
        <f t="shared" si="3994"/>
        <v>2.9299999999999997</v>
      </c>
      <c r="I5675" s="125"/>
      <c r="J5675" s="750">
        <f t="shared" si="3996"/>
        <v>0</v>
      </c>
    </row>
    <row r="5676" spans="1:10">
      <c r="A5676" s="1320"/>
      <c r="B5676" s="1321"/>
      <c r="C5676" s="1321"/>
      <c r="D5676" s="1322"/>
      <c r="E5676" s="119" t="str">
        <f t="shared" ref="E5676:G5676" si="4040">E1325</f>
        <v>DOMICILIARIA 11</v>
      </c>
      <c r="F5676" s="637">
        <f t="shared" si="4040"/>
        <v>4.91</v>
      </c>
      <c r="G5676" s="128">
        <f t="shared" si="4040"/>
        <v>1.2</v>
      </c>
      <c r="H5676" s="750">
        <f t="shared" si="3994"/>
        <v>2.9299999999999997</v>
      </c>
      <c r="I5676" s="125"/>
      <c r="J5676" s="750">
        <f t="shared" si="3996"/>
        <v>0</v>
      </c>
    </row>
    <row r="5677" spans="1:10">
      <c r="A5677" s="1320"/>
      <c r="B5677" s="1321"/>
      <c r="C5677" s="1321"/>
      <c r="D5677" s="1322"/>
      <c r="E5677" s="119" t="str">
        <f t="shared" ref="E5677:G5677" si="4041">E1326</f>
        <v>DOMICILIARIA 12</v>
      </c>
      <c r="F5677" s="637">
        <f t="shared" si="4041"/>
        <v>5.07</v>
      </c>
      <c r="G5677" s="128">
        <f t="shared" si="4041"/>
        <v>1.2</v>
      </c>
      <c r="H5677" s="750">
        <f t="shared" si="3994"/>
        <v>2.9299999999999997</v>
      </c>
      <c r="I5677" s="125"/>
      <c r="J5677" s="750">
        <f t="shared" si="3996"/>
        <v>0</v>
      </c>
    </row>
    <row r="5678" spans="1:10">
      <c r="A5678" s="1320"/>
      <c r="B5678" s="1321"/>
      <c r="C5678" s="1321"/>
      <c r="D5678" s="1322"/>
      <c r="E5678" s="119" t="str">
        <f t="shared" ref="E5678:G5678" si="4042">E1327</f>
        <v>P9 A P10</v>
      </c>
      <c r="F5678" s="637">
        <f t="shared" si="4042"/>
        <v>0</v>
      </c>
      <c r="G5678" s="128">
        <f t="shared" si="4042"/>
        <v>0</v>
      </c>
      <c r="H5678" s="750">
        <f t="shared" si="3994"/>
        <v>0</v>
      </c>
      <c r="I5678" s="125"/>
      <c r="J5678" s="750">
        <f t="shared" si="3996"/>
        <v>0</v>
      </c>
    </row>
    <row r="5679" spans="1:10">
      <c r="A5679" s="1320"/>
      <c r="B5679" s="1321"/>
      <c r="C5679" s="1321"/>
      <c r="D5679" s="1322"/>
      <c r="E5679" s="119" t="str">
        <f t="shared" ref="E5679:G5679" si="4043">E1328</f>
        <v>DOMICILIARIA 1</v>
      </c>
      <c r="F5679" s="637">
        <f t="shared" si="4043"/>
        <v>7.66</v>
      </c>
      <c r="G5679" s="128">
        <f t="shared" si="4043"/>
        <v>1.1000000000000001</v>
      </c>
      <c r="H5679" s="750">
        <f t="shared" si="3994"/>
        <v>2.3250000000000002</v>
      </c>
      <c r="I5679" s="125"/>
      <c r="J5679" s="750">
        <f t="shared" si="3996"/>
        <v>0</v>
      </c>
    </row>
    <row r="5680" spans="1:10">
      <c r="A5680" s="1320"/>
      <c r="B5680" s="1321"/>
      <c r="C5680" s="1321"/>
      <c r="D5680" s="1322"/>
      <c r="E5680" s="119" t="str">
        <f t="shared" ref="E5680:G5680" si="4044">E1329</f>
        <v>DOMICILIARIA 2</v>
      </c>
      <c r="F5680" s="637">
        <f t="shared" si="4044"/>
        <v>3.46</v>
      </c>
      <c r="G5680" s="128">
        <f t="shared" si="4044"/>
        <v>1.1000000000000001</v>
      </c>
      <c r="H5680" s="750">
        <f t="shared" si="3994"/>
        <v>2.3250000000000002</v>
      </c>
      <c r="I5680" s="125"/>
      <c r="J5680" s="750">
        <f t="shared" si="3996"/>
        <v>0</v>
      </c>
    </row>
    <row r="5681" spans="1:10">
      <c r="A5681" s="1320"/>
      <c r="B5681" s="1321"/>
      <c r="C5681" s="1321"/>
      <c r="D5681" s="1322"/>
      <c r="E5681" s="119" t="str">
        <f t="shared" ref="E5681:G5681" si="4045">E1330</f>
        <v>DOMICILIARIA 3</v>
      </c>
      <c r="F5681" s="637">
        <f t="shared" si="4045"/>
        <v>7.84</v>
      </c>
      <c r="G5681" s="128">
        <f t="shared" si="4045"/>
        <v>1.1000000000000001</v>
      </c>
      <c r="H5681" s="750">
        <f t="shared" si="3994"/>
        <v>2.3250000000000002</v>
      </c>
      <c r="I5681" s="125"/>
      <c r="J5681" s="750">
        <f t="shared" si="3996"/>
        <v>0</v>
      </c>
    </row>
    <row r="5682" spans="1:10">
      <c r="A5682" s="1320"/>
      <c r="B5682" s="1321"/>
      <c r="C5682" s="1321"/>
      <c r="D5682" s="1322"/>
      <c r="E5682" s="119" t="str">
        <f t="shared" ref="E5682:G5682" si="4046">E1331</f>
        <v>DOMICILIARIA 4</v>
      </c>
      <c r="F5682" s="637">
        <f t="shared" si="4046"/>
        <v>7.39</v>
      </c>
      <c r="G5682" s="128">
        <f t="shared" si="4046"/>
        <v>1.1000000000000001</v>
      </c>
      <c r="H5682" s="750">
        <f t="shared" si="3994"/>
        <v>2.3250000000000002</v>
      </c>
      <c r="I5682" s="125"/>
      <c r="J5682" s="750">
        <f t="shared" si="3996"/>
        <v>0</v>
      </c>
    </row>
    <row r="5683" spans="1:10">
      <c r="A5683" s="1320"/>
      <c r="B5683" s="1321"/>
      <c r="C5683" s="1321"/>
      <c r="D5683" s="1322"/>
      <c r="E5683" s="119" t="str">
        <f t="shared" ref="E5683:G5683" si="4047">E1332</f>
        <v>DOMICILIARIA 5</v>
      </c>
      <c r="F5683" s="637">
        <f t="shared" si="4047"/>
        <v>2.89</v>
      </c>
      <c r="G5683" s="128">
        <f t="shared" si="4047"/>
        <v>1.1000000000000001</v>
      </c>
      <c r="H5683" s="750">
        <f t="shared" si="3994"/>
        <v>2.3250000000000002</v>
      </c>
      <c r="I5683" s="125"/>
      <c r="J5683" s="750">
        <f t="shared" si="3996"/>
        <v>0</v>
      </c>
    </row>
    <row r="5684" spans="1:10">
      <c r="A5684" s="1320"/>
      <c r="B5684" s="1321"/>
      <c r="C5684" s="1321"/>
      <c r="D5684" s="1322"/>
      <c r="E5684" s="119" t="str">
        <f t="shared" ref="E5684:G5684" si="4048">E1333</f>
        <v>DOMICILIARIA 6</v>
      </c>
      <c r="F5684" s="637">
        <f t="shared" si="4048"/>
        <v>3.1</v>
      </c>
      <c r="G5684" s="128">
        <f t="shared" si="4048"/>
        <v>1.1000000000000001</v>
      </c>
      <c r="H5684" s="750">
        <f t="shared" si="3994"/>
        <v>2.3250000000000002</v>
      </c>
      <c r="I5684" s="125"/>
      <c r="J5684" s="750">
        <f t="shared" si="3996"/>
        <v>0</v>
      </c>
    </row>
    <row r="5685" spans="1:10">
      <c r="A5685" s="1320"/>
      <c r="B5685" s="1321"/>
      <c r="C5685" s="1321"/>
      <c r="D5685" s="1322"/>
      <c r="E5685" s="119" t="str">
        <f t="shared" ref="E5685:G5685" si="4049">E1334</f>
        <v>DOMICILIARIA 7</v>
      </c>
      <c r="F5685" s="637">
        <f t="shared" si="4049"/>
        <v>3.25</v>
      </c>
      <c r="G5685" s="128">
        <f t="shared" si="4049"/>
        <v>1.1000000000000001</v>
      </c>
      <c r="H5685" s="750">
        <f t="shared" si="3994"/>
        <v>2.3250000000000002</v>
      </c>
      <c r="I5685" s="125"/>
      <c r="J5685" s="750">
        <f t="shared" si="3996"/>
        <v>0</v>
      </c>
    </row>
    <row r="5686" spans="1:10">
      <c r="A5686" s="1320"/>
      <c r="B5686" s="1321"/>
      <c r="C5686" s="1321"/>
      <c r="D5686" s="1322"/>
      <c r="E5686" s="119" t="str">
        <f t="shared" ref="E5686:G5686" si="4050">E1335</f>
        <v>DOMICILIARIA 8</v>
      </c>
      <c r="F5686" s="637">
        <f t="shared" si="4050"/>
        <v>12.47</v>
      </c>
      <c r="G5686" s="128">
        <f t="shared" si="4050"/>
        <v>1.1000000000000001</v>
      </c>
      <c r="H5686" s="750">
        <f t="shared" si="3994"/>
        <v>2.3250000000000002</v>
      </c>
      <c r="I5686" s="125"/>
      <c r="J5686" s="750">
        <f t="shared" si="3996"/>
        <v>0</v>
      </c>
    </row>
    <row r="5687" spans="1:10">
      <c r="A5687" s="1320"/>
      <c r="B5687" s="1321"/>
      <c r="C5687" s="1321"/>
      <c r="D5687" s="1322"/>
      <c r="E5687" s="119" t="str">
        <f t="shared" ref="E5687:G5687" si="4051">E1336</f>
        <v>DOMICILIARIA 9</v>
      </c>
      <c r="F5687" s="637">
        <f t="shared" si="4051"/>
        <v>3.35</v>
      </c>
      <c r="G5687" s="128">
        <f t="shared" si="4051"/>
        <v>1.1000000000000001</v>
      </c>
      <c r="H5687" s="750">
        <f t="shared" si="3994"/>
        <v>2.3250000000000002</v>
      </c>
      <c r="I5687" s="125"/>
      <c r="J5687" s="750">
        <f t="shared" si="3996"/>
        <v>0</v>
      </c>
    </row>
    <row r="5688" spans="1:10">
      <c r="A5688" s="1320"/>
      <c r="B5688" s="1321"/>
      <c r="C5688" s="1321"/>
      <c r="D5688" s="1322"/>
      <c r="E5688" s="119" t="str">
        <f t="shared" ref="E5688:G5688" si="4052">E1337</f>
        <v>DOMICILIARIA 10</v>
      </c>
      <c r="F5688" s="637">
        <f t="shared" si="4052"/>
        <v>3.6</v>
      </c>
      <c r="G5688" s="128">
        <f t="shared" si="4052"/>
        <v>1.1000000000000001</v>
      </c>
      <c r="H5688" s="750">
        <f t="shared" si="3994"/>
        <v>2.3250000000000002</v>
      </c>
      <c r="I5688" s="125"/>
      <c r="J5688" s="750">
        <f t="shared" si="3996"/>
        <v>0</v>
      </c>
    </row>
    <row r="5689" spans="1:10">
      <c r="A5689" s="1320"/>
      <c r="B5689" s="1321"/>
      <c r="C5689" s="1321"/>
      <c r="D5689" s="1322"/>
      <c r="E5689" s="119" t="str">
        <f t="shared" ref="E5689:G5689" si="4053">E1338</f>
        <v>DOMICILIARIA 11</v>
      </c>
      <c r="F5689" s="637">
        <f t="shared" si="4053"/>
        <v>4.3</v>
      </c>
      <c r="G5689" s="128">
        <f t="shared" si="4053"/>
        <v>1.1000000000000001</v>
      </c>
      <c r="H5689" s="750">
        <f t="shared" si="3994"/>
        <v>2.3250000000000002</v>
      </c>
      <c r="I5689" s="125"/>
      <c r="J5689" s="750">
        <f t="shared" si="3996"/>
        <v>0</v>
      </c>
    </row>
    <row r="5690" spans="1:10">
      <c r="A5690" s="1320"/>
      <c r="B5690" s="1321"/>
      <c r="C5690" s="1321"/>
      <c r="D5690" s="1322"/>
      <c r="E5690" s="119" t="str">
        <f t="shared" ref="E5690:G5690" si="4054">E1339</f>
        <v>P10 A P11</v>
      </c>
      <c r="F5690" s="637">
        <f t="shared" si="4054"/>
        <v>0</v>
      </c>
      <c r="G5690" s="128">
        <f t="shared" si="4054"/>
        <v>0</v>
      </c>
      <c r="H5690" s="750">
        <f t="shared" si="3994"/>
        <v>0</v>
      </c>
      <c r="I5690" s="125"/>
      <c r="J5690" s="750">
        <f t="shared" si="3996"/>
        <v>0</v>
      </c>
    </row>
    <row r="5691" spans="1:10">
      <c r="A5691" s="1320"/>
      <c r="B5691" s="1321"/>
      <c r="C5691" s="1321"/>
      <c r="D5691" s="1322"/>
      <c r="E5691" s="119" t="str">
        <f t="shared" ref="E5691:G5691" si="4055">E1340</f>
        <v>DOMICILIARIA 1</v>
      </c>
      <c r="F5691" s="637">
        <f t="shared" si="4055"/>
        <v>6.86</v>
      </c>
      <c r="G5691" s="128">
        <f t="shared" si="4055"/>
        <v>0.7</v>
      </c>
      <c r="H5691" s="750">
        <f t="shared" si="3994"/>
        <v>1.6325000000000003</v>
      </c>
      <c r="I5691" s="125"/>
      <c r="J5691" s="750">
        <f t="shared" si="3996"/>
        <v>0</v>
      </c>
    </row>
    <row r="5692" spans="1:10">
      <c r="A5692" s="1320"/>
      <c r="B5692" s="1321"/>
      <c r="C5692" s="1321"/>
      <c r="D5692" s="1322"/>
      <c r="E5692" s="119" t="str">
        <f t="shared" ref="E5692:G5692" si="4056">E1341</f>
        <v>DOMICILIARIA 2</v>
      </c>
      <c r="F5692" s="637">
        <f t="shared" si="4056"/>
        <v>3.95</v>
      </c>
      <c r="G5692" s="128">
        <f t="shared" si="4056"/>
        <v>0.7</v>
      </c>
      <c r="H5692" s="750">
        <f t="shared" si="3994"/>
        <v>1.6325000000000003</v>
      </c>
      <c r="I5692" s="125"/>
      <c r="J5692" s="750">
        <f t="shared" si="3996"/>
        <v>0</v>
      </c>
    </row>
    <row r="5693" spans="1:10">
      <c r="A5693" s="1320"/>
      <c r="B5693" s="1321"/>
      <c r="C5693" s="1321"/>
      <c r="D5693" s="1322"/>
      <c r="E5693" s="119" t="str">
        <f t="shared" ref="E5693:G5693" si="4057">E1342</f>
        <v>DOMICILIARIA 3</v>
      </c>
      <c r="F5693" s="637">
        <f t="shared" si="4057"/>
        <v>6.59</v>
      </c>
      <c r="G5693" s="128">
        <f t="shared" si="4057"/>
        <v>0.7</v>
      </c>
      <c r="H5693" s="750">
        <f t="shared" si="3994"/>
        <v>1.6325000000000003</v>
      </c>
      <c r="I5693" s="125"/>
      <c r="J5693" s="750">
        <f t="shared" si="3996"/>
        <v>0</v>
      </c>
    </row>
    <row r="5694" spans="1:10">
      <c r="A5694" s="1320"/>
      <c r="B5694" s="1321"/>
      <c r="C5694" s="1321"/>
      <c r="D5694" s="1322"/>
      <c r="E5694" s="119" t="str">
        <f t="shared" ref="E5694:G5694" si="4058">E1343</f>
        <v>DOMICILIARIA 4</v>
      </c>
      <c r="F5694" s="637">
        <f t="shared" si="4058"/>
        <v>4.75</v>
      </c>
      <c r="G5694" s="128">
        <f t="shared" si="4058"/>
        <v>0.7</v>
      </c>
      <c r="H5694" s="750">
        <f t="shared" si="3994"/>
        <v>1.6325000000000003</v>
      </c>
      <c r="I5694" s="125"/>
      <c r="J5694" s="750">
        <f t="shared" si="3996"/>
        <v>0</v>
      </c>
    </row>
    <row r="5695" spans="1:10">
      <c r="A5695" s="1320"/>
      <c r="B5695" s="1321"/>
      <c r="C5695" s="1321"/>
      <c r="D5695" s="1322"/>
      <c r="E5695" s="119" t="str">
        <f t="shared" ref="E5695:G5695" si="4059">E1344</f>
        <v>DOMICILIARIA 5</v>
      </c>
      <c r="F5695" s="637">
        <f t="shared" si="4059"/>
        <v>6.25</v>
      </c>
      <c r="G5695" s="128">
        <f t="shared" si="4059"/>
        <v>0.7</v>
      </c>
      <c r="H5695" s="750">
        <f t="shared" ref="H5695:H5758" si="4060">H1344-H4825</f>
        <v>1.6325000000000003</v>
      </c>
      <c r="I5695" s="125"/>
      <c r="J5695" s="750">
        <f t="shared" si="3996"/>
        <v>0</v>
      </c>
    </row>
    <row r="5696" spans="1:10">
      <c r="A5696" s="1320"/>
      <c r="B5696" s="1321"/>
      <c r="C5696" s="1321"/>
      <c r="D5696" s="1322"/>
      <c r="E5696" s="119" t="str">
        <f t="shared" ref="E5696:G5696" si="4061">E1345</f>
        <v>DOMICILIARIA 6</v>
      </c>
      <c r="F5696" s="637">
        <f t="shared" si="4061"/>
        <v>6.5</v>
      </c>
      <c r="G5696" s="128">
        <f t="shared" si="4061"/>
        <v>0.7</v>
      </c>
      <c r="H5696" s="750">
        <f t="shared" si="4060"/>
        <v>1.6325000000000003</v>
      </c>
      <c r="I5696" s="125"/>
      <c r="J5696" s="750">
        <f t="shared" ref="J5696:J5759" si="4062">+F5696*G5696*H5696*I5696</f>
        <v>0</v>
      </c>
    </row>
    <row r="5697" spans="1:10">
      <c r="A5697" s="1320"/>
      <c r="B5697" s="1321"/>
      <c r="C5697" s="1321"/>
      <c r="D5697" s="1322"/>
      <c r="E5697" s="119" t="str">
        <f t="shared" ref="E5697:G5697" si="4063">E1346</f>
        <v>DOMICILIARIA 7</v>
      </c>
      <c r="F5697" s="637">
        <f t="shared" si="4063"/>
        <v>6.64</v>
      </c>
      <c r="G5697" s="128">
        <f t="shared" si="4063"/>
        <v>0.7</v>
      </c>
      <c r="H5697" s="750">
        <f t="shared" si="4060"/>
        <v>1.6325000000000003</v>
      </c>
      <c r="I5697" s="125"/>
      <c r="J5697" s="750">
        <f t="shared" si="4062"/>
        <v>0</v>
      </c>
    </row>
    <row r="5698" spans="1:10">
      <c r="A5698" s="1320"/>
      <c r="B5698" s="1321"/>
      <c r="C5698" s="1321"/>
      <c r="D5698" s="1322"/>
      <c r="E5698" s="119" t="str">
        <f t="shared" ref="E5698:G5698" si="4064">E1347</f>
        <v>DOMICILIARIA 8</v>
      </c>
      <c r="F5698" s="637">
        <f t="shared" si="4064"/>
        <v>5.41</v>
      </c>
      <c r="G5698" s="128">
        <f t="shared" si="4064"/>
        <v>0.7</v>
      </c>
      <c r="H5698" s="750">
        <f t="shared" si="4060"/>
        <v>1.6325000000000003</v>
      </c>
      <c r="I5698" s="125"/>
      <c r="J5698" s="750">
        <f t="shared" si="4062"/>
        <v>0</v>
      </c>
    </row>
    <row r="5699" spans="1:10">
      <c r="A5699" s="1320"/>
      <c r="B5699" s="1321"/>
      <c r="C5699" s="1321"/>
      <c r="D5699" s="1322"/>
      <c r="E5699" s="119" t="str">
        <f t="shared" ref="E5699:G5699" si="4065">E1348</f>
        <v>DOMICILIARIA 9</v>
      </c>
      <c r="F5699" s="637">
        <f t="shared" si="4065"/>
        <v>3.85</v>
      </c>
      <c r="G5699" s="128">
        <f t="shared" si="4065"/>
        <v>0.7</v>
      </c>
      <c r="H5699" s="750">
        <f t="shared" si="4060"/>
        <v>1.6325000000000003</v>
      </c>
      <c r="I5699" s="125"/>
      <c r="J5699" s="750">
        <f t="shared" si="4062"/>
        <v>0</v>
      </c>
    </row>
    <row r="5700" spans="1:10">
      <c r="A5700" s="1320"/>
      <c r="B5700" s="1321"/>
      <c r="C5700" s="1321"/>
      <c r="D5700" s="1322"/>
      <c r="E5700" s="119" t="str">
        <f t="shared" ref="E5700:G5700" si="4066">E1349</f>
        <v>DOMICILIARIA 10</v>
      </c>
      <c r="F5700" s="637">
        <f t="shared" si="4066"/>
        <v>6.79</v>
      </c>
      <c r="G5700" s="128">
        <f t="shared" si="4066"/>
        <v>0.7</v>
      </c>
      <c r="H5700" s="750">
        <f t="shared" si="4060"/>
        <v>1.6325000000000003</v>
      </c>
      <c r="I5700" s="125"/>
      <c r="J5700" s="750">
        <f t="shared" si="4062"/>
        <v>0</v>
      </c>
    </row>
    <row r="5701" spans="1:10">
      <c r="A5701" s="1320"/>
      <c r="B5701" s="1321"/>
      <c r="C5701" s="1321"/>
      <c r="D5701" s="1322"/>
      <c r="E5701" s="119" t="str">
        <f t="shared" ref="E5701:G5701" si="4067">E1350</f>
        <v>P58 A P59</v>
      </c>
      <c r="F5701" s="637">
        <f t="shared" si="4067"/>
        <v>0</v>
      </c>
      <c r="G5701" s="128">
        <f t="shared" si="4067"/>
        <v>0</v>
      </c>
      <c r="H5701" s="750">
        <f t="shared" si="4060"/>
        <v>0</v>
      </c>
      <c r="I5701" s="125"/>
      <c r="J5701" s="750">
        <f t="shared" si="4062"/>
        <v>0</v>
      </c>
    </row>
    <row r="5702" spans="1:10">
      <c r="A5702" s="1320"/>
      <c r="B5702" s="1321"/>
      <c r="C5702" s="1321"/>
      <c r="D5702" s="1322"/>
      <c r="E5702" s="119" t="str">
        <f t="shared" ref="E5702:G5702" si="4068">E1351</f>
        <v>DOMICILIARIA 1</v>
      </c>
      <c r="F5702" s="637">
        <f t="shared" si="4068"/>
        <v>4.46</v>
      </c>
      <c r="G5702" s="128">
        <f t="shared" si="4068"/>
        <v>0.8</v>
      </c>
      <c r="H5702" s="750">
        <f t="shared" si="4060"/>
        <v>1.9</v>
      </c>
      <c r="I5702" s="125"/>
      <c r="J5702" s="750">
        <f t="shared" si="4062"/>
        <v>0</v>
      </c>
    </row>
    <row r="5703" spans="1:10">
      <c r="A5703" s="1320"/>
      <c r="B5703" s="1321"/>
      <c r="C5703" s="1321"/>
      <c r="D5703" s="1322"/>
      <c r="E5703" s="119" t="str">
        <f t="shared" ref="E5703:G5703" si="4069">E1352</f>
        <v>DOMICILIARIA 2</v>
      </c>
      <c r="F5703" s="637">
        <f t="shared" si="4069"/>
        <v>4.79</v>
      </c>
      <c r="G5703" s="128">
        <f t="shared" si="4069"/>
        <v>0.8</v>
      </c>
      <c r="H5703" s="750">
        <f t="shared" si="4060"/>
        <v>1.9</v>
      </c>
      <c r="I5703" s="125"/>
      <c r="J5703" s="750">
        <f t="shared" si="4062"/>
        <v>0</v>
      </c>
    </row>
    <row r="5704" spans="1:10">
      <c r="A5704" s="1320"/>
      <c r="B5704" s="1321"/>
      <c r="C5704" s="1321"/>
      <c r="D5704" s="1322"/>
      <c r="E5704" s="119" t="str">
        <f t="shared" ref="E5704:G5704" si="4070">E1353</f>
        <v>DOMICILIARIA 3</v>
      </c>
      <c r="F5704" s="637">
        <f t="shared" si="4070"/>
        <v>4.9800000000000004</v>
      </c>
      <c r="G5704" s="128">
        <f t="shared" si="4070"/>
        <v>0.8</v>
      </c>
      <c r="H5704" s="750">
        <f t="shared" si="4060"/>
        <v>1.9</v>
      </c>
      <c r="I5704" s="125"/>
      <c r="J5704" s="750">
        <f t="shared" si="4062"/>
        <v>0</v>
      </c>
    </row>
    <row r="5705" spans="1:10">
      <c r="A5705" s="1320"/>
      <c r="B5705" s="1321"/>
      <c r="C5705" s="1321"/>
      <c r="D5705" s="1322"/>
      <c r="E5705" s="119" t="str">
        <f t="shared" ref="E5705:G5705" si="4071">E1354</f>
        <v>DOMICILIARIA 4</v>
      </c>
      <c r="F5705" s="637">
        <f t="shared" si="4071"/>
        <v>4.97</v>
      </c>
      <c r="G5705" s="128">
        <f t="shared" si="4071"/>
        <v>0.8</v>
      </c>
      <c r="H5705" s="750">
        <f t="shared" si="4060"/>
        <v>1.9</v>
      </c>
      <c r="I5705" s="125"/>
      <c r="J5705" s="750">
        <f t="shared" si="4062"/>
        <v>0</v>
      </c>
    </row>
    <row r="5706" spans="1:10">
      <c r="A5706" s="1320"/>
      <c r="B5706" s="1321"/>
      <c r="C5706" s="1321"/>
      <c r="D5706" s="1322"/>
      <c r="E5706" s="119" t="str">
        <f t="shared" ref="E5706:G5706" si="4072">E1355</f>
        <v>DOMICILIARIA 5</v>
      </c>
      <c r="F5706" s="637">
        <f t="shared" si="4072"/>
        <v>5.15</v>
      </c>
      <c r="G5706" s="128">
        <f t="shared" si="4072"/>
        <v>0.8</v>
      </c>
      <c r="H5706" s="750">
        <f t="shared" si="4060"/>
        <v>1.9</v>
      </c>
      <c r="I5706" s="125"/>
      <c r="J5706" s="750">
        <f t="shared" si="4062"/>
        <v>0</v>
      </c>
    </row>
    <row r="5707" spans="1:10">
      <c r="A5707" s="1320"/>
      <c r="B5707" s="1321"/>
      <c r="C5707" s="1321"/>
      <c r="D5707" s="1322"/>
      <c r="E5707" s="119" t="str">
        <f t="shared" ref="E5707:G5707" si="4073">E1356</f>
        <v>P59 A P60</v>
      </c>
      <c r="F5707" s="637">
        <f t="shared" si="4073"/>
        <v>0</v>
      </c>
      <c r="G5707" s="128">
        <f t="shared" si="4073"/>
        <v>0</v>
      </c>
      <c r="H5707" s="750">
        <f t="shared" si="4060"/>
        <v>0</v>
      </c>
      <c r="I5707" s="125"/>
      <c r="J5707" s="750">
        <f t="shared" si="4062"/>
        <v>0</v>
      </c>
    </row>
    <row r="5708" spans="1:10">
      <c r="A5708" s="1320"/>
      <c r="B5708" s="1321"/>
      <c r="C5708" s="1321"/>
      <c r="D5708" s="1322"/>
      <c r="E5708" s="119" t="str">
        <f t="shared" ref="E5708:G5708" si="4074">E1357</f>
        <v>DOMICILIARIA 1</v>
      </c>
      <c r="F5708" s="637">
        <f t="shared" si="4074"/>
        <v>4.22</v>
      </c>
      <c r="G5708" s="128">
        <f t="shared" si="4074"/>
        <v>0.9</v>
      </c>
      <c r="H5708" s="750">
        <f t="shared" si="4060"/>
        <v>1.9500000000000002</v>
      </c>
      <c r="I5708" s="125"/>
      <c r="J5708" s="750">
        <f t="shared" si="4062"/>
        <v>0</v>
      </c>
    </row>
    <row r="5709" spans="1:10">
      <c r="A5709" s="1320"/>
      <c r="B5709" s="1321"/>
      <c r="C5709" s="1321"/>
      <c r="D5709" s="1322"/>
      <c r="E5709" s="119" t="str">
        <f t="shared" ref="E5709:G5709" si="4075">E1358</f>
        <v>DOMICILIARIA 2</v>
      </c>
      <c r="F5709" s="637">
        <f t="shared" si="4075"/>
        <v>3.31</v>
      </c>
      <c r="G5709" s="128">
        <f t="shared" si="4075"/>
        <v>0.9</v>
      </c>
      <c r="H5709" s="750">
        <f t="shared" si="4060"/>
        <v>1.9500000000000002</v>
      </c>
      <c r="I5709" s="125"/>
      <c r="J5709" s="750">
        <f t="shared" si="4062"/>
        <v>0</v>
      </c>
    </row>
    <row r="5710" spans="1:10">
      <c r="A5710" s="1320"/>
      <c r="B5710" s="1321"/>
      <c r="C5710" s="1321"/>
      <c r="D5710" s="1322"/>
      <c r="E5710" s="119" t="str">
        <f t="shared" ref="E5710:G5710" si="4076">E1359</f>
        <v>DOMICILIARIA 3</v>
      </c>
      <c r="F5710" s="637">
        <f t="shared" si="4076"/>
        <v>4.49</v>
      </c>
      <c r="G5710" s="128">
        <f t="shared" si="4076"/>
        <v>0.9</v>
      </c>
      <c r="H5710" s="750">
        <f t="shared" si="4060"/>
        <v>1.9500000000000002</v>
      </c>
      <c r="I5710" s="125"/>
      <c r="J5710" s="750">
        <f t="shared" si="4062"/>
        <v>0</v>
      </c>
    </row>
    <row r="5711" spans="1:10">
      <c r="A5711" s="1320"/>
      <c r="B5711" s="1321"/>
      <c r="C5711" s="1321"/>
      <c r="D5711" s="1322"/>
      <c r="E5711" s="119" t="str">
        <f t="shared" ref="E5711:G5711" si="4077">E1360</f>
        <v>P60 A P61</v>
      </c>
      <c r="F5711" s="637">
        <f t="shared" si="4077"/>
        <v>0</v>
      </c>
      <c r="G5711" s="128">
        <f t="shared" si="4077"/>
        <v>0</v>
      </c>
      <c r="H5711" s="750">
        <f t="shared" si="4060"/>
        <v>0</v>
      </c>
      <c r="I5711" s="125"/>
      <c r="J5711" s="750">
        <f t="shared" si="4062"/>
        <v>0</v>
      </c>
    </row>
    <row r="5712" spans="1:10">
      <c r="A5712" s="1320"/>
      <c r="B5712" s="1321"/>
      <c r="C5712" s="1321"/>
      <c r="D5712" s="1322"/>
      <c r="E5712" s="119" t="str">
        <f t="shared" ref="E5712:G5712" si="4078">E1361</f>
        <v>P12 A P13</v>
      </c>
      <c r="F5712" s="637">
        <f t="shared" si="4078"/>
        <v>0</v>
      </c>
      <c r="G5712" s="128">
        <f t="shared" si="4078"/>
        <v>0</v>
      </c>
      <c r="H5712" s="750">
        <f t="shared" si="4060"/>
        <v>0</v>
      </c>
      <c r="I5712" s="125"/>
      <c r="J5712" s="750">
        <f t="shared" si="4062"/>
        <v>0</v>
      </c>
    </row>
    <row r="5713" spans="1:10">
      <c r="A5713" s="1320"/>
      <c r="B5713" s="1321"/>
      <c r="C5713" s="1321"/>
      <c r="D5713" s="1322"/>
      <c r="E5713" s="119" t="str">
        <f t="shared" ref="E5713:G5713" si="4079">E1362</f>
        <v>DOMICILIARIA 1</v>
      </c>
      <c r="F5713" s="637">
        <f t="shared" si="4079"/>
        <v>7.59</v>
      </c>
      <c r="G5713" s="128">
        <f t="shared" si="4079"/>
        <v>0.7</v>
      </c>
      <c r="H5713" s="750">
        <f t="shared" si="4060"/>
        <v>1.5500000000000003</v>
      </c>
      <c r="I5713" s="125">
        <v>1.3</v>
      </c>
      <c r="J5713" s="750">
        <f t="shared" si="4062"/>
        <v>10.705695000000002</v>
      </c>
    </row>
    <row r="5714" spans="1:10">
      <c r="A5714" s="1320"/>
      <c r="B5714" s="1321"/>
      <c r="C5714" s="1321"/>
      <c r="D5714" s="1322"/>
      <c r="E5714" s="119" t="str">
        <f t="shared" ref="E5714:G5714" si="4080">E1363</f>
        <v>DOMICILIARIA 2</v>
      </c>
      <c r="F5714" s="637">
        <f t="shared" si="4080"/>
        <v>9.11</v>
      </c>
      <c r="G5714" s="128">
        <f t="shared" si="4080"/>
        <v>0.7</v>
      </c>
      <c r="H5714" s="750">
        <f t="shared" si="4060"/>
        <v>1.5500000000000003</v>
      </c>
      <c r="I5714" s="125">
        <v>1.3</v>
      </c>
      <c r="J5714" s="750">
        <f t="shared" si="4062"/>
        <v>12.849655</v>
      </c>
    </row>
    <row r="5715" spans="1:10">
      <c r="A5715" s="1320"/>
      <c r="B5715" s="1321"/>
      <c r="C5715" s="1321"/>
      <c r="D5715" s="1322"/>
      <c r="E5715" s="119" t="str">
        <f t="shared" ref="E5715:G5715" si="4081">E1364</f>
        <v>DOMICILIARIA 3</v>
      </c>
      <c r="F5715" s="637">
        <f t="shared" si="4081"/>
        <v>8.25</v>
      </c>
      <c r="G5715" s="128">
        <f t="shared" si="4081"/>
        <v>0.7</v>
      </c>
      <c r="H5715" s="750">
        <f t="shared" si="4060"/>
        <v>1.5500000000000003</v>
      </c>
      <c r="I5715" s="125">
        <v>1.3</v>
      </c>
      <c r="J5715" s="750">
        <f t="shared" si="4062"/>
        <v>11.636625</v>
      </c>
    </row>
    <row r="5716" spans="1:10">
      <c r="A5716" s="1320"/>
      <c r="B5716" s="1321"/>
      <c r="C5716" s="1321"/>
      <c r="D5716" s="1322"/>
      <c r="E5716" s="119" t="str">
        <f t="shared" ref="E5716:G5716" si="4082">E1365</f>
        <v>DOMICILIARIA 4</v>
      </c>
      <c r="F5716" s="637">
        <f t="shared" si="4082"/>
        <v>6.68</v>
      </c>
      <c r="G5716" s="128">
        <f t="shared" si="4082"/>
        <v>0.7</v>
      </c>
      <c r="H5716" s="750">
        <f t="shared" si="4060"/>
        <v>1.5500000000000003</v>
      </c>
      <c r="I5716" s="125">
        <v>1.3</v>
      </c>
      <c r="J5716" s="750">
        <f t="shared" si="4062"/>
        <v>9.4221400000000006</v>
      </c>
    </row>
    <row r="5717" spans="1:10">
      <c r="A5717" s="1320"/>
      <c r="B5717" s="1321"/>
      <c r="C5717" s="1321"/>
      <c r="D5717" s="1322"/>
      <c r="E5717" s="119" t="str">
        <f t="shared" ref="E5717:G5717" si="4083">E1366</f>
        <v>DOMICILIARIA 5</v>
      </c>
      <c r="F5717" s="637">
        <f t="shared" si="4083"/>
        <v>7.29</v>
      </c>
      <c r="G5717" s="128">
        <f t="shared" si="4083"/>
        <v>0.7</v>
      </c>
      <c r="H5717" s="750">
        <f t="shared" si="4060"/>
        <v>1.5500000000000003</v>
      </c>
      <c r="I5717" s="125">
        <v>1.3</v>
      </c>
      <c r="J5717" s="750">
        <f t="shared" si="4062"/>
        <v>10.282545000000001</v>
      </c>
    </row>
    <row r="5718" spans="1:10">
      <c r="A5718" s="1320"/>
      <c r="B5718" s="1321"/>
      <c r="C5718" s="1321"/>
      <c r="D5718" s="1322"/>
      <c r="E5718" s="119" t="str">
        <f t="shared" ref="E5718:G5718" si="4084">E1367</f>
        <v>DOMICILIARIA 6</v>
      </c>
      <c r="F5718" s="637">
        <f t="shared" si="4084"/>
        <v>6.64</v>
      </c>
      <c r="G5718" s="128">
        <f t="shared" si="4084"/>
        <v>0.7</v>
      </c>
      <c r="H5718" s="750">
        <f t="shared" si="4060"/>
        <v>1.5500000000000003</v>
      </c>
      <c r="I5718" s="125">
        <v>1.3</v>
      </c>
      <c r="J5718" s="750">
        <f t="shared" si="4062"/>
        <v>9.3657200000000014</v>
      </c>
    </row>
    <row r="5719" spans="1:10">
      <c r="A5719" s="1320"/>
      <c r="B5719" s="1321"/>
      <c r="C5719" s="1321"/>
      <c r="D5719" s="1322"/>
      <c r="E5719" s="119" t="str">
        <f t="shared" ref="E5719:G5719" si="4085">E1368</f>
        <v>DOMICILIARIA 7</v>
      </c>
      <c r="F5719" s="637">
        <f t="shared" si="4085"/>
        <v>7.24</v>
      </c>
      <c r="G5719" s="128">
        <f t="shared" si="4085"/>
        <v>0.7</v>
      </c>
      <c r="H5719" s="750">
        <f t="shared" si="4060"/>
        <v>1.5500000000000003</v>
      </c>
      <c r="I5719" s="125">
        <v>1.3</v>
      </c>
      <c r="J5719" s="750">
        <f t="shared" si="4062"/>
        <v>10.212020000000001</v>
      </c>
    </row>
    <row r="5720" spans="1:10">
      <c r="A5720" s="1320"/>
      <c r="B5720" s="1321"/>
      <c r="C5720" s="1321"/>
      <c r="D5720" s="1322"/>
      <c r="E5720" s="119" t="str">
        <f t="shared" ref="E5720:G5720" si="4086">E1369</f>
        <v>DOMICILIARIA 8</v>
      </c>
      <c r="F5720" s="637">
        <f t="shared" si="4086"/>
        <v>7.28</v>
      </c>
      <c r="G5720" s="128">
        <f t="shared" si="4086"/>
        <v>0.7</v>
      </c>
      <c r="H5720" s="750">
        <f t="shared" si="4060"/>
        <v>1.5500000000000003</v>
      </c>
      <c r="I5720" s="125">
        <v>1.3</v>
      </c>
      <c r="J5720" s="750">
        <f t="shared" si="4062"/>
        <v>10.268440000000002</v>
      </c>
    </row>
    <row r="5721" spans="1:10">
      <c r="A5721" s="1320"/>
      <c r="B5721" s="1321"/>
      <c r="C5721" s="1321"/>
      <c r="D5721" s="1322"/>
      <c r="E5721" s="119" t="str">
        <f t="shared" ref="E5721:G5721" si="4087">E1370</f>
        <v>DOMICILIARIA 9</v>
      </c>
      <c r="F5721" s="637">
        <f t="shared" si="4087"/>
        <v>7.21</v>
      </c>
      <c r="G5721" s="128">
        <f t="shared" si="4087"/>
        <v>0.7</v>
      </c>
      <c r="H5721" s="750">
        <f t="shared" si="4060"/>
        <v>1.5500000000000003</v>
      </c>
      <c r="I5721" s="125">
        <v>1.3</v>
      </c>
      <c r="J5721" s="750">
        <f t="shared" si="4062"/>
        <v>10.169705</v>
      </c>
    </row>
    <row r="5722" spans="1:10">
      <c r="A5722" s="1320"/>
      <c r="B5722" s="1321"/>
      <c r="C5722" s="1321"/>
      <c r="D5722" s="1322"/>
      <c r="E5722" s="119" t="str">
        <f t="shared" ref="E5722:G5722" si="4088">E1371</f>
        <v>DOMICILIARIA 10</v>
      </c>
      <c r="F5722" s="637">
        <f t="shared" si="4088"/>
        <v>7</v>
      </c>
      <c r="G5722" s="128">
        <f t="shared" si="4088"/>
        <v>0.7</v>
      </c>
      <c r="H5722" s="750">
        <f t="shared" si="4060"/>
        <v>1.5500000000000003</v>
      </c>
      <c r="I5722" s="125">
        <v>1.3</v>
      </c>
      <c r="J5722" s="750">
        <f t="shared" si="4062"/>
        <v>9.8735000000000017</v>
      </c>
    </row>
    <row r="5723" spans="1:10">
      <c r="A5723" s="1320"/>
      <c r="B5723" s="1321"/>
      <c r="C5723" s="1321"/>
      <c r="D5723" s="1322"/>
      <c r="E5723" s="119" t="str">
        <f t="shared" ref="E5723:G5723" si="4089">E1372</f>
        <v>DOMICILIARIA 11</v>
      </c>
      <c r="F5723" s="637">
        <f t="shared" si="4089"/>
        <v>5.92</v>
      </c>
      <c r="G5723" s="128">
        <f t="shared" si="4089"/>
        <v>0.7</v>
      </c>
      <c r="H5723" s="750">
        <f t="shared" si="4060"/>
        <v>1.5500000000000003</v>
      </c>
      <c r="I5723" s="125">
        <v>1.3</v>
      </c>
      <c r="J5723" s="750">
        <f t="shared" si="4062"/>
        <v>8.3501600000000025</v>
      </c>
    </row>
    <row r="5724" spans="1:10" ht="13.5" customHeight="1">
      <c r="A5724" s="1320"/>
      <c r="B5724" s="1321"/>
      <c r="C5724" s="1321"/>
      <c r="D5724" s="1322"/>
      <c r="E5724" s="119" t="str">
        <f t="shared" ref="E5724:G5724" si="4090">E1373</f>
        <v>DOMICILIARIA 12</v>
      </c>
      <c r="F5724" s="637">
        <f t="shared" si="4090"/>
        <v>7.85</v>
      </c>
      <c r="G5724" s="128">
        <f t="shared" si="4090"/>
        <v>0.7</v>
      </c>
      <c r="H5724" s="750">
        <f t="shared" si="4060"/>
        <v>1.5500000000000003</v>
      </c>
      <c r="I5724" s="125">
        <v>1.3</v>
      </c>
      <c r="J5724" s="750">
        <f t="shared" si="4062"/>
        <v>11.072425000000001</v>
      </c>
    </row>
    <row r="5725" spans="1:10" ht="13.5" customHeight="1">
      <c r="A5725" s="1320"/>
      <c r="B5725" s="1321"/>
      <c r="C5725" s="1321"/>
      <c r="D5725" s="1322"/>
      <c r="E5725" s="119" t="str">
        <f t="shared" ref="E5725:G5725" si="4091">E1374</f>
        <v>DOMICILIARIA 13</v>
      </c>
      <c r="F5725" s="637">
        <f t="shared" si="4091"/>
        <v>7.6</v>
      </c>
      <c r="G5725" s="128">
        <f t="shared" si="4091"/>
        <v>0.7</v>
      </c>
      <c r="H5725" s="750">
        <f t="shared" si="4060"/>
        <v>1.5500000000000003</v>
      </c>
      <c r="I5725" s="125">
        <v>1.3</v>
      </c>
      <c r="J5725" s="750">
        <f t="shared" si="4062"/>
        <v>10.719800000000001</v>
      </c>
    </row>
    <row r="5726" spans="1:10" ht="13.5" customHeight="1">
      <c r="A5726" s="1320"/>
      <c r="B5726" s="1321"/>
      <c r="C5726" s="1321"/>
      <c r="D5726" s="1322"/>
      <c r="E5726" s="119" t="str">
        <f t="shared" ref="E5726:G5726" si="4092">E1375</f>
        <v>P13 A P14</v>
      </c>
      <c r="F5726" s="637">
        <f t="shared" si="4092"/>
        <v>0</v>
      </c>
      <c r="G5726" s="128">
        <f t="shared" si="4092"/>
        <v>0</v>
      </c>
      <c r="H5726" s="750">
        <f t="shared" si="4060"/>
        <v>0</v>
      </c>
      <c r="I5726" s="125">
        <v>1.3</v>
      </c>
      <c r="J5726" s="750">
        <f t="shared" si="4062"/>
        <v>0</v>
      </c>
    </row>
    <row r="5727" spans="1:10" ht="13.5" customHeight="1">
      <c r="A5727" s="1320"/>
      <c r="B5727" s="1321"/>
      <c r="C5727" s="1321"/>
      <c r="D5727" s="1322"/>
      <c r="E5727" s="119" t="str">
        <f t="shared" ref="E5727:G5727" si="4093">E1376</f>
        <v>DOMICILIARIA 1</v>
      </c>
      <c r="F5727" s="637">
        <f t="shared" si="4093"/>
        <v>4.9000000000000004</v>
      </c>
      <c r="G5727" s="128">
        <f t="shared" si="4093"/>
        <v>0.7</v>
      </c>
      <c r="H5727" s="750">
        <f t="shared" si="4060"/>
        <v>1.6</v>
      </c>
      <c r="I5727" s="125">
        <v>1.3</v>
      </c>
      <c r="J5727" s="750">
        <f t="shared" si="4062"/>
        <v>7.1344000000000012</v>
      </c>
    </row>
    <row r="5728" spans="1:10">
      <c r="A5728" s="1320"/>
      <c r="B5728" s="1321"/>
      <c r="C5728" s="1321"/>
      <c r="D5728" s="1322"/>
      <c r="E5728" s="119" t="str">
        <f t="shared" ref="E5728:G5728" si="4094">E1377</f>
        <v>DOMICILIARIA 2</v>
      </c>
      <c r="F5728" s="637">
        <f t="shared" si="4094"/>
        <v>6.31</v>
      </c>
      <c r="G5728" s="128">
        <f t="shared" si="4094"/>
        <v>0.7</v>
      </c>
      <c r="H5728" s="750">
        <f t="shared" si="4060"/>
        <v>1.6</v>
      </c>
      <c r="I5728" s="125">
        <v>1.3</v>
      </c>
      <c r="J5728" s="750">
        <f t="shared" si="4062"/>
        <v>9.18736</v>
      </c>
    </row>
    <row r="5729" spans="1:10">
      <c r="A5729" s="1320"/>
      <c r="B5729" s="1321"/>
      <c r="C5729" s="1321"/>
      <c r="D5729" s="1322"/>
      <c r="E5729" s="119" t="str">
        <f t="shared" ref="E5729:G5729" si="4095">E1378</f>
        <v>DOMICILIARIA 3</v>
      </c>
      <c r="F5729" s="637">
        <f t="shared" si="4095"/>
        <v>6.34</v>
      </c>
      <c r="G5729" s="128">
        <f t="shared" si="4095"/>
        <v>0.7</v>
      </c>
      <c r="H5729" s="750">
        <f t="shared" si="4060"/>
        <v>1.6</v>
      </c>
      <c r="I5729" s="125">
        <v>1.3</v>
      </c>
      <c r="J5729" s="750">
        <f t="shared" si="4062"/>
        <v>9.2310400000000001</v>
      </c>
    </row>
    <row r="5730" spans="1:10">
      <c r="A5730" s="1320"/>
      <c r="B5730" s="1321"/>
      <c r="C5730" s="1321"/>
      <c r="D5730" s="1322"/>
      <c r="E5730" s="119" t="str">
        <f t="shared" ref="E5730:G5730" si="4096">E1379</f>
        <v>DOMICILIARIA 4</v>
      </c>
      <c r="F5730" s="637">
        <f t="shared" si="4096"/>
        <v>6.48</v>
      </c>
      <c r="G5730" s="128">
        <f t="shared" si="4096"/>
        <v>0.7</v>
      </c>
      <c r="H5730" s="750">
        <f t="shared" si="4060"/>
        <v>1.6</v>
      </c>
      <c r="I5730" s="125">
        <v>1.3</v>
      </c>
      <c r="J5730" s="750">
        <f t="shared" si="4062"/>
        <v>9.4348799999999997</v>
      </c>
    </row>
    <row r="5731" spans="1:10">
      <c r="A5731" s="1320"/>
      <c r="B5731" s="1321"/>
      <c r="C5731" s="1321"/>
      <c r="D5731" s="1322"/>
      <c r="E5731" s="119" t="str">
        <f t="shared" ref="E5731:G5731" si="4097">E1380</f>
        <v>DOMICILIARIA 5</v>
      </c>
      <c r="F5731" s="637">
        <f t="shared" si="4097"/>
        <v>6.2</v>
      </c>
      <c r="G5731" s="128">
        <f t="shared" si="4097"/>
        <v>0.7</v>
      </c>
      <c r="H5731" s="750">
        <f t="shared" si="4060"/>
        <v>1.6</v>
      </c>
      <c r="I5731" s="125">
        <v>1.3</v>
      </c>
      <c r="J5731" s="750">
        <f t="shared" si="4062"/>
        <v>9.0272000000000006</v>
      </c>
    </row>
    <row r="5732" spans="1:10">
      <c r="A5732" s="1320"/>
      <c r="B5732" s="1321"/>
      <c r="C5732" s="1321"/>
      <c r="D5732" s="1322"/>
      <c r="E5732" s="119" t="str">
        <f t="shared" ref="E5732:G5732" si="4098">E1381</f>
        <v>DOMICILIARIA 6</v>
      </c>
      <c r="F5732" s="637">
        <f t="shared" si="4098"/>
        <v>6.28</v>
      </c>
      <c r="G5732" s="128">
        <f t="shared" si="4098"/>
        <v>0.7</v>
      </c>
      <c r="H5732" s="750">
        <f t="shared" si="4060"/>
        <v>1.6</v>
      </c>
      <c r="I5732" s="125">
        <v>1.3</v>
      </c>
      <c r="J5732" s="750">
        <f t="shared" si="4062"/>
        <v>9.1436799999999998</v>
      </c>
    </row>
    <row r="5733" spans="1:10">
      <c r="A5733" s="1320"/>
      <c r="B5733" s="1321"/>
      <c r="C5733" s="1321"/>
      <c r="D5733" s="1322"/>
      <c r="E5733" s="119" t="str">
        <f t="shared" ref="E5733:G5733" si="4099">E1382</f>
        <v>DOMICILIARIA 7</v>
      </c>
      <c r="F5733" s="637">
        <f t="shared" si="4099"/>
        <v>5.6</v>
      </c>
      <c r="G5733" s="128">
        <f t="shared" si="4099"/>
        <v>0.7</v>
      </c>
      <c r="H5733" s="750">
        <f t="shared" si="4060"/>
        <v>1.6</v>
      </c>
      <c r="I5733" s="125">
        <v>1.3</v>
      </c>
      <c r="J5733" s="750">
        <f t="shared" si="4062"/>
        <v>8.1535999999999991</v>
      </c>
    </row>
    <row r="5734" spans="1:10">
      <c r="A5734" s="1320"/>
      <c r="B5734" s="1321"/>
      <c r="C5734" s="1321"/>
      <c r="D5734" s="1322"/>
      <c r="E5734" s="119" t="str">
        <f t="shared" ref="E5734:G5734" si="4100">E1383</f>
        <v>DOMICILIARIA 8</v>
      </c>
      <c r="F5734" s="637">
        <f t="shared" si="4100"/>
        <v>5.64</v>
      </c>
      <c r="G5734" s="128">
        <f t="shared" si="4100"/>
        <v>0.7</v>
      </c>
      <c r="H5734" s="750">
        <f t="shared" si="4060"/>
        <v>1.6</v>
      </c>
      <c r="I5734" s="125">
        <v>1.3</v>
      </c>
      <c r="J5734" s="750">
        <f t="shared" si="4062"/>
        <v>8.2118400000000005</v>
      </c>
    </row>
    <row r="5735" spans="1:10">
      <c r="A5735" s="1320"/>
      <c r="B5735" s="1321"/>
      <c r="C5735" s="1321"/>
      <c r="D5735" s="1322"/>
      <c r="E5735" s="119" t="str">
        <f t="shared" ref="E5735:G5735" si="4101">E1384</f>
        <v>DOMICILIARIA 9</v>
      </c>
      <c r="F5735" s="637">
        <f t="shared" si="4101"/>
        <v>5.43</v>
      </c>
      <c r="G5735" s="128">
        <f t="shared" si="4101"/>
        <v>0.7</v>
      </c>
      <c r="H5735" s="750">
        <f t="shared" si="4060"/>
        <v>1.6</v>
      </c>
      <c r="I5735" s="125">
        <v>1.3</v>
      </c>
      <c r="J5735" s="750">
        <f t="shared" si="4062"/>
        <v>7.9060800000000002</v>
      </c>
    </row>
    <row r="5736" spans="1:10">
      <c r="A5736" s="1320"/>
      <c r="B5736" s="1321"/>
      <c r="C5736" s="1321"/>
      <c r="D5736" s="1322"/>
      <c r="E5736" s="119" t="str">
        <f t="shared" ref="E5736:G5736" si="4102">E1385</f>
        <v>DOMICILIARIA 10</v>
      </c>
      <c r="F5736" s="637">
        <f t="shared" si="4102"/>
        <v>6.12</v>
      </c>
      <c r="G5736" s="128">
        <f t="shared" si="4102"/>
        <v>0.7</v>
      </c>
      <c r="H5736" s="750">
        <f t="shared" si="4060"/>
        <v>1.6</v>
      </c>
      <c r="I5736" s="125">
        <v>1.3</v>
      </c>
      <c r="J5736" s="750">
        <f t="shared" si="4062"/>
        <v>8.9107199999999995</v>
      </c>
    </row>
    <row r="5737" spans="1:10">
      <c r="A5737" s="1320"/>
      <c r="B5737" s="1321"/>
      <c r="C5737" s="1321"/>
      <c r="D5737" s="1322"/>
      <c r="E5737" s="119" t="str">
        <f t="shared" ref="E5737:G5737" si="4103">E1386</f>
        <v>P14 A P15</v>
      </c>
      <c r="F5737" s="637">
        <f t="shared" si="4103"/>
        <v>0</v>
      </c>
      <c r="G5737" s="128">
        <f t="shared" si="4103"/>
        <v>0</v>
      </c>
      <c r="H5737" s="750">
        <f t="shared" si="4060"/>
        <v>0</v>
      </c>
      <c r="I5737" s="125">
        <v>1.3</v>
      </c>
      <c r="J5737" s="750">
        <f t="shared" si="4062"/>
        <v>0</v>
      </c>
    </row>
    <row r="5738" spans="1:10">
      <c r="A5738" s="1320"/>
      <c r="B5738" s="1321"/>
      <c r="C5738" s="1321"/>
      <c r="D5738" s="1322"/>
      <c r="E5738" s="119" t="str">
        <f t="shared" ref="E5738:G5738" si="4104">E1387</f>
        <v>DOMICILIARIA 1</v>
      </c>
      <c r="F5738" s="637">
        <f t="shared" si="4104"/>
        <v>6.24</v>
      </c>
      <c r="G5738" s="128">
        <f t="shared" si="4104"/>
        <v>0.7</v>
      </c>
      <c r="H5738" s="750">
        <f t="shared" si="4060"/>
        <v>1.6523999999999999</v>
      </c>
      <c r="I5738" s="125">
        <v>1.3</v>
      </c>
      <c r="J5738" s="750">
        <f t="shared" si="4062"/>
        <v>9.3829881599999982</v>
      </c>
    </row>
    <row r="5739" spans="1:10">
      <c r="A5739" s="1320"/>
      <c r="B5739" s="1321"/>
      <c r="C5739" s="1321"/>
      <c r="D5739" s="1322"/>
      <c r="E5739" s="119" t="str">
        <f t="shared" ref="E5739:G5739" si="4105">E1388</f>
        <v>DOMICILIARIA 2</v>
      </c>
      <c r="F5739" s="637">
        <f t="shared" si="4105"/>
        <v>6.24</v>
      </c>
      <c r="G5739" s="128">
        <f t="shared" si="4105"/>
        <v>0.7</v>
      </c>
      <c r="H5739" s="750">
        <f t="shared" si="4060"/>
        <v>1.6523999999999999</v>
      </c>
      <c r="I5739" s="125">
        <v>1.3</v>
      </c>
      <c r="J5739" s="750">
        <f t="shared" si="4062"/>
        <v>9.3829881599999982</v>
      </c>
    </row>
    <row r="5740" spans="1:10">
      <c r="A5740" s="1320"/>
      <c r="B5740" s="1321"/>
      <c r="C5740" s="1321"/>
      <c r="D5740" s="1322"/>
      <c r="E5740" s="119" t="str">
        <f t="shared" ref="E5740:G5740" si="4106">E1389</f>
        <v>DOMICILIARIA 3</v>
      </c>
      <c r="F5740" s="637">
        <f t="shared" si="4106"/>
        <v>5.95</v>
      </c>
      <c r="G5740" s="128">
        <f t="shared" si="4106"/>
        <v>0.7</v>
      </c>
      <c r="H5740" s="750">
        <f t="shared" si="4060"/>
        <v>1.6523999999999999</v>
      </c>
      <c r="I5740" s="125">
        <v>1.3</v>
      </c>
      <c r="J5740" s="750">
        <f t="shared" si="4062"/>
        <v>8.9469197999999999</v>
      </c>
    </row>
    <row r="5741" spans="1:10">
      <c r="A5741" s="1320"/>
      <c r="B5741" s="1321"/>
      <c r="C5741" s="1321"/>
      <c r="D5741" s="1322"/>
      <c r="E5741" s="119" t="str">
        <f t="shared" ref="E5741:G5741" si="4107">E1390</f>
        <v>DOMICILIARIA 4</v>
      </c>
      <c r="F5741" s="637">
        <f t="shared" si="4107"/>
        <v>6.04</v>
      </c>
      <c r="G5741" s="128">
        <f t="shared" si="4107"/>
        <v>0.7</v>
      </c>
      <c r="H5741" s="750">
        <f t="shared" si="4060"/>
        <v>1.6523999999999999</v>
      </c>
      <c r="I5741" s="125">
        <v>1.3</v>
      </c>
      <c r="J5741" s="750">
        <f t="shared" si="4062"/>
        <v>9.082251359999999</v>
      </c>
    </row>
    <row r="5742" spans="1:10">
      <c r="A5742" s="1320"/>
      <c r="B5742" s="1321"/>
      <c r="C5742" s="1321"/>
      <c r="D5742" s="1322"/>
      <c r="E5742" s="119" t="str">
        <f t="shared" ref="E5742:G5742" si="4108">E1391</f>
        <v>DOMICILIARIA 5</v>
      </c>
      <c r="F5742" s="637">
        <f t="shared" si="4108"/>
        <v>6.13</v>
      </c>
      <c r="G5742" s="128">
        <f t="shared" si="4108"/>
        <v>0.7</v>
      </c>
      <c r="H5742" s="750">
        <f t="shared" si="4060"/>
        <v>1.6523999999999999</v>
      </c>
      <c r="I5742" s="125">
        <v>1.3</v>
      </c>
      <c r="J5742" s="750">
        <f t="shared" si="4062"/>
        <v>9.2175829199999981</v>
      </c>
    </row>
    <row r="5743" spans="1:10">
      <c r="A5743" s="1320"/>
      <c r="B5743" s="1321"/>
      <c r="C5743" s="1321"/>
      <c r="D5743" s="1322"/>
      <c r="E5743" s="119" t="str">
        <f t="shared" ref="E5743:G5743" si="4109">E1392</f>
        <v>DOMICILIARIA 6</v>
      </c>
      <c r="F5743" s="637">
        <f t="shared" si="4109"/>
        <v>5.51</v>
      </c>
      <c r="G5743" s="128">
        <f t="shared" si="4109"/>
        <v>0.7</v>
      </c>
      <c r="H5743" s="750">
        <f t="shared" si="4060"/>
        <v>1.6523999999999999</v>
      </c>
      <c r="I5743" s="125">
        <v>1.3</v>
      </c>
      <c r="J5743" s="750">
        <f t="shared" si="4062"/>
        <v>8.2852988399999994</v>
      </c>
    </row>
    <row r="5744" spans="1:10">
      <c r="A5744" s="1320"/>
      <c r="B5744" s="1321"/>
      <c r="C5744" s="1321"/>
      <c r="D5744" s="1322"/>
      <c r="E5744" s="119" t="str">
        <f t="shared" ref="E5744:G5744" si="4110">E1393</f>
        <v>DOMICILIARIA 7</v>
      </c>
      <c r="F5744" s="637">
        <f t="shared" si="4110"/>
        <v>5.97</v>
      </c>
      <c r="G5744" s="128">
        <f t="shared" si="4110"/>
        <v>0.7</v>
      </c>
      <c r="H5744" s="750">
        <f t="shared" si="4060"/>
        <v>1.6523999999999999</v>
      </c>
      <c r="I5744" s="125">
        <v>1.3</v>
      </c>
      <c r="J5744" s="750">
        <f t="shared" si="4062"/>
        <v>8.9769934799999973</v>
      </c>
    </row>
    <row r="5745" spans="1:10">
      <c r="A5745" s="1320"/>
      <c r="B5745" s="1321"/>
      <c r="C5745" s="1321"/>
      <c r="D5745" s="1322"/>
      <c r="E5745" s="119" t="str">
        <f t="shared" ref="E5745:G5745" si="4111">E1394</f>
        <v>DOMICILIARIA 8</v>
      </c>
      <c r="F5745" s="637">
        <f t="shared" si="4111"/>
        <v>5.52</v>
      </c>
      <c r="G5745" s="128">
        <f t="shared" si="4111"/>
        <v>0.7</v>
      </c>
      <c r="H5745" s="750">
        <f t="shared" si="4060"/>
        <v>1.6523999999999999</v>
      </c>
      <c r="I5745" s="125">
        <v>1.3</v>
      </c>
      <c r="J5745" s="750">
        <f t="shared" si="4062"/>
        <v>8.3003356799999981</v>
      </c>
    </row>
    <row r="5746" spans="1:10">
      <c r="A5746" s="1320"/>
      <c r="B5746" s="1321"/>
      <c r="C5746" s="1321"/>
      <c r="D5746" s="1322"/>
      <c r="E5746" s="119" t="str">
        <f t="shared" ref="E5746:G5746" si="4112">E1395</f>
        <v>DOMICILIARIA 9</v>
      </c>
      <c r="F5746" s="637">
        <f t="shared" si="4112"/>
        <v>5.62</v>
      </c>
      <c r="G5746" s="128">
        <f t="shared" si="4112"/>
        <v>0.7</v>
      </c>
      <c r="H5746" s="750">
        <f t="shared" si="4060"/>
        <v>1.6523999999999999</v>
      </c>
      <c r="I5746" s="125">
        <v>1.3</v>
      </c>
      <c r="J5746" s="750">
        <f t="shared" si="4062"/>
        <v>8.4507040799999995</v>
      </c>
    </row>
    <row r="5747" spans="1:10">
      <c r="A5747" s="1320"/>
      <c r="B5747" s="1321"/>
      <c r="C5747" s="1321"/>
      <c r="D5747" s="1322"/>
      <c r="E5747" s="119" t="str">
        <f t="shared" ref="E5747:G5747" si="4113">E1396</f>
        <v>DOMICILIARIA 10</v>
      </c>
      <c r="F5747" s="637">
        <f t="shared" si="4113"/>
        <v>5.08</v>
      </c>
      <c r="G5747" s="128">
        <f t="shared" si="4113"/>
        <v>0.7</v>
      </c>
      <c r="H5747" s="750">
        <f t="shared" si="4060"/>
        <v>1.6523999999999999</v>
      </c>
      <c r="I5747" s="125">
        <v>1.3</v>
      </c>
      <c r="J5747" s="750">
        <f t="shared" si="4062"/>
        <v>7.6387147199999985</v>
      </c>
    </row>
    <row r="5748" spans="1:10">
      <c r="A5748" s="1320"/>
      <c r="B5748" s="1321"/>
      <c r="C5748" s="1321"/>
      <c r="D5748" s="1322"/>
      <c r="E5748" s="119" t="str">
        <f t="shared" ref="E5748:G5748" si="4114">E1397</f>
        <v>DOMICILIARIA 11</v>
      </c>
      <c r="F5748" s="637">
        <f t="shared" si="4114"/>
        <v>5.96</v>
      </c>
      <c r="G5748" s="128">
        <f t="shared" si="4114"/>
        <v>0.7</v>
      </c>
      <c r="H5748" s="750">
        <f t="shared" si="4060"/>
        <v>1.6523999999999999</v>
      </c>
      <c r="I5748" s="125">
        <v>1.3</v>
      </c>
      <c r="J5748" s="750">
        <f t="shared" si="4062"/>
        <v>8.9619566399999986</v>
      </c>
    </row>
    <row r="5749" spans="1:10">
      <c r="A5749" s="1320"/>
      <c r="B5749" s="1321"/>
      <c r="C5749" s="1321"/>
      <c r="D5749" s="1322"/>
      <c r="E5749" s="119" t="str">
        <f t="shared" ref="E5749:G5749" si="4115">E1398</f>
        <v>DOMICILIARIA 12</v>
      </c>
      <c r="F5749" s="637">
        <f t="shared" si="4115"/>
        <v>5.82</v>
      </c>
      <c r="G5749" s="128">
        <f t="shared" si="4115"/>
        <v>0.7</v>
      </c>
      <c r="H5749" s="750">
        <f t="shared" si="4060"/>
        <v>1.6523999999999999</v>
      </c>
      <c r="I5749" s="125">
        <v>1.3</v>
      </c>
      <c r="J5749" s="750">
        <f t="shared" si="4062"/>
        <v>8.7514408799999988</v>
      </c>
    </row>
    <row r="5750" spans="1:10">
      <c r="A5750" s="1320"/>
      <c r="B5750" s="1321"/>
      <c r="C5750" s="1321"/>
      <c r="D5750" s="1322"/>
      <c r="E5750" s="119" t="str">
        <f t="shared" ref="E5750:G5750" si="4116">E1399</f>
        <v>DOMICILIARIA 13</v>
      </c>
      <c r="F5750" s="637">
        <f t="shared" si="4116"/>
        <v>7.13</v>
      </c>
      <c r="G5750" s="128">
        <f t="shared" si="4116"/>
        <v>0.7</v>
      </c>
      <c r="H5750" s="750">
        <f t="shared" si="4060"/>
        <v>1.6523999999999999</v>
      </c>
      <c r="I5750" s="125">
        <v>1.3</v>
      </c>
      <c r="J5750" s="750">
        <f t="shared" si="4062"/>
        <v>10.72126692</v>
      </c>
    </row>
    <row r="5751" spans="1:10">
      <c r="A5751" s="1320"/>
      <c r="B5751" s="1321"/>
      <c r="C5751" s="1321"/>
      <c r="D5751" s="1322"/>
      <c r="E5751" s="119" t="str">
        <f t="shared" ref="E5751:G5751" si="4117">E1400</f>
        <v>DOMICILIARIA 14</v>
      </c>
      <c r="F5751" s="637">
        <f t="shared" si="4117"/>
        <v>5.54</v>
      </c>
      <c r="G5751" s="128">
        <f t="shared" si="4117"/>
        <v>0.7</v>
      </c>
      <c r="H5751" s="750">
        <f t="shared" si="4060"/>
        <v>1.6523999999999999</v>
      </c>
      <c r="I5751" s="125">
        <v>1.3</v>
      </c>
      <c r="J5751" s="750">
        <f t="shared" si="4062"/>
        <v>8.3304093599999991</v>
      </c>
    </row>
    <row r="5752" spans="1:10">
      <c r="A5752" s="1320"/>
      <c r="B5752" s="1321"/>
      <c r="C5752" s="1321"/>
      <c r="D5752" s="1322"/>
      <c r="E5752" s="119" t="str">
        <f t="shared" ref="E5752:G5752" si="4118">E1401</f>
        <v>DOMICILIARIA 15</v>
      </c>
      <c r="F5752" s="637">
        <f t="shared" si="4118"/>
        <v>6.48</v>
      </c>
      <c r="G5752" s="128">
        <f t="shared" si="4118"/>
        <v>0.7</v>
      </c>
      <c r="H5752" s="750">
        <f t="shared" si="4060"/>
        <v>1.6523999999999999</v>
      </c>
      <c r="I5752" s="125">
        <v>1.3</v>
      </c>
      <c r="J5752" s="750">
        <f t="shared" si="4062"/>
        <v>9.7438723199999977</v>
      </c>
    </row>
    <row r="5753" spans="1:10">
      <c r="A5753" s="1320"/>
      <c r="B5753" s="1321"/>
      <c r="C5753" s="1321"/>
      <c r="D5753" s="1322"/>
      <c r="E5753" s="119" t="str">
        <f t="shared" ref="E5753:G5753" si="4119">E1402</f>
        <v>DOMICILIARIA 16</v>
      </c>
      <c r="F5753" s="637">
        <f t="shared" si="4119"/>
        <v>6.44</v>
      </c>
      <c r="G5753" s="128">
        <f t="shared" si="4119"/>
        <v>0.7</v>
      </c>
      <c r="H5753" s="750">
        <f t="shared" si="4060"/>
        <v>1.6523999999999999</v>
      </c>
      <c r="I5753" s="125">
        <v>1.3</v>
      </c>
      <c r="J5753" s="750">
        <f t="shared" si="4062"/>
        <v>9.6837249599999993</v>
      </c>
    </row>
    <row r="5754" spans="1:10">
      <c r="A5754" s="1320"/>
      <c r="B5754" s="1321"/>
      <c r="C5754" s="1321"/>
      <c r="D5754" s="1322"/>
      <c r="E5754" s="119" t="str">
        <f t="shared" ref="E5754:G5754" si="4120">E1403</f>
        <v>DOMICILIARIA 17</v>
      </c>
      <c r="F5754" s="637">
        <f t="shared" si="4120"/>
        <v>5.12</v>
      </c>
      <c r="G5754" s="128">
        <f t="shared" si="4120"/>
        <v>0.7</v>
      </c>
      <c r="H5754" s="750">
        <f t="shared" si="4060"/>
        <v>1.6523999999999999</v>
      </c>
      <c r="I5754" s="125">
        <v>1.3</v>
      </c>
      <c r="J5754" s="750">
        <f t="shared" si="4062"/>
        <v>7.6988620799999996</v>
      </c>
    </row>
    <row r="5755" spans="1:10">
      <c r="A5755" s="1320"/>
      <c r="B5755" s="1321"/>
      <c r="C5755" s="1321"/>
      <c r="D5755" s="1322"/>
      <c r="E5755" s="119" t="str">
        <f t="shared" ref="E5755:G5755" si="4121">E1404</f>
        <v>DOMICILIARIA 18</v>
      </c>
      <c r="F5755" s="637">
        <f t="shared" si="4121"/>
        <v>6.71</v>
      </c>
      <c r="G5755" s="128">
        <f t="shared" si="4121"/>
        <v>0.7</v>
      </c>
      <c r="H5755" s="750">
        <f t="shared" si="4060"/>
        <v>1.6523999999999999</v>
      </c>
      <c r="I5755" s="125">
        <v>1.3</v>
      </c>
      <c r="J5755" s="750">
        <f t="shared" si="4062"/>
        <v>10.08971964</v>
      </c>
    </row>
    <row r="5756" spans="1:10">
      <c r="A5756" s="1320"/>
      <c r="B5756" s="1321"/>
      <c r="C5756" s="1321"/>
      <c r="D5756" s="1322"/>
      <c r="E5756" s="119" t="str">
        <f t="shared" ref="E5756:G5756" si="4122">E1405</f>
        <v>P15 A P16</v>
      </c>
      <c r="F5756" s="637">
        <f t="shared" si="4122"/>
        <v>0</v>
      </c>
      <c r="G5756" s="128">
        <f t="shared" si="4122"/>
        <v>0</v>
      </c>
      <c r="H5756" s="750">
        <f t="shared" si="4060"/>
        <v>0</v>
      </c>
      <c r="I5756" s="125">
        <v>1.3</v>
      </c>
      <c r="J5756" s="750">
        <f t="shared" si="4062"/>
        <v>0</v>
      </c>
    </row>
    <row r="5757" spans="1:10">
      <c r="A5757" s="1320"/>
      <c r="B5757" s="1321"/>
      <c r="C5757" s="1321"/>
      <c r="D5757" s="1322"/>
      <c r="E5757" s="119" t="str">
        <f t="shared" ref="E5757:G5757" si="4123">E1406</f>
        <v>DOMICILIARIA 1</v>
      </c>
      <c r="F5757" s="637">
        <f t="shared" si="4123"/>
        <v>4.72</v>
      </c>
      <c r="G5757" s="128">
        <f t="shared" si="4123"/>
        <v>0.7</v>
      </c>
      <c r="H5757" s="750">
        <f t="shared" si="4060"/>
        <v>1.6523999999999999</v>
      </c>
      <c r="I5757" s="125">
        <v>1.3</v>
      </c>
      <c r="J5757" s="750">
        <f t="shared" si="4062"/>
        <v>7.0973884799999984</v>
      </c>
    </row>
    <row r="5758" spans="1:10">
      <c r="A5758" s="1320"/>
      <c r="B5758" s="1321"/>
      <c r="C5758" s="1321"/>
      <c r="D5758" s="1322"/>
      <c r="E5758" s="119" t="str">
        <f t="shared" ref="E5758:G5758" si="4124">E1407</f>
        <v>DOMICILIARIA 2</v>
      </c>
      <c r="F5758" s="637">
        <f t="shared" si="4124"/>
        <v>5.48</v>
      </c>
      <c r="G5758" s="128">
        <f t="shared" si="4124"/>
        <v>0.7</v>
      </c>
      <c r="H5758" s="750">
        <f t="shared" si="4060"/>
        <v>1.6523999999999999</v>
      </c>
      <c r="I5758" s="125">
        <v>1.3</v>
      </c>
      <c r="J5758" s="750">
        <f t="shared" si="4062"/>
        <v>8.2401883199999997</v>
      </c>
    </row>
    <row r="5759" spans="1:10">
      <c r="A5759" s="1320"/>
      <c r="B5759" s="1321"/>
      <c r="C5759" s="1321"/>
      <c r="D5759" s="1322"/>
      <c r="E5759" s="119" t="str">
        <f t="shared" ref="E5759:G5759" si="4125">E1408</f>
        <v>DOMICILIARIA 3</v>
      </c>
      <c r="F5759" s="637">
        <f t="shared" si="4125"/>
        <v>4.42</v>
      </c>
      <c r="G5759" s="128">
        <f t="shared" si="4125"/>
        <v>0.7</v>
      </c>
      <c r="H5759" s="750">
        <f t="shared" ref="H5759:H5822" si="4126">H1408-H4889</f>
        <v>1.6523999999999999</v>
      </c>
      <c r="I5759" s="125">
        <v>1.3</v>
      </c>
      <c r="J5759" s="750">
        <f t="shared" si="4062"/>
        <v>6.6462832799999996</v>
      </c>
    </row>
    <row r="5760" spans="1:10">
      <c r="A5760" s="1320"/>
      <c r="B5760" s="1321"/>
      <c r="C5760" s="1321"/>
      <c r="D5760" s="1322"/>
      <c r="E5760" s="119" t="str">
        <f t="shared" ref="E5760:G5760" si="4127">E1409</f>
        <v>DOMICILIARIA 4</v>
      </c>
      <c r="F5760" s="637">
        <f t="shared" si="4127"/>
        <v>5.42</v>
      </c>
      <c r="G5760" s="128">
        <f t="shared" si="4127"/>
        <v>0.7</v>
      </c>
      <c r="H5760" s="750">
        <f t="shared" si="4126"/>
        <v>1.6523999999999999</v>
      </c>
      <c r="I5760" s="125">
        <v>1.3</v>
      </c>
      <c r="J5760" s="750">
        <f t="shared" ref="J5760:J5823" si="4128">+F5760*G5760*H5760*I5760</f>
        <v>8.1499672799999985</v>
      </c>
    </row>
    <row r="5761" spans="1:10">
      <c r="A5761" s="1320"/>
      <c r="B5761" s="1321"/>
      <c r="C5761" s="1321"/>
      <c r="D5761" s="1322"/>
      <c r="E5761" s="119" t="str">
        <f t="shared" ref="E5761:G5761" si="4129">E1410</f>
        <v>DOMICILIARIA 5</v>
      </c>
      <c r="F5761" s="637">
        <f t="shared" si="4129"/>
        <v>4.68</v>
      </c>
      <c r="G5761" s="128">
        <f t="shared" si="4129"/>
        <v>0.7</v>
      </c>
      <c r="H5761" s="750">
        <f t="shared" si="4126"/>
        <v>1.6523999999999999</v>
      </c>
      <c r="I5761" s="125">
        <v>1.3</v>
      </c>
      <c r="J5761" s="750">
        <f t="shared" si="4128"/>
        <v>7.0372411199999991</v>
      </c>
    </row>
    <row r="5762" spans="1:10">
      <c r="A5762" s="1320"/>
      <c r="B5762" s="1321"/>
      <c r="C5762" s="1321"/>
      <c r="D5762" s="1322"/>
      <c r="E5762" s="119" t="str">
        <f t="shared" ref="E5762:G5762" si="4130">E1411</f>
        <v>DOMICILIARIA 6</v>
      </c>
      <c r="F5762" s="637">
        <f t="shared" si="4130"/>
        <v>4.88</v>
      </c>
      <c r="G5762" s="128">
        <f t="shared" si="4130"/>
        <v>0.7</v>
      </c>
      <c r="H5762" s="750">
        <f t="shared" si="4126"/>
        <v>1.6523999999999999</v>
      </c>
      <c r="I5762" s="125">
        <v>1.3</v>
      </c>
      <c r="J5762" s="750">
        <f t="shared" si="4128"/>
        <v>7.3379779199999993</v>
      </c>
    </row>
    <row r="5763" spans="1:10">
      <c r="A5763" s="1320"/>
      <c r="B5763" s="1321"/>
      <c r="C5763" s="1321"/>
      <c r="D5763" s="1322"/>
      <c r="E5763" s="119" t="str">
        <f t="shared" ref="E5763:G5763" si="4131">E1412</f>
        <v>DOMICILIARIA 7</v>
      </c>
      <c r="F5763" s="637">
        <f t="shared" si="4131"/>
        <v>6.11</v>
      </c>
      <c r="G5763" s="128">
        <f t="shared" si="4131"/>
        <v>0.7</v>
      </c>
      <c r="H5763" s="750">
        <f t="shared" si="4126"/>
        <v>1.6523999999999999</v>
      </c>
      <c r="I5763" s="125">
        <v>1.3</v>
      </c>
      <c r="J5763" s="750">
        <f t="shared" si="4128"/>
        <v>9.1875092399999989</v>
      </c>
    </row>
    <row r="5764" spans="1:10">
      <c r="A5764" s="1320"/>
      <c r="B5764" s="1321"/>
      <c r="C5764" s="1321"/>
      <c r="D5764" s="1322"/>
      <c r="E5764" s="119" t="str">
        <f t="shared" ref="E5764:G5764" si="4132">E1413</f>
        <v>DOMICILIARIA 8</v>
      </c>
      <c r="F5764" s="637">
        <f t="shared" si="4132"/>
        <v>5.3</v>
      </c>
      <c r="G5764" s="128">
        <f t="shared" si="4132"/>
        <v>0.7</v>
      </c>
      <c r="H5764" s="750">
        <f t="shared" si="4126"/>
        <v>1.6523999999999999</v>
      </c>
      <c r="I5764" s="125">
        <v>1.3</v>
      </c>
      <c r="J5764" s="750">
        <f t="shared" si="4128"/>
        <v>7.9695251999999988</v>
      </c>
    </row>
    <row r="5765" spans="1:10">
      <c r="A5765" s="1320"/>
      <c r="B5765" s="1321"/>
      <c r="C5765" s="1321"/>
      <c r="D5765" s="1322"/>
      <c r="E5765" s="119" t="str">
        <f t="shared" ref="E5765:G5765" si="4133">E1414</f>
        <v>DOMICILIARIA 9</v>
      </c>
      <c r="F5765" s="637">
        <f t="shared" si="4133"/>
        <v>5.57</v>
      </c>
      <c r="G5765" s="128">
        <f t="shared" si="4133"/>
        <v>0.7</v>
      </c>
      <c r="H5765" s="750">
        <f t="shared" si="4126"/>
        <v>1.6523999999999999</v>
      </c>
      <c r="I5765" s="125">
        <v>1.3</v>
      </c>
      <c r="J5765" s="750">
        <f t="shared" si="4128"/>
        <v>8.3755198799999988</v>
      </c>
    </row>
    <row r="5766" spans="1:10">
      <c r="A5766" s="1320"/>
      <c r="B5766" s="1321"/>
      <c r="C5766" s="1321"/>
      <c r="D5766" s="1322"/>
      <c r="E5766" s="119" t="str">
        <f t="shared" ref="E5766:G5766" si="4134">E1415</f>
        <v>DOMICILIARIA 10</v>
      </c>
      <c r="F5766" s="637">
        <f t="shared" si="4134"/>
        <v>5.42</v>
      </c>
      <c r="G5766" s="128">
        <f t="shared" si="4134"/>
        <v>0.7</v>
      </c>
      <c r="H5766" s="750">
        <f t="shared" si="4126"/>
        <v>1.6523999999999999</v>
      </c>
      <c r="I5766" s="125">
        <v>1.3</v>
      </c>
      <c r="J5766" s="750">
        <f t="shared" si="4128"/>
        <v>8.1499672799999985</v>
      </c>
    </row>
    <row r="5767" spans="1:10">
      <c r="A5767" s="1320"/>
      <c r="B5767" s="1321"/>
      <c r="C5767" s="1321"/>
      <c r="D5767" s="1322"/>
      <c r="E5767" s="119" t="str">
        <f t="shared" ref="E5767:G5767" si="4135">E1416</f>
        <v>DOMICILIARIA 11</v>
      </c>
      <c r="F5767" s="637">
        <f t="shared" si="4135"/>
        <v>5.31</v>
      </c>
      <c r="G5767" s="128">
        <f t="shared" si="4135"/>
        <v>0.7</v>
      </c>
      <c r="H5767" s="750">
        <f t="shared" si="4126"/>
        <v>1.6523999999999999</v>
      </c>
      <c r="I5767" s="125">
        <v>1.3</v>
      </c>
      <c r="J5767" s="750">
        <f t="shared" si="4128"/>
        <v>7.9845620399999993</v>
      </c>
    </row>
    <row r="5768" spans="1:10">
      <c r="A5768" s="1320"/>
      <c r="B5768" s="1321"/>
      <c r="C5768" s="1321"/>
      <c r="D5768" s="1322"/>
      <c r="E5768" s="119" t="str">
        <f t="shared" ref="E5768:G5768" si="4136">E1417</f>
        <v>DOMICILIARIA 12</v>
      </c>
      <c r="F5768" s="637">
        <f t="shared" si="4136"/>
        <v>5.5551000000000004</v>
      </c>
      <c r="G5768" s="128">
        <f t="shared" si="4136"/>
        <v>0.7</v>
      </c>
      <c r="H5768" s="750">
        <f t="shared" si="4126"/>
        <v>1.6523999999999999</v>
      </c>
      <c r="I5768" s="125">
        <v>1.3</v>
      </c>
      <c r="J5768" s="750">
        <f t="shared" si="4128"/>
        <v>8.3531149883999998</v>
      </c>
    </row>
    <row r="5769" spans="1:10">
      <c r="A5769" s="1320"/>
      <c r="B5769" s="1321"/>
      <c r="C5769" s="1321"/>
      <c r="D5769" s="1322"/>
      <c r="E5769" s="119" t="str">
        <f t="shared" ref="E5769:G5769" si="4137">E1418</f>
        <v>DOMICILIARIA 13</v>
      </c>
      <c r="F5769" s="637">
        <f t="shared" si="4137"/>
        <v>4.6100000000000003</v>
      </c>
      <c r="G5769" s="128">
        <f t="shared" si="4137"/>
        <v>0.7</v>
      </c>
      <c r="H5769" s="750">
        <f t="shared" si="4126"/>
        <v>1.6523999999999999</v>
      </c>
      <c r="I5769" s="125">
        <v>1.3</v>
      </c>
      <c r="J5769" s="750">
        <f t="shared" si="4128"/>
        <v>6.9319832400000001</v>
      </c>
    </row>
    <row r="5770" spans="1:10">
      <c r="A5770" s="1320"/>
      <c r="B5770" s="1321"/>
      <c r="C5770" s="1321"/>
      <c r="D5770" s="1322"/>
      <c r="E5770" s="119" t="str">
        <f t="shared" ref="E5770:G5770" si="4138">E1419</f>
        <v>DOMICILIARIA 14</v>
      </c>
      <c r="F5770" s="637">
        <f t="shared" si="4138"/>
        <v>5.31</v>
      </c>
      <c r="G5770" s="128">
        <f t="shared" si="4138"/>
        <v>0.7</v>
      </c>
      <c r="H5770" s="750">
        <f t="shared" si="4126"/>
        <v>1.6523999999999999</v>
      </c>
      <c r="I5770" s="125">
        <v>1.3</v>
      </c>
      <c r="J5770" s="750">
        <f t="shared" si="4128"/>
        <v>7.9845620399999993</v>
      </c>
    </row>
    <row r="5771" spans="1:10">
      <c r="A5771" s="1320"/>
      <c r="B5771" s="1321"/>
      <c r="C5771" s="1321"/>
      <c r="D5771" s="1322"/>
      <c r="E5771" s="119" t="str">
        <f t="shared" ref="E5771:G5771" si="4139">E1420</f>
        <v>DOMICILIARIA 15</v>
      </c>
      <c r="F5771" s="637">
        <f t="shared" si="4139"/>
        <v>4.22</v>
      </c>
      <c r="G5771" s="128">
        <f t="shared" si="4139"/>
        <v>0.7</v>
      </c>
      <c r="H5771" s="750">
        <f t="shared" si="4126"/>
        <v>1.6523999999999999</v>
      </c>
      <c r="I5771" s="125">
        <v>1.3</v>
      </c>
      <c r="J5771" s="750">
        <f t="shared" si="4128"/>
        <v>6.3455464799999985</v>
      </c>
    </row>
    <row r="5772" spans="1:10">
      <c r="A5772" s="1320"/>
      <c r="B5772" s="1321"/>
      <c r="C5772" s="1321"/>
      <c r="D5772" s="1322"/>
      <c r="E5772" s="119" t="str">
        <f t="shared" ref="E5772:G5772" si="4140">E1421</f>
        <v>DOMICILIARIA 16</v>
      </c>
      <c r="F5772" s="637">
        <f t="shared" si="4140"/>
        <v>3.8</v>
      </c>
      <c r="G5772" s="128">
        <f t="shared" si="4140"/>
        <v>0.7</v>
      </c>
      <c r="H5772" s="750">
        <f t="shared" si="4126"/>
        <v>1.6523999999999999</v>
      </c>
      <c r="I5772" s="125">
        <v>1.3</v>
      </c>
      <c r="J5772" s="750">
        <f t="shared" si="4128"/>
        <v>5.7139991999999991</v>
      </c>
    </row>
    <row r="5773" spans="1:10">
      <c r="A5773" s="1320"/>
      <c r="B5773" s="1321"/>
      <c r="C5773" s="1321"/>
      <c r="D5773" s="1322"/>
      <c r="E5773" s="119" t="str">
        <f t="shared" ref="E5773:G5773" si="4141">E1422</f>
        <v>DOMICILIARIA 17</v>
      </c>
      <c r="F5773" s="637">
        <f t="shared" si="4141"/>
        <v>5.7</v>
      </c>
      <c r="G5773" s="128">
        <f t="shared" si="4141"/>
        <v>0.7</v>
      </c>
      <c r="H5773" s="750">
        <f t="shared" si="4126"/>
        <v>1.6523999999999999</v>
      </c>
      <c r="I5773" s="125">
        <v>1.3</v>
      </c>
      <c r="J5773" s="750">
        <f t="shared" si="4128"/>
        <v>8.5709987999999999</v>
      </c>
    </row>
    <row r="5774" spans="1:10">
      <c r="A5774" s="1320"/>
      <c r="B5774" s="1321"/>
      <c r="C5774" s="1321"/>
      <c r="D5774" s="1322"/>
      <c r="E5774" s="119" t="str">
        <f t="shared" ref="E5774:G5774" si="4142">E1423</f>
        <v>P16 A P17</v>
      </c>
      <c r="F5774" s="637">
        <f t="shared" si="4142"/>
        <v>0</v>
      </c>
      <c r="G5774" s="128">
        <f t="shared" si="4142"/>
        <v>0</v>
      </c>
      <c r="H5774" s="750">
        <f t="shared" si="4126"/>
        <v>0</v>
      </c>
      <c r="I5774" s="125">
        <v>1.3</v>
      </c>
      <c r="J5774" s="750">
        <f t="shared" si="4128"/>
        <v>0</v>
      </c>
    </row>
    <row r="5775" spans="1:10">
      <c r="A5775" s="1320"/>
      <c r="B5775" s="1321"/>
      <c r="C5775" s="1321"/>
      <c r="D5775" s="1322"/>
      <c r="E5775" s="119" t="str">
        <f t="shared" ref="E5775:G5775" si="4143">E1424</f>
        <v>DOMICILIARIA 1</v>
      </c>
      <c r="F5775" s="637">
        <f t="shared" si="4143"/>
        <v>5.28</v>
      </c>
      <c r="G5775" s="128">
        <f t="shared" si="4143"/>
        <v>0.7</v>
      </c>
      <c r="H5775" s="750">
        <f t="shared" si="4126"/>
        <v>1.6400000000000001</v>
      </c>
      <c r="I5775" s="125">
        <v>1.3</v>
      </c>
      <c r="J5775" s="750">
        <f t="shared" si="4128"/>
        <v>7.8798720000000007</v>
      </c>
    </row>
    <row r="5776" spans="1:10">
      <c r="A5776" s="1320"/>
      <c r="B5776" s="1321"/>
      <c r="C5776" s="1321"/>
      <c r="D5776" s="1322"/>
      <c r="E5776" s="119" t="str">
        <f t="shared" ref="E5776:G5776" si="4144">E1425</f>
        <v>DOMICILIARIA 2</v>
      </c>
      <c r="F5776" s="637">
        <f t="shared" si="4144"/>
        <v>5.32</v>
      </c>
      <c r="G5776" s="128">
        <f t="shared" si="4144"/>
        <v>0.7</v>
      </c>
      <c r="H5776" s="750">
        <f t="shared" si="4126"/>
        <v>1.6400000000000001</v>
      </c>
      <c r="I5776" s="125">
        <v>1.3</v>
      </c>
      <c r="J5776" s="750">
        <f t="shared" si="4128"/>
        <v>7.9395680000000004</v>
      </c>
    </row>
    <row r="5777" spans="1:10">
      <c r="A5777" s="1320"/>
      <c r="B5777" s="1321"/>
      <c r="C5777" s="1321"/>
      <c r="D5777" s="1322"/>
      <c r="E5777" s="119" t="str">
        <f t="shared" ref="E5777:G5777" si="4145">E1426</f>
        <v>DOMICILIARIA 3</v>
      </c>
      <c r="F5777" s="637">
        <f t="shared" si="4145"/>
        <v>5.33</v>
      </c>
      <c r="G5777" s="128">
        <f t="shared" si="4145"/>
        <v>0.7</v>
      </c>
      <c r="H5777" s="750">
        <f t="shared" si="4126"/>
        <v>1.6400000000000001</v>
      </c>
      <c r="I5777" s="125">
        <v>1.3</v>
      </c>
      <c r="J5777" s="750">
        <f t="shared" si="4128"/>
        <v>7.954492000000001</v>
      </c>
    </row>
    <row r="5778" spans="1:10">
      <c r="A5778" s="1320"/>
      <c r="B5778" s="1321"/>
      <c r="C5778" s="1321"/>
      <c r="D5778" s="1322"/>
      <c r="E5778" s="119" t="str">
        <f t="shared" ref="E5778:G5778" si="4146">E1427</f>
        <v>DOMICILIARIA 4</v>
      </c>
      <c r="F5778" s="637">
        <f t="shared" si="4146"/>
        <v>5.33</v>
      </c>
      <c r="G5778" s="128">
        <f t="shared" si="4146"/>
        <v>0.7</v>
      </c>
      <c r="H5778" s="750">
        <f t="shared" si="4126"/>
        <v>1.6400000000000001</v>
      </c>
      <c r="I5778" s="125">
        <v>1.3</v>
      </c>
      <c r="J5778" s="750">
        <f t="shared" si="4128"/>
        <v>7.954492000000001</v>
      </c>
    </row>
    <row r="5779" spans="1:10">
      <c r="A5779" s="1320"/>
      <c r="B5779" s="1321"/>
      <c r="C5779" s="1321"/>
      <c r="D5779" s="1322"/>
      <c r="E5779" s="119" t="str">
        <f t="shared" ref="E5779:G5779" si="4147">E1428</f>
        <v>DOMICILIARIA 5</v>
      </c>
      <c r="F5779" s="637">
        <f t="shared" si="4147"/>
        <v>4.1500000000000004</v>
      </c>
      <c r="G5779" s="128">
        <f t="shared" si="4147"/>
        <v>0.7</v>
      </c>
      <c r="H5779" s="750">
        <f t="shared" si="4126"/>
        <v>1.6400000000000001</v>
      </c>
      <c r="I5779" s="125">
        <v>1.3</v>
      </c>
      <c r="J5779" s="750">
        <f t="shared" si="4128"/>
        <v>6.1934600000000009</v>
      </c>
    </row>
    <row r="5780" spans="1:10">
      <c r="A5780" s="1320"/>
      <c r="B5780" s="1321"/>
      <c r="C5780" s="1321"/>
      <c r="D5780" s="1322"/>
      <c r="E5780" s="119" t="str">
        <f t="shared" ref="E5780:G5780" si="4148">E1429</f>
        <v>DOMICILIARIA 6</v>
      </c>
      <c r="F5780" s="637">
        <f t="shared" si="4148"/>
        <v>5.73</v>
      </c>
      <c r="G5780" s="128">
        <f t="shared" si="4148"/>
        <v>0.7</v>
      </c>
      <c r="H5780" s="750">
        <f t="shared" si="4126"/>
        <v>1.6400000000000001</v>
      </c>
      <c r="I5780" s="125">
        <v>1.3</v>
      </c>
      <c r="J5780" s="750">
        <f t="shared" si="4128"/>
        <v>8.5514520000000012</v>
      </c>
    </row>
    <row r="5781" spans="1:10">
      <c r="A5781" s="1320"/>
      <c r="B5781" s="1321"/>
      <c r="C5781" s="1321"/>
      <c r="D5781" s="1322"/>
      <c r="E5781" s="119" t="str">
        <f t="shared" ref="E5781:G5781" si="4149">E1430</f>
        <v>DOMICILIARIA 7</v>
      </c>
      <c r="F5781" s="637">
        <f t="shared" si="4149"/>
        <v>4.67</v>
      </c>
      <c r="G5781" s="128">
        <f t="shared" si="4149"/>
        <v>0.7</v>
      </c>
      <c r="H5781" s="750">
        <f t="shared" si="4126"/>
        <v>1.6400000000000001</v>
      </c>
      <c r="I5781" s="125">
        <v>1.3</v>
      </c>
      <c r="J5781" s="750">
        <f t="shared" si="4128"/>
        <v>6.9695080000000003</v>
      </c>
    </row>
    <row r="5782" spans="1:10">
      <c r="A5782" s="1320"/>
      <c r="B5782" s="1321"/>
      <c r="C5782" s="1321"/>
      <c r="D5782" s="1322"/>
      <c r="E5782" s="119" t="str">
        <f t="shared" ref="E5782:G5782" si="4150">E1431</f>
        <v>DOMICILIARIA 7</v>
      </c>
      <c r="F5782" s="637">
        <f t="shared" si="4150"/>
        <v>3.96</v>
      </c>
      <c r="G5782" s="128">
        <f t="shared" si="4150"/>
        <v>0.7</v>
      </c>
      <c r="H5782" s="750">
        <f t="shared" si="4126"/>
        <v>1.6400000000000001</v>
      </c>
      <c r="I5782" s="125">
        <v>1.3</v>
      </c>
      <c r="J5782" s="750">
        <f t="shared" si="4128"/>
        <v>5.909904</v>
      </c>
    </row>
    <row r="5783" spans="1:10">
      <c r="A5783" s="1320"/>
      <c r="B5783" s="1321"/>
      <c r="C5783" s="1321"/>
      <c r="D5783" s="1322"/>
      <c r="E5783" s="119" t="str">
        <f t="shared" ref="E5783:G5783" si="4151">E1432</f>
        <v>DOMICILIARIA 8</v>
      </c>
      <c r="F5783" s="637">
        <f t="shared" si="4151"/>
        <v>6.13</v>
      </c>
      <c r="G5783" s="128">
        <f t="shared" si="4151"/>
        <v>0.7</v>
      </c>
      <c r="H5783" s="750">
        <f t="shared" si="4126"/>
        <v>1.6400000000000001</v>
      </c>
      <c r="I5783" s="125">
        <v>1.3</v>
      </c>
      <c r="J5783" s="750">
        <f t="shared" si="4128"/>
        <v>9.1484120000000004</v>
      </c>
    </row>
    <row r="5784" spans="1:10">
      <c r="A5784" s="1320"/>
      <c r="B5784" s="1321"/>
      <c r="C5784" s="1321"/>
      <c r="D5784" s="1322"/>
      <c r="E5784" s="119" t="str">
        <f t="shared" ref="E5784:G5784" si="4152">E1433</f>
        <v>DOMICILIARIA 9</v>
      </c>
      <c r="F5784" s="637">
        <f t="shared" si="4152"/>
        <v>5.04</v>
      </c>
      <c r="G5784" s="128">
        <f t="shared" si="4152"/>
        <v>0.7</v>
      </c>
      <c r="H5784" s="750">
        <f t="shared" si="4126"/>
        <v>1.6400000000000001</v>
      </c>
      <c r="I5784" s="125">
        <v>1.3</v>
      </c>
      <c r="J5784" s="750">
        <f t="shared" si="4128"/>
        <v>7.5216960000000004</v>
      </c>
    </row>
    <row r="5785" spans="1:10">
      <c r="A5785" s="1320"/>
      <c r="B5785" s="1321"/>
      <c r="C5785" s="1321"/>
      <c r="D5785" s="1322"/>
      <c r="E5785" s="119" t="str">
        <f t="shared" ref="E5785:G5785" si="4153">E1434</f>
        <v>DOMICILIARIA 10</v>
      </c>
      <c r="F5785" s="637">
        <f t="shared" si="4153"/>
        <v>3.95</v>
      </c>
      <c r="G5785" s="128">
        <f t="shared" si="4153"/>
        <v>0.7</v>
      </c>
      <c r="H5785" s="750">
        <f t="shared" si="4126"/>
        <v>1.6400000000000001</v>
      </c>
      <c r="I5785" s="125">
        <v>1.3</v>
      </c>
      <c r="J5785" s="750">
        <f t="shared" si="4128"/>
        <v>5.8949800000000003</v>
      </c>
    </row>
    <row r="5786" spans="1:10">
      <c r="A5786" s="1320"/>
      <c r="B5786" s="1321"/>
      <c r="C5786" s="1321"/>
      <c r="D5786" s="1322"/>
      <c r="E5786" s="119" t="str">
        <f t="shared" ref="E5786:G5786" si="4154">E1435</f>
        <v>DOMICILIARIA 11</v>
      </c>
      <c r="F5786" s="637">
        <f t="shared" si="4154"/>
        <v>7.36</v>
      </c>
      <c r="G5786" s="128">
        <f t="shared" si="4154"/>
        <v>0.7</v>
      </c>
      <c r="H5786" s="750">
        <f t="shared" si="4126"/>
        <v>1.6400000000000001</v>
      </c>
      <c r="I5786" s="125">
        <v>1.3</v>
      </c>
      <c r="J5786" s="750">
        <f t="shared" si="4128"/>
        <v>10.984064000000002</v>
      </c>
    </row>
    <row r="5787" spans="1:10">
      <c r="A5787" s="1320"/>
      <c r="B5787" s="1321"/>
      <c r="C5787" s="1321"/>
      <c r="D5787" s="1322"/>
      <c r="E5787" s="119" t="str">
        <f t="shared" ref="E5787:G5787" si="4155">E1436</f>
        <v>DOMICILIARIA 12</v>
      </c>
      <c r="F5787" s="637">
        <f t="shared" si="4155"/>
        <v>2.91</v>
      </c>
      <c r="G5787" s="128">
        <f t="shared" si="4155"/>
        <v>0.7</v>
      </c>
      <c r="H5787" s="750">
        <f t="shared" si="4126"/>
        <v>1.6400000000000001</v>
      </c>
      <c r="I5787" s="125">
        <v>1.3</v>
      </c>
      <c r="J5787" s="750">
        <f t="shared" si="4128"/>
        <v>4.3428840000000006</v>
      </c>
    </row>
    <row r="5788" spans="1:10">
      <c r="A5788" s="1320"/>
      <c r="B5788" s="1321"/>
      <c r="C5788" s="1321"/>
      <c r="D5788" s="1322"/>
      <c r="E5788" s="119" t="str">
        <f t="shared" ref="E5788:G5788" si="4156">E1437</f>
        <v>P17 A P18</v>
      </c>
      <c r="F5788" s="637">
        <f t="shared" si="4156"/>
        <v>0</v>
      </c>
      <c r="G5788" s="128">
        <f t="shared" si="4156"/>
        <v>0</v>
      </c>
      <c r="H5788" s="750">
        <f t="shared" si="4126"/>
        <v>0</v>
      </c>
      <c r="I5788" s="125">
        <v>1.3</v>
      </c>
      <c r="J5788" s="750">
        <f t="shared" si="4128"/>
        <v>0</v>
      </c>
    </row>
    <row r="5789" spans="1:10">
      <c r="A5789" s="1320"/>
      <c r="B5789" s="1321"/>
      <c r="C5789" s="1321"/>
      <c r="D5789" s="1322"/>
      <c r="E5789" s="119" t="str">
        <f t="shared" ref="E5789:G5789" si="4157">E1438</f>
        <v>DOMICILIARIA 1</v>
      </c>
      <c r="F5789" s="637">
        <f t="shared" si="4157"/>
        <v>3.79</v>
      </c>
      <c r="G5789" s="128">
        <f t="shared" si="4157"/>
        <v>0.85</v>
      </c>
      <c r="H5789" s="750">
        <f t="shared" si="4126"/>
        <v>1.6523999999999999</v>
      </c>
      <c r="I5789" s="125">
        <v>1.3</v>
      </c>
      <c r="J5789" s="750">
        <f t="shared" si="4128"/>
        <v>6.9201685799999986</v>
      </c>
    </row>
    <row r="5790" spans="1:10">
      <c r="A5790" s="1320"/>
      <c r="B5790" s="1321"/>
      <c r="C5790" s="1321"/>
      <c r="D5790" s="1322"/>
      <c r="E5790" s="119" t="str">
        <f t="shared" ref="E5790:G5790" si="4158">E1439</f>
        <v>DOMICILIARIA 2</v>
      </c>
      <c r="F5790" s="637">
        <f t="shared" si="4158"/>
        <v>8.18</v>
      </c>
      <c r="G5790" s="128">
        <f t="shared" si="4158"/>
        <v>0.85</v>
      </c>
      <c r="H5790" s="750">
        <f t="shared" si="4126"/>
        <v>1.6523999999999999</v>
      </c>
      <c r="I5790" s="125">
        <v>1.3</v>
      </c>
      <c r="J5790" s="750">
        <f t="shared" si="4128"/>
        <v>14.935878359999998</v>
      </c>
    </row>
    <row r="5791" spans="1:10">
      <c r="A5791" s="1320"/>
      <c r="B5791" s="1321"/>
      <c r="C5791" s="1321"/>
      <c r="D5791" s="1322"/>
      <c r="E5791" s="119" t="str">
        <f t="shared" ref="E5791:G5791" si="4159">E1440</f>
        <v>DOMICILIARIA 3</v>
      </c>
      <c r="F5791" s="637">
        <f t="shared" si="4159"/>
        <v>3.97</v>
      </c>
      <c r="G5791" s="128">
        <f t="shared" si="4159"/>
        <v>0.85</v>
      </c>
      <c r="H5791" s="750">
        <f t="shared" si="4126"/>
        <v>1.6523999999999999</v>
      </c>
      <c r="I5791" s="125">
        <v>1.3</v>
      </c>
      <c r="J5791" s="750">
        <f t="shared" si="4128"/>
        <v>7.2488309399999995</v>
      </c>
    </row>
    <row r="5792" spans="1:10">
      <c r="A5792" s="1320"/>
      <c r="B5792" s="1321"/>
      <c r="C5792" s="1321"/>
      <c r="D5792" s="1322"/>
      <c r="E5792" s="119" t="str">
        <f t="shared" ref="E5792:G5792" si="4160">E1441</f>
        <v>DOMICILIARIA 4</v>
      </c>
      <c r="F5792" s="637">
        <f t="shared" si="4160"/>
        <v>4.34</v>
      </c>
      <c r="G5792" s="128">
        <f t="shared" si="4160"/>
        <v>0.85</v>
      </c>
      <c r="H5792" s="750">
        <f t="shared" si="4126"/>
        <v>1.6523999999999999</v>
      </c>
      <c r="I5792" s="125">
        <v>1.3</v>
      </c>
      <c r="J5792" s="750">
        <f t="shared" si="4128"/>
        <v>7.9244146799999982</v>
      </c>
    </row>
    <row r="5793" spans="1:10">
      <c r="A5793" s="1320"/>
      <c r="B5793" s="1321"/>
      <c r="C5793" s="1321"/>
      <c r="D5793" s="1322"/>
      <c r="E5793" s="119" t="str">
        <f t="shared" ref="E5793:G5793" si="4161">E1442</f>
        <v>DOMICILIARIA 5</v>
      </c>
      <c r="F5793" s="637">
        <f t="shared" si="4161"/>
        <v>3.73</v>
      </c>
      <c r="G5793" s="128">
        <f t="shared" si="4161"/>
        <v>0.85</v>
      </c>
      <c r="H5793" s="750">
        <f t="shared" si="4126"/>
        <v>1.6523999999999999</v>
      </c>
      <c r="I5793" s="125">
        <v>1.3</v>
      </c>
      <c r="J5793" s="750">
        <f t="shared" si="4128"/>
        <v>6.81061446</v>
      </c>
    </row>
    <row r="5794" spans="1:10">
      <c r="A5794" s="1320"/>
      <c r="B5794" s="1321"/>
      <c r="C5794" s="1321"/>
      <c r="D5794" s="1322"/>
      <c r="E5794" s="119" t="str">
        <f t="shared" ref="E5794:G5794" si="4162">E1443</f>
        <v>DOMICILIARIA 6</v>
      </c>
      <c r="F5794" s="637">
        <f t="shared" si="4162"/>
        <v>5.28</v>
      </c>
      <c r="G5794" s="128">
        <f t="shared" si="4162"/>
        <v>0.85</v>
      </c>
      <c r="H5794" s="750">
        <f t="shared" si="4126"/>
        <v>1.6523999999999999</v>
      </c>
      <c r="I5794" s="125">
        <v>1.3</v>
      </c>
      <c r="J5794" s="750">
        <f t="shared" si="4128"/>
        <v>9.6407625600000006</v>
      </c>
    </row>
    <row r="5795" spans="1:10">
      <c r="A5795" s="1320"/>
      <c r="B5795" s="1321"/>
      <c r="C5795" s="1321"/>
      <c r="D5795" s="1322"/>
      <c r="E5795" s="119" t="str">
        <f t="shared" ref="E5795:G5795" si="4163">E1444</f>
        <v>DOMICILIARIA 7</v>
      </c>
      <c r="F5795" s="637">
        <f t="shared" si="4163"/>
        <v>7.2</v>
      </c>
      <c r="G5795" s="128">
        <f t="shared" si="4163"/>
        <v>0.85</v>
      </c>
      <c r="H5795" s="750">
        <f t="shared" si="4126"/>
        <v>1.6523999999999999</v>
      </c>
      <c r="I5795" s="125">
        <v>1.3</v>
      </c>
      <c r="J5795" s="750">
        <f t="shared" si="4128"/>
        <v>13.146494399999998</v>
      </c>
    </row>
    <row r="5796" spans="1:10">
      <c r="A5796" s="1320"/>
      <c r="B5796" s="1321"/>
      <c r="C5796" s="1321"/>
      <c r="D5796" s="1322"/>
      <c r="E5796" s="119" t="str">
        <f t="shared" ref="E5796:G5796" si="4164">E1445</f>
        <v>DOMICILIARIA 8</v>
      </c>
      <c r="F5796" s="637">
        <f t="shared" si="4164"/>
        <v>5.77</v>
      </c>
      <c r="G5796" s="128">
        <f t="shared" si="4164"/>
        <v>0.85</v>
      </c>
      <c r="H5796" s="750">
        <f t="shared" si="4126"/>
        <v>1.6523999999999999</v>
      </c>
      <c r="I5796" s="125">
        <v>1.3</v>
      </c>
      <c r="J5796" s="750">
        <f t="shared" si="4128"/>
        <v>10.53545454</v>
      </c>
    </row>
    <row r="5797" spans="1:10">
      <c r="A5797" s="1320"/>
      <c r="B5797" s="1321"/>
      <c r="C5797" s="1321"/>
      <c r="D5797" s="1322"/>
      <c r="E5797" s="119" t="str">
        <f t="shared" ref="E5797:G5797" si="4165">E1446</f>
        <v>DOMICILIARIA 9</v>
      </c>
      <c r="F5797" s="637">
        <f t="shared" si="4165"/>
        <v>5.55</v>
      </c>
      <c r="G5797" s="128">
        <f t="shared" si="4165"/>
        <v>0.85</v>
      </c>
      <c r="H5797" s="750">
        <f t="shared" si="4126"/>
        <v>1.6523999999999999</v>
      </c>
      <c r="I5797" s="125">
        <v>1.3</v>
      </c>
      <c r="J5797" s="750">
        <f t="shared" si="4128"/>
        <v>10.133756099999998</v>
      </c>
    </row>
    <row r="5798" spans="1:10">
      <c r="A5798" s="1320"/>
      <c r="B5798" s="1321"/>
      <c r="C5798" s="1321"/>
      <c r="D5798" s="1322"/>
      <c r="E5798" s="119" t="str">
        <f t="shared" ref="E5798:G5798" si="4166">E1447</f>
        <v>DOMICILIARIA 10</v>
      </c>
      <c r="F5798" s="637">
        <f t="shared" si="4166"/>
        <v>5.0199999999999996</v>
      </c>
      <c r="G5798" s="128">
        <f t="shared" si="4166"/>
        <v>0.85</v>
      </c>
      <c r="H5798" s="750">
        <f t="shared" si="4126"/>
        <v>1.6523999999999999</v>
      </c>
      <c r="I5798" s="125">
        <v>1.3</v>
      </c>
      <c r="J5798" s="750">
        <f t="shared" si="4128"/>
        <v>9.1660280399999987</v>
      </c>
    </row>
    <row r="5799" spans="1:10">
      <c r="A5799" s="1320"/>
      <c r="B5799" s="1321"/>
      <c r="C5799" s="1321"/>
      <c r="D5799" s="1322"/>
      <c r="E5799" s="119" t="str">
        <f t="shared" ref="E5799:G5799" si="4167">E1448</f>
        <v>P52 A P54</v>
      </c>
      <c r="F5799" s="637">
        <f t="shared" si="4167"/>
        <v>0</v>
      </c>
      <c r="G5799" s="128">
        <f t="shared" si="4167"/>
        <v>0</v>
      </c>
      <c r="H5799" s="750">
        <f t="shared" si="4126"/>
        <v>0</v>
      </c>
      <c r="I5799" s="125">
        <v>1.3</v>
      </c>
      <c r="J5799" s="750">
        <f t="shared" si="4128"/>
        <v>0</v>
      </c>
    </row>
    <row r="5800" spans="1:10">
      <c r="A5800" s="1320"/>
      <c r="B5800" s="1321"/>
      <c r="C5800" s="1321"/>
      <c r="D5800" s="1322"/>
      <c r="E5800" s="119" t="str">
        <f t="shared" ref="E5800:G5800" si="4168">E1449</f>
        <v>DOMICILIARIA 1</v>
      </c>
      <c r="F5800" s="637">
        <f t="shared" si="4168"/>
        <v>5.27</v>
      </c>
      <c r="G5800" s="128">
        <f t="shared" si="4168"/>
        <v>0.7</v>
      </c>
      <c r="H5800" s="750">
        <f t="shared" si="4126"/>
        <v>1.6523999999999999</v>
      </c>
      <c r="I5800" s="125">
        <v>1.3</v>
      </c>
      <c r="J5800" s="750">
        <f t="shared" si="4128"/>
        <v>7.9244146799999982</v>
      </c>
    </row>
    <row r="5801" spans="1:10">
      <c r="A5801" s="1320"/>
      <c r="B5801" s="1321"/>
      <c r="C5801" s="1321"/>
      <c r="D5801" s="1322"/>
      <c r="E5801" s="119" t="str">
        <f t="shared" ref="E5801:G5801" si="4169">E1450</f>
        <v>DOMICILIARIA 2</v>
      </c>
      <c r="F5801" s="637">
        <f t="shared" si="4169"/>
        <v>3.92</v>
      </c>
      <c r="G5801" s="128">
        <f t="shared" si="4169"/>
        <v>0.7</v>
      </c>
      <c r="H5801" s="750">
        <f t="shared" si="4126"/>
        <v>1.6523999999999999</v>
      </c>
      <c r="I5801" s="125">
        <v>1.3</v>
      </c>
      <c r="J5801" s="750">
        <f t="shared" si="4128"/>
        <v>5.8944412799999988</v>
      </c>
    </row>
    <row r="5802" spans="1:10">
      <c r="A5802" s="1320"/>
      <c r="B5802" s="1321"/>
      <c r="C5802" s="1321"/>
      <c r="D5802" s="1322"/>
      <c r="E5802" s="119" t="str">
        <f t="shared" ref="E5802:G5802" si="4170">E1451</f>
        <v>DOMICILIARIA 3</v>
      </c>
      <c r="F5802" s="637">
        <f t="shared" si="4170"/>
        <v>3.31</v>
      </c>
      <c r="G5802" s="128">
        <f t="shared" si="4170"/>
        <v>0.7</v>
      </c>
      <c r="H5802" s="750">
        <f t="shared" si="4126"/>
        <v>1.6523999999999999</v>
      </c>
      <c r="I5802" s="125">
        <v>1.3</v>
      </c>
      <c r="J5802" s="750">
        <f t="shared" si="4128"/>
        <v>4.9771940399999997</v>
      </c>
    </row>
    <row r="5803" spans="1:10">
      <c r="A5803" s="1320"/>
      <c r="B5803" s="1321"/>
      <c r="C5803" s="1321"/>
      <c r="D5803" s="1322"/>
      <c r="E5803" s="119" t="str">
        <f t="shared" ref="E5803:G5803" si="4171">E1452</f>
        <v>DOMICILIARIA 4</v>
      </c>
      <c r="F5803" s="637">
        <f t="shared" si="4171"/>
        <v>3.19</v>
      </c>
      <c r="G5803" s="128">
        <f t="shared" si="4171"/>
        <v>0.7</v>
      </c>
      <c r="H5803" s="750">
        <f t="shared" si="4126"/>
        <v>1.6523999999999999</v>
      </c>
      <c r="I5803" s="125">
        <v>1.3</v>
      </c>
      <c r="J5803" s="750">
        <f t="shared" si="4128"/>
        <v>4.796751959999999</v>
      </c>
    </row>
    <row r="5804" spans="1:10">
      <c r="A5804" s="1320"/>
      <c r="B5804" s="1321"/>
      <c r="C5804" s="1321"/>
      <c r="D5804" s="1322"/>
      <c r="E5804" s="119" t="str">
        <f t="shared" ref="E5804:G5804" si="4172">E1453</f>
        <v>DOMICILIARIA 5</v>
      </c>
      <c r="F5804" s="637">
        <f t="shared" si="4172"/>
        <v>2.75</v>
      </c>
      <c r="G5804" s="128">
        <f t="shared" si="4172"/>
        <v>0.7</v>
      </c>
      <c r="H5804" s="750">
        <f t="shared" si="4126"/>
        <v>1.6523999999999999</v>
      </c>
      <c r="I5804" s="125">
        <v>1.3</v>
      </c>
      <c r="J5804" s="750">
        <f t="shared" si="4128"/>
        <v>4.1351309999999994</v>
      </c>
    </row>
    <row r="5805" spans="1:10">
      <c r="A5805" s="1320"/>
      <c r="B5805" s="1321"/>
      <c r="C5805" s="1321"/>
      <c r="D5805" s="1322"/>
      <c r="E5805" s="119" t="str">
        <f t="shared" ref="E5805:G5805" si="4173">E1454</f>
        <v>DOMICILIARIA 6</v>
      </c>
      <c r="F5805" s="637">
        <f t="shared" si="4173"/>
        <v>5.76</v>
      </c>
      <c r="G5805" s="128">
        <f t="shared" si="4173"/>
        <v>0.7</v>
      </c>
      <c r="H5805" s="750">
        <f t="shared" si="4126"/>
        <v>1.6523999999999999</v>
      </c>
      <c r="I5805" s="125">
        <v>1.3</v>
      </c>
      <c r="J5805" s="750">
        <f t="shared" si="4128"/>
        <v>8.6612198399999993</v>
      </c>
    </row>
    <row r="5806" spans="1:10">
      <c r="A5806" s="1320"/>
      <c r="B5806" s="1321"/>
      <c r="C5806" s="1321"/>
      <c r="D5806" s="1322"/>
      <c r="E5806" s="119" t="str">
        <f t="shared" ref="E5806:G5806" si="4174">E1455</f>
        <v>DOMICILIARIA 7</v>
      </c>
      <c r="F5806" s="637">
        <f t="shared" si="4174"/>
        <v>2.39</v>
      </c>
      <c r="G5806" s="128">
        <f t="shared" si="4174"/>
        <v>0.7</v>
      </c>
      <c r="H5806" s="750">
        <f t="shared" si="4126"/>
        <v>1.6523999999999999</v>
      </c>
      <c r="I5806" s="125">
        <v>1.3</v>
      </c>
      <c r="J5806" s="750">
        <f t="shared" si="4128"/>
        <v>3.5938047600000003</v>
      </c>
    </row>
    <row r="5807" spans="1:10">
      <c r="A5807" s="1320"/>
      <c r="B5807" s="1321"/>
      <c r="C5807" s="1321"/>
      <c r="D5807" s="1322"/>
      <c r="E5807" s="119" t="str">
        <f t="shared" ref="E5807:G5807" si="4175">E1456</f>
        <v>DOMICILIARIA 8</v>
      </c>
      <c r="F5807" s="637">
        <f t="shared" si="4175"/>
        <v>1.76</v>
      </c>
      <c r="G5807" s="128">
        <f t="shared" si="4175"/>
        <v>0.7</v>
      </c>
      <c r="H5807" s="750">
        <f t="shared" si="4126"/>
        <v>1.6523999999999999</v>
      </c>
      <c r="I5807" s="125">
        <v>1.3</v>
      </c>
      <c r="J5807" s="750">
        <f t="shared" si="4128"/>
        <v>2.6464838399999997</v>
      </c>
    </row>
    <row r="5808" spans="1:10">
      <c r="A5808" s="1320"/>
      <c r="B5808" s="1321"/>
      <c r="C5808" s="1321"/>
      <c r="D5808" s="1322"/>
      <c r="E5808" s="119" t="str">
        <f t="shared" ref="E5808:G5808" si="4176">E1457</f>
        <v>DOMICILIARIA 9</v>
      </c>
      <c r="F5808" s="637">
        <f t="shared" si="4176"/>
        <v>5.31</v>
      </c>
      <c r="G5808" s="128">
        <f t="shared" si="4176"/>
        <v>0.7</v>
      </c>
      <c r="H5808" s="750">
        <f t="shared" si="4126"/>
        <v>1.6523999999999999</v>
      </c>
      <c r="I5808" s="125">
        <v>1.3</v>
      </c>
      <c r="J5808" s="750">
        <f t="shared" si="4128"/>
        <v>7.9845620399999993</v>
      </c>
    </row>
    <row r="5809" spans="1:10">
      <c r="A5809" s="1320"/>
      <c r="B5809" s="1321"/>
      <c r="C5809" s="1321"/>
      <c r="D5809" s="1322"/>
      <c r="E5809" s="119" t="str">
        <f t="shared" ref="E5809:G5809" si="4177">E1458</f>
        <v>P19 A P20</v>
      </c>
      <c r="F5809" s="637">
        <f t="shared" si="4177"/>
        <v>0</v>
      </c>
      <c r="G5809" s="128">
        <f t="shared" si="4177"/>
        <v>0</v>
      </c>
      <c r="H5809" s="750">
        <f t="shared" si="4126"/>
        <v>0</v>
      </c>
      <c r="I5809" s="125">
        <v>1.3</v>
      </c>
      <c r="J5809" s="750">
        <f t="shared" si="4128"/>
        <v>0</v>
      </c>
    </row>
    <row r="5810" spans="1:10">
      <c r="A5810" s="1320"/>
      <c r="B5810" s="1321"/>
      <c r="C5810" s="1321"/>
      <c r="D5810" s="1322"/>
      <c r="E5810" s="119" t="str">
        <f t="shared" ref="E5810:G5810" si="4178">E1459</f>
        <v>DOMICILIARIA 1</v>
      </c>
      <c r="F5810" s="637">
        <f t="shared" si="4178"/>
        <v>7.01</v>
      </c>
      <c r="G5810" s="128">
        <f t="shared" si="4178"/>
        <v>0.7</v>
      </c>
      <c r="H5810" s="750">
        <f t="shared" si="4126"/>
        <v>1.6523999999999999</v>
      </c>
      <c r="I5810" s="125">
        <v>1.3</v>
      </c>
      <c r="J5810" s="750">
        <f t="shared" si="4128"/>
        <v>10.540824839999999</v>
      </c>
    </row>
    <row r="5811" spans="1:10">
      <c r="A5811" s="1320"/>
      <c r="B5811" s="1321"/>
      <c r="C5811" s="1321"/>
      <c r="D5811" s="1322"/>
      <c r="E5811" s="119" t="str">
        <f t="shared" ref="E5811:G5811" si="4179">E1460</f>
        <v>DOMICILIARIA 2</v>
      </c>
      <c r="F5811" s="637">
        <f t="shared" si="4179"/>
        <v>7.04</v>
      </c>
      <c r="G5811" s="128">
        <f t="shared" si="4179"/>
        <v>0.7</v>
      </c>
      <c r="H5811" s="750">
        <f t="shared" si="4126"/>
        <v>1.6523999999999999</v>
      </c>
      <c r="I5811" s="125">
        <v>1.3</v>
      </c>
      <c r="J5811" s="750">
        <f t="shared" si="4128"/>
        <v>10.585935359999999</v>
      </c>
    </row>
    <row r="5812" spans="1:10">
      <c r="A5812" s="1320"/>
      <c r="B5812" s="1321"/>
      <c r="C5812" s="1321"/>
      <c r="D5812" s="1322"/>
      <c r="E5812" s="119" t="str">
        <f t="shared" ref="E5812:G5812" si="4180">E1461</f>
        <v>DOMICILIARIA 3</v>
      </c>
      <c r="F5812" s="637">
        <f t="shared" si="4180"/>
        <v>6.88</v>
      </c>
      <c r="G5812" s="128">
        <f t="shared" si="4180"/>
        <v>0.7</v>
      </c>
      <c r="H5812" s="750">
        <f t="shared" si="4126"/>
        <v>1.6523999999999999</v>
      </c>
      <c r="I5812" s="125">
        <v>1.3</v>
      </c>
      <c r="J5812" s="750">
        <f t="shared" si="4128"/>
        <v>10.34534592</v>
      </c>
    </row>
    <row r="5813" spans="1:10">
      <c r="A5813" s="1320"/>
      <c r="B5813" s="1321"/>
      <c r="C5813" s="1321"/>
      <c r="D5813" s="1322"/>
      <c r="E5813" s="119" t="str">
        <f t="shared" ref="E5813:G5813" si="4181">E1462</f>
        <v>DOMICILIARIA 4</v>
      </c>
      <c r="F5813" s="637">
        <f t="shared" si="4181"/>
        <v>4.51</v>
      </c>
      <c r="G5813" s="128">
        <f t="shared" si="4181"/>
        <v>0.7</v>
      </c>
      <c r="H5813" s="750">
        <f t="shared" si="4126"/>
        <v>1.6523999999999999</v>
      </c>
      <c r="I5813" s="125">
        <v>1.3</v>
      </c>
      <c r="J5813" s="750">
        <f t="shared" si="4128"/>
        <v>6.7816148399999996</v>
      </c>
    </row>
    <row r="5814" spans="1:10">
      <c r="A5814" s="1320"/>
      <c r="B5814" s="1321"/>
      <c r="C5814" s="1321"/>
      <c r="D5814" s="1322"/>
      <c r="E5814" s="119" t="str">
        <f t="shared" ref="E5814:G5814" si="4182">E1463</f>
        <v>DOMICILIARIA 5</v>
      </c>
      <c r="F5814" s="637">
        <f t="shared" si="4182"/>
        <v>6.54</v>
      </c>
      <c r="G5814" s="128">
        <f t="shared" si="4182"/>
        <v>0.7</v>
      </c>
      <c r="H5814" s="750">
        <f t="shared" si="4126"/>
        <v>1.6523999999999999</v>
      </c>
      <c r="I5814" s="125">
        <v>1.3</v>
      </c>
      <c r="J5814" s="750">
        <f t="shared" si="4128"/>
        <v>9.8340933599999971</v>
      </c>
    </row>
    <row r="5815" spans="1:10">
      <c r="A5815" s="1320"/>
      <c r="B5815" s="1321"/>
      <c r="C5815" s="1321"/>
      <c r="D5815" s="1322"/>
      <c r="E5815" s="119" t="str">
        <f t="shared" ref="E5815:G5815" si="4183">E1464</f>
        <v>DOMICILIARIA 6</v>
      </c>
      <c r="F5815" s="637">
        <f t="shared" si="4183"/>
        <v>6.43</v>
      </c>
      <c r="G5815" s="128">
        <f t="shared" si="4183"/>
        <v>0.7</v>
      </c>
      <c r="H5815" s="750">
        <f t="shared" si="4126"/>
        <v>1.6523999999999999</v>
      </c>
      <c r="I5815" s="125">
        <v>1.3</v>
      </c>
      <c r="J5815" s="750">
        <f t="shared" si="4128"/>
        <v>9.6686881199999988</v>
      </c>
    </row>
    <row r="5816" spans="1:10">
      <c r="A5816" s="1320"/>
      <c r="B5816" s="1321"/>
      <c r="C5816" s="1321"/>
      <c r="D5816" s="1322"/>
      <c r="E5816" s="119" t="str">
        <f t="shared" ref="E5816:G5816" si="4184">E1465</f>
        <v>DOMICILIARIA 7</v>
      </c>
      <c r="F5816" s="637">
        <f t="shared" si="4184"/>
        <v>6.32</v>
      </c>
      <c r="G5816" s="128">
        <f t="shared" si="4184"/>
        <v>0.7</v>
      </c>
      <c r="H5816" s="750">
        <f t="shared" si="4126"/>
        <v>1.6523999999999999</v>
      </c>
      <c r="I5816" s="125">
        <v>1.3</v>
      </c>
      <c r="J5816" s="750">
        <f t="shared" si="4128"/>
        <v>9.5032828799999987</v>
      </c>
    </row>
    <row r="5817" spans="1:10">
      <c r="A5817" s="1320"/>
      <c r="B5817" s="1321"/>
      <c r="C5817" s="1321"/>
      <c r="D5817" s="1322"/>
      <c r="E5817" s="119" t="str">
        <f t="shared" ref="E5817:G5817" si="4185">E1466</f>
        <v>P20 A P21</v>
      </c>
      <c r="F5817" s="637">
        <f t="shared" si="4185"/>
        <v>0</v>
      </c>
      <c r="G5817" s="128">
        <f t="shared" si="4185"/>
        <v>0</v>
      </c>
      <c r="H5817" s="750">
        <f t="shared" si="4126"/>
        <v>0</v>
      </c>
      <c r="I5817" s="125">
        <v>1.3</v>
      </c>
      <c r="J5817" s="750">
        <f t="shared" si="4128"/>
        <v>0</v>
      </c>
    </row>
    <row r="5818" spans="1:10">
      <c r="A5818" s="1320"/>
      <c r="B5818" s="1321"/>
      <c r="C5818" s="1321"/>
      <c r="D5818" s="1322"/>
      <c r="E5818" s="119" t="str">
        <f t="shared" ref="E5818:G5818" si="4186">E1467</f>
        <v>DOMICILIARIA 1</v>
      </c>
      <c r="F5818" s="637">
        <f t="shared" si="4186"/>
        <v>6.37</v>
      </c>
      <c r="G5818" s="128">
        <f t="shared" si="4186"/>
        <v>0.7</v>
      </c>
      <c r="H5818" s="750">
        <f t="shared" si="4126"/>
        <v>1.6523999999999999</v>
      </c>
      <c r="I5818" s="125">
        <v>1.3</v>
      </c>
      <c r="J5818" s="750">
        <f t="shared" si="4128"/>
        <v>9.5784670799999976</v>
      </c>
    </row>
    <row r="5819" spans="1:10">
      <c r="A5819" s="1320"/>
      <c r="B5819" s="1321"/>
      <c r="C5819" s="1321"/>
      <c r="D5819" s="1322"/>
      <c r="E5819" s="119" t="str">
        <f t="shared" ref="E5819:G5819" si="4187">E1468</f>
        <v>DOMICILIARIA 2</v>
      </c>
      <c r="F5819" s="637">
        <f t="shared" si="4187"/>
        <v>5.61</v>
      </c>
      <c r="G5819" s="128">
        <f t="shared" si="4187"/>
        <v>0.7</v>
      </c>
      <c r="H5819" s="750">
        <f t="shared" si="4126"/>
        <v>1.6523999999999999</v>
      </c>
      <c r="I5819" s="125">
        <v>1.3</v>
      </c>
      <c r="J5819" s="750">
        <f t="shared" si="4128"/>
        <v>8.435667239999999</v>
      </c>
    </row>
    <row r="5820" spans="1:10">
      <c r="A5820" s="1320"/>
      <c r="B5820" s="1321"/>
      <c r="C5820" s="1321"/>
      <c r="D5820" s="1322"/>
      <c r="E5820" s="119" t="str">
        <f t="shared" ref="E5820:G5820" si="4188">E1469</f>
        <v>DOMICILIARIA 3</v>
      </c>
      <c r="F5820" s="637">
        <f t="shared" si="4188"/>
        <v>5.96</v>
      </c>
      <c r="G5820" s="128">
        <f t="shared" si="4188"/>
        <v>0.7</v>
      </c>
      <c r="H5820" s="750">
        <f t="shared" si="4126"/>
        <v>1.6523999999999999</v>
      </c>
      <c r="I5820" s="125">
        <v>1.3</v>
      </c>
      <c r="J5820" s="750">
        <f t="shared" si="4128"/>
        <v>8.9619566399999986</v>
      </c>
    </row>
    <row r="5821" spans="1:10">
      <c r="A5821" s="1320"/>
      <c r="B5821" s="1321"/>
      <c r="C5821" s="1321"/>
      <c r="D5821" s="1322"/>
      <c r="E5821" s="119" t="str">
        <f t="shared" ref="E5821:G5821" si="4189">E1470</f>
        <v>DOMICILIARIA 4</v>
      </c>
      <c r="F5821" s="637">
        <f t="shared" si="4189"/>
        <v>5.98</v>
      </c>
      <c r="G5821" s="128">
        <f t="shared" si="4189"/>
        <v>0.7</v>
      </c>
      <c r="H5821" s="750">
        <f t="shared" si="4126"/>
        <v>1.6523999999999999</v>
      </c>
      <c r="I5821" s="125">
        <v>1.3</v>
      </c>
      <c r="J5821" s="750">
        <f t="shared" si="4128"/>
        <v>8.9920303199999996</v>
      </c>
    </row>
    <row r="5822" spans="1:10">
      <c r="A5822" s="1320"/>
      <c r="B5822" s="1321"/>
      <c r="C5822" s="1321"/>
      <c r="D5822" s="1322"/>
      <c r="E5822" s="119" t="str">
        <f t="shared" ref="E5822:G5822" si="4190">E1471</f>
        <v>DOMICILIARIA 5</v>
      </c>
      <c r="F5822" s="637">
        <f t="shared" si="4190"/>
        <v>5.97</v>
      </c>
      <c r="G5822" s="128">
        <f t="shared" si="4190"/>
        <v>0.7</v>
      </c>
      <c r="H5822" s="750">
        <f t="shared" si="4126"/>
        <v>1.6523999999999999</v>
      </c>
      <c r="I5822" s="125">
        <v>1.3</v>
      </c>
      <c r="J5822" s="750">
        <f t="shared" si="4128"/>
        <v>8.9769934799999973</v>
      </c>
    </row>
    <row r="5823" spans="1:10">
      <c r="A5823" s="1320"/>
      <c r="B5823" s="1321"/>
      <c r="C5823" s="1321"/>
      <c r="D5823" s="1322"/>
      <c r="E5823" s="119" t="str">
        <f t="shared" ref="E5823:G5823" si="4191">E1472</f>
        <v>DOMICILIARIA 6</v>
      </c>
      <c r="F5823" s="637">
        <f t="shared" si="4191"/>
        <v>6.35</v>
      </c>
      <c r="G5823" s="128">
        <f t="shared" si="4191"/>
        <v>0.7</v>
      </c>
      <c r="H5823" s="750">
        <f t="shared" ref="H5823:H5886" si="4192">H1472-H4953</f>
        <v>1.6523999999999999</v>
      </c>
      <c r="I5823" s="125">
        <v>1.3</v>
      </c>
      <c r="J5823" s="750">
        <f t="shared" si="4128"/>
        <v>9.5483933999999984</v>
      </c>
    </row>
    <row r="5824" spans="1:10">
      <c r="A5824" s="1320"/>
      <c r="B5824" s="1321"/>
      <c r="C5824" s="1321"/>
      <c r="D5824" s="1322"/>
      <c r="E5824" s="119" t="str">
        <f t="shared" ref="E5824:G5824" si="4193">E1473</f>
        <v>DOMICILIARIA 7</v>
      </c>
      <c r="F5824" s="637">
        <f t="shared" si="4193"/>
        <v>6.7</v>
      </c>
      <c r="G5824" s="128">
        <f t="shared" si="4193"/>
        <v>0.7</v>
      </c>
      <c r="H5824" s="750">
        <f t="shared" si="4192"/>
        <v>1.6523999999999999</v>
      </c>
      <c r="I5824" s="125">
        <v>1.3</v>
      </c>
      <c r="J5824" s="750">
        <f t="shared" ref="J5824:J5887" si="4194">+F5824*G5824*H5824*I5824</f>
        <v>10.074682799999998</v>
      </c>
    </row>
    <row r="5825" spans="1:10">
      <c r="A5825" s="1320"/>
      <c r="B5825" s="1321"/>
      <c r="C5825" s="1321"/>
      <c r="D5825" s="1322"/>
      <c r="E5825" s="119" t="str">
        <f t="shared" ref="E5825:G5825" si="4195">E1474</f>
        <v>DOMICILIARIA 8</v>
      </c>
      <c r="F5825" s="637">
        <f t="shared" si="4195"/>
        <v>6.2</v>
      </c>
      <c r="G5825" s="128">
        <f t="shared" si="4195"/>
        <v>0.7</v>
      </c>
      <c r="H5825" s="750">
        <f t="shared" si="4192"/>
        <v>1.6523999999999999</v>
      </c>
      <c r="I5825" s="125">
        <v>1.3</v>
      </c>
      <c r="J5825" s="750">
        <f t="shared" si="4194"/>
        <v>9.322840799999998</v>
      </c>
    </row>
    <row r="5826" spans="1:10">
      <c r="A5826" s="1320"/>
      <c r="B5826" s="1321"/>
      <c r="C5826" s="1321"/>
      <c r="D5826" s="1322"/>
      <c r="E5826" s="119" t="str">
        <f t="shared" ref="E5826:G5826" si="4196">E1475</f>
        <v>DOMICILIARIA 9</v>
      </c>
      <c r="F5826" s="637">
        <f t="shared" si="4196"/>
        <v>6.13</v>
      </c>
      <c r="G5826" s="128">
        <f t="shared" si="4196"/>
        <v>0.7</v>
      </c>
      <c r="H5826" s="750">
        <f t="shared" si="4192"/>
        <v>1.6523999999999999</v>
      </c>
      <c r="I5826" s="125">
        <v>1.3</v>
      </c>
      <c r="J5826" s="750">
        <f t="shared" si="4194"/>
        <v>9.2175829199999981</v>
      </c>
    </row>
    <row r="5827" spans="1:10">
      <c r="A5827" s="1320"/>
      <c r="B5827" s="1321"/>
      <c r="C5827" s="1321"/>
      <c r="D5827" s="1322"/>
      <c r="E5827" s="119" t="str">
        <f t="shared" ref="E5827:G5827" si="4197">E1476</f>
        <v>DOMICILIARIA 10</v>
      </c>
      <c r="F5827" s="637">
        <f t="shared" si="4197"/>
        <v>6.22</v>
      </c>
      <c r="G5827" s="128">
        <f t="shared" si="4197"/>
        <v>0.7</v>
      </c>
      <c r="H5827" s="750">
        <f t="shared" si="4192"/>
        <v>1.6523999999999999</v>
      </c>
      <c r="I5827" s="125">
        <v>1.3</v>
      </c>
      <c r="J5827" s="750">
        <f t="shared" si="4194"/>
        <v>9.352914479999999</v>
      </c>
    </row>
    <row r="5828" spans="1:10">
      <c r="A5828" s="1320"/>
      <c r="B5828" s="1321"/>
      <c r="C5828" s="1321"/>
      <c r="D5828" s="1322"/>
      <c r="E5828" s="119" t="str">
        <f t="shared" ref="E5828:G5828" si="4198">E1477</f>
        <v>P21 A P22</v>
      </c>
      <c r="F5828" s="637">
        <f t="shared" si="4198"/>
        <v>0</v>
      </c>
      <c r="G5828" s="128">
        <f t="shared" si="4198"/>
        <v>0</v>
      </c>
      <c r="H5828" s="750">
        <f t="shared" si="4192"/>
        <v>0</v>
      </c>
      <c r="I5828" s="125">
        <v>1.3</v>
      </c>
      <c r="J5828" s="750">
        <f t="shared" si="4194"/>
        <v>0</v>
      </c>
    </row>
    <row r="5829" spans="1:10">
      <c r="A5829" s="1320"/>
      <c r="B5829" s="1321"/>
      <c r="C5829" s="1321"/>
      <c r="D5829" s="1322"/>
      <c r="E5829" s="119" t="str">
        <f t="shared" ref="E5829:G5829" si="4199">E1478</f>
        <v>DOMICILIARIA 1</v>
      </c>
      <c r="F5829" s="637">
        <f t="shared" si="4199"/>
        <v>4.72</v>
      </c>
      <c r="G5829" s="128">
        <f t="shared" si="4199"/>
        <v>0.7</v>
      </c>
      <c r="H5829" s="750">
        <f t="shared" si="4192"/>
        <v>1.6524000000000001</v>
      </c>
      <c r="I5829" s="125">
        <v>1.3</v>
      </c>
      <c r="J5829" s="750">
        <f t="shared" si="4194"/>
        <v>7.0973884800000002</v>
      </c>
    </row>
    <row r="5830" spans="1:10">
      <c r="A5830" s="1320"/>
      <c r="B5830" s="1321"/>
      <c r="C5830" s="1321"/>
      <c r="D5830" s="1322"/>
      <c r="E5830" s="119" t="str">
        <f t="shared" ref="E5830:G5830" si="4200">E1479</f>
        <v>DOMICILIARIA 2</v>
      </c>
      <c r="F5830" s="637">
        <f t="shared" si="4200"/>
        <v>5.52</v>
      </c>
      <c r="G5830" s="128">
        <f t="shared" si="4200"/>
        <v>0.7</v>
      </c>
      <c r="H5830" s="750">
        <f t="shared" si="4192"/>
        <v>1.6524000000000001</v>
      </c>
      <c r="I5830" s="125">
        <v>1.3</v>
      </c>
      <c r="J5830" s="750">
        <f t="shared" si="4194"/>
        <v>8.3003356799999999</v>
      </c>
    </row>
    <row r="5831" spans="1:10">
      <c r="A5831" s="1320"/>
      <c r="B5831" s="1321"/>
      <c r="C5831" s="1321"/>
      <c r="D5831" s="1322"/>
      <c r="E5831" s="119" t="str">
        <f t="shared" ref="E5831:G5831" si="4201">E1480</f>
        <v>DOMICILIARIA 3</v>
      </c>
      <c r="F5831" s="637">
        <f t="shared" si="4201"/>
        <v>4.34</v>
      </c>
      <c r="G5831" s="128">
        <f t="shared" si="4201"/>
        <v>0.7</v>
      </c>
      <c r="H5831" s="750">
        <f t="shared" si="4192"/>
        <v>1.6524000000000001</v>
      </c>
      <c r="I5831" s="125">
        <v>1.3</v>
      </c>
      <c r="J5831" s="750">
        <f t="shared" si="4194"/>
        <v>6.52598856</v>
      </c>
    </row>
    <row r="5832" spans="1:10">
      <c r="A5832" s="1320"/>
      <c r="B5832" s="1321"/>
      <c r="C5832" s="1321"/>
      <c r="D5832" s="1322"/>
      <c r="E5832" s="119" t="str">
        <f t="shared" ref="E5832:G5832" si="4202">E1481</f>
        <v>DOMICILIARIA 4</v>
      </c>
      <c r="F5832" s="637">
        <f t="shared" si="4202"/>
        <v>5.43</v>
      </c>
      <c r="G5832" s="128">
        <f t="shared" si="4202"/>
        <v>0.7</v>
      </c>
      <c r="H5832" s="750">
        <f t="shared" si="4192"/>
        <v>1.6524000000000001</v>
      </c>
      <c r="I5832" s="125">
        <v>1.3</v>
      </c>
      <c r="J5832" s="750">
        <f t="shared" si="4194"/>
        <v>8.1650041200000008</v>
      </c>
    </row>
    <row r="5833" spans="1:10">
      <c r="A5833" s="1320"/>
      <c r="B5833" s="1321"/>
      <c r="C5833" s="1321"/>
      <c r="D5833" s="1322"/>
      <c r="E5833" s="119" t="str">
        <f t="shared" ref="E5833:G5833" si="4203">E1482</f>
        <v>DOMICILIARIA 5</v>
      </c>
      <c r="F5833" s="637">
        <f t="shared" si="4203"/>
        <v>4.4000000000000004</v>
      </c>
      <c r="G5833" s="128">
        <f t="shared" si="4203"/>
        <v>0.7</v>
      </c>
      <c r="H5833" s="750">
        <f t="shared" si="4192"/>
        <v>1.6524000000000001</v>
      </c>
      <c r="I5833" s="125">
        <v>1.3</v>
      </c>
      <c r="J5833" s="750">
        <f t="shared" si="4194"/>
        <v>6.6162096000000004</v>
      </c>
    </row>
    <row r="5834" spans="1:10">
      <c r="A5834" s="1320"/>
      <c r="B5834" s="1321"/>
      <c r="C5834" s="1321"/>
      <c r="D5834" s="1322"/>
      <c r="E5834" s="119" t="str">
        <f t="shared" ref="E5834:G5834" si="4204">E1483</f>
        <v>DOMICILIARIA 6</v>
      </c>
      <c r="F5834" s="637">
        <f t="shared" si="4204"/>
        <v>5.49</v>
      </c>
      <c r="G5834" s="128">
        <f t="shared" si="4204"/>
        <v>0.7</v>
      </c>
      <c r="H5834" s="750">
        <f t="shared" si="4192"/>
        <v>1.6524000000000001</v>
      </c>
      <c r="I5834" s="125">
        <v>1.3</v>
      </c>
      <c r="J5834" s="750">
        <f t="shared" si="4194"/>
        <v>8.2552251600000002</v>
      </c>
    </row>
    <row r="5835" spans="1:10">
      <c r="A5835" s="1320"/>
      <c r="B5835" s="1321"/>
      <c r="C5835" s="1321"/>
      <c r="D5835" s="1322"/>
      <c r="E5835" s="119" t="str">
        <f t="shared" ref="E5835:G5835" si="4205">E1484</f>
        <v>DOMICILIARIA 7</v>
      </c>
      <c r="F5835" s="637">
        <f t="shared" si="4205"/>
        <v>4.5</v>
      </c>
      <c r="G5835" s="128">
        <f t="shared" si="4205"/>
        <v>0.7</v>
      </c>
      <c r="H5835" s="750">
        <f t="shared" si="4192"/>
        <v>1.6524000000000001</v>
      </c>
      <c r="I5835" s="125">
        <v>1.3</v>
      </c>
      <c r="J5835" s="750">
        <f t="shared" si="4194"/>
        <v>6.7665780000000009</v>
      </c>
    </row>
    <row r="5836" spans="1:10">
      <c r="A5836" s="1320"/>
      <c r="B5836" s="1321"/>
      <c r="C5836" s="1321"/>
      <c r="D5836" s="1322"/>
      <c r="E5836" s="119" t="str">
        <f t="shared" ref="E5836:G5836" si="4206">E1485</f>
        <v>DOMICILIARIA 8</v>
      </c>
      <c r="F5836" s="637">
        <f t="shared" si="4206"/>
        <v>4.99</v>
      </c>
      <c r="G5836" s="128">
        <f t="shared" si="4206"/>
        <v>0.7</v>
      </c>
      <c r="H5836" s="750">
        <f t="shared" si="4192"/>
        <v>1.6524000000000001</v>
      </c>
      <c r="I5836" s="125">
        <v>1.3</v>
      </c>
      <c r="J5836" s="750">
        <f t="shared" si="4194"/>
        <v>7.5033831600000012</v>
      </c>
    </row>
    <row r="5837" spans="1:10">
      <c r="A5837" s="1320"/>
      <c r="B5837" s="1321"/>
      <c r="C5837" s="1321"/>
      <c r="D5837" s="1322"/>
      <c r="E5837" s="119" t="str">
        <f t="shared" ref="E5837:G5837" si="4207">E1486</f>
        <v>DOMICILIARIA 9</v>
      </c>
      <c r="F5837" s="637">
        <f t="shared" si="4207"/>
        <v>4.9400000000000004</v>
      </c>
      <c r="G5837" s="128">
        <f t="shared" si="4207"/>
        <v>0.7</v>
      </c>
      <c r="H5837" s="750">
        <f t="shared" si="4192"/>
        <v>1.6524000000000001</v>
      </c>
      <c r="I5837" s="125">
        <v>1.3</v>
      </c>
      <c r="J5837" s="750">
        <f t="shared" si="4194"/>
        <v>7.4281989600000013</v>
      </c>
    </row>
    <row r="5838" spans="1:10">
      <c r="A5838" s="1320"/>
      <c r="B5838" s="1321"/>
      <c r="C5838" s="1321"/>
      <c r="D5838" s="1322"/>
      <c r="E5838" s="119" t="str">
        <f t="shared" ref="E5838:G5838" si="4208">E1487</f>
        <v>DOMICILIARIA 10</v>
      </c>
      <c r="F5838" s="637">
        <f t="shared" si="4208"/>
        <v>5.58</v>
      </c>
      <c r="G5838" s="128">
        <f t="shared" si="4208"/>
        <v>0.7</v>
      </c>
      <c r="H5838" s="750">
        <f t="shared" si="4192"/>
        <v>1.6524000000000001</v>
      </c>
      <c r="I5838" s="125">
        <v>1.3</v>
      </c>
      <c r="J5838" s="750">
        <f t="shared" si="4194"/>
        <v>8.3905567200000011</v>
      </c>
    </row>
    <row r="5839" spans="1:10">
      <c r="A5839" s="1320"/>
      <c r="B5839" s="1321"/>
      <c r="C5839" s="1321"/>
      <c r="D5839" s="1322"/>
      <c r="E5839" s="119" t="str">
        <f t="shared" ref="E5839:G5839" si="4209">E1488</f>
        <v>DOMICILIARIA 11</v>
      </c>
      <c r="F5839" s="637">
        <f t="shared" si="4209"/>
        <v>5.01</v>
      </c>
      <c r="G5839" s="128">
        <f t="shared" si="4209"/>
        <v>0.7</v>
      </c>
      <c r="H5839" s="750">
        <f t="shared" si="4192"/>
        <v>1.6524000000000001</v>
      </c>
      <c r="I5839" s="125">
        <v>1.3</v>
      </c>
      <c r="J5839" s="750">
        <f t="shared" si="4194"/>
        <v>7.5334568400000004</v>
      </c>
    </row>
    <row r="5840" spans="1:10">
      <c r="A5840" s="1320"/>
      <c r="B5840" s="1321"/>
      <c r="C5840" s="1321"/>
      <c r="D5840" s="1322"/>
      <c r="E5840" s="119" t="str">
        <f t="shared" ref="E5840:G5840" si="4210">E1489</f>
        <v>DOMICILIARIA 12</v>
      </c>
      <c r="F5840" s="637">
        <f t="shared" si="4210"/>
        <v>6.18</v>
      </c>
      <c r="G5840" s="128">
        <f t="shared" si="4210"/>
        <v>0.7</v>
      </c>
      <c r="H5840" s="750">
        <f t="shared" si="4192"/>
        <v>1.6524000000000001</v>
      </c>
      <c r="I5840" s="125">
        <v>1.3</v>
      </c>
      <c r="J5840" s="750">
        <f t="shared" si="4194"/>
        <v>9.2927671199999988</v>
      </c>
    </row>
    <row r="5841" spans="1:10">
      <c r="A5841" s="1320"/>
      <c r="B5841" s="1321"/>
      <c r="C5841" s="1321"/>
      <c r="D5841" s="1322"/>
      <c r="E5841" s="119" t="str">
        <f t="shared" ref="E5841:G5841" si="4211">E1490</f>
        <v>DOMICILIARIA 13</v>
      </c>
      <c r="F5841" s="637">
        <f t="shared" si="4211"/>
        <v>6.16</v>
      </c>
      <c r="G5841" s="128">
        <f t="shared" si="4211"/>
        <v>0.7</v>
      </c>
      <c r="H5841" s="750">
        <f t="shared" si="4192"/>
        <v>1.6524000000000001</v>
      </c>
      <c r="I5841" s="125">
        <v>1.3</v>
      </c>
      <c r="J5841" s="750">
        <f t="shared" si="4194"/>
        <v>9.2626934399999996</v>
      </c>
    </row>
    <row r="5842" spans="1:10">
      <c r="A5842" s="1320"/>
      <c r="B5842" s="1321"/>
      <c r="C5842" s="1321"/>
      <c r="D5842" s="1322"/>
      <c r="E5842" s="119" t="str">
        <f t="shared" ref="E5842:G5842" si="4212">E1491</f>
        <v>DOMICILIARIA 14</v>
      </c>
      <c r="F5842" s="637">
        <f t="shared" si="4212"/>
        <v>4.88</v>
      </c>
      <c r="G5842" s="128">
        <f t="shared" si="4212"/>
        <v>0.7</v>
      </c>
      <c r="H5842" s="750">
        <f t="shared" si="4192"/>
        <v>1.6524000000000001</v>
      </c>
      <c r="I5842" s="125">
        <v>1.3</v>
      </c>
      <c r="J5842" s="750">
        <f t="shared" si="4194"/>
        <v>7.337977920000001</v>
      </c>
    </row>
    <row r="5843" spans="1:10">
      <c r="A5843" s="1320"/>
      <c r="B5843" s="1321"/>
      <c r="C5843" s="1321"/>
      <c r="D5843" s="1322"/>
      <c r="E5843" s="119" t="str">
        <f t="shared" ref="E5843:G5843" si="4213">E1492</f>
        <v>DOMICILIARIA 15</v>
      </c>
      <c r="F5843" s="637">
        <f t="shared" si="4213"/>
        <v>5.79</v>
      </c>
      <c r="G5843" s="128">
        <f t="shared" si="4213"/>
        <v>0.7</v>
      </c>
      <c r="H5843" s="750">
        <f t="shared" si="4192"/>
        <v>1.6524000000000001</v>
      </c>
      <c r="I5843" s="125">
        <v>1.3</v>
      </c>
      <c r="J5843" s="750">
        <f t="shared" si="4194"/>
        <v>8.7063303600000008</v>
      </c>
    </row>
    <row r="5844" spans="1:10">
      <c r="A5844" s="1320"/>
      <c r="B5844" s="1321"/>
      <c r="C5844" s="1321"/>
      <c r="D5844" s="1322"/>
      <c r="E5844" s="119" t="str">
        <f t="shared" ref="E5844:G5844" si="4214">E1493</f>
        <v>DOMICILIARIA 16</v>
      </c>
      <c r="F5844" s="637">
        <f t="shared" si="4214"/>
        <v>4.84</v>
      </c>
      <c r="G5844" s="128">
        <f t="shared" si="4214"/>
        <v>0.7</v>
      </c>
      <c r="H5844" s="750">
        <f t="shared" si="4192"/>
        <v>1.6524000000000001</v>
      </c>
      <c r="I5844" s="125">
        <v>1.3</v>
      </c>
      <c r="J5844" s="750">
        <f t="shared" si="4194"/>
        <v>7.2778305600000008</v>
      </c>
    </row>
    <row r="5845" spans="1:10">
      <c r="A5845" s="1320"/>
      <c r="B5845" s="1321"/>
      <c r="C5845" s="1321"/>
      <c r="D5845" s="1322"/>
      <c r="E5845" s="119" t="str">
        <f t="shared" ref="E5845:G5845" si="4215">E1494</f>
        <v>DOMICILIARIA 17</v>
      </c>
      <c r="F5845" s="637">
        <f t="shared" si="4215"/>
        <v>5.49</v>
      </c>
      <c r="G5845" s="128">
        <f t="shared" si="4215"/>
        <v>0.7</v>
      </c>
      <c r="H5845" s="750">
        <f t="shared" si="4192"/>
        <v>1.6524000000000001</v>
      </c>
      <c r="I5845" s="125">
        <v>1.3</v>
      </c>
      <c r="J5845" s="750">
        <f t="shared" si="4194"/>
        <v>8.2552251600000002</v>
      </c>
    </row>
    <row r="5846" spans="1:10">
      <c r="A5846" s="1320"/>
      <c r="B5846" s="1321"/>
      <c r="C5846" s="1321"/>
      <c r="D5846" s="1322"/>
      <c r="E5846" s="119" t="str">
        <f t="shared" ref="E5846:G5846" si="4216">E1495</f>
        <v>DOMICILIARIA 18</v>
      </c>
      <c r="F5846" s="637">
        <f t="shared" si="4216"/>
        <v>4.95</v>
      </c>
      <c r="G5846" s="128">
        <f t="shared" si="4216"/>
        <v>0.7</v>
      </c>
      <c r="H5846" s="750">
        <f t="shared" si="4192"/>
        <v>1.6524000000000001</v>
      </c>
      <c r="I5846" s="125">
        <v>1.3</v>
      </c>
      <c r="J5846" s="750">
        <f t="shared" si="4194"/>
        <v>7.4432358000000001</v>
      </c>
    </row>
    <row r="5847" spans="1:10">
      <c r="A5847" s="1320"/>
      <c r="B5847" s="1321"/>
      <c r="C5847" s="1321"/>
      <c r="D5847" s="1322"/>
      <c r="E5847" s="119" t="str">
        <f t="shared" ref="E5847:G5847" si="4217">E1496</f>
        <v>P22 A P23</v>
      </c>
      <c r="F5847" s="637">
        <f t="shared" si="4217"/>
        <v>0</v>
      </c>
      <c r="G5847" s="128">
        <f t="shared" si="4217"/>
        <v>0</v>
      </c>
      <c r="H5847" s="750">
        <f t="shared" si="4192"/>
        <v>0</v>
      </c>
      <c r="I5847" s="125">
        <v>1.3</v>
      </c>
      <c r="J5847" s="750">
        <f t="shared" si="4194"/>
        <v>0</v>
      </c>
    </row>
    <row r="5848" spans="1:10">
      <c r="A5848" s="1320"/>
      <c r="B5848" s="1321"/>
      <c r="C5848" s="1321"/>
      <c r="D5848" s="1322"/>
      <c r="E5848" s="119" t="str">
        <f t="shared" ref="E5848:G5848" si="4218">E1497</f>
        <v>DOMICILIARIA 1</v>
      </c>
      <c r="F5848" s="637">
        <f t="shared" si="4218"/>
        <v>5.07</v>
      </c>
      <c r="G5848" s="128">
        <f t="shared" si="4218"/>
        <v>0.7</v>
      </c>
      <c r="H5848" s="750">
        <f t="shared" si="4192"/>
        <v>1.6523999999999999</v>
      </c>
      <c r="I5848" s="125">
        <v>1.3</v>
      </c>
      <c r="J5848" s="750">
        <f t="shared" si="4194"/>
        <v>7.6236778799999998</v>
      </c>
    </row>
    <row r="5849" spans="1:10">
      <c r="A5849" s="1320"/>
      <c r="B5849" s="1321"/>
      <c r="C5849" s="1321"/>
      <c r="D5849" s="1322"/>
      <c r="E5849" s="119" t="str">
        <f t="shared" ref="E5849:G5849" si="4219">E1498</f>
        <v>DOMICILIARIA 2</v>
      </c>
      <c r="F5849" s="637">
        <f t="shared" si="4219"/>
        <v>4.33</v>
      </c>
      <c r="G5849" s="128">
        <f t="shared" si="4219"/>
        <v>0.7</v>
      </c>
      <c r="H5849" s="750">
        <f t="shared" si="4192"/>
        <v>1.6523999999999999</v>
      </c>
      <c r="I5849" s="125">
        <v>1.3</v>
      </c>
      <c r="J5849" s="750">
        <f t="shared" si="4194"/>
        <v>6.5109517199999987</v>
      </c>
    </row>
    <row r="5850" spans="1:10">
      <c r="A5850" s="1320"/>
      <c r="B5850" s="1321"/>
      <c r="C5850" s="1321"/>
      <c r="D5850" s="1322"/>
      <c r="E5850" s="119" t="str">
        <f t="shared" ref="E5850:G5850" si="4220">E1499</f>
        <v>DOMICILIARIA 3</v>
      </c>
      <c r="F5850" s="637">
        <f t="shared" si="4220"/>
        <v>4.6900000000000004</v>
      </c>
      <c r="G5850" s="128">
        <f t="shared" si="4220"/>
        <v>0.7</v>
      </c>
      <c r="H5850" s="750">
        <f t="shared" si="4192"/>
        <v>1.6523999999999999</v>
      </c>
      <c r="I5850" s="125">
        <v>1.3</v>
      </c>
      <c r="J5850" s="750">
        <f t="shared" si="4194"/>
        <v>7.0522779599999996</v>
      </c>
    </row>
    <row r="5851" spans="1:10">
      <c r="A5851" s="1320"/>
      <c r="B5851" s="1321"/>
      <c r="C5851" s="1321"/>
      <c r="D5851" s="1322"/>
      <c r="E5851" s="119" t="str">
        <f t="shared" ref="E5851:G5851" si="4221">E1500</f>
        <v>DOMICILIARIA 4</v>
      </c>
      <c r="F5851" s="637">
        <f t="shared" si="4221"/>
        <v>4.62</v>
      </c>
      <c r="G5851" s="128">
        <f t="shared" si="4221"/>
        <v>0.7</v>
      </c>
      <c r="H5851" s="750">
        <f t="shared" si="4192"/>
        <v>1.6523999999999999</v>
      </c>
      <c r="I5851" s="125">
        <v>1.3</v>
      </c>
      <c r="J5851" s="750">
        <f t="shared" si="4194"/>
        <v>6.9470200799999997</v>
      </c>
    </row>
    <row r="5852" spans="1:10">
      <c r="A5852" s="1320"/>
      <c r="B5852" s="1321"/>
      <c r="C5852" s="1321"/>
      <c r="D5852" s="1322"/>
      <c r="E5852" s="119" t="str">
        <f t="shared" ref="E5852:G5852" si="4222">E1501</f>
        <v>DOMICILIARIA 5</v>
      </c>
      <c r="F5852" s="637">
        <f t="shared" si="4222"/>
        <v>4.3099999999999996</v>
      </c>
      <c r="G5852" s="128">
        <f t="shared" si="4222"/>
        <v>0.7</v>
      </c>
      <c r="H5852" s="750">
        <f t="shared" si="4192"/>
        <v>1.6523999999999999</v>
      </c>
      <c r="I5852" s="125">
        <v>1.3</v>
      </c>
      <c r="J5852" s="750">
        <f t="shared" si="4194"/>
        <v>6.4808780399999986</v>
      </c>
    </row>
    <row r="5853" spans="1:10">
      <c r="A5853" s="1320"/>
      <c r="B5853" s="1321"/>
      <c r="C5853" s="1321"/>
      <c r="D5853" s="1322"/>
      <c r="E5853" s="119" t="str">
        <f t="shared" ref="E5853:G5853" si="4223">E1502</f>
        <v>DOMICILIARIA 6</v>
      </c>
      <c r="F5853" s="637">
        <f t="shared" si="4223"/>
        <v>6.6</v>
      </c>
      <c r="G5853" s="128">
        <f t="shared" si="4223"/>
        <v>0.7</v>
      </c>
      <c r="H5853" s="750">
        <f t="shared" si="4192"/>
        <v>1.6523999999999999</v>
      </c>
      <c r="I5853" s="125">
        <v>1.3</v>
      </c>
      <c r="J5853" s="750">
        <f t="shared" si="4194"/>
        <v>9.9243143999999983</v>
      </c>
    </row>
    <row r="5854" spans="1:10">
      <c r="A5854" s="1320"/>
      <c r="B5854" s="1321"/>
      <c r="C5854" s="1321"/>
      <c r="D5854" s="1322"/>
      <c r="E5854" s="119" t="str">
        <f t="shared" ref="E5854:G5854" si="4224">E1503</f>
        <v>DOMICILIARIA 7</v>
      </c>
      <c r="F5854" s="637">
        <f t="shared" si="4224"/>
        <v>4.45</v>
      </c>
      <c r="G5854" s="128">
        <f t="shared" si="4224"/>
        <v>0.7</v>
      </c>
      <c r="H5854" s="750">
        <f t="shared" si="4192"/>
        <v>1.6523999999999999</v>
      </c>
      <c r="I5854" s="125">
        <v>1.3</v>
      </c>
      <c r="J5854" s="750">
        <f t="shared" si="4194"/>
        <v>6.6913937999999993</v>
      </c>
    </row>
    <row r="5855" spans="1:10">
      <c r="A5855" s="1320"/>
      <c r="B5855" s="1321"/>
      <c r="C5855" s="1321"/>
      <c r="D5855" s="1322"/>
      <c r="E5855" s="119" t="str">
        <f t="shared" ref="E5855:G5855" si="4225">E1504</f>
        <v>DOMICILIARIA 8</v>
      </c>
      <c r="F5855" s="637">
        <f t="shared" si="4225"/>
        <v>4.53</v>
      </c>
      <c r="G5855" s="128">
        <f t="shared" si="4225"/>
        <v>0.7</v>
      </c>
      <c r="H5855" s="750">
        <f t="shared" si="4192"/>
        <v>1.6523999999999999</v>
      </c>
      <c r="I5855" s="125">
        <v>1.3</v>
      </c>
      <c r="J5855" s="750">
        <f t="shared" si="4194"/>
        <v>6.8116885199999988</v>
      </c>
    </row>
    <row r="5856" spans="1:10">
      <c r="A5856" s="1320"/>
      <c r="B5856" s="1321"/>
      <c r="C5856" s="1321"/>
      <c r="D5856" s="1322"/>
      <c r="E5856" s="119" t="str">
        <f t="shared" ref="E5856:G5856" si="4226">E1505</f>
        <v>DOMICILIARIA 9</v>
      </c>
      <c r="F5856" s="637">
        <f t="shared" si="4226"/>
        <v>6.74</v>
      </c>
      <c r="G5856" s="128">
        <f t="shared" si="4226"/>
        <v>0.7</v>
      </c>
      <c r="H5856" s="750">
        <f t="shared" si="4192"/>
        <v>1.6523999999999999</v>
      </c>
      <c r="I5856" s="125">
        <v>1.3</v>
      </c>
      <c r="J5856" s="750">
        <f t="shared" si="4194"/>
        <v>10.13483016</v>
      </c>
    </row>
    <row r="5857" spans="1:10">
      <c r="A5857" s="1320"/>
      <c r="B5857" s="1321"/>
      <c r="C5857" s="1321"/>
      <c r="D5857" s="1322"/>
      <c r="E5857" s="119" t="str">
        <f t="shared" ref="E5857:G5857" si="4227">E1506</f>
        <v>DOMICILIARIA 10</v>
      </c>
      <c r="F5857" s="637">
        <f t="shared" si="4227"/>
        <v>4.53</v>
      </c>
      <c r="G5857" s="128">
        <f t="shared" si="4227"/>
        <v>0.7</v>
      </c>
      <c r="H5857" s="750">
        <f t="shared" si="4192"/>
        <v>1.6523999999999999</v>
      </c>
      <c r="I5857" s="125">
        <v>1.3</v>
      </c>
      <c r="J5857" s="750">
        <f t="shared" si="4194"/>
        <v>6.8116885199999988</v>
      </c>
    </row>
    <row r="5858" spans="1:10">
      <c r="A5858" s="1320"/>
      <c r="B5858" s="1321"/>
      <c r="C5858" s="1321"/>
      <c r="D5858" s="1322"/>
      <c r="E5858" s="119" t="str">
        <f t="shared" ref="E5858:G5858" si="4228">E1507</f>
        <v>DOMICILIARIA 11</v>
      </c>
      <c r="F5858" s="637">
        <f t="shared" si="4228"/>
        <v>6.71</v>
      </c>
      <c r="G5858" s="128">
        <f t="shared" si="4228"/>
        <v>0.7</v>
      </c>
      <c r="H5858" s="750">
        <f t="shared" si="4192"/>
        <v>1.6523999999999999</v>
      </c>
      <c r="I5858" s="125">
        <v>1.3</v>
      </c>
      <c r="J5858" s="750">
        <f t="shared" si="4194"/>
        <v>10.08971964</v>
      </c>
    </row>
    <row r="5859" spans="1:10">
      <c r="A5859" s="1320"/>
      <c r="B5859" s="1321"/>
      <c r="C5859" s="1321"/>
      <c r="D5859" s="1322"/>
      <c r="E5859" s="119" t="str">
        <f t="shared" ref="E5859:G5859" si="4229">E1508</f>
        <v>DOMICILIARIA 12</v>
      </c>
      <c r="F5859" s="637">
        <f t="shared" si="4229"/>
        <v>4.53</v>
      </c>
      <c r="G5859" s="128">
        <f t="shared" si="4229"/>
        <v>0.7</v>
      </c>
      <c r="H5859" s="750">
        <f t="shared" si="4192"/>
        <v>1.6523999999999999</v>
      </c>
      <c r="I5859" s="125">
        <v>1.3</v>
      </c>
      <c r="J5859" s="750">
        <f t="shared" si="4194"/>
        <v>6.8116885199999988</v>
      </c>
    </row>
    <row r="5860" spans="1:10">
      <c r="A5860" s="1320"/>
      <c r="B5860" s="1321"/>
      <c r="C5860" s="1321"/>
      <c r="D5860" s="1322"/>
      <c r="E5860" s="119" t="str">
        <f t="shared" ref="E5860:G5860" si="4230">E1509</f>
        <v>P23 A P24</v>
      </c>
      <c r="F5860" s="637">
        <f t="shared" si="4230"/>
        <v>0</v>
      </c>
      <c r="G5860" s="128">
        <f t="shared" si="4230"/>
        <v>0</v>
      </c>
      <c r="H5860" s="750">
        <f t="shared" si="4192"/>
        <v>0</v>
      </c>
      <c r="I5860" s="125">
        <v>1.3</v>
      </c>
      <c r="J5860" s="750">
        <f t="shared" si="4194"/>
        <v>0</v>
      </c>
    </row>
    <row r="5861" spans="1:10">
      <c r="A5861" s="1320"/>
      <c r="B5861" s="1321"/>
      <c r="C5861" s="1321"/>
      <c r="D5861" s="1322"/>
      <c r="E5861" s="119" t="str">
        <f t="shared" ref="E5861:G5861" si="4231">E1510</f>
        <v>P24 A P25</v>
      </c>
      <c r="F5861" s="637">
        <f t="shared" si="4231"/>
        <v>0</v>
      </c>
      <c r="G5861" s="128">
        <f t="shared" si="4231"/>
        <v>0</v>
      </c>
      <c r="H5861" s="750">
        <f t="shared" si="4192"/>
        <v>0</v>
      </c>
      <c r="I5861" s="125">
        <v>1.3</v>
      </c>
      <c r="J5861" s="750">
        <f t="shared" si="4194"/>
        <v>0</v>
      </c>
    </row>
    <row r="5862" spans="1:10">
      <c r="A5862" s="1320"/>
      <c r="B5862" s="1321"/>
      <c r="C5862" s="1321"/>
      <c r="D5862" s="1322"/>
      <c r="E5862" s="119" t="str">
        <f t="shared" ref="E5862:G5862" si="4232">E1511</f>
        <v>DOMICILIARIA 1</v>
      </c>
      <c r="F5862" s="637">
        <f t="shared" si="4232"/>
        <v>4.1500000000000004</v>
      </c>
      <c r="G5862" s="128">
        <f t="shared" si="4232"/>
        <v>0.7</v>
      </c>
      <c r="H5862" s="750">
        <f t="shared" si="4192"/>
        <v>1.6523999999999999</v>
      </c>
      <c r="I5862" s="125">
        <v>1.3</v>
      </c>
      <c r="J5862" s="750">
        <f t="shared" si="4194"/>
        <v>6.2402885999999995</v>
      </c>
    </row>
    <row r="5863" spans="1:10">
      <c r="A5863" s="1320"/>
      <c r="B5863" s="1321"/>
      <c r="C5863" s="1321"/>
      <c r="D5863" s="1322"/>
      <c r="E5863" s="119" t="str">
        <f t="shared" ref="E5863:G5863" si="4233">E1512</f>
        <v>DOMICILIARIA 2</v>
      </c>
      <c r="F5863" s="637">
        <f t="shared" si="4233"/>
        <v>5.32</v>
      </c>
      <c r="G5863" s="128">
        <f t="shared" si="4233"/>
        <v>0.7</v>
      </c>
      <c r="H5863" s="750">
        <f t="shared" si="4192"/>
        <v>1.6523999999999999</v>
      </c>
      <c r="I5863" s="125">
        <v>1.3</v>
      </c>
      <c r="J5863" s="750">
        <f t="shared" si="4194"/>
        <v>7.9995988799999989</v>
      </c>
    </row>
    <row r="5864" spans="1:10">
      <c r="A5864" s="1320"/>
      <c r="B5864" s="1321"/>
      <c r="C5864" s="1321"/>
      <c r="D5864" s="1322"/>
      <c r="E5864" s="119" t="str">
        <f t="shared" ref="E5864:G5864" si="4234">E1513</f>
        <v>DOMICILIARIA 3</v>
      </c>
      <c r="F5864" s="637">
        <f t="shared" si="4234"/>
        <v>4.87</v>
      </c>
      <c r="G5864" s="128">
        <f t="shared" si="4234"/>
        <v>0.7</v>
      </c>
      <c r="H5864" s="750">
        <f t="shared" si="4192"/>
        <v>1.6523999999999999</v>
      </c>
      <c r="I5864" s="125">
        <v>1.3</v>
      </c>
      <c r="J5864" s="750">
        <f t="shared" si="4194"/>
        <v>7.3229410799999988</v>
      </c>
    </row>
    <row r="5865" spans="1:10">
      <c r="A5865" s="1320"/>
      <c r="B5865" s="1321"/>
      <c r="C5865" s="1321"/>
      <c r="D5865" s="1322"/>
      <c r="E5865" s="119" t="str">
        <f t="shared" ref="E5865:G5865" si="4235">E1514</f>
        <v>DOMICILIARIA 4</v>
      </c>
      <c r="F5865" s="637">
        <f t="shared" si="4235"/>
        <v>4.8</v>
      </c>
      <c r="G5865" s="128">
        <f t="shared" si="4235"/>
        <v>0.7</v>
      </c>
      <c r="H5865" s="750">
        <f t="shared" si="4192"/>
        <v>1.6523999999999999</v>
      </c>
      <c r="I5865" s="125">
        <v>1.3</v>
      </c>
      <c r="J5865" s="750">
        <f t="shared" si="4194"/>
        <v>7.2176831999999997</v>
      </c>
    </row>
    <row r="5866" spans="1:10">
      <c r="A5866" s="1320"/>
      <c r="B5866" s="1321"/>
      <c r="C5866" s="1321"/>
      <c r="D5866" s="1322"/>
      <c r="E5866" s="119" t="str">
        <f t="shared" ref="E5866:G5866" si="4236">E1515</f>
        <v>DOMICILIARIA 5</v>
      </c>
      <c r="F5866" s="637">
        <f t="shared" si="4236"/>
        <v>5.37</v>
      </c>
      <c r="G5866" s="128">
        <f t="shared" si="4236"/>
        <v>0.7</v>
      </c>
      <c r="H5866" s="750">
        <f t="shared" si="4192"/>
        <v>1.6523999999999999</v>
      </c>
      <c r="I5866" s="125">
        <v>1.3</v>
      </c>
      <c r="J5866" s="750">
        <f t="shared" si="4194"/>
        <v>8.0747830799999996</v>
      </c>
    </row>
    <row r="5867" spans="1:10">
      <c r="A5867" s="1320"/>
      <c r="B5867" s="1321"/>
      <c r="C5867" s="1321"/>
      <c r="D5867" s="1322"/>
      <c r="E5867" s="119" t="str">
        <f t="shared" ref="E5867:G5867" si="4237">E1516</f>
        <v>DOMICILIARIA 6</v>
      </c>
      <c r="F5867" s="637">
        <f t="shared" si="4237"/>
        <v>5.46</v>
      </c>
      <c r="G5867" s="128">
        <f t="shared" si="4237"/>
        <v>0.7</v>
      </c>
      <c r="H5867" s="750">
        <f t="shared" si="4192"/>
        <v>1.6523999999999999</v>
      </c>
      <c r="I5867" s="125">
        <v>1.3</v>
      </c>
      <c r="J5867" s="750">
        <f t="shared" si="4194"/>
        <v>8.2101146399999987</v>
      </c>
    </row>
    <row r="5868" spans="1:10">
      <c r="A5868" s="1320"/>
      <c r="B5868" s="1321"/>
      <c r="C5868" s="1321"/>
      <c r="D5868" s="1322"/>
      <c r="E5868" s="119" t="str">
        <f t="shared" ref="E5868:G5868" si="4238">E1517</f>
        <v>P26 A P27</v>
      </c>
      <c r="F5868" s="637">
        <f t="shared" si="4238"/>
        <v>0</v>
      </c>
      <c r="G5868" s="128">
        <f t="shared" si="4238"/>
        <v>0</v>
      </c>
      <c r="H5868" s="750">
        <f t="shared" si="4192"/>
        <v>0</v>
      </c>
      <c r="I5868" s="125">
        <v>1.3</v>
      </c>
      <c r="J5868" s="750">
        <f t="shared" si="4194"/>
        <v>0</v>
      </c>
    </row>
    <row r="5869" spans="1:10">
      <c r="A5869" s="1320"/>
      <c r="B5869" s="1321"/>
      <c r="C5869" s="1321"/>
      <c r="D5869" s="1322"/>
      <c r="E5869" s="119" t="str">
        <f t="shared" ref="E5869:G5869" si="4239">E1518</f>
        <v>DOMICILIARIA 1</v>
      </c>
      <c r="F5869" s="637">
        <f t="shared" si="4239"/>
        <v>2.93</v>
      </c>
      <c r="G5869" s="128">
        <f t="shared" si="4239"/>
        <v>0.7</v>
      </c>
      <c r="H5869" s="750">
        <f t="shared" si="4192"/>
        <v>1.625</v>
      </c>
      <c r="I5869" s="125">
        <v>1.3</v>
      </c>
      <c r="J5869" s="750">
        <f t="shared" si="4194"/>
        <v>4.3327375000000004</v>
      </c>
    </row>
    <row r="5870" spans="1:10">
      <c r="A5870" s="1320"/>
      <c r="B5870" s="1321"/>
      <c r="C5870" s="1321"/>
      <c r="D5870" s="1322"/>
      <c r="E5870" s="119" t="str">
        <f t="shared" ref="E5870:G5870" si="4240">E1519</f>
        <v>DOMICILIARIA 2</v>
      </c>
      <c r="F5870" s="637">
        <f t="shared" si="4240"/>
        <v>7.63</v>
      </c>
      <c r="G5870" s="128">
        <f t="shared" si="4240"/>
        <v>0.7</v>
      </c>
      <c r="H5870" s="750">
        <f t="shared" si="4192"/>
        <v>1.625</v>
      </c>
      <c r="I5870" s="125">
        <v>1.3</v>
      </c>
      <c r="J5870" s="750">
        <f t="shared" si="4194"/>
        <v>11.282862499999998</v>
      </c>
    </row>
    <row r="5871" spans="1:10">
      <c r="A5871" s="1320"/>
      <c r="B5871" s="1321"/>
      <c r="C5871" s="1321"/>
      <c r="D5871" s="1322"/>
      <c r="E5871" s="119" t="str">
        <f t="shared" ref="E5871:G5871" si="4241">E1520</f>
        <v>DOMICILIARIA 3</v>
      </c>
      <c r="F5871" s="637">
        <f t="shared" si="4241"/>
        <v>6.7</v>
      </c>
      <c r="G5871" s="128">
        <f t="shared" si="4241"/>
        <v>0.7</v>
      </c>
      <c r="H5871" s="750">
        <f t="shared" si="4192"/>
        <v>1.625</v>
      </c>
      <c r="I5871" s="125">
        <v>1.3</v>
      </c>
      <c r="J5871" s="750">
        <f t="shared" si="4194"/>
        <v>9.9076249999999995</v>
      </c>
    </row>
    <row r="5872" spans="1:10">
      <c r="A5872" s="1320"/>
      <c r="B5872" s="1321"/>
      <c r="C5872" s="1321"/>
      <c r="D5872" s="1322"/>
      <c r="E5872" s="119" t="str">
        <f t="shared" ref="E5872:G5872" si="4242">E1521</f>
        <v>DOMICILIARIA 4</v>
      </c>
      <c r="F5872" s="637">
        <f t="shared" si="4242"/>
        <v>9.52</v>
      </c>
      <c r="G5872" s="128">
        <f t="shared" si="4242"/>
        <v>0.7</v>
      </c>
      <c r="H5872" s="750">
        <f t="shared" si="4192"/>
        <v>1.625</v>
      </c>
      <c r="I5872" s="125">
        <v>1.3</v>
      </c>
      <c r="J5872" s="750">
        <f t="shared" si="4194"/>
        <v>14.077699999999998</v>
      </c>
    </row>
    <row r="5873" spans="1:10">
      <c r="A5873" s="1320"/>
      <c r="B5873" s="1321"/>
      <c r="C5873" s="1321"/>
      <c r="D5873" s="1322"/>
      <c r="E5873" s="119" t="str">
        <f t="shared" ref="E5873:G5873" si="4243">E1522</f>
        <v>DOMICILIARIA 5</v>
      </c>
      <c r="F5873" s="637">
        <f t="shared" si="4243"/>
        <v>11.41</v>
      </c>
      <c r="G5873" s="128">
        <f t="shared" si="4243"/>
        <v>0.7</v>
      </c>
      <c r="H5873" s="750">
        <f t="shared" si="4192"/>
        <v>1.625</v>
      </c>
      <c r="I5873" s="125">
        <v>1.3</v>
      </c>
      <c r="J5873" s="750">
        <f t="shared" si="4194"/>
        <v>16.8725375</v>
      </c>
    </row>
    <row r="5874" spans="1:10">
      <c r="A5874" s="1320"/>
      <c r="B5874" s="1321"/>
      <c r="C5874" s="1321"/>
      <c r="D5874" s="1322"/>
      <c r="E5874" s="119" t="str">
        <f t="shared" ref="E5874:G5874" si="4244">E1523</f>
        <v>DOMICILIARIA 6</v>
      </c>
      <c r="F5874" s="637">
        <f t="shared" si="4244"/>
        <v>13.29</v>
      </c>
      <c r="G5874" s="128">
        <f t="shared" si="4244"/>
        <v>0.7</v>
      </c>
      <c r="H5874" s="750">
        <f t="shared" si="4192"/>
        <v>1.625</v>
      </c>
      <c r="I5874" s="125">
        <v>1.3</v>
      </c>
      <c r="J5874" s="750">
        <f t="shared" si="4194"/>
        <v>19.652587499999999</v>
      </c>
    </row>
    <row r="5875" spans="1:10">
      <c r="A5875" s="1320"/>
      <c r="B5875" s="1321"/>
      <c r="C5875" s="1321"/>
      <c r="D5875" s="1322"/>
      <c r="E5875" s="119" t="str">
        <f t="shared" ref="E5875:G5875" si="4245">E1524</f>
        <v>DOMICILIARIA 7</v>
      </c>
      <c r="F5875" s="637">
        <f t="shared" si="4245"/>
        <v>15.18</v>
      </c>
      <c r="G5875" s="128">
        <f t="shared" si="4245"/>
        <v>0.7</v>
      </c>
      <c r="H5875" s="750">
        <f t="shared" si="4192"/>
        <v>1.625</v>
      </c>
      <c r="I5875" s="125">
        <v>1.3</v>
      </c>
      <c r="J5875" s="750">
        <f t="shared" si="4194"/>
        <v>22.447425000000003</v>
      </c>
    </row>
    <row r="5876" spans="1:10">
      <c r="A5876" s="1320"/>
      <c r="B5876" s="1321"/>
      <c r="C5876" s="1321"/>
      <c r="D5876" s="1322"/>
      <c r="E5876" s="119" t="str">
        <f t="shared" ref="E5876:G5876" si="4246">E1525</f>
        <v>DOMICILIARIA 8</v>
      </c>
      <c r="F5876" s="637">
        <f t="shared" si="4246"/>
        <v>17.059999999999999</v>
      </c>
      <c r="G5876" s="128">
        <f t="shared" si="4246"/>
        <v>0.7</v>
      </c>
      <c r="H5876" s="750">
        <f t="shared" si="4192"/>
        <v>1.625</v>
      </c>
      <c r="I5876" s="125">
        <v>1.3</v>
      </c>
      <c r="J5876" s="750">
        <f t="shared" si="4194"/>
        <v>25.227474999999998</v>
      </c>
    </row>
    <row r="5877" spans="1:10">
      <c r="A5877" s="1320"/>
      <c r="B5877" s="1321"/>
      <c r="C5877" s="1321"/>
      <c r="D5877" s="1322"/>
      <c r="E5877" s="119" t="str">
        <f t="shared" ref="E5877:G5877" si="4247">E1526</f>
        <v>DOMICILIARIA 9</v>
      </c>
      <c r="F5877" s="637">
        <f t="shared" si="4247"/>
        <v>18.95</v>
      </c>
      <c r="G5877" s="128">
        <f t="shared" si="4247"/>
        <v>0.7</v>
      </c>
      <c r="H5877" s="750">
        <f t="shared" si="4192"/>
        <v>1.625</v>
      </c>
      <c r="I5877" s="125">
        <v>1.3</v>
      </c>
      <c r="J5877" s="750">
        <f t="shared" si="4194"/>
        <v>28.022312499999998</v>
      </c>
    </row>
    <row r="5878" spans="1:10">
      <c r="A5878" s="1320"/>
      <c r="B5878" s="1321"/>
      <c r="C5878" s="1321"/>
      <c r="D5878" s="1322"/>
      <c r="E5878" s="119" t="str">
        <f t="shared" ref="E5878:G5878" si="4248">E1527</f>
        <v>DOMICILIARIA 10</v>
      </c>
      <c r="F5878" s="637">
        <f t="shared" si="4248"/>
        <v>20.83</v>
      </c>
      <c r="G5878" s="128">
        <f t="shared" si="4248"/>
        <v>0.7</v>
      </c>
      <c r="H5878" s="750">
        <f t="shared" si="4192"/>
        <v>1.625</v>
      </c>
      <c r="I5878" s="125">
        <v>1.3</v>
      </c>
      <c r="J5878" s="750">
        <f t="shared" si="4194"/>
        <v>30.802362499999997</v>
      </c>
    </row>
    <row r="5879" spans="1:10">
      <c r="A5879" s="1320"/>
      <c r="B5879" s="1321"/>
      <c r="C5879" s="1321"/>
      <c r="D5879" s="1322"/>
      <c r="E5879" s="119" t="str">
        <f t="shared" ref="E5879:G5879" si="4249">E1528</f>
        <v>DOMICILIARIA 11</v>
      </c>
      <c r="F5879" s="637">
        <f t="shared" si="4249"/>
        <v>22.71</v>
      </c>
      <c r="G5879" s="128">
        <f t="shared" si="4249"/>
        <v>0.7</v>
      </c>
      <c r="H5879" s="750">
        <f t="shared" si="4192"/>
        <v>1.625</v>
      </c>
      <c r="I5879" s="125">
        <v>1.3</v>
      </c>
      <c r="J5879" s="750">
        <f t="shared" si="4194"/>
        <v>33.582412500000004</v>
      </c>
    </row>
    <row r="5880" spans="1:10">
      <c r="A5880" s="1320"/>
      <c r="B5880" s="1321"/>
      <c r="C5880" s="1321"/>
      <c r="D5880" s="1322"/>
      <c r="E5880" s="119" t="str">
        <f t="shared" ref="E5880:G5880" si="4250">E1529</f>
        <v>DOMICILIARIA 12</v>
      </c>
      <c r="F5880" s="637">
        <f t="shared" si="4250"/>
        <v>24.6</v>
      </c>
      <c r="G5880" s="128">
        <f t="shared" si="4250"/>
        <v>0.7</v>
      </c>
      <c r="H5880" s="750">
        <f t="shared" si="4192"/>
        <v>1.625</v>
      </c>
      <c r="I5880" s="125">
        <v>1.3</v>
      </c>
      <c r="J5880" s="750">
        <f t="shared" si="4194"/>
        <v>36.377249999999997</v>
      </c>
    </row>
    <row r="5881" spans="1:10">
      <c r="A5881" s="1320"/>
      <c r="B5881" s="1321"/>
      <c r="C5881" s="1321"/>
      <c r="D5881" s="1322"/>
      <c r="E5881" s="119" t="str">
        <f t="shared" ref="E5881:G5881" si="4251">E1530</f>
        <v>DOMICILIARIA 13</v>
      </c>
      <c r="F5881" s="637">
        <f t="shared" si="4251"/>
        <v>26.48</v>
      </c>
      <c r="G5881" s="128">
        <f t="shared" si="4251"/>
        <v>0.7</v>
      </c>
      <c r="H5881" s="750">
        <f t="shared" si="4192"/>
        <v>1.625</v>
      </c>
      <c r="I5881" s="125">
        <v>1.3</v>
      </c>
      <c r="J5881" s="750">
        <f t="shared" si="4194"/>
        <v>39.157299999999992</v>
      </c>
    </row>
    <row r="5882" spans="1:10">
      <c r="A5882" s="1320"/>
      <c r="B5882" s="1321"/>
      <c r="C5882" s="1321"/>
      <c r="D5882" s="1322"/>
      <c r="E5882" s="119" t="str">
        <f t="shared" ref="E5882:G5882" si="4252">E1531</f>
        <v>DOMICILIARIA 14</v>
      </c>
      <c r="F5882" s="637">
        <f t="shared" si="4252"/>
        <v>28.37</v>
      </c>
      <c r="G5882" s="128">
        <f t="shared" si="4252"/>
        <v>0.7</v>
      </c>
      <c r="H5882" s="750">
        <f t="shared" si="4192"/>
        <v>1.625</v>
      </c>
      <c r="I5882" s="125">
        <v>1.3</v>
      </c>
      <c r="J5882" s="750">
        <f t="shared" si="4194"/>
        <v>41.952137499999999</v>
      </c>
    </row>
    <row r="5883" spans="1:10">
      <c r="A5883" s="1320"/>
      <c r="B5883" s="1321"/>
      <c r="C5883" s="1321"/>
      <c r="D5883" s="1322"/>
      <c r="E5883" s="119" t="str">
        <f t="shared" ref="E5883:G5883" si="4253">E1532</f>
        <v>P27 A P28</v>
      </c>
      <c r="F5883" s="637">
        <f t="shared" si="4253"/>
        <v>0</v>
      </c>
      <c r="G5883" s="128">
        <f t="shared" si="4253"/>
        <v>0</v>
      </c>
      <c r="H5883" s="750">
        <f t="shared" si="4192"/>
        <v>0</v>
      </c>
      <c r="I5883" s="125">
        <v>1.3</v>
      </c>
      <c r="J5883" s="750">
        <f t="shared" si="4194"/>
        <v>0</v>
      </c>
    </row>
    <row r="5884" spans="1:10">
      <c r="A5884" s="1320"/>
      <c r="B5884" s="1321"/>
      <c r="C5884" s="1321"/>
      <c r="D5884" s="1322"/>
      <c r="E5884" s="119" t="str">
        <f t="shared" ref="E5884:G5884" si="4254">E1533</f>
        <v>P28 A P29</v>
      </c>
      <c r="F5884" s="637">
        <f t="shared" si="4254"/>
        <v>0</v>
      </c>
      <c r="G5884" s="128">
        <f t="shared" si="4254"/>
        <v>0</v>
      </c>
      <c r="H5884" s="750">
        <f t="shared" si="4192"/>
        <v>0</v>
      </c>
      <c r="I5884" s="125">
        <v>1.3</v>
      </c>
      <c r="J5884" s="750">
        <f t="shared" si="4194"/>
        <v>0</v>
      </c>
    </row>
    <row r="5885" spans="1:10">
      <c r="A5885" s="1320"/>
      <c r="B5885" s="1321"/>
      <c r="C5885" s="1321"/>
      <c r="D5885" s="1322"/>
      <c r="E5885" s="119" t="str">
        <f t="shared" ref="E5885:G5885" si="4255">E1534</f>
        <v>DOMICILIARIA 1</v>
      </c>
      <c r="F5885" s="637">
        <f t="shared" si="4255"/>
        <v>5.66</v>
      </c>
      <c r="G5885" s="128">
        <f t="shared" si="4255"/>
        <v>0.7</v>
      </c>
      <c r="H5885" s="750">
        <f t="shared" si="4192"/>
        <v>1.6</v>
      </c>
      <c r="I5885" s="125">
        <v>1.3</v>
      </c>
      <c r="J5885" s="750">
        <f t="shared" si="4194"/>
        <v>8.2409599999999994</v>
      </c>
    </row>
    <row r="5886" spans="1:10">
      <c r="A5886" s="1320"/>
      <c r="B5886" s="1321"/>
      <c r="C5886" s="1321"/>
      <c r="D5886" s="1322"/>
      <c r="E5886" s="119" t="str">
        <f t="shared" ref="E5886:G5886" si="4256">E1535</f>
        <v>DOMICILIARIA 2</v>
      </c>
      <c r="F5886" s="637">
        <f t="shared" si="4256"/>
        <v>4.29</v>
      </c>
      <c r="G5886" s="128">
        <f t="shared" si="4256"/>
        <v>0.7</v>
      </c>
      <c r="H5886" s="750">
        <f t="shared" si="4192"/>
        <v>1.6</v>
      </c>
      <c r="I5886" s="125">
        <v>1.3</v>
      </c>
      <c r="J5886" s="750">
        <f t="shared" si="4194"/>
        <v>6.2462400000000002</v>
      </c>
    </row>
    <row r="5887" spans="1:10">
      <c r="A5887" s="1320"/>
      <c r="B5887" s="1321"/>
      <c r="C5887" s="1321"/>
      <c r="D5887" s="1322"/>
      <c r="E5887" s="119" t="str">
        <f t="shared" ref="E5887:G5887" si="4257">E1536</f>
        <v>DOMICILIARIA 3</v>
      </c>
      <c r="F5887" s="637">
        <f t="shared" si="4257"/>
        <v>5.75</v>
      </c>
      <c r="G5887" s="128">
        <f t="shared" si="4257"/>
        <v>0.7</v>
      </c>
      <c r="H5887" s="750">
        <f t="shared" ref="H5887:H5950" si="4258">H1536-H5017</f>
        <v>1.6</v>
      </c>
      <c r="I5887" s="125">
        <v>1.3</v>
      </c>
      <c r="J5887" s="750">
        <f t="shared" si="4194"/>
        <v>8.3719999999999999</v>
      </c>
    </row>
    <row r="5888" spans="1:10">
      <c r="A5888" s="1320"/>
      <c r="B5888" s="1321"/>
      <c r="C5888" s="1321"/>
      <c r="D5888" s="1322"/>
      <c r="E5888" s="119" t="str">
        <f t="shared" ref="E5888:G5888" si="4259">E1537</f>
        <v>DOMICILIARIA 4</v>
      </c>
      <c r="F5888" s="637">
        <f t="shared" si="4259"/>
        <v>4.3099999999999996</v>
      </c>
      <c r="G5888" s="128">
        <f t="shared" si="4259"/>
        <v>0.7</v>
      </c>
      <c r="H5888" s="750">
        <f t="shared" si="4258"/>
        <v>1.6</v>
      </c>
      <c r="I5888" s="125">
        <v>1.3</v>
      </c>
      <c r="J5888" s="750">
        <f t="shared" ref="J5888:J5951" si="4260">+F5888*G5888*H5888*I5888</f>
        <v>6.2753599999999992</v>
      </c>
    </row>
    <row r="5889" spans="1:10">
      <c r="A5889" s="1320"/>
      <c r="B5889" s="1321"/>
      <c r="C5889" s="1321"/>
      <c r="D5889" s="1322"/>
      <c r="E5889" s="119" t="str">
        <f t="shared" ref="E5889:G5889" si="4261">E1538</f>
        <v>DOMICILIARIA 5</v>
      </c>
      <c r="F5889" s="637">
        <f t="shared" si="4261"/>
        <v>5.84</v>
      </c>
      <c r="G5889" s="128">
        <f t="shared" si="4261"/>
        <v>0.7</v>
      </c>
      <c r="H5889" s="750">
        <f t="shared" si="4258"/>
        <v>1.6</v>
      </c>
      <c r="I5889" s="125">
        <v>1.3</v>
      </c>
      <c r="J5889" s="750">
        <f t="shared" si="4260"/>
        <v>8.5030400000000022</v>
      </c>
    </row>
    <row r="5890" spans="1:10">
      <c r="A5890" s="1320"/>
      <c r="B5890" s="1321"/>
      <c r="C5890" s="1321"/>
      <c r="D5890" s="1322"/>
      <c r="E5890" s="119" t="str">
        <f t="shared" ref="E5890:G5890" si="4262">E1539</f>
        <v>DOMICILIARIA 6</v>
      </c>
      <c r="F5890" s="637">
        <f t="shared" si="4262"/>
        <v>4.3</v>
      </c>
      <c r="G5890" s="128">
        <f t="shared" si="4262"/>
        <v>0.7</v>
      </c>
      <c r="H5890" s="750">
        <f t="shared" si="4258"/>
        <v>1.6</v>
      </c>
      <c r="I5890" s="125">
        <v>1.3</v>
      </c>
      <c r="J5890" s="750">
        <f t="shared" si="4260"/>
        <v>6.2607999999999997</v>
      </c>
    </row>
    <row r="5891" spans="1:10">
      <c r="A5891" s="1320"/>
      <c r="B5891" s="1321"/>
      <c r="C5891" s="1321"/>
      <c r="D5891" s="1322"/>
      <c r="E5891" s="119" t="str">
        <f t="shared" ref="E5891:G5891" si="4263">E1540</f>
        <v>DOMICILIARIA 7</v>
      </c>
      <c r="F5891" s="637">
        <f t="shared" si="4263"/>
        <v>5.86</v>
      </c>
      <c r="G5891" s="128">
        <f t="shared" si="4263"/>
        <v>0.7</v>
      </c>
      <c r="H5891" s="750">
        <f t="shared" si="4258"/>
        <v>1.6</v>
      </c>
      <c r="I5891" s="125">
        <v>1.3</v>
      </c>
      <c r="J5891" s="750">
        <f t="shared" si="4260"/>
        <v>8.5321600000000011</v>
      </c>
    </row>
    <row r="5892" spans="1:10">
      <c r="A5892" s="1320"/>
      <c r="B5892" s="1321"/>
      <c r="C5892" s="1321"/>
      <c r="D5892" s="1322"/>
      <c r="E5892" s="119" t="str">
        <f t="shared" ref="E5892:G5892" si="4264">E1541</f>
        <v>DOMICILIARIA 8</v>
      </c>
      <c r="F5892" s="637">
        <f t="shared" si="4264"/>
        <v>4.1900000000000004</v>
      </c>
      <c r="G5892" s="128">
        <f t="shared" si="4264"/>
        <v>0.7</v>
      </c>
      <c r="H5892" s="750">
        <f t="shared" si="4258"/>
        <v>1.6</v>
      </c>
      <c r="I5892" s="125">
        <v>1.3</v>
      </c>
      <c r="J5892" s="750">
        <f t="shared" si="4260"/>
        <v>6.1006400000000012</v>
      </c>
    </row>
    <row r="5893" spans="1:10">
      <c r="A5893" s="1320"/>
      <c r="B5893" s="1321"/>
      <c r="C5893" s="1321"/>
      <c r="D5893" s="1322"/>
      <c r="E5893" s="119" t="str">
        <f t="shared" ref="E5893:G5893" si="4265">E1542</f>
        <v>DOMICILIARIA 9</v>
      </c>
      <c r="F5893" s="637">
        <f t="shared" si="4265"/>
        <v>5.71</v>
      </c>
      <c r="G5893" s="128">
        <f t="shared" si="4265"/>
        <v>0.7</v>
      </c>
      <c r="H5893" s="750">
        <f t="shared" si="4258"/>
        <v>1.6</v>
      </c>
      <c r="I5893" s="125">
        <v>1.3</v>
      </c>
      <c r="J5893" s="750">
        <f t="shared" si="4260"/>
        <v>8.3137600000000003</v>
      </c>
    </row>
    <row r="5894" spans="1:10">
      <c r="A5894" s="1320"/>
      <c r="B5894" s="1321"/>
      <c r="C5894" s="1321"/>
      <c r="D5894" s="1322"/>
      <c r="E5894" s="119" t="str">
        <f t="shared" ref="E5894:G5894" si="4266">E1543</f>
        <v>DOMICILIARIA 10</v>
      </c>
      <c r="F5894" s="637">
        <f t="shared" si="4266"/>
        <v>3.66</v>
      </c>
      <c r="G5894" s="128">
        <f t="shared" si="4266"/>
        <v>0.7</v>
      </c>
      <c r="H5894" s="750">
        <f t="shared" si="4258"/>
        <v>1.6</v>
      </c>
      <c r="I5894" s="125">
        <v>1.3</v>
      </c>
      <c r="J5894" s="750">
        <f t="shared" si="4260"/>
        <v>5.3289599999999995</v>
      </c>
    </row>
    <row r="5895" spans="1:10">
      <c r="A5895" s="1320"/>
      <c r="B5895" s="1321"/>
      <c r="C5895" s="1321"/>
      <c r="D5895" s="1322"/>
      <c r="E5895" s="119" t="str">
        <f t="shared" ref="E5895:G5895" si="4267">E1544</f>
        <v>DOMICILIARIA 11</v>
      </c>
      <c r="F5895" s="637">
        <f t="shared" si="4267"/>
        <v>4.33</v>
      </c>
      <c r="G5895" s="128">
        <f t="shared" si="4267"/>
        <v>0.7</v>
      </c>
      <c r="H5895" s="750">
        <f t="shared" si="4258"/>
        <v>1.6</v>
      </c>
      <c r="I5895" s="125">
        <v>1.3</v>
      </c>
      <c r="J5895" s="750">
        <f t="shared" si="4260"/>
        <v>6.3044799999999999</v>
      </c>
    </row>
    <row r="5896" spans="1:10">
      <c r="A5896" s="1320"/>
      <c r="B5896" s="1321"/>
      <c r="C5896" s="1321"/>
      <c r="D5896" s="1322"/>
      <c r="E5896" s="119" t="str">
        <f t="shared" ref="E5896:G5896" si="4268">E1545</f>
        <v>DOMICILIARIA 12</v>
      </c>
      <c r="F5896" s="637">
        <f t="shared" si="4268"/>
        <v>7.62</v>
      </c>
      <c r="G5896" s="128">
        <f t="shared" si="4268"/>
        <v>0.7</v>
      </c>
      <c r="H5896" s="750">
        <f t="shared" si="4258"/>
        <v>1.6</v>
      </c>
      <c r="I5896" s="125">
        <v>1.3</v>
      </c>
      <c r="J5896" s="750">
        <f t="shared" si="4260"/>
        <v>11.094720000000001</v>
      </c>
    </row>
    <row r="5897" spans="1:10">
      <c r="A5897" s="1320"/>
      <c r="B5897" s="1321"/>
      <c r="C5897" s="1321"/>
      <c r="D5897" s="1322"/>
      <c r="E5897" s="119" t="str">
        <f t="shared" ref="E5897:G5897" si="4269">E1546</f>
        <v>DOMICILIARIA 13</v>
      </c>
      <c r="F5897" s="637">
        <f t="shared" si="4269"/>
        <v>4.38</v>
      </c>
      <c r="G5897" s="128">
        <f t="shared" si="4269"/>
        <v>0.7</v>
      </c>
      <c r="H5897" s="750">
        <f t="shared" si="4258"/>
        <v>1.6</v>
      </c>
      <c r="I5897" s="125">
        <v>1.3</v>
      </c>
      <c r="J5897" s="750">
        <f t="shared" si="4260"/>
        <v>6.3772799999999998</v>
      </c>
    </row>
    <row r="5898" spans="1:10">
      <c r="A5898" s="1320"/>
      <c r="B5898" s="1321"/>
      <c r="C5898" s="1321"/>
      <c r="D5898" s="1322"/>
      <c r="E5898" s="119" t="str">
        <f t="shared" ref="E5898:G5898" si="4270">E1547</f>
        <v>DOMICILIARIA 14</v>
      </c>
      <c r="F5898" s="637">
        <f t="shared" si="4270"/>
        <v>8.42</v>
      </c>
      <c r="G5898" s="128">
        <f t="shared" si="4270"/>
        <v>0.7</v>
      </c>
      <c r="H5898" s="750">
        <f t="shared" si="4258"/>
        <v>1.6</v>
      </c>
      <c r="I5898" s="125">
        <v>1.3</v>
      </c>
      <c r="J5898" s="750">
        <f t="shared" si="4260"/>
        <v>12.259519999999998</v>
      </c>
    </row>
    <row r="5899" spans="1:10">
      <c r="A5899" s="1320"/>
      <c r="B5899" s="1321"/>
      <c r="C5899" s="1321"/>
      <c r="D5899" s="1322"/>
      <c r="E5899" s="119" t="str">
        <f t="shared" ref="E5899:G5899" si="4271">E1548</f>
        <v>P29 A P30</v>
      </c>
      <c r="F5899" s="637">
        <f t="shared" si="4271"/>
        <v>0</v>
      </c>
      <c r="G5899" s="128">
        <f t="shared" si="4271"/>
        <v>0</v>
      </c>
      <c r="H5899" s="750">
        <f t="shared" si="4258"/>
        <v>0</v>
      </c>
      <c r="I5899" s="125">
        <v>1.3</v>
      </c>
      <c r="J5899" s="750">
        <f t="shared" si="4260"/>
        <v>0</v>
      </c>
    </row>
    <row r="5900" spans="1:10">
      <c r="A5900" s="1320"/>
      <c r="B5900" s="1321"/>
      <c r="C5900" s="1321"/>
      <c r="D5900" s="1322"/>
      <c r="E5900" s="119" t="str">
        <f t="shared" ref="E5900:G5900" si="4272">E1549</f>
        <v>DOMICILIARIA 1</v>
      </c>
      <c r="F5900" s="637">
        <f t="shared" si="4272"/>
        <v>3.26</v>
      </c>
      <c r="G5900" s="128">
        <f t="shared" si="4272"/>
        <v>0.7</v>
      </c>
      <c r="H5900" s="750">
        <f t="shared" si="4258"/>
        <v>1.6523999999999999</v>
      </c>
      <c r="I5900" s="125">
        <v>1.3</v>
      </c>
      <c r="J5900" s="750">
        <f t="shared" si="4260"/>
        <v>4.902009839999999</v>
      </c>
    </row>
    <row r="5901" spans="1:10">
      <c r="A5901" s="1320"/>
      <c r="B5901" s="1321"/>
      <c r="C5901" s="1321"/>
      <c r="D5901" s="1322"/>
      <c r="E5901" s="119" t="str">
        <f t="shared" ref="E5901:G5901" si="4273">E1550</f>
        <v>DOMICILIARIA 2</v>
      </c>
      <c r="F5901" s="637">
        <f t="shared" si="4273"/>
        <v>13.87</v>
      </c>
      <c r="G5901" s="128">
        <f t="shared" si="4273"/>
        <v>0.7</v>
      </c>
      <c r="H5901" s="750">
        <f t="shared" si="4258"/>
        <v>1.6523999999999999</v>
      </c>
      <c r="I5901" s="125">
        <v>1.3</v>
      </c>
      <c r="J5901" s="750">
        <f t="shared" si="4260"/>
        <v>20.856097079999998</v>
      </c>
    </row>
    <row r="5902" spans="1:10">
      <c r="A5902" s="1320"/>
      <c r="B5902" s="1321"/>
      <c r="C5902" s="1321"/>
      <c r="D5902" s="1322"/>
      <c r="E5902" s="119" t="str">
        <f t="shared" ref="E5902:G5902" si="4274">E1551</f>
        <v>DOMICILIARIA 3</v>
      </c>
      <c r="F5902" s="637">
        <f t="shared" si="4274"/>
        <v>3.51</v>
      </c>
      <c r="G5902" s="128">
        <f t="shared" si="4274"/>
        <v>0.7</v>
      </c>
      <c r="H5902" s="750">
        <f t="shared" si="4258"/>
        <v>1.6523999999999999</v>
      </c>
      <c r="I5902" s="125">
        <v>1.3</v>
      </c>
      <c r="J5902" s="750">
        <f t="shared" si="4260"/>
        <v>5.2779308399999998</v>
      </c>
    </row>
    <row r="5903" spans="1:10">
      <c r="A5903" s="1320"/>
      <c r="B5903" s="1321"/>
      <c r="C5903" s="1321"/>
      <c r="D5903" s="1322"/>
      <c r="E5903" s="119" t="str">
        <f t="shared" ref="E5903:G5903" si="4275">E1552</f>
        <v>DOMICILIARIA 4</v>
      </c>
      <c r="F5903" s="637">
        <f t="shared" si="4275"/>
        <v>4.8099999999999996</v>
      </c>
      <c r="G5903" s="128">
        <f t="shared" si="4275"/>
        <v>0.7</v>
      </c>
      <c r="H5903" s="750">
        <f t="shared" si="4258"/>
        <v>1.6523999999999999</v>
      </c>
      <c r="I5903" s="125">
        <v>1.3</v>
      </c>
      <c r="J5903" s="750">
        <f t="shared" si="4260"/>
        <v>7.2327200399999985</v>
      </c>
    </row>
    <row r="5904" spans="1:10">
      <c r="A5904" s="1320"/>
      <c r="B5904" s="1321"/>
      <c r="C5904" s="1321"/>
      <c r="D5904" s="1322"/>
      <c r="E5904" s="119" t="str">
        <f t="shared" ref="E5904:G5904" si="4276">E1553</f>
        <v>DOMICILIARIA 5</v>
      </c>
      <c r="F5904" s="637">
        <f t="shared" si="4276"/>
        <v>5.0199999999999996</v>
      </c>
      <c r="G5904" s="128">
        <f t="shared" si="4276"/>
        <v>0.7</v>
      </c>
      <c r="H5904" s="750">
        <f t="shared" si="4258"/>
        <v>1.6523999999999999</v>
      </c>
      <c r="I5904" s="125">
        <v>1.3</v>
      </c>
      <c r="J5904" s="750">
        <f t="shared" si="4260"/>
        <v>7.5484936799999973</v>
      </c>
    </row>
    <row r="5905" spans="1:10">
      <c r="A5905" s="1320"/>
      <c r="B5905" s="1321"/>
      <c r="C5905" s="1321"/>
      <c r="D5905" s="1322"/>
      <c r="E5905" s="119" t="str">
        <f t="shared" ref="E5905:G5905" si="4277">E1554</f>
        <v>DOMICILIARIA 6</v>
      </c>
      <c r="F5905" s="637">
        <f t="shared" si="4277"/>
        <v>5.84</v>
      </c>
      <c r="G5905" s="128">
        <f t="shared" si="4277"/>
        <v>0.7</v>
      </c>
      <c r="H5905" s="750">
        <f t="shared" si="4258"/>
        <v>1.6523999999999999</v>
      </c>
      <c r="I5905" s="125">
        <v>1.3</v>
      </c>
      <c r="J5905" s="750">
        <f t="shared" si="4260"/>
        <v>8.7815145599999997</v>
      </c>
    </row>
    <row r="5906" spans="1:10">
      <c r="A5906" s="1320"/>
      <c r="B5906" s="1321"/>
      <c r="C5906" s="1321"/>
      <c r="D5906" s="1322"/>
      <c r="E5906" s="119" t="str">
        <f t="shared" ref="E5906:G5906" si="4278">E1555</f>
        <v>DOMICILIARIA 7</v>
      </c>
      <c r="F5906" s="637">
        <f t="shared" si="4278"/>
        <v>5.57</v>
      </c>
      <c r="G5906" s="128">
        <f t="shared" si="4278"/>
        <v>0.7</v>
      </c>
      <c r="H5906" s="750">
        <f t="shared" si="4258"/>
        <v>1.6523999999999999</v>
      </c>
      <c r="I5906" s="125">
        <v>1.3</v>
      </c>
      <c r="J5906" s="750">
        <f t="shared" si="4260"/>
        <v>8.3755198799999988</v>
      </c>
    </row>
    <row r="5907" spans="1:10">
      <c r="A5907" s="1320"/>
      <c r="B5907" s="1321"/>
      <c r="C5907" s="1321"/>
      <c r="D5907" s="1322"/>
      <c r="E5907" s="119" t="str">
        <f t="shared" ref="E5907:G5907" si="4279">E1556</f>
        <v>DOMICILIARIA 8</v>
      </c>
      <c r="F5907" s="637">
        <f t="shared" si="4279"/>
        <v>11.93</v>
      </c>
      <c r="G5907" s="128">
        <f t="shared" si="4279"/>
        <v>0.7</v>
      </c>
      <c r="H5907" s="750">
        <f t="shared" si="4258"/>
        <v>1.6523999999999999</v>
      </c>
      <c r="I5907" s="125">
        <v>1.3</v>
      </c>
      <c r="J5907" s="750">
        <f t="shared" si="4260"/>
        <v>17.938950119999998</v>
      </c>
    </row>
    <row r="5908" spans="1:10">
      <c r="A5908" s="1320"/>
      <c r="B5908" s="1321"/>
      <c r="C5908" s="1321"/>
      <c r="D5908" s="1322"/>
      <c r="E5908" s="119" t="str">
        <f t="shared" ref="E5908:G5908" si="4280">E1557</f>
        <v>DOMICILIARIA 9</v>
      </c>
      <c r="F5908" s="637">
        <f t="shared" si="4280"/>
        <v>6.11</v>
      </c>
      <c r="G5908" s="128">
        <f t="shared" si="4280"/>
        <v>0.7</v>
      </c>
      <c r="H5908" s="750">
        <f t="shared" si="4258"/>
        <v>1.6523999999999999</v>
      </c>
      <c r="I5908" s="125">
        <v>1.3</v>
      </c>
      <c r="J5908" s="750">
        <f t="shared" si="4260"/>
        <v>9.1875092399999989</v>
      </c>
    </row>
    <row r="5909" spans="1:10">
      <c r="A5909" s="1320"/>
      <c r="B5909" s="1321"/>
      <c r="C5909" s="1321"/>
      <c r="D5909" s="1322"/>
      <c r="E5909" s="119" t="str">
        <f t="shared" ref="E5909:G5909" si="4281">E1558</f>
        <v>P30 A P31</v>
      </c>
      <c r="F5909" s="637">
        <f t="shared" si="4281"/>
        <v>0</v>
      </c>
      <c r="G5909" s="128">
        <f t="shared" si="4281"/>
        <v>0</v>
      </c>
      <c r="H5909" s="750">
        <f t="shared" si="4258"/>
        <v>0</v>
      </c>
      <c r="I5909" s="125">
        <v>1.3</v>
      </c>
      <c r="J5909" s="750">
        <f t="shared" si="4260"/>
        <v>0</v>
      </c>
    </row>
    <row r="5910" spans="1:10">
      <c r="A5910" s="1320"/>
      <c r="B5910" s="1321"/>
      <c r="C5910" s="1321"/>
      <c r="D5910" s="1322"/>
      <c r="E5910" s="119" t="str">
        <f t="shared" ref="E5910:G5910" si="4282">E1559</f>
        <v>DOMICILIARIA 1</v>
      </c>
      <c r="F5910" s="637">
        <f t="shared" si="4282"/>
        <v>3.16</v>
      </c>
      <c r="G5910" s="128">
        <f t="shared" si="4282"/>
        <v>0.7</v>
      </c>
      <c r="H5910" s="750">
        <f t="shared" si="4258"/>
        <v>1.6523999999999999</v>
      </c>
      <c r="I5910" s="125">
        <v>1.3</v>
      </c>
      <c r="J5910" s="750">
        <f t="shared" si="4260"/>
        <v>4.7516414399999993</v>
      </c>
    </row>
    <row r="5911" spans="1:10">
      <c r="A5911" s="1320"/>
      <c r="B5911" s="1321"/>
      <c r="C5911" s="1321"/>
      <c r="D5911" s="1322"/>
      <c r="E5911" s="119" t="str">
        <f t="shared" ref="E5911:G5911" si="4283">E1560</f>
        <v>DOMICILIARIA 2</v>
      </c>
      <c r="F5911" s="637">
        <f t="shared" si="4283"/>
        <v>5.89</v>
      </c>
      <c r="G5911" s="128">
        <f t="shared" si="4283"/>
        <v>0.7</v>
      </c>
      <c r="H5911" s="750">
        <f t="shared" si="4258"/>
        <v>1.6523999999999999</v>
      </c>
      <c r="I5911" s="125">
        <v>1.3</v>
      </c>
      <c r="J5911" s="750">
        <f t="shared" si="4260"/>
        <v>8.8566987599999987</v>
      </c>
    </row>
    <row r="5912" spans="1:10">
      <c r="A5912" s="1320"/>
      <c r="B5912" s="1321"/>
      <c r="C5912" s="1321"/>
      <c r="D5912" s="1322"/>
      <c r="E5912" s="119" t="str">
        <f t="shared" ref="E5912:G5912" si="4284">E1561</f>
        <v>DOMICILIARIA 3</v>
      </c>
      <c r="F5912" s="637">
        <f t="shared" si="4284"/>
        <v>5.84</v>
      </c>
      <c r="G5912" s="128">
        <f t="shared" si="4284"/>
        <v>0.7</v>
      </c>
      <c r="H5912" s="750">
        <f t="shared" si="4258"/>
        <v>1.6523999999999999</v>
      </c>
      <c r="I5912" s="125">
        <v>1.3</v>
      </c>
      <c r="J5912" s="750">
        <f t="shared" si="4260"/>
        <v>8.7815145599999997</v>
      </c>
    </row>
    <row r="5913" spans="1:10">
      <c r="A5913" s="1320"/>
      <c r="B5913" s="1321"/>
      <c r="C5913" s="1321"/>
      <c r="D5913" s="1322"/>
      <c r="E5913" s="119" t="str">
        <f t="shared" ref="E5913:G5913" si="4285">E1562</f>
        <v>DOMICILIARIA 4</v>
      </c>
      <c r="F5913" s="637">
        <f t="shared" si="4285"/>
        <v>5.87</v>
      </c>
      <c r="G5913" s="128">
        <f t="shared" si="4285"/>
        <v>0.7</v>
      </c>
      <c r="H5913" s="750">
        <f t="shared" si="4258"/>
        <v>1.6523999999999999</v>
      </c>
      <c r="I5913" s="125">
        <v>1.3</v>
      </c>
      <c r="J5913" s="750">
        <f t="shared" si="4260"/>
        <v>8.8266250799999995</v>
      </c>
    </row>
    <row r="5914" spans="1:10">
      <c r="A5914" s="1320"/>
      <c r="B5914" s="1321"/>
      <c r="C5914" s="1321"/>
      <c r="D5914" s="1322"/>
      <c r="E5914" s="119" t="str">
        <f t="shared" ref="E5914:G5914" si="4286">E1563</f>
        <v>DOMICILIARIA 5</v>
      </c>
      <c r="F5914" s="637">
        <f t="shared" si="4286"/>
        <v>3.14</v>
      </c>
      <c r="G5914" s="128">
        <f t="shared" si="4286"/>
        <v>0.7</v>
      </c>
      <c r="H5914" s="750">
        <f t="shared" si="4258"/>
        <v>1.6523999999999999</v>
      </c>
      <c r="I5914" s="125">
        <v>1.3</v>
      </c>
      <c r="J5914" s="750">
        <f t="shared" si="4260"/>
        <v>4.7215677600000001</v>
      </c>
    </row>
    <row r="5915" spans="1:10">
      <c r="A5915" s="1320"/>
      <c r="B5915" s="1321"/>
      <c r="C5915" s="1321"/>
      <c r="D5915" s="1322"/>
      <c r="E5915" s="119" t="str">
        <f t="shared" ref="E5915:G5915" si="4287">E1564</f>
        <v>DOMICILIARIA 6</v>
      </c>
      <c r="F5915" s="637">
        <f t="shared" si="4287"/>
        <v>5.84</v>
      </c>
      <c r="G5915" s="128">
        <f t="shared" si="4287"/>
        <v>0.7</v>
      </c>
      <c r="H5915" s="750">
        <f t="shared" si="4258"/>
        <v>1.6523999999999999</v>
      </c>
      <c r="I5915" s="125">
        <v>1.3</v>
      </c>
      <c r="J5915" s="750">
        <f t="shared" si="4260"/>
        <v>8.7815145599999997</v>
      </c>
    </row>
    <row r="5916" spans="1:10">
      <c r="A5916" s="1320"/>
      <c r="B5916" s="1321"/>
      <c r="C5916" s="1321"/>
      <c r="D5916" s="1322"/>
      <c r="E5916" s="119" t="str">
        <f t="shared" ref="E5916:G5916" si="4288">E1565</f>
        <v>DOMICILIARIA 7</v>
      </c>
      <c r="F5916" s="637">
        <f t="shared" si="4288"/>
        <v>3.15</v>
      </c>
      <c r="G5916" s="128">
        <f t="shared" si="4288"/>
        <v>0.7</v>
      </c>
      <c r="H5916" s="750">
        <f t="shared" si="4258"/>
        <v>1.6523999999999999</v>
      </c>
      <c r="I5916" s="125">
        <v>1.3</v>
      </c>
      <c r="J5916" s="750">
        <f t="shared" si="4260"/>
        <v>4.7366045999999988</v>
      </c>
    </row>
    <row r="5917" spans="1:10">
      <c r="A5917" s="1320"/>
      <c r="B5917" s="1321"/>
      <c r="C5917" s="1321"/>
      <c r="D5917" s="1322"/>
      <c r="E5917" s="119" t="str">
        <f t="shared" ref="E5917:G5917" si="4289">E1566</f>
        <v>DOMICILIARIA 8</v>
      </c>
      <c r="F5917" s="637">
        <f t="shared" si="4289"/>
        <v>6.47</v>
      </c>
      <c r="G5917" s="128">
        <f t="shared" si="4289"/>
        <v>0.7</v>
      </c>
      <c r="H5917" s="750">
        <f t="shared" si="4258"/>
        <v>1.6523999999999999</v>
      </c>
      <c r="I5917" s="125">
        <v>1.3</v>
      </c>
      <c r="J5917" s="750">
        <f t="shared" si="4260"/>
        <v>9.7288354800000008</v>
      </c>
    </row>
    <row r="5918" spans="1:10">
      <c r="A5918" s="1320"/>
      <c r="B5918" s="1321"/>
      <c r="C5918" s="1321"/>
      <c r="D5918" s="1322"/>
      <c r="E5918" s="119" t="str">
        <f t="shared" ref="E5918:G5918" si="4290">E1567</f>
        <v>DOMICILIARIA 9</v>
      </c>
      <c r="F5918" s="637">
        <f t="shared" si="4290"/>
        <v>6.53</v>
      </c>
      <c r="G5918" s="128">
        <f t="shared" si="4290"/>
        <v>0.7</v>
      </c>
      <c r="H5918" s="750">
        <f t="shared" si="4258"/>
        <v>1.6523999999999999</v>
      </c>
      <c r="I5918" s="125">
        <v>1.3</v>
      </c>
      <c r="J5918" s="750">
        <f t="shared" si="4260"/>
        <v>9.8190565199999984</v>
      </c>
    </row>
    <row r="5919" spans="1:10">
      <c r="A5919" s="1320"/>
      <c r="B5919" s="1321"/>
      <c r="C5919" s="1321"/>
      <c r="D5919" s="1322"/>
      <c r="E5919" s="119" t="str">
        <f t="shared" ref="E5919:G5919" si="4291">E1568</f>
        <v>DOMICILIARIA 10</v>
      </c>
      <c r="F5919" s="637">
        <f t="shared" si="4291"/>
        <v>3.86</v>
      </c>
      <c r="G5919" s="128">
        <f t="shared" si="4291"/>
        <v>0.7</v>
      </c>
      <c r="H5919" s="750">
        <f t="shared" si="4258"/>
        <v>1.6523999999999999</v>
      </c>
      <c r="I5919" s="125">
        <v>1.3</v>
      </c>
      <c r="J5919" s="750">
        <f t="shared" si="4260"/>
        <v>5.8042202399999994</v>
      </c>
    </row>
    <row r="5920" spans="1:10">
      <c r="A5920" s="1320"/>
      <c r="B5920" s="1321"/>
      <c r="C5920" s="1321"/>
      <c r="D5920" s="1322"/>
      <c r="E5920" s="119" t="str">
        <f t="shared" ref="E5920:G5920" si="4292">E1569</f>
        <v>DOMICILIARIA 11</v>
      </c>
      <c r="F5920" s="637">
        <f t="shared" si="4292"/>
        <v>6.39</v>
      </c>
      <c r="G5920" s="128">
        <f t="shared" si="4292"/>
        <v>0.7</v>
      </c>
      <c r="H5920" s="750">
        <f t="shared" si="4258"/>
        <v>1.6523999999999999</v>
      </c>
      <c r="I5920" s="125">
        <v>1.3</v>
      </c>
      <c r="J5920" s="750">
        <f t="shared" si="4260"/>
        <v>9.6085407599999986</v>
      </c>
    </row>
    <row r="5921" spans="1:10">
      <c r="A5921" s="1320"/>
      <c r="B5921" s="1321"/>
      <c r="C5921" s="1321"/>
      <c r="D5921" s="1322"/>
      <c r="E5921" s="119" t="str">
        <f t="shared" ref="E5921:G5921" si="4293">E1570</f>
        <v>DOMICILIARIA 12</v>
      </c>
      <c r="F5921" s="637">
        <f t="shared" si="4293"/>
        <v>3.94</v>
      </c>
      <c r="G5921" s="128">
        <f t="shared" si="4293"/>
        <v>0.7</v>
      </c>
      <c r="H5921" s="750">
        <f t="shared" si="4258"/>
        <v>1.6523999999999999</v>
      </c>
      <c r="I5921" s="125">
        <v>1.3</v>
      </c>
      <c r="J5921" s="750">
        <f t="shared" si="4260"/>
        <v>5.9245149599999998</v>
      </c>
    </row>
    <row r="5922" spans="1:10">
      <c r="A5922" s="1320"/>
      <c r="B5922" s="1321"/>
      <c r="C5922" s="1321"/>
      <c r="D5922" s="1322"/>
      <c r="E5922" s="119" t="str">
        <f t="shared" ref="E5922:G5922" si="4294">E1571</f>
        <v>DOMICILIARIA 13</v>
      </c>
      <c r="F5922" s="637">
        <f t="shared" si="4294"/>
        <v>6.43</v>
      </c>
      <c r="G5922" s="128">
        <f t="shared" si="4294"/>
        <v>0.7</v>
      </c>
      <c r="H5922" s="750">
        <f t="shared" si="4258"/>
        <v>1.6523999999999999</v>
      </c>
      <c r="I5922" s="125">
        <v>1.3</v>
      </c>
      <c r="J5922" s="750">
        <f t="shared" si="4260"/>
        <v>9.6686881199999988</v>
      </c>
    </row>
    <row r="5923" spans="1:10">
      <c r="A5923" s="1320"/>
      <c r="B5923" s="1321"/>
      <c r="C5923" s="1321"/>
      <c r="D5923" s="1322"/>
      <c r="E5923" s="119" t="str">
        <f t="shared" ref="E5923:G5923" si="4295">E1572</f>
        <v>DOMICILIARIA 14</v>
      </c>
      <c r="F5923" s="637">
        <f t="shared" si="4295"/>
        <v>3.89</v>
      </c>
      <c r="G5923" s="128">
        <f t="shared" si="4295"/>
        <v>0.7</v>
      </c>
      <c r="H5923" s="750">
        <f t="shared" si="4258"/>
        <v>1.6523999999999999</v>
      </c>
      <c r="I5923" s="125">
        <v>1.3</v>
      </c>
      <c r="J5923" s="750">
        <f t="shared" si="4260"/>
        <v>5.84933076</v>
      </c>
    </row>
    <row r="5924" spans="1:10">
      <c r="A5924" s="1320"/>
      <c r="B5924" s="1321"/>
      <c r="C5924" s="1321"/>
      <c r="D5924" s="1322"/>
      <c r="E5924" s="119" t="str">
        <f t="shared" ref="E5924:G5924" si="4296">E1573</f>
        <v>DOMICILIARIA 15</v>
      </c>
      <c r="F5924" s="637">
        <f t="shared" si="4296"/>
        <v>6.38</v>
      </c>
      <c r="G5924" s="128">
        <f t="shared" si="4296"/>
        <v>0.7</v>
      </c>
      <c r="H5924" s="750">
        <f t="shared" si="4258"/>
        <v>1.6523999999999999</v>
      </c>
      <c r="I5924" s="125">
        <v>1.3</v>
      </c>
      <c r="J5924" s="750">
        <f t="shared" si="4260"/>
        <v>9.5935039199999981</v>
      </c>
    </row>
    <row r="5925" spans="1:10">
      <c r="A5925" s="1320"/>
      <c r="B5925" s="1321"/>
      <c r="C5925" s="1321"/>
      <c r="D5925" s="1322"/>
      <c r="E5925" s="119" t="str">
        <f t="shared" ref="E5925:G5925" si="4297">E1574</f>
        <v>DOMICILIARIA 16</v>
      </c>
      <c r="F5925" s="637">
        <f t="shared" si="4297"/>
        <v>4.28</v>
      </c>
      <c r="G5925" s="128">
        <f t="shared" si="4297"/>
        <v>0.7</v>
      </c>
      <c r="H5925" s="750">
        <f t="shared" si="4258"/>
        <v>1.6523999999999999</v>
      </c>
      <c r="I5925" s="125">
        <v>1.3</v>
      </c>
      <c r="J5925" s="750">
        <f t="shared" si="4260"/>
        <v>6.4357675199999997</v>
      </c>
    </row>
    <row r="5926" spans="1:10">
      <c r="A5926" s="1320"/>
      <c r="B5926" s="1321"/>
      <c r="C5926" s="1321"/>
      <c r="D5926" s="1322"/>
      <c r="E5926" s="119" t="str">
        <f t="shared" ref="E5926:G5926" si="4298">E1575</f>
        <v>DOMICILIARIA 17</v>
      </c>
      <c r="F5926" s="637">
        <f t="shared" si="4298"/>
        <v>6.44</v>
      </c>
      <c r="G5926" s="128">
        <f t="shared" si="4298"/>
        <v>0.7</v>
      </c>
      <c r="H5926" s="750">
        <f t="shared" si="4258"/>
        <v>1.6523999999999999</v>
      </c>
      <c r="I5926" s="125">
        <v>1.3</v>
      </c>
      <c r="J5926" s="750">
        <f t="shared" si="4260"/>
        <v>9.6837249599999993</v>
      </c>
    </row>
    <row r="5927" spans="1:10">
      <c r="A5927" s="1320"/>
      <c r="B5927" s="1321"/>
      <c r="C5927" s="1321"/>
      <c r="D5927" s="1322"/>
      <c r="E5927" s="119" t="str">
        <f t="shared" ref="E5927:G5927" si="4299">E1576</f>
        <v>DOMICILIARIA 18</v>
      </c>
      <c r="F5927" s="637">
        <f t="shared" si="4299"/>
        <v>6.33</v>
      </c>
      <c r="G5927" s="128">
        <f t="shared" si="4299"/>
        <v>0.7</v>
      </c>
      <c r="H5927" s="750">
        <f t="shared" si="4258"/>
        <v>1.6523999999999999</v>
      </c>
      <c r="I5927" s="125">
        <v>1.3</v>
      </c>
      <c r="J5927" s="750">
        <f t="shared" si="4260"/>
        <v>9.5183197199999992</v>
      </c>
    </row>
    <row r="5928" spans="1:10">
      <c r="A5928" s="1320"/>
      <c r="B5928" s="1321"/>
      <c r="C5928" s="1321"/>
      <c r="D5928" s="1322"/>
      <c r="E5928" s="119" t="str">
        <f t="shared" ref="E5928:G5928" si="4300">E1577</f>
        <v>P31 A P32</v>
      </c>
      <c r="F5928" s="637">
        <f t="shared" si="4300"/>
        <v>0</v>
      </c>
      <c r="G5928" s="128">
        <f t="shared" si="4300"/>
        <v>0</v>
      </c>
      <c r="H5928" s="750">
        <f t="shared" si="4258"/>
        <v>0</v>
      </c>
      <c r="I5928" s="125">
        <v>1.3</v>
      </c>
      <c r="J5928" s="750">
        <f t="shared" si="4260"/>
        <v>0</v>
      </c>
    </row>
    <row r="5929" spans="1:10">
      <c r="A5929" s="1320"/>
      <c r="B5929" s="1321"/>
      <c r="C5929" s="1321"/>
      <c r="D5929" s="1322"/>
      <c r="E5929" s="119" t="str">
        <f t="shared" ref="E5929:G5929" si="4301">E1578</f>
        <v>DOMICILIARIA 1</v>
      </c>
      <c r="F5929" s="637">
        <f t="shared" si="4301"/>
        <v>5.45</v>
      </c>
      <c r="G5929" s="128">
        <f t="shared" si="4301"/>
        <v>0.7</v>
      </c>
      <c r="H5929" s="750">
        <f t="shared" si="4258"/>
        <v>1.6523999999999999</v>
      </c>
      <c r="I5929" s="125">
        <v>1.3</v>
      </c>
      <c r="J5929" s="750">
        <f t="shared" si="4260"/>
        <v>8.1950778</v>
      </c>
    </row>
    <row r="5930" spans="1:10">
      <c r="A5930" s="1320"/>
      <c r="B5930" s="1321"/>
      <c r="C5930" s="1321"/>
      <c r="D5930" s="1322"/>
      <c r="E5930" s="119" t="str">
        <f t="shared" ref="E5930:G5930" si="4302">E1579</f>
        <v>DOMICILIARIA 2</v>
      </c>
      <c r="F5930" s="637">
        <f t="shared" si="4302"/>
        <v>6.51</v>
      </c>
      <c r="G5930" s="128">
        <f t="shared" si="4302"/>
        <v>0.7</v>
      </c>
      <c r="H5930" s="750">
        <f t="shared" si="4258"/>
        <v>1.6523999999999999</v>
      </c>
      <c r="I5930" s="125">
        <v>1.3</v>
      </c>
      <c r="J5930" s="750">
        <f t="shared" si="4260"/>
        <v>9.7889828399999992</v>
      </c>
    </row>
    <row r="5931" spans="1:10">
      <c r="A5931" s="1320"/>
      <c r="B5931" s="1321"/>
      <c r="C5931" s="1321"/>
      <c r="D5931" s="1322"/>
      <c r="E5931" s="119" t="str">
        <f t="shared" ref="E5931:G5931" si="4303">E1580</f>
        <v>DOMICILIARIA 3</v>
      </c>
      <c r="F5931" s="637">
        <f t="shared" si="4303"/>
        <v>5.04</v>
      </c>
      <c r="G5931" s="128">
        <f t="shared" si="4303"/>
        <v>0.7</v>
      </c>
      <c r="H5931" s="750">
        <f t="shared" si="4258"/>
        <v>1.6523999999999999</v>
      </c>
      <c r="I5931" s="125">
        <v>1.3</v>
      </c>
      <c r="J5931" s="750">
        <f t="shared" si="4260"/>
        <v>7.5785673599999983</v>
      </c>
    </row>
    <row r="5932" spans="1:10">
      <c r="A5932" s="1320"/>
      <c r="B5932" s="1321"/>
      <c r="C5932" s="1321"/>
      <c r="D5932" s="1322"/>
      <c r="E5932" s="119" t="str">
        <f t="shared" ref="E5932:G5932" si="4304">E1581</f>
        <v>DOMICILIARIA 4</v>
      </c>
      <c r="F5932" s="637">
        <f t="shared" si="4304"/>
        <v>6.4</v>
      </c>
      <c r="G5932" s="128">
        <f t="shared" si="4304"/>
        <v>0.7</v>
      </c>
      <c r="H5932" s="750">
        <f t="shared" si="4258"/>
        <v>1.6523999999999999</v>
      </c>
      <c r="I5932" s="125">
        <v>1.3</v>
      </c>
      <c r="J5932" s="750">
        <f t="shared" si="4260"/>
        <v>9.6235775999999991</v>
      </c>
    </row>
    <row r="5933" spans="1:10">
      <c r="A5933" s="1320"/>
      <c r="B5933" s="1321"/>
      <c r="C5933" s="1321"/>
      <c r="D5933" s="1322"/>
      <c r="E5933" s="119" t="str">
        <f t="shared" ref="E5933:G5933" si="4305">E1582</f>
        <v>DOMICILIARIA 5</v>
      </c>
      <c r="F5933" s="637">
        <f t="shared" si="4305"/>
        <v>6.29</v>
      </c>
      <c r="G5933" s="128">
        <f t="shared" si="4305"/>
        <v>0.7</v>
      </c>
      <c r="H5933" s="750">
        <f t="shared" si="4258"/>
        <v>1.6523999999999999</v>
      </c>
      <c r="I5933" s="125">
        <v>1.3</v>
      </c>
      <c r="J5933" s="750">
        <f t="shared" si="4260"/>
        <v>9.4581723599999989</v>
      </c>
    </row>
    <row r="5934" spans="1:10">
      <c r="A5934" s="1320"/>
      <c r="B5934" s="1321"/>
      <c r="C5934" s="1321"/>
      <c r="D5934" s="1322"/>
      <c r="E5934" s="119" t="str">
        <f t="shared" ref="E5934:G5934" si="4306">E1583</f>
        <v>DOMICILIARIA 6</v>
      </c>
      <c r="F5934" s="637">
        <f t="shared" si="4306"/>
        <v>6.56</v>
      </c>
      <c r="G5934" s="128">
        <f t="shared" si="4306"/>
        <v>0.7</v>
      </c>
      <c r="H5934" s="750">
        <f t="shared" si="4258"/>
        <v>1.6523999999999999</v>
      </c>
      <c r="I5934" s="125">
        <v>1.3</v>
      </c>
      <c r="J5934" s="750">
        <f t="shared" si="4260"/>
        <v>9.8641670399999981</v>
      </c>
    </row>
    <row r="5935" spans="1:10">
      <c r="A5935" s="1320"/>
      <c r="B5935" s="1321"/>
      <c r="C5935" s="1321"/>
      <c r="D5935" s="1322"/>
      <c r="E5935" s="119" t="str">
        <f t="shared" ref="E5935:G5935" si="4307">E1584</f>
        <v>DOMICILIARIA 7</v>
      </c>
      <c r="F5935" s="637">
        <f t="shared" si="4307"/>
        <v>3.89</v>
      </c>
      <c r="G5935" s="128">
        <f t="shared" si="4307"/>
        <v>0.7</v>
      </c>
      <c r="H5935" s="750">
        <f t="shared" si="4258"/>
        <v>1.6523999999999999</v>
      </c>
      <c r="I5935" s="125">
        <v>1.3</v>
      </c>
      <c r="J5935" s="750">
        <f t="shared" si="4260"/>
        <v>5.84933076</v>
      </c>
    </row>
    <row r="5936" spans="1:10">
      <c r="A5936" s="1320"/>
      <c r="B5936" s="1321"/>
      <c r="C5936" s="1321"/>
      <c r="D5936" s="1322"/>
      <c r="E5936" s="119" t="str">
        <f t="shared" ref="E5936:G5936" si="4308">E1585</f>
        <v>DOMICILIARIA 8</v>
      </c>
      <c r="F5936" s="637">
        <f t="shared" si="4308"/>
        <v>6.35</v>
      </c>
      <c r="G5936" s="128">
        <f t="shared" si="4308"/>
        <v>0.7</v>
      </c>
      <c r="H5936" s="750">
        <f t="shared" si="4258"/>
        <v>1.6523999999999999</v>
      </c>
      <c r="I5936" s="125">
        <v>1.3</v>
      </c>
      <c r="J5936" s="750">
        <f t="shared" si="4260"/>
        <v>9.5483933999999984</v>
      </c>
    </row>
    <row r="5937" spans="1:10">
      <c r="A5937" s="1320"/>
      <c r="B5937" s="1321"/>
      <c r="C5937" s="1321"/>
      <c r="D5937" s="1322"/>
      <c r="E5937" s="119" t="str">
        <f t="shared" ref="E5937:G5937" si="4309">E1586</f>
        <v>DOMICILIARIA 9</v>
      </c>
      <c r="F5937" s="637">
        <f t="shared" si="4309"/>
        <v>6.7</v>
      </c>
      <c r="G5937" s="128">
        <f t="shared" si="4309"/>
        <v>0.7</v>
      </c>
      <c r="H5937" s="750">
        <f t="shared" si="4258"/>
        <v>1.6523999999999999</v>
      </c>
      <c r="I5937" s="125">
        <v>1.3</v>
      </c>
      <c r="J5937" s="750">
        <f t="shared" si="4260"/>
        <v>10.074682799999998</v>
      </c>
    </row>
    <row r="5938" spans="1:10">
      <c r="A5938" s="1320"/>
      <c r="B5938" s="1321"/>
      <c r="C5938" s="1321"/>
      <c r="D5938" s="1322"/>
      <c r="E5938" s="119" t="str">
        <f t="shared" ref="E5938:G5938" si="4310">E1587</f>
        <v>DOMICILIARIA 10</v>
      </c>
      <c r="F5938" s="637">
        <f t="shared" si="4310"/>
        <v>6.71</v>
      </c>
      <c r="G5938" s="128">
        <f t="shared" si="4310"/>
        <v>0.7</v>
      </c>
      <c r="H5938" s="750">
        <f t="shared" si="4258"/>
        <v>1.6523999999999999</v>
      </c>
      <c r="I5938" s="125">
        <v>1.3</v>
      </c>
      <c r="J5938" s="750">
        <f t="shared" si="4260"/>
        <v>10.08971964</v>
      </c>
    </row>
    <row r="5939" spans="1:10">
      <c r="A5939" s="1320"/>
      <c r="B5939" s="1321"/>
      <c r="C5939" s="1321"/>
      <c r="D5939" s="1322"/>
      <c r="E5939" s="119" t="str">
        <f t="shared" ref="E5939:G5939" si="4311">E1588</f>
        <v>P32 A P33</v>
      </c>
      <c r="F5939" s="637">
        <f t="shared" si="4311"/>
        <v>0</v>
      </c>
      <c r="G5939" s="128">
        <f t="shared" si="4311"/>
        <v>0</v>
      </c>
      <c r="H5939" s="750">
        <f t="shared" si="4258"/>
        <v>0</v>
      </c>
      <c r="I5939" s="125">
        <v>1.3</v>
      </c>
      <c r="J5939" s="750">
        <f t="shared" si="4260"/>
        <v>0</v>
      </c>
    </row>
    <row r="5940" spans="1:10">
      <c r="A5940" s="1320"/>
      <c r="B5940" s="1321"/>
      <c r="C5940" s="1321"/>
      <c r="D5940" s="1322"/>
      <c r="E5940" s="119" t="str">
        <f t="shared" ref="E5940:G5940" si="4312">E1589</f>
        <v>DOMICILIARIA 1</v>
      </c>
      <c r="F5940" s="637">
        <f t="shared" si="4312"/>
        <v>6.47</v>
      </c>
      <c r="G5940" s="128">
        <f t="shared" si="4312"/>
        <v>0.8</v>
      </c>
      <c r="H5940" s="750">
        <f t="shared" si="4258"/>
        <v>1.6523999999999999</v>
      </c>
      <c r="I5940" s="125">
        <v>1.3</v>
      </c>
      <c r="J5940" s="750">
        <f t="shared" si="4260"/>
        <v>11.11866912</v>
      </c>
    </row>
    <row r="5941" spans="1:10">
      <c r="A5941" s="1320"/>
      <c r="B5941" s="1321"/>
      <c r="C5941" s="1321"/>
      <c r="D5941" s="1322"/>
      <c r="E5941" s="119" t="str">
        <f t="shared" ref="E5941:G5941" si="4313">E1590</f>
        <v>DOMICILIARIA 2</v>
      </c>
      <c r="F5941" s="637">
        <f t="shared" si="4313"/>
        <v>7.01</v>
      </c>
      <c r="G5941" s="128">
        <f t="shared" si="4313"/>
        <v>0.8</v>
      </c>
      <c r="H5941" s="750">
        <f t="shared" si="4258"/>
        <v>1.6523999999999999</v>
      </c>
      <c r="I5941" s="125">
        <v>1.3</v>
      </c>
      <c r="J5941" s="750">
        <f t="shared" si="4260"/>
        <v>12.04665696</v>
      </c>
    </row>
    <row r="5942" spans="1:10">
      <c r="A5942" s="1320"/>
      <c r="B5942" s="1321"/>
      <c r="C5942" s="1321"/>
      <c r="D5942" s="1322"/>
      <c r="E5942" s="119" t="str">
        <f t="shared" ref="E5942:G5942" si="4314">E1591</f>
        <v>DOMICILIARIA 3</v>
      </c>
      <c r="F5942" s="637">
        <f t="shared" si="4314"/>
        <v>7.07</v>
      </c>
      <c r="G5942" s="128">
        <f t="shared" si="4314"/>
        <v>0.8</v>
      </c>
      <c r="H5942" s="750">
        <f t="shared" si="4258"/>
        <v>1.6523999999999999</v>
      </c>
      <c r="I5942" s="125">
        <v>1.3</v>
      </c>
      <c r="J5942" s="750">
        <f t="shared" si="4260"/>
        <v>12.149766719999999</v>
      </c>
    </row>
    <row r="5943" spans="1:10">
      <c r="A5943" s="1320"/>
      <c r="B5943" s="1321"/>
      <c r="C5943" s="1321"/>
      <c r="D5943" s="1322"/>
      <c r="E5943" s="119" t="str">
        <f t="shared" ref="E5943:G5943" si="4315">E1592</f>
        <v>DOMICILIARIA 4</v>
      </c>
      <c r="F5943" s="637">
        <f t="shared" si="4315"/>
        <v>6.92</v>
      </c>
      <c r="G5943" s="128">
        <f t="shared" si="4315"/>
        <v>0.8</v>
      </c>
      <c r="H5943" s="750">
        <f t="shared" si="4258"/>
        <v>1.6523999999999999</v>
      </c>
      <c r="I5943" s="125">
        <v>1.3</v>
      </c>
      <c r="J5943" s="750">
        <f t="shared" si="4260"/>
        <v>11.89199232</v>
      </c>
    </row>
    <row r="5944" spans="1:10">
      <c r="A5944" s="1320"/>
      <c r="B5944" s="1321"/>
      <c r="C5944" s="1321"/>
      <c r="D5944" s="1322"/>
      <c r="E5944" s="119" t="str">
        <f t="shared" ref="E5944:G5944" si="4316">E1593</f>
        <v>DOMICILIARIA 5</v>
      </c>
      <c r="F5944" s="637">
        <f t="shared" si="4316"/>
        <v>8.1199999999999992</v>
      </c>
      <c r="G5944" s="128">
        <f t="shared" si="4316"/>
        <v>0.8</v>
      </c>
      <c r="H5944" s="750">
        <f t="shared" si="4258"/>
        <v>1.6523999999999999</v>
      </c>
      <c r="I5944" s="125">
        <v>1.3</v>
      </c>
      <c r="J5944" s="750">
        <f t="shared" si="4260"/>
        <v>13.954187519999998</v>
      </c>
    </row>
    <row r="5945" spans="1:10">
      <c r="A5945" s="1320"/>
      <c r="B5945" s="1321"/>
      <c r="C5945" s="1321"/>
      <c r="D5945" s="1322"/>
      <c r="E5945" s="119" t="str">
        <f t="shared" ref="E5945:G5945" si="4317">E1594</f>
        <v>P33 A P34</v>
      </c>
      <c r="F5945" s="637">
        <f t="shared" si="4317"/>
        <v>0</v>
      </c>
      <c r="G5945" s="128">
        <f t="shared" si="4317"/>
        <v>0</v>
      </c>
      <c r="H5945" s="750">
        <f t="shared" si="4258"/>
        <v>0</v>
      </c>
      <c r="I5945" s="125">
        <v>1.3</v>
      </c>
      <c r="J5945" s="750">
        <f t="shared" si="4260"/>
        <v>0</v>
      </c>
    </row>
    <row r="5946" spans="1:10">
      <c r="A5946" s="1320"/>
      <c r="B5946" s="1321"/>
      <c r="C5946" s="1321"/>
      <c r="D5946" s="1322"/>
      <c r="E5946" s="119" t="str">
        <f t="shared" ref="E5946:G5946" si="4318">E1595</f>
        <v>P34 A P35</v>
      </c>
      <c r="F5946" s="637">
        <f t="shared" si="4318"/>
        <v>0</v>
      </c>
      <c r="G5946" s="128">
        <f t="shared" si="4318"/>
        <v>0</v>
      </c>
      <c r="H5946" s="750">
        <f t="shared" si="4258"/>
        <v>0</v>
      </c>
      <c r="I5946" s="125">
        <v>1.3</v>
      </c>
      <c r="J5946" s="750">
        <f t="shared" si="4260"/>
        <v>0</v>
      </c>
    </row>
    <row r="5947" spans="1:10">
      <c r="A5947" s="1320"/>
      <c r="B5947" s="1321"/>
      <c r="C5947" s="1321"/>
      <c r="D5947" s="1322"/>
      <c r="E5947" s="119" t="str">
        <f t="shared" ref="E5947:G5947" si="4319">E1596</f>
        <v>DOMICILIARIA 1</v>
      </c>
      <c r="F5947" s="637">
        <f t="shared" si="4319"/>
        <v>5.12</v>
      </c>
      <c r="G5947" s="128">
        <f t="shared" si="4319"/>
        <v>1</v>
      </c>
      <c r="H5947" s="750">
        <f t="shared" si="4258"/>
        <v>1.6524000000000003</v>
      </c>
      <c r="I5947" s="125">
        <v>1.3</v>
      </c>
      <c r="J5947" s="750">
        <f t="shared" si="4260"/>
        <v>10.998374400000003</v>
      </c>
    </row>
    <row r="5948" spans="1:10">
      <c r="A5948" s="1320"/>
      <c r="B5948" s="1321"/>
      <c r="C5948" s="1321"/>
      <c r="D5948" s="1322"/>
      <c r="E5948" s="119" t="str">
        <f t="shared" ref="E5948:G5948" si="4320">E1597</f>
        <v>DOMICILIARIA 2</v>
      </c>
      <c r="F5948" s="637">
        <f t="shared" si="4320"/>
        <v>4.3099999999999996</v>
      </c>
      <c r="G5948" s="128">
        <f t="shared" si="4320"/>
        <v>1</v>
      </c>
      <c r="H5948" s="750">
        <f t="shared" si="4258"/>
        <v>1.6524000000000003</v>
      </c>
      <c r="I5948" s="125">
        <v>1.3</v>
      </c>
      <c r="J5948" s="750">
        <f t="shared" si="4260"/>
        <v>9.258397200000001</v>
      </c>
    </row>
    <row r="5949" spans="1:10">
      <c r="A5949" s="1320"/>
      <c r="B5949" s="1321"/>
      <c r="C5949" s="1321"/>
      <c r="D5949" s="1322"/>
      <c r="E5949" s="119" t="str">
        <f t="shared" ref="E5949:G5949" si="4321">E1598</f>
        <v>DOMICILIARIA 3</v>
      </c>
      <c r="F5949" s="637">
        <f t="shared" si="4321"/>
        <v>4.7300000000000004</v>
      </c>
      <c r="G5949" s="128">
        <f t="shared" si="4321"/>
        <v>1</v>
      </c>
      <c r="H5949" s="750">
        <f t="shared" si="4258"/>
        <v>1.6524000000000003</v>
      </c>
      <c r="I5949" s="125">
        <v>1.3</v>
      </c>
      <c r="J5949" s="750">
        <f t="shared" si="4260"/>
        <v>10.160607600000004</v>
      </c>
    </row>
    <row r="5950" spans="1:10">
      <c r="A5950" s="1320"/>
      <c r="B5950" s="1321"/>
      <c r="C5950" s="1321"/>
      <c r="D5950" s="1322"/>
      <c r="E5950" s="119" t="str">
        <f t="shared" ref="E5950:G5950" si="4322">E1599</f>
        <v>DOMICILIARIA 4</v>
      </c>
      <c r="F5950" s="637">
        <f t="shared" si="4322"/>
        <v>4.74</v>
      </c>
      <c r="G5950" s="128">
        <f t="shared" si="4322"/>
        <v>1</v>
      </c>
      <c r="H5950" s="750">
        <f t="shared" si="4258"/>
        <v>1.6524000000000003</v>
      </c>
      <c r="I5950" s="125">
        <v>1.3</v>
      </c>
      <c r="J5950" s="750">
        <f t="shared" si="4260"/>
        <v>10.182088800000002</v>
      </c>
    </row>
    <row r="5951" spans="1:10">
      <c r="A5951" s="1320"/>
      <c r="B5951" s="1321"/>
      <c r="C5951" s="1321"/>
      <c r="D5951" s="1322"/>
      <c r="E5951" s="119" t="str">
        <f t="shared" ref="E5951:G5951" si="4323">E1600</f>
        <v>DOMICILIARIA 5</v>
      </c>
      <c r="F5951" s="637">
        <f t="shared" si="4323"/>
        <v>4.4000000000000004</v>
      </c>
      <c r="G5951" s="128">
        <f t="shared" si="4323"/>
        <v>1</v>
      </c>
      <c r="H5951" s="750">
        <f t="shared" ref="H5951:H6014" si="4324">H1600-H5081</f>
        <v>1.6524000000000003</v>
      </c>
      <c r="I5951" s="125">
        <v>1.3</v>
      </c>
      <c r="J5951" s="750">
        <f t="shared" si="4260"/>
        <v>9.4517280000000028</v>
      </c>
    </row>
    <row r="5952" spans="1:10">
      <c r="A5952" s="1320"/>
      <c r="B5952" s="1321"/>
      <c r="C5952" s="1321"/>
      <c r="D5952" s="1322"/>
      <c r="E5952" s="119" t="str">
        <f t="shared" ref="E5952:G5952" si="4325">E1601</f>
        <v>DOMICILIARIA 6</v>
      </c>
      <c r="F5952" s="637">
        <f t="shared" si="4325"/>
        <v>3.67</v>
      </c>
      <c r="G5952" s="128">
        <f t="shared" si="4325"/>
        <v>1</v>
      </c>
      <c r="H5952" s="750">
        <f t="shared" si="4324"/>
        <v>1.6524000000000003</v>
      </c>
      <c r="I5952" s="125">
        <v>1.3</v>
      </c>
      <c r="J5952" s="750">
        <f t="shared" ref="J5952:J6015" si="4326">+F5952*G5952*H5952*I5952</f>
        <v>7.8836004000000024</v>
      </c>
    </row>
    <row r="5953" spans="1:10">
      <c r="A5953" s="1320"/>
      <c r="B5953" s="1321"/>
      <c r="C5953" s="1321"/>
      <c r="D5953" s="1322"/>
      <c r="E5953" s="119" t="str">
        <f t="shared" ref="E5953:G5953" si="4327">E1602</f>
        <v>DOMICILIARIA 7</v>
      </c>
      <c r="F5953" s="637">
        <f t="shared" si="4327"/>
        <v>4.62</v>
      </c>
      <c r="G5953" s="128">
        <f t="shared" si="4327"/>
        <v>1</v>
      </c>
      <c r="H5953" s="750">
        <f t="shared" si="4324"/>
        <v>1.6524000000000003</v>
      </c>
      <c r="I5953" s="125">
        <v>1.3</v>
      </c>
      <c r="J5953" s="750">
        <f t="shared" si="4326"/>
        <v>9.9243144000000036</v>
      </c>
    </row>
    <row r="5954" spans="1:10">
      <c r="A5954" s="1320"/>
      <c r="B5954" s="1321"/>
      <c r="C5954" s="1321"/>
      <c r="D5954" s="1322"/>
      <c r="E5954" s="119" t="str">
        <f t="shared" ref="E5954:G5954" si="4328">E1603</f>
        <v>P36 A P37</v>
      </c>
      <c r="F5954" s="637">
        <f t="shared" si="4328"/>
        <v>0</v>
      </c>
      <c r="G5954" s="128">
        <f t="shared" si="4328"/>
        <v>0</v>
      </c>
      <c r="H5954" s="750">
        <f t="shared" si="4324"/>
        <v>0</v>
      </c>
      <c r="I5954" s="125">
        <v>1.3</v>
      </c>
      <c r="J5954" s="750">
        <f t="shared" si="4326"/>
        <v>0</v>
      </c>
    </row>
    <row r="5955" spans="1:10">
      <c r="A5955" s="1320"/>
      <c r="B5955" s="1321"/>
      <c r="C5955" s="1321"/>
      <c r="D5955" s="1322"/>
      <c r="E5955" s="119" t="str">
        <f t="shared" ref="E5955:G5955" si="4329">E1604</f>
        <v>DOMICILIARIA 1</v>
      </c>
      <c r="F5955" s="637">
        <f t="shared" si="4329"/>
        <v>4.55</v>
      </c>
      <c r="G5955" s="128">
        <f t="shared" si="4329"/>
        <v>0.7</v>
      </c>
      <c r="H5955" s="750">
        <f t="shared" si="4324"/>
        <v>1.5700000000000003</v>
      </c>
      <c r="I5955" s="125">
        <v>1.3</v>
      </c>
      <c r="J5955" s="750">
        <f t="shared" si="4326"/>
        <v>6.5005850000000009</v>
      </c>
    </row>
    <row r="5956" spans="1:10">
      <c r="A5956" s="1320"/>
      <c r="B5956" s="1321"/>
      <c r="C5956" s="1321"/>
      <c r="D5956" s="1322"/>
      <c r="E5956" s="119" t="str">
        <f t="shared" ref="E5956:G5956" si="4330">E1605</f>
        <v>DOMICILIARIA 2</v>
      </c>
      <c r="F5956" s="637">
        <f t="shared" si="4330"/>
        <v>6.31</v>
      </c>
      <c r="G5956" s="128">
        <f t="shared" si="4330"/>
        <v>0.7</v>
      </c>
      <c r="H5956" s="750">
        <f t="shared" si="4324"/>
        <v>1.5700000000000003</v>
      </c>
      <c r="I5956" s="125">
        <v>1.3</v>
      </c>
      <c r="J5956" s="750">
        <f t="shared" si="4326"/>
        <v>9.0150970000000008</v>
      </c>
    </row>
    <row r="5957" spans="1:10">
      <c r="A5957" s="1320"/>
      <c r="B5957" s="1321"/>
      <c r="C5957" s="1321"/>
      <c r="D5957" s="1322"/>
      <c r="E5957" s="119" t="str">
        <f t="shared" ref="E5957:G5957" si="4331">E1606</f>
        <v>DOMICILIARIA 3</v>
      </c>
      <c r="F5957" s="637">
        <f t="shared" si="4331"/>
        <v>6.45</v>
      </c>
      <c r="G5957" s="128">
        <f t="shared" si="4331"/>
        <v>0.7</v>
      </c>
      <c r="H5957" s="750">
        <f t="shared" si="4324"/>
        <v>1.5700000000000003</v>
      </c>
      <c r="I5957" s="125">
        <v>1.3</v>
      </c>
      <c r="J5957" s="750">
        <f t="shared" si="4326"/>
        <v>9.2151150000000008</v>
      </c>
    </row>
    <row r="5958" spans="1:10">
      <c r="A5958" s="1320"/>
      <c r="B5958" s="1321"/>
      <c r="C5958" s="1321"/>
      <c r="D5958" s="1322"/>
      <c r="E5958" s="119" t="str">
        <f t="shared" ref="E5958:G5958" si="4332">E1607</f>
        <v>DOMICILIARIA 4</v>
      </c>
      <c r="F5958" s="637">
        <f t="shared" si="4332"/>
        <v>4.4800000000000004</v>
      </c>
      <c r="G5958" s="128">
        <f t="shared" si="4332"/>
        <v>0.7</v>
      </c>
      <c r="H5958" s="750">
        <f t="shared" si="4324"/>
        <v>1.5700000000000003</v>
      </c>
      <c r="I5958" s="125">
        <v>1.3</v>
      </c>
      <c r="J5958" s="750">
        <f t="shared" si="4326"/>
        <v>6.4005760000000009</v>
      </c>
    </row>
    <row r="5959" spans="1:10">
      <c r="A5959" s="1320"/>
      <c r="B5959" s="1321"/>
      <c r="C5959" s="1321"/>
      <c r="D5959" s="1322"/>
      <c r="E5959" s="119" t="str">
        <f t="shared" ref="E5959:G5959" si="4333">E1608</f>
        <v>DOMICILIARIA 5</v>
      </c>
      <c r="F5959" s="637">
        <f t="shared" si="4333"/>
        <v>6.72</v>
      </c>
      <c r="G5959" s="128">
        <f t="shared" si="4333"/>
        <v>0.7</v>
      </c>
      <c r="H5959" s="750">
        <f t="shared" si="4324"/>
        <v>1.5700000000000003</v>
      </c>
      <c r="I5959" s="125">
        <v>1.3</v>
      </c>
      <c r="J5959" s="750">
        <f t="shared" si="4326"/>
        <v>9.6008640000000014</v>
      </c>
    </row>
    <row r="5960" spans="1:10">
      <c r="A5960" s="1320"/>
      <c r="B5960" s="1321"/>
      <c r="C5960" s="1321"/>
      <c r="D5960" s="1322"/>
      <c r="E5960" s="119" t="str">
        <f t="shared" ref="E5960:G5960" si="4334">E1609</f>
        <v>DOMICILIARIA 6</v>
      </c>
      <c r="F5960" s="637">
        <f t="shared" si="4334"/>
        <v>4.76</v>
      </c>
      <c r="G5960" s="128">
        <f t="shared" si="4334"/>
        <v>0.7</v>
      </c>
      <c r="H5960" s="750">
        <f t="shared" si="4324"/>
        <v>1.5700000000000003</v>
      </c>
      <c r="I5960" s="125">
        <v>1.3</v>
      </c>
      <c r="J5960" s="750">
        <f t="shared" si="4326"/>
        <v>6.800612000000001</v>
      </c>
    </row>
    <row r="5961" spans="1:10">
      <c r="A5961" s="1320"/>
      <c r="B5961" s="1321"/>
      <c r="C5961" s="1321"/>
      <c r="D5961" s="1322"/>
      <c r="E5961" s="119" t="str">
        <f t="shared" ref="E5961:G5961" si="4335">E1610</f>
        <v>DOMICILIARIA 7</v>
      </c>
      <c r="F5961" s="637">
        <f t="shared" si="4335"/>
        <v>4.9000000000000004</v>
      </c>
      <c r="G5961" s="128">
        <f t="shared" si="4335"/>
        <v>0.7</v>
      </c>
      <c r="H5961" s="750">
        <f t="shared" si="4324"/>
        <v>1.5700000000000003</v>
      </c>
      <c r="I5961" s="125">
        <v>1.3</v>
      </c>
      <c r="J5961" s="750">
        <f t="shared" si="4326"/>
        <v>7.0006300000000019</v>
      </c>
    </row>
    <row r="5962" spans="1:10">
      <c r="A5962" s="1320"/>
      <c r="B5962" s="1321"/>
      <c r="C5962" s="1321"/>
      <c r="D5962" s="1322"/>
      <c r="E5962" s="119" t="str">
        <f t="shared" ref="E5962:G5962" si="4336">E1611</f>
        <v>DOMICILIARIA 8</v>
      </c>
      <c r="F5962" s="637">
        <f t="shared" si="4336"/>
        <v>6.83</v>
      </c>
      <c r="G5962" s="128">
        <f t="shared" si="4336"/>
        <v>0.7</v>
      </c>
      <c r="H5962" s="750">
        <f t="shared" si="4324"/>
        <v>1.5700000000000003</v>
      </c>
      <c r="I5962" s="125">
        <v>1.3</v>
      </c>
      <c r="J5962" s="750">
        <f t="shared" si="4326"/>
        <v>9.7580210000000012</v>
      </c>
    </row>
    <row r="5963" spans="1:10">
      <c r="A5963" s="1320"/>
      <c r="B5963" s="1321"/>
      <c r="C5963" s="1321"/>
      <c r="D5963" s="1322"/>
      <c r="E5963" s="119" t="str">
        <f t="shared" ref="E5963:G5963" si="4337">E1612</f>
        <v>DOMICILIARIA 9</v>
      </c>
      <c r="F5963" s="637">
        <f t="shared" si="4337"/>
        <v>5.64</v>
      </c>
      <c r="G5963" s="128">
        <f t="shared" si="4337"/>
        <v>0.7</v>
      </c>
      <c r="H5963" s="750">
        <f t="shared" si="4324"/>
        <v>1.5700000000000003</v>
      </c>
      <c r="I5963" s="125">
        <v>1.3</v>
      </c>
      <c r="J5963" s="750">
        <f t="shared" si="4326"/>
        <v>8.0578680000000009</v>
      </c>
    </row>
    <row r="5964" spans="1:10">
      <c r="A5964" s="1320"/>
      <c r="B5964" s="1321"/>
      <c r="C5964" s="1321"/>
      <c r="D5964" s="1322"/>
      <c r="E5964" s="119" t="str">
        <f t="shared" ref="E5964:G5964" si="4338">E1613</f>
        <v>DOMICILIARIA 10</v>
      </c>
      <c r="F5964" s="637">
        <f t="shared" si="4338"/>
        <v>7.73</v>
      </c>
      <c r="G5964" s="128">
        <f t="shared" si="4338"/>
        <v>0.7</v>
      </c>
      <c r="H5964" s="750">
        <f t="shared" si="4324"/>
        <v>1.5700000000000003</v>
      </c>
      <c r="I5964" s="125">
        <v>1.3</v>
      </c>
      <c r="J5964" s="750">
        <f t="shared" si="4326"/>
        <v>11.043851000000002</v>
      </c>
    </row>
    <row r="5965" spans="1:10">
      <c r="A5965" s="1320"/>
      <c r="B5965" s="1321"/>
      <c r="C5965" s="1321"/>
      <c r="D5965" s="1322"/>
      <c r="E5965" s="119" t="str">
        <f t="shared" ref="E5965:G5965" si="4339">E1614</f>
        <v>DOMICILIARIA 11</v>
      </c>
      <c r="F5965" s="637">
        <f t="shared" si="4339"/>
        <v>5.43</v>
      </c>
      <c r="G5965" s="128">
        <f t="shared" si="4339"/>
        <v>0.7</v>
      </c>
      <c r="H5965" s="750">
        <f t="shared" si="4324"/>
        <v>1.5700000000000003</v>
      </c>
      <c r="I5965" s="125">
        <v>1.3</v>
      </c>
      <c r="J5965" s="750">
        <f t="shared" si="4326"/>
        <v>7.7578410000000009</v>
      </c>
    </row>
    <row r="5966" spans="1:10">
      <c r="A5966" s="1320"/>
      <c r="B5966" s="1321"/>
      <c r="C5966" s="1321"/>
      <c r="D5966" s="1322"/>
      <c r="E5966" s="119" t="str">
        <f t="shared" ref="E5966:G5966" si="4340">E1615</f>
        <v>DOMICILIARIA 12</v>
      </c>
      <c r="F5966" s="637">
        <f t="shared" si="4340"/>
        <v>5.96</v>
      </c>
      <c r="G5966" s="128">
        <f t="shared" si="4340"/>
        <v>0.7</v>
      </c>
      <c r="H5966" s="750">
        <f t="shared" si="4324"/>
        <v>1.5700000000000003</v>
      </c>
      <c r="I5966" s="125">
        <v>1.3</v>
      </c>
      <c r="J5966" s="750">
        <f t="shared" si="4326"/>
        <v>8.5150520000000007</v>
      </c>
    </row>
    <row r="5967" spans="1:10">
      <c r="A5967" s="1320"/>
      <c r="B5967" s="1321"/>
      <c r="C5967" s="1321"/>
      <c r="D5967" s="1322"/>
      <c r="E5967" s="119" t="str">
        <f t="shared" ref="E5967:G5967" si="4341">E1616</f>
        <v>DOMICILIARIA 13</v>
      </c>
      <c r="F5967" s="637">
        <f t="shared" si="4341"/>
        <v>5.3</v>
      </c>
      <c r="G5967" s="128">
        <f t="shared" si="4341"/>
        <v>0.7</v>
      </c>
      <c r="H5967" s="750">
        <f t="shared" si="4324"/>
        <v>1.5700000000000003</v>
      </c>
      <c r="I5967" s="125">
        <v>1.3</v>
      </c>
      <c r="J5967" s="750">
        <f t="shared" si="4326"/>
        <v>7.5721100000000003</v>
      </c>
    </row>
    <row r="5968" spans="1:10">
      <c r="A5968" s="1320"/>
      <c r="B5968" s="1321"/>
      <c r="C5968" s="1321"/>
      <c r="D5968" s="1322"/>
      <c r="E5968" s="119" t="str">
        <f t="shared" ref="E5968:G5968" si="4342">E1617</f>
        <v>DOMICILIARIA 14</v>
      </c>
      <c r="F5968" s="637">
        <f t="shared" si="4342"/>
        <v>6.23</v>
      </c>
      <c r="G5968" s="128">
        <f t="shared" si="4342"/>
        <v>0.7</v>
      </c>
      <c r="H5968" s="750">
        <f t="shared" si="4324"/>
        <v>1.5700000000000003</v>
      </c>
      <c r="I5968" s="125">
        <v>1.3</v>
      </c>
      <c r="J5968" s="750">
        <f t="shared" si="4326"/>
        <v>8.9008010000000013</v>
      </c>
    </row>
    <row r="5969" spans="1:10">
      <c r="A5969" s="1320"/>
      <c r="B5969" s="1321"/>
      <c r="C5969" s="1321"/>
      <c r="D5969" s="1322"/>
      <c r="E5969" s="119" t="str">
        <f t="shared" ref="E5969:G5969" si="4343">E1618</f>
        <v>DOMICILIARIA 15</v>
      </c>
      <c r="F5969" s="637">
        <f t="shared" si="4343"/>
        <v>5.18</v>
      </c>
      <c r="G5969" s="128">
        <f t="shared" si="4343"/>
        <v>0.7</v>
      </c>
      <c r="H5969" s="750">
        <f t="shared" si="4324"/>
        <v>1.5700000000000003</v>
      </c>
      <c r="I5969" s="125">
        <v>1.3</v>
      </c>
      <c r="J5969" s="750">
        <f t="shared" si="4326"/>
        <v>7.4006660000000002</v>
      </c>
    </row>
    <row r="5970" spans="1:10">
      <c r="A5970" s="1320"/>
      <c r="B5970" s="1321"/>
      <c r="C5970" s="1321"/>
      <c r="D5970" s="1322"/>
      <c r="E5970" s="119" t="str">
        <f t="shared" ref="E5970:G5970" si="4344">E1619</f>
        <v>DOMICILIARIA 16</v>
      </c>
      <c r="F5970" s="637">
        <f t="shared" si="4344"/>
        <v>6.6</v>
      </c>
      <c r="G5970" s="128">
        <f t="shared" si="4344"/>
        <v>0.7</v>
      </c>
      <c r="H5970" s="750">
        <f t="shared" si="4324"/>
        <v>1.5700000000000003</v>
      </c>
      <c r="I5970" s="125">
        <v>1.3</v>
      </c>
      <c r="J5970" s="750">
        <f t="shared" si="4326"/>
        <v>9.4294200000000004</v>
      </c>
    </row>
    <row r="5971" spans="1:10">
      <c r="A5971" s="1320"/>
      <c r="B5971" s="1321"/>
      <c r="C5971" s="1321"/>
      <c r="D5971" s="1322"/>
      <c r="E5971" s="119" t="str">
        <f t="shared" ref="E5971:G5971" si="4345">E1620</f>
        <v>DOMICILIARIA 17</v>
      </c>
      <c r="F5971" s="637">
        <f t="shared" si="4345"/>
        <v>5.0999999999999996</v>
      </c>
      <c r="G5971" s="128">
        <f t="shared" si="4345"/>
        <v>0.7</v>
      </c>
      <c r="H5971" s="750">
        <f t="shared" si="4324"/>
        <v>1.5700000000000003</v>
      </c>
      <c r="I5971" s="125">
        <v>1.3</v>
      </c>
      <c r="J5971" s="750">
        <f t="shared" si="4326"/>
        <v>7.2863699999999998</v>
      </c>
    </row>
    <row r="5972" spans="1:10">
      <c r="A5972" s="1320"/>
      <c r="B5972" s="1321"/>
      <c r="C5972" s="1321"/>
      <c r="D5972" s="1322"/>
      <c r="E5972" s="119" t="str">
        <f t="shared" ref="E5972:G5972" si="4346">E1621</f>
        <v>P37 A P38</v>
      </c>
      <c r="F5972" s="637">
        <f t="shared" si="4346"/>
        <v>0</v>
      </c>
      <c r="G5972" s="128">
        <f t="shared" si="4346"/>
        <v>0</v>
      </c>
      <c r="H5972" s="750">
        <f t="shared" si="4324"/>
        <v>0</v>
      </c>
      <c r="I5972" s="125">
        <v>1.3</v>
      </c>
      <c r="J5972" s="750">
        <f t="shared" si="4326"/>
        <v>0</v>
      </c>
    </row>
    <row r="5973" spans="1:10">
      <c r="A5973" s="1320"/>
      <c r="B5973" s="1321"/>
      <c r="C5973" s="1321"/>
      <c r="D5973" s="1322"/>
      <c r="E5973" s="119" t="str">
        <f t="shared" ref="E5973:G5973" si="4347">E1622</f>
        <v>DOMICILIARIA 1</v>
      </c>
      <c r="F5973" s="637">
        <f t="shared" si="4347"/>
        <v>4.99</v>
      </c>
      <c r="G5973" s="128">
        <f t="shared" si="4347"/>
        <v>0.7</v>
      </c>
      <c r="H5973" s="750">
        <f t="shared" si="4324"/>
        <v>1.645</v>
      </c>
      <c r="I5973" s="125">
        <v>1.3</v>
      </c>
      <c r="J5973" s="750">
        <f t="shared" si="4326"/>
        <v>7.4697805000000006</v>
      </c>
    </row>
    <row r="5974" spans="1:10">
      <c r="A5974" s="1320"/>
      <c r="B5974" s="1321"/>
      <c r="C5974" s="1321"/>
      <c r="D5974" s="1322"/>
      <c r="E5974" s="119" t="str">
        <f t="shared" ref="E5974:G5974" si="4348">E1623</f>
        <v>DOMICILIARIA 2</v>
      </c>
      <c r="F5974" s="637">
        <f t="shared" si="4348"/>
        <v>8.3800000000000008</v>
      </c>
      <c r="G5974" s="128">
        <f t="shared" si="4348"/>
        <v>0.7</v>
      </c>
      <c r="H5974" s="750">
        <f t="shared" si="4324"/>
        <v>1.645</v>
      </c>
      <c r="I5974" s="125">
        <v>1.3</v>
      </c>
      <c r="J5974" s="750">
        <f t="shared" si="4326"/>
        <v>12.544441000000001</v>
      </c>
    </row>
    <row r="5975" spans="1:10">
      <c r="A5975" s="1320"/>
      <c r="B5975" s="1321"/>
      <c r="C5975" s="1321"/>
      <c r="D5975" s="1322"/>
      <c r="E5975" s="119" t="str">
        <f t="shared" ref="E5975:G5975" si="4349">E1624</f>
        <v>DOMICILIARIA 3</v>
      </c>
      <c r="F5975" s="637">
        <f t="shared" si="4349"/>
        <v>8.3000000000000007</v>
      </c>
      <c r="G5975" s="128">
        <f t="shared" si="4349"/>
        <v>0.7</v>
      </c>
      <c r="H5975" s="750">
        <f t="shared" si="4324"/>
        <v>1.645</v>
      </c>
      <c r="I5975" s="125">
        <v>1.3</v>
      </c>
      <c r="J5975" s="750">
        <f t="shared" si="4326"/>
        <v>12.424685000000002</v>
      </c>
    </row>
    <row r="5976" spans="1:10">
      <c r="A5976" s="1320"/>
      <c r="B5976" s="1321"/>
      <c r="C5976" s="1321"/>
      <c r="D5976" s="1322"/>
      <c r="E5976" s="119" t="str">
        <f t="shared" ref="E5976:G5976" si="4350">E1625</f>
        <v>DOMICILIARIA 4</v>
      </c>
      <c r="F5976" s="637">
        <f t="shared" si="4350"/>
        <v>4.62</v>
      </c>
      <c r="G5976" s="128">
        <f t="shared" si="4350"/>
        <v>0.7</v>
      </c>
      <c r="H5976" s="750">
        <f t="shared" si="4324"/>
        <v>1.645</v>
      </c>
      <c r="I5976" s="125">
        <v>1.3</v>
      </c>
      <c r="J5976" s="750">
        <f t="shared" si="4326"/>
        <v>6.915909000000001</v>
      </c>
    </row>
    <row r="5977" spans="1:10">
      <c r="A5977" s="1320"/>
      <c r="B5977" s="1321"/>
      <c r="C5977" s="1321"/>
      <c r="D5977" s="1322"/>
      <c r="E5977" s="119" t="str">
        <f t="shared" ref="E5977:G5977" si="4351">E1626</f>
        <v>DOMICILIARIA 5</v>
      </c>
      <c r="F5977" s="637">
        <f t="shared" si="4351"/>
        <v>8.41</v>
      </c>
      <c r="G5977" s="128">
        <f t="shared" si="4351"/>
        <v>0.7</v>
      </c>
      <c r="H5977" s="750">
        <f t="shared" si="4324"/>
        <v>1.645</v>
      </c>
      <c r="I5977" s="125">
        <v>1.3</v>
      </c>
      <c r="J5977" s="750">
        <f t="shared" si="4326"/>
        <v>12.589349500000001</v>
      </c>
    </row>
    <row r="5978" spans="1:10">
      <c r="A5978" s="1320"/>
      <c r="B5978" s="1321"/>
      <c r="C5978" s="1321"/>
      <c r="D5978" s="1322"/>
      <c r="E5978" s="119" t="str">
        <f t="shared" ref="E5978:G5978" si="4352">E1627</f>
        <v>DOMICILIARIA 6</v>
      </c>
      <c r="F5978" s="637">
        <f t="shared" si="4352"/>
        <v>4.5</v>
      </c>
      <c r="G5978" s="128">
        <f t="shared" si="4352"/>
        <v>0.7</v>
      </c>
      <c r="H5978" s="750">
        <f t="shared" si="4324"/>
        <v>1.645</v>
      </c>
      <c r="I5978" s="125">
        <v>1.3</v>
      </c>
      <c r="J5978" s="750">
        <f t="shared" si="4326"/>
        <v>6.736275</v>
      </c>
    </row>
    <row r="5979" spans="1:10">
      <c r="A5979" s="1320"/>
      <c r="B5979" s="1321"/>
      <c r="C5979" s="1321"/>
      <c r="D5979" s="1322"/>
      <c r="E5979" s="119" t="str">
        <f t="shared" ref="E5979:G5979" si="4353">E1628</f>
        <v>DOMICILIARIA 7</v>
      </c>
      <c r="F5979" s="637">
        <f t="shared" si="4353"/>
        <v>8.31</v>
      </c>
      <c r="G5979" s="128">
        <f t="shared" si="4353"/>
        <v>0.7</v>
      </c>
      <c r="H5979" s="750">
        <f t="shared" si="4324"/>
        <v>1.645</v>
      </c>
      <c r="I5979" s="125">
        <v>1.3</v>
      </c>
      <c r="J5979" s="750">
        <f t="shared" si="4326"/>
        <v>12.439654500000001</v>
      </c>
    </row>
    <row r="5980" spans="1:10">
      <c r="A5980" s="1320"/>
      <c r="B5980" s="1321"/>
      <c r="C5980" s="1321"/>
      <c r="D5980" s="1322"/>
      <c r="E5980" s="119" t="str">
        <f t="shared" ref="E5980:G5980" si="4354">E1629</f>
        <v>DOMICILIARIA 8</v>
      </c>
      <c r="F5980" s="637">
        <f t="shared" si="4354"/>
        <v>8.26</v>
      </c>
      <c r="G5980" s="128">
        <f t="shared" si="4354"/>
        <v>0.7</v>
      </c>
      <c r="H5980" s="750">
        <f t="shared" si="4324"/>
        <v>1.645</v>
      </c>
      <c r="I5980" s="125">
        <v>1.3</v>
      </c>
      <c r="J5980" s="750">
        <f t="shared" si="4326"/>
        <v>12.364806999999999</v>
      </c>
    </row>
    <row r="5981" spans="1:10">
      <c r="A5981" s="1320"/>
      <c r="B5981" s="1321"/>
      <c r="C5981" s="1321"/>
      <c r="D5981" s="1322"/>
      <c r="E5981" s="119" t="str">
        <f t="shared" ref="E5981:G5981" si="4355">E1630</f>
        <v>DOMICILIARIA 9</v>
      </c>
      <c r="F5981" s="637">
        <f t="shared" si="4355"/>
        <v>4.55</v>
      </c>
      <c r="G5981" s="128">
        <f t="shared" si="4355"/>
        <v>0.7</v>
      </c>
      <c r="H5981" s="750">
        <f t="shared" si="4324"/>
        <v>1.645</v>
      </c>
      <c r="I5981" s="125">
        <v>1.3</v>
      </c>
      <c r="J5981" s="750">
        <f t="shared" si="4326"/>
        <v>6.8111224999999989</v>
      </c>
    </row>
    <row r="5982" spans="1:10">
      <c r="A5982" s="1320"/>
      <c r="B5982" s="1321"/>
      <c r="C5982" s="1321"/>
      <c r="D5982" s="1322"/>
      <c r="E5982" s="119" t="str">
        <f t="shared" ref="E5982:G5982" si="4356">E1631</f>
        <v>DOMICILIARIA 10</v>
      </c>
      <c r="F5982" s="637">
        <f t="shared" si="4356"/>
        <v>8.24</v>
      </c>
      <c r="G5982" s="128">
        <f t="shared" si="4356"/>
        <v>0.7</v>
      </c>
      <c r="H5982" s="750">
        <f t="shared" si="4324"/>
        <v>1.645</v>
      </c>
      <c r="I5982" s="125">
        <v>1.3</v>
      </c>
      <c r="J5982" s="750">
        <f t="shared" si="4326"/>
        <v>12.334868</v>
      </c>
    </row>
    <row r="5983" spans="1:10">
      <c r="A5983" s="1320"/>
      <c r="B5983" s="1321"/>
      <c r="C5983" s="1321"/>
      <c r="D5983" s="1322"/>
      <c r="E5983" s="119" t="str">
        <f t="shared" ref="E5983:G5983" si="4357">E1632</f>
        <v>DOMICILIARIA 11</v>
      </c>
      <c r="F5983" s="637">
        <f t="shared" si="4357"/>
        <v>8.17</v>
      </c>
      <c r="G5983" s="128">
        <f t="shared" si="4357"/>
        <v>0.7</v>
      </c>
      <c r="H5983" s="750">
        <f t="shared" si="4324"/>
        <v>1.645</v>
      </c>
      <c r="I5983" s="125">
        <v>1.3</v>
      </c>
      <c r="J5983" s="750">
        <f t="shared" si="4326"/>
        <v>12.230081500000001</v>
      </c>
    </row>
    <row r="5984" spans="1:10">
      <c r="A5984" s="1320"/>
      <c r="B5984" s="1321"/>
      <c r="C5984" s="1321"/>
      <c r="D5984" s="1322"/>
      <c r="E5984" s="119" t="str">
        <f t="shared" ref="E5984:G5984" si="4358">E1633</f>
        <v>DOMICILIARIA 12</v>
      </c>
      <c r="F5984" s="637">
        <f t="shared" si="4358"/>
        <v>4.41</v>
      </c>
      <c r="G5984" s="128">
        <f t="shared" si="4358"/>
        <v>0.7</v>
      </c>
      <c r="H5984" s="750">
        <f t="shared" si="4324"/>
        <v>1.645</v>
      </c>
      <c r="I5984" s="125">
        <v>1.3</v>
      </c>
      <c r="J5984" s="750">
        <f t="shared" si="4326"/>
        <v>6.6015495</v>
      </c>
    </row>
    <row r="5985" spans="1:10">
      <c r="A5985" s="1320"/>
      <c r="B5985" s="1321"/>
      <c r="C5985" s="1321"/>
      <c r="D5985" s="1322"/>
      <c r="E5985" s="119" t="str">
        <f t="shared" ref="E5985:G5985" si="4359">E1634</f>
        <v>DOMICILIARIA 13</v>
      </c>
      <c r="F5985" s="637">
        <f t="shared" si="4359"/>
        <v>8.1</v>
      </c>
      <c r="G5985" s="128">
        <f t="shared" si="4359"/>
        <v>0.7</v>
      </c>
      <c r="H5985" s="750">
        <f t="shared" si="4324"/>
        <v>1.645</v>
      </c>
      <c r="I5985" s="125">
        <v>1.3</v>
      </c>
      <c r="J5985" s="750">
        <f t="shared" si="4326"/>
        <v>12.125294999999998</v>
      </c>
    </row>
    <row r="5986" spans="1:10">
      <c r="A5986" s="1320"/>
      <c r="B5986" s="1321"/>
      <c r="C5986" s="1321"/>
      <c r="D5986" s="1322"/>
      <c r="E5986" s="119" t="str">
        <f t="shared" ref="E5986:G5986" si="4360">E1635</f>
        <v>P38 A P39</v>
      </c>
      <c r="F5986" s="637">
        <f t="shared" si="4360"/>
        <v>0</v>
      </c>
      <c r="G5986" s="128">
        <f t="shared" si="4360"/>
        <v>0</v>
      </c>
      <c r="H5986" s="750">
        <f t="shared" si="4324"/>
        <v>0</v>
      </c>
      <c r="I5986" s="125">
        <v>1.3</v>
      </c>
      <c r="J5986" s="750">
        <f t="shared" si="4326"/>
        <v>0</v>
      </c>
    </row>
    <row r="5987" spans="1:10">
      <c r="A5987" s="1320"/>
      <c r="B5987" s="1321"/>
      <c r="C5987" s="1321"/>
      <c r="D5987" s="1322"/>
      <c r="E5987" s="119" t="str">
        <f t="shared" ref="E5987:G5987" si="4361">E1636</f>
        <v>DOMICILIARIA 1</v>
      </c>
      <c r="F5987" s="637">
        <f t="shared" si="4361"/>
        <v>4.1900000000000004</v>
      </c>
      <c r="G5987" s="128">
        <f t="shared" si="4361"/>
        <v>0.7</v>
      </c>
      <c r="H5987" s="750">
        <f t="shared" si="4324"/>
        <v>1.65</v>
      </c>
      <c r="I5987" s="125">
        <v>1.3</v>
      </c>
      <c r="J5987" s="750">
        <f t="shared" si="4326"/>
        <v>6.2912850000000002</v>
      </c>
    </row>
    <row r="5988" spans="1:10">
      <c r="A5988" s="1320"/>
      <c r="B5988" s="1321"/>
      <c r="C5988" s="1321"/>
      <c r="D5988" s="1322"/>
      <c r="E5988" s="119" t="str">
        <f t="shared" ref="E5988:G5988" si="4362">E1637</f>
        <v>DOMICILIARIA 2</v>
      </c>
      <c r="F5988" s="637">
        <f t="shared" si="4362"/>
        <v>5.73</v>
      </c>
      <c r="G5988" s="128">
        <f t="shared" si="4362"/>
        <v>0.7</v>
      </c>
      <c r="H5988" s="750">
        <f t="shared" si="4324"/>
        <v>1.65</v>
      </c>
      <c r="I5988" s="125">
        <v>1.3</v>
      </c>
      <c r="J5988" s="750">
        <f t="shared" si="4326"/>
        <v>8.6035950000000003</v>
      </c>
    </row>
    <row r="5989" spans="1:10">
      <c r="A5989" s="1320"/>
      <c r="B5989" s="1321"/>
      <c r="C5989" s="1321"/>
      <c r="D5989" s="1322"/>
      <c r="E5989" s="119" t="str">
        <f t="shared" ref="E5989:G5989" si="4363">E1638</f>
        <v>DOMICILIARIA 3</v>
      </c>
      <c r="F5989" s="637">
        <f t="shared" si="4363"/>
        <v>4.21</v>
      </c>
      <c r="G5989" s="128">
        <f t="shared" si="4363"/>
        <v>0.7</v>
      </c>
      <c r="H5989" s="750">
        <f t="shared" si="4324"/>
        <v>1.65</v>
      </c>
      <c r="I5989" s="125">
        <v>1.3</v>
      </c>
      <c r="J5989" s="750">
        <f t="shared" si="4326"/>
        <v>6.3213149999999985</v>
      </c>
    </row>
    <row r="5990" spans="1:10">
      <c r="A5990" s="1320"/>
      <c r="B5990" s="1321"/>
      <c r="C5990" s="1321"/>
      <c r="D5990" s="1322"/>
      <c r="E5990" s="119" t="str">
        <f t="shared" ref="E5990:G5990" si="4364">E1639</f>
        <v>DOMICILIARIA 4</v>
      </c>
      <c r="F5990" s="637">
        <f t="shared" si="4364"/>
        <v>5.66</v>
      </c>
      <c r="G5990" s="128">
        <f t="shared" si="4364"/>
        <v>0.7</v>
      </c>
      <c r="H5990" s="750">
        <f t="shared" si="4324"/>
        <v>1.65</v>
      </c>
      <c r="I5990" s="125">
        <v>1.3</v>
      </c>
      <c r="J5990" s="750">
        <f t="shared" si="4326"/>
        <v>8.4984899999999985</v>
      </c>
    </row>
    <row r="5991" spans="1:10">
      <c r="A5991" s="1320"/>
      <c r="B5991" s="1321"/>
      <c r="C5991" s="1321"/>
      <c r="D5991" s="1322"/>
      <c r="E5991" s="119" t="str">
        <f t="shared" ref="E5991:G5991" si="4365">E1640</f>
        <v>DOMICILIARIA 5</v>
      </c>
      <c r="F5991" s="637">
        <f t="shared" si="4365"/>
        <v>4.05</v>
      </c>
      <c r="G5991" s="128">
        <f t="shared" si="4365"/>
        <v>0.7</v>
      </c>
      <c r="H5991" s="750">
        <f t="shared" si="4324"/>
        <v>1.65</v>
      </c>
      <c r="I5991" s="125">
        <v>1.3</v>
      </c>
      <c r="J5991" s="750">
        <f t="shared" si="4326"/>
        <v>6.0810749999999985</v>
      </c>
    </row>
    <row r="5992" spans="1:10">
      <c r="A5992" s="1320"/>
      <c r="B5992" s="1321"/>
      <c r="C5992" s="1321"/>
      <c r="D5992" s="1322"/>
      <c r="E5992" s="119" t="str">
        <f t="shared" ref="E5992:G5992" si="4366">E1641</f>
        <v>DOMICILIARIA 6</v>
      </c>
      <c r="F5992" s="637">
        <f t="shared" si="4366"/>
        <v>5.99</v>
      </c>
      <c r="G5992" s="128">
        <f t="shared" si="4366"/>
        <v>0.7</v>
      </c>
      <c r="H5992" s="750">
        <f t="shared" si="4324"/>
        <v>1.65</v>
      </c>
      <c r="I5992" s="125">
        <v>1.3</v>
      </c>
      <c r="J5992" s="750">
        <f t="shared" si="4326"/>
        <v>8.9939849999999986</v>
      </c>
    </row>
    <row r="5993" spans="1:10">
      <c r="A5993" s="1320"/>
      <c r="B5993" s="1321"/>
      <c r="C5993" s="1321"/>
      <c r="D5993" s="1322"/>
      <c r="E5993" s="119" t="str">
        <f t="shared" ref="E5993:G5993" si="4367">E1642</f>
        <v>DOMICILIARIA 7</v>
      </c>
      <c r="F5993" s="637">
        <f t="shared" si="4367"/>
        <v>3.88</v>
      </c>
      <c r="G5993" s="128">
        <f t="shared" si="4367"/>
        <v>0.7</v>
      </c>
      <c r="H5993" s="750">
        <f t="shared" si="4324"/>
        <v>1.65</v>
      </c>
      <c r="I5993" s="125">
        <v>1.3</v>
      </c>
      <c r="J5993" s="750">
        <f t="shared" si="4326"/>
        <v>5.8258199999999984</v>
      </c>
    </row>
    <row r="5994" spans="1:10">
      <c r="A5994" s="1320"/>
      <c r="B5994" s="1321"/>
      <c r="C5994" s="1321"/>
      <c r="D5994" s="1322"/>
      <c r="E5994" s="119" t="str">
        <f t="shared" ref="E5994:G5994" si="4368">E1643</f>
        <v>DOMICILIARIA 8</v>
      </c>
      <c r="F5994" s="637">
        <f t="shared" si="4368"/>
        <v>3.08</v>
      </c>
      <c r="G5994" s="128">
        <f t="shared" si="4368"/>
        <v>0.7</v>
      </c>
      <c r="H5994" s="750">
        <f t="shared" si="4324"/>
        <v>1.65</v>
      </c>
      <c r="I5994" s="125">
        <v>1.3</v>
      </c>
      <c r="J5994" s="750">
        <f t="shared" si="4326"/>
        <v>4.6246199999999993</v>
      </c>
    </row>
    <row r="5995" spans="1:10">
      <c r="A5995" s="1320"/>
      <c r="B5995" s="1321"/>
      <c r="C5995" s="1321"/>
      <c r="D5995" s="1322"/>
      <c r="E5995" s="119" t="str">
        <f t="shared" ref="E5995:G5995" si="4369">E1644</f>
        <v>DOMICILIARIA 9</v>
      </c>
      <c r="F5995" s="637">
        <f t="shared" si="4369"/>
        <v>6.12</v>
      </c>
      <c r="G5995" s="128">
        <f t="shared" si="4369"/>
        <v>0.7</v>
      </c>
      <c r="H5995" s="750">
        <f t="shared" si="4324"/>
        <v>1.65</v>
      </c>
      <c r="I5995" s="125">
        <v>1.3</v>
      </c>
      <c r="J5995" s="750">
        <f t="shared" si="4326"/>
        <v>9.1891799999999986</v>
      </c>
    </row>
    <row r="5996" spans="1:10">
      <c r="A5996" s="1320"/>
      <c r="B5996" s="1321"/>
      <c r="C5996" s="1321"/>
      <c r="D5996" s="1322"/>
      <c r="E5996" s="119" t="str">
        <f t="shared" ref="E5996:G5996" si="4370">E1645</f>
        <v>DOMICILIARIA 10</v>
      </c>
      <c r="F5996" s="637">
        <f t="shared" si="4370"/>
        <v>2.7</v>
      </c>
      <c r="G5996" s="128">
        <f t="shared" si="4370"/>
        <v>0.7</v>
      </c>
      <c r="H5996" s="750">
        <f t="shared" si="4324"/>
        <v>1.65</v>
      </c>
      <c r="I5996" s="125">
        <v>1.3</v>
      </c>
      <c r="J5996" s="750">
        <f t="shared" si="4326"/>
        <v>4.0540499999999993</v>
      </c>
    </row>
    <row r="5997" spans="1:10">
      <c r="A5997" s="1320"/>
      <c r="B5997" s="1321"/>
      <c r="C5997" s="1321"/>
      <c r="D5997" s="1322"/>
      <c r="E5997" s="119" t="str">
        <f t="shared" ref="E5997:G5997" si="4371">E1646</f>
        <v>DOMICILIARIA 11</v>
      </c>
      <c r="F5997" s="637">
        <f t="shared" si="4371"/>
        <v>6.52</v>
      </c>
      <c r="G5997" s="128">
        <f t="shared" si="4371"/>
        <v>0.7</v>
      </c>
      <c r="H5997" s="750">
        <f t="shared" si="4324"/>
        <v>1.65</v>
      </c>
      <c r="I5997" s="125">
        <v>1.3</v>
      </c>
      <c r="J5997" s="750">
        <f t="shared" si="4326"/>
        <v>9.7897799999999968</v>
      </c>
    </row>
    <row r="5998" spans="1:10">
      <c r="A5998" s="1320"/>
      <c r="B5998" s="1321"/>
      <c r="C5998" s="1321"/>
      <c r="D5998" s="1322"/>
      <c r="E5998" s="119" t="str">
        <f t="shared" ref="E5998:G5998" si="4372">E1647</f>
        <v>DOMICILIARIA 12</v>
      </c>
      <c r="F5998" s="637">
        <f t="shared" si="4372"/>
        <v>2.56</v>
      </c>
      <c r="G5998" s="128">
        <f t="shared" si="4372"/>
        <v>0.7</v>
      </c>
      <c r="H5998" s="750">
        <f t="shared" si="4324"/>
        <v>1.65</v>
      </c>
      <c r="I5998" s="125">
        <v>1.3</v>
      </c>
      <c r="J5998" s="750">
        <f t="shared" si="4326"/>
        <v>3.8438399999999993</v>
      </c>
    </row>
    <row r="5999" spans="1:10">
      <c r="A5999" s="1320"/>
      <c r="B5999" s="1321"/>
      <c r="C5999" s="1321"/>
      <c r="D5999" s="1322"/>
      <c r="E5999" s="119" t="str">
        <f t="shared" ref="E5999:G5999" si="4373">E1648</f>
        <v>P39 A P40</v>
      </c>
      <c r="F5999" s="637">
        <f t="shared" si="4373"/>
        <v>0</v>
      </c>
      <c r="G5999" s="128">
        <f t="shared" si="4373"/>
        <v>0</v>
      </c>
      <c r="H5999" s="750">
        <f t="shared" si="4324"/>
        <v>0</v>
      </c>
      <c r="I5999" s="125">
        <v>1.3</v>
      </c>
      <c r="J5999" s="750">
        <f t="shared" si="4326"/>
        <v>0</v>
      </c>
    </row>
    <row r="6000" spans="1:10">
      <c r="A6000" s="1320"/>
      <c r="B6000" s="1321"/>
      <c r="C6000" s="1321"/>
      <c r="D6000" s="1322"/>
      <c r="E6000" s="119" t="str">
        <f t="shared" ref="E6000:G6000" si="4374">E1649</f>
        <v>DOMICILIARIA 1</v>
      </c>
      <c r="F6000" s="637">
        <f t="shared" si="4374"/>
        <v>7.08</v>
      </c>
      <c r="G6000" s="128">
        <f t="shared" si="4374"/>
        <v>0.7</v>
      </c>
      <c r="H6000" s="750">
        <f t="shared" si="4324"/>
        <v>1.65</v>
      </c>
      <c r="I6000" s="125">
        <v>1.3</v>
      </c>
      <c r="J6000" s="750">
        <f t="shared" si="4326"/>
        <v>10.630619999999999</v>
      </c>
    </row>
    <row r="6001" spans="1:10">
      <c r="A6001" s="1320"/>
      <c r="B6001" s="1321"/>
      <c r="C6001" s="1321"/>
      <c r="D6001" s="1322"/>
      <c r="E6001" s="119" t="str">
        <f t="shared" ref="E6001:G6001" si="4375">E1650</f>
        <v>DOMICILIARIA 2</v>
      </c>
      <c r="F6001" s="637">
        <f t="shared" si="4375"/>
        <v>1.81</v>
      </c>
      <c r="G6001" s="128">
        <f t="shared" si="4375"/>
        <v>0.7</v>
      </c>
      <c r="H6001" s="750">
        <f t="shared" si="4324"/>
        <v>1.65</v>
      </c>
      <c r="I6001" s="125">
        <v>1.3</v>
      </c>
      <c r="J6001" s="750">
        <f t="shared" si="4326"/>
        <v>2.7177150000000001</v>
      </c>
    </row>
    <row r="6002" spans="1:10">
      <c r="A6002" s="1320"/>
      <c r="B6002" s="1321"/>
      <c r="C6002" s="1321"/>
      <c r="D6002" s="1322"/>
      <c r="E6002" s="119" t="str">
        <f t="shared" ref="E6002:G6002" si="4376">E1651</f>
        <v>DOMICILIARIA 3</v>
      </c>
      <c r="F6002" s="637">
        <f t="shared" si="4376"/>
        <v>6.98</v>
      </c>
      <c r="G6002" s="128">
        <f t="shared" si="4376"/>
        <v>0.7</v>
      </c>
      <c r="H6002" s="750">
        <f t="shared" si="4324"/>
        <v>1.65</v>
      </c>
      <c r="I6002" s="125">
        <v>1.3</v>
      </c>
      <c r="J6002" s="750">
        <f t="shared" si="4326"/>
        <v>10.48047</v>
      </c>
    </row>
    <row r="6003" spans="1:10">
      <c r="A6003" s="1320"/>
      <c r="B6003" s="1321"/>
      <c r="C6003" s="1321"/>
      <c r="D6003" s="1322"/>
      <c r="E6003" s="119" t="str">
        <f t="shared" ref="E6003:G6003" si="4377">E1652</f>
        <v>DOMICILIARIA 4</v>
      </c>
      <c r="F6003" s="637">
        <f t="shared" si="4377"/>
        <v>1.68</v>
      </c>
      <c r="G6003" s="128">
        <f t="shared" si="4377"/>
        <v>0.7</v>
      </c>
      <c r="H6003" s="750">
        <f t="shared" si="4324"/>
        <v>1.65</v>
      </c>
      <c r="I6003" s="125">
        <v>1.3</v>
      </c>
      <c r="J6003" s="750">
        <f t="shared" si="4326"/>
        <v>2.5225199999999997</v>
      </c>
    </row>
    <row r="6004" spans="1:10">
      <c r="A6004" s="1320"/>
      <c r="B6004" s="1321"/>
      <c r="C6004" s="1321"/>
      <c r="D6004" s="1322"/>
      <c r="E6004" s="119" t="str">
        <f t="shared" ref="E6004:G6004" si="4378">E1653</f>
        <v>DOMICILIARIA 5</v>
      </c>
      <c r="F6004" s="637">
        <f t="shared" si="4378"/>
        <v>7.27</v>
      </c>
      <c r="G6004" s="128">
        <f t="shared" si="4378"/>
        <v>0.7</v>
      </c>
      <c r="H6004" s="750">
        <f t="shared" si="4324"/>
        <v>1.65</v>
      </c>
      <c r="I6004" s="125">
        <v>1.3</v>
      </c>
      <c r="J6004" s="750">
        <f t="shared" si="4326"/>
        <v>10.915904999999999</v>
      </c>
    </row>
    <row r="6005" spans="1:10">
      <c r="A6005" s="1320"/>
      <c r="B6005" s="1321"/>
      <c r="C6005" s="1321"/>
      <c r="D6005" s="1322"/>
      <c r="E6005" s="119" t="str">
        <f t="shared" ref="E6005:G6005" si="4379">E1654</f>
        <v>DOMICILIARIA 6</v>
      </c>
      <c r="F6005" s="637">
        <f t="shared" si="4379"/>
        <v>1.73</v>
      </c>
      <c r="G6005" s="128">
        <f t="shared" si="4379"/>
        <v>0.7</v>
      </c>
      <c r="H6005" s="750">
        <f t="shared" si="4324"/>
        <v>1.65</v>
      </c>
      <c r="I6005" s="125">
        <v>1.3</v>
      </c>
      <c r="J6005" s="750">
        <f t="shared" si="4326"/>
        <v>2.5975949999999997</v>
      </c>
    </row>
    <row r="6006" spans="1:10">
      <c r="A6006" s="1320"/>
      <c r="B6006" s="1321"/>
      <c r="C6006" s="1321"/>
      <c r="D6006" s="1322"/>
      <c r="E6006" s="119" t="str">
        <f t="shared" ref="E6006:G6006" si="4380">E1655</f>
        <v>DOMICILIARIA 7</v>
      </c>
      <c r="F6006" s="637">
        <f t="shared" si="4380"/>
        <v>7.38</v>
      </c>
      <c r="G6006" s="128">
        <f t="shared" si="4380"/>
        <v>0.7</v>
      </c>
      <c r="H6006" s="750">
        <f t="shared" si="4324"/>
        <v>1.65</v>
      </c>
      <c r="I6006" s="125">
        <v>1.3</v>
      </c>
      <c r="J6006" s="750">
        <f t="shared" si="4326"/>
        <v>11.08107</v>
      </c>
    </row>
    <row r="6007" spans="1:10">
      <c r="A6007" s="1320"/>
      <c r="B6007" s="1321"/>
      <c r="C6007" s="1321"/>
      <c r="D6007" s="1322"/>
      <c r="E6007" s="119" t="str">
        <f t="shared" ref="E6007:G6007" si="4381">E1656</f>
        <v>DOMICILIARIA 8</v>
      </c>
      <c r="F6007" s="637">
        <f t="shared" si="4381"/>
        <v>7.36</v>
      </c>
      <c r="G6007" s="128">
        <f t="shared" si="4381"/>
        <v>0.7</v>
      </c>
      <c r="H6007" s="750">
        <f t="shared" si="4324"/>
        <v>1.65</v>
      </c>
      <c r="I6007" s="125">
        <v>1.3</v>
      </c>
      <c r="J6007" s="750">
        <f t="shared" si="4326"/>
        <v>11.05104</v>
      </c>
    </row>
    <row r="6008" spans="1:10">
      <c r="A6008" s="1320"/>
      <c r="B6008" s="1321"/>
      <c r="C6008" s="1321"/>
      <c r="D6008" s="1322"/>
      <c r="E6008" s="119" t="str">
        <f t="shared" ref="E6008:G6008" si="4382">E1657</f>
        <v>DOMICILIARIA 9</v>
      </c>
      <c r="F6008" s="637">
        <f t="shared" si="4382"/>
        <v>2.2000000000000002</v>
      </c>
      <c r="G6008" s="128">
        <f t="shared" si="4382"/>
        <v>0.7</v>
      </c>
      <c r="H6008" s="750">
        <f t="shared" si="4324"/>
        <v>1.65</v>
      </c>
      <c r="I6008" s="125">
        <v>1.3</v>
      </c>
      <c r="J6008" s="750">
        <f t="shared" si="4326"/>
        <v>3.3033000000000001</v>
      </c>
    </row>
    <row r="6009" spans="1:10">
      <c r="A6009" s="1320"/>
      <c r="B6009" s="1321"/>
      <c r="C6009" s="1321"/>
      <c r="D6009" s="1322"/>
      <c r="E6009" s="119" t="str">
        <f t="shared" ref="E6009:G6009" si="4383">E1658</f>
        <v>DOMICILIARIA 10</v>
      </c>
      <c r="F6009" s="637">
        <f t="shared" si="4383"/>
        <v>3.24</v>
      </c>
      <c r="G6009" s="128">
        <f t="shared" si="4383"/>
        <v>0.7</v>
      </c>
      <c r="H6009" s="750">
        <f t="shared" si="4324"/>
        <v>1.65</v>
      </c>
      <c r="I6009" s="125">
        <v>1.3</v>
      </c>
      <c r="J6009" s="750">
        <f t="shared" si="4326"/>
        <v>4.8648599999999993</v>
      </c>
    </row>
    <row r="6010" spans="1:10">
      <c r="A6010" s="1320"/>
      <c r="B6010" s="1321"/>
      <c r="C6010" s="1321"/>
      <c r="D6010" s="1322"/>
      <c r="E6010" s="119" t="str">
        <f t="shared" ref="E6010:G6010" si="4384">E1659</f>
        <v>DOMICILIARIA 11</v>
      </c>
      <c r="F6010" s="637">
        <f t="shared" si="4384"/>
        <v>9.24</v>
      </c>
      <c r="G6010" s="128">
        <f t="shared" si="4384"/>
        <v>0.7</v>
      </c>
      <c r="H6010" s="750">
        <f t="shared" si="4324"/>
        <v>1.65</v>
      </c>
      <c r="I6010" s="125">
        <v>1.3</v>
      </c>
      <c r="J6010" s="750">
        <f t="shared" si="4326"/>
        <v>13.873860000000001</v>
      </c>
    </row>
    <row r="6011" spans="1:10">
      <c r="A6011" s="1320"/>
      <c r="B6011" s="1321"/>
      <c r="C6011" s="1321"/>
      <c r="D6011" s="1322"/>
      <c r="E6011" s="119" t="str">
        <f t="shared" ref="E6011:G6011" si="4385">E1660</f>
        <v>DOMICILIARIA 12</v>
      </c>
      <c r="F6011" s="637">
        <f t="shared" si="4385"/>
        <v>4.08</v>
      </c>
      <c r="G6011" s="128">
        <f t="shared" si="4385"/>
        <v>0.7</v>
      </c>
      <c r="H6011" s="750">
        <f t="shared" si="4324"/>
        <v>1.65</v>
      </c>
      <c r="I6011" s="125">
        <v>1.3</v>
      </c>
      <c r="J6011" s="750">
        <f t="shared" si="4326"/>
        <v>6.1261200000000002</v>
      </c>
    </row>
    <row r="6012" spans="1:10">
      <c r="A6012" s="1320"/>
      <c r="B6012" s="1321"/>
      <c r="C6012" s="1321"/>
      <c r="D6012" s="1322"/>
      <c r="E6012" s="119" t="str">
        <f t="shared" ref="E6012:G6012" si="4386">E1661</f>
        <v>P40 A P41</v>
      </c>
      <c r="F6012" s="637">
        <f t="shared" si="4386"/>
        <v>0</v>
      </c>
      <c r="G6012" s="128">
        <f t="shared" si="4386"/>
        <v>0</v>
      </c>
      <c r="H6012" s="750">
        <f t="shared" si="4324"/>
        <v>0</v>
      </c>
      <c r="I6012" s="125">
        <v>1.3</v>
      </c>
      <c r="J6012" s="750">
        <f t="shared" si="4326"/>
        <v>0</v>
      </c>
    </row>
    <row r="6013" spans="1:10">
      <c r="A6013" s="1320"/>
      <c r="B6013" s="1321"/>
      <c r="C6013" s="1321"/>
      <c r="D6013" s="1322"/>
      <c r="E6013" s="119" t="str">
        <f t="shared" ref="E6013:G6013" si="4387">E1662</f>
        <v>DOMICILIARIA 1</v>
      </c>
      <c r="F6013" s="637">
        <f t="shared" si="4387"/>
        <v>5.13</v>
      </c>
      <c r="G6013" s="128">
        <f t="shared" si="4387"/>
        <v>0.7</v>
      </c>
      <c r="H6013" s="750">
        <f t="shared" si="4324"/>
        <v>1.6523999999999999</v>
      </c>
      <c r="I6013" s="125">
        <v>1.3</v>
      </c>
      <c r="J6013" s="750">
        <f t="shared" si="4326"/>
        <v>7.7138989199999992</v>
      </c>
    </row>
    <row r="6014" spans="1:10">
      <c r="A6014" s="1320"/>
      <c r="B6014" s="1321"/>
      <c r="C6014" s="1321"/>
      <c r="D6014" s="1322"/>
      <c r="E6014" s="119" t="str">
        <f t="shared" ref="E6014:G6014" si="4388">E1663</f>
        <v>DOMICILIARIA 2</v>
      </c>
      <c r="F6014" s="637">
        <f t="shared" si="4388"/>
        <v>5.14</v>
      </c>
      <c r="G6014" s="128">
        <f t="shared" si="4388"/>
        <v>0.7</v>
      </c>
      <c r="H6014" s="750">
        <f t="shared" si="4324"/>
        <v>1.6523999999999999</v>
      </c>
      <c r="I6014" s="125">
        <v>1.3</v>
      </c>
      <c r="J6014" s="750">
        <f t="shared" si="4326"/>
        <v>7.7289357599999988</v>
      </c>
    </row>
    <row r="6015" spans="1:10">
      <c r="A6015" s="1320"/>
      <c r="B6015" s="1321"/>
      <c r="C6015" s="1321"/>
      <c r="D6015" s="1322"/>
      <c r="E6015" s="119" t="str">
        <f t="shared" ref="E6015:G6015" si="4389">E1664</f>
        <v>DOMICILIARIA 3</v>
      </c>
      <c r="F6015" s="637">
        <f t="shared" si="4389"/>
        <v>3.86</v>
      </c>
      <c r="G6015" s="128">
        <f t="shared" si="4389"/>
        <v>0.7</v>
      </c>
      <c r="H6015" s="750">
        <f t="shared" ref="H6015:H6078" si="4390">H1664-H5145</f>
        <v>1.6523999999999999</v>
      </c>
      <c r="I6015" s="125">
        <v>1.3</v>
      </c>
      <c r="J6015" s="750">
        <f t="shared" si="4326"/>
        <v>5.8042202399999994</v>
      </c>
    </row>
    <row r="6016" spans="1:10">
      <c r="A6016" s="1320"/>
      <c r="B6016" s="1321"/>
      <c r="C6016" s="1321"/>
      <c r="D6016" s="1322"/>
      <c r="E6016" s="119" t="str">
        <f t="shared" ref="E6016:G6016" si="4391">E1665</f>
        <v>DOMICILIARIA 4</v>
      </c>
      <c r="F6016" s="637">
        <f t="shared" si="4391"/>
        <v>5.24</v>
      </c>
      <c r="G6016" s="128">
        <f t="shared" si="4391"/>
        <v>0.7</v>
      </c>
      <c r="H6016" s="750">
        <f t="shared" si="4390"/>
        <v>1.6523999999999999</v>
      </c>
      <c r="I6016" s="125">
        <v>1.3</v>
      </c>
      <c r="J6016" s="750">
        <f t="shared" ref="J6016:J6079" si="4392">+F6016*G6016*H6016*I6016</f>
        <v>7.8793041599999993</v>
      </c>
    </row>
    <row r="6017" spans="1:10">
      <c r="A6017" s="1320"/>
      <c r="B6017" s="1321"/>
      <c r="C6017" s="1321"/>
      <c r="D6017" s="1322"/>
      <c r="E6017" s="119" t="str">
        <f t="shared" ref="E6017:G6017" si="4393">E1666</f>
        <v>DOMICILIARIA 5</v>
      </c>
      <c r="F6017" s="637">
        <f t="shared" si="4393"/>
        <v>5.48</v>
      </c>
      <c r="G6017" s="128">
        <f t="shared" si="4393"/>
        <v>0.7</v>
      </c>
      <c r="H6017" s="750">
        <f t="shared" si="4390"/>
        <v>1.6523999999999999</v>
      </c>
      <c r="I6017" s="125">
        <v>1.3</v>
      </c>
      <c r="J6017" s="750">
        <f t="shared" si="4392"/>
        <v>8.2401883199999997</v>
      </c>
    </row>
    <row r="6018" spans="1:10">
      <c r="A6018" s="1320"/>
      <c r="B6018" s="1321"/>
      <c r="C6018" s="1321"/>
      <c r="D6018" s="1322"/>
      <c r="E6018" s="119" t="str">
        <f t="shared" ref="E6018:G6018" si="4394">E1667</f>
        <v>DOMICILIARIA 6</v>
      </c>
      <c r="F6018" s="637">
        <f t="shared" si="4394"/>
        <v>3.8</v>
      </c>
      <c r="G6018" s="128">
        <f t="shared" si="4394"/>
        <v>0.7</v>
      </c>
      <c r="H6018" s="750">
        <f t="shared" si="4390"/>
        <v>1.6523999999999999</v>
      </c>
      <c r="I6018" s="125">
        <v>1.3</v>
      </c>
      <c r="J6018" s="750">
        <f t="shared" si="4392"/>
        <v>5.7139991999999991</v>
      </c>
    </row>
    <row r="6019" spans="1:10">
      <c r="A6019" s="1320"/>
      <c r="B6019" s="1321"/>
      <c r="C6019" s="1321"/>
      <c r="D6019" s="1322"/>
      <c r="E6019" s="119" t="str">
        <f t="shared" ref="E6019:G6019" si="4395">E1668</f>
        <v>DOMICILIARIA 7</v>
      </c>
      <c r="F6019" s="637">
        <f t="shared" si="4395"/>
        <v>7.02</v>
      </c>
      <c r="G6019" s="128">
        <f t="shared" si="4395"/>
        <v>0.7</v>
      </c>
      <c r="H6019" s="750">
        <f t="shared" si="4390"/>
        <v>1.6523999999999999</v>
      </c>
      <c r="I6019" s="125">
        <v>1.3</v>
      </c>
      <c r="J6019" s="750">
        <f t="shared" si="4392"/>
        <v>10.55586168</v>
      </c>
    </row>
    <row r="6020" spans="1:10">
      <c r="A6020" s="1320"/>
      <c r="B6020" s="1321"/>
      <c r="C6020" s="1321"/>
      <c r="D6020" s="1322"/>
      <c r="E6020" s="119" t="str">
        <f t="shared" ref="E6020:G6020" si="4396">E1669</f>
        <v>DOMICILIARIA 8</v>
      </c>
      <c r="F6020" s="637">
        <f t="shared" si="4396"/>
        <v>5.78</v>
      </c>
      <c r="G6020" s="128">
        <f t="shared" si="4396"/>
        <v>0.7</v>
      </c>
      <c r="H6020" s="750">
        <f t="shared" si="4390"/>
        <v>1.6523999999999999</v>
      </c>
      <c r="I6020" s="125">
        <v>1.3</v>
      </c>
      <c r="J6020" s="750">
        <f t="shared" si="4392"/>
        <v>8.6912935200000003</v>
      </c>
    </row>
    <row r="6021" spans="1:10">
      <c r="A6021" s="1320"/>
      <c r="B6021" s="1321"/>
      <c r="C6021" s="1321"/>
      <c r="D6021" s="1322"/>
      <c r="E6021" s="119" t="str">
        <f t="shared" ref="E6021:G6021" si="4397">E1670</f>
        <v>DOMICILIARIA 9</v>
      </c>
      <c r="F6021" s="637">
        <f t="shared" si="4397"/>
        <v>4.88</v>
      </c>
      <c r="G6021" s="128">
        <f t="shared" si="4397"/>
        <v>0.7</v>
      </c>
      <c r="H6021" s="750">
        <f t="shared" si="4390"/>
        <v>1.6523999999999999</v>
      </c>
      <c r="I6021" s="125">
        <v>1.3</v>
      </c>
      <c r="J6021" s="750">
        <f t="shared" si="4392"/>
        <v>7.3379779199999993</v>
      </c>
    </row>
    <row r="6022" spans="1:10">
      <c r="A6022" s="1320"/>
      <c r="B6022" s="1321"/>
      <c r="C6022" s="1321"/>
      <c r="D6022" s="1322"/>
      <c r="E6022" s="119" t="str">
        <f t="shared" ref="E6022:G6022" si="4398">E1671</f>
        <v>DOMICILIARIA 10</v>
      </c>
      <c r="F6022" s="637">
        <f t="shared" si="4398"/>
        <v>6.09</v>
      </c>
      <c r="G6022" s="128">
        <f t="shared" si="4398"/>
        <v>0.7</v>
      </c>
      <c r="H6022" s="750">
        <f t="shared" si="4390"/>
        <v>1.6523999999999999</v>
      </c>
      <c r="I6022" s="125">
        <v>1.3</v>
      </c>
      <c r="J6022" s="750">
        <f t="shared" si="4392"/>
        <v>9.1574355599999997</v>
      </c>
    </row>
    <row r="6023" spans="1:10">
      <c r="A6023" s="1320"/>
      <c r="B6023" s="1321"/>
      <c r="C6023" s="1321"/>
      <c r="D6023" s="1322"/>
      <c r="E6023" s="119" t="str">
        <f t="shared" ref="E6023:G6023" si="4399">E1672</f>
        <v>DOMICILIARIA 11</v>
      </c>
      <c r="F6023" s="637">
        <f t="shared" si="4399"/>
        <v>6.1</v>
      </c>
      <c r="G6023" s="128">
        <f t="shared" si="4399"/>
        <v>0.7</v>
      </c>
      <c r="H6023" s="750">
        <f t="shared" si="4390"/>
        <v>1.6523999999999999</v>
      </c>
      <c r="I6023" s="125">
        <v>1.3</v>
      </c>
      <c r="J6023" s="750">
        <f t="shared" si="4392"/>
        <v>9.1724723999999984</v>
      </c>
    </row>
    <row r="6024" spans="1:10">
      <c r="A6024" s="1320"/>
      <c r="B6024" s="1321"/>
      <c r="C6024" s="1321"/>
      <c r="D6024" s="1322"/>
      <c r="E6024" s="119" t="str">
        <f t="shared" ref="E6024:G6024" si="4400">E1673</f>
        <v>DOMICILIARIA 12</v>
      </c>
      <c r="F6024" s="637">
        <f t="shared" si="4400"/>
        <v>4.72</v>
      </c>
      <c r="G6024" s="128">
        <f t="shared" si="4400"/>
        <v>0.7</v>
      </c>
      <c r="H6024" s="750">
        <f t="shared" si="4390"/>
        <v>1.6523999999999999</v>
      </c>
      <c r="I6024" s="125">
        <v>1.3</v>
      </c>
      <c r="J6024" s="750">
        <f t="shared" si="4392"/>
        <v>7.0973884799999984</v>
      </c>
    </row>
    <row r="6025" spans="1:10">
      <c r="A6025" s="1320"/>
      <c r="B6025" s="1321"/>
      <c r="C6025" s="1321"/>
      <c r="D6025" s="1322"/>
      <c r="E6025" s="119" t="str">
        <f t="shared" ref="E6025:G6025" si="4401">E1674</f>
        <v>DOMICILIARIA 13</v>
      </c>
      <c r="F6025" s="637">
        <f t="shared" si="4401"/>
        <v>4.6100000000000003</v>
      </c>
      <c r="G6025" s="128">
        <f t="shared" si="4401"/>
        <v>0.7</v>
      </c>
      <c r="H6025" s="750">
        <f t="shared" si="4390"/>
        <v>1.6523999999999999</v>
      </c>
      <c r="I6025" s="125">
        <v>1.3</v>
      </c>
      <c r="J6025" s="750">
        <f t="shared" si="4392"/>
        <v>6.9319832400000001</v>
      </c>
    </row>
    <row r="6026" spans="1:10">
      <c r="A6026" s="1320"/>
      <c r="B6026" s="1321"/>
      <c r="C6026" s="1321"/>
      <c r="D6026" s="1322"/>
      <c r="E6026" s="119" t="str">
        <f t="shared" ref="E6026:G6026" si="4402">E1675</f>
        <v>DOMICILIARIA 14</v>
      </c>
      <c r="F6026" s="637">
        <f t="shared" si="4402"/>
        <v>4.9400000000000004</v>
      </c>
      <c r="G6026" s="128">
        <f t="shared" si="4402"/>
        <v>0.7</v>
      </c>
      <c r="H6026" s="750">
        <f t="shared" si="4390"/>
        <v>1.6523999999999999</v>
      </c>
      <c r="I6026" s="125">
        <v>1.3</v>
      </c>
      <c r="J6026" s="750">
        <f t="shared" si="4392"/>
        <v>7.4281989600000005</v>
      </c>
    </row>
    <row r="6027" spans="1:10">
      <c r="A6027" s="1320"/>
      <c r="B6027" s="1321"/>
      <c r="C6027" s="1321"/>
      <c r="D6027" s="1322"/>
      <c r="E6027" s="119" t="str">
        <f t="shared" ref="E6027:G6027" si="4403">E1676</f>
        <v>DOMICILIARIA 15</v>
      </c>
      <c r="F6027" s="637">
        <f t="shared" si="4403"/>
        <v>5.54</v>
      </c>
      <c r="G6027" s="128">
        <f t="shared" si="4403"/>
        <v>0.7</v>
      </c>
      <c r="H6027" s="750">
        <f t="shared" si="4390"/>
        <v>1.6523999999999999</v>
      </c>
      <c r="I6027" s="125">
        <v>1.3</v>
      </c>
      <c r="J6027" s="750">
        <f t="shared" si="4392"/>
        <v>8.3304093599999991</v>
      </c>
    </row>
    <row r="6028" spans="1:10">
      <c r="A6028" s="1320"/>
      <c r="B6028" s="1321"/>
      <c r="C6028" s="1321"/>
      <c r="D6028" s="1322"/>
      <c r="E6028" s="119" t="str">
        <f t="shared" ref="E6028:G6028" si="4404">E1677</f>
        <v>DOMICILIARIA 16</v>
      </c>
      <c r="F6028" s="637">
        <f t="shared" si="4404"/>
        <v>4.3</v>
      </c>
      <c r="G6028" s="128">
        <f t="shared" si="4404"/>
        <v>0.7</v>
      </c>
      <c r="H6028" s="750">
        <f t="shared" si="4390"/>
        <v>1.6523999999999999</v>
      </c>
      <c r="I6028" s="125">
        <v>1.3</v>
      </c>
      <c r="J6028" s="750">
        <f t="shared" si="4392"/>
        <v>6.465841199999999</v>
      </c>
    </row>
    <row r="6029" spans="1:10">
      <c r="A6029" s="1320"/>
      <c r="B6029" s="1321"/>
      <c r="C6029" s="1321"/>
      <c r="D6029" s="1322"/>
      <c r="E6029" s="119" t="str">
        <f t="shared" ref="E6029:G6029" si="4405">E1678</f>
        <v>P41 A P42</v>
      </c>
      <c r="F6029" s="637">
        <f t="shared" si="4405"/>
        <v>0</v>
      </c>
      <c r="G6029" s="128">
        <f t="shared" si="4405"/>
        <v>0</v>
      </c>
      <c r="H6029" s="750">
        <f t="shared" si="4390"/>
        <v>0</v>
      </c>
      <c r="I6029" s="125">
        <v>1.3</v>
      </c>
      <c r="J6029" s="750">
        <f t="shared" si="4392"/>
        <v>0</v>
      </c>
    </row>
    <row r="6030" spans="1:10">
      <c r="A6030" s="1320"/>
      <c r="B6030" s="1321"/>
      <c r="C6030" s="1321"/>
      <c r="D6030" s="1322"/>
      <c r="E6030" s="119" t="str">
        <f t="shared" ref="E6030:G6030" si="4406">E1679</f>
        <v>DOMICILIARIA 1</v>
      </c>
      <c r="F6030" s="637">
        <f t="shared" si="4406"/>
        <v>4.32</v>
      </c>
      <c r="G6030" s="128">
        <f t="shared" si="4406"/>
        <v>0.7</v>
      </c>
      <c r="H6030" s="750">
        <f t="shared" si="4390"/>
        <v>1.6523999999999999</v>
      </c>
      <c r="I6030" s="125">
        <v>1.3</v>
      </c>
      <c r="J6030" s="750">
        <f t="shared" si="4392"/>
        <v>6.4959148799999991</v>
      </c>
    </row>
    <row r="6031" spans="1:10">
      <c r="A6031" s="1320"/>
      <c r="B6031" s="1321"/>
      <c r="C6031" s="1321"/>
      <c r="D6031" s="1322"/>
      <c r="E6031" s="119" t="str">
        <f t="shared" ref="E6031:G6031" si="4407">E1680</f>
        <v>DOMICILIARIA 2</v>
      </c>
      <c r="F6031" s="637">
        <f t="shared" si="4407"/>
        <v>5.99</v>
      </c>
      <c r="G6031" s="128">
        <f t="shared" si="4407"/>
        <v>0.7</v>
      </c>
      <c r="H6031" s="750">
        <f t="shared" si="4390"/>
        <v>1.6523999999999999</v>
      </c>
      <c r="I6031" s="125">
        <v>1.3</v>
      </c>
      <c r="J6031" s="750">
        <f t="shared" si="4392"/>
        <v>9.0070671599999983</v>
      </c>
    </row>
    <row r="6032" spans="1:10">
      <c r="A6032" s="1320"/>
      <c r="B6032" s="1321"/>
      <c r="C6032" s="1321"/>
      <c r="D6032" s="1322"/>
      <c r="E6032" s="119" t="str">
        <f t="shared" ref="E6032:G6032" si="4408">E1681</f>
        <v>DOMICILIARIA 3</v>
      </c>
      <c r="F6032" s="637">
        <f t="shared" si="4408"/>
        <v>4.16</v>
      </c>
      <c r="G6032" s="128">
        <f t="shared" si="4408"/>
        <v>0.7</v>
      </c>
      <c r="H6032" s="750">
        <f t="shared" si="4390"/>
        <v>1.6523999999999999</v>
      </c>
      <c r="I6032" s="125">
        <v>1.3</v>
      </c>
      <c r="J6032" s="750">
        <f t="shared" si="4392"/>
        <v>6.25532544</v>
      </c>
    </row>
    <row r="6033" spans="1:10">
      <c r="A6033" s="1320"/>
      <c r="B6033" s="1321"/>
      <c r="C6033" s="1321"/>
      <c r="D6033" s="1322"/>
      <c r="E6033" s="119" t="str">
        <f t="shared" ref="E6033:G6033" si="4409">E1682</f>
        <v>DOMICILIARIA 4</v>
      </c>
      <c r="F6033" s="637">
        <f t="shared" si="4409"/>
        <v>5.59</v>
      </c>
      <c r="G6033" s="128">
        <f t="shared" si="4409"/>
        <v>0.7</v>
      </c>
      <c r="H6033" s="750">
        <f t="shared" si="4390"/>
        <v>1.6523999999999999</v>
      </c>
      <c r="I6033" s="125">
        <v>1.3</v>
      </c>
      <c r="J6033" s="750">
        <f t="shared" si="4392"/>
        <v>8.4055935599999998</v>
      </c>
    </row>
    <row r="6034" spans="1:10">
      <c r="A6034" s="1320"/>
      <c r="B6034" s="1321"/>
      <c r="C6034" s="1321"/>
      <c r="D6034" s="1322"/>
      <c r="E6034" s="119" t="str">
        <f t="shared" ref="E6034:G6034" si="4410">E1683</f>
        <v>DOMICILIARIA 5</v>
      </c>
      <c r="F6034" s="637">
        <f t="shared" si="4410"/>
        <v>4.2300000000000004</v>
      </c>
      <c r="G6034" s="128">
        <f t="shared" si="4410"/>
        <v>0.7</v>
      </c>
      <c r="H6034" s="750">
        <f t="shared" si="4390"/>
        <v>1.6523999999999999</v>
      </c>
      <c r="I6034" s="125">
        <v>1.3</v>
      </c>
      <c r="J6034" s="750">
        <f t="shared" si="4392"/>
        <v>6.3605833199999999</v>
      </c>
    </row>
    <row r="6035" spans="1:10">
      <c r="A6035" s="1320"/>
      <c r="B6035" s="1321"/>
      <c r="C6035" s="1321"/>
      <c r="D6035" s="1322"/>
      <c r="E6035" s="119" t="str">
        <f t="shared" ref="E6035:G6035" si="4411">E1684</f>
        <v>DOMICILIARIA 6</v>
      </c>
      <c r="F6035" s="637">
        <f t="shared" si="4411"/>
        <v>5.32</v>
      </c>
      <c r="G6035" s="128">
        <f t="shared" si="4411"/>
        <v>0.7</v>
      </c>
      <c r="H6035" s="750">
        <f t="shared" si="4390"/>
        <v>1.6523999999999999</v>
      </c>
      <c r="I6035" s="125">
        <v>1.3</v>
      </c>
      <c r="J6035" s="750">
        <f t="shared" si="4392"/>
        <v>7.9995988799999989</v>
      </c>
    </row>
    <row r="6036" spans="1:10">
      <c r="A6036" s="1320"/>
      <c r="B6036" s="1321"/>
      <c r="C6036" s="1321"/>
      <c r="D6036" s="1322"/>
      <c r="E6036" s="119" t="str">
        <f t="shared" ref="E6036:G6036" si="4412">E1685</f>
        <v>DOMICILIARIA 7</v>
      </c>
      <c r="F6036" s="637">
        <f t="shared" si="4412"/>
        <v>4.38</v>
      </c>
      <c r="G6036" s="128">
        <f t="shared" si="4412"/>
        <v>0.7</v>
      </c>
      <c r="H6036" s="750">
        <f t="shared" si="4390"/>
        <v>1.6523999999999999</v>
      </c>
      <c r="I6036" s="125">
        <v>1.3</v>
      </c>
      <c r="J6036" s="750">
        <f t="shared" si="4392"/>
        <v>6.5861359200000003</v>
      </c>
    </row>
    <row r="6037" spans="1:10">
      <c r="A6037" s="1320"/>
      <c r="B6037" s="1321"/>
      <c r="C6037" s="1321"/>
      <c r="D6037" s="1322"/>
      <c r="E6037" s="119" t="str">
        <f t="shared" ref="E6037:G6037" si="4413">E1686</f>
        <v>DOMICILIARIA 8</v>
      </c>
      <c r="F6037" s="637">
        <f t="shared" si="4413"/>
        <v>5.08</v>
      </c>
      <c r="G6037" s="128">
        <f t="shared" si="4413"/>
        <v>0.7</v>
      </c>
      <c r="H6037" s="750">
        <f t="shared" si="4390"/>
        <v>1.6523999999999999</v>
      </c>
      <c r="I6037" s="125">
        <v>1.3</v>
      </c>
      <c r="J6037" s="750">
        <f t="shared" si="4392"/>
        <v>7.6387147199999985</v>
      </c>
    </row>
    <row r="6038" spans="1:10">
      <c r="A6038" s="1320"/>
      <c r="B6038" s="1321"/>
      <c r="C6038" s="1321"/>
      <c r="D6038" s="1322"/>
      <c r="E6038" s="119" t="str">
        <f t="shared" ref="E6038:G6038" si="4414">E1687</f>
        <v>DOMICILIARIA 9</v>
      </c>
      <c r="F6038" s="637">
        <f t="shared" si="4414"/>
        <v>4.53</v>
      </c>
      <c r="G6038" s="128">
        <f t="shared" si="4414"/>
        <v>0.7</v>
      </c>
      <c r="H6038" s="750">
        <f t="shared" si="4390"/>
        <v>1.6523999999999999</v>
      </c>
      <c r="I6038" s="125">
        <v>1.3</v>
      </c>
      <c r="J6038" s="750">
        <f t="shared" si="4392"/>
        <v>6.8116885199999988</v>
      </c>
    </row>
    <row r="6039" spans="1:10">
      <c r="A6039" s="1320"/>
      <c r="B6039" s="1321"/>
      <c r="C6039" s="1321"/>
      <c r="D6039" s="1322"/>
      <c r="E6039" s="119" t="str">
        <f t="shared" ref="E6039:G6039" si="4415">E1688</f>
        <v>DOMICILIARIA 10</v>
      </c>
      <c r="F6039" s="637">
        <f t="shared" si="4415"/>
        <v>4.82</v>
      </c>
      <c r="G6039" s="128">
        <f t="shared" si="4415"/>
        <v>0.7</v>
      </c>
      <c r="H6039" s="750">
        <f t="shared" si="4390"/>
        <v>1.6523999999999999</v>
      </c>
      <c r="I6039" s="125">
        <v>1.3</v>
      </c>
      <c r="J6039" s="750">
        <f t="shared" si="4392"/>
        <v>7.2477568800000007</v>
      </c>
    </row>
    <row r="6040" spans="1:10">
      <c r="A6040" s="1320"/>
      <c r="B6040" s="1321"/>
      <c r="C6040" s="1321"/>
      <c r="D6040" s="1322"/>
      <c r="E6040" s="119" t="str">
        <f t="shared" ref="E6040:G6040" si="4416">E1689</f>
        <v>DOMICILIARIA 11</v>
      </c>
      <c r="F6040" s="637">
        <f t="shared" si="4416"/>
        <v>4.76</v>
      </c>
      <c r="G6040" s="128">
        <f t="shared" si="4416"/>
        <v>0.7</v>
      </c>
      <c r="H6040" s="750">
        <f t="shared" si="4390"/>
        <v>1.6523999999999999</v>
      </c>
      <c r="I6040" s="125">
        <v>1.3</v>
      </c>
      <c r="J6040" s="750">
        <f t="shared" si="4392"/>
        <v>7.1575358399999995</v>
      </c>
    </row>
    <row r="6041" spans="1:10">
      <c r="A6041" s="1320"/>
      <c r="B6041" s="1321"/>
      <c r="C6041" s="1321"/>
      <c r="D6041" s="1322"/>
      <c r="E6041" s="119" t="str">
        <f t="shared" ref="E6041:G6041" si="4417">E1690</f>
        <v>DOMICILIARIA 12</v>
      </c>
      <c r="F6041" s="637">
        <f t="shared" si="4417"/>
        <v>4.42</v>
      </c>
      <c r="G6041" s="128">
        <f t="shared" si="4417"/>
        <v>0.7</v>
      </c>
      <c r="H6041" s="750">
        <f t="shared" si="4390"/>
        <v>1.6523999999999999</v>
      </c>
      <c r="I6041" s="125">
        <v>1.3</v>
      </c>
      <c r="J6041" s="750">
        <f t="shared" si="4392"/>
        <v>6.6462832799999996</v>
      </c>
    </row>
    <row r="6042" spans="1:10">
      <c r="A6042" s="1320"/>
      <c r="B6042" s="1321"/>
      <c r="C6042" s="1321"/>
      <c r="D6042" s="1322"/>
      <c r="E6042" s="119" t="str">
        <f t="shared" ref="E6042:G6042" si="4418">E1691</f>
        <v>DOMICILIARIA 13</v>
      </c>
      <c r="F6042" s="637">
        <f t="shared" si="4418"/>
        <v>5.08</v>
      </c>
      <c r="G6042" s="128">
        <f t="shared" si="4418"/>
        <v>0.7</v>
      </c>
      <c r="H6042" s="750">
        <f t="shared" si="4390"/>
        <v>1.6523999999999999</v>
      </c>
      <c r="I6042" s="125">
        <v>1.3</v>
      </c>
      <c r="J6042" s="750">
        <f t="shared" si="4392"/>
        <v>7.6387147199999985</v>
      </c>
    </row>
    <row r="6043" spans="1:10">
      <c r="A6043" s="1320"/>
      <c r="B6043" s="1321"/>
      <c r="C6043" s="1321"/>
      <c r="D6043" s="1322"/>
      <c r="E6043" s="119" t="str">
        <f t="shared" ref="E6043:G6043" si="4419">E1692</f>
        <v>DOMICILIARIA 14</v>
      </c>
      <c r="F6043" s="637">
        <f t="shared" si="4419"/>
        <v>4.33</v>
      </c>
      <c r="G6043" s="128">
        <f t="shared" si="4419"/>
        <v>0.7</v>
      </c>
      <c r="H6043" s="750">
        <f t="shared" si="4390"/>
        <v>1.6523999999999999</v>
      </c>
      <c r="I6043" s="125">
        <v>1.3</v>
      </c>
      <c r="J6043" s="750">
        <f t="shared" si="4392"/>
        <v>6.5109517199999987</v>
      </c>
    </row>
    <row r="6044" spans="1:10">
      <c r="A6044" s="1320"/>
      <c r="B6044" s="1321"/>
      <c r="C6044" s="1321"/>
      <c r="D6044" s="1322"/>
      <c r="E6044" s="119" t="str">
        <f t="shared" ref="E6044:G6044" si="4420">E1693</f>
        <v>DOMICILIARIA 15</v>
      </c>
      <c r="F6044" s="637">
        <f t="shared" si="4420"/>
        <v>4.72</v>
      </c>
      <c r="G6044" s="128">
        <f t="shared" si="4420"/>
        <v>0.7</v>
      </c>
      <c r="H6044" s="750">
        <f t="shared" si="4390"/>
        <v>1.6523999999999999</v>
      </c>
      <c r="I6044" s="125">
        <v>1.3</v>
      </c>
      <c r="J6044" s="750">
        <f t="shared" si="4392"/>
        <v>7.0973884799999984</v>
      </c>
    </row>
    <row r="6045" spans="1:10">
      <c r="A6045" s="1320"/>
      <c r="B6045" s="1321"/>
      <c r="C6045" s="1321"/>
      <c r="D6045" s="1322"/>
      <c r="E6045" s="119" t="str">
        <f t="shared" ref="E6045:G6045" si="4421">E1694</f>
        <v>DOMICILIARIA 16</v>
      </c>
      <c r="F6045" s="637">
        <f t="shared" si="4421"/>
        <v>4.2</v>
      </c>
      <c r="G6045" s="128">
        <f t="shared" si="4421"/>
        <v>0.7</v>
      </c>
      <c r="H6045" s="750">
        <f t="shared" si="4390"/>
        <v>1.6523999999999999</v>
      </c>
      <c r="I6045" s="125">
        <v>1.3</v>
      </c>
      <c r="J6045" s="750">
        <f t="shared" si="4392"/>
        <v>6.3154727999999993</v>
      </c>
    </row>
    <row r="6046" spans="1:10">
      <c r="A6046" s="1320"/>
      <c r="B6046" s="1321"/>
      <c r="C6046" s="1321"/>
      <c r="D6046" s="1322"/>
      <c r="E6046" s="119" t="str">
        <f t="shared" ref="E6046:G6046" si="4422">E1695</f>
        <v>DOMICILIARIA 17</v>
      </c>
      <c r="F6046" s="637">
        <f t="shared" si="4422"/>
        <v>4.8600000000000003</v>
      </c>
      <c r="G6046" s="128">
        <f t="shared" si="4422"/>
        <v>0.7</v>
      </c>
      <c r="H6046" s="750">
        <f t="shared" si="4390"/>
        <v>1.6523999999999999</v>
      </c>
      <c r="I6046" s="125">
        <v>1.3</v>
      </c>
      <c r="J6046" s="750">
        <f t="shared" si="4392"/>
        <v>7.3079042400000001</v>
      </c>
    </row>
    <row r="6047" spans="1:10">
      <c r="A6047" s="1320"/>
      <c r="B6047" s="1321"/>
      <c r="C6047" s="1321"/>
      <c r="D6047" s="1322"/>
      <c r="E6047" s="119" t="str">
        <f t="shared" ref="E6047:G6047" si="4423">E1696</f>
        <v>DOMICILIARIA 18</v>
      </c>
      <c r="F6047" s="637">
        <f t="shared" si="4423"/>
        <v>4.3099999999999996</v>
      </c>
      <c r="G6047" s="128">
        <f t="shared" si="4423"/>
        <v>0.7</v>
      </c>
      <c r="H6047" s="750">
        <f t="shared" si="4390"/>
        <v>1.6523999999999999</v>
      </c>
      <c r="I6047" s="125">
        <v>1.3</v>
      </c>
      <c r="J6047" s="750">
        <f t="shared" si="4392"/>
        <v>6.4808780399999986</v>
      </c>
    </row>
    <row r="6048" spans="1:10">
      <c r="A6048" s="1320"/>
      <c r="B6048" s="1321"/>
      <c r="C6048" s="1321"/>
      <c r="D6048" s="1322"/>
      <c r="E6048" s="119" t="str">
        <f t="shared" ref="E6048:G6048" si="4424">E1697</f>
        <v>P42 A P43</v>
      </c>
      <c r="F6048" s="637">
        <f t="shared" si="4424"/>
        <v>0</v>
      </c>
      <c r="G6048" s="128">
        <f t="shared" si="4424"/>
        <v>0</v>
      </c>
      <c r="H6048" s="750">
        <f t="shared" si="4390"/>
        <v>0</v>
      </c>
      <c r="I6048" s="125">
        <v>1.3</v>
      </c>
      <c r="J6048" s="750">
        <f t="shared" si="4392"/>
        <v>0</v>
      </c>
    </row>
    <row r="6049" spans="1:10">
      <c r="A6049" s="1320"/>
      <c r="B6049" s="1321"/>
      <c r="C6049" s="1321"/>
      <c r="D6049" s="1322"/>
      <c r="E6049" s="119" t="str">
        <f t="shared" ref="E6049:G6049" si="4425">E1698</f>
        <v>DOMICILIARIA 1</v>
      </c>
      <c r="F6049" s="637">
        <f t="shared" si="4425"/>
        <v>5.22</v>
      </c>
      <c r="G6049" s="128">
        <f t="shared" si="4425"/>
        <v>1.1000000000000001</v>
      </c>
      <c r="H6049" s="750">
        <f t="shared" si="4390"/>
        <v>1.6524000000000001</v>
      </c>
      <c r="I6049" s="125">
        <v>1.3</v>
      </c>
      <c r="J6049" s="750">
        <f t="shared" si="4392"/>
        <v>12.334505040000002</v>
      </c>
    </row>
    <row r="6050" spans="1:10">
      <c r="A6050" s="1320"/>
      <c r="B6050" s="1321"/>
      <c r="C6050" s="1321"/>
      <c r="D6050" s="1322"/>
      <c r="E6050" s="119" t="str">
        <f t="shared" ref="E6050:G6050" si="4426">E1699</f>
        <v>DOMICILIARIA 2</v>
      </c>
      <c r="F6050" s="637">
        <f t="shared" si="4426"/>
        <v>4.88</v>
      </c>
      <c r="G6050" s="128">
        <f t="shared" si="4426"/>
        <v>1.1000000000000001</v>
      </c>
      <c r="H6050" s="750">
        <f t="shared" si="4390"/>
        <v>1.6524000000000001</v>
      </c>
      <c r="I6050" s="125">
        <v>1.3</v>
      </c>
      <c r="J6050" s="750">
        <f t="shared" si="4392"/>
        <v>11.531108160000002</v>
      </c>
    </row>
    <row r="6051" spans="1:10">
      <c r="A6051" s="1320"/>
      <c r="B6051" s="1321"/>
      <c r="C6051" s="1321"/>
      <c r="D6051" s="1322"/>
      <c r="E6051" s="119" t="str">
        <f t="shared" ref="E6051:G6051" si="4427">E1700</f>
        <v>DOMICILIARIA 3</v>
      </c>
      <c r="F6051" s="637">
        <f t="shared" si="4427"/>
        <v>5.69</v>
      </c>
      <c r="G6051" s="128">
        <f t="shared" si="4427"/>
        <v>1.1000000000000001</v>
      </c>
      <c r="H6051" s="750">
        <f t="shared" si="4390"/>
        <v>1.6524000000000001</v>
      </c>
      <c r="I6051" s="125">
        <v>1.3</v>
      </c>
      <c r="J6051" s="750">
        <f t="shared" si="4392"/>
        <v>13.445083080000005</v>
      </c>
    </row>
    <row r="6052" spans="1:10">
      <c r="A6052" s="1320"/>
      <c r="B6052" s="1321"/>
      <c r="C6052" s="1321"/>
      <c r="D6052" s="1322"/>
      <c r="E6052" s="119" t="str">
        <f t="shared" ref="E6052:G6052" si="4428">E1701</f>
        <v>DOMICILIARIA 4</v>
      </c>
      <c r="F6052" s="637">
        <f t="shared" si="4428"/>
        <v>4.9400000000000004</v>
      </c>
      <c r="G6052" s="128">
        <f t="shared" si="4428"/>
        <v>1.1000000000000001</v>
      </c>
      <c r="H6052" s="750">
        <f t="shared" si="4390"/>
        <v>1.6524000000000001</v>
      </c>
      <c r="I6052" s="125">
        <v>1.3</v>
      </c>
      <c r="J6052" s="750">
        <f t="shared" si="4392"/>
        <v>11.672884080000003</v>
      </c>
    </row>
    <row r="6053" spans="1:10">
      <c r="A6053" s="1320"/>
      <c r="B6053" s="1321"/>
      <c r="C6053" s="1321"/>
      <c r="D6053" s="1322"/>
      <c r="E6053" s="119" t="str">
        <f t="shared" ref="E6053:G6053" si="4429">E1702</f>
        <v>DOMICILIARIA 5</v>
      </c>
      <c r="F6053" s="637">
        <f t="shared" si="4429"/>
        <v>4.6399999999999997</v>
      </c>
      <c r="G6053" s="128">
        <f t="shared" si="4429"/>
        <v>1.1000000000000001</v>
      </c>
      <c r="H6053" s="750">
        <f t="shared" si="4390"/>
        <v>1.6524000000000001</v>
      </c>
      <c r="I6053" s="125">
        <v>1.3</v>
      </c>
      <c r="J6053" s="750">
        <f t="shared" si="4392"/>
        <v>10.964004480000002</v>
      </c>
    </row>
    <row r="6054" spans="1:10">
      <c r="A6054" s="1320"/>
      <c r="B6054" s="1321"/>
      <c r="C6054" s="1321"/>
      <c r="D6054" s="1322"/>
      <c r="E6054" s="119" t="str">
        <f t="shared" ref="E6054:G6054" si="4430">E1703</f>
        <v>DOMICILIARIA 6</v>
      </c>
      <c r="F6054" s="637">
        <f t="shared" si="4430"/>
        <v>5.68</v>
      </c>
      <c r="G6054" s="128">
        <f t="shared" si="4430"/>
        <v>1.1000000000000001</v>
      </c>
      <c r="H6054" s="750">
        <f t="shared" si="4390"/>
        <v>1.6524000000000001</v>
      </c>
      <c r="I6054" s="125">
        <v>1.3</v>
      </c>
      <c r="J6054" s="750">
        <f t="shared" si="4392"/>
        <v>13.42145376</v>
      </c>
    </row>
    <row r="6055" spans="1:10">
      <c r="A6055" s="1320"/>
      <c r="B6055" s="1321"/>
      <c r="C6055" s="1321"/>
      <c r="D6055" s="1322"/>
      <c r="E6055" s="119" t="str">
        <f t="shared" ref="E6055:G6055" si="4431">E1704</f>
        <v>DOMICILIARIA 7</v>
      </c>
      <c r="F6055" s="637">
        <f t="shared" si="4431"/>
        <v>4.55</v>
      </c>
      <c r="G6055" s="128">
        <f t="shared" si="4431"/>
        <v>1.1000000000000001</v>
      </c>
      <c r="H6055" s="750">
        <f t="shared" si="4390"/>
        <v>1.6524000000000001</v>
      </c>
      <c r="I6055" s="125">
        <v>1.3</v>
      </c>
      <c r="J6055" s="750">
        <f t="shared" si="4392"/>
        <v>10.751340600000001</v>
      </c>
    </row>
    <row r="6056" spans="1:10">
      <c r="A6056" s="1320"/>
      <c r="B6056" s="1321"/>
      <c r="C6056" s="1321"/>
      <c r="D6056" s="1322"/>
      <c r="E6056" s="119" t="str">
        <f t="shared" ref="E6056:G6056" si="4432">E1705</f>
        <v>DOMICILIARIA 8</v>
      </c>
      <c r="F6056" s="637">
        <f t="shared" si="4432"/>
        <v>4.41</v>
      </c>
      <c r="G6056" s="128">
        <f t="shared" si="4432"/>
        <v>1.1000000000000001</v>
      </c>
      <c r="H6056" s="750">
        <f t="shared" si="4390"/>
        <v>1.6524000000000001</v>
      </c>
      <c r="I6056" s="125">
        <v>1.3</v>
      </c>
      <c r="J6056" s="750">
        <f t="shared" si="4392"/>
        <v>10.420530120000004</v>
      </c>
    </row>
    <row r="6057" spans="1:10">
      <c r="A6057" s="1320"/>
      <c r="B6057" s="1321"/>
      <c r="C6057" s="1321"/>
      <c r="D6057" s="1322"/>
      <c r="E6057" s="119" t="str">
        <f t="shared" ref="E6057:G6057" si="4433">E1706</f>
        <v>DOMICILIARIA 9</v>
      </c>
      <c r="F6057" s="637">
        <f t="shared" si="4433"/>
        <v>5.69</v>
      </c>
      <c r="G6057" s="128">
        <f t="shared" si="4433"/>
        <v>1.1000000000000001</v>
      </c>
      <c r="H6057" s="750">
        <f t="shared" si="4390"/>
        <v>1.6524000000000001</v>
      </c>
      <c r="I6057" s="125">
        <v>1.3</v>
      </c>
      <c r="J6057" s="750">
        <f t="shared" si="4392"/>
        <v>13.445083080000005</v>
      </c>
    </row>
    <row r="6058" spans="1:10">
      <c r="A6058" s="1320"/>
      <c r="B6058" s="1321"/>
      <c r="C6058" s="1321"/>
      <c r="D6058" s="1322"/>
      <c r="E6058" s="119" t="str">
        <f t="shared" ref="E6058:G6058" si="4434">E1707</f>
        <v>DOMICILIARIA 10</v>
      </c>
      <c r="F6058" s="637">
        <f t="shared" si="4434"/>
        <v>4.3499999999999996</v>
      </c>
      <c r="G6058" s="128">
        <f t="shared" si="4434"/>
        <v>1.1000000000000001</v>
      </c>
      <c r="H6058" s="750">
        <f t="shared" si="4390"/>
        <v>1.6524000000000001</v>
      </c>
      <c r="I6058" s="125">
        <v>1.3</v>
      </c>
      <c r="J6058" s="750">
        <f t="shared" si="4392"/>
        <v>10.278754200000002</v>
      </c>
    </row>
    <row r="6059" spans="1:10">
      <c r="A6059" s="1320"/>
      <c r="B6059" s="1321"/>
      <c r="C6059" s="1321"/>
      <c r="D6059" s="1322"/>
      <c r="E6059" s="119" t="str">
        <f t="shared" ref="E6059:G6059" si="4435">E1708</f>
        <v>DOMICILIARIA 11</v>
      </c>
      <c r="F6059" s="637">
        <f t="shared" si="4435"/>
        <v>4</v>
      </c>
      <c r="G6059" s="128">
        <f t="shared" si="4435"/>
        <v>1.1000000000000001</v>
      </c>
      <c r="H6059" s="750">
        <f t="shared" si="4390"/>
        <v>1.6524000000000001</v>
      </c>
      <c r="I6059" s="125">
        <v>1.3</v>
      </c>
      <c r="J6059" s="750">
        <f t="shared" si="4392"/>
        <v>9.451728000000001</v>
      </c>
    </row>
    <row r="6060" spans="1:10">
      <c r="A6060" s="1320"/>
      <c r="B6060" s="1321"/>
      <c r="C6060" s="1321"/>
      <c r="D6060" s="1322"/>
      <c r="E6060" s="119" t="str">
        <f t="shared" ref="E6060:G6060" si="4436">E1709</f>
        <v>DOMICILIARIA 12</v>
      </c>
      <c r="F6060" s="637">
        <f t="shared" si="4436"/>
        <v>5.82</v>
      </c>
      <c r="G6060" s="128">
        <f t="shared" si="4436"/>
        <v>1.1000000000000001</v>
      </c>
      <c r="H6060" s="750">
        <f t="shared" si="4390"/>
        <v>1.6524000000000001</v>
      </c>
      <c r="I6060" s="125">
        <v>1.3</v>
      </c>
      <c r="J6060" s="750">
        <f t="shared" si="4392"/>
        <v>13.752264240000002</v>
      </c>
    </row>
    <row r="6061" spans="1:10">
      <c r="A6061" s="1320"/>
      <c r="B6061" s="1321"/>
      <c r="C6061" s="1321"/>
      <c r="D6061" s="1322"/>
      <c r="E6061" s="119" t="str">
        <f t="shared" ref="E6061:G6061" si="4437">E1710</f>
        <v>P44 A P45</v>
      </c>
      <c r="F6061" s="637">
        <f t="shared" si="4437"/>
        <v>0</v>
      </c>
      <c r="G6061" s="128">
        <f t="shared" si="4437"/>
        <v>0</v>
      </c>
      <c r="H6061" s="750">
        <f t="shared" si="4390"/>
        <v>0</v>
      </c>
      <c r="I6061" s="125">
        <v>1.3</v>
      </c>
      <c r="J6061" s="750">
        <f t="shared" si="4392"/>
        <v>0</v>
      </c>
    </row>
    <row r="6062" spans="1:10">
      <c r="A6062" s="1320"/>
      <c r="B6062" s="1321"/>
      <c r="C6062" s="1321"/>
      <c r="D6062" s="1322"/>
      <c r="E6062" s="119" t="str">
        <f t="shared" ref="E6062:G6062" si="4438">E1711</f>
        <v>DOMICILIARIA 1</v>
      </c>
      <c r="F6062" s="637">
        <f t="shared" si="4438"/>
        <v>4.43</v>
      </c>
      <c r="G6062" s="128">
        <f t="shared" si="4438"/>
        <v>0.7</v>
      </c>
      <c r="H6062" s="750">
        <f t="shared" si="4390"/>
        <v>1.6375000000000002</v>
      </c>
      <c r="I6062" s="125">
        <v>1.3</v>
      </c>
      <c r="J6062" s="750">
        <f t="shared" si="4392"/>
        <v>6.6012537500000006</v>
      </c>
    </row>
    <row r="6063" spans="1:10">
      <c r="A6063" s="1320"/>
      <c r="B6063" s="1321"/>
      <c r="C6063" s="1321"/>
      <c r="D6063" s="1322"/>
      <c r="E6063" s="119" t="str">
        <f t="shared" ref="E6063:G6063" si="4439">E1712</f>
        <v>DOMICILIARIA 2</v>
      </c>
      <c r="F6063" s="637">
        <f t="shared" si="4439"/>
        <v>4.05</v>
      </c>
      <c r="G6063" s="128">
        <f t="shared" si="4439"/>
        <v>0.7</v>
      </c>
      <c r="H6063" s="750">
        <f t="shared" si="4390"/>
        <v>1.6375000000000002</v>
      </c>
      <c r="I6063" s="125">
        <v>1.3</v>
      </c>
      <c r="J6063" s="750">
        <f t="shared" si="4392"/>
        <v>6.0350062500000003</v>
      </c>
    </row>
    <row r="6064" spans="1:10">
      <c r="A6064" s="1320"/>
      <c r="B6064" s="1321"/>
      <c r="C6064" s="1321"/>
      <c r="D6064" s="1322"/>
      <c r="E6064" s="119" t="str">
        <f t="shared" ref="E6064:G6064" si="4440">E1713</f>
        <v>DOMICILIARIA 3</v>
      </c>
      <c r="F6064" s="637">
        <f t="shared" si="4440"/>
        <v>4.63</v>
      </c>
      <c r="G6064" s="128">
        <f t="shared" si="4440"/>
        <v>0.7</v>
      </c>
      <c r="H6064" s="750">
        <f t="shared" si="4390"/>
        <v>1.6375000000000002</v>
      </c>
      <c r="I6064" s="125">
        <v>1.3</v>
      </c>
      <c r="J6064" s="750">
        <f t="shared" si="4392"/>
        <v>6.8992787499999997</v>
      </c>
    </row>
    <row r="6065" spans="1:10">
      <c r="A6065" s="1320"/>
      <c r="B6065" s="1321"/>
      <c r="C6065" s="1321"/>
      <c r="D6065" s="1322"/>
      <c r="E6065" s="119" t="str">
        <f t="shared" ref="E6065:G6065" si="4441">E1714</f>
        <v>DOMICILIARIA 4</v>
      </c>
      <c r="F6065" s="637">
        <f t="shared" si="4441"/>
        <v>4.5</v>
      </c>
      <c r="G6065" s="128">
        <f t="shared" si="4441"/>
        <v>0.7</v>
      </c>
      <c r="H6065" s="750">
        <f t="shared" si="4390"/>
        <v>1.6375000000000002</v>
      </c>
      <c r="I6065" s="125">
        <v>1.3</v>
      </c>
      <c r="J6065" s="750">
        <f t="shared" si="4392"/>
        <v>6.7055625000000001</v>
      </c>
    </row>
    <row r="6066" spans="1:10">
      <c r="A6066" s="1320"/>
      <c r="B6066" s="1321"/>
      <c r="C6066" s="1321"/>
      <c r="D6066" s="1322"/>
      <c r="E6066" s="119" t="str">
        <f t="shared" ref="E6066:G6066" si="4442">E1715</f>
        <v>DOMICILIARIA 5</v>
      </c>
      <c r="F6066" s="637">
        <f t="shared" si="4442"/>
        <v>4.4000000000000004</v>
      </c>
      <c r="G6066" s="128">
        <f t="shared" si="4442"/>
        <v>0.7</v>
      </c>
      <c r="H6066" s="750">
        <f t="shared" si="4390"/>
        <v>1.6375000000000002</v>
      </c>
      <c r="I6066" s="125">
        <v>1.3</v>
      </c>
      <c r="J6066" s="750">
        <f t="shared" si="4392"/>
        <v>6.5565500000000014</v>
      </c>
    </row>
    <row r="6067" spans="1:10">
      <c r="A6067" s="1320"/>
      <c r="B6067" s="1321"/>
      <c r="C6067" s="1321"/>
      <c r="D6067" s="1322"/>
      <c r="E6067" s="119" t="str">
        <f t="shared" ref="E6067:G6067" si="4443">E1716</f>
        <v>DOMICILIARIA 6</v>
      </c>
      <c r="F6067" s="637">
        <f t="shared" si="4443"/>
        <v>4.3</v>
      </c>
      <c r="G6067" s="128">
        <f t="shared" si="4443"/>
        <v>0.7</v>
      </c>
      <c r="H6067" s="750">
        <f t="shared" si="4390"/>
        <v>1.6375000000000002</v>
      </c>
      <c r="I6067" s="125">
        <v>1.3</v>
      </c>
      <c r="J6067" s="750">
        <f t="shared" si="4392"/>
        <v>6.407537500000001</v>
      </c>
    </row>
    <row r="6068" spans="1:10">
      <c r="A6068" s="1320"/>
      <c r="B6068" s="1321"/>
      <c r="C6068" s="1321"/>
      <c r="D6068" s="1322"/>
      <c r="E6068" s="119" t="str">
        <f t="shared" ref="E6068:G6068" si="4444">E1717</f>
        <v>DOMICILIARIA 7</v>
      </c>
      <c r="F6068" s="637">
        <f t="shared" si="4444"/>
        <v>4.38</v>
      </c>
      <c r="G6068" s="128">
        <f t="shared" si="4444"/>
        <v>0.7</v>
      </c>
      <c r="H6068" s="750">
        <f t="shared" si="4390"/>
        <v>1.6375000000000002</v>
      </c>
      <c r="I6068" s="125">
        <v>1.3</v>
      </c>
      <c r="J6068" s="750">
        <f t="shared" si="4392"/>
        <v>6.5267474999999999</v>
      </c>
    </row>
    <row r="6069" spans="1:10">
      <c r="A6069" s="1320"/>
      <c r="B6069" s="1321"/>
      <c r="C6069" s="1321"/>
      <c r="D6069" s="1322"/>
      <c r="E6069" s="119" t="str">
        <f t="shared" ref="E6069:G6069" si="4445">E1718</f>
        <v>DOMICILIARIA 8</v>
      </c>
      <c r="F6069" s="637">
        <f t="shared" si="4445"/>
        <v>4.55</v>
      </c>
      <c r="G6069" s="128">
        <f t="shared" si="4445"/>
        <v>0.7</v>
      </c>
      <c r="H6069" s="750">
        <f t="shared" si="4390"/>
        <v>1.6375000000000002</v>
      </c>
      <c r="I6069" s="125">
        <v>1.3</v>
      </c>
      <c r="J6069" s="750">
        <f t="shared" si="4392"/>
        <v>6.7800687500000008</v>
      </c>
    </row>
    <row r="6070" spans="1:10">
      <c r="A6070" s="1320"/>
      <c r="B6070" s="1321"/>
      <c r="C6070" s="1321"/>
      <c r="D6070" s="1322"/>
      <c r="E6070" s="119" t="str">
        <f t="shared" ref="E6070:G6070" si="4446">E1719</f>
        <v>DOMICILIARIA 9</v>
      </c>
      <c r="F6070" s="637">
        <f t="shared" si="4446"/>
        <v>4.37</v>
      </c>
      <c r="G6070" s="128">
        <f t="shared" si="4446"/>
        <v>0.7</v>
      </c>
      <c r="H6070" s="750">
        <f t="shared" si="4390"/>
        <v>1.6375000000000002</v>
      </c>
      <c r="I6070" s="125">
        <v>1.3</v>
      </c>
      <c r="J6070" s="750">
        <f t="shared" si="4392"/>
        <v>6.5118462500000005</v>
      </c>
    </row>
    <row r="6071" spans="1:10">
      <c r="A6071" s="1320"/>
      <c r="B6071" s="1321"/>
      <c r="C6071" s="1321"/>
      <c r="D6071" s="1322"/>
      <c r="E6071" s="119" t="str">
        <f t="shared" ref="E6071:G6071" si="4447">E1720</f>
        <v>DOMICILIARIA 10</v>
      </c>
      <c r="F6071" s="637">
        <f t="shared" si="4447"/>
        <v>4.3600000000000003</v>
      </c>
      <c r="G6071" s="128">
        <f t="shared" si="4447"/>
        <v>0.7</v>
      </c>
      <c r="H6071" s="750">
        <f t="shared" si="4390"/>
        <v>1.6375000000000002</v>
      </c>
      <c r="I6071" s="125">
        <v>1.3</v>
      </c>
      <c r="J6071" s="750">
        <f t="shared" si="4392"/>
        <v>6.496945000000002</v>
      </c>
    </row>
    <row r="6072" spans="1:10">
      <c r="A6072" s="1320"/>
      <c r="B6072" s="1321"/>
      <c r="C6072" s="1321"/>
      <c r="D6072" s="1322"/>
      <c r="E6072" s="119" t="str">
        <f t="shared" ref="E6072:G6072" si="4448">E1721</f>
        <v>DOMICILIARIA 11</v>
      </c>
      <c r="F6072" s="637">
        <f t="shared" si="4448"/>
        <v>4.1100000000000003</v>
      </c>
      <c r="G6072" s="128">
        <f t="shared" si="4448"/>
        <v>0.7</v>
      </c>
      <c r="H6072" s="750">
        <f t="shared" si="4390"/>
        <v>1.6375000000000002</v>
      </c>
      <c r="I6072" s="125">
        <v>1.3</v>
      </c>
      <c r="J6072" s="750">
        <f t="shared" si="4392"/>
        <v>6.1244137500000013</v>
      </c>
    </row>
    <row r="6073" spans="1:10">
      <c r="A6073" s="1320"/>
      <c r="B6073" s="1321"/>
      <c r="C6073" s="1321"/>
      <c r="D6073" s="1322"/>
      <c r="E6073" s="119" t="str">
        <f t="shared" ref="E6073:G6073" si="4449">E1722</f>
        <v>DOMICILIARIA 12</v>
      </c>
      <c r="F6073" s="637">
        <f t="shared" si="4449"/>
        <v>5.09</v>
      </c>
      <c r="G6073" s="128">
        <f t="shared" si="4449"/>
        <v>0.7</v>
      </c>
      <c r="H6073" s="750">
        <f t="shared" si="4390"/>
        <v>1.6375000000000002</v>
      </c>
      <c r="I6073" s="125">
        <v>1.3</v>
      </c>
      <c r="J6073" s="750">
        <f t="shared" si="4392"/>
        <v>7.5847362500000006</v>
      </c>
    </row>
    <row r="6074" spans="1:10">
      <c r="A6074" s="1320"/>
      <c r="B6074" s="1321"/>
      <c r="C6074" s="1321"/>
      <c r="D6074" s="1322"/>
      <c r="E6074" s="119" t="str">
        <f t="shared" ref="E6074:G6074" si="4450">E1723</f>
        <v>P45 A P46</v>
      </c>
      <c r="F6074" s="637">
        <f t="shared" si="4450"/>
        <v>0</v>
      </c>
      <c r="G6074" s="128">
        <f t="shared" si="4450"/>
        <v>0</v>
      </c>
      <c r="H6074" s="750">
        <f t="shared" si="4390"/>
        <v>0</v>
      </c>
      <c r="I6074" s="125">
        <v>1.3</v>
      </c>
      <c r="J6074" s="750">
        <f t="shared" si="4392"/>
        <v>0</v>
      </c>
    </row>
    <row r="6075" spans="1:10">
      <c r="A6075" s="1320"/>
      <c r="B6075" s="1321"/>
      <c r="C6075" s="1321"/>
      <c r="D6075" s="1322"/>
      <c r="E6075" s="119" t="str">
        <f t="shared" ref="E6075:G6075" si="4451">E1724</f>
        <v>DOMICILIARIA 1</v>
      </c>
      <c r="F6075" s="637">
        <f t="shared" si="4451"/>
        <v>6.48</v>
      </c>
      <c r="G6075" s="128">
        <f t="shared" si="4451"/>
        <v>0.7</v>
      </c>
      <c r="H6075" s="750">
        <f t="shared" si="4390"/>
        <v>1.6523999999999999</v>
      </c>
      <c r="I6075" s="125">
        <v>1.3</v>
      </c>
      <c r="J6075" s="750">
        <f t="shared" si="4392"/>
        <v>9.7438723199999977</v>
      </c>
    </row>
    <row r="6076" spans="1:10">
      <c r="A6076" s="1320"/>
      <c r="B6076" s="1321"/>
      <c r="C6076" s="1321"/>
      <c r="D6076" s="1322"/>
      <c r="E6076" s="119" t="str">
        <f t="shared" ref="E6076:G6076" si="4452">E1725</f>
        <v>DOMICILIARIA 2</v>
      </c>
      <c r="F6076" s="637">
        <f t="shared" si="4452"/>
        <v>6.09</v>
      </c>
      <c r="G6076" s="128">
        <f t="shared" si="4452"/>
        <v>0.7</v>
      </c>
      <c r="H6076" s="750">
        <f t="shared" si="4390"/>
        <v>1.6523999999999999</v>
      </c>
      <c r="I6076" s="125">
        <v>1.3</v>
      </c>
      <c r="J6076" s="750">
        <f t="shared" si="4392"/>
        <v>9.1574355599999997</v>
      </c>
    </row>
    <row r="6077" spans="1:10">
      <c r="A6077" s="1320"/>
      <c r="B6077" s="1321"/>
      <c r="C6077" s="1321"/>
      <c r="D6077" s="1322"/>
      <c r="E6077" s="119" t="str">
        <f t="shared" ref="E6077:G6077" si="4453">E1726</f>
        <v>DOMICILIARIA 3</v>
      </c>
      <c r="F6077" s="637">
        <f t="shared" si="4453"/>
        <v>5.5</v>
      </c>
      <c r="G6077" s="128">
        <f t="shared" si="4453"/>
        <v>0.7</v>
      </c>
      <c r="H6077" s="750">
        <f t="shared" si="4390"/>
        <v>1.6523999999999999</v>
      </c>
      <c r="I6077" s="125">
        <v>1.3</v>
      </c>
      <c r="J6077" s="750">
        <f t="shared" si="4392"/>
        <v>8.2702619999999989</v>
      </c>
    </row>
    <row r="6078" spans="1:10">
      <c r="A6078" s="1320"/>
      <c r="B6078" s="1321"/>
      <c r="C6078" s="1321"/>
      <c r="D6078" s="1322"/>
      <c r="E6078" s="119" t="str">
        <f t="shared" ref="E6078:G6078" si="4454">E1727</f>
        <v>DOMICILIARIA 4</v>
      </c>
      <c r="F6078" s="637">
        <f t="shared" si="4454"/>
        <v>5.07</v>
      </c>
      <c r="G6078" s="128">
        <f t="shared" si="4454"/>
        <v>0.7</v>
      </c>
      <c r="H6078" s="750">
        <f t="shared" si="4390"/>
        <v>1.6523999999999999</v>
      </c>
      <c r="I6078" s="125">
        <v>1.3</v>
      </c>
      <c r="J6078" s="750">
        <f t="shared" si="4392"/>
        <v>7.6236778799999998</v>
      </c>
    </row>
    <row r="6079" spans="1:10">
      <c r="A6079" s="1320"/>
      <c r="B6079" s="1321"/>
      <c r="C6079" s="1321"/>
      <c r="D6079" s="1322"/>
      <c r="E6079" s="119" t="str">
        <f t="shared" ref="E6079:G6079" si="4455">E1728</f>
        <v>DOMICILIARIA 5</v>
      </c>
      <c r="F6079" s="637">
        <f t="shared" si="4455"/>
        <v>4.59</v>
      </c>
      <c r="G6079" s="128">
        <f t="shared" si="4455"/>
        <v>0.7</v>
      </c>
      <c r="H6079" s="750">
        <f t="shared" ref="H6079:H6142" si="4456">H1728-H5209</f>
        <v>1.6523999999999999</v>
      </c>
      <c r="I6079" s="125">
        <v>1.3</v>
      </c>
      <c r="J6079" s="750">
        <f t="shared" si="4392"/>
        <v>6.9019095599999991</v>
      </c>
    </row>
    <row r="6080" spans="1:10">
      <c r="A6080" s="1320"/>
      <c r="B6080" s="1321"/>
      <c r="C6080" s="1321"/>
      <c r="D6080" s="1322"/>
      <c r="E6080" s="119" t="str">
        <f t="shared" ref="E6080:G6080" si="4457">E1729</f>
        <v>DOMICILIARIA 6</v>
      </c>
      <c r="F6080" s="637">
        <f t="shared" si="4457"/>
        <v>3.27</v>
      </c>
      <c r="G6080" s="128">
        <f t="shared" si="4457"/>
        <v>0.7</v>
      </c>
      <c r="H6080" s="750">
        <f t="shared" si="4456"/>
        <v>1.6523999999999999</v>
      </c>
      <c r="I6080" s="125">
        <v>1.3</v>
      </c>
      <c r="J6080" s="750">
        <f t="shared" ref="J6080:J6143" si="4458">+F6080*G6080*H6080*I6080</f>
        <v>4.9170466799999986</v>
      </c>
    </row>
    <row r="6081" spans="1:10">
      <c r="A6081" s="1320"/>
      <c r="B6081" s="1321"/>
      <c r="C6081" s="1321"/>
      <c r="D6081" s="1322"/>
      <c r="E6081" s="119" t="str">
        <f t="shared" ref="E6081:G6081" si="4459">E1730</f>
        <v>DOMICILIARIA 7</v>
      </c>
      <c r="F6081" s="637">
        <f t="shared" si="4459"/>
        <v>3.65</v>
      </c>
      <c r="G6081" s="128">
        <f t="shared" si="4459"/>
        <v>0.7</v>
      </c>
      <c r="H6081" s="750">
        <f t="shared" si="4456"/>
        <v>1.6523999999999999</v>
      </c>
      <c r="I6081" s="125">
        <v>1.3</v>
      </c>
      <c r="J6081" s="750">
        <f t="shared" si="4458"/>
        <v>5.4884465999999987</v>
      </c>
    </row>
    <row r="6082" spans="1:10">
      <c r="A6082" s="1320"/>
      <c r="B6082" s="1321"/>
      <c r="C6082" s="1321"/>
      <c r="D6082" s="1322"/>
      <c r="E6082" s="119" t="str">
        <f t="shared" ref="E6082:G6082" si="4460">E1731</f>
        <v>DOMICILIARIA 8</v>
      </c>
      <c r="F6082" s="637">
        <f t="shared" si="4460"/>
        <v>3.33</v>
      </c>
      <c r="G6082" s="128">
        <f t="shared" si="4460"/>
        <v>0.7</v>
      </c>
      <c r="H6082" s="750">
        <f t="shared" si="4456"/>
        <v>1.6523999999999999</v>
      </c>
      <c r="I6082" s="125">
        <v>1.3</v>
      </c>
      <c r="J6082" s="750">
        <f t="shared" si="4458"/>
        <v>5.0072677199999998</v>
      </c>
    </row>
    <row r="6083" spans="1:10">
      <c r="A6083" s="1320"/>
      <c r="B6083" s="1321"/>
      <c r="C6083" s="1321"/>
      <c r="D6083" s="1322"/>
      <c r="E6083" s="119" t="str">
        <f t="shared" ref="E6083:G6083" si="4461">E1732</f>
        <v>P46 A P76</v>
      </c>
      <c r="F6083" s="637">
        <f t="shared" si="4461"/>
        <v>0</v>
      </c>
      <c r="G6083" s="128">
        <f t="shared" si="4461"/>
        <v>0</v>
      </c>
      <c r="H6083" s="750">
        <f t="shared" si="4456"/>
        <v>0</v>
      </c>
      <c r="I6083" s="125">
        <v>1.3</v>
      </c>
      <c r="J6083" s="750">
        <f t="shared" si="4458"/>
        <v>0</v>
      </c>
    </row>
    <row r="6084" spans="1:10">
      <c r="A6084" s="1320"/>
      <c r="B6084" s="1321"/>
      <c r="C6084" s="1321"/>
      <c r="D6084" s="1322"/>
      <c r="E6084" s="119" t="str">
        <f t="shared" ref="E6084:G6084" si="4462">E1733</f>
        <v>DOMICILIARIA 1</v>
      </c>
      <c r="F6084" s="637">
        <f t="shared" si="4462"/>
        <v>1.17</v>
      </c>
      <c r="G6084" s="128">
        <f t="shared" si="4462"/>
        <v>0.7</v>
      </c>
      <c r="H6084" s="750">
        <f t="shared" si="4456"/>
        <v>1.6523999999999999</v>
      </c>
      <c r="I6084" s="125">
        <v>1.3</v>
      </c>
      <c r="J6084" s="750">
        <f t="shared" si="4458"/>
        <v>1.7593102799999998</v>
      </c>
    </row>
    <row r="6085" spans="1:10">
      <c r="A6085" s="1320"/>
      <c r="B6085" s="1321"/>
      <c r="C6085" s="1321"/>
      <c r="D6085" s="1322"/>
      <c r="E6085" s="119" t="str">
        <f t="shared" ref="E6085:G6085" si="4463">E1734</f>
        <v>DOMICILIARIA 2</v>
      </c>
      <c r="F6085" s="637">
        <f t="shared" si="4463"/>
        <v>1.78</v>
      </c>
      <c r="G6085" s="128">
        <f t="shared" si="4463"/>
        <v>0.7</v>
      </c>
      <c r="H6085" s="750">
        <f t="shared" si="4456"/>
        <v>1.6523999999999999</v>
      </c>
      <c r="I6085" s="125">
        <v>1.3</v>
      </c>
      <c r="J6085" s="750">
        <f t="shared" si="4458"/>
        <v>2.6765575199999998</v>
      </c>
    </row>
    <row r="6086" spans="1:10">
      <c r="A6086" s="1320"/>
      <c r="B6086" s="1321"/>
      <c r="C6086" s="1321"/>
      <c r="D6086" s="1322"/>
      <c r="E6086" s="119" t="str">
        <f t="shared" ref="E6086:G6086" si="4464">E1735</f>
        <v>DOMICILIARIA 3</v>
      </c>
      <c r="F6086" s="637">
        <f t="shared" si="4464"/>
        <v>2.17</v>
      </c>
      <c r="G6086" s="128">
        <f t="shared" si="4464"/>
        <v>0.7</v>
      </c>
      <c r="H6086" s="750">
        <f t="shared" si="4456"/>
        <v>1.6523999999999999</v>
      </c>
      <c r="I6086" s="125">
        <v>1.3</v>
      </c>
      <c r="J6086" s="750">
        <f t="shared" si="4458"/>
        <v>3.2629942799999996</v>
      </c>
    </row>
    <row r="6087" spans="1:10">
      <c r="A6087" s="1320"/>
      <c r="B6087" s="1321"/>
      <c r="C6087" s="1321"/>
      <c r="D6087" s="1322"/>
      <c r="E6087" s="119" t="str">
        <f t="shared" ref="E6087:G6087" si="4465">E1736</f>
        <v>DOMICILIARIA 4</v>
      </c>
      <c r="F6087" s="637">
        <f t="shared" si="4465"/>
        <v>2.54</v>
      </c>
      <c r="G6087" s="128">
        <f t="shared" si="4465"/>
        <v>0.7</v>
      </c>
      <c r="H6087" s="750">
        <f t="shared" si="4456"/>
        <v>1.6523999999999999</v>
      </c>
      <c r="I6087" s="125">
        <v>1.3</v>
      </c>
      <c r="J6087" s="750">
        <f t="shared" si="4458"/>
        <v>3.8193573599999993</v>
      </c>
    </row>
    <row r="6088" spans="1:10">
      <c r="A6088" s="1320"/>
      <c r="B6088" s="1321"/>
      <c r="C6088" s="1321"/>
      <c r="D6088" s="1322"/>
      <c r="E6088" s="119" t="str">
        <f t="shared" ref="E6088:G6088" si="4466">E1737</f>
        <v>DOMICILIARIA 5</v>
      </c>
      <c r="F6088" s="637">
        <f t="shared" si="4466"/>
        <v>3.03</v>
      </c>
      <c r="G6088" s="128">
        <f t="shared" si="4466"/>
        <v>0.7</v>
      </c>
      <c r="H6088" s="750">
        <f t="shared" si="4456"/>
        <v>1.6523999999999999</v>
      </c>
      <c r="I6088" s="125">
        <v>1.3</v>
      </c>
      <c r="J6088" s="750">
        <f t="shared" si="4458"/>
        <v>4.5561625199999991</v>
      </c>
    </row>
    <row r="6089" spans="1:10">
      <c r="A6089" s="1320"/>
      <c r="B6089" s="1321"/>
      <c r="C6089" s="1321"/>
      <c r="D6089" s="1322"/>
      <c r="E6089" s="119" t="str">
        <f t="shared" ref="E6089:G6089" si="4467">E1738</f>
        <v>DOMICILIARIA 6</v>
      </c>
      <c r="F6089" s="637">
        <f t="shared" si="4467"/>
        <v>3.79</v>
      </c>
      <c r="G6089" s="128">
        <f t="shared" si="4467"/>
        <v>0.7</v>
      </c>
      <c r="H6089" s="750">
        <f t="shared" si="4456"/>
        <v>1.6523999999999999</v>
      </c>
      <c r="I6089" s="125">
        <v>1.3</v>
      </c>
      <c r="J6089" s="750">
        <f t="shared" si="4458"/>
        <v>5.6989623599999994</v>
      </c>
    </row>
    <row r="6090" spans="1:10">
      <c r="A6090" s="1320"/>
      <c r="B6090" s="1321"/>
      <c r="C6090" s="1321"/>
      <c r="D6090" s="1322"/>
      <c r="E6090" s="119" t="str">
        <f t="shared" ref="E6090:G6090" si="4468">E1739</f>
        <v>DOMICILIARIA 7</v>
      </c>
      <c r="F6090" s="637">
        <f t="shared" si="4468"/>
        <v>4.28</v>
      </c>
      <c r="G6090" s="128">
        <f t="shared" si="4468"/>
        <v>0.7</v>
      </c>
      <c r="H6090" s="750">
        <f t="shared" si="4456"/>
        <v>1.6523999999999999</v>
      </c>
      <c r="I6090" s="125">
        <v>1.3</v>
      </c>
      <c r="J6090" s="750">
        <f t="shared" si="4458"/>
        <v>6.4357675199999997</v>
      </c>
    </row>
    <row r="6091" spans="1:10">
      <c r="A6091" s="1320"/>
      <c r="B6091" s="1321"/>
      <c r="C6091" s="1321"/>
      <c r="D6091" s="1322"/>
      <c r="E6091" s="119" t="str">
        <f t="shared" ref="E6091:G6091" si="4469">E1740</f>
        <v>P76 A P47</v>
      </c>
      <c r="F6091" s="637">
        <f t="shared" si="4469"/>
        <v>0</v>
      </c>
      <c r="G6091" s="128">
        <f t="shared" si="4469"/>
        <v>0</v>
      </c>
      <c r="H6091" s="750">
        <f t="shared" si="4456"/>
        <v>0</v>
      </c>
      <c r="I6091" s="125">
        <v>1.3</v>
      </c>
      <c r="J6091" s="750">
        <f t="shared" si="4458"/>
        <v>0</v>
      </c>
    </row>
    <row r="6092" spans="1:10">
      <c r="A6092" s="1320"/>
      <c r="B6092" s="1321"/>
      <c r="C6092" s="1321"/>
      <c r="D6092" s="1322"/>
      <c r="E6092" s="119" t="str">
        <f t="shared" ref="E6092:G6092" si="4470">E1741</f>
        <v>P47 A P62</v>
      </c>
      <c r="F6092" s="637">
        <f t="shared" si="4470"/>
        <v>0</v>
      </c>
      <c r="G6092" s="128">
        <f t="shared" si="4470"/>
        <v>0</v>
      </c>
      <c r="H6092" s="750">
        <f t="shared" si="4456"/>
        <v>0</v>
      </c>
      <c r="I6092" s="125">
        <v>1.3</v>
      </c>
      <c r="J6092" s="750">
        <f t="shared" si="4458"/>
        <v>0</v>
      </c>
    </row>
    <row r="6093" spans="1:10">
      <c r="A6093" s="1320"/>
      <c r="B6093" s="1321"/>
      <c r="C6093" s="1321"/>
      <c r="D6093" s="1322"/>
      <c r="E6093" s="119" t="str">
        <f t="shared" ref="E6093:G6093" si="4471">E1742</f>
        <v>DOMICILIARIA 1</v>
      </c>
      <c r="F6093" s="637">
        <f t="shared" si="4471"/>
        <v>5.1100000000000003</v>
      </c>
      <c r="G6093" s="128">
        <f t="shared" si="4471"/>
        <v>0.7</v>
      </c>
      <c r="H6093" s="750">
        <f t="shared" si="4456"/>
        <v>1.6523999999999999</v>
      </c>
      <c r="I6093" s="125">
        <v>1.3</v>
      </c>
      <c r="J6093" s="750">
        <f t="shared" si="4458"/>
        <v>7.68382524</v>
      </c>
    </row>
    <row r="6094" spans="1:10">
      <c r="A6094" s="1320"/>
      <c r="B6094" s="1321"/>
      <c r="C6094" s="1321"/>
      <c r="D6094" s="1322"/>
      <c r="E6094" s="119" t="str">
        <f t="shared" ref="E6094:G6094" si="4472">E1743</f>
        <v>DOMICILIARIA 2</v>
      </c>
      <c r="F6094" s="637">
        <f t="shared" si="4472"/>
        <v>3.65</v>
      </c>
      <c r="G6094" s="128">
        <f t="shared" si="4472"/>
        <v>0.7</v>
      </c>
      <c r="H6094" s="750">
        <f t="shared" si="4456"/>
        <v>1.6523999999999999</v>
      </c>
      <c r="I6094" s="125">
        <v>1.3</v>
      </c>
      <c r="J6094" s="750">
        <f t="shared" si="4458"/>
        <v>5.4884465999999987</v>
      </c>
    </row>
    <row r="6095" spans="1:10">
      <c r="A6095" s="1320"/>
      <c r="B6095" s="1321"/>
      <c r="C6095" s="1321"/>
      <c r="D6095" s="1322"/>
      <c r="E6095" s="119" t="str">
        <f t="shared" ref="E6095:G6095" si="4473">E1744</f>
        <v>DOMICILIARIA 3</v>
      </c>
      <c r="F6095" s="637">
        <f t="shared" si="4473"/>
        <v>5.83</v>
      </c>
      <c r="G6095" s="128">
        <f t="shared" si="4473"/>
        <v>0.7</v>
      </c>
      <c r="H6095" s="750">
        <f t="shared" si="4456"/>
        <v>1.6523999999999999</v>
      </c>
      <c r="I6095" s="125">
        <v>1.3</v>
      </c>
      <c r="J6095" s="750">
        <f t="shared" si="4458"/>
        <v>8.7664777199999993</v>
      </c>
    </row>
    <row r="6096" spans="1:10">
      <c r="A6096" s="1320"/>
      <c r="B6096" s="1321"/>
      <c r="C6096" s="1321"/>
      <c r="D6096" s="1322"/>
      <c r="E6096" s="119" t="str">
        <f t="shared" ref="E6096:G6096" si="4474">E1745</f>
        <v>DOMICILIARIA 4</v>
      </c>
      <c r="F6096" s="637">
        <f t="shared" si="4474"/>
        <v>3.69</v>
      </c>
      <c r="G6096" s="128">
        <f t="shared" si="4474"/>
        <v>0.7</v>
      </c>
      <c r="H6096" s="750">
        <f t="shared" si="4456"/>
        <v>1.6523999999999999</v>
      </c>
      <c r="I6096" s="125">
        <v>1.3</v>
      </c>
      <c r="J6096" s="750">
        <f t="shared" si="4458"/>
        <v>5.5485939599999989</v>
      </c>
    </row>
    <row r="6097" spans="1:10">
      <c r="A6097" s="1320"/>
      <c r="B6097" s="1321"/>
      <c r="C6097" s="1321"/>
      <c r="D6097" s="1322"/>
      <c r="E6097" s="119" t="str">
        <f t="shared" ref="E6097:G6097" si="4475">E1746</f>
        <v>DOMICILIARIA 5</v>
      </c>
      <c r="F6097" s="637">
        <f t="shared" si="4475"/>
        <v>5.94</v>
      </c>
      <c r="G6097" s="128">
        <f t="shared" si="4475"/>
        <v>0.7</v>
      </c>
      <c r="H6097" s="750">
        <f t="shared" si="4456"/>
        <v>1.6523999999999999</v>
      </c>
      <c r="I6097" s="125">
        <v>1.3</v>
      </c>
      <c r="J6097" s="750">
        <f t="shared" si="4458"/>
        <v>8.9318829599999994</v>
      </c>
    </row>
    <row r="6098" spans="1:10">
      <c r="A6098" s="1320"/>
      <c r="B6098" s="1321"/>
      <c r="C6098" s="1321"/>
      <c r="D6098" s="1322"/>
      <c r="E6098" s="119" t="str">
        <f t="shared" ref="E6098:G6098" si="4476">E1747</f>
        <v>DOMICILIARIA 6</v>
      </c>
      <c r="F6098" s="637">
        <f t="shared" si="4476"/>
        <v>2.5</v>
      </c>
      <c r="G6098" s="128">
        <f t="shared" si="4476"/>
        <v>0.7</v>
      </c>
      <c r="H6098" s="750">
        <f t="shared" si="4456"/>
        <v>1.6523999999999999</v>
      </c>
      <c r="I6098" s="125">
        <v>1.3</v>
      </c>
      <c r="J6098" s="750">
        <f t="shared" si="4458"/>
        <v>3.7592099999999999</v>
      </c>
    </row>
    <row r="6099" spans="1:10">
      <c r="A6099" s="1320"/>
      <c r="B6099" s="1321"/>
      <c r="C6099" s="1321"/>
      <c r="D6099" s="1322"/>
      <c r="E6099" s="119" t="str">
        <f t="shared" ref="E6099:G6099" si="4477">E1748</f>
        <v>DOMICILIARIA 7</v>
      </c>
      <c r="F6099" s="637">
        <f t="shared" si="4477"/>
        <v>5.37</v>
      </c>
      <c r="G6099" s="128">
        <f t="shared" si="4477"/>
        <v>0.7</v>
      </c>
      <c r="H6099" s="750">
        <f t="shared" si="4456"/>
        <v>1.6523999999999999</v>
      </c>
      <c r="I6099" s="125">
        <v>1.3</v>
      </c>
      <c r="J6099" s="750">
        <f t="shared" si="4458"/>
        <v>8.0747830799999996</v>
      </c>
    </row>
    <row r="6100" spans="1:10">
      <c r="A6100" s="1320"/>
      <c r="B6100" s="1321"/>
      <c r="C6100" s="1321"/>
      <c r="D6100" s="1322"/>
      <c r="E6100" s="119" t="str">
        <f t="shared" ref="E6100:G6100" si="4478">E1749</f>
        <v>P62 A P48</v>
      </c>
      <c r="F6100" s="637">
        <f t="shared" si="4478"/>
        <v>0</v>
      </c>
      <c r="G6100" s="128">
        <f t="shared" si="4478"/>
        <v>0</v>
      </c>
      <c r="H6100" s="750">
        <f t="shared" si="4456"/>
        <v>0</v>
      </c>
      <c r="I6100" s="125">
        <v>1.3</v>
      </c>
      <c r="J6100" s="750">
        <f t="shared" si="4458"/>
        <v>0</v>
      </c>
    </row>
    <row r="6101" spans="1:10">
      <c r="A6101" s="1320"/>
      <c r="B6101" s="1321"/>
      <c r="C6101" s="1321"/>
      <c r="D6101" s="1322"/>
      <c r="E6101" s="119" t="str">
        <f t="shared" ref="E6101:G6101" si="4479">E1750</f>
        <v>DOMICILIARIA 1</v>
      </c>
      <c r="F6101" s="637">
        <f t="shared" si="4479"/>
        <v>2.12</v>
      </c>
      <c r="G6101" s="128">
        <f t="shared" si="4479"/>
        <v>0.7</v>
      </c>
      <c r="H6101" s="750">
        <f t="shared" si="4456"/>
        <v>1.6523999999999999</v>
      </c>
      <c r="I6101" s="125">
        <v>1.3</v>
      </c>
      <c r="J6101" s="750">
        <f t="shared" si="4458"/>
        <v>3.1878100799999998</v>
      </c>
    </row>
    <row r="6102" spans="1:10">
      <c r="A6102" s="1320"/>
      <c r="B6102" s="1321"/>
      <c r="C6102" s="1321"/>
      <c r="D6102" s="1322"/>
      <c r="E6102" s="119" t="str">
        <f t="shared" ref="E6102:G6102" si="4480">E1751</f>
        <v>DOMICILIARIA 2</v>
      </c>
      <c r="F6102" s="637">
        <f t="shared" si="4480"/>
        <v>5.84</v>
      </c>
      <c r="G6102" s="128">
        <f t="shared" si="4480"/>
        <v>0.7</v>
      </c>
      <c r="H6102" s="750">
        <f t="shared" si="4456"/>
        <v>1.6523999999999999</v>
      </c>
      <c r="I6102" s="125">
        <v>1.3</v>
      </c>
      <c r="J6102" s="750">
        <f t="shared" si="4458"/>
        <v>8.7815145599999997</v>
      </c>
    </row>
    <row r="6103" spans="1:10">
      <c r="A6103" s="1320"/>
      <c r="B6103" s="1321"/>
      <c r="C6103" s="1321"/>
      <c r="D6103" s="1322"/>
      <c r="E6103" s="119" t="str">
        <f t="shared" ref="E6103:G6103" si="4481">E1752</f>
        <v>DOMICILIARIA 3</v>
      </c>
      <c r="F6103" s="637">
        <f t="shared" si="4481"/>
        <v>2.64</v>
      </c>
      <c r="G6103" s="128">
        <f t="shared" si="4481"/>
        <v>0.7</v>
      </c>
      <c r="H6103" s="750">
        <f t="shared" si="4456"/>
        <v>1.6523999999999999</v>
      </c>
      <c r="I6103" s="125">
        <v>1.3</v>
      </c>
      <c r="J6103" s="750">
        <f t="shared" si="4458"/>
        <v>3.9697257599999998</v>
      </c>
    </row>
    <row r="6104" spans="1:10">
      <c r="A6104" s="1320"/>
      <c r="B6104" s="1321"/>
      <c r="C6104" s="1321"/>
      <c r="D6104" s="1322"/>
      <c r="E6104" s="119" t="str">
        <f t="shared" ref="E6104:G6104" si="4482">E1753</f>
        <v>DOMICILIARIA 4</v>
      </c>
      <c r="F6104" s="637">
        <f t="shared" si="4482"/>
        <v>4.58</v>
      </c>
      <c r="G6104" s="128">
        <f t="shared" si="4482"/>
        <v>0.7</v>
      </c>
      <c r="H6104" s="750">
        <f t="shared" si="4456"/>
        <v>1.6523999999999999</v>
      </c>
      <c r="I6104" s="125">
        <v>1.3</v>
      </c>
      <c r="J6104" s="750">
        <f t="shared" si="4458"/>
        <v>6.8868727199999995</v>
      </c>
    </row>
    <row r="6105" spans="1:10">
      <c r="A6105" s="1320"/>
      <c r="B6105" s="1321"/>
      <c r="C6105" s="1321"/>
      <c r="D6105" s="1322"/>
      <c r="E6105" s="119" t="str">
        <f t="shared" ref="E6105:G6105" si="4483">E1754</f>
        <v>DOMICILIARIA 5</v>
      </c>
      <c r="F6105" s="637">
        <f t="shared" si="4483"/>
        <v>2.99</v>
      </c>
      <c r="G6105" s="128">
        <f t="shared" si="4483"/>
        <v>0.7</v>
      </c>
      <c r="H6105" s="750">
        <f t="shared" si="4456"/>
        <v>1.6523999999999999</v>
      </c>
      <c r="I6105" s="125">
        <v>1.3</v>
      </c>
      <c r="J6105" s="750">
        <f t="shared" si="4458"/>
        <v>4.4960151599999998</v>
      </c>
    </row>
    <row r="6106" spans="1:10">
      <c r="A6106" s="1320"/>
      <c r="B6106" s="1321"/>
      <c r="C6106" s="1321"/>
      <c r="D6106" s="1322"/>
      <c r="E6106" s="119" t="str">
        <f t="shared" ref="E6106:G6106" si="4484">E1755</f>
        <v>DOMICILIARIA 6</v>
      </c>
      <c r="F6106" s="637">
        <f t="shared" si="4484"/>
        <v>5.63</v>
      </c>
      <c r="G6106" s="128">
        <f t="shared" si="4484"/>
        <v>0.7</v>
      </c>
      <c r="H6106" s="750">
        <f t="shared" si="4456"/>
        <v>1.6523999999999999</v>
      </c>
      <c r="I6106" s="125">
        <v>1.3</v>
      </c>
      <c r="J6106" s="750">
        <f t="shared" si="4458"/>
        <v>8.4657409199999982</v>
      </c>
    </row>
    <row r="6107" spans="1:10">
      <c r="A6107" s="1320"/>
      <c r="B6107" s="1321"/>
      <c r="C6107" s="1321"/>
      <c r="D6107" s="1322"/>
      <c r="E6107" s="119" t="str">
        <f t="shared" ref="E6107:G6107" si="4485">E1756</f>
        <v>DOMICILIARIA 7</v>
      </c>
      <c r="F6107" s="637">
        <f t="shared" si="4485"/>
        <v>3.38</v>
      </c>
      <c r="G6107" s="128">
        <f t="shared" si="4485"/>
        <v>0.7</v>
      </c>
      <c r="H6107" s="750">
        <f t="shared" si="4456"/>
        <v>1.6523999999999999</v>
      </c>
      <c r="I6107" s="125">
        <v>1.3</v>
      </c>
      <c r="J6107" s="750">
        <f t="shared" si="4458"/>
        <v>5.0824519199999987</v>
      </c>
    </row>
    <row r="6108" spans="1:10">
      <c r="A6108" s="1320"/>
      <c r="B6108" s="1321"/>
      <c r="C6108" s="1321"/>
      <c r="D6108" s="1322"/>
      <c r="E6108" s="119" t="str">
        <f t="shared" ref="E6108:G6108" si="4486">E1757</f>
        <v>DOMICILIARIA 8</v>
      </c>
      <c r="F6108" s="637">
        <f t="shared" si="4486"/>
        <v>3.37</v>
      </c>
      <c r="G6108" s="128">
        <f t="shared" si="4486"/>
        <v>0.7</v>
      </c>
      <c r="H6108" s="750">
        <f t="shared" si="4456"/>
        <v>1.6523999999999999</v>
      </c>
      <c r="I6108" s="125">
        <v>1.3</v>
      </c>
      <c r="J6108" s="750">
        <f t="shared" si="4458"/>
        <v>5.06741508</v>
      </c>
    </row>
    <row r="6109" spans="1:10">
      <c r="A6109" s="1320"/>
      <c r="B6109" s="1321"/>
      <c r="C6109" s="1321"/>
      <c r="D6109" s="1322"/>
      <c r="E6109" s="119" t="str">
        <f t="shared" ref="E6109:G6109" si="4487">E1758</f>
        <v>DOMICILIARIA 9</v>
      </c>
      <c r="F6109" s="637">
        <f t="shared" si="4487"/>
        <v>6.04</v>
      </c>
      <c r="G6109" s="128">
        <f t="shared" si="4487"/>
        <v>0.7</v>
      </c>
      <c r="H6109" s="750">
        <f t="shared" si="4456"/>
        <v>1.6523999999999999</v>
      </c>
      <c r="I6109" s="125">
        <v>1.3</v>
      </c>
      <c r="J6109" s="750">
        <f t="shared" si="4458"/>
        <v>9.082251359999999</v>
      </c>
    </row>
    <row r="6110" spans="1:10">
      <c r="A6110" s="1320"/>
      <c r="B6110" s="1321"/>
      <c r="C6110" s="1321"/>
      <c r="D6110" s="1322"/>
      <c r="E6110" s="119" t="str">
        <f t="shared" ref="E6110:G6110" si="4488">E1759</f>
        <v>DOMICILIARIA 10</v>
      </c>
      <c r="F6110" s="637">
        <f t="shared" si="4488"/>
        <v>5.59</v>
      </c>
      <c r="G6110" s="128">
        <f t="shared" si="4488"/>
        <v>0.7</v>
      </c>
      <c r="H6110" s="750">
        <f t="shared" si="4456"/>
        <v>1.6523999999999999</v>
      </c>
      <c r="I6110" s="125">
        <v>1.3</v>
      </c>
      <c r="J6110" s="750">
        <f t="shared" si="4458"/>
        <v>8.4055935599999998</v>
      </c>
    </row>
    <row r="6111" spans="1:10">
      <c r="A6111" s="1320"/>
      <c r="B6111" s="1321"/>
      <c r="C6111" s="1321"/>
      <c r="D6111" s="1322"/>
      <c r="E6111" s="119" t="str">
        <f t="shared" ref="E6111:G6111" si="4489">E1760</f>
        <v>DOMICILIARIA 11</v>
      </c>
      <c r="F6111" s="637">
        <f t="shared" si="4489"/>
        <v>3.08</v>
      </c>
      <c r="G6111" s="128">
        <f t="shared" si="4489"/>
        <v>0.7</v>
      </c>
      <c r="H6111" s="750">
        <f t="shared" si="4456"/>
        <v>1.6523999999999999</v>
      </c>
      <c r="I6111" s="125">
        <v>1.3</v>
      </c>
      <c r="J6111" s="750">
        <f t="shared" si="4458"/>
        <v>4.6313467199999989</v>
      </c>
    </row>
    <row r="6112" spans="1:10">
      <c r="A6112" s="1320"/>
      <c r="B6112" s="1321"/>
      <c r="C6112" s="1321"/>
      <c r="D6112" s="1322"/>
      <c r="E6112" s="119" t="str">
        <f t="shared" ref="E6112:G6112" si="4490">E1761</f>
        <v>DOMICILIARIA 12</v>
      </c>
      <c r="F6112" s="637">
        <f t="shared" si="4490"/>
        <v>5.41</v>
      </c>
      <c r="G6112" s="128">
        <f t="shared" si="4490"/>
        <v>0.7</v>
      </c>
      <c r="H6112" s="750">
        <f t="shared" si="4456"/>
        <v>1.6523999999999999</v>
      </c>
      <c r="I6112" s="125">
        <v>1.3</v>
      </c>
      <c r="J6112" s="750">
        <f t="shared" si="4458"/>
        <v>8.1349304399999998</v>
      </c>
    </row>
    <row r="6113" spans="1:10">
      <c r="A6113" s="1320"/>
      <c r="B6113" s="1321"/>
      <c r="C6113" s="1321"/>
      <c r="D6113" s="1322"/>
      <c r="E6113" s="119" t="str">
        <f t="shared" ref="E6113:G6113" si="4491">E1762</f>
        <v>DOMICILIARIA 13</v>
      </c>
      <c r="F6113" s="637">
        <f t="shared" si="4491"/>
        <v>5.66</v>
      </c>
      <c r="G6113" s="128">
        <f t="shared" si="4491"/>
        <v>0.7</v>
      </c>
      <c r="H6113" s="750">
        <f t="shared" si="4456"/>
        <v>1.6523999999999999</v>
      </c>
      <c r="I6113" s="125">
        <v>1.3</v>
      </c>
      <c r="J6113" s="750">
        <f t="shared" si="4458"/>
        <v>8.5108514399999997</v>
      </c>
    </row>
    <row r="6114" spans="1:10">
      <c r="A6114" s="1320"/>
      <c r="B6114" s="1321"/>
      <c r="C6114" s="1321"/>
      <c r="D6114" s="1322"/>
      <c r="E6114" s="119" t="str">
        <f t="shared" ref="E6114:G6114" si="4492">E1763</f>
        <v>P48 A P49</v>
      </c>
      <c r="F6114" s="637">
        <f t="shared" si="4492"/>
        <v>0</v>
      </c>
      <c r="G6114" s="128">
        <f t="shared" si="4492"/>
        <v>0</v>
      </c>
      <c r="H6114" s="750">
        <f t="shared" si="4456"/>
        <v>0</v>
      </c>
      <c r="I6114" s="125">
        <v>1.3</v>
      </c>
      <c r="J6114" s="750">
        <f t="shared" si="4458"/>
        <v>0</v>
      </c>
    </row>
    <row r="6115" spans="1:10">
      <c r="A6115" s="1320"/>
      <c r="B6115" s="1321"/>
      <c r="C6115" s="1321"/>
      <c r="D6115" s="1322"/>
      <c r="E6115" s="119" t="str">
        <f t="shared" ref="E6115:G6115" si="4493">E1764</f>
        <v>DOMICILIARIA 1</v>
      </c>
      <c r="F6115" s="637">
        <f t="shared" si="4493"/>
        <v>2.96</v>
      </c>
      <c r="G6115" s="128">
        <f t="shared" si="4493"/>
        <v>0.7</v>
      </c>
      <c r="H6115" s="750">
        <f t="shared" si="4456"/>
        <v>1.6</v>
      </c>
      <c r="I6115" s="125">
        <v>1.3</v>
      </c>
      <c r="J6115" s="750">
        <f t="shared" si="4458"/>
        <v>4.3097600000000007</v>
      </c>
    </row>
    <row r="6116" spans="1:10">
      <c r="A6116" s="1320"/>
      <c r="B6116" s="1321"/>
      <c r="C6116" s="1321"/>
      <c r="D6116" s="1322"/>
      <c r="E6116" s="119" t="str">
        <f t="shared" ref="E6116:G6116" si="4494">E1765</f>
        <v>DOMICILIARIA 2</v>
      </c>
      <c r="F6116" s="637">
        <f t="shared" si="4494"/>
        <v>5.49</v>
      </c>
      <c r="G6116" s="128">
        <f t="shared" si="4494"/>
        <v>0.7</v>
      </c>
      <c r="H6116" s="750">
        <f t="shared" si="4456"/>
        <v>1.6</v>
      </c>
      <c r="I6116" s="125">
        <v>1.3</v>
      </c>
      <c r="J6116" s="750">
        <f t="shared" si="4458"/>
        <v>7.9934400000000005</v>
      </c>
    </row>
    <row r="6117" spans="1:10">
      <c r="A6117" s="1320"/>
      <c r="B6117" s="1321"/>
      <c r="C6117" s="1321"/>
      <c r="D6117" s="1322"/>
      <c r="E6117" s="119" t="str">
        <f t="shared" ref="E6117:G6117" si="4495">E1766</f>
        <v>DOMICILIARIA 3</v>
      </c>
      <c r="F6117" s="637">
        <f t="shared" si="4495"/>
        <v>5.28</v>
      </c>
      <c r="G6117" s="128">
        <f t="shared" si="4495"/>
        <v>0.7</v>
      </c>
      <c r="H6117" s="750">
        <f t="shared" si="4456"/>
        <v>1.6</v>
      </c>
      <c r="I6117" s="125">
        <v>1.3</v>
      </c>
      <c r="J6117" s="750">
        <f t="shared" si="4458"/>
        <v>7.6876800000000003</v>
      </c>
    </row>
    <row r="6118" spans="1:10">
      <c r="A6118" s="1320"/>
      <c r="B6118" s="1321"/>
      <c r="C6118" s="1321"/>
      <c r="D6118" s="1322"/>
      <c r="E6118" s="119" t="str">
        <f t="shared" ref="E6118:G6118" si="4496">E1767</f>
        <v>DOMICILIARIA 4</v>
      </c>
      <c r="F6118" s="637">
        <f t="shared" si="4496"/>
        <v>3.26</v>
      </c>
      <c r="G6118" s="128">
        <f t="shared" si="4496"/>
        <v>0.7</v>
      </c>
      <c r="H6118" s="750">
        <f t="shared" si="4456"/>
        <v>1.6</v>
      </c>
      <c r="I6118" s="125">
        <v>1.3</v>
      </c>
      <c r="J6118" s="750">
        <f t="shared" si="4458"/>
        <v>4.7465599999999997</v>
      </c>
    </row>
    <row r="6119" spans="1:10">
      <c r="A6119" s="1320"/>
      <c r="B6119" s="1321"/>
      <c r="C6119" s="1321"/>
      <c r="D6119" s="1322"/>
      <c r="E6119" s="119" t="str">
        <f t="shared" ref="E6119:G6119" si="4497">E1768</f>
        <v>DOMICILIARIA 5</v>
      </c>
      <c r="F6119" s="637">
        <f t="shared" si="4497"/>
        <v>6.02</v>
      </c>
      <c r="G6119" s="128">
        <f t="shared" si="4497"/>
        <v>0.7</v>
      </c>
      <c r="H6119" s="750">
        <f t="shared" si="4456"/>
        <v>1.6</v>
      </c>
      <c r="I6119" s="125">
        <v>1.3</v>
      </c>
      <c r="J6119" s="750">
        <f t="shared" si="4458"/>
        <v>8.7651199999999996</v>
      </c>
    </row>
    <row r="6120" spans="1:10">
      <c r="A6120" s="1320"/>
      <c r="B6120" s="1321"/>
      <c r="C6120" s="1321"/>
      <c r="D6120" s="1322"/>
      <c r="E6120" s="119" t="str">
        <f t="shared" ref="E6120:G6120" si="4498">E1769</f>
        <v>DOMICILIARIA 6</v>
      </c>
      <c r="F6120" s="637">
        <f t="shared" si="4498"/>
        <v>3.39</v>
      </c>
      <c r="G6120" s="128">
        <f t="shared" si="4498"/>
        <v>0.7</v>
      </c>
      <c r="H6120" s="750">
        <f t="shared" si="4456"/>
        <v>1.6</v>
      </c>
      <c r="I6120" s="125">
        <v>1.3</v>
      </c>
      <c r="J6120" s="750">
        <f t="shared" si="4458"/>
        <v>4.9358399999999998</v>
      </c>
    </row>
    <row r="6121" spans="1:10">
      <c r="A6121" s="1320"/>
      <c r="B6121" s="1321"/>
      <c r="C6121" s="1321"/>
      <c r="D6121" s="1322"/>
      <c r="E6121" s="119" t="str">
        <f t="shared" ref="E6121:G6121" si="4499">E1770</f>
        <v>DOMICILIARIA 7</v>
      </c>
      <c r="F6121" s="637">
        <f t="shared" si="4499"/>
        <v>5.6</v>
      </c>
      <c r="G6121" s="128">
        <f t="shared" si="4499"/>
        <v>0.7</v>
      </c>
      <c r="H6121" s="750">
        <f t="shared" si="4456"/>
        <v>1.6</v>
      </c>
      <c r="I6121" s="125">
        <v>1.3</v>
      </c>
      <c r="J6121" s="750">
        <f t="shared" si="4458"/>
        <v>8.1535999999999991</v>
      </c>
    </row>
    <row r="6122" spans="1:10">
      <c r="A6122" s="1320"/>
      <c r="B6122" s="1321"/>
      <c r="C6122" s="1321"/>
      <c r="D6122" s="1322"/>
      <c r="E6122" s="119" t="str">
        <f t="shared" ref="E6122:G6122" si="4500">E1771</f>
        <v>DOMICILIARIA 8</v>
      </c>
      <c r="F6122" s="637">
        <f t="shared" si="4500"/>
        <v>3.77</v>
      </c>
      <c r="G6122" s="128">
        <f t="shared" si="4500"/>
        <v>0.7</v>
      </c>
      <c r="H6122" s="750">
        <f t="shared" si="4456"/>
        <v>1.6</v>
      </c>
      <c r="I6122" s="125">
        <v>1.3</v>
      </c>
      <c r="J6122" s="750">
        <f t="shared" si="4458"/>
        <v>5.4891199999999998</v>
      </c>
    </row>
    <row r="6123" spans="1:10">
      <c r="A6123" s="1320"/>
      <c r="B6123" s="1321"/>
      <c r="C6123" s="1321"/>
      <c r="D6123" s="1322"/>
      <c r="E6123" s="119" t="str">
        <f t="shared" ref="E6123:G6123" si="4501">E1772</f>
        <v>DOMICILIARIA 9</v>
      </c>
      <c r="F6123" s="637">
        <f t="shared" si="4501"/>
        <v>5.41</v>
      </c>
      <c r="G6123" s="128">
        <f t="shared" si="4501"/>
        <v>0.7</v>
      </c>
      <c r="H6123" s="750">
        <f t="shared" si="4456"/>
        <v>1.6</v>
      </c>
      <c r="I6123" s="125">
        <v>1.3</v>
      </c>
      <c r="J6123" s="750">
        <f t="shared" si="4458"/>
        <v>7.8769600000000013</v>
      </c>
    </row>
    <row r="6124" spans="1:10">
      <c r="A6124" s="1320"/>
      <c r="B6124" s="1321"/>
      <c r="C6124" s="1321"/>
      <c r="D6124" s="1322"/>
      <c r="E6124" s="119" t="str">
        <f t="shared" ref="E6124:G6124" si="4502">E1773</f>
        <v>DOMICILIARIA 10</v>
      </c>
      <c r="F6124" s="637">
        <f t="shared" si="4502"/>
        <v>5.4</v>
      </c>
      <c r="G6124" s="128">
        <f t="shared" si="4502"/>
        <v>0.7</v>
      </c>
      <c r="H6124" s="750">
        <f t="shared" si="4456"/>
        <v>1.6</v>
      </c>
      <c r="I6124" s="125">
        <v>1.3</v>
      </c>
      <c r="J6124" s="750">
        <f t="shared" si="4458"/>
        <v>7.8624000000000001</v>
      </c>
    </row>
    <row r="6125" spans="1:10">
      <c r="A6125" s="1320"/>
      <c r="B6125" s="1321"/>
      <c r="C6125" s="1321"/>
      <c r="D6125" s="1322"/>
      <c r="E6125" s="119" t="str">
        <f t="shared" ref="E6125:G6125" si="4503">E1774</f>
        <v>DOMICILIARIA 11</v>
      </c>
      <c r="F6125" s="637">
        <f t="shared" si="4503"/>
        <v>3.9</v>
      </c>
      <c r="G6125" s="128">
        <f t="shared" si="4503"/>
        <v>0.7</v>
      </c>
      <c r="H6125" s="750">
        <f t="shared" si="4456"/>
        <v>1.6</v>
      </c>
      <c r="I6125" s="125">
        <v>1.3</v>
      </c>
      <c r="J6125" s="750">
        <f t="shared" si="4458"/>
        <v>5.6784000000000008</v>
      </c>
    </row>
    <row r="6126" spans="1:10">
      <c r="A6126" s="1320"/>
      <c r="B6126" s="1321"/>
      <c r="C6126" s="1321"/>
      <c r="D6126" s="1322"/>
      <c r="E6126" s="119" t="str">
        <f t="shared" ref="E6126:G6126" si="4504">E1775</f>
        <v>DOMICILIARIA 12</v>
      </c>
      <c r="F6126" s="637">
        <f t="shared" si="4504"/>
        <v>5</v>
      </c>
      <c r="G6126" s="128">
        <f t="shared" si="4504"/>
        <v>0.7</v>
      </c>
      <c r="H6126" s="750">
        <f t="shared" si="4456"/>
        <v>1.6</v>
      </c>
      <c r="I6126" s="125">
        <v>1.3</v>
      </c>
      <c r="J6126" s="750">
        <f t="shared" si="4458"/>
        <v>7.2800000000000011</v>
      </c>
    </row>
    <row r="6127" spans="1:10">
      <c r="A6127" s="1320"/>
      <c r="B6127" s="1321"/>
      <c r="C6127" s="1321"/>
      <c r="D6127" s="1322"/>
      <c r="E6127" s="119" t="str">
        <f t="shared" ref="E6127:G6127" si="4505">E1776</f>
        <v>DOMICILIARIA 13</v>
      </c>
      <c r="F6127" s="637">
        <f t="shared" si="4505"/>
        <v>4.8899999999999997</v>
      </c>
      <c r="G6127" s="128">
        <f t="shared" si="4505"/>
        <v>0.7</v>
      </c>
      <c r="H6127" s="750">
        <f t="shared" si="4456"/>
        <v>1.6</v>
      </c>
      <c r="I6127" s="125">
        <v>1.3</v>
      </c>
      <c r="J6127" s="750">
        <f t="shared" si="4458"/>
        <v>7.1198399999999999</v>
      </c>
    </row>
    <row r="6128" spans="1:10">
      <c r="A6128" s="1320"/>
      <c r="B6128" s="1321"/>
      <c r="C6128" s="1321"/>
      <c r="D6128" s="1322"/>
      <c r="E6128" s="119" t="str">
        <f t="shared" ref="E6128:G6128" si="4506">E1777</f>
        <v>DOMICILIARIA 14</v>
      </c>
      <c r="F6128" s="637">
        <f t="shared" si="4506"/>
        <v>3.73</v>
      </c>
      <c r="G6128" s="128">
        <f t="shared" si="4506"/>
        <v>0.7</v>
      </c>
      <c r="H6128" s="750">
        <f t="shared" si="4456"/>
        <v>1.6</v>
      </c>
      <c r="I6128" s="125">
        <v>1.3</v>
      </c>
      <c r="J6128" s="750">
        <f t="shared" si="4458"/>
        <v>5.4308800000000002</v>
      </c>
    </row>
    <row r="6129" spans="1:10">
      <c r="A6129" s="1320"/>
      <c r="B6129" s="1321"/>
      <c r="C6129" s="1321"/>
      <c r="D6129" s="1322"/>
      <c r="E6129" s="119" t="str">
        <f t="shared" ref="E6129:G6129" si="4507">E1778</f>
        <v>DOMICILIARIA 15</v>
      </c>
      <c r="F6129" s="637">
        <f t="shared" si="4507"/>
        <v>4.88</v>
      </c>
      <c r="G6129" s="128">
        <f t="shared" si="4507"/>
        <v>0.7</v>
      </c>
      <c r="H6129" s="750">
        <f t="shared" si="4456"/>
        <v>1.6</v>
      </c>
      <c r="I6129" s="125">
        <v>1.3</v>
      </c>
      <c r="J6129" s="750">
        <f t="shared" si="4458"/>
        <v>7.1052800000000005</v>
      </c>
    </row>
    <row r="6130" spans="1:10">
      <c r="A6130" s="1320"/>
      <c r="B6130" s="1321"/>
      <c r="C6130" s="1321"/>
      <c r="D6130" s="1322"/>
      <c r="E6130" s="119" t="str">
        <f t="shared" ref="E6130:G6130" si="4508">E1779</f>
        <v>DOMICILIARIA 16</v>
      </c>
      <c r="F6130" s="637">
        <f t="shared" si="4508"/>
        <v>3.75</v>
      </c>
      <c r="G6130" s="128">
        <f t="shared" si="4508"/>
        <v>0.7</v>
      </c>
      <c r="H6130" s="750">
        <f t="shared" si="4456"/>
        <v>1.6</v>
      </c>
      <c r="I6130" s="125">
        <v>1.3</v>
      </c>
      <c r="J6130" s="750">
        <f t="shared" si="4458"/>
        <v>5.4600000000000009</v>
      </c>
    </row>
    <row r="6131" spans="1:10">
      <c r="A6131" s="1320"/>
      <c r="B6131" s="1321"/>
      <c r="C6131" s="1321"/>
      <c r="D6131" s="1322"/>
      <c r="E6131" s="119" t="str">
        <f t="shared" ref="E6131:G6131" si="4509">E1780</f>
        <v>DOMICILIARIA 17</v>
      </c>
      <c r="F6131" s="637">
        <f t="shared" si="4509"/>
        <v>6.1</v>
      </c>
      <c r="G6131" s="128">
        <f t="shared" si="4509"/>
        <v>0.7</v>
      </c>
      <c r="H6131" s="750">
        <f t="shared" si="4456"/>
        <v>1.6</v>
      </c>
      <c r="I6131" s="125">
        <v>1.3</v>
      </c>
      <c r="J6131" s="750">
        <f t="shared" si="4458"/>
        <v>8.8816000000000006</v>
      </c>
    </row>
    <row r="6132" spans="1:10">
      <c r="A6132" s="1320"/>
      <c r="B6132" s="1321"/>
      <c r="C6132" s="1321"/>
      <c r="D6132" s="1322"/>
      <c r="E6132" s="119" t="str">
        <f t="shared" ref="E6132:G6132" si="4510">E1781</f>
        <v>DOMICILIARIA 18</v>
      </c>
      <c r="F6132" s="637">
        <f t="shared" si="4510"/>
        <v>6.1</v>
      </c>
      <c r="G6132" s="128">
        <f t="shared" si="4510"/>
        <v>0.7</v>
      </c>
      <c r="H6132" s="750">
        <f t="shared" si="4456"/>
        <v>1.6</v>
      </c>
      <c r="I6132" s="125">
        <v>1.3</v>
      </c>
      <c r="J6132" s="750">
        <f t="shared" si="4458"/>
        <v>8.8816000000000006</v>
      </c>
    </row>
    <row r="6133" spans="1:10">
      <c r="A6133" s="1320"/>
      <c r="B6133" s="1321"/>
      <c r="C6133" s="1321"/>
      <c r="D6133" s="1322"/>
      <c r="E6133" s="119" t="str">
        <f t="shared" ref="E6133:G6133" si="4511">E1782</f>
        <v>P45 A P50</v>
      </c>
      <c r="F6133" s="637">
        <f t="shared" si="4511"/>
        <v>0</v>
      </c>
      <c r="G6133" s="128">
        <f t="shared" si="4511"/>
        <v>0</v>
      </c>
      <c r="H6133" s="750">
        <f t="shared" si="4456"/>
        <v>0</v>
      </c>
      <c r="I6133" s="125">
        <v>1.3</v>
      </c>
      <c r="J6133" s="750">
        <f t="shared" si="4458"/>
        <v>0</v>
      </c>
    </row>
    <row r="6134" spans="1:10">
      <c r="A6134" s="1320"/>
      <c r="B6134" s="1321"/>
      <c r="C6134" s="1321"/>
      <c r="D6134" s="1322"/>
      <c r="E6134" s="119" t="str">
        <f t="shared" ref="E6134:G6134" si="4512">E1783</f>
        <v>DOMICILIARIA 1</v>
      </c>
      <c r="F6134" s="637">
        <f t="shared" si="4512"/>
        <v>7.46</v>
      </c>
      <c r="G6134" s="128">
        <f t="shared" si="4512"/>
        <v>0.7</v>
      </c>
      <c r="H6134" s="750">
        <f t="shared" si="4456"/>
        <v>1.645</v>
      </c>
      <c r="I6134" s="125">
        <v>1.3</v>
      </c>
      <c r="J6134" s="750">
        <f t="shared" si="4458"/>
        <v>11.167247</v>
      </c>
    </row>
    <row r="6135" spans="1:10">
      <c r="A6135" s="1320"/>
      <c r="B6135" s="1321"/>
      <c r="C6135" s="1321"/>
      <c r="D6135" s="1322"/>
      <c r="E6135" s="119" t="str">
        <f t="shared" ref="E6135:G6135" si="4513">E1784</f>
        <v>DOMICILIARIA 2</v>
      </c>
      <c r="F6135" s="637">
        <f t="shared" si="4513"/>
        <v>6.66</v>
      </c>
      <c r="G6135" s="128">
        <f t="shared" si="4513"/>
        <v>0.7</v>
      </c>
      <c r="H6135" s="750">
        <f t="shared" si="4456"/>
        <v>1.645</v>
      </c>
      <c r="I6135" s="125">
        <v>1.3</v>
      </c>
      <c r="J6135" s="750">
        <f t="shared" si="4458"/>
        <v>9.9696870000000004</v>
      </c>
    </row>
    <row r="6136" spans="1:10">
      <c r="A6136" s="1320"/>
      <c r="B6136" s="1321"/>
      <c r="C6136" s="1321"/>
      <c r="D6136" s="1322"/>
      <c r="E6136" s="119" t="str">
        <f t="shared" ref="E6136:G6136" si="4514">E1785</f>
        <v>DOMICILIARIA 3</v>
      </c>
      <c r="F6136" s="637">
        <f t="shared" si="4514"/>
        <v>8.6300000000000008</v>
      </c>
      <c r="G6136" s="128">
        <f t="shared" si="4514"/>
        <v>0.7</v>
      </c>
      <c r="H6136" s="750">
        <f t="shared" si="4456"/>
        <v>1.645</v>
      </c>
      <c r="I6136" s="125">
        <v>1.3</v>
      </c>
      <c r="J6136" s="750">
        <f t="shared" si="4458"/>
        <v>12.9186785</v>
      </c>
    </row>
    <row r="6137" spans="1:10">
      <c r="A6137" s="1320"/>
      <c r="B6137" s="1321"/>
      <c r="C6137" s="1321"/>
      <c r="D6137" s="1322"/>
      <c r="E6137" s="119" t="str">
        <f t="shared" ref="E6137:G6137" si="4515">E1786</f>
        <v>P50 A P37</v>
      </c>
      <c r="F6137" s="637">
        <f t="shared" si="4515"/>
        <v>0</v>
      </c>
      <c r="G6137" s="128">
        <f t="shared" si="4515"/>
        <v>0.7</v>
      </c>
      <c r="H6137" s="750">
        <f t="shared" si="4456"/>
        <v>0</v>
      </c>
      <c r="I6137" s="125">
        <v>1.3</v>
      </c>
      <c r="J6137" s="750">
        <f t="shared" si="4458"/>
        <v>0</v>
      </c>
    </row>
    <row r="6138" spans="1:10">
      <c r="A6138" s="1320"/>
      <c r="B6138" s="1321"/>
      <c r="C6138" s="1321"/>
      <c r="D6138" s="1322"/>
      <c r="E6138" s="119" t="str">
        <f t="shared" ref="E6138:G6138" si="4516">E1787</f>
        <v>DOMICILIARIA 1</v>
      </c>
      <c r="F6138" s="637">
        <f t="shared" si="4516"/>
        <v>6.76</v>
      </c>
      <c r="G6138" s="128">
        <f t="shared" si="4516"/>
        <v>0.7</v>
      </c>
      <c r="H6138" s="750">
        <f t="shared" si="4456"/>
        <v>1.5775000000000001</v>
      </c>
      <c r="I6138" s="125">
        <v>1.3</v>
      </c>
      <c r="J6138" s="750">
        <f t="shared" si="4458"/>
        <v>9.7041489999999992</v>
      </c>
    </row>
    <row r="6139" spans="1:10">
      <c r="A6139" s="1320"/>
      <c r="B6139" s="1321"/>
      <c r="C6139" s="1321"/>
      <c r="D6139" s="1322"/>
      <c r="E6139" s="119" t="str">
        <f t="shared" ref="E6139:G6139" si="4517">E1788</f>
        <v>DOMICILIARIA 2</v>
      </c>
      <c r="F6139" s="637">
        <f t="shared" si="4517"/>
        <v>4.83</v>
      </c>
      <c r="G6139" s="128">
        <f t="shared" si="4517"/>
        <v>0.7</v>
      </c>
      <c r="H6139" s="750">
        <f t="shared" si="4456"/>
        <v>1.5775000000000001</v>
      </c>
      <c r="I6139" s="125">
        <v>1.3</v>
      </c>
      <c r="J6139" s="750">
        <f t="shared" si="4458"/>
        <v>6.9335857499999998</v>
      </c>
    </row>
    <row r="6140" spans="1:10">
      <c r="A6140" s="1320"/>
      <c r="B6140" s="1321"/>
      <c r="C6140" s="1321"/>
      <c r="D6140" s="1322"/>
      <c r="E6140" s="119" t="str">
        <f t="shared" ref="E6140:G6140" si="4518">E1789</f>
        <v>DOMICILIARIA 3</v>
      </c>
      <c r="F6140" s="637">
        <f t="shared" si="4518"/>
        <v>4.4400000000000004</v>
      </c>
      <c r="G6140" s="128">
        <f t="shared" si="4518"/>
        <v>0.7</v>
      </c>
      <c r="H6140" s="750">
        <f t="shared" si="4456"/>
        <v>1.5775000000000001</v>
      </c>
      <c r="I6140" s="125">
        <v>1.3</v>
      </c>
      <c r="J6140" s="750">
        <f t="shared" si="4458"/>
        <v>6.3737310000000011</v>
      </c>
    </row>
    <row r="6141" spans="1:10">
      <c r="A6141" s="1320"/>
      <c r="B6141" s="1321"/>
      <c r="C6141" s="1321"/>
      <c r="D6141" s="1322"/>
      <c r="E6141" s="119" t="str">
        <f t="shared" ref="E6141:G6141" si="4519">E1790</f>
        <v>P39 A P51</v>
      </c>
      <c r="F6141" s="637">
        <f t="shared" si="4519"/>
        <v>0</v>
      </c>
      <c r="G6141" s="128">
        <f t="shared" si="4519"/>
        <v>0</v>
      </c>
      <c r="H6141" s="750">
        <f t="shared" si="4456"/>
        <v>0</v>
      </c>
      <c r="I6141" s="125">
        <v>1.3</v>
      </c>
      <c r="J6141" s="750">
        <f t="shared" si="4458"/>
        <v>0</v>
      </c>
    </row>
    <row r="6142" spans="1:10">
      <c r="A6142" s="1320"/>
      <c r="B6142" s="1321"/>
      <c r="C6142" s="1321"/>
      <c r="D6142" s="1322"/>
      <c r="E6142" s="119" t="str">
        <f t="shared" ref="E6142:G6142" si="4520">E1791</f>
        <v>DOMICILIARIA 1</v>
      </c>
      <c r="F6142" s="637">
        <f t="shared" si="4520"/>
        <v>5.49</v>
      </c>
      <c r="G6142" s="128">
        <f t="shared" si="4520"/>
        <v>0.7</v>
      </c>
      <c r="H6142" s="750">
        <f t="shared" si="4456"/>
        <v>1.5649999999999999</v>
      </c>
      <c r="I6142" s="125">
        <v>1.3</v>
      </c>
      <c r="J6142" s="750">
        <f t="shared" si="4458"/>
        <v>7.8185834999999999</v>
      </c>
    </row>
    <row r="6143" spans="1:10">
      <c r="A6143" s="1320"/>
      <c r="B6143" s="1321"/>
      <c r="C6143" s="1321"/>
      <c r="D6143" s="1322"/>
      <c r="E6143" s="119" t="str">
        <f t="shared" ref="E6143:G6143" si="4521">E1792</f>
        <v>DOMICILIARIA 2</v>
      </c>
      <c r="F6143" s="637">
        <f t="shared" si="4521"/>
        <v>4.8</v>
      </c>
      <c r="G6143" s="128">
        <f t="shared" si="4521"/>
        <v>0.7</v>
      </c>
      <c r="H6143" s="750">
        <f t="shared" ref="H6143:H6206" si="4522">H1792-H5273</f>
        <v>1.5649999999999999</v>
      </c>
      <c r="I6143" s="125">
        <v>1.3</v>
      </c>
      <c r="J6143" s="750">
        <f t="shared" si="4458"/>
        <v>6.8359199999999998</v>
      </c>
    </row>
    <row r="6144" spans="1:10">
      <c r="A6144" s="1320"/>
      <c r="B6144" s="1321"/>
      <c r="C6144" s="1321"/>
      <c r="D6144" s="1322"/>
      <c r="E6144" s="119" t="str">
        <f t="shared" ref="E6144:G6144" si="4523">E1793</f>
        <v>DOMICILIARIA 3</v>
      </c>
      <c r="F6144" s="637">
        <f t="shared" si="4523"/>
        <v>5.35</v>
      </c>
      <c r="G6144" s="128">
        <f t="shared" si="4523"/>
        <v>0.7</v>
      </c>
      <c r="H6144" s="750">
        <f t="shared" si="4522"/>
        <v>1.5649999999999999</v>
      </c>
      <c r="I6144" s="125">
        <v>1.3</v>
      </c>
      <c r="J6144" s="750">
        <f t="shared" ref="J6144:J6207" si="4524">+F6144*G6144*H6144*I6144</f>
        <v>7.6192024999999992</v>
      </c>
    </row>
    <row r="6145" spans="1:10">
      <c r="A6145" s="1320"/>
      <c r="B6145" s="1321"/>
      <c r="C6145" s="1321"/>
      <c r="D6145" s="1322"/>
      <c r="E6145" s="119" t="str">
        <f t="shared" ref="E6145:G6145" si="4525">E1794</f>
        <v>DOMICILIARIA 12</v>
      </c>
      <c r="F6145" s="637">
        <f t="shared" si="4525"/>
        <v>5.01</v>
      </c>
      <c r="G6145" s="128">
        <f t="shared" si="4525"/>
        <v>0.7</v>
      </c>
      <c r="H6145" s="750">
        <f t="shared" si="4522"/>
        <v>1.5649999999999999</v>
      </c>
      <c r="I6145" s="125">
        <v>1.3</v>
      </c>
      <c r="J6145" s="750">
        <f t="shared" si="4524"/>
        <v>7.134991499999999</v>
      </c>
    </row>
    <row r="6146" spans="1:10">
      <c r="A6146" s="1320"/>
      <c r="B6146" s="1321"/>
      <c r="C6146" s="1321"/>
      <c r="D6146" s="1322"/>
      <c r="E6146" s="119" t="str">
        <f t="shared" ref="E6146:G6146" si="4526">E1795</f>
        <v>DOMICILIARIA 13</v>
      </c>
      <c r="F6146" s="637">
        <f t="shared" si="4526"/>
        <v>5.41</v>
      </c>
      <c r="G6146" s="128">
        <f t="shared" si="4526"/>
        <v>0.7</v>
      </c>
      <c r="H6146" s="750">
        <f t="shared" si="4522"/>
        <v>1.5649999999999999</v>
      </c>
      <c r="I6146" s="125">
        <v>1.3</v>
      </c>
      <c r="J6146" s="750">
        <f t="shared" si="4524"/>
        <v>7.7046514999999998</v>
      </c>
    </row>
    <row r="6147" spans="1:10">
      <c r="A6147" s="1320"/>
      <c r="B6147" s="1321"/>
      <c r="C6147" s="1321"/>
      <c r="D6147" s="1322"/>
      <c r="E6147" s="119" t="str">
        <f t="shared" ref="E6147:G6147" si="4527">E1796</f>
        <v>DOMICILIARIA 14</v>
      </c>
      <c r="F6147" s="637">
        <f t="shared" si="4527"/>
        <v>4.96</v>
      </c>
      <c r="G6147" s="128">
        <f t="shared" si="4527"/>
        <v>0.7</v>
      </c>
      <c r="H6147" s="750">
        <f t="shared" si="4522"/>
        <v>1.5649999999999999</v>
      </c>
      <c r="I6147" s="125">
        <v>1.3</v>
      </c>
      <c r="J6147" s="750">
        <f t="shared" si="4524"/>
        <v>7.0637840000000001</v>
      </c>
    </row>
    <row r="6148" spans="1:10">
      <c r="A6148" s="1320"/>
      <c r="B6148" s="1321"/>
      <c r="C6148" s="1321"/>
      <c r="D6148" s="1322"/>
      <c r="E6148" s="119" t="str">
        <f t="shared" ref="E6148:G6148" si="4528">E1797</f>
        <v>P51 A P29</v>
      </c>
      <c r="F6148" s="637">
        <f t="shared" si="4528"/>
        <v>0</v>
      </c>
      <c r="G6148" s="128">
        <f t="shared" si="4528"/>
        <v>0</v>
      </c>
      <c r="H6148" s="750">
        <f t="shared" si="4522"/>
        <v>0</v>
      </c>
      <c r="I6148" s="125">
        <v>1.3</v>
      </c>
      <c r="J6148" s="750">
        <f t="shared" si="4524"/>
        <v>0</v>
      </c>
    </row>
    <row r="6149" spans="1:10">
      <c r="A6149" s="1320"/>
      <c r="B6149" s="1321"/>
      <c r="C6149" s="1321"/>
      <c r="D6149" s="1322"/>
      <c r="E6149" s="119" t="str">
        <f t="shared" ref="E6149:G6149" si="4529">E1798</f>
        <v>DOMICILIARIA 1</v>
      </c>
      <c r="F6149" s="637">
        <f t="shared" si="4529"/>
        <v>4.67</v>
      </c>
      <c r="G6149" s="128">
        <f t="shared" si="4529"/>
        <v>0.7</v>
      </c>
      <c r="H6149" s="750">
        <f t="shared" si="4522"/>
        <v>1.6523999999999999</v>
      </c>
      <c r="I6149" s="125">
        <v>1.3</v>
      </c>
      <c r="J6149" s="750">
        <f t="shared" si="4524"/>
        <v>7.0222042799999995</v>
      </c>
    </row>
    <row r="6150" spans="1:10">
      <c r="A6150" s="1320"/>
      <c r="B6150" s="1321"/>
      <c r="C6150" s="1321"/>
      <c r="D6150" s="1322"/>
      <c r="E6150" s="119" t="str">
        <f t="shared" ref="E6150:G6150" si="4530">E1799</f>
        <v>DOMICILIARIA 2</v>
      </c>
      <c r="F6150" s="637">
        <f t="shared" si="4530"/>
        <v>4.28</v>
      </c>
      <c r="G6150" s="128">
        <f t="shared" si="4530"/>
        <v>0.7</v>
      </c>
      <c r="H6150" s="750">
        <f t="shared" si="4522"/>
        <v>1.6523999999999999</v>
      </c>
      <c r="I6150" s="125">
        <v>1.3</v>
      </c>
      <c r="J6150" s="750">
        <f t="shared" si="4524"/>
        <v>6.4357675199999997</v>
      </c>
    </row>
    <row r="6151" spans="1:10">
      <c r="A6151" s="1320"/>
      <c r="B6151" s="1321"/>
      <c r="C6151" s="1321"/>
      <c r="D6151" s="1322"/>
      <c r="E6151" s="119" t="str">
        <f t="shared" ref="E6151:G6151" si="4531">E1800</f>
        <v>DOMICILIARIA 3</v>
      </c>
      <c r="F6151" s="637">
        <f t="shared" si="4531"/>
        <v>5.49</v>
      </c>
      <c r="G6151" s="128">
        <f t="shared" si="4531"/>
        <v>0.7</v>
      </c>
      <c r="H6151" s="750">
        <f t="shared" si="4522"/>
        <v>1.6523999999999999</v>
      </c>
      <c r="I6151" s="125">
        <v>1.3</v>
      </c>
      <c r="J6151" s="750">
        <f t="shared" si="4524"/>
        <v>8.2552251600000002</v>
      </c>
    </row>
    <row r="6152" spans="1:10">
      <c r="A6152" s="1320"/>
      <c r="B6152" s="1321"/>
      <c r="C6152" s="1321"/>
      <c r="D6152" s="1322"/>
      <c r="E6152" s="119" t="str">
        <f t="shared" ref="E6152:G6152" si="4532">E1801</f>
        <v>DOMICILIARIA 4</v>
      </c>
      <c r="F6152" s="637">
        <f t="shared" si="4532"/>
        <v>4.29</v>
      </c>
      <c r="G6152" s="128">
        <f t="shared" si="4532"/>
        <v>0.7</v>
      </c>
      <c r="H6152" s="750">
        <f t="shared" si="4522"/>
        <v>1.6523999999999999</v>
      </c>
      <c r="I6152" s="125">
        <v>1.3</v>
      </c>
      <c r="J6152" s="750">
        <f t="shared" si="4524"/>
        <v>6.4508043599999993</v>
      </c>
    </row>
    <row r="6153" spans="1:10">
      <c r="A6153" s="1320"/>
      <c r="B6153" s="1321"/>
      <c r="C6153" s="1321"/>
      <c r="D6153" s="1322"/>
      <c r="E6153" s="119" t="str">
        <f t="shared" ref="E6153:G6153" si="4533">E1802</f>
        <v>DOMICILIARIA 5</v>
      </c>
      <c r="F6153" s="637">
        <f t="shared" si="4533"/>
        <v>5.17</v>
      </c>
      <c r="G6153" s="128">
        <f t="shared" si="4533"/>
        <v>0.7</v>
      </c>
      <c r="H6153" s="750">
        <f t="shared" si="4522"/>
        <v>1.6523999999999999</v>
      </c>
      <c r="I6153" s="125">
        <v>1.3</v>
      </c>
      <c r="J6153" s="750">
        <f t="shared" si="4524"/>
        <v>7.7740462799999985</v>
      </c>
    </row>
    <row r="6154" spans="1:10">
      <c r="A6154" s="1320"/>
      <c r="B6154" s="1321"/>
      <c r="C6154" s="1321"/>
      <c r="D6154" s="1322"/>
      <c r="E6154" s="119" t="str">
        <f t="shared" ref="E6154:G6154" si="4534">E1803</f>
        <v>DOMICILIARIA 6</v>
      </c>
      <c r="F6154" s="637">
        <f t="shared" si="4534"/>
        <v>4.42</v>
      </c>
      <c r="G6154" s="128">
        <f t="shared" si="4534"/>
        <v>0.7</v>
      </c>
      <c r="H6154" s="750">
        <f t="shared" si="4522"/>
        <v>1.6523999999999999</v>
      </c>
      <c r="I6154" s="125">
        <v>1.3</v>
      </c>
      <c r="J6154" s="750">
        <f t="shared" si="4524"/>
        <v>6.6462832799999996</v>
      </c>
    </row>
    <row r="6155" spans="1:10">
      <c r="A6155" s="1320"/>
      <c r="B6155" s="1321"/>
      <c r="C6155" s="1321"/>
      <c r="D6155" s="1322"/>
      <c r="E6155" s="119" t="str">
        <f t="shared" ref="E6155:G6155" si="4535">E1804</f>
        <v>P29 A P20</v>
      </c>
      <c r="F6155" s="637">
        <f t="shared" si="4535"/>
        <v>0</v>
      </c>
      <c r="G6155" s="128">
        <f t="shared" si="4535"/>
        <v>0</v>
      </c>
      <c r="H6155" s="750">
        <f t="shared" si="4522"/>
        <v>0</v>
      </c>
      <c r="I6155" s="125">
        <v>1.3</v>
      </c>
      <c r="J6155" s="750">
        <f t="shared" si="4524"/>
        <v>0</v>
      </c>
    </row>
    <row r="6156" spans="1:10">
      <c r="A6156" s="1320"/>
      <c r="B6156" s="1321"/>
      <c r="C6156" s="1321"/>
      <c r="D6156" s="1322"/>
      <c r="E6156" s="119" t="str">
        <f t="shared" ref="E6156:G6156" si="4536">E1805</f>
        <v>DOMICILIARIA 1</v>
      </c>
      <c r="F6156" s="637">
        <f t="shared" si="4536"/>
        <v>6.4</v>
      </c>
      <c r="G6156" s="128">
        <f t="shared" si="4536"/>
        <v>0.7</v>
      </c>
      <c r="H6156" s="750">
        <f t="shared" si="4522"/>
        <v>1.6523999999999999</v>
      </c>
      <c r="I6156" s="125">
        <v>1.3</v>
      </c>
      <c r="J6156" s="750">
        <f t="shared" si="4524"/>
        <v>9.6235775999999991</v>
      </c>
    </row>
    <row r="6157" spans="1:10">
      <c r="A6157" s="1320"/>
      <c r="B6157" s="1321"/>
      <c r="C6157" s="1321"/>
      <c r="D6157" s="1322"/>
      <c r="E6157" s="119" t="str">
        <f t="shared" ref="E6157:G6157" si="4537">E1806</f>
        <v>DOMICILIARIA 2</v>
      </c>
      <c r="F6157" s="637">
        <f t="shared" si="4537"/>
        <v>6.11</v>
      </c>
      <c r="G6157" s="128">
        <f t="shared" si="4537"/>
        <v>0.7</v>
      </c>
      <c r="H6157" s="750">
        <f t="shared" si="4522"/>
        <v>1.6523999999999999</v>
      </c>
      <c r="I6157" s="125">
        <v>1.3</v>
      </c>
      <c r="J6157" s="750">
        <f t="shared" si="4524"/>
        <v>9.1875092399999989</v>
      </c>
    </row>
    <row r="6158" spans="1:10">
      <c r="A6158" s="1320"/>
      <c r="B6158" s="1321"/>
      <c r="C6158" s="1321"/>
      <c r="D6158" s="1322"/>
      <c r="E6158" s="119" t="str">
        <f t="shared" ref="E6158:G6158" si="4538">E1807</f>
        <v>DOMICILIARIA 3</v>
      </c>
      <c r="F6158" s="637">
        <f t="shared" si="4538"/>
        <v>6.19</v>
      </c>
      <c r="G6158" s="128">
        <f t="shared" si="4538"/>
        <v>0.7</v>
      </c>
      <c r="H6158" s="750">
        <f t="shared" si="4522"/>
        <v>1.6523999999999999</v>
      </c>
      <c r="I6158" s="125">
        <v>1.3</v>
      </c>
      <c r="J6158" s="750">
        <f t="shared" si="4524"/>
        <v>9.3078039600000011</v>
      </c>
    </row>
    <row r="6159" spans="1:10">
      <c r="A6159" s="1320"/>
      <c r="B6159" s="1321"/>
      <c r="C6159" s="1321"/>
      <c r="D6159" s="1322"/>
      <c r="E6159" s="119" t="str">
        <f t="shared" ref="E6159:G6159" si="4539">E1808</f>
        <v>DOMICILIARIA 4</v>
      </c>
      <c r="F6159" s="637">
        <f t="shared" si="4539"/>
        <v>5.63</v>
      </c>
      <c r="G6159" s="128">
        <f t="shared" si="4539"/>
        <v>0.7</v>
      </c>
      <c r="H6159" s="750">
        <f t="shared" si="4522"/>
        <v>1.6523999999999999</v>
      </c>
      <c r="I6159" s="125">
        <v>1.3</v>
      </c>
      <c r="J6159" s="750">
        <f t="shared" si="4524"/>
        <v>8.4657409199999982</v>
      </c>
    </row>
    <row r="6160" spans="1:10">
      <c r="A6160" s="1320"/>
      <c r="B6160" s="1321"/>
      <c r="C6160" s="1321"/>
      <c r="D6160" s="1322"/>
      <c r="E6160" s="119" t="str">
        <f t="shared" ref="E6160:G6160" si="4540">E1809</f>
        <v>P20 A P52</v>
      </c>
      <c r="F6160" s="637">
        <f t="shared" si="4540"/>
        <v>0</v>
      </c>
      <c r="G6160" s="128">
        <f t="shared" si="4540"/>
        <v>0</v>
      </c>
      <c r="H6160" s="750">
        <f t="shared" si="4522"/>
        <v>0</v>
      </c>
      <c r="I6160" s="125">
        <v>1.3</v>
      </c>
      <c r="J6160" s="750">
        <f t="shared" si="4524"/>
        <v>0</v>
      </c>
    </row>
    <row r="6161" spans="1:10">
      <c r="A6161" s="1320"/>
      <c r="B6161" s="1321"/>
      <c r="C6161" s="1321"/>
      <c r="D6161" s="1322"/>
      <c r="E6161" s="119" t="str">
        <f t="shared" ref="E6161:G6161" si="4541">E1810</f>
        <v>DOMICILIARIA 1</v>
      </c>
      <c r="F6161" s="637">
        <f t="shared" si="4541"/>
        <v>3.9</v>
      </c>
      <c r="G6161" s="128">
        <f t="shared" si="4541"/>
        <v>0.7</v>
      </c>
      <c r="H6161" s="750">
        <f t="shared" si="4522"/>
        <v>1.6523999999999999</v>
      </c>
      <c r="I6161" s="125">
        <v>1.3</v>
      </c>
      <c r="J6161" s="750">
        <f t="shared" si="4524"/>
        <v>5.8643675999999996</v>
      </c>
    </row>
    <row r="6162" spans="1:10">
      <c r="A6162" s="1320"/>
      <c r="B6162" s="1321"/>
      <c r="C6162" s="1321"/>
      <c r="D6162" s="1322"/>
      <c r="E6162" s="119" t="str">
        <f t="shared" ref="E6162:G6162" si="4542">E1811</f>
        <v>DOMICILIARIA 2</v>
      </c>
      <c r="F6162" s="637">
        <f t="shared" si="4542"/>
        <v>3.78</v>
      </c>
      <c r="G6162" s="128">
        <f t="shared" si="4542"/>
        <v>0.7</v>
      </c>
      <c r="H6162" s="750">
        <f t="shared" si="4522"/>
        <v>1.6523999999999999</v>
      </c>
      <c r="I6162" s="125">
        <v>1.3</v>
      </c>
      <c r="J6162" s="750">
        <f t="shared" si="4524"/>
        <v>5.6839255199999998</v>
      </c>
    </row>
    <row r="6163" spans="1:10">
      <c r="A6163" s="1320"/>
      <c r="B6163" s="1321"/>
      <c r="C6163" s="1321"/>
      <c r="D6163" s="1322"/>
      <c r="E6163" s="119" t="str">
        <f t="shared" ref="E6163:G6163" si="4543">E1812</f>
        <v>DOMICILIARIA 3</v>
      </c>
      <c r="F6163" s="637">
        <f t="shared" si="4543"/>
        <v>4.2300000000000004</v>
      </c>
      <c r="G6163" s="128">
        <f t="shared" si="4543"/>
        <v>0.7</v>
      </c>
      <c r="H6163" s="750">
        <f t="shared" si="4522"/>
        <v>1.6523999999999999</v>
      </c>
      <c r="I6163" s="125">
        <v>1.3</v>
      </c>
      <c r="J6163" s="750">
        <f t="shared" si="4524"/>
        <v>6.3605833199999999</v>
      </c>
    </row>
    <row r="6164" spans="1:10">
      <c r="A6164" s="1320"/>
      <c r="B6164" s="1321"/>
      <c r="C6164" s="1321"/>
      <c r="D6164" s="1322"/>
      <c r="E6164" s="119" t="str">
        <f t="shared" ref="E6164:G6164" si="4544">E1813</f>
        <v>DOMICILIARIA 4</v>
      </c>
      <c r="F6164" s="637">
        <f t="shared" si="4544"/>
        <v>4.05</v>
      </c>
      <c r="G6164" s="128">
        <f t="shared" si="4544"/>
        <v>0.7</v>
      </c>
      <c r="H6164" s="750">
        <f t="shared" si="4522"/>
        <v>1.6523999999999999</v>
      </c>
      <c r="I6164" s="125">
        <v>1.3</v>
      </c>
      <c r="J6164" s="750">
        <f t="shared" si="4524"/>
        <v>6.0899201999999981</v>
      </c>
    </row>
    <row r="6165" spans="1:10">
      <c r="A6165" s="1320"/>
      <c r="B6165" s="1321"/>
      <c r="C6165" s="1321"/>
      <c r="D6165" s="1322"/>
      <c r="E6165" s="119" t="str">
        <f t="shared" ref="E6165:G6165" si="4545">E1814</f>
        <v>DOMICILIARIA 5</v>
      </c>
      <c r="F6165" s="637">
        <f t="shared" si="4545"/>
        <v>15.63</v>
      </c>
      <c r="G6165" s="128">
        <f t="shared" si="4545"/>
        <v>0.7</v>
      </c>
      <c r="H6165" s="750">
        <f t="shared" si="4522"/>
        <v>1.6523999999999999</v>
      </c>
      <c r="I6165" s="125">
        <v>1.3</v>
      </c>
      <c r="J6165" s="750">
        <f t="shared" si="4524"/>
        <v>23.50258092</v>
      </c>
    </row>
    <row r="6166" spans="1:10">
      <c r="A6166" s="1320"/>
      <c r="B6166" s="1321"/>
      <c r="C6166" s="1321"/>
      <c r="D6166" s="1322"/>
      <c r="E6166" s="119" t="str">
        <f t="shared" ref="E6166:G6166" si="4546">E1815</f>
        <v>DOMICILIARIA 6</v>
      </c>
      <c r="F6166" s="637">
        <f t="shared" si="4546"/>
        <v>5.92</v>
      </c>
      <c r="G6166" s="128">
        <f t="shared" si="4546"/>
        <v>0.7</v>
      </c>
      <c r="H6166" s="750">
        <f t="shared" si="4522"/>
        <v>1.6523999999999999</v>
      </c>
      <c r="I6166" s="125">
        <v>1.3</v>
      </c>
      <c r="J6166" s="750">
        <f t="shared" si="4524"/>
        <v>8.9018092800000002</v>
      </c>
    </row>
    <row r="6167" spans="1:10">
      <c r="A6167" s="1320"/>
      <c r="B6167" s="1321"/>
      <c r="C6167" s="1321"/>
      <c r="D6167" s="1322"/>
      <c r="E6167" s="119" t="str">
        <f t="shared" ref="E6167:G6167" si="4547">E1816</f>
        <v>DOMICILIARIA 7</v>
      </c>
      <c r="F6167" s="637">
        <f t="shared" si="4547"/>
        <v>6.31</v>
      </c>
      <c r="G6167" s="128">
        <f t="shared" si="4547"/>
        <v>0.7</v>
      </c>
      <c r="H6167" s="750">
        <f t="shared" si="4522"/>
        <v>1.6523999999999999</v>
      </c>
      <c r="I6167" s="125">
        <v>1.3</v>
      </c>
      <c r="J6167" s="750">
        <f t="shared" si="4524"/>
        <v>9.4882460399999982</v>
      </c>
    </row>
    <row r="6168" spans="1:10">
      <c r="A6168" s="1320"/>
      <c r="B6168" s="1321"/>
      <c r="C6168" s="1321"/>
      <c r="D6168" s="1322"/>
      <c r="E6168" s="119" t="str">
        <f t="shared" ref="E6168:G6168" si="4548">E1817</f>
        <v>DOMICILIARIA 8</v>
      </c>
      <c r="F6168" s="637">
        <f t="shared" si="4548"/>
        <v>5.73</v>
      </c>
      <c r="G6168" s="128">
        <f t="shared" si="4548"/>
        <v>0.7</v>
      </c>
      <c r="H6168" s="750">
        <f t="shared" si="4522"/>
        <v>1.6523999999999999</v>
      </c>
      <c r="I6168" s="125">
        <v>1.3</v>
      </c>
      <c r="J6168" s="750">
        <f t="shared" si="4524"/>
        <v>8.6161093199999996</v>
      </c>
    </row>
    <row r="6169" spans="1:10">
      <c r="A6169" s="1320"/>
      <c r="B6169" s="1321"/>
      <c r="C6169" s="1321"/>
      <c r="D6169" s="1322"/>
      <c r="E6169" s="119" t="str">
        <f t="shared" ref="E6169:G6169" si="4549">E1818</f>
        <v>DOMICILIARIA 9</v>
      </c>
      <c r="F6169" s="637">
        <f t="shared" si="4549"/>
        <v>5.09</v>
      </c>
      <c r="G6169" s="128">
        <f t="shared" si="4549"/>
        <v>0.7</v>
      </c>
      <c r="H6169" s="750">
        <f t="shared" si="4522"/>
        <v>1.6523999999999999</v>
      </c>
      <c r="I6169" s="125">
        <v>1.3</v>
      </c>
      <c r="J6169" s="750">
        <f t="shared" si="4524"/>
        <v>7.653751559999999</v>
      </c>
    </row>
    <row r="6170" spans="1:10">
      <c r="A6170" s="1320"/>
      <c r="B6170" s="1321"/>
      <c r="C6170" s="1321"/>
      <c r="D6170" s="1322"/>
      <c r="E6170" s="119" t="str">
        <f t="shared" ref="E6170:G6170" si="4550">E1819</f>
        <v>P52 A P13</v>
      </c>
      <c r="F6170" s="637">
        <f t="shared" si="4550"/>
        <v>0</v>
      </c>
      <c r="G6170" s="128">
        <f t="shared" si="4550"/>
        <v>0</v>
      </c>
      <c r="H6170" s="750">
        <f t="shared" si="4522"/>
        <v>0</v>
      </c>
      <c r="I6170" s="125">
        <v>1.3</v>
      </c>
      <c r="J6170" s="750">
        <f t="shared" si="4524"/>
        <v>0</v>
      </c>
    </row>
    <row r="6171" spans="1:10">
      <c r="A6171" s="1320"/>
      <c r="B6171" s="1321"/>
      <c r="C6171" s="1321"/>
      <c r="D6171" s="1322"/>
      <c r="E6171" s="119" t="str">
        <f t="shared" ref="E6171:G6171" si="4551">E1820</f>
        <v>DOMICILIARIA 1</v>
      </c>
      <c r="F6171" s="637">
        <f t="shared" si="4551"/>
        <v>10</v>
      </c>
      <c r="G6171" s="128">
        <f t="shared" si="4551"/>
        <v>0.6</v>
      </c>
      <c r="H6171" s="750">
        <f t="shared" si="4522"/>
        <v>1.5475000000000003</v>
      </c>
      <c r="I6171" s="125">
        <v>1.3</v>
      </c>
      <c r="J6171" s="750">
        <f t="shared" si="4524"/>
        <v>12.070500000000003</v>
      </c>
    </row>
    <row r="6172" spans="1:10">
      <c r="A6172" s="1320"/>
      <c r="B6172" s="1321"/>
      <c r="C6172" s="1321"/>
      <c r="D6172" s="1322"/>
      <c r="E6172" s="119" t="str">
        <f t="shared" ref="E6172:G6172" si="4552">E1821</f>
        <v>DOMICILIARIA 2</v>
      </c>
      <c r="F6172" s="637">
        <f t="shared" si="4552"/>
        <v>5.12</v>
      </c>
      <c r="G6172" s="128">
        <f t="shared" si="4552"/>
        <v>0.6</v>
      </c>
      <c r="H6172" s="750">
        <f t="shared" si="4522"/>
        <v>1.5475000000000003</v>
      </c>
      <c r="I6172" s="125">
        <v>1.3</v>
      </c>
      <c r="J6172" s="750">
        <f t="shared" si="4524"/>
        <v>6.1800960000000016</v>
      </c>
    </row>
    <row r="6173" spans="1:10">
      <c r="A6173" s="1320"/>
      <c r="B6173" s="1321"/>
      <c r="C6173" s="1321"/>
      <c r="D6173" s="1322"/>
      <c r="E6173" s="119" t="str">
        <f t="shared" ref="E6173:G6173" si="4553">E1822</f>
        <v>DOMICILIARIA 3</v>
      </c>
      <c r="F6173" s="637">
        <f t="shared" si="4553"/>
        <v>5.77</v>
      </c>
      <c r="G6173" s="128">
        <f t="shared" si="4553"/>
        <v>0.6</v>
      </c>
      <c r="H6173" s="750">
        <f t="shared" si="4522"/>
        <v>1.5475000000000003</v>
      </c>
      <c r="I6173" s="125">
        <v>1.3</v>
      </c>
      <c r="J6173" s="750">
        <f t="shared" si="4524"/>
        <v>6.9646785000000015</v>
      </c>
    </row>
    <row r="6174" spans="1:10">
      <c r="A6174" s="1320"/>
      <c r="B6174" s="1321"/>
      <c r="C6174" s="1321"/>
      <c r="D6174" s="1322"/>
      <c r="E6174" s="119" t="str">
        <f t="shared" ref="E6174:G6174" si="4554">E1823</f>
        <v>P13 A P53</v>
      </c>
      <c r="F6174" s="637">
        <f t="shared" si="4554"/>
        <v>0</v>
      </c>
      <c r="G6174" s="128">
        <f t="shared" si="4554"/>
        <v>0</v>
      </c>
      <c r="H6174" s="750">
        <f t="shared" si="4522"/>
        <v>0</v>
      </c>
      <c r="I6174" s="125">
        <v>1.3</v>
      </c>
      <c r="J6174" s="750">
        <f t="shared" si="4524"/>
        <v>0</v>
      </c>
    </row>
    <row r="6175" spans="1:10">
      <c r="A6175" s="1320"/>
      <c r="B6175" s="1321"/>
      <c r="C6175" s="1321"/>
      <c r="D6175" s="1322"/>
      <c r="E6175" s="119" t="str">
        <f t="shared" ref="E6175:G6175" si="4555">E1824</f>
        <v>DOMICILIARIA 1</v>
      </c>
      <c r="F6175" s="637">
        <f t="shared" si="4555"/>
        <v>4.87</v>
      </c>
      <c r="G6175" s="128">
        <f t="shared" si="4555"/>
        <v>0.7</v>
      </c>
      <c r="H6175" s="750">
        <f t="shared" si="4522"/>
        <v>1.5750000000000002</v>
      </c>
      <c r="I6175" s="125">
        <v>1.3</v>
      </c>
      <c r="J6175" s="750">
        <f t="shared" si="4524"/>
        <v>6.9799275000000005</v>
      </c>
    </row>
    <row r="6176" spans="1:10">
      <c r="A6176" s="1320"/>
      <c r="B6176" s="1321"/>
      <c r="C6176" s="1321"/>
      <c r="D6176" s="1322"/>
      <c r="E6176" s="119" t="str">
        <f t="shared" ref="E6176:G6176" si="4556">E1825</f>
        <v>DOMICILIARIA 2</v>
      </c>
      <c r="F6176" s="637">
        <f t="shared" si="4556"/>
        <v>6.32</v>
      </c>
      <c r="G6176" s="128">
        <f t="shared" si="4556"/>
        <v>0.7</v>
      </c>
      <c r="H6176" s="750">
        <f t="shared" si="4522"/>
        <v>1.5750000000000002</v>
      </c>
      <c r="I6176" s="125">
        <v>1.3</v>
      </c>
      <c r="J6176" s="750">
        <f t="shared" si="4524"/>
        <v>9.0581399999999999</v>
      </c>
    </row>
    <row r="6177" spans="1:10">
      <c r="A6177" s="1320"/>
      <c r="B6177" s="1321"/>
      <c r="C6177" s="1321"/>
      <c r="D6177" s="1322"/>
      <c r="E6177" s="119" t="str">
        <f t="shared" ref="E6177:G6177" si="4557">E1826</f>
        <v>DOMICILIARIA 3</v>
      </c>
      <c r="F6177" s="637">
        <f t="shared" si="4557"/>
        <v>5.18</v>
      </c>
      <c r="G6177" s="128">
        <f t="shared" si="4557"/>
        <v>0.7</v>
      </c>
      <c r="H6177" s="750">
        <f t="shared" si="4522"/>
        <v>1.5750000000000002</v>
      </c>
      <c r="I6177" s="125">
        <v>1.3</v>
      </c>
      <c r="J6177" s="750">
        <f t="shared" si="4524"/>
        <v>7.4242349999999995</v>
      </c>
    </row>
    <row r="6178" spans="1:10">
      <c r="A6178" s="1320"/>
      <c r="B6178" s="1321"/>
      <c r="C6178" s="1321"/>
      <c r="D6178" s="1322"/>
      <c r="E6178" s="119" t="str">
        <f t="shared" ref="E6178:G6178" si="4558">E1827</f>
        <v>DOMICILIARIA 4</v>
      </c>
      <c r="F6178" s="637">
        <f t="shared" si="4558"/>
        <v>6.43</v>
      </c>
      <c r="G6178" s="128">
        <f t="shared" si="4558"/>
        <v>0.7</v>
      </c>
      <c r="H6178" s="750">
        <f t="shared" si="4522"/>
        <v>1.5750000000000002</v>
      </c>
      <c r="I6178" s="125">
        <v>1.3</v>
      </c>
      <c r="J6178" s="750">
        <f t="shared" si="4524"/>
        <v>9.2157975000000008</v>
      </c>
    </row>
    <row r="6179" spans="1:10">
      <c r="A6179" s="1320"/>
      <c r="B6179" s="1321"/>
      <c r="C6179" s="1321"/>
      <c r="D6179" s="1322"/>
      <c r="E6179" s="119" t="str">
        <f t="shared" ref="E6179:G6179" si="4559">E1828</f>
        <v>DOMICILIARIA 5</v>
      </c>
      <c r="F6179" s="637">
        <f t="shared" si="4559"/>
        <v>6.4</v>
      </c>
      <c r="G6179" s="128">
        <f t="shared" si="4559"/>
        <v>0.7</v>
      </c>
      <c r="H6179" s="750">
        <f t="shared" si="4522"/>
        <v>1.5750000000000002</v>
      </c>
      <c r="I6179" s="125">
        <v>1.3</v>
      </c>
      <c r="J6179" s="750">
        <f t="shared" si="4524"/>
        <v>9.1728000000000005</v>
      </c>
    </row>
    <row r="6180" spans="1:10">
      <c r="A6180" s="1320"/>
      <c r="B6180" s="1321"/>
      <c r="C6180" s="1321"/>
      <c r="D6180" s="1322"/>
      <c r="E6180" s="119" t="str">
        <f t="shared" ref="E6180:G6180" si="4560">E1829</f>
        <v>DOMICILIARIA 6</v>
      </c>
      <c r="F6180" s="637">
        <f t="shared" si="4560"/>
        <v>5.2</v>
      </c>
      <c r="G6180" s="128">
        <f t="shared" si="4560"/>
        <v>0.7</v>
      </c>
      <c r="H6180" s="750">
        <f t="shared" si="4522"/>
        <v>1.5750000000000002</v>
      </c>
      <c r="I6180" s="125">
        <v>1.3</v>
      </c>
      <c r="J6180" s="750">
        <f t="shared" si="4524"/>
        <v>7.4529000000000005</v>
      </c>
    </row>
    <row r="6181" spans="1:10">
      <c r="A6181" s="1320"/>
      <c r="B6181" s="1321"/>
      <c r="C6181" s="1321"/>
      <c r="D6181" s="1322"/>
      <c r="E6181" s="119" t="str">
        <f t="shared" ref="E6181:G6181" si="4561">E1830</f>
        <v>DOMICILIARIA 7</v>
      </c>
      <c r="F6181" s="637">
        <f t="shared" si="4561"/>
        <v>6.24</v>
      </c>
      <c r="G6181" s="128">
        <f t="shared" si="4561"/>
        <v>0.7</v>
      </c>
      <c r="H6181" s="750">
        <f t="shared" si="4522"/>
        <v>1.5750000000000002</v>
      </c>
      <c r="I6181" s="125">
        <v>1.3</v>
      </c>
      <c r="J6181" s="750">
        <f t="shared" si="4524"/>
        <v>8.943480000000001</v>
      </c>
    </row>
    <row r="6182" spans="1:10">
      <c r="A6182" s="1320"/>
      <c r="B6182" s="1321"/>
      <c r="C6182" s="1321"/>
      <c r="D6182" s="1322"/>
      <c r="E6182" s="119" t="str">
        <f t="shared" ref="E6182:G6182" si="4562">E1831</f>
        <v>DOMICILIARIA 8</v>
      </c>
      <c r="F6182" s="637">
        <f t="shared" si="4562"/>
        <v>4.83</v>
      </c>
      <c r="G6182" s="128">
        <f t="shared" si="4562"/>
        <v>0.7</v>
      </c>
      <c r="H6182" s="750">
        <f t="shared" si="4522"/>
        <v>1.5750000000000002</v>
      </c>
      <c r="I6182" s="125">
        <v>1.3</v>
      </c>
      <c r="J6182" s="750">
        <f t="shared" si="4524"/>
        <v>6.9225975000000002</v>
      </c>
    </row>
    <row r="6183" spans="1:10">
      <c r="A6183" s="1320"/>
      <c r="B6183" s="1321"/>
      <c r="C6183" s="1321"/>
      <c r="D6183" s="1322"/>
      <c r="E6183" s="119" t="str">
        <f t="shared" ref="E6183:G6183" si="4563">E1832</f>
        <v>DOMICILIARIA 9</v>
      </c>
      <c r="F6183" s="637">
        <f t="shared" si="4563"/>
        <v>5.32</v>
      </c>
      <c r="G6183" s="128">
        <f t="shared" si="4563"/>
        <v>0.7</v>
      </c>
      <c r="H6183" s="750">
        <f t="shared" si="4522"/>
        <v>1.5750000000000002</v>
      </c>
      <c r="I6183" s="125">
        <v>1.3</v>
      </c>
      <c r="J6183" s="750">
        <f t="shared" si="4524"/>
        <v>7.6248900000000006</v>
      </c>
    </row>
    <row r="6184" spans="1:10">
      <c r="A6184" s="1320"/>
      <c r="B6184" s="1321"/>
      <c r="C6184" s="1321"/>
      <c r="D6184" s="1322"/>
      <c r="E6184" s="119" t="str">
        <f t="shared" ref="E6184:G6184" si="4564">E1833</f>
        <v>P47 A P40</v>
      </c>
      <c r="F6184" s="637">
        <f t="shared" si="4564"/>
        <v>0</v>
      </c>
      <c r="G6184" s="128">
        <f t="shared" si="4564"/>
        <v>0</v>
      </c>
      <c r="H6184" s="750">
        <f t="shared" si="4522"/>
        <v>0</v>
      </c>
      <c r="I6184" s="125">
        <v>1.3</v>
      </c>
      <c r="J6184" s="750">
        <f t="shared" si="4524"/>
        <v>0</v>
      </c>
    </row>
    <row r="6185" spans="1:10">
      <c r="A6185" s="1320"/>
      <c r="B6185" s="1321"/>
      <c r="C6185" s="1321"/>
      <c r="D6185" s="1322"/>
      <c r="E6185" s="119" t="str">
        <f t="shared" ref="E6185:G6185" si="4565">E1834</f>
        <v>DOMICILIARIA 1</v>
      </c>
      <c r="F6185" s="637">
        <f t="shared" si="4565"/>
        <v>7.57</v>
      </c>
      <c r="G6185" s="128">
        <f t="shared" si="4565"/>
        <v>0.7</v>
      </c>
      <c r="H6185" s="750">
        <f t="shared" si="4522"/>
        <v>1.6523999999999999</v>
      </c>
      <c r="I6185" s="125">
        <v>1.3</v>
      </c>
      <c r="J6185" s="750">
        <f t="shared" si="4524"/>
        <v>11.382887879999998</v>
      </c>
    </row>
    <row r="6186" spans="1:10">
      <c r="A6186" s="1320"/>
      <c r="B6186" s="1321"/>
      <c r="C6186" s="1321"/>
      <c r="D6186" s="1322"/>
      <c r="E6186" s="119" t="str">
        <f t="shared" ref="E6186:G6186" si="4566">E1835</f>
        <v>DOMICILIARIA 2</v>
      </c>
      <c r="F6186" s="637">
        <f t="shared" si="4566"/>
        <v>6.68</v>
      </c>
      <c r="G6186" s="128">
        <f t="shared" si="4566"/>
        <v>0.7</v>
      </c>
      <c r="H6186" s="750">
        <f t="shared" si="4522"/>
        <v>1.6523999999999999</v>
      </c>
      <c r="I6186" s="125">
        <v>1.3</v>
      </c>
      <c r="J6186" s="750">
        <f t="shared" si="4524"/>
        <v>10.044609119999999</v>
      </c>
    </row>
    <row r="6187" spans="1:10">
      <c r="A6187" s="1320"/>
      <c r="B6187" s="1321"/>
      <c r="C6187" s="1321"/>
      <c r="D6187" s="1322"/>
      <c r="E6187" s="119" t="str">
        <f t="shared" ref="E6187:G6187" si="4567">E1836</f>
        <v>DOMICILIARIA 3</v>
      </c>
      <c r="F6187" s="637">
        <f t="shared" si="4567"/>
        <v>7.3</v>
      </c>
      <c r="G6187" s="128">
        <f t="shared" si="4567"/>
        <v>0.7</v>
      </c>
      <c r="H6187" s="750">
        <f t="shared" si="4522"/>
        <v>1.6523999999999999</v>
      </c>
      <c r="I6187" s="125">
        <v>1.3</v>
      </c>
      <c r="J6187" s="750">
        <f t="shared" si="4524"/>
        <v>10.976893199999997</v>
      </c>
    </row>
    <row r="6188" spans="1:10">
      <c r="A6188" s="1320"/>
      <c r="B6188" s="1321"/>
      <c r="C6188" s="1321"/>
      <c r="D6188" s="1322"/>
      <c r="E6188" s="119" t="str">
        <f t="shared" ref="E6188:G6188" si="4568">E1837</f>
        <v>DOMICILIARIA 4</v>
      </c>
      <c r="F6188" s="637">
        <f t="shared" si="4568"/>
        <v>7.73</v>
      </c>
      <c r="G6188" s="128">
        <f t="shared" si="4568"/>
        <v>0.7</v>
      </c>
      <c r="H6188" s="750">
        <f t="shared" si="4522"/>
        <v>1.6523999999999999</v>
      </c>
      <c r="I6188" s="125">
        <v>1.3</v>
      </c>
      <c r="J6188" s="750">
        <f t="shared" si="4524"/>
        <v>11.623477319999997</v>
      </c>
    </row>
    <row r="6189" spans="1:10">
      <c r="A6189" s="1320"/>
      <c r="B6189" s="1321"/>
      <c r="C6189" s="1321"/>
      <c r="D6189" s="1322"/>
      <c r="E6189" s="119" t="str">
        <f t="shared" ref="E6189:G6189" si="4569">E1838</f>
        <v>DOMICILIARIA 5</v>
      </c>
      <c r="F6189" s="637">
        <f t="shared" si="4569"/>
        <v>6.64</v>
      </c>
      <c r="G6189" s="128">
        <f t="shared" si="4569"/>
        <v>0.7</v>
      </c>
      <c r="H6189" s="750">
        <f t="shared" si="4522"/>
        <v>1.6523999999999999</v>
      </c>
      <c r="I6189" s="125">
        <v>1.3</v>
      </c>
      <c r="J6189" s="750">
        <f t="shared" si="4524"/>
        <v>9.9844617599999985</v>
      </c>
    </row>
    <row r="6190" spans="1:10">
      <c r="A6190" s="1320"/>
      <c r="B6190" s="1321"/>
      <c r="C6190" s="1321"/>
      <c r="D6190" s="1322"/>
      <c r="E6190" s="119" t="str">
        <f t="shared" ref="E6190:G6190" si="4570">E1839</f>
        <v>DOMICILIARIA 6</v>
      </c>
      <c r="F6190" s="637">
        <f t="shared" si="4570"/>
        <v>7.41</v>
      </c>
      <c r="G6190" s="128">
        <f t="shared" si="4570"/>
        <v>0.7</v>
      </c>
      <c r="H6190" s="750">
        <f t="shared" si="4522"/>
        <v>1.6523999999999999</v>
      </c>
      <c r="I6190" s="125">
        <v>1.3</v>
      </c>
      <c r="J6190" s="750">
        <f t="shared" si="4524"/>
        <v>11.142298439999998</v>
      </c>
    </row>
    <row r="6191" spans="1:10">
      <c r="A6191" s="1320"/>
      <c r="B6191" s="1321"/>
      <c r="C6191" s="1321"/>
      <c r="D6191" s="1322"/>
      <c r="E6191" s="119" t="str">
        <f t="shared" ref="E6191:G6191" si="4571">E1840</f>
        <v>DOMICILIARIA 7</v>
      </c>
      <c r="F6191" s="637">
        <f t="shared" si="4571"/>
        <v>6.26</v>
      </c>
      <c r="G6191" s="128">
        <f t="shared" si="4571"/>
        <v>0.7</v>
      </c>
      <c r="H6191" s="750">
        <f t="shared" si="4522"/>
        <v>1.6523999999999999</v>
      </c>
      <c r="I6191" s="125">
        <v>1.3</v>
      </c>
      <c r="J6191" s="750">
        <f t="shared" si="4524"/>
        <v>9.4130618399999992</v>
      </c>
    </row>
    <row r="6192" spans="1:10">
      <c r="A6192" s="1320"/>
      <c r="B6192" s="1321"/>
      <c r="C6192" s="1321"/>
      <c r="D6192" s="1322"/>
      <c r="E6192" s="119" t="str">
        <f t="shared" ref="E6192:G6192" si="4572">E1841</f>
        <v>DOMICILIARIA 8</v>
      </c>
      <c r="F6192" s="637">
        <f t="shared" si="4572"/>
        <v>7.51</v>
      </c>
      <c r="G6192" s="128">
        <f t="shared" si="4572"/>
        <v>0.7</v>
      </c>
      <c r="H6192" s="750">
        <f t="shared" si="4522"/>
        <v>1.6523999999999999</v>
      </c>
      <c r="I6192" s="125">
        <v>1.3</v>
      </c>
      <c r="J6192" s="750">
        <f t="shared" si="4524"/>
        <v>11.292666839999999</v>
      </c>
    </row>
    <row r="6193" spans="1:10">
      <c r="A6193" s="1320"/>
      <c r="B6193" s="1321"/>
      <c r="C6193" s="1321"/>
      <c r="D6193" s="1322"/>
      <c r="E6193" s="119" t="str">
        <f t="shared" ref="E6193:G6193" si="4573">E1842</f>
        <v>DOMICILIARIA 9</v>
      </c>
      <c r="F6193" s="637">
        <f t="shared" si="4573"/>
        <v>5.0199999999999996</v>
      </c>
      <c r="G6193" s="128">
        <f t="shared" si="4573"/>
        <v>0.7</v>
      </c>
      <c r="H6193" s="750">
        <f t="shared" si="4522"/>
        <v>1.6523999999999999</v>
      </c>
      <c r="I6193" s="125">
        <v>1.3</v>
      </c>
      <c r="J6193" s="750">
        <f t="shared" si="4524"/>
        <v>7.5484936799999973</v>
      </c>
    </row>
    <row r="6194" spans="1:10">
      <c r="A6194" s="1320"/>
      <c r="B6194" s="1321"/>
      <c r="C6194" s="1321"/>
      <c r="D6194" s="1322"/>
      <c r="E6194" s="119" t="str">
        <f t="shared" ref="E6194:G6194" si="4574">E1843</f>
        <v>DOMICILIARIA 10</v>
      </c>
      <c r="F6194" s="637">
        <f t="shared" si="4574"/>
        <v>4.9000000000000004</v>
      </c>
      <c r="G6194" s="128">
        <f t="shared" si="4574"/>
        <v>0.7</v>
      </c>
      <c r="H6194" s="750">
        <f t="shared" si="4522"/>
        <v>1.6523999999999999</v>
      </c>
      <c r="I6194" s="125">
        <v>1.3</v>
      </c>
      <c r="J6194" s="750">
        <f t="shared" si="4524"/>
        <v>7.3680516000000003</v>
      </c>
    </row>
    <row r="6195" spans="1:10">
      <c r="A6195" s="1320"/>
      <c r="B6195" s="1321"/>
      <c r="C6195" s="1321"/>
      <c r="D6195" s="1322"/>
      <c r="E6195" s="119" t="str">
        <f t="shared" ref="E6195:G6195" si="4575">E1844</f>
        <v>DOMICILIARIA 11</v>
      </c>
      <c r="F6195" s="637">
        <f t="shared" si="4575"/>
        <v>7.06</v>
      </c>
      <c r="G6195" s="128">
        <f t="shared" si="4575"/>
        <v>0.7</v>
      </c>
      <c r="H6195" s="750">
        <f t="shared" si="4522"/>
        <v>1.6523999999999999</v>
      </c>
      <c r="I6195" s="125">
        <v>1.3</v>
      </c>
      <c r="J6195" s="750">
        <f t="shared" si="4524"/>
        <v>10.616009039999998</v>
      </c>
    </row>
    <row r="6196" spans="1:10">
      <c r="A6196" s="1320"/>
      <c r="B6196" s="1321"/>
      <c r="C6196" s="1321"/>
      <c r="D6196" s="1322"/>
      <c r="E6196" s="119" t="str">
        <f t="shared" ref="E6196:G6196" si="4576">E1845</f>
        <v>DOMICILIARIA 12</v>
      </c>
      <c r="F6196" s="637">
        <f t="shared" si="4576"/>
        <v>7.22</v>
      </c>
      <c r="G6196" s="128">
        <f t="shared" si="4576"/>
        <v>0.7</v>
      </c>
      <c r="H6196" s="750">
        <f t="shared" si="4522"/>
        <v>1.6523999999999999</v>
      </c>
      <c r="I6196" s="125">
        <v>1.3</v>
      </c>
      <c r="J6196" s="750">
        <f t="shared" si="4524"/>
        <v>10.856598479999999</v>
      </c>
    </row>
    <row r="6197" spans="1:10">
      <c r="A6197" s="1320"/>
      <c r="B6197" s="1321"/>
      <c r="C6197" s="1321"/>
      <c r="D6197" s="1322"/>
      <c r="E6197" s="119" t="str">
        <f t="shared" ref="E6197:G6197" si="4577">E1846</f>
        <v>DOMICILIARIA 13</v>
      </c>
      <c r="F6197" s="637">
        <f t="shared" si="4577"/>
        <v>4.0599999999999996</v>
      </c>
      <c r="G6197" s="128">
        <f t="shared" si="4577"/>
        <v>0.7</v>
      </c>
      <c r="H6197" s="750">
        <f t="shared" si="4522"/>
        <v>1.6523999999999999</v>
      </c>
      <c r="I6197" s="125">
        <v>1.3</v>
      </c>
      <c r="J6197" s="750">
        <f t="shared" si="4524"/>
        <v>6.1049570399999995</v>
      </c>
    </row>
    <row r="6198" spans="1:10">
      <c r="A6198" s="1320"/>
      <c r="B6198" s="1321"/>
      <c r="C6198" s="1321"/>
      <c r="D6198" s="1322"/>
      <c r="E6198" s="119" t="str">
        <f t="shared" ref="E6198:G6198" si="4578">E1847</f>
        <v>DOMICILIARIA 14</v>
      </c>
      <c r="F6198" s="637">
        <f t="shared" si="4578"/>
        <v>7.22</v>
      </c>
      <c r="G6198" s="128">
        <f t="shared" si="4578"/>
        <v>0.7</v>
      </c>
      <c r="H6198" s="750">
        <f t="shared" si="4522"/>
        <v>1.6523999999999999</v>
      </c>
      <c r="I6198" s="125">
        <v>1.3</v>
      </c>
      <c r="J6198" s="750">
        <f t="shared" si="4524"/>
        <v>10.856598479999999</v>
      </c>
    </row>
    <row r="6199" spans="1:10">
      <c r="A6199" s="1320"/>
      <c r="B6199" s="1321"/>
      <c r="C6199" s="1321"/>
      <c r="D6199" s="1322"/>
      <c r="E6199" s="119" t="str">
        <f t="shared" ref="E6199:G6199" si="4579">E1848</f>
        <v>P40 A P30</v>
      </c>
      <c r="F6199" s="637">
        <f t="shared" si="4579"/>
        <v>0</v>
      </c>
      <c r="G6199" s="128">
        <f t="shared" si="4579"/>
        <v>0</v>
      </c>
      <c r="H6199" s="750">
        <f t="shared" si="4522"/>
        <v>0</v>
      </c>
      <c r="I6199" s="125">
        <v>1.3</v>
      </c>
      <c r="J6199" s="750">
        <f t="shared" si="4524"/>
        <v>0</v>
      </c>
    </row>
    <row r="6200" spans="1:10">
      <c r="A6200" s="1320"/>
      <c r="B6200" s="1321"/>
      <c r="C6200" s="1321"/>
      <c r="D6200" s="1322"/>
      <c r="E6200" s="119" t="str">
        <f t="shared" ref="E6200:G6200" si="4580">E1849</f>
        <v>DOMICILIARIA 1</v>
      </c>
      <c r="F6200" s="637">
        <f t="shared" si="4580"/>
        <v>4.63</v>
      </c>
      <c r="G6200" s="128">
        <f t="shared" si="4580"/>
        <v>0.7</v>
      </c>
      <c r="H6200" s="750">
        <f t="shared" si="4522"/>
        <v>1.6523999999999999</v>
      </c>
      <c r="I6200" s="125">
        <v>1.3</v>
      </c>
      <c r="J6200" s="750">
        <f t="shared" si="4524"/>
        <v>6.9620569199999993</v>
      </c>
    </row>
    <row r="6201" spans="1:10">
      <c r="A6201" s="1320"/>
      <c r="B6201" s="1321"/>
      <c r="C6201" s="1321"/>
      <c r="D6201" s="1322"/>
      <c r="E6201" s="119" t="str">
        <f t="shared" ref="E6201:G6201" si="4581">E1850</f>
        <v>DOMICILIARIA 2</v>
      </c>
      <c r="F6201" s="637">
        <f t="shared" si="4581"/>
        <v>4.3600000000000003</v>
      </c>
      <c r="G6201" s="128">
        <f t="shared" si="4581"/>
        <v>0.7</v>
      </c>
      <c r="H6201" s="750">
        <f t="shared" si="4522"/>
        <v>1.6523999999999999</v>
      </c>
      <c r="I6201" s="125">
        <v>1.3</v>
      </c>
      <c r="J6201" s="750">
        <f t="shared" si="4524"/>
        <v>6.5560622399999993</v>
      </c>
    </row>
    <row r="6202" spans="1:10">
      <c r="A6202" s="1320"/>
      <c r="B6202" s="1321"/>
      <c r="C6202" s="1321"/>
      <c r="D6202" s="1322"/>
      <c r="E6202" s="119" t="str">
        <f t="shared" ref="E6202:G6202" si="4582">E1851</f>
        <v>DOMICILIARIA 3</v>
      </c>
      <c r="F6202" s="637">
        <f t="shared" si="4582"/>
        <v>5.42</v>
      </c>
      <c r="G6202" s="128">
        <f t="shared" si="4582"/>
        <v>0.7</v>
      </c>
      <c r="H6202" s="750">
        <f t="shared" si="4522"/>
        <v>1.6523999999999999</v>
      </c>
      <c r="I6202" s="125">
        <v>1.3</v>
      </c>
      <c r="J6202" s="750">
        <f t="shared" si="4524"/>
        <v>8.1499672799999985</v>
      </c>
    </row>
    <row r="6203" spans="1:10">
      <c r="A6203" s="1320"/>
      <c r="B6203" s="1321"/>
      <c r="C6203" s="1321"/>
      <c r="D6203" s="1322"/>
      <c r="E6203" s="119" t="str">
        <f t="shared" ref="E6203:G6203" si="4583">E1852</f>
        <v>DOMICILIARIA 4</v>
      </c>
      <c r="F6203" s="637">
        <f t="shared" si="4583"/>
        <v>6.13</v>
      </c>
      <c r="G6203" s="128">
        <f t="shared" si="4583"/>
        <v>0.7</v>
      </c>
      <c r="H6203" s="750">
        <f t="shared" si="4522"/>
        <v>1.6523999999999999</v>
      </c>
      <c r="I6203" s="125">
        <v>1.3</v>
      </c>
      <c r="J6203" s="750">
        <f t="shared" si="4524"/>
        <v>9.2175829199999981</v>
      </c>
    </row>
    <row r="6204" spans="1:10">
      <c r="A6204" s="1320"/>
      <c r="B6204" s="1321"/>
      <c r="C6204" s="1321"/>
      <c r="D6204" s="1322"/>
      <c r="E6204" s="119" t="str">
        <f t="shared" ref="E6204:G6204" si="4584">E1853</f>
        <v>DOMICILIARIA 5</v>
      </c>
      <c r="F6204" s="637">
        <f t="shared" si="4584"/>
        <v>4.28</v>
      </c>
      <c r="G6204" s="128">
        <f t="shared" si="4584"/>
        <v>0.7</v>
      </c>
      <c r="H6204" s="750">
        <f t="shared" si="4522"/>
        <v>1.6523999999999999</v>
      </c>
      <c r="I6204" s="125">
        <v>1.3</v>
      </c>
      <c r="J6204" s="750">
        <f t="shared" si="4524"/>
        <v>6.4357675199999997</v>
      </c>
    </row>
    <row r="6205" spans="1:10">
      <c r="A6205" s="1320"/>
      <c r="B6205" s="1321"/>
      <c r="C6205" s="1321"/>
      <c r="D6205" s="1322"/>
      <c r="E6205" s="119" t="str">
        <f t="shared" ref="E6205:G6205" si="4585">E1854</f>
        <v>DOMICILIARIA 6</v>
      </c>
      <c r="F6205" s="637">
        <f t="shared" si="4585"/>
        <v>5.51</v>
      </c>
      <c r="G6205" s="128">
        <f t="shared" si="4585"/>
        <v>0.7</v>
      </c>
      <c r="H6205" s="750">
        <f t="shared" si="4522"/>
        <v>1.6523999999999999</v>
      </c>
      <c r="I6205" s="125">
        <v>1.3</v>
      </c>
      <c r="J6205" s="750">
        <f t="shared" si="4524"/>
        <v>8.2852988399999994</v>
      </c>
    </row>
    <row r="6206" spans="1:10">
      <c r="A6206" s="1320"/>
      <c r="B6206" s="1321"/>
      <c r="C6206" s="1321"/>
      <c r="D6206" s="1322"/>
      <c r="E6206" s="119" t="str">
        <f t="shared" ref="E6206:G6206" si="4586">E1855</f>
        <v>DOMICILIARIA 7</v>
      </c>
      <c r="F6206" s="637">
        <f t="shared" si="4586"/>
        <v>4.3099999999999996</v>
      </c>
      <c r="G6206" s="128">
        <f t="shared" si="4586"/>
        <v>0.7</v>
      </c>
      <c r="H6206" s="750">
        <f t="shared" si="4522"/>
        <v>1.6523999999999999</v>
      </c>
      <c r="I6206" s="125">
        <v>1.3</v>
      </c>
      <c r="J6206" s="750">
        <f t="shared" si="4524"/>
        <v>6.4808780399999986</v>
      </c>
    </row>
    <row r="6207" spans="1:10">
      <c r="A6207" s="1320"/>
      <c r="B6207" s="1321"/>
      <c r="C6207" s="1321"/>
      <c r="D6207" s="1322"/>
      <c r="E6207" s="119" t="str">
        <f t="shared" ref="E6207:G6207" si="4587">E1856</f>
        <v>DOMICILIARIA 8</v>
      </c>
      <c r="F6207" s="637">
        <f t="shared" si="4587"/>
        <v>4.59</v>
      </c>
      <c r="G6207" s="128">
        <f t="shared" si="4587"/>
        <v>0.7</v>
      </c>
      <c r="H6207" s="750">
        <f t="shared" ref="H6207:H6270" si="4588">H1856-H5337</f>
        <v>1.6523999999999999</v>
      </c>
      <c r="I6207" s="125">
        <v>1.3</v>
      </c>
      <c r="J6207" s="750">
        <f t="shared" si="4524"/>
        <v>6.9019095599999991</v>
      </c>
    </row>
    <row r="6208" spans="1:10">
      <c r="A6208" s="1320"/>
      <c r="B6208" s="1321"/>
      <c r="C6208" s="1321"/>
      <c r="D6208" s="1322"/>
      <c r="E6208" s="119" t="str">
        <f t="shared" ref="E6208:G6208" si="4589">E1857</f>
        <v>DOMICILIARIA 9</v>
      </c>
      <c r="F6208" s="637">
        <f t="shared" si="4589"/>
        <v>4.74</v>
      </c>
      <c r="G6208" s="128">
        <f t="shared" si="4589"/>
        <v>0.7</v>
      </c>
      <c r="H6208" s="750">
        <f t="shared" si="4588"/>
        <v>1.6523999999999999</v>
      </c>
      <c r="I6208" s="125">
        <v>1.3</v>
      </c>
      <c r="J6208" s="750">
        <f t="shared" ref="J6208:J6271" si="4590">+F6208*G6208*H6208*I6208</f>
        <v>7.1274621599999994</v>
      </c>
    </row>
    <row r="6209" spans="1:10">
      <c r="A6209" s="1320"/>
      <c r="B6209" s="1321"/>
      <c r="C6209" s="1321"/>
      <c r="D6209" s="1322"/>
      <c r="E6209" s="119" t="str">
        <f t="shared" ref="E6209:G6209" si="4591">E1858</f>
        <v>DOMICILIARIA 10</v>
      </c>
      <c r="F6209" s="637">
        <f t="shared" si="4591"/>
        <v>5.75</v>
      </c>
      <c r="G6209" s="128">
        <f t="shared" si="4591"/>
        <v>0.7</v>
      </c>
      <c r="H6209" s="750">
        <f t="shared" si="4588"/>
        <v>1.6523999999999999</v>
      </c>
      <c r="I6209" s="125">
        <v>1.3</v>
      </c>
      <c r="J6209" s="750">
        <f t="shared" si="4590"/>
        <v>8.6461829999999988</v>
      </c>
    </row>
    <row r="6210" spans="1:10">
      <c r="A6210" s="1320"/>
      <c r="B6210" s="1321"/>
      <c r="C6210" s="1321"/>
      <c r="D6210" s="1322"/>
      <c r="E6210" s="119" t="str">
        <f t="shared" ref="E6210:G6210" si="4592">E1859</f>
        <v>DOMICILIARIA 11</v>
      </c>
      <c r="F6210" s="637">
        <f t="shared" si="4592"/>
        <v>4.6500000000000004</v>
      </c>
      <c r="G6210" s="128">
        <f t="shared" si="4592"/>
        <v>0.7</v>
      </c>
      <c r="H6210" s="750">
        <f t="shared" si="4588"/>
        <v>1.6523999999999999</v>
      </c>
      <c r="I6210" s="125">
        <v>1.3</v>
      </c>
      <c r="J6210" s="750">
        <f t="shared" si="4590"/>
        <v>6.9921305999999994</v>
      </c>
    </row>
    <row r="6211" spans="1:10">
      <c r="A6211" s="1320"/>
      <c r="B6211" s="1321"/>
      <c r="C6211" s="1321"/>
      <c r="D6211" s="1322"/>
      <c r="E6211" s="119" t="str">
        <f t="shared" ref="E6211:G6211" si="4593">E1860</f>
        <v>DOMICILIARIA 12</v>
      </c>
      <c r="F6211" s="637">
        <f t="shared" si="4593"/>
        <v>5.46</v>
      </c>
      <c r="G6211" s="128">
        <f t="shared" si="4593"/>
        <v>0.7</v>
      </c>
      <c r="H6211" s="750">
        <f t="shared" si="4588"/>
        <v>1.6523999999999999</v>
      </c>
      <c r="I6211" s="125">
        <v>1.3</v>
      </c>
      <c r="J6211" s="750">
        <f t="shared" si="4590"/>
        <v>8.2101146399999987</v>
      </c>
    </row>
    <row r="6212" spans="1:10">
      <c r="A6212" s="1320"/>
      <c r="B6212" s="1321"/>
      <c r="C6212" s="1321"/>
      <c r="D6212" s="1322"/>
      <c r="E6212" s="119" t="str">
        <f t="shared" ref="E6212:G6212" si="4594">E1861</f>
        <v>DOMICILIARIA 13</v>
      </c>
      <c r="F6212" s="637">
        <f t="shared" si="4594"/>
        <v>4.8</v>
      </c>
      <c r="G6212" s="128">
        <f t="shared" si="4594"/>
        <v>0.7</v>
      </c>
      <c r="H6212" s="750">
        <f t="shared" si="4588"/>
        <v>1.6523999999999999</v>
      </c>
      <c r="I6212" s="125">
        <v>1.3</v>
      </c>
      <c r="J6212" s="750">
        <f t="shared" si="4590"/>
        <v>7.2176831999999997</v>
      </c>
    </row>
    <row r="6213" spans="1:10">
      <c r="A6213" s="1320"/>
      <c r="B6213" s="1321"/>
      <c r="C6213" s="1321"/>
      <c r="D6213" s="1322"/>
      <c r="E6213" s="119" t="str">
        <f t="shared" ref="E6213:G6213" si="4595">E1862</f>
        <v>P30 A P21</v>
      </c>
      <c r="F6213" s="637">
        <f t="shared" si="4595"/>
        <v>0</v>
      </c>
      <c r="G6213" s="128">
        <f t="shared" si="4595"/>
        <v>0</v>
      </c>
      <c r="H6213" s="750">
        <f t="shared" si="4588"/>
        <v>0</v>
      </c>
      <c r="I6213" s="125">
        <v>1.3</v>
      </c>
      <c r="J6213" s="750">
        <f t="shared" si="4590"/>
        <v>0</v>
      </c>
    </row>
    <row r="6214" spans="1:10">
      <c r="A6214" s="1320"/>
      <c r="B6214" s="1321"/>
      <c r="C6214" s="1321"/>
      <c r="D6214" s="1322"/>
      <c r="E6214" s="119" t="str">
        <f t="shared" ref="E6214:G6214" si="4596">E1863</f>
        <v>DOMICILIARIA 1</v>
      </c>
      <c r="F6214" s="637">
        <f t="shared" si="4596"/>
        <v>6.07</v>
      </c>
      <c r="G6214" s="128">
        <f t="shared" si="4596"/>
        <v>0.7</v>
      </c>
      <c r="H6214" s="750">
        <f t="shared" si="4588"/>
        <v>1.6523999999999999</v>
      </c>
      <c r="I6214" s="125">
        <v>1.3</v>
      </c>
      <c r="J6214" s="750">
        <f t="shared" si="4590"/>
        <v>9.1273618799999987</v>
      </c>
    </row>
    <row r="6215" spans="1:10">
      <c r="A6215" s="1320"/>
      <c r="B6215" s="1321"/>
      <c r="C6215" s="1321"/>
      <c r="D6215" s="1322"/>
      <c r="E6215" s="119" t="str">
        <f t="shared" ref="E6215:G6215" si="4597">E1864</f>
        <v>DOMICILIARIA 2</v>
      </c>
      <c r="F6215" s="637">
        <f t="shared" si="4597"/>
        <v>5.87</v>
      </c>
      <c r="G6215" s="128">
        <f t="shared" si="4597"/>
        <v>0.7</v>
      </c>
      <c r="H6215" s="750">
        <f t="shared" si="4588"/>
        <v>1.6523999999999999</v>
      </c>
      <c r="I6215" s="125">
        <v>1.3</v>
      </c>
      <c r="J6215" s="750">
        <f t="shared" si="4590"/>
        <v>8.8266250799999995</v>
      </c>
    </row>
    <row r="6216" spans="1:10">
      <c r="A6216" s="1320"/>
      <c r="B6216" s="1321"/>
      <c r="C6216" s="1321"/>
      <c r="D6216" s="1322"/>
      <c r="E6216" s="119" t="str">
        <f t="shared" ref="E6216:G6216" si="4598">E1865</f>
        <v>DOMICILIARIA 3</v>
      </c>
      <c r="F6216" s="637">
        <f t="shared" si="4598"/>
        <v>6.57</v>
      </c>
      <c r="G6216" s="128">
        <f t="shared" si="4598"/>
        <v>0.7</v>
      </c>
      <c r="H6216" s="750">
        <f t="shared" si="4588"/>
        <v>1.6523999999999999</v>
      </c>
      <c r="I6216" s="125">
        <v>1.3</v>
      </c>
      <c r="J6216" s="750">
        <f t="shared" si="4590"/>
        <v>9.8792038800000004</v>
      </c>
    </row>
    <row r="6217" spans="1:10">
      <c r="A6217" s="1320"/>
      <c r="B6217" s="1321"/>
      <c r="C6217" s="1321"/>
      <c r="D6217" s="1322"/>
      <c r="E6217" s="119" t="str">
        <f t="shared" ref="E6217:G6217" si="4599">E1866</f>
        <v>DOMICILIARIA 4</v>
      </c>
      <c r="F6217" s="637">
        <f t="shared" si="4599"/>
        <v>6.14</v>
      </c>
      <c r="G6217" s="128">
        <f t="shared" si="4599"/>
        <v>0.7</v>
      </c>
      <c r="H6217" s="750">
        <f t="shared" si="4588"/>
        <v>1.6523999999999999</v>
      </c>
      <c r="I6217" s="125">
        <v>1.3</v>
      </c>
      <c r="J6217" s="750">
        <f t="shared" si="4590"/>
        <v>9.2326197599999968</v>
      </c>
    </row>
    <row r="6218" spans="1:10">
      <c r="A6218" s="1320"/>
      <c r="B6218" s="1321"/>
      <c r="C6218" s="1321"/>
      <c r="D6218" s="1322"/>
      <c r="E6218" s="119" t="str">
        <f t="shared" ref="E6218:G6218" si="4600">E1867</f>
        <v>P21 A P54</v>
      </c>
      <c r="F6218" s="637">
        <f t="shared" si="4600"/>
        <v>0</v>
      </c>
      <c r="G6218" s="128">
        <f t="shared" si="4600"/>
        <v>0</v>
      </c>
      <c r="H6218" s="750">
        <f t="shared" si="4588"/>
        <v>0</v>
      </c>
      <c r="I6218" s="125">
        <v>1.3</v>
      </c>
      <c r="J6218" s="750">
        <f t="shared" si="4590"/>
        <v>0</v>
      </c>
    </row>
    <row r="6219" spans="1:10">
      <c r="A6219" s="1320"/>
      <c r="B6219" s="1321"/>
      <c r="C6219" s="1321"/>
      <c r="D6219" s="1322"/>
      <c r="E6219" s="119" t="str">
        <f t="shared" ref="E6219:G6219" si="4601">E1868</f>
        <v>DOMICILIARIA 1</v>
      </c>
      <c r="F6219" s="637">
        <f t="shared" si="4601"/>
        <v>5.45</v>
      </c>
      <c r="G6219" s="128">
        <f t="shared" si="4601"/>
        <v>0.7</v>
      </c>
      <c r="H6219" s="750">
        <f t="shared" si="4588"/>
        <v>1.6523999999999999</v>
      </c>
      <c r="I6219" s="125">
        <v>1.3</v>
      </c>
      <c r="J6219" s="750">
        <f t="shared" si="4590"/>
        <v>8.1950778</v>
      </c>
    </row>
    <row r="6220" spans="1:10">
      <c r="A6220" s="1320"/>
      <c r="B6220" s="1321"/>
      <c r="C6220" s="1321"/>
      <c r="D6220" s="1322"/>
      <c r="E6220" s="119" t="str">
        <f t="shared" ref="E6220:G6220" si="4602">E1869</f>
        <v>DOMICILIARIA 2</v>
      </c>
      <c r="F6220" s="637">
        <f t="shared" si="4602"/>
        <v>5.25</v>
      </c>
      <c r="G6220" s="128">
        <f t="shared" si="4602"/>
        <v>0.7</v>
      </c>
      <c r="H6220" s="750">
        <f t="shared" si="4588"/>
        <v>1.6523999999999999</v>
      </c>
      <c r="I6220" s="125">
        <v>1.3</v>
      </c>
      <c r="J6220" s="750">
        <f t="shared" si="4590"/>
        <v>7.8943409999999989</v>
      </c>
    </row>
    <row r="6221" spans="1:10">
      <c r="A6221" s="1320"/>
      <c r="B6221" s="1321"/>
      <c r="C6221" s="1321"/>
      <c r="D6221" s="1322"/>
      <c r="E6221" s="119" t="str">
        <f t="shared" ref="E6221:G6221" si="4603">E1870</f>
        <v>DOMICILIARIA 3</v>
      </c>
      <c r="F6221" s="637">
        <f t="shared" si="4603"/>
        <v>5.28</v>
      </c>
      <c r="G6221" s="128">
        <f t="shared" si="4603"/>
        <v>0.7</v>
      </c>
      <c r="H6221" s="750">
        <f t="shared" si="4588"/>
        <v>1.6523999999999999</v>
      </c>
      <c r="I6221" s="125">
        <v>1.3</v>
      </c>
      <c r="J6221" s="750">
        <f t="shared" si="4590"/>
        <v>7.9394515199999995</v>
      </c>
    </row>
    <row r="6222" spans="1:10">
      <c r="A6222" s="1320"/>
      <c r="B6222" s="1321"/>
      <c r="C6222" s="1321"/>
      <c r="D6222" s="1322"/>
      <c r="E6222" s="119" t="str">
        <f t="shared" ref="E6222:G6222" si="4604">E1871</f>
        <v>DOMICILIARIA 4</v>
      </c>
      <c r="F6222" s="637">
        <f t="shared" si="4604"/>
        <v>5.25</v>
      </c>
      <c r="G6222" s="128">
        <f t="shared" si="4604"/>
        <v>0.7</v>
      </c>
      <c r="H6222" s="750">
        <f t="shared" si="4588"/>
        <v>1.6523999999999999</v>
      </c>
      <c r="I6222" s="125">
        <v>1.3</v>
      </c>
      <c r="J6222" s="750">
        <f t="shared" si="4590"/>
        <v>7.8943409999999989</v>
      </c>
    </row>
    <row r="6223" spans="1:10">
      <c r="A6223" s="1320"/>
      <c r="B6223" s="1321"/>
      <c r="C6223" s="1321"/>
      <c r="D6223" s="1322"/>
      <c r="E6223" s="119" t="str">
        <f t="shared" ref="E6223:G6223" si="4605">E1872</f>
        <v>DOMICILIARIA 5</v>
      </c>
      <c r="F6223" s="637">
        <f t="shared" si="4605"/>
        <v>4.93</v>
      </c>
      <c r="G6223" s="128">
        <f t="shared" si="4605"/>
        <v>0.7</v>
      </c>
      <c r="H6223" s="750">
        <f t="shared" si="4588"/>
        <v>1.6523999999999999</v>
      </c>
      <c r="I6223" s="125">
        <v>1.3</v>
      </c>
      <c r="J6223" s="750">
        <f t="shared" si="4590"/>
        <v>7.4131621199999991</v>
      </c>
    </row>
    <row r="6224" spans="1:10">
      <c r="A6224" s="1320"/>
      <c r="B6224" s="1321"/>
      <c r="C6224" s="1321"/>
      <c r="D6224" s="1322"/>
      <c r="E6224" s="119" t="str">
        <f t="shared" ref="E6224:G6224" si="4606">E1873</f>
        <v>DOMICILIARIA 6</v>
      </c>
      <c r="F6224" s="637">
        <f t="shared" si="4606"/>
        <v>4.91</v>
      </c>
      <c r="G6224" s="128">
        <f t="shared" si="4606"/>
        <v>0.7</v>
      </c>
      <c r="H6224" s="750">
        <f t="shared" si="4588"/>
        <v>1.6523999999999999</v>
      </c>
      <c r="I6224" s="125">
        <v>1.3</v>
      </c>
      <c r="J6224" s="750">
        <f t="shared" si="4590"/>
        <v>7.383088439999999</v>
      </c>
    </row>
    <row r="6225" spans="1:10">
      <c r="A6225" s="1320"/>
      <c r="B6225" s="1321"/>
      <c r="C6225" s="1321"/>
      <c r="D6225" s="1322"/>
      <c r="E6225" s="119" t="str">
        <f t="shared" ref="E6225:G6225" si="4607">E1874</f>
        <v>DOMICILIARIA 7</v>
      </c>
      <c r="F6225" s="637">
        <f t="shared" si="4607"/>
        <v>4.7</v>
      </c>
      <c r="G6225" s="128">
        <f t="shared" si="4607"/>
        <v>0.7</v>
      </c>
      <c r="H6225" s="750">
        <f t="shared" si="4588"/>
        <v>1.6523999999999999</v>
      </c>
      <c r="I6225" s="125">
        <v>1.3</v>
      </c>
      <c r="J6225" s="750">
        <f t="shared" si="4590"/>
        <v>7.0673147999999992</v>
      </c>
    </row>
    <row r="6226" spans="1:10">
      <c r="A6226" s="1320"/>
      <c r="B6226" s="1321"/>
      <c r="C6226" s="1321"/>
      <c r="D6226" s="1322"/>
      <c r="E6226" s="119" t="str">
        <f t="shared" ref="E6226:G6226" si="4608">E1875</f>
        <v>DOMICILIARIA 8</v>
      </c>
      <c r="F6226" s="637">
        <f t="shared" si="4608"/>
        <v>5.19</v>
      </c>
      <c r="G6226" s="128">
        <f t="shared" si="4608"/>
        <v>0.7</v>
      </c>
      <c r="H6226" s="750">
        <f t="shared" si="4588"/>
        <v>1.6523999999999999</v>
      </c>
      <c r="I6226" s="125">
        <v>1.3</v>
      </c>
      <c r="J6226" s="750">
        <f t="shared" si="4590"/>
        <v>7.8041199599999995</v>
      </c>
    </row>
    <row r="6227" spans="1:10">
      <c r="A6227" s="1320"/>
      <c r="B6227" s="1321"/>
      <c r="C6227" s="1321"/>
      <c r="D6227" s="1322"/>
      <c r="E6227" s="119" t="str">
        <f t="shared" ref="E6227:G6227" si="4609">E1876</f>
        <v>DOMICILIARIA 9</v>
      </c>
      <c r="F6227" s="637">
        <f t="shared" si="4609"/>
        <v>5.69</v>
      </c>
      <c r="G6227" s="128">
        <f t="shared" si="4609"/>
        <v>0.7</v>
      </c>
      <c r="H6227" s="750">
        <f t="shared" si="4588"/>
        <v>1.6523999999999999</v>
      </c>
      <c r="I6227" s="125">
        <v>1.3</v>
      </c>
      <c r="J6227" s="750">
        <f t="shared" si="4590"/>
        <v>8.5559619599999994</v>
      </c>
    </row>
    <row r="6228" spans="1:10">
      <c r="A6228" s="1320"/>
      <c r="B6228" s="1321"/>
      <c r="C6228" s="1321"/>
      <c r="D6228" s="1322"/>
      <c r="E6228" s="119" t="str">
        <f t="shared" ref="E6228:G6228" si="4610">E1877</f>
        <v>DOMICILIARIA 10</v>
      </c>
      <c r="F6228" s="637">
        <f t="shared" si="4610"/>
        <v>4.34</v>
      </c>
      <c r="G6228" s="128">
        <f t="shared" si="4610"/>
        <v>0.7</v>
      </c>
      <c r="H6228" s="750">
        <f t="shared" si="4588"/>
        <v>1.6523999999999999</v>
      </c>
      <c r="I6228" s="125">
        <v>1.3</v>
      </c>
      <c r="J6228" s="750">
        <f t="shared" si="4590"/>
        <v>6.5259885599999992</v>
      </c>
    </row>
    <row r="6229" spans="1:10">
      <c r="A6229" s="1320"/>
      <c r="B6229" s="1321"/>
      <c r="C6229" s="1321"/>
      <c r="D6229" s="1322"/>
      <c r="E6229" s="119" t="str">
        <f t="shared" ref="E6229:G6229" si="4611">E1878</f>
        <v>DOMICILIARIA 11</v>
      </c>
      <c r="F6229" s="637">
        <f t="shared" si="4611"/>
        <v>5.35</v>
      </c>
      <c r="G6229" s="128">
        <f t="shared" si="4611"/>
        <v>0.7</v>
      </c>
      <c r="H6229" s="750">
        <f t="shared" si="4588"/>
        <v>1.6523999999999999</v>
      </c>
      <c r="I6229" s="125">
        <v>1.3</v>
      </c>
      <c r="J6229" s="750">
        <f t="shared" si="4590"/>
        <v>8.0447093999999986</v>
      </c>
    </row>
    <row r="6230" spans="1:10">
      <c r="A6230" s="1320"/>
      <c r="B6230" s="1321"/>
      <c r="C6230" s="1321"/>
      <c r="D6230" s="1322"/>
      <c r="E6230" s="119" t="str">
        <f t="shared" ref="E6230:G6230" si="4612">E1879</f>
        <v>DOMICILIARIA 12</v>
      </c>
      <c r="F6230" s="637">
        <f t="shared" si="4612"/>
        <v>5.14</v>
      </c>
      <c r="G6230" s="128">
        <f t="shared" si="4612"/>
        <v>0.7</v>
      </c>
      <c r="H6230" s="750">
        <f t="shared" si="4588"/>
        <v>1.6523999999999999</v>
      </c>
      <c r="I6230" s="125">
        <v>1.3</v>
      </c>
      <c r="J6230" s="750">
        <f t="shared" si="4590"/>
        <v>7.7289357599999988</v>
      </c>
    </row>
    <row r="6231" spans="1:10">
      <c r="A6231" s="1320"/>
      <c r="B6231" s="1321"/>
      <c r="C6231" s="1321"/>
      <c r="D6231" s="1322"/>
      <c r="E6231" s="119" t="str">
        <f t="shared" ref="E6231:G6231" si="4613">E1880</f>
        <v>DOMICILIARIA 13</v>
      </c>
      <c r="F6231" s="637">
        <f t="shared" si="4613"/>
        <v>4.3099999999999996</v>
      </c>
      <c r="G6231" s="128">
        <f t="shared" si="4613"/>
        <v>0.7</v>
      </c>
      <c r="H6231" s="750">
        <f t="shared" si="4588"/>
        <v>1.6523999999999999</v>
      </c>
      <c r="I6231" s="125">
        <v>1.3</v>
      </c>
      <c r="J6231" s="750">
        <f t="shared" si="4590"/>
        <v>6.4808780399999986</v>
      </c>
    </row>
    <row r="6232" spans="1:10">
      <c r="A6232" s="1320"/>
      <c r="B6232" s="1321"/>
      <c r="C6232" s="1321"/>
      <c r="D6232" s="1322"/>
      <c r="E6232" s="119" t="str">
        <f t="shared" ref="E6232:G6232" si="4614">E1881</f>
        <v>P54 A P14</v>
      </c>
      <c r="F6232" s="637">
        <f t="shared" si="4614"/>
        <v>0</v>
      </c>
      <c r="G6232" s="128">
        <f t="shared" si="4614"/>
        <v>0</v>
      </c>
      <c r="H6232" s="750">
        <f t="shared" si="4588"/>
        <v>0</v>
      </c>
      <c r="I6232" s="125">
        <v>1.3</v>
      </c>
      <c r="J6232" s="750">
        <f t="shared" si="4590"/>
        <v>0</v>
      </c>
    </row>
    <row r="6233" spans="1:10">
      <c r="A6233" s="1320"/>
      <c r="B6233" s="1321"/>
      <c r="C6233" s="1321"/>
      <c r="D6233" s="1322"/>
      <c r="E6233" s="119" t="str">
        <f t="shared" ref="E6233:G6233" si="4615">E1882</f>
        <v>DOMICILIARIA 1</v>
      </c>
      <c r="F6233" s="637">
        <f t="shared" si="4615"/>
        <v>5.33</v>
      </c>
      <c r="G6233" s="128">
        <f t="shared" si="4615"/>
        <v>0.7</v>
      </c>
      <c r="H6233" s="750">
        <f t="shared" si="4588"/>
        <v>1.6523999999999999</v>
      </c>
      <c r="I6233" s="125">
        <v>1.3</v>
      </c>
      <c r="J6233" s="750">
        <f t="shared" si="4590"/>
        <v>8.0146357199999994</v>
      </c>
    </row>
    <row r="6234" spans="1:10">
      <c r="A6234" s="1320"/>
      <c r="B6234" s="1321"/>
      <c r="C6234" s="1321"/>
      <c r="D6234" s="1322"/>
      <c r="E6234" s="119" t="str">
        <f t="shared" ref="E6234:G6234" si="4616">E1883</f>
        <v>DOMICILIARIA 2</v>
      </c>
      <c r="F6234" s="637">
        <f t="shared" si="4616"/>
        <v>4.29</v>
      </c>
      <c r="G6234" s="128">
        <f t="shared" si="4616"/>
        <v>0.7</v>
      </c>
      <c r="H6234" s="750">
        <f t="shared" si="4588"/>
        <v>1.6523999999999999</v>
      </c>
      <c r="I6234" s="125">
        <v>1.3</v>
      </c>
      <c r="J6234" s="750">
        <f t="shared" si="4590"/>
        <v>6.4508043599999993</v>
      </c>
    </row>
    <row r="6235" spans="1:10">
      <c r="A6235" s="1320"/>
      <c r="B6235" s="1321"/>
      <c r="C6235" s="1321"/>
      <c r="D6235" s="1322"/>
      <c r="E6235" s="119" t="str">
        <f t="shared" ref="E6235:G6235" si="4617">E1884</f>
        <v>DOMICILIARIA 3</v>
      </c>
      <c r="F6235" s="637">
        <f t="shared" si="4617"/>
        <v>5.53</v>
      </c>
      <c r="G6235" s="128">
        <f t="shared" si="4617"/>
        <v>0.7</v>
      </c>
      <c r="H6235" s="750">
        <f t="shared" si="4588"/>
        <v>1.6523999999999999</v>
      </c>
      <c r="I6235" s="125">
        <v>1.3</v>
      </c>
      <c r="J6235" s="750">
        <f t="shared" si="4590"/>
        <v>8.3153725200000004</v>
      </c>
    </row>
    <row r="6236" spans="1:10">
      <c r="A6236" s="1320"/>
      <c r="B6236" s="1321"/>
      <c r="C6236" s="1321"/>
      <c r="D6236" s="1322"/>
      <c r="E6236" s="119" t="str">
        <f t="shared" ref="E6236:G6236" si="4618">E1885</f>
        <v>DOMICILIARIA 4</v>
      </c>
      <c r="F6236" s="637">
        <f t="shared" si="4618"/>
        <v>5.7</v>
      </c>
      <c r="G6236" s="128">
        <f t="shared" si="4618"/>
        <v>0.7</v>
      </c>
      <c r="H6236" s="750">
        <f t="shared" si="4588"/>
        <v>1.6523999999999999</v>
      </c>
      <c r="I6236" s="125">
        <v>1.3</v>
      </c>
      <c r="J6236" s="750">
        <f t="shared" si="4590"/>
        <v>8.5709987999999999</v>
      </c>
    </row>
    <row r="6237" spans="1:10">
      <c r="A6237" s="1320"/>
      <c r="B6237" s="1321"/>
      <c r="C6237" s="1321"/>
      <c r="D6237" s="1322"/>
      <c r="E6237" s="119" t="str">
        <f t="shared" ref="E6237:G6237" si="4619">E1886</f>
        <v>DOMICILIARIA 5</v>
      </c>
      <c r="F6237" s="637">
        <f t="shared" si="4619"/>
        <v>4.5</v>
      </c>
      <c r="G6237" s="128">
        <f t="shared" si="4619"/>
        <v>0.7</v>
      </c>
      <c r="H6237" s="750">
        <f t="shared" si="4588"/>
        <v>1.6523999999999999</v>
      </c>
      <c r="I6237" s="125">
        <v>1.3</v>
      </c>
      <c r="J6237" s="750">
        <f t="shared" si="4590"/>
        <v>6.766578</v>
      </c>
    </row>
    <row r="6238" spans="1:10">
      <c r="A6238" s="1320"/>
      <c r="B6238" s="1321"/>
      <c r="C6238" s="1321"/>
      <c r="D6238" s="1322"/>
      <c r="E6238" s="119" t="str">
        <f t="shared" ref="E6238:G6238" si="4620">E1887</f>
        <v>DOMICILIARIA 6</v>
      </c>
      <c r="F6238" s="637">
        <f t="shared" si="4620"/>
        <v>5.38</v>
      </c>
      <c r="G6238" s="128">
        <f t="shared" si="4620"/>
        <v>0.7</v>
      </c>
      <c r="H6238" s="750">
        <f t="shared" si="4588"/>
        <v>1.6523999999999999</v>
      </c>
      <c r="I6238" s="125">
        <v>1.3</v>
      </c>
      <c r="J6238" s="750">
        <f t="shared" si="4590"/>
        <v>8.0898199199999983</v>
      </c>
    </row>
    <row r="6239" spans="1:10">
      <c r="A6239" s="1320"/>
      <c r="B6239" s="1321"/>
      <c r="C6239" s="1321"/>
      <c r="D6239" s="1322"/>
      <c r="E6239" s="119" t="str">
        <f t="shared" ref="E6239:G6239" si="4621">E1888</f>
        <v>P14 A P55</v>
      </c>
      <c r="F6239" s="637">
        <f t="shared" si="4621"/>
        <v>0</v>
      </c>
      <c r="G6239" s="128">
        <f t="shared" si="4621"/>
        <v>0</v>
      </c>
      <c r="H6239" s="750">
        <f t="shared" si="4588"/>
        <v>0</v>
      </c>
      <c r="I6239" s="125">
        <v>1.3</v>
      </c>
      <c r="J6239" s="750">
        <f t="shared" si="4590"/>
        <v>0</v>
      </c>
    </row>
    <row r="6240" spans="1:10">
      <c r="A6240" s="1320"/>
      <c r="B6240" s="1321"/>
      <c r="C6240" s="1321"/>
      <c r="D6240" s="1322"/>
      <c r="E6240" s="119" t="str">
        <f t="shared" ref="E6240:G6240" si="4622">E1889</f>
        <v>DOMICILIARIA 1</v>
      </c>
      <c r="F6240" s="637">
        <f t="shared" si="4622"/>
        <v>4.54</v>
      </c>
      <c r="G6240" s="128">
        <f t="shared" si="4622"/>
        <v>0.7</v>
      </c>
      <c r="H6240" s="750">
        <f t="shared" si="4588"/>
        <v>1.625</v>
      </c>
      <c r="I6240" s="125">
        <v>1.3</v>
      </c>
      <c r="J6240" s="750">
        <f t="shared" si="4590"/>
        <v>6.7135250000000006</v>
      </c>
    </row>
    <row r="6241" spans="1:10">
      <c r="A6241" s="1320"/>
      <c r="B6241" s="1321"/>
      <c r="C6241" s="1321"/>
      <c r="D6241" s="1322"/>
      <c r="E6241" s="119" t="str">
        <f t="shared" ref="E6241:G6241" si="4623">E1890</f>
        <v>DOMICILIARIA 2</v>
      </c>
      <c r="F6241" s="637">
        <f t="shared" si="4623"/>
        <v>4.5199999999999996</v>
      </c>
      <c r="G6241" s="128">
        <f t="shared" si="4623"/>
        <v>0.7</v>
      </c>
      <c r="H6241" s="750">
        <f t="shared" si="4588"/>
        <v>1.625</v>
      </c>
      <c r="I6241" s="125">
        <v>1.3</v>
      </c>
      <c r="J6241" s="750">
        <f t="shared" si="4590"/>
        <v>6.6839500000000003</v>
      </c>
    </row>
    <row r="6242" spans="1:10">
      <c r="A6242" s="1320"/>
      <c r="B6242" s="1321"/>
      <c r="C6242" s="1321"/>
      <c r="D6242" s="1322"/>
      <c r="E6242" s="119" t="str">
        <f t="shared" ref="E6242:G6242" si="4624">E1891</f>
        <v>DOMICILIARIA 3</v>
      </c>
      <c r="F6242" s="637">
        <f t="shared" si="4624"/>
        <v>4.66</v>
      </c>
      <c r="G6242" s="128">
        <f t="shared" si="4624"/>
        <v>0.7</v>
      </c>
      <c r="H6242" s="750">
        <f t="shared" si="4588"/>
        <v>1.625</v>
      </c>
      <c r="I6242" s="125">
        <v>1.3</v>
      </c>
      <c r="J6242" s="750">
        <f t="shared" si="4590"/>
        <v>6.8909750000000001</v>
      </c>
    </row>
    <row r="6243" spans="1:10">
      <c r="A6243" s="1320"/>
      <c r="B6243" s="1321"/>
      <c r="C6243" s="1321"/>
      <c r="D6243" s="1322"/>
      <c r="E6243" s="119" t="str">
        <f t="shared" ref="E6243:G6243" si="4625">E1892</f>
        <v>DOMICILIARIA 4</v>
      </c>
      <c r="F6243" s="637">
        <f t="shared" si="4625"/>
        <v>4.43</v>
      </c>
      <c r="G6243" s="128">
        <f t="shared" si="4625"/>
        <v>0.7</v>
      </c>
      <c r="H6243" s="750">
        <f t="shared" si="4588"/>
        <v>1.625</v>
      </c>
      <c r="I6243" s="125">
        <v>1.3</v>
      </c>
      <c r="J6243" s="750">
        <f t="shared" si="4590"/>
        <v>6.5508624999999991</v>
      </c>
    </row>
    <row r="6244" spans="1:10">
      <c r="A6244" s="1320"/>
      <c r="B6244" s="1321"/>
      <c r="C6244" s="1321"/>
      <c r="D6244" s="1322"/>
      <c r="E6244" s="119" t="str">
        <f t="shared" ref="E6244:G6244" si="4626">E1893</f>
        <v>DOMICILIARIA 5</v>
      </c>
      <c r="F6244" s="637">
        <f t="shared" si="4626"/>
        <v>10</v>
      </c>
      <c r="G6244" s="128">
        <f t="shared" si="4626"/>
        <v>0.7</v>
      </c>
      <c r="H6244" s="750">
        <f t="shared" si="4588"/>
        <v>1.625</v>
      </c>
      <c r="I6244" s="125">
        <v>1.3</v>
      </c>
      <c r="J6244" s="750">
        <f t="shared" si="4590"/>
        <v>14.7875</v>
      </c>
    </row>
    <row r="6245" spans="1:10">
      <c r="A6245" s="1320"/>
      <c r="B6245" s="1321"/>
      <c r="C6245" s="1321"/>
      <c r="D6245" s="1322"/>
      <c r="E6245" s="119" t="str">
        <f t="shared" ref="E6245:G6245" si="4627">E1894</f>
        <v>DOMICILIARIA 6</v>
      </c>
      <c r="F6245" s="637">
        <f t="shared" si="4627"/>
        <v>5.15</v>
      </c>
      <c r="G6245" s="128">
        <f t="shared" si="4627"/>
        <v>0.7</v>
      </c>
      <c r="H6245" s="750">
        <f t="shared" si="4588"/>
        <v>1.625</v>
      </c>
      <c r="I6245" s="125">
        <v>1.3</v>
      </c>
      <c r="J6245" s="750">
        <f t="shared" si="4590"/>
        <v>7.6155625000000002</v>
      </c>
    </row>
    <row r="6246" spans="1:10">
      <c r="A6246" s="1320"/>
      <c r="B6246" s="1321"/>
      <c r="C6246" s="1321"/>
      <c r="D6246" s="1322"/>
      <c r="E6246" s="119" t="str">
        <f t="shared" ref="E6246:G6246" si="4628">E1895</f>
        <v>DOMICILIARIA 7</v>
      </c>
      <c r="F6246" s="637">
        <f t="shared" si="4628"/>
        <v>5.88</v>
      </c>
      <c r="G6246" s="128">
        <f t="shared" si="4628"/>
        <v>0.7</v>
      </c>
      <c r="H6246" s="750">
        <f t="shared" si="4588"/>
        <v>1.625</v>
      </c>
      <c r="I6246" s="125">
        <v>1.3</v>
      </c>
      <c r="J6246" s="750">
        <f t="shared" si="4590"/>
        <v>8.6950500000000002</v>
      </c>
    </row>
    <row r="6247" spans="1:10">
      <c r="A6247" s="1320"/>
      <c r="B6247" s="1321"/>
      <c r="C6247" s="1321"/>
      <c r="D6247" s="1322"/>
      <c r="E6247" s="119" t="str">
        <f t="shared" ref="E6247:G6247" si="4629">E1896</f>
        <v>DOMICILIARIA 8</v>
      </c>
      <c r="F6247" s="637">
        <f t="shared" si="4629"/>
        <v>5.74</v>
      </c>
      <c r="G6247" s="128">
        <f t="shared" si="4629"/>
        <v>0.7</v>
      </c>
      <c r="H6247" s="750">
        <f t="shared" si="4588"/>
        <v>1.625</v>
      </c>
      <c r="I6247" s="125">
        <v>1.3</v>
      </c>
      <c r="J6247" s="750">
        <f t="shared" si="4590"/>
        <v>8.4880249999999986</v>
      </c>
    </row>
    <row r="6248" spans="1:10">
      <c r="A6248" s="1320"/>
      <c r="B6248" s="1321"/>
      <c r="C6248" s="1321"/>
      <c r="D6248" s="1322"/>
      <c r="E6248" s="119" t="str">
        <f t="shared" ref="E6248:G6248" si="4630">E1897</f>
        <v>DOMICILIARIA 9</v>
      </c>
      <c r="F6248" s="637">
        <f t="shared" si="4630"/>
        <v>5.68</v>
      </c>
      <c r="G6248" s="128">
        <f t="shared" si="4630"/>
        <v>0.7</v>
      </c>
      <c r="H6248" s="750">
        <f t="shared" si="4588"/>
        <v>1.625</v>
      </c>
      <c r="I6248" s="125">
        <v>1.3</v>
      </c>
      <c r="J6248" s="750">
        <f t="shared" si="4590"/>
        <v>8.3993000000000002</v>
      </c>
    </row>
    <row r="6249" spans="1:10">
      <c r="A6249" s="1320"/>
      <c r="B6249" s="1321"/>
      <c r="C6249" s="1321"/>
      <c r="D6249" s="1322"/>
      <c r="E6249" s="119" t="str">
        <f t="shared" ref="E6249:G6249" si="4631">E1898</f>
        <v>DOMICILIARIA 10</v>
      </c>
      <c r="F6249" s="637">
        <f t="shared" si="4631"/>
        <v>5.85</v>
      </c>
      <c r="G6249" s="128">
        <f t="shared" si="4631"/>
        <v>0.7</v>
      </c>
      <c r="H6249" s="750">
        <f t="shared" si="4588"/>
        <v>1.625</v>
      </c>
      <c r="I6249" s="125">
        <v>1.3</v>
      </c>
      <c r="J6249" s="750">
        <f t="shared" si="4590"/>
        <v>8.6506875000000001</v>
      </c>
    </row>
    <row r="6250" spans="1:10">
      <c r="A6250" s="1320"/>
      <c r="B6250" s="1321"/>
      <c r="C6250" s="1321"/>
      <c r="D6250" s="1322"/>
      <c r="E6250" s="119" t="str">
        <f t="shared" ref="E6250:G6250" si="4632">E1899</f>
        <v>DOMICILIARIA 11</v>
      </c>
      <c r="F6250" s="637">
        <f t="shared" si="4632"/>
        <v>9.8000000000000007</v>
      </c>
      <c r="G6250" s="128">
        <f t="shared" si="4632"/>
        <v>0.7</v>
      </c>
      <c r="H6250" s="750">
        <f t="shared" si="4588"/>
        <v>1.625</v>
      </c>
      <c r="I6250" s="125">
        <v>1.3</v>
      </c>
      <c r="J6250" s="750">
        <f t="shared" si="4590"/>
        <v>14.491750000000001</v>
      </c>
    </row>
    <row r="6251" spans="1:10">
      <c r="A6251" s="1320"/>
      <c r="B6251" s="1321"/>
      <c r="C6251" s="1321"/>
      <c r="D6251" s="1322"/>
      <c r="E6251" s="119" t="str">
        <f t="shared" ref="E6251:G6251" si="4633">E1900</f>
        <v>DOMICILIARIA 12</v>
      </c>
      <c r="F6251" s="637">
        <f t="shared" si="4633"/>
        <v>6.03</v>
      </c>
      <c r="G6251" s="128">
        <f t="shared" si="4633"/>
        <v>0.7</v>
      </c>
      <c r="H6251" s="750">
        <f t="shared" si="4588"/>
        <v>1.625</v>
      </c>
      <c r="I6251" s="125">
        <v>1.3</v>
      </c>
      <c r="J6251" s="750">
        <f t="shared" si="4590"/>
        <v>8.9168625000000006</v>
      </c>
    </row>
    <row r="6252" spans="1:10">
      <c r="A6252" s="1320"/>
      <c r="B6252" s="1321"/>
      <c r="C6252" s="1321"/>
      <c r="D6252" s="1322"/>
      <c r="E6252" s="119" t="str">
        <f t="shared" ref="E6252:G6252" si="4634">E1901</f>
        <v>P55 A P4</v>
      </c>
      <c r="F6252" s="637">
        <f t="shared" si="4634"/>
        <v>0</v>
      </c>
      <c r="G6252" s="128">
        <f t="shared" si="4634"/>
        <v>0</v>
      </c>
      <c r="H6252" s="750">
        <f t="shared" si="4588"/>
        <v>0</v>
      </c>
      <c r="I6252" s="125">
        <v>1.3</v>
      </c>
      <c r="J6252" s="750">
        <f t="shared" si="4590"/>
        <v>0</v>
      </c>
    </row>
    <row r="6253" spans="1:10">
      <c r="A6253" s="1320"/>
      <c r="B6253" s="1321"/>
      <c r="C6253" s="1321"/>
      <c r="D6253" s="1322"/>
      <c r="E6253" s="119" t="str">
        <f t="shared" ref="E6253:G6253" si="4635">E1902</f>
        <v>DOMICILIARIA 1</v>
      </c>
      <c r="F6253" s="637">
        <f t="shared" si="4635"/>
        <v>4.47</v>
      </c>
      <c r="G6253" s="128">
        <f t="shared" si="4635"/>
        <v>0.7</v>
      </c>
      <c r="H6253" s="750">
        <f t="shared" si="4588"/>
        <v>1.5750000000000002</v>
      </c>
      <c r="I6253" s="125">
        <v>1.3</v>
      </c>
      <c r="J6253" s="750">
        <f t="shared" si="4590"/>
        <v>6.4066274999999999</v>
      </c>
    </row>
    <row r="6254" spans="1:10">
      <c r="A6254" s="1320"/>
      <c r="B6254" s="1321"/>
      <c r="C6254" s="1321"/>
      <c r="D6254" s="1322"/>
      <c r="E6254" s="119" t="str">
        <f t="shared" ref="E6254:G6254" si="4636">E1903</f>
        <v>DOMICILIARIA 2</v>
      </c>
      <c r="F6254" s="637">
        <f t="shared" si="4636"/>
        <v>5.32</v>
      </c>
      <c r="G6254" s="128">
        <f t="shared" si="4636"/>
        <v>0.7</v>
      </c>
      <c r="H6254" s="750">
        <f t="shared" si="4588"/>
        <v>1.5750000000000002</v>
      </c>
      <c r="I6254" s="125">
        <v>1.3</v>
      </c>
      <c r="J6254" s="750">
        <f t="shared" si="4590"/>
        <v>7.6248900000000006</v>
      </c>
    </row>
    <row r="6255" spans="1:10">
      <c r="A6255" s="1320"/>
      <c r="B6255" s="1321"/>
      <c r="C6255" s="1321"/>
      <c r="D6255" s="1322"/>
      <c r="E6255" s="119" t="str">
        <f t="shared" ref="E6255:G6255" si="4637">E1904</f>
        <v>DOMICILIARIA 3</v>
      </c>
      <c r="F6255" s="637">
        <f t="shared" si="4637"/>
        <v>5.48</v>
      </c>
      <c r="G6255" s="128">
        <f t="shared" si="4637"/>
        <v>0.7</v>
      </c>
      <c r="H6255" s="750">
        <f t="shared" si="4588"/>
        <v>1.5750000000000002</v>
      </c>
      <c r="I6255" s="125">
        <v>1.3</v>
      </c>
      <c r="J6255" s="750">
        <f t="shared" si="4590"/>
        <v>7.854210000000001</v>
      </c>
    </row>
    <row r="6256" spans="1:10">
      <c r="A6256" s="1320"/>
      <c r="B6256" s="1321"/>
      <c r="C6256" s="1321"/>
      <c r="D6256" s="1322"/>
      <c r="E6256" s="119" t="str">
        <f t="shared" ref="E6256:G6256" si="4638">E1905</f>
        <v>DOMICILIARIA 4</v>
      </c>
      <c r="F6256" s="637">
        <f t="shared" si="4638"/>
        <v>4.72</v>
      </c>
      <c r="G6256" s="128">
        <f t="shared" si="4638"/>
        <v>0.7</v>
      </c>
      <c r="H6256" s="750">
        <f t="shared" si="4588"/>
        <v>1.5750000000000002</v>
      </c>
      <c r="I6256" s="125">
        <v>1.3</v>
      </c>
      <c r="J6256" s="750">
        <f t="shared" si="4590"/>
        <v>6.7649400000000002</v>
      </c>
    </row>
    <row r="6257" spans="1:10">
      <c r="A6257" s="1320"/>
      <c r="B6257" s="1321"/>
      <c r="C6257" s="1321"/>
      <c r="D6257" s="1322"/>
      <c r="E6257" s="119" t="str">
        <f t="shared" ref="E6257:G6257" si="4639">E1906</f>
        <v>DOMICILIARIA 5</v>
      </c>
      <c r="F6257" s="637">
        <f t="shared" si="4639"/>
        <v>5.66</v>
      </c>
      <c r="G6257" s="128">
        <f t="shared" si="4639"/>
        <v>0.7</v>
      </c>
      <c r="H6257" s="750">
        <f t="shared" si="4588"/>
        <v>1.5750000000000002</v>
      </c>
      <c r="I6257" s="125">
        <v>1.3</v>
      </c>
      <c r="J6257" s="750">
        <f t="shared" si="4590"/>
        <v>8.1121949999999998</v>
      </c>
    </row>
    <row r="6258" spans="1:10">
      <c r="A6258" s="1320"/>
      <c r="B6258" s="1321"/>
      <c r="C6258" s="1321"/>
      <c r="D6258" s="1322"/>
      <c r="E6258" s="119" t="str">
        <f t="shared" ref="E6258:G6258" si="4640">E1907</f>
        <v>DOMICILIARIA 6</v>
      </c>
      <c r="F6258" s="637">
        <f t="shared" si="4640"/>
        <v>4.83</v>
      </c>
      <c r="G6258" s="128">
        <f t="shared" si="4640"/>
        <v>0.7</v>
      </c>
      <c r="H6258" s="750">
        <f t="shared" si="4588"/>
        <v>1.5750000000000002</v>
      </c>
      <c r="I6258" s="125">
        <v>1.3</v>
      </c>
      <c r="J6258" s="750">
        <f t="shared" si="4590"/>
        <v>6.9225975000000002</v>
      </c>
    </row>
    <row r="6259" spans="1:10">
      <c r="A6259" s="1320"/>
      <c r="B6259" s="1321"/>
      <c r="C6259" s="1321"/>
      <c r="D6259" s="1322"/>
      <c r="E6259" s="119" t="str">
        <f t="shared" ref="E6259:G6259" si="4641">E1908</f>
        <v>DOMICILIARIA 7</v>
      </c>
      <c r="F6259" s="637">
        <f t="shared" si="4641"/>
        <v>5.72</v>
      </c>
      <c r="G6259" s="128">
        <f t="shared" si="4641"/>
        <v>0.7</v>
      </c>
      <c r="H6259" s="750">
        <f t="shared" si="4588"/>
        <v>1.5750000000000002</v>
      </c>
      <c r="I6259" s="125">
        <v>1.3</v>
      </c>
      <c r="J6259" s="750">
        <f t="shared" si="4590"/>
        <v>8.1981900000000003</v>
      </c>
    </row>
    <row r="6260" spans="1:10">
      <c r="A6260" s="1320"/>
      <c r="B6260" s="1321"/>
      <c r="C6260" s="1321"/>
      <c r="D6260" s="1322"/>
      <c r="E6260" s="119" t="str">
        <f t="shared" ref="E6260:G6260" si="4642">E1909</f>
        <v>DOMICILIARIA 8</v>
      </c>
      <c r="F6260" s="637">
        <f t="shared" si="4642"/>
        <v>5.19</v>
      </c>
      <c r="G6260" s="128">
        <f t="shared" si="4642"/>
        <v>0.7</v>
      </c>
      <c r="H6260" s="750">
        <f t="shared" si="4588"/>
        <v>1.5750000000000002</v>
      </c>
      <c r="I6260" s="125">
        <v>1.3</v>
      </c>
      <c r="J6260" s="750">
        <f t="shared" si="4590"/>
        <v>7.4385675000000004</v>
      </c>
    </row>
    <row r="6261" spans="1:10">
      <c r="A6261" s="1320"/>
      <c r="B6261" s="1321"/>
      <c r="C6261" s="1321"/>
      <c r="D6261" s="1322"/>
      <c r="E6261" s="119" t="str">
        <f t="shared" ref="E6261:G6261" si="4643">E1910</f>
        <v>DOMICILIARIA 9</v>
      </c>
      <c r="F6261" s="637">
        <f t="shared" si="4643"/>
        <v>5.35</v>
      </c>
      <c r="G6261" s="128">
        <f t="shared" si="4643"/>
        <v>0.7</v>
      </c>
      <c r="H6261" s="750">
        <f t="shared" si="4588"/>
        <v>1.5750000000000002</v>
      </c>
      <c r="I6261" s="125">
        <v>1.3</v>
      </c>
      <c r="J6261" s="750">
        <f t="shared" si="4590"/>
        <v>7.6678875</v>
      </c>
    </row>
    <row r="6262" spans="1:10">
      <c r="A6262" s="1320"/>
      <c r="B6262" s="1321"/>
      <c r="C6262" s="1321"/>
      <c r="D6262" s="1322"/>
      <c r="E6262" s="119" t="str">
        <f t="shared" ref="E6262:G6262" si="4644">E1911</f>
        <v>DOMICILIARIA 10</v>
      </c>
      <c r="F6262" s="637">
        <f t="shared" si="4644"/>
        <v>6.13</v>
      </c>
      <c r="G6262" s="128">
        <f t="shared" si="4644"/>
        <v>0.7</v>
      </c>
      <c r="H6262" s="750">
        <f t="shared" si="4588"/>
        <v>1.5750000000000002</v>
      </c>
      <c r="I6262" s="125">
        <v>1.3</v>
      </c>
      <c r="J6262" s="750">
        <f t="shared" si="4590"/>
        <v>8.7858225000000001</v>
      </c>
    </row>
    <row r="6263" spans="1:10">
      <c r="A6263" s="1320"/>
      <c r="B6263" s="1321"/>
      <c r="C6263" s="1321"/>
      <c r="D6263" s="1322"/>
      <c r="E6263" s="119" t="str">
        <f t="shared" ref="E6263:G6263" si="4645">E1912</f>
        <v>DOMICILIARIA 11</v>
      </c>
      <c r="F6263" s="637">
        <f t="shared" si="4645"/>
        <v>5.6</v>
      </c>
      <c r="G6263" s="128">
        <f t="shared" si="4645"/>
        <v>0.7</v>
      </c>
      <c r="H6263" s="750">
        <f t="shared" si="4588"/>
        <v>1.5750000000000002</v>
      </c>
      <c r="I6263" s="125">
        <v>1.3</v>
      </c>
      <c r="J6263" s="750">
        <f t="shared" si="4590"/>
        <v>8.0261999999999993</v>
      </c>
    </row>
    <row r="6264" spans="1:10">
      <c r="A6264" s="1320"/>
      <c r="B6264" s="1321"/>
      <c r="C6264" s="1321"/>
      <c r="D6264" s="1322"/>
      <c r="E6264" s="119" t="str">
        <f t="shared" ref="E6264:G6264" si="4646">E1913</f>
        <v>DOMICILIARIA 12</v>
      </c>
      <c r="F6264" s="637">
        <f t="shared" si="4646"/>
        <v>6.1</v>
      </c>
      <c r="G6264" s="128">
        <f t="shared" si="4646"/>
        <v>0.7</v>
      </c>
      <c r="H6264" s="750">
        <f t="shared" si="4588"/>
        <v>1.5750000000000002</v>
      </c>
      <c r="I6264" s="125">
        <v>1.3</v>
      </c>
      <c r="J6264" s="750">
        <f t="shared" si="4590"/>
        <v>8.7428249999999998</v>
      </c>
    </row>
    <row r="6265" spans="1:10">
      <c r="A6265" s="1320"/>
      <c r="B6265" s="1321"/>
      <c r="C6265" s="1321"/>
      <c r="D6265" s="1322"/>
      <c r="E6265" s="119" t="str">
        <f t="shared" ref="E6265:G6265" si="4647">E1914</f>
        <v>DOMICILIARIA 13</v>
      </c>
      <c r="F6265" s="637">
        <f t="shared" si="4647"/>
        <v>4.97</v>
      </c>
      <c r="G6265" s="128">
        <f t="shared" si="4647"/>
        <v>0.7</v>
      </c>
      <c r="H6265" s="750">
        <f t="shared" si="4588"/>
        <v>1.5750000000000002</v>
      </c>
      <c r="I6265" s="125">
        <v>1.3</v>
      </c>
      <c r="J6265" s="750">
        <f t="shared" si="4590"/>
        <v>7.1232525000000004</v>
      </c>
    </row>
    <row r="6266" spans="1:10">
      <c r="A6266" s="1320"/>
      <c r="B6266" s="1321"/>
      <c r="C6266" s="1321"/>
      <c r="D6266" s="1322"/>
      <c r="E6266" s="119" t="str">
        <f t="shared" ref="E6266:G6266" si="4648">E1915</f>
        <v>DOMICILIARIA 14</v>
      </c>
      <c r="F6266" s="637">
        <f t="shared" si="4648"/>
        <v>5.39</v>
      </c>
      <c r="G6266" s="128">
        <f t="shared" si="4648"/>
        <v>0.7</v>
      </c>
      <c r="H6266" s="750">
        <f t="shared" si="4588"/>
        <v>1.5750000000000002</v>
      </c>
      <c r="I6266" s="125">
        <v>1.3</v>
      </c>
      <c r="J6266" s="750">
        <f t="shared" si="4590"/>
        <v>7.7252175000000003</v>
      </c>
    </row>
    <row r="6267" spans="1:10">
      <c r="A6267" s="1320"/>
      <c r="B6267" s="1321"/>
      <c r="C6267" s="1321"/>
      <c r="D6267" s="1322"/>
      <c r="E6267" s="119" t="str">
        <f t="shared" ref="E6267:G6267" si="4649">E1916</f>
        <v>DOMICILIARIA 15</v>
      </c>
      <c r="F6267" s="637">
        <f t="shared" si="4649"/>
        <v>5.22</v>
      </c>
      <c r="G6267" s="128">
        <f t="shared" si="4649"/>
        <v>0.7</v>
      </c>
      <c r="H6267" s="750">
        <f t="shared" si="4588"/>
        <v>1.5750000000000002</v>
      </c>
      <c r="I6267" s="125">
        <v>1.3</v>
      </c>
      <c r="J6267" s="750">
        <f t="shared" si="4590"/>
        <v>7.4815649999999998</v>
      </c>
    </row>
    <row r="6268" spans="1:10">
      <c r="A6268" s="1320"/>
      <c r="B6268" s="1321"/>
      <c r="C6268" s="1321"/>
      <c r="D6268" s="1322"/>
      <c r="E6268" s="119" t="str">
        <f t="shared" ref="E6268:G6268" si="4650">E1917</f>
        <v>P4 A P1</v>
      </c>
      <c r="F6268" s="637">
        <f t="shared" si="4650"/>
        <v>0</v>
      </c>
      <c r="G6268" s="128">
        <f t="shared" si="4650"/>
        <v>0</v>
      </c>
      <c r="H6268" s="750">
        <f t="shared" si="4588"/>
        <v>0</v>
      </c>
      <c r="I6268" s="125"/>
      <c r="J6268" s="750">
        <f t="shared" si="4590"/>
        <v>0</v>
      </c>
    </row>
    <row r="6269" spans="1:10">
      <c r="A6269" s="1320"/>
      <c r="B6269" s="1321"/>
      <c r="C6269" s="1321"/>
      <c r="D6269" s="1322"/>
      <c r="E6269" s="119" t="str">
        <f t="shared" ref="E6269:G6269" si="4651">E1918</f>
        <v>DOMICILIARIA 1</v>
      </c>
      <c r="F6269" s="637">
        <f t="shared" si="4651"/>
        <v>4.55</v>
      </c>
      <c r="G6269" s="128">
        <f t="shared" si="4651"/>
        <v>0.7</v>
      </c>
      <c r="H6269" s="750">
        <f t="shared" si="4588"/>
        <v>1.6225000000000001</v>
      </c>
      <c r="I6269" s="125"/>
      <c r="J6269" s="750">
        <f t="shared" si="4590"/>
        <v>0</v>
      </c>
    </row>
    <row r="6270" spans="1:10">
      <c r="A6270" s="1320"/>
      <c r="B6270" s="1321"/>
      <c r="C6270" s="1321"/>
      <c r="D6270" s="1322"/>
      <c r="E6270" s="119" t="str">
        <f t="shared" ref="E6270:G6270" si="4652">E1919</f>
        <v>DOMICILIARIA 2</v>
      </c>
      <c r="F6270" s="637">
        <f t="shared" si="4652"/>
        <v>4.3330000000000002</v>
      </c>
      <c r="G6270" s="128">
        <f t="shared" si="4652"/>
        <v>0.7</v>
      </c>
      <c r="H6270" s="750">
        <f t="shared" si="4588"/>
        <v>1.6225000000000001</v>
      </c>
      <c r="I6270" s="125"/>
      <c r="J6270" s="750">
        <f t="shared" si="4590"/>
        <v>0</v>
      </c>
    </row>
    <row r="6271" spans="1:10">
      <c r="A6271" s="1320"/>
      <c r="B6271" s="1321"/>
      <c r="C6271" s="1321"/>
      <c r="D6271" s="1322"/>
      <c r="E6271" s="119" t="str">
        <f t="shared" ref="E6271:G6271" si="4653">E1920</f>
        <v>DOMICILIARIA 3</v>
      </c>
      <c r="F6271" s="637">
        <f t="shared" si="4653"/>
        <v>4.8899999999999997</v>
      </c>
      <c r="G6271" s="128">
        <f t="shared" si="4653"/>
        <v>0.7</v>
      </c>
      <c r="H6271" s="750">
        <f t="shared" ref="H6271:H6334" si="4654">H1920-H5401</f>
        <v>1.6225000000000001</v>
      </c>
      <c r="I6271" s="125"/>
      <c r="J6271" s="750">
        <f t="shared" si="4590"/>
        <v>0</v>
      </c>
    </row>
    <row r="6272" spans="1:10">
      <c r="A6272" s="1320"/>
      <c r="B6272" s="1321"/>
      <c r="C6272" s="1321"/>
      <c r="D6272" s="1322"/>
      <c r="E6272" s="119" t="str">
        <f t="shared" ref="E6272:G6272" si="4655">E1921</f>
        <v>DOMICILIARIA 4</v>
      </c>
      <c r="F6272" s="637">
        <f t="shared" si="4655"/>
        <v>4.18</v>
      </c>
      <c r="G6272" s="128">
        <f t="shared" si="4655"/>
        <v>0.7</v>
      </c>
      <c r="H6272" s="750">
        <f t="shared" si="4654"/>
        <v>1.6225000000000001</v>
      </c>
      <c r="I6272" s="125"/>
      <c r="J6272" s="750">
        <f t="shared" ref="J6272:J6335" si="4656">+F6272*G6272*H6272*I6272</f>
        <v>0</v>
      </c>
    </row>
    <row r="6273" spans="1:10">
      <c r="A6273" s="1320"/>
      <c r="B6273" s="1321"/>
      <c r="C6273" s="1321"/>
      <c r="D6273" s="1322"/>
      <c r="E6273" s="119" t="str">
        <f t="shared" ref="E6273:G6273" si="4657">E1922</f>
        <v>DOMICILIARIA 5</v>
      </c>
      <c r="F6273" s="637">
        <f t="shared" si="4657"/>
        <v>4.24</v>
      </c>
      <c r="G6273" s="128">
        <f t="shared" si="4657"/>
        <v>0.7</v>
      </c>
      <c r="H6273" s="750">
        <f t="shared" si="4654"/>
        <v>1.6225000000000001</v>
      </c>
      <c r="I6273" s="125"/>
      <c r="J6273" s="750">
        <f t="shared" si="4656"/>
        <v>0</v>
      </c>
    </row>
    <row r="6274" spans="1:10">
      <c r="A6274" s="1320"/>
      <c r="B6274" s="1321"/>
      <c r="C6274" s="1321"/>
      <c r="D6274" s="1322"/>
      <c r="E6274" s="119" t="str">
        <f t="shared" ref="E6274:G6274" si="4658">E1923</f>
        <v>DOMICILIARIA 6</v>
      </c>
      <c r="F6274" s="637">
        <f t="shared" si="4658"/>
        <v>5.54</v>
      </c>
      <c r="G6274" s="128">
        <f t="shared" si="4658"/>
        <v>0.7</v>
      </c>
      <c r="H6274" s="750">
        <f t="shared" si="4654"/>
        <v>1.6225000000000001</v>
      </c>
      <c r="I6274" s="125"/>
      <c r="J6274" s="750">
        <f t="shared" si="4656"/>
        <v>0</v>
      </c>
    </row>
    <row r="6275" spans="1:10">
      <c r="A6275" s="1320"/>
      <c r="B6275" s="1321"/>
      <c r="C6275" s="1321"/>
      <c r="D6275" s="1322"/>
      <c r="E6275" s="119" t="str">
        <f t="shared" ref="E6275:G6275" si="4659">E1924</f>
        <v>DOMICILIARIA 7</v>
      </c>
      <c r="F6275" s="637">
        <f t="shared" si="4659"/>
        <v>4.6500000000000004</v>
      </c>
      <c r="G6275" s="128">
        <f t="shared" si="4659"/>
        <v>0.7</v>
      </c>
      <c r="H6275" s="750">
        <f t="shared" si="4654"/>
        <v>1.6225000000000001</v>
      </c>
      <c r="I6275" s="125"/>
      <c r="J6275" s="750">
        <f t="shared" si="4656"/>
        <v>0</v>
      </c>
    </row>
    <row r="6276" spans="1:10">
      <c r="A6276" s="1320"/>
      <c r="B6276" s="1321"/>
      <c r="C6276" s="1321"/>
      <c r="D6276" s="1322"/>
      <c r="E6276" s="119" t="str">
        <f t="shared" ref="E6276:G6276" si="4660">E1925</f>
        <v>DOMICILIARIA 8</v>
      </c>
      <c r="F6276" s="637">
        <f t="shared" si="4660"/>
        <v>5.47</v>
      </c>
      <c r="G6276" s="128">
        <f t="shared" si="4660"/>
        <v>0.7</v>
      </c>
      <c r="H6276" s="750">
        <f t="shared" si="4654"/>
        <v>1.6225000000000001</v>
      </c>
      <c r="I6276" s="125"/>
      <c r="J6276" s="750">
        <f t="shared" si="4656"/>
        <v>0</v>
      </c>
    </row>
    <row r="6277" spans="1:10">
      <c r="A6277" s="1320"/>
      <c r="B6277" s="1321"/>
      <c r="C6277" s="1321"/>
      <c r="D6277" s="1322"/>
      <c r="E6277" s="119" t="str">
        <f t="shared" ref="E6277:G6277" si="4661">E1926</f>
        <v>DOMICILIARIA 9</v>
      </c>
      <c r="F6277" s="637">
        <f t="shared" si="4661"/>
        <v>4.88</v>
      </c>
      <c r="G6277" s="128">
        <f t="shared" si="4661"/>
        <v>0.7</v>
      </c>
      <c r="H6277" s="750">
        <f t="shared" si="4654"/>
        <v>1.6225000000000001</v>
      </c>
      <c r="I6277" s="125"/>
      <c r="J6277" s="750">
        <f t="shared" si="4656"/>
        <v>0</v>
      </c>
    </row>
    <row r="6278" spans="1:10">
      <c r="A6278" s="1320"/>
      <c r="B6278" s="1321"/>
      <c r="C6278" s="1321"/>
      <c r="D6278" s="1322"/>
      <c r="E6278" s="119" t="str">
        <f t="shared" ref="E6278:G6278" si="4662">E1927</f>
        <v>DOMICILIARIA 10</v>
      </c>
      <c r="F6278" s="637">
        <f t="shared" si="4662"/>
        <v>5.03</v>
      </c>
      <c r="G6278" s="128">
        <f t="shared" si="4662"/>
        <v>0.7</v>
      </c>
      <c r="H6278" s="750">
        <f t="shared" si="4654"/>
        <v>1.6225000000000001</v>
      </c>
      <c r="I6278" s="125"/>
      <c r="J6278" s="750">
        <f t="shared" si="4656"/>
        <v>0</v>
      </c>
    </row>
    <row r="6279" spans="1:10">
      <c r="A6279" s="1320"/>
      <c r="B6279" s="1321"/>
      <c r="C6279" s="1321"/>
      <c r="D6279" s="1322"/>
      <c r="E6279" s="119" t="str">
        <f t="shared" ref="E6279:G6279" si="4663">E1928</f>
        <v>DOMICILIARIA 11</v>
      </c>
      <c r="F6279" s="637">
        <f t="shared" si="4663"/>
        <v>5.26</v>
      </c>
      <c r="G6279" s="128">
        <f t="shared" si="4663"/>
        <v>0.7</v>
      </c>
      <c r="H6279" s="750">
        <f t="shared" si="4654"/>
        <v>1.6225000000000001</v>
      </c>
      <c r="I6279" s="125"/>
      <c r="J6279" s="750">
        <f t="shared" si="4656"/>
        <v>0</v>
      </c>
    </row>
    <row r="6280" spans="1:10">
      <c r="A6280" s="1320"/>
      <c r="B6280" s="1321"/>
      <c r="C6280" s="1321"/>
      <c r="D6280" s="1322"/>
      <c r="E6280" s="119" t="str">
        <f t="shared" ref="E6280:G6280" si="4664">E1929</f>
        <v>P48 A P41</v>
      </c>
      <c r="F6280" s="637">
        <f t="shared" si="4664"/>
        <v>0</v>
      </c>
      <c r="G6280" s="128">
        <f t="shared" si="4664"/>
        <v>0</v>
      </c>
      <c r="H6280" s="750">
        <f t="shared" si="4654"/>
        <v>0</v>
      </c>
      <c r="I6280" s="125"/>
      <c r="J6280" s="750">
        <f t="shared" si="4656"/>
        <v>0</v>
      </c>
    </row>
    <row r="6281" spans="1:10">
      <c r="A6281" s="1320"/>
      <c r="B6281" s="1321"/>
      <c r="C6281" s="1321"/>
      <c r="D6281" s="1322"/>
      <c r="E6281" s="119" t="str">
        <f t="shared" ref="E6281:G6281" si="4665">E1930</f>
        <v>DOMICILIARIA 1</v>
      </c>
      <c r="F6281" s="637">
        <f t="shared" si="4665"/>
        <v>7.87</v>
      </c>
      <c r="G6281" s="128">
        <f t="shared" si="4665"/>
        <v>0.7</v>
      </c>
      <c r="H6281" s="750">
        <f t="shared" si="4654"/>
        <v>1.625</v>
      </c>
      <c r="I6281" s="125">
        <v>1.3</v>
      </c>
      <c r="J6281" s="750">
        <f t="shared" si="4656"/>
        <v>11.637762499999999</v>
      </c>
    </row>
    <row r="6282" spans="1:10">
      <c r="A6282" s="1320"/>
      <c r="B6282" s="1321"/>
      <c r="C6282" s="1321"/>
      <c r="D6282" s="1322"/>
      <c r="E6282" s="119" t="str">
        <f t="shared" ref="E6282:G6282" si="4666">E1931</f>
        <v>DOMICILIARIA 2</v>
      </c>
      <c r="F6282" s="637">
        <f t="shared" si="4666"/>
        <v>5.76</v>
      </c>
      <c r="G6282" s="128">
        <f t="shared" si="4666"/>
        <v>0.7</v>
      </c>
      <c r="H6282" s="750">
        <f t="shared" si="4654"/>
        <v>1.625</v>
      </c>
      <c r="I6282" s="125">
        <v>1.3</v>
      </c>
      <c r="J6282" s="750">
        <f t="shared" si="4656"/>
        <v>8.5175999999999998</v>
      </c>
    </row>
    <row r="6283" spans="1:10">
      <c r="A6283" s="1320"/>
      <c r="B6283" s="1321"/>
      <c r="C6283" s="1321"/>
      <c r="D6283" s="1322"/>
      <c r="E6283" s="119" t="str">
        <f t="shared" ref="E6283:G6283" si="4667">E1932</f>
        <v>DOMICILIARIA 3</v>
      </c>
      <c r="F6283" s="637">
        <f t="shared" si="4667"/>
        <v>5.39</v>
      </c>
      <c r="G6283" s="128">
        <f t="shared" si="4667"/>
        <v>0.7</v>
      </c>
      <c r="H6283" s="750">
        <f t="shared" si="4654"/>
        <v>1.625</v>
      </c>
      <c r="I6283" s="125">
        <v>1.3</v>
      </c>
      <c r="J6283" s="750">
        <f t="shared" si="4656"/>
        <v>7.9704624999999991</v>
      </c>
    </row>
    <row r="6284" spans="1:10">
      <c r="A6284" s="1320"/>
      <c r="B6284" s="1321"/>
      <c r="C6284" s="1321"/>
      <c r="D6284" s="1322"/>
      <c r="E6284" s="119" t="str">
        <f t="shared" ref="E6284:G6284" si="4668">E1933</f>
        <v>DOMICILIARIA 4</v>
      </c>
      <c r="F6284" s="637">
        <f t="shared" si="4668"/>
        <v>6.07</v>
      </c>
      <c r="G6284" s="128">
        <f t="shared" si="4668"/>
        <v>0.7</v>
      </c>
      <c r="H6284" s="750">
        <f t="shared" si="4654"/>
        <v>1.625</v>
      </c>
      <c r="I6284" s="125">
        <v>1.3</v>
      </c>
      <c r="J6284" s="750">
        <f t="shared" si="4656"/>
        <v>8.9760124999999995</v>
      </c>
    </row>
    <row r="6285" spans="1:10">
      <c r="A6285" s="1320"/>
      <c r="B6285" s="1321"/>
      <c r="C6285" s="1321"/>
      <c r="D6285" s="1322"/>
      <c r="E6285" s="119" t="str">
        <f t="shared" ref="E6285:G6285" si="4669">E1934</f>
        <v>DOMICILIARIA 5</v>
      </c>
      <c r="F6285" s="637">
        <f t="shared" si="4669"/>
        <v>6.12</v>
      </c>
      <c r="G6285" s="128">
        <f t="shared" si="4669"/>
        <v>0.7</v>
      </c>
      <c r="H6285" s="750">
        <f t="shared" si="4654"/>
        <v>1.625</v>
      </c>
      <c r="I6285" s="125">
        <v>1.3</v>
      </c>
      <c r="J6285" s="750">
        <f t="shared" si="4656"/>
        <v>9.0499500000000008</v>
      </c>
    </row>
    <row r="6286" spans="1:10">
      <c r="A6286" s="1320"/>
      <c r="B6286" s="1321"/>
      <c r="C6286" s="1321"/>
      <c r="D6286" s="1322"/>
      <c r="E6286" s="119" t="str">
        <f t="shared" ref="E6286:G6286" si="4670">E1935</f>
        <v>DOMICILIARIA 6</v>
      </c>
      <c r="F6286" s="637">
        <f t="shared" si="4670"/>
        <v>5.74</v>
      </c>
      <c r="G6286" s="128">
        <f t="shared" si="4670"/>
        <v>0.7</v>
      </c>
      <c r="H6286" s="750">
        <f t="shared" si="4654"/>
        <v>1.625</v>
      </c>
      <c r="I6286" s="125">
        <v>1.3</v>
      </c>
      <c r="J6286" s="750">
        <f t="shared" si="4656"/>
        <v>8.4880249999999986</v>
      </c>
    </row>
    <row r="6287" spans="1:10">
      <c r="A6287" s="1320"/>
      <c r="B6287" s="1321"/>
      <c r="C6287" s="1321"/>
      <c r="D6287" s="1322"/>
      <c r="E6287" s="119" t="str">
        <f t="shared" ref="E6287:G6287" si="4671">E1936</f>
        <v>DOMICILIARIA 7</v>
      </c>
      <c r="F6287" s="637">
        <f t="shared" si="4671"/>
        <v>5.01</v>
      </c>
      <c r="G6287" s="128">
        <f t="shared" si="4671"/>
        <v>0.7</v>
      </c>
      <c r="H6287" s="750">
        <f t="shared" si="4654"/>
        <v>1.625</v>
      </c>
      <c r="I6287" s="125">
        <v>1.3</v>
      </c>
      <c r="J6287" s="750">
        <f t="shared" si="4656"/>
        <v>7.4085374999999996</v>
      </c>
    </row>
    <row r="6288" spans="1:10">
      <c r="A6288" s="1320"/>
      <c r="B6288" s="1321"/>
      <c r="C6288" s="1321"/>
      <c r="D6288" s="1322"/>
      <c r="E6288" s="119" t="str">
        <f t="shared" ref="E6288:G6288" si="4672">E1937</f>
        <v>DOMICILIARIA 8</v>
      </c>
      <c r="F6288" s="637">
        <f t="shared" si="4672"/>
        <v>5.57</v>
      </c>
      <c r="G6288" s="128">
        <f t="shared" si="4672"/>
        <v>0.7</v>
      </c>
      <c r="H6288" s="750">
        <f t="shared" si="4654"/>
        <v>1.625</v>
      </c>
      <c r="I6288" s="125">
        <v>1.3</v>
      </c>
      <c r="J6288" s="750">
        <f t="shared" si="4656"/>
        <v>8.2366375000000005</v>
      </c>
    </row>
    <row r="6289" spans="1:10">
      <c r="A6289" s="1320"/>
      <c r="B6289" s="1321"/>
      <c r="C6289" s="1321"/>
      <c r="D6289" s="1322"/>
      <c r="E6289" s="119" t="str">
        <f t="shared" ref="E6289:G6289" si="4673">E1938</f>
        <v>DOMICILIARIA 9</v>
      </c>
      <c r="F6289" s="637">
        <f t="shared" si="4673"/>
        <v>5.01</v>
      </c>
      <c r="G6289" s="128">
        <f t="shared" si="4673"/>
        <v>0.7</v>
      </c>
      <c r="H6289" s="750">
        <f t="shared" si="4654"/>
        <v>1.625</v>
      </c>
      <c r="I6289" s="125">
        <v>1.3</v>
      </c>
      <c r="J6289" s="750">
        <f t="shared" si="4656"/>
        <v>7.4085374999999996</v>
      </c>
    </row>
    <row r="6290" spans="1:10">
      <c r="A6290" s="1320"/>
      <c r="B6290" s="1321"/>
      <c r="C6290" s="1321"/>
      <c r="D6290" s="1322"/>
      <c r="E6290" s="119" t="str">
        <f t="shared" ref="E6290:G6290" si="4674">E1939</f>
        <v>DOMICILIARIA 10</v>
      </c>
      <c r="F6290" s="637">
        <f t="shared" si="4674"/>
        <v>4.83</v>
      </c>
      <c r="G6290" s="128">
        <f t="shared" si="4674"/>
        <v>0.7</v>
      </c>
      <c r="H6290" s="750">
        <f t="shared" si="4654"/>
        <v>1.625</v>
      </c>
      <c r="I6290" s="125">
        <v>1.3</v>
      </c>
      <c r="J6290" s="750">
        <f t="shared" si="4656"/>
        <v>7.1423624999999999</v>
      </c>
    </row>
    <row r="6291" spans="1:10">
      <c r="A6291" s="1320"/>
      <c r="B6291" s="1321"/>
      <c r="C6291" s="1321"/>
      <c r="D6291" s="1322"/>
      <c r="E6291" s="119" t="str">
        <f t="shared" ref="E6291:G6291" si="4675">E1940</f>
        <v>DOMICILIARIA 11</v>
      </c>
      <c r="F6291" s="637">
        <f t="shared" si="4675"/>
        <v>5.42</v>
      </c>
      <c r="G6291" s="128">
        <f t="shared" si="4675"/>
        <v>0.7</v>
      </c>
      <c r="H6291" s="750">
        <f t="shared" si="4654"/>
        <v>1.625</v>
      </c>
      <c r="I6291" s="125">
        <v>1.3</v>
      </c>
      <c r="J6291" s="750">
        <f t="shared" si="4656"/>
        <v>8.0148250000000001</v>
      </c>
    </row>
    <row r="6292" spans="1:10">
      <c r="A6292" s="1320"/>
      <c r="B6292" s="1321"/>
      <c r="C6292" s="1321"/>
      <c r="D6292" s="1322"/>
      <c r="E6292" s="119" t="str">
        <f t="shared" ref="E6292:G6292" si="4676">E1941</f>
        <v>DOMICILIARIA 12</v>
      </c>
      <c r="F6292" s="637">
        <f t="shared" si="4676"/>
        <v>4.57</v>
      </c>
      <c r="G6292" s="128">
        <f t="shared" si="4676"/>
        <v>0.7</v>
      </c>
      <c r="H6292" s="750">
        <f t="shared" si="4654"/>
        <v>1.625</v>
      </c>
      <c r="I6292" s="125">
        <v>1.3</v>
      </c>
      <c r="J6292" s="750">
        <f t="shared" si="4656"/>
        <v>6.7578874999999998</v>
      </c>
    </row>
    <row r="6293" spans="1:10">
      <c r="A6293" s="1320"/>
      <c r="B6293" s="1321"/>
      <c r="C6293" s="1321"/>
      <c r="D6293" s="1322"/>
      <c r="E6293" s="119" t="str">
        <f t="shared" ref="E6293:G6293" si="4677">E1942</f>
        <v>DOMICILIARIA 13</v>
      </c>
      <c r="F6293" s="637">
        <f t="shared" si="4677"/>
        <v>4.5999999999999996</v>
      </c>
      <c r="G6293" s="128">
        <f t="shared" si="4677"/>
        <v>0.7</v>
      </c>
      <c r="H6293" s="750">
        <f t="shared" si="4654"/>
        <v>1.625</v>
      </c>
      <c r="I6293" s="125">
        <v>1.3</v>
      </c>
      <c r="J6293" s="750">
        <f t="shared" si="4656"/>
        <v>6.8022499999999999</v>
      </c>
    </row>
    <row r="6294" spans="1:10">
      <c r="A6294" s="1320"/>
      <c r="B6294" s="1321"/>
      <c r="C6294" s="1321"/>
      <c r="D6294" s="1322"/>
      <c r="E6294" s="119" t="str">
        <f t="shared" ref="E6294:G6294" si="4678">E1943</f>
        <v>P41 A P31</v>
      </c>
      <c r="F6294" s="637">
        <f t="shared" si="4678"/>
        <v>0</v>
      </c>
      <c r="G6294" s="128">
        <f t="shared" si="4678"/>
        <v>0</v>
      </c>
      <c r="H6294" s="750">
        <f t="shared" si="4654"/>
        <v>0</v>
      </c>
      <c r="I6294" s="125">
        <v>1.3</v>
      </c>
      <c r="J6294" s="750">
        <f t="shared" si="4656"/>
        <v>0</v>
      </c>
    </row>
    <row r="6295" spans="1:10">
      <c r="A6295" s="1320"/>
      <c r="B6295" s="1321"/>
      <c r="C6295" s="1321"/>
      <c r="D6295" s="1322"/>
      <c r="E6295" s="119" t="str">
        <f t="shared" ref="E6295:G6295" si="4679">E1944</f>
        <v>DOMICILIARIA 1</v>
      </c>
      <c r="F6295" s="637">
        <f t="shared" si="4679"/>
        <v>5.63</v>
      </c>
      <c r="G6295" s="128">
        <f t="shared" si="4679"/>
        <v>0.7</v>
      </c>
      <c r="H6295" s="750">
        <f t="shared" si="4654"/>
        <v>1.6523999999999999</v>
      </c>
      <c r="I6295" s="125">
        <v>1.3</v>
      </c>
      <c r="J6295" s="750">
        <f t="shared" si="4656"/>
        <v>8.4657409199999982</v>
      </c>
    </row>
    <row r="6296" spans="1:10">
      <c r="A6296" s="1320"/>
      <c r="B6296" s="1321"/>
      <c r="C6296" s="1321"/>
      <c r="D6296" s="1322"/>
      <c r="E6296" s="119" t="str">
        <f t="shared" ref="E6296:G6296" si="4680">E1945</f>
        <v>DOMICILIARIA 2</v>
      </c>
      <c r="F6296" s="637">
        <f t="shared" si="4680"/>
        <v>5.79</v>
      </c>
      <c r="G6296" s="128">
        <f t="shared" si="4680"/>
        <v>0.7</v>
      </c>
      <c r="H6296" s="750">
        <f t="shared" si="4654"/>
        <v>1.6523999999999999</v>
      </c>
      <c r="I6296" s="125">
        <v>1.3</v>
      </c>
      <c r="J6296" s="750">
        <f t="shared" si="4656"/>
        <v>8.706330359999999</v>
      </c>
    </row>
    <row r="6297" spans="1:10">
      <c r="A6297" s="1320"/>
      <c r="B6297" s="1321"/>
      <c r="C6297" s="1321"/>
      <c r="D6297" s="1322"/>
      <c r="E6297" s="119" t="str">
        <f t="shared" ref="E6297:G6297" si="4681">E1946</f>
        <v>DOMICILIARIA 3</v>
      </c>
      <c r="F6297" s="637">
        <f t="shared" si="4681"/>
        <v>5.82</v>
      </c>
      <c r="G6297" s="128">
        <f t="shared" si="4681"/>
        <v>0.7</v>
      </c>
      <c r="H6297" s="750">
        <f t="shared" si="4654"/>
        <v>1.6523999999999999</v>
      </c>
      <c r="I6297" s="125">
        <v>1.3</v>
      </c>
      <c r="J6297" s="750">
        <f t="shared" si="4656"/>
        <v>8.7514408799999988</v>
      </c>
    </row>
    <row r="6298" spans="1:10">
      <c r="A6298" s="1320"/>
      <c r="B6298" s="1321"/>
      <c r="C6298" s="1321"/>
      <c r="D6298" s="1322"/>
      <c r="E6298" s="119" t="str">
        <f t="shared" ref="E6298:G6298" si="4682">E1947</f>
        <v>DOMICILIARIA 4</v>
      </c>
      <c r="F6298" s="637">
        <f t="shared" si="4682"/>
        <v>5.76</v>
      </c>
      <c r="G6298" s="128">
        <f t="shared" si="4682"/>
        <v>0.7</v>
      </c>
      <c r="H6298" s="750">
        <f t="shared" si="4654"/>
        <v>1.6523999999999999</v>
      </c>
      <c r="I6298" s="125">
        <v>1.3</v>
      </c>
      <c r="J6298" s="750">
        <f t="shared" si="4656"/>
        <v>8.6612198399999993</v>
      </c>
    </row>
    <row r="6299" spans="1:10">
      <c r="A6299" s="1320"/>
      <c r="B6299" s="1321"/>
      <c r="C6299" s="1321"/>
      <c r="D6299" s="1322"/>
      <c r="E6299" s="119" t="str">
        <f t="shared" ref="E6299:G6299" si="4683">E1948</f>
        <v>DOMICILIARIA 5</v>
      </c>
      <c r="F6299" s="637">
        <f t="shared" si="4683"/>
        <v>4.97</v>
      </c>
      <c r="G6299" s="128">
        <f t="shared" si="4683"/>
        <v>0.7</v>
      </c>
      <c r="H6299" s="750">
        <f t="shared" si="4654"/>
        <v>1.6523999999999999</v>
      </c>
      <c r="I6299" s="125">
        <v>1.3</v>
      </c>
      <c r="J6299" s="750">
        <f t="shared" si="4656"/>
        <v>7.4733094799999993</v>
      </c>
    </row>
    <row r="6300" spans="1:10">
      <c r="A6300" s="1320"/>
      <c r="B6300" s="1321"/>
      <c r="C6300" s="1321"/>
      <c r="D6300" s="1322"/>
      <c r="E6300" s="119" t="str">
        <f t="shared" ref="E6300:G6300" si="4684">E1949</f>
        <v>DOMICILIARIA 6</v>
      </c>
      <c r="F6300" s="637">
        <f t="shared" si="4684"/>
        <v>5.49</v>
      </c>
      <c r="G6300" s="128">
        <f t="shared" si="4684"/>
        <v>0.7</v>
      </c>
      <c r="H6300" s="750">
        <f t="shared" si="4654"/>
        <v>1.6523999999999999</v>
      </c>
      <c r="I6300" s="125">
        <v>1.3</v>
      </c>
      <c r="J6300" s="750">
        <f t="shared" si="4656"/>
        <v>8.2552251600000002</v>
      </c>
    </row>
    <row r="6301" spans="1:10">
      <c r="A6301" s="1320"/>
      <c r="B6301" s="1321"/>
      <c r="C6301" s="1321"/>
      <c r="D6301" s="1322"/>
      <c r="E6301" s="119" t="str">
        <f t="shared" ref="E6301:G6301" si="4685">E1950</f>
        <v>DOMICILIARIA 7</v>
      </c>
      <c r="F6301" s="637">
        <f t="shared" si="4685"/>
        <v>5.28</v>
      </c>
      <c r="G6301" s="128">
        <f t="shared" si="4685"/>
        <v>0.7</v>
      </c>
      <c r="H6301" s="750">
        <f t="shared" si="4654"/>
        <v>1.6523999999999999</v>
      </c>
      <c r="I6301" s="125">
        <v>1.3</v>
      </c>
      <c r="J6301" s="750">
        <f t="shared" si="4656"/>
        <v>7.9394515199999995</v>
      </c>
    </row>
    <row r="6302" spans="1:10">
      <c r="A6302" s="1320"/>
      <c r="B6302" s="1321"/>
      <c r="C6302" s="1321"/>
      <c r="D6302" s="1322"/>
      <c r="E6302" s="119" t="str">
        <f t="shared" ref="E6302:G6302" si="4686">E1951</f>
        <v>DOMICILIARIA 8</v>
      </c>
      <c r="F6302" s="637">
        <f t="shared" si="4686"/>
        <v>5.5</v>
      </c>
      <c r="G6302" s="128">
        <f t="shared" si="4686"/>
        <v>0.7</v>
      </c>
      <c r="H6302" s="750">
        <f t="shared" si="4654"/>
        <v>1.6523999999999999</v>
      </c>
      <c r="I6302" s="125">
        <v>1.3</v>
      </c>
      <c r="J6302" s="750">
        <f t="shared" si="4656"/>
        <v>8.2702619999999989</v>
      </c>
    </row>
    <row r="6303" spans="1:10">
      <c r="A6303" s="1320"/>
      <c r="B6303" s="1321"/>
      <c r="C6303" s="1321"/>
      <c r="D6303" s="1322"/>
      <c r="E6303" s="119" t="str">
        <f t="shared" ref="E6303:G6303" si="4687">E1952</f>
        <v>DOMICILIARIA 9</v>
      </c>
      <c r="F6303" s="637">
        <f t="shared" si="4687"/>
        <v>5.0999999999999996</v>
      </c>
      <c r="G6303" s="128">
        <f t="shared" si="4687"/>
        <v>0.7</v>
      </c>
      <c r="H6303" s="750">
        <f t="shared" si="4654"/>
        <v>1.6523999999999999</v>
      </c>
      <c r="I6303" s="125">
        <v>1.3</v>
      </c>
      <c r="J6303" s="750">
        <f t="shared" si="4656"/>
        <v>7.6687883999999986</v>
      </c>
    </row>
    <row r="6304" spans="1:10">
      <c r="A6304" s="1320"/>
      <c r="B6304" s="1321"/>
      <c r="C6304" s="1321"/>
      <c r="D6304" s="1322"/>
      <c r="E6304" s="119" t="str">
        <f t="shared" ref="E6304:G6304" si="4688">E1953</f>
        <v>DOMICILIARIA 10</v>
      </c>
      <c r="F6304" s="637">
        <f t="shared" si="4688"/>
        <v>5.19</v>
      </c>
      <c r="G6304" s="128">
        <f t="shared" si="4688"/>
        <v>0.7</v>
      </c>
      <c r="H6304" s="750">
        <f t="shared" si="4654"/>
        <v>1.6523999999999999</v>
      </c>
      <c r="I6304" s="125">
        <v>1.3</v>
      </c>
      <c r="J6304" s="750">
        <f t="shared" si="4656"/>
        <v>7.8041199599999995</v>
      </c>
    </row>
    <row r="6305" spans="1:10">
      <c r="A6305" s="1320"/>
      <c r="B6305" s="1321"/>
      <c r="C6305" s="1321"/>
      <c r="D6305" s="1322"/>
      <c r="E6305" s="119" t="str">
        <f t="shared" ref="E6305:G6305" si="4689">E1954</f>
        <v>DOMICILIARIA 11</v>
      </c>
      <c r="F6305" s="637">
        <f t="shared" si="4689"/>
        <v>4.95</v>
      </c>
      <c r="G6305" s="128">
        <f t="shared" si="4689"/>
        <v>0.7</v>
      </c>
      <c r="H6305" s="750">
        <f t="shared" si="4654"/>
        <v>1.6523999999999999</v>
      </c>
      <c r="I6305" s="125">
        <v>1.3</v>
      </c>
      <c r="J6305" s="750">
        <f t="shared" si="4656"/>
        <v>7.4432358000000001</v>
      </c>
    </row>
    <row r="6306" spans="1:10">
      <c r="A6306" s="1320"/>
      <c r="B6306" s="1321"/>
      <c r="C6306" s="1321"/>
      <c r="D6306" s="1322"/>
      <c r="E6306" s="119" t="str">
        <f t="shared" ref="E6306:G6306" si="4690">E1955</f>
        <v>DOMICILIARIA 12</v>
      </c>
      <c r="F6306" s="637">
        <f t="shared" si="4690"/>
        <v>4.79</v>
      </c>
      <c r="G6306" s="128">
        <f t="shared" si="4690"/>
        <v>0.7</v>
      </c>
      <c r="H6306" s="750">
        <f t="shared" si="4654"/>
        <v>1.6523999999999999</v>
      </c>
      <c r="I6306" s="125">
        <v>1.3</v>
      </c>
      <c r="J6306" s="750">
        <f t="shared" si="4656"/>
        <v>7.2026463599999992</v>
      </c>
    </row>
    <row r="6307" spans="1:10">
      <c r="A6307" s="1320"/>
      <c r="B6307" s="1321"/>
      <c r="C6307" s="1321"/>
      <c r="D6307" s="1322"/>
      <c r="E6307" s="119" t="str">
        <f t="shared" ref="E6307:G6307" si="4691">E1956</f>
        <v>DOMICILIARIA 13</v>
      </c>
      <c r="F6307" s="637">
        <f t="shared" si="4691"/>
        <v>4.7300000000000004</v>
      </c>
      <c r="G6307" s="128">
        <f t="shared" si="4691"/>
        <v>0.7</v>
      </c>
      <c r="H6307" s="750">
        <f t="shared" si="4654"/>
        <v>1.6523999999999999</v>
      </c>
      <c r="I6307" s="125">
        <v>1.3</v>
      </c>
      <c r="J6307" s="750">
        <f t="shared" si="4656"/>
        <v>7.1124253199999998</v>
      </c>
    </row>
    <row r="6308" spans="1:10">
      <c r="A6308" s="1320"/>
      <c r="B6308" s="1321"/>
      <c r="C6308" s="1321"/>
      <c r="D6308" s="1322"/>
      <c r="E6308" s="119" t="str">
        <f t="shared" ref="E6308:G6308" si="4692">E1957</f>
        <v>DOMICILIARIA 14</v>
      </c>
      <c r="F6308" s="637">
        <f t="shared" si="4692"/>
        <v>4.6100000000000003</v>
      </c>
      <c r="G6308" s="128">
        <f t="shared" si="4692"/>
        <v>0.7</v>
      </c>
      <c r="H6308" s="750">
        <f t="shared" si="4654"/>
        <v>1.6523999999999999</v>
      </c>
      <c r="I6308" s="125">
        <v>1.3</v>
      </c>
      <c r="J6308" s="750">
        <f t="shared" si="4656"/>
        <v>6.9319832400000001</v>
      </c>
    </row>
    <row r="6309" spans="1:10">
      <c r="A6309" s="1320"/>
      <c r="B6309" s="1321"/>
      <c r="C6309" s="1321"/>
      <c r="D6309" s="1322"/>
      <c r="E6309" s="119" t="str">
        <f t="shared" ref="E6309:G6309" si="4693">E1958</f>
        <v>P22 A P15</v>
      </c>
      <c r="F6309" s="637">
        <f t="shared" si="4693"/>
        <v>0</v>
      </c>
      <c r="G6309" s="128">
        <f t="shared" si="4693"/>
        <v>0</v>
      </c>
      <c r="H6309" s="750">
        <f t="shared" si="4654"/>
        <v>0</v>
      </c>
      <c r="I6309" s="125">
        <v>1.3</v>
      </c>
      <c r="J6309" s="750">
        <f t="shared" si="4656"/>
        <v>0</v>
      </c>
    </row>
    <row r="6310" spans="1:10">
      <c r="A6310" s="1320"/>
      <c r="B6310" s="1321"/>
      <c r="C6310" s="1321"/>
      <c r="D6310" s="1322"/>
      <c r="E6310" s="119" t="str">
        <f t="shared" ref="E6310:G6310" si="4694">E1959</f>
        <v>DOMICILIARIA 1</v>
      </c>
      <c r="F6310" s="637">
        <f t="shared" si="4694"/>
        <v>6.01</v>
      </c>
      <c r="G6310" s="128">
        <f t="shared" si="4694"/>
        <v>0.7</v>
      </c>
      <c r="H6310" s="750">
        <f t="shared" si="4654"/>
        <v>1.6523999999999999</v>
      </c>
      <c r="I6310" s="125">
        <v>1.3</v>
      </c>
      <c r="J6310" s="750">
        <f t="shared" si="4656"/>
        <v>9.0371408399999993</v>
      </c>
    </row>
    <row r="6311" spans="1:10">
      <c r="A6311" s="1320"/>
      <c r="B6311" s="1321"/>
      <c r="C6311" s="1321"/>
      <c r="D6311" s="1322"/>
      <c r="E6311" s="119" t="str">
        <f t="shared" ref="E6311:G6311" si="4695">E1960</f>
        <v>DOMICILIARIA 2</v>
      </c>
      <c r="F6311" s="637">
        <f t="shared" si="4695"/>
        <v>5.48</v>
      </c>
      <c r="G6311" s="128">
        <f t="shared" si="4695"/>
        <v>0.7</v>
      </c>
      <c r="H6311" s="750">
        <f t="shared" si="4654"/>
        <v>1.6523999999999999</v>
      </c>
      <c r="I6311" s="125">
        <v>1.3</v>
      </c>
      <c r="J6311" s="750">
        <f t="shared" si="4656"/>
        <v>8.2401883199999997</v>
      </c>
    </row>
    <row r="6312" spans="1:10">
      <c r="A6312" s="1320"/>
      <c r="B6312" s="1321"/>
      <c r="C6312" s="1321"/>
      <c r="D6312" s="1322"/>
      <c r="E6312" s="119" t="str">
        <f t="shared" ref="E6312:G6312" si="4696">E1961</f>
        <v>DOMICILIARIA 3</v>
      </c>
      <c r="F6312" s="637">
        <f t="shared" si="4696"/>
        <v>5.31</v>
      </c>
      <c r="G6312" s="128">
        <f t="shared" si="4696"/>
        <v>0.7</v>
      </c>
      <c r="H6312" s="750">
        <f t="shared" si="4654"/>
        <v>1.6523999999999999</v>
      </c>
      <c r="I6312" s="125">
        <v>1.3</v>
      </c>
      <c r="J6312" s="750">
        <f t="shared" si="4656"/>
        <v>7.9845620399999993</v>
      </c>
    </row>
    <row r="6313" spans="1:10">
      <c r="A6313" s="1320"/>
      <c r="B6313" s="1321"/>
      <c r="C6313" s="1321"/>
      <c r="D6313" s="1322"/>
      <c r="E6313" s="119" t="str">
        <f t="shared" ref="E6313:G6313" si="4697">E1962</f>
        <v>DOMICILIARIA 4</v>
      </c>
      <c r="F6313" s="637">
        <f t="shared" si="4697"/>
        <v>5.62</v>
      </c>
      <c r="G6313" s="128">
        <f t="shared" si="4697"/>
        <v>0.7</v>
      </c>
      <c r="H6313" s="750">
        <f t="shared" si="4654"/>
        <v>1.6523999999999999</v>
      </c>
      <c r="I6313" s="125">
        <v>1.3</v>
      </c>
      <c r="J6313" s="750">
        <f t="shared" si="4656"/>
        <v>8.4507040799999995</v>
      </c>
    </row>
    <row r="6314" spans="1:10">
      <c r="A6314" s="1320"/>
      <c r="B6314" s="1321"/>
      <c r="C6314" s="1321"/>
      <c r="D6314" s="1322"/>
      <c r="E6314" s="119" t="str">
        <f t="shared" ref="E6314:G6314" si="4698">E1963</f>
        <v>DOMICILIARIA 5</v>
      </c>
      <c r="F6314" s="637">
        <f t="shared" si="4698"/>
        <v>5.35</v>
      </c>
      <c r="G6314" s="128">
        <f t="shared" si="4698"/>
        <v>0.7</v>
      </c>
      <c r="H6314" s="750">
        <f t="shared" si="4654"/>
        <v>1.6523999999999999</v>
      </c>
      <c r="I6314" s="125">
        <v>1.3</v>
      </c>
      <c r="J6314" s="750">
        <f t="shared" si="4656"/>
        <v>8.0447093999999986</v>
      </c>
    </row>
    <row r="6315" spans="1:10">
      <c r="A6315" s="1320"/>
      <c r="B6315" s="1321"/>
      <c r="C6315" s="1321"/>
      <c r="D6315" s="1322"/>
      <c r="E6315" s="119" t="str">
        <f t="shared" ref="E6315:G6315" si="4699">E1964</f>
        <v>DOMICILIARIA 6</v>
      </c>
      <c r="F6315" s="637">
        <f t="shared" si="4699"/>
        <v>5.41</v>
      </c>
      <c r="G6315" s="128">
        <f t="shared" si="4699"/>
        <v>0.7</v>
      </c>
      <c r="H6315" s="750">
        <f t="shared" si="4654"/>
        <v>1.6523999999999999</v>
      </c>
      <c r="I6315" s="125">
        <v>1.3</v>
      </c>
      <c r="J6315" s="750">
        <f t="shared" si="4656"/>
        <v>8.1349304399999998</v>
      </c>
    </row>
    <row r="6316" spans="1:10">
      <c r="A6316" s="1320"/>
      <c r="B6316" s="1321"/>
      <c r="C6316" s="1321"/>
      <c r="D6316" s="1322"/>
      <c r="E6316" s="119" t="str">
        <f t="shared" ref="E6316:G6316" si="4700">E1965</f>
        <v>DOMICILIARIA 7</v>
      </c>
      <c r="F6316" s="637">
        <f t="shared" si="4700"/>
        <v>5.35</v>
      </c>
      <c r="G6316" s="128">
        <f t="shared" si="4700"/>
        <v>0.7</v>
      </c>
      <c r="H6316" s="750">
        <f t="shared" si="4654"/>
        <v>1.6523999999999999</v>
      </c>
      <c r="I6316" s="125">
        <v>1.3</v>
      </c>
      <c r="J6316" s="750">
        <f t="shared" si="4656"/>
        <v>8.0447093999999986</v>
      </c>
    </row>
    <row r="6317" spans="1:10">
      <c r="A6317" s="1320"/>
      <c r="B6317" s="1321"/>
      <c r="C6317" s="1321"/>
      <c r="D6317" s="1322"/>
      <c r="E6317" s="119" t="str">
        <f t="shared" ref="E6317:G6317" si="4701">E1966</f>
        <v>DOMICILIARIA 8</v>
      </c>
      <c r="F6317" s="637">
        <f t="shared" si="4701"/>
        <v>5.79</v>
      </c>
      <c r="G6317" s="128">
        <f t="shared" si="4701"/>
        <v>0.7</v>
      </c>
      <c r="H6317" s="750">
        <f t="shared" si="4654"/>
        <v>1.6523999999999999</v>
      </c>
      <c r="I6317" s="125">
        <v>1.3</v>
      </c>
      <c r="J6317" s="750">
        <f t="shared" si="4656"/>
        <v>8.706330359999999</v>
      </c>
    </row>
    <row r="6318" spans="1:10">
      <c r="A6318" s="1320"/>
      <c r="B6318" s="1321"/>
      <c r="C6318" s="1321"/>
      <c r="D6318" s="1322"/>
      <c r="E6318" s="119" t="str">
        <f t="shared" ref="E6318:G6318" si="4702">E1967</f>
        <v>DOMICILIARIA 9</v>
      </c>
      <c r="F6318" s="637">
        <f t="shared" si="4702"/>
        <v>5.13</v>
      </c>
      <c r="G6318" s="128">
        <f t="shared" si="4702"/>
        <v>0.7</v>
      </c>
      <c r="H6318" s="750">
        <f t="shared" si="4654"/>
        <v>1.6523999999999999</v>
      </c>
      <c r="I6318" s="125">
        <v>1.3</v>
      </c>
      <c r="J6318" s="750">
        <f t="shared" si="4656"/>
        <v>7.7138989199999992</v>
      </c>
    </row>
    <row r="6319" spans="1:10">
      <c r="A6319" s="1320"/>
      <c r="B6319" s="1321"/>
      <c r="C6319" s="1321"/>
      <c r="D6319" s="1322"/>
      <c r="E6319" s="119" t="str">
        <f t="shared" ref="E6319:G6319" si="4703">E1968</f>
        <v>DOMICILIARIA 10</v>
      </c>
      <c r="F6319" s="637">
        <f t="shared" si="4703"/>
        <v>5.6</v>
      </c>
      <c r="G6319" s="128">
        <f t="shared" si="4703"/>
        <v>0.7</v>
      </c>
      <c r="H6319" s="750">
        <f t="shared" si="4654"/>
        <v>1.6523999999999999</v>
      </c>
      <c r="I6319" s="125">
        <v>1.3</v>
      </c>
      <c r="J6319" s="750">
        <f t="shared" si="4656"/>
        <v>8.4206303999999985</v>
      </c>
    </row>
    <row r="6320" spans="1:10">
      <c r="A6320" s="1320"/>
      <c r="B6320" s="1321"/>
      <c r="C6320" s="1321"/>
      <c r="D6320" s="1322"/>
      <c r="E6320" s="119" t="str">
        <f t="shared" ref="E6320:G6320" si="4704">E1969</f>
        <v>DOMICILIARIA 11</v>
      </c>
      <c r="F6320" s="637">
        <f t="shared" si="4704"/>
        <v>5.31</v>
      </c>
      <c r="G6320" s="128">
        <f t="shared" si="4704"/>
        <v>0.7</v>
      </c>
      <c r="H6320" s="750">
        <f t="shared" si="4654"/>
        <v>1.6523999999999999</v>
      </c>
      <c r="I6320" s="125">
        <v>1.3</v>
      </c>
      <c r="J6320" s="750">
        <f t="shared" si="4656"/>
        <v>7.9845620399999993</v>
      </c>
    </row>
    <row r="6321" spans="1:10">
      <c r="A6321" s="1320"/>
      <c r="B6321" s="1321"/>
      <c r="C6321" s="1321"/>
      <c r="D6321" s="1322"/>
      <c r="E6321" s="119" t="str">
        <f t="shared" ref="E6321:G6321" si="4705">E1970</f>
        <v>DOMICILIARIA 12</v>
      </c>
      <c r="F6321" s="637">
        <f t="shared" si="4705"/>
        <v>5.29</v>
      </c>
      <c r="G6321" s="128">
        <f t="shared" si="4705"/>
        <v>0.7</v>
      </c>
      <c r="H6321" s="750">
        <f t="shared" si="4654"/>
        <v>1.6523999999999999</v>
      </c>
      <c r="I6321" s="125">
        <v>1.3</v>
      </c>
      <c r="J6321" s="750">
        <f t="shared" si="4656"/>
        <v>7.9544883599999991</v>
      </c>
    </row>
    <row r="6322" spans="1:10">
      <c r="A6322" s="1320"/>
      <c r="B6322" s="1321"/>
      <c r="C6322" s="1321"/>
      <c r="D6322" s="1322"/>
      <c r="E6322" s="119" t="str">
        <f t="shared" ref="E6322:G6322" si="4706">E1971</f>
        <v>DOMICILIARIA 13</v>
      </c>
      <c r="F6322" s="637">
        <f t="shared" si="4706"/>
        <v>4.9400000000000004</v>
      </c>
      <c r="G6322" s="128">
        <f t="shared" si="4706"/>
        <v>0.7</v>
      </c>
      <c r="H6322" s="750">
        <f t="shared" si="4654"/>
        <v>1.6523999999999999</v>
      </c>
      <c r="I6322" s="125">
        <v>1.3</v>
      </c>
      <c r="J6322" s="750">
        <f t="shared" si="4656"/>
        <v>7.4281989600000005</v>
      </c>
    </row>
    <row r="6323" spans="1:10">
      <c r="A6323" s="1320"/>
      <c r="B6323" s="1321"/>
      <c r="C6323" s="1321"/>
      <c r="D6323" s="1322"/>
      <c r="E6323" s="119" t="str">
        <f t="shared" ref="E6323:G6323" si="4707">E1972</f>
        <v>DOMICILIARIA 14</v>
      </c>
      <c r="F6323" s="637">
        <f t="shared" si="4707"/>
        <v>5.12</v>
      </c>
      <c r="G6323" s="128">
        <f t="shared" si="4707"/>
        <v>0.7</v>
      </c>
      <c r="H6323" s="750">
        <f t="shared" si="4654"/>
        <v>1.6523999999999999</v>
      </c>
      <c r="I6323" s="125">
        <v>1.3</v>
      </c>
      <c r="J6323" s="750">
        <f t="shared" si="4656"/>
        <v>7.6988620799999996</v>
      </c>
    </row>
    <row r="6324" spans="1:10">
      <c r="A6324" s="1320"/>
      <c r="B6324" s="1321"/>
      <c r="C6324" s="1321"/>
      <c r="D6324" s="1322"/>
      <c r="E6324" s="119" t="str">
        <f t="shared" ref="E6324:G6324" si="4708">E1973</f>
        <v>P15 A P56</v>
      </c>
      <c r="F6324" s="637">
        <f t="shared" si="4708"/>
        <v>0</v>
      </c>
      <c r="G6324" s="128">
        <f t="shared" si="4708"/>
        <v>0</v>
      </c>
      <c r="H6324" s="750">
        <f t="shared" si="4654"/>
        <v>0</v>
      </c>
      <c r="I6324" s="125">
        <v>1.3</v>
      </c>
      <c r="J6324" s="750">
        <f t="shared" si="4656"/>
        <v>0</v>
      </c>
    </row>
    <row r="6325" spans="1:10">
      <c r="A6325" s="1320"/>
      <c r="B6325" s="1321"/>
      <c r="C6325" s="1321"/>
      <c r="D6325" s="1322"/>
      <c r="E6325" s="119" t="str">
        <f t="shared" ref="E6325:G6325" si="4709">E1974</f>
        <v>DOMICILIARIA 1</v>
      </c>
      <c r="F6325" s="637">
        <f t="shared" si="4709"/>
        <v>4.4000000000000004</v>
      </c>
      <c r="G6325" s="128">
        <f t="shared" si="4709"/>
        <v>0.7</v>
      </c>
      <c r="H6325" s="750">
        <f t="shared" si="4654"/>
        <v>1.6523999999999999</v>
      </c>
      <c r="I6325" s="125">
        <v>1.3</v>
      </c>
      <c r="J6325" s="750">
        <f t="shared" si="4656"/>
        <v>6.6162096000000004</v>
      </c>
    </row>
    <row r="6326" spans="1:10">
      <c r="A6326" s="1320"/>
      <c r="B6326" s="1321"/>
      <c r="C6326" s="1321"/>
      <c r="D6326" s="1322"/>
      <c r="E6326" s="119" t="str">
        <f t="shared" ref="E6326:G6326" si="4710">E1975</f>
        <v>DOMICILIARIA 2</v>
      </c>
      <c r="F6326" s="637">
        <f t="shared" si="4710"/>
        <v>4.43</v>
      </c>
      <c r="G6326" s="128">
        <f t="shared" si="4710"/>
        <v>0.7</v>
      </c>
      <c r="H6326" s="750">
        <f t="shared" si="4654"/>
        <v>1.6523999999999999</v>
      </c>
      <c r="I6326" s="125">
        <v>1.3</v>
      </c>
      <c r="J6326" s="750">
        <f t="shared" si="4656"/>
        <v>6.6613201199999983</v>
      </c>
    </row>
    <row r="6327" spans="1:10">
      <c r="A6327" s="1320"/>
      <c r="B6327" s="1321"/>
      <c r="C6327" s="1321"/>
      <c r="D6327" s="1322"/>
      <c r="E6327" s="119" t="str">
        <f t="shared" ref="E6327:G6327" si="4711">E1976</f>
        <v>DOMICILIARIA 3</v>
      </c>
      <c r="F6327" s="637">
        <f t="shared" si="4711"/>
        <v>3.56</v>
      </c>
      <c r="G6327" s="128">
        <f t="shared" si="4711"/>
        <v>0.7</v>
      </c>
      <c r="H6327" s="750">
        <f t="shared" si="4654"/>
        <v>1.6523999999999999</v>
      </c>
      <c r="I6327" s="125">
        <v>1.3</v>
      </c>
      <c r="J6327" s="750">
        <f t="shared" si="4656"/>
        <v>5.3531150399999996</v>
      </c>
    </row>
    <row r="6328" spans="1:10">
      <c r="A6328" s="1320"/>
      <c r="B6328" s="1321"/>
      <c r="C6328" s="1321"/>
      <c r="D6328" s="1322"/>
      <c r="E6328" s="119" t="str">
        <f t="shared" ref="E6328:G6328" si="4712">E1977</f>
        <v>DOMICILIARIA 4</v>
      </c>
      <c r="F6328" s="637">
        <f t="shared" si="4712"/>
        <v>4.41</v>
      </c>
      <c r="G6328" s="128">
        <f t="shared" si="4712"/>
        <v>0.7</v>
      </c>
      <c r="H6328" s="750">
        <f t="shared" si="4654"/>
        <v>1.6523999999999999</v>
      </c>
      <c r="I6328" s="125">
        <v>1.3</v>
      </c>
      <c r="J6328" s="750">
        <f t="shared" si="4656"/>
        <v>6.6312464399999991</v>
      </c>
    </row>
    <row r="6329" spans="1:10">
      <c r="A6329" s="1320"/>
      <c r="B6329" s="1321"/>
      <c r="C6329" s="1321"/>
      <c r="D6329" s="1322"/>
      <c r="E6329" s="119" t="str">
        <f t="shared" ref="E6329:G6329" si="4713">E1978</f>
        <v>DOMICILIARIA 5</v>
      </c>
      <c r="F6329" s="637">
        <f t="shared" si="4713"/>
        <v>3.73</v>
      </c>
      <c r="G6329" s="128">
        <f t="shared" si="4713"/>
        <v>0.7</v>
      </c>
      <c r="H6329" s="750">
        <f t="shared" si="4654"/>
        <v>1.6523999999999999</v>
      </c>
      <c r="I6329" s="125">
        <v>1.3</v>
      </c>
      <c r="J6329" s="750">
        <f t="shared" si="4656"/>
        <v>5.6087413199999991</v>
      </c>
    </row>
    <row r="6330" spans="1:10">
      <c r="A6330" s="1320"/>
      <c r="B6330" s="1321"/>
      <c r="C6330" s="1321"/>
      <c r="D6330" s="1322"/>
      <c r="E6330" s="119" t="str">
        <f t="shared" ref="E6330:G6330" si="4714">E1979</f>
        <v>DOMICILIARIA 6</v>
      </c>
      <c r="F6330" s="637">
        <f t="shared" si="4714"/>
        <v>4.34</v>
      </c>
      <c r="G6330" s="128">
        <f t="shared" si="4714"/>
        <v>0.7</v>
      </c>
      <c r="H6330" s="750">
        <f t="shared" si="4654"/>
        <v>1.6523999999999999</v>
      </c>
      <c r="I6330" s="125">
        <v>1.3</v>
      </c>
      <c r="J6330" s="750">
        <f t="shared" si="4656"/>
        <v>6.5259885599999992</v>
      </c>
    </row>
    <row r="6331" spans="1:10">
      <c r="A6331" s="1320"/>
      <c r="B6331" s="1321"/>
      <c r="C6331" s="1321"/>
      <c r="D6331" s="1322"/>
      <c r="E6331" s="119" t="str">
        <f t="shared" ref="E6331:G6331" si="4715">E1980</f>
        <v>DOMICILIARIA 7</v>
      </c>
      <c r="F6331" s="637">
        <f t="shared" si="4715"/>
        <v>4.04</v>
      </c>
      <c r="G6331" s="128">
        <f t="shared" si="4715"/>
        <v>0.7</v>
      </c>
      <c r="H6331" s="750">
        <f t="shared" si="4654"/>
        <v>1.6523999999999999</v>
      </c>
      <c r="I6331" s="125">
        <v>1.3</v>
      </c>
      <c r="J6331" s="750">
        <f t="shared" si="4656"/>
        <v>6.0748833599999994</v>
      </c>
    </row>
    <row r="6332" spans="1:10">
      <c r="A6332" s="1320"/>
      <c r="B6332" s="1321"/>
      <c r="C6332" s="1321"/>
      <c r="D6332" s="1322"/>
      <c r="E6332" s="119" t="str">
        <f t="shared" ref="E6332:G6332" si="4716">E1981</f>
        <v>DOMICILIARIA 8</v>
      </c>
      <c r="F6332" s="637">
        <f t="shared" si="4716"/>
        <v>4.2300000000000004</v>
      </c>
      <c r="G6332" s="128">
        <f t="shared" si="4716"/>
        <v>0.7</v>
      </c>
      <c r="H6332" s="750">
        <f t="shared" si="4654"/>
        <v>1.6523999999999999</v>
      </c>
      <c r="I6332" s="125">
        <v>1.3</v>
      </c>
      <c r="J6332" s="750">
        <f t="shared" si="4656"/>
        <v>6.3605833199999999</v>
      </c>
    </row>
    <row r="6333" spans="1:10">
      <c r="A6333" s="1320"/>
      <c r="B6333" s="1321"/>
      <c r="C6333" s="1321"/>
      <c r="D6333" s="1322"/>
      <c r="E6333" s="119" t="str">
        <f t="shared" ref="E6333:G6333" si="4717">E1982</f>
        <v>DOMICILIARIA 9</v>
      </c>
      <c r="F6333" s="637">
        <f t="shared" si="4717"/>
        <v>4.3</v>
      </c>
      <c r="G6333" s="128">
        <f t="shared" si="4717"/>
        <v>0.7</v>
      </c>
      <c r="H6333" s="750">
        <f t="shared" si="4654"/>
        <v>1.6523999999999999</v>
      </c>
      <c r="I6333" s="125">
        <v>1.3</v>
      </c>
      <c r="J6333" s="750">
        <f t="shared" si="4656"/>
        <v>6.465841199999999</v>
      </c>
    </row>
    <row r="6334" spans="1:10">
      <c r="A6334" s="1320"/>
      <c r="B6334" s="1321"/>
      <c r="C6334" s="1321"/>
      <c r="D6334" s="1322"/>
      <c r="E6334" s="119" t="str">
        <f t="shared" ref="E6334:G6334" si="4718">E1983</f>
        <v>DOMICILIARIA 10</v>
      </c>
      <c r="F6334" s="637">
        <f t="shared" si="4718"/>
        <v>4.3</v>
      </c>
      <c r="G6334" s="128">
        <f t="shared" si="4718"/>
        <v>0.7</v>
      </c>
      <c r="H6334" s="750">
        <f t="shared" si="4654"/>
        <v>1.6523999999999999</v>
      </c>
      <c r="I6334" s="125">
        <v>1.3</v>
      </c>
      <c r="J6334" s="750">
        <f t="shared" si="4656"/>
        <v>6.465841199999999</v>
      </c>
    </row>
    <row r="6335" spans="1:10">
      <c r="A6335" s="1320"/>
      <c r="B6335" s="1321"/>
      <c r="C6335" s="1321"/>
      <c r="D6335" s="1322"/>
      <c r="E6335" s="119" t="str">
        <f t="shared" ref="E6335:G6335" si="4719">E1984</f>
        <v>DOMICILIARIA 11</v>
      </c>
      <c r="F6335" s="637">
        <f t="shared" si="4719"/>
        <v>3.69</v>
      </c>
      <c r="G6335" s="128">
        <f t="shared" si="4719"/>
        <v>0.7</v>
      </c>
      <c r="H6335" s="750">
        <f t="shared" ref="H6335:H6398" si="4720">H1984-H5465</f>
        <v>1.6523999999999999</v>
      </c>
      <c r="I6335" s="125">
        <v>1.3</v>
      </c>
      <c r="J6335" s="750">
        <f t="shared" si="4656"/>
        <v>5.5485939599999989</v>
      </c>
    </row>
    <row r="6336" spans="1:10">
      <c r="A6336" s="1320"/>
      <c r="B6336" s="1321"/>
      <c r="C6336" s="1321"/>
      <c r="D6336" s="1322"/>
      <c r="E6336" s="119" t="str">
        <f t="shared" ref="E6336:G6336" si="4721">E1985</f>
        <v>DOMICILIARIA 12</v>
      </c>
      <c r="F6336" s="637">
        <f t="shared" si="4721"/>
        <v>4.1399999999999997</v>
      </c>
      <c r="G6336" s="128">
        <f t="shared" si="4721"/>
        <v>0.7</v>
      </c>
      <c r="H6336" s="750">
        <f t="shared" si="4720"/>
        <v>1.6523999999999999</v>
      </c>
      <c r="I6336" s="125">
        <v>1.3</v>
      </c>
      <c r="J6336" s="750">
        <f t="shared" ref="J6336:J6399" si="4722">+F6336*G6336*H6336*I6336</f>
        <v>6.225251759999999</v>
      </c>
    </row>
    <row r="6337" spans="1:10">
      <c r="A6337" s="1320"/>
      <c r="B6337" s="1321"/>
      <c r="C6337" s="1321"/>
      <c r="D6337" s="1322"/>
      <c r="E6337" s="119" t="str">
        <f t="shared" ref="E6337:G6337" si="4723">E1986</f>
        <v>P56 A P5</v>
      </c>
      <c r="F6337" s="637">
        <f t="shared" si="4723"/>
        <v>0</v>
      </c>
      <c r="G6337" s="128">
        <f t="shared" si="4723"/>
        <v>0</v>
      </c>
      <c r="H6337" s="750">
        <f t="shared" si="4720"/>
        <v>0</v>
      </c>
      <c r="I6337" s="125">
        <v>1.3</v>
      </c>
      <c r="J6337" s="750">
        <f t="shared" si="4722"/>
        <v>0</v>
      </c>
    </row>
    <row r="6338" spans="1:10">
      <c r="A6338" s="1320"/>
      <c r="B6338" s="1321"/>
      <c r="C6338" s="1321"/>
      <c r="D6338" s="1322"/>
      <c r="E6338" s="119" t="str">
        <f t="shared" ref="E6338:G6338" si="4724">E1987</f>
        <v>DOMICILIARIA 1</v>
      </c>
      <c r="F6338" s="637">
        <f t="shared" si="4724"/>
        <v>4.1399999999999997</v>
      </c>
      <c r="G6338" s="128">
        <f t="shared" si="4724"/>
        <v>0.7</v>
      </c>
      <c r="H6338" s="750">
        <f t="shared" si="4720"/>
        <v>1.6350000000000002</v>
      </c>
      <c r="I6338" s="125">
        <v>1.3</v>
      </c>
      <c r="J6338" s="750">
        <f t="shared" si="4722"/>
        <v>6.1596989999999998</v>
      </c>
    </row>
    <row r="6339" spans="1:10">
      <c r="A6339" s="1320"/>
      <c r="B6339" s="1321"/>
      <c r="C6339" s="1321"/>
      <c r="D6339" s="1322"/>
      <c r="E6339" s="119" t="str">
        <f t="shared" ref="E6339:G6339" si="4725">E1988</f>
        <v>DOMICILIARIA 2</v>
      </c>
      <c r="F6339" s="637">
        <f t="shared" si="4725"/>
        <v>7.55</v>
      </c>
      <c r="G6339" s="128">
        <f t="shared" si="4725"/>
        <v>0.7</v>
      </c>
      <c r="H6339" s="750">
        <f t="shared" si="4720"/>
        <v>1.6350000000000002</v>
      </c>
      <c r="I6339" s="125">
        <v>1.3</v>
      </c>
      <c r="J6339" s="750">
        <f t="shared" si="4722"/>
        <v>11.2332675</v>
      </c>
    </row>
    <row r="6340" spans="1:10">
      <c r="A6340" s="1320"/>
      <c r="B6340" s="1321"/>
      <c r="C6340" s="1321"/>
      <c r="D6340" s="1322"/>
      <c r="E6340" s="119" t="str">
        <f t="shared" ref="E6340:G6340" si="4726">E1989</f>
        <v>DOMICILIARIA 3</v>
      </c>
      <c r="F6340" s="637">
        <f t="shared" si="4726"/>
        <v>4.26</v>
      </c>
      <c r="G6340" s="128">
        <f t="shared" si="4726"/>
        <v>0.7</v>
      </c>
      <c r="H6340" s="750">
        <f t="shared" si="4720"/>
        <v>1.6350000000000002</v>
      </c>
      <c r="I6340" s="125">
        <v>1.3</v>
      </c>
      <c r="J6340" s="750">
        <f t="shared" si="4722"/>
        <v>6.3382410000000009</v>
      </c>
    </row>
    <row r="6341" spans="1:10">
      <c r="A6341" s="1320"/>
      <c r="B6341" s="1321"/>
      <c r="C6341" s="1321"/>
      <c r="D6341" s="1322"/>
      <c r="E6341" s="119" t="str">
        <f t="shared" ref="E6341:G6341" si="4727">E1990</f>
        <v>DOMICILIARIA 4</v>
      </c>
      <c r="F6341" s="637">
        <f t="shared" si="4727"/>
        <v>7.21</v>
      </c>
      <c r="G6341" s="128">
        <f t="shared" si="4727"/>
        <v>0.7</v>
      </c>
      <c r="H6341" s="750">
        <f t="shared" si="4720"/>
        <v>1.6350000000000002</v>
      </c>
      <c r="I6341" s="125">
        <v>1.3</v>
      </c>
      <c r="J6341" s="750">
        <f t="shared" si="4722"/>
        <v>10.727398500000001</v>
      </c>
    </row>
    <row r="6342" spans="1:10">
      <c r="A6342" s="1320"/>
      <c r="B6342" s="1321"/>
      <c r="C6342" s="1321"/>
      <c r="D6342" s="1322"/>
      <c r="E6342" s="119" t="str">
        <f t="shared" ref="E6342:G6342" si="4728">E1991</f>
        <v>DOMICILIARIA 5</v>
      </c>
      <c r="F6342" s="637">
        <f t="shared" si="4728"/>
        <v>7.11</v>
      </c>
      <c r="G6342" s="128">
        <f t="shared" si="4728"/>
        <v>0.7</v>
      </c>
      <c r="H6342" s="750">
        <f t="shared" si="4720"/>
        <v>1.6350000000000002</v>
      </c>
      <c r="I6342" s="125">
        <v>1.3</v>
      </c>
      <c r="J6342" s="750">
        <f t="shared" si="4722"/>
        <v>10.578613500000003</v>
      </c>
    </row>
    <row r="6343" spans="1:10">
      <c r="A6343" s="1320"/>
      <c r="B6343" s="1321"/>
      <c r="C6343" s="1321"/>
      <c r="D6343" s="1322"/>
      <c r="E6343" s="119" t="str">
        <f t="shared" ref="E6343:G6343" si="4729">E1992</f>
        <v>DOMICILIARIA 6</v>
      </c>
      <c r="F6343" s="637">
        <f t="shared" si="4729"/>
        <v>3.99</v>
      </c>
      <c r="G6343" s="128">
        <f t="shared" si="4729"/>
        <v>0.7</v>
      </c>
      <c r="H6343" s="750">
        <f t="shared" si="4720"/>
        <v>1.6350000000000002</v>
      </c>
      <c r="I6343" s="125">
        <v>1.3</v>
      </c>
      <c r="J6343" s="750">
        <f t="shared" si="4722"/>
        <v>5.9365215000000013</v>
      </c>
    </row>
    <row r="6344" spans="1:10">
      <c r="A6344" s="1320"/>
      <c r="B6344" s="1321"/>
      <c r="C6344" s="1321"/>
      <c r="D6344" s="1322"/>
      <c r="E6344" s="119" t="str">
        <f t="shared" ref="E6344:G6344" si="4730">E1993</f>
        <v>DOMICILIARIA 7</v>
      </c>
      <c r="F6344" s="637">
        <f t="shared" si="4730"/>
        <v>7.59</v>
      </c>
      <c r="G6344" s="128">
        <f t="shared" si="4730"/>
        <v>0.7</v>
      </c>
      <c r="H6344" s="750">
        <f t="shared" si="4720"/>
        <v>1.6350000000000002</v>
      </c>
      <c r="I6344" s="125">
        <v>1.3</v>
      </c>
      <c r="J6344" s="750">
        <f t="shared" si="4722"/>
        <v>11.292781500000002</v>
      </c>
    </row>
    <row r="6345" spans="1:10">
      <c r="A6345" s="1320"/>
      <c r="B6345" s="1321"/>
      <c r="C6345" s="1321"/>
      <c r="D6345" s="1322"/>
      <c r="E6345" s="119" t="str">
        <f t="shared" ref="E6345:G6345" si="4731">E1994</f>
        <v>DOMICILIARIA 8</v>
      </c>
      <c r="F6345" s="637">
        <f t="shared" si="4731"/>
        <v>3.7</v>
      </c>
      <c r="G6345" s="128">
        <f t="shared" si="4731"/>
        <v>0.7</v>
      </c>
      <c r="H6345" s="750">
        <f t="shared" si="4720"/>
        <v>1.6350000000000002</v>
      </c>
      <c r="I6345" s="125">
        <v>1.3</v>
      </c>
      <c r="J6345" s="750">
        <f t="shared" si="4722"/>
        <v>5.5050450000000009</v>
      </c>
    </row>
    <row r="6346" spans="1:10">
      <c r="A6346" s="1320"/>
      <c r="B6346" s="1321"/>
      <c r="C6346" s="1321"/>
      <c r="D6346" s="1322"/>
      <c r="E6346" s="119" t="str">
        <f t="shared" ref="E6346:G6346" si="4732">E1995</f>
        <v>DOMICILIARIA 9</v>
      </c>
      <c r="F6346" s="637">
        <f t="shared" si="4732"/>
        <v>6.55</v>
      </c>
      <c r="G6346" s="128">
        <f t="shared" si="4732"/>
        <v>0.7</v>
      </c>
      <c r="H6346" s="750">
        <f t="shared" si="4720"/>
        <v>1.6350000000000002</v>
      </c>
      <c r="I6346" s="125">
        <v>1.3</v>
      </c>
      <c r="J6346" s="750">
        <f t="shared" si="4722"/>
        <v>9.7454175000000021</v>
      </c>
    </row>
    <row r="6347" spans="1:10">
      <c r="A6347" s="1320"/>
      <c r="B6347" s="1321"/>
      <c r="C6347" s="1321"/>
      <c r="D6347" s="1322"/>
      <c r="E6347" s="119" t="str">
        <f t="shared" ref="E6347:G6347" si="4733">E1996</f>
        <v>DOMICILIARIA 10</v>
      </c>
      <c r="F6347" s="637">
        <f t="shared" si="4733"/>
        <v>4.07</v>
      </c>
      <c r="G6347" s="128">
        <f t="shared" si="4733"/>
        <v>0.7</v>
      </c>
      <c r="H6347" s="750">
        <f t="shared" si="4720"/>
        <v>1.6350000000000002</v>
      </c>
      <c r="I6347" s="125">
        <v>1.3</v>
      </c>
      <c r="J6347" s="750">
        <f t="shared" si="4722"/>
        <v>6.0555495000000024</v>
      </c>
    </row>
    <row r="6348" spans="1:10">
      <c r="A6348" s="1320"/>
      <c r="B6348" s="1321"/>
      <c r="C6348" s="1321"/>
      <c r="D6348" s="1322"/>
      <c r="E6348" s="119" t="str">
        <f t="shared" ref="E6348:G6348" si="4734">E1997</f>
        <v>DOMICILIARIA 11</v>
      </c>
      <c r="F6348" s="637">
        <f t="shared" si="4734"/>
        <v>6.17</v>
      </c>
      <c r="G6348" s="128">
        <f t="shared" si="4734"/>
        <v>0.7</v>
      </c>
      <c r="H6348" s="750">
        <f t="shared" si="4720"/>
        <v>1.6350000000000002</v>
      </c>
      <c r="I6348" s="125">
        <v>1.3</v>
      </c>
      <c r="J6348" s="750">
        <f t="shared" si="4722"/>
        <v>9.1800345000000014</v>
      </c>
    </row>
    <row r="6349" spans="1:10">
      <c r="A6349" s="1320"/>
      <c r="B6349" s="1321"/>
      <c r="C6349" s="1321"/>
      <c r="D6349" s="1322"/>
      <c r="E6349" s="119" t="str">
        <f t="shared" ref="E6349:G6349" si="4735">E1998</f>
        <v>DOMICILIARIA 12</v>
      </c>
      <c r="F6349" s="637">
        <f t="shared" si="4735"/>
        <v>6.63</v>
      </c>
      <c r="G6349" s="128">
        <f t="shared" si="4735"/>
        <v>0.7</v>
      </c>
      <c r="H6349" s="750">
        <f t="shared" si="4720"/>
        <v>1.6350000000000002</v>
      </c>
      <c r="I6349" s="125">
        <v>1.3</v>
      </c>
      <c r="J6349" s="750">
        <f t="shared" si="4722"/>
        <v>9.8644455000000022</v>
      </c>
    </row>
    <row r="6350" spans="1:10">
      <c r="A6350" s="1320"/>
      <c r="B6350" s="1321"/>
      <c r="C6350" s="1321"/>
      <c r="D6350" s="1322"/>
      <c r="E6350" s="119" t="str">
        <f t="shared" ref="E6350:G6350" si="4736">E1999</f>
        <v>DOMICILIARIA 13</v>
      </c>
      <c r="F6350" s="637">
        <f t="shared" si="4736"/>
        <v>4.07</v>
      </c>
      <c r="G6350" s="128">
        <f t="shared" si="4736"/>
        <v>0.7</v>
      </c>
      <c r="H6350" s="750">
        <f t="shared" si="4720"/>
        <v>1.6350000000000002</v>
      </c>
      <c r="I6350" s="125">
        <v>1.3</v>
      </c>
      <c r="J6350" s="750">
        <f t="shared" si="4722"/>
        <v>6.0555495000000024</v>
      </c>
    </row>
    <row r="6351" spans="1:10">
      <c r="A6351" s="1320"/>
      <c r="B6351" s="1321"/>
      <c r="C6351" s="1321"/>
      <c r="D6351" s="1322"/>
      <c r="E6351" s="119" t="str">
        <f t="shared" ref="E6351:G6351" si="4737">E2000</f>
        <v>DOMICILIARIA 14</v>
      </c>
      <c r="F6351" s="637">
        <f t="shared" si="4737"/>
        <v>6.24</v>
      </c>
      <c r="G6351" s="128">
        <f t="shared" si="4737"/>
        <v>0.7</v>
      </c>
      <c r="H6351" s="750">
        <f t="shared" si="4720"/>
        <v>1.6350000000000002</v>
      </c>
      <c r="I6351" s="125">
        <v>1.3</v>
      </c>
      <c r="J6351" s="750">
        <f t="shared" si="4722"/>
        <v>9.2841839999999998</v>
      </c>
    </row>
    <row r="6352" spans="1:10">
      <c r="A6352" s="1320"/>
      <c r="B6352" s="1321"/>
      <c r="C6352" s="1321"/>
      <c r="D6352" s="1322"/>
      <c r="E6352" s="119" t="str">
        <f t="shared" ref="E6352:G6352" si="4738">E2001</f>
        <v>DOMICILIARIA 15</v>
      </c>
      <c r="F6352" s="637">
        <f t="shared" si="4738"/>
        <v>5.92</v>
      </c>
      <c r="G6352" s="128">
        <f t="shared" si="4738"/>
        <v>0.7</v>
      </c>
      <c r="H6352" s="750">
        <f t="shared" si="4720"/>
        <v>1.6350000000000002</v>
      </c>
      <c r="I6352" s="125">
        <v>1.3</v>
      </c>
      <c r="J6352" s="750">
        <f t="shared" si="4722"/>
        <v>8.8080720000000028</v>
      </c>
    </row>
    <row r="6353" spans="1:10">
      <c r="A6353" s="1320"/>
      <c r="B6353" s="1321"/>
      <c r="C6353" s="1321"/>
      <c r="D6353" s="1322"/>
      <c r="E6353" s="119" t="str">
        <f t="shared" ref="E6353:G6353" si="4739">E2002</f>
        <v>DOMICILIARIA 16</v>
      </c>
      <c r="F6353" s="637">
        <f t="shared" si="4739"/>
        <v>3.73</v>
      </c>
      <c r="G6353" s="128">
        <f t="shared" si="4739"/>
        <v>0.7</v>
      </c>
      <c r="H6353" s="750">
        <f t="shared" si="4720"/>
        <v>1.6350000000000002</v>
      </c>
      <c r="I6353" s="125">
        <v>1.3</v>
      </c>
      <c r="J6353" s="750">
        <f t="shared" si="4722"/>
        <v>5.5496805</v>
      </c>
    </row>
    <row r="6354" spans="1:10">
      <c r="A6354" s="1320"/>
      <c r="B6354" s="1321"/>
      <c r="C6354" s="1321"/>
      <c r="D6354" s="1322"/>
      <c r="E6354" s="119" t="str">
        <f t="shared" ref="E6354:G6354" si="4740">E2003</f>
        <v>DOMICILIARIA 17</v>
      </c>
      <c r="F6354" s="637">
        <f t="shared" si="4740"/>
        <v>5.49</v>
      </c>
      <c r="G6354" s="128">
        <f t="shared" si="4740"/>
        <v>0.7</v>
      </c>
      <c r="H6354" s="750">
        <f t="shared" si="4720"/>
        <v>1.6350000000000002</v>
      </c>
      <c r="I6354" s="125">
        <v>1.3</v>
      </c>
      <c r="J6354" s="750">
        <f t="shared" si="4722"/>
        <v>8.1682965000000021</v>
      </c>
    </row>
    <row r="6355" spans="1:10">
      <c r="A6355" s="1320"/>
      <c r="B6355" s="1321"/>
      <c r="C6355" s="1321"/>
      <c r="D6355" s="1322"/>
      <c r="E6355" s="119" t="str">
        <f t="shared" ref="E6355:G6355" si="4741">E2004</f>
        <v>P5 A P2</v>
      </c>
      <c r="F6355" s="637">
        <f t="shared" si="4741"/>
        <v>0</v>
      </c>
      <c r="G6355" s="128">
        <f t="shared" si="4741"/>
        <v>0</v>
      </c>
      <c r="H6355" s="750">
        <f t="shared" si="4720"/>
        <v>0</v>
      </c>
      <c r="I6355" s="125"/>
      <c r="J6355" s="750">
        <f t="shared" si="4722"/>
        <v>0</v>
      </c>
    </row>
    <row r="6356" spans="1:10">
      <c r="A6356" s="1320"/>
      <c r="B6356" s="1321"/>
      <c r="C6356" s="1321"/>
      <c r="D6356" s="1322"/>
      <c r="E6356" s="119" t="str">
        <f t="shared" ref="E6356:G6356" si="4742">E2005</f>
        <v>DOMICILIARIA 1</v>
      </c>
      <c r="F6356" s="637">
        <f t="shared" si="4742"/>
        <v>3.92</v>
      </c>
      <c r="G6356" s="128">
        <f t="shared" si="4742"/>
        <v>0.7</v>
      </c>
      <c r="H6356" s="750">
        <f t="shared" si="4720"/>
        <v>1.73</v>
      </c>
      <c r="I6356" s="125"/>
      <c r="J6356" s="750">
        <f t="shared" si="4722"/>
        <v>0</v>
      </c>
    </row>
    <row r="6357" spans="1:10">
      <c r="A6357" s="1320"/>
      <c r="B6357" s="1321"/>
      <c r="C6357" s="1321"/>
      <c r="D6357" s="1322"/>
      <c r="E6357" s="119" t="str">
        <f t="shared" ref="E6357:G6357" si="4743">E2006</f>
        <v>DOMICILIARIA 2</v>
      </c>
      <c r="F6357" s="637">
        <f t="shared" si="4743"/>
        <v>5.69</v>
      </c>
      <c r="G6357" s="128">
        <f t="shared" si="4743"/>
        <v>0.7</v>
      </c>
      <c r="H6357" s="750">
        <f t="shared" si="4720"/>
        <v>1.73</v>
      </c>
      <c r="I6357" s="125"/>
      <c r="J6357" s="750">
        <f t="shared" si="4722"/>
        <v>0</v>
      </c>
    </row>
    <row r="6358" spans="1:10">
      <c r="A6358" s="1320"/>
      <c r="B6358" s="1321"/>
      <c r="C6358" s="1321"/>
      <c r="D6358" s="1322"/>
      <c r="E6358" s="119" t="str">
        <f t="shared" ref="E6358:G6358" si="4744">E2007</f>
        <v>DOMICILIARIA 3</v>
      </c>
      <c r="F6358" s="637">
        <f t="shared" si="4744"/>
        <v>4.3</v>
      </c>
      <c r="G6358" s="128">
        <f t="shared" si="4744"/>
        <v>0.7</v>
      </c>
      <c r="H6358" s="750">
        <f t="shared" si="4720"/>
        <v>1.73</v>
      </c>
      <c r="I6358" s="125"/>
      <c r="J6358" s="750">
        <f t="shared" si="4722"/>
        <v>0</v>
      </c>
    </row>
    <row r="6359" spans="1:10">
      <c r="A6359" s="1320"/>
      <c r="B6359" s="1321"/>
      <c r="C6359" s="1321"/>
      <c r="D6359" s="1322"/>
      <c r="E6359" s="119" t="str">
        <f t="shared" ref="E6359:G6359" si="4745">E2008</f>
        <v>DOMICILIARIA 4</v>
      </c>
      <c r="F6359" s="637">
        <f t="shared" si="4745"/>
        <v>5.59</v>
      </c>
      <c r="G6359" s="128">
        <f t="shared" si="4745"/>
        <v>0.7</v>
      </c>
      <c r="H6359" s="750">
        <f t="shared" si="4720"/>
        <v>1.73</v>
      </c>
      <c r="I6359" s="125"/>
      <c r="J6359" s="750">
        <f t="shared" si="4722"/>
        <v>0</v>
      </c>
    </row>
    <row r="6360" spans="1:10">
      <c r="A6360" s="1320"/>
      <c r="B6360" s="1321"/>
      <c r="C6360" s="1321"/>
      <c r="D6360" s="1322"/>
      <c r="E6360" s="119" t="str">
        <f t="shared" ref="E6360:G6360" si="4746">E2009</f>
        <v>DOMICILIARIA 5</v>
      </c>
      <c r="F6360" s="637">
        <f t="shared" si="4746"/>
        <v>4.5</v>
      </c>
      <c r="G6360" s="128">
        <f t="shared" si="4746"/>
        <v>0.7</v>
      </c>
      <c r="H6360" s="750">
        <f t="shared" si="4720"/>
        <v>1.73</v>
      </c>
      <c r="I6360" s="125"/>
      <c r="J6360" s="750">
        <f t="shared" si="4722"/>
        <v>0</v>
      </c>
    </row>
    <row r="6361" spans="1:10">
      <c r="A6361" s="1320"/>
      <c r="B6361" s="1321"/>
      <c r="C6361" s="1321"/>
      <c r="D6361" s="1322"/>
      <c r="E6361" s="119" t="str">
        <f t="shared" ref="E6361:G6361" si="4747">E2010</f>
        <v>DOMICILIARIA 6</v>
      </c>
      <c r="F6361" s="637">
        <f t="shared" si="4747"/>
        <v>5.38</v>
      </c>
      <c r="G6361" s="128">
        <f t="shared" si="4747"/>
        <v>0.7</v>
      </c>
      <c r="H6361" s="750">
        <f t="shared" si="4720"/>
        <v>1.73</v>
      </c>
      <c r="I6361" s="125"/>
      <c r="J6361" s="750">
        <f t="shared" si="4722"/>
        <v>0</v>
      </c>
    </row>
    <row r="6362" spans="1:10">
      <c r="A6362" s="1320"/>
      <c r="B6362" s="1321"/>
      <c r="C6362" s="1321"/>
      <c r="D6362" s="1322"/>
      <c r="E6362" s="119" t="str">
        <f t="shared" ref="E6362:G6362" si="4748">E2011</f>
        <v>DOMICILIARIA 7</v>
      </c>
      <c r="F6362" s="637">
        <f t="shared" si="4748"/>
        <v>4.67</v>
      </c>
      <c r="G6362" s="128">
        <f t="shared" si="4748"/>
        <v>0.7</v>
      </c>
      <c r="H6362" s="750">
        <f t="shared" si="4720"/>
        <v>1.73</v>
      </c>
      <c r="I6362" s="125"/>
      <c r="J6362" s="750">
        <f t="shared" si="4722"/>
        <v>0</v>
      </c>
    </row>
    <row r="6363" spans="1:10">
      <c r="A6363" s="1320"/>
      <c r="B6363" s="1321"/>
      <c r="C6363" s="1321"/>
      <c r="D6363" s="1322"/>
      <c r="E6363" s="119" t="str">
        <f t="shared" ref="E6363:G6363" si="4749">E2012</f>
        <v>DOMICILIARIA 8</v>
      </c>
      <c r="F6363" s="637">
        <f t="shared" si="4749"/>
        <v>5.08</v>
      </c>
      <c r="G6363" s="128">
        <f t="shared" si="4749"/>
        <v>0.7</v>
      </c>
      <c r="H6363" s="750">
        <f t="shared" si="4720"/>
        <v>1.73</v>
      </c>
      <c r="I6363" s="125"/>
      <c r="J6363" s="750">
        <f t="shared" si="4722"/>
        <v>0</v>
      </c>
    </row>
    <row r="6364" spans="1:10">
      <c r="A6364" s="1320"/>
      <c r="B6364" s="1321"/>
      <c r="C6364" s="1321"/>
      <c r="D6364" s="1322"/>
      <c r="E6364" s="119" t="str">
        <f t="shared" ref="E6364:G6364" si="4750">E2013</f>
        <v>DOMICILIARIA 9</v>
      </c>
      <c r="F6364" s="637">
        <f t="shared" si="4750"/>
        <v>5.17</v>
      </c>
      <c r="G6364" s="128">
        <f t="shared" si="4750"/>
        <v>0.7</v>
      </c>
      <c r="H6364" s="750">
        <f t="shared" si="4720"/>
        <v>1.73</v>
      </c>
      <c r="I6364" s="125"/>
      <c r="J6364" s="750">
        <f t="shared" si="4722"/>
        <v>0</v>
      </c>
    </row>
    <row r="6365" spans="1:10">
      <c r="A6365" s="1320"/>
      <c r="B6365" s="1321"/>
      <c r="C6365" s="1321"/>
      <c r="D6365" s="1322"/>
      <c r="E6365" s="119" t="str">
        <f t="shared" ref="E6365:G6365" si="4751">E2014</f>
        <v>DOMICILIARIA 10</v>
      </c>
      <c r="F6365" s="637">
        <f t="shared" si="4751"/>
        <v>5.22</v>
      </c>
      <c r="G6365" s="128">
        <f t="shared" si="4751"/>
        <v>0.7</v>
      </c>
      <c r="H6365" s="750">
        <f t="shared" si="4720"/>
        <v>1.73</v>
      </c>
      <c r="I6365" s="125"/>
      <c r="J6365" s="750">
        <f t="shared" si="4722"/>
        <v>0</v>
      </c>
    </row>
    <row r="6366" spans="1:10">
      <c r="A6366" s="1320"/>
      <c r="B6366" s="1321"/>
      <c r="C6366" s="1321"/>
      <c r="D6366" s="1322"/>
      <c r="E6366" s="119" t="str">
        <f t="shared" ref="E6366:G6366" si="4752">E2015</f>
        <v>DOMICILIARIA 11</v>
      </c>
      <c r="F6366" s="637">
        <f t="shared" si="4752"/>
        <v>5.16</v>
      </c>
      <c r="G6366" s="128">
        <f t="shared" si="4752"/>
        <v>0.7</v>
      </c>
      <c r="H6366" s="750">
        <f t="shared" si="4720"/>
        <v>1.73</v>
      </c>
      <c r="I6366" s="125"/>
      <c r="J6366" s="750">
        <f t="shared" si="4722"/>
        <v>0</v>
      </c>
    </row>
    <row r="6367" spans="1:10">
      <c r="A6367" s="1320"/>
      <c r="B6367" s="1321"/>
      <c r="C6367" s="1321"/>
      <c r="D6367" s="1322"/>
      <c r="E6367" s="119" t="str">
        <f t="shared" ref="E6367:G6367" si="4753">E2016</f>
        <v>DOMICILIARIA 12</v>
      </c>
      <c r="F6367" s="637">
        <f t="shared" si="4753"/>
        <v>4.93</v>
      </c>
      <c r="G6367" s="128">
        <f t="shared" si="4753"/>
        <v>0.7</v>
      </c>
      <c r="H6367" s="750">
        <f t="shared" si="4720"/>
        <v>1.73</v>
      </c>
      <c r="I6367" s="125"/>
      <c r="J6367" s="750">
        <f t="shared" si="4722"/>
        <v>0</v>
      </c>
    </row>
    <row r="6368" spans="1:10">
      <c r="A6368" s="1320"/>
      <c r="B6368" s="1321"/>
      <c r="C6368" s="1321"/>
      <c r="D6368" s="1322"/>
      <c r="E6368" s="119" t="str">
        <f t="shared" ref="E6368:G6368" si="4754">E2017</f>
        <v>DOMICILIARIA 13</v>
      </c>
      <c r="F6368" s="637">
        <f t="shared" si="4754"/>
        <v>5.54</v>
      </c>
      <c r="G6368" s="128">
        <f t="shared" si="4754"/>
        <v>0.7</v>
      </c>
      <c r="H6368" s="750">
        <f t="shared" si="4720"/>
        <v>1.73</v>
      </c>
      <c r="I6368" s="125"/>
      <c r="J6368" s="750">
        <f t="shared" si="4722"/>
        <v>0</v>
      </c>
    </row>
    <row r="6369" spans="1:10">
      <c r="A6369" s="1320"/>
      <c r="B6369" s="1321"/>
      <c r="C6369" s="1321"/>
      <c r="D6369" s="1322"/>
      <c r="E6369" s="119" t="str">
        <f t="shared" ref="E6369:G6369" si="4755">E2018</f>
        <v>DOMICILIARIA 14</v>
      </c>
      <c r="F6369" s="637">
        <f t="shared" si="4755"/>
        <v>5.15</v>
      </c>
      <c r="G6369" s="128">
        <f t="shared" si="4755"/>
        <v>0.7</v>
      </c>
      <c r="H6369" s="750">
        <f t="shared" si="4720"/>
        <v>1.73</v>
      </c>
      <c r="I6369" s="125"/>
      <c r="J6369" s="750">
        <f t="shared" si="4722"/>
        <v>0</v>
      </c>
    </row>
    <row r="6370" spans="1:10">
      <c r="A6370" s="1320"/>
      <c r="B6370" s="1321"/>
      <c r="C6370" s="1321"/>
      <c r="D6370" s="1322"/>
      <c r="E6370" s="119" t="str">
        <f t="shared" ref="E6370:G6370" si="4756">E2019</f>
        <v>DOMICILIARIA 15</v>
      </c>
      <c r="F6370" s="637">
        <f t="shared" si="4756"/>
        <v>6.03</v>
      </c>
      <c r="G6370" s="128">
        <f t="shared" si="4756"/>
        <v>0.7</v>
      </c>
      <c r="H6370" s="750">
        <f t="shared" si="4720"/>
        <v>1.73</v>
      </c>
      <c r="I6370" s="125"/>
      <c r="J6370" s="750">
        <f t="shared" si="4722"/>
        <v>0</v>
      </c>
    </row>
    <row r="6371" spans="1:10">
      <c r="A6371" s="1320"/>
      <c r="B6371" s="1321"/>
      <c r="C6371" s="1321"/>
      <c r="D6371" s="1322"/>
      <c r="E6371" s="119" t="str">
        <f t="shared" ref="E6371:G6371" si="4757">E2020</f>
        <v>P49 A P42</v>
      </c>
      <c r="F6371" s="637">
        <f t="shared" si="4757"/>
        <v>0</v>
      </c>
      <c r="G6371" s="128">
        <f t="shared" si="4757"/>
        <v>0</v>
      </c>
      <c r="H6371" s="750">
        <f t="shared" si="4720"/>
        <v>0</v>
      </c>
      <c r="I6371" s="125"/>
      <c r="J6371" s="750">
        <f t="shared" si="4722"/>
        <v>0</v>
      </c>
    </row>
    <row r="6372" spans="1:10">
      <c r="A6372" s="1320"/>
      <c r="B6372" s="1321"/>
      <c r="C6372" s="1321"/>
      <c r="D6372" s="1322"/>
      <c r="E6372" s="119" t="str">
        <f t="shared" ref="E6372:G6372" si="4758">E2021</f>
        <v>DOMICILIARIA 1</v>
      </c>
      <c r="F6372" s="637">
        <f t="shared" si="4758"/>
        <v>4.33</v>
      </c>
      <c r="G6372" s="128">
        <f t="shared" si="4758"/>
        <v>0.7</v>
      </c>
      <c r="H6372" s="750">
        <f t="shared" si="4720"/>
        <v>1.6523999999999999</v>
      </c>
      <c r="I6372" s="125">
        <v>1.3</v>
      </c>
      <c r="J6372" s="750">
        <f t="shared" si="4722"/>
        <v>6.5109517199999987</v>
      </c>
    </row>
    <row r="6373" spans="1:10">
      <c r="A6373" s="1320"/>
      <c r="B6373" s="1321"/>
      <c r="C6373" s="1321"/>
      <c r="D6373" s="1322"/>
      <c r="E6373" s="119" t="str">
        <f t="shared" ref="E6373:G6373" si="4759">E2022</f>
        <v>DOMICILIARIA 2</v>
      </c>
      <c r="F6373" s="637">
        <f t="shared" si="4759"/>
        <v>4.0199999999999996</v>
      </c>
      <c r="G6373" s="128">
        <f t="shared" si="4759"/>
        <v>0.7</v>
      </c>
      <c r="H6373" s="750">
        <f t="shared" si="4720"/>
        <v>1.6523999999999999</v>
      </c>
      <c r="I6373" s="125">
        <v>1.3</v>
      </c>
      <c r="J6373" s="750">
        <f t="shared" si="4722"/>
        <v>6.0448096799999993</v>
      </c>
    </row>
    <row r="6374" spans="1:10">
      <c r="A6374" s="1320"/>
      <c r="B6374" s="1321"/>
      <c r="C6374" s="1321"/>
      <c r="D6374" s="1322"/>
      <c r="E6374" s="119" t="str">
        <f t="shared" ref="E6374:G6374" si="4760">E2023</f>
        <v>DOMICILIARIA 3</v>
      </c>
      <c r="F6374" s="637">
        <f t="shared" si="4760"/>
        <v>4.42</v>
      </c>
      <c r="G6374" s="128">
        <f t="shared" si="4760"/>
        <v>0.7</v>
      </c>
      <c r="H6374" s="750">
        <f t="shared" si="4720"/>
        <v>1.6523999999999999</v>
      </c>
      <c r="I6374" s="125">
        <v>1.3</v>
      </c>
      <c r="J6374" s="750">
        <f t="shared" si="4722"/>
        <v>6.6462832799999996</v>
      </c>
    </row>
    <row r="6375" spans="1:10">
      <c r="A6375" s="1320"/>
      <c r="B6375" s="1321"/>
      <c r="C6375" s="1321"/>
      <c r="D6375" s="1322"/>
      <c r="E6375" s="119" t="str">
        <f t="shared" ref="E6375:G6375" si="4761">E2024</f>
        <v>DOMICILIARIA 4</v>
      </c>
      <c r="F6375" s="637">
        <f t="shared" si="4761"/>
        <v>4.55</v>
      </c>
      <c r="G6375" s="128">
        <f t="shared" si="4761"/>
        <v>0.7</v>
      </c>
      <c r="H6375" s="750">
        <f t="shared" si="4720"/>
        <v>1.6523999999999999</v>
      </c>
      <c r="I6375" s="125">
        <v>1.3</v>
      </c>
      <c r="J6375" s="750">
        <f t="shared" si="4722"/>
        <v>6.8417621999999989</v>
      </c>
    </row>
    <row r="6376" spans="1:10">
      <c r="A6376" s="1320"/>
      <c r="B6376" s="1321"/>
      <c r="C6376" s="1321"/>
      <c r="D6376" s="1322"/>
      <c r="E6376" s="119" t="str">
        <f t="shared" ref="E6376:G6376" si="4762">E2025</f>
        <v>DOMICILIARIA 5</v>
      </c>
      <c r="F6376" s="637">
        <f t="shared" si="4762"/>
        <v>4.75</v>
      </c>
      <c r="G6376" s="128">
        <f t="shared" si="4762"/>
        <v>0.7</v>
      </c>
      <c r="H6376" s="750">
        <f t="shared" si="4720"/>
        <v>1.6523999999999999</v>
      </c>
      <c r="I6376" s="125">
        <v>1.3</v>
      </c>
      <c r="J6376" s="750">
        <f t="shared" si="4722"/>
        <v>7.142498999999999</v>
      </c>
    </row>
    <row r="6377" spans="1:10">
      <c r="A6377" s="1320"/>
      <c r="B6377" s="1321"/>
      <c r="C6377" s="1321"/>
      <c r="D6377" s="1322"/>
      <c r="E6377" s="119" t="str">
        <f t="shared" ref="E6377:G6377" si="4763">E2026</f>
        <v>DOMICILIARIA 6</v>
      </c>
      <c r="F6377" s="637">
        <f t="shared" si="4763"/>
        <v>4.71</v>
      </c>
      <c r="G6377" s="128">
        <f t="shared" si="4763"/>
        <v>0.7</v>
      </c>
      <c r="H6377" s="750">
        <f t="shared" si="4720"/>
        <v>1.6523999999999999</v>
      </c>
      <c r="I6377" s="125">
        <v>1.3</v>
      </c>
      <c r="J6377" s="750">
        <f t="shared" si="4722"/>
        <v>7.0823516399999988</v>
      </c>
    </row>
    <row r="6378" spans="1:10">
      <c r="A6378" s="1320"/>
      <c r="B6378" s="1321"/>
      <c r="C6378" s="1321"/>
      <c r="D6378" s="1322"/>
      <c r="E6378" s="119" t="str">
        <f t="shared" ref="E6378:G6378" si="4764">E2027</f>
        <v>DOMICILIARIA 7</v>
      </c>
      <c r="F6378" s="637">
        <f t="shared" si="4764"/>
        <v>3.79</v>
      </c>
      <c r="G6378" s="128">
        <f t="shared" si="4764"/>
        <v>0.7</v>
      </c>
      <c r="H6378" s="750">
        <f t="shared" si="4720"/>
        <v>1.6523999999999999</v>
      </c>
      <c r="I6378" s="125">
        <v>1.3</v>
      </c>
      <c r="J6378" s="750">
        <f t="shared" si="4722"/>
        <v>5.6989623599999994</v>
      </c>
    </row>
    <row r="6379" spans="1:10">
      <c r="A6379" s="1320"/>
      <c r="B6379" s="1321"/>
      <c r="C6379" s="1321"/>
      <c r="D6379" s="1322"/>
      <c r="E6379" s="119" t="str">
        <f t="shared" ref="E6379:G6379" si="4765">E2028</f>
        <v>DOMICILIARIA 8</v>
      </c>
      <c r="F6379" s="637">
        <f t="shared" si="4765"/>
        <v>4.5199999999999996</v>
      </c>
      <c r="G6379" s="128">
        <f t="shared" si="4765"/>
        <v>0.7</v>
      </c>
      <c r="H6379" s="750">
        <f t="shared" si="4720"/>
        <v>1.6523999999999999</v>
      </c>
      <c r="I6379" s="125">
        <v>1.3</v>
      </c>
      <c r="J6379" s="750">
        <f t="shared" si="4722"/>
        <v>6.7966516799999992</v>
      </c>
    </row>
    <row r="6380" spans="1:10">
      <c r="A6380" s="1320"/>
      <c r="B6380" s="1321"/>
      <c r="C6380" s="1321"/>
      <c r="D6380" s="1322"/>
      <c r="E6380" s="119" t="str">
        <f t="shared" ref="E6380:G6380" si="4766">E2029</f>
        <v>DOMICILIARIA 9</v>
      </c>
      <c r="F6380" s="637">
        <f t="shared" si="4766"/>
        <v>5.23</v>
      </c>
      <c r="G6380" s="128">
        <f t="shared" si="4766"/>
        <v>0.7</v>
      </c>
      <c r="H6380" s="750">
        <f t="shared" si="4720"/>
        <v>1.6523999999999999</v>
      </c>
      <c r="I6380" s="125">
        <v>1.3</v>
      </c>
      <c r="J6380" s="750">
        <f t="shared" si="4722"/>
        <v>7.8642673199999997</v>
      </c>
    </row>
    <row r="6381" spans="1:10">
      <c r="A6381" s="1320"/>
      <c r="B6381" s="1321"/>
      <c r="C6381" s="1321"/>
      <c r="D6381" s="1322"/>
      <c r="E6381" s="119" t="str">
        <f t="shared" ref="E6381:G6381" si="4767">E2030</f>
        <v>DOMICILIARIA 10</v>
      </c>
      <c r="F6381" s="637">
        <f t="shared" si="4767"/>
        <v>4.75</v>
      </c>
      <c r="G6381" s="128">
        <f t="shared" si="4767"/>
        <v>0.7</v>
      </c>
      <c r="H6381" s="750">
        <f t="shared" si="4720"/>
        <v>1.6523999999999999</v>
      </c>
      <c r="I6381" s="125">
        <v>1.3</v>
      </c>
      <c r="J6381" s="750">
        <f t="shared" si="4722"/>
        <v>7.142498999999999</v>
      </c>
    </row>
    <row r="6382" spans="1:10">
      <c r="A6382" s="1320"/>
      <c r="B6382" s="1321"/>
      <c r="C6382" s="1321"/>
      <c r="D6382" s="1322"/>
      <c r="E6382" s="119" t="str">
        <f t="shared" ref="E6382:G6382" si="4768">E2031</f>
        <v>DOMICILIARIA 11</v>
      </c>
      <c r="F6382" s="637">
        <f t="shared" si="4768"/>
        <v>4.16</v>
      </c>
      <c r="G6382" s="128">
        <f t="shared" si="4768"/>
        <v>0.7</v>
      </c>
      <c r="H6382" s="750">
        <f t="shared" si="4720"/>
        <v>1.6523999999999999</v>
      </c>
      <c r="I6382" s="125">
        <v>1.3</v>
      </c>
      <c r="J6382" s="750">
        <f t="shared" si="4722"/>
        <v>6.25532544</v>
      </c>
    </row>
    <row r="6383" spans="1:10">
      <c r="A6383" s="1320"/>
      <c r="B6383" s="1321"/>
      <c r="C6383" s="1321"/>
      <c r="D6383" s="1322"/>
      <c r="E6383" s="119" t="str">
        <f t="shared" ref="E6383:G6383" si="4769">E2032</f>
        <v>DOMICILIARIA 12</v>
      </c>
      <c r="F6383" s="637">
        <f t="shared" si="4769"/>
        <v>4.79</v>
      </c>
      <c r="G6383" s="128">
        <f t="shared" si="4769"/>
        <v>0.7</v>
      </c>
      <c r="H6383" s="750">
        <f t="shared" si="4720"/>
        <v>1.6523999999999999</v>
      </c>
      <c r="I6383" s="125">
        <v>1.3</v>
      </c>
      <c r="J6383" s="750">
        <f t="shared" si="4722"/>
        <v>7.2026463599999992</v>
      </c>
    </row>
    <row r="6384" spans="1:10">
      <c r="A6384" s="1320"/>
      <c r="B6384" s="1321"/>
      <c r="C6384" s="1321"/>
      <c r="D6384" s="1322"/>
      <c r="E6384" s="119" t="str">
        <f t="shared" ref="E6384:G6384" si="4770">E2033</f>
        <v>DOMICILIARIA 13</v>
      </c>
      <c r="F6384" s="637">
        <f t="shared" si="4770"/>
        <v>5.22</v>
      </c>
      <c r="G6384" s="128">
        <f t="shared" si="4770"/>
        <v>0.7</v>
      </c>
      <c r="H6384" s="750">
        <f t="shared" si="4720"/>
        <v>1.6523999999999999</v>
      </c>
      <c r="I6384" s="125">
        <v>1.3</v>
      </c>
      <c r="J6384" s="750">
        <f t="shared" si="4722"/>
        <v>7.8492304799999983</v>
      </c>
    </row>
    <row r="6385" spans="1:10">
      <c r="A6385" s="1320"/>
      <c r="B6385" s="1321"/>
      <c r="C6385" s="1321"/>
      <c r="D6385" s="1322"/>
      <c r="E6385" s="119" t="str">
        <f t="shared" ref="E6385:G6385" si="4771">E2034</f>
        <v>DOMICILIARIA 14</v>
      </c>
      <c r="F6385" s="637">
        <f t="shared" si="4771"/>
        <v>4.95</v>
      </c>
      <c r="G6385" s="128">
        <f t="shared" si="4771"/>
        <v>0.7</v>
      </c>
      <c r="H6385" s="750">
        <f t="shared" si="4720"/>
        <v>1.6523999999999999</v>
      </c>
      <c r="I6385" s="125">
        <v>1.3</v>
      </c>
      <c r="J6385" s="750">
        <f t="shared" si="4722"/>
        <v>7.4432358000000001</v>
      </c>
    </row>
    <row r="6386" spans="1:10">
      <c r="A6386" s="1320"/>
      <c r="B6386" s="1321"/>
      <c r="C6386" s="1321"/>
      <c r="D6386" s="1322"/>
      <c r="E6386" s="119" t="str">
        <f t="shared" ref="E6386:G6386" si="4772">E2035</f>
        <v>P42 A P32</v>
      </c>
      <c r="F6386" s="637">
        <f t="shared" si="4772"/>
        <v>0</v>
      </c>
      <c r="G6386" s="128">
        <f t="shared" si="4772"/>
        <v>0</v>
      </c>
      <c r="H6386" s="750">
        <f t="shared" si="4720"/>
        <v>0</v>
      </c>
      <c r="I6386" s="125">
        <v>1.3</v>
      </c>
      <c r="J6386" s="750">
        <f t="shared" si="4722"/>
        <v>0</v>
      </c>
    </row>
    <row r="6387" spans="1:10">
      <c r="A6387" s="1320"/>
      <c r="B6387" s="1321"/>
      <c r="C6387" s="1321"/>
      <c r="D6387" s="1322"/>
      <c r="E6387" s="119" t="str">
        <f t="shared" ref="E6387:G6387" si="4773">E2036</f>
        <v>DOMICILIARIA 1</v>
      </c>
      <c r="F6387" s="637">
        <f t="shared" si="4773"/>
        <v>5.2</v>
      </c>
      <c r="G6387" s="128">
        <f t="shared" si="4773"/>
        <v>0.7</v>
      </c>
      <c r="H6387" s="750">
        <f t="shared" si="4720"/>
        <v>1.6523999999999999</v>
      </c>
      <c r="I6387" s="125">
        <v>1.3</v>
      </c>
      <c r="J6387" s="750">
        <f t="shared" si="4722"/>
        <v>7.8191567999999991</v>
      </c>
    </row>
    <row r="6388" spans="1:10">
      <c r="A6388" s="1320"/>
      <c r="B6388" s="1321"/>
      <c r="C6388" s="1321"/>
      <c r="D6388" s="1322"/>
      <c r="E6388" s="119" t="str">
        <f t="shared" ref="E6388:G6388" si="4774">E2037</f>
        <v>DOMICILIARIA 2</v>
      </c>
      <c r="F6388" s="637">
        <f t="shared" si="4774"/>
        <v>5.44</v>
      </c>
      <c r="G6388" s="128">
        <f t="shared" si="4774"/>
        <v>0.7</v>
      </c>
      <c r="H6388" s="750">
        <f t="shared" si="4720"/>
        <v>1.6523999999999999</v>
      </c>
      <c r="I6388" s="125">
        <v>1.3</v>
      </c>
      <c r="J6388" s="750">
        <f t="shared" si="4722"/>
        <v>8.1800409599999995</v>
      </c>
    </row>
    <row r="6389" spans="1:10">
      <c r="A6389" s="1320"/>
      <c r="B6389" s="1321"/>
      <c r="C6389" s="1321"/>
      <c r="D6389" s="1322"/>
      <c r="E6389" s="119" t="str">
        <f t="shared" ref="E6389:G6389" si="4775">E2038</f>
        <v>DOMICILIARIA 3</v>
      </c>
      <c r="F6389" s="637">
        <f t="shared" si="4775"/>
        <v>5.5</v>
      </c>
      <c r="G6389" s="128">
        <f t="shared" si="4775"/>
        <v>0.7</v>
      </c>
      <c r="H6389" s="750">
        <f t="shared" si="4720"/>
        <v>1.6523999999999999</v>
      </c>
      <c r="I6389" s="125">
        <v>1.3</v>
      </c>
      <c r="J6389" s="750">
        <f t="shared" si="4722"/>
        <v>8.2702619999999989</v>
      </c>
    </row>
    <row r="6390" spans="1:10">
      <c r="A6390" s="1320"/>
      <c r="B6390" s="1321"/>
      <c r="C6390" s="1321"/>
      <c r="D6390" s="1322"/>
      <c r="E6390" s="119" t="str">
        <f t="shared" ref="E6390:G6390" si="4776">E2039</f>
        <v>DOMICILIARIA 4</v>
      </c>
      <c r="F6390" s="637">
        <f t="shared" si="4776"/>
        <v>4.83</v>
      </c>
      <c r="G6390" s="128">
        <f t="shared" si="4776"/>
        <v>0.7</v>
      </c>
      <c r="H6390" s="750">
        <f t="shared" si="4720"/>
        <v>1.6523999999999999</v>
      </c>
      <c r="I6390" s="125">
        <v>1.3</v>
      </c>
      <c r="J6390" s="750">
        <f t="shared" si="4722"/>
        <v>7.2627937199999986</v>
      </c>
    </row>
    <row r="6391" spans="1:10">
      <c r="A6391" s="1320"/>
      <c r="B6391" s="1321"/>
      <c r="C6391" s="1321"/>
      <c r="D6391" s="1322"/>
      <c r="E6391" s="119" t="str">
        <f t="shared" ref="E6391:G6391" si="4777">E2040</f>
        <v>DOMICILIARIA 5</v>
      </c>
      <c r="F6391" s="637">
        <f t="shared" si="4777"/>
        <v>5.01</v>
      </c>
      <c r="G6391" s="128">
        <f t="shared" si="4777"/>
        <v>0.7</v>
      </c>
      <c r="H6391" s="750">
        <f t="shared" si="4720"/>
        <v>1.6523999999999999</v>
      </c>
      <c r="I6391" s="125">
        <v>1.3</v>
      </c>
      <c r="J6391" s="750">
        <f t="shared" si="4722"/>
        <v>7.5334568399999995</v>
      </c>
    </row>
    <row r="6392" spans="1:10">
      <c r="A6392" s="1320"/>
      <c r="B6392" s="1321"/>
      <c r="C6392" s="1321"/>
      <c r="D6392" s="1322"/>
      <c r="E6392" s="119" t="str">
        <f t="shared" ref="E6392:G6392" si="4778">E2041</f>
        <v>DOMICILIARIA 6</v>
      </c>
      <c r="F6392" s="637">
        <f t="shared" si="4778"/>
        <v>5.4</v>
      </c>
      <c r="G6392" s="128">
        <f t="shared" si="4778"/>
        <v>0.7</v>
      </c>
      <c r="H6392" s="750">
        <f t="shared" si="4720"/>
        <v>1.6523999999999999</v>
      </c>
      <c r="I6392" s="125">
        <v>1.3</v>
      </c>
      <c r="J6392" s="750">
        <f t="shared" si="4722"/>
        <v>8.1198935999999993</v>
      </c>
    </row>
    <row r="6393" spans="1:10">
      <c r="A6393" s="1320"/>
      <c r="B6393" s="1321"/>
      <c r="C6393" s="1321"/>
      <c r="D6393" s="1322"/>
      <c r="E6393" s="119" t="str">
        <f t="shared" ref="E6393:G6393" si="4779">E2042</f>
        <v>DOMICILIARIA 7</v>
      </c>
      <c r="F6393" s="637">
        <f t="shared" si="4779"/>
        <v>4.3899999999999997</v>
      </c>
      <c r="G6393" s="128">
        <f t="shared" si="4779"/>
        <v>0.7</v>
      </c>
      <c r="H6393" s="750">
        <f t="shared" si="4720"/>
        <v>1.6523999999999999</v>
      </c>
      <c r="I6393" s="125">
        <v>1.3</v>
      </c>
      <c r="J6393" s="750">
        <f t="shared" si="4722"/>
        <v>6.6011727599999981</v>
      </c>
    </row>
    <row r="6394" spans="1:10">
      <c r="A6394" s="1320"/>
      <c r="B6394" s="1321"/>
      <c r="C6394" s="1321"/>
      <c r="D6394" s="1322"/>
      <c r="E6394" s="119" t="str">
        <f t="shared" ref="E6394:G6394" si="4780">E2043</f>
        <v>DOMICILIARIA 8</v>
      </c>
      <c r="F6394" s="637">
        <f t="shared" si="4780"/>
        <v>5.52</v>
      </c>
      <c r="G6394" s="128">
        <f t="shared" si="4780"/>
        <v>0.7</v>
      </c>
      <c r="H6394" s="750">
        <f t="shared" si="4720"/>
        <v>1.6523999999999999</v>
      </c>
      <c r="I6394" s="125">
        <v>1.3</v>
      </c>
      <c r="J6394" s="750">
        <f t="shared" si="4722"/>
        <v>8.3003356799999981</v>
      </c>
    </row>
    <row r="6395" spans="1:10">
      <c r="A6395" s="1320"/>
      <c r="B6395" s="1321"/>
      <c r="C6395" s="1321"/>
      <c r="D6395" s="1322"/>
      <c r="E6395" s="119" t="str">
        <f t="shared" ref="E6395:G6395" si="4781">E2044</f>
        <v>P23 A P16</v>
      </c>
      <c r="F6395" s="637">
        <f t="shared" si="4781"/>
        <v>0</v>
      </c>
      <c r="G6395" s="128">
        <f t="shared" si="4781"/>
        <v>0</v>
      </c>
      <c r="H6395" s="750">
        <f t="shared" si="4720"/>
        <v>0</v>
      </c>
      <c r="I6395" s="125">
        <v>1.3</v>
      </c>
      <c r="J6395" s="750">
        <f t="shared" si="4722"/>
        <v>0</v>
      </c>
    </row>
    <row r="6396" spans="1:10">
      <c r="A6396" s="1320"/>
      <c r="B6396" s="1321"/>
      <c r="C6396" s="1321"/>
      <c r="D6396" s="1322"/>
      <c r="E6396" s="119" t="str">
        <f t="shared" ref="E6396:G6396" si="4782">E2045</f>
        <v>DOMICILIARIA 1</v>
      </c>
      <c r="F6396" s="637">
        <f t="shared" si="4782"/>
        <v>4.4000000000000004</v>
      </c>
      <c r="G6396" s="128">
        <f t="shared" si="4782"/>
        <v>0.7</v>
      </c>
      <c r="H6396" s="750">
        <f t="shared" si="4720"/>
        <v>1.6125000000000003</v>
      </c>
      <c r="I6396" s="125">
        <v>1.3</v>
      </c>
      <c r="J6396" s="750">
        <f t="shared" si="4722"/>
        <v>6.4564500000000011</v>
      </c>
    </row>
    <row r="6397" spans="1:10">
      <c r="A6397" s="1320"/>
      <c r="B6397" s="1321"/>
      <c r="C6397" s="1321"/>
      <c r="D6397" s="1322"/>
      <c r="E6397" s="119" t="str">
        <f t="shared" ref="E6397:G6397" si="4783">E2046</f>
        <v>DOMICILIARIA 2</v>
      </c>
      <c r="F6397" s="637">
        <f t="shared" si="4783"/>
        <v>4.55</v>
      </c>
      <c r="G6397" s="128">
        <f t="shared" si="4783"/>
        <v>0.7</v>
      </c>
      <c r="H6397" s="750">
        <f t="shared" si="4720"/>
        <v>1.6125000000000003</v>
      </c>
      <c r="I6397" s="125">
        <v>1.3</v>
      </c>
      <c r="J6397" s="750">
        <f t="shared" si="4722"/>
        <v>6.67655625</v>
      </c>
    </row>
    <row r="6398" spans="1:10">
      <c r="A6398" s="1320"/>
      <c r="B6398" s="1321"/>
      <c r="C6398" s="1321"/>
      <c r="D6398" s="1322"/>
      <c r="E6398" s="119" t="str">
        <f t="shared" ref="E6398:G6398" si="4784">E2047</f>
        <v>DOMICILIARIA 3</v>
      </c>
      <c r="F6398" s="637">
        <f t="shared" si="4784"/>
        <v>4.6500000000000004</v>
      </c>
      <c r="G6398" s="128">
        <f t="shared" si="4784"/>
        <v>0.7</v>
      </c>
      <c r="H6398" s="750">
        <f t="shared" si="4720"/>
        <v>1.6125000000000003</v>
      </c>
      <c r="I6398" s="125">
        <v>1.3</v>
      </c>
      <c r="J6398" s="750">
        <f t="shared" si="4722"/>
        <v>6.8232937500000013</v>
      </c>
    </row>
    <row r="6399" spans="1:10">
      <c r="A6399" s="1320"/>
      <c r="B6399" s="1321"/>
      <c r="C6399" s="1321"/>
      <c r="D6399" s="1322"/>
      <c r="E6399" s="119" t="str">
        <f t="shared" ref="E6399:G6399" si="4785">E2048</f>
        <v>DOMICILIARIA 4</v>
      </c>
      <c r="F6399" s="637">
        <f t="shared" si="4785"/>
        <v>4.9800000000000004</v>
      </c>
      <c r="G6399" s="128">
        <f t="shared" si="4785"/>
        <v>0.7</v>
      </c>
      <c r="H6399" s="750">
        <f t="shared" ref="H6399" si="4786">H2048-H5529</f>
        <v>1.6125000000000003</v>
      </c>
      <c r="I6399" s="125">
        <v>1.3</v>
      </c>
      <c r="J6399" s="750">
        <f t="shared" si="4722"/>
        <v>7.3075275000000017</v>
      </c>
    </row>
    <row r="6400" spans="1:10">
      <c r="A6400" s="1320"/>
      <c r="B6400" s="1321"/>
      <c r="C6400" s="1321"/>
      <c r="D6400" s="1322"/>
      <c r="E6400" s="119" t="str">
        <f t="shared" ref="E6400:G6400" si="4787">E2049</f>
        <v>DOMICILIARIA 5</v>
      </c>
      <c r="F6400" s="637">
        <f t="shared" si="4787"/>
        <v>5.09</v>
      </c>
      <c r="G6400" s="128">
        <f t="shared" si="4787"/>
        <v>0.7</v>
      </c>
      <c r="H6400" s="750">
        <f t="shared" ref="H6400" si="4788">H2049-H5530</f>
        <v>1.6125000000000003</v>
      </c>
      <c r="I6400" s="125">
        <v>1.3</v>
      </c>
      <c r="J6400" s="750">
        <f t="shared" ref="J6400:J6430" si="4789">+F6400*G6400*H6400*I6400</f>
        <v>7.4689387500000013</v>
      </c>
    </row>
    <row r="6401" spans="1:10">
      <c r="A6401" s="1320"/>
      <c r="B6401" s="1321"/>
      <c r="C6401" s="1321"/>
      <c r="D6401" s="1322"/>
      <c r="E6401" s="119" t="str">
        <f t="shared" ref="E6401:G6401" si="4790">E2050</f>
        <v>DOMICILIARIA 6</v>
      </c>
      <c r="F6401" s="637">
        <f t="shared" si="4790"/>
        <v>4.25</v>
      </c>
      <c r="G6401" s="128">
        <f t="shared" si="4790"/>
        <v>0.7</v>
      </c>
      <c r="H6401" s="750">
        <f t="shared" ref="H6401:H6429" si="4791">H2050-H5531</f>
        <v>1.6125000000000003</v>
      </c>
      <c r="I6401" s="125">
        <v>1.3</v>
      </c>
      <c r="J6401" s="750">
        <f t="shared" si="4789"/>
        <v>6.2363437500000014</v>
      </c>
    </row>
    <row r="6402" spans="1:10">
      <c r="A6402" s="1320"/>
      <c r="B6402" s="1321"/>
      <c r="C6402" s="1321"/>
      <c r="D6402" s="1322"/>
      <c r="E6402" s="119" t="str">
        <f t="shared" ref="E6402:G6402" si="4792">E2051</f>
        <v>DOMICILIARIA 7</v>
      </c>
      <c r="F6402" s="637">
        <f t="shared" si="4792"/>
        <v>4.32</v>
      </c>
      <c r="G6402" s="128">
        <f t="shared" si="4792"/>
        <v>0.7</v>
      </c>
      <c r="H6402" s="750">
        <f t="shared" si="4791"/>
        <v>1.6125000000000003</v>
      </c>
      <c r="I6402" s="125">
        <v>1.3</v>
      </c>
      <c r="J6402" s="750">
        <f t="shared" si="4789"/>
        <v>6.3390600000000008</v>
      </c>
    </row>
    <row r="6403" spans="1:10">
      <c r="A6403" s="1320"/>
      <c r="B6403" s="1321"/>
      <c r="C6403" s="1321"/>
      <c r="D6403" s="1322"/>
      <c r="E6403" s="119" t="str">
        <f t="shared" ref="E6403:G6403" si="4793">E2052</f>
        <v>DOMICILIARIA 1</v>
      </c>
      <c r="F6403" s="637">
        <f t="shared" si="4793"/>
        <v>3.97</v>
      </c>
      <c r="G6403" s="128">
        <f t="shared" si="4793"/>
        <v>0.7</v>
      </c>
      <c r="H6403" s="750">
        <f t="shared" si="4791"/>
        <v>1.6125000000000003</v>
      </c>
      <c r="I6403" s="125">
        <v>1.3</v>
      </c>
      <c r="J6403" s="750">
        <f t="shared" si="4789"/>
        <v>5.8254787500000011</v>
      </c>
    </row>
    <row r="6404" spans="1:10">
      <c r="A6404" s="1320"/>
      <c r="B6404" s="1321"/>
      <c r="C6404" s="1321"/>
      <c r="D6404" s="1322"/>
      <c r="E6404" s="119" t="str">
        <f t="shared" ref="E6404:G6404" si="4794">E2053</f>
        <v>DOMICILIARIA 2</v>
      </c>
      <c r="F6404" s="637">
        <f t="shared" si="4794"/>
        <v>4.5999999999999996</v>
      </c>
      <c r="G6404" s="128">
        <f t="shared" si="4794"/>
        <v>0.7</v>
      </c>
      <c r="H6404" s="750">
        <f t="shared" si="4791"/>
        <v>1.6125000000000003</v>
      </c>
      <c r="I6404" s="125">
        <v>1.3</v>
      </c>
      <c r="J6404" s="750">
        <f t="shared" si="4789"/>
        <v>6.7499250000000011</v>
      </c>
    </row>
    <row r="6405" spans="1:10">
      <c r="A6405" s="1320"/>
      <c r="B6405" s="1321"/>
      <c r="C6405" s="1321"/>
      <c r="D6405" s="1322"/>
      <c r="E6405" s="119" t="str">
        <f t="shared" ref="E6405:G6405" si="4795">E2054</f>
        <v>P43 A P34</v>
      </c>
      <c r="F6405" s="637">
        <f t="shared" si="4795"/>
        <v>0</v>
      </c>
      <c r="G6405" s="128">
        <f t="shared" si="4795"/>
        <v>0</v>
      </c>
      <c r="H6405" s="750">
        <f t="shared" si="4791"/>
        <v>0</v>
      </c>
      <c r="I6405" s="125">
        <v>1.3</v>
      </c>
      <c r="J6405" s="750">
        <f t="shared" si="4789"/>
        <v>0</v>
      </c>
    </row>
    <row r="6406" spans="1:10">
      <c r="A6406" s="1320"/>
      <c r="B6406" s="1321"/>
      <c r="C6406" s="1321"/>
      <c r="D6406" s="1322"/>
      <c r="E6406" s="119" t="str">
        <f t="shared" ref="E6406:G6406" si="4796">E2055</f>
        <v>DOMICILIARIA 1</v>
      </c>
      <c r="F6406" s="637">
        <f t="shared" si="4796"/>
        <v>4.4400000000000004</v>
      </c>
      <c r="G6406" s="128">
        <f t="shared" si="4796"/>
        <v>1.2</v>
      </c>
      <c r="H6406" s="750">
        <f t="shared" si="4791"/>
        <v>1.6524000000000001</v>
      </c>
      <c r="I6406" s="125">
        <v>1.3</v>
      </c>
      <c r="J6406" s="750">
        <f t="shared" si="4789"/>
        <v>11.445183360000003</v>
      </c>
    </row>
    <row r="6407" spans="1:10">
      <c r="A6407" s="1320"/>
      <c r="B6407" s="1321"/>
      <c r="C6407" s="1321"/>
      <c r="D6407" s="1322"/>
      <c r="E6407" s="119" t="str">
        <f t="shared" ref="E6407:G6407" si="4797">E2056</f>
        <v>DOMICILIARIA 2</v>
      </c>
      <c r="F6407" s="637">
        <f t="shared" si="4797"/>
        <v>4.58</v>
      </c>
      <c r="G6407" s="128">
        <f t="shared" si="4797"/>
        <v>1.2</v>
      </c>
      <c r="H6407" s="750">
        <f t="shared" si="4791"/>
        <v>1.6524000000000001</v>
      </c>
      <c r="I6407" s="125">
        <v>1.3</v>
      </c>
      <c r="J6407" s="750">
        <f t="shared" si="4789"/>
        <v>11.806067519999999</v>
      </c>
    </row>
    <row r="6408" spans="1:10">
      <c r="A6408" s="1320"/>
      <c r="B6408" s="1321"/>
      <c r="C6408" s="1321"/>
      <c r="D6408" s="1322"/>
      <c r="E6408" s="119" t="str">
        <f t="shared" ref="E6408:G6408" si="4798">E2057</f>
        <v>DOMICILIARIA 3</v>
      </c>
      <c r="F6408" s="637">
        <f t="shared" si="4798"/>
        <v>4.41</v>
      </c>
      <c r="G6408" s="128">
        <f t="shared" si="4798"/>
        <v>1.2</v>
      </c>
      <c r="H6408" s="750">
        <f t="shared" si="4791"/>
        <v>1.6524000000000001</v>
      </c>
      <c r="I6408" s="125">
        <v>1.3</v>
      </c>
      <c r="J6408" s="750">
        <f t="shared" si="4789"/>
        <v>11.367851040000001</v>
      </c>
    </row>
    <row r="6409" spans="1:10">
      <c r="A6409" s="1320"/>
      <c r="B6409" s="1321"/>
      <c r="C6409" s="1321"/>
      <c r="D6409" s="1322"/>
      <c r="E6409" s="119" t="str">
        <f t="shared" ref="E6409:G6409" si="4799">E2058</f>
        <v>DOMICILIARIA 4</v>
      </c>
      <c r="F6409" s="637">
        <f t="shared" si="4799"/>
        <v>4.49</v>
      </c>
      <c r="G6409" s="128">
        <f t="shared" si="4799"/>
        <v>1.2</v>
      </c>
      <c r="H6409" s="750">
        <f t="shared" si="4791"/>
        <v>1.6524000000000001</v>
      </c>
      <c r="I6409" s="125">
        <v>1.3</v>
      </c>
      <c r="J6409" s="750">
        <f t="shared" si="4789"/>
        <v>11.574070560000001</v>
      </c>
    </row>
    <row r="6410" spans="1:10">
      <c r="A6410" s="1320"/>
      <c r="B6410" s="1321"/>
      <c r="C6410" s="1321"/>
      <c r="D6410" s="1322"/>
      <c r="E6410" s="119" t="str">
        <f t="shared" ref="E6410:G6410" si="4800">E2059</f>
        <v>DOMICILIARIA 5</v>
      </c>
      <c r="F6410" s="637">
        <f t="shared" si="4800"/>
        <v>4.8899999999999997</v>
      </c>
      <c r="G6410" s="128">
        <f t="shared" si="4800"/>
        <v>1.2</v>
      </c>
      <c r="H6410" s="750">
        <f t="shared" si="4791"/>
        <v>1.6524000000000001</v>
      </c>
      <c r="I6410" s="125">
        <v>1.3</v>
      </c>
      <c r="J6410" s="750">
        <f t="shared" si="4789"/>
        <v>12.60516816</v>
      </c>
    </row>
    <row r="6411" spans="1:10">
      <c r="A6411" s="1320"/>
      <c r="B6411" s="1321"/>
      <c r="C6411" s="1321"/>
      <c r="D6411" s="1322"/>
      <c r="E6411" s="119" t="str">
        <f t="shared" ref="E6411:G6411" si="4801">E2060</f>
        <v>DOMICILIARIA 6</v>
      </c>
      <c r="F6411" s="637">
        <f t="shared" si="4801"/>
        <v>4.8</v>
      </c>
      <c r="G6411" s="128">
        <f t="shared" si="4801"/>
        <v>1.2</v>
      </c>
      <c r="H6411" s="750">
        <f t="shared" si="4791"/>
        <v>1.6524000000000001</v>
      </c>
      <c r="I6411" s="125">
        <v>1.3</v>
      </c>
      <c r="J6411" s="750">
        <f t="shared" si="4789"/>
        <v>12.373171200000002</v>
      </c>
    </row>
    <row r="6412" spans="1:10">
      <c r="A6412" s="1320"/>
      <c r="B6412" s="1321"/>
      <c r="C6412" s="1321"/>
      <c r="D6412" s="1322"/>
      <c r="E6412" s="119" t="str">
        <f t="shared" ref="E6412:G6412" si="4802">E2061</f>
        <v>DOMICILIARIA 7</v>
      </c>
      <c r="F6412" s="637">
        <f t="shared" si="4802"/>
        <v>4.67</v>
      </c>
      <c r="G6412" s="128">
        <f t="shared" si="4802"/>
        <v>1.2</v>
      </c>
      <c r="H6412" s="750">
        <f t="shared" si="4791"/>
        <v>1.6524000000000001</v>
      </c>
      <c r="I6412" s="125">
        <v>1.3</v>
      </c>
      <c r="J6412" s="750">
        <f t="shared" si="4789"/>
        <v>12.038064480000001</v>
      </c>
    </row>
    <row r="6413" spans="1:10">
      <c r="A6413" s="1320"/>
      <c r="B6413" s="1321"/>
      <c r="C6413" s="1321"/>
      <c r="D6413" s="1322"/>
      <c r="E6413" s="119" t="str">
        <f t="shared" ref="E6413:G6413" si="4803">E2062</f>
        <v>DOMICILIARIA 8</v>
      </c>
      <c r="F6413" s="637">
        <f t="shared" si="4803"/>
        <v>5.01</v>
      </c>
      <c r="G6413" s="128">
        <f t="shared" si="4803"/>
        <v>1.2</v>
      </c>
      <c r="H6413" s="750">
        <f t="shared" si="4791"/>
        <v>1.6524000000000001</v>
      </c>
      <c r="I6413" s="125">
        <v>1.3</v>
      </c>
      <c r="J6413" s="750">
        <f t="shared" si="4789"/>
        <v>12.91449744</v>
      </c>
    </row>
    <row r="6414" spans="1:10">
      <c r="A6414" s="1320"/>
      <c r="B6414" s="1321"/>
      <c r="C6414" s="1321"/>
      <c r="D6414" s="1322"/>
      <c r="E6414" s="119" t="str">
        <f t="shared" ref="E6414:G6414" si="4804">E2063</f>
        <v>P25 A P57</v>
      </c>
      <c r="F6414" s="637">
        <f t="shared" si="4804"/>
        <v>0</v>
      </c>
      <c r="G6414" s="128">
        <f t="shared" si="4804"/>
        <v>0</v>
      </c>
      <c r="H6414" s="750">
        <f t="shared" si="4791"/>
        <v>0</v>
      </c>
      <c r="I6414" s="125">
        <v>1.3</v>
      </c>
      <c r="J6414" s="750">
        <f t="shared" si="4789"/>
        <v>0</v>
      </c>
    </row>
    <row r="6415" spans="1:10">
      <c r="A6415" s="1320"/>
      <c r="B6415" s="1321"/>
      <c r="C6415" s="1321"/>
      <c r="D6415" s="1322"/>
      <c r="E6415" s="119" t="str">
        <f t="shared" ref="E6415:G6415" si="4805">E2064</f>
        <v>P57 A P17</v>
      </c>
      <c r="F6415" s="637">
        <f t="shared" si="4805"/>
        <v>0</v>
      </c>
      <c r="G6415" s="128">
        <f t="shared" si="4805"/>
        <v>0</v>
      </c>
      <c r="H6415" s="750">
        <f t="shared" si="4791"/>
        <v>0</v>
      </c>
      <c r="I6415" s="125">
        <v>1.3</v>
      </c>
      <c r="J6415" s="750">
        <f t="shared" si="4789"/>
        <v>0</v>
      </c>
    </row>
    <row r="6416" spans="1:10">
      <c r="A6416" s="1320"/>
      <c r="B6416" s="1321"/>
      <c r="C6416" s="1321"/>
      <c r="D6416" s="1322"/>
      <c r="E6416" s="119" t="str">
        <f t="shared" ref="E6416:G6416" si="4806">E2065</f>
        <v>DOMICILIARIA 1</v>
      </c>
      <c r="F6416" s="637">
        <f t="shared" si="4806"/>
        <v>5.35</v>
      </c>
      <c r="G6416" s="128">
        <f t="shared" si="4806"/>
        <v>0.7</v>
      </c>
      <c r="H6416" s="750">
        <f t="shared" si="4791"/>
        <v>1.6523999999999999</v>
      </c>
      <c r="I6416" s="125">
        <v>1.3</v>
      </c>
      <c r="J6416" s="750">
        <f t="shared" si="4789"/>
        <v>8.0447093999999986</v>
      </c>
    </row>
    <row r="6417" spans="1:10">
      <c r="A6417" s="1320"/>
      <c r="B6417" s="1321"/>
      <c r="C6417" s="1321"/>
      <c r="D6417" s="1322"/>
      <c r="E6417" s="119" t="str">
        <f t="shared" ref="E6417:G6417" si="4807">E2066</f>
        <v>DOMICILIARIA 2</v>
      </c>
      <c r="F6417" s="637">
        <f t="shared" si="4807"/>
        <v>4.59</v>
      </c>
      <c r="G6417" s="128">
        <f t="shared" si="4807"/>
        <v>0.7</v>
      </c>
      <c r="H6417" s="750">
        <f t="shared" si="4791"/>
        <v>1.6523999999999999</v>
      </c>
      <c r="I6417" s="125">
        <v>1.3</v>
      </c>
      <c r="J6417" s="750">
        <f t="shared" si="4789"/>
        <v>6.9019095599999991</v>
      </c>
    </row>
    <row r="6418" spans="1:10">
      <c r="A6418" s="1320"/>
      <c r="B6418" s="1321"/>
      <c r="C6418" s="1321"/>
      <c r="D6418" s="1322"/>
      <c r="E6418" s="119" t="str">
        <f t="shared" ref="E6418:G6418" si="4808">E2067</f>
        <v>DOMICILIARIA 3</v>
      </c>
      <c r="F6418" s="637">
        <f t="shared" si="4808"/>
        <v>4.49</v>
      </c>
      <c r="G6418" s="128">
        <f t="shared" si="4808"/>
        <v>0.7</v>
      </c>
      <c r="H6418" s="750">
        <f t="shared" si="4791"/>
        <v>1.6523999999999999</v>
      </c>
      <c r="I6418" s="125">
        <v>1.3</v>
      </c>
      <c r="J6418" s="750">
        <f t="shared" si="4789"/>
        <v>6.7515411599999986</v>
      </c>
    </row>
    <row r="6419" spans="1:10">
      <c r="A6419" s="1320"/>
      <c r="B6419" s="1321"/>
      <c r="C6419" s="1321"/>
      <c r="D6419" s="1322"/>
      <c r="E6419" s="119" t="str">
        <f t="shared" ref="E6419:G6419" si="4809">E2068</f>
        <v>DOMICILIARIA 4</v>
      </c>
      <c r="F6419" s="637">
        <f t="shared" si="4809"/>
        <v>4.37</v>
      </c>
      <c r="G6419" s="128">
        <f t="shared" si="4809"/>
        <v>0.7</v>
      </c>
      <c r="H6419" s="750">
        <f t="shared" si="4791"/>
        <v>1.6523999999999999</v>
      </c>
      <c r="I6419" s="125">
        <v>1.3</v>
      </c>
      <c r="J6419" s="750">
        <f t="shared" si="4789"/>
        <v>6.5710990799999989</v>
      </c>
    </row>
    <row r="6420" spans="1:10">
      <c r="A6420" s="1320"/>
      <c r="B6420" s="1321"/>
      <c r="C6420" s="1321"/>
      <c r="D6420" s="1322"/>
      <c r="E6420" s="119" t="str">
        <f t="shared" ref="E6420:G6420" si="4810">E2069</f>
        <v>DOMICILIARIA 5</v>
      </c>
      <c r="F6420" s="637">
        <f t="shared" si="4810"/>
        <v>4.3099999999999996</v>
      </c>
      <c r="G6420" s="128">
        <f t="shared" si="4810"/>
        <v>0.7</v>
      </c>
      <c r="H6420" s="750">
        <f t="shared" si="4791"/>
        <v>1.6523999999999999</v>
      </c>
      <c r="I6420" s="125">
        <v>1.3</v>
      </c>
      <c r="J6420" s="750">
        <f t="shared" si="4789"/>
        <v>6.4808780399999986</v>
      </c>
    </row>
    <row r="6421" spans="1:10">
      <c r="A6421" s="1320"/>
      <c r="B6421" s="1321"/>
      <c r="C6421" s="1321"/>
      <c r="D6421" s="1322"/>
      <c r="E6421" s="119" t="str">
        <f t="shared" ref="E6421:G6421" si="4811">E2070</f>
        <v>DOMICILIARIA 6</v>
      </c>
      <c r="F6421" s="637">
        <f t="shared" si="4811"/>
        <v>4.4400000000000004</v>
      </c>
      <c r="G6421" s="128">
        <f t="shared" si="4811"/>
        <v>0.7</v>
      </c>
      <c r="H6421" s="750">
        <f t="shared" si="4791"/>
        <v>1.6523999999999999</v>
      </c>
      <c r="I6421" s="125">
        <v>1.3</v>
      </c>
      <c r="J6421" s="750">
        <f t="shared" si="4789"/>
        <v>6.6763569600000006</v>
      </c>
    </row>
    <row r="6422" spans="1:10">
      <c r="A6422" s="1320"/>
      <c r="B6422" s="1321"/>
      <c r="C6422" s="1321"/>
      <c r="D6422" s="1322"/>
      <c r="E6422" s="119" t="str">
        <f t="shared" ref="E6422:G6422" si="4812">E2071</f>
        <v>DOMICILIARIA 7</v>
      </c>
      <c r="F6422" s="637">
        <f t="shared" si="4812"/>
        <v>4.3899999999999997</v>
      </c>
      <c r="G6422" s="128">
        <f t="shared" si="4812"/>
        <v>0.7</v>
      </c>
      <c r="H6422" s="750">
        <f t="shared" si="4791"/>
        <v>1.6523999999999999</v>
      </c>
      <c r="I6422" s="125">
        <v>1.3</v>
      </c>
      <c r="J6422" s="750">
        <f t="shared" si="4789"/>
        <v>6.6011727599999981</v>
      </c>
    </row>
    <row r="6423" spans="1:10">
      <c r="A6423" s="1320"/>
      <c r="B6423" s="1321"/>
      <c r="C6423" s="1321"/>
      <c r="D6423" s="1322"/>
      <c r="E6423" s="119" t="str">
        <f t="shared" ref="E6423:G6423" si="4813">E2072</f>
        <v>DOMICILIARIA 8</v>
      </c>
      <c r="F6423" s="637">
        <f t="shared" si="4813"/>
        <v>4.53</v>
      </c>
      <c r="G6423" s="128">
        <f t="shared" si="4813"/>
        <v>0.7</v>
      </c>
      <c r="H6423" s="750">
        <f t="shared" si="4791"/>
        <v>1.6523999999999999</v>
      </c>
      <c r="I6423" s="125">
        <v>1.3</v>
      </c>
      <c r="J6423" s="750">
        <f t="shared" si="4789"/>
        <v>6.8116885199999988</v>
      </c>
    </row>
    <row r="6424" spans="1:10">
      <c r="A6424" s="1320"/>
      <c r="B6424" s="1321"/>
      <c r="C6424" s="1321"/>
      <c r="D6424" s="1322"/>
      <c r="E6424" s="119" t="str">
        <f t="shared" ref="E6424:G6424" si="4814">E2073</f>
        <v>DOMICILIARIA 9</v>
      </c>
      <c r="F6424" s="637">
        <f t="shared" si="4814"/>
        <v>4.4400000000000004</v>
      </c>
      <c r="G6424" s="128">
        <f t="shared" si="4814"/>
        <v>0.7</v>
      </c>
      <c r="H6424" s="750">
        <f t="shared" si="4791"/>
        <v>1.6523999999999999</v>
      </c>
      <c r="I6424" s="125">
        <v>1.3</v>
      </c>
      <c r="J6424" s="750">
        <f t="shared" si="4789"/>
        <v>6.6763569600000006</v>
      </c>
    </row>
    <row r="6425" spans="1:10">
      <c r="A6425" s="1320"/>
      <c r="B6425" s="1321"/>
      <c r="C6425" s="1321"/>
      <c r="D6425" s="1322"/>
      <c r="E6425" s="119" t="str">
        <f t="shared" ref="E6425:G6425" si="4815">E2074</f>
        <v>DOMICILIARIA 10</v>
      </c>
      <c r="F6425" s="637">
        <f t="shared" si="4815"/>
        <v>4.58</v>
      </c>
      <c r="G6425" s="128">
        <f t="shared" si="4815"/>
        <v>0.7</v>
      </c>
      <c r="H6425" s="750">
        <f t="shared" si="4791"/>
        <v>1.6523999999999999</v>
      </c>
      <c r="I6425" s="125">
        <v>1.3</v>
      </c>
      <c r="J6425" s="750">
        <f t="shared" si="4789"/>
        <v>6.8868727199999995</v>
      </c>
    </row>
    <row r="6426" spans="1:10">
      <c r="A6426" s="1320"/>
      <c r="B6426" s="1321"/>
      <c r="C6426" s="1321"/>
      <c r="D6426" s="1322"/>
      <c r="E6426" s="119" t="str">
        <f t="shared" ref="E6426:G6426" si="4816">E2075</f>
        <v>DOMICILIARIA 11</v>
      </c>
      <c r="F6426" s="637">
        <f t="shared" si="4816"/>
        <v>5.83</v>
      </c>
      <c r="G6426" s="128">
        <f t="shared" si="4816"/>
        <v>0.7</v>
      </c>
      <c r="H6426" s="750">
        <f t="shared" si="4791"/>
        <v>1.6523999999999999</v>
      </c>
      <c r="I6426" s="125">
        <v>1.3</v>
      </c>
      <c r="J6426" s="750">
        <f t="shared" si="4789"/>
        <v>8.7664777199999993</v>
      </c>
    </row>
    <row r="6427" spans="1:10">
      <c r="A6427" s="1320"/>
      <c r="B6427" s="1321"/>
      <c r="C6427" s="1321"/>
      <c r="D6427" s="1322"/>
      <c r="E6427" s="119" t="str">
        <f t="shared" ref="E6427:G6427" si="4817">E2076</f>
        <v>DOMICILIARIA 12</v>
      </c>
      <c r="F6427" s="637">
        <f t="shared" si="4817"/>
        <v>5.7</v>
      </c>
      <c r="G6427" s="128">
        <f t="shared" si="4817"/>
        <v>0.7</v>
      </c>
      <c r="H6427" s="750">
        <f t="shared" si="4791"/>
        <v>1.6523999999999999</v>
      </c>
      <c r="I6427" s="125">
        <v>1.3</v>
      </c>
      <c r="J6427" s="750">
        <f t="shared" si="4789"/>
        <v>8.5709987999999999</v>
      </c>
    </row>
    <row r="6428" spans="1:10">
      <c r="A6428" s="1320"/>
      <c r="B6428" s="1321"/>
      <c r="C6428" s="1321"/>
      <c r="D6428" s="1322"/>
      <c r="E6428" s="119" t="str">
        <f t="shared" ref="E6428:G6428" si="4818">E2077</f>
        <v>DOMICILIARIA 13</v>
      </c>
      <c r="F6428" s="637">
        <f t="shared" si="4818"/>
        <v>6.1</v>
      </c>
      <c r="G6428" s="128">
        <f t="shared" si="4818"/>
        <v>0.7</v>
      </c>
      <c r="H6428" s="750">
        <f t="shared" si="4791"/>
        <v>1.6523999999999999</v>
      </c>
      <c r="I6428" s="125">
        <v>1.3</v>
      </c>
      <c r="J6428" s="750">
        <f t="shared" si="4789"/>
        <v>9.1724723999999984</v>
      </c>
    </row>
    <row r="6429" spans="1:10">
      <c r="A6429" s="1320"/>
      <c r="B6429" s="1321"/>
      <c r="C6429" s="1321"/>
      <c r="D6429" s="1322"/>
      <c r="E6429" s="119" t="str">
        <f t="shared" ref="E6429:G6430" si="4819">E2078</f>
        <v>DOMICILIARIA 14</v>
      </c>
      <c r="F6429" s="637">
        <f t="shared" si="4819"/>
        <v>4.8099999999999996</v>
      </c>
      <c r="G6429" s="128">
        <f t="shared" si="4819"/>
        <v>0.7</v>
      </c>
      <c r="H6429" s="750">
        <f t="shared" si="4791"/>
        <v>1.6523999999999999</v>
      </c>
      <c r="I6429" s="125">
        <v>1.3</v>
      </c>
      <c r="J6429" s="750">
        <f t="shared" si="4789"/>
        <v>7.2327200399999985</v>
      </c>
    </row>
    <row r="6430" spans="1:10">
      <c r="A6430" s="1320"/>
      <c r="B6430" s="1321"/>
      <c r="C6430" s="1321"/>
      <c r="D6430" s="1322"/>
      <c r="E6430" s="119" t="str">
        <f t="shared" si="4819"/>
        <v>SOCAVACIÓN DE LOSAS</v>
      </c>
      <c r="F6430" s="637">
        <f t="shared" si="4819"/>
        <v>3776.46</v>
      </c>
      <c r="G6430" s="128">
        <f t="shared" si="4819"/>
        <v>0.4</v>
      </c>
      <c r="H6430" s="750">
        <f>H2079-H5560</f>
        <v>0.99999999999999989</v>
      </c>
      <c r="I6430" s="125">
        <v>1.3</v>
      </c>
      <c r="J6430" s="750">
        <f t="shared" si="4789"/>
        <v>1963.7591999999997</v>
      </c>
    </row>
    <row r="6431" spans="1:10" ht="13.5" thickBot="1">
      <c r="A6431" s="1320"/>
      <c r="B6431" s="1321"/>
      <c r="C6431" s="1321"/>
      <c r="D6431" s="1322"/>
      <c r="E6431" s="119"/>
      <c r="F6431" s="637"/>
      <c r="G6431" s="128"/>
      <c r="H6431" s="750"/>
      <c r="I6431" s="125"/>
      <c r="J6431" s="750"/>
    </row>
    <row r="6432" spans="1:10" ht="13.5" thickBot="1">
      <c r="A6432" s="1320"/>
      <c r="B6432" s="1321"/>
      <c r="C6432" s="1321"/>
      <c r="D6432" s="1322"/>
      <c r="E6432" s="112"/>
      <c r="F6432" s="939" t="s">
        <v>23</v>
      </c>
      <c r="G6432" s="112" t="s">
        <v>1</v>
      </c>
      <c r="H6432" s="112" t="s">
        <v>619</v>
      </c>
      <c r="I6432" s="114"/>
      <c r="J6432" s="112"/>
    </row>
    <row r="6433" spans="1:12">
      <c r="A6433" s="1320"/>
      <c r="B6433" s="1321"/>
      <c r="C6433" s="1321"/>
      <c r="D6433" s="1322"/>
      <c r="E6433" s="119" t="s">
        <v>837</v>
      </c>
      <c r="F6433" s="138">
        <f>+J7336</f>
        <v>559.80999999999995</v>
      </c>
      <c r="G6433" s="128"/>
      <c r="H6433" s="750">
        <v>0.1</v>
      </c>
      <c r="I6433" s="125">
        <v>1.3</v>
      </c>
      <c r="J6433" s="750">
        <f>+F6433*H6433*I6433</f>
        <v>72.775300000000001</v>
      </c>
    </row>
    <row r="6434" spans="1:12">
      <c r="A6434" s="1320"/>
      <c r="B6434" s="1321"/>
      <c r="C6434" s="1321"/>
      <c r="D6434" s="1322"/>
      <c r="E6434" s="119" t="s">
        <v>838</v>
      </c>
      <c r="F6434" s="1"/>
      <c r="G6434" s="138">
        <f>((2.8*0.1*0.6)+(0.8*0.8*0.1*3))*J10170*1.05</f>
        <v>237.76200000000003</v>
      </c>
      <c r="H6434" s="750"/>
      <c r="I6434" s="125">
        <v>1.3</v>
      </c>
      <c r="J6434" s="750">
        <f>+G6434*I6434</f>
        <v>309.09060000000005</v>
      </c>
    </row>
    <row r="6435" spans="1:12">
      <c r="A6435" s="1320"/>
      <c r="B6435" s="1321"/>
      <c r="C6435" s="1321"/>
      <c r="D6435" s="1322"/>
      <c r="E6435" s="119" t="s">
        <v>839</v>
      </c>
      <c r="F6435" s="1"/>
      <c r="G6435" s="138">
        <f>(((PI()*1.6)*0.2*3)+(((PI()/4)*1.6*1.6*0.2)-((PI()/4)*0.6*0.6*0.2))+(((PI()/4)*1.7*1.7)*0.2))*J10182*1.05</f>
        <v>196.30563709202821</v>
      </c>
      <c r="H6435" s="750"/>
      <c r="I6435" s="125">
        <v>1.3</v>
      </c>
      <c r="J6435" s="750">
        <f t="shared" ref="J6435:J6436" si="4820">+G6435*I6435</f>
        <v>255.19732821963669</v>
      </c>
    </row>
    <row r="6436" spans="1:12">
      <c r="A6436" s="1320"/>
      <c r="B6436" s="1321"/>
      <c r="C6436" s="1321"/>
      <c r="D6436" s="1322"/>
      <c r="E6436" s="119"/>
      <c r="F6436" s="138"/>
      <c r="G6436" s="128"/>
      <c r="H6436" s="750"/>
      <c r="I6436" s="125"/>
      <c r="J6436" s="750">
        <f t="shared" si="4820"/>
        <v>0</v>
      </c>
    </row>
    <row r="6437" spans="1:12" ht="13.5" thickBot="1">
      <c r="A6437" s="1320"/>
      <c r="B6437" s="1321"/>
      <c r="C6437" s="1321"/>
      <c r="D6437" s="1322"/>
      <c r="E6437" s="119"/>
      <c r="F6437" s="637"/>
      <c r="G6437" s="128"/>
      <c r="H6437" s="750"/>
      <c r="I6437" s="125"/>
      <c r="J6437" s="750"/>
    </row>
    <row r="6438" spans="1:12" ht="13.5" thickBot="1">
      <c r="A6438" s="1323"/>
      <c r="B6438" s="1324"/>
      <c r="C6438" s="1324"/>
      <c r="D6438" s="1325"/>
      <c r="E6438" s="606" t="s">
        <v>49</v>
      </c>
      <c r="F6438" s="938"/>
      <c r="G6438" s="384"/>
      <c r="H6438" s="384"/>
      <c r="I6438" s="928"/>
      <c r="J6438" s="753">
        <f>ROUND(SUM(J5565:J6437),2)</f>
        <v>7911.79</v>
      </c>
    </row>
    <row r="6439" spans="1:12" ht="13.5" thickBot="1"/>
    <row r="6440" spans="1:12" ht="39.75" customHeight="1" thickBot="1">
      <c r="A6440" s="1326" t="str">
        <f>+'PRESU OFICIAL'!B34</f>
        <v>Instalación de tubería PVC Ø 6" Alcantarillado. Incluye: adecuación del fondo de la zanja, bajada y empalme del tubo, uso de herramienta y mano de obra, lubricante. No incluye accesorios de conexión</v>
      </c>
      <c r="B6440" s="1327"/>
      <c r="C6440" s="1327"/>
      <c r="D6440" s="1327"/>
      <c r="E6440" s="1327"/>
      <c r="F6440" s="1327"/>
      <c r="G6440" s="1327"/>
      <c r="H6440" s="1329"/>
      <c r="I6440" s="132" t="str">
        <f>'PRESU OFICIAL'!C34</f>
        <v>ML</v>
      </c>
      <c r="J6440" s="435" t="str">
        <f>+'PRESU OFICIAL'!A34</f>
        <v>1,5,7</v>
      </c>
    </row>
    <row r="6441" spans="1:12" ht="15.75" customHeight="1" thickBot="1">
      <c r="A6441" s="1317" t="s">
        <v>831</v>
      </c>
      <c r="B6441" s="1318"/>
      <c r="C6441" s="1318"/>
      <c r="D6441" s="1319"/>
      <c r="E6441" s="112" t="s">
        <v>3</v>
      </c>
      <c r="F6441" s="939" t="s">
        <v>59</v>
      </c>
      <c r="G6441" s="112" t="s">
        <v>214</v>
      </c>
      <c r="H6441" s="112" t="s">
        <v>945</v>
      </c>
      <c r="I6441" s="114" t="s">
        <v>946</v>
      </c>
      <c r="J6441" s="112" t="s">
        <v>49</v>
      </c>
    </row>
    <row r="6442" spans="1:12">
      <c r="A6442" s="1320"/>
      <c r="B6442" s="1321"/>
      <c r="C6442" s="1321"/>
      <c r="D6442" s="1322"/>
      <c r="E6442" s="119"/>
      <c r="F6442" s="129"/>
      <c r="G6442" s="119"/>
      <c r="H6442" s="750"/>
      <c r="I6442" s="757"/>
      <c r="J6442" s="750"/>
    </row>
    <row r="6443" spans="1:12">
      <c r="A6443" s="1320"/>
      <c r="B6443" s="1321"/>
      <c r="C6443" s="1321"/>
      <c r="D6443" s="1322"/>
      <c r="E6443" s="119" t="str">
        <f>E1215</f>
        <v>P1 A P2</v>
      </c>
      <c r="F6443" s="637"/>
      <c r="G6443" s="128"/>
      <c r="H6443" s="750"/>
      <c r="I6443" s="127"/>
      <c r="J6443" s="750"/>
    </row>
    <row r="6444" spans="1:12">
      <c r="A6444" s="1320"/>
      <c r="B6444" s="1321"/>
      <c r="C6444" s="1321"/>
      <c r="D6444" s="1322"/>
      <c r="E6444" s="119" t="str">
        <f t="shared" ref="E6444:E6507" si="4821">+E1216</f>
        <v>DOMICILIARIA 1</v>
      </c>
      <c r="F6444" s="637">
        <f t="shared" ref="F6444:F6507" si="4822">+F1216+0.1</f>
        <v>5.68</v>
      </c>
      <c r="G6444" s="138">
        <f t="shared" ref="G6444:G6507" si="4823">+G5567/2</f>
        <v>0.35</v>
      </c>
      <c r="H6444" s="750">
        <f>+H1216-1.2</f>
        <v>0.59250000000000003</v>
      </c>
      <c r="I6444" s="1243">
        <f>+H6444/(G6444+F6444)</f>
        <v>9.8258706467661702E-2</v>
      </c>
      <c r="J6444" s="750"/>
      <c r="L6444" s="768">
        <f>+IF(J6444&gt;6,1,0)</f>
        <v>0</v>
      </c>
    </row>
    <row r="6445" spans="1:12">
      <c r="A6445" s="1320"/>
      <c r="B6445" s="1321"/>
      <c r="C6445" s="1321"/>
      <c r="D6445" s="1322"/>
      <c r="E6445" s="119" t="str">
        <f t="shared" si="4821"/>
        <v>DOMICILIARIA 2</v>
      </c>
      <c r="F6445" s="637">
        <f t="shared" si="4822"/>
        <v>3.35</v>
      </c>
      <c r="G6445" s="138">
        <f t="shared" si="4823"/>
        <v>0.35</v>
      </c>
      <c r="H6445" s="750">
        <f t="shared" ref="H6445:H6508" si="4824">+H1217-1.2</f>
        <v>0.59250000000000003</v>
      </c>
      <c r="I6445" s="1243">
        <f t="shared" ref="I6445:I6447" si="4825">+H6445/(G6445+F6445)</f>
        <v>0.16013513513513514</v>
      </c>
      <c r="J6445" s="750"/>
      <c r="L6445" s="768">
        <f t="shared" ref="L6445:L6508" si="4826">+IF(J6445&gt;6,1,0)</f>
        <v>0</v>
      </c>
    </row>
    <row r="6446" spans="1:12">
      <c r="A6446" s="1320"/>
      <c r="B6446" s="1321"/>
      <c r="C6446" s="1321"/>
      <c r="D6446" s="1322"/>
      <c r="E6446" s="119" t="str">
        <f t="shared" si="4821"/>
        <v>DOMICILIARIA 3</v>
      </c>
      <c r="F6446" s="637">
        <f t="shared" si="4822"/>
        <v>5.21</v>
      </c>
      <c r="G6446" s="138">
        <f t="shared" si="4823"/>
        <v>0.35</v>
      </c>
      <c r="H6446" s="750">
        <f t="shared" si="4824"/>
        <v>0.59250000000000003</v>
      </c>
      <c r="I6446" s="1243">
        <f t="shared" si="4825"/>
        <v>0.10656474820143887</v>
      </c>
      <c r="J6446" s="750"/>
      <c r="L6446" s="768">
        <f t="shared" si="4826"/>
        <v>0</v>
      </c>
    </row>
    <row r="6447" spans="1:12">
      <c r="A6447" s="1320"/>
      <c r="B6447" s="1321"/>
      <c r="C6447" s="1321"/>
      <c r="D6447" s="1322"/>
      <c r="E6447" s="119" t="str">
        <f t="shared" si="4821"/>
        <v>DOMICILIARIA 4</v>
      </c>
      <c r="F6447" s="637">
        <f t="shared" si="4822"/>
        <v>4.92</v>
      </c>
      <c r="G6447" s="138">
        <f t="shared" si="4823"/>
        <v>0.35</v>
      </c>
      <c r="H6447" s="750">
        <f t="shared" si="4824"/>
        <v>0.59250000000000003</v>
      </c>
      <c r="I6447" s="1243">
        <f t="shared" si="4825"/>
        <v>0.11242884250474384</v>
      </c>
      <c r="J6447" s="750"/>
      <c r="L6447" s="768">
        <f t="shared" si="4826"/>
        <v>0</v>
      </c>
    </row>
    <row r="6448" spans="1:12">
      <c r="A6448" s="1320"/>
      <c r="B6448" s="1321"/>
      <c r="C6448" s="1321"/>
      <c r="D6448" s="1322"/>
      <c r="E6448" s="119" t="str">
        <f t="shared" si="4821"/>
        <v>DOMICILIARIA 5</v>
      </c>
      <c r="F6448" s="637">
        <f t="shared" si="4822"/>
        <v>4.8099999999999996</v>
      </c>
      <c r="G6448" s="138">
        <f t="shared" si="4823"/>
        <v>0.35</v>
      </c>
      <c r="H6448" s="750">
        <f t="shared" si="4824"/>
        <v>0.59250000000000003</v>
      </c>
      <c r="I6448" s="1243">
        <f t="shared" ref="I6448:I6452" si="4827">+H6448/(G6448+F6448)</f>
        <v>0.11482558139534886</v>
      </c>
      <c r="J6448" s="750"/>
      <c r="L6448" s="768">
        <f t="shared" si="4826"/>
        <v>0</v>
      </c>
    </row>
    <row r="6449" spans="1:12">
      <c r="A6449" s="1320"/>
      <c r="B6449" s="1321"/>
      <c r="C6449" s="1321"/>
      <c r="D6449" s="1322"/>
      <c r="E6449" s="119" t="str">
        <f t="shared" si="4821"/>
        <v>DOMICILIARIA 6</v>
      </c>
      <c r="F6449" s="637">
        <f t="shared" si="4822"/>
        <v>5.21</v>
      </c>
      <c r="G6449" s="138">
        <f t="shared" si="4823"/>
        <v>0.35</v>
      </c>
      <c r="H6449" s="750">
        <f t="shared" si="4824"/>
        <v>0.59250000000000003</v>
      </c>
      <c r="I6449" s="1243">
        <f t="shared" si="4827"/>
        <v>0.10656474820143887</v>
      </c>
      <c r="J6449" s="750"/>
      <c r="L6449" s="768">
        <f t="shared" si="4826"/>
        <v>0</v>
      </c>
    </row>
    <row r="6450" spans="1:12">
      <c r="A6450" s="1320"/>
      <c r="B6450" s="1321"/>
      <c r="C6450" s="1321"/>
      <c r="D6450" s="1322"/>
      <c r="E6450" s="119" t="str">
        <f t="shared" si="4821"/>
        <v>DOMICILIARIA 7</v>
      </c>
      <c r="F6450" s="637">
        <f t="shared" si="4822"/>
        <v>4.9799999999999995</v>
      </c>
      <c r="G6450" s="138">
        <f t="shared" si="4823"/>
        <v>0.35</v>
      </c>
      <c r="H6450" s="750">
        <f t="shared" si="4824"/>
        <v>0.59250000000000003</v>
      </c>
      <c r="I6450" s="1243">
        <f t="shared" si="4827"/>
        <v>0.11116322701688558</v>
      </c>
      <c r="J6450" s="750"/>
      <c r="L6450" s="768">
        <f t="shared" si="4826"/>
        <v>0</v>
      </c>
    </row>
    <row r="6451" spans="1:12">
      <c r="A6451" s="1320"/>
      <c r="B6451" s="1321"/>
      <c r="C6451" s="1321"/>
      <c r="D6451" s="1322"/>
      <c r="E6451" s="119" t="str">
        <f t="shared" si="4821"/>
        <v>DOMICILIARIA 8</v>
      </c>
      <c r="F6451" s="637">
        <f t="shared" si="4822"/>
        <v>5.3599999999999994</v>
      </c>
      <c r="G6451" s="138">
        <f t="shared" si="4823"/>
        <v>0.35</v>
      </c>
      <c r="H6451" s="750">
        <f t="shared" si="4824"/>
        <v>0.59250000000000003</v>
      </c>
      <c r="I6451" s="1243">
        <f t="shared" si="4827"/>
        <v>0.10376532399299476</v>
      </c>
      <c r="J6451" s="750"/>
      <c r="L6451" s="768">
        <f t="shared" si="4826"/>
        <v>0</v>
      </c>
    </row>
    <row r="6452" spans="1:12">
      <c r="A6452" s="1320"/>
      <c r="B6452" s="1321"/>
      <c r="C6452" s="1321"/>
      <c r="D6452" s="1322"/>
      <c r="E6452" s="119" t="str">
        <f t="shared" si="4821"/>
        <v>DOMICILIARIA 9</v>
      </c>
      <c r="F6452" s="637">
        <f t="shared" si="4822"/>
        <v>4.8199999999999994</v>
      </c>
      <c r="G6452" s="138">
        <f t="shared" si="4823"/>
        <v>0.35</v>
      </c>
      <c r="H6452" s="750">
        <f t="shared" si="4824"/>
        <v>0.59250000000000003</v>
      </c>
      <c r="I6452" s="1243">
        <f t="shared" si="4827"/>
        <v>0.11460348162475825</v>
      </c>
      <c r="J6452" s="750"/>
      <c r="L6452" s="768">
        <f t="shared" si="4826"/>
        <v>0</v>
      </c>
    </row>
    <row r="6453" spans="1:12">
      <c r="A6453" s="1320"/>
      <c r="B6453" s="1321"/>
      <c r="C6453" s="1321"/>
      <c r="D6453" s="1322"/>
      <c r="E6453" s="119" t="str">
        <f t="shared" si="4821"/>
        <v>DOMICILIARIA 10</v>
      </c>
      <c r="F6453" s="637">
        <f t="shared" si="4822"/>
        <v>4.6499999999999995</v>
      </c>
      <c r="G6453" s="138">
        <f t="shared" si="4823"/>
        <v>0.35</v>
      </c>
      <c r="H6453" s="750">
        <f t="shared" si="4824"/>
        <v>0.59250000000000003</v>
      </c>
      <c r="I6453" s="1243">
        <f t="shared" ref="I6453:I6470" si="4828">+H6453/(G6453+F6453)</f>
        <v>0.11850000000000002</v>
      </c>
      <c r="J6453" s="750"/>
      <c r="L6453" s="768">
        <f t="shared" si="4826"/>
        <v>0</v>
      </c>
    </row>
    <row r="6454" spans="1:12">
      <c r="A6454" s="1320"/>
      <c r="B6454" s="1321"/>
      <c r="C6454" s="1321"/>
      <c r="D6454" s="1322"/>
      <c r="E6454" s="119" t="str">
        <f t="shared" si="4821"/>
        <v>DOMICILIARIA 11</v>
      </c>
      <c r="F6454" s="637">
        <f t="shared" si="4822"/>
        <v>4.5999999999999996</v>
      </c>
      <c r="G6454" s="138">
        <f t="shared" si="4823"/>
        <v>0.35</v>
      </c>
      <c r="H6454" s="750">
        <f t="shared" si="4824"/>
        <v>0.59250000000000003</v>
      </c>
      <c r="I6454" s="1243">
        <f t="shared" si="4828"/>
        <v>0.11969696969696972</v>
      </c>
      <c r="J6454" s="750"/>
      <c r="L6454" s="768">
        <f t="shared" si="4826"/>
        <v>0</v>
      </c>
    </row>
    <row r="6455" spans="1:12">
      <c r="A6455" s="1320"/>
      <c r="B6455" s="1321"/>
      <c r="C6455" s="1321"/>
      <c r="D6455" s="1322"/>
      <c r="E6455" s="119" t="str">
        <f t="shared" si="4821"/>
        <v>DOMICILIARIA 12</v>
      </c>
      <c r="F6455" s="637">
        <f t="shared" si="4822"/>
        <v>4.08</v>
      </c>
      <c r="G6455" s="138">
        <f t="shared" si="4823"/>
        <v>0.35</v>
      </c>
      <c r="H6455" s="750">
        <f t="shared" si="4824"/>
        <v>0.59250000000000003</v>
      </c>
      <c r="I6455" s="1243">
        <f t="shared" si="4828"/>
        <v>0.13374717832957111</v>
      </c>
      <c r="J6455" s="750"/>
      <c r="L6455" s="768">
        <f t="shared" si="4826"/>
        <v>0</v>
      </c>
    </row>
    <row r="6456" spans="1:12">
      <c r="A6456" s="1320"/>
      <c r="B6456" s="1321"/>
      <c r="C6456" s="1321"/>
      <c r="D6456" s="1322"/>
      <c r="E6456" s="119" t="str">
        <f t="shared" si="4821"/>
        <v>DOMICILIARIA 13</v>
      </c>
      <c r="F6456" s="637">
        <f t="shared" si="4822"/>
        <v>3.38</v>
      </c>
      <c r="G6456" s="138">
        <f t="shared" si="4823"/>
        <v>0.35</v>
      </c>
      <c r="H6456" s="750">
        <f t="shared" si="4824"/>
        <v>0.59250000000000003</v>
      </c>
      <c r="I6456" s="1243">
        <f t="shared" si="4828"/>
        <v>0.15884718498659517</v>
      </c>
      <c r="J6456" s="750"/>
      <c r="L6456" s="768">
        <f t="shared" si="4826"/>
        <v>0</v>
      </c>
    </row>
    <row r="6457" spans="1:12">
      <c r="A6457" s="1320"/>
      <c r="B6457" s="1321"/>
      <c r="C6457" s="1321"/>
      <c r="D6457" s="1322"/>
      <c r="E6457" s="119" t="str">
        <f t="shared" si="4821"/>
        <v>DOMICILIARIA 14</v>
      </c>
      <c r="F6457" s="637">
        <f t="shared" si="4822"/>
        <v>3.75</v>
      </c>
      <c r="G6457" s="138">
        <f t="shared" si="4823"/>
        <v>0.35</v>
      </c>
      <c r="H6457" s="750">
        <f t="shared" si="4824"/>
        <v>0.59250000000000003</v>
      </c>
      <c r="I6457" s="1243">
        <f t="shared" si="4828"/>
        <v>0.14451219512195124</v>
      </c>
      <c r="J6457" s="750"/>
      <c r="L6457" s="768">
        <f t="shared" si="4826"/>
        <v>0</v>
      </c>
    </row>
    <row r="6458" spans="1:12">
      <c r="A6458" s="1320"/>
      <c r="B6458" s="1321"/>
      <c r="C6458" s="1321"/>
      <c r="D6458" s="1322"/>
      <c r="E6458" s="119" t="str">
        <f t="shared" si="4821"/>
        <v>DOMICILIARIA 15</v>
      </c>
      <c r="F6458" s="637">
        <f t="shared" si="4822"/>
        <v>3.5500000000000003</v>
      </c>
      <c r="G6458" s="138">
        <f t="shared" si="4823"/>
        <v>0.35</v>
      </c>
      <c r="H6458" s="750">
        <f t="shared" si="4824"/>
        <v>0.59250000000000003</v>
      </c>
      <c r="I6458" s="1243">
        <f t="shared" si="4828"/>
        <v>0.15192307692307691</v>
      </c>
      <c r="J6458" s="750"/>
      <c r="L6458" s="768">
        <f t="shared" si="4826"/>
        <v>0</v>
      </c>
    </row>
    <row r="6459" spans="1:12">
      <c r="A6459" s="1320"/>
      <c r="B6459" s="1321"/>
      <c r="C6459" s="1321"/>
      <c r="D6459" s="1322"/>
      <c r="E6459" s="119" t="str">
        <f t="shared" si="4821"/>
        <v>DOMICILIARIA 16</v>
      </c>
      <c r="F6459" s="637">
        <f t="shared" si="4822"/>
        <v>3.49</v>
      </c>
      <c r="G6459" s="138">
        <f t="shared" si="4823"/>
        <v>0.35</v>
      </c>
      <c r="H6459" s="750">
        <f t="shared" si="4824"/>
        <v>0.59250000000000003</v>
      </c>
      <c r="I6459" s="1243">
        <f t="shared" si="4828"/>
        <v>0.154296875</v>
      </c>
      <c r="J6459" s="750"/>
      <c r="L6459" s="768">
        <f t="shared" si="4826"/>
        <v>0</v>
      </c>
    </row>
    <row r="6460" spans="1:12">
      <c r="A6460" s="1320"/>
      <c r="B6460" s="1321"/>
      <c r="C6460" s="1321"/>
      <c r="D6460" s="1322"/>
      <c r="E6460" s="119" t="str">
        <f t="shared" si="4821"/>
        <v>DOMICILIARIA 17</v>
      </c>
      <c r="F6460" s="637">
        <f t="shared" si="4822"/>
        <v>3.86</v>
      </c>
      <c r="G6460" s="138">
        <f t="shared" si="4823"/>
        <v>0.35</v>
      </c>
      <c r="H6460" s="750">
        <f t="shared" si="4824"/>
        <v>0.59250000000000003</v>
      </c>
      <c r="I6460" s="1243">
        <f t="shared" si="4828"/>
        <v>0.14073634204275534</v>
      </c>
      <c r="J6460" s="750"/>
      <c r="L6460" s="768">
        <f t="shared" si="4826"/>
        <v>0</v>
      </c>
    </row>
    <row r="6461" spans="1:12">
      <c r="A6461" s="1320"/>
      <c r="B6461" s="1321"/>
      <c r="C6461" s="1321"/>
      <c r="D6461" s="1322"/>
      <c r="E6461" s="119" t="str">
        <f t="shared" si="4821"/>
        <v>DOMICILIARIA 18</v>
      </c>
      <c r="F6461" s="637">
        <f t="shared" si="4822"/>
        <v>5.2799999999999994</v>
      </c>
      <c r="G6461" s="138">
        <f t="shared" si="4823"/>
        <v>0.35</v>
      </c>
      <c r="H6461" s="750">
        <f t="shared" si="4824"/>
        <v>0.59250000000000003</v>
      </c>
      <c r="I6461" s="1243">
        <f t="shared" si="4828"/>
        <v>0.10523978685612791</v>
      </c>
      <c r="J6461" s="750"/>
      <c r="L6461" s="768">
        <f t="shared" si="4826"/>
        <v>0</v>
      </c>
    </row>
    <row r="6462" spans="1:12">
      <c r="A6462" s="1320"/>
      <c r="B6462" s="1321"/>
      <c r="C6462" s="1321"/>
      <c r="D6462" s="1322"/>
      <c r="E6462" s="119" t="str">
        <f t="shared" si="4821"/>
        <v>DOMICILIARIA 19</v>
      </c>
      <c r="F6462" s="637">
        <f t="shared" si="4822"/>
        <v>5.5699999999999994</v>
      </c>
      <c r="G6462" s="138">
        <f t="shared" si="4823"/>
        <v>0.35</v>
      </c>
      <c r="H6462" s="750">
        <f t="shared" si="4824"/>
        <v>0.59250000000000003</v>
      </c>
      <c r="I6462" s="1243">
        <f t="shared" si="4828"/>
        <v>0.10008445945945948</v>
      </c>
      <c r="J6462" s="750"/>
      <c r="L6462" s="768">
        <f t="shared" si="4826"/>
        <v>0</v>
      </c>
    </row>
    <row r="6463" spans="1:12">
      <c r="A6463" s="1320"/>
      <c r="B6463" s="1321"/>
      <c r="C6463" s="1321"/>
      <c r="D6463" s="1322"/>
      <c r="E6463" s="119" t="str">
        <f t="shared" si="4821"/>
        <v>DOMICILIARIA 20</v>
      </c>
      <c r="F6463" s="637">
        <f t="shared" si="4822"/>
        <v>5.75</v>
      </c>
      <c r="G6463" s="138">
        <f t="shared" si="4823"/>
        <v>0.35</v>
      </c>
      <c r="H6463" s="750">
        <f t="shared" si="4824"/>
        <v>0.59250000000000003</v>
      </c>
      <c r="I6463" s="1243">
        <f t="shared" si="4828"/>
        <v>9.713114754098362E-2</v>
      </c>
      <c r="J6463" s="750"/>
      <c r="L6463" s="768">
        <f t="shared" si="4826"/>
        <v>0</v>
      </c>
    </row>
    <row r="6464" spans="1:12">
      <c r="A6464" s="1320"/>
      <c r="B6464" s="1321"/>
      <c r="C6464" s="1321"/>
      <c r="D6464" s="1322"/>
      <c r="E6464" s="119" t="str">
        <f t="shared" si="4821"/>
        <v>P3 A P4</v>
      </c>
      <c r="F6464" s="637">
        <f t="shared" si="4822"/>
        <v>0.1</v>
      </c>
      <c r="G6464" s="138">
        <f t="shared" si="4823"/>
        <v>0</v>
      </c>
      <c r="H6464" s="750"/>
      <c r="I6464" s="1243"/>
      <c r="J6464" s="750"/>
      <c r="L6464" s="768">
        <f t="shared" si="4826"/>
        <v>0</v>
      </c>
    </row>
    <row r="6465" spans="1:12">
      <c r="A6465" s="1320"/>
      <c r="B6465" s="1321"/>
      <c r="C6465" s="1321"/>
      <c r="D6465" s="1322"/>
      <c r="E6465" s="119" t="str">
        <f t="shared" si="4821"/>
        <v>DOMICILIARIA 1</v>
      </c>
      <c r="F6465" s="637">
        <f t="shared" si="4822"/>
        <v>4.7799999999999994</v>
      </c>
      <c r="G6465" s="138">
        <f t="shared" si="4823"/>
        <v>0.35</v>
      </c>
      <c r="H6465" s="750">
        <f t="shared" si="4824"/>
        <v>0.37500000000000022</v>
      </c>
      <c r="I6465" s="1243">
        <f t="shared" si="4828"/>
        <v>7.3099415204678414E-2</v>
      </c>
      <c r="J6465" s="750"/>
      <c r="L6465" s="768">
        <f t="shared" si="4826"/>
        <v>0</v>
      </c>
    </row>
    <row r="6466" spans="1:12">
      <c r="A6466" s="1320"/>
      <c r="B6466" s="1321"/>
      <c r="C6466" s="1321"/>
      <c r="D6466" s="1322"/>
      <c r="E6466" s="119" t="str">
        <f t="shared" si="4821"/>
        <v>DOMICILIARIA 2</v>
      </c>
      <c r="F6466" s="637">
        <f t="shared" si="4822"/>
        <v>5.9899999999999993</v>
      </c>
      <c r="G6466" s="138">
        <f t="shared" si="4823"/>
        <v>0.35</v>
      </c>
      <c r="H6466" s="750">
        <f t="shared" si="4824"/>
        <v>0.37500000000000022</v>
      </c>
      <c r="I6466" s="1243">
        <f t="shared" si="4828"/>
        <v>5.9148264984227171E-2</v>
      </c>
      <c r="J6466" s="750"/>
      <c r="L6466" s="768">
        <f t="shared" si="4826"/>
        <v>0</v>
      </c>
    </row>
    <row r="6467" spans="1:12">
      <c r="A6467" s="1320"/>
      <c r="B6467" s="1321"/>
      <c r="C6467" s="1321"/>
      <c r="D6467" s="1322"/>
      <c r="E6467" s="119" t="str">
        <f t="shared" si="4821"/>
        <v>DOMICILIARIA 3</v>
      </c>
      <c r="F6467" s="637">
        <f t="shared" si="4822"/>
        <v>6.9899999999999993</v>
      </c>
      <c r="G6467" s="138">
        <f t="shared" si="4823"/>
        <v>0.35</v>
      </c>
      <c r="H6467" s="750">
        <f t="shared" si="4824"/>
        <v>0.37500000000000022</v>
      </c>
      <c r="I6467" s="1243">
        <f t="shared" si="4828"/>
        <v>5.108991825613083E-2</v>
      </c>
      <c r="J6467" s="750"/>
      <c r="L6467" s="768">
        <f t="shared" si="4826"/>
        <v>0</v>
      </c>
    </row>
    <row r="6468" spans="1:12">
      <c r="A6468" s="1320"/>
      <c r="B6468" s="1321"/>
      <c r="C6468" s="1321"/>
      <c r="D6468" s="1322"/>
      <c r="E6468" s="119" t="str">
        <f t="shared" si="4821"/>
        <v>DOMICILIARIA 4</v>
      </c>
      <c r="F6468" s="637">
        <f t="shared" si="4822"/>
        <v>6.97</v>
      </c>
      <c r="G6468" s="138">
        <f t="shared" si="4823"/>
        <v>0.35</v>
      </c>
      <c r="H6468" s="750">
        <f t="shared" si="4824"/>
        <v>0.37500000000000022</v>
      </c>
      <c r="I6468" s="1243">
        <f t="shared" si="4828"/>
        <v>5.1229508196721348E-2</v>
      </c>
      <c r="J6468" s="750"/>
      <c r="L6468" s="768">
        <f t="shared" si="4826"/>
        <v>0</v>
      </c>
    </row>
    <row r="6469" spans="1:12">
      <c r="A6469" s="1320"/>
      <c r="B6469" s="1321"/>
      <c r="C6469" s="1321"/>
      <c r="D6469" s="1322"/>
      <c r="E6469" s="119" t="str">
        <f t="shared" si="4821"/>
        <v>DOMICILIARIA 5</v>
      </c>
      <c r="F6469" s="637">
        <f t="shared" si="4822"/>
        <v>6.46</v>
      </c>
      <c r="G6469" s="138">
        <f t="shared" si="4823"/>
        <v>0.35</v>
      </c>
      <c r="H6469" s="750">
        <f t="shared" si="4824"/>
        <v>0.37500000000000022</v>
      </c>
      <c r="I6469" s="1243">
        <f t="shared" si="4828"/>
        <v>5.5066079295154217E-2</v>
      </c>
      <c r="J6469" s="750"/>
      <c r="L6469" s="768">
        <f t="shared" si="4826"/>
        <v>0</v>
      </c>
    </row>
    <row r="6470" spans="1:12">
      <c r="A6470" s="1320"/>
      <c r="B6470" s="1321"/>
      <c r="C6470" s="1321"/>
      <c r="D6470" s="1322"/>
      <c r="E6470" s="119" t="str">
        <f t="shared" si="4821"/>
        <v>DOMICILIARIA 6</v>
      </c>
      <c r="F6470" s="637">
        <f t="shared" si="4822"/>
        <v>6.2799999999999994</v>
      </c>
      <c r="G6470" s="138">
        <f t="shared" si="4823"/>
        <v>0.35</v>
      </c>
      <c r="H6470" s="750">
        <f t="shared" si="4824"/>
        <v>0.37500000000000022</v>
      </c>
      <c r="I6470" s="1243">
        <f t="shared" si="4828"/>
        <v>5.6561085972850721E-2</v>
      </c>
      <c r="J6470" s="750"/>
      <c r="L6470" s="768">
        <f t="shared" si="4826"/>
        <v>0</v>
      </c>
    </row>
    <row r="6471" spans="1:12">
      <c r="A6471" s="1320"/>
      <c r="B6471" s="1321"/>
      <c r="C6471" s="1321"/>
      <c r="D6471" s="1322"/>
      <c r="E6471" s="119" t="str">
        <f t="shared" si="4821"/>
        <v>DOMICILIARIA 7</v>
      </c>
      <c r="F6471" s="637">
        <f t="shared" si="4822"/>
        <v>6.09</v>
      </c>
      <c r="G6471" s="138">
        <f t="shared" si="4823"/>
        <v>0.35</v>
      </c>
      <c r="H6471" s="750">
        <f t="shared" si="4824"/>
        <v>0.37500000000000022</v>
      </c>
      <c r="I6471" s="1243">
        <f t="shared" ref="I6471:I6534" si="4829">+H6471/(G6471+F6471)</f>
        <v>5.8229813664596314E-2</v>
      </c>
      <c r="J6471" s="750"/>
      <c r="L6471" s="768">
        <f t="shared" si="4826"/>
        <v>0</v>
      </c>
    </row>
    <row r="6472" spans="1:12">
      <c r="A6472" s="1320"/>
      <c r="B6472" s="1321"/>
      <c r="C6472" s="1321"/>
      <c r="D6472" s="1322"/>
      <c r="E6472" s="119" t="str">
        <f t="shared" si="4821"/>
        <v>DOMICILIARIA 8</v>
      </c>
      <c r="F6472" s="637">
        <f t="shared" si="4822"/>
        <v>4.8899999999999997</v>
      </c>
      <c r="G6472" s="138">
        <f t="shared" si="4823"/>
        <v>0.35</v>
      </c>
      <c r="H6472" s="750">
        <f t="shared" si="4824"/>
        <v>0.37500000000000022</v>
      </c>
      <c r="I6472" s="1243">
        <f t="shared" si="4829"/>
        <v>7.1564885496183256E-2</v>
      </c>
      <c r="J6472" s="750"/>
      <c r="L6472" s="768">
        <f t="shared" si="4826"/>
        <v>0</v>
      </c>
    </row>
    <row r="6473" spans="1:12">
      <c r="A6473" s="1320"/>
      <c r="B6473" s="1321"/>
      <c r="C6473" s="1321"/>
      <c r="D6473" s="1322"/>
      <c r="E6473" s="119" t="str">
        <f t="shared" si="4821"/>
        <v>DOMICILIARIA 9</v>
      </c>
      <c r="F6473" s="637">
        <f t="shared" si="4822"/>
        <v>5.0699999999999994</v>
      </c>
      <c r="G6473" s="138">
        <f t="shared" si="4823"/>
        <v>0.35</v>
      </c>
      <c r="H6473" s="750">
        <f t="shared" si="4824"/>
        <v>0.37500000000000022</v>
      </c>
      <c r="I6473" s="1243">
        <f t="shared" si="4829"/>
        <v>6.9188191881918867E-2</v>
      </c>
      <c r="J6473" s="750"/>
      <c r="L6473" s="768">
        <f t="shared" si="4826"/>
        <v>0</v>
      </c>
    </row>
    <row r="6474" spans="1:12">
      <c r="A6474" s="1320"/>
      <c r="B6474" s="1321"/>
      <c r="C6474" s="1321"/>
      <c r="D6474" s="1322"/>
      <c r="E6474" s="119" t="str">
        <f t="shared" si="4821"/>
        <v>DOMICILIARIA 10</v>
      </c>
      <c r="F6474" s="637">
        <f t="shared" si="4822"/>
        <v>5.34</v>
      </c>
      <c r="G6474" s="138">
        <f t="shared" si="4823"/>
        <v>0.35</v>
      </c>
      <c r="H6474" s="750">
        <f t="shared" si="4824"/>
        <v>0.37500000000000022</v>
      </c>
      <c r="I6474" s="1243">
        <f t="shared" si="4829"/>
        <v>6.5905096660808474E-2</v>
      </c>
      <c r="J6474" s="750"/>
      <c r="L6474" s="768">
        <f t="shared" si="4826"/>
        <v>0</v>
      </c>
    </row>
    <row r="6475" spans="1:12">
      <c r="A6475" s="1320"/>
      <c r="B6475" s="1321"/>
      <c r="C6475" s="1321"/>
      <c r="D6475" s="1322"/>
      <c r="E6475" s="119" t="str">
        <f t="shared" si="4821"/>
        <v>DOMICILIARIA 11</v>
      </c>
      <c r="F6475" s="637">
        <f t="shared" si="4822"/>
        <v>5.47</v>
      </c>
      <c r="G6475" s="138">
        <f t="shared" si="4823"/>
        <v>0.35</v>
      </c>
      <c r="H6475" s="750">
        <f t="shared" si="4824"/>
        <v>0.37500000000000022</v>
      </c>
      <c r="I6475" s="1243">
        <f t="shared" si="4829"/>
        <v>6.4432989690721698E-2</v>
      </c>
      <c r="J6475" s="750"/>
      <c r="L6475" s="768">
        <f t="shared" si="4826"/>
        <v>0</v>
      </c>
    </row>
    <row r="6476" spans="1:12">
      <c r="A6476" s="1320"/>
      <c r="B6476" s="1321"/>
      <c r="C6476" s="1321"/>
      <c r="D6476" s="1322"/>
      <c r="E6476" s="119" t="str">
        <f t="shared" si="4821"/>
        <v>DOMICILIARIA 12</v>
      </c>
      <c r="F6476" s="637">
        <f t="shared" si="4822"/>
        <v>5.3699999999999992</v>
      </c>
      <c r="G6476" s="138">
        <f t="shared" si="4823"/>
        <v>0.35</v>
      </c>
      <c r="H6476" s="750">
        <f t="shared" si="4824"/>
        <v>0.37500000000000022</v>
      </c>
      <c r="I6476" s="1243">
        <f t="shared" si="4829"/>
        <v>6.5559440559440615E-2</v>
      </c>
      <c r="J6476" s="750"/>
      <c r="L6476" s="768">
        <f t="shared" si="4826"/>
        <v>0</v>
      </c>
    </row>
    <row r="6477" spans="1:12">
      <c r="A6477" s="1320"/>
      <c r="B6477" s="1321"/>
      <c r="C6477" s="1321"/>
      <c r="D6477" s="1322"/>
      <c r="E6477" s="119" t="str">
        <f t="shared" si="4821"/>
        <v>DOMICILIARIA 13</v>
      </c>
      <c r="F6477" s="637">
        <f t="shared" si="4822"/>
        <v>5.6</v>
      </c>
      <c r="G6477" s="138">
        <f t="shared" si="4823"/>
        <v>0.35</v>
      </c>
      <c r="H6477" s="750">
        <f t="shared" si="4824"/>
        <v>0.37500000000000022</v>
      </c>
      <c r="I6477" s="1243">
        <f t="shared" si="4829"/>
        <v>6.3025210084033653E-2</v>
      </c>
      <c r="J6477" s="750"/>
      <c r="L6477" s="768">
        <f t="shared" si="4826"/>
        <v>0</v>
      </c>
    </row>
    <row r="6478" spans="1:12">
      <c r="A6478" s="1320"/>
      <c r="B6478" s="1321"/>
      <c r="C6478" s="1321"/>
      <c r="D6478" s="1322"/>
      <c r="E6478" s="119" t="str">
        <f t="shared" si="4821"/>
        <v>DOMICILIARIA 14</v>
      </c>
      <c r="F6478" s="637">
        <f t="shared" si="4822"/>
        <v>6.51</v>
      </c>
      <c r="G6478" s="138">
        <f t="shared" si="4823"/>
        <v>0.35</v>
      </c>
      <c r="H6478" s="750">
        <f t="shared" si="4824"/>
        <v>0.37500000000000022</v>
      </c>
      <c r="I6478" s="1243">
        <f t="shared" si="4829"/>
        <v>5.4664723032070005E-2</v>
      </c>
      <c r="J6478" s="750"/>
      <c r="L6478" s="768">
        <f t="shared" si="4826"/>
        <v>0</v>
      </c>
    </row>
    <row r="6479" spans="1:12">
      <c r="A6479" s="1320"/>
      <c r="B6479" s="1321"/>
      <c r="C6479" s="1321"/>
      <c r="D6479" s="1322"/>
      <c r="E6479" s="119" t="str">
        <f t="shared" si="4821"/>
        <v>DOMICILIARIA 15</v>
      </c>
      <c r="F6479" s="637">
        <f t="shared" si="4822"/>
        <v>6.4499999999999993</v>
      </c>
      <c r="G6479" s="138">
        <f t="shared" si="4823"/>
        <v>0.35</v>
      </c>
      <c r="H6479" s="750">
        <f t="shared" si="4824"/>
        <v>0.37500000000000022</v>
      </c>
      <c r="I6479" s="1243">
        <f t="shared" si="4829"/>
        <v>5.5147058823529452E-2</v>
      </c>
      <c r="J6479" s="750"/>
      <c r="L6479" s="768">
        <f t="shared" si="4826"/>
        <v>0</v>
      </c>
    </row>
    <row r="6480" spans="1:12">
      <c r="A6480" s="1320"/>
      <c r="B6480" s="1321"/>
      <c r="C6480" s="1321"/>
      <c r="D6480" s="1322"/>
      <c r="E6480" s="119" t="str">
        <f t="shared" si="4821"/>
        <v>DOMICILIARIA 16</v>
      </c>
      <c r="F6480" s="637">
        <f t="shared" si="4822"/>
        <v>6.8599999999999994</v>
      </c>
      <c r="G6480" s="138">
        <f t="shared" si="4823"/>
        <v>0.35</v>
      </c>
      <c r="H6480" s="750">
        <f t="shared" si="4824"/>
        <v>0.37500000000000022</v>
      </c>
      <c r="I6480" s="1243">
        <f t="shared" si="4829"/>
        <v>5.2011095700416128E-2</v>
      </c>
      <c r="J6480" s="750"/>
      <c r="L6480" s="768">
        <f t="shared" si="4826"/>
        <v>0</v>
      </c>
    </row>
    <row r="6481" spans="1:12">
      <c r="A6481" s="1320"/>
      <c r="B6481" s="1321"/>
      <c r="C6481" s="1321"/>
      <c r="D6481" s="1322"/>
      <c r="E6481" s="119" t="str">
        <f t="shared" si="4821"/>
        <v>P4 A P5</v>
      </c>
      <c r="F6481" s="637">
        <f t="shared" si="4822"/>
        <v>0.1</v>
      </c>
      <c r="G6481" s="138">
        <f t="shared" si="4823"/>
        <v>0</v>
      </c>
      <c r="H6481" s="750"/>
      <c r="I6481" s="1243"/>
      <c r="J6481" s="750"/>
      <c r="L6481" s="768">
        <f t="shared" si="4826"/>
        <v>0</v>
      </c>
    </row>
    <row r="6482" spans="1:12">
      <c r="A6482" s="1320"/>
      <c r="B6482" s="1321"/>
      <c r="C6482" s="1321"/>
      <c r="D6482" s="1322"/>
      <c r="E6482" s="119" t="str">
        <f t="shared" si="4821"/>
        <v>DOMICILIARIA 1</v>
      </c>
      <c r="F6482" s="637">
        <f t="shared" si="4822"/>
        <v>4.7699999999999996</v>
      </c>
      <c r="G6482" s="138">
        <f t="shared" si="4823"/>
        <v>0.35</v>
      </c>
      <c r="H6482" s="750">
        <f t="shared" si="4824"/>
        <v>0.3600000000000001</v>
      </c>
      <c r="I6482" s="1243">
        <f t="shared" si="4829"/>
        <v>7.0312500000000028E-2</v>
      </c>
      <c r="J6482" s="750"/>
      <c r="L6482" s="768">
        <f t="shared" si="4826"/>
        <v>0</v>
      </c>
    </row>
    <row r="6483" spans="1:12">
      <c r="A6483" s="1320"/>
      <c r="B6483" s="1321"/>
      <c r="C6483" s="1321"/>
      <c r="D6483" s="1322"/>
      <c r="E6483" s="119" t="str">
        <f t="shared" si="4821"/>
        <v>DOMICILIARIA 2</v>
      </c>
      <c r="F6483" s="637">
        <f t="shared" si="4822"/>
        <v>4.6999999999999993</v>
      </c>
      <c r="G6483" s="138">
        <f t="shared" si="4823"/>
        <v>0.35</v>
      </c>
      <c r="H6483" s="750">
        <f t="shared" si="4824"/>
        <v>0.3600000000000001</v>
      </c>
      <c r="I6483" s="1243">
        <f t="shared" si="4829"/>
        <v>7.1287128712871323E-2</v>
      </c>
      <c r="J6483" s="750"/>
      <c r="L6483" s="768">
        <f t="shared" si="4826"/>
        <v>0</v>
      </c>
    </row>
    <row r="6484" spans="1:12">
      <c r="A6484" s="1320"/>
      <c r="B6484" s="1321"/>
      <c r="C6484" s="1321"/>
      <c r="D6484" s="1322"/>
      <c r="E6484" s="119" t="str">
        <f t="shared" si="4821"/>
        <v>DOMICILIARIA 3</v>
      </c>
      <c r="F6484" s="637">
        <f t="shared" si="4822"/>
        <v>5</v>
      </c>
      <c r="G6484" s="138">
        <f t="shared" si="4823"/>
        <v>0.35</v>
      </c>
      <c r="H6484" s="750">
        <f t="shared" si="4824"/>
        <v>0.3600000000000001</v>
      </c>
      <c r="I6484" s="1243">
        <f t="shared" si="4829"/>
        <v>6.728971962616824E-2</v>
      </c>
      <c r="J6484" s="750"/>
      <c r="L6484" s="768">
        <f t="shared" si="4826"/>
        <v>0</v>
      </c>
    </row>
    <row r="6485" spans="1:12">
      <c r="A6485" s="1320"/>
      <c r="B6485" s="1321"/>
      <c r="C6485" s="1321"/>
      <c r="D6485" s="1322"/>
      <c r="E6485" s="119" t="str">
        <f t="shared" si="4821"/>
        <v>DOMICILIARIA 4</v>
      </c>
      <c r="F6485" s="637">
        <f t="shared" si="4822"/>
        <v>5.1999999999999993</v>
      </c>
      <c r="G6485" s="138">
        <f t="shared" si="4823"/>
        <v>0.35</v>
      </c>
      <c r="H6485" s="750">
        <f t="shared" si="4824"/>
        <v>0.3600000000000001</v>
      </c>
      <c r="I6485" s="1243">
        <f t="shared" si="4829"/>
        <v>6.4864864864864896E-2</v>
      </c>
      <c r="J6485" s="750"/>
      <c r="L6485" s="768">
        <f t="shared" si="4826"/>
        <v>0</v>
      </c>
    </row>
    <row r="6486" spans="1:12">
      <c r="A6486" s="1320"/>
      <c r="B6486" s="1321"/>
      <c r="C6486" s="1321"/>
      <c r="D6486" s="1322"/>
      <c r="E6486" s="119" t="str">
        <f t="shared" si="4821"/>
        <v>DOMICILIARIA 5</v>
      </c>
      <c r="F6486" s="637">
        <f t="shared" si="4822"/>
        <v>5.6099999999999994</v>
      </c>
      <c r="G6486" s="138">
        <f t="shared" si="4823"/>
        <v>0.35</v>
      </c>
      <c r="H6486" s="750">
        <f t="shared" si="4824"/>
        <v>0.3600000000000001</v>
      </c>
      <c r="I6486" s="1243">
        <f t="shared" si="4829"/>
        <v>6.0402684563758413E-2</v>
      </c>
      <c r="J6486" s="750"/>
      <c r="L6486" s="768">
        <f t="shared" si="4826"/>
        <v>0</v>
      </c>
    </row>
    <row r="6487" spans="1:12">
      <c r="A6487" s="1320"/>
      <c r="B6487" s="1321"/>
      <c r="C6487" s="1321"/>
      <c r="D6487" s="1322"/>
      <c r="E6487" s="119" t="str">
        <f t="shared" si="4821"/>
        <v>DOMICILIARIA 6</v>
      </c>
      <c r="F6487" s="637">
        <f t="shared" si="4822"/>
        <v>4.9399999999999995</v>
      </c>
      <c r="G6487" s="138">
        <f t="shared" si="4823"/>
        <v>0.35</v>
      </c>
      <c r="H6487" s="750">
        <f t="shared" si="4824"/>
        <v>0.3600000000000001</v>
      </c>
      <c r="I6487" s="1243">
        <f t="shared" si="4829"/>
        <v>6.80529300567108E-2</v>
      </c>
      <c r="J6487" s="750"/>
      <c r="L6487" s="768">
        <f t="shared" si="4826"/>
        <v>0</v>
      </c>
    </row>
    <row r="6488" spans="1:12">
      <c r="A6488" s="1320"/>
      <c r="B6488" s="1321"/>
      <c r="C6488" s="1321"/>
      <c r="D6488" s="1322"/>
      <c r="E6488" s="119" t="str">
        <f t="shared" si="4821"/>
        <v>DOMICILIARIA 7</v>
      </c>
      <c r="F6488" s="637">
        <f t="shared" si="4822"/>
        <v>4.7299999999999995</v>
      </c>
      <c r="G6488" s="138">
        <f t="shared" si="4823"/>
        <v>0.35</v>
      </c>
      <c r="H6488" s="750">
        <f t="shared" si="4824"/>
        <v>0.3600000000000001</v>
      </c>
      <c r="I6488" s="1243">
        <f t="shared" si="4829"/>
        <v>7.0866141732283491E-2</v>
      </c>
      <c r="J6488" s="750"/>
      <c r="L6488" s="768">
        <f t="shared" si="4826"/>
        <v>0</v>
      </c>
    </row>
    <row r="6489" spans="1:12">
      <c r="A6489" s="1320"/>
      <c r="B6489" s="1321"/>
      <c r="C6489" s="1321"/>
      <c r="D6489" s="1322"/>
      <c r="E6489" s="119" t="str">
        <f t="shared" si="4821"/>
        <v>DOMICILIARIA 8</v>
      </c>
      <c r="F6489" s="637">
        <f t="shared" si="4822"/>
        <v>4.6399999999999997</v>
      </c>
      <c r="G6489" s="138">
        <f t="shared" si="4823"/>
        <v>0.35</v>
      </c>
      <c r="H6489" s="750">
        <f t="shared" si="4824"/>
        <v>0.3600000000000001</v>
      </c>
      <c r="I6489" s="1243">
        <f t="shared" si="4829"/>
        <v>7.2144288577154339E-2</v>
      </c>
      <c r="J6489" s="750"/>
      <c r="L6489" s="768">
        <f t="shared" si="4826"/>
        <v>0</v>
      </c>
    </row>
    <row r="6490" spans="1:12">
      <c r="A6490" s="1320"/>
      <c r="B6490" s="1321"/>
      <c r="C6490" s="1321"/>
      <c r="D6490" s="1322"/>
      <c r="E6490" s="119" t="str">
        <f t="shared" si="4821"/>
        <v>DOMICILIARIA 9</v>
      </c>
      <c r="F6490" s="637">
        <f t="shared" si="4822"/>
        <v>4.8699999999999992</v>
      </c>
      <c r="G6490" s="138">
        <f t="shared" si="4823"/>
        <v>0.35</v>
      </c>
      <c r="H6490" s="750">
        <f t="shared" si="4824"/>
        <v>0.3600000000000001</v>
      </c>
      <c r="I6490" s="1243">
        <f t="shared" si="4829"/>
        <v>6.8965517241379337E-2</v>
      </c>
      <c r="J6490" s="750"/>
      <c r="L6490" s="768">
        <f t="shared" si="4826"/>
        <v>0</v>
      </c>
    </row>
    <row r="6491" spans="1:12">
      <c r="A6491" s="1320"/>
      <c r="B6491" s="1321"/>
      <c r="C6491" s="1321"/>
      <c r="D6491" s="1322"/>
      <c r="E6491" s="119" t="str">
        <f t="shared" si="4821"/>
        <v>DOMICILIARIA 10</v>
      </c>
      <c r="F6491" s="637">
        <f t="shared" si="4822"/>
        <v>4.6999999999999993</v>
      </c>
      <c r="G6491" s="138">
        <f t="shared" si="4823"/>
        <v>0.35</v>
      </c>
      <c r="H6491" s="750">
        <f t="shared" si="4824"/>
        <v>0.3600000000000001</v>
      </c>
      <c r="I6491" s="1243">
        <f t="shared" si="4829"/>
        <v>7.1287128712871323E-2</v>
      </c>
      <c r="J6491" s="750"/>
      <c r="L6491" s="768">
        <f t="shared" si="4826"/>
        <v>0</v>
      </c>
    </row>
    <row r="6492" spans="1:12">
      <c r="A6492" s="1320"/>
      <c r="B6492" s="1321"/>
      <c r="C6492" s="1321"/>
      <c r="D6492" s="1322"/>
      <c r="E6492" s="119" t="str">
        <f t="shared" si="4821"/>
        <v>DOMICILIARIA 11</v>
      </c>
      <c r="F6492" s="637">
        <f t="shared" si="4822"/>
        <v>6.39</v>
      </c>
      <c r="G6492" s="138">
        <f t="shared" si="4823"/>
        <v>0.35</v>
      </c>
      <c r="H6492" s="750">
        <f t="shared" si="4824"/>
        <v>0.3600000000000001</v>
      </c>
      <c r="I6492" s="1243">
        <f t="shared" si="4829"/>
        <v>5.3412462908011889E-2</v>
      </c>
      <c r="J6492" s="750"/>
      <c r="L6492" s="768">
        <f t="shared" si="4826"/>
        <v>0</v>
      </c>
    </row>
    <row r="6493" spans="1:12">
      <c r="A6493" s="1320"/>
      <c r="B6493" s="1321"/>
      <c r="C6493" s="1321"/>
      <c r="D6493" s="1322"/>
      <c r="E6493" s="119" t="str">
        <f t="shared" si="4821"/>
        <v>DOMICILIARIA 12</v>
      </c>
      <c r="F6493" s="637">
        <f t="shared" si="4822"/>
        <v>7.4399999999999995</v>
      </c>
      <c r="G6493" s="138">
        <f t="shared" si="4823"/>
        <v>0.35</v>
      </c>
      <c r="H6493" s="750">
        <f t="shared" si="4824"/>
        <v>0.3600000000000001</v>
      </c>
      <c r="I6493" s="1243">
        <f t="shared" si="4829"/>
        <v>4.6213093709884488E-2</v>
      </c>
      <c r="J6493" s="750"/>
      <c r="L6493" s="768">
        <f t="shared" si="4826"/>
        <v>0</v>
      </c>
    </row>
    <row r="6494" spans="1:12">
      <c r="A6494" s="1320"/>
      <c r="B6494" s="1321"/>
      <c r="C6494" s="1321"/>
      <c r="D6494" s="1322"/>
      <c r="E6494" s="119" t="str">
        <f t="shared" si="4821"/>
        <v>DOMICILIARIA 13</v>
      </c>
      <c r="F6494" s="637">
        <f t="shared" si="4822"/>
        <v>7.97</v>
      </c>
      <c r="G6494" s="138">
        <f t="shared" si="4823"/>
        <v>0.35</v>
      </c>
      <c r="H6494" s="750">
        <f t="shared" si="4824"/>
        <v>0.3600000000000001</v>
      </c>
      <c r="I6494" s="1243">
        <f t="shared" si="4829"/>
        <v>4.3269230769230782E-2</v>
      </c>
      <c r="J6494" s="750"/>
      <c r="L6494" s="768">
        <f t="shared" si="4826"/>
        <v>0</v>
      </c>
    </row>
    <row r="6495" spans="1:12">
      <c r="A6495" s="1320"/>
      <c r="B6495" s="1321"/>
      <c r="C6495" s="1321"/>
      <c r="D6495" s="1322"/>
      <c r="E6495" s="119" t="str">
        <f t="shared" si="4821"/>
        <v>DOMICILIARIA 14</v>
      </c>
      <c r="F6495" s="637">
        <f t="shared" si="4822"/>
        <v>8.2999999999999989</v>
      </c>
      <c r="G6495" s="138">
        <f t="shared" si="4823"/>
        <v>0.35</v>
      </c>
      <c r="H6495" s="750">
        <f t="shared" si="4824"/>
        <v>0.3600000000000001</v>
      </c>
      <c r="I6495" s="1243">
        <f t="shared" si="4829"/>
        <v>4.161849710982661E-2</v>
      </c>
      <c r="J6495" s="750"/>
      <c r="L6495" s="768">
        <f t="shared" si="4826"/>
        <v>0</v>
      </c>
    </row>
    <row r="6496" spans="1:12">
      <c r="A6496" s="1320"/>
      <c r="B6496" s="1321"/>
      <c r="C6496" s="1321"/>
      <c r="D6496" s="1322"/>
      <c r="E6496" s="119" t="str">
        <f t="shared" si="4821"/>
        <v>DOMICILIARIA 15</v>
      </c>
      <c r="F6496" s="637">
        <f t="shared" si="4822"/>
        <v>7.47</v>
      </c>
      <c r="G6496" s="138">
        <f t="shared" si="4823"/>
        <v>0.35</v>
      </c>
      <c r="H6496" s="750">
        <f t="shared" si="4824"/>
        <v>0.3600000000000001</v>
      </c>
      <c r="I6496" s="1243">
        <f t="shared" si="4829"/>
        <v>4.6035805626598481E-2</v>
      </c>
      <c r="J6496" s="750"/>
      <c r="L6496" s="768">
        <f t="shared" si="4826"/>
        <v>0</v>
      </c>
    </row>
    <row r="6497" spans="1:12">
      <c r="A6497" s="1320"/>
      <c r="B6497" s="1321"/>
      <c r="C6497" s="1321"/>
      <c r="D6497" s="1322"/>
      <c r="E6497" s="119" t="str">
        <f t="shared" si="4821"/>
        <v>DOMICILIARIA 16</v>
      </c>
      <c r="F6497" s="637">
        <f t="shared" si="4822"/>
        <v>7.38</v>
      </c>
      <c r="G6497" s="138">
        <f t="shared" si="4823"/>
        <v>0.35</v>
      </c>
      <c r="H6497" s="750">
        <f t="shared" si="4824"/>
        <v>0.3600000000000001</v>
      </c>
      <c r="I6497" s="1243">
        <f t="shared" si="4829"/>
        <v>4.6571798188874532E-2</v>
      </c>
      <c r="J6497" s="750"/>
      <c r="L6497" s="768">
        <f t="shared" si="4826"/>
        <v>0</v>
      </c>
    </row>
    <row r="6498" spans="1:12">
      <c r="A6498" s="1320"/>
      <c r="B6498" s="1321"/>
      <c r="C6498" s="1321"/>
      <c r="D6498" s="1322"/>
      <c r="E6498" s="119" t="str">
        <f t="shared" si="4821"/>
        <v>DOMICILIARIA 17</v>
      </c>
      <c r="F6498" s="637">
        <f t="shared" si="4822"/>
        <v>7.52</v>
      </c>
      <c r="G6498" s="138">
        <f t="shared" si="4823"/>
        <v>0.35</v>
      </c>
      <c r="H6498" s="750">
        <f t="shared" si="4824"/>
        <v>0.3600000000000001</v>
      </c>
      <c r="I6498" s="1243">
        <f t="shared" si="4829"/>
        <v>4.5743329097839916E-2</v>
      </c>
      <c r="J6498" s="750"/>
      <c r="L6498" s="768">
        <f t="shared" si="4826"/>
        <v>0</v>
      </c>
    </row>
    <row r="6499" spans="1:12">
      <c r="A6499" s="1320"/>
      <c r="B6499" s="1321"/>
      <c r="C6499" s="1321"/>
      <c r="D6499" s="1322"/>
      <c r="E6499" s="119" t="str">
        <f t="shared" si="4821"/>
        <v>DOMICILIARIA 18</v>
      </c>
      <c r="F6499" s="637">
        <f t="shared" si="4822"/>
        <v>7.1499999999999995</v>
      </c>
      <c r="G6499" s="138">
        <f t="shared" si="4823"/>
        <v>0.35</v>
      </c>
      <c r="H6499" s="750">
        <f t="shared" si="4824"/>
        <v>0.3600000000000001</v>
      </c>
      <c r="I6499" s="1243">
        <f t="shared" si="4829"/>
        <v>4.8000000000000022E-2</v>
      </c>
      <c r="J6499" s="750"/>
      <c r="L6499" s="768">
        <f t="shared" si="4826"/>
        <v>0</v>
      </c>
    </row>
    <row r="6500" spans="1:12">
      <c r="A6500" s="1320"/>
      <c r="B6500" s="1321"/>
      <c r="C6500" s="1321"/>
      <c r="D6500" s="1322"/>
      <c r="E6500" s="119" t="str">
        <f t="shared" si="4821"/>
        <v>DOMICILIARIA 19</v>
      </c>
      <c r="F6500" s="637">
        <f t="shared" si="4822"/>
        <v>6.9499999999999993</v>
      </c>
      <c r="G6500" s="138">
        <f t="shared" si="4823"/>
        <v>0.35</v>
      </c>
      <c r="H6500" s="750">
        <f t="shared" si="4824"/>
        <v>0.3600000000000001</v>
      </c>
      <c r="I6500" s="1243">
        <f t="shared" si="4829"/>
        <v>4.9315068493150704E-2</v>
      </c>
      <c r="J6500" s="750"/>
      <c r="L6500" s="768">
        <f t="shared" si="4826"/>
        <v>0</v>
      </c>
    </row>
    <row r="6501" spans="1:12">
      <c r="A6501" s="1320"/>
      <c r="B6501" s="1321"/>
      <c r="C6501" s="1321"/>
      <c r="D6501" s="1322"/>
      <c r="E6501" s="119" t="str">
        <f t="shared" si="4821"/>
        <v>DOMICILIARIA 20</v>
      </c>
      <c r="F6501" s="637">
        <f t="shared" si="4822"/>
        <v>7.27</v>
      </c>
      <c r="G6501" s="138">
        <f t="shared" si="4823"/>
        <v>0.35</v>
      </c>
      <c r="H6501" s="750">
        <f t="shared" si="4824"/>
        <v>0.3600000000000001</v>
      </c>
      <c r="I6501" s="1243">
        <f t="shared" si="4829"/>
        <v>4.7244094488188997E-2</v>
      </c>
      <c r="J6501" s="750"/>
      <c r="L6501" s="768">
        <f t="shared" si="4826"/>
        <v>0</v>
      </c>
    </row>
    <row r="6502" spans="1:12">
      <c r="A6502" s="1320"/>
      <c r="B6502" s="1321"/>
      <c r="C6502" s="1321"/>
      <c r="D6502" s="1322"/>
      <c r="E6502" s="119" t="str">
        <f t="shared" si="4821"/>
        <v>P5 A P6</v>
      </c>
      <c r="F6502" s="637">
        <f t="shared" si="4822"/>
        <v>0.1</v>
      </c>
      <c r="G6502" s="138">
        <f t="shared" si="4823"/>
        <v>0</v>
      </c>
      <c r="H6502" s="750"/>
      <c r="I6502" s="1243"/>
      <c r="J6502" s="750"/>
      <c r="L6502" s="768">
        <f t="shared" si="4826"/>
        <v>0</v>
      </c>
    </row>
    <row r="6503" spans="1:12">
      <c r="A6503" s="1320"/>
      <c r="B6503" s="1321"/>
      <c r="C6503" s="1321"/>
      <c r="D6503" s="1322"/>
      <c r="E6503" s="119" t="str">
        <f t="shared" si="4821"/>
        <v>DOMICILIARIA 1</v>
      </c>
      <c r="F6503" s="637">
        <f t="shared" si="4822"/>
        <v>5.47</v>
      </c>
      <c r="G6503" s="138">
        <f t="shared" si="4823"/>
        <v>0.35</v>
      </c>
      <c r="H6503" s="750">
        <f t="shared" si="4824"/>
        <v>0.41000000000000014</v>
      </c>
      <c r="I6503" s="1243">
        <f t="shared" si="4829"/>
        <v>7.0446735395189031E-2</v>
      </c>
      <c r="J6503" s="750"/>
      <c r="L6503" s="768">
        <f t="shared" si="4826"/>
        <v>0</v>
      </c>
    </row>
    <row r="6504" spans="1:12">
      <c r="A6504" s="1320"/>
      <c r="B6504" s="1321"/>
      <c r="C6504" s="1321"/>
      <c r="D6504" s="1322"/>
      <c r="E6504" s="119" t="str">
        <f t="shared" si="4821"/>
        <v>DOMICILIARIA 2</v>
      </c>
      <c r="F6504" s="637">
        <f t="shared" si="4822"/>
        <v>5.0999999999999996</v>
      </c>
      <c r="G6504" s="138">
        <f t="shared" si="4823"/>
        <v>0.35</v>
      </c>
      <c r="H6504" s="750">
        <f t="shared" si="4824"/>
        <v>0.41000000000000014</v>
      </c>
      <c r="I6504" s="1243">
        <f t="shared" si="4829"/>
        <v>7.522935779816517E-2</v>
      </c>
      <c r="J6504" s="750"/>
      <c r="L6504" s="768">
        <f t="shared" si="4826"/>
        <v>0</v>
      </c>
    </row>
    <row r="6505" spans="1:12">
      <c r="A6505" s="1320"/>
      <c r="B6505" s="1321"/>
      <c r="C6505" s="1321"/>
      <c r="D6505" s="1322"/>
      <c r="E6505" s="119" t="str">
        <f t="shared" si="4821"/>
        <v>DOMICILIARIA 3</v>
      </c>
      <c r="F6505" s="637">
        <f t="shared" si="4822"/>
        <v>4.8899999999999997</v>
      </c>
      <c r="G6505" s="138">
        <f t="shared" si="4823"/>
        <v>0.35</v>
      </c>
      <c r="H6505" s="750">
        <f t="shared" si="4824"/>
        <v>0.41000000000000014</v>
      </c>
      <c r="I6505" s="1243">
        <f t="shared" si="4829"/>
        <v>7.8244274809160339E-2</v>
      </c>
      <c r="J6505" s="750"/>
      <c r="L6505" s="768">
        <f t="shared" si="4826"/>
        <v>0</v>
      </c>
    </row>
    <row r="6506" spans="1:12">
      <c r="A6506" s="1320"/>
      <c r="B6506" s="1321"/>
      <c r="C6506" s="1321"/>
      <c r="D6506" s="1322"/>
      <c r="E6506" s="119" t="str">
        <f t="shared" si="4821"/>
        <v>DOMICILIARIA 4</v>
      </c>
      <c r="F6506" s="637">
        <f t="shared" si="4822"/>
        <v>4.7299999999999995</v>
      </c>
      <c r="G6506" s="138">
        <f t="shared" si="4823"/>
        <v>0.35</v>
      </c>
      <c r="H6506" s="750">
        <f t="shared" si="4824"/>
        <v>0.41000000000000014</v>
      </c>
      <c r="I6506" s="1243">
        <f t="shared" si="4829"/>
        <v>8.0708661417322872E-2</v>
      </c>
      <c r="J6506" s="750"/>
      <c r="L6506" s="768">
        <f t="shared" si="4826"/>
        <v>0</v>
      </c>
    </row>
    <row r="6507" spans="1:12">
      <c r="A6507" s="1320"/>
      <c r="B6507" s="1321"/>
      <c r="C6507" s="1321"/>
      <c r="D6507" s="1322"/>
      <c r="E6507" s="119" t="str">
        <f t="shared" si="4821"/>
        <v>DOMICILIARIA 5</v>
      </c>
      <c r="F6507" s="637">
        <f t="shared" si="4822"/>
        <v>5.0999999999999996</v>
      </c>
      <c r="G6507" s="138">
        <f t="shared" si="4823"/>
        <v>0.35</v>
      </c>
      <c r="H6507" s="750">
        <f t="shared" si="4824"/>
        <v>0.41000000000000014</v>
      </c>
      <c r="I6507" s="1243">
        <f t="shared" si="4829"/>
        <v>7.522935779816517E-2</v>
      </c>
      <c r="J6507" s="750"/>
      <c r="L6507" s="768">
        <f t="shared" si="4826"/>
        <v>0</v>
      </c>
    </row>
    <row r="6508" spans="1:12">
      <c r="A6508" s="1320"/>
      <c r="B6508" s="1321"/>
      <c r="C6508" s="1321"/>
      <c r="D6508" s="1322"/>
      <c r="E6508" s="119" t="str">
        <f t="shared" ref="E6508:E6571" si="4830">+E1280</f>
        <v>DOMICILIARIA 6</v>
      </c>
      <c r="F6508" s="637">
        <f t="shared" ref="F6508:F6571" si="4831">+F1280+0.1</f>
        <v>4.9499999999999993</v>
      </c>
      <c r="G6508" s="138">
        <f t="shared" ref="G6508:G6571" si="4832">+G5631/2</f>
        <v>0.35</v>
      </c>
      <c r="H6508" s="750">
        <f t="shared" si="4824"/>
        <v>0.41000000000000014</v>
      </c>
      <c r="I6508" s="1243">
        <f t="shared" si="4829"/>
        <v>7.7358490566037774E-2</v>
      </c>
      <c r="J6508" s="750"/>
      <c r="L6508" s="768">
        <f t="shared" si="4826"/>
        <v>0</v>
      </c>
    </row>
    <row r="6509" spans="1:12">
      <c r="A6509" s="1320"/>
      <c r="B6509" s="1321"/>
      <c r="C6509" s="1321"/>
      <c r="D6509" s="1322"/>
      <c r="E6509" s="119" t="str">
        <f t="shared" si="4830"/>
        <v>DOMICILIARIA 7</v>
      </c>
      <c r="F6509" s="637">
        <f t="shared" si="4831"/>
        <v>4.8999999999999995</v>
      </c>
      <c r="G6509" s="138">
        <f t="shared" si="4832"/>
        <v>0.35</v>
      </c>
      <c r="H6509" s="750">
        <f t="shared" ref="H6509:H6572" si="4833">+H1281-1.2</f>
        <v>0.41000000000000014</v>
      </c>
      <c r="I6509" s="1243">
        <f t="shared" si="4829"/>
        <v>7.8095238095238134E-2</v>
      </c>
      <c r="J6509" s="750"/>
      <c r="L6509" s="768">
        <f t="shared" ref="L6509:L6572" si="4834">+IF(J6509&gt;6,1,0)</f>
        <v>0</v>
      </c>
    </row>
    <row r="6510" spans="1:12">
      <c r="A6510" s="1320"/>
      <c r="B6510" s="1321"/>
      <c r="C6510" s="1321"/>
      <c r="D6510" s="1322"/>
      <c r="E6510" s="119" t="str">
        <f t="shared" si="4830"/>
        <v>DOMICILIARIA 8</v>
      </c>
      <c r="F6510" s="637">
        <f t="shared" si="4831"/>
        <v>4.9499999999999993</v>
      </c>
      <c r="G6510" s="138">
        <f t="shared" si="4832"/>
        <v>0.35</v>
      </c>
      <c r="H6510" s="750">
        <f t="shared" si="4833"/>
        <v>0.41000000000000014</v>
      </c>
      <c r="I6510" s="1243">
        <f t="shared" si="4829"/>
        <v>7.7358490566037774E-2</v>
      </c>
      <c r="J6510" s="750"/>
      <c r="L6510" s="768">
        <f t="shared" si="4834"/>
        <v>0</v>
      </c>
    </row>
    <row r="6511" spans="1:12">
      <c r="A6511" s="1320"/>
      <c r="B6511" s="1321"/>
      <c r="C6511" s="1321"/>
      <c r="D6511" s="1322"/>
      <c r="E6511" s="119" t="str">
        <f t="shared" si="4830"/>
        <v>DOMICILIARIA 9</v>
      </c>
      <c r="F6511" s="637">
        <f t="shared" si="4831"/>
        <v>5.4099999999999993</v>
      </c>
      <c r="G6511" s="138">
        <f t="shared" si="4832"/>
        <v>0.35</v>
      </c>
      <c r="H6511" s="750">
        <f t="shared" si="4833"/>
        <v>0.41000000000000014</v>
      </c>
      <c r="I6511" s="1243">
        <f t="shared" si="4829"/>
        <v>7.1180555555555594E-2</v>
      </c>
      <c r="J6511" s="750"/>
      <c r="L6511" s="768">
        <f t="shared" si="4834"/>
        <v>0</v>
      </c>
    </row>
    <row r="6512" spans="1:12">
      <c r="A6512" s="1320"/>
      <c r="B6512" s="1321"/>
      <c r="C6512" s="1321"/>
      <c r="D6512" s="1322"/>
      <c r="E6512" s="119" t="str">
        <f t="shared" si="4830"/>
        <v>DOMICILIARIA 10</v>
      </c>
      <c r="F6512" s="637">
        <f t="shared" si="4831"/>
        <v>5</v>
      </c>
      <c r="G6512" s="138">
        <f t="shared" si="4832"/>
        <v>0.35</v>
      </c>
      <c r="H6512" s="750">
        <f t="shared" si="4833"/>
        <v>0.41000000000000014</v>
      </c>
      <c r="I6512" s="1243">
        <f t="shared" si="4829"/>
        <v>7.6635514018691619E-2</v>
      </c>
      <c r="J6512" s="750"/>
      <c r="L6512" s="768">
        <f t="shared" si="4834"/>
        <v>0</v>
      </c>
    </row>
    <row r="6513" spans="1:12">
      <c r="A6513" s="1320"/>
      <c r="B6513" s="1321"/>
      <c r="C6513" s="1321"/>
      <c r="D6513" s="1322"/>
      <c r="E6513" s="119" t="str">
        <f t="shared" si="4830"/>
        <v>DOMICILIARIA 11</v>
      </c>
      <c r="F6513" s="637">
        <f t="shared" si="4831"/>
        <v>5.75</v>
      </c>
      <c r="G6513" s="138">
        <f t="shared" si="4832"/>
        <v>0.35</v>
      </c>
      <c r="H6513" s="750">
        <f t="shared" si="4833"/>
        <v>0.41000000000000014</v>
      </c>
      <c r="I6513" s="1243">
        <f t="shared" si="4829"/>
        <v>6.7213114754098385E-2</v>
      </c>
      <c r="J6513" s="750"/>
      <c r="L6513" s="768">
        <f t="shared" si="4834"/>
        <v>0</v>
      </c>
    </row>
    <row r="6514" spans="1:12">
      <c r="A6514" s="1320"/>
      <c r="B6514" s="1321"/>
      <c r="C6514" s="1321"/>
      <c r="D6514" s="1322"/>
      <c r="E6514" s="119" t="str">
        <f t="shared" si="4830"/>
        <v>DOMICILIARIA 12</v>
      </c>
      <c r="F6514" s="637">
        <f t="shared" si="4831"/>
        <v>5.4099999999999993</v>
      </c>
      <c r="G6514" s="138">
        <f t="shared" si="4832"/>
        <v>0.35</v>
      </c>
      <c r="H6514" s="750">
        <f t="shared" si="4833"/>
        <v>0.41000000000000014</v>
      </c>
      <c r="I6514" s="1243">
        <f t="shared" si="4829"/>
        <v>7.1180555555555594E-2</v>
      </c>
      <c r="J6514" s="750"/>
      <c r="L6514" s="768">
        <f t="shared" si="4834"/>
        <v>0</v>
      </c>
    </row>
    <row r="6515" spans="1:12">
      <c r="A6515" s="1320"/>
      <c r="B6515" s="1321"/>
      <c r="C6515" s="1321"/>
      <c r="D6515" s="1322"/>
      <c r="E6515" s="119" t="str">
        <f t="shared" si="4830"/>
        <v>DOMICILIARIA 13</v>
      </c>
      <c r="F6515" s="637">
        <f t="shared" si="4831"/>
        <v>5.4799999999999995</v>
      </c>
      <c r="G6515" s="138">
        <f t="shared" si="4832"/>
        <v>0.35</v>
      </c>
      <c r="H6515" s="750">
        <f t="shared" si="4833"/>
        <v>0.41000000000000014</v>
      </c>
      <c r="I6515" s="1243">
        <f t="shared" si="4829"/>
        <v>7.0325900514579792E-2</v>
      </c>
      <c r="J6515" s="750"/>
      <c r="L6515" s="768">
        <f t="shared" si="4834"/>
        <v>0</v>
      </c>
    </row>
    <row r="6516" spans="1:12">
      <c r="A6516" s="1320"/>
      <c r="B6516" s="1321"/>
      <c r="C6516" s="1321"/>
      <c r="D6516" s="1322"/>
      <c r="E6516" s="119" t="str">
        <f t="shared" si="4830"/>
        <v>DOMICILIARIA 14</v>
      </c>
      <c r="F6516" s="637">
        <f t="shared" si="4831"/>
        <v>5.4399999999999995</v>
      </c>
      <c r="G6516" s="138">
        <f t="shared" si="4832"/>
        <v>0.35</v>
      </c>
      <c r="H6516" s="750">
        <f t="shared" si="4833"/>
        <v>0.41000000000000014</v>
      </c>
      <c r="I6516" s="1243">
        <f t="shared" si="4829"/>
        <v>7.0811744386873959E-2</v>
      </c>
      <c r="J6516" s="750"/>
      <c r="L6516" s="768">
        <f t="shared" si="4834"/>
        <v>0</v>
      </c>
    </row>
    <row r="6517" spans="1:12">
      <c r="A6517" s="1320"/>
      <c r="B6517" s="1321"/>
      <c r="C6517" s="1321"/>
      <c r="D6517" s="1322"/>
      <c r="E6517" s="119" t="str">
        <f t="shared" si="4830"/>
        <v>DOMICILIARIA 15</v>
      </c>
      <c r="F6517" s="637">
        <f t="shared" si="4831"/>
        <v>5.63</v>
      </c>
      <c r="G6517" s="138">
        <f t="shared" si="4832"/>
        <v>0.35</v>
      </c>
      <c r="H6517" s="750">
        <f t="shared" si="4833"/>
        <v>0.41000000000000014</v>
      </c>
      <c r="I6517" s="1243">
        <f t="shared" si="4829"/>
        <v>6.856187290969902E-2</v>
      </c>
      <c r="J6517" s="750"/>
      <c r="L6517" s="768">
        <f t="shared" si="4834"/>
        <v>0</v>
      </c>
    </row>
    <row r="6518" spans="1:12">
      <c r="A6518" s="1320"/>
      <c r="B6518" s="1321"/>
      <c r="C6518" s="1321"/>
      <c r="D6518" s="1322"/>
      <c r="E6518" s="119" t="str">
        <f t="shared" si="4830"/>
        <v>DOMICILIARIA 16</v>
      </c>
      <c r="F6518" s="637">
        <f t="shared" si="4831"/>
        <v>5.38</v>
      </c>
      <c r="G6518" s="138">
        <f t="shared" si="4832"/>
        <v>0.35</v>
      </c>
      <c r="H6518" s="750">
        <f t="shared" si="4833"/>
        <v>0.41000000000000014</v>
      </c>
      <c r="I6518" s="1243">
        <f t="shared" si="4829"/>
        <v>7.1553228621291473E-2</v>
      </c>
      <c r="J6518" s="750"/>
      <c r="L6518" s="768">
        <f t="shared" si="4834"/>
        <v>0</v>
      </c>
    </row>
    <row r="6519" spans="1:12">
      <c r="A6519" s="1320"/>
      <c r="B6519" s="1321"/>
      <c r="C6519" s="1321"/>
      <c r="D6519" s="1322"/>
      <c r="E6519" s="119" t="str">
        <f t="shared" si="4830"/>
        <v>DOMICILIARIA 17</v>
      </c>
      <c r="F6519" s="637">
        <f t="shared" si="4831"/>
        <v>4.51</v>
      </c>
      <c r="G6519" s="138">
        <f t="shared" si="4832"/>
        <v>0.35</v>
      </c>
      <c r="H6519" s="750">
        <f t="shared" si="4833"/>
        <v>0.41000000000000014</v>
      </c>
      <c r="I6519" s="1243">
        <f t="shared" si="4829"/>
        <v>8.4362139917695506E-2</v>
      </c>
      <c r="J6519" s="750"/>
      <c r="L6519" s="768">
        <f t="shared" si="4834"/>
        <v>0</v>
      </c>
    </row>
    <row r="6520" spans="1:12">
      <c r="A6520" s="1320"/>
      <c r="B6520" s="1321"/>
      <c r="C6520" s="1321"/>
      <c r="D6520" s="1322"/>
      <c r="E6520" s="119" t="str">
        <f t="shared" si="4830"/>
        <v>DOMICILIARIA 18</v>
      </c>
      <c r="F6520" s="637">
        <f t="shared" si="4831"/>
        <v>4.71</v>
      </c>
      <c r="G6520" s="138">
        <f t="shared" si="4832"/>
        <v>0.35</v>
      </c>
      <c r="H6520" s="750">
        <f t="shared" si="4833"/>
        <v>0.41000000000000014</v>
      </c>
      <c r="I6520" s="1243">
        <f t="shared" si="4829"/>
        <v>8.1027667984189755E-2</v>
      </c>
      <c r="J6520" s="750"/>
      <c r="L6520" s="768">
        <f t="shared" si="4834"/>
        <v>0</v>
      </c>
    </row>
    <row r="6521" spans="1:12">
      <c r="A6521" s="1320"/>
      <c r="B6521" s="1321"/>
      <c r="C6521" s="1321"/>
      <c r="D6521" s="1322"/>
      <c r="E6521" s="119" t="str">
        <f t="shared" si="4830"/>
        <v>DOMICILIARIA 19</v>
      </c>
      <c r="F6521" s="637">
        <f t="shared" si="4831"/>
        <v>4.68</v>
      </c>
      <c r="G6521" s="138">
        <f t="shared" si="4832"/>
        <v>0.35</v>
      </c>
      <c r="H6521" s="750">
        <f t="shared" si="4833"/>
        <v>0.41000000000000014</v>
      </c>
      <c r="I6521" s="1243">
        <f t="shared" si="4829"/>
        <v>8.1510934393638212E-2</v>
      </c>
      <c r="J6521" s="750"/>
      <c r="L6521" s="768">
        <f t="shared" si="4834"/>
        <v>0</v>
      </c>
    </row>
    <row r="6522" spans="1:12">
      <c r="A6522" s="1320"/>
      <c r="B6522" s="1321"/>
      <c r="C6522" s="1321"/>
      <c r="D6522" s="1322"/>
      <c r="E6522" s="119" t="str">
        <f t="shared" si="4830"/>
        <v>P6 A P7</v>
      </c>
      <c r="F6522" s="637">
        <f t="shared" si="4831"/>
        <v>0.1</v>
      </c>
      <c r="G6522" s="138">
        <f t="shared" si="4832"/>
        <v>0</v>
      </c>
      <c r="H6522" s="750"/>
      <c r="I6522" s="1243"/>
      <c r="J6522" s="750"/>
      <c r="L6522" s="768">
        <f t="shared" si="4834"/>
        <v>0</v>
      </c>
    </row>
    <row r="6523" spans="1:12">
      <c r="A6523" s="1320"/>
      <c r="B6523" s="1321"/>
      <c r="C6523" s="1321"/>
      <c r="D6523" s="1322"/>
      <c r="E6523" s="119" t="str">
        <f t="shared" si="4830"/>
        <v>DOMICILIARIA 1</v>
      </c>
      <c r="F6523" s="637">
        <f t="shared" si="4831"/>
        <v>4.8099999999999996</v>
      </c>
      <c r="G6523" s="138">
        <f t="shared" si="4832"/>
        <v>0.35</v>
      </c>
      <c r="H6523" s="750">
        <f t="shared" si="4833"/>
        <v>0.53500000000000036</v>
      </c>
      <c r="I6523" s="1243">
        <f t="shared" si="4829"/>
        <v>0.10368217054263575</v>
      </c>
      <c r="J6523" s="750"/>
      <c r="L6523" s="768">
        <f t="shared" si="4834"/>
        <v>0</v>
      </c>
    </row>
    <row r="6524" spans="1:12">
      <c r="A6524" s="1320"/>
      <c r="B6524" s="1321"/>
      <c r="C6524" s="1321"/>
      <c r="D6524" s="1322"/>
      <c r="E6524" s="119" t="str">
        <f t="shared" si="4830"/>
        <v>DOMICILIARIA 2</v>
      </c>
      <c r="F6524" s="637">
        <f t="shared" si="4831"/>
        <v>3.7600000000000002</v>
      </c>
      <c r="G6524" s="138">
        <f t="shared" si="4832"/>
        <v>0.35</v>
      </c>
      <c r="H6524" s="750">
        <f t="shared" si="4833"/>
        <v>0.53500000000000036</v>
      </c>
      <c r="I6524" s="1243">
        <f t="shared" si="4829"/>
        <v>0.13017031630170325</v>
      </c>
      <c r="J6524" s="750"/>
      <c r="L6524" s="768">
        <f t="shared" si="4834"/>
        <v>0</v>
      </c>
    </row>
    <row r="6525" spans="1:12">
      <c r="A6525" s="1320"/>
      <c r="B6525" s="1321"/>
      <c r="C6525" s="1321"/>
      <c r="D6525" s="1322"/>
      <c r="E6525" s="119" t="str">
        <f t="shared" si="4830"/>
        <v>DOMICILIARIA 3</v>
      </c>
      <c r="F6525" s="637">
        <f t="shared" si="4831"/>
        <v>5.0999999999999996</v>
      </c>
      <c r="G6525" s="138">
        <f t="shared" si="4832"/>
        <v>0.35</v>
      </c>
      <c r="H6525" s="750">
        <f t="shared" si="4833"/>
        <v>0.53500000000000036</v>
      </c>
      <c r="I6525" s="1243">
        <f t="shared" si="4829"/>
        <v>9.8165137614678974E-2</v>
      </c>
      <c r="J6525" s="750"/>
      <c r="L6525" s="768">
        <f t="shared" si="4834"/>
        <v>0</v>
      </c>
    </row>
    <row r="6526" spans="1:12">
      <c r="A6526" s="1320"/>
      <c r="B6526" s="1321"/>
      <c r="C6526" s="1321"/>
      <c r="D6526" s="1322"/>
      <c r="E6526" s="119" t="str">
        <f t="shared" si="4830"/>
        <v>DOMICILIARIA 4</v>
      </c>
      <c r="F6526" s="637">
        <f t="shared" si="4831"/>
        <v>5.55</v>
      </c>
      <c r="G6526" s="138">
        <f t="shared" si="4832"/>
        <v>0.35</v>
      </c>
      <c r="H6526" s="750">
        <f t="shared" si="4833"/>
        <v>0.53500000000000036</v>
      </c>
      <c r="I6526" s="1243">
        <f t="shared" si="4829"/>
        <v>9.0677966101694985E-2</v>
      </c>
      <c r="J6526" s="750"/>
      <c r="L6526" s="768">
        <f t="shared" si="4834"/>
        <v>0</v>
      </c>
    </row>
    <row r="6527" spans="1:12">
      <c r="A6527" s="1320"/>
      <c r="B6527" s="1321"/>
      <c r="C6527" s="1321"/>
      <c r="D6527" s="1322"/>
      <c r="E6527" s="119" t="str">
        <f t="shared" si="4830"/>
        <v>DOMICILIARIA 5</v>
      </c>
      <c r="F6527" s="637">
        <f t="shared" si="4831"/>
        <v>5.8199999999999994</v>
      </c>
      <c r="G6527" s="138">
        <f t="shared" si="4832"/>
        <v>0.35</v>
      </c>
      <c r="H6527" s="750">
        <f t="shared" si="4833"/>
        <v>0.53500000000000036</v>
      </c>
      <c r="I6527" s="1243">
        <f t="shared" si="4829"/>
        <v>8.670988654781206E-2</v>
      </c>
      <c r="J6527" s="750"/>
      <c r="L6527" s="768">
        <f t="shared" si="4834"/>
        <v>0</v>
      </c>
    </row>
    <row r="6528" spans="1:12">
      <c r="A6528" s="1320"/>
      <c r="B6528" s="1321"/>
      <c r="C6528" s="1321"/>
      <c r="D6528" s="1322"/>
      <c r="E6528" s="119" t="str">
        <f t="shared" si="4830"/>
        <v>DOMICILIARIA 6</v>
      </c>
      <c r="F6528" s="637">
        <f t="shared" si="4831"/>
        <v>2.29</v>
      </c>
      <c r="G6528" s="138">
        <f t="shared" si="4832"/>
        <v>0.35</v>
      </c>
      <c r="H6528" s="750">
        <f t="shared" si="4833"/>
        <v>0.53500000000000036</v>
      </c>
      <c r="I6528" s="1243">
        <f t="shared" si="4829"/>
        <v>0.20265151515151528</v>
      </c>
      <c r="J6528" s="750"/>
      <c r="L6528" s="768">
        <f t="shared" si="4834"/>
        <v>0</v>
      </c>
    </row>
    <row r="6529" spans="1:12">
      <c r="A6529" s="1320"/>
      <c r="B6529" s="1321"/>
      <c r="C6529" s="1321"/>
      <c r="D6529" s="1322"/>
      <c r="E6529" s="119" t="str">
        <f t="shared" si="4830"/>
        <v>DOMICILIARIA 7</v>
      </c>
      <c r="F6529" s="637">
        <f t="shared" si="4831"/>
        <v>5.88</v>
      </c>
      <c r="G6529" s="138">
        <f t="shared" si="4832"/>
        <v>0.35</v>
      </c>
      <c r="H6529" s="750">
        <f t="shared" si="4833"/>
        <v>0.53500000000000036</v>
      </c>
      <c r="I6529" s="1243">
        <f t="shared" si="4829"/>
        <v>8.5874799357945494E-2</v>
      </c>
      <c r="J6529" s="750"/>
      <c r="L6529" s="768">
        <f t="shared" si="4834"/>
        <v>0</v>
      </c>
    </row>
    <row r="6530" spans="1:12">
      <c r="A6530" s="1320"/>
      <c r="B6530" s="1321"/>
      <c r="C6530" s="1321"/>
      <c r="D6530" s="1322"/>
      <c r="E6530" s="119" t="str">
        <f t="shared" si="4830"/>
        <v>DOMICILIARIA 8</v>
      </c>
      <c r="F6530" s="637">
        <f t="shared" si="4831"/>
        <v>6.29</v>
      </c>
      <c r="G6530" s="138">
        <f t="shared" si="4832"/>
        <v>0.35</v>
      </c>
      <c r="H6530" s="750">
        <f t="shared" si="4833"/>
        <v>0.53500000000000036</v>
      </c>
      <c r="I6530" s="1243">
        <f t="shared" si="4829"/>
        <v>8.0572289156626564E-2</v>
      </c>
      <c r="J6530" s="750"/>
      <c r="L6530" s="768">
        <f t="shared" si="4834"/>
        <v>0</v>
      </c>
    </row>
    <row r="6531" spans="1:12">
      <c r="A6531" s="1320"/>
      <c r="B6531" s="1321"/>
      <c r="C6531" s="1321"/>
      <c r="D6531" s="1322"/>
      <c r="E6531" s="119" t="str">
        <f t="shared" si="4830"/>
        <v>DOMICILIARIA 9</v>
      </c>
      <c r="F6531" s="637">
        <f t="shared" si="4831"/>
        <v>6.6</v>
      </c>
      <c r="G6531" s="138">
        <f t="shared" si="4832"/>
        <v>0.35</v>
      </c>
      <c r="H6531" s="750">
        <f t="shared" si="4833"/>
        <v>0.53500000000000036</v>
      </c>
      <c r="I6531" s="1243">
        <f t="shared" si="4829"/>
        <v>7.6978417266187107E-2</v>
      </c>
      <c r="J6531" s="750"/>
      <c r="L6531" s="768">
        <f t="shared" si="4834"/>
        <v>0</v>
      </c>
    </row>
    <row r="6532" spans="1:12">
      <c r="A6532" s="1320"/>
      <c r="B6532" s="1321"/>
      <c r="C6532" s="1321"/>
      <c r="D6532" s="1322"/>
      <c r="E6532" s="119" t="str">
        <f t="shared" si="4830"/>
        <v>DOMICILIARIA 10</v>
      </c>
      <c r="F6532" s="637">
        <f t="shared" si="4831"/>
        <v>4.26</v>
      </c>
      <c r="G6532" s="138">
        <f t="shared" si="4832"/>
        <v>0.35</v>
      </c>
      <c r="H6532" s="750">
        <f t="shared" si="4833"/>
        <v>0.53500000000000036</v>
      </c>
      <c r="I6532" s="1243">
        <f t="shared" si="4829"/>
        <v>0.1160520607375272</v>
      </c>
      <c r="J6532" s="750"/>
      <c r="L6532" s="768">
        <f t="shared" si="4834"/>
        <v>0</v>
      </c>
    </row>
    <row r="6533" spans="1:12">
      <c r="A6533" s="1320"/>
      <c r="B6533" s="1321"/>
      <c r="C6533" s="1321"/>
      <c r="D6533" s="1322"/>
      <c r="E6533" s="119" t="str">
        <f t="shared" si="4830"/>
        <v>DOMICILIARIA 11</v>
      </c>
      <c r="F6533" s="637">
        <f t="shared" si="4831"/>
        <v>4.4799999999999995</v>
      </c>
      <c r="G6533" s="138">
        <f t="shared" si="4832"/>
        <v>0.35</v>
      </c>
      <c r="H6533" s="750">
        <f t="shared" si="4833"/>
        <v>0.53500000000000036</v>
      </c>
      <c r="I6533" s="1243">
        <f t="shared" si="4829"/>
        <v>0.11076604554865434</v>
      </c>
      <c r="J6533" s="750"/>
      <c r="L6533" s="768">
        <f t="shared" si="4834"/>
        <v>0</v>
      </c>
    </row>
    <row r="6534" spans="1:12">
      <c r="A6534" s="1320"/>
      <c r="B6534" s="1321"/>
      <c r="C6534" s="1321"/>
      <c r="D6534" s="1322"/>
      <c r="E6534" s="119" t="str">
        <f t="shared" si="4830"/>
        <v>DOMICILIARIA 12</v>
      </c>
      <c r="F6534" s="637">
        <f t="shared" si="4831"/>
        <v>4.4899999999999993</v>
      </c>
      <c r="G6534" s="138">
        <f t="shared" si="4832"/>
        <v>0.35</v>
      </c>
      <c r="H6534" s="750">
        <f t="shared" si="4833"/>
        <v>0.53500000000000036</v>
      </c>
      <c r="I6534" s="1243">
        <f t="shared" si="4829"/>
        <v>0.11053719008264473</v>
      </c>
      <c r="J6534" s="750"/>
      <c r="L6534" s="768">
        <f t="shared" si="4834"/>
        <v>0</v>
      </c>
    </row>
    <row r="6535" spans="1:12">
      <c r="A6535" s="1320"/>
      <c r="B6535" s="1321"/>
      <c r="C6535" s="1321"/>
      <c r="D6535" s="1322"/>
      <c r="E6535" s="119" t="str">
        <f t="shared" si="4830"/>
        <v>DOMICILIARIA 13</v>
      </c>
      <c r="F6535" s="637">
        <f t="shared" si="4831"/>
        <v>4.5299999999999994</v>
      </c>
      <c r="G6535" s="138">
        <f t="shared" si="4832"/>
        <v>0.35</v>
      </c>
      <c r="H6535" s="750">
        <f t="shared" si="4833"/>
        <v>0.53500000000000036</v>
      </c>
      <c r="I6535" s="1243">
        <f t="shared" ref="I6535:I6598" si="4835">+H6535/(G6535+F6535)</f>
        <v>0.1096311475409837</v>
      </c>
      <c r="J6535" s="750"/>
      <c r="L6535" s="768">
        <f t="shared" si="4834"/>
        <v>0</v>
      </c>
    </row>
    <row r="6536" spans="1:12">
      <c r="A6536" s="1320"/>
      <c r="B6536" s="1321"/>
      <c r="C6536" s="1321"/>
      <c r="D6536" s="1322"/>
      <c r="E6536" s="119" t="str">
        <f t="shared" si="4830"/>
        <v>DOMICILIARIA 14</v>
      </c>
      <c r="F6536" s="637">
        <f t="shared" si="4831"/>
        <v>4.3499999999999996</v>
      </c>
      <c r="G6536" s="138">
        <f t="shared" si="4832"/>
        <v>0.35</v>
      </c>
      <c r="H6536" s="750">
        <f t="shared" si="4833"/>
        <v>0.53500000000000036</v>
      </c>
      <c r="I6536" s="1243">
        <f t="shared" si="4835"/>
        <v>0.11382978723404265</v>
      </c>
      <c r="J6536" s="750"/>
      <c r="L6536" s="768">
        <f t="shared" si="4834"/>
        <v>0</v>
      </c>
    </row>
    <row r="6537" spans="1:12">
      <c r="A6537" s="1320"/>
      <c r="B6537" s="1321"/>
      <c r="C6537" s="1321"/>
      <c r="D6537" s="1322"/>
      <c r="E6537" s="119" t="str">
        <f t="shared" si="4830"/>
        <v>DOMICILIARIA 15</v>
      </c>
      <c r="F6537" s="637">
        <f t="shared" si="4831"/>
        <v>4.26</v>
      </c>
      <c r="G6537" s="138">
        <f t="shared" si="4832"/>
        <v>0.35</v>
      </c>
      <c r="H6537" s="750">
        <f t="shared" si="4833"/>
        <v>0.53500000000000036</v>
      </c>
      <c r="I6537" s="1243">
        <f t="shared" si="4835"/>
        <v>0.1160520607375272</v>
      </c>
      <c r="J6537" s="750"/>
      <c r="L6537" s="768">
        <f t="shared" si="4834"/>
        <v>0</v>
      </c>
    </row>
    <row r="6538" spans="1:12">
      <c r="A6538" s="1320"/>
      <c r="B6538" s="1321"/>
      <c r="C6538" s="1321"/>
      <c r="D6538" s="1322"/>
      <c r="E6538" s="119" t="str">
        <f t="shared" si="4830"/>
        <v>DOMICILIARIA 16</v>
      </c>
      <c r="F6538" s="637">
        <f t="shared" si="4831"/>
        <v>4.84</v>
      </c>
      <c r="G6538" s="138">
        <f t="shared" si="4832"/>
        <v>0.35</v>
      </c>
      <c r="H6538" s="750">
        <f t="shared" si="4833"/>
        <v>0.53500000000000036</v>
      </c>
      <c r="I6538" s="1243">
        <f t="shared" si="4835"/>
        <v>0.10308285163776501</v>
      </c>
      <c r="J6538" s="750"/>
      <c r="L6538" s="768">
        <f t="shared" si="4834"/>
        <v>0</v>
      </c>
    </row>
    <row r="6539" spans="1:12">
      <c r="A6539" s="1320"/>
      <c r="B6539" s="1321"/>
      <c r="C6539" s="1321"/>
      <c r="D6539" s="1322"/>
      <c r="E6539" s="119" t="str">
        <f t="shared" si="4830"/>
        <v>DOMICILIARIA 17</v>
      </c>
      <c r="F6539" s="637">
        <f t="shared" si="4831"/>
        <v>4.3999999999999995</v>
      </c>
      <c r="G6539" s="138">
        <f t="shared" si="4832"/>
        <v>0.35</v>
      </c>
      <c r="H6539" s="750">
        <f t="shared" si="4833"/>
        <v>0.53500000000000036</v>
      </c>
      <c r="I6539" s="1243">
        <f t="shared" si="4835"/>
        <v>0.11263157894736851</v>
      </c>
      <c r="J6539" s="750"/>
      <c r="L6539" s="768">
        <f t="shared" si="4834"/>
        <v>0</v>
      </c>
    </row>
    <row r="6540" spans="1:12">
      <c r="A6540" s="1320"/>
      <c r="B6540" s="1321"/>
      <c r="C6540" s="1321"/>
      <c r="D6540" s="1322"/>
      <c r="E6540" s="119" t="str">
        <f t="shared" si="4830"/>
        <v>DOMICILIARIA 18</v>
      </c>
      <c r="F6540" s="637">
        <f t="shared" si="4831"/>
        <v>4.3699999999999992</v>
      </c>
      <c r="G6540" s="138">
        <f t="shared" si="4832"/>
        <v>0.35</v>
      </c>
      <c r="H6540" s="750">
        <f t="shared" si="4833"/>
        <v>0.53500000000000036</v>
      </c>
      <c r="I6540" s="1243">
        <f t="shared" si="4835"/>
        <v>0.11334745762711874</v>
      </c>
      <c r="J6540" s="750"/>
      <c r="L6540" s="768">
        <f t="shared" si="4834"/>
        <v>0</v>
      </c>
    </row>
    <row r="6541" spans="1:12">
      <c r="A6541" s="1320"/>
      <c r="B6541" s="1321"/>
      <c r="C6541" s="1321"/>
      <c r="D6541" s="1322"/>
      <c r="E6541" s="119" t="str">
        <f t="shared" si="4830"/>
        <v>P7 A P8</v>
      </c>
      <c r="F6541" s="637">
        <f t="shared" si="4831"/>
        <v>0.1</v>
      </c>
      <c r="G6541" s="138">
        <f t="shared" si="4832"/>
        <v>0</v>
      </c>
      <c r="H6541" s="750"/>
      <c r="I6541" s="1243"/>
      <c r="J6541" s="750"/>
      <c r="L6541" s="768">
        <f t="shared" si="4834"/>
        <v>0</v>
      </c>
    </row>
    <row r="6542" spans="1:12">
      <c r="A6542" s="1320"/>
      <c r="B6542" s="1321"/>
      <c r="C6542" s="1321"/>
      <c r="D6542" s="1322"/>
      <c r="E6542" s="119" t="str">
        <f t="shared" si="4830"/>
        <v>P8 A P9</v>
      </c>
      <c r="F6542" s="637">
        <f t="shared" si="4831"/>
        <v>0.1</v>
      </c>
      <c r="G6542" s="138">
        <f t="shared" si="4832"/>
        <v>0</v>
      </c>
      <c r="H6542" s="750"/>
      <c r="I6542" s="1243"/>
      <c r="J6542" s="750"/>
      <c r="L6542" s="768">
        <f t="shared" si="4834"/>
        <v>0</v>
      </c>
    </row>
    <row r="6543" spans="1:12">
      <c r="A6543" s="1320"/>
      <c r="B6543" s="1321"/>
      <c r="C6543" s="1321"/>
      <c r="D6543" s="1322"/>
      <c r="E6543" s="119" t="str">
        <f t="shared" si="4830"/>
        <v>DOMICILIARIA 1</v>
      </c>
      <c r="F6543" s="637">
        <f t="shared" si="4831"/>
        <v>5.6</v>
      </c>
      <c r="G6543" s="138">
        <f t="shared" si="4832"/>
        <v>0.6</v>
      </c>
      <c r="H6543" s="750">
        <f t="shared" si="4833"/>
        <v>1.7299999999999998</v>
      </c>
      <c r="I6543" s="1243">
        <f t="shared" si="4835"/>
        <v>0.27903225806451615</v>
      </c>
      <c r="J6543" s="750"/>
      <c r="L6543" s="768">
        <f t="shared" si="4834"/>
        <v>0</v>
      </c>
    </row>
    <row r="6544" spans="1:12">
      <c r="A6544" s="1320"/>
      <c r="B6544" s="1321"/>
      <c r="C6544" s="1321"/>
      <c r="D6544" s="1322"/>
      <c r="E6544" s="119" t="str">
        <f t="shared" si="4830"/>
        <v>DOMICILIARIA 2</v>
      </c>
      <c r="F6544" s="637">
        <f t="shared" si="4831"/>
        <v>5.93</v>
      </c>
      <c r="G6544" s="138">
        <f t="shared" si="4832"/>
        <v>0.6</v>
      </c>
      <c r="H6544" s="750">
        <f t="shared" si="4833"/>
        <v>1.7299999999999998</v>
      </c>
      <c r="I6544" s="1243">
        <f t="shared" si="4835"/>
        <v>0.26493108728943338</v>
      </c>
      <c r="J6544" s="750"/>
      <c r="L6544" s="768">
        <f t="shared" si="4834"/>
        <v>0</v>
      </c>
    </row>
    <row r="6545" spans="1:12">
      <c r="A6545" s="1320"/>
      <c r="B6545" s="1321"/>
      <c r="C6545" s="1321"/>
      <c r="D6545" s="1322"/>
      <c r="E6545" s="119" t="str">
        <f t="shared" si="4830"/>
        <v>DOMICILIARIA 3</v>
      </c>
      <c r="F6545" s="637">
        <f t="shared" si="4831"/>
        <v>5.72</v>
      </c>
      <c r="G6545" s="138">
        <f t="shared" si="4832"/>
        <v>0.6</v>
      </c>
      <c r="H6545" s="750">
        <f t="shared" si="4833"/>
        <v>1.7299999999999998</v>
      </c>
      <c r="I6545" s="1243">
        <f t="shared" si="4835"/>
        <v>0.27373417721518989</v>
      </c>
      <c r="J6545" s="750"/>
      <c r="L6545" s="768">
        <f t="shared" si="4834"/>
        <v>0</v>
      </c>
    </row>
    <row r="6546" spans="1:12">
      <c r="A6546" s="1320"/>
      <c r="B6546" s="1321"/>
      <c r="C6546" s="1321"/>
      <c r="D6546" s="1322"/>
      <c r="E6546" s="119" t="str">
        <f t="shared" si="4830"/>
        <v>DOMICILIARIA 4</v>
      </c>
      <c r="F6546" s="637">
        <f t="shared" si="4831"/>
        <v>6.08</v>
      </c>
      <c r="G6546" s="138">
        <f t="shared" si="4832"/>
        <v>0.6</v>
      </c>
      <c r="H6546" s="750">
        <f t="shared" si="4833"/>
        <v>1.7299999999999998</v>
      </c>
      <c r="I6546" s="1243">
        <f t="shared" si="4835"/>
        <v>0.25898203592814367</v>
      </c>
      <c r="J6546" s="750"/>
      <c r="L6546" s="768">
        <f t="shared" si="4834"/>
        <v>0</v>
      </c>
    </row>
    <row r="6547" spans="1:12">
      <c r="A6547" s="1320"/>
      <c r="B6547" s="1321"/>
      <c r="C6547" s="1321"/>
      <c r="D6547" s="1322"/>
      <c r="E6547" s="119" t="str">
        <f t="shared" si="4830"/>
        <v>DOMICILIARIA 5</v>
      </c>
      <c r="F6547" s="637">
        <f t="shared" si="4831"/>
        <v>6.9899999999999993</v>
      </c>
      <c r="G6547" s="138">
        <f t="shared" si="4832"/>
        <v>0.6</v>
      </c>
      <c r="H6547" s="750">
        <f t="shared" si="4833"/>
        <v>1.7299999999999998</v>
      </c>
      <c r="I6547" s="1243">
        <f t="shared" si="4835"/>
        <v>0.22793148880105402</v>
      </c>
      <c r="J6547" s="750"/>
      <c r="L6547" s="768">
        <f t="shared" si="4834"/>
        <v>0</v>
      </c>
    </row>
    <row r="6548" spans="1:12">
      <c r="A6548" s="1320"/>
      <c r="B6548" s="1321"/>
      <c r="C6548" s="1321"/>
      <c r="D6548" s="1322"/>
      <c r="E6548" s="119" t="str">
        <f t="shared" si="4830"/>
        <v>DOMICILIARIA 6</v>
      </c>
      <c r="F6548" s="637">
        <f t="shared" si="4831"/>
        <v>6.4099999999999993</v>
      </c>
      <c r="G6548" s="138">
        <f t="shared" si="4832"/>
        <v>0.6</v>
      </c>
      <c r="H6548" s="750">
        <f t="shared" si="4833"/>
        <v>1.7299999999999998</v>
      </c>
      <c r="I6548" s="1243">
        <f t="shared" si="4835"/>
        <v>0.24679029957203993</v>
      </c>
      <c r="J6548" s="750"/>
      <c r="L6548" s="768">
        <f t="shared" si="4834"/>
        <v>0</v>
      </c>
    </row>
    <row r="6549" spans="1:12">
      <c r="A6549" s="1320"/>
      <c r="B6549" s="1321"/>
      <c r="C6549" s="1321"/>
      <c r="D6549" s="1322"/>
      <c r="E6549" s="119" t="str">
        <f t="shared" si="4830"/>
        <v>DOMICILIARIA 7</v>
      </c>
      <c r="F6549" s="637">
        <f t="shared" si="4831"/>
        <v>5.0599999999999996</v>
      </c>
      <c r="G6549" s="138">
        <f t="shared" si="4832"/>
        <v>0.6</v>
      </c>
      <c r="H6549" s="750">
        <f t="shared" si="4833"/>
        <v>1.7299999999999998</v>
      </c>
      <c r="I6549" s="1243">
        <f t="shared" si="4835"/>
        <v>0.30565371024734983</v>
      </c>
      <c r="J6549" s="750"/>
      <c r="L6549" s="768">
        <f t="shared" si="4834"/>
        <v>0</v>
      </c>
    </row>
    <row r="6550" spans="1:12">
      <c r="A6550" s="1320"/>
      <c r="B6550" s="1321"/>
      <c r="C6550" s="1321"/>
      <c r="D6550" s="1322"/>
      <c r="E6550" s="119" t="str">
        <f t="shared" si="4830"/>
        <v>DOMICILIARIA 8</v>
      </c>
      <c r="F6550" s="637">
        <f t="shared" si="4831"/>
        <v>5.5</v>
      </c>
      <c r="G6550" s="138">
        <f t="shared" si="4832"/>
        <v>0.6</v>
      </c>
      <c r="H6550" s="750">
        <f t="shared" si="4833"/>
        <v>1.7299999999999998</v>
      </c>
      <c r="I6550" s="1243">
        <f t="shared" si="4835"/>
        <v>0.28360655737704915</v>
      </c>
      <c r="J6550" s="750"/>
      <c r="L6550" s="768">
        <f t="shared" si="4834"/>
        <v>0</v>
      </c>
    </row>
    <row r="6551" spans="1:12">
      <c r="A6551" s="1320"/>
      <c r="B6551" s="1321"/>
      <c r="C6551" s="1321"/>
      <c r="D6551" s="1322"/>
      <c r="E6551" s="119" t="str">
        <f t="shared" si="4830"/>
        <v>DOMICILIARIA 9</v>
      </c>
      <c r="F6551" s="637">
        <f t="shared" si="4831"/>
        <v>4.93</v>
      </c>
      <c r="G6551" s="138">
        <f t="shared" si="4832"/>
        <v>0.6</v>
      </c>
      <c r="H6551" s="750">
        <f t="shared" si="4833"/>
        <v>1.7299999999999998</v>
      </c>
      <c r="I6551" s="1243">
        <f t="shared" si="4835"/>
        <v>0.31283905967450271</v>
      </c>
      <c r="J6551" s="750"/>
      <c r="L6551" s="768">
        <f t="shared" si="4834"/>
        <v>0</v>
      </c>
    </row>
    <row r="6552" spans="1:12">
      <c r="A6552" s="1320"/>
      <c r="B6552" s="1321"/>
      <c r="C6552" s="1321"/>
      <c r="D6552" s="1322"/>
      <c r="E6552" s="119" t="str">
        <f t="shared" si="4830"/>
        <v>DOMICILIARIA 10</v>
      </c>
      <c r="F6552" s="637">
        <f t="shared" si="4831"/>
        <v>4.67</v>
      </c>
      <c r="G6552" s="138">
        <f t="shared" si="4832"/>
        <v>0.6</v>
      </c>
      <c r="H6552" s="750">
        <f t="shared" si="4833"/>
        <v>1.7299999999999998</v>
      </c>
      <c r="I6552" s="1243">
        <f t="shared" si="4835"/>
        <v>0.32827324478178366</v>
      </c>
      <c r="J6552" s="750"/>
      <c r="L6552" s="768">
        <f t="shared" si="4834"/>
        <v>0</v>
      </c>
    </row>
    <row r="6553" spans="1:12">
      <c r="A6553" s="1320"/>
      <c r="B6553" s="1321"/>
      <c r="C6553" s="1321"/>
      <c r="D6553" s="1322"/>
      <c r="E6553" s="119" t="str">
        <f t="shared" si="4830"/>
        <v>DOMICILIARIA 11</v>
      </c>
      <c r="F6553" s="637">
        <f t="shared" si="4831"/>
        <v>5.01</v>
      </c>
      <c r="G6553" s="138">
        <f t="shared" si="4832"/>
        <v>0.6</v>
      </c>
      <c r="H6553" s="750">
        <f t="shared" si="4833"/>
        <v>1.7299999999999998</v>
      </c>
      <c r="I6553" s="1243">
        <f t="shared" si="4835"/>
        <v>0.30837789661319071</v>
      </c>
      <c r="J6553" s="750"/>
      <c r="L6553" s="768">
        <f t="shared" si="4834"/>
        <v>0</v>
      </c>
    </row>
    <row r="6554" spans="1:12">
      <c r="A6554" s="1320"/>
      <c r="B6554" s="1321"/>
      <c r="C6554" s="1321"/>
      <c r="D6554" s="1322"/>
      <c r="E6554" s="119" t="str">
        <f t="shared" si="4830"/>
        <v>DOMICILIARIA 12</v>
      </c>
      <c r="F6554" s="637">
        <f t="shared" si="4831"/>
        <v>5.17</v>
      </c>
      <c r="G6554" s="138">
        <f t="shared" si="4832"/>
        <v>0.6</v>
      </c>
      <c r="H6554" s="750">
        <f t="shared" si="4833"/>
        <v>1.7299999999999998</v>
      </c>
      <c r="I6554" s="1243">
        <f t="shared" si="4835"/>
        <v>0.29982668977469668</v>
      </c>
      <c r="J6554" s="750"/>
      <c r="L6554" s="768">
        <f t="shared" si="4834"/>
        <v>0</v>
      </c>
    </row>
    <row r="6555" spans="1:12">
      <c r="A6555" s="1320"/>
      <c r="B6555" s="1321"/>
      <c r="C6555" s="1321"/>
      <c r="D6555" s="1322"/>
      <c r="E6555" s="119" t="str">
        <f t="shared" si="4830"/>
        <v>P9 A P10</v>
      </c>
      <c r="F6555" s="637">
        <f t="shared" si="4831"/>
        <v>0.1</v>
      </c>
      <c r="G6555" s="138">
        <f t="shared" si="4832"/>
        <v>0</v>
      </c>
      <c r="H6555" s="750"/>
      <c r="I6555" s="1243"/>
      <c r="J6555" s="750"/>
      <c r="L6555" s="768">
        <f t="shared" si="4834"/>
        <v>0</v>
      </c>
    </row>
    <row r="6556" spans="1:12">
      <c r="A6556" s="1320"/>
      <c r="B6556" s="1321"/>
      <c r="C6556" s="1321"/>
      <c r="D6556" s="1322"/>
      <c r="E6556" s="119" t="str">
        <f t="shared" si="4830"/>
        <v>DOMICILIARIA 1</v>
      </c>
      <c r="F6556" s="637">
        <f t="shared" si="4831"/>
        <v>7.76</v>
      </c>
      <c r="G6556" s="138">
        <f t="shared" si="4832"/>
        <v>0.55000000000000004</v>
      </c>
      <c r="H6556" s="750">
        <f t="shared" si="4833"/>
        <v>1.1250000000000002</v>
      </c>
      <c r="I6556" s="1243">
        <f t="shared" si="4835"/>
        <v>0.13537906137184116</v>
      </c>
      <c r="J6556" s="750"/>
      <c r="L6556" s="768">
        <f t="shared" si="4834"/>
        <v>0</v>
      </c>
    </row>
    <row r="6557" spans="1:12">
      <c r="A6557" s="1320"/>
      <c r="B6557" s="1321"/>
      <c r="C6557" s="1321"/>
      <c r="D6557" s="1322"/>
      <c r="E6557" s="119" t="str">
        <f t="shared" si="4830"/>
        <v>DOMICILIARIA 2</v>
      </c>
      <c r="F6557" s="637">
        <f t="shared" si="4831"/>
        <v>3.56</v>
      </c>
      <c r="G6557" s="138">
        <f t="shared" si="4832"/>
        <v>0.55000000000000004</v>
      </c>
      <c r="H6557" s="750">
        <f t="shared" si="4833"/>
        <v>1.1250000000000002</v>
      </c>
      <c r="I6557" s="1243">
        <f t="shared" si="4835"/>
        <v>0.27372262773722633</v>
      </c>
      <c r="J6557" s="750"/>
      <c r="L6557" s="768">
        <f t="shared" si="4834"/>
        <v>0</v>
      </c>
    </row>
    <row r="6558" spans="1:12">
      <c r="A6558" s="1320"/>
      <c r="B6558" s="1321"/>
      <c r="C6558" s="1321"/>
      <c r="D6558" s="1322"/>
      <c r="E6558" s="119" t="str">
        <f t="shared" si="4830"/>
        <v>DOMICILIARIA 3</v>
      </c>
      <c r="F6558" s="637">
        <f t="shared" si="4831"/>
        <v>7.9399999999999995</v>
      </c>
      <c r="G6558" s="138">
        <f t="shared" si="4832"/>
        <v>0.55000000000000004</v>
      </c>
      <c r="H6558" s="750">
        <f t="shared" si="4833"/>
        <v>1.1250000000000002</v>
      </c>
      <c r="I6558" s="1243">
        <f t="shared" si="4835"/>
        <v>0.13250883392226151</v>
      </c>
      <c r="J6558" s="750"/>
      <c r="L6558" s="768">
        <f t="shared" si="4834"/>
        <v>0</v>
      </c>
    </row>
    <row r="6559" spans="1:12">
      <c r="A6559" s="1320"/>
      <c r="B6559" s="1321"/>
      <c r="C6559" s="1321"/>
      <c r="D6559" s="1322"/>
      <c r="E6559" s="119" t="str">
        <f t="shared" si="4830"/>
        <v>DOMICILIARIA 4</v>
      </c>
      <c r="F6559" s="637">
        <f t="shared" si="4831"/>
        <v>7.4899999999999993</v>
      </c>
      <c r="G6559" s="138">
        <f t="shared" si="4832"/>
        <v>0.55000000000000004</v>
      </c>
      <c r="H6559" s="750">
        <f t="shared" si="4833"/>
        <v>1.1250000000000002</v>
      </c>
      <c r="I6559" s="1243">
        <f t="shared" si="4835"/>
        <v>0.1399253731343284</v>
      </c>
      <c r="J6559" s="750"/>
      <c r="L6559" s="768">
        <f t="shared" si="4834"/>
        <v>0</v>
      </c>
    </row>
    <row r="6560" spans="1:12">
      <c r="A6560" s="1320"/>
      <c r="B6560" s="1321"/>
      <c r="C6560" s="1321"/>
      <c r="D6560" s="1322"/>
      <c r="E6560" s="119" t="str">
        <f t="shared" si="4830"/>
        <v>DOMICILIARIA 5</v>
      </c>
      <c r="F6560" s="637">
        <f t="shared" si="4831"/>
        <v>2.99</v>
      </c>
      <c r="G6560" s="138">
        <f t="shared" si="4832"/>
        <v>0.55000000000000004</v>
      </c>
      <c r="H6560" s="750">
        <f t="shared" si="4833"/>
        <v>1.1250000000000002</v>
      </c>
      <c r="I6560" s="1243">
        <f t="shared" si="4835"/>
        <v>0.31779661016949157</v>
      </c>
      <c r="J6560" s="750"/>
      <c r="L6560" s="768">
        <f t="shared" si="4834"/>
        <v>0</v>
      </c>
    </row>
    <row r="6561" spans="1:12">
      <c r="A6561" s="1320"/>
      <c r="B6561" s="1321"/>
      <c r="C6561" s="1321"/>
      <c r="D6561" s="1322"/>
      <c r="E6561" s="119" t="str">
        <f t="shared" si="4830"/>
        <v>DOMICILIARIA 6</v>
      </c>
      <c r="F6561" s="637">
        <f t="shared" si="4831"/>
        <v>3.2</v>
      </c>
      <c r="G6561" s="138">
        <f t="shared" si="4832"/>
        <v>0.55000000000000004</v>
      </c>
      <c r="H6561" s="750">
        <f t="shared" si="4833"/>
        <v>1.1250000000000002</v>
      </c>
      <c r="I6561" s="1243">
        <f t="shared" si="4835"/>
        <v>0.30000000000000004</v>
      </c>
      <c r="J6561" s="750"/>
      <c r="L6561" s="768">
        <f t="shared" si="4834"/>
        <v>0</v>
      </c>
    </row>
    <row r="6562" spans="1:12">
      <c r="A6562" s="1320"/>
      <c r="B6562" s="1321"/>
      <c r="C6562" s="1321"/>
      <c r="D6562" s="1322"/>
      <c r="E6562" s="119" t="str">
        <f t="shared" si="4830"/>
        <v>DOMICILIARIA 7</v>
      </c>
      <c r="F6562" s="637">
        <f t="shared" si="4831"/>
        <v>3.35</v>
      </c>
      <c r="G6562" s="138">
        <f t="shared" si="4832"/>
        <v>0.55000000000000004</v>
      </c>
      <c r="H6562" s="750">
        <f t="shared" si="4833"/>
        <v>1.1250000000000002</v>
      </c>
      <c r="I6562" s="1243">
        <f t="shared" si="4835"/>
        <v>0.28846153846153849</v>
      </c>
      <c r="J6562" s="750"/>
      <c r="L6562" s="768">
        <f t="shared" si="4834"/>
        <v>0</v>
      </c>
    </row>
    <row r="6563" spans="1:12">
      <c r="A6563" s="1320"/>
      <c r="B6563" s="1321"/>
      <c r="C6563" s="1321"/>
      <c r="D6563" s="1322"/>
      <c r="E6563" s="119" t="str">
        <f t="shared" si="4830"/>
        <v>DOMICILIARIA 8</v>
      </c>
      <c r="F6563" s="637">
        <f t="shared" si="4831"/>
        <v>12.57</v>
      </c>
      <c r="G6563" s="138">
        <f t="shared" si="4832"/>
        <v>0.55000000000000004</v>
      </c>
      <c r="H6563" s="750">
        <f t="shared" si="4833"/>
        <v>1.1250000000000002</v>
      </c>
      <c r="I6563" s="1243">
        <f t="shared" si="4835"/>
        <v>8.5746951219512202E-2</v>
      </c>
      <c r="J6563" s="750"/>
      <c r="L6563" s="768">
        <f t="shared" si="4834"/>
        <v>0</v>
      </c>
    </row>
    <row r="6564" spans="1:12">
      <c r="A6564" s="1320"/>
      <c r="B6564" s="1321"/>
      <c r="C6564" s="1321"/>
      <c r="D6564" s="1322"/>
      <c r="E6564" s="119" t="str">
        <f t="shared" si="4830"/>
        <v>DOMICILIARIA 9</v>
      </c>
      <c r="F6564" s="637">
        <f t="shared" si="4831"/>
        <v>3.45</v>
      </c>
      <c r="G6564" s="138">
        <f t="shared" si="4832"/>
        <v>0.55000000000000004</v>
      </c>
      <c r="H6564" s="750">
        <f t="shared" si="4833"/>
        <v>1.1250000000000002</v>
      </c>
      <c r="I6564" s="1243">
        <f t="shared" si="4835"/>
        <v>0.28125000000000006</v>
      </c>
      <c r="J6564" s="750"/>
      <c r="L6564" s="768">
        <f t="shared" si="4834"/>
        <v>0</v>
      </c>
    </row>
    <row r="6565" spans="1:12">
      <c r="A6565" s="1320"/>
      <c r="B6565" s="1321"/>
      <c r="C6565" s="1321"/>
      <c r="D6565" s="1322"/>
      <c r="E6565" s="119" t="str">
        <f t="shared" si="4830"/>
        <v>DOMICILIARIA 10</v>
      </c>
      <c r="F6565" s="637">
        <f t="shared" si="4831"/>
        <v>3.7</v>
      </c>
      <c r="G6565" s="138">
        <f t="shared" si="4832"/>
        <v>0.55000000000000004</v>
      </c>
      <c r="H6565" s="750">
        <f t="shared" si="4833"/>
        <v>1.1250000000000002</v>
      </c>
      <c r="I6565" s="1243">
        <f t="shared" si="4835"/>
        <v>0.26470588235294124</v>
      </c>
      <c r="J6565" s="750"/>
      <c r="L6565" s="768">
        <f t="shared" si="4834"/>
        <v>0</v>
      </c>
    </row>
    <row r="6566" spans="1:12">
      <c r="A6566" s="1320"/>
      <c r="B6566" s="1321"/>
      <c r="C6566" s="1321"/>
      <c r="D6566" s="1322"/>
      <c r="E6566" s="119" t="str">
        <f t="shared" si="4830"/>
        <v>DOMICILIARIA 11</v>
      </c>
      <c r="F6566" s="637">
        <f t="shared" si="4831"/>
        <v>4.3999999999999995</v>
      </c>
      <c r="G6566" s="138">
        <f t="shared" si="4832"/>
        <v>0.55000000000000004</v>
      </c>
      <c r="H6566" s="750">
        <f t="shared" si="4833"/>
        <v>1.1250000000000002</v>
      </c>
      <c r="I6566" s="1243">
        <f t="shared" si="4835"/>
        <v>0.22727272727272735</v>
      </c>
      <c r="J6566" s="750"/>
      <c r="L6566" s="768">
        <f t="shared" si="4834"/>
        <v>0</v>
      </c>
    </row>
    <row r="6567" spans="1:12">
      <c r="A6567" s="1320"/>
      <c r="B6567" s="1321"/>
      <c r="C6567" s="1321"/>
      <c r="D6567" s="1322"/>
      <c r="E6567" s="119" t="str">
        <f t="shared" si="4830"/>
        <v>P10 A P11</v>
      </c>
      <c r="F6567" s="637">
        <f t="shared" si="4831"/>
        <v>0.1</v>
      </c>
      <c r="G6567" s="138">
        <f t="shared" si="4832"/>
        <v>0</v>
      </c>
      <c r="H6567" s="750"/>
      <c r="I6567" s="1243"/>
      <c r="J6567" s="750"/>
      <c r="L6567" s="768">
        <f t="shared" si="4834"/>
        <v>0</v>
      </c>
    </row>
    <row r="6568" spans="1:12">
      <c r="A6568" s="1320"/>
      <c r="B6568" s="1321"/>
      <c r="C6568" s="1321"/>
      <c r="D6568" s="1322"/>
      <c r="E6568" s="119" t="str">
        <f t="shared" si="4830"/>
        <v>DOMICILIARIA 1</v>
      </c>
      <c r="F6568" s="637">
        <f t="shared" si="4831"/>
        <v>6.96</v>
      </c>
      <c r="G6568" s="138">
        <f t="shared" si="4832"/>
        <v>0.35</v>
      </c>
      <c r="H6568" s="750">
        <f t="shared" si="4833"/>
        <v>0.43250000000000033</v>
      </c>
      <c r="I6568" s="1243">
        <f t="shared" si="4835"/>
        <v>5.9165526675786645E-2</v>
      </c>
      <c r="J6568" s="750"/>
      <c r="L6568" s="768">
        <f t="shared" si="4834"/>
        <v>0</v>
      </c>
    </row>
    <row r="6569" spans="1:12">
      <c r="A6569" s="1320"/>
      <c r="B6569" s="1321"/>
      <c r="C6569" s="1321"/>
      <c r="D6569" s="1322"/>
      <c r="E6569" s="119" t="str">
        <f t="shared" si="4830"/>
        <v>DOMICILIARIA 2</v>
      </c>
      <c r="F6569" s="637">
        <f t="shared" si="4831"/>
        <v>4.05</v>
      </c>
      <c r="G6569" s="138">
        <f t="shared" si="4832"/>
        <v>0.35</v>
      </c>
      <c r="H6569" s="750">
        <f t="shared" si="4833"/>
        <v>0.43250000000000033</v>
      </c>
      <c r="I6569" s="1243">
        <f t="shared" si="4835"/>
        <v>9.829545454545463E-2</v>
      </c>
      <c r="J6569" s="750"/>
      <c r="L6569" s="768">
        <f t="shared" si="4834"/>
        <v>0</v>
      </c>
    </row>
    <row r="6570" spans="1:12">
      <c r="A6570" s="1320"/>
      <c r="B6570" s="1321"/>
      <c r="C6570" s="1321"/>
      <c r="D6570" s="1322"/>
      <c r="E6570" s="119" t="str">
        <f t="shared" si="4830"/>
        <v>DOMICILIARIA 3</v>
      </c>
      <c r="F6570" s="637">
        <f t="shared" si="4831"/>
        <v>6.6899999999999995</v>
      </c>
      <c r="G6570" s="138">
        <f t="shared" si="4832"/>
        <v>0.35</v>
      </c>
      <c r="H6570" s="750">
        <f t="shared" si="4833"/>
        <v>0.43250000000000033</v>
      </c>
      <c r="I6570" s="1243">
        <f t="shared" si="4835"/>
        <v>6.1434659090909144E-2</v>
      </c>
      <c r="J6570" s="750"/>
      <c r="L6570" s="768">
        <f t="shared" si="4834"/>
        <v>0</v>
      </c>
    </row>
    <row r="6571" spans="1:12">
      <c r="A6571" s="1320"/>
      <c r="B6571" s="1321"/>
      <c r="C6571" s="1321"/>
      <c r="D6571" s="1322"/>
      <c r="E6571" s="119" t="str">
        <f t="shared" si="4830"/>
        <v>DOMICILIARIA 4</v>
      </c>
      <c r="F6571" s="637">
        <f t="shared" si="4831"/>
        <v>4.8499999999999996</v>
      </c>
      <c r="G6571" s="138">
        <f t="shared" si="4832"/>
        <v>0.35</v>
      </c>
      <c r="H6571" s="750">
        <f t="shared" si="4833"/>
        <v>0.43250000000000033</v>
      </c>
      <c r="I6571" s="1243">
        <f t="shared" si="4835"/>
        <v>8.3173076923077002E-2</v>
      </c>
      <c r="J6571" s="750"/>
      <c r="L6571" s="768">
        <f t="shared" si="4834"/>
        <v>0</v>
      </c>
    </row>
    <row r="6572" spans="1:12">
      <c r="A6572" s="1320"/>
      <c r="B6572" s="1321"/>
      <c r="C6572" s="1321"/>
      <c r="D6572" s="1322"/>
      <c r="E6572" s="119" t="str">
        <f t="shared" ref="E6572:E6635" si="4836">+E1344</f>
        <v>DOMICILIARIA 5</v>
      </c>
      <c r="F6572" s="637">
        <f t="shared" ref="F6572:F6635" si="4837">+F1344+0.1</f>
        <v>6.35</v>
      </c>
      <c r="G6572" s="138">
        <f t="shared" ref="G6572:G6635" si="4838">+G5695/2</f>
        <v>0.35</v>
      </c>
      <c r="H6572" s="750">
        <f t="shared" si="4833"/>
        <v>0.43250000000000033</v>
      </c>
      <c r="I6572" s="1243">
        <f t="shared" si="4835"/>
        <v>6.4552238805970205E-2</v>
      </c>
      <c r="J6572" s="750"/>
      <c r="L6572" s="768">
        <f t="shared" si="4834"/>
        <v>0</v>
      </c>
    </row>
    <row r="6573" spans="1:12">
      <c r="A6573" s="1320"/>
      <c r="B6573" s="1321"/>
      <c r="C6573" s="1321"/>
      <c r="D6573" s="1322"/>
      <c r="E6573" s="119" t="str">
        <f t="shared" si="4836"/>
        <v>DOMICILIARIA 6</v>
      </c>
      <c r="F6573" s="637">
        <f t="shared" si="4837"/>
        <v>6.6</v>
      </c>
      <c r="G6573" s="138">
        <f t="shared" si="4838"/>
        <v>0.35</v>
      </c>
      <c r="H6573" s="750">
        <f t="shared" ref="H6573:H6636" si="4839">+H1345-1.2</f>
        <v>0.43250000000000033</v>
      </c>
      <c r="I6573" s="1243">
        <f t="shared" si="4835"/>
        <v>6.2230215827338183E-2</v>
      </c>
      <c r="J6573" s="750"/>
      <c r="L6573" s="768">
        <f t="shared" ref="L6573:L6636" si="4840">+IF(J6573&gt;6,1,0)</f>
        <v>0</v>
      </c>
    </row>
    <row r="6574" spans="1:12">
      <c r="A6574" s="1320"/>
      <c r="B6574" s="1321"/>
      <c r="C6574" s="1321"/>
      <c r="D6574" s="1322"/>
      <c r="E6574" s="119" t="str">
        <f t="shared" si="4836"/>
        <v>DOMICILIARIA 7</v>
      </c>
      <c r="F6574" s="637">
        <f t="shared" si="4837"/>
        <v>6.7399999999999993</v>
      </c>
      <c r="G6574" s="138">
        <f t="shared" si="4838"/>
        <v>0.35</v>
      </c>
      <c r="H6574" s="750">
        <f t="shared" si="4839"/>
        <v>0.43250000000000033</v>
      </c>
      <c r="I6574" s="1243">
        <f t="shared" si="4835"/>
        <v>6.1001410437235601E-2</v>
      </c>
      <c r="J6574" s="750"/>
      <c r="L6574" s="768">
        <f t="shared" si="4840"/>
        <v>0</v>
      </c>
    </row>
    <row r="6575" spans="1:12">
      <c r="A6575" s="1320"/>
      <c r="B6575" s="1321"/>
      <c r="C6575" s="1321"/>
      <c r="D6575" s="1322"/>
      <c r="E6575" s="119" t="str">
        <f t="shared" si="4836"/>
        <v>DOMICILIARIA 8</v>
      </c>
      <c r="F6575" s="637">
        <f t="shared" si="4837"/>
        <v>5.51</v>
      </c>
      <c r="G6575" s="138">
        <f t="shared" si="4838"/>
        <v>0.35</v>
      </c>
      <c r="H6575" s="750">
        <f t="shared" si="4839"/>
        <v>0.43250000000000033</v>
      </c>
      <c r="I6575" s="1243">
        <f t="shared" si="4835"/>
        <v>7.3805460750853299E-2</v>
      </c>
      <c r="J6575" s="750"/>
      <c r="L6575" s="768">
        <f t="shared" si="4840"/>
        <v>0</v>
      </c>
    </row>
    <row r="6576" spans="1:12">
      <c r="A6576" s="1320"/>
      <c r="B6576" s="1321"/>
      <c r="C6576" s="1321"/>
      <c r="D6576" s="1322"/>
      <c r="E6576" s="119" t="str">
        <f t="shared" si="4836"/>
        <v>DOMICILIARIA 9</v>
      </c>
      <c r="F6576" s="637">
        <f t="shared" si="4837"/>
        <v>3.95</v>
      </c>
      <c r="G6576" s="138">
        <f t="shared" si="4838"/>
        <v>0.35</v>
      </c>
      <c r="H6576" s="750">
        <f t="shared" si="4839"/>
        <v>0.43250000000000033</v>
      </c>
      <c r="I6576" s="1243">
        <f t="shared" si="4835"/>
        <v>0.1005813953488373</v>
      </c>
      <c r="J6576" s="750"/>
      <c r="L6576" s="768">
        <f t="shared" si="4840"/>
        <v>0</v>
      </c>
    </row>
    <row r="6577" spans="1:12">
      <c r="A6577" s="1320"/>
      <c r="B6577" s="1321"/>
      <c r="C6577" s="1321"/>
      <c r="D6577" s="1322"/>
      <c r="E6577" s="119" t="str">
        <f t="shared" si="4836"/>
        <v>DOMICILIARIA 10</v>
      </c>
      <c r="F6577" s="637">
        <f t="shared" si="4837"/>
        <v>6.89</v>
      </c>
      <c r="G6577" s="138">
        <f t="shared" si="4838"/>
        <v>0.35</v>
      </c>
      <c r="H6577" s="750">
        <f t="shared" si="4839"/>
        <v>0.43250000000000033</v>
      </c>
      <c r="I6577" s="1243">
        <f t="shared" si="4835"/>
        <v>5.9737569060773529E-2</v>
      </c>
      <c r="J6577" s="750"/>
      <c r="L6577" s="768">
        <f t="shared" si="4840"/>
        <v>0</v>
      </c>
    </row>
    <row r="6578" spans="1:12">
      <c r="A6578" s="1320"/>
      <c r="B6578" s="1321"/>
      <c r="C6578" s="1321"/>
      <c r="D6578" s="1322"/>
      <c r="E6578" s="119" t="str">
        <f t="shared" si="4836"/>
        <v>P58 A P59</v>
      </c>
      <c r="F6578" s="637">
        <f t="shared" si="4837"/>
        <v>0.1</v>
      </c>
      <c r="G6578" s="138">
        <f t="shared" si="4838"/>
        <v>0</v>
      </c>
      <c r="H6578" s="750"/>
      <c r="I6578" s="1243"/>
      <c r="J6578" s="750"/>
      <c r="L6578" s="768">
        <f t="shared" si="4840"/>
        <v>0</v>
      </c>
    </row>
    <row r="6579" spans="1:12">
      <c r="A6579" s="1320"/>
      <c r="B6579" s="1321"/>
      <c r="C6579" s="1321"/>
      <c r="D6579" s="1322"/>
      <c r="E6579" s="119" t="str">
        <f t="shared" si="4836"/>
        <v>DOMICILIARIA 1</v>
      </c>
      <c r="F6579" s="637">
        <f t="shared" si="4837"/>
        <v>4.5599999999999996</v>
      </c>
      <c r="G6579" s="138">
        <f t="shared" si="4838"/>
        <v>0.4</v>
      </c>
      <c r="H6579" s="750">
        <f t="shared" si="4839"/>
        <v>0.7</v>
      </c>
      <c r="I6579" s="1243">
        <f t="shared" si="4835"/>
        <v>0.1411290322580645</v>
      </c>
      <c r="J6579" s="750"/>
      <c r="L6579" s="768">
        <f t="shared" si="4840"/>
        <v>0</v>
      </c>
    </row>
    <row r="6580" spans="1:12">
      <c r="A6580" s="1320"/>
      <c r="B6580" s="1321"/>
      <c r="C6580" s="1321"/>
      <c r="D6580" s="1322"/>
      <c r="E6580" s="119" t="str">
        <f t="shared" si="4836"/>
        <v>DOMICILIARIA 2</v>
      </c>
      <c r="F6580" s="637">
        <f t="shared" si="4837"/>
        <v>4.8899999999999997</v>
      </c>
      <c r="G6580" s="138">
        <f t="shared" si="4838"/>
        <v>0.4</v>
      </c>
      <c r="H6580" s="750">
        <f t="shared" si="4839"/>
        <v>0.7</v>
      </c>
      <c r="I6580" s="1243">
        <f t="shared" si="4835"/>
        <v>0.1323251417769376</v>
      </c>
      <c r="J6580" s="750"/>
      <c r="L6580" s="768">
        <f t="shared" si="4840"/>
        <v>0</v>
      </c>
    </row>
    <row r="6581" spans="1:12">
      <c r="A6581" s="1320"/>
      <c r="B6581" s="1321"/>
      <c r="C6581" s="1321"/>
      <c r="D6581" s="1322"/>
      <c r="E6581" s="119" t="str">
        <f t="shared" si="4836"/>
        <v>DOMICILIARIA 3</v>
      </c>
      <c r="F6581" s="637">
        <f t="shared" si="4837"/>
        <v>5.08</v>
      </c>
      <c r="G6581" s="138">
        <f t="shared" si="4838"/>
        <v>0.4</v>
      </c>
      <c r="H6581" s="750">
        <f t="shared" si="4839"/>
        <v>0.7</v>
      </c>
      <c r="I6581" s="1243">
        <f t="shared" si="4835"/>
        <v>0.12773722627737225</v>
      </c>
      <c r="J6581" s="750"/>
      <c r="L6581" s="768">
        <f t="shared" si="4840"/>
        <v>0</v>
      </c>
    </row>
    <row r="6582" spans="1:12">
      <c r="A6582" s="1320"/>
      <c r="B6582" s="1321"/>
      <c r="C6582" s="1321"/>
      <c r="D6582" s="1322"/>
      <c r="E6582" s="119" t="str">
        <f t="shared" si="4836"/>
        <v>DOMICILIARIA 4</v>
      </c>
      <c r="F6582" s="637">
        <f t="shared" si="4837"/>
        <v>5.0699999999999994</v>
      </c>
      <c r="G6582" s="138">
        <f t="shared" si="4838"/>
        <v>0.4</v>
      </c>
      <c r="H6582" s="750">
        <f t="shared" si="4839"/>
        <v>0.7</v>
      </c>
      <c r="I6582" s="1243">
        <f t="shared" si="4835"/>
        <v>0.12797074954296161</v>
      </c>
      <c r="J6582" s="750"/>
      <c r="L6582" s="768">
        <f t="shared" si="4840"/>
        <v>0</v>
      </c>
    </row>
    <row r="6583" spans="1:12">
      <c r="A6583" s="1320"/>
      <c r="B6583" s="1321"/>
      <c r="C6583" s="1321"/>
      <c r="D6583" s="1322"/>
      <c r="E6583" s="119" t="str">
        <f t="shared" si="4836"/>
        <v>DOMICILIARIA 5</v>
      </c>
      <c r="F6583" s="637">
        <f t="shared" si="4837"/>
        <v>5.25</v>
      </c>
      <c r="G6583" s="138">
        <f t="shared" si="4838"/>
        <v>0.4</v>
      </c>
      <c r="H6583" s="750">
        <f t="shared" si="4839"/>
        <v>0.7</v>
      </c>
      <c r="I6583" s="1243">
        <f t="shared" si="4835"/>
        <v>0.1238938053097345</v>
      </c>
      <c r="J6583" s="750"/>
      <c r="L6583" s="768">
        <f t="shared" si="4840"/>
        <v>0</v>
      </c>
    </row>
    <row r="6584" spans="1:12">
      <c r="A6584" s="1320"/>
      <c r="B6584" s="1321"/>
      <c r="C6584" s="1321"/>
      <c r="D6584" s="1322"/>
      <c r="E6584" s="119" t="str">
        <f t="shared" si="4836"/>
        <v>P59 A P60</v>
      </c>
      <c r="F6584" s="637">
        <f t="shared" si="4837"/>
        <v>0.1</v>
      </c>
      <c r="G6584" s="138">
        <f t="shared" si="4838"/>
        <v>0</v>
      </c>
      <c r="H6584" s="750"/>
      <c r="I6584" s="1243"/>
      <c r="J6584" s="750"/>
      <c r="L6584" s="768">
        <f t="shared" si="4840"/>
        <v>0</v>
      </c>
    </row>
    <row r="6585" spans="1:12">
      <c r="A6585" s="1320"/>
      <c r="B6585" s="1321"/>
      <c r="C6585" s="1321"/>
      <c r="D6585" s="1322"/>
      <c r="E6585" s="119" t="str">
        <f t="shared" si="4836"/>
        <v>DOMICILIARIA 1</v>
      </c>
      <c r="F6585" s="637">
        <f t="shared" si="4837"/>
        <v>4.3199999999999994</v>
      </c>
      <c r="G6585" s="138">
        <f t="shared" si="4838"/>
        <v>0.45</v>
      </c>
      <c r="H6585" s="750">
        <f t="shared" si="4839"/>
        <v>0.75000000000000022</v>
      </c>
      <c r="I6585" s="1243">
        <f t="shared" si="4835"/>
        <v>0.15723270440251577</v>
      </c>
      <c r="J6585" s="750"/>
      <c r="L6585" s="768">
        <f t="shared" si="4840"/>
        <v>0</v>
      </c>
    </row>
    <row r="6586" spans="1:12">
      <c r="A6586" s="1320"/>
      <c r="B6586" s="1321"/>
      <c r="C6586" s="1321"/>
      <c r="D6586" s="1322"/>
      <c r="E6586" s="119" t="str">
        <f t="shared" si="4836"/>
        <v>DOMICILIARIA 2</v>
      </c>
      <c r="F6586" s="637">
        <f t="shared" si="4837"/>
        <v>3.41</v>
      </c>
      <c r="G6586" s="138">
        <f t="shared" si="4838"/>
        <v>0.45</v>
      </c>
      <c r="H6586" s="750">
        <f t="shared" si="4839"/>
        <v>0.75000000000000022</v>
      </c>
      <c r="I6586" s="1243">
        <f t="shared" si="4835"/>
        <v>0.19430051813471508</v>
      </c>
      <c r="J6586" s="750"/>
      <c r="L6586" s="768">
        <f t="shared" si="4840"/>
        <v>0</v>
      </c>
    </row>
    <row r="6587" spans="1:12">
      <c r="A6587" s="1320"/>
      <c r="B6587" s="1321"/>
      <c r="C6587" s="1321"/>
      <c r="D6587" s="1322"/>
      <c r="E6587" s="119" t="str">
        <f t="shared" si="4836"/>
        <v>DOMICILIARIA 3</v>
      </c>
      <c r="F6587" s="637">
        <f t="shared" si="4837"/>
        <v>4.59</v>
      </c>
      <c r="G6587" s="138">
        <f t="shared" si="4838"/>
        <v>0.45</v>
      </c>
      <c r="H6587" s="750">
        <f t="shared" si="4839"/>
        <v>0.75000000000000022</v>
      </c>
      <c r="I6587" s="1243">
        <f t="shared" si="4835"/>
        <v>0.14880952380952386</v>
      </c>
      <c r="J6587" s="750"/>
      <c r="L6587" s="768">
        <f t="shared" si="4840"/>
        <v>0</v>
      </c>
    </row>
    <row r="6588" spans="1:12">
      <c r="A6588" s="1320"/>
      <c r="B6588" s="1321"/>
      <c r="C6588" s="1321"/>
      <c r="D6588" s="1322"/>
      <c r="E6588" s="119" t="str">
        <f t="shared" si="4836"/>
        <v>P60 A P61</v>
      </c>
      <c r="F6588" s="637">
        <f t="shared" si="4837"/>
        <v>0.1</v>
      </c>
      <c r="G6588" s="138">
        <f t="shared" si="4838"/>
        <v>0</v>
      </c>
      <c r="H6588" s="750"/>
      <c r="I6588" s="1243"/>
      <c r="J6588" s="750"/>
      <c r="L6588" s="768">
        <f t="shared" si="4840"/>
        <v>0</v>
      </c>
    </row>
    <row r="6589" spans="1:12">
      <c r="A6589" s="1320"/>
      <c r="B6589" s="1321"/>
      <c r="C6589" s="1321"/>
      <c r="D6589" s="1322"/>
      <c r="E6589" s="119" t="str">
        <f t="shared" si="4836"/>
        <v>P12 A P13</v>
      </c>
      <c r="F6589" s="637">
        <f t="shared" si="4837"/>
        <v>0.1</v>
      </c>
      <c r="G6589" s="138">
        <f t="shared" si="4838"/>
        <v>0</v>
      </c>
      <c r="H6589" s="750"/>
      <c r="I6589" s="1243"/>
      <c r="J6589" s="750"/>
      <c r="L6589" s="768">
        <f t="shared" si="4840"/>
        <v>0</v>
      </c>
    </row>
    <row r="6590" spans="1:12">
      <c r="A6590" s="1320"/>
      <c r="B6590" s="1321"/>
      <c r="C6590" s="1321"/>
      <c r="D6590" s="1322"/>
      <c r="E6590" s="119" t="str">
        <f t="shared" si="4836"/>
        <v>DOMICILIARIA 1</v>
      </c>
      <c r="F6590" s="637">
        <f t="shared" si="4837"/>
        <v>7.6899999999999995</v>
      </c>
      <c r="G6590" s="138">
        <f t="shared" si="4838"/>
        <v>0.35</v>
      </c>
      <c r="H6590" s="750">
        <f t="shared" si="4839"/>
        <v>0.35000000000000031</v>
      </c>
      <c r="I6590" s="1243">
        <f t="shared" si="4835"/>
        <v>4.3532338308457756E-2</v>
      </c>
      <c r="J6590" s="750">
        <f t="shared" ref="J6590:J6642" si="4841">+F6590+G6590</f>
        <v>8.0399999999999991</v>
      </c>
      <c r="L6590" s="768">
        <f t="shared" si="4840"/>
        <v>1</v>
      </c>
    </row>
    <row r="6591" spans="1:12">
      <c r="A6591" s="1320"/>
      <c r="B6591" s="1321"/>
      <c r="C6591" s="1321"/>
      <c r="D6591" s="1322"/>
      <c r="E6591" s="119" t="str">
        <f t="shared" si="4836"/>
        <v>DOMICILIARIA 2</v>
      </c>
      <c r="F6591" s="637">
        <f t="shared" si="4837"/>
        <v>9.2099999999999991</v>
      </c>
      <c r="G6591" s="138">
        <f t="shared" si="4838"/>
        <v>0.35</v>
      </c>
      <c r="H6591" s="750">
        <f t="shared" si="4839"/>
        <v>0.35000000000000031</v>
      </c>
      <c r="I6591" s="1243">
        <f t="shared" si="4835"/>
        <v>3.6610878661087906E-2</v>
      </c>
      <c r="J6591" s="750">
        <f t="shared" si="4841"/>
        <v>9.5599999999999987</v>
      </c>
      <c r="L6591" s="768">
        <f t="shared" si="4840"/>
        <v>1</v>
      </c>
    </row>
    <row r="6592" spans="1:12">
      <c r="A6592" s="1320"/>
      <c r="B6592" s="1321"/>
      <c r="C6592" s="1321"/>
      <c r="D6592" s="1322"/>
      <c r="E6592" s="119" t="str">
        <f t="shared" si="4836"/>
        <v>DOMICILIARIA 3</v>
      </c>
      <c r="F6592" s="637">
        <f t="shared" si="4837"/>
        <v>8.35</v>
      </c>
      <c r="G6592" s="138">
        <f t="shared" si="4838"/>
        <v>0.35</v>
      </c>
      <c r="H6592" s="750">
        <f t="shared" si="4839"/>
        <v>0.35000000000000031</v>
      </c>
      <c r="I6592" s="1243">
        <f t="shared" si="4835"/>
        <v>4.0229885057471305E-2</v>
      </c>
      <c r="J6592" s="750">
        <f t="shared" si="4841"/>
        <v>8.6999999999999993</v>
      </c>
      <c r="L6592" s="768">
        <f t="shared" si="4840"/>
        <v>1</v>
      </c>
    </row>
    <row r="6593" spans="1:12">
      <c r="A6593" s="1320"/>
      <c r="B6593" s="1321"/>
      <c r="C6593" s="1321"/>
      <c r="D6593" s="1322"/>
      <c r="E6593" s="119" t="str">
        <f t="shared" si="4836"/>
        <v>DOMICILIARIA 4</v>
      </c>
      <c r="F6593" s="637">
        <f t="shared" si="4837"/>
        <v>6.7799999999999994</v>
      </c>
      <c r="G6593" s="138">
        <f t="shared" si="4838"/>
        <v>0.35</v>
      </c>
      <c r="H6593" s="750">
        <f t="shared" si="4839"/>
        <v>0.35000000000000031</v>
      </c>
      <c r="I6593" s="1243">
        <f t="shared" si="4835"/>
        <v>4.9088359046283357E-2</v>
      </c>
      <c r="J6593" s="750">
        <f t="shared" si="4841"/>
        <v>7.129999999999999</v>
      </c>
      <c r="L6593" s="768">
        <f t="shared" si="4840"/>
        <v>1</v>
      </c>
    </row>
    <row r="6594" spans="1:12">
      <c r="A6594" s="1320"/>
      <c r="B6594" s="1321"/>
      <c r="C6594" s="1321"/>
      <c r="D6594" s="1322"/>
      <c r="E6594" s="119" t="str">
        <f t="shared" si="4836"/>
        <v>DOMICILIARIA 5</v>
      </c>
      <c r="F6594" s="637">
        <f t="shared" si="4837"/>
        <v>7.39</v>
      </c>
      <c r="G6594" s="138">
        <f t="shared" si="4838"/>
        <v>0.35</v>
      </c>
      <c r="H6594" s="750">
        <f t="shared" si="4839"/>
        <v>0.35000000000000031</v>
      </c>
      <c r="I6594" s="1243">
        <f t="shared" si="4835"/>
        <v>4.52196382428941E-2</v>
      </c>
      <c r="J6594" s="750">
        <f t="shared" si="4841"/>
        <v>7.7399999999999993</v>
      </c>
      <c r="L6594" s="768">
        <f t="shared" si="4840"/>
        <v>1</v>
      </c>
    </row>
    <row r="6595" spans="1:12">
      <c r="A6595" s="1320"/>
      <c r="B6595" s="1321"/>
      <c r="C6595" s="1321"/>
      <c r="D6595" s="1322"/>
      <c r="E6595" s="119" t="str">
        <f t="shared" si="4836"/>
        <v>DOMICILIARIA 6</v>
      </c>
      <c r="F6595" s="637">
        <f t="shared" si="4837"/>
        <v>6.7399999999999993</v>
      </c>
      <c r="G6595" s="138">
        <f t="shared" si="4838"/>
        <v>0.35</v>
      </c>
      <c r="H6595" s="750">
        <f t="shared" si="4839"/>
        <v>0.35000000000000031</v>
      </c>
      <c r="I6595" s="1243">
        <f t="shared" si="4835"/>
        <v>4.936530324400569E-2</v>
      </c>
      <c r="J6595" s="750">
        <f t="shared" si="4841"/>
        <v>7.089999999999999</v>
      </c>
      <c r="L6595" s="768">
        <f t="shared" si="4840"/>
        <v>1</v>
      </c>
    </row>
    <row r="6596" spans="1:12">
      <c r="A6596" s="1320"/>
      <c r="B6596" s="1321"/>
      <c r="C6596" s="1321"/>
      <c r="D6596" s="1322"/>
      <c r="E6596" s="119" t="str">
        <f t="shared" si="4836"/>
        <v>DOMICILIARIA 7</v>
      </c>
      <c r="F6596" s="637">
        <f t="shared" si="4837"/>
        <v>7.34</v>
      </c>
      <c r="G6596" s="138">
        <f t="shared" si="4838"/>
        <v>0.35</v>
      </c>
      <c r="H6596" s="750">
        <f t="shared" si="4839"/>
        <v>0.35000000000000031</v>
      </c>
      <c r="I6596" s="1243">
        <f t="shared" si="4835"/>
        <v>4.5513654096228914E-2</v>
      </c>
      <c r="J6596" s="750">
        <f t="shared" si="4841"/>
        <v>7.6899999999999995</v>
      </c>
      <c r="L6596" s="768">
        <f t="shared" si="4840"/>
        <v>1</v>
      </c>
    </row>
    <row r="6597" spans="1:12">
      <c r="A6597" s="1320"/>
      <c r="B6597" s="1321"/>
      <c r="C6597" s="1321"/>
      <c r="D6597" s="1322"/>
      <c r="E6597" s="119" t="str">
        <f t="shared" si="4836"/>
        <v>DOMICILIARIA 8</v>
      </c>
      <c r="F6597" s="637">
        <f t="shared" si="4837"/>
        <v>7.38</v>
      </c>
      <c r="G6597" s="138">
        <f t="shared" si="4838"/>
        <v>0.35</v>
      </c>
      <c r="H6597" s="750">
        <f t="shared" si="4839"/>
        <v>0.35000000000000031</v>
      </c>
      <c r="I6597" s="1243">
        <f t="shared" si="4835"/>
        <v>4.5278137128072486E-2</v>
      </c>
      <c r="J6597" s="750">
        <f t="shared" si="4841"/>
        <v>7.7299999999999995</v>
      </c>
      <c r="L6597" s="768">
        <f t="shared" si="4840"/>
        <v>1</v>
      </c>
    </row>
    <row r="6598" spans="1:12">
      <c r="A6598" s="1320"/>
      <c r="B6598" s="1321"/>
      <c r="C6598" s="1321"/>
      <c r="D6598" s="1322"/>
      <c r="E6598" s="119" t="str">
        <f t="shared" si="4836"/>
        <v>DOMICILIARIA 9</v>
      </c>
      <c r="F6598" s="637">
        <f t="shared" si="4837"/>
        <v>7.31</v>
      </c>
      <c r="G6598" s="138">
        <f t="shared" si="4838"/>
        <v>0.35</v>
      </c>
      <c r="H6598" s="750">
        <f t="shared" si="4839"/>
        <v>0.35000000000000031</v>
      </c>
      <c r="I6598" s="1243">
        <f t="shared" si="4835"/>
        <v>4.569190600522198E-2</v>
      </c>
      <c r="J6598" s="750">
        <f t="shared" si="4841"/>
        <v>7.6599999999999993</v>
      </c>
      <c r="L6598" s="768">
        <f t="shared" si="4840"/>
        <v>1</v>
      </c>
    </row>
    <row r="6599" spans="1:12" ht="13.5" customHeight="1">
      <c r="A6599" s="1320"/>
      <c r="B6599" s="1321"/>
      <c r="C6599" s="1321"/>
      <c r="D6599" s="1322"/>
      <c r="E6599" s="119" t="str">
        <f t="shared" si="4836"/>
        <v>DOMICILIARIA 10</v>
      </c>
      <c r="F6599" s="637">
        <f t="shared" si="4837"/>
        <v>7.1</v>
      </c>
      <c r="G6599" s="138">
        <f t="shared" si="4838"/>
        <v>0.35</v>
      </c>
      <c r="H6599" s="750">
        <f t="shared" si="4839"/>
        <v>0.35000000000000031</v>
      </c>
      <c r="I6599" s="1243">
        <f t="shared" ref="I6599:I6662" si="4842">+H6599/(G6599+F6599)</f>
        <v>4.6979865771812124E-2</v>
      </c>
      <c r="J6599" s="750">
        <f t="shared" si="4841"/>
        <v>7.4499999999999993</v>
      </c>
      <c r="L6599" s="768">
        <f t="shared" si="4840"/>
        <v>1</v>
      </c>
    </row>
    <row r="6600" spans="1:12" ht="13.5" customHeight="1">
      <c r="A6600" s="1320"/>
      <c r="B6600" s="1321"/>
      <c r="C6600" s="1321"/>
      <c r="D6600" s="1322"/>
      <c r="E6600" s="119" t="str">
        <f t="shared" si="4836"/>
        <v>DOMICILIARIA 11</v>
      </c>
      <c r="F6600" s="637">
        <f t="shared" si="4837"/>
        <v>6.02</v>
      </c>
      <c r="G6600" s="138">
        <f t="shared" si="4838"/>
        <v>0.35</v>
      </c>
      <c r="H6600" s="750">
        <f t="shared" si="4839"/>
        <v>0.35000000000000031</v>
      </c>
      <c r="I6600" s="1243">
        <f t="shared" si="4842"/>
        <v>5.4945054945055E-2</v>
      </c>
      <c r="J6600" s="750">
        <f t="shared" si="4841"/>
        <v>6.3699999999999992</v>
      </c>
      <c r="L6600" s="768">
        <f t="shared" si="4840"/>
        <v>1</v>
      </c>
    </row>
    <row r="6601" spans="1:12" ht="13.5" customHeight="1">
      <c r="A6601" s="1320"/>
      <c r="B6601" s="1321"/>
      <c r="C6601" s="1321"/>
      <c r="D6601" s="1322"/>
      <c r="E6601" s="119" t="str">
        <f t="shared" si="4836"/>
        <v>DOMICILIARIA 12</v>
      </c>
      <c r="F6601" s="637">
        <f t="shared" si="4837"/>
        <v>7.9499999999999993</v>
      </c>
      <c r="G6601" s="138">
        <f t="shared" si="4838"/>
        <v>0.35</v>
      </c>
      <c r="H6601" s="750">
        <f t="shared" si="4839"/>
        <v>0.35000000000000031</v>
      </c>
      <c r="I6601" s="1243">
        <f t="shared" si="4842"/>
        <v>4.2168674698795226E-2</v>
      </c>
      <c r="J6601" s="750">
        <f t="shared" si="4841"/>
        <v>8.2999999999999989</v>
      </c>
      <c r="L6601" s="768">
        <f t="shared" si="4840"/>
        <v>1</v>
      </c>
    </row>
    <row r="6602" spans="1:12" ht="13.5" customHeight="1">
      <c r="A6602" s="1320"/>
      <c r="B6602" s="1321"/>
      <c r="C6602" s="1321"/>
      <c r="D6602" s="1322"/>
      <c r="E6602" s="119" t="str">
        <f t="shared" si="4836"/>
        <v>DOMICILIARIA 13</v>
      </c>
      <c r="F6602" s="637">
        <f t="shared" si="4837"/>
        <v>7.6999999999999993</v>
      </c>
      <c r="G6602" s="138">
        <f t="shared" si="4838"/>
        <v>0.35</v>
      </c>
      <c r="H6602" s="750">
        <f t="shared" si="4839"/>
        <v>0.35000000000000031</v>
      </c>
      <c r="I6602" s="1243">
        <f t="shared" si="4842"/>
        <v>4.3478260869565265E-2</v>
      </c>
      <c r="J6602" s="750">
        <f t="shared" si="4841"/>
        <v>8.0499999999999989</v>
      </c>
      <c r="L6602" s="768">
        <f t="shared" si="4840"/>
        <v>1</v>
      </c>
    </row>
    <row r="6603" spans="1:12">
      <c r="A6603" s="1320"/>
      <c r="B6603" s="1321"/>
      <c r="C6603" s="1321"/>
      <c r="D6603" s="1322"/>
      <c r="E6603" s="119" t="str">
        <f t="shared" si="4836"/>
        <v>P13 A P14</v>
      </c>
      <c r="F6603" s="637">
        <f t="shared" si="4837"/>
        <v>0.1</v>
      </c>
      <c r="G6603" s="138">
        <f t="shared" si="4838"/>
        <v>0</v>
      </c>
      <c r="H6603" s="750"/>
      <c r="I6603" s="1243"/>
      <c r="J6603" s="750">
        <f t="shared" si="4841"/>
        <v>0.1</v>
      </c>
      <c r="L6603" s="768">
        <f t="shared" si="4840"/>
        <v>0</v>
      </c>
    </row>
    <row r="6604" spans="1:12">
      <c r="A6604" s="1320"/>
      <c r="B6604" s="1321"/>
      <c r="C6604" s="1321"/>
      <c r="D6604" s="1322"/>
      <c r="E6604" s="119" t="str">
        <f t="shared" si="4836"/>
        <v>DOMICILIARIA 1</v>
      </c>
      <c r="F6604" s="637">
        <f t="shared" si="4837"/>
        <v>5</v>
      </c>
      <c r="G6604" s="138">
        <f t="shared" si="4838"/>
        <v>0.35</v>
      </c>
      <c r="H6604" s="750">
        <f t="shared" si="4839"/>
        <v>0.40000000000000013</v>
      </c>
      <c r="I6604" s="1243">
        <f t="shared" si="4842"/>
        <v>7.4766355140186952E-2</v>
      </c>
      <c r="J6604" s="750">
        <f t="shared" si="4841"/>
        <v>5.35</v>
      </c>
      <c r="L6604" s="768">
        <f t="shared" si="4840"/>
        <v>0</v>
      </c>
    </row>
    <row r="6605" spans="1:12">
      <c r="A6605" s="1320"/>
      <c r="B6605" s="1321"/>
      <c r="C6605" s="1321"/>
      <c r="D6605" s="1322"/>
      <c r="E6605" s="119" t="str">
        <f t="shared" si="4836"/>
        <v>DOMICILIARIA 2</v>
      </c>
      <c r="F6605" s="637">
        <f t="shared" si="4837"/>
        <v>6.4099999999999993</v>
      </c>
      <c r="G6605" s="138">
        <f t="shared" si="4838"/>
        <v>0.35</v>
      </c>
      <c r="H6605" s="750">
        <f t="shared" si="4839"/>
        <v>0.40000000000000013</v>
      </c>
      <c r="I6605" s="1243">
        <f t="shared" si="4842"/>
        <v>5.9171597633136126E-2</v>
      </c>
      <c r="J6605" s="750">
        <f t="shared" si="4841"/>
        <v>6.7599999999999989</v>
      </c>
      <c r="L6605" s="768">
        <f t="shared" si="4840"/>
        <v>1</v>
      </c>
    </row>
    <row r="6606" spans="1:12">
      <c r="A6606" s="1320"/>
      <c r="B6606" s="1321"/>
      <c r="C6606" s="1321"/>
      <c r="D6606" s="1322"/>
      <c r="E6606" s="119" t="str">
        <f t="shared" si="4836"/>
        <v>DOMICILIARIA 3</v>
      </c>
      <c r="F6606" s="637">
        <f t="shared" si="4837"/>
        <v>6.4399999999999995</v>
      </c>
      <c r="G6606" s="138">
        <f t="shared" si="4838"/>
        <v>0.35</v>
      </c>
      <c r="H6606" s="750">
        <f t="shared" si="4839"/>
        <v>0.40000000000000013</v>
      </c>
      <c r="I6606" s="1243">
        <f t="shared" si="4842"/>
        <v>5.8910162002945535E-2</v>
      </c>
      <c r="J6606" s="750">
        <f t="shared" si="4841"/>
        <v>6.7899999999999991</v>
      </c>
      <c r="L6606" s="768">
        <f t="shared" si="4840"/>
        <v>1</v>
      </c>
    </row>
    <row r="6607" spans="1:12">
      <c r="A6607" s="1320"/>
      <c r="B6607" s="1321"/>
      <c r="C6607" s="1321"/>
      <c r="D6607" s="1322"/>
      <c r="E6607" s="119" t="str">
        <f t="shared" si="4836"/>
        <v>DOMICILIARIA 4</v>
      </c>
      <c r="F6607" s="637">
        <f t="shared" si="4837"/>
        <v>6.58</v>
      </c>
      <c r="G6607" s="138">
        <f t="shared" si="4838"/>
        <v>0.35</v>
      </c>
      <c r="H6607" s="750">
        <f t="shared" si="4839"/>
        <v>0.40000000000000013</v>
      </c>
      <c r="I6607" s="1243">
        <f t="shared" si="4842"/>
        <v>5.7720057720057741E-2</v>
      </c>
      <c r="J6607" s="750">
        <f t="shared" si="4841"/>
        <v>6.93</v>
      </c>
      <c r="L6607" s="768">
        <f t="shared" si="4840"/>
        <v>1</v>
      </c>
    </row>
    <row r="6608" spans="1:12">
      <c r="A6608" s="1320"/>
      <c r="B6608" s="1321"/>
      <c r="C6608" s="1321"/>
      <c r="D6608" s="1322"/>
      <c r="E6608" s="119" t="str">
        <f t="shared" si="4836"/>
        <v>DOMICILIARIA 5</v>
      </c>
      <c r="F6608" s="637">
        <f t="shared" si="4837"/>
        <v>6.3</v>
      </c>
      <c r="G6608" s="138">
        <f t="shared" si="4838"/>
        <v>0.35</v>
      </c>
      <c r="H6608" s="750">
        <f t="shared" si="4839"/>
        <v>0.40000000000000013</v>
      </c>
      <c r="I6608" s="1243">
        <f t="shared" si="4842"/>
        <v>6.0150375939849648E-2</v>
      </c>
      <c r="J6608" s="750">
        <f t="shared" si="4841"/>
        <v>6.6499999999999995</v>
      </c>
      <c r="L6608" s="768">
        <f t="shared" si="4840"/>
        <v>1</v>
      </c>
    </row>
    <row r="6609" spans="1:12">
      <c r="A6609" s="1320"/>
      <c r="B6609" s="1321"/>
      <c r="C6609" s="1321"/>
      <c r="D6609" s="1322"/>
      <c r="E6609" s="119" t="str">
        <f t="shared" si="4836"/>
        <v>DOMICILIARIA 6</v>
      </c>
      <c r="F6609" s="637">
        <f t="shared" si="4837"/>
        <v>6.38</v>
      </c>
      <c r="G6609" s="138">
        <f t="shared" si="4838"/>
        <v>0.35</v>
      </c>
      <c r="H6609" s="750">
        <f t="shared" si="4839"/>
        <v>0.40000000000000013</v>
      </c>
      <c r="I6609" s="1243">
        <f t="shared" si="4842"/>
        <v>5.943536404160478E-2</v>
      </c>
      <c r="J6609" s="750">
        <f t="shared" si="4841"/>
        <v>6.7299999999999995</v>
      </c>
      <c r="L6609" s="768">
        <f t="shared" si="4840"/>
        <v>1</v>
      </c>
    </row>
    <row r="6610" spans="1:12">
      <c r="A6610" s="1320"/>
      <c r="B6610" s="1321"/>
      <c r="C6610" s="1321"/>
      <c r="D6610" s="1322"/>
      <c r="E6610" s="119" t="str">
        <f t="shared" si="4836"/>
        <v>DOMICILIARIA 7</v>
      </c>
      <c r="F6610" s="637">
        <f t="shared" si="4837"/>
        <v>5.6999999999999993</v>
      </c>
      <c r="G6610" s="138">
        <f t="shared" si="4838"/>
        <v>0.35</v>
      </c>
      <c r="H6610" s="750">
        <f t="shared" si="4839"/>
        <v>0.40000000000000013</v>
      </c>
      <c r="I6610" s="1243">
        <f t="shared" si="4842"/>
        <v>6.6115702479338873E-2</v>
      </c>
      <c r="J6610" s="750">
        <f t="shared" si="4841"/>
        <v>6.0499999999999989</v>
      </c>
      <c r="L6610" s="768">
        <f t="shared" si="4840"/>
        <v>1</v>
      </c>
    </row>
    <row r="6611" spans="1:12">
      <c r="A6611" s="1320"/>
      <c r="B6611" s="1321"/>
      <c r="C6611" s="1321"/>
      <c r="D6611" s="1322"/>
      <c r="E6611" s="119" t="str">
        <f t="shared" si="4836"/>
        <v>DOMICILIARIA 8</v>
      </c>
      <c r="F6611" s="637">
        <f t="shared" si="4837"/>
        <v>5.7399999999999993</v>
      </c>
      <c r="G6611" s="138">
        <f t="shared" si="4838"/>
        <v>0.35</v>
      </c>
      <c r="H6611" s="750">
        <f t="shared" si="4839"/>
        <v>0.40000000000000013</v>
      </c>
      <c r="I6611" s="1243">
        <f t="shared" si="4842"/>
        <v>6.568144499178985E-2</v>
      </c>
      <c r="J6611" s="750">
        <f t="shared" si="4841"/>
        <v>6.089999999999999</v>
      </c>
      <c r="L6611" s="768">
        <f t="shared" si="4840"/>
        <v>1</v>
      </c>
    </row>
    <row r="6612" spans="1:12">
      <c r="A6612" s="1320"/>
      <c r="B6612" s="1321"/>
      <c r="C6612" s="1321"/>
      <c r="D6612" s="1322"/>
      <c r="E6612" s="119" t="str">
        <f t="shared" si="4836"/>
        <v>DOMICILIARIA 9</v>
      </c>
      <c r="F6612" s="637">
        <f t="shared" si="4837"/>
        <v>5.5299999999999994</v>
      </c>
      <c r="G6612" s="138">
        <f t="shared" si="4838"/>
        <v>0.35</v>
      </c>
      <c r="H6612" s="750">
        <f t="shared" si="4839"/>
        <v>0.40000000000000013</v>
      </c>
      <c r="I6612" s="1243">
        <f t="shared" si="4842"/>
        <v>6.8027210884353775E-2</v>
      </c>
      <c r="J6612" s="750">
        <f t="shared" si="4841"/>
        <v>5.879999999999999</v>
      </c>
      <c r="L6612" s="768">
        <f t="shared" si="4840"/>
        <v>0</v>
      </c>
    </row>
    <row r="6613" spans="1:12">
      <c r="A6613" s="1320"/>
      <c r="B6613" s="1321"/>
      <c r="C6613" s="1321"/>
      <c r="D6613" s="1322"/>
      <c r="E6613" s="119" t="str">
        <f t="shared" si="4836"/>
        <v>DOMICILIARIA 10</v>
      </c>
      <c r="F6613" s="637">
        <f t="shared" si="4837"/>
        <v>6.22</v>
      </c>
      <c r="G6613" s="138">
        <f t="shared" si="4838"/>
        <v>0.35</v>
      </c>
      <c r="H6613" s="750">
        <f t="shared" si="4839"/>
        <v>0.40000000000000013</v>
      </c>
      <c r="I6613" s="1243">
        <f t="shared" si="4842"/>
        <v>6.088280060882803E-2</v>
      </c>
      <c r="J6613" s="750">
        <f t="shared" si="4841"/>
        <v>6.5699999999999994</v>
      </c>
      <c r="L6613" s="768">
        <f t="shared" si="4840"/>
        <v>1</v>
      </c>
    </row>
    <row r="6614" spans="1:12">
      <c r="A6614" s="1320"/>
      <c r="B6614" s="1321"/>
      <c r="C6614" s="1321"/>
      <c r="D6614" s="1322"/>
      <c r="E6614" s="119" t="str">
        <f t="shared" si="4836"/>
        <v>P14 A P15</v>
      </c>
      <c r="F6614" s="637">
        <f t="shared" si="4837"/>
        <v>0.1</v>
      </c>
      <c r="G6614" s="138">
        <f t="shared" si="4838"/>
        <v>0</v>
      </c>
      <c r="H6614" s="750"/>
      <c r="I6614" s="1243"/>
      <c r="J6614" s="750">
        <f t="shared" si="4841"/>
        <v>0.1</v>
      </c>
      <c r="L6614" s="768">
        <f t="shared" si="4840"/>
        <v>0</v>
      </c>
    </row>
    <row r="6615" spans="1:12">
      <c r="A6615" s="1320"/>
      <c r="B6615" s="1321"/>
      <c r="C6615" s="1321"/>
      <c r="D6615" s="1322"/>
      <c r="E6615" s="119" t="str">
        <f t="shared" si="4836"/>
        <v>DOMICILIARIA 1</v>
      </c>
      <c r="F6615" s="637">
        <f t="shared" si="4837"/>
        <v>6.34</v>
      </c>
      <c r="G6615" s="138">
        <f t="shared" si="4838"/>
        <v>0.35</v>
      </c>
      <c r="H6615" s="750">
        <f t="shared" si="4839"/>
        <v>0.57499999999999996</v>
      </c>
      <c r="I6615" s="1243">
        <f t="shared" si="4842"/>
        <v>8.5949177877428992E-2</v>
      </c>
      <c r="J6615" s="750">
        <f t="shared" si="4841"/>
        <v>6.6899999999999995</v>
      </c>
      <c r="L6615" s="768">
        <f t="shared" si="4840"/>
        <v>1</v>
      </c>
    </row>
    <row r="6616" spans="1:12">
      <c r="A6616" s="1320"/>
      <c r="B6616" s="1321"/>
      <c r="C6616" s="1321"/>
      <c r="D6616" s="1322"/>
      <c r="E6616" s="119" t="str">
        <f t="shared" si="4836"/>
        <v>DOMICILIARIA 2</v>
      </c>
      <c r="F6616" s="637">
        <f t="shared" si="4837"/>
        <v>6.34</v>
      </c>
      <c r="G6616" s="138">
        <f t="shared" si="4838"/>
        <v>0.35</v>
      </c>
      <c r="H6616" s="750">
        <f t="shared" si="4839"/>
        <v>0.57499999999999996</v>
      </c>
      <c r="I6616" s="1243">
        <f t="shared" si="4842"/>
        <v>8.5949177877428992E-2</v>
      </c>
      <c r="J6616" s="750">
        <f t="shared" si="4841"/>
        <v>6.6899999999999995</v>
      </c>
      <c r="L6616" s="768">
        <f t="shared" si="4840"/>
        <v>1</v>
      </c>
    </row>
    <row r="6617" spans="1:12">
      <c r="A6617" s="1320"/>
      <c r="B6617" s="1321"/>
      <c r="C6617" s="1321"/>
      <c r="D6617" s="1322"/>
      <c r="E6617" s="119" t="str">
        <f t="shared" si="4836"/>
        <v>DOMICILIARIA 3</v>
      </c>
      <c r="F6617" s="637">
        <f t="shared" si="4837"/>
        <v>6.05</v>
      </c>
      <c r="G6617" s="138">
        <f t="shared" si="4838"/>
        <v>0.35</v>
      </c>
      <c r="H6617" s="750">
        <f t="shared" si="4839"/>
        <v>0.57499999999999996</v>
      </c>
      <c r="I6617" s="1243">
        <f t="shared" si="4842"/>
        <v>8.984375E-2</v>
      </c>
      <c r="J6617" s="750">
        <f t="shared" si="4841"/>
        <v>6.3999999999999995</v>
      </c>
      <c r="L6617" s="768">
        <f t="shared" si="4840"/>
        <v>1</v>
      </c>
    </row>
    <row r="6618" spans="1:12">
      <c r="A6618" s="1320"/>
      <c r="B6618" s="1321"/>
      <c r="C6618" s="1321"/>
      <c r="D6618" s="1322"/>
      <c r="E6618" s="119" t="str">
        <f t="shared" si="4836"/>
        <v>DOMICILIARIA 4</v>
      </c>
      <c r="F6618" s="637">
        <f t="shared" si="4837"/>
        <v>6.14</v>
      </c>
      <c r="G6618" s="138">
        <f t="shared" si="4838"/>
        <v>0.35</v>
      </c>
      <c r="H6618" s="750">
        <f t="shared" si="4839"/>
        <v>0.57499999999999996</v>
      </c>
      <c r="I6618" s="1243">
        <f t="shared" si="4842"/>
        <v>8.8597842835130974E-2</v>
      </c>
      <c r="J6618" s="750">
        <f t="shared" si="4841"/>
        <v>6.4899999999999993</v>
      </c>
      <c r="L6618" s="768">
        <f t="shared" si="4840"/>
        <v>1</v>
      </c>
    </row>
    <row r="6619" spans="1:12">
      <c r="A6619" s="1320"/>
      <c r="B6619" s="1321"/>
      <c r="C6619" s="1321"/>
      <c r="D6619" s="1322"/>
      <c r="E6619" s="119" t="str">
        <f t="shared" si="4836"/>
        <v>DOMICILIARIA 5</v>
      </c>
      <c r="F6619" s="637">
        <f t="shared" si="4837"/>
        <v>6.2299999999999995</v>
      </c>
      <c r="G6619" s="138">
        <f t="shared" si="4838"/>
        <v>0.35</v>
      </c>
      <c r="H6619" s="750">
        <f t="shared" si="4839"/>
        <v>0.57499999999999996</v>
      </c>
      <c r="I6619" s="1243">
        <f t="shared" si="4842"/>
        <v>8.7386018237082072E-2</v>
      </c>
      <c r="J6619" s="750">
        <f t="shared" si="4841"/>
        <v>6.5799999999999992</v>
      </c>
      <c r="L6619" s="768">
        <f t="shared" si="4840"/>
        <v>1</v>
      </c>
    </row>
    <row r="6620" spans="1:12">
      <c r="A6620" s="1320"/>
      <c r="B6620" s="1321"/>
      <c r="C6620" s="1321"/>
      <c r="D6620" s="1322"/>
      <c r="E6620" s="119" t="str">
        <f t="shared" si="4836"/>
        <v>DOMICILIARIA 6</v>
      </c>
      <c r="F6620" s="637">
        <f t="shared" si="4837"/>
        <v>5.6099999999999994</v>
      </c>
      <c r="G6620" s="138">
        <f t="shared" si="4838"/>
        <v>0.35</v>
      </c>
      <c r="H6620" s="750">
        <f t="shared" si="4839"/>
        <v>0.57499999999999996</v>
      </c>
      <c r="I6620" s="1243">
        <f t="shared" si="4842"/>
        <v>9.6476510067114107E-2</v>
      </c>
      <c r="J6620" s="750">
        <f t="shared" si="4841"/>
        <v>5.9599999999999991</v>
      </c>
      <c r="L6620" s="768">
        <f t="shared" si="4840"/>
        <v>0</v>
      </c>
    </row>
    <row r="6621" spans="1:12">
      <c r="A6621" s="1320"/>
      <c r="B6621" s="1321"/>
      <c r="C6621" s="1321"/>
      <c r="D6621" s="1322"/>
      <c r="E6621" s="119" t="str">
        <f t="shared" si="4836"/>
        <v>DOMICILIARIA 7</v>
      </c>
      <c r="F6621" s="637">
        <f t="shared" si="4837"/>
        <v>6.0699999999999994</v>
      </c>
      <c r="G6621" s="138">
        <f t="shared" si="4838"/>
        <v>0.35</v>
      </c>
      <c r="H6621" s="750">
        <f t="shared" si="4839"/>
        <v>0.57499999999999996</v>
      </c>
      <c r="I6621" s="1243">
        <f t="shared" si="4842"/>
        <v>8.956386292834892E-2</v>
      </c>
      <c r="J6621" s="750">
        <f t="shared" si="4841"/>
        <v>6.419999999999999</v>
      </c>
      <c r="L6621" s="768">
        <f t="shared" si="4840"/>
        <v>1</v>
      </c>
    </row>
    <row r="6622" spans="1:12">
      <c r="A6622" s="1320"/>
      <c r="B6622" s="1321"/>
      <c r="C6622" s="1321"/>
      <c r="D6622" s="1322"/>
      <c r="E6622" s="119" t="str">
        <f t="shared" si="4836"/>
        <v>DOMICILIARIA 8</v>
      </c>
      <c r="F6622" s="637">
        <f t="shared" si="4837"/>
        <v>5.6199999999999992</v>
      </c>
      <c r="G6622" s="138">
        <f t="shared" si="4838"/>
        <v>0.35</v>
      </c>
      <c r="H6622" s="750">
        <f t="shared" si="4839"/>
        <v>0.57499999999999996</v>
      </c>
      <c r="I6622" s="1243">
        <f t="shared" si="4842"/>
        <v>9.6314907872696823E-2</v>
      </c>
      <c r="J6622" s="750">
        <f t="shared" si="4841"/>
        <v>5.9699999999999989</v>
      </c>
      <c r="L6622" s="768">
        <f t="shared" si="4840"/>
        <v>0</v>
      </c>
    </row>
    <row r="6623" spans="1:12">
      <c r="A6623" s="1320"/>
      <c r="B6623" s="1321"/>
      <c r="C6623" s="1321"/>
      <c r="D6623" s="1322"/>
      <c r="E6623" s="119" t="str">
        <f t="shared" si="4836"/>
        <v>DOMICILIARIA 9</v>
      </c>
      <c r="F6623" s="637">
        <f t="shared" si="4837"/>
        <v>5.72</v>
      </c>
      <c r="G6623" s="138">
        <f t="shared" si="4838"/>
        <v>0.35</v>
      </c>
      <c r="H6623" s="750">
        <f t="shared" si="4839"/>
        <v>0.57499999999999996</v>
      </c>
      <c r="I6623" s="1243">
        <f t="shared" si="4842"/>
        <v>9.4728171334431635E-2</v>
      </c>
      <c r="J6623" s="750">
        <f t="shared" si="4841"/>
        <v>6.0699999999999994</v>
      </c>
      <c r="L6623" s="768">
        <f t="shared" si="4840"/>
        <v>1</v>
      </c>
    </row>
    <row r="6624" spans="1:12">
      <c r="A6624" s="1320"/>
      <c r="B6624" s="1321"/>
      <c r="C6624" s="1321"/>
      <c r="D6624" s="1322"/>
      <c r="E6624" s="119" t="str">
        <f t="shared" si="4836"/>
        <v>DOMICILIARIA 10</v>
      </c>
      <c r="F6624" s="637">
        <f t="shared" si="4837"/>
        <v>5.18</v>
      </c>
      <c r="G6624" s="138">
        <f t="shared" si="4838"/>
        <v>0.35</v>
      </c>
      <c r="H6624" s="750">
        <f t="shared" si="4839"/>
        <v>0.57499999999999996</v>
      </c>
      <c r="I6624" s="1243">
        <f t="shared" si="4842"/>
        <v>0.10397830018083183</v>
      </c>
      <c r="J6624" s="750">
        <f t="shared" si="4841"/>
        <v>5.5299999999999994</v>
      </c>
      <c r="L6624" s="768">
        <f t="shared" si="4840"/>
        <v>0</v>
      </c>
    </row>
    <row r="6625" spans="1:12">
      <c r="A6625" s="1320"/>
      <c r="B6625" s="1321"/>
      <c r="C6625" s="1321"/>
      <c r="D6625" s="1322"/>
      <c r="E6625" s="119" t="str">
        <f t="shared" si="4836"/>
        <v>DOMICILIARIA 11</v>
      </c>
      <c r="F6625" s="637">
        <f t="shared" si="4837"/>
        <v>6.06</v>
      </c>
      <c r="G6625" s="138">
        <f t="shared" si="4838"/>
        <v>0.35</v>
      </c>
      <c r="H6625" s="750">
        <f t="shared" si="4839"/>
        <v>0.57499999999999996</v>
      </c>
      <c r="I6625" s="1243">
        <f t="shared" si="4842"/>
        <v>8.9703588143525748E-2</v>
      </c>
      <c r="J6625" s="750">
        <f t="shared" si="4841"/>
        <v>6.4099999999999993</v>
      </c>
      <c r="L6625" s="768">
        <f t="shared" si="4840"/>
        <v>1</v>
      </c>
    </row>
    <row r="6626" spans="1:12">
      <c r="A6626" s="1320"/>
      <c r="B6626" s="1321"/>
      <c r="C6626" s="1321"/>
      <c r="D6626" s="1322"/>
      <c r="E6626" s="119" t="str">
        <f t="shared" si="4836"/>
        <v>DOMICILIARIA 12</v>
      </c>
      <c r="F6626" s="637">
        <f t="shared" si="4837"/>
        <v>5.92</v>
      </c>
      <c r="G6626" s="138">
        <f t="shared" si="4838"/>
        <v>0.35</v>
      </c>
      <c r="H6626" s="750">
        <f t="shared" si="4839"/>
        <v>0.57499999999999996</v>
      </c>
      <c r="I6626" s="1243">
        <f t="shared" si="4842"/>
        <v>9.1706539074960125E-2</v>
      </c>
      <c r="J6626" s="750">
        <f t="shared" si="4841"/>
        <v>6.27</v>
      </c>
      <c r="L6626" s="768">
        <f t="shared" si="4840"/>
        <v>1</v>
      </c>
    </row>
    <row r="6627" spans="1:12">
      <c r="A6627" s="1320"/>
      <c r="B6627" s="1321"/>
      <c r="C6627" s="1321"/>
      <c r="D6627" s="1322"/>
      <c r="E6627" s="119" t="str">
        <f t="shared" si="4836"/>
        <v>DOMICILIARIA 13</v>
      </c>
      <c r="F6627" s="637">
        <f t="shared" si="4837"/>
        <v>7.2299999999999995</v>
      </c>
      <c r="G6627" s="138">
        <f t="shared" si="4838"/>
        <v>0.35</v>
      </c>
      <c r="H6627" s="750">
        <f t="shared" si="4839"/>
        <v>0.57499999999999996</v>
      </c>
      <c r="I6627" s="1243">
        <f t="shared" si="4842"/>
        <v>7.5857519788918207E-2</v>
      </c>
      <c r="J6627" s="750">
        <f t="shared" si="4841"/>
        <v>7.5799999999999992</v>
      </c>
      <c r="L6627" s="768">
        <f t="shared" si="4840"/>
        <v>1</v>
      </c>
    </row>
    <row r="6628" spans="1:12">
      <c r="A6628" s="1320"/>
      <c r="B6628" s="1321"/>
      <c r="C6628" s="1321"/>
      <c r="D6628" s="1322"/>
      <c r="E6628" s="119" t="str">
        <f t="shared" si="4836"/>
        <v>DOMICILIARIA 14</v>
      </c>
      <c r="F6628" s="637">
        <f t="shared" si="4837"/>
        <v>5.64</v>
      </c>
      <c r="G6628" s="138">
        <f t="shared" si="4838"/>
        <v>0.35</v>
      </c>
      <c r="H6628" s="750">
        <f t="shared" si="4839"/>
        <v>0.57499999999999996</v>
      </c>
      <c r="I6628" s="1243">
        <f t="shared" si="4842"/>
        <v>9.5993322203672793E-2</v>
      </c>
      <c r="J6628" s="750">
        <f t="shared" si="4841"/>
        <v>5.9899999999999993</v>
      </c>
      <c r="L6628" s="768">
        <f t="shared" si="4840"/>
        <v>0</v>
      </c>
    </row>
    <row r="6629" spans="1:12">
      <c r="A6629" s="1320"/>
      <c r="B6629" s="1321"/>
      <c r="C6629" s="1321"/>
      <c r="D6629" s="1322"/>
      <c r="E6629" s="119" t="str">
        <f t="shared" si="4836"/>
        <v>DOMICILIARIA 15</v>
      </c>
      <c r="F6629" s="637">
        <f t="shared" si="4837"/>
        <v>6.58</v>
      </c>
      <c r="G6629" s="138">
        <f t="shared" si="4838"/>
        <v>0.35</v>
      </c>
      <c r="H6629" s="750">
        <f t="shared" si="4839"/>
        <v>0.57499999999999996</v>
      </c>
      <c r="I6629" s="1243">
        <f t="shared" si="4842"/>
        <v>8.2972582972582976E-2</v>
      </c>
      <c r="J6629" s="750">
        <f t="shared" si="4841"/>
        <v>6.93</v>
      </c>
      <c r="L6629" s="768">
        <f t="shared" si="4840"/>
        <v>1</v>
      </c>
    </row>
    <row r="6630" spans="1:12">
      <c r="A6630" s="1320"/>
      <c r="B6630" s="1321"/>
      <c r="C6630" s="1321"/>
      <c r="D6630" s="1322"/>
      <c r="E6630" s="119" t="str">
        <f t="shared" si="4836"/>
        <v>DOMICILIARIA 16</v>
      </c>
      <c r="F6630" s="637">
        <f t="shared" si="4837"/>
        <v>6.54</v>
      </c>
      <c r="G6630" s="138">
        <f t="shared" si="4838"/>
        <v>0.35</v>
      </c>
      <c r="H6630" s="750">
        <f t="shared" si="4839"/>
        <v>0.57499999999999996</v>
      </c>
      <c r="I6630" s="1243">
        <f t="shared" si="4842"/>
        <v>8.3454281567489116E-2</v>
      </c>
      <c r="J6630" s="750">
        <f t="shared" si="4841"/>
        <v>6.89</v>
      </c>
      <c r="L6630" s="768">
        <f t="shared" si="4840"/>
        <v>1</v>
      </c>
    </row>
    <row r="6631" spans="1:12">
      <c r="A6631" s="1320"/>
      <c r="B6631" s="1321"/>
      <c r="C6631" s="1321"/>
      <c r="D6631" s="1322"/>
      <c r="E6631" s="119" t="str">
        <f t="shared" si="4836"/>
        <v>DOMICILIARIA 17</v>
      </c>
      <c r="F6631" s="637">
        <f t="shared" si="4837"/>
        <v>5.22</v>
      </c>
      <c r="G6631" s="138">
        <f t="shared" si="4838"/>
        <v>0.35</v>
      </c>
      <c r="H6631" s="750">
        <f t="shared" si="4839"/>
        <v>0.57499999999999996</v>
      </c>
      <c r="I6631" s="1243">
        <f t="shared" si="4842"/>
        <v>0.10323159784560144</v>
      </c>
      <c r="J6631" s="750">
        <f t="shared" si="4841"/>
        <v>5.5699999999999994</v>
      </c>
      <c r="L6631" s="768">
        <f t="shared" si="4840"/>
        <v>0</v>
      </c>
    </row>
    <row r="6632" spans="1:12">
      <c r="A6632" s="1320"/>
      <c r="B6632" s="1321"/>
      <c r="C6632" s="1321"/>
      <c r="D6632" s="1322"/>
      <c r="E6632" s="119" t="str">
        <f t="shared" si="4836"/>
        <v>DOMICILIARIA 18</v>
      </c>
      <c r="F6632" s="637">
        <f t="shared" si="4837"/>
        <v>6.81</v>
      </c>
      <c r="G6632" s="138">
        <f t="shared" si="4838"/>
        <v>0.35</v>
      </c>
      <c r="H6632" s="750">
        <f t="shared" si="4839"/>
        <v>0.57499999999999996</v>
      </c>
      <c r="I6632" s="1243">
        <f t="shared" si="4842"/>
        <v>8.0307262569832408E-2</v>
      </c>
      <c r="J6632" s="750">
        <f t="shared" si="4841"/>
        <v>7.1599999999999993</v>
      </c>
      <c r="L6632" s="768">
        <f t="shared" si="4840"/>
        <v>1</v>
      </c>
    </row>
    <row r="6633" spans="1:12">
      <c r="A6633" s="1320"/>
      <c r="B6633" s="1321"/>
      <c r="C6633" s="1321"/>
      <c r="D6633" s="1322"/>
      <c r="E6633" s="119" t="str">
        <f t="shared" si="4836"/>
        <v>P15 A P16</v>
      </c>
      <c r="F6633" s="637">
        <f t="shared" si="4837"/>
        <v>0.1</v>
      </c>
      <c r="G6633" s="138">
        <f t="shared" si="4838"/>
        <v>0</v>
      </c>
      <c r="H6633" s="750"/>
      <c r="I6633" s="1243"/>
      <c r="J6633" s="750">
        <f t="shared" si="4841"/>
        <v>0.1</v>
      </c>
      <c r="L6633" s="768">
        <f t="shared" si="4840"/>
        <v>0</v>
      </c>
    </row>
    <row r="6634" spans="1:12">
      <c r="A6634" s="1320"/>
      <c r="B6634" s="1321"/>
      <c r="C6634" s="1321"/>
      <c r="D6634" s="1322"/>
      <c r="E6634" s="119" t="str">
        <f t="shared" si="4836"/>
        <v>DOMICILIARIA 1</v>
      </c>
      <c r="F6634" s="637">
        <f t="shared" si="4837"/>
        <v>4.8199999999999994</v>
      </c>
      <c r="G6634" s="138">
        <f t="shared" si="4838"/>
        <v>0.35</v>
      </c>
      <c r="H6634" s="750">
        <f t="shared" si="4839"/>
        <v>0.55000000000000004</v>
      </c>
      <c r="I6634" s="1243">
        <f t="shared" si="4842"/>
        <v>0.10638297872340428</v>
      </c>
      <c r="J6634" s="750">
        <f t="shared" si="4841"/>
        <v>5.169999999999999</v>
      </c>
      <c r="L6634" s="768">
        <f t="shared" si="4840"/>
        <v>0</v>
      </c>
    </row>
    <row r="6635" spans="1:12">
      <c r="A6635" s="1320"/>
      <c r="B6635" s="1321"/>
      <c r="C6635" s="1321"/>
      <c r="D6635" s="1322"/>
      <c r="E6635" s="119" t="str">
        <f t="shared" si="4836"/>
        <v>DOMICILIARIA 2</v>
      </c>
      <c r="F6635" s="637">
        <f t="shared" si="4837"/>
        <v>5.58</v>
      </c>
      <c r="G6635" s="138">
        <f t="shared" si="4838"/>
        <v>0.35</v>
      </c>
      <c r="H6635" s="750">
        <f t="shared" si="4839"/>
        <v>0.55000000000000004</v>
      </c>
      <c r="I6635" s="1243">
        <f t="shared" si="4842"/>
        <v>9.2748735244519404E-2</v>
      </c>
      <c r="J6635" s="750">
        <f t="shared" si="4841"/>
        <v>5.93</v>
      </c>
      <c r="L6635" s="768">
        <f t="shared" si="4840"/>
        <v>0</v>
      </c>
    </row>
    <row r="6636" spans="1:12">
      <c r="A6636" s="1320"/>
      <c r="B6636" s="1321"/>
      <c r="C6636" s="1321"/>
      <c r="D6636" s="1322"/>
      <c r="E6636" s="119" t="str">
        <f t="shared" ref="E6636:E6699" si="4843">+E1408</f>
        <v>DOMICILIARIA 3</v>
      </c>
      <c r="F6636" s="637">
        <f t="shared" ref="F6636:F6699" si="4844">+F1408+0.1</f>
        <v>4.5199999999999996</v>
      </c>
      <c r="G6636" s="138">
        <f t="shared" ref="G6636:G6699" si="4845">+G5759/2</f>
        <v>0.35</v>
      </c>
      <c r="H6636" s="750">
        <f t="shared" si="4839"/>
        <v>0.55000000000000004</v>
      </c>
      <c r="I6636" s="1243">
        <f t="shared" si="4842"/>
        <v>0.1129363449691992</v>
      </c>
      <c r="J6636" s="750">
        <f t="shared" si="4841"/>
        <v>4.8699999999999992</v>
      </c>
      <c r="L6636" s="768">
        <f t="shared" si="4840"/>
        <v>0</v>
      </c>
    </row>
    <row r="6637" spans="1:12">
      <c r="A6637" s="1320"/>
      <c r="B6637" s="1321"/>
      <c r="C6637" s="1321"/>
      <c r="D6637" s="1322"/>
      <c r="E6637" s="119" t="str">
        <f t="shared" si="4843"/>
        <v>DOMICILIARIA 4</v>
      </c>
      <c r="F6637" s="637">
        <f t="shared" si="4844"/>
        <v>5.52</v>
      </c>
      <c r="G6637" s="138">
        <f t="shared" si="4845"/>
        <v>0.35</v>
      </c>
      <c r="H6637" s="750">
        <f t="shared" ref="H6637:H6700" si="4846">+H1409-1.2</f>
        <v>0.55000000000000004</v>
      </c>
      <c r="I6637" s="1243">
        <f t="shared" si="4842"/>
        <v>9.3696763202725741E-2</v>
      </c>
      <c r="J6637" s="750">
        <f t="shared" si="4841"/>
        <v>5.8699999999999992</v>
      </c>
      <c r="L6637" s="768">
        <f t="shared" ref="L6637:L6700" si="4847">+IF(J6637&gt;6,1,0)</f>
        <v>0</v>
      </c>
    </row>
    <row r="6638" spans="1:12">
      <c r="A6638" s="1320"/>
      <c r="B6638" s="1321"/>
      <c r="C6638" s="1321"/>
      <c r="D6638" s="1322"/>
      <c r="E6638" s="119" t="str">
        <f t="shared" si="4843"/>
        <v>DOMICILIARIA 5</v>
      </c>
      <c r="F6638" s="637">
        <f t="shared" si="4844"/>
        <v>4.7799999999999994</v>
      </c>
      <c r="G6638" s="138">
        <f t="shared" si="4845"/>
        <v>0.35</v>
      </c>
      <c r="H6638" s="750">
        <f t="shared" si="4846"/>
        <v>0.55000000000000004</v>
      </c>
      <c r="I6638" s="1243">
        <f t="shared" si="4842"/>
        <v>0.1072124756335283</v>
      </c>
      <c r="J6638" s="750">
        <f t="shared" si="4841"/>
        <v>5.129999999999999</v>
      </c>
      <c r="L6638" s="768">
        <f t="shared" si="4847"/>
        <v>0</v>
      </c>
    </row>
    <row r="6639" spans="1:12">
      <c r="A6639" s="1320"/>
      <c r="B6639" s="1321"/>
      <c r="C6639" s="1321"/>
      <c r="D6639" s="1322"/>
      <c r="E6639" s="119" t="str">
        <f t="shared" si="4843"/>
        <v>DOMICILIARIA 6</v>
      </c>
      <c r="F6639" s="637">
        <f t="shared" si="4844"/>
        <v>4.9799999999999995</v>
      </c>
      <c r="G6639" s="138">
        <f t="shared" si="4845"/>
        <v>0.35</v>
      </c>
      <c r="H6639" s="750">
        <f t="shared" si="4846"/>
        <v>0.55000000000000004</v>
      </c>
      <c r="I6639" s="1243">
        <f t="shared" si="4842"/>
        <v>0.1031894934333959</v>
      </c>
      <c r="J6639" s="750">
        <f t="shared" si="4841"/>
        <v>5.3299999999999992</v>
      </c>
      <c r="L6639" s="768">
        <f t="shared" si="4847"/>
        <v>0</v>
      </c>
    </row>
    <row r="6640" spans="1:12">
      <c r="A6640" s="1320"/>
      <c r="B6640" s="1321"/>
      <c r="C6640" s="1321"/>
      <c r="D6640" s="1322"/>
      <c r="E6640" s="119" t="str">
        <f t="shared" si="4843"/>
        <v>DOMICILIARIA 7</v>
      </c>
      <c r="F6640" s="637">
        <f t="shared" si="4844"/>
        <v>6.21</v>
      </c>
      <c r="G6640" s="138">
        <f t="shared" si="4845"/>
        <v>0.35</v>
      </c>
      <c r="H6640" s="750">
        <f t="shared" si="4846"/>
        <v>0.55000000000000004</v>
      </c>
      <c r="I6640" s="1243">
        <f t="shared" si="4842"/>
        <v>8.3841463414634151E-2</v>
      </c>
      <c r="J6640" s="750">
        <f t="shared" si="4841"/>
        <v>6.56</v>
      </c>
      <c r="L6640" s="768">
        <f t="shared" si="4847"/>
        <v>1</v>
      </c>
    </row>
    <row r="6641" spans="1:12">
      <c r="A6641" s="1320"/>
      <c r="B6641" s="1321"/>
      <c r="C6641" s="1321"/>
      <c r="D6641" s="1322"/>
      <c r="E6641" s="119" t="str">
        <f t="shared" si="4843"/>
        <v>DOMICILIARIA 8</v>
      </c>
      <c r="F6641" s="637">
        <f t="shared" si="4844"/>
        <v>5.3999999999999995</v>
      </c>
      <c r="G6641" s="138">
        <f t="shared" si="4845"/>
        <v>0.35</v>
      </c>
      <c r="H6641" s="750">
        <f t="shared" si="4846"/>
        <v>0.55000000000000004</v>
      </c>
      <c r="I6641" s="1243">
        <f t="shared" si="4842"/>
        <v>9.5652173913043495E-2</v>
      </c>
      <c r="J6641" s="750">
        <f t="shared" si="4841"/>
        <v>5.7499999999999991</v>
      </c>
      <c r="L6641" s="768">
        <f t="shared" si="4847"/>
        <v>0</v>
      </c>
    </row>
    <row r="6642" spans="1:12">
      <c r="A6642" s="1320"/>
      <c r="B6642" s="1321"/>
      <c r="C6642" s="1321"/>
      <c r="D6642" s="1322"/>
      <c r="E6642" s="119" t="str">
        <f t="shared" si="4843"/>
        <v>DOMICILIARIA 9</v>
      </c>
      <c r="F6642" s="637">
        <f t="shared" si="4844"/>
        <v>5.67</v>
      </c>
      <c r="G6642" s="138">
        <f t="shared" si="4845"/>
        <v>0.35</v>
      </c>
      <c r="H6642" s="750">
        <f t="shared" si="4846"/>
        <v>0.55000000000000004</v>
      </c>
      <c r="I6642" s="1243">
        <f t="shared" si="4842"/>
        <v>9.1362126245847192E-2</v>
      </c>
      <c r="J6642" s="750">
        <f t="shared" si="4841"/>
        <v>6.02</v>
      </c>
      <c r="L6642" s="768">
        <f t="shared" si="4847"/>
        <v>1</v>
      </c>
    </row>
    <row r="6643" spans="1:12">
      <c r="A6643" s="1320"/>
      <c r="B6643" s="1321"/>
      <c r="C6643" s="1321"/>
      <c r="D6643" s="1322"/>
      <c r="E6643" s="119" t="str">
        <f t="shared" si="4843"/>
        <v>DOMICILIARIA 10</v>
      </c>
      <c r="F6643" s="637">
        <f t="shared" si="4844"/>
        <v>5.52</v>
      </c>
      <c r="G6643" s="138">
        <f t="shared" si="4845"/>
        <v>0.35</v>
      </c>
      <c r="H6643" s="750">
        <f t="shared" si="4846"/>
        <v>0.55000000000000004</v>
      </c>
      <c r="I6643" s="1243">
        <f t="shared" si="4842"/>
        <v>9.3696763202725741E-2</v>
      </c>
      <c r="J6643" s="750">
        <f t="shared" ref="J6643:J6706" si="4848">+F6643+G6643</f>
        <v>5.8699999999999992</v>
      </c>
      <c r="L6643" s="768">
        <f t="shared" si="4847"/>
        <v>0</v>
      </c>
    </row>
    <row r="6644" spans="1:12">
      <c r="A6644" s="1320"/>
      <c r="B6644" s="1321"/>
      <c r="C6644" s="1321"/>
      <c r="D6644" s="1322"/>
      <c r="E6644" s="119" t="str">
        <f t="shared" si="4843"/>
        <v>DOMICILIARIA 11</v>
      </c>
      <c r="F6644" s="637">
        <f t="shared" si="4844"/>
        <v>5.4099999999999993</v>
      </c>
      <c r="G6644" s="138">
        <f t="shared" si="4845"/>
        <v>0.35</v>
      </c>
      <c r="H6644" s="750">
        <f t="shared" si="4846"/>
        <v>0.55000000000000004</v>
      </c>
      <c r="I6644" s="1243">
        <f t="shared" si="4842"/>
        <v>9.5486111111111133E-2</v>
      </c>
      <c r="J6644" s="750">
        <f t="shared" si="4848"/>
        <v>5.7599999999999989</v>
      </c>
      <c r="L6644" s="768">
        <f t="shared" si="4847"/>
        <v>0</v>
      </c>
    </row>
    <row r="6645" spans="1:12">
      <c r="A6645" s="1320"/>
      <c r="B6645" s="1321"/>
      <c r="C6645" s="1321"/>
      <c r="D6645" s="1322"/>
      <c r="E6645" s="119" t="str">
        <f t="shared" si="4843"/>
        <v>DOMICILIARIA 12</v>
      </c>
      <c r="F6645" s="637">
        <f t="shared" si="4844"/>
        <v>5.6551</v>
      </c>
      <c r="G6645" s="138">
        <f t="shared" si="4845"/>
        <v>0.35</v>
      </c>
      <c r="H6645" s="750">
        <f t="shared" si="4846"/>
        <v>0.55000000000000004</v>
      </c>
      <c r="I6645" s="1243">
        <f t="shared" si="4842"/>
        <v>9.1588816172919696E-2</v>
      </c>
      <c r="J6645" s="750">
        <f t="shared" si="4848"/>
        <v>6.0050999999999997</v>
      </c>
      <c r="L6645" s="768">
        <f t="shared" si="4847"/>
        <v>1</v>
      </c>
    </row>
    <row r="6646" spans="1:12">
      <c r="A6646" s="1320"/>
      <c r="B6646" s="1321"/>
      <c r="C6646" s="1321"/>
      <c r="D6646" s="1322"/>
      <c r="E6646" s="119" t="str">
        <f t="shared" si="4843"/>
        <v>DOMICILIARIA 13</v>
      </c>
      <c r="F6646" s="637">
        <f t="shared" si="4844"/>
        <v>4.71</v>
      </c>
      <c r="G6646" s="138">
        <f t="shared" si="4845"/>
        <v>0.35</v>
      </c>
      <c r="H6646" s="750">
        <f t="shared" si="4846"/>
        <v>0.55000000000000004</v>
      </c>
      <c r="I6646" s="1243">
        <f t="shared" si="4842"/>
        <v>0.10869565217391305</v>
      </c>
      <c r="J6646" s="750">
        <f t="shared" si="4848"/>
        <v>5.0599999999999996</v>
      </c>
      <c r="L6646" s="768">
        <f t="shared" si="4847"/>
        <v>0</v>
      </c>
    </row>
    <row r="6647" spans="1:12">
      <c r="A6647" s="1320"/>
      <c r="B6647" s="1321"/>
      <c r="C6647" s="1321"/>
      <c r="D6647" s="1322"/>
      <c r="E6647" s="119" t="str">
        <f t="shared" si="4843"/>
        <v>DOMICILIARIA 14</v>
      </c>
      <c r="F6647" s="637">
        <f t="shared" si="4844"/>
        <v>5.4099999999999993</v>
      </c>
      <c r="G6647" s="138">
        <f t="shared" si="4845"/>
        <v>0.35</v>
      </c>
      <c r="H6647" s="750">
        <f t="shared" si="4846"/>
        <v>0.55000000000000004</v>
      </c>
      <c r="I6647" s="1243">
        <f t="shared" si="4842"/>
        <v>9.5486111111111133E-2</v>
      </c>
      <c r="J6647" s="750">
        <f t="shared" si="4848"/>
        <v>5.7599999999999989</v>
      </c>
      <c r="L6647" s="768">
        <f t="shared" si="4847"/>
        <v>0</v>
      </c>
    </row>
    <row r="6648" spans="1:12">
      <c r="A6648" s="1320"/>
      <c r="B6648" s="1321"/>
      <c r="C6648" s="1321"/>
      <c r="D6648" s="1322"/>
      <c r="E6648" s="119" t="str">
        <f t="shared" si="4843"/>
        <v>DOMICILIARIA 15</v>
      </c>
      <c r="F6648" s="637">
        <f t="shared" si="4844"/>
        <v>4.3199999999999994</v>
      </c>
      <c r="G6648" s="138">
        <f t="shared" si="4845"/>
        <v>0.35</v>
      </c>
      <c r="H6648" s="750">
        <f t="shared" si="4846"/>
        <v>0.55000000000000004</v>
      </c>
      <c r="I6648" s="1243">
        <f t="shared" si="4842"/>
        <v>0.11777301927194864</v>
      </c>
      <c r="J6648" s="750">
        <f t="shared" si="4848"/>
        <v>4.669999999999999</v>
      </c>
      <c r="L6648" s="768">
        <f t="shared" si="4847"/>
        <v>0</v>
      </c>
    </row>
    <row r="6649" spans="1:12">
      <c r="A6649" s="1320"/>
      <c r="B6649" s="1321"/>
      <c r="C6649" s="1321"/>
      <c r="D6649" s="1322"/>
      <c r="E6649" s="119" t="str">
        <f t="shared" si="4843"/>
        <v>DOMICILIARIA 16</v>
      </c>
      <c r="F6649" s="637">
        <f t="shared" si="4844"/>
        <v>3.9</v>
      </c>
      <c r="G6649" s="138">
        <f t="shared" si="4845"/>
        <v>0.35</v>
      </c>
      <c r="H6649" s="750">
        <f t="shared" si="4846"/>
        <v>0.55000000000000004</v>
      </c>
      <c r="I6649" s="1243">
        <f t="shared" si="4842"/>
        <v>0.12941176470588237</v>
      </c>
      <c r="J6649" s="750">
        <f t="shared" si="4848"/>
        <v>4.25</v>
      </c>
      <c r="L6649" s="768">
        <f t="shared" si="4847"/>
        <v>0</v>
      </c>
    </row>
    <row r="6650" spans="1:12">
      <c r="A6650" s="1320"/>
      <c r="B6650" s="1321"/>
      <c r="C6650" s="1321"/>
      <c r="D6650" s="1322"/>
      <c r="E6650" s="119" t="str">
        <f t="shared" si="4843"/>
        <v>DOMICILIARIA 17</v>
      </c>
      <c r="F6650" s="637">
        <f t="shared" si="4844"/>
        <v>5.8</v>
      </c>
      <c r="G6650" s="138">
        <f t="shared" si="4845"/>
        <v>0.35</v>
      </c>
      <c r="H6650" s="750">
        <f t="shared" si="4846"/>
        <v>0.55000000000000004</v>
      </c>
      <c r="I6650" s="1243">
        <f t="shared" si="4842"/>
        <v>8.9430894308943104E-2</v>
      </c>
      <c r="J6650" s="750">
        <f t="shared" si="4848"/>
        <v>6.1499999999999995</v>
      </c>
      <c r="L6650" s="768">
        <f t="shared" si="4847"/>
        <v>1</v>
      </c>
    </row>
    <row r="6651" spans="1:12">
      <c r="A6651" s="1320"/>
      <c r="B6651" s="1321"/>
      <c r="C6651" s="1321"/>
      <c r="D6651" s="1322"/>
      <c r="E6651" s="119" t="str">
        <f t="shared" si="4843"/>
        <v>P16 A P17</v>
      </c>
      <c r="F6651" s="637">
        <f t="shared" si="4844"/>
        <v>0.1</v>
      </c>
      <c r="G6651" s="138">
        <f t="shared" si="4845"/>
        <v>0</v>
      </c>
      <c r="H6651" s="750"/>
      <c r="I6651" s="1243"/>
      <c r="J6651" s="750">
        <f t="shared" si="4848"/>
        <v>0.1</v>
      </c>
      <c r="L6651" s="768">
        <f t="shared" si="4847"/>
        <v>0</v>
      </c>
    </row>
    <row r="6652" spans="1:12">
      <c r="A6652" s="1320"/>
      <c r="B6652" s="1321"/>
      <c r="C6652" s="1321"/>
      <c r="D6652" s="1322"/>
      <c r="E6652" s="119" t="str">
        <f t="shared" si="4843"/>
        <v>DOMICILIARIA 1</v>
      </c>
      <c r="F6652" s="637">
        <f t="shared" si="4844"/>
        <v>5.38</v>
      </c>
      <c r="G6652" s="138">
        <f t="shared" si="4845"/>
        <v>0.35</v>
      </c>
      <c r="H6652" s="750">
        <f t="shared" si="4846"/>
        <v>0.44000000000000017</v>
      </c>
      <c r="I6652" s="1243">
        <f t="shared" si="4842"/>
        <v>7.6788830715532316E-2</v>
      </c>
      <c r="J6652" s="750">
        <f t="shared" si="4848"/>
        <v>5.7299999999999995</v>
      </c>
      <c r="L6652" s="768">
        <f t="shared" si="4847"/>
        <v>0</v>
      </c>
    </row>
    <row r="6653" spans="1:12">
      <c r="A6653" s="1320"/>
      <c r="B6653" s="1321"/>
      <c r="C6653" s="1321"/>
      <c r="D6653" s="1322"/>
      <c r="E6653" s="119" t="str">
        <f t="shared" si="4843"/>
        <v>DOMICILIARIA 2</v>
      </c>
      <c r="F6653" s="637">
        <f t="shared" si="4844"/>
        <v>5.42</v>
      </c>
      <c r="G6653" s="138">
        <f t="shared" si="4845"/>
        <v>0.35</v>
      </c>
      <c r="H6653" s="750">
        <f t="shared" si="4846"/>
        <v>0.44000000000000017</v>
      </c>
      <c r="I6653" s="1243">
        <f t="shared" si="4842"/>
        <v>7.625649913344891E-2</v>
      </c>
      <c r="J6653" s="750">
        <f t="shared" si="4848"/>
        <v>5.77</v>
      </c>
      <c r="L6653" s="768">
        <f t="shared" si="4847"/>
        <v>0</v>
      </c>
    </row>
    <row r="6654" spans="1:12">
      <c r="A6654" s="1320"/>
      <c r="B6654" s="1321"/>
      <c r="C6654" s="1321"/>
      <c r="D6654" s="1322"/>
      <c r="E6654" s="119" t="str">
        <f t="shared" si="4843"/>
        <v>DOMICILIARIA 3</v>
      </c>
      <c r="F6654" s="637">
        <f t="shared" si="4844"/>
        <v>5.43</v>
      </c>
      <c r="G6654" s="138">
        <f t="shared" si="4845"/>
        <v>0.35</v>
      </c>
      <c r="H6654" s="750">
        <f t="shared" si="4846"/>
        <v>0.44000000000000017</v>
      </c>
      <c r="I6654" s="1243">
        <f t="shared" si="4842"/>
        <v>7.6124567474048485E-2</v>
      </c>
      <c r="J6654" s="750">
        <f t="shared" si="4848"/>
        <v>5.7799999999999994</v>
      </c>
      <c r="L6654" s="768">
        <f t="shared" si="4847"/>
        <v>0</v>
      </c>
    </row>
    <row r="6655" spans="1:12">
      <c r="A6655" s="1320"/>
      <c r="B6655" s="1321"/>
      <c r="C6655" s="1321"/>
      <c r="D6655" s="1322"/>
      <c r="E6655" s="119" t="str">
        <f t="shared" si="4843"/>
        <v>DOMICILIARIA 4</v>
      </c>
      <c r="F6655" s="637">
        <f t="shared" si="4844"/>
        <v>5.43</v>
      </c>
      <c r="G6655" s="138">
        <f t="shared" si="4845"/>
        <v>0.35</v>
      </c>
      <c r="H6655" s="750">
        <f t="shared" si="4846"/>
        <v>0.44000000000000017</v>
      </c>
      <c r="I6655" s="1243">
        <f t="shared" si="4842"/>
        <v>7.6124567474048485E-2</v>
      </c>
      <c r="J6655" s="750">
        <f t="shared" si="4848"/>
        <v>5.7799999999999994</v>
      </c>
      <c r="L6655" s="768">
        <f t="shared" si="4847"/>
        <v>0</v>
      </c>
    </row>
    <row r="6656" spans="1:12">
      <c r="A6656" s="1320"/>
      <c r="B6656" s="1321"/>
      <c r="C6656" s="1321"/>
      <c r="D6656" s="1322"/>
      <c r="E6656" s="119" t="str">
        <f t="shared" si="4843"/>
        <v>DOMICILIARIA 5</v>
      </c>
      <c r="F6656" s="637">
        <f t="shared" si="4844"/>
        <v>4.25</v>
      </c>
      <c r="G6656" s="138">
        <f t="shared" si="4845"/>
        <v>0.35</v>
      </c>
      <c r="H6656" s="750">
        <f t="shared" si="4846"/>
        <v>0.44000000000000017</v>
      </c>
      <c r="I6656" s="1243">
        <f t="shared" si="4842"/>
        <v>9.5652173913043523E-2</v>
      </c>
      <c r="J6656" s="750">
        <f t="shared" si="4848"/>
        <v>4.5999999999999996</v>
      </c>
      <c r="L6656" s="768">
        <f t="shared" si="4847"/>
        <v>0</v>
      </c>
    </row>
    <row r="6657" spans="1:12">
      <c r="A6657" s="1320"/>
      <c r="B6657" s="1321"/>
      <c r="C6657" s="1321"/>
      <c r="D6657" s="1322"/>
      <c r="E6657" s="119" t="str">
        <f t="shared" si="4843"/>
        <v>DOMICILIARIA 6</v>
      </c>
      <c r="F6657" s="637">
        <f t="shared" si="4844"/>
        <v>5.83</v>
      </c>
      <c r="G6657" s="138">
        <f t="shared" si="4845"/>
        <v>0.35</v>
      </c>
      <c r="H6657" s="750">
        <f t="shared" si="4846"/>
        <v>0.44000000000000017</v>
      </c>
      <c r="I6657" s="1243">
        <f t="shared" si="4842"/>
        <v>7.1197411003236274E-2</v>
      </c>
      <c r="J6657" s="750">
        <f t="shared" si="4848"/>
        <v>6.18</v>
      </c>
      <c r="L6657" s="768">
        <f t="shared" si="4847"/>
        <v>1</v>
      </c>
    </row>
    <row r="6658" spans="1:12">
      <c r="A6658" s="1320"/>
      <c r="B6658" s="1321"/>
      <c r="C6658" s="1321"/>
      <c r="D6658" s="1322"/>
      <c r="E6658" s="119" t="str">
        <f t="shared" si="4843"/>
        <v>DOMICILIARIA 7</v>
      </c>
      <c r="F6658" s="637">
        <f t="shared" si="4844"/>
        <v>4.7699999999999996</v>
      </c>
      <c r="G6658" s="138">
        <f t="shared" si="4845"/>
        <v>0.35</v>
      </c>
      <c r="H6658" s="750">
        <f t="shared" si="4846"/>
        <v>0.44000000000000017</v>
      </c>
      <c r="I6658" s="1243">
        <f t="shared" si="4842"/>
        <v>8.5937500000000042E-2</v>
      </c>
      <c r="J6658" s="750">
        <f t="shared" si="4848"/>
        <v>5.1199999999999992</v>
      </c>
      <c r="L6658" s="768">
        <f t="shared" si="4847"/>
        <v>0</v>
      </c>
    </row>
    <row r="6659" spans="1:12">
      <c r="A6659" s="1320"/>
      <c r="B6659" s="1321"/>
      <c r="C6659" s="1321"/>
      <c r="D6659" s="1322"/>
      <c r="E6659" s="119" t="str">
        <f t="shared" si="4843"/>
        <v>DOMICILIARIA 7</v>
      </c>
      <c r="F6659" s="637">
        <f t="shared" si="4844"/>
        <v>4.0599999999999996</v>
      </c>
      <c r="G6659" s="138">
        <f t="shared" si="4845"/>
        <v>0.35</v>
      </c>
      <c r="H6659" s="750">
        <f t="shared" si="4846"/>
        <v>0.44000000000000017</v>
      </c>
      <c r="I6659" s="1243">
        <f t="shared" si="4842"/>
        <v>9.9773242630385547E-2</v>
      </c>
      <c r="J6659" s="750">
        <f t="shared" si="4848"/>
        <v>4.4099999999999993</v>
      </c>
      <c r="L6659" s="768">
        <f t="shared" si="4847"/>
        <v>0</v>
      </c>
    </row>
    <row r="6660" spans="1:12">
      <c r="A6660" s="1320"/>
      <c r="B6660" s="1321"/>
      <c r="C6660" s="1321"/>
      <c r="D6660" s="1322"/>
      <c r="E6660" s="119" t="str">
        <f t="shared" si="4843"/>
        <v>DOMICILIARIA 8</v>
      </c>
      <c r="F6660" s="637">
        <f t="shared" si="4844"/>
        <v>6.2299999999999995</v>
      </c>
      <c r="G6660" s="138">
        <f t="shared" si="4845"/>
        <v>0.35</v>
      </c>
      <c r="H6660" s="750">
        <f t="shared" si="4846"/>
        <v>0.44000000000000017</v>
      </c>
      <c r="I6660" s="1243">
        <f t="shared" si="4842"/>
        <v>6.686930091185414E-2</v>
      </c>
      <c r="J6660" s="750">
        <f t="shared" si="4848"/>
        <v>6.5799999999999992</v>
      </c>
      <c r="L6660" s="768">
        <f t="shared" si="4847"/>
        <v>1</v>
      </c>
    </row>
    <row r="6661" spans="1:12">
      <c r="A6661" s="1320"/>
      <c r="B6661" s="1321"/>
      <c r="C6661" s="1321"/>
      <c r="D6661" s="1322"/>
      <c r="E6661" s="119" t="str">
        <f t="shared" si="4843"/>
        <v>DOMICILIARIA 9</v>
      </c>
      <c r="F6661" s="637">
        <f t="shared" si="4844"/>
        <v>5.14</v>
      </c>
      <c r="G6661" s="138">
        <f t="shared" si="4845"/>
        <v>0.35</v>
      </c>
      <c r="H6661" s="750">
        <f t="shared" si="4846"/>
        <v>0.44000000000000017</v>
      </c>
      <c r="I6661" s="1243">
        <f t="shared" si="4842"/>
        <v>8.0145719489981823E-2</v>
      </c>
      <c r="J6661" s="750">
        <f t="shared" si="4848"/>
        <v>5.4899999999999993</v>
      </c>
      <c r="L6661" s="768">
        <f t="shared" si="4847"/>
        <v>0</v>
      </c>
    </row>
    <row r="6662" spans="1:12">
      <c r="A6662" s="1320"/>
      <c r="B6662" s="1321"/>
      <c r="C6662" s="1321"/>
      <c r="D6662" s="1322"/>
      <c r="E6662" s="119" t="str">
        <f t="shared" si="4843"/>
        <v>DOMICILIARIA 10</v>
      </c>
      <c r="F6662" s="637">
        <f t="shared" si="4844"/>
        <v>4.05</v>
      </c>
      <c r="G6662" s="138">
        <f t="shared" si="4845"/>
        <v>0.35</v>
      </c>
      <c r="H6662" s="750">
        <f t="shared" si="4846"/>
        <v>0.44000000000000017</v>
      </c>
      <c r="I6662" s="1243">
        <f t="shared" si="4842"/>
        <v>0.10000000000000005</v>
      </c>
      <c r="J6662" s="750">
        <f t="shared" si="4848"/>
        <v>4.3999999999999995</v>
      </c>
      <c r="L6662" s="768">
        <f t="shared" si="4847"/>
        <v>0</v>
      </c>
    </row>
    <row r="6663" spans="1:12">
      <c r="A6663" s="1320"/>
      <c r="B6663" s="1321"/>
      <c r="C6663" s="1321"/>
      <c r="D6663" s="1322"/>
      <c r="E6663" s="119" t="str">
        <f t="shared" si="4843"/>
        <v>DOMICILIARIA 11</v>
      </c>
      <c r="F6663" s="637">
        <f t="shared" si="4844"/>
        <v>7.46</v>
      </c>
      <c r="G6663" s="138">
        <f t="shared" si="4845"/>
        <v>0.35</v>
      </c>
      <c r="H6663" s="750">
        <f t="shared" si="4846"/>
        <v>0.44000000000000017</v>
      </c>
      <c r="I6663" s="1243">
        <f t="shared" ref="I6663:I6726" si="4849">+H6663/(G6663+F6663)</f>
        <v>5.6338028169014107E-2</v>
      </c>
      <c r="J6663" s="750">
        <f t="shared" si="4848"/>
        <v>7.81</v>
      </c>
      <c r="L6663" s="768">
        <f t="shared" si="4847"/>
        <v>1</v>
      </c>
    </row>
    <row r="6664" spans="1:12">
      <c r="A6664" s="1320"/>
      <c r="B6664" s="1321"/>
      <c r="C6664" s="1321"/>
      <c r="D6664" s="1322"/>
      <c r="E6664" s="119" t="str">
        <f t="shared" si="4843"/>
        <v>DOMICILIARIA 12</v>
      </c>
      <c r="F6664" s="637">
        <f t="shared" si="4844"/>
        <v>3.0100000000000002</v>
      </c>
      <c r="G6664" s="138">
        <f t="shared" si="4845"/>
        <v>0.35</v>
      </c>
      <c r="H6664" s="750">
        <f t="shared" si="4846"/>
        <v>0.44000000000000017</v>
      </c>
      <c r="I6664" s="1243">
        <f t="shared" si="4849"/>
        <v>0.13095238095238099</v>
      </c>
      <c r="J6664" s="750">
        <f t="shared" si="4848"/>
        <v>3.3600000000000003</v>
      </c>
      <c r="L6664" s="768">
        <f t="shared" si="4847"/>
        <v>0</v>
      </c>
    </row>
    <row r="6665" spans="1:12">
      <c r="A6665" s="1320"/>
      <c r="B6665" s="1321"/>
      <c r="C6665" s="1321"/>
      <c r="D6665" s="1322"/>
      <c r="E6665" s="119" t="str">
        <f t="shared" si="4843"/>
        <v>P17 A P18</v>
      </c>
      <c r="F6665" s="637">
        <f t="shared" si="4844"/>
        <v>0.1</v>
      </c>
      <c r="G6665" s="138">
        <f t="shared" si="4845"/>
        <v>0</v>
      </c>
      <c r="H6665" s="750"/>
      <c r="I6665" s="1243"/>
      <c r="J6665" s="750">
        <f t="shared" si="4848"/>
        <v>0.1</v>
      </c>
      <c r="L6665" s="768">
        <f t="shared" si="4847"/>
        <v>0</v>
      </c>
    </row>
    <row r="6666" spans="1:12">
      <c r="A6666" s="1320"/>
      <c r="B6666" s="1321"/>
      <c r="C6666" s="1321"/>
      <c r="D6666" s="1322"/>
      <c r="E6666" s="119" t="str">
        <f t="shared" si="4843"/>
        <v>DOMICILIARIA 1</v>
      </c>
      <c r="F6666" s="637">
        <f t="shared" si="4844"/>
        <v>3.89</v>
      </c>
      <c r="G6666" s="138">
        <f t="shared" si="4845"/>
        <v>0.42499999999999999</v>
      </c>
      <c r="H6666" s="750">
        <f t="shared" si="4846"/>
        <v>0.87250000000000028</v>
      </c>
      <c r="I6666" s="1243">
        <f t="shared" si="4849"/>
        <v>0.20220162224797222</v>
      </c>
      <c r="J6666" s="750">
        <f t="shared" si="4848"/>
        <v>4.3150000000000004</v>
      </c>
      <c r="L6666" s="768">
        <f t="shared" si="4847"/>
        <v>0</v>
      </c>
    </row>
    <row r="6667" spans="1:12">
      <c r="A6667" s="1320"/>
      <c r="B6667" s="1321"/>
      <c r="C6667" s="1321"/>
      <c r="D6667" s="1322"/>
      <c r="E6667" s="119" t="str">
        <f t="shared" si="4843"/>
        <v>DOMICILIARIA 2</v>
      </c>
      <c r="F6667" s="637">
        <f t="shared" si="4844"/>
        <v>8.2799999999999994</v>
      </c>
      <c r="G6667" s="138">
        <f t="shared" si="4845"/>
        <v>0.42499999999999999</v>
      </c>
      <c r="H6667" s="750">
        <f t="shared" si="4846"/>
        <v>0.87250000000000028</v>
      </c>
      <c r="I6667" s="1243">
        <f t="shared" si="4849"/>
        <v>0.10022975301550836</v>
      </c>
      <c r="J6667" s="750">
        <f t="shared" si="4848"/>
        <v>8.7050000000000001</v>
      </c>
      <c r="L6667" s="768">
        <f t="shared" si="4847"/>
        <v>1</v>
      </c>
    </row>
    <row r="6668" spans="1:12">
      <c r="A6668" s="1320"/>
      <c r="B6668" s="1321"/>
      <c r="C6668" s="1321"/>
      <c r="D6668" s="1322"/>
      <c r="E6668" s="119" t="str">
        <f t="shared" si="4843"/>
        <v>DOMICILIARIA 3</v>
      </c>
      <c r="F6668" s="637">
        <f t="shared" si="4844"/>
        <v>4.07</v>
      </c>
      <c r="G6668" s="138">
        <f t="shared" si="4845"/>
        <v>0.42499999999999999</v>
      </c>
      <c r="H6668" s="750">
        <f t="shared" si="4846"/>
        <v>0.87250000000000028</v>
      </c>
      <c r="I6668" s="1243">
        <f t="shared" si="4849"/>
        <v>0.1941045606229144</v>
      </c>
      <c r="J6668" s="750">
        <f t="shared" si="4848"/>
        <v>4.4950000000000001</v>
      </c>
      <c r="L6668" s="768">
        <f t="shared" si="4847"/>
        <v>0</v>
      </c>
    </row>
    <row r="6669" spans="1:12">
      <c r="A6669" s="1320"/>
      <c r="B6669" s="1321"/>
      <c r="C6669" s="1321"/>
      <c r="D6669" s="1322"/>
      <c r="E6669" s="119" t="str">
        <f t="shared" si="4843"/>
        <v>DOMICILIARIA 4</v>
      </c>
      <c r="F6669" s="637">
        <f t="shared" si="4844"/>
        <v>4.4399999999999995</v>
      </c>
      <c r="G6669" s="138">
        <f t="shared" si="4845"/>
        <v>0.42499999999999999</v>
      </c>
      <c r="H6669" s="750">
        <f t="shared" si="4846"/>
        <v>0.87250000000000028</v>
      </c>
      <c r="I6669" s="1243">
        <f t="shared" si="4849"/>
        <v>0.1793422404933197</v>
      </c>
      <c r="J6669" s="750">
        <f t="shared" si="4848"/>
        <v>4.8649999999999993</v>
      </c>
      <c r="L6669" s="768">
        <f t="shared" si="4847"/>
        <v>0</v>
      </c>
    </row>
    <row r="6670" spans="1:12">
      <c r="A6670" s="1320"/>
      <c r="B6670" s="1321"/>
      <c r="C6670" s="1321"/>
      <c r="D6670" s="1322"/>
      <c r="E6670" s="119" t="str">
        <f t="shared" si="4843"/>
        <v>DOMICILIARIA 5</v>
      </c>
      <c r="F6670" s="637">
        <f t="shared" si="4844"/>
        <v>3.83</v>
      </c>
      <c r="G6670" s="138">
        <f t="shared" si="4845"/>
        <v>0.42499999999999999</v>
      </c>
      <c r="H6670" s="750">
        <f t="shared" si="4846"/>
        <v>0.87250000000000028</v>
      </c>
      <c r="I6670" s="1243">
        <f t="shared" si="4849"/>
        <v>0.2050528789659225</v>
      </c>
      <c r="J6670" s="750">
        <f t="shared" si="4848"/>
        <v>4.2549999999999999</v>
      </c>
      <c r="L6670" s="768">
        <f t="shared" si="4847"/>
        <v>0</v>
      </c>
    </row>
    <row r="6671" spans="1:12">
      <c r="A6671" s="1320"/>
      <c r="B6671" s="1321"/>
      <c r="C6671" s="1321"/>
      <c r="D6671" s="1322"/>
      <c r="E6671" s="119" t="str">
        <f t="shared" si="4843"/>
        <v>DOMICILIARIA 6</v>
      </c>
      <c r="F6671" s="637">
        <f t="shared" si="4844"/>
        <v>5.38</v>
      </c>
      <c r="G6671" s="138">
        <f t="shared" si="4845"/>
        <v>0.42499999999999999</v>
      </c>
      <c r="H6671" s="750">
        <f t="shared" si="4846"/>
        <v>0.87250000000000028</v>
      </c>
      <c r="I6671" s="1243">
        <f t="shared" si="4849"/>
        <v>0.15030146425495269</v>
      </c>
      <c r="J6671" s="750">
        <f t="shared" si="4848"/>
        <v>5.8049999999999997</v>
      </c>
      <c r="L6671" s="768">
        <f t="shared" si="4847"/>
        <v>0</v>
      </c>
    </row>
    <row r="6672" spans="1:12">
      <c r="A6672" s="1320"/>
      <c r="B6672" s="1321"/>
      <c r="C6672" s="1321"/>
      <c r="D6672" s="1322"/>
      <c r="E6672" s="119" t="str">
        <f t="shared" si="4843"/>
        <v>DOMICILIARIA 7</v>
      </c>
      <c r="F6672" s="637">
        <f t="shared" si="4844"/>
        <v>7.3</v>
      </c>
      <c r="G6672" s="138">
        <f t="shared" si="4845"/>
        <v>0.42499999999999999</v>
      </c>
      <c r="H6672" s="750">
        <f t="shared" si="4846"/>
        <v>0.87250000000000028</v>
      </c>
      <c r="I6672" s="1243">
        <f t="shared" si="4849"/>
        <v>0.11294498381877027</v>
      </c>
      <c r="J6672" s="750">
        <f t="shared" si="4848"/>
        <v>7.7249999999999996</v>
      </c>
      <c r="L6672" s="768">
        <f t="shared" si="4847"/>
        <v>1</v>
      </c>
    </row>
    <row r="6673" spans="1:12">
      <c r="A6673" s="1320"/>
      <c r="B6673" s="1321"/>
      <c r="C6673" s="1321"/>
      <c r="D6673" s="1322"/>
      <c r="E6673" s="119" t="str">
        <f t="shared" si="4843"/>
        <v>DOMICILIARIA 8</v>
      </c>
      <c r="F6673" s="637">
        <f t="shared" si="4844"/>
        <v>5.8699999999999992</v>
      </c>
      <c r="G6673" s="138">
        <f t="shared" si="4845"/>
        <v>0.42499999999999999</v>
      </c>
      <c r="H6673" s="750">
        <f t="shared" si="4846"/>
        <v>0.87250000000000028</v>
      </c>
      <c r="I6673" s="1243">
        <f t="shared" si="4849"/>
        <v>0.13860206513105647</v>
      </c>
      <c r="J6673" s="750">
        <f t="shared" si="4848"/>
        <v>6.294999999999999</v>
      </c>
      <c r="L6673" s="768">
        <f t="shared" si="4847"/>
        <v>1</v>
      </c>
    </row>
    <row r="6674" spans="1:12">
      <c r="A6674" s="1320"/>
      <c r="B6674" s="1321"/>
      <c r="C6674" s="1321"/>
      <c r="D6674" s="1322"/>
      <c r="E6674" s="119" t="str">
        <f t="shared" si="4843"/>
        <v>DOMICILIARIA 9</v>
      </c>
      <c r="F6674" s="637">
        <f t="shared" si="4844"/>
        <v>5.6499999999999995</v>
      </c>
      <c r="G6674" s="138">
        <f t="shared" si="4845"/>
        <v>0.42499999999999999</v>
      </c>
      <c r="H6674" s="750">
        <f t="shared" si="4846"/>
        <v>0.87250000000000028</v>
      </c>
      <c r="I6674" s="1243">
        <f t="shared" si="4849"/>
        <v>0.14362139917695479</v>
      </c>
      <c r="J6674" s="750">
        <f t="shared" si="4848"/>
        <v>6.0749999999999993</v>
      </c>
      <c r="L6674" s="768">
        <f t="shared" si="4847"/>
        <v>1</v>
      </c>
    </row>
    <row r="6675" spans="1:12">
      <c r="A6675" s="1320"/>
      <c r="B6675" s="1321"/>
      <c r="C6675" s="1321"/>
      <c r="D6675" s="1322"/>
      <c r="E6675" s="119" t="str">
        <f t="shared" si="4843"/>
        <v>DOMICILIARIA 10</v>
      </c>
      <c r="F6675" s="637">
        <f t="shared" si="4844"/>
        <v>5.1199999999999992</v>
      </c>
      <c r="G6675" s="138">
        <f t="shared" si="4845"/>
        <v>0.42499999999999999</v>
      </c>
      <c r="H6675" s="750">
        <f t="shared" si="4846"/>
        <v>0.87250000000000028</v>
      </c>
      <c r="I6675" s="1243">
        <f t="shared" si="4849"/>
        <v>0.15734896302975662</v>
      </c>
      <c r="J6675" s="750">
        <f t="shared" si="4848"/>
        <v>5.544999999999999</v>
      </c>
      <c r="L6675" s="768">
        <f t="shared" si="4847"/>
        <v>0</v>
      </c>
    </row>
    <row r="6676" spans="1:12">
      <c r="A6676" s="1320"/>
      <c r="B6676" s="1321"/>
      <c r="C6676" s="1321"/>
      <c r="D6676" s="1322"/>
      <c r="E6676" s="119" t="str">
        <f t="shared" si="4843"/>
        <v>P52 A P54</v>
      </c>
      <c r="F6676" s="637">
        <f t="shared" si="4844"/>
        <v>0.1</v>
      </c>
      <c r="G6676" s="138">
        <f t="shared" si="4845"/>
        <v>0</v>
      </c>
      <c r="H6676" s="750"/>
      <c r="I6676" s="1243"/>
      <c r="J6676" s="750">
        <f t="shared" si="4848"/>
        <v>0.1</v>
      </c>
      <c r="L6676" s="768">
        <f t="shared" si="4847"/>
        <v>0</v>
      </c>
    </row>
    <row r="6677" spans="1:12">
      <c r="A6677" s="1320"/>
      <c r="B6677" s="1321"/>
      <c r="C6677" s="1321"/>
      <c r="D6677" s="1322"/>
      <c r="E6677" s="119" t="str">
        <f t="shared" si="4843"/>
        <v>DOMICILIARIA 1</v>
      </c>
      <c r="F6677" s="637">
        <f t="shared" si="4844"/>
        <v>5.3699999999999992</v>
      </c>
      <c r="G6677" s="138">
        <f t="shared" si="4845"/>
        <v>0.35</v>
      </c>
      <c r="H6677" s="750">
        <f t="shared" si="4846"/>
        <v>0.52500000000000013</v>
      </c>
      <c r="I6677" s="1243">
        <f t="shared" si="4849"/>
        <v>9.1783216783216826E-2</v>
      </c>
      <c r="J6677" s="750">
        <f t="shared" si="4848"/>
        <v>5.7199999999999989</v>
      </c>
      <c r="L6677" s="768">
        <f t="shared" si="4847"/>
        <v>0</v>
      </c>
    </row>
    <row r="6678" spans="1:12">
      <c r="A6678" s="1320"/>
      <c r="B6678" s="1321"/>
      <c r="C6678" s="1321"/>
      <c r="D6678" s="1322"/>
      <c r="E6678" s="119" t="str">
        <f t="shared" si="4843"/>
        <v>DOMICILIARIA 2</v>
      </c>
      <c r="F6678" s="637">
        <f t="shared" si="4844"/>
        <v>4.0199999999999996</v>
      </c>
      <c r="G6678" s="138">
        <f t="shared" si="4845"/>
        <v>0.35</v>
      </c>
      <c r="H6678" s="750">
        <f t="shared" si="4846"/>
        <v>0.52500000000000013</v>
      </c>
      <c r="I6678" s="1243">
        <f t="shared" si="4849"/>
        <v>0.12013729977116711</v>
      </c>
      <c r="J6678" s="750">
        <f t="shared" si="4848"/>
        <v>4.3699999999999992</v>
      </c>
      <c r="L6678" s="768">
        <f t="shared" si="4847"/>
        <v>0</v>
      </c>
    </row>
    <row r="6679" spans="1:12">
      <c r="A6679" s="1320"/>
      <c r="B6679" s="1321"/>
      <c r="C6679" s="1321"/>
      <c r="D6679" s="1322"/>
      <c r="E6679" s="119" t="str">
        <f t="shared" si="4843"/>
        <v>DOMICILIARIA 3</v>
      </c>
      <c r="F6679" s="637">
        <f t="shared" si="4844"/>
        <v>3.41</v>
      </c>
      <c r="G6679" s="138">
        <f t="shared" si="4845"/>
        <v>0.35</v>
      </c>
      <c r="H6679" s="750">
        <f t="shared" si="4846"/>
        <v>0.52500000000000013</v>
      </c>
      <c r="I6679" s="1243">
        <f t="shared" si="4849"/>
        <v>0.1396276595744681</v>
      </c>
      <c r="J6679" s="750">
        <f t="shared" si="4848"/>
        <v>3.7600000000000002</v>
      </c>
      <c r="L6679" s="768">
        <f t="shared" si="4847"/>
        <v>0</v>
      </c>
    </row>
    <row r="6680" spans="1:12">
      <c r="A6680" s="1320"/>
      <c r="B6680" s="1321"/>
      <c r="C6680" s="1321"/>
      <c r="D6680" s="1322"/>
      <c r="E6680" s="119" t="str">
        <f t="shared" si="4843"/>
        <v>DOMICILIARIA 4</v>
      </c>
      <c r="F6680" s="637">
        <f t="shared" si="4844"/>
        <v>3.29</v>
      </c>
      <c r="G6680" s="138">
        <f t="shared" si="4845"/>
        <v>0.35</v>
      </c>
      <c r="H6680" s="750">
        <f t="shared" si="4846"/>
        <v>0.52500000000000013</v>
      </c>
      <c r="I6680" s="1243">
        <f t="shared" si="4849"/>
        <v>0.14423076923076927</v>
      </c>
      <c r="J6680" s="750">
        <f t="shared" si="4848"/>
        <v>3.64</v>
      </c>
      <c r="L6680" s="768">
        <f t="shared" si="4847"/>
        <v>0</v>
      </c>
    </row>
    <row r="6681" spans="1:12">
      <c r="A6681" s="1320"/>
      <c r="B6681" s="1321"/>
      <c r="C6681" s="1321"/>
      <c r="D6681" s="1322"/>
      <c r="E6681" s="119" t="str">
        <f t="shared" si="4843"/>
        <v>DOMICILIARIA 5</v>
      </c>
      <c r="F6681" s="637">
        <f t="shared" si="4844"/>
        <v>2.85</v>
      </c>
      <c r="G6681" s="138">
        <f t="shared" si="4845"/>
        <v>0.35</v>
      </c>
      <c r="H6681" s="750">
        <f t="shared" si="4846"/>
        <v>0.52500000000000013</v>
      </c>
      <c r="I6681" s="1243">
        <f t="shared" si="4849"/>
        <v>0.16406250000000003</v>
      </c>
      <c r="J6681" s="750">
        <f t="shared" si="4848"/>
        <v>3.2</v>
      </c>
      <c r="L6681" s="768">
        <f t="shared" si="4847"/>
        <v>0</v>
      </c>
    </row>
    <row r="6682" spans="1:12">
      <c r="A6682" s="1320"/>
      <c r="B6682" s="1321"/>
      <c r="C6682" s="1321"/>
      <c r="D6682" s="1322"/>
      <c r="E6682" s="119" t="str">
        <f t="shared" si="4843"/>
        <v>DOMICILIARIA 6</v>
      </c>
      <c r="F6682" s="637">
        <f t="shared" si="4844"/>
        <v>5.8599999999999994</v>
      </c>
      <c r="G6682" s="138">
        <f t="shared" si="4845"/>
        <v>0.35</v>
      </c>
      <c r="H6682" s="750">
        <f t="shared" si="4846"/>
        <v>0.52500000000000013</v>
      </c>
      <c r="I6682" s="1243">
        <f t="shared" si="4849"/>
        <v>8.4541062801932396E-2</v>
      </c>
      <c r="J6682" s="750">
        <f t="shared" si="4848"/>
        <v>6.2099999999999991</v>
      </c>
      <c r="L6682" s="768">
        <f t="shared" si="4847"/>
        <v>1</v>
      </c>
    </row>
    <row r="6683" spans="1:12">
      <c r="A6683" s="1320"/>
      <c r="B6683" s="1321"/>
      <c r="C6683" s="1321"/>
      <c r="D6683" s="1322"/>
      <c r="E6683" s="119" t="str">
        <f t="shared" si="4843"/>
        <v>DOMICILIARIA 7</v>
      </c>
      <c r="F6683" s="637">
        <f t="shared" si="4844"/>
        <v>2.4900000000000002</v>
      </c>
      <c r="G6683" s="138">
        <f t="shared" si="4845"/>
        <v>0.35</v>
      </c>
      <c r="H6683" s="750">
        <f t="shared" si="4846"/>
        <v>0.52500000000000013</v>
      </c>
      <c r="I6683" s="1243">
        <f t="shared" si="4849"/>
        <v>0.1848591549295775</v>
      </c>
      <c r="J6683" s="750">
        <f t="shared" si="4848"/>
        <v>2.8400000000000003</v>
      </c>
      <c r="L6683" s="768">
        <f t="shared" si="4847"/>
        <v>0</v>
      </c>
    </row>
    <row r="6684" spans="1:12">
      <c r="A6684" s="1320"/>
      <c r="B6684" s="1321"/>
      <c r="C6684" s="1321"/>
      <c r="D6684" s="1322"/>
      <c r="E6684" s="119" t="str">
        <f t="shared" si="4843"/>
        <v>DOMICILIARIA 8</v>
      </c>
      <c r="F6684" s="637">
        <f t="shared" si="4844"/>
        <v>1.86</v>
      </c>
      <c r="G6684" s="138">
        <f t="shared" si="4845"/>
        <v>0.35</v>
      </c>
      <c r="H6684" s="750">
        <f t="shared" si="4846"/>
        <v>0.52500000000000013</v>
      </c>
      <c r="I6684" s="1243">
        <f t="shared" si="4849"/>
        <v>0.23755656108597292</v>
      </c>
      <c r="J6684" s="750">
        <f t="shared" si="4848"/>
        <v>2.21</v>
      </c>
      <c r="L6684" s="768">
        <f t="shared" si="4847"/>
        <v>0</v>
      </c>
    </row>
    <row r="6685" spans="1:12">
      <c r="A6685" s="1320"/>
      <c r="B6685" s="1321"/>
      <c r="C6685" s="1321"/>
      <c r="D6685" s="1322"/>
      <c r="E6685" s="119" t="str">
        <f t="shared" si="4843"/>
        <v>DOMICILIARIA 9</v>
      </c>
      <c r="F6685" s="637">
        <f t="shared" si="4844"/>
        <v>5.4099999999999993</v>
      </c>
      <c r="G6685" s="138">
        <f t="shared" si="4845"/>
        <v>0.35</v>
      </c>
      <c r="H6685" s="750">
        <f t="shared" si="4846"/>
        <v>0.52500000000000013</v>
      </c>
      <c r="I6685" s="1243">
        <f t="shared" si="4849"/>
        <v>9.114583333333337E-2</v>
      </c>
      <c r="J6685" s="750">
        <f t="shared" si="4848"/>
        <v>5.7599999999999989</v>
      </c>
      <c r="L6685" s="768">
        <f t="shared" si="4847"/>
        <v>0</v>
      </c>
    </row>
    <row r="6686" spans="1:12">
      <c r="A6686" s="1320"/>
      <c r="B6686" s="1321"/>
      <c r="C6686" s="1321"/>
      <c r="D6686" s="1322"/>
      <c r="E6686" s="119" t="str">
        <f t="shared" si="4843"/>
        <v>P19 A P20</v>
      </c>
      <c r="F6686" s="637">
        <f t="shared" si="4844"/>
        <v>0.1</v>
      </c>
      <c r="G6686" s="138">
        <f t="shared" si="4845"/>
        <v>0</v>
      </c>
      <c r="H6686" s="750"/>
      <c r="I6686" s="1243"/>
      <c r="J6686" s="750">
        <f t="shared" si="4848"/>
        <v>0.1</v>
      </c>
      <c r="L6686" s="768">
        <f t="shared" si="4847"/>
        <v>0</v>
      </c>
    </row>
    <row r="6687" spans="1:12">
      <c r="A6687" s="1320"/>
      <c r="B6687" s="1321"/>
      <c r="C6687" s="1321"/>
      <c r="D6687" s="1322"/>
      <c r="E6687" s="119" t="str">
        <f t="shared" si="4843"/>
        <v>DOMICILIARIA 1</v>
      </c>
      <c r="F6687" s="637">
        <f t="shared" si="4844"/>
        <v>7.1099999999999994</v>
      </c>
      <c r="G6687" s="138">
        <f t="shared" si="4845"/>
        <v>0.35</v>
      </c>
      <c r="H6687" s="750">
        <f t="shared" si="4846"/>
        <v>0.52500000000000013</v>
      </c>
      <c r="I6687" s="1243">
        <f t="shared" si="4849"/>
        <v>7.0375335120643465E-2</v>
      </c>
      <c r="J6687" s="750">
        <f t="shared" si="4848"/>
        <v>7.4599999999999991</v>
      </c>
      <c r="L6687" s="768">
        <f t="shared" si="4847"/>
        <v>1</v>
      </c>
    </row>
    <row r="6688" spans="1:12">
      <c r="A6688" s="1320"/>
      <c r="B6688" s="1321"/>
      <c r="C6688" s="1321"/>
      <c r="D6688" s="1322"/>
      <c r="E6688" s="119" t="str">
        <f t="shared" si="4843"/>
        <v>DOMICILIARIA 2</v>
      </c>
      <c r="F6688" s="637">
        <f t="shared" si="4844"/>
        <v>7.14</v>
      </c>
      <c r="G6688" s="138">
        <f t="shared" si="4845"/>
        <v>0.35</v>
      </c>
      <c r="H6688" s="750">
        <f t="shared" si="4846"/>
        <v>0.52500000000000013</v>
      </c>
      <c r="I6688" s="1243">
        <f t="shared" si="4849"/>
        <v>7.0093457943925255E-2</v>
      </c>
      <c r="J6688" s="750">
        <f t="shared" si="4848"/>
        <v>7.4899999999999993</v>
      </c>
      <c r="L6688" s="768">
        <f t="shared" si="4847"/>
        <v>1</v>
      </c>
    </row>
    <row r="6689" spans="1:12">
      <c r="A6689" s="1320"/>
      <c r="B6689" s="1321"/>
      <c r="C6689" s="1321"/>
      <c r="D6689" s="1322"/>
      <c r="E6689" s="119" t="str">
        <f t="shared" si="4843"/>
        <v>DOMICILIARIA 3</v>
      </c>
      <c r="F6689" s="637">
        <f t="shared" si="4844"/>
        <v>6.9799999999999995</v>
      </c>
      <c r="G6689" s="138">
        <f t="shared" si="4845"/>
        <v>0.35</v>
      </c>
      <c r="H6689" s="750">
        <f t="shared" si="4846"/>
        <v>0.52500000000000013</v>
      </c>
      <c r="I6689" s="1243">
        <f t="shared" si="4849"/>
        <v>7.1623465211459778E-2</v>
      </c>
      <c r="J6689" s="750">
        <f t="shared" si="4848"/>
        <v>7.3299999999999992</v>
      </c>
      <c r="L6689" s="768">
        <f t="shared" si="4847"/>
        <v>1</v>
      </c>
    </row>
    <row r="6690" spans="1:12">
      <c r="A6690" s="1320"/>
      <c r="B6690" s="1321"/>
      <c r="C6690" s="1321"/>
      <c r="D6690" s="1322"/>
      <c r="E6690" s="119" t="str">
        <f t="shared" si="4843"/>
        <v>DOMICILIARIA 4</v>
      </c>
      <c r="F6690" s="637">
        <f t="shared" si="4844"/>
        <v>4.6099999999999994</v>
      </c>
      <c r="G6690" s="138">
        <f t="shared" si="4845"/>
        <v>0.35</v>
      </c>
      <c r="H6690" s="750">
        <f t="shared" si="4846"/>
        <v>0.52500000000000013</v>
      </c>
      <c r="I6690" s="1243">
        <f t="shared" si="4849"/>
        <v>0.10584677419354843</v>
      </c>
      <c r="J6690" s="750">
        <f t="shared" si="4848"/>
        <v>4.9599999999999991</v>
      </c>
      <c r="L6690" s="768">
        <f t="shared" si="4847"/>
        <v>0</v>
      </c>
    </row>
    <row r="6691" spans="1:12">
      <c r="A6691" s="1320"/>
      <c r="B6691" s="1321"/>
      <c r="C6691" s="1321"/>
      <c r="D6691" s="1322"/>
      <c r="E6691" s="119" t="str">
        <f t="shared" si="4843"/>
        <v>DOMICILIARIA 5</v>
      </c>
      <c r="F6691" s="637">
        <f t="shared" si="4844"/>
        <v>6.64</v>
      </c>
      <c r="G6691" s="138">
        <f t="shared" si="4845"/>
        <v>0.35</v>
      </c>
      <c r="H6691" s="750">
        <f t="shared" si="4846"/>
        <v>0.52500000000000013</v>
      </c>
      <c r="I6691" s="1243">
        <f t="shared" si="4849"/>
        <v>7.5107296137339088E-2</v>
      </c>
      <c r="J6691" s="750">
        <f t="shared" si="4848"/>
        <v>6.9899999999999993</v>
      </c>
      <c r="L6691" s="768">
        <f t="shared" si="4847"/>
        <v>1</v>
      </c>
    </row>
    <row r="6692" spans="1:12">
      <c r="A6692" s="1320"/>
      <c r="B6692" s="1321"/>
      <c r="C6692" s="1321"/>
      <c r="D6692" s="1322"/>
      <c r="E6692" s="119" t="str">
        <f t="shared" si="4843"/>
        <v>DOMICILIARIA 6</v>
      </c>
      <c r="F6692" s="637">
        <f t="shared" si="4844"/>
        <v>6.5299999999999994</v>
      </c>
      <c r="G6692" s="138">
        <f t="shared" si="4845"/>
        <v>0.35</v>
      </c>
      <c r="H6692" s="750">
        <f t="shared" si="4846"/>
        <v>0.52500000000000013</v>
      </c>
      <c r="I6692" s="1243">
        <f t="shared" si="4849"/>
        <v>7.6308139534883745E-2</v>
      </c>
      <c r="J6692" s="750">
        <f t="shared" si="4848"/>
        <v>6.879999999999999</v>
      </c>
      <c r="L6692" s="768">
        <f t="shared" si="4847"/>
        <v>1</v>
      </c>
    </row>
    <row r="6693" spans="1:12">
      <c r="A6693" s="1320"/>
      <c r="B6693" s="1321"/>
      <c r="C6693" s="1321"/>
      <c r="D6693" s="1322"/>
      <c r="E6693" s="119" t="str">
        <f t="shared" si="4843"/>
        <v>DOMICILIARIA 7</v>
      </c>
      <c r="F6693" s="637">
        <f t="shared" si="4844"/>
        <v>6.42</v>
      </c>
      <c r="G6693" s="138">
        <f t="shared" si="4845"/>
        <v>0.35</v>
      </c>
      <c r="H6693" s="750">
        <f t="shared" si="4846"/>
        <v>0.52500000000000013</v>
      </c>
      <c r="I6693" s="1243">
        <f t="shared" si="4849"/>
        <v>7.7548005908419523E-2</v>
      </c>
      <c r="J6693" s="750">
        <f t="shared" si="4848"/>
        <v>6.77</v>
      </c>
      <c r="L6693" s="768">
        <f t="shared" si="4847"/>
        <v>1</v>
      </c>
    </row>
    <row r="6694" spans="1:12">
      <c r="A6694" s="1320"/>
      <c r="B6694" s="1321"/>
      <c r="C6694" s="1321"/>
      <c r="D6694" s="1322"/>
      <c r="E6694" s="119" t="str">
        <f t="shared" si="4843"/>
        <v>P20 A P21</v>
      </c>
      <c r="F6694" s="637">
        <f t="shared" si="4844"/>
        <v>0.1</v>
      </c>
      <c r="G6694" s="138">
        <f t="shared" si="4845"/>
        <v>0</v>
      </c>
      <c r="H6694" s="750"/>
      <c r="I6694" s="1243"/>
      <c r="J6694" s="750">
        <f t="shared" si="4848"/>
        <v>0.1</v>
      </c>
      <c r="L6694" s="768">
        <f t="shared" si="4847"/>
        <v>0</v>
      </c>
    </row>
    <row r="6695" spans="1:12">
      <c r="A6695" s="1320"/>
      <c r="B6695" s="1321"/>
      <c r="C6695" s="1321"/>
      <c r="D6695" s="1322"/>
      <c r="E6695" s="119" t="str">
        <f t="shared" si="4843"/>
        <v>DOMICILIARIA 1</v>
      </c>
      <c r="F6695" s="637">
        <f t="shared" si="4844"/>
        <v>6.47</v>
      </c>
      <c r="G6695" s="138">
        <f t="shared" si="4845"/>
        <v>0.35</v>
      </c>
      <c r="H6695" s="750">
        <f t="shared" si="4846"/>
        <v>0.51</v>
      </c>
      <c r="I6695" s="1243">
        <f t="shared" si="4849"/>
        <v>7.4780058651026396E-2</v>
      </c>
      <c r="J6695" s="750">
        <f t="shared" si="4848"/>
        <v>6.8199999999999994</v>
      </c>
      <c r="L6695" s="768">
        <f t="shared" si="4847"/>
        <v>1</v>
      </c>
    </row>
    <row r="6696" spans="1:12">
      <c r="A6696" s="1320"/>
      <c r="B6696" s="1321"/>
      <c r="C6696" s="1321"/>
      <c r="D6696" s="1322"/>
      <c r="E6696" s="119" t="str">
        <f t="shared" si="4843"/>
        <v>DOMICILIARIA 2</v>
      </c>
      <c r="F6696" s="637">
        <f t="shared" si="4844"/>
        <v>5.71</v>
      </c>
      <c r="G6696" s="138">
        <f t="shared" si="4845"/>
        <v>0.35</v>
      </c>
      <c r="H6696" s="750">
        <f t="shared" si="4846"/>
        <v>0.51</v>
      </c>
      <c r="I6696" s="1243">
        <f t="shared" si="4849"/>
        <v>8.4158415841584164E-2</v>
      </c>
      <c r="J6696" s="750">
        <f t="shared" si="4848"/>
        <v>6.06</v>
      </c>
      <c r="L6696" s="768">
        <f t="shared" si="4847"/>
        <v>1</v>
      </c>
    </row>
    <row r="6697" spans="1:12">
      <c r="A6697" s="1320"/>
      <c r="B6697" s="1321"/>
      <c r="C6697" s="1321"/>
      <c r="D6697" s="1322"/>
      <c r="E6697" s="119" t="str">
        <f t="shared" si="4843"/>
        <v>DOMICILIARIA 3</v>
      </c>
      <c r="F6697" s="637">
        <f t="shared" si="4844"/>
        <v>6.06</v>
      </c>
      <c r="G6697" s="138">
        <f t="shared" si="4845"/>
        <v>0.35</v>
      </c>
      <c r="H6697" s="750">
        <f t="shared" si="4846"/>
        <v>0.51</v>
      </c>
      <c r="I6697" s="1243">
        <f t="shared" si="4849"/>
        <v>7.9563182527301102E-2</v>
      </c>
      <c r="J6697" s="750">
        <f t="shared" si="4848"/>
        <v>6.4099999999999993</v>
      </c>
      <c r="L6697" s="768">
        <f t="shared" si="4847"/>
        <v>1</v>
      </c>
    </row>
    <row r="6698" spans="1:12">
      <c r="A6698" s="1320"/>
      <c r="B6698" s="1321"/>
      <c r="C6698" s="1321"/>
      <c r="D6698" s="1322"/>
      <c r="E6698" s="119" t="str">
        <f t="shared" si="4843"/>
        <v>DOMICILIARIA 4</v>
      </c>
      <c r="F6698" s="637">
        <f t="shared" si="4844"/>
        <v>6.08</v>
      </c>
      <c r="G6698" s="138">
        <f t="shared" si="4845"/>
        <v>0.35</v>
      </c>
      <c r="H6698" s="750">
        <f t="shared" si="4846"/>
        <v>0.51</v>
      </c>
      <c r="I6698" s="1243">
        <f t="shared" si="4849"/>
        <v>7.931570762052878E-2</v>
      </c>
      <c r="J6698" s="750">
        <f t="shared" si="4848"/>
        <v>6.43</v>
      </c>
      <c r="L6698" s="768">
        <f t="shared" si="4847"/>
        <v>1</v>
      </c>
    </row>
    <row r="6699" spans="1:12">
      <c r="A6699" s="1320"/>
      <c r="B6699" s="1321"/>
      <c r="C6699" s="1321"/>
      <c r="D6699" s="1322"/>
      <c r="E6699" s="119" t="str">
        <f t="shared" si="4843"/>
        <v>DOMICILIARIA 5</v>
      </c>
      <c r="F6699" s="637">
        <f t="shared" si="4844"/>
        <v>6.0699999999999994</v>
      </c>
      <c r="G6699" s="138">
        <f t="shared" si="4845"/>
        <v>0.35</v>
      </c>
      <c r="H6699" s="750">
        <f t="shared" si="4846"/>
        <v>0.51</v>
      </c>
      <c r="I6699" s="1243">
        <f t="shared" si="4849"/>
        <v>7.9439252336448607E-2</v>
      </c>
      <c r="J6699" s="750">
        <f t="shared" si="4848"/>
        <v>6.419999999999999</v>
      </c>
      <c r="L6699" s="768">
        <f t="shared" si="4847"/>
        <v>1</v>
      </c>
    </row>
    <row r="6700" spans="1:12">
      <c r="A6700" s="1320"/>
      <c r="B6700" s="1321"/>
      <c r="C6700" s="1321"/>
      <c r="D6700" s="1322"/>
      <c r="E6700" s="119" t="str">
        <f t="shared" ref="E6700:E6763" si="4850">+E1472</f>
        <v>DOMICILIARIA 6</v>
      </c>
      <c r="F6700" s="637">
        <f t="shared" ref="F6700:F6763" si="4851">+F1472+0.1</f>
        <v>6.4499999999999993</v>
      </c>
      <c r="G6700" s="138">
        <f t="shared" ref="G6700:G6763" si="4852">+G5823/2</f>
        <v>0.35</v>
      </c>
      <c r="H6700" s="750">
        <f t="shared" si="4846"/>
        <v>0.51</v>
      </c>
      <c r="I6700" s="1243">
        <f t="shared" si="4849"/>
        <v>7.5000000000000011E-2</v>
      </c>
      <c r="J6700" s="750">
        <f t="shared" si="4848"/>
        <v>6.7999999999999989</v>
      </c>
      <c r="L6700" s="768">
        <f t="shared" si="4847"/>
        <v>1</v>
      </c>
    </row>
    <row r="6701" spans="1:12">
      <c r="A6701" s="1320"/>
      <c r="B6701" s="1321"/>
      <c r="C6701" s="1321"/>
      <c r="D6701" s="1322"/>
      <c r="E6701" s="119" t="str">
        <f t="shared" si="4850"/>
        <v>DOMICILIARIA 7</v>
      </c>
      <c r="F6701" s="637">
        <f t="shared" si="4851"/>
        <v>6.8</v>
      </c>
      <c r="G6701" s="138">
        <f t="shared" si="4852"/>
        <v>0.35</v>
      </c>
      <c r="H6701" s="750">
        <f t="shared" ref="H6701:H6764" si="4853">+H1473-1.2</f>
        <v>0.51</v>
      </c>
      <c r="I6701" s="1243">
        <f t="shared" si="4849"/>
        <v>7.1328671328671336E-2</v>
      </c>
      <c r="J6701" s="750">
        <f t="shared" si="4848"/>
        <v>7.1499999999999995</v>
      </c>
      <c r="L6701" s="768">
        <f t="shared" ref="L6701:L6764" si="4854">+IF(J6701&gt;6,1,0)</f>
        <v>1</v>
      </c>
    </row>
    <row r="6702" spans="1:12">
      <c r="A6702" s="1320"/>
      <c r="B6702" s="1321"/>
      <c r="C6702" s="1321"/>
      <c r="D6702" s="1322"/>
      <c r="E6702" s="119" t="str">
        <f t="shared" si="4850"/>
        <v>DOMICILIARIA 8</v>
      </c>
      <c r="F6702" s="637">
        <f t="shared" si="4851"/>
        <v>6.3</v>
      </c>
      <c r="G6702" s="138">
        <f t="shared" si="4852"/>
        <v>0.35</v>
      </c>
      <c r="H6702" s="750">
        <f t="shared" si="4853"/>
        <v>0.51</v>
      </c>
      <c r="I6702" s="1243">
        <f t="shared" si="4849"/>
        <v>7.6691729323308283E-2</v>
      </c>
      <c r="J6702" s="750">
        <f t="shared" si="4848"/>
        <v>6.6499999999999995</v>
      </c>
      <c r="L6702" s="768">
        <f t="shared" si="4854"/>
        <v>1</v>
      </c>
    </row>
    <row r="6703" spans="1:12">
      <c r="A6703" s="1320"/>
      <c r="B6703" s="1321"/>
      <c r="C6703" s="1321"/>
      <c r="D6703" s="1322"/>
      <c r="E6703" s="119" t="str">
        <f t="shared" si="4850"/>
        <v>DOMICILIARIA 9</v>
      </c>
      <c r="F6703" s="637">
        <f t="shared" si="4851"/>
        <v>6.2299999999999995</v>
      </c>
      <c r="G6703" s="138">
        <f t="shared" si="4852"/>
        <v>0.35</v>
      </c>
      <c r="H6703" s="750">
        <f t="shared" si="4853"/>
        <v>0.51</v>
      </c>
      <c r="I6703" s="1243">
        <f t="shared" si="4849"/>
        <v>7.750759878419454E-2</v>
      </c>
      <c r="J6703" s="750">
        <f t="shared" si="4848"/>
        <v>6.5799999999999992</v>
      </c>
      <c r="L6703" s="768">
        <f t="shared" si="4854"/>
        <v>1</v>
      </c>
    </row>
    <row r="6704" spans="1:12">
      <c r="A6704" s="1320"/>
      <c r="B6704" s="1321"/>
      <c r="C6704" s="1321"/>
      <c r="D6704" s="1322"/>
      <c r="E6704" s="119" t="str">
        <f t="shared" si="4850"/>
        <v>DOMICILIARIA 10</v>
      </c>
      <c r="F6704" s="637">
        <f t="shared" si="4851"/>
        <v>6.3199999999999994</v>
      </c>
      <c r="G6704" s="138">
        <f t="shared" si="4852"/>
        <v>0.35</v>
      </c>
      <c r="H6704" s="750">
        <f t="shared" si="4853"/>
        <v>0.51</v>
      </c>
      <c r="I6704" s="1243">
        <f t="shared" si="4849"/>
        <v>7.6461769115442293E-2</v>
      </c>
      <c r="J6704" s="750">
        <f t="shared" si="4848"/>
        <v>6.669999999999999</v>
      </c>
      <c r="L6704" s="768">
        <f t="shared" si="4854"/>
        <v>1</v>
      </c>
    </row>
    <row r="6705" spans="1:12">
      <c r="A6705" s="1320"/>
      <c r="B6705" s="1321"/>
      <c r="C6705" s="1321"/>
      <c r="D6705" s="1322"/>
      <c r="E6705" s="119" t="str">
        <f t="shared" si="4850"/>
        <v>P21 A P22</v>
      </c>
      <c r="F6705" s="637">
        <f t="shared" si="4851"/>
        <v>0.1</v>
      </c>
      <c r="G6705" s="138">
        <f t="shared" si="4852"/>
        <v>0</v>
      </c>
      <c r="H6705" s="750"/>
      <c r="I6705" s="1243"/>
      <c r="J6705" s="750">
        <f t="shared" si="4848"/>
        <v>0.1</v>
      </c>
      <c r="L6705" s="768">
        <f t="shared" si="4854"/>
        <v>0</v>
      </c>
    </row>
    <row r="6706" spans="1:12">
      <c r="A6706" s="1320"/>
      <c r="B6706" s="1321"/>
      <c r="C6706" s="1321"/>
      <c r="D6706" s="1322"/>
      <c r="E6706" s="119" t="str">
        <f t="shared" si="4850"/>
        <v>DOMICILIARIA 1</v>
      </c>
      <c r="F6706" s="637">
        <f t="shared" si="4851"/>
        <v>4.8199999999999994</v>
      </c>
      <c r="G6706" s="138">
        <f t="shared" si="4852"/>
        <v>0.35</v>
      </c>
      <c r="H6706" s="750">
        <f t="shared" si="4853"/>
        <v>0.45250000000000012</v>
      </c>
      <c r="I6706" s="1243">
        <f t="shared" si="4849"/>
        <v>8.7524177949709903E-2</v>
      </c>
      <c r="J6706" s="750">
        <f t="shared" si="4848"/>
        <v>5.169999999999999</v>
      </c>
      <c r="L6706" s="768">
        <f t="shared" si="4854"/>
        <v>0</v>
      </c>
    </row>
    <row r="6707" spans="1:12">
      <c r="A6707" s="1320"/>
      <c r="B6707" s="1321"/>
      <c r="C6707" s="1321"/>
      <c r="D6707" s="1322"/>
      <c r="E6707" s="119" t="str">
        <f t="shared" si="4850"/>
        <v>DOMICILIARIA 2</v>
      </c>
      <c r="F6707" s="637">
        <f t="shared" si="4851"/>
        <v>5.6199999999999992</v>
      </c>
      <c r="G6707" s="138">
        <f t="shared" si="4852"/>
        <v>0.35</v>
      </c>
      <c r="H6707" s="750">
        <f t="shared" si="4853"/>
        <v>0.45250000000000012</v>
      </c>
      <c r="I6707" s="1243">
        <f t="shared" si="4849"/>
        <v>7.579564489112231E-2</v>
      </c>
      <c r="J6707" s="750">
        <f t="shared" ref="J6707:J6770" si="4855">+F6707+G6707</f>
        <v>5.9699999999999989</v>
      </c>
      <c r="L6707" s="768">
        <f t="shared" si="4854"/>
        <v>0</v>
      </c>
    </row>
    <row r="6708" spans="1:12">
      <c r="A6708" s="1320"/>
      <c r="B6708" s="1321"/>
      <c r="C6708" s="1321"/>
      <c r="D6708" s="1322"/>
      <c r="E6708" s="119" t="str">
        <f t="shared" si="4850"/>
        <v>DOMICILIARIA 3</v>
      </c>
      <c r="F6708" s="637">
        <f t="shared" si="4851"/>
        <v>4.4399999999999995</v>
      </c>
      <c r="G6708" s="138">
        <f t="shared" si="4852"/>
        <v>0.35</v>
      </c>
      <c r="H6708" s="750">
        <f t="shared" si="4853"/>
        <v>0.45250000000000012</v>
      </c>
      <c r="I6708" s="1243">
        <f t="shared" si="4849"/>
        <v>9.4467640918580412E-2</v>
      </c>
      <c r="J6708" s="750">
        <f t="shared" si="4855"/>
        <v>4.7899999999999991</v>
      </c>
      <c r="L6708" s="768">
        <f t="shared" si="4854"/>
        <v>0</v>
      </c>
    </row>
    <row r="6709" spans="1:12">
      <c r="A6709" s="1320"/>
      <c r="B6709" s="1321"/>
      <c r="C6709" s="1321"/>
      <c r="D6709" s="1322"/>
      <c r="E6709" s="119" t="str">
        <f t="shared" si="4850"/>
        <v>DOMICILIARIA 4</v>
      </c>
      <c r="F6709" s="637">
        <f t="shared" si="4851"/>
        <v>5.5299999999999994</v>
      </c>
      <c r="G6709" s="138">
        <f t="shared" si="4852"/>
        <v>0.35</v>
      </c>
      <c r="H6709" s="750">
        <f t="shared" si="4853"/>
        <v>0.45250000000000012</v>
      </c>
      <c r="I6709" s="1243">
        <f t="shared" si="4849"/>
        <v>7.69557823129252E-2</v>
      </c>
      <c r="J6709" s="750">
        <f t="shared" si="4855"/>
        <v>5.879999999999999</v>
      </c>
      <c r="L6709" s="768">
        <f t="shared" si="4854"/>
        <v>0</v>
      </c>
    </row>
    <row r="6710" spans="1:12">
      <c r="A6710" s="1320"/>
      <c r="B6710" s="1321"/>
      <c r="C6710" s="1321"/>
      <c r="D6710" s="1322"/>
      <c r="E6710" s="119" t="str">
        <f t="shared" si="4850"/>
        <v>DOMICILIARIA 5</v>
      </c>
      <c r="F6710" s="637">
        <f t="shared" si="4851"/>
        <v>4.5</v>
      </c>
      <c r="G6710" s="138">
        <f t="shared" si="4852"/>
        <v>0.35</v>
      </c>
      <c r="H6710" s="750">
        <f t="shared" si="4853"/>
        <v>0.45250000000000012</v>
      </c>
      <c r="I6710" s="1243">
        <f t="shared" si="4849"/>
        <v>9.3298969072164978E-2</v>
      </c>
      <c r="J6710" s="750">
        <f t="shared" si="4855"/>
        <v>4.8499999999999996</v>
      </c>
      <c r="L6710" s="768">
        <f t="shared" si="4854"/>
        <v>0</v>
      </c>
    </row>
    <row r="6711" spans="1:12">
      <c r="A6711" s="1320"/>
      <c r="B6711" s="1321"/>
      <c r="C6711" s="1321"/>
      <c r="D6711" s="1322"/>
      <c r="E6711" s="119" t="str">
        <f t="shared" si="4850"/>
        <v>DOMICILIARIA 6</v>
      </c>
      <c r="F6711" s="637">
        <f t="shared" si="4851"/>
        <v>5.59</v>
      </c>
      <c r="G6711" s="138">
        <f t="shared" si="4852"/>
        <v>0.35</v>
      </c>
      <c r="H6711" s="750">
        <f t="shared" si="4853"/>
        <v>0.45250000000000012</v>
      </c>
      <c r="I6711" s="1243">
        <f t="shared" si="4849"/>
        <v>7.6178451178451206E-2</v>
      </c>
      <c r="J6711" s="750">
        <f t="shared" si="4855"/>
        <v>5.9399999999999995</v>
      </c>
      <c r="L6711" s="768">
        <f t="shared" si="4854"/>
        <v>0</v>
      </c>
    </row>
    <row r="6712" spans="1:12">
      <c r="A6712" s="1320"/>
      <c r="B6712" s="1321"/>
      <c r="C6712" s="1321"/>
      <c r="D6712" s="1322"/>
      <c r="E6712" s="119" t="str">
        <f t="shared" si="4850"/>
        <v>DOMICILIARIA 7</v>
      </c>
      <c r="F6712" s="637">
        <f t="shared" si="4851"/>
        <v>4.5999999999999996</v>
      </c>
      <c r="G6712" s="138">
        <f t="shared" si="4852"/>
        <v>0.35</v>
      </c>
      <c r="H6712" s="750">
        <f t="shared" si="4853"/>
        <v>0.45250000000000012</v>
      </c>
      <c r="I6712" s="1243">
        <f t="shared" si="4849"/>
        <v>9.1414141414141448E-2</v>
      </c>
      <c r="J6712" s="750">
        <f t="shared" si="4855"/>
        <v>4.9499999999999993</v>
      </c>
      <c r="L6712" s="768">
        <f t="shared" si="4854"/>
        <v>0</v>
      </c>
    </row>
    <row r="6713" spans="1:12">
      <c r="A6713" s="1320"/>
      <c r="B6713" s="1321"/>
      <c r="C6713" s="1321"/>
      <c r="D6713" s="1322"/>
      <c r="E6713" s="119" t="str">
        <f t="shared" si="4850"/>
        <v>DOMICILIARIA 8</v>
      </c>
      <c r="F6713" s="637">
        <f t="shared" si="4851"/>
        <v>5.09</v>
      </c>
      <c r="G6713" s="138">
        <f t="shared" si="4852"/>
        <v>0.35</v>
      </c>
      <c r="H6713" s="750">
        <f t="shared" si="4853"/>
        <v>0.45250000000000012</v>
      </c>
      <c r="I6713" s="1243">
        <f t="shared" si="4849"/>
        <v>8.3180147058823553E-2</v>
      </c>
      <c r="J6713" s="750">
        <f t="shared" si="4855"/>
        <v>5.4399999999999995</v>
      </c>
      <c r="L6713" s="768">
        <f t="shared" si="4854"/>
        <v>0</v>
      </c>
    </row>
    <row r="6714" spans="1:12">
      <c r="A6714" s="1320"/>
      <c r="B6714" s="1321"/>
      <c r="C6714" s="1321"/>
      <c r="D6714" s="1322"/>
      <c r="E6714" s="119" t="str">
        <f t="shared" si="4850"/>
        <v>DOMICILIARIA 9</v>
      </c>
      <c r="F6714" s="637">
        <f t="shared" si="4851"/>
        <v>5.04</v>
      </c>
      <c r="G6714" s="138">
        <f t="shared" si="4852"/>
        <v>0.35</v>
      </c>
      <c r="H6714" s="750">
        <f t="shared" si="4853"/>
        <v>0.45250000000000012</v>
      </c>
      <c r="I6714" s="1243">
        <f t="shared" si="4849"/>
        <v>8.3951762523191129E-2</v>
      </c>
      <c r="J6714" s="750">
        <f t="shared" si="4855"/>
        <v>5.39</v>
      </c>
      <c r="L6714" s="768">
        <f t="shared" si="4854"/>
        <v>0</v>
      </c>
    </row>
    <row r="6715" spans="1:12">
      <c r="A6715" s="1320"/>
      <c r="B6715" s="1321"/>
      <c r="C6715" s="1321"/>
      <c r="D6715" s="1322"/>
      <c r="E6715" s="119" t="str">
        <f t="shared" si="4850"/>
        <v>DOMICILIARIA 10</v>
      </c>
      <c r="F6715" s="637">
        <f t="shared" si="4851"/>
        <v>5.68</v>
      </c>
      <c r="G6715" s="138">
        <f t="shared" si="4852"/>
        <v>0.35</v>
      </c>
      <c r="H6715" s="750">
        <f t="shared" si="4853"/>
        <v>0.45250000000000012</v>
      </c>
      <c r="I6715" s="1243">
        <f t="shared" si="4849"/>
        <v>7.5041459369817612E-2</v>
      </c>
      <c r="J6715" s="750">
        <f t="shared" si="4855"/>
        <v>6.0299999999999994</v>
      </c>
      <c r="L6715" s="768">
        <f t="shared" si="4854"/>
        <v>1</v>
      </c>
    </row>
    <row r="6716" spans="1:12">
      <c r="A6716" s="1320"/>
      <c r="B6716" s="1321"/>
      <c r="C6716" s="1321"/>
      <c r="D6716" s="1322"/>
      <c r="E6716" s="119" t="str">
        <f t="shared" si="4850"/>
        <v>DOMICILIARIA 11</v>
      </c>
      <c r="F6716" s="637">
        <f t="shared" si="4851"/>
        <v>5.1099999999999994</v>
      </c>
      <c r="G6716" s="138">
        <f t="shared" si="4852"/>
        <v>0.35</v>
      </c>
      <c r="H6716" s="750">
        <f t="shared" si="4853"/>
        <v>0.45250000000000012</v>
      </c>
      <c r="I6716" s="1243">
        <f t="shared" si="4849"/>
        <v>8.2875457875457914E-2</v>
      </c>
      <c r="J6716" s="750">
        <f t="shared" si="4855"/>
        <v>5.4599999999999991</v>
      </c>
      <c r="L6716" s="768">
        <f t="shared" si="4854"/>
        <v>0</v>
      </c>
    </row>
    <row r="6717" spans="1:12">
      <c r="A6717" s="1320"/>
      <c r="B6717" s="1321"/>
      <c r="C6717" s="1321"/>
      <c r="D6717" s="1322"/>
      <c r="E6717" s="119" t="str">
        <f t="shared" si="4850"/>
        <v>DOMICILIARIA 12</v>
      </c>
      <c r="F6717" s="637">
        <f t="shared" si="4851"/>
        <v>6.2799999999999994</v>
      </c>
      <c r="G6717" s="138">
        <f t="shared" si="4852"/>
        <v>0.35</v>
      </c>
      <c r="H6717" s="750">
        <f t="shared" si="4853"/>
        <v>0.45250000000000012</v>
      </c>
      <c r="I6717" s="1243">
        <f t="shared" si="4849"/>
        <v>6.8250377073906521E-2</v>
      </c>
      <c r="J6717" s="750">
        <f t="shared" si="4855"/>
        <v>6.629999999999999</v>
      </c>
      <c r="L6717" s="768">
        <f t="shared" si="4854"/>
        <v>1</v>
      </c>
    </row>
    <row r="6718" spans="1:12">
      <c r="A6718" s="1320"/>
      <c r="B6718" s="1321"/>
      <c r="C6718" s="1321"/>
      <c r="D6718" s="1322"/>
      <c r="E6718" s="119" t="str">
        <f t="shared" si="4850"/>
        <v>DOMICILIARIA 13</v>
      </c>
      <c r="F6718" s="637">
        <f t="shared" si="4851"/>
        <v>6.26</v>
      </c>
      <c r="G6718" s="138">
        <f t="shared" si="4852"/>
        <v>0.35</v>
      </c>
      <c r="H6718" s="750">
        <f t="shared" si="4853"/>
        <v>0.45250000000000012</v>
      </c>
      <c r="I6718" s="1243">
        <f t="shared" si="4849"/>
        <v>6.8456883509833616E-2</v>
      </c>
      <c r="J6718" s="750">
        <f t="shared" si="4855"/>
        <v>6.6099999999999994</v>
      </c>
      <c r="L6718" s="768">
        <f t="shared" si="4854"/>
        <v>1</v>
      </c>
    </row>
    <row r="6719" spans="1:12">
      <c r="A6719" s="1320"/>
      <c r="B6719" s="1321"/>
      <c r="C6719" s="1321"/>
      <c r="D6719" s="1322"/>
      <c r="E6719" s="119" t="str">
        <f t="shared" si="4850"/>
        <v>DOMICILIARIA 14</v>
      </c>
      <c r="F6719" s="637">
        <f t="shared" si="4851"/>
        <v>4.9799999999999995</v>
      </c>
      <c r="G6719" s="138">
        <f t="shared" si="4852"/>
        <v>0.35</v>
      </c>
      <c r="H6719" s="750">
        <f t="shared" si="4853"/>
        <v>0.45250000000000012</v>
      </c>
      <c r="I6719" s="1243">
        <f t="shared" si="4849"/>
        <v>8.4896810506566639E-2</v>
      </c>
      <c r="J6719" s="750">
        <f t="shared" si="4855"/>
        <v>5.3299999999999992</v>
      </c>
      <c r="L6719" s="768">
        <f t="shared" si="4854"/>
        <v>0</v>
      </c>
    </row>
    <row r="6720" spans="1:12">
      <c r="A6720" s="1320"/>
      <c r="B6720" s="1321"/>
      <c r="C6720" s="1321"/>
      <c r="D6720" s="1322"/>
      <c r="E6720" s="119" t="str">
        <f t="shared" si="4850"/>
        <v>DOMICILIARIA 15</v>
      </c>
      <c r="F6720" s="637">
        <f t="shared" si="4851"/>
        <v>5.89</v>
      </c>
      <c r="G6720" s="138">
        <f t="shared" si="4852"/>
        <v>0.35</v>
      </c>
      <c r="H6720" s="750">
        <f t="shared" si="4853"/>
        <v>0.45250000000000012</v>
      </c>
      <c r="I6720" s="1243">
        <f t="shared" si="4849"/>
        <v>7.2516025641025675E-2</v>
      </c>
      <c r="J6720" s="750">
        <f t="shared" si="4855"/>
        <v>6.2399999999999993</v>
      </c>
      <c r="L6720" s="768">
        <f t="shared" si="4854"/>
        <v>1</v>
      </c>
    </row>
    <row r="6721" spans="1:12">
      <c r="A6721" s="1320"/>
      <c r="B6721" s="1321"/>
      <c r="C6721" s="1321"/>
      <c r="D6721" s="1322"/>
      <c r="E6721" s="119" t="str">
        <f t="shared" si="4850"/>
        <v>DOMICILIARIA 16</v>
      </c>
      <c r="F6721" s="637">
        <f t="shared" si="4851"/>
        <v>4.9399999999999995</v>
      </c>
      <c r="G6721" s="138">
        <f t="shared" si="4852"/>
        <v>0.35</v>
      </c>
      <c r="H6721" s="750">
        <f t="shared" si="4853"/>
        <v>0.45250000000000012</v>
      </c>
      <c r="I6721" s="1243">
        <f t="shared" si="4849"/>
        <v>8.5538752362949E-2</v>
      </c>
      <c r="J6721" s="750">
        <f t="shared" si="4855"/>
        <v>5.2899999999999991</v>
      </c>
      <c r="L6721" s="768">
        <f t="shared" si="4854"/>
        <v>0</v>
      </c>
    </row>
    <row r="6722" spans="1:12">
      <c r="A6722" s="1320"/>
      <c r="B6722" s="1321"/>
      <c r="C6722" s="1321"/>
      <c r="D6722" s="1322"/>
      <c r="E6722" s="119" t="str">
        <f t="shared" si="4850"/>
        <v>DOMICILIARIA 17</v>
      </c>
      <c r="F6722" s="637">
        <f t="shared" si="4851"/>
        <v>5.59</v>
      </c>
      <c r="G6722" s="138">
        <f t="shared" si="4852"/>
        <v>0.35</v>
      </c>
      <c r="H6722" s="750">
        <f t="shared" si="4853"/>
        <v>0.45250000000000012</v>
      </c>
      <c r="I6722" s="1243">
        <f t="shared" si="4849"/>
        <v>7.6178451178451206E-2</v>
      </c>
      <c r="J6722" s="750">
        <f t="shared" si="4855"/>
        <v>5.9399999999999995</v>
      </c>
      <c r="L6722" s="768">
        <f t="shared" si="4854"/>
        <v>0</v>
      </c>
    </row>
    <row r="6723" spans="1:12">
      <c r="A6723" s="1320"/>
      <c r="B6723" s="1321"/>
      <c r="C6723" s="1321"/>
      <c r="D6723" s="1322"/>
      <c r="E6723" s="119" t="str">
        <f t="shared" si="4850"/>
        <v>DOMICILIARIA 18</v>
      </c>
      <c r="F6723" s="637">
        <f t="shared" si="4851"/>
        <v>5.05</v>
      </c>
      <c r="G6723" s="138">
        <f t="shared" si="4852"/>
        <v>0.35</v>
      </c>
      <c r="H6723" s="750">
        <f t="shared" si="4853"/>
        <v>0.45250000000000012</v>
      </c>
      <c r="I6723" s="1243">
        <f t="shared" si="4849"/>
        <v>8.3796296296296327E-2</v>
      </c>
      <c r="J6723" s="750">
        <f t="shared" si="4855"/>
        <v>5.3999999999999995</v>
      </c>
      <c r="L6723" s="768">
        <f t="shared" si="4854"/>
        <v>0</v>
      </c>
    </row>
    <row r="6724" spans="1:12">
      <c r="A6724" s="1320"/>
      <c r="B6724" s="1321"/>
      <c r="C6724" s="1321"/>
      <c r="D6724" s="1322"/>
      <c r="E6724" s="119" t="str">
        <f t="shared" si="4850"/>
        <v>P22 A P23</v>
      </c>
      <c r="F6724" s="637">
        <f t="shared" si="4851"/>
        <v>0.1</v>
      </c>
      <c r="G6724" s="138">
        <f t="shared" si="4852"/>
        <v>0</v>
      </c>
      <c r="H6724" s="750"/>
      <c r="I6724" s="1243"/>
      <c r="J6724" s="750">
        <f t="shared" si="4855"/>
        <v>0.1</v>
      </c>
      <c r="L6724" s="768">
        <f t="shared" si="4854"/>
        <v>0</v>
      </c>
    </row>
    <row r="6725" spans="1:12">
      <c r="A6725" s="1320"/>
      <c r="B6725" s="1321"/>
      <c r="C6725" s="1321"/>
      <c r="D6725" s="1322"/>
      <c r="E6725" s="119" t="str">
        <f t="shared" si="4850"/>
        <v>DOMICILIARIA 1</v>
      </c>
      <c r="F6725" s="637">
        <f t="shared" si="4851"/>
        <v>5.17</v>
      </c>
      <c r="G6725" s="138">
        <f t="shared" si="4852"/>
        <v>0.35</v>
      </c>
      <c r="H6725" s="750">
        <f t="shared" si="4853"/>
        <v>0.4800000000000002</v>
      </c>
      <c r="I6725" s="1243">
        <f t="shared" si="4849"/>
        <v>8.6956521739130474E-2</v>
      </c>
      <c r="J6725" s="750">
        <f t="shared" si="4855"/>
        <v>5.52</v>
      </c>
      <c r="L6725" s="768">
        <f t="shared" si="4854"/>
        <v>0</v>
      </c>
    </row>
    <row r="6726" spans="1:12">
      <c r="A6726" s="1320"/>
      <c r="B6726" s="1321"/>
      <c r="C6726" s="1321"/>
      <c r="D6726" s="1322"/>
      <c r="E6726" s="119" t="str">
        <f t="shared" si="4850"/>
        <v>DOMICILIARIA 2</v>
      </c>
      <c r="F6726" s="637">
        <f t="shared" si="4851"/>
        <v>4.43</v>
      </c>
      <c r="G6726" s="138">
        <f t="shared" si="4852"/>
        <v>0.35</v>
      </c>
      <c r="H6726" s="750">
        <f t="shared" si="4853"/>
        <v>0.4800000000000002</v>
      </c>
      <c r="I6726" s="1243">
        <f t="shared" si="4849"/>
        <v>0.10041841004184106</v>
      </c>
      <c r="J6726" s="750">
        <f t="shared" si="4855"/>
        <v>4.7799999999999994</v>
      </c>
      <c r="L6726" s="768">
        <f t="shared" si="4854"/>
        <v>0</v>
      </c>
    </row>
    <row r="6727" spans="1:12">
      <c r="A6727" s="1320"/>
      <c r="B6727" s="1321"/>
      <c r="C6727" s="1321"/>
      <c r="D6727" s="1322"/>
      <c r="E6727" s="119" t="str">
        <f t="shared" si="4850"/>
        <v>DOMICILIARIA 3</v>
      </c>
      <c r="F6727" s="637">
        <f t="shared" si="4851"/>
        <v>4.79</v>
      </c>
      <c r="G6727" s="138">
        <f t="shared" si="4852"/>
        <v>0.35</v>
      </c>
      <c r="H6727" s="750">
        <f t="shared" si="4853"/>
        <v>0.4800000000000002</v>
      </c>
      <c r="I6727" s="1243">
        <f t="shared" ref="I6727:I6790" si="4856">+H6727/(G6727+F6727)</f>
        <v>9.3385214007782144E-2</v>
      </c>
      <c r="J6727" s="750">
        <f t="shared" si="4855"/>
        <v>5.14</v>
      </c>
      <c r="L6727" s="768">
        <f t="shared" si="4854"/>
        <v>0</v>
      </c>
    </row>
    <row r="6728" spans="1:12">
      <c r="A6728" s="1320"/>
      <c r="B6728" s="1321"/>
      <c r="C6728" s="1321"/>
      <c r="D6728" s="1322"/>
      <c r="E6728" s="119" t="str">
        <f t="shared" si="4850"/>
        <v>DOMICILIARIA 4</v>
      </c>
      <c r="F6728" s="637">
        <f t="shared" si="4851"/>
        <v>4.72</v>
      </c>
      <c r="G6728" s="138">
        <f t="shared" si="4852"/>
        <v>0.35</v>
      </c>
      <c r="H6728" s="750">
        <f t="shared" si="4853"/>
        <v>0.4800000000000002</v>
      </c>
      <c r="I6728" s="1243">
        <f t="shared" si="4856"/>
        <v>9.4674556213017805E-2</v>
      </c>
      <c r="J6728" s="750">
        <f t="shared" si="4855"/>
        <v>5.0699999999999994</v>
      </c>
      <c r="L6728" s="768">
        <f t="shared" si="4854"/>
        <v>0</v>
      </c>
    </row>
    <row r="6729" spans="1:12">
      <c r="A6729" s="1320"/>
      <c r="B6729" s="1321"/>
      <c r="C6729" s="1321"/>
      <c r="D6729" s="1322"/>
      <c r="E6729" s="119" t="str">
        <f t="shared" si="4850"/>
        <v>DOMICILIARIA 5</v>
      </c>
      <c r="F6729" s="637">
        <f t="shared" si="4851"/>
        <v>4.4099999999999993</v>
      </c>
      <c r="G6729" s="138">
        <f t="shared" si="4852"/>
        <v>0.35</v>
      </c>
      <c r="H6729" s="750">
        <f t="shared" si="4853"/>
        <v>0.4800000000000002</v>
      </c>
      <c r="I6729" s="1243">
        <f t="shared" si="4856"/>
        <v>0.10084033613445385</v>
      </c>
      <c r="J6729" s="750">
        <f t="shared" si="4855"/>
        <v>4.7599999999999989</v>
      </c>
      <c r="L6729" s="768">
        <f t="shared" si="4854"/>
        <v>0</v>
      </c>
    </row>
    <row r="6730" spans="1:12">
      <c r="A6730" s="1320"/>
      <c r="B6730" s="1321"/>
      <c r="C6730" s="1321"/>
      <c r="D6730" s="1322"/>
      <c r="E6730" s="119" t="str">
        <f t="shared" si="4850"/>
        <v>DOMICILIARIA 6</v>
      </c>
      <c r="F6730" s="637">
        <f t="shared" si="4851"/>
        <v>6.6999999999999993</v>
      </c>
      <c r="G6730" s="138">
        <f t="shared" si="4852"/>
        <v>0.35</v>
      </c>
      <c r="H6730" s="750">
        <f t="shared" si="4853"/>
        <v>0.4800000000000002</v>
      </c>
      <c r="I6730" s="1243">
        <f t="shared" si="4856"/>
        <v>6.8085106382978766E-2</v>
      </c>
      <c r="J6730" s="750">
        <f t="shared" si="4855"/>
        <v>7.0499999999999989</v>
      </c>
      <c r="L6730" s="768">
        <f t="shared" si="4854"/>
        <v>1</v>
      </c>
    </row>
    <row r="6731" spans="1:12">
      <c r="A6731" s="1320"/>
      <c r="B6731" s="1321"/>
      <c r="C6731" s="1321"/>
      <c r="D6731" s="1322"/>
      <c r="E6731" s="119" t="str">
        <f t="shared" si="4850"/>
        <v>DOMICILIARIA 7</v>
      </c>
      <c r="F6731" s="637">
        <f t="shared" si="4851"/>
        <v>4.55</v>
      </c>
      <c r="G6731" s="138">
        <f t="shared" si="4852"/>
        <v>0.35</v>
      </c>
      <c r="H6731" s="750">
        <f t="shared" si="4853"/>
        <v>0.4800000000000002</v>
      </c>
      <c r="I6731" s="1243">
        <f t="shared" si="4856"/>
        <v>9.7959183673469438E-2</v>
      </c>
      <c r="J6731" s="750">
        <f t="shared" si="4855"/>
        <v>4.8999999999999995</v>
      </c>
      <c r="L6731" s="768">
        <f t="shared" si="4854"/>
        <v>0</v>
      </c>
    </row>
    <row r="6732" spans="1:12">
      <c r="A6732" s="1320"/>
      <c r="B6732" s="1321"/>
      <c r="C6732" s="1321"/>
      <c r="D6732" s="1322"/>
      <c r="E6732" s="119" t="str">
        <f t="shared" si="4850"/>
        <v>DOMICILIARIA 8</v>
      </c>
      <c r="F6732" s="637">
        <f t="shared" si="4851"/>
        <v>4.63</v>
      </c>
      <c r="G6732" s="138">
        <f t="shared" si="4852"/>
        <v>0.35</v>
      </c>
      <c r="H6732" s="750">
        <f t="shared" si="4853"/>
        <v>0.4800000000000002</v>
      </c>
      <c r="I6732" s="1243">
        <f t="shared" si="4856"/>
        <v>9.6385542168674745E-2</v>
      </c>
      <c r="J6732" s="750">
        <f t="shared" si="4855"/>
        <v>4.9799999999999995</v>
      </c>
      <c r="L6732" s="768">
        <f t="shared" si="4854"/>
        <v>0</v>
      </c>
    </row>
    <row r="6733" spans="1:12">
      <c r="A6733" s="1320"/>
      <c r="B6733" s="1321"/>
      <c r="C6733" s="1321"/>
      <c r="D6733" s="1322"/>
      <c r="E6733" s="119" t="str">
        <f t="shared" si="4850"/>
        <v>DOMICILIARIA 9</v>
      </c>
      <c r="F6733" s="637">
        <f t="shared" si="4851"/>
        <v>6.84</v>
      </c>
      <c r="G6733" s="138">
        <f t="shared" si="4852"/>
        <v>0.35</v>
      </c>
      <c r="H6733" s="750">
        <f t="shared" si="4853"/>
        <v>0.4800000000000002</v>
      </c>
      <c r="I6733" s="1243">
        <f t="shared" si="4856"/>
        <v>6.6759388038943004E-2</v>
      </c>
      <c r="J6733" s="750">
        <f t="shared" si="4855"/>
        <v>7.1899999999999995</v>
      </c>
      <c r="L6733" s="768">
        <f t="shared" si="4854"/>
        <v>1</v>
      </c>
    </row>
    <row r="6734" spans="1:12">
      <c r="A6734" s="1320"/>
      <c r="B6734" s="1321"/>
      <c r="C6734" s="1321"/>
      <c r="D6734" s="1322"/>
      <c r="E6734" s="119" t="str">
        <f t="shared" si="4850"/>
        <v>DOMICILIARIA 10</v>
      </c>
      <c r="F6734" s="637">
        <f t="shared" si="4851"/>
        <v>4.63</v>
      </c>
      <c r="G6734" s="138">
        <f t="shared" si="4852"/>
        <v>0.35</v>
      </c>
      <c r="H6734" s="750">
        <f t="shared" si="4853"/>
        <v>0.4800000000000002</v>
      </c>
      <c r="I6734" s="1243">
        <f t="shared" si="4856"/>
        <v>9.6385542168674745E-2</v>
      </c>
      <c r="J6734" s="750">
        <f t="shared" si="4855"/>
        <v>4.9799999999999995</v>
      </c>
      <c r="L6734" s="768">
        <f t="shared" si="4854"/>
        <v>0</v>
      </c>
    </row>
    <row r="6735" spans="1:12">
      <c r="A6735" s="1320"/>
      <c r="B6735" s="1321"/>
      <c r="C6735" s="1321"/>
      <c r="D6735" s="1322"/>
      <c r="E6735" s="119" t="str">
        <f t="shared" si="4850"/>
        <v>DOMICILIARIA 11</v>
      </c>
      <c r="F6735" s="637">
        <f t="shared" si="4851"/>
        <v>6.81</v>
      </c>
      <c r="G6735" s="138">
        <f t="shared" si="4852"/>
        <v>0.35</v>
      </c>
      <c r="H6735" s="750">
        <f t="shared" si="4853"/>
        <v>0.4800000000000002</v>
      </c>
      <c r="I6735" s="1243">
        <f t="shared" si="4856"/>
        <v>6.7039106145251437E-2</v>
      </c>
      <c r="J6735" s="750">
        <f t="shared" si="4855"/>
        <v>7.1599999999999993</v>
      </c>
      <c r="L6735" s="768">
        <f t="shared" si="4854"/>
        <v>1</v>
      </c>
    </row>
    <row r="6736" spans="1:12">
      <c r="A6736" s="1320"/>
      <c r="B6736" s="1321"/>
      <c r="C6736" s="1321"/>
      <c r="D6736" s="1322"/>
      <c r="E6736" s="119" t="str">
        <f t="shared" si="4850"/>
        <v>DOMICILIARIA 12</v>
      </c>
      <c r="F6736" s="637">
        <f t="shared" si="4851"/>
        <v>4.63</v>
      </c>
      <c r="G6736" s="138">
        <f t="shared" si="4852"/>
        <v>0.35</v>
      </c>
      <c r="H6736" s="750">
        <f t="shared" si="4853"/>
        <v>0.4800000000000002</v>
      </c>
      <c r="I6736" s="1243">
        <f t="shared" si="4856"/>
        <v>9.6385542168674745E-2</v>
      </c>
      <c r="J6736" s="750">
        <f t="shared" si="4855"/>
        <v>4.9799999999999995</v>
      </c>
      <c r="L6736" s="768">
        <f t="shared" si="4854"/>
        <v>0</v>
      </c>
    </row>
    <row r="6737" spans="1:12">
      <c r="A6737" s="1320"/>
      <c r="B6737" s="1321"/>
      <c r="C6737" s="1321"/>
      <c r="D6737" s="1322"/>
      <c r="E6737" s="119" t="str">
        <f t="shared" si="4850"/>
        <v>P23 A P24</v>
      </c>
      <c r="F6737" s="637">
        <f t="shared" si="4851"/>
        <v>0.1</v>
      </c>
      <c r="G6737" s="138">
        <f t="shared" si="4852"/>
        <v>0</v>
      </c>
      <c r="H6737" s="750"/>
      <c r="I6737" s="1243"/>
      <c r="J6737" s="750">
        <f t="shared" si="4855"/>
        <v>0.1</v>
      </c>
      <c r="L6737" s="768">
        <f t="shared" si="4854"/>
        <v>0</v>
      </c>
    </row>
    <row r="6738" spans="1:12">
      <c r="A6738" s="1320"/>
      <c r="B6738" s="1321"/>
      <c r="C6738" s="1321"/>
      <c r="D6738" s="1322"/>
      <c r="E6738" s="119" t="str">
        <f t="shared" si="4850"/>
        <v>P24 A P25</v>
      </c>
      <c r="F6738" s="637">
        <f t="shared" si="4851"/>
        <v>0.1</v>
      </c>
      <c r="G6738" s="138">
        <f t="shared" si="4852"/>
        <v>0</v>
      </c>
      <c r="H6738" s="750"/>
      <c r="I6738" s="1243"/>
      <c r="J6738" s="750">
        <f t="shared" si="4855"/>
        <v>0.1</v>
      </c>
      <c r="L6738" s="768">
        <f t="shared" si="4854"/>
        <v>0</v>
      </c>
    </row>
    <row r="6739" spans="1:12">
      <c r="A6739" s="1320"/>
      <c r="B6739" s="1321"/>
      <c r="C6739" s="1321"/>
      <c r="D6739" s="1322"/>
      <c r="E6739" s="119" t="str">
        <f t="shared" si="4850"/>
        <v>DOMICILIARIA 1</v>
      </c>
      <c r="F6739" s="637">
        <f t="shared" si="4851"/>
        <v>4.25</v>
      </c>
      <c r="G6739" s="138">
        <f t="shared" si="4852"/>
        <v>0.35</v>
      </c>
      <c r="H6739" s="750">
        <f t="shared" si="4853"/>
        <v>0.46250000000000013</v>
      </c>
      <c r="I6739" s="1243">
        <f t="shared" si="4856"/>
        <v>0.1005434782608696</v>
      </c>
      <c r="J6739" s="750">
        <f t="shared" si="4855"/>
        <v>4.5999999999999996</v>
      </c>
      <c r="L6739" s="768">
        <f t="shared" si="4854"/>
        <v>0</v>
      </c>
    </row>
    <row r="6740" spans="1:12">
      <c r="A6740" s="1320"/>
      <c r="B6740" s="1321"/>
      <c r="C6740" s="1321"/>
      <c r="D6740" s="1322"/>
      <c r="E6740" s="119" t="str">
        <f t="shared" si="4850"/>
        <v>DOMICILIARIA 2</v>
      </c>
      <c r="F6740" s="637">
        <f t="shared" si="4851"/>
        <v>5.42</v>
      </c>
      <c r="G6740" s="138">
        <f t="shared" si="4852"/>
        <v>0.35</v>
      </c>
      <c r="H6740" s="750">
        <f t="shared" si="4853"/>
        <v>0.46250000000000013</v>
      </c>
      <c r="I6740" s="1243">
        <f t="shared" si="4856"/>
        <v>8.0155979202772995E-2</v>
      </c>
      <c r="J6740" s="750">
        <f t="shared" si="4855"/>
        <v>5.77</v>
      </c>
      <c r="L6740" s="768">
        <f t="shared" si="4854"/>
        <v>0</v>
      </c>
    </row>
    <row r="6741" spans="1:12">
      <c r="A6741" s="1320"/>
      <c r="B6741" s="1321"/>
      <c r="C6741" s="1321"/>
      <c r="D6741" s="1322"/>
      <c r="E6741" s="119" t="str">
        <f t="shared" si="4850"/>
        <v>DOMICILIARIA 3</v>
      </c>
      <c r="F6741" s="637">
        <f t="shared" si="4851"/>
        <v>4.97</v>
      </c>
      <c r="G6741" s="138">
        <f t="shared" si="4852"/>
        <v>0.35</v>
      </c>
      <c r="H6741" s="750">
        <f t="shared" si="4853"/>
        <v>0.46250000000000013</v>
      </c>
      <c r="I6741" s="1243">
        <f t="shared" si="4856"/>
        <v>8.693609022556395E-2</v>
      </c>
      <c r="J6741" s="750">
        <f t="shared" si="4855"/>
        <v>5.3199999999999994</v>
      </c>
      <c r="L6741" s="768">
        <f t="shared" si="4854"/>
        <v>0</v>
      </c>
    </row>
    <row r="6742" spans="1:12">
      <c r="A6742" s="1320"/>
      <c r="B6742" s="1321"/>
      <c r="C6742" s="1321"/>
      <c r="D6742" s="1322"/>
      <c r="E6742" s="119" t="str">
        <f t="shared" si="4850"/>
        <v>DOMICILIARIA 4</v>
      </c>
      <c r="F6742" s="637">
        <f t="shared" si="4851"/>
        <v>4.8999999999999995</v>
      </c>
      <c r="G6742" s="138">
        <f t="shared" si="4852"/>
        <v>0.35</v>
      </c>
      <c r="H6742" s="750">
        <f t="shared" si="4853"/>
        <v>0.46250000000000013</v>
      </c>
      <c r="I6742" s="1243">
        <f t="shared" si="4856"/>
        <v>8.8095238095238129E-2</v>
      </c>
      <c r="J6742" s="750">
        <f t="shared" si="4855"/>
        <v>5.2499999999999991</v>
      </c>
      <c r="L6742" s="768">
        <f t="shared" si="4854"/>
        <v>0</v>
      </c>
    </row>
    <row r="6743" spans="1:12">
      <c r="A6743" s="1320"/>
      <c r="B6743" s="1321"/>
      <c r="C6743" s="1321"/>
      <c r="D6743" s="1322"/>
      <c r="E6743" s="119" t="str">
        <f t="shared" si="4850"/>
        <v>DOMICILIARIA 5</v>
      </c>
      <c r="F6743" s="637">
        <f t="shared" si="4851"/>
        <v>5.47</v>
      </c>
      <c r="G6743" s="138">
        <f t="shared" si="4852"/>
        <v>0.35</v>
      </c>
      <c r="H6743" s="750">
        <f t="shared" si="4853"/>
        <v>0.46250000000000013</v>
      </c>
      <c r="I6743" s="1243">
        <f t="shared" si="4856"/>
        <v>7.9467353951890071E-2</v>
      </c>
      <c r="J6743" s="750">
        <f t="shared" si="4855"/>
        <v>5.8199999999999994</v>
      </c>
      <c r="L6743" s="768">
        <f t="shared" si="4854"/>
        <v>0</v>
      </c>
    </row>
    <row r="6744" spans="1:12">
      <c r="A6744" s="1320"/>
      <c r="B6744" s="1321"/>
      <c r="C6744" s="1321"/>
      <c r="D6744" s="1322"/>
      <c r="E6744" s="119" t="str">
        <f t="shared" si="4850"/>
        <v>DOMICILIARIA 6</v>
      </c>
      <c r="F6744" s="637">
        <f t="shared" si="4851"/>
        <v>5.56</v>
      </c>
      <c r="G6744" s="138">
        <f t="shared" si="4852"/>
        <v>0.35</v>
      </c>
      <c r="H6744" s="750">
        <f t="shared" si="4853"/>
        <v>0.46250000000000013</v>
      </c>
      <c r="I6744" s="1243">
        <f t="shared" si="4856"/>
        <v>7.8257191201353674E-2</v>
      </c>
      <c r="J6744" s="750">
        <f t="shared" si="4855"/>
        <v>5.9099999999999993</v>
      </c>
      <c r="L6744" s="768">
        <f t="shared" si="4854"/>
        <v>0</v>
      </c>
    </row>
    <row r="6745" spans="1:12">
      <c r="A6745" s="1320"/>
      <c r="B6745" s="1321"/>
      <c r="C6745" s="1321"/>
      <c r="D6745" s="1322"/>
      <c r="E6745" s="119" t="str">
        <f t="shared" si="4850"/>
        <v>P26 A P27</v>
      </c>
      <c r="F6745" s="637">
        <f t="shared" si="4851"/>
        <v>0.1</v>
      </c>
      <c r="G6745" s="138">
        <f t="shared" si="4852"/>
        <v>0</v>
      </c>
      <c r="H6745" s="750"/>
      <c r="I6745" s="1243"/>
      <c r="J6745" s="750">
        <f t="shared" si="4855"/>
        <v>0.1</v>
      </c>
      <c r="L6745" s="768">
        <f t="shared" si="4854"/>
        <v>0</v>
      </c>
    </row>
    <row r="6746" spans="1:12">
      <c r="A6746" s="1320"/>
      <c r="B6746" s="1321"/>
      <c r="C6746" s="1321"/>
      <c r="D6746" s="1322"/>
      <c r="E6746" s="119" t="str">
        <f t="shared" si="4850"/>
        <v>DOMICILIARIA 1</v>
      </c>
      <c r="F6746" s="637">
        <f t="shared" si="4851"/>
        <v>3.0300000000000002</v>
      </c>
      <c r="G6746" s="138">
        <f t="shared" si="4852"/>
        <v>0.35</v>
      </c>
      <c r="H6746" s="750">
        <f>+H1518-0.6</f>
        <v>1.0249999999999999</v>
      </c>
      <c r="I6746" s="1243">
        <f t="shared" si="4856"/>
        <v>0.30325443786982242</v>
      </c>
      <c r="J6746" s="750">
        <f t="shared" si="4855"/>
        <v>3.3800000000000003</v>
      </c>
      <c r="L6746" s="768">
        <f t="shared" si="4854"/>
        <v>0</v>
      </c>
    </row>
    <row r="6747" spans="1:12">
      <c r="A6747" s="1320"/>
      <c r="B6747" s="1321"/>
      <c r="C6747" s="1321"/>
      <c r="D6747" s="1322"/>
      <c r="E6747" s="119" t="str">
        <f t="shared" si="4850"/>
        <v>DOMICILIARIA 2</v>
      </c>
      <c r="F6747" s="637">
        <f t="shared" si="4851"/>
        <v>7.7299999999999995</v>
      </c>
      <c r="G6747" s="138">
        <f t="shared" si="4852"/>
        <v>0.35</v>
      </c>
      <c r="H6747" s="750">
        <f t="shared" ref="H6747:H6759" si="4857">+H1519-0.6</f>
        <v>1.0249999999999999</v>
      </c>
      <c r="I6747" s="1243">
        <f t="shared" si="4856"/>
        <v>0.12685643564356436</v>
      </c>
      <c r="J6747" s="750">
        <f t="shared" si="4855"/>
        <v>8.08</v>
      </c>
      <c r="L6747" s="768">
        <f t="shared" si="4854"/>
        <v>1</v>
      </c>
    </row>
    <row r="6748" spans="1:12">
      <c r="A6748" s="1320"/>
      <c r="B6748" s="1321"/>
      <c r="C6748" s="1321"/>
      <c r="D6748" s="1322"/>
      <c r="E6748" s="119" t="str">
        <f t="shared" si="4850"/>
        <v>DOMICILIARIA 3</v>
      </c>
      <c r="F6748" s="637">
        <f t="shared" si="4851"/>
        <v>6.8</v>
      </c>
      <c r="G6748" s="138">
        <f t="shared" si="4852"/>
        <v>0.35</v>
      </c>
      <c r="H6748" s="750">
        <f t="shared" si="4857"/>
        <v>1.0249999999999999</v>
      </c>
      <c r="I6748" s="1243">
        <f t="shared" si="4856"/>
        <v>0.14335664335664336</v>
      </c>
      <c r="J6748" s="750">
        <f t="shared" si="4855"/>
        <v>7.1499999999999995</v>
      </c>
      <c r="L6748" s="768">
        <f>+IF(J6748&gt;6,1,0)</f>
        <v>1</v>
      </c>
    </row>
    <row r="6749" spans="1:12">
      <c r="A6749" s="1320"/>
      <c r="B6749" s="1321"/>
      <c r="C6749" s="1321"/>
      <c r="D6749" s="1322"/>
      <c r="E6749" s="119" t="str">
        <f t="shared" si="4850"/>
        <v>DOMICILIARIA 4</v>
      </c>
      <c r="F6749" s="637">
        <f t="shared" si="4851"/>
        <v>9.6199999999999992</v>
      </c>
      <c r="G6749" s="138">
        <f t="shared" si="4852"/>
        <v>0.35</v>
      </c>
      <c r="H6749" s="750">
        <f t="shared" si="4857"/>
        <v>1.0249999999999999</v>
      </c>
      <c r="I6749" s="1243">
        <f t="shared" si="4856"/>
        <v>0.10280842527582748</v>
      </c>
      <c r="J6749" s="750">
        <f t="shared" si="4855"/>
        <v>9.9699999999999989</v>
      </c>
      <c r="L6749" s="768">
        <f t="shared" si="4854"/>
        <v>1</v>
      </c>
    </row>
    <row r="6750" spans="1:12">
      <c r="A6750" s="1320"/>
      <c r="B6750" s="1321"/>
      <c r="C6750" s="1321"/>
      <c r="D6750" s="1322"/>
      <c r="E6750" s="119" t="str">
        <f t="shared" si="4850"/>
        <v>DOMICILIARIA 5</v>
      </c>
      <c r="F6750" s="637">
        <f t="shared" si="4851"/>
        <v>11.51</v>
      </c>
      <c r="G6750" s="138">
        <f t="shared" si="4852"/>
        <v>0.35</v>
      </c>
      <c r="H6750" s="750">
        <f t="shared" si="4857"/>
        <v>1.0249999999999999</v>
      </c>
      <c r="I6750" s="1243">
        <f t="shared" si="4856"/>
        <v>8.6424957841483976E-2</v>
      </c>
      <c r="J6750" s="750">
        <f t="shared" si="4855"/>
        <v>11.86</v>
      </c>
      <c r="L6750" s="768">
        <f t="shared" si="4854"/>
        <v>1</v>
      </c>
    </row>
    <row r="6751" spans="1:12">
      <c r="A6751" s="1320"/>
      <c r="B6751" s="1321"/>
      <c r="C6751" s="1321"/>
      <c r="D6751" s="1322"/>
      <c r="E6751" s="119" t="str">
        <f t="shared" si="4850"/>
        <v>DOMICILIARIA 6</v>
      </c>
      <c r="F6751" s="637">
        <f t="shared" si="4851"/>
        <v>13.389999999999999</v>
      </c>
      <c r="G6751" s="138">
        <f t="shared" si="4852"/>
        <v>0.35</v>
      </c>
      <c r="H6751" s="750">
        <f t="shared" si="4857"/>
        <v>1.0249999999999999</v>
      </c>
      <c r="I6751" s="1243">
        <f t="shared" si="4856"/>
        <v>7.4599708879184864E-2</v>
      </c>
      <c r="J6751" s="750">
        <f t="shared" si="4855"/>
        <v>13.739999999999998</v>
      </c>
      <c r="L6751" s="768">
        <f t="shared" si="4854"/>
        <v>1</v>
      </c>
    </row>
    <row r="6752" spans="1:12">
      <c r="A6752" s="1320"/>
      <c r="B6752" s="1321"/>
      <c r="C6752" s="1321"/>
      <c r="D6752" s="1322"/>
      <c r="E6752" s="119" t="str">
        <f t="shared" si="4850"/>
        <v>DOMICILIARIA 7</v>
      </c>
      <c r="F6752" s="637">
        <f t="shared" si="4851"/>
        <v>15.28</v>
      </c>
      <c r="G6752" s="138">
        <f t="shared" si="4852"/>
        <v>0.35</v>
      </c>
      <c r="H6752" s="750">
        <f t="shared" si="4857"/>
        <v>1.0249999999999999</v>
      </c>
      <c r="I6752" s="1243">
        <f t="shared" si="4856"/>
        <v>6.5579014715291109E-2</v>
      </c>
      <c r="J6752" s="750">
        <f t="shared" si="4855"/>
        <v>15.629999999999999</v>
      </c>
      <c r="L6752" s="768">
        <f t="shared" si="4854"/>
        <v>1</v>
      </c>
    </row>
    <row r="6753" spans="1:12">
      <c r="A6753" s="1320"/>
      <c r="B6753" s="1321"/>
      <c r="C6753" s="1321"/>
      <c r="D6753" s="1322"/>
      <c r="E6753" s="119" t="str">
        <f t="shared" si="4850"/>
        <v>DOMICILIARIA 8</v>
      </c>
      <c r="F6753" s="637">
        <f t="shared" si="4851"/>
        <v>17.16</v>
      </c>
      <c r="G6753" s="138">
        <f t="shared" si="4852"/>
        <v>0.35</v>
      </c>
      <c r="H6753" s="750">
        <f t="shared" si="4857"/>
        <v>1.0249999999999999</v>
      </c>
      <c r="I6753" s="1243">
        <f t="shared" si="4856"/>
        <v>5.8537978298115349E-2</v>
      </c>
      <c r="J6753" s="750">
        <f t="shared" si="4855"/>
        <v>17.510000000000002</v>
      </c>
      <c r="L6753" s="768">
        <f t="shared" si="4854"/>
        <v>1</v>
      </c>
    </row>
    <row r="6754" spans="1:12">
      <c r="A6754" s="1320"/>
      <c r="B6754" s="1321"/>
      <c r="C6754" s="1321"/>
      <c r="D6754" s="1322"/>
      <c r="E6754" s="119" t="str">
        <f t="shared" si="4850"/>
        <v>DOMICILIARIA 9</v>
      </c>
      <c r="F6754" s="637">
        <f t="shared" si="4851"/>
        <v>19.05</v>
      </c>
      <c r="G6754" s="138">
        <f t="shared" si="4852"/>
        <v>0.35</v>
      </c>
      <c r="H6754" s="750">
        <f t="shared" si="4857"/>
        <v>1.0249999999999999</v>
      </c>
      <c r="I6754" s="1243">
        <f t="shared" si="4856"/>
        <v>5.2835051546391745E-2</v>
      </c>
      <c r="J6754" s="750">
        <f t="shared" si="4855"/>
        <v>19.400000000000002</v>
      </c>
      <c r="L6754" s="768">
        <f t="shared" si="4854"/>
        <v>1</v>
      </c>
    </row>
    <row r="6755" spans="1:12">
      <c r="A6755" s="1320"/>
      <c r="B6755" s="1321"/>
      <c r="C6755" s="1321"/>
      <c r="D6755" s="1322"/>
      <c r="E6755" s="119" t="str">
        <f t="shared" si="4850"/>
        <v>DOMICILIARIA 10</v>
      </c>
      <c r="F6755" s="637">
        <f t="shared" si="4851"/>
        <v>20.93</v>
      </c>
      <c r="G6755" s="138">
        <f t="shared" si="4852"/>
        <v>0.35</v>
      </c>
      <c r="H6755" s="750">
        <f t="shared" si="4857"/>
        <v>1.0249999999999999</v>
      </c>
      <c r="I6755" s="1243">
        <f t="shared" si="4856"/>
        <v>4.8167293233082699E-2</v>
      </c>
      <c r="J6755" s="750">
        <f t="shared" si="4855"/>
        <v>21.28</v>
      </c>
      <c r="L6755" s="768">
        <f t="shared" si="4854"/>
        <v>1</v>
      </c>
    </row>
    <row r="6756" spans="1:12">
      <c r="A6756" s="1320"/>
      <c r="B6756" s="1321"/>
      <c r="C6756" s="1321"/>
      <c r="D6756" s="1322"/>
      <c r="E6756" s="119" t="str">
        <f t="shared" si="4850"/>
        <v>DOMICILIARIA 11</v>
      </c>
      <c r="F6756" s="637">
        <f t="shared" si="4851"/>
        <v>22.810000000000002</v>
      </c>
      <c r="G6756" s="138">
        <f t="shared" si="4852"/>
        <v>0.35</v>
      </c>
      <c r="H6756" s="750">
        <f t="shared" si="4857"/>
        <v>1.0249999999999999</v>
      </c>
      <c r="I6756" s="1243">
        <f t="shared" si="4856"/>
        <v>4.4257340241796186E-2</v>
      </c>
      <c r="J6756" s="750">
        <f t="shared" si="4855"/>
        <v>23.160000000000004</v>
      </c>
      <c r="L6756" s="768">
        <f t="shared" si="4854"/>
        <v>1</v>
      </c>
    </row>
    <row r="6757" spans="1:12">
      <c r="A6757" s="1320"/>
      <c r="B6757" s="1321"/>
      <c r="C6757" s="1321"/>
      <c r="D6757" s="1322"/>
      <c r="E6757" s="119" t="str">
        <f t="shared" si="4850"/>
        <v>DOMICILIARIA 12</v>
      </c>
      <c r="F6757" s="637">
        <f t="shared" si="4851"/>
        <v>24.700000000000003</v>
      </c>
      <c r="G6757" s="138">
        <f t="shared" si="4852"/>
        <v>0.35</v>
      </c>
      <c r="H6757" s="750">
        <f t="shared" si="4857"/>
        <v>1.0249999999999999</v>
      </c>
      <c r="I6757" s="1243">
        <f t="shared" si="4856"/>
        <v>4.0918163672654682E-2</v>
      </c>
      <c r="J6757" s="750">
        <f t="shared" si="4855"/>
        <v>25.050000000000004</v>
      </c>
      <c r="L6757" s="768">
        <f t="shared" si="4854"/>
        <v>1</v>
      </c>
    </row>
    <row r="6758" spans="1:12">
      <c r="A6758" s="1320"/>
      <c r="B6758" s="1321"/>
      <c r="C6758" s="1321"/>
      <c r="D6758" s="1322"/>
      <c r="E6758" s="119" t="str">
        <f t="shared" si="4850"/>
        <v>DOMICILIARIA 13</v>
      </c>
      <c r="F6758" s="637">
        <f t="shared" si="4851"/>
        <v>26.580000000000002</v>
      </c>
      <c r="G6758" s="138">
        <f t="shared" si="4852"/>
        <v>0.35</v>
      </c>
      <c r="H6758" s="750">
        <f t="shared" si="4857"/>
        <v>1.0249999999999999</v>
      </c>
      <c r="I6758" s="1243">
        <f t="shared" si="4856"/>
        <v>3.8061641292239129E-2</v>
      </c>
      <c r="J6758" s="750">
        <f t="shared" si="4855"/>
        <v>26.930000000000003</v>
      </c>
      <c r="L6758" s="768">
        <f t="shared" si="4854"/>
        <v>1</v>
      </c>
    </row>
    <row r="6759" spans="1:12">
      <c r="A6759" s="1320"/>
      <c r="B6759" s="1321"/>
      <c r="C6759" s="1321"/>
      <c r="D6759" s="1322"/>
      <c r="E6759" s="119" t="str">
        <f t="shared" si="4850"/>
        <v>DOMICILIARIA 14</v>
      </c>
      <c r="F6759" s="637">
        <f t="shared" si="4851"/>
        <v>28.470000000000002</v>
      </c>
      <c r="G6759" s="138">
        <f t="shared" si="4852"/>
        <v>0.35</v>
      </c>
      <c r="H6759" s="750">
        <f t="shared" si="4857"/>
        <v>1.0249999999999999</v>
      </c>
      <c r="I6759" s="1243">
        <f t="shared" si="4856"/>
        <v>3.5565579458709223E-2</v>
      </c>
      <c r="J6759" s="750">
        <f t="shared" si="4855"/>
        <v>28.820000000000004</v>
      </c>
      <c r="L6759" s="768">
        <f t="shared" si="4854"/>
        <v>1</v>
      </c>
    </row>
    <row r="6760" spans="1:12">
      <c r="A6760" s="1320"/>
      <c r="B6760" s="1321"/>
      <c r="C6760" s="1321"/>
      <c r="D6760" s="1322"/>
      <c r="E6760" s="119" t="str">
        <f t="shared" si="4850"/>
        <v>P27 A P28</v>
      </c>
      <c r="F6760" s="637">
        <f t="shared" si="4851"/>
        <v>0.1</v>
      </c>
      <c r="G6760" s="138">
        <f t="shared" si="4852"/>
        <v>0</v>
      </c>
      <c r="H6760" s="750"/>
      <c r="I6760" s="1243"/>
      <c r="J6760" s="750">
        <f t="shared" si="4855"/>
        <v>0.1</v>
      </c>
      <c r="L6760" s="768">
        <f t="shared" si="4854"/>
        <v>0</v>
      </c>
    </row>
    <row r="6761" spans="1:12">
      <c r="A6761" s="1320"/>
      <c r="B6761" s="1321"/>
      <c r="C6761" s="1321"/>
      <c r="D6761" s="1322"/>
      <c r="E6761" s="119" t="str">
        <f t="shared" si="4850"/>
        <v>P28 A P29</v>
      </c>
      <c r="F6761" s="637">
        <f t="shared" si="4851"/>
        <v>0.1</v>
      </c>
      <c r="G6761" s="138">
        <f t="shared" si="4852"/>
        <v>0</v>
      </c>
      <c r="H6761" s="750"/>
      <c r="I6761" s="1243"/>
      <c r="J6761" s="750">
        <f t="shared" si="4855"/>
        <v>0.1</v>
      </c>
      <c r="L6761" s="768">
        <f t="shared" si="4854"/>
        <v>0</v>
      </c>
    </row>
    <row r="6762" spans="1:12">
      <c r="A6762" s="1320"/>
      <c r="B6762" s="1321"/>
      <c r="C6762" s="1321"/>
      <c r="D6762" s="1322"/>
      <c r="E6762" s="119" t="str">
        <f t="shared" si="4850"/>
        <v>DOMICILIARIA 1</v>
      </c>
      <c r="F6762" s="637">
        <f t="shared" si="4851"/>
        <v>5.76</v>
      </c>
      <c r="G6762" s="138">
        <f t="shared" si="4852"/>
        <v>0.35</v>
      </c>
      <c r="H6762" s="750">
        <f t="shared" si="4853"/>
        <v>0.40000000000000013</v>
      </c>
      <c r="I6762" s="1243">
        <f t="shared" si="4856"/>
        <v>6.5466448445171882E-2</v>
      </c>
      <c r="J6762" s="750">
        <f t="shared" si="4855"/>
        <v>6.1099999999999994</v>
      </c>
      <c r="L6762" s="768">
        <f t="shared" si="4854"/>
        <v>1</v>
      </c>
    </row>
    <row r="6763" spans="1:12">
      <c r="A6763" s="1320"/>
      <c r="B6763" s="1321"/>
      <c r="C6763" s="1321"/>
      <c r="D6763" s="1322"/>
      <c r="E6763" s="119" t="str">
        <f t="shared" si="4850"/>
        <v>DOMICILIARIA 2</v>
      </c>
      <c r="F6763" s="637">
        <f t="shared" si="4851"/>
        <v>4.3899999999999997</v>
      </c>
      <c r="G6763" s="138">
        <f t="shared" si="4852"/>
        <v>0.35</v>
      </c>
      <c r="H6763" s="750">
        <f t="shared" si="4853"/>
        <v>0.40000000000000013</v>
      </c>
      <c r="I6763" s="1243">
        <f t="shared" si="4856"/>
        <v>8.4388185654008477E-2</v>
      </c>
      <c r="J6763" s="750">
        <f t="shared" si="4855"/>
        <v>4.7399999999999993</v>
      </c>
      <c r="L6763" s="768">
        <f t="shared" si="4854"/>
        <v>0</v>
      </c>
    </row>
    <row r="6764" spans="1:12">
      <c r="A6764" s="1320"/>
      <c r="B6764" s="1321"/>
      <c r="C6764" s="1321"/>
      <c r="D6764" s="1322"/>
      <c r="E6764" s="119" t="str">
        <f t="shared" ref="E6764:E6827" si="4858">+E1536</f>
        <v>DOMICILIARIA 3</v>
      </c>
      <c r="F6764" s="637">
        <f t="shared" ref="F6764:F6827" si="4859">+F1536+0.1</f>
        <v>5.85</v>
      </c>
      <c r="G6764" s="138">
        <f t="shared" ref="G6764:G6821" si="4860">+G5887/2</f>
        <v>0.35</v>
      </c>
      <c r="H6764" s="750">
        <f t="shared" si="4853"/>
        <v>0.40000000000000013</v>
      </c>
      <c r="I6764" s="1243">
        <f t="shared" si="4856"/>
        <v>6.451612903225809E-2</v>
      </c>
      <c r="J6764" s="750">
        <f t="shared" si="4855"/>
        <v>6.1999999999999993</v>
      </c>
      <c r="L6764" s="768">
        <f t="shared" si="4854"/>
        <v>1</v>
      </c>
    </row>
    <row r="6765" spans="1:12">
      <c r="A6765" s="1320"/>
      <c r="B6765" s="1321"/>
      <c r="C6765" s="1321"/>
      <c r="D6765" s="1322"/>
      <c r="E6765" s="119" t="str">
        <f t="shared" si="4858"/>
        <v>DOMICILIARIA 4</v>
      </c>
      <c r="F6765" s="637">
        <f t="shared" si="4859"/>
        <v>4.4099999999999993</v>
      </c>
      <c r="G6765" s="138">
        <f t="shared" si="4860"/>
        <v>0.35</v>
      </c>
      <c r="H6765" s="750">
        <f t="shared" ref="H6765:H6828" si="4861">+H1537-1.2</f>
        <v>0.40000000000000013</v>
      </c>
      <c r="I6765" s="1243">
        <f t="shared" si="4856"/>
        <v>8.40336134453782E-2</v>
      </c>
      <c r="J6765" s="750">
        <f t="shared" si="4855"/>
        <v>4.7599999999999989</v>
      </c>
      <c r="L6765" s="768">
        <f t="shared" ref="L6765:L6828" si="4862">+IF(J6765&gt;6,1,0)</f>
        <v>0</v>
      </c>
    </row>
    <row r="6766" spans="1:12">
      <c r="A6766" s="1320"/>
      <c r="B6766" s="1321"/>
      <c r="C6766" s="1321"/>
      <c r="D6766" s="1322"/>
      <c r="E6766" s="119" t="str">
        <f t="shared" si="4858"/>
        <v>DOMICILIARIA 5</v>
      </c>
      <c r="F6766" s="637">
        <f t="shared" si="4859"/>
        <v>5.9399999999999995</v>
      </c>
      <c r="G6766" s="138">
        <f t="shared" si="4860"/>
        <v>0.35</v>
      </c>
      <c r="H6766" s="750">
        <f t="shared" si="4861"/>
        <v>0.40000000000000013</v>
      </c>
      <c r="I6766" s="1243">
        <f t="shared" si="4856"/>
        <v>6.3593004769475381E-2</v>
      </c>
      <c r="J6766" s="750">
        <f t="shared" si="4855"/>
        <v>6.2899999999999991</v>
      </c>
      <c r="L6766" s="768">
        <f t="shared" si="4862"/>
        <v>1</v>
      </c>
    </row>
    <row r="6767" spans="1:12">
      <c r="A6767" s="1320"/>
      <c r="B6767" s="1321"/>
      <c r="C6767" s="1321"/>
      <c r="D6767" s="1322"/>
      <c r="E6767" s="119" t="str">
        <f t="shared" si="4858"/>
        <v>DOMICILIARIA 6</v>
      </c>
      <c r="F6767" s="637">
        <f t="shared" si="4859"/>
        <v>4.3999999999999995</v>
      </c>
      <c r="G6767" s="138">
        <f t="shared" si="4860"/>
        <v>0.35</v>
      </c>
      <c r="H6767" s="750">
        <f t="shared" si="4861"/>
        <v>0.40000000000000013</v>
      </c>
      <c r="I6767" s="1243">
        <f t="shared" si="4856"/>
        <v>8.4210526315789513E-2</v>
      </c>
      <c r="J6767" s="750">
        <f t="shared" si="4855"/>
        <v>4.7499999999999991</v>
      </c>
      <c r="L6767" s="768">
        <f t="shared" si="4862"/>
        <v>0</v>
      </c>
    </row>
    <row r="6768" spans="1:12">
      <c r="A6768" s="1320"/>
      <c r="B6768" s="1321"/>
      <c r="C6768" s="1321"/>
      <c r="D6768" s="1322"/>
      <c r="E6768" s="119" t="str">
        <f t="shared" si="4858"/>
        <v>DOMICILIARIA 7</v>
      </c>
      <c r="F6768" s="637">
        <f t="shared" si="4859"/>
        <v>5.96</v>
      </c>
      <c r="G6768" s="138">
        <f t="shared" si="4860"/>
        <v>0.35</v>
      </c>
      <c r="H6768" s="750">
        <f t="shared" si="4861"/>
        <v>0.40000000000000013</v>
      </c>
      <c r="I6768" s="1243">
        <f t="shared" si="4856"/>
        <v>6.3391442155309063E-2</v>
      </c>
      <c r="J6768" s="750">
        <f t="shared" si="4855"/>
        <v>6.31</v>
      </c>
      <c r="L6768" s="768">
        <f t="shared" si="4862"/>
        <v>1</v>
      </c>
    </row>
    <row r="6769" spans="1:12">
      <c r="A6769" s="1320"/>
      <c r="B6769" s="1321"/>
      <c r="C6769" s="1321"/>
      <c r="D6769" s="1322"/>
      <c r="E6769" s="119" t="str">
        <f t="shared" si="4858"/>
        <v>DOMICILIARIA 8</v>
      </c>
      <c r="F6769" s="637">
        <f t="shared" si="4859"/>
        <v>4.29</v>
      </c>
      <c r="G6769" s="138">
        <f t="shared" si="4860"/>
        <v>0.35</v>
      </c>
      <c r="H6769" s="750">
        <f t="shared" si="4861"/>
        <v>0.40000000000000013</v>
      </c>
      <c r="I6769" s="1243">
        <f t="shared" si="4856"/>
        <v>8.6206896551724171E-2</v>
      </c>
      <c r="J6769" s="750">
        <f t="shared" si="4855"/>
        <v>4.6399999999999997</v>
      </c>
      <c r="L6769" s="768">
        <f t="shared" si="4862"/>
        <v>0</v>
      </c>
    </row>
    <row r="6770" spans="1:12">
      <c r="A6770" s="1320"/>
      <c r="B6770" s="1321"/>
      <c r="C6770" s="1321"/>
      <c r="D6770" s="1322"/>
      <c r="E6770" s="119" t="str">
        <f t="shared" si="4858"/>
        <v>DOMICILIARIA 9</v>
      </c>
      <c r="F6770" s="637">
        <f t="shared" si="4859"/>
        <v>5.81</v>
      </c>
      <c r="G6770" s="138">
        <f t="shared" si="4860"/>
        <v>0.35</v>
      </c>
      <c r="H6770" s="750">
        <f t="shared" si="4861"/>
        <v>0.40000000000000013</v>
      </c>
      <c r="I6770" s="1243">
        <f t="shared" si="4856"/>
        <v>6.4935064935064971E-2</v>
      </c>
      <c r="J6770" s="750">
        <f t="shared" si="4855"/>
        <v>6.1599999999999993</v>
      </c>
      <c r="L6770" s="768">
        <f t="shared" si="4862"/>
        <v>1</v>
      </c>
    </row>
    <row r="6771" spans="1:12">
      <c r="A6771" s="1320"/>
      <c r="B6771" s="1321"/>
      <c r="C6771" s="1321"/>
      <c r="D6771" s="1322"/>
      <c r="E6771" s="119" t="str">
        <f t="shared" si="4858"/>
        <v>DOMICILIARIA 10</v>
      </c>
      <c r="F6771" s="637">
        <f t="shared" si="4859"/>
        <v>3.7600000000000002</v>
      </c>
      <c r="G6771" s="138">
        <f t="shared" si="4860"/>
        <v>0.35</v>
      </c>
      <c r="H6771" s="750">
        <f t="shared" si="4861"/>
        <v>0.40000000000000013</v>
      </c>
      <c r="I6771" s="1243">
        <f t="shared" si="4856"/>
        <v>9.732360097323603E-2</v>
      </c>
      <c r="J6771" s="750">
        <f t="shared" ref="J6771:J6834" si="4863">+F6771+G6771</f>
        <v>4.1100000000000003</v>
      </c>
      <c r="L6771" s="768">
        <f t="shared" si="4862"/>
        <v>0</v>
      </c>
    </row>
    <row r="6772" spans="1:12">
      <c r="A6772" s="1320"/>
      <c r="B6772" s="1321"/>
      <c r="C6772" s="1321"/>
      <c r="D6772" s="1322"/>
      <c r="E6772" s="119" t="str">
        <f t="shared" si="4858"/>
        <v>DOMICILIARIA 11</v>
      </c>
      <c r="F6772" s="637">
        <f t="shared" si="4859"/>
        <v>4.43</v>
      </c>
      <c r="G6772" s="138">
        <f t="shared" si="4860"/>
        <v>0.35</v>
      </c>
      <c r="H6772" s="750">
        <f t="shared" si="4861"/>
        <v>0.40000000000000013</v>
      </c>
      <c r="I6772" s="1243">
        <f t="shared" si="4856"/>
        <v>8.3682008368200875E-2</v>
      </c>
      <c r="J6772" s="750">
        <f t="shared" si="4863"/>
        <v>4.7799999999999994</v>
      </c>
      <c r="L6772" s="768">
        <f t="shared" si="4862"/>
        <v>0</v>
      </c>
    </row>
    <row r="6773" spans="1:12">
      <c r="A6773" s="1320"/>
      <c r="B6773" s="1321"/>
      <c r="C6773" s="1321"/>
      <c r="D6773" s="1322"/>
      <c r="E6773" s="119" t="str">
        <f t="shared" si="4858"/>
        <v>DOMICILIARIA 12</v>
      </c>
      <c r="F6773" s="637">
        <f t="shared" si="4859"/>
        <v>7.72</v>
      </c>
      <c r="G6773" s="138">
        <f t="shared" si="4860"/>
        <v>0.35</v>
      </c>
      <c r="H6773" s="750">
        <f t="shared" si="4861"/>
        <v>0.40000000000000013</v>
      </c>
      <c r="I6773" s="1243">
        <f t="shared" si="4856"/>
        <v>4.9566294919454787E-2</v>
      </c>
      <c r="J6773" s="750">
        <f t="shared" si="4863"/>
        <v>8.07</v>
      </c>
      <c r="L6773" s="768">
        <f t="shared" si="4862"/>
        <v>1</v>
      </c>
    </row>
    <row r="6774" spans="1:12">
      <c r="A6774" s="1320"/>
      <c r="B6774" s="1321"/>
      <c r="C6774" s="1321"/>
      <c r="D6774" s="1322"/>
      <c r="E6774" s="119" t="str">
        <f t="shared" si="4858"/>
        <v>DOMICILIARIA 13</v>
      </c>
      <c r="F6774" s="637">
        <f t="shared" si="4859"/>
        <v>4.4799999999999995</v>
      </c>
      <c r="G6774" s="138">
        <f t="shared" si="4860"/>
        <v>0.35</v>
      </c>
      <c r="H6774" s="750">
        <f t="shared" si="4861"/>
        <v>0.40000000000000013</v>
      </c>
      <c r="I6774" s="1243">
        <f t="shared" si="4856"/>
        <v>8.2815734989648074E-2</v>
      </c>
      <c r="J6774" s="750">
        <f t="shared" si="4863"/>
        <v>4.8299999999999992</v>
      </c>
      <c r="L6774" s="768">
        <f t="shared" si="4862"/>
        <v>0</v>
      </c>
    </row>
    <row r="6775" spans="1:12">
      <c r="A6775" s="1320"/>
      <c r="B6775" s="1321"/>
      <c r="C6775" s="1321"/>
      <c r="D6775" s="1322"/>
      <c r="E6775" s="119" t="str">
        <f t="shared" si="4858"/>
        <v>DOMICILIARIA 14</v>
      </c>
      <c r="F6775" s="637">
        <f t="shared" si="4859"/>
        <v>8.52</v>
      </c>
      <c r="G6775" s="138">
        <f t="shared" si="4860"/>
        <v>0.35</v>
      </c>
      <c r="H6775" s="750">
        <f t="shared" si="4861"/>
        <v>0.40000000000000013</v>
      </c>
      <c r="I6775" s="1243">
        <f t="shared" si="4856"/>
        <v>4.5095828635851203E-2</v>
      </c>
      <c r="J6775" s="750">
        <f t="shared" si="4863"/>
        <v>8.8699999999999992</v>
      </c>
      <c r="L6775" s="768">
        <f t="shared" si="4862"/>
        <v>1</v>
      </c>
    </row>
    <row r="6776" spans="1:12">
      <c r="A6776" s="1320"/>
      <c r="B6776" s="1321"/>
      <c r="C6776" s="1321"/>
      <c r="D6776" s="1322"/>
      <c r="E6776" s="119" t="str">
        <f t="shared" si="4858"/>
        <v>P29 A P30</v>
      </c>
      <c r="F6776" s="637">
        <f t="shared" si="4859"/>
        <v>0.1</v>
      </c>
      <c r="G6776" s="138">
        <f t="shared" si="4860"/>
        <v>0</v>
      </c>
      <c r="H6776" s="750"/>
      <c r="I6776" s="1243"/>
      <c r="J6776" s="750">
        <f t="shared" si="4863"/>
        <v>0.1</v>
      </c>
      <c r="L6776" s="768">
        <f t="shared" si="4862"/>
        <v>0</v>
      </c>
    </row>
    <row r="6777" spans="1:12">
      <c r="A6777" s="1320"/>
      <c r="B6777" s="1321"/>
      <c r="C6777" s="1321"/>
      <c r="D6777" s="1322"/>
      <c r="E6777" s="119" t="str">
        <f t="shared" si="4858"/>
        <v>DOMICILIARIA 1</v>
      </c>
      <c r="F6777" s="637">
        <f t="shared" si="4859"/>
        <v>3.36</v>
      </c>
      <c r="G6777" s="138">
        <f t="shared" si="4860"/>
        <v>0.35</v>
      </c>
      <c r="H6777" s="750">
        <f t="shared" si="4861"/>
        <v>0.56250000000000022</v>
      </c>
      <c r="I6777" s="1243">
        <f t="shared" si="4856"/>
        <v>0.15161725067385451</v>
      </c>
      <c r="J6777" s="750">
        <f t="shared" si="4863"/>
        <v>3.71</v>
      </c>
      <c r="L6777" s="768">
        <f t="shared" si="4862"/>
        <v>0</v>
      </c>
    </row>
    <row r="6778" spans="1:12">
      <c r="A6778" s="1320"/>
      <c r="B6778" s="1321"/>
      <c r="C6778" s="1321"/>
      <c r="D6778" s="1322"/>
      <c r="E6778" s="119" t="str">
        <f t="shared" si="4858"/>
        <v>DOMICILIARIA 2</v>
      </c>
      <c r="F6778" s="637">
        <f t="shared" si="4859"/>
        <v>13.969999999999999</v>
      </c>
      <c r="G6778" s="138">
        <f t="shared" si="4860"/>
        <v>0.35</v>
      </c>
      <c r="H6778" s="750">
        <f t="shared" si="4861"/>
        <v>0.56250000000000022</v>
      </c>
      <c r="I6778" s="1243">
        <f t="shared" si="4856"/>
        <v>3.9280726256983263E-2</v>
      </c>
      <c r="J6778" s="750">
        <f t="shared" si="4863"/>
        <v>14.319999999999999</v>
      </c>
      <c r="L6778" s="768">
        <f t="shared" si="4862"/>
        <v>1</v>
      </c>
    </row>
    <row r="6779" spans="1:12">
      <c r="A6779" s="1320"/>
      <c r="B6779" s="1321"/>
      <c r="C6779" s="1321"/>
      <c r="D6779" s="1322"/>
      <c r="E6779" s="119" t="str">
        <f t="shared" si="4858"/>
        <v>DOMICILIARIA 3</v>
      </c>
      <c r="F6779" s="637">
        <f t="shared" si="4859"/>
        <v>3.61</v>
      </c>
      <c r="G6779" s="138">
        <f t="shared" si="4860"/>
        <v>0.35</v>
      </c>
      <c r="H6779" s="750">
        <f t="shared" si="4861"/>
        <v>0.56250000000000022</v>
      </c>
      <c r="I6779" s="1243">
        <f t="shared" si="4856"/>
        <v>0.14204545454545461</v>
      </c>
      <c r="J6779" s="750">
        <f t="shared" si="4863"/>
        <v>3.96</v>
      </c>
      <c r="L6779" s="768">
        <f t="shared" si="4862"/>
        <v>0</v>
      </c>
    </row>
    <row r="6780" spans="1:12">
      <c r="A6780" s="1320"/>
      <c r="B6780" s="1321"/>
      <c r="C6780" s="1321"/>
      <c r="D6780" s="1322"/>
      <c r="E6780" s="119" t="str">
        <f t="shared" si="4858"/>
        <v>DOMICILIARIA 4</v>
      </c>
      <c r="F6780" s="637">
        <f t="shared" si="4859"/>
        <v>4.9099999999999993</v>
      </c>
      <c r="G6780" s="138">
        <f t="shared" si="4860"/>
        <v>0.35</v>
      </c>
      <c r="H6780" s="750">
        <f t="shared" si="4861"/>
        <v>0.56250000000000022</v>
      </c>
      <c r="I6780" s="1243">
        <f t="shared" si="4856"/>
        <v>0.10693916349809893</v>
      </c>
      <c r="J6780" s="750">
        <f t="shared" si="4863"/>
        <v>5.2599999999999989</v>
      </c>
      <c r="L6780" s="768">
        <f t="shared" si="4862"/>
        <v>0</v>
      </c>
    </row>
    <row r="6781" spans="1:12">
      <c r="A6781" s="1320"/>
      <c r="B6781" s="1321"/>
      <c r="C6781" s="1321"/>
      <c r="D6781" s="1322"/>
      <c r="E6781" s="119" t="str">
        <f t="shared" si="4858"/>
        <v>DOMICILIARIA 5</v>
      </c>
      <c r="F6781" s="637">
        <f t="shared" si="4859"/>
        <v>5.1199999999999992</v>
      </c>
      <c r="G6781" s="138">
        <f t="shared" si="4860"/>
        <v>0.35</v>
      </c>
      <c r="H6781" s="750">
        <f t="shared" si="4861"/>
        <v>0.56250000000000022</v>
      </c>
      <c r="I6781" s="1243">
        <f t="shared" si="4856"/>
        <v>0.10283363802559421</v>
      </c>
      <c r="J6781" s="750">
        <f t="shared" si="4863"/>
        <v>5.4699999999999989</v>
      </c>
      <c r="L6781" s="768">
        <f t="shared" si="4862"/>
        <v>0</v>
      </c>
    </row>
    <row r="6782" spans="1:12">
      <c r="A6782" s="1320"/>
      <c r="B6782" s="1321"/>
      <c r="C6782" s="1321"/>
      <c r="D6782" s="1322"/>
      <c r="E6782" s="119" t="str">
        <f t="shared" si="4858"/>
        <v>DOMICILIARIA 6</v>
      </c>
      <c r="F6782" s="637">
        <f t="shared" si="4859"/>
        <v>5.9399999999999995</v>
      </c>
      <c r="G6782" s="138">
        <f t="shared" si="4860"/>
        <v>0.35</v>
      </c>
      <c r="H6782" s="750">
        <f t="shared" si="4861"/>
        <v>0.56250000000000022</v>
      </c>
      <c r="I6782" s="1243">
        <f t="shared" si="4856"/>
        <v>8.9427662957074772E-2</v>
      </c>
      <c r="J6782" s="750">
        <f t="shared" si="4863"/>
        <v>6.2899999999999991</v>
      </c>
      <c r="L6782" s="768">
        <f t="shared" si="4862"/>
        <v>1</v>
      </c>
    </row>
    <row r="6783" spans="1:12">
      <c r="A6783" s="1320"/>
      <c r="B6783" s="1321"/>
      <c r="C6783" s="1321"/>
      <c r="D6783" s="1322"/>
      <c r="E6783" s="119" t="str">
        <f t="shared" si="4858"/>
        <v>DOMICILIARIA 7</v>
      </c>
      <c r="F6783" s="637">
        <f t="shared" si="4859"/>
        <v>5.67</v>
      </c>
      <c r="G6783" s="138">
        <f t="shared" si="4860"/>
        <v>0.35</v>
      </c>
      <c r="H6783" s="750">
        <f t="shared" si="4861"/>
        <v>0.56250000000000022</v>
      </c>
      <c r="I6783" s="1243">
        <f t="shared" si="4856"/>
        <v>9.343853820598011E-2</v>
      </c>
      <c r="J6783" s="750">
        <f t="shared" si="4863"/>
        <v>6.02</v>
      </c>
      <c r="L6783" s="768">
        <f t="shared" si="4862"/>
        <v>1</v>
      </c>
    </row>
    <row r="6784" spans="1:12">
      <c r="A6784" s="1320"/>
      <c r="B6784" s="1321"/>
      <c r="C6784" s="1321"/>
      <c r="D6784" s="1322"/>
      <c r="E6784" s="119" t="str">
        <f t="shared" si="4858"/>
        <v>DOMICILIARIA 8</v>
      </c>
      <c r="F6784" s="637">
        <f t="shared" si="4859"/>
        <v>12.03</v>
      </c>
      <c r="G6784" s="138">
        <f t="shared" si="4860"/>
        <v>0.35</v>
      </c>
      <c r="H6784" s="750">
        <f t="shared" si="4861"/>
        <v>0.56250000000000022</v>
      </c>
      <c r="I6784" s="1243">
        <f t="shared" si="4856"/>
        <v>4.5436187399030714E-2</v>
      </c>
      <c r="J6784" s="750">
        <f t="shared" si="4863"/>
        <v>12.379999999999999</v>
      </c>
      <c r="L6784" s="768">
        <f t="shared" si="4862"/>
        <v>1</v>
      </c>
    </row>
    <row r="6785" spans="1:12">
      <c r="A6785" s="1320"/>
      <c r="B6785" s="1321"/>
      <c r="C6785" s="1321"/>
      <c r="D6785" s="1322"/>
      <c r="E6785" s="119" t="str">
        <f t="shared" si="4858"/>
        <v>DOMICILIARIA 9</v>
      </c>
      <c r="F6785" s="637">
        <f t="shared" si="4859"/>
        <v>6.21</v>
      </c>
      <c r="G6785" s="138">
        <f t="shared" si="4860"/>
        <v>0.35</v>
      </c>
      <c r="H6785" s="750">
        <f t="shared" si="4861"/>
        <v>0.56250000000000022</v>
      </c>
      <c r="I6785" s="1243">
        <f t="shared" si="4856"/>
        <v>8.574695121951223E-2</v>
      </c>
      <c r="J6785" s="750">
        <f t="shared" si="4863"/>
        <v>6.56</v>
      </c>
      <c r="L6785" s="768">
        <f t="shared" si="4862"/>
        <v>1</v>
      </c>
    </row>
    <row r="6786" spans="1:12">
      <c r="A6786" s="1320"/>
      <c r="B6786" s="1321"/>
      <c r="C6786" s="1321"/>
      <c r="D6786" s="1322"/>
      <c r="E6786" s="119" t="str">
        <f t="shared" si="4858"/>
        <v>P30 A P31</v>
      </c>
      <c r="F6786" s="637">
        <f t="shared" si="4859"/>
        <v>0.1</v>
      </c>
      <c r="G6786" s="138">
        <f t="shared" si="4860"/>
        <v>0</v>
      </c>
      <c r="H6786" s="750"/>
      <c r="I6786" s="1243"/>
      <c r="J6786" s="750">
        <f t="shared" si="4863"/>
        <v>0.1</v>
      </c>
      <c r="L6786" s="768">
        <f t="shared" si="4862"/>
        <v>0</v>
      </c>
    </row>
    <row r="6787" spans="1:12">
      <c r="A6787" s="1320"/>
      <c r="B6787" s="1321"/>
      <c r="C6787" s="1321"/>
      <c r="D6787" s="1322"/>
      <c r="E6787" s="119" t="str">
        <f t="shared" si="4858"/>
        <v>DOMICILIARIA 1</v>
      </c>
      <c r="F6787" s="637">
        <f t="shared" si="4859"/>
        <v>3.2600000000000002</v>
      </c>
      <c r="G6787" s="138">
        <f t="shared" si="4860"/>
        <v>0.35</v>
      </c>
      <c r="H6787" s="750">
        <f t="shared" si="4861"/>
        <v>0.67749999999999999</v>
      </c>
      <c r="I6787" s="1243">
        <f t="shared" si="4856"/>
        <v>0.1876731301939058</v>
      </c>
      <c r="J6787" s="750">
        <f t="shared" si="4863"/>
        <v>3.6100000000000003</v>
      </c>
      <c r="L6787" s="768">
        <f t="shared" si="4862"/>
        <v>0</v>
      </c>
    </row>
    <row r="6788" spans="1:12">
      <c r="A6788" s="1320"/>
      <c r="B6788" s="1321"/>
      <c r="C6788" s="1321"/>
      <c r="D6788" s="1322"/>
      <c r="E6788" s="119" t="str">
        <f t="shared" si="4858"/>
        <v>DOMICILIARIA 2</v>
      </c>
      <c r="F6788" s="637">
        <f t="shared" si="4859"/>
        <v>5.9899999999999993</v>
      </c>
      <c r="G6788" s="138">
        <f t="shared" si="4860"/>
        <v>0.35</v>
      </c>
      <c r="H6788" s="750">
        <f t="shared" si="4861"/>
        <v>0.67749999999999999</v>
      </c>
      <c r="I6788" s="1243">
        <f t="shared" si="4856"/>
        <v>0.10686119873817036</v>
      </c>
      <c r="J6788" s="750">
        <f t="shared" si="4863"/>
        <v>6.339999999999999</v>
      </c>
      <c r="L6788" s="768">
        <f t="shared" si="4862"/>
        <v>1</v>
      </c>
    </row>
    <row r="6789" spans="1:12">
      <c r="A6789" s="1320"/>
      <c r="B6789" s="1321"/>
      <c r="C6789" s="1321"/>
      <c r="D6789" s="1322"/>
      <c r="E6789" s="119" t="str">
        <f t="shared" si="4858"/>
        <v>DOMICILIARIA 3</v>
      </c>
      <c r="F6789" s="637">
        <f t="shared" si="4859"/>
        <v>5.9399999999999995</v>
      </c>
      <c r="G6789" s="138">
        <f t="shared" si="4860"/>
        <v>0.35</v>
      </c>
      <c r="H6789" s="750">
        <f t="shared" si="4861"/>
        <v>0.67749999999999999</v>
      </c>
      <c r="I6789" s="1243">
        <f t="shared" si="4856"/>
        <v>0.10771065182829891</v>
      </c>
      <c r="J6789" s="750">
        <f t="shared" si="4863"/>
        <v>6.2899999999999991</v>
      </c>
      <c r="L6789" s="768">
        <f t="shared" si="4862"/>
        <v>1</v>
      </c>
    </row>
    <row r="6790" spans="1:12">
      <c r="A6790" s="1320"/>
      <c r="B6790" s="1321"/>
      <c r="C6790" s="1321"/>
      <c r="D6790" s="1322"/>
      <c r="E6790" s="119" t="str">
        <f t="shared" si="4858"/>
        <v>DOMICILIARIA 4</v>
      </c>
      <c r="F6790" s="637">
        <f t="shared" si="4859"/>
        <v>5.97</v>
      </c>
      <c r="G6790" s="138">
        <f t="shared" si="4860"/>
        <v>0.35</v>
      </c>
      <c r="H6790" s="750">
        <f t="shared" si="4861"/>
        <v>0.67749999999999999</v>
      </c>
      <c r="I6790" s="1243">
        <f t="shared" si="4856"/>
        <v>0.1071993670886076</v>
      </c>
      <c r="J6790" s="750">
        <f t="shared" si="4863"/>
        <v>6.3199999999999994</v>
      </c>
      <c r="L6790" s="768">
        <f t="shared" si="4862"/>
        <v>1</v>
      </c>
    </row>
    <row r="6791" spans="1:12">
      <c r="A6791" s="1320"/>
      <c r="B6791" s="1321"/>
      <c r="C6791" s="1321"/>
      <c r="D6791" s="1322"/>
      <c r="E6791" s="119" t="str">
        <f t="shared" si="4858"/>
        <v>DOMICILIARIA 5</v>
      </c>
      <c r="F6791" s="637">
        <f t="shared" si="4859"/>
        <v>3.24</v>
      </c>
      <c r="G6791" s="138">
        <f t="shared" si="4860"/>
        <v>0.35</v>
      </c>
      <c r="H6791" s="750">
        <f t="shared" si="4861"/>
        <v>0.67749999999999999</v>
      </c>
      <c r="I6791" s="1243">
        <f t="shared" ref="I6791:I6854" si="4864">+H6791/(G6791+F6791)</f>
        <v>0.18871866295264622</v>
      </c>
      <c r="J6791" s="750">
        <f t="shared" si="4863"/>
        <v>3.5900000000000003</v>
      </c>
      <c r="L6791" s="768">
        <f t="shared" si="4862"/>
        <v>0</v>
      </c>
    </row>
    <row r="6792" spans="1:12">
      <c r="A6792" s="1320"/>
      <c r="B6792" s="1321"/>
      <c r="C6792" s="1321"/>
      <c r="D6792" s="1322"/>
      <c r="E6792" s="119" t="str">
        <f t="shared" si="4858"/>
        <v>DOMICILIARIA 6</v>
      </c>
      <c r="F6792" s="637">
        <f t="shared" si="4859"/>
        <v>5.9399999999999995</v>
      </c>
      <c r="G6792" s="138">
        <f t="shared" si="4860"/>
        <v>0.35</v>
      </c>
      <c r="H6792" s="750">
        <f t="shared" si="4861"/>
        <v>0.67749999999999999</v>
      </c>
      <c r="I6792" s="1243">
        <f t="shared" si="4864"/>
        <v>0.10771065182829891</v>
      </c>
      <c r="J6792" s="750">
        <f t="shared" si="4863"/>
        <v>6.2899999999999991</v>
      </c>
      <c r="L6792" s="768">
        <f t="shared" si="4862"/>
        <v>1</v>
      </c>
    </row>
    <row r="6793" spans="1:12">
      <c r="A6793" s="1320"/>
      <c r="B6793" s="1321"/>
      <c r="C6793" s="1321"/>
      <c r="D6793" s="1322"/>
      <c r="E6793" s="119" t="str">
        <f t="shared" si="4858"/>
        <v>DOMICILIARIA 7</v>
      </c>
      <c r="F6793" s="637">
        <f t="shared" si="4859"/>
        <v>3.25</v>
      </c>
      <c r="G6793" s="138">
        <f t="shared" si="4860"/>
        <v>0.35</v>
      </c>
      <c r="H6793" s="750">
        <f t="shared" si="4861"/>
        <v>0.67749999999999999</v>
      </c>
      <c r="I6793" s="1243">
        <f t="shared" si="4864"/>
        <v>0.18819444444444444</v>
      </c>
      <c r="J6793" s="750">
        <f t="shared" si="4863"/>
        <v>3.6</v>
      </c>
      <c r="L6793" s="768">
        <f t="shared" si="4862"/>
        <v>0</v>
      </c>
    </row>
    <row r="6794" spans="1:12">
      <c r="A6794" s="1320"/>
      <c r="B6794" s="1321"/>
      <c r="C6794" s="1321"/>
      <c r="D6794" s="1322"/>
      <c r="E6794" s="119" t="str">
        <f t="shared" si="4858"/>
        <v>DOMICILIARIA 8</v>
      </c>
      <c r="F6794" s="637">
        <f t="shared" si="4859"/>
        <v>6.5699999999999994</v>
      </c>
      <c r="G6794" s="138">
        <f t="shared" si="4860"/>
        <v>0.35</v>
      </c>
      <c r="H6794" s="750">
        <f t="shared" si="4861"/>
        <v>0.67749999999999999</v>
      </c>
      <c r="I6794" s="1243">
        <f t="shared" si="4864"/>
        <v>9.7904624277456664E-2</v>
      </c>
      <c r="J6794" s="750">
        <f t="shared" si="4863"/>
        <v>6.919999999999999</v>
      </c>
      <c r="L6794" s="768">
        <f t="shared" si="4862"/>
        <v>1</v>
      </c>
    </row>
    <row r="6795" spans="1:12">
      <c r="A6795" s="1320"/>
      <c r="B6795" s="1321"/>
      <c r="C6795" s="1321"/>
      <c r="D6795" s="1322"/>
      <c r="E6795" s="119" t="str">
        <f t="shared" si="4858"/>
        <v>DOMICILIARIA 9</v>
      </c>
      <c r="F6795" s="637">
        <f t="shared" si="4859"/>
        <v>6.63</v>
      </c>
      <c r="G6795" s="138">
        <f t="shared" si="4860"/>
        <v>0.35</v>
      </c>
      <c r="H6795" s="750">
        <f t="shared" si="4861"/>
        <v>0.67749999999999999</v>
      </c>
      <c r="I6795" s="1243">
        <f t="shared" si="4864"/>
        <v>9.7063037249283668E-2</v>
      </c>
      <c r="J6795" s="750">
        <f t="shared" si="4863"/>
        <v>6.9799999999999995</v>
      </c>
      <c r="L6795" s="768">
        <f t="shared" si="4862"/>
        <v>1</v>
      </c>
    </row>
    <row r="6796" spans="1:12">
      <c r="A6796" s="1320"/>
      <c r="B6796" s="1321"/>
      <c r="C6796" s="1321"/>
      <c r="D6796" s="1322"/>
      <c r="E6796" s="119" t="str">
        <f t="shared" si="4858"/>
        <v>DOMICILIARIA 10</v>
      </c>
      <c r="F6796" s="637">
        <f t="shared" si="4859"/>
        <v>3.96</v>
      </c>
      <c r="G6796" s="138">
        <f t="shared" si="4860"/>
        <v>0.35</v>
      </c>
      <c r="H6796" s="750">
        <f t="shared" si="4861"/>
        <v>0.67749999999999999</v>
      </c>
      <c r="I6796" s="1243">
        <f t="shared" si="4864"/>
        <v>0.15719257540603249</v>
      </c>
      <c r="J6796" s="750">
        <f t="shared" si="4863"/>
        <v>4.3099999999999996</v>
      </c>
      <c r="L6796" s="768">
        <f t="shared" si="4862"/>
        <v>0</v>
      </c>
    </row>
    <row r="6797" spans="1:12">
      <c r="A6797" s="1320"/>
      <c r="B6797" s="1321"/>
      <c r="C6797" s="1321"/>
      <c r="D6797" s="1322"/>
      <c r="E6797" s="119" t="str">
        <f t="shared" si="4858"/>
        <v>DOMICILIARIA 11</v>
      </c>
      <c r="F6797" s="637">
        <f t="shared" si="4859"/>
        <v>6.4899999999999993</v>
      </c>
      <c r="G6797" s="138">
        <f t="shared" si="4860"/>
        <v>0.35</v>
      </c>
      <c r="H6797" s="750">
        <f t="shared" si="4861"/>
        <v>0.67749999999999999</v>
      </c>
      <c r="I6797" s="1243">
        <f t="shared" si="4864"/>
        <v>9.9049707602339193E-2</v>
      </c>
      <c r="J6797" s="750">
        <f t="shared" si="4863"/>
        <v>6.839999999999999</v>
      </c>
      <c r="L6797" s="768">
        <f t="shared" si="4862"/>
        <v>1</v>
      </c>
    </row>
    <row r="6798" spans="1:12">
      <c r="A6798" s="1320"/>
      <c r="B6798" s="1321"/>
      <c r="C6798" s="1321"/>
      <c r="D6798" s="1322"/>
      <c r="E6798" s="119" t="str">
        <f t="shared" si="4858"/>
        <v>DOMICILIARIA 12</v>
      </c>
      <c r="F6798" s="637">
        <f t="shared" si="4859"/>
        <v>4.04</v>
      </c>
      <c r="G6798" s="138">
        <f t="shared" si="4860"/>
        <v>0.35</v>
      </c>
      <c r="H6798" s="750">
        <f t="shared" si="4861"/>
        <v>0.67749999999999999</v>
      </c>
      <c r="I6798" s="1243">
        <f t="shared" si="4864"/>
        <v>0.15432801822323464</v>
      </c>
      <c r="J6798" s="750">
        <f t="shared" si="4863"/>
        <v>4.3899999999999997</v>
      </c>
      <c r="L6798" s="768">
        <f t="shared" si="4862"/>
        <v>0</v>
      </c>
    </row>
    <row r="6799" spans="1:12">
      <c r="A6799" s="1320"/>
      <c r="B6799" s="1321"/>
      <c r="C6799" s="1321"/>
      <c r="D6799" s="1322"/>
      <c r="E6799" s="119" t="str">
        <f t="shared" si="4858"/>
        <v>DOMICILIARIA 13</v>
      </c>
      <c r="F6799" s="637">
        <f t="shared" si="4859"/>
        <v>6.5299999999999994</v>
      </c>
      <c r="G6799" s="138">
        <f t="shared" si="4860"/>
        <v>0.35</v>
      </c>
      <c r="H6799" s="750">
        <f t="shared" si="4861"/>
        <v>0.67749999999999999</v>
      </c>
      <c r="I6799" s="1243">
        <f t="shared" si="4864"/>
        <v>9.8473837209302334E-2</v>
      </c>
      <c r="J6799" s="750">
        <f t="shared" si="4863"/>
        <v>6.879999999999999</v>
      </c>
      <c r="L6799" s="768">
        <f t="shared" si="4862"/>
        <v>1</v>
      </c>
    </row>
    <row r="6800" spans="1:12">
      <c r="A6800" s="1320"/>
      <c r="B6800" s="1321"/>
      <c r="C6800" s="1321"/>
      <c r="D6800" s="1322"/>
      <c r="E6800" s="119" t="str">
        <f t="shared" si="4858"/>
        <v>DOMICILIARIA 14</v>
      </c>
      <c r="F6800" s="637">
        <f t="shared" si="4859"/>
        <v>3.99</v>
      </c>
      <c r="G6800" s="138">
        <f t="shared" si="4860"/>
        <v>0.35</v>
      </c>
      <c r="H6800" s="750">
        <f t="shared" si="4861"/>
        <v>0.67749999999999999</v>
      </c>
      <c r="I6800" s="1243">
        <f t="shared" si="4864"/>
        <v>0.15610599078341014</v>
      </c>
      <c r="J6800" s="750">
        <f t="shared" si="4863"/>
        <v>4.34</v>
      </c>
      <c r="L6800" s="768">
        <f t="shared" si="4862"/>
        <v>0</v>
      </c>
    </row>
    <row r="6801" spans="1:12">
      <c r="A6801" s="1320"/>
      <c r="B6801" s="1321"/>
      <c r="C6801" s="1321"/>
      <c r="D6801" s="1322"/>
      <c r="E6801" s="119" t="str">
        <f t="shared" si="4858"/>
        <v>DOMICILIARIA 15</v>
      </c>
      <c r="F6801" s="637">
        <f t="shared" si="4859"/>
        <v>6.4799999999999995</v>
      </c>
      <c r="G6801" s="138">
        <f t="shared" si="4860"/>
        <v>0.35</v>
      </c>
      <c r="H6801" s="750">
        <f t="shared" si="4861"/>
        <v>0.67749999999999999</v>
      </c>
      <c r="I6801" s="1243">
        <f t="shared" si="4864"/>
        <v>9.9194729136163992E-2</v>
      </c>
      <c r="J6801" s="750">
        <f t="shared" si="4863"/>
        <v>6.8299999999999992</v>
      </c>
      <c r="L6801" s="768">
        <f t="shared" si="4862"/>
        <v>1</v>
      </c>
    </row>
    <row r="6802" spans="1:12">
      <c r="A6802" s="1320"/>
      <c r="B6802" s="1321"/>
      <c r="C6802" s="1321"/>
      <c r="D6802" s="1322"/>
      <c r="E6802" s="119" t="str">
        <f t="shared" si="4858"/>
        <v>DOMICILIARIA 16</v>
      </c>
      <c r="F6802" s="637">
        <f t="shared" si="4859"/>
        <v>4.38</v>
      </c>
      <c r="G6802" s="138">
        <f t="shared" si="4860"/>
        <v>0.35</v>
      </c>
      <c r="H6802" s="750">
        <f t="shared" si="4861"/>
        <v>0.67749999999999999</v>
      </c>
      <c r="I6802" s="1243">
        <f t="shared" si="4864"/>
        <v>0.14323467230443976</v>
      </c>
      <c r="J6802" s="750">
        <f t="shared" si="4863"/>
        <v>4.7299999999999995</v>
      </c>
      <c r="L6802" s="768">
        <f t="shared" si="4862"/>
        <v>0</v>
      </c>
    </row>
    <row r="6803" spans="1:12">
      <c r="A6803" s="1320"/>
      <c r="B6803" s="1321"/>
      <c r="C6803" s="1321"/>
      <c r="D6803" s="1322"/>
      <c r="E6803" s="119" t="str">
        <f t="shared" si="4858"/>
        <v>DOMICILIARIA 17</v>
      </c>
      <c r="F6803" s="637">
        <f t="shared" si="4859"/>
        <v>6.54</v>
      </c>
      <c r="G6803" s="138">
        <f t="shared" si="4860"/>
        <v>0.35</v>
      </c>
      <c r="H6803" s="750">
        <f t="shared" si="4861"/>
        <v>0.67749999999999999</v>
      </c>
      <c r="I6803" s="1243">
        <f t="shared" si="4864"/>
        <v>9.8330914368650227E-2</v>
      </c>
      <c r="J6803" s="750">
        <f t="shared" si="4863"/>
        <v>6.89</v>
      </c>
      <c r="L6803" s="768">
        <f t="shared" si="4862"/>
        <v>1</v>
      </c>
    </row>
    <row r="6804" spans="1:12">
      <c r="A6804" s="1320"/>
      <c r="B6804" s="1321"/>
      <c r="C6804" s="1321"/>
      <c r="D6804" s="1322"/>
      <c r="E6804" s="119" t="str">
        <f t="shared" si="4858"/>
        <v>DOMICILIARIA 18</v>
      </c>
      <c r="F6804" s="637">
        <f t="shared" si="4859"/>
        <v>6.43</v>
      </c>
      <c r="G6804" s="138">
        <f t="shared" si="4860"/>
        <v>0.35</v>
      </c>
      <c r="H6804" s="750">
        <f t="shared" si="4861"/>
        <v>0.67749999999999999</v>
      </c>
      <c r="I6804" s="1243">
        <f t="shared" si="4864"/>
        <v>9.9926253687315642E-2</v>
      </c>
      <c r="J6804" s="750">
        <f t="shared" si="4863"/>
        <v>6.7799999999999994</v>
      </c>
      <c r="L6804" s="768">
        <f t="shared" si="4862"/>
        <v>1</v>
      </c>
    </row>
    <row r="6805" spans="1:12">
      <c r="A6805" s="1320"/>
      <c r="B6805" s="1321"/>
      <c r="C6805" s="1321"/>
      <c r="D6805" s="1322"/>
      <c r="E6805" s="119" t="str">
        <f t="shared" si="4858"/>
        <v>P31 A P32</v>
      </c>
      <c r="F6805" s="637">
        <f t="shared" si="4859"/>
        <v>0.1</v>
      </c>
      <c r="G6805" s="138">
        <f t="shared" si="4860"/>
        <v>0</v>
      </c>
      <c r="H6805" s="750"/>
      <c r="I6805" s="1243"/>
      <c r="J6805" s="750">
        <f t="shared" si="4863"/>
        <v>0.1</v>
      </c>
      <c r="L6805" s="768">
        <f t="shared" si="4862"/>
        <v>0</v>
      </c>
    </row>
    <row r="6806" spans="1:12">
      <c r="A6806" s="1320"/>
      <c r="B6806" s="1321"/>
      <c r="C6806" s="1321"/>
      <c r="D6806" s="1322"/>
      <c r="E6806" s="119" t="str">
        <f t="shared" si="4858"/>
        <v>DOMICILIARIA 1</v>
      </c>
      <c r="F6806" s="637">
        <f t="shared" si="4859"/>
        <v>5.55</v>
      </c>
      <c r="G6806" s="138">
        <f t="shared" si="4860"/>
        <v>0.35</v>
      </c>
      <c r="H6806" s="750">
        <f t="shared" si="4861"/>
        <v>0.67749999999999999</v>
      </c>
      <c r="I6806" s="1243">
        <f t="shared" si="4864"/>
        <v>0.11483050847457628</v>
      </c>
      <c r="J6806" s="750">
        <f t="shared" si="4863"/>
        <v>5.8999999999999995</v>
      </c>
      <c r="L6806" s="768">
        <f t="shared" si="4862"/>
        <v>0</v>
      </c>
    </row>
    <row r="6807" spans="1:12">
      <c r="A6807" s="1320"/>
      <c r="B6807" s="1321"/>
      <c r="C6807" s="1321"/>
      <c r="D6807" s="1322"/>
      <c r="E6807" s="119" t="str">
        <f t="shared" si="4858"/>
        <v>DOMICILIARIA 2</v>
      </c>
      <c r="F6807" s="637">
        <f t="shared" si="4859"/>
        <v>6.6099999999999994</v>
      </c>
      <c r="G6807" s="138">
        <f t="shared" si="4860"/>
        <v>0.35</v>
      </c>
      <c r="H6807" s="750">
        <f t="shared" si="4861"/>
        <v>0.67749999999999999</v>
      </c>
      <c r="I6807" s="1243">
        <f t="shared" si="4864"/>
        <v>9.7341954022988522E-2</v>
      </c>
      <c r="J6807" s="750">
        <f t="shared" si="4863"/>
        <v>6.9599999999999991</v>
      </c>
      <c r="L6807" s="768">
        <f t="shared" si="4862"/>
        <v>1</v>
      </c>
    </row>
    <row r="6808" spans="1:12">
      <c r="A6808" s="1320"/>
      <c r="B6808" s="1321"/>
      <c r="C6808" s="1321"/>
      <c r="D6808" s="1322"/>
      <c r="E6808" s="119" t="str">
        <f t="shared" si="4858"/>
        <v>DOMICILIARIA 3</v>
      </c>
      <c r="F6808" s="637">
        <f t="shared" si="4859"/>
        <v>5.14</v>
      </c>
      <c r="G6808" s="138">
        <f t="shared" si="4860"/>
        <v>0.35</v>
      </c>
      <c r="H6808" s="750">
        <f t="shared" si="4861"/>
        <v>0.67749999999999999</v>
      </c>
      <c r="I6808" s="1243">
        <f t="shared" si="4864"/>
        <v>0.12340619307832423</v>
      </c>
      <c r="J6808" s="750">
        <f t="shared" si="4863"/>
        <v>5.4899999999999993</v>
      </c>
      <c r="L6808" s="768">
        <f t="shared" si="4862"/>
        <v>0</v>
      </c>
    </row>
    <row r="6809" spans="1:12">
      <c r="A6809" s="1320"/>
      <c r="B6809" s="1321"/>
      <c r="C6809" s="1321"/>
      <c r="D6809" s="1322"/>
      <c r="E6809" s="119" t="str">
        <f t="shared" si="4858"/>
        <v>DOMICILIARIA 4</v>
      </c>
      <c r="F6809" s="637">
        <f t="shared" si="4859"/>
        <v>6.5</v>
      </c>
      <c r="G6809" s="138">
        <f t="shared" si="4860"/>
        <v>0.35</v>
      </c>
      <c r="H6809" s="750">
        <f t="shared" si="4861"/>
        <v>0.67749999999999999</v>
      </c>
      <c r="I6809" s="1243">
        <f t="shared" si="4864"/>
        <v>9.8905109489051096E-2</v>
      </c>
      <c r="J6809" s="750">
        <f t="shared" si="4863"/>
        <v>6.85</v>
      </c>
      <c r="L6809" s="768">
        <f t="shared" si="4862"/>
        <v>1</v>
      </c>
    </row>
    <row r="6810" spans="1:12">
      <c r="A6810" s="1320"/>
      <c r="B6810" s="1321"/>
      <c r="C6810" s="1321"/>
      <c r="D6810" s="1322"/>
      <c r="E6810" s="119" t="str">
        <f t="shared" si="4858"/>
        <v>DOMICILIARIA 5</v>
      </c>
      <c r="F6810" s="637">
        <f t="shared" si="4859"/>
        <v>6.39</v>
      </c>
      <c r="G6810" s="138">
        <f t="shared" si="4860"/>
        <v>0.35</v>
      </c>
      <c r="H6810" s="750">
        <f t="shared" si="4861"/>
        <v>0.67749999999999999</v>
      </c>
      <c r="I6810" s="1243">
        <f t="shared" si="4864"/>
        <v>0.10051928783382791</v>
      </c>
      <c r="J6810" s="750">
        <f t="shared" si="4863"/>
        <v>6.7399999999999993</v>
      </c>
      <c r="L6810" s="768">
        <f t="shared" si="4862"/>
        <v>1</v>
      </c>
    </row>
    <row r="6811" spans="1:12">
      <c r="A6811" s="1320"/>
      <c r="B6811" s="1321"/>
      <c r="C6811" s="1321"/>
      <c r="D6811" s="1322"/>
      <c r="E6811" s="119" t="str">
        <f t="shared" si="4858"/>
        <v>DOMICILIARIA 6</v>
      </c>
      <c r="F6811" s="637">
        <f t="shared" si="4859"/>
        <v>6.6599999999999993</v>
      </c>
      <c r="G6811" s="138">
        <f t="shared" si="4860"/>
        <v>0.35</v>
      </c>
      <c r="H6811" s="750">
        <f t="shared" si="4861"/>
        <v>0.67749999999999999</v>
      </c>
      <c r="I6811" s="1243">
        <f t="shared" si="4864"/>
        <v>9.6647646219686176E-2</v>
      </c>
      <c r="J6811" s="750">
        <f t="shared" si="4863"/>
        <v>7.0099999999999989</v>
      </c>
      <c r="L6811" s="768">
        <f t="shared" si="4862"/>
        <v>1</v>
      </c>
    </row>
    <row r="6812" spans="1:12">
      <c r="A6812" s="1320"/>
      <c r="B6812" s="1321"/>
      <c r="C6812" s="1321"/>
      <c r="D6812" s="1322"/>
      <c r="E6812" s="119" t="str">
        <f t="shared" si="4858"/>
        <v>DOMICILIARIA 7</v>
      </c>
      <c r="F6812" s="637">
        <f t="shared" si="4859"/>
        <v>3.99</v>
      </c>
      <c r="G6812" s="138">
        <f t="shared" si="4860"/>
        <v>0.35</v>
      </c>
      <c r="H6812" s="750">
        <f t="shared" si="4861"/>
        <v>0.67749999999999999</v>
      </c>
      <c r="I6812" s="1243">
        <f t="shared" si="4864"/>
        <v>0.15610599078341014</v>
      </c>
      <c r="J6812" s="750">
        <f t="shared" si="4863"/>
        <v>4.34</v>
      </c>
      <c r="L6812" s="768">
        <f t="shared" si="4862"/>
        <v>0</v>
      </c>
    </row>
    <row r="6813" spans="1:12">
      <c r="A6813" s="1320"/>
      <c r="B6813" s="1321"/>
      <c r="C6813" s="1321"/>
      <c r="D6813" s="1322"/>
      <c r="E6813" s="119" t="str">
        <f t="shared" si="4858"/>
        <v>DOMICILIARIA 8</v>
      </c>
      <c r="F6813" s="637">
        <f t="shared" si="4859"/>
        <v>6.4499999999999993</v>
      </c>
      <c r="G6813" s="138">
        <f t="shared" si="4860"/>
        <v>0.35</v>
      </c>
      <c r="H6813" s="750">
        <f t="shared" si="4861"/>
        <v>0.67749999999999999</v>
      </c>
      <c r="I6813" s="1243">
        <f t="shared" si="4864"/>
        <v>9.9632352941176491E-2</v>
      </c>
      <c r="J6813" s="750">
        <f t="shared" si="4863"/>
        <v>6.7999999999999989</v>
      </c>
      <c r="L6813" s="768">
        <f t="shared" si="4862"/>
        <v>1</v>
      </c>
    </row>
    <row r="6814" spans="1:12">
      <c r="A6814" s="1320"/>
      <c r="B6814" s="1321"/>
      <c r="C6814" s="1321"/>
      <c r="D6814" s="1322"/>
      <c r="E6814" s="119" t="str">
        <f t="shared" si="4858"/>
        <v>DOMICILIARIA 9</v>
      </c>
      <c r="F6814" s="637">
        <f t="shared" si="4859"/>
        <v>6.8</v>
      </c>
      <c r="G6814" s="138">
        <f t="shared" si="4860"/>
        <v>0.35</v>
      </c>
      <c r="H6814" s="750">
        <f t="shared" si="4861"/>
        <v>0.67749999999999999</v>
      </c>
      <c r="I6814" s="1243">
        <f t="shared" si="4864"/>
        <v>9.4755244755244758E-2</v>
      </c>
      <c r="J6814" s="750">
        <f t="shared" si="4863"/>
        <v>7.1499999999999995</v>
      </c>
      <c r="L6814" s="768">
        <f t="shared" si="4862"/>
        <v>1</v>
      </c>
    </row>
    <row r="6815" spans="1:12">
      <c r="A6815" s="1320"/>
      <c r="B6815" s="1321"/>
      <c r="C6815" s="1321"/>
      <c r="D6815" s="1322"/>
      <c r="E6815" s="119" t="str">
        <f t="shared" si="4858"/>
        <v>DOMICILIARIA 10</v>
      </c>
      <c r="F6815" s="637">
        <f t="shared" si="4859"/>
        <v>6.81</v>
      </c>
      <c r="G6815" s="138">
        <f t="shared" si="4860"/>
        <v>0.35</v>
      </c>
      <c r="H6815" s="750">
        <f t="shared" si="4861"/>
        <v>0.67749999999999999</v>
      </c>
      <c r="I6815" s="1243">
        <f t="shared" si="4864"/>
        <v>9.4622905027932969E-2</v>
      </c>
      <c r="J6815" s="750">
        <f t="shared" si="4863"/>
        <v>7.1599999999999993</v>
      </c>
      <c r="L6815" s="768">
        <f t="shared" si="4862"/>
        <v>1</v>
      </c>
    </row>
    <row r="6816" spans="1:12">
      <c r="A6816" s="1320"/>
      <c r="B6816" s="1321"/>
      <c r="C6816" s="1321"/>
      <c r="D6816" s="1322"/>
      <c r="E6816" s="119" t="str">
        <f t="shared" si="4858"/>
        <v>P32 A P33</v>
      </c>
      <c r="F6816" s="637">
        <f t="shared" si="4859"/>
        <v>0.1</v>
      </c>
      <c r="G6816" s="138">
        <f t="shared" si="4860"/>
        <v>0</v>
      </c>
      <c r="H6816" s="750"/>
      <c r="I6816" s="1243"/>
      <c r="J6816" s="750">
        <f t="shared" si="4863"/>
        <v>0.1</v>
      </c>
      <c r="L6816" s="768">
        <f t="shared" si="4862"/>
        <v>0</v>
      </c>
    </row>
    <row r="6817" spans="1:12">
      <c r="A6817" s="1320"/>
      <c r="B6817" s="1321"/>
      <c r="C6817" s="1321"/>
      <c r="D6817" s="1322"/>
      <c r="E6817" s="119" t="str">
        <f t="shared" si="4858"/>
        <v>DOMICILIARIA 1</v>
      </c>
      <c r="F6817" s="637">
        <f t="shared" si="4859"/>
        <v>6.5699999999999994</v>
      </c>
      <c r="G6817" s="138">
        <f t="shared" si="4860"/>
        <v>0.4</v>
      </c>
      <c r="H6817" s="750">
        <f t="shared" si="4861"/>
        <v>0.75000000000000022</v>
      </c>
      <c r="I6817" s="1243">
        <f t="shared" si="4864"/>
        <v>0.1076040172166428</v>
      </c>
      <c r="J6817" s="750">
        <f t="shared" si="4863"/>
        <v>6.97</v>
      </c>
      <c r="L6817" s="768">
        <f t="shared" si="4862"/>
        <v>1</v>
      </c>
    </row>
    <row r="6818" spans="1:12">
      <c r="A6818" s="1320"/>
      <c r="B6818" s="1321"/>
      <c r="C6818" s="1321"/>
      <c r="D6818" s="1322"/>
      <c r="E6818" s="119" t="str">
        <f t="shared" si="4858"/>
        <v>DOMICILIARIA 2</v>
      </c>
      <c r="F6818" s="637">
        <f t="shared" si="4859"/>
        <v>7.1099999999999994</v>
      </c>
      <c r="G6818" s="138">
        <f t="shared" si="4860"/>
        <v>0.4</v>
      </c>
      <c r="H6818" s="750">
        <f t="shared" si="4861"/>
        <v>0.75000000000000022</v>
      </c>
      <c r="I6818" s="1243">
        <f t="shared" si="4864"/>
        <v>9.9866844207723071E-2</v>
      </c>
      <c r="J6818" s="750">
        <f t="shared" si="4863"/>
        <v>7.51</v>
      </c>
      <c r="L6818" s="768">
        <f t="shared" si="4862"/>
        <v>1</v>
      </c>
    </row>
    <row r="6819" spans="1:12">
      <c r="A6819" s="1320"/>
      <c r="B6819" s="1321"/>
      <c r="C6819" s="1321"/>
      <c r="D6819" s="1322"/>
      <c r="E6819" s="119" t="str">
        <f t="shared" si="4858"/>
        <v>DOMICILIARIA 3</v>
      </c>
      <c r="F6819" s="637">
        <f t="shared" si="4859"/>
        <v>7.17</v>
      </c>
      <c r="G6819" s="138">
        <f t="shared" si="4860"/>
        <v>0.4</v>
      </c>
      <c r="H6819" s="750">
        <f t="shared" si="4861"/>
        <v>0.75000000000000022</v>
      </c>
      <c r="I6819" s="1243">
        <f t="shared" si="4864"/>
        <v>9.9075297225891701E-2</v>
      </c>
      <c r="J6819" s="750">
        <f t="shared" si="4863"/>
        <v>7.57</v>
      </c>
      <c r="L6819" s="768">
        <f t="shared" si="4862"/>
        <v>1</v>
      </c>
    </row>
    <row r="6820" spans="1:12">
      <c r="A6820" s="1320"/>
      <c r="B6820" s="1321"/>
      <c r="C6820" s="1321"/>
      <c r="D6820" s="1322"/>
      <c r="E6820" s="119" t="str">
        <f t="shared" si="4858"/>
        <v>DOMICILIARIA 4</v>
      </c>
      <c r="F6820" s="637">
        <f t="shared" si="4859"/>
        <v>7.02</v>
      </c>
      <c r="G6820" s="138">
        <f t="shared" si="4860"/>
        <v>0.4</v>
      </c>
      <c r="H6820" s="750">
        <f t="shared" si="4861"/>
        <v>0.75000000000000022</v>
      </c>
      <c r="I6820" s="1243">
        <f t="shared" si="4864"/>
        <v>0.10107816711590299</v>
      </c>
      <c r="J6820" s="750">
        <f t="shared" si="4863"/>
        <v>7.42</v>
      </c>
      <c r="L6820" s="768">
        <f t="shared" si="4862"/>
        <v>1</v>
      </c>
    </row>
    <row r="6821" spans="1:12">
      <c r="A6821" s="1320"/>
      <c r="B6821" s="1321"/>
      <c r="C6821" s="1321"/>
      <c r="D6821" s="1322"/>
      <c r="E6821" s="119" t="str">
        <f t="shared" si="4858"/>
        <v>DOMICILIARIA 5</v>
      </c>
      <c r="F6821" s="637">
        <f t="shared" si="4859"/>
        <v>8.2199999999999989</v>
      </c>
      <c r="G6821" s="138">
        <f t="shared" si="4860"/>
        <v>0.4</v>
      </c>
      <c r="H6821" s="750">
        <f t="shared" si="4861"/>
        <v>0.75000000000000022</v>
      </c>
      <c r="I6821" s="1243">
        <f t="shared" si="4864"/>
        <v>8.7006960556844579E-2</v>
      </c>
      <c r="J6821" s="750">
        <f t="shared" si="4863"/>
        <v>8.6199999999999992</v>
      </c>
      <c r="L6821" s="768">
        <f t="shared" si="4862"/>
        <v>1</v>
      </c>
    </row>
    <row r="6822" spans="1:12">
      <c r="A6822" s="1320"/>
      <c r="B6822" s="1321"/>
      <c r="C6822" s="1321"/>
      <c r="D6822" s="1322"/>
      <c r="E6822" s="119" t="str">
        <f t="shared" si="4858"/>
        <v>P33 A P34</v>
      </c>
      <c r="F6822" s="637">
        <f t="shared" si="4859"/>
        <v>0.1</v>
      </c>
      <c r="G6822" s="138">
        <f t="shared" ref="G6822:G6827" si="4865">+G5945/2</f>
        <v>0</v>
      </c>
      <c r="H6822" s="750"/>
      <c r="I6822" s="1243"/>
      <c r="J6822" s="750">
        <f t="shared" si="4863"/>
        <v>0.1</v>
      </c>
      <c r="L6822" s="768">
        <f t="shared" si="4862"/>
        <v>0</v>
      </c>
    </row>
    <row r="6823" spans="1:12">
      <c r="A6823" s="1320"/>
      <c r="B6823" s="1321"/>
      <c r="C6823" s="1321"/>
      <c r="D6823" s="1322"/>
      <c r="E6823" s="119" t="str">
        <f t="shared" si="4858"/>
        <v>P34 A P35</v>
      </c>
      <c r="F6823" s="637">
        <f t="shared" si="4859"/>
        <v>0.1</v>
      </c>
      <c r="G6823" s="138">
        <f t="shared" si="4865"/>
        <v>0</v>
      </c>
      <c r="H6823" s="750"/>
      <c r="I6823" s="1243"/>
      <c r="J6823" s="750">
        <f t="shared" si="4863"/>
        <v>0.1</v>
      </c>
      <c r="L6823" s="768">
        <f t="shared" si="4862"/>
        <v>0</v>
      </c>
    </row>
    <row r="6824" spans="1:12">
      <c r="A6824" s="1320"/>
      <c r="B6824" s="1321"/>
      <c r="C6824" s="1321"/>
      <c r="D6824" s="1322"/>
      <c r="E6824" s="119" t="str">
        <f t="shared" si="4858"/>
        <v>DOMICILIARIA 1</v>
      </c>
      <c r="F6824" s="637">
        <f t="shared" si="4859"/>
        <v>5.22</v>
      </c>
      <c r="G6824" s="138">
        <f t="shared" si="4865"/>
        <v>0.5</v>
      </c>
      <c r="H6824" s="750">
        <f t="shared" si="4861"/>
        <v>1.1000000000000003</v>
      </c>
      <c r="I6824" s="1243">
        <f t="shared" si="4864"/>
        <v>0.19230769230769237</v>
      </c>
      <c r="J6824" s="750">
        <f t="shared" si="4863"/>
        <v>5.72</v>
      </c>
      <c r="L6824" s="768">
        <f t="shared" si="4862"/>
        <v>0</v>
      </c>
    </row>
    <row r="6825" spans="1:12">
      <c r="A6825" s="1320"/>
      <c r="B6825" s="1321"/>
      <c r="C6825" s="1321"/>
      <c r="D6825" s="1322"/>
      <c r="E6825" s="119" t="str">
        <f t="shared" si="4858"/>
        <v>DOMICILIARIA 2</v>
      </c>
      <c r="F6825" s="637">
        <f t="shared" si="4859"/>
        <v>4.4099999999999993</v>
      </c>
      <c r="G6825" s="138">
        <f t="shared" si="4865"/>
        <v>0.5</v>
      </c>
      <c r="H6825" s="750">
        <f t="shared" si="4861"/>
        <v>1.1000000000000003</v>
      </c>
      <c r="I6825" s="1243">
        <f t="shared" si="4864"/>
        <v>0.22403258655804489</v>
      </c>
      <c r="J6825" s="750">
        <f t="shared" si="4863"/>
        <v>4.9099999999999993</v>
      </c>
      <c r="L6825" s="768">
        <f t="shared" si="4862"/>
        <v>0</v>
      </c>
    </row>
    <row r="6826" spans="1:12">
      <c r="A6826" s="1320"/>
      <c r="B6826" s="1321"/>
      <c r="C6826" s="1321"/>
      <c r="D6826" s="1322"/>
      <c r="E6826" s="119" t="str">
        <f t="shared" si="4858"/>
        <v>DOMICILIARIA 3</v>
      </c>
      <c r="F6826" s="637">
        <f t="shared" si="4859"/>
        <v>4.83</v>
      </c>
      <c r="G6826" s="138">
        <f t="shared" si="4865"/>
        <v>0.5</v>
      </c>
      <c r="H6826" s="750">
        <f t="shared" si="4861"/>
        <v>1.1000000000000003</v>
      </c>
      <c r="I6826" s="1243">
        <f t="shared" si="4864"/>
        <v>0.20637898686679179</v>
      </c>
      <c r="J6826" s="750">
        <f t="shared" si="4863"/>
        <v>5.33</v>
      </c>
      <c r="L6826" s="768">
        <f t="shared" si="4862"/>
        <v>0</v>
      </c>
    </row>
    <row r="6827" spans="1:12">
      <c r="A6827" s="1320"/>
      <c r="B6827" s="1321"/>
      <c r="C6827" s="1321"/>
      <c r="D6827" s="1322"/>
      <c r="E6827" s="119" t="str">
        <f t="shared" si="4858"/>
        <v>DOMICILIARIA 4</v>
      </c>
      <c r="F6827" s="637">
        <f t="shared" si="4859"/>
        <v>4.84</v>
      </c>
      <c r="G6827" s="138">
        <f t="shared" si="4865"/>
        <v>0.5</v>
      </c>
      <c r="H6827" s="750">
        <f t="shared" si="4861"/>
        <v>1.1000000000000003</v>
      </c>
      <c r="I6827" s="1243">
        <f t="shared" si="4864"/>
        <v>0.20599250936329594</v>
      </c>
      <c r="J6827" s="750">
        <f t="shared" si="4863"/>
        <v>5.34</v>
      </c>
      <c r="L6827" s="768">
        <f t="shared" si="4862"/>
        <v>0</v>
      </c>
    </row>
    <row r="6828" spans="1:12">
      <c r="A6828" s="1320"/>
      <c r="B6828" s="1321"/>
      <c r="C6828" s="1321"/>
      <c r="D6828" s="1322"/>
      <c r="E6828" s="119" t="str">
        <f t="shared" ref="E6828:E6891" si="4866">+E1600</f>
        <v>DOMICILIARIA 5</v>
      </c>
      <c r="F6828" s="637">
        <f t="shared" ref="F6828:F6891" si="4867">+F1600+0.1</f>
        <v>4.5</v>
      </c>
      <c r="G6828" s="138">
        <f t="shared" ref="G6828:G6891" si="4868">+G5951/2</f>
        <v>0.5</v>
      </c>
      <c r="H6828" s="750">
        <f t="shared" si="4861"/>
        <v>1.1000000000000003</v>
      </c>
      <c r="I6828" s="1243">
        <f t="shared" si="4864"/>
        <v>0.22000000000000006</v>
      </c>
      <c r="J6828" s="750">
        <f t="shared" si="4863"/>
        <v>5</v>
      </c>
      <c r="L6828" s="768">
        <f t="shared" si="4862"/>
        <v>0</v>
      </c>
    </row>
    <row r="6829" spans="1:12">
      <c r="A6829" s="1320"/>
      <c r="B6829" s="1321"/>
      <c r="C6829" s="1321"/>
      <c r="D6829" s="1322"/>
      <c r="E6829" s="119" t="str">
        <f t="shared" si="4866"/>
        <v>DOMICILIARIA 6</v>
      </c>
      <c r="F6829" s="637">
        <f t="shared" si="4867"/>
        <v>3.77</v>
      </c>
      <c r="G6829" s="138">
        <f t="shared" si="4868"/>
        <v>0.5</v>
      </c>
      <c r="H6829" s="750">
        <f t="shared" ref="H6829:H6880" si="4869">+H1601-1.2</f>
        <v>1.1000000000000003</v>
      </c>
      <c r="I6829" s="1243">
        <f t="shared" si="4864"/>
        <v>0.25761124121779871</v>
      </c>
      <c r="J6829" s="750">
        <f t="shared" si="4863"/>
        <v>4.2699999999999996</v>
      </c>
      <c r="L6829" s="768">
        <f t="shared" ref="L6829:L6892" si="4870">+IF(J6829&gt;6,1,0)</f>
        <v>0</v>
      </c>
    </row>
    <row r="6830" spans="1:12">
      <c r="A6830" s="1320"/>
      <c r="B6830" s="1321"/>
      <c r="C6830" s="1321"/>
      <c r="D6830" s="1322"/>
      <c r="E6830" s="119" t="str">
        <f t="shared" si="4866"/>
        <v>DOMICILIARIA 7</v>
      </c>
      <c r="F6830" s="637">
        <f t="shared" si="4867"/>
        <v>4.72</v>
      </c>
      <c r="G6830" s="138">
        <f t="shared" si="4868"/>
        <v>0.5</v>
      </c>
      <c r="H6830" s="750">
        <f t="shared" si="4869"/>
        <v>1.1000000000000003</v>
      </c>
      <c r="I6830" s="1243">
        <f t="shared" si="4864"/>
        <v>0.21072796934865906</v>
      </c>
      <c r="J6830" s="750">
        <f t="shared" si="4863"/>
        <v>5.22</v>
      </c>
      <c r="L6830" s="768">
        <f t="shared" si="4870"/>
        <v>0</v>
      </c>
    </row>
    <row r="6831" spans="1:12">
      <c r="A6831" s="1320"/>
      <c r="B6831" s="1321"/>
      <c r="C6831" s="1321"/>
      <c r="D6831" s="1322"/>
      <c r="E6831" s="119" t="str">
        <f t="shared" si="4866"/>
        <v>P36 A P37</v>
      </c>
      <c r="F6831" s="637">
        <f t="shared" si="4867"/>
        <v>0.1</v>
      </c>
      <c r="G6831" s="138">
        <f t="shared" si="4868"/>
        <v>0</v>
      </c>
      <c r="H6831" s="750"/>
      <c r="I6831" s="1243"/>
      <c r="J6831" s="750">
        <f t="shared" si="4863"/>
        <v>0.1</v>
      </c>
      <c r="L6831" s="768">
        <f t="shared" si="4870"/>
        <v>0</v>
      </c>
    </row>
    <row r="6832" spans="1:12">
      <c r="A6832" s="1320"/>
      <c r="B6832" s="1321"/>
      <c r="C6832" s="1321"/>
      <c r="D6832" s="1322"/>
      <c r="E6832" s="119" t="str">
        <f t="shared" si="4866"/>
        <v>DOMICILIARIA 1</v>
      </c>
      <c r="F6832" s="637">
        <f t="shared" si="4867"/>
        <v>4.6499999999999995</v>
      </c>
      <c r="G6832" s="138">
        <f t="shared" si="4868"/>
        <v>0.35</v>
      </c>
      <c r="H6832" s="750">
        <f t="shared" si="4869"/>
        <v>0.37000000000000033</v>
      </c>
      <c r="I6832" s="1243">
        <f t="shared" si="4864"/>
        <v>7.400000000000008E-2</v>
      </c>
      <c r="J6832" s="750">
        <f t="shared" si="4863"/>
        <v>4.9999999999999991</v>
      </c>
      <c r="L6832" s="768">
        <f t="shared" si="4870"/>
        <v>0</v>
      </c>
    </row>
    <row r="6833" spans="1:12">
      <c r="A6833" s="1320"/>
      <c r="B6833" s="1321"/>
      <c r="C6833" s="1321"/>
      <c r="D6833" s="1322"/>
      <c r="E6833" s="119" t="str">
        <f t="shared" si="4866"/>
        <v>DOMICILIARIA 2</v>
      </c>
      <c r="F6833" s="637">
        <f t="shared" si="4867"/>
        <v>6.4099999999999993</v>
      </c>
      <c r="G6833" s="138">
        <f t="shared" si="4868"/>
        <v>0.35</v>
      </c>
      <c r="H6833" s="750">
        <f t="shared" si="4869"/>
        <v>0.37000000000000033</v>
      </c>
      <c r="I6833" s="1243">
        <f t="shared" si="4864"/>
        <v>5.4733727810650945E-2</v>
      </c>
      <c r="J6833" s="750">
        <f t="shared" si="4863"/>
        <v>6.7599999999999989</v>
      </c>
      <c r="L6833" s="768">
        <f t="shared" si="4870"/>
        <v>1</v>
      </c>
    </row>
    <row r="6834" spans="1:12">
      <c r="A6834" s="1320"/>
      <c r="B6834" s="1321"/>
      <c r="C6834" s="1321"/>
      <c r="D6834" s="1322"/>
      <c r="E6834" s="119" t="str">
        <f t="shared" si="4866"/>
        <v>DOMICILIARIA 3</v>
      </c>
      <c r="F6834" s="637">
        <f t="shared" si="4867"/>
        <v>6.55</v>
      </c>
      <c r="G6834" s="138">
        <f t="shared" si="4868"/>
        <v>0.35</v>
      </c>
      <c r="H6834" s="750">
        <f t="shared" si="4869"/>
        <v>0.37000000000000033</v>
      </c>
      <c r="I6834" s="1243">
        <f t="shared" si="4864"/>
        <v>5.3623188405797155E-2</v>
      </c>
      <c r="J6834" s="750">
        <f t="shared" si="4863"/>
        <v>6.8999999999999995</v>
      </c>
      <c r="L6834" s="768">
        <f t="shared" si="4870"/>
        <v>1</v>
      </c>
    </row>
    <row r="6835" spans="1:12">
      <c r="A6835" s="1320"/>
      <c r="B6835" s="1321"/>
      <c r="C6835" s="1321"/>
      <c r="D6835" s="1322"/>
      <c r="E6835" s="119" t="str">
        <f t="shared" si="4866"/>
        <v>DOMICILIARIA 4</v>
      </c>
      <c r="F6835" s="637">
        <f t="shared" si="4867"/>
        <v>4.58</v>
      </c>
      <c r="G6835" s="138">
        <f t="shared" si="4868"/>
        <v>0.35</v>
      </c>
      <c r="H6835" s="750">
        <f t="shared" si="4869"/>
        <v>0.37000000000000033</v>
      </c>
      <c r="I6835" s="1243">
        <f t="shared" si="4864"/>
        <v>7.5050709939148141E-2</v>
      </c>
      <c r="J6835" s="750">
        <f t="shared" ref="J6835:J6898" si="4871">+F6835+G6835</f>
        <v>4.93</v>
      </c>
      <c r="L6835" s="768">
        <f t="shared" si="4870"/>
        <v>0</v>
      </c>
    </row>
    <row r="6836" spans="1:12">
      <c r="A6836" s="1320"/>
      <c r="B6836" s="1321"/>
      <c r="C6836" s="1321"/>
      <c r="D6836" s="1322"/>
      <c r="E6836" s="119" t="str">
        <f t="shared" si="4866"/>
        <v>DOMICILIARIA 5</v>
      </c>
      <c r="F6836" s="637">
        <f t="shared" si="4867"/>
        <v>6.8199999999999994</v>
      </c>
      <c r="G6836" s="138">
        <f t="shared" si="4868"/>
        <v>0.35</v>
      </c>
      <c r="H6836" s="750">
        <f t="shared" si="4869"/>
        <v>0.37000000000000033</v>
      </c>
      <c r="I6836" s="1243">
        <f t="shared" si="4864"/>
        <v>5.1603905160390567E-2</v>
      </c>
      <c r="J6836" s="750">
        <f t="shared" si="4871"/>
        <v>7.169999999999999</v>
      </c>
      <c r="L6836" s="768">
        <f t="shared" si="4870"/>
        <v>1</v>
      </c>
    </row>
    <row r="6837" spans="1:12">
      <c r="A6837" s="1320"/>
      <c r="B6837" s="1321"/>
      <c r="C6837" s="1321"/>
      <c r="D6837" s="1322"/>
      <c r="E6837" s="119" t="str">
        <f t="shared" si="4866"/>
        <v>DOMICILIARIA 6</v>
      </c>
      <c r="F6837" s="637">
        <f t="shared" si="4867"/>
        <v>4.8599999999999994</v>
      </c>
      <c r="G6837" s="138">
        <f t="shared" si="4868"/>
        <v>0.35</v>
      </c>
      <c r="H6837" s="750">
        <f t="shared" si="4869"/>
        <v>0.37000000000000033</v>
      </c>
      <c r="I6837" s="1243">
        <f t="shared" si="4864"/>
        <v>7.1017274472168976E-2</v>
      </c>
      <c r="J6837" s="750">
        <f t="shared" si="4871"/>
        <v>5.2099999999999991</v>
      </c>
      <c r="L6837" s="768">
        <f t="shared" si="4870"/>
        <v>0</v>
      </c>
    </row>
    <row r="6838" spans="1:12">
      <c r="A6838" s="1320"/>
      <c r="B6838" s="1321"/>
      <c r="C6838" s="1321"/>
      <c r="D6838" s="1322"/>
      <c r="E6838" s="119" t="str">
        <f t="shared" si="4866"/>
        <v>DOMICILIARIA 7</v>
      </c>
      <c r="F6838" s="637">
        <f t="shared" si="4867"/>
        <v>5</v>
      </c>
      <c r="G6838" s="138">
        <f t="shared" si="4868"/>
        <v>0.35</v>
      </c>
      <c r="H6838" s="750">
        <f t="shared" si="4869"/>
        <v>0.37000000000000033</v>
      </c>
      <c r="I6838" s="1243">
        <f t="shared" si="4864"/>
        <v>6.9158878504672963E-2</v>
      </c>
      <c r="J6838" s="750">
        <f t="shared" si="4871"/>
        <v>5.35</v>
      </c>
      <c r="L6838" s="768">
        <f t="shared" si="4870"/>
        <v>0</v>
      </c>
    </row>
    <row r="6839" spans="1:12">
      <c r="A6839" s="1320"/>
      <c r="B6839" s="1321"/>
      <c r="C6839" s="1321"/>
      <c r="D6839" s="1322"/>
      <c r="E6839" s="119" t="str">
        <f t="shared" si="4866"/>
        <v>DOMICILIARIA 8</v>
      </c>
      <c r="F6839" s="637">
        <f t="shared" si="4867"/>
        <v>6.93</v>
      </c>
      <c r="G6839" s="138">
        <f t="shared" si="4868"/>
        <v>0.35</v>
      </c>
      <c r="H6839" s="750">
        <f t="shared" si="4869"/>
        <v>0.37000000000000033</v>
      </c>
      <c r="I6839" s="1243">
        <f t="shared" si="4864"/>
        <v>5.0824175824175873E-2</v>
      </c>
      <c r="J6839" s="750">
        <f t="shared" si="4871"/>
        <v>7.2799999999999994</v>
      </c>
      <c r="L6839" s="768">
        <f t="shared" si="4870"/>
        <v>1</v>
      </c>
    </row>
    <row r="6840" spans="1:12">
      <c r="A6840" s="1320"/>
      <c r="B6840" s="1321"/>
      <c r="C6840" s="1321"/>
      <c r="D6840" s="1322"/>
      <c r="E6840" s="119" t="str">
        <f t="shared" si="4866"/>
        <v>DOMICILIARIA 9</v>
      </c>
      <c r="F6840" s="637">
        <f t="shared" si="4867"/>
        <v>5.7399999999999993</v>
      </c>
      <c r="G6840" s="138">
        <f t="shared" si="4868"/>
        <v>0.35</v>
      </c>
      <c r="H6840" s="750">
        <f t="shared" si="4869"/>
        <v>0.37000000000000033</v>
      </c>
      <c r="I6840" s="1243">
        <f t="shared" si="4864"/>
        <v>6.0755336617405648E-2</v>
      </c>
      <c r="J6840" s="750">
        <f t="shared" si="4871"/>
        <v>6.089999999999999</v>
      </c>
      <c r="L6840" s="768">
        <f t="shared" si="4870"/>
        <v>1</v>
      </c>
    </row>
    <row r="6841" spans="1:12">
      <c r="A6841" s="1320"/>
      <c r="B6841" s="1321"/>
      <c r="C6841" s="1321"/>
      <c r="D6841" s="1322"/>
      <c r="E6841" s="119" t="str">
        <f t="shared" si="4866"/>
        <v>DOMICILIARIA 10</v>
      </c>
      <c r="F6841" s="637">
        <f t="shared" si="4867"/>
        <v>7.83</v>
      </c>
      <c r="G6841" s="138">
        <f t="shared" si="4868"/>
        <v>0.35</v>
      </c>
      <c r="H6841" s="750">
        <f t="shared" si="4869"/>
        <v>0.37000000000000033</v>
      </c>
      <c r="I6841" s="1243">
        <f t="shared" si="4864"/>
        <v>4.5232273838630849E-2</v>
      </c>
      <c r="J6841" s="750">
        <f t="shared" si="4871"/>
        <v>8.18</v>
      </c>
      <c r="L6841" s="768">
        <f t="shared" si="4870"/>
        <v>1</v>
      </c>
    </row>
    <row r="6842" spans="1:12">
      <c r="A6842" s="1320"/>
      <c r="B6842" s="1321"/>
      <c r="C6842" s="1321"/>
      <c r="D6842" s="1322"/>
      <c r="E6842" s="119" t="str">
        <f t="shared" si="4866"/>
        <v>DOMICILIARIA 11</v>
      </c>
      <c r="F6842" s="637">
        <f t="shared" si="4867"/>
        <v>5.5299999999999994</v>
      </c>
      <c r="G6842" s="138">
        <f t="shared" si="4868"/>
        <v>0.35</v>
      </c>
      <c r="H6842" s="750">
        <f t="shared" si="4869"/>
        <v>0.37000000000000033</v>
      </c>
      <c r="I6842" s="1243">
        <f t="shared" si="4864"/>
        <v>6.2925170068027281E-2</v>
      </c>
      <c r="J6842" s="750">
        <f t="shared" si="4871"/>
        <v>5.879999999999999</v>
      </c>
      <c r="L6842" s="768">
        <f t="shared" si="4870"/>
        <v>0</v>
      </c>
    </row>
    <row r="6843" spans="1:12">
      <c r="A6843" s="1320"/>
      <c r="B6843" s="1321"/>
      <c r="C6843" s="1321"/>
      <c r="D6843" s="1322"/>
      <c r="E6843" s="119" t="str">
        <f t="shared" si="4866"/>
        <v>DOMICILIARIA 12</v>
      </c>
      <c r="F6843" s="637">
        <f t="shared" si="4867"/>
        <v>6.06</v>
      </c>
      <c r="G6843" s="138">
        <f t="shared" si="4868"/>
        <v>0.35</v>
      </c>
      <c r="H6843" s="750">
        <f t="shared" si="4869"/>
        <v>0.37000000000000033</v>
      </c>
      <c r="I6843" s="1243">
        <f t="shared" si="4864"/>
        <v>5.7722308892355752E-2</v>
      </c>
      <c r="J6843" s="750">
        <f t="shared" si="4871"/>
        <v>6.4099999999999993</v>
      </c>
      <c r="L6843" s="768">
        <f t="shared" si="4870"/>
        <v>1</v>
      </c>
    </row>
    <row r="6844" spans="1:12">
      <c r="A6844" s="1320"/>
      <c r="B6844" s="1321"/>
      <c r="C6844" s="1321"/>
      <c r="D6844" s="1322"/>
      <c r="E6844" s="119" t="str">
        <f t="shared" si="4866"/>
        <v>DOMICILIARIA 13</v>
      </c>
      <c r="F6844" s="637">
        <f t="shared" si="4867"/>
        <v>5.3999999999999995</v>
      </c>
      <c r="G6844" s="138">
        <f t="shared" si="4868"/>
        <v>0.35</v>
      </c>
      <c r="H6844" s="750">
        <f t="shared" si="4869"/>
        <v>0.37000000000000033</v>
      </c>
      <c r="I6844" s="1243">
        <f t="shared" si="4864"/>
        <v>6.4347826086956592E-2</v>
      </c>
      <c r="J6844" s="750">
        <f t="shared" si="4871"/>
        <v>5.7499999999999991</v>
      </c>
      <c r="L6844" s="768">
        <f t="shared" si="4870"/>
        <v>0</v>
      </c>
    </row>
    <row r="6845" spans="1:12">
      <c r="A6845" s="1320"/>
      <c r="B6845" s="1321"/>
      <c r="C6845" s="1321"/>
      <c r="D6845" s="1322"/>
      <c r="E6845" s="119" t="str">
        <f t="shared" si="4866"/>
        <v>DOMICILIARIA 14</v>
      </c>
      <c r="F6845" s="637">
        <f t="shared" si="4867"/>
        <v>6.33</v>
      </c>
      <c r="G6845" s="138">
        <f t="shared" si="4868"/>
        <v>0.35</v>
      </c>
      <c r="H6845" s="750">
        <f t="shared" si="4869"/>
        <v>0.37000000000000033</v>
      </c>
      <c r="I6845" s="1243">
        <f t="shared" si="4864"/>
        <v>5.5389221556886283E-2</v>
      </c>
      <c r="J6845" s="750">
        <f t="shared" si="4871"/>
        <v>6.68</v>
      </c>
      <c r="L6845" s="768">
        <f t="shared" si="4870"/>
        <v>1</v>
      </c>
    </row>
    <row r="6846" spans="1:12">
      <c r="A6846" s="1320"/>
      <c r="B6846" s="1321"/>
      <c r="C6846" s="1321"/>
      <c r="D6846" s="1322"/>
      <c r="E6846" s="119" t="str">
        <f t="shared" si="4866"/>
        <v>DOMICILIARIA 15</v>
      </c>
      <c r="F6846" s="637">
        <f t="shared" si="4867"/>
        <v>5.2799999999999994</v>
      </c>
      <c r="G6846" s="138">
        <f t="shared" si="4868"/>
        <v>0.35</v>
      </c>
      <c r="H6846" s="750">
        <f t="shared" si="4869"/>
        <v>0.37000000000000033</v>
      </c>
      <c r="I6846" s="1243">
        <f t="shared" si="4864"/>
        <v>6.5719360568383733E-2</v>
      </c>
      <c r="J6846" s="750">
        <f t="shared" si="4871"/>
        <v>5.629999999999999</v>
      </c>
      <c r="L6846" s="768">
        <f t="shared" si="4870"/>
        <v>0</v>
      </c>
    </row>
    <row r="6847" spans="1:12">
      <c r="A6847" s="1320"/>
      <c r="B6847" s="1321"/>
      <c r="C6847" s="1321"/>
      <c r="D6847" s="1322"/>
      <c r="E6847" s="119" t="str">
        <f t="shared" si="4866"/>
        <v>DOMICILIARIA 16</v>
      </c>
      <c r="F6847" s="637">
        <f t="shared" si="4867"/>
        <v>6.6999999999999993</v>
      </c>
      <c r="G6847" s="138">
        <f t="shared" si="4868"/>
        <v>0.35</v>
      </c>
      <c r="H6847" s="750">
        <f t="shared" si="4869"/>
        <v>0.37000000000000033</v>
      </c>
      <c r="I6847" s="1243">
        <f t="shared" si="4864"/>
        <v>5.2482269503546154E-2</v>
      </c>
      <c r="J6847" s="750">
        <f t="shared" si="4871"/>
        <v>7.0499999999999989</v>
      </c>
      <c r="L6847" s="768">
        <f t="shared" si="4870"/>
        <v>1</v>
      </c>
    </row>
    <row r="6848" spans="1:12">
      <c r="A6848" s="1320"/>
      <c r="B6848" s="1321"/>
      <c r="C6848" s="1321"/>
      <c r="D6848" s="1322"/>
      <c r="E6848" s="119" t="str">
        <f t="shared" si="4866"/>
        <v>DOMICILIARIA 17</v>
      </c>
      <c r="F6848" s="637">
        <f t="shared" si="4867"/>
        <v>5.1999999999999993</v>
      </c>
      <c r="G6848" s="138">
        <f t="shared" si="4868"/>
        <v>0.35</v>
      </c>
      <c r="H6848" s="750">
        <f t="shared" si="4869"/>
        <v>0.37000000000000033</v>
      </c>
      <c r="I6848" s="1243">
        <f t="shared" si="4864"/>
        <v>6.6666666666666735E-2</v>
      </c>
      <c r="J6848" s="750">
        <f t="shared" si="4871"/>
        <v>5.5499999999999989</v>
      </c>
      <c r="L6848" s="768">
        <f t="shared" si="4870"/>
        <v>0</v>
      </c>
    </row>
    <row r="6849" spans="1:12">
      <c r="A6849" s="1320"/>
      <c r="B6849" s="1321"/>
      <c r="C6849" s="1321"/>
      <c r="D6849" s="1322"/>
      <c r="E6849" s="119" t="str">
        <f t="shared" si="4866"/>
        <v>P37 A P38</v>
      </c>
      <c r="F6849" s="637">
        <f t="shared" si="4867"/>
        <v>0.1</v>
      </c>
      <c r="G6849" s="138">
        <f t="shared" si="4868"/>
        <v>0</v>
      </c>
      <c r="H6849" s="750"/>
      <c r="I6849" s="1243"/>
      <c r="J6849" s="750">
        <f t="shared" si="4871"/>
        <v>0.1</v>
      </c>
      <c r="L6849" s="768">
        <f t="shared" si="4870"/>
        <v>0</v>
      </c>
    </row>
    <row r="6850" spans="1:12">
      <c r="A6850" s="1320"/>
      <c r="B6850" s="1321"/>
      <c r="C6850" s="1321"/>
      <c r="D6850" s="1322"/>
      <c r="E6850" s="119" t="str">
        <f t="shared" si="4866"/>
        <v>DOMICILIARIA 1</v>
      </c>
      <c r="F6850" s="637">
        <f t="shared" si="4867"/>
        <v>5.09</v>
      </c>
      <c r="G6850" s="138">
        <f t="shared" si="4868"/>
        <v>0.35</v>
      </c>
      <c r="H6850" s="750">
        <f t="shared" si="4869"/>
        <v>0.44500000000000006</v>
      </c>
      <c r="I6850" s="1243">
        <f t="shared" si="4864"/>
        <v>8.1801470588235309E-2</v>
      </c>
      <c r="J6850" s="750">
        <f t="shared" si="4871"/>
        <v>5.4399999999999995</v>
      </c>
      <c r="L6850" s="768">
        <f t="shared" si="4870"/>
        <v>0</v>
      </c>
    </row>
    <row r="6851" spans="1:12">
      <c r="A6851" s="1320"/>
      <c r="B6851" s="1321"/>
      <c r="C6851" s="1321"/>
      <c r="D6851" s="1322"/>
      <c r="E6851" s="119" t="str">
        <f t="shared" si="4866"/>
        <v>DOMICILIARIA 2</v>
      </c>
      <c r="F6851" s="637">
        <f t="shared" si="4867"/>
        <v>8.48</v>
      </c>
      <c r="G6851" s="138">
        <f t="shared" si="4868"/>
        <v>0.35</v>
      </c>
      <c r="H6851" s="750">
        <f t="shared" si="4869"/>
        <v>0.44500000000000006</v>
      </c>
      <c r="I6851" s="1243">
        <f t="shared" si="4864"/>
        <v>5.0396375990939983E-2</v>
      </c>
      <c r="J6851" s="750">
        <f t="shared" si="4871"/>
        <v>8.83</v>
      </c>
      <c r="L6851" s="768">
        <f t="shared" si="4870"/>
        <v>1</v>
      </c>
    </row>
    <row r="6852" spans="1:12">
      <c r="A6852" s="1320"/>
      <c r="B6852" s="1321"/>
      <c r="C6852" s="1321"/>
      <c r="D6852" s="1322"/>
      <c r="E6852" s="119" t="str">
        <f t="shared" si="4866"/>
        <v>DOMICILIARIA 3</v>
      </c>
      <c r="F6852" s="637">
        <f t="shared" si="4867"/>
        <v>8.4</v>
      </c>
      <c r="G6852" s="138">
        <f t="shared" si="4868"/>
        <v>0.35</v>
      </c>
      <c r="H6852" s="750">
        <f t="shared" si="4869"/>
        <v>0.44500000000000006</v>
      </c>
      <c r="I6852" s="1243">
        <f t="shared" si="4864"/>
        <v>5.0857142857142865E-2</v>
      </c>
      <c r="J6852" s="750">
        <f t="shared" si="4871"/>
        <v>8.75</v>
      </c>
      <c r="L6852" s="768">
        <f t="shared" si="4870"/>
        <v>1</v>
      </c>
    </row>
    <row r="6853" spans="1:12">
      <c r="A6853" s="1320"/>
      <c r="B6853" s="1321"/>
      <c r="C6853" s="1321"/>
      <c r="D6853" s="1322"/>
      <c r="E6853" s="119" t="str">
        <f t="shared" si="4866"/>
        <v>DOMICILIARIA 4</v>
      </c>
      <c r="F6853" s="637">
        <f t="shared" si="4867"/>
        <v>4.72</v>
      </c>
      <c r="G6853" s="138">
        <f t="shared" si="4868"/>
        <v>0.35</v>
      </c>
      <c r="H6853" s="750">
        <f t="shared" si="4869"/>
        <v>0.44500000000000006</v>
      </c>
      <c r="I6853" s="1243">
        <f t="shared" si="4864"/>
        <v>8.7771203155818558E-2</v>
      </c>
      <c r="J6853" s="750">
        <f t="shared" si="4871"/>
        <v>5.0699999999999994</v>
      </c>
      <c r="L6853" s="768">
        <f t="shared" si="4870"/>
        <v>0</v>
      </c>
    </row>
    <row r="6854" spans="1:12">
      <c r="A6854" s="1320"/>
      <c r="B6854" s="1321"/>
      <c r="C6854" s="1321"/>
      <c r="D6854" s="1322"/>
      <c r="E6854" s="119" t="str">
        <f t="shared" si="4866"/>
        <v>DOMICILIARIA 5</v>
      </c>
      <c r="F6854" s="637">
        <f t="shared" si="4867"/>
        <v>8.51</v>
      </c>
      <c r="G6854" s="138">
        <f t="shared" si="4868"/>
        <v>0.35</v>
      </c>
      <c r="H6854" s="750">
        <f t="shared" si="4869"/>
        <v>0.44500000000000006</v>
      </c>
      <c r="I6854" s="1243">
        <f t="shared" si="4864"/>
        <v>5.0225733634311522E-2</v>
      </c>
      <c r="J6854" s="750">
        <f t="shared" si="4871"/>
        <v>8.86</v>
      </c>
      <c r="L6854" s="768">
        <f t="shared" si="4870"/>
        <v>1</v>
      </c>
    </row>
    <row r="6855" spans="1:12">
      <c r="A6855" s="1320"/>
      <c r="B6855" s="1321"/>
      <c r="C6855" s="1321"/>
      <c r="D6855" s="1322"/>
      <c r="E6855" s="119" t="str">
        <f t="shared" si="4866"/>
        <v>DOMICILIARIA 6</v>
      </c>
      <c r="F6855" s="637">
        <f t="shared" si="4867"/>
        <v>4.5999999999999996</v>
      </c>
      <c r="G6855" s="138">
        <f t="shared" si="4868"/>
        <v>0.35</v>
      </c>
      <c r="H6855" s="750">
        <f t="shared" si="4869"/>
        <v>0.44500000000000006</v>
      </c>
      <c r="I6855" s="1243">
        <f t="shared" ref="I6855:I6880" si="4872">+H6855/(G6855+F6855)</f>
        <v>8.9898989898989923E-2</v>
      </c>
      <c r="J6855" s="750">
        <f t="shared" si="4871"/>
        <v>4.9499999999999993</v>
      </c>
      <c r="L6855" s="768">
        <f t="shared" si="4870"/>
        <v>0</v>
      </c>
    </row>
    <row r="6856" spans="1:12">
      <c r="A6856" s="1320"/>
      <c r="B6856" s="1321"/>
      <c r="C6856" s="1321"/>
      <c r="D6856" s="1322"/>
      <c r="E6856" s="119" t="str">
        <f t="shared" si="4866"/>
        <v>DOMICILIARIA 7</v>
      </c>
      <c r="F6856" s="637">
        <f t="shared" si="4867"/>
        <v>8.41</v>
      </c>
      <c r="G6856" s="138">
        <f t="shared" si="4868"/>
        <v>0.35</v>
      </c>
      <c r="H6856" s="750">
        <f t="shared" si="4869"/>
        <v>0.44500000000000006</v>
      </c>
      <c r="I6856" s="1243">
        <f t="shared" si="4872"/>
        <v>5.0799086757990879E-2</v>
      </c>
      <c r="J6856" s="750">
        <f t="shared" si="4871"/>
        <v>8.76</v>
      </c>
      <c r="L6856" s="768">
        <f t="shared" si="4870"/>
        <v>1</v>
      </c>
    </row>
    <row r="6857" spans="1:12">
      <c r="A6857" s="1320"/>
      <c r="B6857" s="1321"/>
      <c r="C6857" s="1321"/>
      <c r="D6857" s="1322"/>
      <c r="E6857" s="119" t="str">
        <f t="shared" si="4866"/>
        <v>DOMICILIARIA 8</v>
      </c>
      <c r="F6857" s="637">
        <f t="shared" si="4867"/>
        <v>8.36</v>
      </c>
      <c r="G6857" s="138">
        <f t="shared" si="4868"/>
        <v>0.35</v>
      </c>
      <c r="H6857" s="750">
        <f t="shared" si="4869"/>
        <v>0.44500000000000006</v>
      </c>
      <c r="I6857" s="1243">
        <f t="shared" si="4872"/>
        <v>5.1090700344431701E-2</v>
      </c>
      <c r="J6857" s="750">
        <f t="shared" si="4871"/>
        <v>8.7099999999999991</v>
      </c>
      <c r="L6857" s="768">
        <f t="shared" si="4870"/>
        <v>1</v>
      </c>
    </row>
    <row r="6858" spans="1:12">
      <c r="A6858" s="1320"/>
      <c r="B6858" s="1321"/>
      <c r="C6858" s="1321"/>
      <c r="D6858" s="1322"/>
      <c r="E6858" s="119" t="str">
        <f t="shared" si="4866"/>
        <v>DOMICILIARIA 9</v>
      </c>
      <c r="F6858" s="637">
        <f t="shared" si="4867"/>
        <v>4.6499999999999995</v>
      </c>
      <c r="G6858" s="138">
        <f t="shared" si="4868"/>
        <v>0.35</v>
      </c>
      <c r="H6858" s="750">
        <f t="shared" si="4869"/>
        <v>0.44500000000000006</v>
      </c>
      <c r="I6858" s="1243">
        <f t="shared" si="4872"/>
        <v>8.9000000000000024E-2</v>
      </c>
      <c r="J6858" s="750">
        <f t="shared" si="4871"/>
        <v>4.9999999999999991</v>
      </c>
      <c r="L6858" s="768">
        <f t="shared" si="4870"/>
        <v>0</v>
      </c>
    </row>
    <row r="6859" spans="1:12">
      <c r="A6859" s="1320"/>
      <c r="B6859" s="1321"/>
      <c r="C6859" s="1321"/>
      <c r="D6859" s="1322"/>
      <c r="E6859" s="119" t="str">
        <f t="shared" si="4866"/>
        <v>DOMICILIARIA 10</v>
      </c>
      <c r="F6859" s="637">
        <f t="shared" si="4867"/>
        <v>8.34</v>
      </c>
      <c r="G6859" s="138">
        <f t="shared" si="4868"/>
        <v>0.35</v>
      </c>
      <c r="H6859" s="750">
        <f t="shared" si="4869"/>
        <v>0.44500000000000006</v>
      </c>
      <c r="I6859" s="1243">
        <f t="shared" si="4872"/>
        <v>5.1208285385500582E-2</v>
      </c>
      <c r="J6859" s="750">
        <f t="shared" si="4871"/>
        <v>8.69</v>
      </c>
      <c r="L6859" s="768">
        <f t="shared" si="4870"/>
        <v>1</v>
      </c>
    </row>
    <row r="6860" spans="1:12">
      <c r="A6860" s="1320"/>
      <c r="B6860" s="1321"/>
      <c r="C6860" s="1321"/>
      <c r="D6860" s="1322"/>
      <c r="E6860" s="119" t="str">
        <f t="shared" si="4866"/>
        <v>DOMICILIARIA 11</v>
      </c>
      <c r="F6860" s="637">
        <f t="shared" si="4867"/>
        <v>8.27</v>
      </c>
      <c r="G6860" s="138">
        <f t="shared" si="4868"/>
        <v>0.35</v>
      </c>
      <c r="H6860" s="750">
        <f t="shared" si="4869"/>
        <v>0.44500000000000006</v>
      </c>
      <c r="I6860" s="1243">
        <f t="shared" si="4872"/>
        <v>5.1624129930394447E-2</v>
      </c>
      <c r="J6860" s="750">
        <f t="shared" si="4871"/>
        <v>8.6199999999999992</v>
      </c>
      <c r="L6860" s="768">
        <f t="shared" si="4870"/>
        <v>1</v>
      </c>
    </row>
    <row r="6861" spans="1:12">
      <c r="A6861" s="1320"/>
      <c r="B6861" s="1321"/>
      <c r="C6861" s="1321"/>
      <c r="D6861" s="1322"/>
      <c r="E6861" s="119" t="str">
        <f t="shared" si="4866"/>
        <v>DOMICILIARIA 12</v>
      </c>
      <c r="F6861" s="637">
        <f t="shared" si="4867"/>
        <v>4.51</v>
      </c>
      <c r="G6861" s="138">
        <f t="shared" si="4868"/>
        <v>0.35</v>
      </c>
      <c r="H6861" s="750">
        <f t="shared" si="4869"/>
        <v>0.44500000000000006</v>
      </c>
      <c r="I6861" s="1243">
        <f t="shared" si="4872"/>
        <v>9.156378600823048E-2</v>
      </c>
      <c r="J6861" s="750">
        <f t="shared" si="4871"/>
        <v>4.8599999999999994</v>
      </c>
      <c r="L6861" s="768">
        <f t="shared" si="4870"/>
        <v>0</v>
      </c>
    </row>
    <row r="6862" spans="1:12">
      <c r="A6862" s="1320"/>
      <c r="B6862" s="1321"/>
      <c r="C6862" s="1321"/>
      <c r="D6862" s="1322"/>
      <c r="E6862" s="119" t="str">
        <f t="shared" si="4866"/>
        <v>DOMICILIARIA 13</v>
      </c>
      <c r="F6862" s="637">
        <f t="shared" si="4867"/>
        <v>8.1999999999999993</v>
      </c>
      <c r="G6862" s="138">
        <f t="shared" si="4868"/>
        <v>0.35</v>
      </c>
      <c r="H6862" s="750">
        <f t="shared" si="4869"/>
        <v>0.44500000000000006</v>
      </c>
      <c r="I6862" s="1243">
        <f t="shared" si="4872"/>
        <v>5.2046783625731008E-2</v>
      </c>
      <c r="J6862" s="750">
        <f t="shared" si="4871"/>
        <v>8.5499999999999989</v>
      </c>
      <c r="L6862" s="768">
        <f t="shared" si="4870"/>
        <v>1</v>
      </c>
    </row>
    <row r="6863" spans="1:12">
      <c r="A6863" s="1320"/>
      <c r="B6863" s="1321"/>
      <c r="C6863" s="1321"/>
      <c r="D6863" s="1322"/>
      <c r="E6863" s="119" t="str">
        <f t="shared" si="4866"/>
        <v>P38 A P39</v>
      </c>
      <c r="F6863" s="637">
        <f t="shared" si="4867"/>
        <v>0.1</v>
      </c>
      <c r="G6863" s="138">
        <f t="shared" si="4868"/>
        <v>0</v>
      </c>
      <c r="H6863" s="750"/>
      <c r="I6863" s="1243"/>
      <c r="J6863" s="750">
        <f t="shared" si="4871"/>
        <v>0.1</v>
      </c>
      <c r="L6863" s="768">
        <f t="shared" si="4870"/>
        <v>0</v>
      </c>
    </row>
    <row r="6864" spans="1:12">
      <c r="A6864" s="1320"/>
      <c r="B6864" s="1321"/>
      <c r="C6864" s="1321"/>
      <c r="D6864" s="1322"/>
      <c r="E6864" s="119" t="str">
        <f t="shared" si="4866"/>
        <v>DOMICILIARIA 1</v>
      </c>
      <c r="F6864" s="637">
        <f t="shared" si="4867"/>
        <v>4.29</v>
      </c>
      <c r="G6864" s="138">
        <f t="shared" si="4868"/>
        <v>0.35</v>
      </c>
      <c r="H6864" s="750">
        <f t="shared" si="4869"/>
        <v>0.44999999999999996</v>
      </c>
      <c r="I6864" s="1243">
        <f t="shared" si="4872"/>
        <v>9.6982758620689655E-2</v>
      </c>
      <c r="J6864" s="750">
        <f t="shared" si="4871"/>
        <v>4.6399999999999997</v>
      </c>
      <c r="L6864" s="768">
        <f t="shared" si="4870"/>
        <v>0</v>
      </c>
    </row>
    <row r="6865" spans="1:12">
      <c r="A6865" s="1320"/>
      <c r="B6865" s="1321"/>
      <c r="C6865" s="1321"/>
      <c r="D6865" s="1322"/>
      <c r="E6865" s="119" t="str">
        <f t="shared" si="4866"/>
        <v>DOMICILIARIA 2</v>
      </c>
      <c r="F6865" s="637">
        <f t="shared" si="4867"/>
        <v>5.83</v>
      </c>
      <c r="G6865" s="138">
        <f t="shared" si="4868"/>
        <v>0.35</v>
      </c>
      <c r="H6865" s="750">
        <f t="shared" si="4869"/>
        <v>0.44999999999999996</v>
      </c>
      <c r="I6865" s="1243">
        <f t="shared" si="4872"/>
        <v>7.281553398058252E-2</v>
      </c>
      <c r="J6865" s="750">
        <f t="shared" si="4871"/>
        <v>6.18</v>
      </c>
      <c r="L6865" s="768">
        <f t="shared" si="4870"/>
        <v>1</v>
      </c>
    </row>
    <row r="6866" spans="1:12">
      <c r="A6866" s="1320"/>
      <c r="B6866" s="1321"/>
      <c r="C6866" s="1321"/>
      <c r="D6866" s="1322"/>
      <c r="E6866" s="119" t="str">
        <f t="shared" si="4866"/>
        <v>DOMICILIARIA 3</v>
      </c>
      <c r="F6866" s="637">
        <f t="shared" si="4867"/>
        <v>4.3099999999999996</v>
      </c>
      <c r="G6866" s="138">
        <f t="shared" si="4868"/>
        <v>0.35</v>
      </c>
      <c r="H6866" s="750">
        <f t="shared" si="4869"/>
        <v>0.44999999999999996</v>
      </c>
      <c r="I6866" s="1243">
        <f t="shared" si="4872"/>
        <v>9.6566523605150223E-2</v>
      </c>
      <c r="J6866" s="750">
        <f t="shared" si="4871"/>
        <v>4.6599999999999993</v>
      </c>
      <c r="L6866" s="768">
        <f t="shared" si="4870"/>
        <v>0</v>
      </c>
    </row>
    <row r="6867" spans="1:12">
      <c r="A6867" s="1320"/>
      <c r="B6867" s="1321"/>
      <c r="C6867" s="1321"/>
      <c r="D6867" s="1322"/>
      <c r="E6867" s="119" t="str">
        <f t="shared" si="4866"/>
        <v>DOMICILIARIA 4</v>
      </c>
      <c r="F6867" s="637">
        <f t="shared" si="4867"/>
        <v>5.76</v>
      </c>
      <c r="G6867" s="138">
        <f t="shared" si="4868"/>
        <v>0.35</v>
      </c>
      <c r="H6867" s="750">
        <f t="shared" si="4869"/>
        <v>0.44999999999999996</v>
      </c>
      <c r="I6867" s="1243">
        <f t="shared" si="4872"/>
        <v>7.3649754500818329E-2</v>
      </c>
      <c r="J6867" s="750">
        <f t="shared" si="4871"/>
        <v>6.1099999999999994</v>
      </c>
      <c r="L6867" s="768">
        <f t="shared" si="4870"/>
        <v>1</v>
      </c>
    </row>
    <row r="6868" spans="1:12">
      <c r="A6868" s="1320"/>
      <c r="B6868" s="1321"/>
      <c r="C6868" s="1321"/>
      <c r="D6868" s="1322"/>
      <c r="E6868" s="119" t="str">
        <f t="shared" si="4866"/>
        <v>DOMICILIARIA 5</v>
      </c>
      <c r="F6868" s="637">
        <f t="shared" si="4867"/>
        <v>4.1499999999999995</v>
      </c>
      <c r="G6868" s="138">
        <f t="shared" si="4868"/>
        <v>0.35</v>
      </c>
      <c r="H6868" s="750">
        <f t="shared" si="4869"/>
        <v>0.44999999999999996</v>
      </c>
      <c r="I6868" s="1243">
        <f t="shared" si="4872"/>
        <v>0.1</v>
      </c>
      <c r="J6868" s="750">
        <f t="shared" si="4871"/>
        <v>4.4999999999999991</v>
      </c>
      <c r="L6868" s="768">
        <f t="shared" si="4870"/>
        <v>0</v>
      </c>
    </row>
    <row r="6869" spans="1:12">
      <c r="A6869" s="1320"/>
      <c r="B6869" s="1321"/>
      <c r="C6869" s="1321"/>
      <c r="D6869" s="1322"/>
      <c r="E6869" s="119" t="str">
        <f t="shared" si="4866"/>
        <v>DOMICILIARIA 6</v>
      </c>
      <c r="F6869" s="637">
        <f t="shared" si="4867"/>
        <v>6.09</v>
      </c>
      <c r="G6869" s="138">
        <f t="shared" si="4868"/>
        <v>0.35</v>
      </c>
      <c r="H6869" s="750">
        <f t="shared" si="4869"/>
        <v>0.44999999999999996</v>
      </c>
      <c r="I6869" s="1243">
        <f t="shared" si="4872"/>
        <v>6.9875776397515521E-2</v>
      </c>
      <c r="J6869" s="750">
        <f t="shared" si="4871"/>
        <v>6.4399999999999995</v>
      </c>
      <c r="L6869" s="768">
        <f t="shared" si="4870"/>
        <v>1</v>
      </c>
    </row>
    <row r="6870" spans="1:12">
      <c r="A6870" s="1320"/>
      <c r="B6870" s="1321"/>
      <c r="C6870" s="1321"/>
      <c r="D6870" s="1322"/>
      <c r="E6870" s="119" t="str">
        <f t="shared" si="4866"/>
        <v>DOMICILIARIA 7</v>
      </c>
      <c r="F6870" s="637">
        <f t="shared" si="4867"/>
        <v>3.98</v>
      </c>
      <c r="G6870" s="138">
        <f t="shared" si="4868"/>
        <v>0.35</v>
      </c>
      <c r="H6870" s="750">
        <f t="shared" si="4869"/>
        <v>0.44999999999999996</v>
      </c>
      <c r="I6870" s="1243">
        <f t="shared" si="4872"/>
        <v>0.10392609699769052</v>
      </c>
      <c r="J6870" s="750">
        <f t="shared" si="4871"/>
        <v>4.33</v>
      </c>
      <c r="L6870" s="768">
        <f t="shared" si="4870"/>
        <v>0</v>
      </c>
    </row>
    <row r="6871" spans="1:12">
      <c r="A6871" s="1320"/>
      <c r="B6871" s="1321"/>
      <c r="C6871" s="1321"/>
      <c r="D6871" s="1322"/>
      <c r="E6871" s="119" t="str">
        <f t="shared" si="4866"/>
        <v>DOMICILIARIA 8</v>
      </c>
      <c r="F6871" s="637">
        <f t="shared" si="4867"/>
        <v>3.18</v>
      </c>
      <c r="G6871" s="138">
        <f t="shared" si="4868"/>
        <v>0.35</v>
      </c>
      <c r="H6871" s="750">
        <f t="shared" si="4869"/>
        <v>0.44999999999999996</v>
      </c>
      <c r="I6871" s="1243">
        <f t="shared" si="4872"/>
        <v>0.12747875354107646</v>
      </c>
      <c r="J6871" s="750">
        <f t="shared" si="4871"/>
        <v>3.5300000000000002</v>
      </c>
      <c r="L6871" s="768">
        <f t="shared" si="4870"/>
        <v>0</v>
      </c>
    </row>
    <row r="6872" spans="1:12">
      <c r="A6872" s="1320"/>
      <c r="B6872" s="1321"/>
      <c r="C6872" s="1321"/>
      <c r="D6872" s="1322"/>
      <c r="E6872" s="119" t="str">
        <f t="shared" si="4866"/>
        <v>DOMICILIARIA 9</v>
      </c>
      <c r="F6872" s="637">
        <f t="shared" si="4867"/>
        <v>6.22</v>
      </c>
      <c r="G6872" s="138">
        <f t="shared" si="4868"/>
        <v>0.35</v>
      </c>
      <c r="H6872" s="750">
        <f t="shared" si="4869"/>
        <v>0.44999999999999996</v>
      </c>
      <c r="I6872" s="1243">
        <f t="shared" si="4872"/>
        <v>6.8493150684931503E-2</v>
      </c>
      <c r="J6872" s="750">
        <f t="shared" si="4871"/>
        <v>6.5699999999999994</v>
      </c>
      <c r="L6872" s="768">
        <f t="shared" si="4870"/>
        <v>1</v>
      </c>
    </row>
    <row r="6873" spans="1:12">
      <c r="A6873" s="1320"/>
      <c r="B6873" s="1321"/>
      <c r="C6873" s="1321"/>
      <c r="D6873" s="1322"/>
      <c r="E6873" s="119" t="str">
        <f t="shared" si="4866"/>
        <v>DOMICILIARIA 10</v>
      </c>
      <c r="F6873" s="637">
        <f t="shared" si="4867"/>
        <v>2.8000000000000003</v>
      </c>
      <c r="G6873" s="138">
        <f t="shared" si="4868"/>
        <v>0.35</v>
      </c>
      <c r="H6873" s="750">
        <f t="shared" si="4869"/>
        <v>0.44999999999999996</v>
      </c>
      <c r="I6873" s="1243">
        <f t="shared" si="4872"/>
        <v>0.14285714285714282</v>
      </c>
      <c r="J6873" s="750">
        <f t="shared" si="4871"/>
        <v>3.1500000000000004</v>
      </c>
      <c r="L6873" s="768">
        <f t="shared" si="4870"/>
        <v>0</v>
      </c>
    </row>
    <row r="6874" spans="1:12">
      <c r="A6874" s="1320"/>
      <c r="B6874" s="1321"/>
      <c r="C6874" s="1321"/>
      <c r="D6874" s="1322"/>
      <c r="E6874" s="119" t="str">
        <f t="shared" si="4866"/>
        <v>DOMICILIARIA 11</v>
      </c>
      <c r="F6874" s="637">
        <f t="shared" si="4867"/>
        <v>6.6199999999999992</v>
      </c>
      <c r="G6874" s="138">
        <f t="shared" si="4868"/>
        <v>0.35</v>
      </c>
      <c r="H6874" s="750">
        <f t="shared" si="4869"/>
        <v>0.44999999999999996</v>
      </c>
      <c r="I6874" s="1243">
        <f t="shared" si="4872"/>
        <v>6.4562410329985651E-2</v>
      </c>
      <c r="J6874" s="750">
        <f t="shared" si="4871"/>
        <v>6.9699999999999989</v>
      </c>
      <c r="L6874" s="768">
        <f t="shared" si="4870"/>
        <v>1</v>
      </c>
    </row>
    <row r="6875" spans="1:12">
      <c r="A6875" s="1320"/>
      <c r="B6875" s="1321"/>
      <c r="C6875" s="1321"/>
      <c r="D6875" s="1322"/>
      <c r="E6875" s="119" t="str">
        <f t="shared" si="4866"/>
        <v>DOMICILIARIA 12</v>
      </c>
      <c r="F6875" s="637">
        <f t="shared" si="4867"/>
        <v>2.66</v>
      </c>
      <c r="G6875" s="138">
        <f t="shared" si="4868"/>
        <v>0.35</v>
      </c>
      <c r="H6875" s="750">
        <f t="shared" si="4869"/>
        <v>0.44999999999999996</v>
      </c>
      <c r="I6875" s="1243">
        <f t="shared" si="4872"/>
        <v>0.14950166112956809</v>
      </c>
      <c r="J6875" s="750">
        <f t="shared" si="4871"/>
        <v>3.0100000000000002</v>
      </c>
      <c r="L6875" s="768">
        <f t="shared" si="4870"/>
        <v>0</v>
      </c>
    </row>
    <row r="6876" spans="1:12">
      <c r="A6876" s="1320"/>
      <c r="B6876" s="1321"/>
      <c r="C6876" s="1321"/>
      <c r="D6876" s="1322"/>
      <c r="E6876" s="119" t="str">
        <f t="shared" si="4866"/>
        <v>P39 A P40</v>
      </c>
      <c r="F6876" s="637">
        <f t="shared" si="4867"/>
        <v>0.1</v>
      </c>
      <c r="G6876" s="138">
        <f t="shared" si="4868"/>
        <v>0</v>
      </c>
      <c r="H6876" s="750"/>
      <c r="I6876" s="1243"/>
      <c r="J6876" s="750">
        <f t="shared" si="4871"/>
        <v>0.1</v>
      </c>
      <c r="L6876" s="768">
        <f t="shared" si="4870"/>
        <v>0</v>
      </c>
    </row>
    <row r="6877" spans="1:12">
      <c r="A6877" s="1320"/>
      <c r="B6877" s="1321"/>
      <c r="C6877" s="1321"/>
      <c r="D6877" s="1322"/>
      <c r="E6877" s="119" t="str">
        <f t="shared" si="4866"/>
        <v>DOMICILIARIA 1</v>
      </c>
      <c r="F6877" s="637">
        <f t="shared" si="4867"/>
        <v>7.18</v>
      </c>
      <c r="G6877" s="138">
        <f t="shared" si="4868"/>
        <v>0.35</v>
      </c>
      <c r="H6877" s="750">
        <f t="shared" si="4869"/>
        <v>0.44999999999999996</v>
      </c>
      <c r="I6877" s="1243">
        <f t="shared" si="4872"/>
        <v>5.9760956175298807E-2</v>
      </c>
      <c r="J6877" s="750">
        <f t="shared" si="4871"/>
        <v>7.5299999999999994</v>
      </c>
      <c r="L6877" s="768">
        <f t="shared" si="4870"/>
        <v>1</v>
      </c>
    </row>
    <row r="6878" spans="1:12">
      <c r="A6878" s="1320"/>
      <c r="B6878" s="1321"/>
      <c r="C6878" s="1321"/>
      <c r="D6878" s="1322"/>
      <c r="E6878" s="119" t="str">
        <f t="shared" si="4866"/>
        <v>DOMICILIARIA 2</v>
      </c>
      <c r="F6878" s="637">
        <f t="shared" si="4867"/>
        <v>1.9100000000000001</v>
      </c>
      <c r="G6878" s="138">
        <f t="shared" si="4868"/>
        <v>0.35</v>
      </c>
      <c r="H6878" s="750">
        <f t="shared" si="4869"/>
        <v>0.44999999999999996</v>
      </c>
      <c r="I6878" s="1243">
        <f t="shared" si="4872"/>
        <v>0.19911504424778756</v>
      </c>
      <c r="J6878" s="750">
        <f t="shared" si="4871"/>
        <v>2.2600000000000002</v>
      </c>
      <c r="L6878" s="768">
        <f t="shared" si="4870"/>
        <v>0</v>
      </c>
    </row>
    <row r="6879" spans="1:12">
      <c r="A6879" s="1320"/>
      <c r="B6879" s="1321"/>
      <c r="C6879" s="1321"/>
      <c r="D6879" s="1322"/>
      <c r="E6879" s="119" t="str">
        <f t="shared" si="4866"/>
        <v>DOMICILIARIA 3</v>
      </c>
      <c r="F6879" s="637">
        <f t="shared" si="4867"/>
        <v>7.08</v>
      </c>
      <c r="G6879" s="138">
        <f t="shared" si="4868"/>
        <v>0.35</v>
      </c>
      <c r="H6879" s="750">
        <f t="shared" si="4869"/>
        <v>0.44999999999999996</v>
      </c>
      <c r="I6879" s="1243">
        <f t="shared" si="4872"/>
        <v>6.0565275908479134E-2</v>
      </c>
      <c r="J6879" s="750">
        <f t="shared" si="4871"/>
        <v>7.43</v>
      </c>
      <c r="L6879" s="768">
        <f t="shared" si="4870"/>
        <v>1</v>
      </c>
    </row>
    <row r="6880" spans="1:12">
      <c r="A6880" s="1320"/>
      <c r="B6880" s="1321"/>
      <c r="C6880" s="1321"/>
      <c r="D6880" s="1322"/>
      <c r="E6880" s="119" t="str">
        <f t="shared" si="4866"/>
        <v>DOMICILIARIA 4</v>
      </c>
      <c r="F6880" s="637">
        <f t="shared" si="4867"/>
        <v>1.78</v>
      </c>
      <c r="G6880" s="138">
        <f t="shared" si="4868"/>
        <v>0.35</v>
      </c>
      <c r="H6880" s="750">
        <f t="shared" si="4869"/>
        <v>0.44999999999999996</v>
      </c>
      <c r="I6880" s="1243">
        <f t="shared" si="4872"/>
        <v>0.21126760563380281</v>
      </c>
      <c r="J6880" s="750">
        <f t="shared" si="4871"/>
        <v>2.13</v>
      </c>
      <c r="L6880" s="768">
        <f t="shared" si="4870"/>
        <v>0</v>
      </c>
    </row>
    <row r="6881" spans="1:12">
      <c r="A6881" s="1320"/>
      <c r="B6881" s="1321"/>
      <c r="C6881" s="1321"/>
      <c r="D6881" s="1322"/>
      <c r="E6881" s="119" t="str">
        <f t="shared" si="4866"/>
        <v>DOMICILIARIA 5</v>
      </c>
      <c r="F6881" s="637">
        <f t="shared" si="4867"/>
        <v>7.3699999999999992</v>
      </c>
      <c r="G6881" s="138">
        <f t="shared" si="4868"/>
        <v>0.35</v>
      </c>
      <c r="H6881" s="750">
        <f>+H1653-1.2</f>
        <v>0.44999999999999996</v>
      </c>
      <c r="I6881" s="1243">
        <f>+H6881/(G6881+F6881)</f>
        <v>5.8290155440414514E-2</v>
      </c>
      <c r="J6881" s="750">
        <f t="shared" si="4871"/>
        <v>7.7199999999999989</v>
      </c>
      <c r="L6881" s="768">
        <f t="shared" si="4870"/>
        <v>1</v>
      </c>
    </row>
    <row r="6882" spans="1:12">
      <c r="A6882" s="1320"/>
      <c r="B6882" s="1321"/>
      <c r="C6882" s="1321"/>
      <c r="D6882" s="1322"/>
      <c r="E6882" s="119" t="str">
        <f t="shared" si="4866"/>
        <v>DOMICILIARIA 6</v>
      </c>
      <c r="F6882" s="637">
        <f t="shared" si="4867"/>
        <v>1.83</v>
      </c>
      <c r="G6882" s="138">
        <f t="shared" si="4868"/>
        <v>0.35</v>
      </c>
      <c r="H6882" s="750">
        <f t="shared" ref="H6882:H6945" si="4873">+H1654-1.2</f>
        <v>0.44999999999999996</v>
      </c>
      <c r="I6882" s="1243">
        <f t="shared" ref="I6882:I6945" si="4874">+H6882/(G6882+F6882)</f>
        <v>0.20642201834862381</v>
      </c>
      <c r="J6882" s="750">
        <f t="shared" si="4871"/>
        <v>2.1800000000000002</v>
      </c>
      <c r="L6882" s="768">
        <f t="shared" si="4870"/>
        <v>0</v>
      </c>
    </row>
    <row r="6883" spans="1:12">
      <c r="A6883" s="1320"/>
      <c r="B6883" s="1321"/>
      <c r="C6883" s="1321"/>
      <c r="D6883" s="1322"/>
      <c r="E6883" s="119" t="str">
        <f t="shared" si="4866"/>
        <v>DOMICILIARIA 7</v>
      </c>
      <c r="F6883" s="637">
        <f t="shared" si="4867"/>
        <v>7.4799999999999995</v>
      </c>
      <c r="G6883" s="138">
        <f t="shared" si="4868"/>
        <v>0.35</v>
      </c>
      <c r="H6883" s="750">
        <f t="shared" si="4873"/>
        <v>0.44999999999999996</v>
      </c>
      <c r="I6883" s="1243">
        <f t="shared" si="4874"/>
        <v>5.7471264367816091E-2</v>
      </c>
      <c r="J6883" s="750">
        <f t="shared" si="4871"/>
        <v>7.8299999999999992</v>
      </c>
      <c r="L6883" s="768">
        <f t="shared" si="4870"/>
        <v>1</v>
      </c>
    </row>
    <row r="6884" spans="1:12">
      <c r="A6884" s="1320"/>
      <c r="B6884" s="1321"/>
      <c r="C6884" s="1321"/>
      <c r="D6884" s="1322"/>
      <c r="E6884" s="119" t="str">
        <f t="shared" si="4866"/>
        <v>DOMICILIARIA 8</v>
      </c>
      <c r="F6884" s="637">
        <f t="shared" si="4867"/>
        <v>7.46</v>
      </c>
      <c r="G6884" s="138">
        <f t="shared" si="4868"/>
        <v>0.35</v>
      </c>
      <c r="H6884" s="750">
        <f t="shared" si="4873"/>
        <v>0.44999999999999996</v>
      </c>
      <c r="I6884" s="1243">
        <f t="shared" si="4874"/>
        <v>5.7618437900128036E-2</v>
      </c>
      <c r="J6884" s="750">
        <f t="shared" si="4871"/>
        <v>7.81</v>
      </c>
      <c r="L6884" s="768">
        <f t="shared" si="4870"/>
        <v>1</v>
      </c>
    </row>
    <row r="6885" spans="1:12">
      <c r="A6885" s="1320"/>
      <c r="B6885" s="1321"/>
      <c r="C6885" s="1321"/>
      <c r="D6885" s="1322"/>
      <c r="E6885" s="119" t="str">
        <f t="shared" si="4866"/>
        <v>DOMICILIARIA 9</v>
      </c>
      <c r="F6885" s="637">
        <f t="shared" si="4867"/>
        <v>2.3000000000000003</v>
      </c>
      <c r="G6885" s="138">
        <f t="shared" si="4868"/>
        <v>0.35</v>
      </c>
      <c r="H6885" s="750">
        <f t="shared" si="4873"/>
        <v>0.44999999999999996</v>
      </c>
      <c r="I6885" s="1243">
        <f t="shared" si="4874"/>
        <v>0.16981132075471694</v>
      </c>
      <c r="J6885" s="750">
        <f t="shared" si="4871"/>
        <v>2.6500000000000004</v>
      </c>
      <c r="L6885" s="768">
        <f t="shared" si="4870"/>
        <v>0</v>
      </c>
    </row>
    <row r="6886" spans="1:12">
      <c r="A6886" s="1320"/>
      <c r="B6886" s="1321"/>
      <c r="C6886" s="1321"/>
      <c r="D6886" s="1322"/>
      <c r="E6886" s="119" t="str">
        <f t="shared" si="4866"/>
        <v>DOMICILIARIA 10</v>
      </c>
      <c r="F6886" s="637">
        <f t="shared" si="4867"/>
        <v>3.3400000000000003</v>
      </c>
      <c r="G6886" s="138">
        <f t="shared" si="4868"/>
        <v>0.35</v>
      </c>
      <c r="H6886" s="750">
        <f t="shared" si="4873"/>
        <v>0.44999999999999996</v>
      </c>
      <c r="I6886" s="1243">
        <f t="shared" si="4874"/>
        <v>0.12195121951219509</v>
      </c>
      <c r="J6886" s="750">
        <f t="shared" si="4871"/>
        <v>3.6900000000000004</v>
      </c>
      <c r="L6886" s="768">
        <f t="shared" si="4870"/>
        <v>0</v>
      </c>
    </row>
    <row r="6887" spans="1:12">
      <c r="A6887" s="1320"/>
      <c r="B6887" s="1321"/>
      <c r="C6887" s="1321"/>
      <c r="D6887" s="1322"/>
      <c r="E6887" s="119" t="str">
        <f t="shared" si="4866"/>
        <v>DOMICILIARIA 11</v>
      </c>
      <c r="F6887" s="637">
        <f t="shared" si="4867"/>
        <v>9.34</v>
      </c>
      <c r="G6887" s="138">
        <f t="shared" si="4868"/>
        <v>0.35</v>
      </c>
      <c r="H6887" s="750">
        <f t="shared" si="4873"/>
        <v>0.44999999999999996</v>
      </c>
      <c r="I6887" s="1243">
        <f t="shared" si="4874"/>
        <v>4.6439628482972131E-2</v>
      </c>
      <c r="J6887" s="750">
        <f t="shared" si="4871"/>
        <v>9.69</v>
      </c>
      <c r="L6887" s="768">
        <f t="shared" si="4870"/>
        <v>1</v>
      </c>
    </row>
    <row r="6888" spans="1:12">
      <c r="A6888" s="1320"/>
      <c r="B6888" s="1321"/>
      <c r="C6888" s="1321"/>
      <c r="D6888" s="1322"/>
      <c r="E6888" s="119" t="str">
        <f t="shared" si="4866"/>
        <v>DOMICILIARIA 12</v>
      </c>
      <c r="F6888" s="637">
        <f t="shared" si="4867"/>
        <v>4.18</v>
      </c>
      <c r="G6888" s="138">
        <f t="shared" si="4868"/>
        <v>0.35</v>
      </c>
      <c r="H6888" s="750">
        <f t="shared" si="4873"/>
        <v>0.44999999999999996</v>
      </c>
      <c r="I6888" s="1243">
        <f t="shared" si="4874"/>
        <v>9.9337748344370869E-2</v>
      </c>
      <c r="J6888" s="750">
        <f t="shared" si="4871"/>
        <v>4.5299999999999994</v>
      </c>
      <c r="L6888" s="768">
        <f t="shared" si="4870"/>
        <v>0</v>
      </c>
    </row>
    <row r="6889" spans="1:12">
      <c r="A6889" s="1320"/>
      <c r="B6889" s="1321"/>
      <c r="C6889" s="1321"/>
      <c r="D6889" s="1322"/>
      <c r="E6889" s="119" t="str">
        <f t="shared" si="4866"/>
        <v>P40 A P41</v>
      </c>
      <c r="F6889" s="637">
        <f t="shared" si="4867"/>
        <v>0.1</v>
      </c>
      <c r="G6889" s="138">
        <f t="shared" si="4868"/>
        <v>0</v>
      </c>
      <c r="H6889" s="750"/>
      <c r="I6889" s="1243"/>
      <c r="J6889" s="750">
        <f t="shared" si="4871"/>
        <v>0.1</v>
      </c>
      <c r="L6889" s="768">
        <f t="shared" si="4870"/>
        <v>0</v>
      </c>
    </row>
    <row r="6890" spans="1:12">
      <c r="A6890" s="1320"/>
      <c r="B6890" s="1321"/>
      <c r="C6890" s="1321"/>
      <c r="D6890" s="1322"/>
      <c r="E6890" s="119" t="str">
        <f t="shared" si="4866"/>
        <v>DOMICILIARIA 1</v>
      </c>
      <c r="F6890" s="637">
        <f t="shared" si="4867"/>
        <v>5.2299999999999995</v>
      </c>
      <c r="G6890" s="138">
        <f t="shared" si="4868"/>
        <v>0.35</v>
      </c>
      <c r="H6890" s="750">
        <f t="shared" si="4873"/>
        <v>0.47500000000000031</v>
      </c>
      <c r="I6890" s="1243">
        <f t="shared" si="4874"/>
        <v>8.5125448028673903E-2</v>
      </c>
      <c r="J6890" s="750">
        <f t="shared" si="4871"/>
        <v>5.5799999999999992</v>
      </c>
      <c r="L6890" s="768">
        <f t="shared" si="4870"/>
        <v>0</v>
      </c>
    </row>
    <row r="6891" spans="1:12">
      <c r="A6891" s="1320"/>
      <c r="B6891" s="1321"/>
      <c r="C6891" s="1321"/>
      <c r="D6891" s="1322"/>
      <c r="E6891" s="119" t="str">
        <f t="shared" si="4866"/>
        <v>DOMICILIARIA 2</v>
      </c>
      <c r="F6891" s="637">
        <f t="shared" si="4867"/>
        <v>5.2399999999999993</v>
      </c>
      <c r="G6891" s="138">
        <f t="shared" si="4868"/>
        <v>0.35</v>
      </c>
      <c r="H6891" s="750">
        <f t="shared" si="4873"/>
        <v>0.47500000000000031</v>
      </c>
      <c r="I6891" s="1243">
        <f t="shared" si="4874"/>
        <v>8.4973166368515277E-2</v>
      </c>
      <c r="J6891" s="750">
        <f t="shared" si="4871"/>
        <v>5.589999999999999</v>
      </c>
      <c r="L6891" s="768">
        <f t="shared" si="4870"/>
        <v>0</v>
      </c>
    </row>
    <row r="6892" spans="1:12">
      <c r="A6892" s="1320"/>
      <c r="B6892" s="1321"/>
      <c r="C6892" s="1321"/>
      <c r="D6892" s="1322"/>
      <c r="E6892" s="119" t="str">
        <f t="shared" ref="E6892:E6955" si="4875">+E1664</f>
        <v>DOMICILIARIA 3</v>
      </c>
      <c r="F6892" s="637">
        <f t="shared" ref="F6892:F6955" si="4876">+F1664+0.1</f>
        <v>3.96</v>
      </c>
      <c r="G6892" s="138">
        <f t="shared" ref="G6892:G6955" si="4877">+G6015/2</f>
        <v>0.35</v>
      </c>
      <c r="H6892" s="750">
        <f t="shared" si="4873"/>
        <v>0.47500000000000031</v>
      </c>
      <c r="I6892" s="1243">
        <f t="shared" si="4874"/>
        <v>0.11020881670533651</v>
      </c>
      <c r="J6892" s="750">
        <f t="shared" si="4871"/>
        <v>4.3099999999999996</v>
      </c>
      <c r="L6892" s="768">
        <f t="shared" si="4870"/>
        <v>0</v>
      </c>
    </row>
    <row r="6893" spans="1:12">
      <c r="A6893" s="1320"/>
      <c r="B6893" s="1321"/>
      <c r="C6893" s="1321"/>
      <c r="D6893" s="1322"/>
      <c r="E6893" s="119" t="str">
        <f t="shared" si="4875"/>
        <v>DOMICILIARIA 4</v>
      </c>
      <c r="F6893" s="637">
        <f t="shared" si="4876"/>
        <v>5.34</v>
      </c>
      <c r="G6893" s="138">
        <f t="shared" si="4877"/>
        <v>0.35</v>
      </c>
      <c r="H6893" s="750">
        <f t="shared" si="4873"/>
        <v>0.47500000000000031</v>
      </c>
      <c r="I6893" s="1243">
        <f t="shared" si="4874"/>
        <v>8.3479789103690749E-2</v>
      </c>
      <c r="J6893" s="750">
        <f t="shared" si="4871"/>
        <v>5.6899999999999995</v>
      </c>
      <c r="L6893" s="768">
        <f t="shared" ref="L6893:L6956" si="4878">+IF(J6893&gt;6,1,0)</f>
        <v>0</v>
      </c>
    </row>
    <row r="6894" spans="1:12">
      <c r="A6894" s="1320"/>
      <c r="B6894" s="1321"/>
      <c r="C6894" s="1321"/>
      <c r="D6894" s="1322"/>
      <c r="E6894" s="119" t="str">
        <f t="shared" si="4875"/>
        <v>DOMICILIARIA 5</v>
      </c>
      <c r="F6894" s="637">
        <f t="shared" si="4876"/>
        <v>5.58</v>
      </c>
      <c r="G6894" s="138">
        <f t="shared" si="4877"/>
        <v>0.35</v>
      </c>
      <c r="H6894" s="750">
        <f t="shared" si="4873"/>
        <v>0.47500000000000031</v>
      </c>
      <c r="I6894" s="1243">
        <f t="shared" si="4874"/>
        <v>8.0101180438448619E-2</v>
      </c>
      <c r="J6894" s="750">
        <f t="shared" si="4871"/>
        <v>5.93</v>
      </c>
      <c r="L6894" s="768">
        <f t="shared" si="4878"/>
        <v>0</v>
      </c>
    </row>
    <row r="6895" spans="1:12">
      <c r="A6895" s="1320"/>
      <c r="B6895" s="1321"/>
      <c r="C6895" s="1321"/>
      <c r="D6895" s="1322"/>
      <c r="E6895" s="119" t="str">
        <f t="shared" si="4875"/>
        <v>DOMICILIARIA 6</v>
      </c>
      <c r="F6895" s="637">
        <f t="shared" si="4876"/>
        <v>3.9</v>
      </c>
      <c r="G6895" s="138">
        <f t="shared" si="4877"/>
        <v>0.35</v>
      </c>
      <c r="H6895" s="750">
        <f t="shared" si="4873"/>
        <v>0.47500000000000031</v>
      </c>
      <c r="I6895" s="1243">
        <f t="shared" si="4874"/>
        <v>0.11176470588235302</v>
      </c>
      <c r="J6895" s="750">
        <f t="shared" si="4871"/>
        <v>4.25</v>
      </c>
      <c r="L6895" s="768">
        <f t="shared" si="4878"/>
        <v>0</v>
      </c>
    </row>
    <row r="6896" spans="1:12">
      <c r="A6896" s="1320"/>
      <c r="B6896" s="1321"/>
      <c r="C6896" s="1321"/>
      <c r="D6896" s="1322"/>
      <c r="E6896" s="119" t="str">
        <f t="shared" si="4875"/>
        <v>DOMICILIARIA 7</v>
      </c>
      <c r="F6896" s="637">
        <f t="shared" si="4876"/>
        <v>7.1199999999999992</v>
      </c>
      <c r="G6896" s="138">
        <f t="shared" si="4877"/>
        <v>0.35</v>
      </c>
      <c r="H6896" s="750">
        <f t="shared" si="4873"/>
        <v>0.47500000000000031</v>
      </c>
      <c r="I6896" s="1243">
        <f t="shared" si="4874"/>
        <v>6.3587684069611836E-2</v>
      </c>
      <c r="J6896" s="750">
        <f t="shared" si="4871"/>
        <v>7.4699999999999989</v>
      </c>
      <c r="L6896" s="768">
        <f t="shared" si="4878"/>
        <v>1</v>
      </c>
    </row>
    <row r="6897" spans="1:12">
      <c r="A6897" s="1320"/>
      <c r="B6897" s="1321"/>
      <c r="C6897" s="1321"/>
      <c r="D6897" s="1322"/>
      <c r="E6897" s="119" t="str">
        <f t="shared" si="4875"/>
        <v>DOMICILIARIA 8</v>
      </c>
      <c r="F6897" s="637">
        <f t="shared" si="4876"/>
        <v>5.88</v>
      </c>
      <c r="G6897" s="138">
        <f t="shared" si="4877"/>
        <v>0.35</v>
      </c>
      <c r="H6897" s="750">
        <f t="shared" si="4873"/>
        <v>0.47500000000000031</v>
      </c>
      <c r="I6897" s="1243">
        <f t="shared" si="4874"/>
        <v>7.6243980738362818E-2</v>
      </c>
      <c r="J6897" s="750">
        <f t="shared" si="4871"/>
        <v>6.2299999999999995</v>
      </c>
      <c r="L6897" s="768">
        <f t="shared" si="4878"/>
        <v>1</v>
      </c>
    </row>
    <row r="6898" spans="1:12">
      <c r="A6898" s="1320"/>
      <c r="B6898" s="1321"/>
      <c r="C6898" s="1321"/>
      <c r="D6898" s="1322"/>
      <c r="E6898" s="119" t="str">
        <f t="shared" si="4875"/>
        <v>DOMICILIARIA 9</v>
      </c>
      <c r="F6898" s="637">
        <f t="shared" si="4876"/>
        <v>4.9799999999999995</v>
      </c>
      <c r="G6898" s="138">
        <f t="shared" si="4877"/>
        <v>0.35</v>
      </c>
      <c r="H6898" s="750">
        <f t="shared" si="4873"/>
        <v>0.47500000000000031</v>
      </c>
      <c r="I6898" s="1243">
        <f t="shared" si="4874"/>
        <v>8.9118198874296506E-2</v>
      </c>
      <c r="J6898" s="750">
        <f t="shared" si="4871"/>
        <v>5.3299999999999992</v>
      </c>
      <c r="L6898" s="768">
        <f t="shared" si="4878"/>
        <v>0</v>
      </c>
    </row>
    <row r="6899" spans="1:12">
      <c r="A6899" s="1320"/>
      <c r="B6899" s="1321"/>
      <c r="C6899" s="1321"/>
      <c r="D6899" s="1322"/>
      <c r="E6899" s="119" t="str">
        <f t="shared" si="4875"/>
        <v>DOMICILIARIA 10</v>
      </c>
      <c r="F6899" s="637">
        <f t="shared" si="4876"/>
        <v>6.1899999999999995</v>
      </c>
      <c r="G6899" s="138">
        <f t="shared" si="4877"/>
        <v>0.35</v>
      </c>
      <c r="H6899" s="750">
        <f t="shared" si="4873"/>
        <v>0.47500000000000031</v>
      </c>
      <c r="I6899" s="1243">
        <f t="shared" si="4874"/>
        <v>7.26299694189603E-2</v>
      </c>
      <c r="J6899" s="750">
        <f t="shared" ref="J6899:J6962" si="4879">+F6899+G6899</f>
        <v>6.5399999999999991</v>
      </c>
      <c r="L6899" s="768">
        <f t="shared" si="4878"/>
        <v>1</v>
      </c>
    </row>
    <row r="6900" spans="1:12">
      <c r="A6900" s="1320"/>
      <c r="B6900" s="1321"/>
      <c r="C6900" s="1321"/>
      <c r="D6900" s="1322"/>
      <c r="E6900" s="119" t="str">
        <f t="shared" si="4875"/>
        <v>DOMICILIARIA 11</v>
      </c>
      <c r="F6900" s="637">
        <f t="shared" si="4876"/>
        <v>6.1999999999999993</v>
      </c>
      <c r="G6900" s="138">
        <f t="shared" si="4877"/>
        <v>0.35</v>
      </c>
      <c r="H6900" s="750">
        <f t="shared" si="4873"/>
        <v>0.47500000000000031</v>
      </c>
      <c r="I6900" s="1243">
        <f t="shared" si="4874"/>
        <v>7.2519083969465714E-2</v>
      </c>
      <c r="J6900" s="750">
        <f t="shared" si="4879"/>
        <v>6.5499999999999989</v>
      </c>
      <c r="L6900" s="768">
        <f t="shared" si="4878"/>
        <v>1</v>
      </c>
    </row>
    <row r="6901" spans="1:12">
      <c r="A6901" s="1320"/>
      <c r="B6901" s="1321"/>
      <c r="C6901" s="1321"/>
      <c r="D6901" s="1322"/>
      <c r="E6901" s="119" t="str">
        <f t="shared" si="4875"/>
        <v>DOMICILIARIA 12</v>
      </c>
      <c r="F6901" s="637">
        <f t="shared" si="4876"/>
        <v>4.8199999999999994</v>
      </c>
      <c r="G6901" s="138">
        <f t="shared" si="4877"/>
        <v>0.35</v>
      </c>
      <c r="H6901" s="750">
        <f t="shared" si="4873"/>
        <v>0.47500000000000031</v>
      </c>
      <c r="I6901" s="1243">
        <f t="shared" si="4874"/>
        <v>9.1876208897485573E-2</v>
      </c>
      <c r="J6901" s="750">
        <f t="shared" si="4879"/>
        <v>5.169999999999999</v>
      </c>
      <c r="L6901" s="768">
        <f t="shared" si="4878"/>
        <v>0</v>
      </c>
    </row>
    <row r="6902" spans="1:12">
      <c r="A6902" s="1320"/>
      <c r="B6902" s="1321"/>
      <c r="C6902" s="1321"/>
      <c r="D6902" s="1322"/>
      <c r="E6902" s="119" t="str">
        <f t="shared" si="4875"/>
        <v>DOMICILIARIA 13</v>
      </c>
      <c r="F6902" s="637">
        <f t="shared" si="4876"/>
        <v>4.71</v>
      </c>
      <c r="G6902" s="138">
        <f t="shared" si="4877"/>
        <v>0.35</v>
      </c>
      <c r="H6902" s="750">
        <f t="shared" si="4873"/>
        <v>0.47500000000000031</v>
      </c>
      <c r="I6902" s="1243">
        <f t="shared" si="4874"/>
        <v>9.3873517786561333E-2</v>
      </c>
      <c r="J6902" s="750">
        <f t="shared" si="4879"/>
        <v>5.0599999999999996</v>
      </c>
      <c r="L6902" s="768">
        <f t="shared" si="4878"/>
        <v>0</v>
      </c>
    </row>
    <row r="6903" spans="1:12">
      <c r="A6903" s="1320"/>
      <c r="B6903" s="1321"/>
      <c r="C6903" s="1321"/>
      <c r="D6903" s="1322"/>
      <c r="E6903" s="119" t="str">
        <f t="shared" si="4875"/>
        <v>DOMICILIARIA 14</v>
      </c>
      <c r="F6903" s="637">
        <f t="shared" si="4876"/>
        <v>5.04</v>
      </c>
      <c r="G6903" s="138">
        <f t="shared" si="4877"/>
        <v>0.35</v>
      </c>
      <c r="H6903" s="750">
        <f t="shared" si="4873"/>
        <v>0.47500000000000031</v>
      </c>
      <c r="I6903" s="1243">
        <f t="shared" si="4874"/>
        <v>8.8126159554731048E-2</v>
      </c>
      <c r="J6903" s="750">
        <f t="shared" si="4879"/>
        <v>5.39</v>
      </c>
      <c r="L6903" s="768">
        <f t="shared" si="4878"/>
        <v>0</v>
      </c>
    </row>
    <row r="6904" spans="1:12">
      <c r="A6904" s="1320"/>
      <c r="B6904" s="1321"/>
      <c r="C6904" s="1321"/>
      <c r="D6904" s="1322"/>
      <c r="E6904" s="119" t="str">
        <f t="shared" si="4875"/>
        <v>DOMICILIARIA 15</v>
      </c>
      <c r="F6904" s="637">
        <f t="shared" si="4876"/>
        <v>5.64</v>
      </c>
      <c r="G6904" s="138">
        <f t="shared" si="4877"/>
        <v>0.35</v>
      </c>
      <c r="H6904" s="750">
        <f t="shared" si="4873"/>
        <v>0.47500000000000031</v>
      </c>
      <c r="I6904" s="1243">
        <f t="shared" si="4874"/>
        <v>7.9298831385642796E-2</v>
      </c>
      <c r="J6904" s="750">
        <f t="shared" si="4879"/>
        <v>5.9899999999999993</v>
      </c>
      <c r="L6904" s="768">
        <f t="shared" si="4878"/>
        <v>0</v>
      </c>
    </row>
    <row r="6905" spans="1:12">
      <c r="A6905" s="1320"/>
      <c r="B6905" s="1321"/>
      <c r="C6905" s="1321"/>
      <c r="D6905" s="1322"/>
      <c r="E6905" s="119" t="str">
        <f t="shared" si="4875"/>
        <v>DOMICILIARIA 16</v>
      </c>
      <c r="F6905" s="637">
        <f t="shared" si="4876"/>
        <v>4.3999999999999995</v>
      </c>
      <c r="G6905" s="138">
        <f t="shared" si="4877"/>
        <v>0.35</v>
      </c>
      <c r="H6905" s="750">
        <f t="shared" si="4873"/>
        <v>0.47500000000000031</v>
      </c>
      <c r="I6905" s="1243">
        <f t="shared" si="4874"/>
        <v>0.10000000000000009</v>
      </c>
      <c r="J6905" s="750">
        <f t="shared" si="4879"/>
        <v>4.7499999999999991</v>
      </c>
      <c r="L6905" s="768">
        <f t="shared" si="4878"/>
        <v>0</v>
      </c>
    </row>
    <row r="6906" spans="1:12">
      <c r="A6906" s="1320"/>
      <c r="B6906" s="1321"/>
      <c r="C6906" s="1321"/>
      <c r="D6906" s="1322"/>
      <c r="E6906" s="119" t="str">
        <f t="shared" si="4875"/>
        <v>P41 A P42</v>
      </c>
      <c r="F6906" s="637">
        <f t="shared" si="4876"/>
        <v>0.1</v>
      </c>
      <c r="G6906" s="138">
        <f t="shared" si="4877"/>
        <v>0</v>
      </c>
      <c r="H6906" s="750"/>
      <c r="I6906" s="1243"/>
      <c r="J6906" s="750">
        <f t="shared" si="4879"/>
        <v>0.1</v>
      </c>
      <c r="L6906" s="768">
        <f t="shared" si="4878"/>
        <v>0</v>
      </c>
    </row>
    <row r="6907" spans="1:12">
      <c r="A6907" s="1320"/>
      <c r="B6907" s="1321"/>
      <c r="C6907" s="1321"/>
      <c r="D6907" s="1322"/>
      <c r="E6907" s="119" t="str">
        <f t="shared" si="4875"/>
        <v>DOMICILIARIA 1</v>
      </c>
      <c r="F6907" s="637">
        <f t="shared" si="4876"/>
        <v>4.42</v>
      </c>
      <c r="G6907" s="138">
        <f t="shared" si="4877"/>
        <v>0.35</v>
      </c>
      <c r="H6907" s="750">
        <f t="shared" si="4873"/>
        <v>0.50000000000000022</v>
      </c>
      <c r="I6907" s="1243">
        <f t="shared" si="4874"/>
        <v>0.10482180293501053</v>
      </c>
      <c r="J6907" s="750">
        <f t="shared" si="4879"/>
        <v>4.7699999999999996</v>
      </c>
      <c r="L6907" s="768">
        <f t="shared" si="4878"/>
        <v>0</v>
      </c>
    </row>
    <row r="6908" spans="1:12">
      <c r="A6908" s="1320"/>
      <c r="B6908" s="1321"/>
      <c r="C6908" s="1321"/>
      <c r="D6908" s="1322"/>
      <c r="E6908" s="119" t="str">
        <f t="shared" si="4875"/>
        <v>DOMICILIARIA 2</v>
      </c>
      <c r="F6908" s="637">
        <f t="shared" si="4876"/>
        <v>6.09</v>
      </c>
      <c r="G6908" s="138">
        <f t="shared" si="4877"/>
        <v>0.35</v>
      </c>
      <c r="H6908" s="750">
        <f t="shared" si="4873"/>
        <v>0.50000000000000022</v>
      </c>
      <c r="I6908" s="1243">
        <f t="shared" si="4874"/>
        <v>7.7639751552795067E-2</v>
      </c>
      <c r="J6908" s="750">
        <f t="shared" si="4879"/>
        <v>6.4399999999999995</v>
      </c>
      <c r="L6908" s="768">
        <f t="shared" si="4878"/>
        <v>1</v>
      </c>
    </row>
    <row r="6909" spans="1:12">
      <c r="A6909" s="1320"/>
      <c r="B6909" s="1321"/>
      <c r="C6909" s="1321"/>
      <c r="D6909" s="1322"/>
      <c r="E6909" s="119" t="str">
        <f t="shared" si="4875"/>
        <v>DOMICILIARIA 3</v>
      </c>
      <c r="F6909" s="637">
        <f t="shared" si="4876"/>
        <v>4.26</v>
      </c>
      <c r="G6909" s="138">
        <f t="shared" si="4877"/>
        <v>0.35</v>
      </c>
      <c r="H6909" s="750">
        <f t="shared" si="4873"/>
        <v>0.50000000000000022</v>
      </c>
      <c r="I6909" s="1243">
        <f t="shared" si="4874"/>
        <v>0.10845986984815624</v>
      </c>
      <c r="J6909" s="750">
        <f t="shared" si="4879"/>
        <v>4.6099999999999994</v>
      </c>
      <c r="L6909" s="768">
        <f t="shared" si="4878"/>
        <v>0</v>
      </c>
    </row>
    <row r="6910" spans="1:12">
      <c r="A6910" s="1320"/>
      <c r="B6910" s="1321"/>
      <c r="C6910" s="1321"/>
      <c r="D6910" s="1322"/>
      <c r="E6910" s="119" t="str">
        <f t="shared" si="4875"/>
        <v>DOMICILIARIA 4</v>
      </c>
      <c r="F6910" s="637">
        <f t="shared" si="4876"/>
        <v>5.6899999999999995</v>
      </c>
      <c r="G6910" s="138">
        <f t="shared" si="4877"/>
        <v>0.35</v>
      </c>
      <c r="H6910" s="750">
        <f t="shared" si="4873"/>
        <v>0.50000000000000022</v>
      </c>
      <c r="I6910" s="1243">
        <f t="shared" si="4874"/>
        <v>8.2781456953642432E-2</v>
      </c>
      <c r="J6910" s="750">
        <f t="shared" si="4879"/>
        <v>6.0399999999999991</v>
      </c>
      <c r="L6910" s="768">
        <f t="shared" si="4878"/>
        <v>1</v>
      </c>
    </row>
    <row r="6911" spans="1:12">
      <c r="A6911" s="1320"/>
      <c r="B6911" s="1321"/>
      <c r="C6911" s="1321"/>
      <c r="D6911" s="1322"/>
      <c r="E6911" s="119" t="str">
        <f t="shared" si="4875"/>
        <v>DOMICILIARIA 5</v>
      </c>
      <c r="F6911" s="637">
        <f t="shared" si="4876"/>
        <v>4.33</v>
      </c>
      <c r="G6911" s="138">
        <f t="shared" si="4877"/>
        <v>0.35</v>
      </c>
      <c r="H6911" s="750">
        <f t="shared" si="4873"/>
        <v>0.50000000000000022</v>
      </c>
      <c r="I6911" s="1243">
        <f t="shared" si="4874"/>
        <v>0.10683760683760689</v>
      </c>
      <c r="J6911" s="750">
        <f t="shared" si="4879"/>
        <v>4.68</v>
      </c>
      <c r="L6911" s="768">
        <f t="shared" si="4878"/>
        <v>0</v>
      </c>
    </row>
    <row r="6912" spans="1:12">
      <c r="A6912" s="1320"/>
      <c r="B6912" s="1321"/>
      <c r="C6912" s="1321"/>
      <c r="D6912" s="1322"/>
      <c r="E6912" s="119" t="str">
        <f t="shared" si="4875"/>
        <v>DOMICILIARIA 6</v>
      </c>
      <c r="F6912" s="637">
        <f t="shared" si="4876"/>
        <v>5.42</v>
      </c>
      <c r="G6912" s="138">
        <f t="shared" si="4877"/>
        <v>0.35</v>
      </c>
      <c r="H6912" s="750">
        <f t="shared" si="4873"/>
        <v>0.50000000000000022</v>
      </c>
      <c r="I6912" s="1243">
        <f t="shared" si="4874"/>
        <v>8.6655112651646493E-2</v>
      </c>
      <c r="J6912" s="750">
        <f t="shared" si="4879"/>
        <v>5.77</v>
      </c>
      <c r="L6912" s="768">
        <f t="shared" si="4878"/>
        <v>0</v>
      </c>
    </row>
    <row r="6913" spans="1:12">
      <c r="A6913" s="1320"/>
      <c r="B6913" s="1321"/>
      <c r="C6913" s="1321"/>
      <c r="D6913" s="1322"/>
      <c r="E6913" s="119" t="str">
        <f t="shared" si="4875"/>
        <v>DOMICILIARIA 7</v>
      </c>
      <c r="F6913" s="637">
        <f t="shared" si="4876"/>
        <v>4.4799999999999995</v>
      </c>
      <c r="G6913" s="138">
        <f t="shared" si="4877"/>
        <v>0.35</v>
      </c>
      <c r="H6913" s="750">
        <f t="shared" si="4873"/>
        <v>0.50000000000000022</v>
      </c>
      <c r="I6913" s="1243">
        <f t="shared" si="4874"/>
        <v>0.1035196687370601</v>
      </c>
      <c r="J6913" s="750">
        <f t="shared" si="4879"/>
        <v>4.8299999999999992</v>
      </c>
      <c r="L6913" s="768">
        <f t="shared" si="4878"/>
        <v>0</v>
      </c>
    </row>
    <row r="6914" spans="1:12">
      <c r="A6914" s="1320"/>
      <c r="B6914" s="1321"/>
      <c r="C6914" s="1321"/>
      <c r="D6914" s="1322"/>
      <c r="E6914" s="119" t="str">
        <f t="shared" si="4875"/>
        <v>DOMICILIARIA 8</v>
      </c>
      <c r="F6914" s="637">
        <f t="shared" si="4876"/>
        <v>5.18</v>
      </c>
      <c r="G6914" s="138">
        <f t="shared" si="4877"/>
        <v>0.35</v>
      </c>
      <c r="H6914" s="750">
        <f t="shared" si="4873"/>
        <v>0.50000000000000022</v>
      </c>
      <c r="I6914" s="1243">
        <f t="shared" si="4874"/>
        <v>9.0415913200723383E-2</v>
      </c>
      <c r="J6914" s="750">
        <f t="shared" si="4879"/>
        <v>5.5299999999999994</v>
      </c>
      <c r="L6914" s="768">
        <f t="shared" si="4878"/>
        <v>0</v>
      </c>
    </row>
    <row r="6915" spans="1:12">
      <c r="A6915" s="1320"/>
      <c r="B6915" s="1321"/>
      <c r="C6915" s="1321"/>
      <c r="D6915" s="1322"/>
      <c r="E6915" s="119" t="str">
        <f t="shared" si="4875"/>
        <v>DOMICILIARIA 9</v>
      </c>
      <c r="F6915" s="637">
        <f t="shared" si="4876"/>
        <v>4.63</v>
      </c>
      <c r="G6915" s="138">
        <f t="shared" si="4877"/>
        <v>0.35</v>
      </c>
      <c r="H6915" s="750">
        <f t="shared" si="4873"/>
        <v>0.50000000000000022</v>
      </c>
      <c r="I6915" s="1243">
        <f t="shared" si="4874"/>
        <v>0.10040160642570287</v>
      </c>
      <c r="J6915" s="750">
        <f t="shared" si="4879"/>
        <v>4.9799999999999995</v>
      </c>
      <c r="L6915" s="768">
        <f t="shared" si="4878"/>
        <v>0</v>
      </c>
    </row>
    <row r="6916" spans="1:12">
      <c r="A6916" s="1320"/>
      <c r="B6916" s="1321"/>
      <c r="C6916" s="1321"/>
      <c r="D6916" s="1322"/>
      <c r="E6916" s="119" t="str">
        <f t="shared" si="4875"/>
        <v>DOMICILIARIA 10</v>
      </c>
      <c r="F6916" s="637">
        <f t="shared" si="4876"/>
        <v>4.92</v>
      </c>
      <c r="G6916" s="138">
        <f t="shared" si="4877"/>
        <v>0.35</v>
      </c>
      <c r="H6916" s="750">
        <f t="shared" si="4873"/>
        <v>0.50000000000000022</v>
      </c>
      <c r="I6916" s="1243">
        <f t="shared" si="4874"/>
        <v>9.4876660341556021E-2</v>
      </c>
      <c r="J6916" s="750">
        <f t="shared" si="4879"/>
        <v>5.27</v>
      </c>
      <c r="L6916" s="768">
        <f t="shared" si="4878"/>
        <v>0</v>
      </c>
    </row>
    <row r="6917" spans="1:12">
      <c r="A6917" s="1320"/>
      <c r="B6917" s="1321"/>
      <c r="C6917" s="1321"/>
      <c r="D6917" s="1322"/>
      <c r="E6917" s="119" t="str">
        <f t="shared" si="4875"/>
        <v>DOMICILIARIA 11</v>
      </c>
      <c r="F6917" s="637">
        <f t="shared" si="4876"/>
        <v>4.8599999999999994</v>
      </c>
      <c r="G6917" s="138">
        <f t="shared" si="4877"/>
        <v>0.35</v>
      </c>
      <c r="H6917" s="750">
        <f t="shared" si="4873"/>
        <v>0.50000000000000022</v>
      </c>
      <c r="I6917" s="1243">
        <f t="shared" si="4874"/>
        <v>9.5969289827255333E-2</v>
      </c>
      <c r="J6917" s="750">
        <f t="shared" si="4879"/>
        <v>5.2099999999999991</v>
      </c>
      <c r="L6917" s="768">
        <f t="shared" si="4878"/>
        <v>0</v>
      </c>
    </row>
    <row r="6918" spans="1:12">
      <c r="A6918" s="1320"/>
      <c r="B6918" s="1321"/>
      <c r="C6918" s="1321"/>
      <c r="D6918" s="1322"/>
      <c r="E6918" s="119" t="str">
        <f t="shared" si="4875"/>
        <v>DOMICILIARIA 12</v>
      </c>
      <c r="F6918" s="637">
        <f t="shared" si="4876"/>
        <v>4.5199999999999996</v>
      </c>
      <c r="G6918" s="138">
        <f t="shared" si="4877"/>
        <v>0.35</v>
      </c>
      <c r="H6918" s="750">
        <f t="shared" si="4873"/>
        <v>0.50000000000000022</v>
      </c>
      <c r="I6918" s="1243">
        <f t="shared" si="4874"/>
        <v>0.10266940451745386</v>
      </c>
      <c r="J6918" s="750">
        <f t="shared" si="4879"/>
        <v>4.8699999999999992</v>
      </c>
      <c r="L6918" s="768">
        <f t="shared" si="4878"/>
        <v>0</v>
      </c>
    </row>
    <row r="6919" spans="1:12">
      <c r="A6919" s="1320"/>
      <c r="B6919" s="1321"/>
      <c r="C6919" s="1321"/>
      <c r="D6919" s="1322"/>
      <c r="E6919" s="119" t="str">
        <f t="shared" si="4875"/>
        <v>DOMICILIARIA 13</v>
      </c>
      <c r="F6919" s="637">
        <f t="shared" si="4876"/>
        <v>5.18</v>
      </c>
      <c r="G6919" s="138">
        <f t="shared" si="4877"/>
        <v>0.35</v>
      </c>
      <c r="H6919" s="750">
        <f t="shared" si="4873"/>
        <v>0.50000000000000022</v>
      </c>
      <c r="I6919" s="1243">
        <f t="shared" si="4874"/>
        <v>9.0415913200723383E-2</v>
      </c>
      <c r="J6919" s="750">
        <f t="shared" si="4879"/>
        <v>5.5299999999999994</v>
      </c>
      <c r="L6919" s="768">
        <f t="shared" si="4878"/>
        <v>0</v>
      </c>
    </row>
    <row r="6920" spans="1:12">
      <c r="A6920" s="1320"/>
      <c r="B6920" s="1321"/>
      <c r="C6920" s="1321"/>
      <c r="D6920" s="1322"/>
      <c r="E6920" s="119" t="str">
        <f t="shared" si="4875"/>
        <v>DOMICILIARIA 14</v>
      </c>
      <c r="F6920" s="637">
        <f t="shared" si="4876"/>
        <v>4.43</v>
      </c>
      <c r="G6920" s="138">
        <f t="shared" si="4877"/>
        <v>0.35</v>
      </c>
      <c r="H6920" s="750">
        <f t="shared" si="4873"/>
        <v>0.50000000000000022</v>
      </c>
      <c r="I6920" s="1243">
        <f t="shared" si="4874"/>
        <v>0.10460251046025111</v>
      </c>
      <c r="J6920" s="750">
        <f t="shared" si="4879"/>
        <v>4.7799999999999994</v>
      </c>
      <c r="L6920" s="768">
        <f t="shared" si="4878"/>
        <v>0</v>
      </c>
    </row>
    <row r="6921" spans="1:12">
      <c r="A6921" s="1320"/>
      <c r="B6921" s="1321"/>
      <c r="C6921" s="1321"/>
      <c r="D6921" s="1322"/>
      <c r="E6921" s="119" t="str">
        <f t="shared" si="4875"/>
        <v>DOMICILIARIA 15</v>
      </c>
      <c r="F6921" s="637">
        <f t="shared" si="4876"/>
        <v>4.8199999999999994</v>
      </c>
      <c r="G6921" s="138">
        <f t="shared" si="4877"/>
        <v>0.35</v>
      </c>
      <c r="H6921" s="750">
        <f t="shared" si="4873"/>
        <v>0.50000000000000022</v>
      </c>
      <c r="I6921" s="1243">
        <f t="shared" si="4874"/>
        <v>9.6711798839458477E-2</v>
      </c>
      <c r="J6921" s="750">
        <f t="shared" si="4879"/>
        <v>5.169999999999999</v>
      </c>
      <c r="L6921" s="768">
        <f t="shared" si="4878"/>
        <v>0</v>
      </c>
    </row>
    <row r="6922" spans="1:12">
      <c r="A6922" s="1320"/>
      <c r="B6922" s="1321"/>
      <c r="C6922" s="1321"/>
      <c r="D6922" s="1322"/>
      <c r="E6922" s="119" t="str">
        <f t="shared" si="4875"/>
        <v>DOMICILIARIA 16</v>
      </c>
      <c r="F6922" s="637">
        <f t="shared" si="4876"/>
        <v>4.3</v>
      </c>
      <c r="G6922" s="138">
        <f t="shared" si="4877"/>
        <v>0.35</v>
      </c>
      <c r="H6922" s="750">
        <f t="shared" si="4873"/>
        <v>0.50000000000000022</v>
      </c>
      <c r="I6922" s="1243">
        <f t="shared" si="4874"/>
        <v>0.10752688172043016</v>
      </c>
      <c r="J6922" s="750">
        <f t="shared" si="4879"/>
        <v>4.6499999999999995</v>
      </c>
      <c r="L6922" s="768">
        <f t="shared" si="4878"/>
        <v>0</v>
      </c>
    </row>
    <row r="6923" spans="1:12">
      <c r="A6923" s="1320"/>
      <c r="B6923" s="1321"/>
      <c r="C6923" s="1321"/>
      <c r="D6923" s="1322"/>
      <c r="E6923" s="119" t="str">
        <f t="shared" si="4875"/>
        <v>DOMICILIARIA 17</v>
      </c>
      <c r="F6923" s="637">
        <f t="shared" si="4876"/>
        <v>4.96</v>
      </c>
      <c r="G6923" s="138">
        <f t="shared" si="4877"/>
        <v>0.35</v>
      </c>
      <c r="H6923" s="750">
        <f t="shared" si="4873"/>
        <v>0.50000000000000022</v>
      </c>
      <c r="I6923" s="1243">
        <f t="shared" si="4874"/>
        <v>9.4161958568738283E-2</v>
      </c>
      <c r="J6923" s="750">
        <f t="shared" si="4879"/>
        <v>5.31</v>
      </c>
      <c r="L6923" s="768">
        <f t="shared" si="4878"/>
        <v>0</v>
      </c>
    </row>
    <row r="6924" spans="1:12">
      <c r="A6924" s="1320"/>
      <c r="B6924" s="1321"/>
      <c r="C6924" s="1321"/>
      <c r="D6924" s="1322"/>
      <c r="E6924" s="119" t="str">
        <f t="shared" si="4875"/>
        <v>DOMICILIARIA 18</v>
      </c>
      <c r="F6924" s="637">
        <f t="shared" si="4876"/>
        <v>4.4099999999999993</v>
      </c>
      <c r="G6924" s="138">
        <f t="shared" si="4877"/>
        <v>0.35</v>
      </c>
      <c r="H6924" s="750">
        <f t="shared" si="4873"/>
        <v>0.50000000000000022</v>
      </c>
      <c r="I6924" s="1243">
        <f t="shared" si="4874"/>
        <v>0.10504201680672276</v>
      </c>
      <c r="J6924" s="750">
        <f t="shared" si="4879"/>
        <v>4.7599999999999989</v>
      </c>
      <c r="L6924" s="768">
        <f t="shared" si="4878"/>
        <v>0</v>
      </c>
    </row>
    <row r="6925" spans="1:12">
      <c r="A6925" s="1320"/>
      <c r="B6925" s="1321"/>
      <c r="C6925" s="1321"/>
      <c r="D6925" s="1322"/>
      <c r="E6925" s="119" t="str">
        <f t="shared" si="4875"/>
        <v>P42 A P43</v>
      </c>
      <c r="F6925" s="637">
        <f t="shared" si="4876"/>
        <v>0.1</v>
      </c>
      <c r="G6925" s="138">
        <f t="shared" si="4877"/>
        <v>0</v>
      </c>
      <c r="H6925" s="750"/>
      <c r="I6925" s="1243"/>
      <c r="J6925" s="750">
        <f t="shared" si="4879"/>
        <v>0.1</v>
      </c>
      <c r="L6925" s="768">
        <f t="shared" si="4878"/>
        <v>0</v>
      </c>
    </row>
    <row r="6926" spans="1:12">
      <c r="A6926" s="1320"/>
      <c r="B6926" s="1321"/>
      <c r="C6926" s="1321"/>
      <c r="D6926" s="1322"/>
      <c r="E6926" s="119" t="str">
        <f t="shared" si="4875"/>
        <v>DOMICILIARIA 1</v>
      </c>
      <c r="F6926" s="637">
        <f t="shared" si="4876"/>
        <v>5.3199999999999994</v>
      </c>
      <c r="G6926" s="138">
        <f t="shared" si="4877"/>
        <v>0.55000000000000004</v>
      </c>
      <c r="H6926" s="750">
        <f t="shared" si="4873"/>
        <v>1.55</v>
      </c>
      <c r="I6926" s="1243">
        <f t="shared" si="4874"/>
        <v>0.2640545144804089</v>
      </c>
      <c r="J6926" s="750">
        <f t="shared" si="4879"/>
        <v>5.8699999999999992</v>
      </c>
      <c r="L6926" s="768">
        <f t="shared" si="4878"/>
        <v>0</v>
      </c>
    </row>
    <row r="6927" spans="1:12">
      <c r="A6927" s="1320"/>
      <c r="B6927" s="1321"/>
      <c r="C6927" s="1321"/>
      <c r="D6927" s="1322"/>
      <c r="E6927" s="119" t="str">
        <f t="shared" si="4875"/>
        <v>DOMICILIARIA 2</v>
      </c>
      <c r="F6927" s="637">
        <f t="shared" si="4876"/>
        <v>4.9799999999999995</v>
      </c>
      <c r="G6927" s="138">
        <f t="shared" si="4877"/>
        <v>0.55000000000000004</v>
      </c>
      <c r="H6927" s="750">
        <f t="shared" si="4873"/>
        <v>1.55</v>
      </c>
      <c r="I6927" s="1243">
        <f t="shared" si="4874"/>
        <v>0.28028933092224234</v>
      </c>
      <c r="J6927" s="750">
        <f t="shared" si="4879"/>
        <v>5.5299999999999994</v>
      </c>
      <c r="L6927" s="768">
        <f t="shared" si="4878"/>
        <v>0</v>
      </c>
    </row>
    <row r="6928" spans="1:12">
      <c r="A6928" s="1320"/>
      <c r="B6928" s="1321"/>
      <c r="C6928" s="1321"/>
      <c r="D6928" s="1322"/>
      <c r="E6928" s="119" t="str">
        <f t="shared" si="4875"/>
        <v>DOMICILIARIA 3</v>
      </c>
      <c r="F6928" s="637">
        <f t="shared" si="4876"/>
        <v>5.79</v>
      </c>
      <c r="G6928" s="138">
        <f t="shared" si="4877"/>
        <v>0.55000000000000004</v>
      </c>
      <c r="H6928" s="750">
        <f t="shared" si="4873"/>
        <v>1.55</v>
      </c>
      <c r="I6928" s="1243">
        <f t="shared" si="4874"/>
        <v>0.24447949526813881</v>
      </c>
      <c r="J6928" s="750">
        <f t="shared" si="4879"/>
        <v>6.34</v>
      </c>
      <c r="L6928" s="768">
        <f t="shared" si="4878"/>
        <v>1</v>
      </c>
    </row>
    <row r="6929" spans="1:12">
      <c r="A6929" s="1320"/>
      <c r="B6929" s="1321"/>
      <c r="C6929" s="1321"/>
      <c r="D6929" s="1322"/>
      <c r="E6929" s="119" t="str">
        <f t="shared" si="4875"/>
        <v>DOMICILIARIA 4</v>
      </c>
      <c r="F6929" s="637">
        <f t="shared" si="4876"/>
        <v>5.04</v>
      </c>
      <c r="G6929" s="138">
        <f t="shared" si="4877"/>
        <v>0.55000000000000004</v>
      </c>
      <c r="H6929" s="750">
        <f t="shared" si="4873"/>
        <v>1.55</v>
      </c>
      <c r="I6929" s="1243">
        <f t="shared" si="4874"/>
        <v>0.27728085867620755</v>
      </c>
      <c r="J6929" s="750">
        <f t="shared" si="4879"/>
        <v>5.59</v>
      </c>
      <c r="L6929" s="768">
        <f t="shared" si="4878"/>
        <v>0</v>
      </c>
    </row>
    <row r="6930" spans="1:12">
      <c r="A6930" s="1320"/>
      <c r="B6930" s="1321"/>
      <c r="C6930" s="1321"/>
      <c r="D6930" s="1322"/>
      <c r="E6930" s="119" t="str">
        <f t="shared" si="4875"/>
        <v>DOMICILIARIA 5</v>
      </c>
      <c r="F6930" s="637">
        <f t="shared" si="4876"/>
        <v>4.7399999999999993</v>
      </c>
      <c r="G6930" s="138">
        <f t="shared" si="4877"/>
        <v>0.55000000000000004</v>
      </c>
      <c r="H6930" s="750">
        <f t="shared" si="4873"/>
        <v>1.55</v>
      </c>
      <c r="I6930" s="1243">
        <f t="shared" si="4874"/>
        <v>0.2930056710775048</v>
      </c>
      <c r="J6930" s="750">
        <f t="shared" si="4879"/>
        <v>5.2899999999999991</v>
      </c>
      <c r="L6930" s="768">
        <f t="shared" si="4878"/>
        <v>0</v>
      </c>
    </row>
    <row r="6931" spans="1:12">
      <c r="A6931" s="1320"/>
      <c r="B6931" s="1321"/>
      <c r="C6931" s="1321"/>
      <c r="D6931" s="1322"/>
      <c r="E6931" s="119" t="str">
        <f t="shared" si="4875"/>
        <v>DOMICILIARIA 6</v>
      </c>
      <c r="F6931" s="637">
        <f t="shared" si="4876"/>
        <v>5.7799999999999994</v>
      </c>
      <c r="G6931" s="138">
        <f t="shared" si="4877"/>
        <v>0.55000000000000004</v>
      </c>
      <c r="H6931" s="750">
        <f t="shared" si="4873"/>
        <v>1.55</v>
      </c>
      <c r="I6931" s="1243">
        <f t="shared" si="4874"/>
        <v>0.24486571879936814</v>
      </c>
      <c r="J6931" s="750">
        <f t="shared" si="4879"/>
        <v>6.3299999999999992</v>
      </c>
      <c r="L6931" s="768">
        <f t="shared" si="4878"/>
        <v>1</v>
      </c>
    </row>
    <row r="6932" spans="1:12">
      <c r="A6932" s="1320"/>
      <c r="B6932" s="1321"/>
      <c r="C6932" s="1321"/>
      <c r="D6932" s="1322"/>
      <c r="E6932" s="119" t="str">
        <f t="shared" si="4875"/>
        <v>DOMICILIARIA 7</v>
      </c>
      <c r="F6932" s="637">
        <f t="shared" si="4876"/>
        <v>4.6499999999999995</v>
      </c>
      <c r="G6932" s="138">
        <f t="shared" si="4877"/>
        <v>0.55000000000000004</v>
      </c>
      <c r="H6932" s="750">
        <f t="shared" si="4873"/>
        <v>1.55</v>
      </c>
      <c r="I6932" s="1243">
        <f t="shared" si="4874"/>
        <v>0.29807692307692313</v>
      </c>
      <c r="J6932" s="750">
        <f t="shared" si="4879"/>
        <v>5.1999999999999993</v>
      </c>
      <c r="L6932" s="768">
        <f t="shared" si="4878"/>
        <v>0</v>
      </c>
    </row>
    <row r="6933" spans="1:12">
      <c r="A6933" s="1320"/>
      <c r="B6933" s="1321"/>
      <c r="C6933" s="1321"/>
      <c r="D6933" s="1322"/>
      <c r="E6933" s="119" t="str">
        <f t="shared" si="4875"/>
        <v>DOMICILIARIA 8</v>
      </c>
      <c r="F6933" s="637">
        <f t="shared" si="4876"/>
        <v>4.51</v>
      </c>
      <c r="G6933" s="138">
        <f t="shared" si="4877"/>
        <v>0.55000000000000004</v>
      </c>
      <c r="H6933" s="750">
        <f t="shared" si="4873"/>
        <v>1.55</v>
      </c>
      <c r="I6933" s="1243">
        <f t="shared" si="4874"/>
        <v>0.30632411067193677</v>
      </c>
      <c r="J6933" s="750">
        <f t="shared" si="4879"/>
        <v>5.0599999999999996</v>
      </c>
      <c r="L6933" s="768">
        <f t="shared" si="4878"/>
        <v>0</v>
      </c>
    </row>
    <row r="6934" spans="1:12">
      <c r="A6934" s="1320"/>
      <c r="B6934" s="1321"/>
      <c r="C6934" s="1321"/>
      <c r="D6934" s="1322"/>
      <c r="E6934" s="119" t="str">
        <f t="shared" si="4875"/>
        <v>DOMICILIARIA 9</v>
      </c>
      <c r="F6934" s="637">
        <f t="shared" si="4876"/>
        <v>5.79</v>
      </c>
      <c r="G6934" s="138">
        <f t="shared" si="4877"/>
        <v>0.55000000000000004</v>
      </c>
      <c r="H6934" s="750">
        <f t="shared" si="4873"/>
        <v>1.55</v>
      </c>
      <c r="I6934" s="1243">
        <f t="shared" si="4874"/>
        <v>0.24447949526813881</v>
      </c>
      <c r="J6934" s="750">
        <f t="shared" si="4879"/>
        <v>6.34</v>
      </c>
      <c r="L6934" s="768">
        <f t="shared" si="4878"/>
        <v>1</v>
      </c>
    </row>
    <row r="6935" spans="1:12">
      <c r="A6935" s="1320"/>
      <c r="B6935" s="1321"/>
      <c r="C6935" s="1321"/>
      <c r="D6935" s="1322"/>
      <c r="E6935" s="119" t="str">
        <f t="shared" si="4875"/>
        <v>DOMICILIARIA 10</v>
      </c>
      <c r="F6935" s="637">
        <f t="shared" si="4876"/>
        <v>4.4499999999999993</v>
      </c>
      <c r="G6935" s="138">
        <f t="shared" si="4877"/>
        <v>0.55000000000000004</v>
      </c>
      <c r="H6935" s="750">
        <f t="shared" si="4873"/>
        <v>1.55</v>
      </c>
      <c r="I6935" s="1243">
        <f t="shared" si="4874"/>
        <v>0.31000000000000005</v>
      </c>
      <c r="J6935" s="750">
        <f t="shared" si="4879"/>
        <v>4.9999999999999991</v>
      </c>
      <c r="L6935" s="768">
        <f t="shared" si="4878"/>
        <v>0</v>
      </c>
    </row>
    <row r="6936" spans="1:12">
      <c r="A6936" s="1320"/>
      <c r="B6936" s="1321"/>
      <c r="C6936" s="1321"/>
      <c r="D6936" s="1322"/>
      <c r="E6936" s="119" t="str">
        <f t="shared" si="4875"/>
        <v>DOMICILIARIA 11</v>
      </c>
      <c r="F6936" s="637">
        <f t="shared" si="4876"/>
        <v>4.0999999999999996</v>
      </c>
      <c r="G6936" s="138">
        <f t="shared" si="4877"/>
        <v>0.55000000000000004</v>
      </c>
      <c r="H6936" s="750">
        <f t="shared" si="4873"/>
        <v>1.55</v>
      </c>
      <c r="I6936" s="1243">
        <f t="shared" si="4874"/>
        <v>0.33333333333333337</v>
      </c>
      <c r="J6936" s="750">
        <f t="shared" si="4879"/>
        <v>4.6499999999999995</v>
      </c>
      <c r="L6936" s="768">
        <f t="shared" si="4878"/>
        <v>0</v>
      </c>
    </row>
    <row r="6937" spans="1:12">
      <c r="A6937" s="1320"/>
      <c r="B6937" s="1321"/>
      <c r="C6937" s="1321"/>
      <c r="D6937" s="1322"/>
      <c r="E6937" s="119" t="str">
        <f t="shared" si="4875"/>
        <v>DOMICILIARIA 12</v>
      </c>
      <c r="F6937" s="637">
        <f t="shared" si="4876"/>
        <v>5.92</v>
      </c>
      <c r="G6937" s="138">
        <f t="shared" si="4877"/>
        <v>0.55000000000000004</v>
      </c>
      <c r="H6937" s="750">
        <f t="shared" si="4873"/>
        <v>1.55</v>
      </c>
      <c r="I6937" s="1243">
        <f t="shared" si="4874"/>
        <v>0.2395672333848532</v>
      </c>
      <c r="J6937" s="750">
        <f t="shared" si="4879"/>
        <v>6.47</v>
      </c>
      <c r="L6937" s="768">
        <f t="shared" si="4878"/>
        <v>1</v>
      </c>
    </row>
    <row r="6938" spans="1:12">
      <c r="A6938" s="1320"/>
      <c r="B6938" s="1321"/>
      <c r="C6938" s="1321"/>
      <c r="D6938" s="1322"/>
      <c r="E6938" s="119" t="str">
        <f t="shared" si="4875"/>
        <v>P44 A P45</v>
      </c>
      <c r="F6938" s="637">
        <f t="shared" si="4876"/>
        <v>0.1</v>
      </c>
      <c r="G6938" s="138">
        <f t="shared" si="4877"/>
        <v>0</v>
      </c>
      <c r="H6938" s="750"/>
      <c r="I6938" s="1243"/>
      <c r="J6938" s="750">
        <f t="shared" si="4879"/>
        <v>0.1</v>
      </c>
      <c r="L6938" s="768">
        <f t="shared" si="4878"/>
        <v>0</v>
      </c>
    </row>
    <row r="6939" spans="1:12">
      <c r="A6939" s="1320"/>
      <c r="B6939" s="1321"/>
      <c r="C6939" s="1321"/>
      <c r="D6939" s="1322"/>
      <c r="E6939" s="119" t="str">
        <f t="shared" si="4875"/>
        <v>DOMICILIARIA 1</v>
      </c>
      <c r="F6939" s="637">
        <f t="shared" si="4876"/>
        <v>4.5299999999999994</v>
      </c>
      <c r="G6939" s="138">
        <f t="shared" si="4877"/>
        <v>0.35</v>
      </c>
      <c r="H6939" s="750">
        <f t="shared" si="4873"/>
        <v>0.43750000000000022</v>
      </c>
      <c r="I6939" s="1243">
        <f t="shared" si="4874"/>
        <v>8.965163934426236E-2</v>
      </c>
      <c r="J6939" s="750">
        <f t="shared" si="4879"/>
        <v>4.879999999999999</v>
      </c>
      <c r="L6939" s="768">
        <f t="shared" si="4878"/>
        <v>0</v>
      </c>
    </row>
    <row r="6940" spans="1:12">
      <c r="A6940" s="1320"/>
      <c r="B6940" s="1321"/>
      <c r="C6940" s="1321"/>
      <c r="D6940" s="1322"/>
      <c r="E6940" s="119" t="str">
        <f t="shared" si="4875"/>
        <v>DOMICILIARIA 2</v>
      </c>
      <c r="F6940" s="637">
        <f t="shared" si="4876"/>
        <v>4.1499999999999995</v>
      </c>
      <c r="G6940" s="138">
        <f t="shared" si="4877"/>
        <v>0.35</v>
      </c>
      <c r="H6940" s="750">
        <f t="shared" si="4873"/>
        <v>0.43750000000000022</v>
      </c>
      <c r="I6940" s="1243">
        <f t="shared" si="4874"/>
        <v>9.7222222222222293E-2</v>
      </c>
      <c r="J6940" s="750">
        <f t="shared" si="4879"/>
        <v>4.4999999999999991</v>
      </c>
      <c r="L6940" s="768">
        <f t="shared" si="4878"/>
        <v>0</v>
      </c>
    </row>
    <row r="6941" spans="1:12">
      <c r="A6941" s="1320"/>
      <c r="B6941" s="1321"/>
      <c r="C6941" s="1321"/>
      <c r="D6941" s="1322"/>
      <c r="E6941" s="119" t="str">
        <f t="shared" si="4875"/>
        <v>DOMICILIARIA 3</v>
      </c>
      <c r="F6941" s="637">
        <f t="shared" si="4876"/>
        <v>4.7299999999999995</v>
      </c>
      <c r="G6941" s="138">
        <f t="shared" si="4877"/>
        <v>0.35</v>
      </c>
      <c r="H6941" s="750">
        <f t="shared" si="4873"/>
        <v>0.43750000000000022</v>
      </c>
      <c r="I6941" s="1243">
        <f t="shared" si="4874"/>
        <v>8.6122047244094543E-2</v>
      </c>
      <c r="J6941" s="750">
        <f t="shared" si="4879"/>
        <v>5.0799999999999992</v>
      </c>
      <c r="L6941" s="768">
        <f t="shared" si="4878"/>
        <v>0</v>
      </c>
    </row>
    <row r="6942" spans="1:12">
      <c r="A6942" s="1320"/>
      <c r="B6942" s="1321"/>
      <c r="C6942" s="1321"/>
      <c r="D6942" s="1322"/>
      <c r="E6942" s="119" t="str">
        <f t="shared" si="4875"/>
        <v>DOMICILIARIA 4</v>
      </c>
      <c r="F6942" s="637">
        <f t="shared" si="4876"/>
        <v>4.5999999999999996</v>
      </c>
      <c r="G6942" s="138">
        <f t="shared" si="4877"/>
        <v>0.35</v>
      </c>
      <c r="H6942" s="750">
        <f t="shared" si="4873"/>
        <v>0.43750000000000022</v>
      </c>
      <c r="I6942" s="1243">
        <f t="shared" si="4874"/>
        <v>8.8383838383838439E-2</v>
      </c>
      <c r="J6942" s="750">
        <f t="shared" si="4879"/>
        <v>4.9499999999999993</v>
      </c>
      <c r="L6942" s="768">
        <f t="shared" si="4878"/>
        <v>0</v>
      </c>
    </row>
    <row r="6943" spans="1:12">
      <c r="A6943" s="1320"/>
      <c r="B6943" s="1321"/>
      <c r="C6943" s="1321"/>
      <c r="D6943" s="1322"/>
      <c r="E6943" s="119" t="str">
        <f t="shared" si="4875"/>
        <v>DOMICILIARIA 5</v>
      </c>
      <c r="F6943" s="637">
        <f t="shared" si="4876"/>
        <v>4.5</v>
      </c>
      <c r="G6943" s="138">
        <f t="shared" si="4877"/>
        <v>0.35</v>
      </c>
      <c r="H6943" s="750">
        <f t="shared" si="4873"/>
        <v>0.43750000000000022</v>
      </c>
      <c r="I6943" s="1243">
        <f t="shared" si="4874"/>
        <v>9.0206185567010364E-2</v>
      </c>
      <c r="J6943" s="750">
        <f t="shared" si="4879"/>
        <v>4.8499999999999996</v>
      </c>
      <c r="L6943" s="768">
        <f t="shared" si="4878"/>
        <v>0</v>
      </c>
    </row>
    <row r="6944" spans="1:12">
      <c r="A6944" s="1320"/>
      <c r="B6944" s="1321"/>
      <c r="C6944" s="1321"/>
      <c r="D6944" s="1322"/>
      <c r="E6944" s="119" t="str">
        <f t="shared" si="4875"/>
        <v>DOMICILIARIA 6</v>
      </c>
      <c r="F6944" s="637">
        <f t="shared" si="4876"/>
        <v>4.3999999999999995</v>
      </c>
      <c r="G6944" s="138">
        <f t="shared" si="4877"/>
        <v>0.35</v>
      </c>
      <c r="H6944" s="750">
        <f t="shared" si="4873"/>
        <v>0.43750000000000022</v>
      </c>
      <c r="I6944" s="1243">
        <f t="shared" si="4874"/>
        <v>9.2105263157894801E-2</v>
      </c>
      <c r="J6944" s="750">
        <f t="shared" si="4879"/>
        <v>4.7499999999999991</v>
      </c>
      <c r="L6944" s="768">
        <f t="shared" si="4878"/>
        <v>0</v>
      </c>
    </row>
    <row r="6945" spans="1:12">
      <c r="A6945" s="1320"/>
      <c r="B6945" s="1321"/>
      <c r="C6945" s="1321"/>
      <c r="D6945" s="1322"/>
      <c r="E6945" s="119" t="str">
        <f t="shared" si="4875"/>
        <v>DOMICILIARIA 7</v>
      </c>
      <c r="F6945" s="637">
        <f t="shared" si="4876"/>
        <v>4.4799999999999995</v>
      </c>
      <c r="G6945" s="138">
        <f t="shared" si="4877"/>
        <v>0.35</v>
      </c>
      <c r="H6945" s="750">
        <f t="shared" si="4873"/>
        <v>0.43750000000000022</v>
      </c>
      <c r="I6945" s="1243">
        <f t="shared" si="4874"/>
        <v>9.0579710144927592E-2</v>
      </c>
      <c r="J6945" s="750">
        <f t="shared" si="4879"/>
        <v>4.8299999999999992</v>
      </c>
      <c r="L6945" s="768">
        <f t="shared" si="4878"/>
        <v>0</v>
      </c>
    </row>
    <row r="6946" spans="1:12">
      <c r="A6946" s="1320"/>
      <c r="B6946" s="1321"/>
      <c r="C6946" s="1321"/>
      <c r="D6946" s="1322"/>
      <c r="E6946" s="119" t="str">
        <f t="shared" si="4875"/>
        <v>DOMICILIARIA 8</v>
      </c>
      <c r="F6946" s="637">
        <f t="shared" si="4876"/>
        <v>4.6499999999999995</v>
      </c>
      <c r="G6946" s="138">
        <f t="shared" si="4877"/>
        <v>0.35</v>
      </c>
      <c r="H6946" s="750">
        <f t="shared" ref="H6946:H7009" si="4880">+H1718-1.2</f>
        <v>0.43750000000000022</v>
      </c>
      <c r="I6946" s="1243">
        <f t="shared" ref="I6946:I7009" si="4881">+H6946/(G6946+F6946)</f>
        <v>8.7500000000000064E-2</v>
      </c>
      <c r="J6946" s="750">
        <f t="shared" si="4879"/>
        <v>4.9999999999999991</v>
      </c>
      <c r="L6946" s="768">
        <f t="shared" si="4878"/>
        <v>0</v>
      </c>
    </row>
    <row r="6947" spans="1:12">
      <c r="A6947" s="1320"/>
      <c r="B6947" s="1321"/>
      <c r="C6947" s="1321"/>
      <c r="D6947" s="1322"/>
      <c r="E6947" s="119" t="str">
        <f t="shared" si="4875"/>
        <v>DOMICILIARIA 9</v>
      </c>
      <c r="F6947" s="637">
        <f t="shared" si="4876"/>
        <v>4.47</v>
      </c>
      <c r="G6947" s="138">
        <f t="shared" si="4877"/>
        <v>0.35</v>
      </c>
      <c r="H6947" s="750">
        <f t="shared" si="4880"/>
        <v>0.43750000000000022</v>
      </c>
      <c r="I6947" s="1243">
        <f t="shared" si="4881"/>
        <v>9.0767634854771836E-2</v>
      </c>
      <c r="J6947" s="750">
        <f t="shared" si="4879"/>
        <v>4.8199999999999994</v>
      </c>
      <c r="L6947" s="768">
        <f t="shared" si="4878"/>
        <v>0</v>
      </c>
    </row>
    <row r="6948" spans="1:12">
      <c r="A6948" s="1320"/>
      <c r="B6948" s="1321"/>
      <c r="C6948" s="1321"/>
      <c r="D6948" s="1322"/>
      <c r="E6948" s="119" t="str">
        <f t="shared" si="4875"/>
        <v>DOMICILIARIA 10</v>
      </c>
      <c r="F6948" s="637">
        <f t="shared" si="4876"/>
        <v>4.46</v>
      </c>
      <c r="G6948" s="138">
        <f t="shared" si="4877"/>
        <v>0.35</v>
      </c>
      <c r="H6948" s="750">
        <f t="shared" si="4880"/>
        <v>0.43750000000000022</v>
      </c>
      <c r="I6948" s="1243">
        <f t="shared" si="4881"/>
        <v>9.0956340956341003E-2</v>
      </c>
      <c r="J6948" s="750">
        <f t="shared" si="4879"/>
        <v>4.8099999999999996</v>
      </c>
      <c r="L6948" s="768">
        <f t="shared" si="4878"/>
        <v>0</v>
      </c>
    </row>
    <row r="6949" spans="1:12">
      <c r="A6949" s="1320"/>
      <c r="B6949" s="1321"/>
      <c r="C6949" s="1321"/>
      <c r="D6949" s="1322"/>
      <c r="E6949" s="119" t="str">
        <f t="shared" si="4875"/>
        <v>DOMICILIARIA 11</v>
      </c>
      <c r="F6949" s="637">
        <f t="shared" si="4876"/>
        <v>4.21</v>
      </c>
      <c r="G6949" s="138">
        <f t="shared" si="4877"/>
        <v>0.35</v>
      </c>
      <c r="H6949" s="750">
        <f t="shared" si="4880"/>
        <v>0.43750000000000022</v>
      </c>
      <c r="I6949" s="1243">
        <f t="shared" si="4881"/>
        <v>9.5942982456140413E-2</v>
      </c>
      <c r="J6949" s="750">
        <f t="shared" si="4879"/>
        <v>4.5599999999999996</v>
      </c>
      <c r="L6949" s="768">
        <f t="shared" si="4878"/>
        <v>0</v>
      </c>
    </row>
    <row r="6950" spans="1:12">
      <c r="A6950" s="1320"/>
      <c r="B6950" s="1321"/>
      <c r="C6950" s="1321"/>
      <c r="D6950" s="1322"/>
      <c r="E6950" s="119" t="str">
        <f t="shared" si="4875"/>
        <v>DOMICILIARIA 12</v>
      </c>
      <c r="F6950" s="637">
        <f t="shared" si="4876"/>
        <v>5.1899999999999995</v>
      </c>
      <c r="G6950" s="138">
        <f t="shared" si="4877"/>
        <v>0.35</v>
      </c>
      <c r="H6950" s="750">
        <f t="shared" si="4880"/>
        <v>0.43750000000000022</v>
      </c>
      <c r="I6950" s="1243">
        <f t="shared" si="4881"/>
        <v>7.8971119133574061E-2</v>
      </c>
      <c r="J6950" s="750">
        <f t="shared" si="4879"/>
        <v>5.5399999999999991</v>
      </c>
      <c r="L6950" s="768">
        <f t="shared" si="4878"/>
        <v>0</v>
      </c>
    </row>
    <row r="6951" spans="1:12">
      <c r="A6951" s="1320"/>
      <c r="B6951" s="1321"/>
      <c r="C6951" s="1321"/>
      <c r="D6951" s="1322"/>
      <c r="E6951" s="119" t="str">
        <f t="shared" si="4875"/>
        <v>P45 A P46</v>
      </c>
      <c r="F6951" s="637">
        <f t="shared" si="4876"/>
        <v>0.1</v>
      </c>
      <c r="G6951" s="138">
        <f t="shared" si="4877"/>
        <v>0</v>
      </c>
      <c r="H6951" s="750"/>
      <c r="I6951" s="1243"/>
      <c r="J6951" s="750">
        <f t="shared" si="4879"/>
        <v>0.1</v>
      </c>
      <c r="L6951" s="768">
        <f t="shared" si="4878"/>
        <v>0</v>
      </c>
    </row>
    <row r="6952" spans="1:12">
      <c r="A6952" s="1320"/>
      <c r="B6952" s="1321"/>
      <c r="C6952" s="1321"/>
      <c r="D6952" s="1322"/>
      <c r="E6952" s="119" t="str">
        <f t="shared" si="4875"/>
        <v>DOMICILIARIA 1</v>
      </c>
      <c r="F6952" s="637">
        <f t="shared" si="4876"/>
        <v>6.58</v>
      </c>
      <c r="G6952" s="138">
        <f t="shared" si="4877"/>
        <v>0.35</v>
      </c>
      <c r="H6952" s="750">
        <f t="shared" si="4880"/>
        <v>0.58750000000000013</v>
      </c>
      <c r="I6952" s="1243">
        <f t="shared" si="4881"/>
        <v>8.4776334776334797E-2</v>
      </c>
      <c r="J6952" s="750">
        <f t="shared" si="4879"/>
        <v>6.93</v>
      </c>
      <c r="L6952" s="768">
        <f t="shared" si="4878"/>
        <v>1</v>
      </c>
    </row>
    <row r="6953" spans="1:12">
      <c r="A6953" s="1320"/>
      <c r="B6953" s="1321"/>
      <c r="C6953" s="1321"/>
      <c r="D6953" s="1322"/>
      <c r="E6953" s="119" t="str">
        <f t="shared" si="4875"/>
        <v>DOMICILIARIA 2</v>
      </c>
      <c r="F6953" s="637">
        <f t="shared" si="4876"/>
        <v>6.1899999999999995</v>
      </c>
      <c r="G6953" s="138">
        <f t="shared" si="4877"/>
        <v>0.35</v>
      </c>
      <c r="H6953" s="750">
        <f t="shared" si="4880"/>
        <v>0.58750000000000013</v>
      </c>
      <c r="I6953" s="1243">
        <f t="shared" si="4881"/>
        <v>8.9831804281345601E-2</v>
      </c>
      <c r="J6953" s="750">
        <f t="shared" si="4879"/>
        <v>6.5399999999999991</v>
      </c>
      <c r="L6953" s="768">
        <f t="shared" si="4878"/>
        <v>1</v>
      </c>
    </row>
    <row r="6954" spans="1:12">
      <c r="A6954" s="1320"/>
      <c r="B6954" s="1321"/>
      <c r="C6954" s="1321"/>
      <c r="D6954" s="1322"/>
      <c r="E6954" s="119" t="str">
        <f t="shared" si="4875"/>
        <v>DOMICILIARIA 3</v>
      </c>
      <c r="F6954" s="637">
        <f t="shared" si="4876"/>
        <v>5.6</v>
      </c>
      <c r="G6954" s="138">
        <f t="shared" si="4877"/>
        <v>0.35</v>
      </c>
      <c r="H6954" s="750">
        <f t="shared" si="4880"/>
        <v>0.58750000000000013</v>
      </c>
      <c r="I6954" s="1243">
        <f t="shared" si="4881"/>
        <v>9.8739495798319366E-2</v>
      </c>
      <c r="J6954" s="750">
        <f t="shared" si="4879"/>
        <v>5.9499999999999993</v>
      </c>
      <c r="L6954" s="768">
        <f t="shared" si="4878"/>
        <v>0</v>
      </c>
    </row>
    <row r="6955" spans="1:12">
      <c r="A6955" s="1320"/>
      <c r="B6955" s="1321"/>
      <c r="C6955" s="1321"/>
      <c r="D6955" s="1322"/>
      <c r="E6955" s="119" t="str">
        <f t="shared" si="4875"/>
        <v>DOMICILIARIA 4</v>
      </c>
      <c r="F6955" s="637">
        <f t="shared" si="4876"/>
        <v>5.17</v>
      </c>
      <c r="G6955" s="138">
        <f t="shared" si="4877"/>
        <v>0.35</v>
      </c>
      <c r="H6955" s="750">
        <f t="shared" si="4880"/>
        <v>0.58750000000000013</v>
      </c>
      <c r="I6955" s="1243">
        <f t="shared" si="4881"/>
        <v>0.10643115942028988</v>
      </c>
      <c r="J6955" s="750">
        <f t="shared" si="4879"/>
        <v>5.52</v>
      </c>
      <c r="L6955" s="768">
        <f t="shared" si="4878"/>
        <v>0</v>
      </c>
    </row>
    <row r="6956" spans="1:12">
      <c r="A6956" s="1320"/>
      <c r="B6956" s="1321"/>
      <c r="C6956" s="1321"/>
      <c r="D6956" s="1322"/>
      <c r="E6956" s="119" t="str">
        <f t="shared" ref="E6956:E7019" si="4882">+E1728</f>
        <v>DOMICILIARIA 5</v>
      </c>
      <c r="F6956" s="637">
        <f t="shared" ref="F6956:F7019" si="4883">+F1728+0.1</f>
        <v>4.6899999999999995</v>
      </c>
      <c r="G6956" s="138">
        <f t="shared" ref="G6956:G7019" si="4884">+G6079/2</f>
        <v>0.35</v>
      </c>
      <c r="H6956" s="750">
        <f t="shared" si="4880"/>
        <v>0.58750000000000013</v>
      </c>
      <c r="I6956" s="1243">
        <f t="shared" si="4881"/>
        <v>0.11656746031746036</v>
      </c>
      <c r="J6956" s="750">
        <f t="shared" si="4879"/>
        <v>5.0399999999999991</v>
      </c>
      <c r="L6956" s="768">
        <f t="shared" si="4878"/>
        <v>0</v>
      </c>
    </row>
    <row r="6957" spans="1:12">
      <c r="A6957" s="1320"/>
      <c r="B6957" s="1321"/>
      <c r="C6957" s="1321"/>
      <c r="D6957" s="1322"/>
      <c r="E6957" s="119" t="str">
        <f t="shared" si="4882"/>
        <v>DOMICILIARIA 6</v>
      </c>
      <c r="F6957" s="637">
        <f t="shared" si="4883"/>
        <v>3.37</v>
      </c>
      <c r="G6957" s="138">
        <f t="shared" si="4884"/>
        <v>0.35</v>
      </c>
      <c r="H6957" s="750">
        <f t="shared" si="4880"/>
        <v>0.58750000000000013</v>
      </c>
      <c r="I6957" s="1243">
        <f t="shared" si="4881"/>
        <v>0.15793010752688175</v>
      </c>
      <c r="J6957" s="750">
        <f t="shared" si="4879"/>
        <v>3.72</v>
      </c>
      <c r="L6957" s="768">
        <f t="shared" ref="L6957:L7020" si="4885">+IF(J6957&gt;6,1,0)</f>
        <v>0</v>
      </c>
    </row>
    <row r="6958" spans="1:12">
      <c r="A6958" s="1320"/>
      <c r="B6958" s="1321"/>
      <c r="C6958" s="1321"/>
      <c r="D6958" s="1322"/>
      <c r="E6958" s="119" t="str">
        <f t="shared" si="4882"/>
        <v>DOMICILIARIA 7</v>
      </c>
      <c r="F6958" s="637">
        <f t="shared" si="4883"/>
        <v>3.75</v>
      </c>
      <c r="G6958" s="138">
        <f t="shared" si="4884"/>
        <v>0.35</v>
      </c>
      <c r="H6958" s="750">
        <f t="shared" si="4880"/>
        <v>0.58750000000000013</v>
      </c>
      <c r="I6958" s="1243">
        <f t="shared" si="4881"/>
        <v>0.14329268292682931</v>
      </c>
      <c r="J6958" s="750">
        <f t="shared" si="4879"/>
        <v>4.0999999999999996</v>
      </c>
      <c r="L6958" s="768">
        <f t="shared" si="4885"/>
        <v>0</v>
      </c>
    </row>
    <row r="6959" spans="1:12">
      <c r="A6959" s="1320"/>
      <c r="B6959" s="1321"/>
      <c r="C6959" s="1321"/>
      <c r="D6959" s="1322"/>
      <c r="E6959" s="119" t="str">
        <f t="shared" si="4882"/>
        <v>DOMICILIARIA 8</v>
      </c>
      <c r="F6959" s="637">
        <f t="shared" si="4883"/>
        <v>3.43</v>
      </c>
      <c r="G6959" s="138">
        <f t="shared" si="4884"/>
        <v>0.35</v>
      </c>
      <c r="H6959" s="750">
        <f t="shared" si="4880"/>
        <v>0.58750000000000013</v>
      </c>
      <c r="I6959" s="1243">
        <f t="shared" si="4881"/>
        <v>0.15542328042328044</v>
      </c>
      <c r="J6959" s="750">
        <f t="shared" si="4879"/>
        <v>3.7800000000000002</v>
      </c>
      <c r="L6959" s="768">
        <f t="shared" si="4885"/>
        <v>0</v>
      </c>
    </row>
    <row r="6960" spans="1:12">
      <c r="A6960" s="1320"/>
      <c r="B6960" s="1321"/>
      <c r="C6960" s="1321"/>
      <c r="D6960" s="1322"/>
      <c r="E6960" s="119" t="str">
        <f t="shared" si="4882"/>
        <v>P46 A P76</v>
      </c>
      <c r="F6960" s="637">
        <f t="shared" si="4883"/>
        <v>0.1</v>
      </c>
      <c r="G6960" s="138">
        <f t="shared" si="4884"/>
        <v>0</v>
      </c>
      <c r="H6960" s="750"/>
      <c r="I6960" s="1243"/>
      <c r="J6960" s="750">
        <f t="shared" si="4879"/>
        <v>0.1</v>
      </c>
      <c r="L6960" s="768">
        <f t="shared" si="4885"/>
        <v>0</v>
      </c>
    </row>
    <row r="6961" spans="1:12">
      <c r="A6961" s="1320"/>
      <c r="B6961" s="1321"/>
      <c r="C6961" s="1321"/>
      <c r="D6961" s="1322"/>
      <c r="E6961" s="119" t="str">
        <f t="shared" si="4882"/>
        <v>DOMICILIARIA 1</v>
      </c>
      <c r="F6961" s="637">
        <f t="shared" si="4883"/>
        <v>1.27</v>
      </c>
      <c r="G6961" s="138">
        <f t="shared" si="4884"/>
        <v>0.35</v>
      </c>
      <c r="H6961" s="750">
        <f t="shared" si="4880"/>
        <v>0.57499999999999996</v>
      </c>
      <c r="I6961" s="1243">
        <f t="shared" si="4881"/>
        <v>0.35493827160493824</v>
      </c>
      <c r="J6961" s="750">
        <f t="shared" si="4879"/>
        <v>1.62</v>
      </c>
      <c r="L6961" s="768">
        <f t="shared" si="4885"/>
        <v>0</v>
      </c>
    </row>
    <row r="6962" spans="1:12">
      <c r="A6962" s="1320"/>
      <c r="B6962" s="1321"/>
      <c r="C6962" s="1321"/>
      <c r="D6962" s="1322"/>
      <c r="E6962" s="119" t="str">
        <f t="shared" si="4882"/>
        <v>DOMICILIARIA 2</v>
      </c>
      <c r="F6962" s="637">
        <f t="shared" si="4883"/>
        <v>1.8800000000000001</v>
      </c>
      <c r="G6962" s="138">
        <f t="shared" si="4884"/>
        <v>0.35</v>
      </c>
      <c r="H6962" s="750">
        <f t="shared" si="4880"/>
        <v>0.57499999999999996</v>
      </c>
      <c r="I6962" s="1243">
        <f t="shared" si="4881"/>
        <v>0.25784753363228696</v>
      </c>
      <c r="J6962" s="750">
        <f t="shared" si="4879"/>
        <v>2.23</v>
      </c>
      <c r="L6962" s="768">
        <f t="shared" si="4885"/>
        <v>0</v>
      </c>
    </row>
    <row r="6963" spans="1:12">
      <c r="A6963" s="1320"/>
      <c r="B6963" s="1321"/>
      <c r="C6963" s="1321"/>
      <c r="D6963" s="1322"/>
      <c r="E6963" s="119" t="str">
        <f t="shared" si="4882"/>
        <v>DOMICILIARIA 3</v>
      </c>
      <c r="F6963" s="637">
        <f t="shared" si="4883"/>
        <v>2.27</v>
      </c>
      <c r="G6963" s="138">
        <f t="shared" si="4884"/>
        <v>0.35</v>
      </c>
      <c r="H6963" s="750">
        <f t="shared" si="4880"/>
        <v>0.57499999999999996</v>
      </c>
      <c r="I6963" s="1243">
        <f t="shared" si="4881"/>
        <v>0.21946564885496181</v>
      </c>
      <c r="J6963" s="750">
        <f t="shared" ref="J6963:J7026" si="4886">+F6963+G6963</f>
        <v>2.62</v>
      </c>
      <c r="L6963" s="768">
        <f t="shared" si="4885"/>
        <v>0</v>
      </c>
    </row>
    <row r="6964" spans="1:12">
      <c r="A6964" s="1320"/>
      <c r="B6964" s="1321"/>
      <c r="C6964" s="1321"/>
      <c r="D6964" s="1322"/>
      <c r="E6964" s="119" t="str">
        <f t="shared" si="4882"/>
        <v>DOMICILIARIA 4</v>
      </c>
      <c r="F6964" s="637">
        <f t="shared" si="4883"/>
        <v>2.64</v>
      </c>
      <c r="G6964" s="138">
        <f t="shared" si="4884"/>
        <v>0.35</v>
      </c>
      <c r="H6964" s="750">
        <f t="shared" si="4880"/>
        <v>0.57499999999999996</v>
      </c>
      <c r="I6964" s="1243">
        <f t="shared" si="4881"/>
        <v>0.19230769230769229</v>
      </c>
      <c r="J6964" s="750">
        <f t="shared" si="4886"/>
        <v>2.99</v>
      </c>
      <c r="L6964" s="768">
        <f t="shared" si="4885"/>
        <v>0</v>
      </c>
    </row>
    <row r="6965" spans="1:12">
      <c r="A6965" s="1320"/>
      <c r="B6965" s="1321"/>
      <c r="C6965" s="1321"/>
      <c r="D6965" s="1322"/>
      <c r="E6965" s="119" t="str">
        <f t="shared" si="4882"/>
        <v>DOMICILIARIA 5</v>
      </c>
      <c r="F6965" s="637">
        <f t="shared" si="4883"/>
        <v>3.13</v>
      </c>
      <c r="G6965" s="138">
        <f t="shared" si="4884"/>
        <v>0.35</v>
      </c>
      <c r="H6965" s="750">
        <f t="shared" si="4880"/>
        <v>0.57499999999999996</v>
      </c>
      <c r="I6965" s="1243">
        <f t="shared" si="4881"/>
        <v>0.16522988505747124</v>
      </c>
      <c r="J6965" s="750">
        <f t="shared" si="4886"/>
        <v>3.48</v>
      </c>
      <c r="L6965" s="768">
        <f t="shared" si="4885"/>
        <v>0</v>
      </c>
    </row>
    <row r="6966" spans="1:12">
      <c r="A6966" s="1320"/>
      <c r="B6966" s="1321"/>
      <c r="C6966" s="1321"/>
      <c r="D6966" s="1322"/>
      <c r="E6966" s="119" t="str">
        <f t="shared" si="4882"/>
        <v>DOMICILIARIA 6</v>
      </c>
      <c r="F6966" s="637">
        <f t="shared" si="4883"/>
        <v>3.89</v>
      </c>
      <c r="G6966" s="138">
        <f t="shared" si="4884"/>
        <v>0.35</v>
      </c>
      <c r="H6966" s="750">
        <f t="shared" si="4880"/>
        <v>0.57499999999999996</v>
      </c>
      <c r="I6966" s="1243">
        <f t="shared" si="4881"/>
        <v>0.1356132075471698</v>
      </c>
      <c r="J6966" s="750">
        <f t="shared" si="4886"/>
        <v>4.24</v>
      </c>
      <c r="L6966" s="768">
        <f t="shared" si="4885"/>
        <v>0</v>
      </c>
    </row>
    <row r="6967" spans="1:12">
      <c r="A6967" s="1320"/>
      <c r="B6967" s="1321"/>
      <c r="C6967" s="1321"/>
      <c r="D6967" s="1322"/>
      <c r="E6967" s="119" t="str">
        <f t="shared" si="4882"/>
        <v>DOMICILIARIA 7</v>
      </c>
      <c r="F6967" s="637">
        <f t="shared" si="4883"/>
        <v>4.38</v>
      </c>
      <c r="G6967" s="138">
        <f t="shared" si="4884"/>
        <v>0.35</v>
      </c>
      <c r="H6967" s="750">
        <f t="shared" si="4880"/>
        <v>0.57499999999999996</v>
      </c>
      <c r="I6967" s="1243">
        <f t="shared" si="4881"/>
        <v>0.12156448202959831</v>
      </c>
      <c r="J6967" s="750">
        <f t="shared" si="4886"/>
        <v>4.7299999999999995</v>
      </c>
      <c r="L6967" s="768">
        <f t="shared" si="4885"/>
        <v>0</v>
      </c>
    </row>
    <row r="6968" spans="1:12">
      <c r="A6968" s="1320"/>
      <c r="B6968" s="1321"/>
      <c r="C6968" s="1321"/>
      <c r="D6968" s="1322"/>
      <c r="E6968" s="119" t="str">
        <f t="shared" si="4882"/>
        <v>P76 A P47</v>
      </c>
      <c r="F6968" s="637">
        <f t="shared" si="4883"/>
        <v>0.1</v>
      </c>
      <c r="G6968" s="138">
        <f t="shared" si="4884"/>
        <v>0</v>
      </c>
      <c r="H6968" s="750"/>
      <c r="I6968" s="1243"/>
      <c r="J6968" s="750">
        <f t="shared" si="4886"/>
        <v>0.1</v>
      </c>
      <c r="L6968" s="768">
        <f t="shared" si="4885"/>
        <v>0</v>
      </c>
    </row>
    <row r="6969" spans="1:12">
      <c r="A6969" s="1320"/>
      <c r="B6969" s="1321"/>
      <c r="C6969" s="1321"/>
      <c r="D6969" s="1322"/>
      <c r="E6969" s="119" t="str">
        <f t="shared" si="4882"/>
        <v>P47 A P62</v>
      </c>
      <c r="F6969" s="637">
        <f t="shared" si="4883"/>
        <v>0.1</v>
      </c>
      <c r="G6969" s="138">
        <f t="shared" si="4884"/>
        <v>0</v>
      </c>
      <c r="H6969" s="750"/>
      <c r="I6969" s="1243"/>
      <c r="J6969" s="750">
        <f t="shared" si="4886"/>
        <v>0.1</v>
      </c>
      <c r="L6969" s="768">
        <f t="shared" si="4885"/>
        <v>0</v>
      </c>
    </row>
    <row r="6970" spans="1:12">
      <c r="A6970" s="1320"/>
      <c r="B6970" s="1321"/>
      <c r="C6970" s="1321"/>
      <c r="D6970" s="1322"/>
      <c r="E6970" s="119" t="str">
        <f t="shared" si="4882"/>
        <v>DOMICILIARIA 1</v>
      </c>
      <c r="F6970" s="637">
        <f t="shared" si="4883"/>
        <v>5.21</v>
      </c>
      <c r="G6970" s="138">
        <f t="shared" si="4884"/>
        <v>0.35</v>
      </c>
      <c r="H6970" s="750">
        <f t="shared" si="4880"/>
        <v>0.6675000000000002</v>
      </c>
      <c r="I6970" s="1243">
        <f t="shared" si="4881"/>
        <v>0.12005395683453242</v>
      </c>
      <c r="J6970" s="750">
        <f t="shared" si="4886"/>
        <v>5.56</v>
      </c>
      <c r="L6970" s="768">
        <f t="shared" si="4885"/>
        <v>0</v>
      </c>
    </row>
    <row r="6971" spans="1:12">
      <c r="A6971" s="1320"/>
      <c r="B6971" s="1321"/>
      <c r="C6971" s="1321"/>
      <c r="D6971" s="1322"/>
      <c r="E6971" s="119" t="str">
        <f t="shared" si="4882"/>
        <v>DOMICILIARIA 2</v>
      </c>
      <c r="F6971" s="637">
        <f t="shared" si="4883"/>
        <v>3.75</v>
      </c>
      <c r="G6971" s="138">
        <f t="shared" si="4884"/>
        <v>0.35</v>
      </c>
      <c r="H6971" s="750">
        <f t="shared" si="4880"/>
        <v>0.6675000000000002</v>
      </c>
      <c r="I6971" s="1243">
        <f t="shared" si="4881"/>
        <v>0.16280487804878055</v>
      </c>
      <c r="J6971" s="750">
        <f t="shared" si="4886"/>
        <v>4.0999999999999996</v>
      </c>
      <c r="L6971" s="768">
        <f t="shared" si="4885"/>
        <v>0</v>
      </c>
    </row>
    <row r="6972" spans="1:12">
      <c r="A6972" s="1320"/>
      <c r="B6972" s="1321"/>
      <c r="C6972" s="1321"/>
      <c r="D6972" s="1322"/>
      <c r="E6972" s="119" t="str">
        <f t="shared" si="4882"/>
        <v>DOMICILIARIA 3</v>
      </c>
      <c r="F6972" s="637">
        <f t="shared" si="4883"/>
        <v>5.93</v>
      </c>
      <c r="G6972" s="138">
        <f t="shared" si="4884"/>
        <v>0.35</v>
      </c>
      <c r="H6972" s="750">
        <f t="shared" si="4880"/>
        <v>0.6675000000000002</v>
      </c>
      <c r="I6972" s="1243">
        <f t="shared" si="4881"/>
        <v>0.1062898089171975</v>
      </c>
      <c r="J6972" s="750">
        <f t="shared" si="4886"/>
        <v>6.2799999999999994</v>
      </c>
      <c r="L6972" s="768">
        <f t="shared" si="4885"/>
        <v>1</v>
      </c>
    </row>
    <row r="6973" spans="1:12">
      <c r="A6973" s="1320"/>
      <c r="B6973" s="1321"/>
      <c r="C6973" s="1321"/>
      <c r="D6973" s="1322"/>
      <c r="E6973" s="119" t="str">
        <f t="shared" si="4882"/>
        <v>DOMICILIARIA 4</v>
      </c>
      <c r="F6973" s="637">
        <f t="shared" si="4883"/>
        <v>3.79</v>
      </c>
      <c r="G6973" s="138">
        <f t="shared" si="4884"/>
        <v>0.35</v>
      </c>
      <c r="H6973" s="750">
        <f t="shared" si="4880"/>
        <v>0.6675000000000002</v>
      </c>
      <c r="I6973" s="1243">
        <f t="shared" si="4881"/>
        <v>0.16123188405797106</v>
      </c>
      <c r="J6973" s="750">
        <f t="shared" si="4886"/>
        <v>4.1399999999999997</v>
      </c>
      <c r="L6973" s="768">
        <f t="shared" si="4885"/>
        <v>0</v>
      </c>
    </row>
    <row r="6974" spans="1:12">
      <c r="A6974" s="1320"/>
      <c r="B6974" s="1321"/>
      <c r="C6974" s="1321"/>
      <c r="D6974" s="1322"/>
      <c r="E6974" s="119" t="str">
        <f t="shared" si="4882"/>
        <v>DOMICILIARIA 5</v>
      </c>
      <c r="F6974" s="637">
        <f t="shared" si="4883"/>
        <v>6.04</v>
      </c>
      <c r="G6974" s="138">
        <f t="shared" si="4884"/>
        <v>0.35</v>
      </c>
      <c r="H6974" s="750">
        <f t="shared" si="4880"/>
        <v>0.6675000000000002</v>
      </c>
      <c r="I6974" s="1243">
        <f t="shared" si="4881"/>
        <v>0.10446009389671365</v>
      </c>
      <c r="J6974" s="750">
        <f t="shared" si="4886"/>
        <v>6.39</v>
      </c>
      <c r="L6974" s="768">
        <f t="shared" si="4885"/>
        <v>1</v>
      </c>
    </row>
    <row r="6975" spans="1:12">
      <c r="A6975" s="1320"/>
      <c r="B6975" s="1321"/>
      <c r="C6975" s="1321"/>
      <c r="D6975" s="1322"/>
      <c r="E6975" s="119" t="str">
        <f t="shared" si="4882"/>
        <v>DOMICILIARIA 6</v>
      </c>
      <c r="F6975" s="637">
        <f t="shared" si="4883"/>
        <v>2.6</v>
      </c>
      <c r="G6975" s="138">
        <f t="shared" si="4884"/>
        <v>0.35</v>
      </c>
      <c r="H6975" s="750">
        <f t="shared" si="4880"/>
        <v>0.6675000000000002</v>
      </c>
      <c r="I6975" s="1243">
        <f t="shared" si="4881"/>
        <v>0.22627118644067803</v>
      </c>
      <c r="J6975" s="750">
        <f t="shared" si="4886"/>
        <v>2.95</v>
      </c>
      <c r="L6975" s="768">
        <f t="shared" si="4885"/>
        <v>0</v>
      </c>
    </row>
    <row r="6976" spans="1:12">
      <c r="A6976" s="1320"/>
      <c r="B6976" s="1321"/>
      <c r="C6976" s="1321"/>
      <c r="D6976" s="1322"/>
      <c r="E6976" s="119" t="str">
        <f t="shared" si="4882"/>
        <v>DOMICILIARIA 7</v>
      </c>
      <c r="F6976" s="637">
        <f t="shared" si="4883"/>
        <v>5.47</v>
      </c>
      <c r="G6976" s="138">
        <f t="shared" si="4884"/>
        <v>0.35</v>
      </c>
      <c r="H6976" s="750">
        <f t="shared" si="4880"/>
        <v>0.6675000000000002</v>
      </c>
      <c r="I6976" s="1243">
        <f t="shared" si="4881"/>
        <v>0.11469072164948459</v>
      </c>
      <c r="J6976" s="750">
        <f t="shared" si="4886"/>
        <v>5.8199999999999994</v>
      </c>
      <c r="L6976" s="768">
        <f t="shared" si="4885"/>
        <v>0</v>
      </c>
    </row>
    <row r="6977" spans="1:12">
      <c r="A6977" s="1320"/>
      <c r="B6977" s="1321"/>
      <c r="C6977" s="1321"/>
      <c r="D6977" s="1322"/>
      <c r="E6977" s="119" t="str">
        <f t="shared" si="4882"/>
        <v>P62 A P48</v>
      </c>
      <c r="F6977" s="637">
        <f t="shared" si="4883"/>
        <v>0.1</v>
      </c>
      <c r="G6977" s="138">
        <f t="shared" si="4884"/>
        <v>0</v>
      </c>
      <c r="H6977" s="750"/>
      <c r="I6977" s="1243"/>
      <c r="J6977" s="750">
        <f t="shared" si="4886"/>
        <v>0.1</v>
      </c>
      <c r="L6977" s="768">
        <f t="shared" si="4885"/>
        <v>0</v>
      </c>
    </row>
    <row r="6978" spans="1:12">
      <c r="A6978" s="1320"/>
      <c r="B6978" s="1321"/>
      <c r="C6978" s="1321"/>
      <c r="D6978" s="1322"/>
      <c r="E6978" s="119" t="str">
        <f t="shared" si="4882"/>
        <v>DOMICILIARIA 1</v>
      </c>
      <c r="F6978" s="637">
        <f t="shared" si="4883"/>
        <v>2.2200000000000002</v>
      </c>
      <c r="G6978" s="138">
        <f t="shared" si="4884"/>
        <v>0.35</v>
      </c>
      <c r="H6978" s="750">
        <f t="shared" si="4880"/>
        <v>0.58750000000000013</v>
      </c>
      <c r="I6978" s="1243">
        <f t="shared" si="4881"/>
        <v>0.22859922178988329</v>
      </c>
      <c r="J6978" s="750">
        <f t="shared" si="4886"/>
        <v>2.5700000000000003</v>
      </c>
      <c r="L6978" s="768">
        <f t="shared" si="4885"/>
        <v>0</v>
      </c>
    </row>
    <row r="6979" spans="1:12">
      <c r="A6979" s="1320"/>
      <c r="B6979" s="1321"/>
      <c r="C6979" s="1321"/>
      <c r="D6979" s="1322"/>
      <c r="E6979" s="119" t="str">
        <f t="shared" si="4882"/>
        <v>DOMICILIARIA 2</v>
      </c>
      <c r="F6979" s="637">
        <f t="shared" si="4883"/>
        <v>5.9399999999999995</v>
      </c>
      <c r="G6979" s="138">
        <f t="shared" si="4884"/>
        <v>0.35</v>
      </c>
      <c r="H6979" s="750">
        <f t="shared" si="4880"/>
        <v>0.58750000000000013</v>
      </c>
      <c r="I6979" s="1243">
        <f t="shared" si="4881"/>
        <v>9.3402225755166962E-2</v>
      </c>
      <c r="J6979" s="750">
        <f t="shared" si="4886"/>
        <v>6.2899999999999991</v>
      </c>
      <c r="L6979" s="768">
        <f t="shared" si="4885"/>
        <v>1</v>
      </c>
    </row>
    <row r="6980" spans="1:12">
      <c r="A6980" s="1320"/>
      <c r="B6980" s="1321"/>
      <c r="C6980" s="1321"/>
      <c r="D6980" s="1322"/>
      <c r="E6980" s="119" t="str">
        <f t="shared" si="4882"/>
        <v>DOMICILIARIA 3</v>
      </c>
      <c r="F6980" s="637">
        <f t="shared" si="4883"/>
        <v>2.74</v>
      </c>
      <c r="G6980" s="138">
        <f t="shared" si="4884"/>
        <v>0.35</v>
      </c>
      <c r="H6980" s="750">
        <f t="shared" si="4880"/>
        <v>0.58750000000000013</v>
      </c>
      <c r="I6980" s="1243">
        <f t="shared" si="4881"/>
        <v>0.19012944983818772</v>
      </c>
      <c r="J6980" s="750">
        <f t="shared" si="4886"/>
        <v>3.0900000000000003</v>
      </c>
      <c r="L6980" s="768">
        <f t="shared" si="4885"/>
        <v>0</v>
      </c>
    </row>
    <row r="6981" spans="1:12">
      <c r="A6981" s="1320"/>
      <c r="B6981" s="1321"/>
      <c r="C6981" s="1321"/>
      <c r="D6981" s="1322"/>
      <c r="E6981" s="119" t="str">
        <f t="shared" si="4882"/>
        <v>DOMICILIARIA 4</v>
      </c>
      <c r="F6981" s="637">
        <f t="shared" si="4883"/>
        <v>4.68</v>
      </c>
      <c r="G6981" s="138">
        <f t="shared" si="4884"/>
        <v>0.35</v>
      </c>
      <c r="H6981" s="750">
        <f t="shared" si="4880"/>
        <v>0.58750000000000013</v>
      </c>
      <c r="I6981" s="1243">
        <f t="shared" si="4881"/>
        <v>0.11679920477137182</v>
      </c>
      <c r="J6981" s="750">
        <f t="shared" si="4886"/>
        <v>5.0299999999999994</v>
      </c>
      <c r="L6981" s="768">
        <f t="shared" si="4885"/>
        <v>0</v>
      </c>
    </row>
    <row r="6982" spans="1:12">
      <c r="A6982" s="1320"/>
      <c r="B6982" s="1321"/>
      <c r="C6982" s="1321"/>
      <c r="D6982" s="1322"/>
      <c r="E6982" s="119" t="str">
        <f t="shared" si="4882"/>
        <v>DOMICILIARIA 5</v>
      </c>
      <c r="F6982" s="637">
        <f t="shared" si="4883"/>
        <v>3.0900000000000003</v>
      </c>
      <c r="G6982" s="138">
        <f t="shared" si="4884"/>
        <v>0.35</v>
      </c>
      <c r="H6982" s="750">
        <f t="shared" si="4880"/>
        <v>0.58750000000000013</v>
      </c>
      <c r="I6982" s="1243">
        <f t="shared" si="4881"/>
        <v>0.17078488372093026</v>
      </c>
      <c r="J6982" s="750">
        <f t="shared" si="4886"/>
        <v>3.4400000000000004</v>
      </c>
      <c r="L6982" s="768">
        <f t="shared" si="4885"/>
        <v>0</v>
      </c>
    </row>
    <row r="6983" spans="1:12">
      <c r="A6983" s="1320"/>
      <c r="B6983" s="1321"/>
      <c r="C6983" s="1321"/>
      <c r="D6983" s="1322"/>
      <c r="E6983" s="119" t="str">
        <f t="shared" si="4882"/>
        <v>DOMICILIARIA 6</v>
      </c>
      <c r="F6983" s="637">
        <f t="shared" si="4883"/>
        <v>5.7299999999999995</v>
      </c>
      <c r="G6983" s="138">
        <f t="shared" si="4884"/>
        <v>0.35</v>
      </c>
      <c r="H6983" s="750">
        <f t="shared" si="4880"/>
        <v>0.58750000000000013</v>
      </c>
      <c r="I6983" s="1243">
        <f t="shared" si="4881"/>
        <v>9.6628289473684251E-2</v>
      </c>
      <c r="J6983" s="750">
        <f t="shared" si="4886"/>
        <v>6.0799999999999992</v>
      </c>
      <c r="L6983" s="768">
        <f t="shared" si="4885"/>
        <v>1</v>
      </c>
    </row>
    <row r="6984" spans="1:12">
      <c r="A6984" s="1320"/>
      <c r="B6984" s="1321"/>
      <c r="C6984" s="1321"/>
      <c r="D6984" s="1322"/>
      <c r="E6984" s="119" t="str">
        <f t="shared" si="4882"/>
        <v>DOMICILIARIA 7</v>
      </c>
      <c r="F6984" s="637">
        <f t="shared" si="4883"/>
        <v>3.48</v>
      </c>
      <c r="G6984" s="138">
        <f t="shared" si="4884"/>
        <v>0.35</v>
      </c>
      <c r="H6984" s="750">
        <f t="shared" si="4880"/>
        <v>0.58750000000000013</v>
      </c>
      <c r="I6984" s="1243">
        <f t="shared" si="4881"/>
        <v>0.15339425587467367</v>
      </c>
      <c r="J6984" s="750">
        <f t="shared" si="4886"/>
        <v>3.83</v>
      </c>
      <c r="L6984" s="768">
        <f t="shared" si="4885"/>
        <v>0</v>
      </c>
    </row>
    <row r="6985" spans="1:12">
      <c r="A6985" s="1320"/>
      <c r="B6985" s="1321"/>
      <c r="C6985" s="1321"/>
      <c r="D6985" s="1322"/>
      <c r="E6985" s="119" t="str">
        <f t="shared" si="4882"/>
        <v>DOMICILIARIA 8</v>
      </c>
      <c r="F6985" s="637">
        <f t="shared" si="4883"/>
        <v>3.47</v>
      </c>
      <c r="G6985" s="138">
        <f t="shared" si="4884"/>
        <v>0.35</v>
      </c>
      <c r="H6985" s="750">
        <f t="shared" si="4880"/>
        <v>0.58750000000000013</v>
      </c>
      <c r="I6985" s="1243">
        <f t="shared" si="4881"/>
        <v>0.15379581151832464</v>
      </c>
      <c r="J6985" s="750">
        <f t="shared" si="4886"/>
        <v>3.8200000000000003</v>
      </c>
      <c r="L6985" s="768">
        <f t="shared" si="4885"/>
        <v>0</v>
      </c>
    </row>
    <row r="6986" spans="1:12">
      <c r="A6986" s="1320"/>
      <c r="B6986" s="1321"/>
      <c r="C6986" s="1321"/>
      <c r="D6986" s="1322"/>
      <c r="E6986" s="119" t="str">
        <f t="shared" si="4882"/>
        <v>DOMICILIARIA 9</v>
      </c>
      <c r="F6986" s="637">
        <f t="shared" si="4883"/>
        <v>6.14</v>
      </c>
      <c r="G6986" s="138">
        <f t="shared" si="4884"/>
        <v>0.35</v>
      </c>
      <c r="H6986" s="750">
        <f t="shared" si="4880"/>
        <v>0.58750000000000013</v>
      </c>
      <c r="I6986" s="1243">
        <f t="shared" si="4881"/>
        <v>9.0523882896764288E-2</v>
      </c>
      <c r="J6986" s="750">
        <f t="shared" si="4886"/>
        <v>6.4899999999999993</v>
      </c>
      <c r="L6986" s="768">
        <f t="shared" si="4885"/>
        <v>1</v>
      </c>
    </row>
    <row r="6987" spans="1:12">
      <c r="A6987" s="1320"/>
      <c r="B6987" s="1321"/>
      <c r="C6987" s="1321"/>
      <c r="D6987" s="1322"/>
      <c r="E6987" s="119" t="str">
        <f t="shared" si="4882"/>
        <v>DOMICILIARIA 10</v>
      </c>
      <c r="F6987" s="637">
        <f t="shared" si="4883"/>
        <v>5.6899999999999995</v>
      </c>
      <c r="G6987" s="138">
        <f t="shared" si="4884"/>
        <v>0.35</v>
      </c>
      <c r="H6987" s="750">
        <f t="shared" si="4880"/>
        <v>0.58750000000000013</v>
      </c>
      <c r="I6987" s="1243">
        <f t="shared" si="4881"/>
        <v>9.726821192052984E-2</v>
      </c>
      <c r="J6987" s="750">
        <f t="shared" si="4886"/>
        <v>6.0399999999999991</v>
      </c>
      <c r="L6987" s="768">
        <f t="shared" si="4885"/>
        <v>1</v>
      </c>
    </row>
    <row r="6988" spans="1:12">
      <c r="A6988" s="1320"/>
      <c r="B6988" s="1321"/>
      <c r="C6988" s="1321"/>
      <c r="D6988" s="1322"/>
      <c r="E6988" s="119" t="str">
        <f t="shared" si="4882"/>
        <v>DOMICILIARIA 11</v>
      </c>
      <c r="F6988" s="637">
        <f t="shared" si="4883"/>
        <v>3.18</v>
      </c>
      <c r="G6988" s="138">
        <f t="shared" si="4884"/>
        <v>0.35</v>
      </c>
      <c r="H6988" s="750">
        <f t="shared" si="4880"/>
        <v>0.58750000000000013</v>
      </c>
      <c r="I6988" s="1243">
        <f t="shared" si="4881"/>
        <v>0.16643059490084988</v>
      </c>
      <c r="J6988" s="750">
        <f t="shared" si="4886"/>
        <v>3.5300000000000002</v>
      </c>
      <c r="L6988" s="768">
        <f t="shared" si="4885"/>
        <v>0</v>
      </c>
    </row>
    <row r="6989" spans="1:12">
      <c r="A6989" s="1320"/>
      <c r="B6989" s="1321"/>
      <c r="C6989" s="1321"/>
      <c r="D6989" s="1322"/>
      <c r="E6989" s="119" t="str">
        <f t="shared" si="4882"/>
        <v>DOMICILIARIA 12</v>
      </c>
      <c r="F6989" s="637">
        <f t="shared" si="4883"/>
        <v>5.51</v>
      </c>
      <c r="G6989" s="138">
        <f t="shared" si="4884"/>
        <v>0.35</v>
      </c>
      <c r="H6989" s="750">
        <f t="shared" si="4880"/>
        <v>0.58750000000000013</v>
      </c>
      <c r="I6989" s="1243">
        <f t="shared" si="4881"/>
        <v>0.10025597269624577</v>
      </c>
      <c r="J6989" s="750">
        <f t="shared" si="4886"/>
        <v>5.8599999999999994</v>
      </c>
      <c r="L6989" s="768">
        <f t="shared" si="4885"/>
        <v>0</v>
      </c>
    </row>
    <row r="6990" spans="1:12">
      <c r="A6990" s="1320"/>
      <c r="B6990" s="1321"/>
      <c r="C6990" s="1321"/>
      <c r="D6990" s="1322"/>
      <c r="E6990" s="119" t="str">
        <f t="shared" si="4882"/>
        <v>DOMICILIARIA 13</v>
      </c>
      <c r="F6990" s="637">
        <f t="shared" si="4883"/>
        <v>5.76</v>
      </c>
      <c r="G6990" s="138">
        <f t="shared" si="4884"/>
        <v>0.35</v>
      </c>
      <c r="H6990" s="750">
        <f t="shared" si="4880"/>
        <v>0.58750000000000013</v>
      </c>
      <c r="I6990" s="1243">
        <f t="shared" si="4881"/>
        <v>9.6153846153846187E-2</v>
      </c>
      <c r="J6990" s="750">
        <f t="shared" si="4886"/>
        <v>6.1099999999999994</v>
      </c>
      <c r="L6990" s="768">
        <f t="shared" si="4885"/>
        <v>1</v>
      </c>
    </row>
    <row r="6991" spans="1:12">
      <c r="A6991" s="1320"/>
      <c r="B6991" s="1321"/>
      <c r="C6991" s="1321"/>
      <c r="D6991" s="1322"/>
      <c r="E6991" s="119" t="str">
        <f t="shared" si="4882"/>
        <v>P48 A P49</v>
      </c>
      <c r="F6991" s="637">
        <f t="shared" si="4883"/>
        <v>0.1</v>
      </c>
      <c r="G6991" s="138">
        <f t="shared" si="4884"/>
        <v>0</v>
      </c>
      <c r="H6991" s="750"/>
      <c r="I6991" s="1243"/>
      <c r="J6991" s="750">
        <f t="shared" si="4886"/>
        <v>0.1</v>
      </c>
      <c r="L6991" s="768">
        <f t="shared" si="4885"/>
        <v>0</v>
      </c>
    </row>
    <row r="6992" spans="1:12">
      <c r="A6992" s="1320"/>
      <c r="B6992" s="1321"/>
      <c r="C6992" s="1321"/>
      <c r="D6992" s="1322"/>
      <c r="E6992" s="119" t="str">
        <f t="shared" si="4882"/>
        <v>DOMICILIARIA 1</v>
      </c>
      <c r="F6992" s="637">
        <f t="shared" si="4883"/>
        <v>3.06</v>
      </c>
      <c r="G6992" s="138">
        <f t="shared" si="4884"/>
        <v>0.35</v>
      </c>
      <c r="H6992" s="750">
        <f t="shared" si="4880"/>
        <v>0.40000000000000013</v>
      </c>
      <c r="I6992" s="1243">
        <f t="shared" si="4881"/>
        <v>0.11730205278592379</v>
      </c>
      <c r="J6992" s="750">
        <f t="shared" si="4886"/>
        <v>3.41</v>
      </c>
      <c r="L6992" s="768">
        <f t="shared" si="4885"/>
        <v>0</v>
      </c>
    </row>
    <row r="6993" spans="1:12">
      <c r="A6993" s="1320"/>
      <c r="B6993" s="1321"/>
      <c r="C6993" s="1321"/>
      <c r="D6993" s="1322"/>
      <c r="E6993" s="119" t="str">
        <f t="shared" si="4882"/>
        <v>DOMICILIARIA 2</v>
      </c>
      <c r="F6993" s="637">
        <f t="shared" si="4883"/>
        <v>5.59</v>
      </c>
      <c r="G6993" s="138">
        <f t="shared" si="4884"/>
        <v>0.35</v>
      </c>
      <c r="H6993" s="750">
        <f t="shared" si="4880"/>
        <v>0.40000000000000013</v>
      </c>
      <c r="I6993" s="1243">
        <f t="shared" si="4881"/>
        <v>6.7340067340067367E-2</v>
      </c>
      <c r="J6993" s="750">
        <f t="shared" si="4886"/>
        <v>5.9399999999999995</v>
      </c>
      <c r="L6993" s="768">
        <f t="shared" si="4885"/>
        <v>0</v>
      </c>
    </row>
    <row r="6994" spans="1:12">
      <c r="A6994" s="1320"/>
      <c r="B6994" s="1321"/>
      <c r="C6994" s="1321"/>
      <c r="D6994" s="1322"/>
      <c r="E6994" s="119" t="str">
        <f t="shared" si="4882"/>
        <v>DOMICILIARIA 3</v>
      </c>
      <c r="F6994" s="637">
        <f t="shared" si="4883"/>
        <v>5.38</v>
      </c>
      <c r="G6994" s="138">
        <f t="shared" si="4884"/>
        <v>0.35</v>
      </c>
      <c r="H6994" s="750">
        <f t="shared" si="4880"/>
        <v>0.40000000000000013</v>
      </c>
      <c r="I6994" s="1243">
        <f t="shared" si="4881"/>
        <v>6.9808027923211197E-2</v>
      </c>
      <c r="J6994" s="750">
        <f t="shared" si="4886"/>
        <v>5.7299999999999995</v>
      </c>
      <c r="L6994" s="768">
        <f t="shared" si="4885"/>
        <v>0</v>
      </c>
    </row>
    <row r="6995" spans="1:12">
      <c r="A6995" s="1320"/>
      <c r="B6995" s="1321"/>
      <c r="C6995" s="1321"/>
      <c r="D6995" s="1322"/>
      <c r="E6995" s="119" t="str">
        <f t="shared" si="4882"/>
        <v>DOMICILIARIA 4</v>
      </c>
      <c r="F6995" s="637">
        <f t="shared" si="4883"/>
        <v>3.36</v>
      </c>
      <c r="G6995" s="138">
        <f t="shared" si="4884"/>
        <v>0.35</v>
      </c>
      <c r="H6995" s="750">
        <f t="shared" si="4880"/>
        <v>0.40000000000000013</v>
      </c>
      <c r="I6995" s="1243">
        <f t="shared" si="4881"/>
        <v>0.10781671159029653</v>
      </c>
      <c r="J6995" s="750">
        <f t="shared" si="4886"/>
        <v>3.71</v>
      </c>
      <c r="L6995" s="768">
        <f t="shared" si="4885"/>
        <v>0</v>
      </c>
    </row>
    <row r="6996" spans="1:12">
      <c r="A6996" s="1320"/>
      <c r="B6996" s="1321"/>
      <c r="C6996" s="1321"/>
      <c r="D6996" s="1322"/>
      <c r="E6996" s="119" t="str">
        <f t="shared" si="4882"/>
        <v>DOMICILIARIA 5</v>
      </c>
      <c r="F6996" s="637">
        <f t="shared" si="4883"/>
        <v>6.1199999999999992</v>
      </c>
      <c r="G6996" s="138">
        <f t="shared" si="4884"/>
        <v>0.35</v>
      </c>
      <c r="H6996" s="750">
        <f t="shared" si="4880"/>
        <v>0.40000000000000013</v>
      </c>
      <c r="I6996" s="1243">
        <f t="shared" si="4881"/>
        <v>6.1823802163833104E-2</v>
      </c>
      <c r="J6996" s="750">
        <f t="shared" si="4886"/>
        <v>6.4699999999999989</v>
      </c>
      <c r="L6996" s="768">
        <f t="shared" si="4885"/>
        <v>1</v>
      </c>
    </row>
    <row r="6997" spans="1:12">
      <c r="A6997" s="1320"/>
      <c r="B6997" s="1321"/>
      <c r="C6997" s="1321"/>
      <c r="D6997" s="1322"/>
      <c r="E6997" s="119" t="str">
        <f t="shared" si="4882"/>
        <v>DOMICILIARIA 6</v>
      </c>
      <c r="F6997" s="637">
        <f t="shared" si="4883"/>
        <v>3.49</v>
      </c>
      <c r="G6997" s="138">
        <f t="shared" si="4884"/>
        <v>0.35</v>
      </c>
      <c r="H6997" s="750">
        <f t="shared" si="4880"/>
        <v>0.40000000000000013</v>
      </c>
      <c r="I6997" s="1243">
        <f t="shared" si="4881"/>
        <v>0.1041666666666667</v>
      </c>
      <c r="J6997" s="750">
        <f t="shared" si="4886"/>
        <v>3.8400000000000003</v>
      </c>
      <c r="L6997" s="768">
        <f t="shared" si="4885"/>
        <v>0</v>
      </c>
    </row>
    <row r="6998" spans="1:12">
      <c r="A6998" s="1320"/>
      <c r="B6998" s="1321"/>
      <c r="C6998" s="1321"/>
      <c r="D6998" s="1322"/>
      <c r="E6998" s="119" t="str">
        <f t="shared" si="4882"/>
        <v>DOMICILIARIA 7</v>
      </c>
      <c r="F6998" s="637">
        <f t="shared" si="4883"/>
        <v>5.6999999999999993</v>
      </c>
      <c r="G6998" s="138">
        <f t="shared" si="4884"/>
        <v>0.35</v>
      </c>
      <c r="H6998" s="750">
        <f t="shared" si="4880"/>
        <v>0.40000000000000013</v>
      </c>
      <c r="I6998" s="1243">
        <f t="shared" si="4881"/>
        <v>6.6115702479338873E-2</v>
      </c>
      <c r="J6998" s="750">
        <f t="shared" si="4886"/>
        <v>6.0499999999999989</v>
      </c>
      <c r="L6998" s="768">
        <f t="shared" si="4885"/>
        <v>1</v>
      </c>
    </row>
    <row r="6999" spans="1:12">
      <c r="A6999" s="1320"/>
      <c r="B6999" s="1321"/>
      <c r="C6999" s="1321"/>
      <c r="D6999" s="1322"/>
      <c r="E6999" s="119" t="str">
        <f t="shared" si="4882"/>
        <v>DOMICILIARIA 8</v>
      </c>
      <c r="F6999" s="637">
        <f t="shared" si="4883"/>
        <v>3.87</v>
      </c>
      <c r="G6999" s="138">
        <f t="shared" si="4884"/>
        <v>0.35</v>
      </c>
      <c r="H6999" s="750">
        <f t="shared" si="4880"/>
        <v>0.40000000000000013</v>
      </c>
      <c r="I6999" s="1243">
        <f t="shared" si="4881"/>
        <v>9.478672985781994E-2</v>
      </c>
      <c r="J6999" s="750">
        <f t="shared" si="4886"/>
        <v>4.22</v>
      </c>
      <c r="L6999" s="768">
        <f t="shared" si="4885"/>
        <v>0</v>
      </c>
    </row>
    <row r="7000" spans="1:12">
      <c r="A7000" s="1320"/>
      <c r="B7000" s="1321"/>
      <c r="C7000" s="1321"/>
      <c r="D7000" s="1322"/>
      <c r="E7000" s="119" t="str">
        <f t="shared" si="4882"/>
        <v>DOMICILIARIA 9</v>
      </c>
      <c r="F7000" s="637">
        <f t="shared" si="4883"/>
        <v>5.51</v>
      </c>
      <c r="G7000" s="138">
        <f t="shared" si="4884"/>
        <v>0.35</v>
      </c>
      <c r="H7000" s="750">
        <f t="shared" si="4880"/>
        <v>0.40000000000000013</v>
      </c>
      <c r="I7000" s="1243">
        <f t="shared" si="4881"/>
        <v>6.825938566552904E-2</v>
      </c>
      <c r="J7000" s="750">
        <f t="shared" si="4886"/>
        <v>5.8599999999999994</v>
      </c>
      <c r="L7000" s="768">
        <f t="shared" si="4885"/>
        <v>0</v>
      </c>
    </row>
    <row r="7001" spans="1:12">
      <c r="A7001" s="1320"/>
      <c r="B7001" s="1321"/>
      <c r="C7001" s="1321"/>
      <c r="D7001" s="1322"/>
      <c r="E7001" s="119" t="str">
        <f t="shared" si="4882"/>
        <v>DOMICILIARIA 10</v>
      </c>
      <c r="F7001" s="637">
        <f t="shared" si="4883"/>
        <v>5.5</v>
      </c>
      <c r="G7001" s="138">
        <f t="shared" si="4884"/>
        <v>0.35</v>
      </c>
      <c r="H7001" s="750">
        <f t="shared" si="4880"/>
        <v>0.40000000000000013</v>
      </c>
      <c r="I7001" s="1243">
        <f t="shared" si="4881"/>
        <v>6.8376068376068397E-2</v>
      </c>
      <c r="J7001" s="750">
        <f t="shared" si="4886"/>
        <v>5.85</v>
      </c>
      <c r="L7001" s="768">
        <f t="shared" si="4885"/>
        <v>0</v>
      </c>
    </row>
    <row r="7002" spans="1:12">
      <c r="A7002" s="1320"/>
      <c r="B7002" s="1321"/>
      <c r="C7002" s="1321"/>
      <c r="D7002" s="1322"/>
      <c r="E7002" s="119" t="str">
        <f t="shared" si="4882"/>
        <v>DOMICILIARIA 11</v>
      </c>
      <c r="F7002" s="637">
        <f t="shared" si="4883"/>
        <v>4</v>
      </c>
      <c r="G7002" s="138">
        <f t="shared" si="4884"/>
        <v>0.35</v>
      </c>
      <c r="H7002" s="750">
        <f t="shared" si="4880"/>
        <v>0.40000000000000013</v>
      </c>
      <c r="I7002" s="1243">
        <f t="shared" si="4881"/>
        <v>9.1954022988505787E-2</v>
      </c>
      <c r="J7002" s="750">
        <f t="shared" si="4886"/>
        <v>4.3499999999999996</v>
      </c>
      <c r="L7002" s="768">
        <f t="shared" si="4885"/>
        <v>0</v>
      </c>
    </row>
    <row r="7003" spans="1:12">
      <c r="A7003" s="1320"/>
      <c r="B7003" s="1321"/>
      <c r="C7003" s="1321"/>
      <c r="D7003" s="1322"/>
      <c r="E7003" s="119" t="str">
        <f t="shared" si="4882"/>
        <v>DOMICILIARIA 12</v>
      </c>
      <c r="F7003" s="637">
        <f t="shared" si="4883"/>
        <v>5.0999999999999996</v>
      </c>
      <c r="G7003" s="138">
        <f t="shared" si="4884"/>
        <v>0.35</v>
      </c>
      <c r="H7003" s="750">
        <f t="shared" si="4880"/>
        <v>0.40000000000000013</v>
      </c>
      <c r="I7003" s="1243">
        <f t="shared" si="4881"/>
        <v>7.3394495412844069E-2</v>
      </c>
      <c r="J7003" s="750">
        <f t="shared" si="4886"/>
        <v>5.4499999999999993</v>
      </c>
      <c r="L7003" s="768">
        <f t="shared" si="4885"/>
        <v>0</v>
      </c>
    </row>
    <row r="7004" spans="1:12">
      <c r="A7004" s="1320"/>
      <c r="B7004" s="1321"/>
      <c r="C7004" s="1321"/>
      <c r="D7004" s="1322"/>
      <c r="E7004" s="119" t="str">
        <f t="shared" si="4882"/>
        <v>DOMICILIARIA 13</v>
      </c>
      <c r="F7004" s="637">
        <f t="shared" si="4883"/>
        <v>4.9899999999999993</v>
      </c>
      <c r="G7004" s="138">
        <f t="shared" si="4884"/>
        <v>0.35</v>
      </c>
      <c r="H7004" s="750">
        <f t="shared" si="4880"/>
        <v>0.40000000000000013</v>
      </c>
      <c r="I7004" s="1243">
        <f t="shared" si="4881"/>
        <v>7.4906367041198546E-2</v>
      </c>
      <c r="J7004" s="750">
        <f t="shared" si="4886"/>
        <v>5.339999999999999</v>
      </c>
      <c r="L7004" s="768">
        <f t="shared" si="4885"/>
        <v>0</v>
      </c>
    </row>
    <row r="7005" spans="1:12">
      <c r="A7005" s="1320"/>
      <c r="B7005" s="1321"/>
      <c r="C7005" s="1321"/>
      <c r="D7005" s="1322"/>
      <c r="E7005" s="119" t="str">
        <f t="shared" si="4882"/>
        <v>DOMICILIARIA 14</v>
      </c>
      <c r="F7005" s="637">
        <f t="shared" si="4883"/>
        <v>3.83</v>
      </c>
      <c r="G7005" s="138">
        <f t="shared" si="4884"/>
        <v>0.35</v>
      </c>
      <c r="H7005" s="750">
        <f t="shared" si="4880"/>
        <v>0.40000000000000013</v>
      </c>
      <c r="I7005" s="1243">
        <f t="shared" si="4881"/>
        <v>9.5693779904306261E-2</v>
      </c>
      <c r="J7005" s="750">
        <f t="shared" si="4886"/>
        <v>4.18</v>
      </c>
      <c r="L7005" s="768">
        <f t="shared" si="4885"/>
        <v>0</v>
      </c>
    </row>
    <row r="7006" spans="1:12">
      <c r="A7006" s="1320"/>
      <c r="B7006" s="1321"/>
      <c r="C7006" s="1321"/>
      <c r="D7006" s="1322"/>
      <c r="E7006" s="119" t="str">
        <f t="shared" si="4882"/>
        <v>DOMICILIARIA 15</v>
      </c>
      <c r="F7006" s="637">
        <f t="shared" si="4883"/>
        <v>4.9799999999999995</v>
      </c>
      <c r="G7006" s="138">
        <f t="shared" si="4884"/>
        <v>0.35</v>
      </c>
      <c r="H7006" s="750">
        <f t="shared" si="4880"/>
        <v>0.40000000000000013</v>
      </c>
      <c r="I7006" s="1243">
        <f t="shared" si="4881"/>
        <v>7.5046904315197033E-2</v>
      </c>
      <c r="J7006" s="750">
        <f t="shared" si="4886"/>
        <v>5.3299999999999992</v>
      </c>
      <c r="L7006" s="768">
        <f t="shared" si="4885"/>
        <v>0</v>
      </c>
    </row>
    <row r="7007" spans="1:12">
      <c r="A7007" s="1320"/>
      <c r="B7007" s="1321"/>
      <c r="C7007" s="1321"/>
      <c r="D7007" s="1322"/>
      <c r="E7007" s="119" t="str">
        <f t="shared" si="4882"/>
        <v>DOMICILIARIA 16</v>
      </c>
      <c r="F7007" s="637">
        <f t="shared" si="4883"/>
        <v>3.85</v>
      </c>
      <c r="G7007" s="138">
        <f t="shared" si="4884"/>
        <v>0.35</v>
      </c>
      <c r="H7007" s="750">
        <f t="shared" si="4880"/>
        <v>0.40000000000000013</v>
      </c>
      <c r="I7007" s="1243">
        <f t="shared" si="4881"/>
        <v>9.5238095238095261E-2</v>
      </c>
      <c r="J7007" s="750">
        <f t="shared" si="4886"/>
        <v>4.2</v>
      </c>
      <c r="L7007" s="768">
        <f t="shared" si="4885"/>
        <v>0</v>
      </c>
    </row>
    <row r="7008" spans="1:12">
      <c r="A7008" s="1320"/>
      <c r="B7008" s="1321"/>
      <c r="C7008" s="1321"/>
      <c r="D7008" s="1322"/>
      <c r="E7008" s="119" t="str">
        <f t="shared" si="4882"/>
        <v>DOMICILIARIA 17</v>
      </c>
      <c r="F7008" s="637">
        <f t="shared" si="4883"/>
        <v>6.1999999999999993</v>
      </c>
      <c r="G7008" s="138">
        <f t="shared" si="4884"/>
        <v>0.35</v>
      </c>
      <c r="H7008" s="750">
        <f t="shared" si="4880"/>
        <v>0.40000000000000013</v>
      </c>
      <c r="I7008" s="1243">
        <f t="shared" si="4881"/>
        <v>6.1068702290076368E-2</v>
      </c>
      <c r="J7008" s="750">
        <f t="shared" si="4886"/>
        <v>6.5499999999999989</v>
      </c>
      <c r="L7008" s="768">
        <f t="shared" si="4885"/>
        <v>1</v>
      </c>
    </row>
    <row r="7009" spans="1:12">
      <c r="A7009" s="1320"/>
      <c r="B7009" s="1321"/>
      <c r="C7009" s="1321"/>
      <c r="D7009" s="1322"/>
      <c r="E7009" s="119" t="str">
        <f t="shared" si="4882"/>
        <v>DOMICILIARIA 18</v>
      </c>
      <c r="F7009" s="637">
        <f t="shared" si="4883"/>
        <v>6.1999999999999993</v>
      </c>
      <c r="G7009" s="138">
        <f t="shared" si="4884"/>
        <v>0.35</v>
      </c>
      <c r="H7009" s="750">
        <f t="shared" si="4880"/>
        <v>0.40000000000000013</v>
      </c>
      <c r="I7009" s="1243">
        <f t="shared" si="4881"/>
        <v>6.1068702290076368E-2</v>
      </c>
      <c r="J7009" s="750">
        <f t="shared" si="4886"/>
        <v>6.5499999999999989</v>
      </c>
      <c r="L7009" s="768">
        <f t="shared" si="4885"/>
        <v>1</v>
      </c>
    </row>
    <row r="7010" spans="1:12">
      <c r="A7010" s="1320"/>
      <c r="B7010" s="1321"/>
      <c r="C7010" s="1321"/>
      <c r="D7010" s="1322"/>
      <c r="E7010" s="119" t="str">
        <f t="shared" si="4882"/>
        <v>P45 A P50</v>
      </c>
      <c r="F7010" s="637">
        <f t="shared" si="4883"/>
        <v>0.1</v>
      </c>
      <c r="G7010" s="138">
        <f t="shared" si="4884"/>
        <v>0</v>
      </c>
      <c r="H7010" s="750"/>
      <c r="I7010" s="1243"/>
      <c r="J7010" s="750">
        <f t="shared" si="4886"/>
        <v>0.1</v>
      </c>
      <c r="L7010" s="768">
        <f t="shared" si="4885"/>
        <v>0</v>
      </c>
    </row>
    <row r="7011" spans="1:12">
      <c r="A7011" s="1320"/>
      <c r="B7011" s="1321"/>
      <c r="C7011" s="1321"/>
      <c r="D7011" s="1322"/>
      <c r="E7011" s="119" t="str">
        <f t="shared" si="4882"/>
        <v>DOMICILIARIA 1</v>
      </c>
      <c r="F7011" s="637">
        <f t="shared" si="4883"/>
        <v>7.56</v>
      </c>
      <c r="G7011" s="138">
        <f t="shared" si="4884"/>
        <v>0.35</v>
      </c>
      <c r="H7011" s="750">
        <f t="shared" ref="H7011:H7073" si="4887">+H1783-1.2</f>
        <v>0.44500000000000006</v>
      </c>
      <c r="I7011" s="1243">
        <f t="shared" ref="I7011:I7073" si="4888">+H7011/(G7011+F7011)</f>
        <v>5.6257901390644766E-2</v>
      </c>
      <c r="J7011" s="750">
        <f t="shared" si="4886"/>
        <v>7.9099999999999993</v>
      </c>
      <c r="L7011" s="768">
        <f t="shared" si="4885"/>
        <v>1</v>
      </c>
    </row>
    <row r="7012" spans="1:12">
      <c r="A7012" s="1320"/>
      <c r="B7012" s="1321"/>
      <c r="C7012" s="1321"/>
      <c r="D7012" s="1322"/>
      <c r="E7012" s="119" t="str">
        <f t="shared" si="4882"/>
        <v>DOMICILIARIA 2</v>
      </c>
      <c r="F7012" s="637">
        <f t="shared" si="4883"/>
        <v>6.76</v>
      </c>
      <c r="G7012" s="138">
        <f t="shared" si="4884"/>
        <v>0.35</v>
      </c>
      <c r="H7012" s="750">
        <f t="shared" si="4887"/>
        <v>0.44500000000000006</v>
      </c>
      <c r="I7012" s="1243">
        <f t="shared" si="4888"/>
        <v>6.2587904360056276E-2</v>
      </c>
      <c r="J7012" s="750">
        <f t="shared" si="4886"/>
        <v>7.1099999999999994</v>
      </c>
      <c r="L7012" s="768">
        <f t="shared" si="4885"/>
        <v>1</v>
      </c>
    </row>
    <row r="7013" spans="1:12">
      <c r="A7013" s="1320"/>
      <c r="B7013" s="1321"/>
      <c r="C7013" s="1321"/>
      <c r="D7013" s="1322"/>
      <c r="E7013" s="119" t="str">
        <f t="shared" si="4882"/>
        <v>DOMICILIARIA 3</v>
      </c>
      <c r="F7013" s="637">
        <f t="shared" si="4883"/>
        <v>8.73</v>
      </c>
      <c r="G7013" s="138">
        <f t="shared" si="4884"/>
        <v>0.35</v>
      </c>
      <c r="H7013" s="750">
        <f t="shared" si="4887"/>
        <v>0.44500000000000006</v>
      </c>
      <c r="I7013" s="1243">
        <f t="shared" si="4888"/>
        <v>4.9008810572687231E-2</v>
      </c>
      <c r="J7013" s="750">
        <f t="shared" si="4886"/>
        <v>9.08</v>
      </c>
      <c r="L7013" s="768">
        <f t="shared" si="4885"/>
        <v>1</v>
      </c>
    </row>
    <row r="7014" spans="1:12">
      <c r="A7014" s="1320"/>
      <c r="B7014" s="1321"/>
      <c r="C7014" s="1321"/>
      <c r="D7014" s="1322"/>
      <c r="E7014" s="119" t="str">
        <f t="shared" si="4882"/>
        <v>P50 A P37</v>
      </c>
      <c r="F7014" s="637">
        <f t="shared" si="4883"/>
        <v>0.1</v>
      </c>
      <c r="G7014" s="138">
        <f t="shared" si="4884"/>
        <v>0.35</v>
      </c>
      <c r="H7014" s="750"/>
      <c r="I7014" s="1243"/>
      <c r="J7014" s="750">
        <f t="shared" si="4886"/>
        <v>0.44999999999999996</v>
      </c>
      <c r="L7014" s="768">
        <f t="shared" si="4885"/>
        <v>0</v>
      </c>
    </row>
    <row r="7015" spans="1:12">
      <c r="A7015" s="1320"/>
      <c r="B7015" s="1321"/>
      <c r="C7015" s="1321"/>
      <c r="D7015" s="1322"/>
      <c r="E7015" s="119" t="str">
        <f t="shared" si="4882"/>
        <v>DOMICILIARIA 1</v>
      </c>
      <c r="F7015" s="637">
        <f t="shared" si="4883"/>
        <v>6.8599999999999994</v>
      </c>
      <c r="G7015" s="138">
        <f t="shared" si="4884"/>
        <v>0.35</v>
      </c>
      <c r="H7015" s="750">
        <f t="shared" si="4887"/>
        <v>0.37750000000000017</v>
      </c>
      <c r="I7015" s="1243">
        <f t="shared" si="4888"/>
        <v>5.2357836338418895E-2</v>
      </c>
      <c r="J7015" s="750">
        <f t="shared" si="4886"/>
        <v>7.2099999999999991</v>
      </c>
      <c r="L7015" s="768">
        <f t="shared" si="4885"/>
        <v>1</v>
      </c>
    </row>
    <row r="7016" spans="1:12">
      <c r="A7016" s="1320"/>
      <c r="B7016" s="1321"/>
      <c r="C7016" s="1321"/>
      <c r="D7016" s="1322"/>
      <c r="E7016" s="119" t="str">
        <f t="shared" si="4882"/>
        <v>DOMICILIARIA 2</v>
      </c>
      <c r="F7016" s="637">
        <f t="shared" si="4883"/>
        <v>4.93</v>
      </c>
      <c r="G7016" s="138">
        <f t="shared" si="4884"/>
        <v>0.35</v>
      </c>
      <c r="H7016" s="750">
        <f t="shared" si="4887"/>
        <v>0.37750000000000017</v>
      </c>
      <c r="I7016" s="1243">
        <f t="shared" si="4888"/>
        <v>7.1496212121212169E-2</v>
      </c>
      <c r="J7016" s="750">
        <f t="shared" si="4886"/>
        <v>5.2799999999999994</v>
      </c>
      <c r="L7016" s="768">
        <f t="shared" si="4885"/>
        <v>0</v>
      </c>
    </row>
    <row r="7017" spans="1:12">
      <c r="A7017" s="1320"/>
      <c r="B7017" s="1321"/>
      <c r="C7017" s="1321"/>
      <c r="D7017" s="1322"/>
      <c r="E7017" s="119" t="str">
        <f t="shared" si="4882"/>
        <v>DOMICILIARIA 3</v>
      </c>
      <c r="F7017" s="637">
        <f t="shared" si="4883"/>
        <v>4.54</v>
      </c>
      <c r="G7017" s="138">
        <f t="shared" si="4884"/>
        <v>0.35</v>
      </c>
      <c r="H7017" s="750">
        <f t="shared" si="4887"/>
        <v>0.37750000000000017</v>
      </c>
      <c r="I7017" s="1243">
        <f t="shared" si="4888"/>
        <v>7.7198364008180004E-2</v>
      </c>
      <c r="J7017" s="750">
        <f t="shared" si="4886"/>
        <v>4.8899999999999997</v>
      </c>
      <c r="L7017" s="768">
        <f t="shared" si="4885"/>
        <v>0</v>
      </c>
    </row>
    <row r="7018" spans="1:12">
      <c r="A7018" s="1320"/>
      <c r="B7018" s="1321"/>
      <c r="C7018" s="1321"/>
      <c r="D7018" s="1322"/>
      <c r="E7018" s="119" t="str">
        <f t="shared" si="4882"/>
        <v>P39 A P51</v>
      </c>
      <c r="F7018" s="637">
        <f t="shared" si="4883"/>
        <v>0.1</v>
      </c>
      <c r="G7018" s="138">
        <f t="shared" si="4884"/>
        <v>0</v>
      </c>
      <c r="H7018" s="750"/>
      <c r="I7018" s="1243"/>
      <c r="J7018" s="750">
        <f t="shared" si="4886"/>
        <v>0.1</v>
      </c>
      <c r="L7018" s="768">
        <f t="shared" si="4885"/>
        <v>0</v>
      </c>
    </row>
    <row r="7019" spans="1:12">
      <c r="A7019" s="1320"/>
      <c r="B7019" s="1321"/>
      <c r="C7019" s="1321"/>
      <c r="D7019" s="1322"/>
      <c r="E7019" s="119" t="str">
        <f t="shared" si="4882"/>
        <v>DOMICILIARIA 1</v>
      </c>
      <c r="F7019" s="637">
        <f t="shared" si="4883"/>
        <v>5.59</v>
      </c>
      <c r="G7019" s="138">
        <f t="shared" si="4884"/>
        <v>0.35</v>
      </c>
      <c r="H7019" s="750">
        <f t="shared" si="4887"/>
        <v>0.36499999999999999</v>
      </c>
      <c r="I7019" s="1243">
        <f t="shared" si="4888"/>
        <v>6.1447811447811453E-2</v>
      </c>
      <c r="J7019" s="750">
        <f t="shared" si="4886"/>
        <v>5.9399999999999995</v>
      </c>
      <c r="L7019" s="768">
        <f t="shared" si="4885"/>
        <v>0</v>
      </c>
    </row>
    <row r="7020" spans="1:12">
      <c r="A7020" s="1320"/>
      <c r="B7020" s="1321"/>
      <c r="C7020" s="1321"/>
      <c r="D7020" s="1322"/>
      <c r="E7020" s="119" t="str">
        <f t="shared" ref="E7020:E7083" si="4889">+E1792</f>
        <v>DOMICILIARIA 2</v>
      </c>
      <c r="F7020" s="637">
        <f t="shared" ref="F7020:F7083" si="4890">+F1792+0.1</f>
        <v>4.8999999999999995</v>
      </c>
      <c r="G7020" s="138">
        <f t="shared" ref="G7020:G7083" si="4891">+G6143/2</f>
        <v>0.35</v>
      </c>
      <c r="H7020" s="750">
        <f t="shared" si="4887"/>
        <v>0.36499999999999999</v>
      </c>
      <c r="I7020" s="1243">
        <f t="shared" si="4888"/>
        <v>6.9523809523809529E-2</v>
      </c>
      <c r="J7020" s="750">
        <f t="shared" si="4886"/>
        <v>5.2499999999999991</v>
      </c>
      <c r="L7020" s="768">
        <f t="shared" si="4885"/>
        <v>0</v>
      </c>
    </row>
    <row r="7021" spans="1:12">
      <c r="A7021" s="1320"/>
      <c r="B7021" s="1321"/>
      <c r="C7021" s="1321"/>
      <c r="D7021" s="1322"/>
      <c r="E7021" s="119" t="str">
        <f t="shared" si="4889"/>
        <v>DOMICILIARIA 3</v>
      </c>
      <c r="F7021" s="637">
        <f t="shared" si="4890"/>
        <v>5.4499999999999993</v>
      </c>
      <c r="G7021" s="138">
        <f t="shared" si="4891"/>
        <v>0.35</v>
      </c>
      <c r="H7021" s="750">
        <f t="shared" si="4887"/>
        <v>0.36499999999999999</v>
      </c>
      <c r="I7021" s="1243">
        <f t="shared" si="4888"/>
        <v>6.2931034482758635E-2</v>
      </c>
      <c r="J7021" s="750">
        <f t="shared" si="4886"/>
        <v>5.7999999999999989</v>
      </c>
      <c r="L7021" s="768">
        <f t="shared" ref="L7021:L7084" si="4892">+IF(J7021&gt;6,1,0)</f>
        <v>0</v>
      </c>
    </row>
    <row r="7022" spans="1:12">
      <c r="A7022" s="1320"/>
      <c r="B7022" s="1321"/>
      <c r="C7022" s="1321"/>
      <c r="D7022" s="1322"/>
      <c r="E7022" s="119" t="str">
        <f t="shared" si="4889"/>
        <v>DOMICILIARIA 12</v>
      </c>
      <c r="F7022" s="637">
        <f t="shared" si="4890"/>
        <v>5.1099999999999994</v>
      </c>
      <c r="G7022" s="138">
        <f t="shared" si="4891"/>
        <v>0.35</v>
      </c>
      <c r="H7022" s="750">
        <f t="shared" si="4887"/>
        <v>0.36499999999999999</v>
      </c>
      <c r="I7022" s="1243">
        <f t="shared" si="4888"/>
        <v>6.6849816849816862E-2</v>
      </c>
      <c r="J7022" s="750">
        <f t="shared" si="4886"/>
        <v>5.4599999999999991</v>
      </c>
      <c r="L7022" s="768">
        <f t="shared" si="4892"/>
        <v>0</v>
      </c>
    </row>
    <row r="7023" spans="1:12">
      <c r="A7023" s="1320"/>
      <c r="B7023" s="1321"/>
      <c r="C7023" s="1321"/>
      <c r="D7023" s="1322"/>
      <c r="E7023" s="119" t="str">
        <f t="shared" si="4889"/>
        <v>DOMICILIARIA 13</v>
      </c>
      <c r="F7023" s="637">
        <f t="shared" si="4890"/>
        <v>5.51</v>
      </c>
      <c r="G7023" s="138">
        <f t="shared" si="4891"/>
        <v>0.35</v>
      </c>
      <c r="H7023" s="750">
        <f t="shared" si="4887"/>
        <v>0.36499999999999999</v>
      </c>
      <c r="I7023" s="1243">
        <f t="shared" si="4888"/>
        <v>6.2286689419795226E-2</v>
      </c>
      <c r="J7023" s="750">
        <f t="shared" si="4886"/>
        <v>5.8599999999999994</v>
      </c>
      <c r="L7023" s="768">
        <f t="shared" si="4892"/>
        <v>0</v>
      </c>
    </row>
    <row r="7024" spans="1:12">
      <c r="A7024" s="1320"/>
      <c r="B7024" s="1321"/>
      <c r="C7024" s="1321"/>
      <c r="D7024" s="1322"/>
      <c r="E7024" s="119" t="str">
        <f t="shared" si="4889"/>
        <v>DOMICILIARIA 14</v>
      </c>
      <c r="F7024" s="637">
        <f t="shared" si="4890"/>
        <v>5.0599999999999996</v>
      </c>
      <c r="G7024" s="138">
        <f t="shared" si="4891"/>
        <v>0.35</v>
      </c>
      <c r="H7024" s="750">
        <f t="shared" si="4887"/>
        <v>0.36499999999999999</v>
      </c>
      <c r="I7024" s="1243">
        <f t="shared" si="4888"/>
        <v>6.7467652495378935E-2</v>
      </c>
      <c r="J7024" s="750">
        <f t="shared" si="4886"/>
        <v>5.4099999999999993</v>
      </c>
      <c r="L7024" s="768">
        <f t="shared" si="4892"/>
        <v>0</v>
      </c>
    </row>
    <row r="7025" spans="1:12">
      <c r="A7025" s="1320"/>
      <c r="B7025" s="1321"/>
      <c r="C7025" s="1321"/>
      <c r="D7025" s="1322"/>
      <c r="E7025" s="119" t="str">
        <f t="shared" si="4889"/>
        <v>P51 A P29</v>
      </c>
      <c r="F7025" s="637">
        <f t="shared" si="4890"/>
        <v>0.1</v>
      </c>
      <c r="G7025" s="138">
        <f t="shared" si="4891"/>
        <v>0</v>
      </c>
      <c r="H7025" s="750"/>
      <c r="I7025" s="1243"/>
      <c r="J7025" s="750">
        <f t="shared" si="4886"/>
        <v>0.1</v>
      </c>
      <c r="L7025" s="768">
        <f t="shared" si="4892"/>
        <v>0</v>
      </c>
    </row>
    <row r="7026" spans="1:12">
      <c r="A7026" s="1320"/>
      <c r="B7026" s="1321"/>
      <c r="C7026" s="1321"/>
      <c r="D7026" s="1322"/>
      <c r="E7026" s="119" t="str">
        <f t="shared" si="4889"/>
        <v>DOMICILIARIA 1</v>
      </c>
      <c r="F7026" s="637">
        <f t="shared" si="4890"/>
        <v>4.7699999999999996</v>
      </c>
      <c r="G7026" s="138">
        <f t="shared" si="4891"/>
        <v>0.35</v>
      </c>
      <c r="H7026" s="750">
        <f t="shared" si="4887"/>
        <v>0.67500000000000004</v>
      </c>
      <c r="I7026" s="1243">
        <f t="shared" si="4888"/>
        <v>0.13183593750000003</v>
      </c>
      <c r="J7026" s="750">
        <f t="shared" si="4886"/>
        <v>5.1199999999999992</v>
      </c>
      <c r="L7026" s="768">
        <f t="shared" si="4892"/>
        <v>0</v>
      </c>
    </row>
    <row r="7027" spans="1:12">
      <c r="A7027" s="1320"/>
      <c r="B7027" s="1321"/>
      <c r="C7027" s="1321"/>
      <c r="D7027" s="1322"/>
      <c r="E7027" s="119" t="str">
        <f t="shared" si="4889"/>
        <v>DOMICILIARIA 2</v>
      </c>
      <c r="F7027" s="637">
        <f t="shared" si="4890"/>
        <v>4.38</v>
      </c>
      <c r="G7027" s="138">
        <f t="shared" si="4891"/>
        <v>0.35</v>
      </c>
      <c r="H7027" s="750">
        <f t="shared" si="4887"/>
        <v>0.67500000000000004</v>
      </c>
      <c r="I7027" s="1243">
        <f t="shared" si="4888"/>
        <v>0.14270613107822414</v>
      </c>
      <c r="J7027" s="750">
        <f t="shared" ref="J7027:J7090" si="4893">+F7027+G7027</f>
        <v>4.7299999999999995</v>
      </c>
      <c r="L7027" s="768">
        <f t="shared" si="4892"/>
        <v>0</v>
      </c>
    </row>
    <row r="7028" spans="1:12">
      <c r="A7028" s="1320"/>
      <c r="B7028" s="1321"/>
      <c r="C7028" s="1321"/>
      <c r="D7028" s="1322"/>
      <c r="E7028" s="119" t="str">
        <f t="shared" si="4889"/>
        <v>DOMICILIARIA 3</v>
      </c>
      <c r="F7028" s="637">
        <f t="shared" si="4890"/>
        <v>5.59</v>
      </c>
      <c r="G7028" s="138">
        <f t="shared" si="4891"/>
        <v>0.35</v>
      </c>
      <c r="H7028" s="750">
        <f t="shared" si="4887"/>
        <v>0.67500000000000004</v>
      </c>
      <c r="I7028" s="1243">
        <f t="shared" si="4888"/>
        <v>0.11363636363636365</v>
      </c>
      <c r="J7028" s="750">
        <f t="shared" si="4893"/>
        <v>5.9399999999999995</v>
      </c>
      <c r="L7028" s="768">
        <f t="shared" si="4892"/>
        <v>0</v>
      </c>
    </row>
    <row r="7029" spans="1:12">
      <c r="A7029" s="1320"/>
      <c r="B7029" s="1321"/>
      <c r="C7029" s="1321"/>
      <c r="D7029" s="1322"/>
      <c r="E7029" s="119" t="str">
        <f t="shared" si="4889"/>
        <v>DOMICILIARIA 4</v>
      </c>
      <c r="F7029" s="637">
        <f t="shared" si="4890"/>
        <v>4.3899999999999997</v>
      </c>
      <c r="G7029" s="138">
        <f t="shared" si="4891"/>
        <v>0.35</v>
      </c>
      <c r="H7029" s="750">
        <f t="shared" si="4887"/>
        <v>0.67500000000000004</v>
      </c>
      <c r="I7029" s="1243">
        <f t="shared" si="4888"/>
        <v>0.14240506329113928</v>
      </c>
      <c r="J7029" s="750">
        <f t="shared" si="4893"/>
        <v>4.7399999999999993</v>
      </c>
      <c r="L7029" s="768">
        <f t="shared" si="4892"/>
        <v>0</v>
      </c>
    </row>
    <row r="7030" spans="1:12">
      <c r="A7030" s="1320"/>
      <c r="B7030" s="1321"/>
      <c r="C7030" s="1321"/>
      <c r="D7030" s="1322"/>
      <c r="E7030" s="119" t="str">
        <f t="shared" si="4889"/>
        <v>DOMICILIARIA 5</v>
      </c>
      <c r="F7030" s="637">
        <f t="shared" si="4890"/>
        <v>5.27</v>
      </c>
      <c r="G7030" s="138">
        <f t="shared" si="4891"/>
        <v>0.35</v>
      </c>
      <c r="H7030" s="750">
        <f t="shared" si="4887"/>
        <v>0.67500000000000004</v>
      </c>
      <c r="I7030" s="1243">
        <f t="shared" si="4888"/>
        <v>0.12010676156583633</v>
      </c>
      <c r="J7030" s="750">
        <f t="shared" si="4893"/>
        <v>5.6199999999999992</v>
      </c>
      <c r="L7030" s="768">
        <f t="shared" si="4892"/>
        <v>0</v>
      </c>
    </row>
    <row r="7031" spans="1:12">
      <c r="A7031" s="1320"/>
      <c r="B7031" s="1321"/>
      <c r="C7031" s="1321"/>
      <c r="D7031" s="1322"/>
      <c r="E7031" s="119" t="str">
        <f t="shared" si="4889"/>
        <v>DOMICILIARIA 6</v>
      </c>
      <c r="F7031" s="637">
        <f t="shared" si="4890"/>
        <v>4.5199999999999996</v>
      </c>
      <c r="G7031" s="138">
        <f t="shared" si="4891"/>
        <v>0.35</v>
      </c>
      <c r="H7031" s="750">
        <f t="shared" si="4887"/>
        <v>0.67500000000000004</v>
      </c>
      <c r="I7031" s="1243">
        <f t="shared" si="4888"/>
        <v>0.13860369609856266</v>
      </c>
      <c r="J7031" s="750">
        <f t="shared" si="4893"/>
        <v>4.8699999999999992</v>
      </c>
      <c r="L7031" s="768">
        <f t="shared" si="4892"/>
        <v>0</v>
      </c>
    </row>
    <row r="7032" spans="1:12">
      <c r="A7032" s="1320"/>
      <c r="B7032" s="1321"/>
      <c r="C7032" s="1321"/>
      <c r="D7032" s="1322"/>
      <c r="E7032" s="119" t="str">
        <f t="shared" si="4889"/>
        <v>P29 A P20</v>
      </c>
      <c r="F7032" s="637">
        <f t="shared" si="4890"/>
        <v>0.1</v>
      </c>
      <c r="G7032" s="138">
        <f t="shared" si="4891"/>
        <v>0</v>
      </c>
      <c r="H7032" s="750"/>
      <c r="I7032" s="1243"/>
      <c r="J7032" s="750">
        <f t="shared" si="4893"/>
        <v>0.1</v>
      </c>
      <c r="L7032" s="768">
        <f t="shared" si="4892"/>
        <v>0</v>
      </c>
    </row>
    <row r="7033" spans="1:12">
      <c r="A7033" s="1320"/>
      <c r="B7033" s="1321"/>
      <c r="C7033" s="1321"/>
      <c r="D7033" s="1322"/>
      <c r="E7033" s="119" t="str">
        <f t="shared" si="4889"/>
        <v>DOMICILIARIA 1</v>
      </c>
      <c r="F7033" s="637">
        <f t="shared" si="4890"/>
        <v>6.5</v>
      </c>
      <c r="G7033" s="138">
        <f t="shared" si="4891"/>
        <v>0.35</v>
      </c>
      <c r="H7033" s="750">
        <f t="shared" si="4887"/>
        <v>0.52500000000000013</v>
      </c>
      <c r="I7033" s="1243">
        <f t="shared" si="4888"/>
        <v>7.6642335766423375E-2</v>
      </c>
      <c r="J7033" s="750">
        <f t="shared" si="4893"/>
        <v>6.85</v>
      </c>
      <c r="L7033" s="768">
        <f t="shared" si="4892"/>
        <v>1</v>
      </c>
    </row>
    <row r="7034" spans="1:12">
      <c r="A7034" s="1320"/>
      <c r="B7034" s="1321"/>
      <c r="C7034" s="1321"/>
      <c r="D7034" s="1322"/>
      <c r="E7034" s="119" t="str">
        <f t="shared" si="4889"/>
        <v>DOMICILIARIA 2</v>
      </c>
      <c r="F7034" s="637">
        <f t="shared" si="4890"/>
        <v>6.21</v>
      </c>
      <c r="G7034" s="138">
        <f t="shared" si="4891"/>
        <v>0.35</v>
      </c>
      <c r="H7034" s="750">
        <f t="shared" si="4887"/>
        <v>0.52500000000000013</v>
      </c>
      <c r="I7034" s="1243">
        <f t="shared" si="4888"/>
        <v>8.0030487804878078E-2</v>
      </c>
      <c r="J7034" s="750">
        <f t="shared" si="4893"/>
        <v>6.56</v>
      </c>
      <c r="L7034" s="768">
        <f t="shared" si="4892"/>
        <v>1</v>
      </c>
    </row>
    <row r="7035" spans="1:12">
      <c r="A7035" s="1320"/>
      <c r="B7035" s="1321"/>
      <c r="C7035" s="1321"/>
      <c r="D7035" s="1322"/>
      <c r="E7035" s="119" t="str">
        <f t="shared" si="4889"/>
        <v>DOMICILIARIA 3</v>
      </c>
      <c r="F7035" s="637">
        <f t="shared" si="4890"/>
        <v>6.29</v>
      </c>
      <c r="G7035" s="138">
        <f t="shared" si="4891"/>
        <v>0.35</v>
      </c>
      <c r="H7035" s="750">
        <f t="shared" si="4887"/>
        <v>0.52500000000000013</v>
      </c>
      <c r="I7035" s="1243">
        <f t="shared" si="4888"/>
        <v>7.9066265060240989E-2</v>
      </c>
      <c r="J7035" s="750">
        <f t="shared" si="4893"/>
        <v>6.64</v>
      </c>
      <c r="L7035" s="768">
        <f t="shared" si="4892"/>
        <v>1</v>
      </c>
    </row>
    <row r="7036" spans="1:12">
      <c r="A7036" s="1320"/>
      <c r="B7036" s="1321"/>
      <c r="C7036" s="1321"/>
      <c r="D7036" s="1322"/>
      <c r="E7036" s="119" t="str">
        <f t="shared" si="4889"/>
        <v>DOMICILIARIA 4</v>
      </c>
      <c r="F7036" s="637">
        <f t="shared" si="4890"/>
        <v>5.7299999999999995</v>
      </c>
      <c r="G7036" s="138">
        <f t="shared" si="4891"/>
        <v>0.35</v>
      </c>
      <c r="H7036" s="750">
        <f t="shared" si="4887"/>
        <v>0.52500000000000013</v>
      </c>
      <c r="I7036" s="1243">
        <f t="shared" si="4888"/>
        <v>8.6348684210526355E-2</v>
      </c>
      <c r="J7036" s="750">
        <f t="shared" si="4893"/>
        <v>6.0799999999999992</v>
      </c>
      <c r="L7036" s="768">
        <f t="shared" si="4892"/>
        <v>1</v>
      </c>
    </row>
    <row r="7037" spans="1:12">
      <c r="A7037" s="1320"/>
      <c r="B7037" s="1321"/>
      <c r="C7037" s="1321"/>
      <c r="D7037" s="1322"/>
      <c r="E7037" s="119" t="str">
        <f t="shared" si="4889"/>
        <v>P20 A P52</v>
      </c>
      <c r="F7037" s="637">
        <f t="shared" si="4890"/>
        <v>0.1</v>
      </c>
      <c r="G7037" s="138">
        <f t="shared" si="4891"/>
        <v>0</v>
      </c>
      <c r="H7037" s="750"/>
      <c r="I7037" s="1243"/>
      <c r="J7037" s="750">
        <f t="shared" si="4893"/>
        <v>0.1</v>
      </c>
      <c r="L7037" s="768">
        <f t="shared" si="4892"/>
        <v>0</v>
      </c>
    </row>
    <row r="7038" spans="1:12">
      <c r="A7038" s="1320"/>
      <c r="B7038" s="1321"/>
      <c r="C7038" s="1321"/>
      <c r="D7038" s="1322"/>
      <c r="E7038" s="119" t="str">
        <f t="shared" si="4889"/>
        <v>DOMICILIARIA 1</v>
      </c>
      <c r="F7038" s="637">
        <f t="shared" si="4890"/>
        <v>4</v>
      </c>
      <c r="G7038" s="138">
        <f t="shared" si="4891"/>
        <v>0.35</v>
      </c>
      <c r="H7038" s="750">
        <f t="shared" si="4887"/>
        <v>0.49750000000000028</v>
      </c>
      <c r="I7038" s="1243">
        <f t="shared" si="4888"/>
        <v>0.11436781609195409</v>
      </c>
      <c r="J7038" s="750">
        <f t="shared" si="4893"/>
        <v>4.3499999999999996</v>
      </c>
      <c r="L7038" s="768">
        <f t="shared" si="4892"/>
        <v>0</v>
      </c>
    </row>
    <row r="7039" spans="1:12">
      <c r="A7039" s="1320"/>
      <c r="B7039" s="1321"/>
      <c r="C7039" s="1321"/>
      <c r="D7039" s="1322"/>
      <c r="E7039" s="119" t="str">
        <f t="shared" si="4889"/>
        <v>DOMICILIARIA 2</v>
      </c>
      <c r="F7039" s="637">
        <f t="shared" si="4890"/>
        <v>3.88</v>
      </c>
      <c r="G7039" s="138">
        <f t="shared" si="4891"/>
        <v>0.35</v>
      </c>
      <c r="H7039" s="750">
        <f t="shared" si="4887"/>
        <v>0.49750000000000028</v>
      </c>
      <c r="I7039" s="1243">
        <f t="shared" si="4888"/>
        <v>0.11761229314420811</v>
      </c>
      <c r="J7039" s="750">
        <f t="shared" si="4893"/>
        <v>4.2299999999999995</v>
      </c>
      <c r="L7039" s="768">
        <f t="shared" si="4892"/>
        <v>0</v>
      </c>
    </row>
    <row r="7040" spans="1:12">
      <c r="A7040" s="1320"/>
      <c r="B7040" s="1321"/>
      <c r="C7040" s="1321"/>
      <c r="D7040" s="1322"/>
      <c r="E7040" s="119" t="str">
        <f t="shared" si="4889"/>
        <v>DOMICILIARIA 3</v>
      </c>
      <c r="F7040" s="637">
        <f t="shared" si="4890"/>
        <v>4.33</v>
      </c>
      <c r="G7040" s="138">
        <f t="shared" si="4891"/>
        <v>0.35</v>
      </c>
      <c r="H7040" s="750">
        <f t="shared" si="4887"/>
        <v>0.49750000000000028</v>
      </c>
      <c r="I7040" s="1243">
        <f t="shared" si="4888"/>
        <v>0.10630341880341887</v>
      </c>
      <c r="J7040" s="750">
        <f t="shared" si="4893"/>
        <v>4.68</v>
      </c>
      <c r="L7040" s="768">
        <f t="shared" si="4892"/>
        <v>0</v>
      </c>
    </row>
    <row r="7041" spans="1:12">
      <c r="A7041" s="1320"/>
      <c r="B7041" s="1321"/>
      <c r="C7041" s="1321"/>
      <c r="D7041" s="1322"/>
      <c r="E7041" s="119" t="str">
        <f t="shared" si="4889"/>
        <v>DOMICILIARIA 4</v>
      </c>
      <c r="F7041" s="637">
        <f t="shared" si="4890"/>
        <v>4.1499999999999995</v>
      </c>
      <c r="G7041" s="138">
        <f t="shared" si="4891"/>
        <v>0.35</v>
      </c>
      <c r="H7041" s="750">
        <f t="shared" si="4887"/>
        <v>0.49750000000000028</v>
      </c>
      <c r="I7041" s="1243">
        <f t="shared" si="4888"/>
        <v>0.11055555555555564</v>
      </c>
      <c r="J7041" s="750">
        <f t="shared" si="4893"/>
        <v>4.4999999999999991</v>
      </c>
      <c r="L7041" s="768">
        <f t="shared" si="4892"/>
        <v>0</v>
      </c>
    </row>
    <row r="7042" spans="1:12">
      <c r="A7042" s="1320"/>
      <c r="B7042" s="1321"/>
      <c r="C7042" s="1321"/>
      <c r="D7042" s="1322"/>
      <c r="E7042" s="119" t="str">
        <f t="shared" si="4889"/>
        <v>DOMICILIARIA 5</v>
      </c>
      <c r="F7042" s="637">
        <f t="shared" si="4890"/>
        <v>15.73</v>
      </c>
      <c r="G7042" s="138">
        <f t="shared" si="4891"/>
        <v>0.35</v>
      </c>
      <c r="H7042" s="750">
        <f t="shared" si="4887"/>
        <v>0.49750000000000028</v>
      </c>
      <c r="I7042" s="1243">
        <f t="shared" si="4888"/>
        <v>3.0939054726368174E-2</v>
      </c>
      <c r="J7042" s="750">
        <f t="shared" si="4893"/>
        <v>16.080000000000002</v>
      </c>
      <c r="L7042" s="768">
        <f t="shared" si="4892"/>
        <v>1</v>
      </c>
    </row>
    <row r="7043" spans="1:12">
      <c r="A7043" s="1320"/>
      <c r="B7043" s="1321"/>
      <c r="C7043" s="1321"/>
      <c r="D7043" s="1322"/>
      <c r="E7043" s="119" t="str">
        <f t="shared" si="4889"/>
        <v>DOMICILIARIA 6</v>
      </c>
      <c r="F7043" s="637">
        <f t="shared" si="4890"/>
        <v>6.02</v>
      </c>
      <c r="G7043" s="138">
        <f t="shared" si="4891"/>
        <v>0.35</v>
      </c>
      <c r="H7043" s="750">
        <f t="shared" si="4887"/>
        <v>0.49750000000000028</v>
      </c>
      <c r="I7043" s="1243">
        <f t="shared" si="4888"/>
        <v>7.8100470957613868E-2</v>
      </c>
      <c r="J7043" s="750">
        <f t="shared" si="4893"/>
        <v>6.3699999999999992</v>
      </c>
      <c r="L7043" s="768">
        <f t="shared" si="4892"/>
        <v>1</v>
      </c>
    </row>
    <row r="7044" spans="1:12">
      <c r="A7044" s="1320"/>
      <c r="B7044" s="1321"/>
      <c r="C7044" s="1321"/>
      <c r="D7044" s="1322"/>
      <c r="E7044" s="119" t="str">
        <f t="shared" si="4889"/>
        <v>DOMICILIARIA 7</v>
      </c>
      <c r="F7044" s="637">
        <f t="shared" si="4890"/>
        <v>6.4099999999999993</v>
      </c>
      <c r="G7044" s="138">
        <f t="shared" si="4891"/>
        <v>0.35</v>
      </c>
      <c r="H7044" s="750">
        <f t="shared" si="4887"/>
        <v>0.49750000000000028</v>
      </c>
      <c r="I7044" s="1243">
        <f t="shared" si="4888"/>
        <v>7.3594674556213074E-2</v>
      </c>
      <c r="J7044" s="750">
        <f t="shared" si="4893"/>
        <v>6.7599999999999989</v>
      </c>
      <c r="L7044" s="768">
        <f t="shared" si="4892"/>
        <v>1</v>
      </c>
    </row>
    <row r="7045" spans="1:12">
      <c r="A7045" s="1320"/>
      <c r="B7045" s="1321"/>
      <c r="C7045" s="1321"/>
      <c r="D7045" s="1322"/>
      <c r="E7045" s="119" t="str">
        <f t="shared" si="4889"/>
        <v>DOMICILIARIA 8</v>
      </c>
      <c r="F7045" s="637">
        <f t="shared" si="4890"/>
        <v>5.83</v>
      </c>
      <c r="G7045" s="138">
        <f t="shared" si="4891"/>
        <v>0.35</v>
      </c>
      <c r="H7045" s="750">
        <f t="shared" si="4887"/>
        <v>0.49750000000000028</v>
      </c>
      <c r="I7045" s="1243">
        <f t="shared" si="4888"/>
        <v>8.0501618122977389E-2</v>
      </c>
      <c r="J7045" s="750">
        <f t="shared" si="4893"/>
        <v>6.18</v>
      </c>
      <c r="L7045" s="768">
        <f t="shared" si="4892"/>
        <v>1</v>
      </c>
    </row>
    <row r="7046" spans="1:12">
      <c r="A7046" s="1320"/>
      <c r="B7046" s="1321"/>
      <c r="C7046" s="1321"/>
      <c r="D7046" s="1322"/>
      <c r="E7046" s="119" t="str">
        <f t="shared" si="4889"/>
        <v>DOMICILIARIA 9</v>
      </c>
      <c r="F7046" s="637">
        <f t="shared" si="4890"/>
        <v>5.1899999999999995</v>
      </c>
      <c r="G7046" s="138">
        <f t="shared" si="4891"/>
        <v>0.35</v>
      </c>
      <c r="H7046" s="750">
        <f t="shared" si="4887"/>
        <v>0.49750000000000028</v>
      </c>
      <c r="I7046" s="1243">
        <f t="shared" si="4888"/>
        <v>8.9801444043321368E-2</v>
      </c>
      <c r="J7046" s="750">
        <f t="shared" si="4893"/>
        <v>5.5399999999999991</v>
      </c>
      <c r="L7046" s="768">
        <f t="shared" si="4892"/>
        <v>0</v>
      </c>
    </row>
    <row r="7047" spans="1:12">
      <c r="A7047" s="1320"/>
      <c r="B7047" s="1321"/>
      <c r="C7047" s="1321"/>
      <c r="D7047" s="1322"/>
      <c r="E7047" s="119" t="str">
        <f t="shared" si="4889"/>
        <v>P52 A P13</v>
      </c>
      <c r="F7047" s="637">
        <f t="shared" si="4890"/>
        <v>0.1</v>
      </c>
      <c r="G7047" s="138">
        <f t="shared" si="4891"/>
        <v>0</v>
      </c>
      <c r="H7047" s="750"/>
      <c r="I7047" s="1243"/>
      <c r="J7047" s="750">
        <f t="shared" si="4893"/>
        <v>0.1</v>
      </c>
      <c r="L7047" s="768">
        <f t="shared" si="4892"/>
        <v>0</v>
      </c>
    </row>
    <row r="7048" spans="1:12">
      <c r="A7048" s="1320"/>
      <c r="B7048" s="1321"/>
      <c r="C7048" s="1321"/>
      <c r="D7048" s="1322"/>
      <c r="E7048" s="119" t="str">
        <f t="shared" si="4889"/>
        <v>DOMICILIARIA 1</v>
      </c>
      <c r="F7048" s="637">
        <f t="shared" si="4890"/>
        <v>10.1</v>
      </c>
      <c r="G7048" s="138">
        <f t="shared" si="4891"/>
        <v>0.3</v>
      </c>
      <c r="H7048" s="750">
        <f t="shared" si="4887"/>
        <v>0.34750000000000036</v>
      </c>
      <c r="I7048" s="1243">
        <f t="shared" si="4888"/>
        <v>3.3413461538461572E-2</v>
      </c>
      <c r="J7048" s="750">
        <f t="shared" si="4893"/>
        <v>10.4</v>
      </c>
      <c r="L7048" s="768">
        <f t="shared" si="4892"/>
        <v>1</v>
      </c>
    </row>
    <row r="7049" spans="1:12">
      <c r="A7049" s="1320"/>
      <c r="B7049" s="1321"/>
      <c r="C7049" s="1321"/>
      <c r="D7049" s="1322"/>
      <c r="E7049" s="119" t="str">
        <f t="shared" si="4889"/>
        <v>DOMICILIARIA 2</v>
      </c>
      <c r="F7049" s="637">
        <f t="shared" si="4890"/>
        <v>5.22</v>
      </c>
      <c r="G7049" s="138">
        <f t="shared" si="4891"/>
        <v>0.3</v>
      </c>
      <c r="H7049" s="750">
        <f t="shared" si="4887"/>
        <v>0.34750000000000036</v>
      </c>
      <c r="I7049" s="1243">
        <f t="shared" si="4888"/>
        <v>6.2952898550724709E-2</v>
      </c>
      <c r="J7049" s="750">
        <f t="shared" si="4893"/>
        <v>5.52</v>
      </c>
      <c r="L7049" s="768">
        <f t="shared" si="4892"/>
        <v>0</v>
      </c>
    </row>
    <row r="7050" spans="1:12">
      <c r="A7050" s="1320"/>
      <c r="B7050" s="1321"/>
      <c r="C7050" s="1321"/>
      <c r="D7050" s="1322"/>
      <c r="E7050" s="119" t="str">
        <f t="shared" si="4889"/>
        <v>DOMICILIARIA 3</v>
      </c>
      <c r="F7050" s="637">
        <f t="shared" si="4890"/>
        <v>5.8699999999999992</v>
      </c>
      <c r="G7050" s="138">
        <f t="shared" si="4891"/>
        <v>0.3</v>
      </c>
      <c r="H7050" s="750">
        <f t="shared" si="4887"/>
        <v>0.34750000000000036</v>
      </c>
      <c r="I7050" s="1243">
        <f t="shared" si="4888"/>
        <v>5.6320907617504121E-2</v>
      </c>
      <c r="J7050" s="750">
        <f t="shared" si="4893"/>
        <v>6.169999999999999</v>
      </c>
      <c r="L7050" s="768">
        <f t="shared" si="4892"/>
        <v>1</v>
      </c>
    </row>
    <row r="7051" spans="1:12">
      <c r="A7051" s="1320"/>
      <c r="B7051" s="1321"/>
      <c r="C7051" s="1321"/>
      <c r="D7051" s="1322"/>
      <c r="E7051" s="119" t="str">
        <f t="shared" si="4889"/>
        <v>P13 A P53</v>
      </c>
      <c r="F7051" s="637">
        <f t="shared" si="4890"/>
        <v>0.1</v>
      </c>
      <c r="G7051" s="138">
        <f t="shared" si="4891"/>
        <v>0</v>
      </c>
      <c r="H7051" s="750"/>
      <c r="I7051" s="1243"/>
      <c r="J7051" s="750">
        <f t="shared" si="4893"/>
        <v>0.1</v>
      </c>
      <c r="L7051" s="768">
        <f t="shared" si="4892"/>
        <v>0</v>
      </c>
    </row>
    <row r="7052" spans="1:12">
      <c r="A7052" s="1320"/>
      <c r="B7052" s="1321"/>
      <c r="C7052" s="1321"/>
      <c r="D7052" s="1322"/>
      <c r="E7052" s="119" t="str">
        <f t="shared" si="4889"/>
        <v>DOMICILIARIA 1</v>
      </c>
      <c r="F7052" s="637">
        <f t="shared" si="4890"/>
        <v>4.97</v>
      </c>
      <c r="G7052" s="138">
        <f t="shared" si="4891"/>
        <v>0.35</v>
      </c>
      <c r="H7052" s="750">
        <f t="shared" si="4887"/>
        <v>0.37500000000000022</v>
      </c>
      <c r="I7052" s="1243">
        <f t="shared" si="4888"/>
        <v>7.0488721804511323E-2</v>
      </c>
      <c r="J7052" s="750">
        <f t="shared" si="4893"/>
        <v>5.3199999999999994</v>
      </c>
      <c r="L7052" s="768">
        <f t="shared" si="4892"/>
        <v>0</v>
      </c>
    </row>
    <row r="7053" spans="1:12">
      <c r="A7053" s="1320"/>
      <c r="B7053" s="1321"/>
      <c r="C7053" s="1321"/>
      <c r="D7053" s="1322"/>
      <c r="E7053" s="119" t="str">
        <f t="shared" si="4889"/>
        <v>DOMICILIARIA 2</v>
      </c>
      <c r="F7053" s="637">
        <f t="shared" si="4890"/>
        <v>6.42</v>
      </c>
      <c r="G7053" s="138">
        <f t="shared" si="4891"/>
        <v>0.35</v>
      </c>
      <c r="H7053" s="750">
        <f t="shared" si="4887"/>
        <v>0.37500000000000022</v>
      </c>
      <c r="I7053" s="1243">
        <f t="shared" si="4888"/>
        <v>5.539143279172825E-2</v>
      </c>
      <c r="J7053" s="750">
        <f t="shared" si="4893"/>
        <v>6.77</v>
      </c>
      <c r="L7053" s="768">
        <f t="shared" si="4892"/>
        <v>1</v>
      </c>
    </row>
    <row r="7054" spans="1:12">
      <c r="A7054" s="1320"/>
      <c r="B7054" s="1321"/>
      <c r="C7054" s="1321"/>
      <c r="D7054" s="1322"/>
      <c r="E7054" s="119" t="str">
        <f t="shared" si="4889"/>
        <v>DOMICILIARIA 3</v>
      </c>
      <c r="F7054" s="637">
        <f t="shared" si="4890"/>
        <v>5.2799999999999994</v>
      </c>
      <c r="G7054" s="138">
        <f t="shared" si="4891"/>
        <v>0.35</v>
      </c>
      <c r="H7054" s="750">
        <f t="shared" si="4887"/>
        <v>0.37500000000000022</v>
      </c>
      <c r="I7054" s="1243">
        <f t="shared" si="4888"/>
        <v>6.6607460035524035E-2</v>
      </c>
      <c r="J7054" s="750">
        <f t="shared" si="4893"/>
        <v>5.629999999999999</v>
      </c>
      <c r="L7054" s="768">
        <f t="shared" si="4892"/>
        <v>0</v>
      </c>
    </row>
    <row r="7055" spans="1:12">
      <c r="A7055" s="1320"/>
      <c r="B7055" s="1321"/>
      <c r="C7055" s="1321"/>
      <c r="D7055" s="1322"/>
      <c r="E7055" s="119" t="str">
        <f t="shared" si="4889"/>
        <v>DOMICILIARIA 4</v>
      </c>
      <c r="F7055" s="637">
        <f t="shared" si="4890"/>
        <v>6.5299999999999994</v>
      </c>
      <c r="G7055" s="138">
        <f t="shared" si="4891"/>
        <v>0.35</v>
      </c>
      <c r="H7055" s="750">
        <f t="shared" si="4887"/>
        <v>0.37500000000000022</v>
      </c>
      <c r="I7055" s="1243">
        <f t="shared" si="4888"/>
        <v>5.4505813953488413E-2</v>
      </c>
      <c r="J7055" s="750">
        <f t="shared" si="4893"/>
        <v>6.879999999999999</v>
      </c>
      <c r="L7055" s="768">
        <f t="shared" si="4892"/>
        <v>1</v>
      </c>
    </row>
    <row r="7056" spans="1:12">
      <c r="A7056" s="1320"/>
      <c r="B7056" s="1321"/>
      <c r="C7056" s="1321"/>
      <c r="D7056" s="1322"/>
      <c r="E7056" s="119" t="str">
        <f t="shared" si="4889"/>
        <v>DOMICILIARIA 5</v>
      </c>
      <c r="F7056" s="637">
        <f t="shared" si="4890"/>
        <v>6.5</v>
      </c>
      <c r="G7056" s="138">
        <f t="shared" si="4891"/>
        <v>0.35</v>
      </c>
      <c r="H7056" s="750">
        <f t="shared" si="4887"/>
        <v>0.37500000000000022</v>
      </c>
      <c r="I7056" s="1243">
        <f t="shared" si="4888"/>
        <v>5.4744525547445293E-2</v>
      </c>
      <c r="J7056" s="750">
        <f t="shared" si="4893"/>
        <v>6.85</v>
      </c>
      <c r="L7056" s="768">
        <f t="shared" si="4892"/>
        <v>1</v>
      </c>
    </row>
    <row r="7057" spans="1:12">
      <c r="A7057" s="1320"/>
      <c r="B7057" s="1321"/>
      <c r="C7057" s="1321"/>
      <c r="D7057" s="1322"/>
      <c r="E7057" s="119" t="str">
        <f t="shared" si="4889"/>
        <v>DOMICILIARIA 6</v>
      </c>
      <c r="F7057" s="637">
        <f t="shared" si="4890"/>
        <v>5.3</v>
      </c>
      <c r="G7057" s="138">
        <f t="shared" si="4891"/>
        <v>0.35</v>
      </c>
      <c r="H7057" s="750">
        <f t="shared" si="4887"/>
        <v>0.37500000000000022</v>
      </c>
      <c r="I7057" s="1243">
        <f t="shared" si="4888"/>
        <v>6.6371681415929251E-2</v>
      </c>
      <c r="J7057" s="750">
        <f t="shared" si="4893"/>
        <v>5.6499999999999995</v>
      </c>
      <c r="L7057" s="768">
        <f t="shared" si="4892"/>
        <v>0</v>
      </c>
    </row>
    <row r="7058" spans="1:12">
      <c r="A7058" s="1320"/>
      <c r="B7058" s="1321"/>
      <c r="C7058" s="1321"/>
      <c r="D7058" s="1322"/>
      <c r="E7058" s="119" t="str">
        <f t="shared" si="4889"/>
        <v>DOMICILIARIA 7</v>
      </c>
      <c r="F7058" s="637">
        <f t="shared" si="4890"/>
        <v>6.34</v>
      </c>
      <c r="G7058" s="138">
        <f t="shared" si="4891"/>
        <v>0.35</v>
      </c>
      <c r="H7058" s="750">
        <f t="shared" si="4887"/>
        <v>0.37500000000000022</v>
      </c>
      <c r="I7058" s="1243">
        <f t="shared" si="4888"/>
        <v>5.6053811659192862E-2</v>
      </c>
      <c r="J7058" s="750">
        <f t="shared" si="4893"/>
        <v>6.6899999999999995</v>
      </c>
      <c r="L7058" s="768">
        <f t="shared" si="4892"/>
        <v>1</v>
      </c>
    </row>
    <row r="7059" spans="1:12">
      <c r="A7059" s="1320"/>
      <c r="B7059" s="1321"/>
      <c r="C7059" s="1321"/>
      <c r="D7059" s="1322"/>
      <c r="E7059" s="119" t="str">
        <f t="shared" si="4889"/>
        <v>DOMICILIARIA 8</v>
      </c>
      <c r="F7059" s="637">
        <f t="shared" si="4890"/>
        <v>4.93</v>
      </c>
      <c r="G7059" s="138">
        <f t="shared" si="4891"/>
        <v>0.35</v>
      </c>
      <c r="H7059" s="750">
        <f t="shared" si="4887"/>
        <v>0.37500000000000022</v>
      </c>
      <c r="I7059" s="1243">
        <f t="shared" si="4888"/>
        <v>7.1022727272727321E-2</v>
      </c>
      <c r="J7059" s="750">
        <f t="shared" si="4893"/>
        <v>5.2799999999999994</v>
      </c>
      <c r="L7059" s="768">
        <f t="shared" si="4892"/>
        <v>0</v>
      </c>
    </row>
    <row r="7060" spans="1:12">
      <c r="A7060" s="1320"/>
      <c r="B7060" s="1321"/>
      <c r="C7060" s="1321"/>
      <c r="D7060" s="1322"/>
      <c r="E7060" s="119" t="str">
        <f t="shared" si="4889"/>
        <v>DOMICILIARIA 9</v>
      </c>
      <c r="F7060" s="637">
        <f t="shared" si="4890"/>
        <v>5.42</v>
      </c>
      <c r="G7060" s="138">
        <f t="shared" si="4891"/>
        <v>0.35</v>
      </c>
      <c r="H7060" s="750">
        <f t="shared" si="4887"/>
        <v>0.37500000000000022</v>
      </c>
      <c r="I7060" s="1243">
        <f t="shared" si="4888"/>
        <v>6.4991334488734884E-2</v>
      </c>
      <c r="J7060" s="750">
        <f t="shared" si="4893"/>
        <v>5.77</v>
      </c>
      <c r="L7060" s="768">
        <f t="shared" si="4892"/>
        <v>0</v>
      </c>
    </row>
    <row r="7061" spans="1:12">
      <c r="A7061" s="1320"/>
      <c r="B7061" s="1321"/>
      <c r="C7061" s="1321"/>
      <c r="D7061" s="1322"/>
      <c r="E7061" s="119" t="str">
        <f t="shared" si="4889"/>
        <v>P47 A P40</v>
      </c>
      <c r="F7061" s="637">
        <f t="shared" si="4890"/>
        <v>0.1</v>
      </c>
      <c r="G7061" s="138">
        <f t="shared" si="4891"/>
        <v>0</v>
      </c>
      <c r="H7061" s="750"/>
      <c r="I7061" s="1243"/>
      <c r="J7061" s="750">
        <f t="shared" si="4893"/>
        <v>0.1</v>
      </c>
      <c r="L7061" s="768">
        <f t="shared" si="4892"/>
        <v>0</v>
      </c>
    </row>
    <row r="7062" spans="1:12">
      <c r="A7062" s="1320"/>
      <c r="B7062" s="1321"/>
      <c r="C7062" s="1321"/>
      <c r="D7062" s="1322"/>
      <c r="E7062" s="119" t="str">
        <f t="shared" si="4889"/>
        <v>DOMICILIARIA 1</v>
      </c>
      <c r="F7062" s="637">
        <f t="shared" si="4890"/>
        <v>7.67</v>
      </c>
      <c r="G7062" s="138">
        <f t="shared" si="4891"/>
        <v>0.35</v>
      </c>
      <c r="H7062" s="750">
        <f t="shared" si="4887"/>
        <v>0.53</v>
      </c>
      <c r="I7062" s="1243">
        <f t="shared" si="4888"/>
        <v>6.6084788029925193E-2</v>
      </c>
      <c r="J7062" s="750">
        <f t="shared" si="4893"/>
        <v>8.02</v>
      </c>
      <c r="L7062" s="768">
        <f t="shared" si="4892"/>
        <v>1</v>
      </c>
    </row>
    <row r="7063" spans="1:12">
      <c r="A7063" s="1320"/>
      <c r="B7063" s="1321"/>
      <c r="C7063" s="1321"/>
      <c r="D7063" s="1322"/>
      <c r="E7063" s="119" t="str">
        <f t="shared" si="4889"/>
        <v>DOMICILIARIA 2</v>
      </c>
      <c r="F7063" s="637">
        <f t="shared" si="4890"/>
        <v>6.7799999999999994</v>
      </c>
      <c r="G7063" s="138">
        <f t="shared" si="4891"/>
        <v>0.35</v>
      </c>
      <c r="H7063" s="750">
        <f t="shared" si="4887"/>
        <v>0.53</v>
      </c>
      <c r="I7063" s="1243">
        <f t="shared" si="4888"/>
        <v>7.4333800841514738E-2</v>
      </c>
      <c r="J7063" s="750">
        <f t="shared" si="4893"/>
        <v>7.129999999999999</v>
      </c>
      <c r="L7063" s="768">
        <f t="shared" si="4892"/>
        <v>1</v>
      </c>
    </row>
    <row r="7064" spans="1:12">
      <c r="A7064" s="1320"/>
      <c r="B7064" s="1321"/>
      <c r="C7064" s="1321"/>
      <c r="D7064" s="1322"/>
      <c r="E7064" s="119" t="str">
        <f t="shared" si="4889"/>
        <v>DOMICILIARIA 3</v>
      </c>
      <c r="F7064" s="637">
        <f t="shared" si="4890"/>
        <v>7.3999999999999995</v>
      </c>
      <c r="G7064" s="138">
        <f t="shared" si="4891"/>
        <v>0.35</v>
      </c>
      <c r="H7064" s="750">
        <f t="shared" si="4887"/>
        <v>0.53</v>
      </c>
      <c r="I7064" s="1243">
        <f t="shared" si="4888"/>
        <v>6.8387096774193565E-2</v>
      </c>
      <c r="J7064" s="750">
        <f t="shared" si="4893"/>
        <v>7.7499999999999991</v>
      </c>
      <c r="L7064" s="768">
        <f t="shared" si="4892"/>
        <v>1</v>
      </c>
    </row>
    <row r="7065" spans="1:12">
      <c r="A7065" s="1320"/>
      <c r="B7065" s="1321"/>
      <c r="C7065" s="1321"/>
      <c r="D7065" s="1322"/>
      <c r="E7065" s="119" t="str">
        <f t="shared" si="4889"/>
        <v>DOMICILIARIA 4</v>
      </c>
      <c r="F7065" s="637">
        <f t="shared" si="4890"/>
        <v>7.83</v>
      </c>
      <c r="G7065" s="138">
        <f t="shared" si="4891"/>
        <v>0.35</v>
      </c>
      <c r="H7065" s="750">
        <f t="shared" si="4887"/>
        <v>0.53</v>
      </c>
      <c r="I7065" s="1243">
        <f t="shared" si="4888"/>
        <v>6.4792176039119811E-2</v>
      </c>
      <c r="J7065" s="750">
        <f t="shared" si="4893"/>
        <v>8.18</v>
      </c>
      <c r="L7065" s="768">
        <f t="shared" si="4892"/>
        <v>1</v>
      </c>
    </row>
    <row r="7066" spans="1:12">
      <c r="A7066" s="1320"/>
      <c r="B7066" s="1321"/>
      <c r="C7066" s="1321"/>
      <c r="D7066" s="1322"/>
      <c r="E7066" s="119" t="str">
        <f t="shared" si="4889"/>
        <v>DOMICILIARIA 5</v>
      </c>
      <c r="F7066" s="637">
        <f t="shared" si="4890"/>
        <v>6.7399999999999993</v>
      </c>
      <c r="G7066" s="138">
        <f t="shared" si="4891"/>
        <v>0.35</v>
      </c>
      <c r="H7066" s="750">
        <f t="shared" si="4887"/>
        <v>0.53</v>
      </c>
      <c r="I7066" s="1243">
        <f t="shared" si="4888"/>
        <v>7.4753173483779981E-2</v>
      </c>
      <c r="J7066" s="750">
        <f t="shared" si="4893"/>
        <v>7.089999999999999</v>
      </c>
      <c r="L7066" s="768">
        <f t="shared" si="4892"/>
        <v>1</v>
      </c>
    </row>
    <row r="7067" spans="1:12">
      <c r="A7067" s="1320"/>
      <c r="B7067" s="1321"/>
      <c r="C7067" s="1321"/>
      <c r="D7067" s="1322"/>
      <c r="E7067" s="119" t="str">
        <f t="shared" si="4889"/>
        <v>DOMICILIARIA 6</v>
      </c>
      <c r="F7067" s="637">
        <f t="shared" si="4890"/>
        <v>7.51</v>
      </c>
      <c r="G7067" s="138">
        <f t="shared" si="4891"/>
        <v>0.35</v>
      </c>
      <c r="H7067" s="750">
        <f t="shared" si="4887"/>
        <v>0.53</v>
      </c>
      <c r="I7067" s="1243">
        <f t="shared" si="4888"/>
        <v>6.7430025445292627E-2</v>
      </c>
      <c r="J7067" s="750">
        <f t="shared" si="4893"/>
        <v>7.8599999999999994</v>
      </c>
      <c r="L7067" s="768">
        <f t="shared" si="4892"/>
        <v>1</v>
      </c>
    </row>
    <row r="7068" spans="1:12">
      <c r="A7068" s="1320"/>
      <c r="B7068" s="1321"/>
      <c r="C7068" s="1321"/>
      <c r="D7068" s="1322"/>
      <c r="E7068" s="119" t="str">
        <f t="shared" si="4889"/>
        <v>DOMICILIARIA 7</v>
      </c>
      <c r="F7068" s="637">
        <f t="shared" si="4890"/>
        <v>6.3599999999999994</v>
      </c>
      <c r="G7068" s="138">
        <f t="shared" si="4891"/>
        <v>0.35</v>
      </c>
      <c r="H7068" s="750">
        <f t="shared" si="4887"/>
        <v>0.53</v>
      </c>
      <c r="I7068" s="1243">
        <f t="shared" si="4888"/>
        <v>7.8986587183308504E-2</v>
      </c>
      <c r="J7068" s="750">
        <f t="shared" si="4893"/>
        <v>6.7099999999999991</v>
      </c>
      <c r="L7068" s="768">
        <f t="shared" si="4892"/>
        <v>1</v>
      </c>
    </row>
    <row r="7069" spans="1:12">
      <c r="A7069" s="1320"/>
      <c r="B7069" s="1321"/>
      <c r="C7069" s="1321"/>
      <c r="D7069" s="1322"/>
      <c r="E7069" s="119" t="str">
        <f t="shared" si="4889"/>
        <v>DOMICILIARIA 8</v>
      </c>
      <c r="F7069" s="637">
        <f t="shared" si="4890"/>
        <v>7.6099999999999994</v>
      </c>
      <c r="G7069" s="138">
        <f t="shared" si="4891"/>
        <v>0.35</v>
      </c>
      <c r="H7069" s="750">
        <f t="shared" si="4887"/>
        <v>0.53</v>
      </c>
      <c r="I7069" s="1243">
        <f t="shared" si="4888"/>
        <v>6.6582914572864332E-2</v>
      </c>
      <c r="J7069" s="750">
        <f t="shared" si="4893"/>
        <v>7.9599999999999991</v>
      </c>
      <c r="L7069" s="768">
        <f t="shared" si="4892"/>
        <v>1</v>
      </c>
    </row>
    <row r="7070" spans="1:12">
      <c r="A7070" s="1320"/>
      <c r="B7070" s="1321"/>
      <c r="C7070" s="1321"/>
      <c r="D7070" s="1322"/>
      <c r="E7070" s="119" t="str">
        <f t="shared" si="4889"/>
        <v>DOMICILIARIA 9</v>
      </c>
      <c r="F7070" s="637">
        <f t="shared" si="4890"/>
        <v>5.1199999999999992</v>
      </c>
      <c r="G7070" s="138">
        <f t="shared" si="4891"/>
        <v>0.35</v>
      </c>
      <c r="H7070" s="750">
        <f t="shared" si="4887"/>
        <v>0.53</v>
      </c>
      <c r="I7070" s="1243">
        <f t="shared" si="4888"/>
        <v>9.6892138939670955E-2</v>
      </c>
      <c r="J7070" s="750">
        <f t="shared" si="4893"/>
        <v>5.4699999999999989</v>
      </c>
      <c r="L7070" s="768">
        <f t="shared" si="4892"/>
        <v>0</v>
      </c>
    </row>
    <row r="7071" spans="1:12">
      <c r="A7071" s="1320"/>
      <c r="B7071" s="1321"/>
      <c r="C7071" s="1321"/>
      <c r="D7071" s="1322"/>
      <c r="E7071" s="119" t="str">
        <f t="shared" si="4889"/>
        <v>DOMICILIARIA 10</v>
      </c>
      <c r="F7071" s="637">
        <f t="shared" si="4890"/>
        <v>5</v>
      </c>
      <c r="G7071" s="138">
        <f t="shared" si="4891"/>
        <v>0.35</v>
      </c>
      <c r="H7071" s="750">
        <f t="shared" si="4887"/>
        <v>0.53</v>
      </c>
      <c r="I7071" s="1243">
        <f t="shared" si="4888"/>
        <v>9.9065420560747672E-2</v>
      </c>
      <c r="J7071" s="750">
        <f t="shared" si="4893"/>
        <v>5.35</v>
      </c>
      <c r="L7071" s="768">
        <f t="shared" si="4892"/>
        <v>0</v>
      </c>
    </row>
    <row r="7072" spans="1:12">
      <c r="A7072" s="1320"/>
      <c r="B7072" s="1321"/>
      <c r="C7072" s="1321"/>
      <c r="D7072" s="1322"/>
      <c r="E7072" s="119" t="str">
        <f t="shared" si="4889"/>
        <v>DOMICILIARIA 11</v>
      </c>
      <c r="F7072" s="637">
        <f t="shared" si="4890"/>
        <v>7.1599999999999993</v>
      </c>
      <c r="G7072" s="138">
        <f t="shared" si="4891"/>
        <v>0.35</v>
      </c>
      <c r="H7072" s="750">
        <f t="shared" si="4887"/>
        <v>0.53</v>
      </c>
      <c r="I7072" s="1243">
        <f t="shared" si="4888"/>
        <v>7.0572569906790963E-2</v>
      </c>
      <c r="J7072" s="750">
        <f t="shared" si="4893"/>
        <v>7.5099999999999989</v>
      </c>
      <c r="L7072" s="768">
        <f t="shared" si="4892"/>
        <v>1</v>
      </c>
    </row>
    <row r="7073" spans="1:12">
      <c r="A7073" s="1320"/>
      <c r="B7073" s="1321"/>
      <c r="C7073" s="1321"/>
      <c r="D7073" s="1322"/>
      <c r="E7073" s="119" t="str">
        <f t="shared" si="4889"/>
        <v>DOMICILIARIA 12</v>
      </c>
      <c r="F7073" s="637">
        <f t="shared" si="4890"/>
        <v>7.3199999999999994</v>
      </c>
      <c r="G7073" s="138">
        <f t="shared" si="4891"/>
        <v>0.35</v>
      </c>
      <c r="H7073" s="750">
        <f t="shared" si="4887"/>
        <v>0.53</v>
      </c>
      <c r="I7073" s="1243">
        <f t="shared" si="4888"/>
        <v>6.9100391134289452E-2</v>
      </c>
      <c r="J7073" s="750">
        <f t="shared" si="4893"/>
        <v>7.669999999999999</v>
      </c>
      <c r="L7073" s="768">
        <f t="shared" si="4892"/>
        <v>1</v>
      </c>
    </row>
    <row r="7074" spans="1:12">
      <c r="A7074" s="1320"/>
      <c r="B7074" s="1321"/>
      <c r="C7074" s="1321"/>
      <c r="D7074" s="1322"/>
      <c r="E7074" s="119" t="str">
        <f t="shared" si="4889"/>
        <v>DOMICILIARIA 13</v>
      </c>
      <c r="F7074" s="637">
        <f t="shared" si="4890"/>
        <v>4.1599999999999993</v>
      </c>
      <c r="G7074" s="138">
        <f t="shared" si="4891"/>
        <v>0.35</v>
      </c>
      <c r="H7074" s="750">
        <f t="shared" ref="H7074:H7137" si="4894">+H1846-1.2</f>
        <v>0.53</v>
      </c>
      <c r="I7074" s="1243">
        <f t="shared" ref="I7074:I7137" si="4895">+H7074/(G7074+F7074)</f>
        <v>0.1175166297117517</v>
      </c>
      <c r="J7074" s="750">
        <f t="shared" si="4893"/>
        <v>4.5099999999999989</v>
      </c>
      <c r="L7074" s="768">
        <f t="shared" si="4892"/>
        <v>0</v>
      </c>
    </row>
    <row r="7075" spans="1:12">
      <c r="A7075" s="1320"/>
      <c r="B7075" s="1321"/>
      <c r="C7075" s="1321"/>
      <c r="D7075" s="1322"/>
      <c r="E7075" s="119" t="str">
        <f t="shared" si="4889"/>
        <v>DOMICILIARIA 14</v>
      </c>
      <c r="F7075" s="637">
        <f t="shared" si="4890"/>
        <v>7.3199999999999994</v>
      </c>
      <c r="G7075" s="138">
        <f t="shared" si="4891"/>
        <v>0.35</v>
      </c>
      <c r="H7075" s="750">
        <f t="shared" si="4894"/>
        <v>0.53</v>
      </c>
      <c r="I7075" s="1243">
        <f t="shared" si="4895"/>
        <v>6.9100391134289452E-2</v>
      </c>
      <c r="J7075" s="750">
        <f t="shared" si="4893"/>
        <v>7.669999999999999</v>
      </c>
      <c r="L7075" s="768">
        <f t="shared" si="4892"/>
        <v>1</v>
      </c>
    </row>
    <row r="7076" spans="1:12">
      <c r="A7076" s="1320"/>
      <c r="B7076" s="1321"/>
      <c r="C7076" s="1321"/>
      <c r="D7076" s="1322"/>
      <c r="E7076" s="119" t="str">
        <f t="shared" si="4889"/>
        <v>P40 A P30</v>
      </c>
      <c r="F7076" s="637">
        <f t="shared" si="4890"/>
        <v>0.1</v>
      </c>
      <c r="G7076" s="138">
        <f t="shared" si="4891"/>
        <v>0</v>
      </c>
      <c r="H7076" s="750"/>
      <c r="I7076" s="1243"/>
      <c r="J7076" s="750">
        <f t="shared" si="4893"/>
        <v>0.1</v>
      </c>
      <c r="L7076" s="768">
        <f t="shared" si="4892"/>
        <v>0</v>
      </c>
    </row>
    <row r="7077" spans="1:12">
      <c r="A7077" s="1320"/>
      <c r="B7077" s="1321"/>
      <c r="C7077" s="1321"/>
      <c r="D7077" s="1322"/>
      <c r="E7077" s="119" t="str">
        <f t="shared" si="4889"/>
        <v>DOMICILIARIA 1</v>
      </c>
      <c r="F7077" s="637">
        <f t="shared" si="4890"/>
        <v>4.7299999999999995</v>
      </c>
      <c r="G7077" s="138">
        <f t="shared" si="4891"/>
        <v>0.35</v>
      </c>
      <c r="H7077" s="750">
        <f t="shared" si="4894"/>
        <v>0.61250000000000004</v>
      </c>
      <c r="I7077" s="1243">
        <f t="shared" si="4895"/>
        <v>0.12057086614173231</v>
      </c>
      <c r="J7077" s="750">
        <f t="shared" si="4893"/>
        <v>5.0799999999999992</v>
      </c>
      <c r="L7077" s="768">
        <f t="shared" si="4892"/>
        <v>0</v>
      </c>
    </row>
    <row r="7078" spans="1:12">
      <c r="A7078" s="1320"/>
      <c r="B7078" s="1321"/>
      <c r="C7078" s="1321"/>
      <c r="D7078" s="1322"/>
      <c r="E7078" s="119" t="str">
        <f t="shared" si="4889"/>
        <v>DOMICILIARIA 2</v>
      </c>
      <c r="F7078" s="637">
        <f t="shared" si="4890"/>
        <v>4.46</v>
      </c>
      <c r="G7078" s="138">
        <f t="shared" si="4891"/>
        <v>0.35</v>
      </c>
      <c r="H7078" s="750">
        <f t="shared" si="4894"/>
        <v>0.61250000000000004</v>
      </c>
      <c r="I7078" s="1243">
        <f t="shared" si="4895"/>
        <v>0.12733887733887736</v>
      </c>
      <c r="J7078" s="750">
        <f t="shared" si="4893"/>
        <v>4.8099999999999996</v>
      </c>
      <c r="L7078" s="768">
        <f t="shared" si="4892"/>
        <v>0</v>
      </c>
    </row>
    <row r="7079" spans="1:12">
      <c r="A7079" s="1320"/>
      <c r="B7079" s="1321"/>
      <c r="C7079" s="1321"/>
      <c r="D7079" s="1322"/>
      <c r="E7079" s="119" t="str">
        <f t="shared" si="4889"/>
        <v>DOMICILIARIA 3</v>
      </c>
      <c r="F7079" s="637">
        <f t="shared" si="4890"/>
        <v>5.52</v>
      </c>
      <c r="G7079" s="138">
        <f t="shared" si="4891"/>
        <v>0.35</v>
      </c>
      <c r="H7079" s="750">
        <f t="shared" si="4894"/>
        <v>0.61250000000000004</v>
      </c>
      <c r="I7079" s="1243">
        <f t="shared" si="4895"/>
        <v>0.10434412265758095</v>
      </c>
      <c r="J7079" s="750">
        <f t="shared" si="4893"/>
        <v>5.8699999999999992</v>
      </c>
      <c r="L7079" s="768">
        <f t="shared" si="4892"/>
        <v>0</v>
      </c>
    </row>
    <row r="7080" spans="1:12">
      <c r="A7080" s="1320"/>
      <c r="B7080" s="1321"/>
      <c r="C7080" s="1321"/>
      <c r="D7080" s="1322"/>
      <c r="E7080" s="119" t="str">
        <f t="shared" si="4889"/>
        <v>DOMICILIARIA 4</v>
      </c>
      <c r="F7080" s="637">
        <f t="shared" si="4890"/>
        <v>6.2299999999999995</v>
      </c>
      <c r="G7080" s="138">
        <f t="shared" si="4891"/>
        <v>0.35</v>
      </c>
      <c r="H7080" s="750">
        <f t="shared" si="4894"/>
        <v>0.61250000000000004</v>
      </c>
      <c r="I7080" s="1243">
        <f t="shared" si="4895"/>
        <v>9.3085106382978747E-2</v>
      </c>
      <c r="J7080" s="750">
        <f t="shared" si="4893"/>
        <v>6.5799999999999992</v>
      </c>
      <c r="L7080" s="768">
        <f t="shared" si="4892"/>
        <v>1</v>
      </c>
    </row>
    <row r="7081" spans="1:12">
      <c r="A7081" s="1320"/>
      <c r="B7081" s="1321"/>
      <c r="C7081" s="1321"/>
      <c r="D7081" s="1322"/>
      <c r="E7081" s="119" t="str">
        <f t="shared" si="4889"/>
        <v>DOMICILIARIA 5</v>
      </c>
      <c r="F7081" s="637">
        <f t="shared" si="4890"/>
        <v>4.38</v>
      </c>
      <c r="G7081" s="138">
        <f t="shared" si="4891"/>
        <v>0.35</v>
      </c>
      <c r="H7081" s="750">
        <f t="shared" si="4894"/>
        <v>0.61250000000000004</v>
      </c>
      <c r="I7081" s="1243">
        <f t="shared" si="4895"/>
        <v>0.129492600422833</v>
      </c>
      <c r="J7081" s="750">
        <f t="shared" si="4893"/>
        <v>4.7299999999999995</v>
      </c>
      <c r="L7081" s="768">
        <f t="shared" si="4892"/>
        <v>0</v>
      </c>
    </row>
    <row r="7082" spans="1:12">
      <c r="A7082" s="1320"/>
      <c r="B7082" s="1321"/>
      <c r="C7082" s="1321"/>
      <c r="D7082" s="1322"/>
      <c r="E7082" s="119" t="str">
        <f t="shared" si="4889"/>
        <v>DOMICILIARIA 6</v>
      </c>
      <c r="F7082" s="637">
        <f t="shared" si="4890"/>
        <v>5.6099999999999994</v>
      </c>
      <c r="G7082" s="138">
        <f t="shared" si="4891"/>
        <v>0.35</v>
      </c>
      <c r="H7082" s="750">
        <f t="shared" si="4894"/>
        <v>0.61250000000000004</v>
      </c>
      <c r="I7082" s="1243">
        <f t="shared" si="4895"/>
        <v>0.10276845637583895</v>
      </c>
      <c r="J7082" s="750">
        <f t="shared" si="4893"/>
        <v>5.9599999999999991</v>
      </c>
      <c r="L7082" s="768">
        <f t="shared" si="4892"/>
        <v>0</v>
      </c>
    </row>
    <row r="7083" spans="1:12">
      <c r="A7083" s="1320"/>
      <c r="B7083" s="1321"/>
      <c r="C7083" s="1321"/>
      <c r="D7083" s="1322"/>
      <c r="E7083" s="119" t="str">
        <f t="shared" si="4889"/>
        <v>DOMICILIARIA 7</v>
      </c>
      <c r="F7083" s="637">
        <f t="shared" si="4890"/>
        <v>4.4099999999999993</v>
      </c>
      <c r="G7083" s="138">
        <f t="shared" si="4891"/>
        <v>0.35</v>
      </c>
      <c r="H7083" s="750">
        <f t="shared" si="4894"/>
        <v>0.61250000000000004</v>
      </c>
      <c r="I7083" s="1243">
        <f t="shared" si="4895"/>
        <v>0.12867647058823534</v>
      </c>
      <c r="J7083" s="750">
        <f t="shared" si="4893"/>
        <v>4.7599999999999989</v>
      </c>
      <c r="L7083" s="768">
        <f t="shared" si="4892"/>
        <v>0</v>
      </c>
    </row>
    <row r="7084" spans="1:12">
      <c r="A7084" s="1320"/>
      <c r="B7084" s="1321"/>
      <c r="C7084" s="1321"/>
      <c r="D7084" s="1322"/>
      <c r="E7084" s="119" t="str">
        <f t="shared" ref="E7084:E7147" si="4896">+E1856</f>
        <v>DOMICILIARIA 8</v>
      </c>
      <c r="F7084" s="637">
        <f t="shared" ref="F7084:F7147" si="4897">+F1856+0.1</f>
        <v>4.6899999999999995</v>
      </c>
      <c r="G7084" s="138">
        <f t="shared" ref="G7084:G7147" si="4898">+G6207/2</f>
        <v>0.35</v>
      </c>
      <c r="H7084" s="750">
        <f t="shared" si="4894"/>
        <v>0.61250000000000004</v>
      </c>
      <c r="I7084" s="1243">
        <f t="shared" si="4895"/>
        <v>0.1215277777777778</v>
      </c>
      <c r="J7084" s="750">
        <f t="shared" si="4893"/>
        <v>5.0399999999999991</v>
      </c>
      <c r="L7084" s="768">
        <f t="shared" si="4892"/>
        <v>0</v>
      </c>
    </row>
    <row r="7085" spans="1:12">
      <c r="A7085" s="1320"/>
      <c r="B7085" s="1321"/>
      <c r="C7085" s="1321"/>
      <c r="D7085" s="1322"/>
      <c r="E7085" s="119" t="str">
        <f t="shared" si="4896"/>
        <v>DOMICILIARIA 9</v>
      </c>
      <c r="F7085" s="637">
        <f t="shared" si="4897"/>
        <v>4.84</v>
      </c>
      <c r="G7085" s="138">
        <f t="shared" si="4898"/>
        <v>0.35</v>
      </c>
      <c r="H7085" s="750">
        <f t="shared" si="4894"/>
        <v>0.61250000000000004</v>
      </c>
      <c r="I7085" s="1243">
        <f t="shared" si="4895"/>
        <v>0.11801541425818884</v>
      </c>
      <c r="J7085" s="750">
        <f t="shared" si="4893"/>
        <v>5.1899999999999995</v>
      </c>
      <c r="L7085" s="768">
        <f t="shared" ref="L7085:L7148" si="4899">+IF(J7085&gt;6,1,0)</f>
        <v>0</v>
      </c>
    </row>
    <row r="7086" spans="1:12">
      <c r="A7086" s="1320"/>
      <c r="B7086" s="1321"/>
      <c r="C7086" s="1321"/>
      <c r="D7086" s="1322"/>
      <c r="E7086" s="119" t="str">
        <f t="shared" si="4896"/>
        <v>DOMICILIARIA 10</v>
      </c>
      <c r="F7086" s="637">
        <f t="shared" si="4897"/>
        <v>5.85</v>
      </c>
      <c r="G7086" s="138">
        <f t="shared" si="4898"/>
        <v>0.35</v>
      </c>
      <c r="H7086" s="750">
        <f t="shared" si="4894"/>
        <v>0.61250000000000004</v>
      </c>
      <c r="I7086" s="1243">
        <f t="shared" si="4895"/>
        <v>9.8790322580645185E-2</v>
      </c>
      <c r="J7086" s="750">
        <f t="shared" si="4893"/>
        <v>6.1999999999999993</v>
      </c>
      <c r="L7086" s="768">
        <f t="shared" si="4899"/>
        <v>1</v>
      </c>
    </row>
    <row r="7087" spans="1:12">
      <c r="A7087" s="1320"/>
      <c r="B7087" s="1321"/>
      <c r="C7087" s="1321"/>
      <c r="D7087" s="1322"/>
      <c r="E7087" s="119" t="str">
        <f t="shared" si="4896"/>
        <v>DOMICILIARIA 11</v>
      </c>
      <c r="F7087" s="637">
        <f t="shared" si="4897"/>
        <v>4.75</v>
      </c>
      <c r="G7087" s="138">
        <f t="shared" si="4898"/>
        <v>0.35</v>
      </c>
      <c r="H7087" s="750">
        <f t="shared" si="4894"/>
        <v>0.61250000000000004</v>
      </c>
      <c r="I7087" s="1243">
        <f t="shared" si="4895"/>
        <v>0.12009803921568629</v>
      </c>
      <c r="J7087" s="750">
        <f t="shared" si="4893"/>
        <v>5.0999999999999996</v>
      </c>
      <c r="L7087" s="768">
        <f t="shared" si="4899"/>
        <v>0</v>
      </c>
    </row>
    <row r="7088" spans="1:12">
      <c r="A7088" s="1320"/>
      <c r="B7088" s="1321"/>
      <c r="C7088" s="1321"/>
      <c r="D7088" s="1322"/>
      <c r="E7088" s="119" t="str">
        <f t="shared" si="4896"/>
        <v>DOMICILIARIA 12</v>
      </c>
      <c r="F7088" s="637">
        <f t="shared" si="4897"/>
        <v>5.56</v>
      </c>
      <c r="G7088" s="138">
        <f t="shared" si="4898"/>
        <v>0.35</v>
      </c>
      <c r="H7088" s="750">
        <f t="shared" si="4894"/>
        <v>0.61250000000000004</v>
      </c>
      <c r="I7088" s="1243">
        <f t="shared" si="4895"/>
        <v>0.10363790186125213</v>
      </c>
      <c r="J7088" s="750">
        <f t="shared" si="4893"/>
        <v>5.9099999999999993</v>
      </c>
      <c r="L7088" s="768">
        <f t="shared" si="4899"/>
        <v>0</v>
      </c>
    </row>
    <row r="7089" spans="1:12">
      <c r="A7089" s="1320"/>
      <c r="B7089" s="1321"/>
      <c r="C7089" s="1321"/>
      <c r="D7089" s="1322"/>
      <c r="E7089" s="119" t="str">
        <f t="shared" si="4896"/>
        <v>DOMICILIARIA 13</v>
      </c>
      <c r="F7089" s="637">
        <f t="shared" si="4897"/>
        <v>4.8999999999999995</v>
      </c>
      <c r="G7089" s="138">
        <f t="shared" si="4898"/>
        <v>0.35</v>
      </c>
      <c r="H7089" s="750">
        <f t="shared" si="4894"/>
        <v>0.61250000000000004</v>
      </c>
      <c r="I7089" s="1243">
        <f t="shared" si="4895"/>
        <v>0.1166666666666667</v>
      </c>
      <c r="J7089" s="750">
        <f t="shared" si="4893"/>
        <v>5.2499999999999991</v>
      </c>
      <c r="L7089" s="768">
        <f t="shared" si="4899"/>
        <v>0</v>
      </c>
    </row>
    <row r="7090" spans="1:12">
      <c r="A7090" s="1320"/>
      <c r="B7090" s="1321"/>
      <c r="C7090" s="1321"/>
      <c r="D7090" s="1322"/>
      <c r="E7090" s="119" t="str">
        <f t="shared" si="4896"/>
        <v>P30 A P21</v>
      </c>
      <c r="F7090" s="637">
        <f t="shared" si="4897"/>
        <v>0.1</v>
      </c>
      <c r="G7090" s="138">
        <f t="shared" si="4898"/>
        <v>0</v>
      </c>
      <c r="H7090" s="750"/>
      <c r="I7090" s="1243"/>
      <c r="J7090" s="750">
        <f t="shared" si="4893"/>
        <v>0.1</v>
      </c>
      <c r="L7090" s="768">
        <f t="shared" si="4899"/>
        <v>0</v>
      </c>
    </row>
    <row r="7091" spans="1:12">
      <c r="A7091" s="1320"/>
      <c r="B7091" s="1321"/>
      <c r="C7091" s="1321"/>
      <c r="D7091" s="1322"/>
      <c r="E7091" s="119" t="str">
        <f t="shared" si="4896"/>
        <v>DOMICILIARIA 1</v>
      </c>
      <c r="F7091" s="637">
        <f t="shared" si="4897"/>
        <v>6.17</v>
      </c>
      <c r="G7091" s="138">
        <f t="shared" si="4898"/>
        <v>0.35</v>
      </c>
      <c r="H7091" s="750">
        <f t="shared" si="4894"/>
        <v>0.5475000000000001</v>
      </c>
      <c r="I7091" s="1243">
        <f t="shared" si="4895"/>
        <v>8.3972392638036825E-2</v>
      </c>
      <c r="J7091" s="750">
        <f t="shared" ref="J7091:J7144" si="4900">+F7091+G7091</f>
        <v>6.52</v>
      </c>
      <c r="L7091" s="768">
        <f t="shared" si="4899"/>
        <v>1</v>
      </c>
    </row>
    <row r="7092" spans="1:12">
      <c r="A7092" s="1320"/>
      <c r="B7092" s="1321"/>
      <c r="C7092" s="1321"/>
      <c r="D7092" s="1322"/>
      <c r="E7092" s="119" t="str">
        <f t="shared" si="4896"/>
        <v>DOMICILIARIA 2</v>
      </c>
      <c r="F7092" s="637">
        <f t="shared" si="4897"/>
        <v>5.97</v>
      </c>
      <c r="G7092" s="138">
        <f t="shared" si="4898"/>
        <v>0.35</v>
      </c>
      <c r="H7092" s="750">
        <f t="shared" si="4894"/>
        <v>0.5475000000000001</v>
      </c>
      <c r="I7092" s="1243">
        <f t="shared" si="4895"/>
        <v>8.6629746835443056E-2</v>
      </c>
      <c r="J7092" s="750">
        <f t="shared" si="4900"/>
        <v>6.3199999999999994</v>
      </c>
      <c r="L7092" s="768">
        <f t="shared" si="4899"/>
        <v>1</v>
      </c>
    </row>
    <row r="7093" spans="1:12">
      <c r="A7093" s="1320"/>
      <c r="B7093" s="1321"/>
      <c r="C7093" s="1321"/>
      <c r="D7093" s="1322"/>
      <c r="E7093" s="119" t="str">
        <f t="shared" si="4896"/>
        <v>DOMICILIARIA 3</v>
      </c>
      <c r="F7093" s="637">
        <f t="shared" si="4897"/>
        <v>6.67</v>
      </c>
      <c r="G7093" s="138">
        <f t="shared" si="4898"/>
        <v>0.35</v>
      </c>
      <c r="H7093" s="750">
        <f t="shared" si="4894"/>
        <v>0.5475000000000001</v>
      </c>
      <c r="I7093" s="1243">
        <f t="shared" si="4895"/>
        <v>7.7991452991453006E-2</v>
      </c>
      <c r="J7093" s="750">
        <f t="shared" si="4900"/>
        <v>7.02</v>
      </c>
      <c r="L7093" s="768">
        <f t="shared" si="4899"/>
        <v>1</v>
      </c>
    </row>
    <row r="7094" spans="1:12">
      <c r="A7094" s="1320"/>
      <c r="B7094" s="1321"/>
      <c r="C7094" s="1321"/>
      <c r="D7094" s="1322"/>
      <c r="E7094" s="119" t="str">
        <f t="shared" si="4896"/>
        <v>DOMICILIARIA 4</v>
      </c>
      <c r="F7094" s="637">
        <f t="shared" si="4897"/>
        <v>6.2399999999999993</v>
      </c>
      <c r="G7094" s="138">
        <f t="shared" si="4898"/>
        <v>0.35</v>
      </c>
      <c r="H7094" s="750">
        <f t="shared" si="4894"/>
        <v>0.5475000000000001</v>
      </c>
      <c r="I7094" s="1243">
        <f t="shared" si="4895"/>
        <v>8.3080424886191231E-2</v>
      </c>
      <c r="J7094" s="750">
        <f t="shared" si="4900"/>
        <v>6.589999999999999</v>
      </c>
      <c r="L7094" s="768">
        <f t="shared" si="4899"/>
        <v>1</v>
      </c>
    </row>
    <row r="7095" spans="1:12">
      <c r="A7095" s="1320"/>
      <c r="B7095" s="1321"/>
      <c r="C7095" s="1321"/>
      <c r="D7095" s="1322"/>
      <c r="E7095" s="119" t="str">
        <f t="shared" si="4896"/>
        <v>P21 A P54</v>
      </c>
      <c r="F7095" s="637">
        <f t="shared" si="4897"/>
        <v>0.1</v>
      </c>
      <c r="G7095" s="138">
        <f t="shared" si="4898"/>
        <v>0</v>
      </c>
      <c r="H7095" s="750"/>
      <c r="I7095" s="1243"/>
      <c r="J7095" s="750">
        <f t="shared" si="4900"/>
        <v>0.1</v>
      </c>
      <c r="L7095" s="768">
        <f t="shared" si="4899"/>
        <v>0</v>
      </c>
    </row>
    <row r="7096" spans="1:12">
      <c r="A7096" s="1320"/>
      <c r="B7096" s="1321"/>
      <c r="C7096" s="1321"/>
      <c r="D7096" s="1322"/>
      <c r="E7096" s="119" t="str">
        <f t="shared" si="4896"/>
        <v>DOMICILIARIA 1</v>
      </c>
      <c r="F7096" s="637">
        <f t="shared" si="4897"/>
        <v>5.55</v>
      </c>
      <c r="G7096" s="138">
        <f t="shared" si="4898"/>
        <v>0.35</v>
      </c>
      <c r="H7096" s="750">
        <f t="shared" si="4894"/>
        <v>0.53750000000000031</v>
      </c>
      <c r="I7096" s="1243">
        <f t="shared" si="4895"/>
        <v>9.11016949152543E-2</v>
      </c>
      <c r="J7096" s="750">
        <f t="shared" si="4900"/>
        <v>5.8999999999999995</v>
      </c>
      <c r="L7096" s="768">
        <f t="shared" si="4899"/>
        <v>0</v>
      </c>
    </row>
    <row r="7097" spans="1:12">
      <c r="A7097" s="1320"/>
      <c r="B7097" s="1321"/>
      <c r="C7097" s="1321"/>
      <c r="D7097" s="1322"/>
      <c r="E7097" s="119" t="str">
        <f t="shared" si="4896"/>
        <v>DOMICILIARIA 2</v>
      </c>
      <c r="F7097" s="637">
        <f t="shared" si="4897"/>
        <v>5.35</v>
      </c>
      <c r="G7097" s="138">
        <f t="shared" si="4898"/>
        <v>0.35</v>
      </c>
      <c r="H7097" s="750">
        <f t="shared" si="4894"/>
        <v>0.53750000000000031</v>
      </c>
      <c r="I7097" s="1243">
        <f t="shared" si="4895"/>
        <v>9.4298245614035159E-2</v>
      </c>
      <c r="J7097" s="750">
        <f t="shared" si="4900"/>
        <v>5.6999999999999993</v>
      </c>
      <c r="L7097" s="768">
        <f t="shared" si="4899"/>
        <v>0</v>
      </c>
    </row>
    <row r="7098" spans="1:12">
      <c r="A7098" s="1320"/>
      <c r="B7098" s="1321"/>
      <c r="C7098" s="1321"/>
      <c r="D7098" s="1322"/>
      <c r="E7098" s="119" t="str">
        <f t="shared" si="4896"/>
        <v>DOMICILIARIA 3</v>
      </c>
      <c r="F7098" s="637">
        <f t="shared" si="4897"/>
        <v>5.38</v>
      </c>
      <c r="G7098" s="138">
        <f t="shared" si="4898"/>
        <v>0.35</v>
      </c>
      <c r="H7098" s="750">
        <f t="shared" si="4894"/>
        <v>0.53750000000000031</v>
      </c>
      <c r="I7098" s="1243">
        <f t="shared" si="4895"/>
        <v>9.3804537521815071E-2</v>
      </c>
      <c r="J7098" s="750">
        <f t="shared" si="4900"/>
        <v>5.7299999999999995</v>
      </c>
      <c r="L7098" s="768">
        <f t="shared" si="4899"/>
        <v>0</v>
      </c>
    </row>
    <row r="7099" spans="1:12">
      <c r="A7099" s="1320"/>
      <c r="B7099" s="1321"/>
      <c r="C7099" s="1321"/>
      <c r="D7099" s="1322"/>
      <c r="E7099" s="119" t="str">
        <f t="shared" si="4896"/>
        <v>DOMICILIARIA 4</v>
      </c>
      <c r="F7099" s="637">
        <f t="shared" si="4897"/>
        <v>5.35</v>
      </c>
      <c r="G7099" s="138">
        <f t="shared" si="4898"/>
        <v>0.35</v>
      </c>
      <c r="H7099" s="750">
        <f t="shared" si="4894"/>
        <v>0.53750000000000031</v>
      </c>
      <c r="I7099" s="1243">
        <f t="shared" si="4895"/>
        <v>9.4298245614035159E-2</v>
      </c>
      <c r="J7099" s="750">
        <f t="shared" si="4900"/>
        <v>5.6999999999999993</v>
      </c>
      <c r="L7099" s="768">
        <f t="shared" si="4899"/>
        <v>0</v>
      </c>
    </row>
    <row r="7100" spans="1:12">
      <c r="A7100" s="1320"/>
      <c r="B7100" s="1321"/>
      <c r="C7100" s="1321"/>
      <c r="D7100" s="1322"/>
      <c r="E7100" s="119" t="str">
        <f t="shared" si="4896"/>
        <v>DOMICILIARIA 5</v>
      </c>
      <c r="F7100" s="637">
        <f t="shared" si="4897"/>
        <v>5.0299999999999994</v>
      </c>
      <c r="G7100" s="138">
        <f t="shared" si="4898"/>
        <v>0.35</v>
      </c>
      <c r="H7100" s="750">
        <f t="shared" si="4894"/>
        <v>0.53750000000000031</v>
      </c>
      <c r="I7100" s="1243">
        <f t="shared" si="4895"/>
        <v>9.9907063197026094E-2</v>
      </c>
      <c r="J7100" s="750">
        <f t="shared" si="4900"/>
        <v>5.379999999999999</v>
      </c>
      <c r="L7100" s="768">
        <f t="shared" si="4899"/>
        <v>0</v>
      </c>
    </row>
    <row r="7101" spans="1:12">
      <c r="A7101" s="1320"/>
      <c r="B7101" s="1321"/>
      <c r="C7101" s="1321"/>
      <c r="D7101" s="1322"/>
      <c r="E7101" s="119" t="str">
        <f t="shared" si="4896"/>
        <v>DOMICILIARIA 6</v>
      </c>
      <c r="F7101" s="637">
        <f t="shared" si="4897"/>
        <v>5.01</v>
      </c>
      <c r="G7101" s="138">
        <f t="shared" si="4898"/>
        <v>0.35</v>
      </c>
      <c r="H7101" s="750">
        <f t="shared" si="4894"/>
        <v>0.53750000000000031</v>
      </c>
      <c r="I7101" s="1243">
        <f t="shared" si="4895"/>
        <v>0.10027985074626873</v>
      </c>
      <c r="J7101" s="750">
        <f t="shared" si="4900"/>
        <v>5.3599999999999994</v>
      </c>
      <c r="L7101" s="768">
        <f t="shared" si="4899"/>
        <v>0</v>
      </c>
    </row>
    <row r="7102" spans="1:12">
      <c r="A7102" s="1320"/>
      <c r="B7102" s="1321"/>
      <c r="C7102" s="1321"/>
      <c r="D7102" s="1322"/>
      <c r="E7102" s="119" t="str">
        <f t="shared" si="4896"/>
        <v>DOMICILIARIA 7</v>
      </c>
      <c r="F7102" s="637">
        <f t="shared" si="4897"/>
        <v>4.8</v>
      </c>
      <c r="G7102" s="138">
        <f t="shared" si="4898"/>
        <v>0.35</v>
      </c>
      <c r="H7102" s="750">
        <f t="shared" si="4894"/>
        <v>0.53750000000000031</v>
      </c>
      <c r="I7102" s="1243">
        <f t="shared" si="4895"/>
        <v>0.10436893203883502</v>
      </c>
      <c r="J7102" s="750">
        <f t="shared" si="4900"/>
        <v>5.1499999999999995</v>
      </c>
      <c r="L7102" s="768">
        <f t="shared" si="4899"/>
        <v>0</v>
      </c>
    </row>
    <row r="7103" spans="1:12">
      <c r="A7103" s="1320"/>
      <c r="B7103" s="1321"/>
      <c r="C7103" s="1321"/>
      <c r="D7103" s="1322"/>
      <c r="E7103" s="119" t="str">
        <f t="shared" si="4896"/>
        <v>DOMICILIARIA 8</v>
      </c>
      <c r="F7103" s="637">
        <f t="shared" si="4897"/>
        <v>5.29</v>
      </c>
      <c r="G7103" s="138">
        <f t="shared" si="4898"/>
        <v>0.35</v>
      </c>
      <c r="H7103" s="750">
        <f t="shared" si="4894"/>
        <v>0.53750000000000031</v>
      </c>
      <c r="I7103" s="1243">
        <f t="shared" si="4895"/>
        <v>9.5301418439716373E-2</v>
      </c>
      <c r="J7103" s="750">
        <f t="shared" si="4900"/>
        <v>5.64</v>
      </c>
      <c r="L7103" s="768">
        <f t="shared" si="4899"/>
        <v>0</v>
      </c>
    </row>
    <row r="7104" spans="1:12">
      <c r="A7104" s="1320"/>
      <c r="B7104" s="1321"/>
      <c r="C7104" s="1321"/>
      <c r="D7104" s="1322"/>
      <c r="E7104" s="119" t="str">
        <f t="shared" si="4896"/>
        <v>DOMICILIARIA 9</v>
      </c>
      <c r="F7104" s="637">
        <f t="shared" si="4897"/>
        <v>5.79</v>
      </c>
      <c r="G7104" s="138">
        <f t="shared" si="4898"/>
        <v>0.35</v>
      </c>
      <c r="H7104" s="750">
        <f t="shared" si="4894"/>
        <v>0.53750000000000031</v>
      </c>
      <c r="I7104" s="1243">
        <f t="shared" si="4895"/>
        <v>8.7540716612377903E-2</v>
      </c>
      <c r="J7104" s="750">
        <f t="shared" si="4900"/>
        <v>6.14</v>
      </c>
      <c r="L7104" s="768">
        <f t="shared" si="4899"/>
        <v>1</v>
      </c>
    </row>
    <row r="7105" spans="1:12">
      <c r="A7105" s="1320"/>
      <c r="B7105" s="1321"/>
      <c r="C7105" s="1321"/>
      <c r="D7105" s="1322"/>
      <c r="E7105" s="119" t="str">
        <f t="shared" si="4896"/>
        <v>DOMICILIARIA 10</v>
      </c>
      <c r="F7105" s="637">
        <f t="shared" si="4897"/>
        <v>4.4399999999999995</v>
      </c>
      <c r="G7105" s="138">
        <f t="shared" si="4898"/>
        <v>0.35</v>
      </c>
      <c r="H7105" s="750">
        <f t="shared" si="4894"/>
        <v>0.53750000000000031</v>
      </c>
      <c r="I7105" s="1243">
        <f t="shared" si="4895"/>
        <v>0.11221294363256794</v>
      </c>
      <c r="J7105" s="750">
        <f t="shared" si="4900"/>
        <v>4.7899999999999991</v>
      </c>
      <c r="L7105" s="768">
        <f t="shared" si="4899"/>
        <v>0</v>
      </c>
    </row>
    <row r="7106" spans="1:12">
      <c r="A7106" s="1320"/>
      <c r="B7106" s="1321"/>
      <c r="C7106" s="1321"/>
      <c r="D7106" s="1322"/>
      <c r="E7106" s="119" t="str">
        <f t="shared" si="4896"/>
        <v>DOMICILIARIA 11</v>
      </c>
      <c r="F7106" s="637">
        <f t="shared" si="4897"/>
        <v>5.4499999999999993</v>
      </c>
      <c r="G7106" s="138">
        <f t="shared" si="4898"/>
        <v>0.35</v>
      </c>
      <c r="H7106" s="750">
        <f t="shared" si="4894"/>
        <v>0.53750000000000031</v>
      </c>
      <c r="I7106" s="1243">
        <f t="shared" si="4895"/>
        <v>9.2672413793103522E-2</v>
      </c>
      <c r="J7106" s="750">
        <f t="shared" si="4900"/>
        <v>5.7999999999999989</v>
      </c>
      <c r="L7106" s="768">
        <f t="shared" si="4899"/>
        <v>0</v>
      </c>
    </row>
    <row r="7107" spans="1:12">
      <c r="A7107" s="1320"/>
      <c r="B7107" s="1321"/>
      <c r="C7107" s="1321"/>
      <c r="D7107" s="1322"/>
      <c r="E7107" s="119" t="str">
        <f t="shared" si="4896"/>
        <v>DOMICILIARIA 12</v>
      </c>
      <c r="F7107" s="637">
        <f t="shared" si="4897"/>
        <v>5.2399999999999993</v>
      </c>
      <c r="G7107" s="138">
        <f t="shared" si="4898"/>
        <v>0.35</v>
      </c>
      <c r="H7107" s="750">
        <f t="shared" si="4894"/>
        <v>0.53750000000000031</v>
      </c>
      <c r="I7107" s="1243">
        <f t="shared" si="4895"/>
        <v>9.6153846153846229E-2</v>
      </c>
      <c r="J7107" s="750">
        <f t="shared" si="4900"/>
        <v>5.589999999999999</v>
      </c>
      <c r="L7107" s="768">
        <f t="shared" si="4899"/>
        <v>0</v>
      </c>
    </row>
    <row r="7108" spans="1:12">
      <c r="A7108" s="1320"/>
      <c r="B7108" s="1321"/>
      <c r="C7108" s="1321"/>
      <c r="D7108" s="1322"/>
      <c r="E7108" s="119" t="str">
        <f t="shared" si="4896"/>
        <v>DOMICILIARIA 13</v>
      </c>
      <c r="F7108" s="637">
        <f t="shared" si="4897"/>
        <v>4.4099999999999993</v>
      </c>
      <c r="G7108" s="138">
        <f t="shared" si="4898"/>
        <v>0.35</v>
      </c>
      <c r="H7108" s="750">
        <f t="shared" si="4894"/>
        <v>0.53750000000000031</v>
      </c>
      <c r="I7108" s="1243">
        <f t="shared" si="4895"/>
        <v>0.11292016806722698</v>
      </c>
      <c r="J7108" s="750">
        <f t="shared" si="4900"/>
        <v>4.7599999999999989</v>
      </c>
      <c r="L7108" s="768">
        <f t="shared" si="4899"/>
        <v>0</v>
      </c>
    </row>
    <row r="7109" spans="1:12">
      <c r="A7109" s="1320"/>
      <c r="B7109" s="1321"/>
      <c r="C7109" s="1321"/>
      <c r="D7109" s="1322"/>
      <c r="E7109" s="119" t="str">
        <f t="shared" si="4896"/>
        <v>P54 A P14</v>
      </c>
      <c r="F7109" s="637">
        <f t="shared" si="4897"/>
        <v>0.1</v>
      </c>
      <c r="G7109" s="138">
        <f t="shared" si="4898"/>
        <v>0</v>
      </c>
      <c r="H7109" s="750"/>
      <c r="I7109" s="1243"/>
      <c r="J7109" s="750">
        <f t="shared" si="4900"/>
        <v>0.1</v>
      </c>
      <c r="L7109" s="768">
        <f t="shared" si="4899"/>
        <v>0</v>
      </c>
    </row>
    <row r="7110" spans="1:12">
      <c r="A7110" s="1320"/>
      <c r="B7110" s="1321"/>
      <c r="C7110" s="1321"/>
      <c r="D7110" s="1322"/>
      <c r="E7110" s="119" t="str">
        <f t="shared" si="4896"/>
        <v>DOMICILIARIA 1</v>
      </c>
      <c r="F7110" s="637">
        <f t="shared" si="4897"/>
        <v>5.43</v>
      </c>
      <c r="G7110" s="138">
        <f t="shared" si="4898"/>
        <v>0.35</v>
      </c>
      <c r="H7110" s="750">
        <f t="shared" si="4894"/>
        <v>0.57750000000000035</v>
      </c>
      <c r="I7110" s="1243">
        <f t="shared" si="4895"/>
        <v>9.9913494809688655E-2</v>
      </c>
      <c r="J7110" s="750">
        <f t="shared" si="4900"/>
        <v>5.7799999999999994</v>
      </c>
      <c r="L7110" s="768">
        <f t="shared" si="4899"/>
        <v>0</v>
      </c>
    </row>
    <row r="7111" spans="1:12">
      <c r="A7111" s="1320"/>
      <c r="B7111" s="1321"/>
      <c r="C7111" s="1321"/>
      <c r="D7111" s="1322"/>
      <c r="E7111" s="119" t="str">
        <f t="shared" si="4896"/>
        <v>DOMICILIARIA 2</v>
      </c>
      <c r="F7111" s="637">
        <f t="shared" si="4897"/>
        <v>4.3899999999999997</v>
      </c>
      <c r="G7111" s="138">
        <f t="shared" si="4898"/>
        <v>0.35</v>
      </c>
      <c r="H7111" s="750">
        <f t="shared" si="4894"/>
        <v>0.57750000000000035</v>
      </c>
      <c r="I7111" s="1243">
        <f t="shared" si="4895"/>
        <v>0.12183544303797478</v>
      </c>
      <c r="J7111" s="750">
        <f t="shared" si="4900"/>
        <v>4.7399999999999993</v>
      </c>
      <c r="L7111" s="768">
        <f t="shared" si="4899"/>
        <v>0</v>
      </c>
    </row>
    <row r="7112" spans="1:12">
      <c r="A7112" s="1320"/>
      <c r="B7112" s="1321"/>
      <c r="C7112" s="1321"/>
      <c r="D7112" s="1322"/>
      <c r="E7112" s="119" t="str">
        <f t="shared" si="4896"/>
        <v>DOMICILIARIA 3</v>
      </c>
      <c r="F7112" s="637">
        <f t="shared" si="4897"/>
        <v>5.63</v>
      </c>
      <c r="G7112" s="138">
        <f t="shared" si="4898"/>
        <v>0.35</v>
      </c>
      <c r="H7112" s="750">
        <f t="shared" si="4894"/>
        <v>0.57750000000000035</v>
      </c>
      <c r="I7112" s="1243">
        <f t="shared" si="4895"/>
        <v>9.6571906354515111E-2</v>
      </c>
      <c r="J7112" s="750">
        <f t="shared" si="4900"/>
        <v>5.9799999999999995</v>
      </c>
      <c r="L7112" s="768">
        <f t="shared" si="4899"/>
        <v>0</v>
      </c>
    </row>
    <row r="7113" spans="1:12">
      <c r="A7113" s="1320"/>
      <c r="B7113" s="1321"/>
      <c r="C7113" s="1321"/>
      <c r="D7113" s="1322"/>
      <c r="E7113" s="119" t="str">
        <f t="shared" si="4896"/>
        <v>DOMICILIARIA 4</v>
      </c>
      <c r="F7113" s="637">
        <f t="shared" si="4897"/>
        <v>5.8</v>
      </c>
      <c r="G7113" s="138">
        <f t="shared" si="4898"/>
        <v>0.35</v>
      </c>
      <c r="H7113" s="750">
        <f t="shared" si="4894"/>
        <v>0.57750000000000035</v>
      </c>
      <c r="I7113" s="1243">
        <f t="shared" si="4895"/>
        <v>9.3902439024390313E-2</v>
      </c>
      <c r="J7113" s="750">
        <f t="shared" si="4900"/>
        <v>6.1499999999999995</v>
      </c>
      <c r="L7113" s="768">
        <f t="shared" si="4899"/>
        <v>1</v>
      </c>
    </row>
    <row r="7114" spans="1:12">
      <c r="A7114" s="1320"/>
      <c r="B7114" s="1321"/>
      <c r="C7114" s="1321"/>
      <c r="D7114" s="1322"/>
      <c r="E7114" s="119" t="str">
        <f t="shared" si="4896"/>
        <v>DOMICILIARIA 5</v>
      </c>
      <c r="F7114" s="637">
        <f t="shared" si="4897"/>
        <v>4.5999999999999996</v>
      </c>
      <c r="G7114" s="138">
        <f t="shared" si="4898"/>
        <v>0.35</v>
      </c>
      <c r="H7114" s="750">
        <f t="shared" si="4894"/>
        <v>0.57750000000000035</v>
      </c>
      <c r="I7114" s="1243">
        <f t="shared" si="4895"/>
        <v>0.11666666666666675</v>
      </c>
      <c r="J7114" s="750">
        <f t="shared" si="4900"/>
        <v>4.9499999999999993</v>
      </c>
      <c r="L7114" s="768">
        <f t="shared" si="4899"/>
        <v>0</v>
      </c>
    </row>
    <row r="7115" spans="1:12">
      <c r="A7115" s="1320"/>
      <c r="B7115" s="1321"/>
      <c r="C7115" s="1321"/>
      <c r="D7115" s="1322"/>
      <c r="E7115" s="119" t="str">
        <f t="shared" si="4896"/>
        <v>DOMICILIARIA 6</v>
      </c>
      <c r="F7115" s="637">
        <f t="shared" si="4897"/>
        <v>5.4799999999999995</v>
      </c>
      <c r="G7115" s="138">
        <f t="shared" si="4898"/>
        <v>0.35</v>
      </c>
      <c r="H7115" s="750">
        <f t="shared" si="4894"/>
        <v>0.57750000000000035</v>
      </c>
      <c r="I7115" s="1243">
        <f t="shared" si="4895"/>
        <v>9.9056603773584981E-2</v>
      </c>
      <c r="J7115" s="750">
        <f t="shared" si="4900"/>
        <v>5.8299999999999992</v>
      </c>
      <c r="L7115" s="768">
        <f t="shared" si="4899"/>
        <v>0</v>
      </c>
    </row>
    <row r="7116" spans="1:12">
      <c r="A7116" s="1320"/>
      <c r="B7116" s="1321"/>
      <c r="C7116" s="1321"/>
      <c r="D7116" s="1322"/>
      <c r="E7116" s="119" t="str">
        <f t="shared" si="4896"/>
        <v>P14 A P55</v>
      </c>
      <c r="F7116" s="637">
        <f t="shared" si="4897"/>
        <v>0.1</v>
      </c>
      <c r="G7116" s="138">
        <f t="shared" si="4898"/>
        <v>0</v>
      </c>
      <c r="H7116" s="750"/>
      <c r="I7116" s="1243"/>
      <c r="J7116" s="750">
        <f t="shared" si="4900"/>
        <v>0.1</v>
      </c>
      <c r="L7116" s="768">
        <f t="shared" si="4899"/>
        <v>0</v>
      </c>
    </row>
    <row r="7117" spans="1:12">
      <c r="A7117" s="1320"/>
      <c r="B7117" s="1321"/>
      <c r="C7117" s="1321"/>
      <c r="D7117" s="1322"/>
      <c r="E7117" s="119" t="str">
        <f t="shared" si="4896"/>
        <v>DOMICILIARIA 1</v>
      </c>
      <c r="F7117" s="637">
        <f t="shared" si="4897"/>
        <v>4.6399999999999997</v>
      </c>
      <c r="G7117" s="138">
        <f t="shared" si="4898"/>
        <v>0.35</v>
      </c>
      <c r="H7117" s="750">
        <f t="shared" si="4894"/>
        <v>0.42500000000000004</v>
      </c>
      <c r="I7117" s="1243">
        <f t="shared" si="4895"/>
        <v>8.5170340681362741E-2</v>
      </c>
      <c r="J7117" s="750">
        <f t="shared" si="4900"/>
        <v>4.9899999999999993</v>
      </c>
      <c r="L7117" s="768">
        <f t="shared" si="4899"/>
        <v>0</v>
      </c>
    </row>
    <row r="7118" spans="1:12">
      <c r="A7118" s="1320"/>
      <c r="B7118" s="1321"/>
      <c r="C7118" s="1321"/>
      <c r="D7118" s="1322"/>
      <c r="E7118" s="119" t="str">
        <f t="shared" si="4896"/>
        <v>DOMICILIARIA 2</v>
      </c>
      <c r="F7118" s="637">
        <f t="shared" si="4897"/>
        <v>4.6199999999999992</v>
      </c>
      <c r="G7118" s="138">
        <f t="shared" si="4898"/>
        <v>0.35</v>
      </c>
      <c r="H7118" s="750">
        <f t="shared" si="4894"/>
        <v>0.42500000000000004</v>
      </c>
      <c r="I7118" s="1243">
        <f t="shared" si="4895"/>
        <v>8.5513078470824982E-2</v>
      </c>
      <c r="J7118" s="750">
        <f t="shared" si="4900"/>
        <v>4.9699999999999989</v>
      </c>
      <c r="L7118" s="768">
        <f t="shared" si="4899"/>
        <v>0</v>
      </c>
    </row>
    <row r="7119" spans="1:12">
      <c r="A7119" s="1320"/>
      <c r="B7119" s="1321"/>
      <c r="C7119" s="1321"/>
      <c r="D7119" s="1322"/>
      <c r="E7119" s="119" t="str">
        <f t="shared" si="4896"/>
        <v>DOMICILIARIA 3</v>
      </c>
      <c r="F7119" s="637">
        <f t="shared" si="4897"/>
        <v>4.76</v>
      </c>
      <c r="G7119" s="138">
        <f t="shared" si="4898"/>
        <v>0.35</v>
      </c>
      <c r="H7119" s="750">
        <f t="shared" si="4894"/>
        <v>0.42500000000000004</v>
      </c>
      <c r="I7119" s="1243">
        <f t="shared" si="4895"/>
        <v>8.3170254403131139E-2</v>
      </c>
      <c r="J7119" s="750">
        <f t="shared" si="4900"/>
        <v>5.1099999999999994</v>
      </c>
      <c r="L7119" s="768">
        <f t="shared" si="4899"/>
        <v>0</v>
      </c>
    </row>
    <row r="7120" spans="1:12">
      <c r="A7120" s="1320"/>
      <c r="B7120" s="1321"/>
      <c r="C7120" s="1321"/>
      <c r="D7120" s="1322"/>
      <c r="E7120" s="119" t="str">
        <f t="shared" si="4896"/>
        <v>DOMICILIARIA 4</v>
      </c>
      <c r="F7120" s="637">
        <f t="shared" si="4897"/>
        <v>4.5299999999999994</v>
      </c>
      <c r="G7120" s="138">
        <f t="shared" si="4898"/>
        <v>0.35</v>
      </c>
      <c r="H7120" s="750">
        <f t="shared" si="4894"/>
        <v>0.42500000000000004</v>
      </c>
      <c r="I7120" s="1243">
        <f t="shared" si="4895"/>
        <v>8.7090163934426257E-2</v>
      </c>
      <c r="J7120" s="750">
        <f t="shared" si="4900"/>
        <v>4.879999999999999</v>
      </c>
      <c r="L7120" s="768">
        <f t="shared" si="4899"/>
        <v>0</v>
      </c>
    </row>
    <row r="7121" spans="1:12">
      <c r="A7121" s="1320"/>
      <c r="B7121" s="1321"/>
      <c r="C7121" s="1321"/>
      <c r="D7121" s="1322"/>
      <c r="E7121" s="119" t="str">
        <f t="shared" si="4896"/>
        <v>DOMICILIARIA 5</v>
      </c>
      <c r="F7121" s="637">
        <f t="shared" si="4897"/>
        <v>10.1</v>
      </c>
      <c r="G7121" s="138">
        <f t="shared" si="4898"/>
        <v>0.35</v>
      </c>
      <c r="H7121" s="750">
        <f t="shared" si="4894"/>
        <v>0.42500000000000004</v>
      </c>
      <c r="I7121" s="1243">
        <f t="shared" si="4895"/>
        <v>4.0669856459330148E-2</v>
      </c>
      <c r="J7121" s="750">
        <f t="shared" si="4900"/>
        <v>10.45</v>
      </c>
      <c r="L7121" s="768">
        <f t="shared" si="4899"/>
        <v>1</v>
      </c>
    </row>
    <row r="7122" spans="1:12">
      <c r="A7122" s="1320"/>
      <c r="B7122" s="1321"/>
      <c r="C7122" s="1321"/>
      <c r="D7122" s="1322"/>
      <c r="E7122" s="119" t="str">
        <f t="shared" si="4896"/>
        <v>DOMICILIARIA 6</v>
      </c>
      <c r="F7122" s="637">
        <f t="shared" si="4897"/>
        <v>5.25</v>
      </c>
      <c r="G7122" s="138">
        <f t="shared" si="4898"/>
        <v>0.35</v>
      </c>
      <c r="H7122" s="750">
        <f t="shared" si="4894"/>
        <v>0.42500000000000004</v>
      </c>
      <c r="I7122" s="1243">
        <f t="shared" si="4895"/>
        <v>7.5892857142857151E-2</v>
      </c>
      <c r="J7122" s="750">
        <f t="shared" si="4900"/>
        <v>5.6</v>
      </c>
      <c r="L7122" s="768">
        <f t="shared" si="4899"/>
        <v>0</v>
      </c>
    </row>
    <row r="7123" spans="1:12">
      <c r="A7123" s="1320"/>
      <c r="B7123" s="1321"/>
      <c r="C7123" s="1321"/>
      <c r="D7123" s="1322"/>
      <c r="E7123" s="119" t="str">
        <f t="shared" si="4896"/>
        <v>DOMICILIARIA 7</v>
      </c>
      <c r="F7123" s="637">
        <f t="shared" si="4897"/>
        <v>5.9799999999999995</v>
      </c>
      <c r="G7123" s="138">
        <f t="shared" si="4898"/>
        <v>0.35</v>
      </c>
      <c r="H7123" s="750">
        <f t="shared" si="4894"/>
        <v>0.42500000000000004</v>
      </c>
      <c r="I7123" s="1243">
        <f t="shared" si="4895"/>
        <v>6.7140600315955784E-2</v>
      </c>
      <c r="J7123" s="750">
        <f t="shared" si="4900"/>
        <v>6.3299999999999992</v>
      </c>
      <c r="L7123" s="768">
        <f t="shared" si="4899"/>
        <v>1</v>
      </c>
    </row>
    <row r="7124" spans="1:12">
      <c r="A7124" s="1320"/>
      <c r="B7124" s="1321"/>
      <c r="C7124" s="1321"/>
      <c r="D7124" s="1322"/>
      <c r="E7124" s="119" t="str">
        <f t="shared" si="4896"/>
        <v>DOMICILIARIA 8</v>
      </c>
      <c r="F7124" s="637">
        <f t="shared" si="4897"/>
        <v>5.84</v>
      </c>
      <c r="G7124" s="138">
        <f t="shared" si="4898"/>
        <v>0.35</v>
      </c>
      <c r="H7124" s="750">
        <f t="shared" si="4894"/>
        <v>0.42500000000000004</v>
      </c>
      <c r="I7124" s="1243">
        <f t="shared" si="4895"/>
        <v>6.8659127625201946E-2</v>
      </c>
      <c r="J7124" s="750">
        <f t="shared" si="4900"/>
        <v>6.1899999999999995</v>
      </c>
      <c r="L7124" s="768">
        <f t="shared" si="4899"/>
        <v>1</v>
      </c>
    </row>
    <row r="7125" spans="1:12">
      <c r="A7125" s="1320"/>
      <c r="B7125" s="1321"/>
      <c r="C7125" s="1321"/>
      <c r="D7125" s="1322"/>
      <c r="E7125" s="119" t="str">
        <f t="shared" si="4896"/>
        <v>DOMICILIARIA 9</v>
      </c>
      <c r="F7125" s="637">
        <f t="shared" si="4897"/>
        <v>5.7799999999999994</v>
      </c>
      <c r="G7125" s="138">
        <f t="shared" si="4898"/>
        <v>0.35</v>
      </c>
      <c r="H7125" s="750">
        <f t="shared" si="4894"/>
        <v>0.42500000000000004</v>
      </c>
      <c r="I7125" s="1243">
        <f t="shared" si="4895"/>
        <v>6.9331158238172944E-2</v>
      </c>
      <c r="J7125" s="750">
        <f t="shared" si="4900"/>
        <v>6.129999999999999</v>
      </c>
      <c r="L7125" s="768">
        <f t="shared" si="4899"/>
        <v>1</v>
      </c>
    </row>
    <row r="7126" spans="1:12">
      <c r="A7126" s="1320"/>
      <c r="B7126" s="1321"/>
      <c r="C7126" s="1321"/>
      <c r="D7126" s="1322"/>
      <c r="E7126" s="119" t="str">
        <f t="shared" si="4896"/>
        <v>DOMICILIARIA 10</v>
      </c>
      <c r="F7126" s="637">
        <f t="shared" si="4897"/>
        <v>5.9499999999999993</v>
      </c>
      <c r="G7126" s="138">
        <f t="shared" si="4898"/>
        <v>0.35</v>
      </c>
      <c r="H7126" s="750">
        <f t="shared" si="4894"/>
        <v>0.42500000000000004</v>
      </c>
      <c r="I7126" s="1243">
        <f t="shared" si="4895"/>
        <v>6.7460317460317484E-2</v>
      </c>
      <c r="J7126" s="750">
        <f t="shared" si="4900"/>
        <v>6.2999999999999989</v>
      </c>
      <c r="L7126" s="768">
        <f t="shared" si="4899"/>
        <v>1</v>
      </c>
    </row>
    <row r="7127" spans="1:12">
      <c r="A7127" s="1320"/>
      <c r="B7127" s="1321"/>
      <c r="C7127" s="1321"/>
      <c r="D7127" s="1322"/>
      <c r="E7127" s="119" t="str">
        <f t="shared" si="4896"/>
        <v>DOMICILIARIA 11</v>
      </c>
      <c r="F7127" s="637">
        <f t="shared" si="4897"/>
        <v>9.9</v>
      </c>
      <c r="G7127" s="138">
        <f t="shared" si="4898"/>
        <v>0.35</v>
      </c>
      <c r="H7127" s="750">
        <f t="shared" si="4894"/>
        <v>0.42500000000000004</v>
      </c>
      <c r="I7127" s="1243">
        <f t="shared" si="4895"/>
        <v>4.1463414634146344E-2</v>
      </c>
      <c r="J7127" s="750">
        <f t="shared" si="4900"/>
        <v>10.25</v>
      </c>
      <c r="L7127" s="768">
        <f t="shared" si="4899"/>
        <v>1</v>
      </c>
    </row>
    <row r="7128" spans="1:12">
      <c r="A7128" s="1320"/>
      <c r="B7128" s="1321"/>
      <c r="C7128" s="1321"/>
      <c r="D7128" s="1322"/>
      <c r="E7128" s="119" t="str">
        <f t="shared" si="4896"/>
        <v>DOMICILIARIA 12</v>
      </c>
      <c r="F7128" s="637">
        <f t="shared" si="4897"/>
        <v>6.13</v>
      </c>
      <c r="G7128" s="138">
        <f t="shared" si="4898"/>
        <v>0.35</v>
      </c>
      <c r="H7128" s="750">
        <f t="shared" si="4894"/>
        <v>0.42500000000000004</v>
      </c>
      <c r="I7128" s="1243">
        <f t="shared" si="4895"/>
        <v>6.5586419753086433E-2</v>
      </c>
      <c r="J7128" s="750">
        <f t="shared" si="4900"/>
        <v>6.4799999999999995</v>
      </c>
      <c r="L7128" s="768">
        <f t="shared" si="4899"/>
        <v>1</v>
      </c>
    </row>
    <row r="7129" spans="1:12">
      <c r="A7129" s="1320"/>
      <c r="B7129" s="1321"/>
      <c r="C7129" s="1321"/>
      <c r="D7129" s="1322"/>
      <c r="E7129" s="119" t="str">
        <f t="shared" si="4896"/>
        <v>P55 A P4</v>
      </c>
      <c r="F7129" s="637">
        <f t="shared" si="4897"/>
        <v>0.1</v>
      </c>
      <c r="G7129" s="138">
        <f t="shared" si="4898"/>
        <v>0</v>
      </c>
      <c r="H7129" s="750"/>
      <c r="I7129" s="1243"/>
      <c r="J7129" s="750">
        <f t="shared" si="4900"/>
        <v>0.1</v>
      </c>
      <c r="L7129" s="768">
        <f t="shared" si="4899"/>
        <v>0</v>
      </c>
    </row>
    <row r="7130" spans="1:12">
      <c r="A7130" s="1320"/>
      <c r="B7130" s="1321"/>
      <c r="C7130" s="1321"/>
      <c r="D7130" s="1322"/>
      <c r="E7130" s="119" t="str">
        <f t="shared" si="4896"/>
        <v>DOMICILIARIA 1</v>
      </c>
      <c r="F7130" s="637">
        <f t="shared" si="4897"/>
        <v>4.5699999999999994</v>
      </c>
      <c r="G7130" s="138">
        <f t="shared" si="4898"/>
        <v>0.35</v>
      </c>
      <c r="H7130" s="750">
        <f t="shared" si="4894"/>
        <v>0.37500000000000022</v>
      </c>
      <c r="I7130" s="1243">
        <f t="shared" si="4895"/>
        <v>7.6219512195122005E-2</v>
      </c>
      <c r="J7130" s="750">
        <f t="shared" si="4900"/>
        <v>4.919999999999999</v>
      </c>
      <c r="L7130" s="768">
        <f t="shared" si="4899"/>
        <v>0</v>
      </c>
    </row>
    <row r="7131" spans="1:12">
      <c r="A7131" s="1320"/>
      <c r="B7131" s="1321"/>
      <c r="C7131" s="1321"/>
      <c r="D7131" s="1322"/>
      <c r="E7131" s="119" t="str">
        <f t="shared" si="4896"/>
        <v>DOMICILIARIA 2</v>
      </c>
      <c r="F7131" s="637">
        <f t="shared" si="4897"/>
        <v>5.42</v>
      </c>
      <c r="G7131" s="138">
        <f t="shared" si="4898"/>
        <v>0.35</v>
      </c>
      <c r="H7131" s="750">
        <f t="shared" si="4894"/>
        <v>0.37500000000000022</v>
      </c>
      <c r="I7131" s="1243">
        <f t="shared" si="4895"/>
        <v>6.4991334488734884E-2</v>
      </c>
      <c r="J7131" s="750">
        <f t="shared" si="4900"/>
        <v>5.77</v>
      </c>
      <c r="L7131" s="768">
        <f t="shared" si="4899"/>
        <v>0</v>
      </c>
    </row>
    <row r="7132" spans="1:12">
      <c r="A7132" s="1320"/>
      <c r="B7132" s="1321"/>
      <c r="C7132" s="1321"/>
      <c r="D7132" s="1322"/>
      <c r="E7132" s="119" t="str">
        <f t="shared" si="4896"/>
        <v>DOMICILIARIA 3</v>
      </c>
      <c r="F7132" s="637">
        <f t="shared" si="4897"/>
        <v>5.58</v>
      </c>
      <c r="G7132" s="138">
        <f t="shared" si="4898"/>
        <v>0.35</v>
      </c>
      <c r="H7132" s="750">
        <f t="shared" si="4894"/>
        <v>0.37500000000000022</v>
      </c>
      <c r="I7132" s="1243">
        <f t="shared" si="4895"/>
        <v>6.3237774030354174E-2</v>
      </c>
      <c r="J7132" s="750">
        <f t="shared" si="4900"/>
        <v>5.93</v>
      </c>
      <c r="L7132" s="768">
        <f t="shared" si="4899"/>
        <v>0</v>
      </c>
    </row>
    <row r="7133" spans="1:12">
      <c r="A7133" s="1320"/>
      <c r="B7133" s="1321"/>
      <c r="C7133" s="1321"/>
      <c r="D7133" s="1322"/>
      <c r="E7133" s="119" t="str">
        <f t="shared" si="4896"/>
        <v>DOMICILIARIA 4</v>
      </c>
      <c r="F7133" s="637">
        <f t="shared" si="4897"/>
        <v>4.8199999999999994</v>
      </c>
      <c r="G7133" s="138">
        <f t="shared" si="4898"/>
        <v>0.35</v>
      </c>
      <c r="H7133" s="750">
        <f t="shared" si="4894"/>
        <v>0.37500000000000022</v>
      </c>
      <c r="I7133" s="1243">
        <f t="shared" si="4895"/>
        <v>7.2533849129593861E-2</v>
      </c>
      <c r="J7133" s="750">
        <f t="shared" si="4900"/>
        <v>5.169999999999999</v>
      </c>
      <c r="L7133" s="768">
        <f t="shared" si="4899"/>
        <v>0</v>
      </c>
    </row>
    <row r="7134" spans="1:12">
      <c r="A7134" s="1320"/>
      <c r="B7134" s="1321"/>
      <c r="C7134" s="1321"/>
      <c r="D7134" s="1322"/>
      <c r="E7134" s="119" t="str">
        <f t="shared" si="4896"/>
        <v>DOMICILIARIA 5</v>
      </c>
      <c r="F7134" s="637">
        <f t="shared" si="4897"/>
        <v>5.76</v>
      </c>
      <c r="G7134" s="138">
        <f t="shared" si="4898"/>
        <v>0.35</v>
      </c>
      <c r="H7134" s="750">
        <f t="shared" si="4894"/>
        <v>0.37500000000000022</v>
      </c>
      <c r="I7134" s="1243">
        <f t="shared" si="4895"/>
        <v>6.1374795417348652E-2</v>
      </c>
      <c r="J7134" s="750">
        <f t="shared" si="4900"/>
        <v>6.1099999999999994</v>
      </c>
      <c r="L7134" s="768">
        <f t="shared" si="4899"/>
        <v>1</v>
      </c>
    </row>
    <row r="7135" spans="1:12">
      <c r="A7135" s="1320"/>
      <c r="B7135" s="1321"/>
      <c r="C7135" s="1321"/>
      <c r="D7135" s="1322"/>
      <c r="E7135" s="119" t="str">
        <f t="shared" si="4896"/>
        <v>DOMICILIARIA 6</v>
      </c>
      <c r="F7135" s="637">
        <f t="shared" si="4897"/>
        <v>4.93</v>
      </c>
      <c r="G7135" s="138">
        <f t="shared" si="4898"/>
        <v>0.35</v>
      </c>
      <c r="H7135" s="750">
        <f t="shared" si="4894"/>
        <v>0.37500000000000022</v>
      </c>
      <c r="I7135" s="1243">
        <f t="shared" si="4895"/>
        <v>7.1022727272727321E-2</v>
      </c>
      <c r="J7135" s="750">
        <f t="shared" si="4900"/>
        <v>5.2799999999999994</v>
      </c>
      <c r="L7135" s="768">
        <f t="shared" si="4899"/>
        <v>0</v>
      </c>
    </row>
    <row r="7136" spans="1:12">
      <c r="A7136" s="1320"/>
      <c r="B7136" s="1321"/>
      <c r="C7136" s="1321"/>
      <c r="D7136" s="1322"/>
      <c r="E7136" s="119" t="str">
        <f t="shared" si="4896"/>
        <v>DOMICILIARIA 7</v>
      </c>
      <c r="F7136" s="637">
        <f t="shared" si="4897"/>
        <v>5.8199999999999994</v>
      </c>
      <c r="G7136" s="138">
        <f t="shared" si="4898"/>
        <v>0.35</v>
      </c>
      <c r="H7136" s="750">
        <f t="shared" si="4894"/>
        <v>0.37500000000000022</v>
      </c>
      <c r="I7136" s="1243">
        <f t="shared" si="4895"/>
        <v>6.0777957860615926E-2</v>
      </c>
      <c r="J7136" s="750">
        <f t="shared" si="4900"/>
        <v>6.169999999999999</v>
      </c>
      <c r="L7136" s="768">
        <f t="shared" si="4899"/>
        <v>1</v>
      </c>
    </row>
    <row r="7137" spans="1:12">
      <c r="A7137" s="1320"/>
      <c r="B7137" s="1321"/>
      <c r="C7137" s="1321"/>
      <c r="D7137" s="1322"/>
      <c r="E7137" s="119" t="str">
        <f t="shared" si="4896"/>
        <v>DOMICILIARIA 8</v>
      </c>
      <c r="F7137" s="637">
        <f t="shared" si="4897"/>
        <v>5.29</v>
      </c>
      <c r="G7137" s="138">
        <f t="shared" si="4898"/>
        <v>0.35</v>
      </c>
      <c r="H7137" s="750">
        <f t="shared" si="4894"/>
        <v>0.37500000000000022</v>
      </c>
      <c r="I7137" s="1243">
        <f t="shared" si="4895"/>
        <v>6.64893617021277E-2</v>
      </c>
      <c r="J7137" s="750">
        <f t="shared" si="4900"/>
        <v>5.64</v>
      </c>
      <c r="L7137" s="768">
        <f t="shared" si="4899"/>
        <v>0</v>
      </c>
    </row>
    <row r="7138" spans="1:12">
      <c r="A7138" s="1320"/>
      <c r="B7138" s="1321"/>
      <c r="C7138" s="1321"/>
      <c r="D7138" s="1322"/>
      <c r="E7138" s="119" t="str">
        <f t="shared" si="4896"/>
        <v>DOMICILIARIA 9</v>
      </c>
      <c r="F7138" s="637">
        <f t="shared" si="4897"/>
        <v>5.4499999999999993</v>
      </c>
      <c r="G7138" s="138">
        <f t="shared" si="4898"/>
        <v>0.35</v>
      </c>
      <c r="H7138" s="750">
        <f t="shared" ref="H7138:H7172" si="4901">+H1910-1.2</f>
        <v>0.37500000000000022</v>
      </c>
      <c r="I7138" s="1243">
        <f t="shared" ref="I7138:I7172" si="4902">+H7138/(G7138+F7138)</f>
        <v>6.4655172413793149E-2</v>
      </c>
      <c r="J7138" s="750">
        <f t="shared" si="4900"/>
        <v>5.7999999999999989</v>
      </c>
      <c r="L7138" s="768">
        <f t="shared" si="4899"/>
        <v>0</v>
      </c>
    </row>
    <row r="7139" spans="1:12">
      <c r="A7139" s="1320"/>
      <c r="B7139" s="1321"/>
      <c r="C7139" s="1321"/>
      <c r="D7139" s="1322"/>
      <c r="E7139" s="119" t="str">
        <f t="shared" si="4896"/>
        <v>DOMICILIARIA 10</v>
      </c>
      <c r="F7139" s="637">
        <f t="shared" si="4897"/>
        <v>6.2299999999999995</v>
      </c>
      <c r="G7139" s="138">
        <f t="shared" si="4898"/>
        <v>0.35</v>
      </c>
      <c r="H7139" s="750">
        <f t="shared" si="4901"/>
        <v>0.37500000000000022</v>
      </c>
      <c r="I7139" s="1243">
        <f t="shared" si="4902"/>
        <v>5.6990881458966608E-2</v>
      </c>
      <c r="J7139" s="750">
        <f t="shared" si="4900"/>
        <v>6.5799999999999992</v>
      </c>
      <c r="L7139" s="768">
        <f t="shared" si="4899"/>
        <v>1</v>
      </c>
    </row>
    <row r="7140" spans="1:12">
      <c r="A7140" s="1320"/>
      <c r="B7140" s="1321"/>
      <c r="C7140" s="1321"/>
      <c r="D7140" s="1322"/>
      <c r="E7140" s="119" t="str">
        <f t="shared" si="4896"/>
        <v>DOMICILIARIA 11</v>
      </c>
      <c r="F7140" s="637">
        <f t="shared" si="4897"/>
        <v>5.6999999999999993</v>
      </c>
      <c r="G7140" s="138">
        <f t="shared" si="4898"/>
        <v>0.35</v>
      </c>
      <c r="H7140" s="750">
        <f t="shared" si="4901"/>
        <v>0.37500000000000022</v>
      </c>
      <c r="I7140" s="1243">
        <f t="shared" si="4902"/>
        <v>6.1983471074380216E-2</v>
      </c>
      <c r="J7140" s="750">
        <f t="shared" si="4900"/>
        <v>6.0499999999999989</v>
      </c>
      <c r="L7140" s="768">
        <f t="shared" si="4899"/>
        <v>1</v>
      </c>
    </row>
    <row r="7141" spans="1:12">
      <c r="A7141" s="1320"/>
      <c r="B7141" s="1321"/>
      <c r="C7141" s="1321"/>
      <c r="D7141" s="1322"/>
      <c r="E7141" s="119" t="str">
        <f t="shared" si="4896"/>
        <v>DOMICILIARIA 12</v>
      </c>
      <c r="F7141" s="637">
        <f t="shared" si="4897"/>
        <v>6.1999999999999993</v>
      </c>
      <c r="G7141" s="138">
        <f t="shared" si="4898"/>
        <v>0.35</v>
      </c>
      <c r="H7141" s="750">
        <f t="shared" si="4901"/>
        <v>0.37500000000000022</v>
      </c>
      <c r="I7141" s="1243">
        <f t="shared" si="4902"/>
        <v>5.7251908396946605E-2</v>
      </c>
      <c r="J7141" s="750">
        <f t="shared" si="4900"/>
        <v>6.5499999999999989</v>
      </c>
      <c r="L7141" s="768">
        <f t="shared" si="4899"/>
        <v>1</v>
      </c>
    </row>
    <row r="7142" spans="1:12">
      <c r="A7142" s="1320"/>
      <c r="B7142" s="1321"/>
      <c r="C7142" s="1321"/>
      <c r="D7142" s="1322"/>
      <c r="E7142" s="119" t="str">
        <f t="shared" si="4896"/>
        <v>DOMICILIARIA 13</v>
      </c>
      <c r="F7142" s="637">
        <f t="shared" si="4897"/>
        <v>5.0699999999999994</v>
      </c>
      <c r="G7142" s="138">
        <f t="shared" si="4898"/>
        <v>0.35</v>
      </c>
      <c r="H7142" s="750">
        <f t="shared" si="4901"/>
        <v>0.37500000000000022</v>
      </c>
      <c r="I7142" s="1243">
        <f t="shared" si="4902"/>
        <v>6.9188191881918867E-2</v>
      </c>
      <c r="J7142" s="750">
        <f t="shared" si="4900"/>
        <v>5.419999999999999</v>
      </c>
      <c r="L7142" s="768">
        <f t="shared" si="4899"/>
        <v>0</v>
      </c>
    </row>
    <row r="7143" spans="1:12">
      <c r="A7143" s="1320"/>
      <c r="B7143" s="1321"/>
      <c r="C7143" s="1321"/>
      <c r="D7143" s="1322"/>
      <c r="E7143" s="119" t="str">
        <f t="shared" si="4896"/>
        <v>DOMICILIARIA 14</v>
      </c>
      <c r="F7143" s="637">
        <f t="shared" si="4897"/>
        <v>5.4899999999999993</v>
      </c>
      <c r="G7143" s="138">
        <f t="shared" si="4898"/>
        <v>0.35</v>
      </c>
      <c r="H7143" s="750">
        <f t="shared" si="4901"/>
        <v>0.37500000000000022</v>
      </c>
      <c r="I7143" s="1243">
        <f t="shared" si="4902"/>
        <v>6.4212328767123336E-2</v>
      </c>
      <c r="J7143" s="750">
        <f t="shared" si="4900"/>
        <v>5.839999999999999</v>
      </c>
      <c r="L7143" s="768">
        <f t="shared" si="4899"/>
        <v>0</v>
      </c>
    </row>
    <row r="7144" spans="1:12">
      <c r="A7144" s="1320"/>
      <c r="B7144" s="1321"/>
      <c r="C7144" s="1321"/>
      <c r="D7144" s="1322"/>
      <c r="E7144" s="119" t="str">
        <f t="shared" si="4896"/>
        <v>DOMICILIARIA 15</v>
      </c>
      <c r="F7144" s="637">
        <f t="shared" si="4897"/>
        <v>5.3199999999999994</v>
      </c>
      <c r="G7144" s="138">
        <f t="shared" si="4898"/>
        <v>0.35</v>
      </c>
      <c r="H7144" s="750">
        <f t="shared" si="4901"/>
        <v>0.37500000000000022</v>
      </c>
      <c r="I7144" s="1243">
        <f t="shared" si="4902"/>
        <v>6.6137566137566189E-2</v>
      </c>
      <c r="J7144" s="750">
        <f t="shared" si="4900"/>
        <v>5.669999999999999</v>
      </c>
      <c r="L7144" s="768">
        <f t="shared" si="4899"/>
        <v>0</v>
      </c>
    </row>
    <row r="7145" spans="1:12">
      <c r="A7145" s="1320"/>
      <c r="B7145" s="1321"/>
      <c r="C7145" s="1321"/>
      <c r="D7145" s="1322"/>
      <c r="E7145" s="119" t="str">
        <f t="shared" si="4896"/>
        <v>P4 A P1</v>
      </c>
      <c r="F7145" s="637">
        <f t="shared" si="4897"/>
        <v>0.1</v>
      </c>
      <c r="G7145" s="138">
        <f t="shared" si="4898"/>
        <v>0</v>
      </c>
      <c r="H7145" s="750"/>
      <c r="I7145" s="1243"/>
      <c r="J7145" s="750"/>
      <c r="L7145" s="768">
        <f t="shared" si="4899"/>
        <v>0</v>
      </c>
    </row>
    <row r="7146" spans="1:12">
      <c r="A7146" s="1320"/>
      <c r="B7146" s="1321"/>
      <c r="C7146" s="1321"/>
      <c r="D7146" s="1322"/>
      <c r="E7146" s="119" t="str">
        <f t="shared" si="4896"/>
        <v>DOMICILIARIA 1</v>
      </c>
      <c r="F7146" s="637">
        <f t="shared" si="4897"/>
        <v>4.6499999999999995</v>
      </c>
      <c r="G7146" s="138">
        <f t="shared" si="4898"/>
        <v>0.35</v>
      </c>
      <c r="H7146" s="750">
        <f t="shared" si="4901"/>
        <v>0.4225000000000001</v>
      </c>
      <c r="I7146" s="1243">
        <f t="shared" si="4902"/>
        <v>8.4500000000000033E-2</v>
      </c>
      <c r="J7146" s="750"/>
      <c r="L7146" s="768">
        <f t="shared" si="4899"/>
        <v>0</v>
      </c>
    </row>
    <row r="7147" spans="1:12">
      <c r="A7147" s="1320"/>
      <c r="B7147" s="1321"/>
      <c r="C7147" s="1321"/>
      <c r="D7147" s="1322"/>
      <c r="E7147" s="119" t="str">
        <f t="shared" si="4896"/>
        <v>DOMICILIARIA 2</v>
      </c>
      <c r="F7147" s="637">
        <f t="shared" si="4897"/>
        <v>4.4329999999999998</v>
      </c>
      <c r="G7147" s="138">
        <f t="shared" si="4898"/>
        <v>0.35</v>
      </c>
      <c r="H7147" s="750">
        <f t="shared" si="4901"/>
        <v>0.4225000000000001</v>
      </c>
      <c r="I7147" s="1243">
        <f t="shared" si="4902"/>
        <v>8.8333681789671784E-2</v>
      </c>
      <c r="J7147" s="750"/>
      <c r="L7147" s="768">
        <f t="shared" si="4899"/>
        <v>0</v>
      </c>
    </row>
    <row r="7148" spans="1:12">
      <c r="A7148" s="1320"/>
      <c r="B7148" s="1321"/>
      <c r="C7148" s="1321"/>
      <c r="D7148" s="1322"/>
      <c r="E7148" s="119" t="str">
        <f t="shared" ref="E7148:E7211" si="4903">+E1920</f>
        <v>DOMICILIARIA 3</v>
      </c>
      <c r="F7148" s="637">
        <f t="shared" ref="F7148:F7211" si="4904">+F1920+0.1</f>
        <v>4.9899999999999993</v>
      </c>
      <c r="G7148" s="138">
        <f t="shared" ref="G7148:G7198" si="4905">+G6271/2</f>
        <v>0.35</v>
      </c>
      <c r="H7148" s="750">
        <f t="shared" si="4901"/>
        <v>0.4225000000000001</v>
      </c>
      <c r="I7148" s="1243">
        <f t="shared" si="4902"/>
        <v>7.9119850187265944E-2</v>
      </c>
      <c r="J7148" s="750"/>
      <c r="L7148" s="768">
        <f t="shared" si="4899"/>
        <v>0</v>
      </c>
    </row>
    <row r="7149" spans="1:12">
      <c r="A7149" s="1320"/>
      <c r="B7149" s="1321"/>
      <c r="C7149" s="1321"/>
      <c r="D7149" s="1322"/>
      <c r="E7149" s="119" t="str">
        <f t="shared" si="4903"/>
        <v>DOMICILIARIA 4</v>
      </c>
      <c r="F7149" s="637">
        <f t="shared" si="4904"/>
        <v>4.2799999999999994</v>
      </c>
      <c r="G7149" s="138">
        <f t="shared" si="4905"/>
        <v>0.35</v>
      </c>
      <c r="H7149" s="750">
        <f t="shared" si="4901"/>
        <v>0.4225000000000001</v>
      </c>
      <c r="I7149" s="1243">
        <f t="shared" si="4902"/>
        <v>9.1252699784017316E-2</v>
      </c>
      <c r="J7149" s="750"/>
      <c r="L7149" s="768">
        <f t="shared" ref="L7149:L7212" si="4906">+IF(J7149&gt;6,1,0)</f>
        <v>0</v>
      </c>
    </row>
    <row r="7150" spans="1:12">
      <c r="A7150" s="1320"/>
      <c r="B7150" s="1321"/>
      <c r="C7150" s="1321"/>
      <c r="D7150" s="1322"/>
      <c r="E7150" s="119" t="str">
        <f t="shared" si="4903"/>
        <v>DOMICILIARIA 5</v>
      </c>
      <c r="F7150" s="637">
        <f t="shared" si="4904"/>
        <v>4.34</v>
      </c>
      <c r="G7150" s="138">
        <f t="shared" si="4905"/>
        <v>0.35</v>
      </c>
      <c r="H7150" s="750">
        <f t="shared" si="4901"/>
        <v>0.4225000000000001</v>
      </c>
      <c r="I7150" s="1243">
        <f t="shared" si="4902"/>
        <v>9.0085287846481912E-2</v>
      </c>
      <c r="J7150" s="750"/>
      <c r="L7150" s="768">
        <f t="shared" si="4906"/>
        <v>0</v>
      </c>
    </row>
    <row r="7151" spans="1:12">
      <c r="A7151" s="1320"/>
      <c r="B7151" s="1321"/>
      <c r="C7151" s="1321"/>
      <c r="D7151" s="1322"/>
      <c r="E7151" s="119" t="str">
        <f t="shared" si="4903"/>
        <v>DOMICILIARIA 6</v>
      </c>
      <c r="F7151" s="637">
        <f t="shared" si="4904"/>
        <v>5.64</v>
      </c>
      <c r="G7151" s="138">
        <f t="shared" si="4905"/>
        <v>0.35</v>
      </c>
      <c r="H7151" s="750">
        <f t="shared" si="4901"/>
        <v>0.4225000000000001</v>
      </c>
      <c r="I7151" s="1243">
        <f t="shared" si="4902"/>
        <v>7.0534223706176985E-2</v>
      </c>
      <c r="J7151" s="750"/>
      <c r="L7151" s="768">
        <f t="shared" si="4906"/>
        <v>0</v>
      </c>
    </row>
    <row r="7152" spans="1:12">
      <c r="A7152" s="1320"/>
      <c r="B7152" s="1321"/>
      <c r="C7152" s="1321"/>
      <c r="D7152" s="1322"/>
      <c r="E7152" s="119" t="str">
        <f t="shared" si="4903"/>
        <v>DOMICILIARIA 7</v>
      </c>
      <c r="F7152" s="637">
        <f t="shared" si="4904"/>
        <v>4.75</v>
      </c>
      <c r="G7152" s="138">
        <f t="shared" si="4905"/>
        <v>0.35</v>
      </c>
      <c r="H7152" s="750">
        <f t="shared" si="4901"/>
        <v>0.4225000000000001</v>
      </c>
      <c r="I7152" s="1243">
        <f t="shared" si="4902"/>
        <v>8.2843137254901986E-2</v>
      </c>
      <c r="J7152" s="750"/>
      <c r="L7152" s="768">
        <f t="shared" si="4906"/>
        <v>0</v>
      </c>
    </row>
    <row r="7153" spans="1:12">
      <c r="A7153" s="1320"/>
      <c r="B7153" s="1321"/>
      <c r="C7153" s="1321"/>
      <c r="D7153" s="1322"/>
      <c r="E7153" s="119" t="str">
        <f t="shared" si="4903"/>
        <v>DOMICILIARIA 8</v>
      </c>
      <c r="F7153" s="637">
        <f t="shared" si="4904"/>
        <v>5.5699999999999994</v>
      </c>
      <c r="G7153" s="138">
        <f t="shared" si="4905"/>
        <v>0.35</v>
      </c>
      <c r="H7153" s="750">
        <f t="shared" si="4901"/>
        <v>0.4225000000000001</v>
      </c>
      <c r="I7153" s="1243">
        <f t="shared" si="4902"/>
        <v>7.1368243243243271E-2</v>
      </c>
      <c r="J7153" s="750"/>
      <c r="L7153" s="768">
        <f t="shared" si="4906"/>
        <v>0</v>
      </c>
    </row>
    <row r="7154" spans="1:12">
      <c r="A7154" s="1320"/>
      <c r="B7154" s="1321"/>
      <c r="C7154" s="1321"/>
      <c r="D7154" s="1322"/>
      <c r="E7154" s="119" t="str">
        <f t="shared" si="4903"/>
        <v>DOMICILIARIA 9</v>
      </c>
      <c r="F7154" s="637">
        <f t="shared" si="4904"/>
        <v>4.9799999999999995</v>
      </c>
      <c r="G7154" s="138">
        <f t="shared" si="4905"/>
        <v>0.35</v>
      </c>
      <c r="H7154" s="750">
        <f t="shared" si="4901"/>
        <v>0.4225000000000001</v>
      </c>
      <c r="I7154" s="1243">
        <f t="shared" si="4902"/>
        <v>7.9268292682926858E-2</v>
      </c>
      <c r="J7154" s="750"/>
      <c r="L7154" s="768">
        <f t="shared" si="4906"/>
        <v>0</v>
      </c>
    </row>
    <row r="7155" spans="1:12">
      <c r="A7155" s="1320"/>
      <c r="B7155" s="1321"/>
      <c r="C7155" s="1321"/>
      <c r="D7155" s="1322"/>
      <c r="E7155" s="119" t="str">
        <f t="shared" si="4903"/>
        <v>DOMICILIARIA 10</v>
      </c>
      <c r="F7155" s="637">
        <f t="shared" si="4904"/>
        <v>5.13</v>
      </c>
      <c r="G7155" s="138">
        <f t="shared" si="4905"/>
        <v>0.35</v>
      </c>
      <c r="H7155" s="750">
        <f t="shared" si="4901"/>
        <v>0.4225000000000001</v>
      </c>
      <c r="I7155" s="1243">
        <f t="shared" si="4902"/>
        <v>7.7098540145985425E-2</v>
      </c>
      <c r="J7155" s="750"/>
      <c r="L7155" s="768">
        <f t="shared" si="4906"/>
        <v>0</v>
      </c>
    </row>
    <row r="7156" spans="1:12">
      <c r="A7156" s="1320"/>
      <c r="B7156" s="1321"/>
      <c r="C7156" s="1321"/>
      <c r="D7156" s="1322"/>
      <c r="E7156" s="119" t="str">
        <f t="shared" si="4903"/>
        <v>DOMICILIARIA 11</v>
      </c>
      <c r="F7156" s="637">
        <f t="shared" si="4904"/>
        <v>5.3599999999999994</v>
      </c>
      <c r="G7156" s="138">
        <f t="shared" si="4905"/>
        <v>0.35</v>
      </c>
      <c r="H7156" s="750">
        <f t="shared" si="4901"/>
        <v>0.4225000000000001</v>
      </c>
      <c r="I7156" s="1243">
        <f t="shared" si="4902"/>
        <v>7.3992994746059568E-2</v>
      </c>
      <c r="J7156" s="750"/>
      <c r="L7156" s="768">
        <f t="shared" si="4906"/>
        <v>0</v>
      </c>
    </row>
    <row r="7157" spans="1:12">
      <c r="A7157" s="1320"/>
      <c r="B7157" s="1321"/>
      <c r="C7157" s="1321"/>
      <c r="D7157" s="1322"/>
      <c r="E7157" s="119" t="str">
        <f t="shared" si="4903"/>
        <v>P48 A P41</v>
      </c>
      <c r="F7157" s="637">
        <f t="shared" si="4904"/>
        <v>0.1</v>
      </c>
      <c r="G7157" s="138">
        <f t="shared" si="4905"/>
        <v>0</v>
      </c>
      <c r="H7157" s="750"/>
      <c r="I7157" s="1243"/>
      <c r="J7157" s="750"/>
      <c r="L7157" s="768">
        <f t="shared" si="4906"/>
        <v>0</v>
      </c>
    </row>
    <row r="7158" spans="1:12">
      <c r="A7158" s="1320"/>
      <c r="B7158" s="1321"/>
      <c r="C7158" s="1321"/>
      <c r="D7158" s="1322"/>
      <c r="E7158" s="119" t="str">
        <f t="shared" si="4903"/>
        <v>DOMICILIARIA 1</v>
      </c>
      <c r="F7158" s="637">
        <f t="shared" si="4904"/>
        <v>7.97</v>
      </c>
      <c r="G7158" s="138">
        <f t="shared" si="4905"/>
        <v>0.35</v>
      </c>
      <c r="H7158" s="750">
        <f t="shared" si="4901"/>
        <v>0.42500000000000004</v>
      </c>
      <c r="I7158" s="1243">
        <f t="shared" si="4902"/>
        <v>5.1081730769230775E-2</v>
      </c>
      <c r="J7158" s="750">
        <f t="shared" ref="J7158:J7218" si="4907">+F7158+G7158</f>
        <v>8.32</v>
      </c>
      <c r="L7158" s="768">
        <f t="shared" si="4906"/>
        <v>1</v>
      </c>
    </row>
    <row r="7159" spans="1:12">
      <c r="A7159" s="1320"/>
      <c r="B7159" s="1321"/>
      <c r="C7159" s="1321"/>
      <c r="D7159" s="1322"/>
      <c r="E7159" s="119" t="str">
        <f t="shared" si="4903"/>
        <v>DOMICILIARIA 2</v>
      </c>
      <c r="F7159" s="637">
        <f t="shared" si="4904"/>
        <v>5.8599999999999994</v>
      </c>
      <c r="G7159" s="138">
        <f t="shared" si="4905"/>
        <v>0.35</v>
      </c>
      <c r="H7159" s="750">
        <f t="shared" si="4901"/>
        <v>0.42500000000000004</v>
      </c>
      <c r="I7159" s="1243">
        <f t="shared" si="4902"/>
        <v>6.8438003220611929E-2</v>
      </c>
      <c r="J7159" s="750">
        <f t="shared" si="4907"/>
        <v>6.2099999999999991</v>
      </c>
      <c r="L7159" s="768">
        <f t="shared" si="4906"/>
        <v>1</v>
      </c>
    </row>
    <row r="7160" spans="1:12">
      <c r="A7160" s="1320"/>
      <c r="B7160" s="1321"/>
      <c r="C7160" s="1321"/>
      <c r="D7160" s="1322"/>
      <c r="E7160" s="119" t="str">
        <f t="shared" si="4903"/>
        <v>DOMICILIARIA 3</v>
      </c>
      <c r="F7160" s="637">
        <f t="shared" si="4904"/>
        <v>5.4899999999999993</v>
      </c>
      <c r="G7160" s="138">
        <f t="shared" si="4905"/>
        <v>0.35</v>
      </c>
      <c r="H7160" s="750">
        <f t="shared" si="4901"/>
        <v>0.42500000000000004</v>
      </c>
      <c r="I7160" s="1243">
        <f t="shared" si="4902"/>
        <v>7.2773972602739753E-2</v>
      </c>
      <c r="J7160" s="750">
        <f t="shared" si="4907"/>
        <v>5.839999999999999</v>
      </c>
      <c r="L7160" s="768">
        <f t="shared" si="4906"/>
        <v>0</v>
      </c>
    </row>
    <row r="7161" spans="1:12">
      <c r="A7161" s="1320"/>
      <c r="B7161" s="1321"/>
      <c r="C7161" s="1321"/>
      <c r="D7161" s="1322"/>
      <c r="E7161" s="119" t="str">
        <f t="shared" si="4903"/>
        <v>DOMICILIARIA 4</v>
      </c>
      <c r="F7161" s="637">
        <f t="shared" si="4904"/>
        <v>6.17</v>
      </c>
      <c r="G7161" s="138">
        <f t="shared" si="4905"/>
        <v>0.35</v>
      </c>
      <c r="H7161" s="750">
        <f t="shared" si="4901"/>
        <v>0.42500000000000004</v>
      </c>
      <c r="I7161" s="1243">
        <f t="shared" si="4902"/>
        <v>6.5184049079754613E-2</v>
      </c>
      <c r="J7161" s="750">
        <f t="shared" si="4907"/>
        <v>6.52</v>
      </c>
      <c r="L7161" s="768">
        <f t="shared" si="4906"/>
        <v>1</v>
      </c>
    </row>
    <row r="7162" spans="1:12">
      <c r="A7162" s="1320"/>
      <c r="B7162" s="1321"/>
      <c r="C7162" s="1321"/>
      <c r="D7162" s="1322"/>
      <c r="E7162" s="119" t="str">
        <f t="shared" si="4903"/>
        <v>DOMICILIARIA 5</v>
      </c>
      <c r="F7162" s="637">
        <f t="shared" si="4904"/>
        <v>6.22</v>
      </c>
      <c r="G7162" s="138">
        <f t="shared" si="4905"/>
        <v>0.35</v>
      </c>
      <c r="H7162" s="750">
        <f t="shared" si="4901"/>
        <v>0.42500000000000004</v>
      </c>
      <c r="I7162" s="1243">
        <f t="shared" si="4902"/>
        <v>6.4687975646879767E-2</v>
      </c>
      <c r="J7162" s="750">
        <f t="shared" si="4907"/>
        <v>6.5699999999999994</v>
      </c>
      <c r="L7162" s="768">
        <f t="shared" si="4906"/>
        <v>1</v>
      </c>
    </row>
    <row r="7163" spans="1:12">
      <c r="A7163" s="1320"/>
      <c r="B7163" s="1321"/>
      <c r="C7163" s="1321"/>
      <c r="D7163" s="1322"/>
      <c r="E7163" s="119" t="str">
        <f t="shared" si="4903"/>
        <v>DOMICILIARIA 6</v>
      </c>
      <c r="F7163" s="637">
        <f t="shared" si="4904"/>
        <v>5.84</v>
      </c>
      <c r="G7163" s="138">
        <f t="shared" si="4905"/>
        <v>0.35</v>
      </c>
      <c r="H7163" s="750">
        <f t="shared" si="4901"/>
        <v>0.42500000000000004</v>
      </c>
      <c r="I7163" s="1243">
        <f t="shared" si="4902"/>
        <v>6.8659127625201946E-2</v>
      </c>
      <c r="J7163" s="750">
        <f t="shared" si="4907"/>
        <v>6.1899999999999995</v>
      </c>
      <c r="L7163" s="768">
        <f t="shared" si="4906"/>
        <v>1</v>
      </c>
    </row>
    <row r="7164" spans="1:12">
      <c r="A7164" s="1320"/>
      <c r="B7164" s="1321"/>
      <c r="C7164" s="1321"/>
      <c r="D7164" s="1322"/>
      <c r="E7164" s="119" t="str">
        <f t="shared" si="4903"/>
        <v>DOMICILIARIA 7</v>
      </c>
      <c r="F7164" s="637">
        <f t="shared" si="4904"/>
        <v>5.1099999999999994</v>
      </c>
      <c r="G7164" s="138">
        <f t="shared" si="4905"/>
        <v>0.35</v>
      </c>
      <c r="H7164" s="750">
        <f t="shared" si="4901"/>
        <v>0.42500000000000004</v>
      </c>
      <c r="I7164" s="1243">
        <f t="shared" si="4902"/>
        <v>7.7838827838827854E-2</v>
      </c>
      <c r="J7164" s="750">
        <f t="shared" si="4907"/>
        <v>5.4599999999999991</v>
      </c>
      <c r="L7164" s="768">
        <f t="shared" si="4906"/>
        <v>0</v>
      </c>
    </row>
    <row r="7165" spans="1:12">
      <c r="A7165" s="1320"/>
      <c r="B7165" s="1321"/>
      <c r="C7165" s="1321"/>
      <c r="D7165" s="1322"/>
      <c r="E7165" s="119" t="str">
        <f t="shared" si="4903"/>
        <v>DOMICILIARIA 8</v>
      </c>
      <c r="F7165" s="637">
        <f t="shared" si="4904"/>
        <v>5.67</v>
      </c>
      <c r="G7165" s="138">
        <f t="shared" si="4905"/>
        <v>0.35</v>
      </c>
      <c r="H7165" s="750">
        <f t="shared" si="4901"/>
        <v>0.42500000000000004</v>
      </c>
      <c r="I7165" s="1243">
        <f t="shared" si="4902"/>
        <v>7.0598006644518291E-2</v>
      </c>
      <c r="J7165" s="750">
        <f t="shared" si="4907"/>
        <v>6.02</v>
      </c>
      <c r="L7165" s="768">
        <f t="shared" si="4906"/>
        <v>1</v>
      </c>
    </row>
    <row r="7166" spans="1:12">
      <c r="A7166" s="1320"/>
      <c r="B7166" s="1321"/>
      <c r="C7166" s="1321"/>
      <c r="D7166" s="1322"/>
      <c r="E7166" s="119" t="str">
        <f t="shared" si="4903"/>
        <v>DOMICILIARIA 9</v>
      </c>
      <c r="F7166" s="637">
        <f t="shared" si="4904"/>
        <v>5.1099999999999994</v>
      </c>
      <c r="G7166" s="138">
        <f t="shared" si="4905"/>
        <v>0.35</v>
      </c>
      <c r="H7166" s="750">
        <f t="shared" si="4901"/>
        <v>0.42500000000000004</v>
      </c>
      <c r="I7166" s="1243">
        <f t="shared" si="4902"/>
        <v>7.7838827838827854E-2</v>
      </c>
      <c r="J7166" s="750">
        <f t="shared" si="4907"/>
        <v>5.4599999999999991</v>
      </c>
      <c r="L7166" s="768">
        <f t="shared" si="4906"/>
        <v>0</v>
      </c>
    </row>
    <row r="7167" spans="1:12">
      <c r="A7167" s="1320"/>
      <c r="B7167" s="1321"/>
      <c r="C7167" s="1321"/>
      <c r="D7167" s="1322"/>
      <c r="E7167" s="119" t="str">
        <f t="shared" si="4903"/>
        <v>DOMICILIARIA 10</v>
      </c>
      <c r="F7167" s="637">
        <f t="shared" si="4904"/>
        <v>4.93</v>
      </c>
      <c r="G7167" s="138">
        <f t="shared" si="4905"/>
        <v>0.35</v>
      </c>
      <c r="H7167" s="750">
        <f t="shared" si="4901"/>
        <v>0.42500000000000004</v>
      </c>
      <c r="I7167" s="1243">
        <f t="shared" si="4902"/>
        <v>8.0492424242424254E-2</v>
      </c>
      <c r="J7167" s="750">
        <f t="shared" si="4907"/>
        <v>5.2799999999999994</v>
      </c>
      <c r="L7167" s="768">
        <f t="shared" si="4906"/>
        <v>0</v>
      </c>
    </row>
    <row r="7168" spans="1:12">
      <c r="A7168" s="1320"/>
      <c r="B7168" s="1321"/>
      <c r="C7168" s="1321"/>
      <c r="D7168" s="1322"/>
      <c r="E7168" s="119" t="str">
        <f t="shared" si="4903"/>
        <v>DOMICILIARIA 11</v>
      </c>
      <c r="F7168" s="637">
        <f t="shared" si="4904"/>
        <v>5.52</v>
      </c>
      <c r="G7168" s="138">
        <f t="shared" si="4905"/>
        <v>0.35</v>
      </c>
      <c r="H7168" s="750">
        <f t="shared" si="4901"/>
        <v>0.42500000000000004</v>
      </c>
      <c r="I7168" s="1243">
        <f t="shared" si="4902"/>
        <v>7.2402044293015347E-2</v>
      </c>
      <c r="J7168" s="750">
        <f t="shared" si="4907"/>
        <v>5.8699999999999992</v>
      </c>
      <c r="L7168" s="768">
        <f t="shared" si="4906"/>
        <v>0</v>
      </c>
    </row>
    <row r="7169" spans="1:12">
      <c r="A7169" s="1320"/>
      <c r="B7169" s="1321"/>
      <c r="C7169" s="1321"/>
      <c r="D7169" s="1322"/>
      <c r="E7169" s="119" t="str">
        <f t="shared" si="4903"/>
        <v>DOMICILIARIA 12</v>
      </c>
      <c r="F7169" s="637">
        <f t="shared" si="4904"/>
        <v>4.67</v>
      </c>
      <c r="G7169" s="138">
        <f t="shared" si="4905"/>
        <v>0.35</v>
      </c>
      <c r="H7169" s="750">
        <f t="shared" si="4901"/>
        <v>0.42500000000000004</v>
      </c>
      <c r="I7169" s="1243">
        <f t="shared" si="4902"/>
        <v>8.4661354581673329E-2</v>
      </c>
      <c r="J7169" s="750">
        <f t="shared" si="4907"/>
        <v>5.0199999999999996</v>
      </c>
      <c r="L7169" s="768">
        <f t="shared" si="4906"/>
        <v>0</v>
      </c>
    </row>
    <row r="7170" spans="1:12">
      <c r="A7170" s="1320"/>
      <c r="B7170" s="1321"/>
      <c r="C7170" s="1321"/>
      <c r="D7170" s="1322"/>
      <c r="E7170" s="119" t="str">
        <f t="shared" si="4903"/>
        <v>DOMICILIARIA 13</v>
      </c>
      <c r="F7170" s="637">
        <f t="shared" si="4904"/>
        <v>4.6999999999999993</v>
      </c>
      <c r="G7170" s="138">
        <f t="shared" si="4905"/>
        <v>0.35</v>
      </c>
      <c r="H7170" s="750">
        <f t="shared" si="4901"/>
        <v>0.42500000000000004</v>
      </c>
      <c r="I7170" s="1243">
        <f t="shared" si="4902"/>
        <v>8.4158415841584192E-2</v>
      </c>
      <c r="J7170" s="750">
        <f t="shared" si="4907"/>
        <v>5.0499999999999989</v>
      </c>
      <c r="L7170" s="768">
        <f t="shared" si="4906"/>
        <v>0</v>
      </c>
    </row>
    <row r="7171" spans="1:12">
      <c r="A7171" s="1320"/>
      <c r="B7171" s="1321"/>
      <c r="C7171" s="1321"/>
      <c r="D7171" s="1322"/>
      <c r="E7171" s="119" t="str">
        <f t="shared" si="4903"/>
        <v>P41 A P31</v>
      </c>
      <c r="F7171" s="637">
        <f t="shared" si="4904"/>
        <v>0.1</v>
      </c>
      <c r="G7171" s="138">
        <f t="shared" si="4905"/>
        <v>0</v>
      </c>
      <c r="H7171" s="750"/>
      <c r="I7171" s="1243"/>
      <c r="J7171" s="750">
        <f t="shared" si="4907"/>
        <v>0.1</v>
      </c>
      <c r="L7171" s="768">
        <f t="shared" si="4906"/>
        <v>0</v>
      </c>
    </row>
    <row r="7172" spans="1:12">
      <c r="A7172" s="1320"/>
      <c r="B7172" s="1321"/>
      <c r="C7172" s="1321"/>
      <c r="D7172" s="1322"/>
      <c r="E7172" s="119" t="str">
        <f t="shared" si="4903"/>
        <v>DOMICILIARIA 1</v>
      </c>
      <c r="F7172" s="637">
        <f t="shared" si="4904"/>
        <v>5.7299999999999995</v>
      </c>
      <c r="G7172" s="138">
        <f t="shared" si="4905"/>
        <v>0.35</v>
      </c>
      <c r="H7172" s="750">
        <f t="shared" si="4901"/>
        <v>0.54000000000000026</v>
      </c>
      <c r="I7172" s="1243">
        <f t="shared" si="4902"/>
        <v>8.8815789473684265E-2</v>
      </c>
      <c r="J7172" s="750">
        <f t="shared" si="4907"/>
        <v>6.0799999999999992</v>
      </c>
      <c r="L7172" s="768">
        <f t="shared" si="4906"/>
        <v>1</v>
      </c>
    </row>
    <row r="7173" spans="1:12">
      <c r="A7173" s="1320"/>
      <c r="B7173" s="1321"/>
      <c r="C7173" s="1321"/>
      <c r="D7173" s="1322"/>
      <c r="E7173" s="119" t="str">
        <f t="shared" si="4903"/>
        <v>DOMICILIARIA 2</v>
      </c>
      <c r="F7173" s="637">
        <f t="shared" si="4904"/>
        <v>5.89</v>
      </c>
      <c r="G7173" s="138">
        <f t="shared" si="4905"/>
        <v>0.35</v>
      </c>
      <c r="H7173" s="750">
        <f>+H1945-1.2</f>
        <v>0.54000000000000026</v>
      </c>
      <c r="I7173" s="1243">
        <f>+H7173/(G7173+F7173)</f>
        <v>8.6538461538461592E-2</v>
      </c>
      <c r="J7173" s="750">
        <f t="shared" si="4907"/>
        <v>6.2399999999999993</v>
      </c>
      <c r="L7173" s="768">
        <f t="shared" si="4906"/>
        <v>1</v>
      </c>
    </row>
    <row r="7174" spans="1:12">
      <c r="A7174" s="1320"/>
      <c r="B7174" s="1321"/>
      <c r="C7174" s="1321"/>
      <c r="D7174" s="1322"/>
      <c r="E7174" s="119" t="str">
        <f t="shared" si="4903"/>
        <v>DOMICILIARIA 3</v>
      </c>
      <c r="F7174" s="637">
        <f t="shared" si="4904"/>
        <v>5.92</v>
      </c>
      <c r="G7174" s="138">
        <f t="shared" si="4905"/>
        <v>0.35</v>
      </c>
      <c r="H7174" s="750">
        <f t="shared" ref="H7174:H7237" si="4908">+H1946-1.2</f>
        <v>0.54000000000000026</v>
      </c>
      <c r="I7174" s="1243">
        <f t="shared" ref="I7174:I7237" si="4909">+H7174/(G7174+F7174)</f>
        <v>8.6124401913875645E-2</v>
      </c>
      <c r="J7174" s="750">
        <f t="shared" si="4907"/>
        <v>6.27</v>
      </c>
      <c r="L7174" s="768">
        <f t="shared" si="4906"/>
        <v>1</v>
      </c>
    </row>
    <row r="7175" spans="1:12">
      <c r="A7175" s="1320"/>
      <c r="B7175" s="1321"/>
      <c r="C7175" s="1321"/>
      <c r="D7175" s="1322"/>
      <c r="E7175" s="119" t="str">
        <f t="shared" si="4903"/>
        <v>DOMICILIARIA 4</v>
      </c>
      <c r="F7175" s="637">
        <f t="shared" si="4904"/>
        <v>5.8599999999999994</v>
      </c>
      <c r="G7175" s="138">
        <f t="shared" si="4905"/>
        <v>0.35</v>
      </c>
      <c r="H7175" s="750">
        <f t="shared" si="4908"/>
        <v>0.54000000000000026</v>
      </c>
      <c r="I7175" s="1243">
        <f t="shared" si="4909"/>
        <v>8.6956521739130488E-2</v>
      </c>
      <c r="J7175" s="750">
        <f t="shared" si="4907"/>
        <v>6.2099999999999991</v>
      </c>
      <c r="L7175" s="768">
        <f t="shared" si="4906"/>
        <v>1</v>
      </c>
    </row>
    <row r="7176" spans="1:12">
      <c r="A7176" s="1320"/>
      <c r="B7176" s="1321"/>
      <c r="C7176" s="1321"/>
      <c r="D7176" s="1322"/>
      <c r="E7176" s="119" t="str">
        <f t="shared" si="4903"/>
        <v>DOMICILIARIA 5</v>
      </c>
      <c r="F7176" s="637">
        <f t="shared" si="4904"/>
        <v>5.0699999999999994</v>
      </c>
      <c r="G7176" s="138">
        <f t="shared" si="4905"/>
        <v>0.35</v>
      </c>
      <c r="H7176" s="750">
        <f t="shared" si="4908"/>
        <v>0.54000000000000026</v>
      </c>
      <c r="I7176" s="1243">
        <f t="shared" si="4909"/>
        <v>9.9630996309963166E-2</v>
      </c>
      <c r="J7176" s="750">
        <f t="shared" si="4907"/>
        <v>5.419999999999999</v>
      </c>
      <c r="L7176" s="768">
        <f t="shared" si="4906"/>
        <v>0</v>
      </c>
    </row>
    <row r="7177" spans="1:12">
      <c r="A7177" s="1320"/>
      <c r="B7177" s="1321"/>
      <c r="C7177" s="1321"/>
      <c r="D7177" s="1322"/>
      <c r="E7177" s="119" t="str">
        <f t="shared" si="4903"/>
        <v>DOMICILIARIA 6</v>
      </c>
      <c r="F7177" s="637">
        <f t="shared" si="4904"/>
        <v>5.59</v>
      </c>
      <c r="G7177" s="138">
        <f t="shared" si="4905"/>
        <v>0.35</v>
      </c>
      <c r="H7177" s="750">
        <f t="shared" si="4908"/>
        <v>0.54000000000000026</v>
      </c>
      <c r="I7177" s="1243">
        <f t="shared" si="4909"/>
        <v>9.0909090909090953E-2</v>
      </c>
      <c r="J7177" s="750">
        <f t="shared" si="4907"/>
        <v>5.9399999999999995</v>
      </c>
      <c r="L7177" s="768">
        <f t="shared" si="4906"/>
        <v>0</v>
      </c>
    </row>
    <row r="7178" spans="1:12">
      <c r="A7178" s="1320"/>
      <c r="B7178" s="1321"/>
      <c r="C7178" s="1321"/>
      <c r="D7178" s="1322"/>
      <c r="E7178" s="119" t="str">
        <f t="shared" si="4903"/>
        <v>DOMICILIARIA 7</v>
      </c>
      <c r="F7178" s="637">
        <f t="shared" si="4904"/>
        <v>5.38</v>
      </c>
      <c r="G7178" s="138">
        <f t="shared" si="4905"/>
        <v>0.35</v>
      </c>
      <c r="H7178" s="750">
        <f t="shared" si="4908"/>
        <v>0.54000000000000026</v>
      </c>
      <c r="I7178" s="1243">
        <f t="shared" si="4909"/>
        <v>9.4240837696335136E-2</v>
      </c>
      <c r="J7178" s="750">
        <f t="shared" si="4907"/>
        <v>5.7299999999999995</v>
      </c>
      <c r="L7178" s="768">
        <f t="shared" si="4906"/>
        <v>0</v>
      </c>
    </row>
    <row r="7179" spans="1:12">
      <c r="A7179" s="1320"/>
      <c r="B7179" s="1321"/>
      <c r="C7179" s="1321"/>
      <c r="D7179" s="1322"/>
      <c r="E7179" s="119" t="str">
        <f t="shared" si="4903"/>
        <v>DOMICILIARIA 8</v>
      </c>
      <c r="F7179" s="637">
        <f t="shared" si="4904"/>
        <v>5.6</v>
      </c>
      <c r="G7179" s="138">
        <f t="shared" si="4905"/>
        <v>0.35</v>
      </c>
      <c r="H7179" s="750">
        <f t="shared" si="4908"/>
        <v>0.54000000000000026</v>
      </c>
      <c r="I7179" s="1243">
        <f t="shared" si="4909"/>
        <v>9.0756302521008456E-2</v>
      </c>
      <c r="J7179" s="750">
        <f t="shared" si="4907"/>
        <v>5.9499999999999993</v>
      </c>
      <c r="L7179" s="768">
        <f t="shared" si="4906"/>
        <v>0</v>
      </c>
    </row>
    <row r="7180" spans="1:12">
      <c r="A7180" s="1320"/>
      <c r="B7180" s="1321"/>
      <c r="C7180" s="1321"/>
      <c r="D7180" s="1322"/>
      <c r="E7180" s="119" t="str">
        <f t="shared" si="4903"/>
        <v>DOMICILIARIA 9</v>
      </c>
      <c r="F7180" s="637">
        <f t="shared" si="4904"/>
        <v>5.1999999999999993</v>
      </c>
      <c r="G7180" s="138">
        <f t="shared" si="4905"/>
        <v>0.35</v>
      </c>
      <c r="H7180" s="750">
        <f t="shared" si="4908"/>
        <v>0.54000000000000026</v>
      </c>
      <c r="I7180" s="1243">
        <f t="shared" si="4909"/>
        <v>9.7297297297297358E-2</v>
      </c>
      <c r="J7180" s="750">
        <f t="shared" si="4907"/>
        <v>5.5499999999999989</v>
      </c>
      <c r="L7180" s="768">
        <f t="shared" si="4906"/>
        <v>0</v>
      </c>
    </row>
    <row r="7181" spans="1:12">
      <c r="A7181" s="1320"/>
      <c r="B7181" s="1321"/>
      <c r="C7181" s="1321"/>
      <c r="D7181" s="1322"/>
      <c r="E7181" s="119" t="str">
        <f t="shared" si="4903"/>
        <v>DOMICILIARIA 10</v>
      </c>
      <c r="F7181" s="637">
        <f t="shared" si="4904"/>
        <v>5.29</v>
      </c>
      <c r="G7181" s="138">
        <f t="shared" si="4905"/>
        <v>0.35</v>
      </c>
      <c r="H7181" s="750">
        <f t="shared" si="4908"/>
        <v>0.54000000000000026</v>
      </c>
      <c r="I7181" s="1243">
        <f t="shared" si="4909"/>
        <v>9.5744680851063885E-2</v>
      </c>
      <c r="J7181" s="750">
        <f t="shared" si="4907"/>
        <v>5.64</v>
      </c>
      <c r="L7181" s="768">
        <f t="shared" si="4906"/>
        <v>0</v>
      </c>
    </row>
    <row r="7182" spans="1:12">
      <c r="A7182" s="1320"/>
      <c r="B7182" s="1321"/>
      <c r="C7182" s="1321"/>
      <c r="D7182" s="1322"/>
      <c r="E7182" s="119" t="str">
        <f t="shared" si="4903"/>
        <v>DOMICILIARIA 11</v>
      </c>
      <c r="F7182" s="637">
        <f t="shared" si="4904"/>
        <v>5.05</v>
      </c>
      <c r="G7182" s="138">
        <f t="shared" si="4905"/>
        <v>0.35</v>
      </c>
      <c r="H7182" s="750">
        <f t="shared" si="4908"/>
        <v>0.54000000000000026</v>
      </c>
      <c r="I7182" s="1243">
        <f t="shared" si="4909"/>
        <v>0.10000000000000006</v>
      </c>
      <c r="J7182" s="750">
        <f t="shared" si="4907"/>
        <v>5.3999999999999995</v>
      </c>
      <c r="L7182" s="768">
        <f t="shared" si="4906"/>
        <v>0</v>
      </c>
    </row>
    <row r="7183" spans="1:12">
      <c r="A7183" s="1320"/>
      <c r="B7183" s="1321"/>
      <c r="C7183" s="1321"/>
      <c r="D7183" s="1322"/>
      <c r="E7183" s="119" t="str">
        <f t="shared" si="4903"/>
        <v>DOMICILIARIA 12</v>
      </c>
      <c r="F7183" s="637">
        <f t="shared" si="4904"/>
        <v>4.8899999999999997</v>
      </c>
      <c r="G7183" s="138">
        <f t="shared" si="4905"/>
        <v>0.35</v>
      </c>
      <c r="H7183" s="750">
        <f t="shared" si="4908"/>
        <v>0.54000000000000026</v>
      </c>
      <c r="I7183" s="1243">
        <f t="shared" si="4909"/>
        <v>0.10305343511450388</v>
      </c>
      <c r="J7183" s="750">
        <f t="shared" si="4907"/>
        <v>5.2399999999999993</v>
      </c>
      <c r="L7183" s="768">
        <f t="shared" si="4906"/>
        <v>0</v>
      </c>
    </row>
    <row r="7184" spans="1:12">
      <c r="A7184" s="1320"/>
      <c r="B7184" s="1321"/>
      <c r="C7184" s="1321"/>
      <c r="D7184" s="1322"/>
      <c r="E7184" s="119" t="str">
        <f t="shared" si="4903"/>
        <v>DOMICILIARIA 13</v>
      </c>
      <c r="F7184" s="637">
        <f t="shared" si="4904"/>
        <v>4.83</v>
      </c>
      <c r="G7184" s="138">
        <f t="shared" si="4905"/>
        <v>0.35</v>
      </c>
      <c r="H7184" s="750">
        <f t="shared" si="4908"/>
        <v>0.54000000000000026</v>
      </c>
      <c r="I7184" s="1243">
        <f t="shared" si="4909"/>
        <v>0.1042471042471043</v>
      </c>
      <c r="J7184" s="750">
        <f t="shared" si="4907"/>
        <v>5.18</v>
      </c>
      <c r="L7184" s="768">
        <f t="shared" si="4906"/>
        <v>0</v>
      </c>
    </row>
    <row r="7185" spans="1:12">
      <c r="A7185" s="1320"/>
      <c r="B7185" s="1321"/>
      <c r="C7185" s="1321"/>
      <c r="D7185" s="1322"/>
      <c r="E7185" s="119" t="str">
        <f t="shared" si="4903"/>
        <v>DOMICILIARIA 14</v>
      </c>
      <c r="F7185" s="637">
        <f t="shared" si="4904"/>
        <v>4.71</v>
      </c>
      <c r="G7185" s="138">
        <f t="shared" si="4905"/>
        <v>0.35</v>
      </c>
      <c r="H7185" s="750">
        <f t="shared" si="4908"/>
        <v>0.54000000000000026</v>
      </c>
      <c r="I7185" s="1243">
        <f t="shared" si="4909"/>
        <v>0.10671936758893287</v>
      </c>
      <c r="J7185" s="750">
        <f t="shared" si="4907"/>
        <v>5.0599999999999996</v>
      </c>
      <c r="L7185" s="768">
        <f t="shared" si="4906"/>
        <v>0</v>
      </c>
    </row>
    <row r="7186" spans="1:12">
      <c r="A7186" s="1320"/>
      <c r="B7186" s="1321"/>
      <c r="C7186" s="1321"/>
      <c r="D7186" s="1322"/>
      <c r="E7186" s="119" t="str">
        <f t="shared" si="4903"/>
        <v>P22 A P15</v>
      </c>
      <c r="F7186" s="637">
        <f t="shared" si="4904"/>
        <v>0.1</v>
      </c>
      <c r="G7186" s="138">
        <f t="shared" si="4905"/>
        <v>0</v>
      </c>
      <c r="H7186" s="750"/>
      <c r="I7186" s="1243"/>
      <c r="J7186" s="750">
        <f t="shared" si="4907"/>
        <v>0.1</v>
      </c>
      <c r="L7186" s="768">
        <f t="shared" si="4906"/>
        <v>0</v>
      </c>
    </row>
    <row r="7187" spans="1:12">
      <c r="A7187" s="1320"/>
      <c r="B7187" s="1321"/>
      <c r="C7187" s="1321"/>
      <c r="D7187" s="1322"/>
      <c r="E7187" s="119" t="str">
        <f t="shared" si="4903"/>
        <v>DOMICILIARIA 1</v>
      </c>
      <c r="F7187" s="637">
        <f t="shared" si="4904"/>
        <v>6.1099999999999994</v>
      </c>
      <c r="G7187" s="138">
        <f t="shared" si="4905"/>
        <v>0.35</v>
      </c>
      <c r="H7187" s="750">
        <f t="shared" si="4908"/>
        <v>0.55000000000000004</v>
      </c>
      <c r="I7187" s="1243">
        <f t="shared" si="4909"/>
        <v>8.5139318885448942E-2</v>
      </c>
      <c r="J7187" s="750">
        <f t="shared" si="4907"/>
        <v>6.4599999999999991</v>
      </c>
      <c r="L7187" s="768">
        <f t="shared" si="4906"/>
        <v>1</v>
      </c>
    </row>
    <row r="7188" spans="1:12">
      <c r="A7188" s="1320"/>
      <c r="B7188" s="1321"/>
      <c r="C7188" s="1321"/>
      <c r="D7188" s="1322"/>
      <c r="E7188" s="119" t="str">
        <f t="shared" si="4903"/>
        <v>DOMICILIARIA 2</v>
      </c>
      <c r="F7188" s="637">
        <f t="shared" si="4904"/>
        <v>5.58</v>
      </c>
      <c r="G7188" s="138">
        <f t="shared" si="4905"/>
        <v>0.35</v>
      </c>
      <c r="H7188" s="750">
        <f t="shared" si="4908"/>
        <v>0.55000000000000004</v>
      </c>
      <c r="I7188" s="1243">
        <f t="shared" si="4909"/>
        <v>9.2748735244519404E-2</v>
      </c>
      <c r="J7188" s="750">
        <f t="shared" si="4907"/>
        <v>5.93</v>
      </c>
      <c r="L7188" s="768">
        <f t="shared" si="4906"/>
        <v>0</v>
      </c>
    </row>
    <row r="7189" spans="1:12">
      <c r="A7189" s="1320"/>
      <c r="B7189" s="1321"/>
      <c r="C7189" s="1321"/>
      <c r="D7189" s="1322"/>
      <c r="E7189" s="119" t="str">
        <f t="shared" si="4903"/>
        <v>DOMICILIARIA 3</v>
      </c>
      <c r="F7189" s="637">
        <f t="shared" si="4904"/>
        <v>5.4099999999999993</v>
      </c>
      <c r="G7189" s="138">
        <f t="shared" si="4905"/>
        <v>0.35</v>
      </c>
      <c r="H7189" s="750">
        <f t="shared" si="4908"/>
        <v>0.55000000000000004</v>
      </c>
      <c r="I7189" s="1243">
        <f t="shared" si="4909"/>
        <v>9.5486111111111133E-2</v>
      </c>
      <c r="J7189" s="750">
        <f t="shared" si="4907"/>
        <v>5.7599999999999989</v>
      </c>
      <c r="L7189" s="768">
        <f t="shared" si="4906"/>
        <v>0</v>
      </c>
    </row>
    <row r="7190" spans="1:12">
      <c r="A7190" s="1320"/>
      <c r="B7190" s="1321"/>
      <c r="C7190" s="1321"/>
      <c r="D7190" s="1322"/>
      <c r="E7190" s="119" t="str">
        <f t="shared" si="4903"/>
        <v>DOMICILIARIA 4</v>
      </c>
      <c r="F7190" s="637">
        <f t="shared" si="4904"/>
        <v>5.72</v>
      </c>
      <c r="G7190" s="138">
        <f t="shared" si="4905"/>
        <v>0.35</v>
      </c>
      <c r="H7190" s="750">
        <f t="shared" si="4908"/>
        <v>0.55000000000000004</v>
      </c>
      <c r="I7190" s="1243">
        <f t="shared" si="4909"/>
        <v>9.0609555189456362E-2</v>
      </c>
      <c r="J7190" s="750">
        <f t="shared" si="4907"/>
        <v>6.0699999999999994</v>
      </c>
      <c r="L7190" s="768">
        <f t="shared" si="4906"/>
        <v>1</v>
      </c>
    </row>
    <row r="7191" spans="1:12">
      <c r="A7191" s="1320"/>
      <c r="B7191" s="1321"/>
      <c r="C7191" s="1321"/>
      <c r="D7191" s="1322"/>
      <c r="E7191" s="119" t="str">
        <f t="shared" si="4903"/>
        <v>DOMICILIARIA 5</v>
      </c>
      <c r="F7191" s="637">
        <f t="shared" si="4904"/>
        <v>5.4499999999999993</v>
      </c>
      <c r="G7191" s="138">
        <f t="shared" si="4905"/>
        <v>0.35</v>
      </c>
      <c r="H7191" s="750">
        <f t="shared" si="4908"/>
        <v>0.55000000000000004</v>
      </c>
      <c r="I7191" s="1243">
        <f t="shared" si="4909"/>
        <v>9.4827586206896575E-2</v>
      </c>
      <c r="J7191" s="750">
        <f t="shared" si="4907"/>
        <v>5.7999999999999989</v>
      </c>
      <c r="L7191" s="768">
        <f t="shared" si="4906"/>
        <v>0</v>
      </c>
    </row>
    <row r="7192" spans="1:12">
      <c r="A7192" s="1320"/>
      <c r="B7192" s="1321"/>
      <c r="C7192" s="1321"/>
      <c r="D7192" s="1322"/>
      <c r="E7192" s="119" t="str">
        <f t="shared" si="4903"/>
        <v>DOMICILIARIA 6</v>
      </c>
      <c r="F7192" s="637">
        <f t="shared" si="4904"/>
        <v>5.51</v>
      </c>
      <c r="G7192" s="138">
        <f t="shared" si="4905"/>
        <v>0.35</v>
      </c>
      <c r="H7192" s="750">
        <f t="shared" si="4908"/>
        <v>0.55000000000000004</v>
      </c>
      <c r="I7192" s="1243">
        <f t="shared" si="4909"/>
        <v>9.3856655290102411E-2</v>
      </c>
      <c r="J7192" s="750">
        <f t="shared" si="4907"/>
        <v>5.8599999999999994</v>
      </c>
      <c r="L7192" s="768">
        <f t="shared" si="4906"/>
        <v>0</v>
      </c>
    </row>
    <row r="7193" spans="1:12">
      <c r="A7193" s="1320"/>
      <c r="B7193" s="1321"/>
      <c r="C7193" s="1321"/>
      <c r="D7193" s="1322"/>
      <c r="E7193" s="119" t="str">
        <f t="shared" si="4903"/>
        <v>DOMICILIARIA 7</v>
      </c>
      <c r="F7193" s="637">
        <f t="shared" si="4904"/>
        <v>5.4499999999999993</v>
      </c>
      <c r="G7193" s="138">
        <f t="shared" si="4905"/>
        <v>0.35</v>
      </c>
      <c r="H7193" s="750">
        <f t="shared" si="4908"/>
        <v>0.55000000000000004</v>
      </c>
      <c r="I7193" s="1243">
        <f t="shared" si="4909"/>
        <v>9.4827586206896575E-2</v>
      </c>
      <c r="J7193" s="750">
        <f t="shared" si="4907"/>
        <v>5.7999999999999989</v>
      </c>
      <c r="L7193" s="768">
        <f t="shared" si="4906"/>
        <v>0</v>
      </c>
    </row>
    <row r="7194" spans="1:12">
      <c r="A7194" s="1320"/>
      <c r="B7194" s="1321"/>
      <c r="C7194" s="1321"/>
      <c r="D7194" s="1322"/>
      <c r="E7194" s="119" t="str">
        <f t="shared" si="4903"/>
        <v>DOMICILIARIA 8</v>
      </c>
      <c r="F7194" s="637">
        <f t="shared" si="4904"/>
        <v>5.89</v>
      </c>
      <c r="G7194" s="138">
        <f t="shared" si="4905"/>
        <v>0.35</v>
      </c>
      <c r="H7194" s="750">
        <f t="shared" si="4908"/>
        <v>0.55000000000000004</v>
      </c>
      <c r="I7194" s="1243">
        <f t="shared" si="4909"/>
        <v>8.8141025641025661E-2</v>
      </c>
      <c r="J7194" s="750">
        <f t="shared" si="4907"/>
        <v>6.2399999999999993</v>
      </c>
      <c r="L7194" s="768">
        <f t="shared" si="4906"/>
        <v>1</v>
      </c>
    </row>
    <row r="7195" spans="1:12">
      <c r="A7195" s="1320"/>
      <c r="B7195" s="1321"/>
      <c r="C7195" s="1321"/>
      <c r="D7195" s="1322"/>
      <c r="E7195" s="119" t="str">
        <f t="shared" si="4903"/>
        <v>DOMICILIARIA 9</v>
      </c>
      <c r="F7195" s="637">
        <f t="shared" si="4904"/>
        <v>5.2299999999999995</v>
      </c>
      <c r="G7195" s="138">
        <f t="shared" si="4905"/>
        <v>0.35</v>
      </c>
      <c r="H7195" s="750">
        <f t="shared" si="4908"/>
        <v>0.55000000000000004</v>
      </c>
      <c r="I7195" s="1243">
        <f t="shared" si="4909"/>
        <v>9.8566308243727627E-2</v>
      </c>
      <c r="J7195" s="750">
        <f t="shared" si="4907"/>
        <v>5.5799999999999992</v>
      </c>
      <c r="L7195" s="768">
        <f t="shared" si="4906"/>
        <v>0</v>
      </c>
    </row>
    <row r="7196" spans="1:12">
      <c r="A7196" s="1320"/>
      <c r="B7196" s="1321"/>
      <c r="C7196" s="1321"/>
      <c r="D7196" s="1322"/>
      <c r="E7196" s="119" t="str">
        <f t="shared" si="4903"/>
        <v>DOMICILIARIA 10</v>
      </c>
      <c r="F7196" s="637">
        <f t="shared" si="4904"/>
        <v>5.6999999999999993</v>
      </c>
      <c r="G7196" s="138">
        <f t="shared" si="4905"/>
        <v>0.35</v>
      </c>
      <c r="H7196" s="750">
        <f t="shared" si="4908"/>
        <v>0.55000000000000004</v>
      </c>
      <c r="I7196" s="1243">
        <f t="shared" si="4909"/>
        <v>9.0909090909090939E-2</v>
      </c>
      <c r="J7196" s="750">
        <f t="shared" si="4907"/>
        <v>6.0499999999999989</v>
      </c>
      <c r="L7196" s="768">
        <f t="shared" si="4906"/>
        <v>1</v>
      </c>
    </row>
    <row r="7197" spans="1:12">
      <c r="A7197" s="1320"/>
      <c r="B7197" s="1321"/>
      <c r="C7197" s="1321"/>
      <c r="D7197" s="1322"/>
      <c r="E7197" s="119" t="str">
        <f t="shared" si="4903"/>
        <v>DOMICILIARIA 11</v>
      </c>
      <c r="F7197" s="637">
        <f t="shared" si="4904"/>
        <v>5.4099999999999993</v>
      </c>
      <c r="G7197" s="138">
        <f t="shared" si="4905"/>
        <v>0.35</v>
      </c>
      <c r="H7197" s="750">
        <f t="shared" si="4908"/>
        <v>0.55000000000000004</v>
      </c>
      <c r="I7197" s="1243">
        <f t="shared" si="4909"/>
        <v>9.5486111111111133E-2</v>
      </c>
      <c r="J7197" s="750">
        <f t="shared" si="4907"/>
        <v>5.7599999999999989</v>
      </c>
      <c r="L7197" s="768">
        <f t="shared" si="4906"/>
        <v>0</v>
      </c>
    </row>
    <row r="7198" spans="1:12">
      <c r="A7198" s="1320"/>
      <c r="B7198" s="1321"/>
      <c r="C7198" s="1321"/>
      <c r="D7198" s="1322"/>
      <c r="E7198" s="119" t="str">
        <f t="shared" si="4903"/>
        <v>DOMICILIARIA 12</v>
      </c>
      <c r="F7198" s="637">
        <f t="shared" si="4904"/>
        <v>5.39</v>
      </c>
      <c r="G7198" s="138">
        <f t="shared" si="4905"/>
        <v>0.35</v>
      </c>
      <c r="H7198" s="750">
        <f t="shared" si="4908"/>
        <v>0.55000000000000004</v>
      </c>
      <c r="I7198" s="1243">
        <f t="shared" si="4909"/>
        <v>9.5818815331010471E-2</v>
      </c>
      <c r="J7198" s="750">
        <f t="shared" si="4907"/>
        <v>5.7399999999999993</v>
      </c>
      <c r="L7198" s="768">
        <f t="shared" si="4906"/>
        <v>0</v>
      </c>
    </row>
    <row r="7199" spans="1:12">
      <c r="A7199" s="1320"/>
      <c r="B7199" s="1321"/>
      <c r="C7199" s="1321"/>
      <c r="D7199" s="1322"/>
      <c r="E7199" s="119" t="str">
        <f t="shared" si="4903"/>
        <v>DOMICILIARIA 13</v>
      </c>
      <c r="F7199" s="637">
        <f t="shared" si="4904"/>
        <v>5.04</v>
      </c>
      <c r="G7199" s="138">
        <f t="shared" ref="G7199:G7211" si="4910">+G6322/2</f>
        <v>0.35</v>
      </c>
      <c r="H7199" s="750">
        <f t="shared" si="4908"/>
        <v>0.55000000000000004</v>
      </c>
      <c r="I7199" s="1243">
        <f t="shared" si="4909"/>
        <v>0.10204081632653063</v>
      </c>
      <c r="J7199" s="750">
        <f t="shared" si="4907"/>
        <v>5.39</v>
      </c>
      <c r="L7199" s="768">
        <f t="shared" si="4906"/>
        <v>0</v>
      </c>
    </row>
    <row r="7200" spans="1:12">
      <c r="A7200" s="1320"/>
      <c r="B7200" s="1321"/>
      <c r="C7200" s="1321"/>
      <c r="D7200" s="1322"/>
      <c r="E7200" s="119" t="str">
        <f t="shared" si="4903"/>
        <v>DOMICILIARIA 14</v>
      </c>
      <c r="F7200" s="637">
        <f t="shared" si="4904"/>
        <v>5.22</v>
      </c>
      <c r="G7200" s="138">
        <f t="shared" si="4910"/>
        <v>0.35</v>
      </c>
      <c r="H7200" s="750">
        <f t="shared" si="4908"/>
        <v>0.55000000000000004</v>
      </c>
      <c r="I7200" s="1243">
        <f t="shared" si="4909"/>
        <v>9.874326750448835E-2</v>
      </c>
      <c r="J7200" s="750">
        <f t="shared" si="4907"/>
        <v>5.5699999999999994</v>
      </c>
      <c r="L7200" s="768">
        <f t="shared" si="4906"/>
        <v>0</v>
      </c>
    </row>
    <row r="7201" spans="1:12">
      <c r="A7201" s="1320"/>
      <c r="B7201" s="1321"/>
      <c r="C7201" s="1321"/>
      <c r="D7201" s="1322"/>
      <c r="E7201" s="119" t="str">
        <f t="shared" si="4903"/>
        <v>P15 A P56</v>
      </c>
      <c r="F7201" s="637">
        <f t="shared" si="4904"/>
        <v>0.1</v>
      </c>
      <c r="G7201" s="138">
        <f t="shared" si="4910"/>
        <v>0</v>
      </c>
      <c r="H7201" s="750"/>
      <c r="I7201" s="1243"/>
      <c r="J7201" s="750">
        <f t="shared" si="4907"/>
        <v>0.1</v>
      </c>
      <c r="L7201" s="768">
        <f t="shared" si="4906"/>
        <v>0</v>
      </c>
    </row>
    <row r="7202" spans="1:12">
      <c r="A7202" s="1320"/>
      <c r="B7202" s="1321"/>
      <c r="C7202" s="1321"/>
      <c r="D7202" s="1322"/>
      <c r="E7202" s="119" t="str">
        <f t="shared" si="4903"/>
        <v>DOMICILIARIA 1</v>
      </c>
      <c r="F7202" s="637">
        <f t="shared" si="4904"/>
        <v>4.5</v>
      </c>
      <c r="G7202" s="138">
        <f t="shared" si="4910"/>
        <v>0.35</v>
      </c>
      <c r="H7202" s="750">
        <f t="shared" si="4908"/>
        <v>0.59999999999999987</v>
      </c>
      <c r="I7202" s="1243">
        <f t="shared" si="4909"/>
        <v>0.12371134020618554</v>
      </c>
      <c r="J7202" s="750">
        <f t="shared" si="4907"/>
        <v>4.8499999999999996</v>
      </c>
      <c r="L7202" s="768">
        <f t="shared" si="4906"/>
        <v>0</v>
      </c>
    </row>
    <row r="7203" spans="1:12">
      <c r="A7203" s="1320"/>
      <c r="B7203" s="1321"/>
      <c r="C7203" s="1321"/>
      <c r="D7203" s="1322"/>
      <c r="E7203" s="119" t="str">
        <f t="shared" si="4903"/>
        <v>DOMICILIARIA 2</v>
      </c>
      <c r="F7203" s="637">
        <f t="shared" si="4904"/>
        <v>4.5299999999999994</v>
      </c>
      <c r="G7203" s="138">
        <f t="shared" si="4910"/>
        <v>0.35</v>
      </c>
      <c r="H7203" s="750">
        <f t="shared" si="4908"/>
        <v>0.59999999999999987</v>
      </c>
      <c r="I7203" s="1243">
        <f t="shared" si="4909"/>
        <v>0.12295081967213115</v>
      </c>
      <c r="J7203" s="750">
        <f t="shared" si="4907"/>
        <v>4.879999999999999</v>
      </c>
      <c r="L7203" s="768">
        <f t="shared" si="4906"/>
        <v>0</v>
      </c>
    </row>
    <row r="7204" spans="1:12">
      <c r="A7204" s="1320"/>
      <c r="B7204" s="1321"/>
      <c r="C7204" s="1321"/>
      <c r="D7204" s="1322"/>
      <c r="E7204" s="119" t="str">
        <f t="shared" si="4903"/>
        <v>DOMICILIARIA 3</v>
      </c>
      <c r="F7204" s="637">
        <f t="shared" si="4904"/>
        <v>3.66</v>
      </c>
      <c r="G7204" s="138">
        <f t="shared" si="4910"/>
        <v>0.35</v>
      </c>
      <c r="H7204" s="750">
        <f t="shared" si="4908"/>
        <v>0.59999999999999987</v>
      </c>
      <c r="I7204" s="1243">
        <f t="shared" si="4909"/>
        <v>0.14962593516209474</v>
      </c>
      <c r="J7204" s="750">
        <f t="shared" si="4907"/>
        <v>4.01</v>
      </c>
      <c r="L7204" s="768">
        <f t="shared" si="4906"/>
        <v>0</v>
      </c>
    </row>
    <row r="7205" spans="1:12">
      <c r="A7205" s="1320"/>
      <c r="B7205" s="1321"/>
      <c r="C7205" s="1321"/>
      <c r="D7205" s="1322"/>
      <c r="E7205" s="119" t="str">
        <f t="shared" si="4903"/>
        <v>DOMICILIARIA 4</v>
      </c>
      <c r="F7205" s="637">
        <f t="shared" si="4904"/>
        <v>4.51</v>
      </c>
      <c r="G7205" s="138">
        <f t="shared" si="4910"/>
        <v>0.35</v>
      </c>
      <c r="H7205" s="750">
        <f t="shared" si="4908"/>
        <v>0.59999999999999987</v>
      </c>
      <c r="I7205" s="1243">
        <f t="shared" si="4909"/>
        <v>0.12345679012345678</v>
      </c>
      <c r="J7205" s="750">
        <f t="shared" si="4907"/>
        <v>4.8599999999999994</v>
      </c>
      <c r="L7205" s="768">
        <f t="shared" si="4906"/>
        <v>0</v>
      </c>
    </row>
    <row r="7206" spans="1:12">
      <c r="A7206" s="1320"/>
      <c r="B7206" s="1321"/>
      <c r="C7206" s="1321"/>
      <c r="D7206" s="1322"/>
      <c r="E7206" s="119" t="str">
        <f t="shared" si="4903"/>
        <v>DOMICILIARIA 5</v>
      </c>
      <c r="F7206" s="637">
        <f t="shared" si="4904"/>
        <v>3.83</v>
      </c>
      <c r="G7206" s="138">
        <f t="shared" si="4910"/>
        <v>0.35</v>
      </c>
      <c r="H7206" s="750">
        <f t="shared" si="4908"/>
        <v>0.59999999999999987</v>
      </c>
      <c r="I7206" s="1243">
        <f t="shared" si="4909"/>
        <v>0.1435406698564593</v>
      </c>
      <c r="J7206" s="750">
        <f t="shared" si="4907"/>
        <v>4.18</v>
      </c>
      <c r="L7206" s="768">
        <f t="shared" si="4906"/>
        <v>0</v>
      </c>
    </row>
    <row r="7207" spans="1:12">
      <c r="A7207" s="1320"/>
      <c r="B7207" s="1321"/>
      <c r="C7207" s="1321"/>
      <c r="D7207" s="1322"/>
      <c r="E7207" s="119" t="str">
        <f t="shared" si="4903"/>
        <v>DOMICILIARIA 6</v>
      </c>
      <c r="F7207" s="637">
        <f t="shared" si="4904"/>
        <v>4.4399999999999995</v>
      </c>
      <c r="G7207" s="138">
        <f t="shared" si="4910"/>
        <v>0.35</v>
      </c>
      <c r="H7207" s="750">
        <f t="shared" si="4908"/>
        <v>0.59999999999999987</v>
      </c>
      <c r="I7207" s="1243">
        <f t="shared" si="4909"/>
        <v>0.12526096033402923</v>
      </c>
      <c r="J7207" s="750">
        <f t="shared" si="4907"/>
        <v>4.7899999999999991</v>
      </c>
      <c r="L7207" s="768">
        <f t="shared" si="4906"/>
        <v>0</v>
      </c>
    </row>
    <row r="7208" spans="1:12">
      <c r="A7208" s="1320"/>
      <c r="B7208" s="1321"/>
      <c r="C7208" s="1321"/>
      <c r="D7208" s="1322"/>
      <c r="E7208" s="119" t="str">
        <f t="shared" si="4903"/>
        <v>DOMICILIARIA 7</v>
      </c>
      <c r="F7208" s="637">
        <f t="shared" si="4904"/>
        <v>4.1399999999999997</v>
      </c>
      <c r="G7208" s="138">
        <f t="shared" si="4910"/>
        <v>0.35</v>
      </c>
      <c r="H7208" s="750">
        <f t="shared" si="4908"/>
        <v>0.59999999999999987</v>
      </c>
      <c r="I7208" s="1243">
        <f t="shared" si="4909"/>
        <v>0.13363028953229397</v>
      </c>
      <c r="J7208" s="750">
        <f t="shared" si="4907"/>
        <v>4.4899999999999993</v>
      </c>
      <c r="L7208" s="768">
        <f t="shared" si="4906"/>
        <v>0</v>
      </c>
    </row>
    <row r="7209" spans="1:12">
      <c r="A7209" s="1320"/>
      <c r="B7209" s="1321"/>
      <c r="C7209" s="1321"/>
      <c r="D7209" s="1322"/>
      <c r="E7209" s="119" t="str">
        <f t="shared" si="4903"/>
        <v>DOMICILIARIA 8</v>
      </c>
      <c r="F7209" s="637">
        <f t="shared" si="4904"/>
        <v>4.33</v>
      </c>
      <c r="G7209" s="138">
        <f t="shared" si="4910"/>
        <v>0.35</v>
      </c>
      <c r="H7209" s="750">
        <f t="shared" si="4908"/>
        <v>0.59999999999999987</v>
      </c>
      <c r="I7209" s="1243">
        <f t="shared" si="4909"/>
        <v>0.12820512820512819</v>
      </c>
      <c r="J7209" s="750">
        <f t="shared" si="4907"/>
        <v>4.68</v>
      </c>
      <c r="L7209" s="768">
        <f t="shared" si="4906"/>
        <v>0</v>
      </c>
    </row>
    <row r="7210" spans="1:12">
      <c r="A7210" s="1320"/>
      <c r="B7210" s="1321"/>
      <c r="C7210" s="1321"/>
      <c r="D7210" s="1322"/>
      <c r="E7210" s="119" t="str">
        <f t="shared" si="4903"/>
        <v>DOMICILIARIA 9</v>
      </c>
      <c r="F7210" s="637">
        <f t="shared" si="4904"/>
        <v>4.3999999999999995</v>
      </c>
      <c r="G7210" s="138">
        <f t="shared" si="4910"/>
        <v>0.35</v>
      </c>
      <c r="H7210" s="750">
        <f t="shared" si="4908"/>
        <v>0.59999999999999987</v>
      </c>
      <c r="I7210" s="1243">
        <f t="shared" si="4909"/>
        <v>0.12631578947368421</v>
      </c>
      <c r="J7210" s="750">
        <f t="shared" si="4907"/>
        <v>4.7499999999999991</v>
      </c>
      <c r="L7210" s="768">
        <f t="shared" si="4906"/>
        <v>0</v>
      </c>
    </row>
    <row r="7211" spans="1:12">
      <c r="A7211" s="1320"/>
      <c r="B7211" s="1321"/>
      <c r="C7211" s="1321"/>
      <c r="D7211" s="1322"/>
      <c r="E7211" s="119" t="str">
        <f t="shared" si="4903"/>
        <v>DOMICILIARIA 10</v>
      </c>
      <c r="F7211" s="637">
        <f t="shared" si="4904"/>
        <v>4.3999999999999995</v>
      </c>
      <c r="G7211" s="138">
        <f t="shared" si="4910"/>
        <v>0.35</v>
      </c>
      <c r="H7211" s="750">
        <f t="shared" si="4908"/>
        <v>0.59999999999999987</v>
      </c>
      <c r="I7211" s="1243">
        <f t="shared" si="4909"/>
        <v>0.12631578947368421</v>
      </c>
      <c r="J7211" s="750">
        <f t="shared" si="4907"/>
        <v>4.7499999999999991</v>
      </c>
      <c r="L7211" s="768">
        <f t="shared" si="4906"/>
        <v>0</v>
      </c>
    </row>
    <row r="7212" spans="1:12">
      <c r="A7212" s="1320"/>
      <c r="B7212" s="1321"/>
      <c r="C7212" s="1321"/>
      <c r="D7212" s="1322"/>
      <c r="E7212" s="119" t="str">
        <f t="shared" ref="E7212:E7275" si="4911">+E1984</f>
        <v>DOMICILIARIA 11</v>
      </c>
      <c r="F7212" s="637">
        <f t="shared" ref="F7212:F7275" si="4912">+F1984+0.1</f>
        <v>3.79</v>
      </c>
      <c r="G7212" s="138">
        <f t="shared" ref="G7212:G7275" si="4913">+G6335/2</f>
        <v>0.35</v>
      </c>
      <c r="H7212" s="750">
        <f t="shared" si="4908"/>
        <v>0.59999999999999987</v>
      </c>
      <c r="I7212" s="1243">
        <f t="shared" si="4909"/>
        <v>0.14492753623188404</v>
      </c>
      <c r="J7212" s="750">
        <f t="shared" si="4907"/>
        <v>4.1399999999999997</v>
      </c>
      <c r="L7212" s="768">
        <f t="shared" si="4906"/>
        <v>0</v>
      </c>
    </row>
    <row r="7213" spans="1:12">
      <c r="A7213" s="1320"/>
      <c r="B7213" s="1321"/>
      <c r="C7213" s="1321"/>
      <c r="D7213" s="1322"/>
      <c r="E7213" s="119" t="str">
        <f t="shared" si="4911"/>
        <v>DOMICILIARIA 12</v>
      </c>
      <c r="F7213" s="637">
        <f t="shared" si="4912"/>
        <v>4.2399999999999993</v>
      </c>
      <c r="G7213" s="138">
        <f t="shared" si="4913"/>
        <v>0.35</v>
      </c>
      <c r="H7213" s="750">
        <f t="shared" si="4908"/>
        <v>0.59999999999999987</v>
      </c>
      <c r="I7213" s="1243">
        <f t="shared" si="4909"/>
        <v>0.13071895424836602</v>
      </c>
      <c r="J7213" s="750">
        <f t="shared" si="4907"/>
        <v>4.589999999999999</v>
      </c>
      <c r="L7213" s="768">
        <f t="shared" ref="L7213:L7276" si="4914">+IF(J7213&gt;6,1,0)</f>
        <v>0</v>
      </c>
    </row>
    <row r="7214" spans="1:12">
      <c r="A7214" s="1320"/>
      <c r="B7214" s="1321"/>
      <c r="C7214" s="1321"/>
      <c r="D7214" s="1322"/>
      <c r="E7214" s="119" t="str">
        <f t="shared" si="4911"/>
        <v>P56 A P5</v>
      </c>
      <c r="F7214" s="637">
        <f t="shared" si="4912"/>
        <v>0.1</v>
      </c>
      <c r="G7214" s="138">
        <f t="shared" si="4913"/>
        <v>0</v>
      </c>
      <c r="H7214" s="750"/>
      <c r="I7214" s="1243"/>
      <c r="J7214" s="750">
        <f t="shared" si="4907"/>
        <v>0.1</v>
      </c>
      <c r="L7214" s="768">
        <f t="shared" si="4914"/>
        <v>0</v>
      </c>
    </row>
    <row r="7215" spans="1:12">
      <c r="A7215" s="1320"/>
      <c r="B7215" s="1321"/>
      <c r="C7215" s="1321"/>
      <c r="D7215" s="1322"/>
      <c r="E7215" s="119" t="str">
        <f t="shared" si="4911"/>
        <v>DOMICILIARIA 1</v>
      </c>
      <c r="F7215" s="637">
        <f t="shared" si="4912"/>
        <v>4.2399999999999993</v>
      </c>
      <c r="G7215" s="138">
        <f t="shared" si="4913"/>
        <v>0.35</v>
      </c>
      <c r="H7215" s="750">
        <f t="shared" si="4908"/>
        <v>0.43500000000000028</v>
      </c>
      <c r="I7215" s="1243">
        <f t="shared" si="4909"/>
        <v>9.4771241830065439E-2</v>
      </c>
      <c r="J7215" s="750">
        <f t="shared" si="4907"/>
        <v>4.589999999999999</v>
      </c>
      <c r="L7215" s="768">
        <f t="shared" si="4914"/>
        <v>0</v>
      </c>
    </row>
    <row r="7216" spans="1:12">
      <c r="A7216" s="1320"/>
      <c r="B7216" s="1321"/>
      <c r="C7216" s="1321"/>
      <c r="D7216" s="1322"/>
      <c r="E7216" s="119" t="str">
        <f t="shared" si="4911"/>
        <v>DOMICILIARIA 2</v>
      </c>
      <c r="F7216" s="637">
        <f t="shared" si="4912"/>
        <v>7.6499999999999995</v>
      </c>
      <c r="G7216" s="138">
        <f t="shared" si="4913"/>
        <v>0.35</v>
      </c>
      <c r="H7216" s="750">
        <f t="shared" si="4908"/>
        <v>0.43500000000000028</v>
      </c>
      <c r="I7216" s="1243">
        <f t="shared" si="4909"/>
        <v>5.4375000000000041E-2</v>
      </c>
      <c r="J7216" s="750">
        <f t="shared" si="4907"/>
        <v>7.9999999999999991</v>
      </c>
      <c r="L7216" s="768">
        <f t="shared" si="4914"/>
        <v>1</v>
      </c>
    </row>
    <row r="7217" spans="1:12">
      <c r="A7217" s="1320"/>
      <c r="B7217" s="1321"/>
      <c r="C7217" s="1321"/>
      <c r="D7217" s="1322"/>
      <c r="E7217" s="119" t="str">
        <f t="shared" si="4911"/>
        <v>DOMICILIARIA 3</v>
      </c>
      <c r="F7217" s="637">
        <f t="shared" si="4912"/>
        <v>4.3599999999999994</v>
      </c>
      <c r="G7217" s="138">
        <f t="shared" si="4913"/>
        <v>0.35</v>
      </c>
      <c r="H7217" s="750">
        <f t="shared" si="4908"/>
        <v>0.43500000000000028</v>
      </c>
      <c r="I7217" s="1243">
        <f t="shared" si="4909"/>
        <v>9.2356687898089249E-2</v>
      </c>
      <c r="J7217" s="750">
        <f t="shared" si="4907"/>
        <v>4.7099999999999991</v>
      </c>
      <c r="L7217" s="768">
        <f t="shared" si="4914"/>
        <v>0</v>
      </c>
    </row>
    <row r="7218" spans="1:12">
      <c r="A7218" s="1320"/>
      <c r="B7218" s="1321"/>
      <c r="C7218" s="1321"/>
      <c r="D7218" s="1322"/>
      <c r="E7218" s="119" t="str">
        <f t="shared" si="4911"/>
        <v>DOMICILIARIA 4</v>
      </c>
      <c r="F7218" s="637">
        <f t="shared" si="4912"/>
        <v>7.31</v>
      </c>
      <c r="G7218" s="138">
        <f t="shared" si="4913"/>
        <v>0.35</v>
      </c>
      <c r="H7218" s="750">
        <f t="shared" si="4908"/>
        <v>0.43500000000000028</v>
      </c>
      <c r="I7218" s="1243">
        <f t="shared" si="4909"/>
        <v>5.6788511749347299E-2</v>
      </c>
      <c r="J7218" s="750">
        <f t="shared" si="4907"/>
        <v>7.6599999999999993</v>
      </c>
      <c r="L7218" s="768">
        <f t="shared" si="4914"/>
        <v>1</v>
      </c>
    </row>
    <row r="7219" spans="1:12">
      <c r="A7219" s="1320"/>
      <c r="B7219" s="1321"/>
      <c r="C7219" s="1321"/>
      <c r="D7219" s="1322"/>
      <c r="E7219" s="119" t="str">
        <f t="shared" si="4911"/>
        <v>DOMICILIARIA 5</v>
      </c>
      <c r="F7219" s="637">
        <f t="shared" si="4912"/>
        <v>7.21</v>
      </c>
      <c r="G7219" s="138">
        <f t="shared" si="4913"/>
        <v>0.35</v>
      </c>
      <c r="H7219" s="750">
        <f t="shared" si="4908"/>
        <v>0.43500000000000028</v>
      </c>
      <c r="I7219" s="1243">
        <f t="shared" si="4909"/>
        <v>5.7539682539682578E-2</v>
      </c>
      <c r="J7219" s="750">
        <f t="shared" ref="J7219:J7231" si="4915">+F7219+G7219</f>
        <v>7.56</v>
      </c>
      <c r="L7219" s="768">
        <f t="shared" si="4914"/>
        <v>1</v>
      </c>
    </row>
    <row r="7220" spans="1:12">
      <c r="A7220" s="1320"/>
      <c r="B7220" s="1321"/>
      <c r="C7220" s="1321"/>
      <c r="D7220" s="1322"/>
      <c r="E7220" s="119" t="str">
        <f t="shared" si="4911"/>
        <v>DOMICILIARIA 6</v>
      </c>
      <c r="F7220" s="637">
        <f t="shared" si="4912"/>
        <v>4.09</v>
      </c>
      <c r="G7220" s="138">
        <f t="shared" si="4913"/>
        <v>0.35</v>
      </c>
      <c r="H7220" s="750">
        <f t="shared" si="4908"/>
        <v>0.43500000000000028</v>
      </c>
      <c r="I7220" s="1243">
        <f t="shared" si="4909"/>
        <v>9.7972972972973041E-2</v>
      </c>
      <c r="J7220" s="750">
        <f t="shared" si="4915"/>
        <v>4.4399999999999995</v>
      </c>
      <c r="L7220" s="768">
        <f t="shared" si="4914"/>
        <v>0</v>
      </c>
    </row>
    <row r="7221" spans="1:12">
      <c r="A7221" s="1320"/>
      <c r="B7221" s="1321"/>
      <c r="C7221" s="1321"/>
      <c r="D7221" s="1322"/>
      <c r="E7221" s="119" t="str">
        <f t="shared" si="4911"/>
        <v>DOMICILIARIA 7</v>
      </c>
      <c r="F7221" s="637">
        <f t="shared" si="4912"/>
        <v>7.6899999999999995</v>
      </c>
      <c r="G7221" s="138">
        <f t="shared" si="4913"/>
        <v>0.35</v>
      </c>
      <c r="H7221" s="750">
        <f t="shared" si="4908"/>
        <v>0.43500000000000028</v>
      </c>
      <c r="I7221" s="1243">
        <f t="shared" si="4909"/>
        <v>5.4104477611940337E-2</v>
      </c>
      <c r="J7221" s="750">
        <f t="shared" si="4915"/>
        <v>8.0399999999999991</v>
      </c>
      <c r="L7221" s="768">
        <f t="shared" si="4914"/>
        <v>1</v>
      </c>
    </row>
    <row r="7222" spans="1:12">
      <c r="A7222" s="1320"/>
      <c r="B7222" s="1321"/>
      <c r="C7222" s="1321"/>
      <c r="D7222" s="1322"/>
      <c r="E7222" s="119" t="str">
        <f t="shared" si="4911"/>
        <v>DOMICILIARIA 8</v>
      </c>
      <c r="F7222" s="637">
        <f t="shared" si="4912"/>
        <v>3.8000000000000003</v>
      </c>
      <c r="G7222" s="138">
        <f t="shared" si="4913"/>
        <v>0.35</v>
      </c>
      <c r="H7222" s="750">
        <f t="shared" si="4908"/>
        <v>0.43500000000000028</v>
      </c>
      <c r="I7222" s="1243">
        <f t="shared" si="4909"/>
        <v>0.10481927710843379</v>
      </c>
      <c r="J7222" s="750">
        <f t="shared" si="4915"/>
        <v>4.1500000000000004</v>
      </c>
      <c r="L7222" s="768">
        <f t="shared" si="4914"/>
        <v>0</v>
      </c>
    </row>
    <row r="7223" spans="1:12">
      <c r="A7223" s="1320"/>
      <c r="B7223" s="1321"/>
      <c r="C7223" s="1321"/>
      <c r="D7223" s="1322"/>
      <c r="E7223" s="119" t="str">
        <f t="shared" si="4911"/>
        <v>DOMICILIARIA 9</v>
      </c>
      <c r="F7223" s="637">
        <f t="shared" si="4912"/>
        <v>6.6499999999999995</v>
      </c>
      <c r="G7223" s="138">
        <f t="shared" si="4913"/>
        <v>0.35</v>
      </c>
      <c r="H7223" s="750">
        <f t="shared" si="4908"/>
        <v>0.43500000000000028</v>
      </c>
      <c r="I7223" s="1243">
        <f t="shared" si="4909"/>
        <v>6.2142857142857187E-2</v>
      </c>
      <c r="J7223" s="750">
        <f t="shared" si="4915"/>
        <v>6.9999999999999991</v>
      </c>
      <c r="L7223" s="768">
        <f t="shared" si="4914"/>
        <v>1</v>
      </c>
    </row>
    <row r="7224" spans="1:12">
      <c r="A7224" s="1320"/>
      <c r="B7224" s="1321"/>
      <c r="C7224" s="1321"/>
      <c r="D7224" s="1322"/>
      <c r="E7224" s="119" t="str">
        <f t="shared" si="4911"/>
        <v>DOMICILIARIA 10</v>
      </c>
      <c r="F7224" s="637">
        <f t="shared" si="4912"/>
        <v>4.17</v>
      </c>
      <c r="G7224" s="138">
        <f t="shared" si="4913"/>
        <v>0.35</v>
      </c>
      <c r="H7224" s="750">
        <f t="shared" si="4908"/>
        <v>0.43500000000000028</v>
      </c>
      <c r="I7224" s="1243">
        <f t="shared" si="4909"/>
        <v>9.6238938053097411E-2</v>
      </c>
      <c r="J7224" s="750">
        <f t="shared" si="4915"/>
        <v>4.5199999999999996</v>
      </c>
      <c r="L7224" s="768">
        <f t="shared" si="4914"/>
        <v>0</v>
      </c>
    </row>
    <row r="7225" spans="1:12">
      <c r="A7225" s="1320"/>
      <c r="B7225" s="1321"/>
      <c r="C7225" s="1321"/>
      <c r="D7225" s="1322"/>
      <c r="E7225" s="119" t="str">
        <f t="shared" si="4911"/>
        <v>DOMICILIARIA 11</v>
      </c>
      <c r="F7225" s="637">
        <f t="shared" si="4912"/>
        <v>6.27</v>
      </c>
      <c r="G7225" s="138">
        <f t="shared" si="4913"/>
        <v>0.35</v>
      </c>
      <c r="H7225" s="750">
        <f t="shared" si="4908"/>
        <v>0.43500000000000028</v>
      </c>
      <c r="I7225" s="1243">
        <f t="shared" si="4909"/>
        <v>6.5709969788519687E-2</v>
      </c>
      <c r="J7225" s="750">
        <f t="shared" si="4915"/>
        <v>6.6199999999999992</v>
      </c>
      <c r="L7225" s="768">
        <f t="shared" si="4914"/>
        <v>1</v>
      </c>
    </row>
    <row r="7226" spans="1:12">
      <c r="A7226" s="1320"/>
      <c r="B7226" s="1321"/>
      <c r="C7226" s="1321"/>
      <c r="D7226" s="1322"/>
      <c r="E7226" s="119" t="str">
        <f t="shared" si="4911"/>
        <v>DOMICILIARIA 12</v>
      </c>
      <c r="F7226" s="637">
        <f t="shared" si="4912"/>
        <v>6.7299999999999995</v>
      </c>
      <c r="G7226" s="138">
        <f t="shared" si="4913"/>
        <v>0.35</v>
      </c>
      <c r="H7226" s="750">
        <f t="shared" si="4908"/>
        <v>0.43500000000000028</v>
      </c>
      <c r="I7226" s="1243">
        <f t="shared" si="4909"/>
        <v>6.1440677966101739E-2</v>
      </c>
      <c r="J7226" s="750">
        <f t="shared" si="4915"/>
        <v>7.0799999999999992</v>
      </c>
      <c r="L7226" s="768">
        <f t="shared" si="4914"/>
        <v>1</v>
      </c>
    </row>
    <row r="7227" spans="1:12">
      <c r="A7227" s="1320"/>
      <c r="B7227" s="1321"/>
      <c r="C7227" s="1321"/>
      <c r="D7227" s="1322"/>
      <c r="E7227" s="119" t="str">
        <f t="shared" si="4911"/>
        <v>DOMICILIARIA 13</v>
      </c>
      <c r="F7227" s="637">
        <f t="shared" si="4912"/>
        <v>4.17</v>
      </c>
      <c r="G7227" s="138">
        <f t="shared" si="4913"/>
        <v>0.35</v>
      </c>
      <c r="H7227" s="750">
        <f t="shared" si="4908"/>
        <v>0.43500000000000028</v>
      </c>
      <c r="I7227" s="1243">
        <f t="shared" si="4909"/>
        <v>9.6238938053097411E-2</v>
      </c>
      <c r="J7227" s="750">
        <f t="shared" si="4915"/>
        <v>4.5199999999999996</v>
      </c>
      <c r="L7227" s="768">
        <f t="shared" si="4914"/>
        <v>0</v>
      </c>
    </row>
    <row r="7228" spans="1:12">
      <c r="A7228" s="1320"/>
      <c r="B7228" s="1321"/>
      <c r="C7228" s="1321"/>
      <c r="D7228" s="1322"/>
      <c r="E7228" s="119" t="str">
        <f t="shared" si="4911"/>
        <v>DOMICILIARIA 14</v>
      </c>
      <c r="F7228" s="637">
        <f t="shared" si="4912"/>
        <v>6.34</v>
      </c>
      <c r="G7228" s="138">
        <f t="shared" si="4913"/>
        <v>0.35</v>
      </c>
      <c r="H7228" s="750">
        <f t="shared" si="4908"/>
        <v>0.43500000000000028</v>
      </c>
      <c r="I7228" s="1243">
        <f t="shared" si="4909"/>
        <v>6.5022421524663726E-2</v>
      </c>
      <c r="J7228" s="750">
        <f t="shared" si="4915"/>
        <v>6.6899999999999995</v>
      </c>
      <c r="L7228" s="768">
        <f t="shared" si="4914"/>
        <v>1</v>
      </c>
    </row>
    <row r="7229" spans="1:12">
      <c r="A7229" s="1320"/>
      <c r="B7229" s="1321"/>
      <c r="C7229" s="1321"/>
      <c r="D7229" s="1322"/>
      <c r="E7229" s="119" t="str">
        <f t="shared" si="4911"/>
        <v>DOMICILIARIA 15</v>
      </c>
      <c r="F7229" s="637">
        <f t="shared" si="4912"/>
        <v>6.02</v>
      </c>
      <c r="G7229" s="138">
        <f t="shared" si="4913"/>
        <v>0.35</v>
      </c>
      <c r="H7229" s="750">
        <f t="shared" si="4908"/>
        <v>0.43500000000000028</v>
      </c>
      <c r="I7229" s="1243">
        <f t="shared" si="4909"/>
        <v>6.8288854003139762E-2</v>
      </c>
      <c r="J7229" s="750">
        <f t="shared" si="4915"/>
        <v>6.3699999999999992</v>
      </c>
      <c r="L7229" s="768">
        <f t="shared" si="4914"/>
        <v>1</v>
      </c>
    </row>
    <row r="7230" spans="1:12">
      <c r="A7230" s="1320"/>
      <c r="B7230" s="1321"/>
      <c r="C7230" s="1321"/>
      <c r="D7230" s="1322"/>
      <c r="E7230" s="119" t="str">
        <f t="shared" si="4911"/>
        <v>DOMICILIARIA 16</v>
      </c>
      <c r="F7230" s="637">
        <f t="shared" si="4912"/>
        <v>3.83</v>
      </c>
      <c r="G7230" s="138">
        <f t="shared" si="4913"/>
        <v>0.35</v>
      </c>
      <c r="H7230" s="750">
        <f t="shared" si="4908"/>
        <v>0.43500000000000028</v>
      </c>
      <c r="I7230" s="1243">
        <f t="shared" si="4909"/>
        <v>0.10406698564593309</v>
      </c>
      <c r="J7230" s="750">
        <f t="shared" si="4915"/>
        <v>4.18</v>
      </c>
      <c r="L7230" s="768">
        <f t="shared" si="4914"/>
        <v>0</v>
      </c>
    </row>
    <row r="7231" spans="1:12">
      <c r="A7231" s="1320"/>
      <c r="B7231" s="1321"/>
      <c r="C7231" s="1321"/>
      <c r="D7231" s="1322"/>
      <c r="E7231" s="119" t="str">
        <f t="shared" si="4911"/>
        <v>DOMICILIARIA 17</v>
      </c>
      <c r="F7231" s="637">
        <f t="shared" si="4912"/>
        <v>5.59</v>
      </c>
      <c r="G7231" s="138">
        <f t="shared" si="4913"/>
        <v>0.35</v>
      </c>
      <c r="H7231" s="750">
        <f t="shared" si="4908"/>
        <v>0.43500000000000028</v>
      </c>
      <c r="I7231" s="1243">
        <f t="shared" si="4909"/>
        <v>7.3232323232323288E-2</v>
      </c>
      <c r="J7231" s="750">
        <f t="shared" si="4915"/>
        <v>5.9399999999999995</v>
      </c>
      <c r="L7231" s="768">
        <f t="shared" si="4914"/>
        <v>0</v>
      </c>
    </row>
    <row r="7232" spans="1:12">
      <c r="A7232" s="1320"/>
      <c r="B7232" s="1321"/>
      <c r="C7232" s="1321"/>
      <c r="D7232" s="1322"/>
      <c r="E7232" s="119" t="str">
        <f t="shared" si="4911"/>
        <v>P5 A P2</v>
      </c>
      <c r="F7232" s="637">
        <f t="shared" si="4912"/>
        <v>0.1</v>
      </c>
      <c r="G7232" s="138">
        <f t="shared" si="4913"/>
        <v>0</v>
      </c>
      <c r="H7232" s="750"/>
      <c r="I7232" s="1243"/>
      <c r="J7232" s="750"/>
      <c r="L7232" s="768">
        <f t="shared" si="4914"/>
        <v>0</v>
      </c>
    </row>
    <row r="7233" spans="1:12">
      <c r="A7233" s="1320"/>
      <c r="B7233" s="1321"/>
      <c r="C7233" s="1321"/>
      <c r="D7233" s="1322"/>
      <c r="E7233" s="119" t="str">
        <f t="shared" si="4911"/>
        <v>DOMICILIARIA 1</v>
      </c>
      <c r="F7233" s="637">
        <f t="shared" si="4912"/>
        <v>4.0199999999999996</v>
      </c>
      <c r="G7233" s="138">
        <f t="shared" si="4913"/>
        <v>0.35</v>
      </c>
      <c r="H7233" s="750">
        <f t="shared" si="4908"/>
        <v>0.53</v>
      </c>
      <c r="I7233" s="1243">
        <f t="shared" si="4909"/>
        <v>0.12128146453089247</v>
      </c>
      <c r="J7233" s="750"/>
      <c r="L7233" s="768">
        <f t="shared" si="4914"/>
        <v>0</v>
      </c>
    </row>
    <row r="7234" spans="1:12">
      <c r="A7234" s="1320"/>
      <c r="B7234" s="1321"/>
      <c r="C7234" s="1321"/>
      <c r="D7234" s="1322"/>
      <c r="E7234" s="119" t="str">
        <f t="shared" si="4911"/>
        <v>DOMICILIARIA 2</v>
      </c>
      <c r="F7234" s="637">
        <f t="shared" si="4912"/>
        <v>5.79</v>
      </c>
      <c r="G7234" s="138">
        <f t="shared" si="4913"/>
        <v>0.35</v>
      </c>
      <c r="H7234" s="750">
        <f t="shared" si="4908"/>
        <v>0.53</v>
      </c>
      <c r="I7234" s="1243">
        <f t="shared" si="4909"/>
        <v>8.6319218241042356E-2</v>
      </c>
      <c r="J7234" s="750"/>
      <c r="L7234" s="768">
        <f t="shared" si="4914"/>
        <v>0</v>
      </c>
    </row>
    <row r="7235" spans="1:12">
      <c r="A7235" s="1320"/>
      <c r="B7235" s="1321"/>
      <c r="C7235" s="1321"/>
      <c r="D7235" s="1322"/>
      <c r="E7235" s="119" t="str">
        <f t="shared" si="4911"/>
        <v>DOMICILIARIA 3</v>
      </c>
      <c r="F7235" s="637">
        <f t="shared" si="4912"/>
        <v>4.3999999999999995</v>
      </c>
      <c r="G7235" s="138">
        <f t="shared" si="4913"/>
        <v>0.35</v>
      </c>
      <c r="H7235" s="750">
        <f t="shared" si="4908"/>
        <v>0.53</v>
      </c>
      <c r="I7235" s="1243">
        <f t="shared" si="4909"/>
        <v>0.11157894736842108</v>
      </c>
      <c r="J7235" s="750"/>
      <c r="L7235" s="768">
        <f t="shared" si="4914"/>
        <v>0</v>
      </c>
    </row>
    <row r="7236" spans="1:12">
      <c r="A7236" s="1320"/>
      <c r="B7236" s="1321"/>
      <c r="C7236" s="1321"/>
      <c r="D7236" s="1322"/>
      <c r="E7236" s="119" t="str">
        <f t="shared" si="4911"/>
        <v>DOMICILIARIA 4</v>
      </c>
      <c r="F7236" s="637">
        <f t="shared" si="4912"/>
        <v>5.6899999999999995</v>
      </c>
      <c r="G7236" s="138">
        <f t="shared" si="4913"/>
        <v>0.35</v>
      </c>
      <c r="H7236" s="750">
        <f t="shared" si="4908"/>
        <v>0.53</v>
      </c>
      <c r="I7236" s="1243">
        <f t="shared" si="4909"/>
        <v>8.7748344370860945E-2</v>
      </c>
      <c r="J7236" s="750"/>
      <c r="L7236" s="768">
        <f t="shared" si="4914"/>
        <v>0</v>
      </c>
    </row>
    <row r="7237" spans="1:12">
      <c r="A7237" s="1320"/>
      <c r="B7237" s="1321"/>
      <c r="C7237" s="1321"/>
      <c r="D7237" s="1322"/>
      <c r="E7237" s="119" t="str">
        <f t="shared" si="4911"/>
        <v>DOMICILIARIA 5</v>
      </c>
      <c r="F7237" s="637">
        <f t="shared" si="4912"/>
        <v>4.5999999999999996</v>
      </c>
      <c r="G7237" s="138">
        <f t="shared" si="4913"/>
        <v>0.35</v>
      </c>
      <c r="H7237" s="750">
        <f t="shared" si="4908"/>
        <v>0.53</v>
      </c>
      <c r="I7237" s="1243">
        <f t="shared" si="4909"/>
        <v>0.10707070707070709</v>
      </c>
      <c r="J7237" s="750"/>
      <c r="L7237" s="768">
        <f t="shared" si="4914"/>
        <v>0</v>
      </c>
    </row>
    <row r="7238" spans="1:12">
      <c r="A7238" s="1320"/>
      <c r="B7238" s="1321"/>
      <c r="C7238" s="1321"/>
      <c r="D7238" s="1322"/>
      <c r="E7238" s="119" t="str">
        <f t="shared" si="4911"/>
        <v>DOMICILIARIA 6</v>
      </c>
      <c r="F7238" s="637">
        <f t="shared" si="4912"/>
        <v>5.4799999999999995</v>
      </c>
      <c r="G7238" s="138">
        <f t="shared" si="4913"/>
        <v>0.35</v>
      </c>
      <c r="H7238" s="750">
        <f t="shared" ref="H7238:H7301" si="4916">+H2010-1.2</f>
        <v>0.53</v>
      </c>
      <c r="I7238" s="1243">
        <f t="shared" ref="I7238:I7301" si="4917">+H7238/(G7238+F7238)</f>
        <v>9.0909090909090925E-2</v>
      </c>
      <c r="J7238" s="750"/>
      <c r="L7238" s="768">
        <f t="shared" si="4914"/>
        <v>0</v>
      </c>
    </row>
    <row r="7239" spans="1:12">
      <c r="A7239" s="1320"/>
      <c r="B7239" s="1321"/>
      <c r="C7239" s="1321"/>
      <c r="D7239" s="1322"/>
      <c r="E7239" s="119" t="str">
        <f t="shared" si="4911"/>
        <v>DOMICILIARIA 7</v>
      </c>
      <c r="F7239" s="637">
        <f t="shared" si="4912"/>
        <v>4.7699999999999996</v>
      </c>
      <c r="G7239" s="138">
        <f t="shared" si="4913"/>
        <v>0.35</v>
      </c>
      <c r="H7239" s="750">
        <f t="shared" si="4916"/>
        <v>0.53</v>
      </c>
      <c r="I7239" s="1243">
        <f t="shared" si="4917"/>
        <v>0.10351562500000003</v>
      </c>
      <c r="J7239" s="750"/>
      <c r="L7239" s="768">
        <f t="shared" si="4914"/>
        <v>0</v>
      </c>
    </row>
    <row r="7240" spans="1:12">
      <c r="A7240" s="1320"/>
      <c r="B7240" s="1321"/>
      <c r="C7240" s="1321"/>
      <c r="D7240" s="1322"/>
      <c r="E7240" s="119" t="str">
        <f t="shared" si="4911"/>
        <v>DOMICILIARIA 8</v>
      </c>
      <c r="F7240" s="637">
        <f t="shared" si="4912"/>
        <v>5.18</v>
      </c>
      <c r="G7240" s="138">
        <f t="shared" si="4913"/>
        <v>0.35</v>
      </c>
      <c r="H7240" s="750">
        <f t="shared" si="4916"/>
        <v>0.53</v>
      </c>
      <c r="I7240" s="1243">
        <f t="shared" si="4917"/>
        <v>9.584086799276674E-2</v>
      </c>
      <c r="J7240" s="750"/>
      <c r="L7240" s="768">
        <f t="shared" si="4914"/>
        <v>0</v>
      </c>
    </row>
    <row r="7241" spans="1:12">
      <c r="A7241" s="1320"/>
      <c r="B7241" s="1321"/>
      <c r="C7241" s="1321"/>
      <c r="D7241" s="1322"/>
      <c r="E7241" s="119" t="str">
        <f t="shared" si="4911"/>
        <v>DOMICILIARIA 9</v>
      </c>
      <c r="F7241" s="637">
        <f t="shared" si="4912"/>
        <v>5.27</v>
      </c>
      <c r="G7241" s="138">
        <f t="shared" si="4913"/>
        <v>0.35</v>
      </c>
      <c r="H7241" s="750">
        <f t="shared" si="4916"/>
        <v>0.53</v>
      </c>
      <c r="I7241" s="1243">
        <f t="shared" si="4917"/>
        <v>9.4306049822064072E-2</v>
      </c>
      <c r="J7241" s="750"/>
      <c r="L7241" s="768">
        <f t="shared" si="4914"/>
        <v>0</v>
      </c>
    </row>
    <row r="7242" spans="1:12">
      <c r="A7242" s="1320"/>
      <c r="B7242" s="1321"/>
      <c r="C7242" s="1321"/>
      <c r="D7242" s="1322"/>
      <c r="E7242" s="119" t="str">
        <f t="shared" si="4911"/>
        <v>DOMICILIARIA 10</v>
      </c>
      <c r="F7242" s="637">
        <f t="shared" si="4912"/>
        <v>5.3199999999999994</v>
      </c>
      <c r="G7242" s="138">
        <f t="shared" si="4913"/>
        <v>0.35</v>
      </c>
      <c r="H7242" s="750">
        <f t="shared" si="4916"/>
        <v>0.53</v>
      </c>
      <c r="I7242" s="1243">
        <f t="shared" si="4917"/>
        <v>9.3474426807760164E-2</v>
      </c>
      <c r="J7242" s="750"/>
      <c r="L7242" s="768">
        <f t="shared" si="4914"/>
        <v>0</v>
      </c>
    </row>
    <row r="7243" spans="1:12">
      <c r="A7243" s="1320"/>
      <c r="B7243" s="1321"/>
      <c r="C7243" s="1321"/>
      <c r="D7243" s="1322"/>
      <c r="E7243" s="119" t="str">
        <f t="shared" si="4911"/>
        <v>DOMICILIARIA 11</v>
      </c>
      <c r="F7243" s="637">
        <f t="shared" si="4912"/>
        <v>5.26</v>
      </c>
      <c r="G7243" s="138">
        <f t="shared" si="4913"/>
        <v>0.35</v>
      </c>
      <c r="H7243" s="750">
        <f t="shared" si="4916"/>
        <v>0.53</v>
      </c>
      <c r="I7243" s="1243">
        <f t="shared" si="4917"/>
        <v>9.4474153297682717E-2</v>
      </c>
      <c r="J7243" s="750"/>
      <c r="L7243" s="768">
        <f t="shared" si="4914"/>
        <v>0</v>
      </c>
    </row>
    <row r="7244" spans="1:12">
      <c r="A7244" s="1320"/>
      <c r="B7244" s="1321"/>
      <c r="C7244" s="1321"/>
      <c r="D7244" s="1322"/>
      <c r="E7244" s="119" t="str">
        <f t="shared" si="4911"/>
        <v>DOMICILIARIA 12</v>
      </c>
      <c r="F7244" s="637">
        <f t="shared" si="4912"/>
        <v>5.0299999999999994</v>
      </c>
      <c r="G7244" s="138">
        <f t="shared" si="4913"/>
        <v>0.35</v>
      </c>
      <c r="H7244" s="750">
        <f t="shared" si="4916"/>
        <v>0.53</v>
      </c>
      <c r="I7244" s="1243">
        <f t="shared" si="4917"/>
        <v>9.8513011152416383E-2</v>
      </c>
      <c r="J7244" s="750"/>
      <c r="L7244" s="768">
        <f t="shared" si="4914"/>
        <v>0</v>
      </c>
    </row>
    <row r="7245" spans="1:12">
      <c r="A7245" s="1320"/>
      <c r="B7245" s="1321"/>
      <c r="C7245" s="1321"/>
      <c r="D7245" s="1322"/>
      <c r="E7245" s="119" t="str">
        <f t="shared" si="4911"/>
        <v>DOMICILIARIA 13</v>
      </c>
      <c r="F7245" s="637">
        <f t="shared" si="4912"/>
        <v>5.64</v>
      </c>
      <c r="G7245" s="138">
        <f t="shared" si="4913"/>
        <v>0.35</v>
      </c>
      <c r="H7245" s="750">
        <f t="shared" si="4916"/>
        <v>0.53</v>
      </c>
      <c r="I7245" s="1243">
        <f t="shared" si="4917"/>
        <v>8.8480801335559287E-2</v>
      </c>
      <c r="J7245" s="750"/>
      <c r="L7245" s="768">
        <f t="shared" si="4914"/>
        <v>0</v>
      </c>
    </row>
    <row r="7246" spans="1:12">
      <c r="A7246" s="1320"/>
      <c r="B7246" s="1321"/>
      <c r="C7246" s="1321"/>
      <c r="D7246" s="1322"/>
      <c r="E7246" s="119" t="str">
        <f t="shared" si="4911"/>
        <v>DOMICILIARIA 14</v>
      </c>
      <c r="F7246" s="637">
        <f t="shared" si="4912"/>
        <v>5.25</v>
      </c>
      <c r="G7246" s="138">
        <f t="shared" si="4913"/>
        <v>0.35</v>
      </c>
      <c r="H7246" s="750">
        <f t="shared" si="4916"/>
        <v>0.53</v>
      </c>
      <c r="I7246" s="1243">
        <f t="shared" si="4917"/>
        <v>9.4642857142857154E-2</v>
      </c>
      <c r="J7246" s="750"/>
      <c r="L7246" s="768">
        <f t="shared" si="4914"/>
        <v>0</v>
      </c>
    </row>
    <row r="7247" spans="1:12">
      <c r="A7247" s="1320"/>
      <c r="B7247" s="1321"/>
      <c r="C7247" s="1321"/>
      <c r="D7247" s="1322"/>
      <c r="E7247" s="119" t="str">
        <f t="shared" si="4911"/>
        <v>DOMICILIARIA 15</v>
      </c>
      <c r="F7247" s="637">
        <f t="shared" si="4912"/>
        <v>6.13</v>
      </c>
      <c r="G7247" s="138">
        <f t="shared" si="4913"/>
        <v>0.35</v>
      </c>
      <c r="H7247" s="750">
        <f t="shared" si="4916"/>
        <v>0.53</v>
      </c>
      <c r="I7247" s="1243">
        <f t="shared" si="4917"/>
        <v>8.179012345679014E-2</v>
      </c>
      <c r="J7247" s="750"/>
      <c r="L7247" s="768">
        <f t="shared" si="4914"/>
        <v>0</v>
      </c>
    </row>
    <row r="7248" spans="1:12">
      <c r="A7248" s="1320"/>
      <c r="B7248" s="1321"/>
      <c r="C7248" s="1321"/>
      <c r="D7248" s="1322"/>
      <c r="E7248" s="119" t="str">
        <f t="shared" si="4911"/>
        <v>P49 A P42</v>
      </c>
      <c r="F7248" s="637">
        <f t="shared" si="4912"/>
        <v>0.1</v>
      </c>
      <c r="G7248" s="138">
        <f t="shared" si="4913"/>
        <v>0</v>
      </c>
      <c r="H7248" s="750"/>
      <c r="I7248" s="1243"/>
      <c r="J7248" s="750"/>
      <c r="L7248" s="768">
        <f t="shared" si="4914"/>
        <v>0</v>
      </c>
    </row>
    <row r="7249" spans="1:12">
      <c r="A7249" s="1320"/>
      <c r="B7249" s="1321"/>
      <c r="C7249" s="1321"/>
      <c r="D7249" s="1322"/>
      <c r="E7249" s="119" t="str">
        <f t="shared" si="4911"/>
        <v>DOMICILIARIA 1</v>
      </c>
      <c r="F7249" s="637">
        <f t="shared" si="4912"/>
        <v>4.43</v>
      </c>
      <c r="G7249" s="138">
        <f t="shared" si="4913"/>
        <v>0.35</v>
      </c>
      <c r="H7249" s="750">
        <f t="shared" si="4916"/>
        <v>0.47500000000000031</v>
      </c>
      <c r="I7249" s="1243">
        <f t="shared" si="4917"/>
        <v>9.9372384937238573E-2</v>
      </c>
      <c r="J7249" s="750">
        <f t="shared" ref="J7249:J7277" si="4918">+F7249+G7249</f>
        <v>4.7799999999999994</v>
      </c>
      <c r="L7249" s="768">
        <f t="shared" si="4914"/>
        <v>0</v>
      </c>
    </row>
    <row r="7250" spans="1:12">
      <c r="A7250" s="1320"/>
      <c r="B7250" s="1321"/>
      <c r="C7250" s="1321"/>
      <c r="D7250" s="1322"/>
      <c r="E7250" s="119" t="str">
        <f t="shared" si="4911"/>
        <v>DOMICILIARIA 2</v>
      </c>
      <c r="F7250" s="637">
        <f t="shared" si="4912"/>
        <v>4.1199999999999992</v>
      </c>
      <c r="G7250" s="138">
        <f t="shared" si="4913"/>
        <v>0.35</v>
      </c>
      <c r="H7250" s="750">
        <f t="shared" si="4916"/>
        <v>0.47500000000000031</v>
      </c>
      <c r="I7250" s="1243">
        <f t="shared" si="4917"/>
        <v>0.10626398210290837</v>
      </c>
      <c r="J7250" s="750">
        <f t="shared" si="4918"/>
        <v>4.4699999999999989</v>
      </c>
      <c r="L7250" s="768">
        <f t="shared" si="4914"/>
        <v>0</v>
      </c>
    </row>
    <row r="7251" spans="1:12">
      <c r="A7251" s="1320"/>
      <c r="B7251" s="1321"/>
      <c r="C7251" s="1321"/>
      <c r="D7251" s="1322"/>
      <c r="E7251" s="119" t="str">
        <f t="shared" si="4911"/>
        <v>DOMICILIARIA 3</v>
      </c>
      <c r="F7251" s="637">
        <f t="shared" si="4912"/>
        <v>4.5199999999999996</v>
      </c>
      <c r="G7251" s="138">
        <f t="shared" si="4913"/>
        <v>0.35</v>
      </c>
      <c r="H7251" s="750">
        <f t="shared" si="4916"/>
        <v>0.47500000000000031</v>
      </c>
      <c r="I7251" s="1243">
        <f t="shared" si="4917"/>
        <v>9.7535934291581194E-2</v>
      </c>
      <c r="J7251" s="750">
        <f t="shared" si="4918"/>
        <v>4.8699999999999992</v>
      </c>
      <c r="L7251" s="768">
        <f t="shared" si="4914"/>
        <v>0</v>
      </c>
    </row>
    <row r="7252" spans="1:12">
      <c r="A7252" s="1320"/>
      <c r="B7252" s="1321"/>
      <c r="C7252" s="1321"/>
      <c r="D7252" s="1322"/>
      <c r="E7252" s="119" t="str">
        <f t="shared" si="4911"/>
        <v>DOMICILIARIA 4</v>
      </c>
      <c r="F7252" s="637">
        <f t="shared" si="4912"/>
        <v>4.6499999999999995</v>
      </c>
      <c r="G7252" s="138">
        <f t="shared" si="4913"/>
        <v>0.35</v>
      </c>
      <c r="H7252" s="750">
        <f t="shared" si="4916"/>
        <v>0.47500000000000031</v>
      </c>
      <c r="I7252" s="1243">
        <f t="shared" si="4917"/>
        <v>9.5000000000000084E-2</v>
      </c>
      <c r="J7252" s="750">
        <f t="shared" si="4918"/>
        <v>4.9999999999999991</v>
      </c>
      <c r="L7252" s="768">
        <f t="shared" si="4914"/>
        <v>0</v>
      </c>
    </row>
    <row r="7253" spans="1:12">
      <c r="A7253" s="1320"/>
      <c r="B7253" s="1321"/>
      <c r="C7253" s="1321"/>
      <c r="D7253" s="1322"/>
      <c r="E7253" s="119" t="str">
        <f t="shared" si="4911"/>
        <v>DOMICILIARIA 5</v>
      </c>
      <c r="F7253" s="637">
        <f t="shared" si="4912"/>
        <v>4.8499999999999996</v>
      </c>
      <c r="G7253" s="138">
        <f t="shared" si="4913"/>
        <v>0.35</v>
      </c>
      <c r="H7253" s="750">
        <f t="shared" si="4916"/>
        <v>0.47500000000000031</v>
      </c>
      <c r="I7253" s="1243">
        <f t="shared" si="4917"/>
        <v>9.1346153846153924E-2</v>
      </c>
      <c r="J7253" s="750">
        <f t="shared" si="4918"/>
        <v>5.1999999999999993</v>
      </c>
      <c r="L7253" s="768">
        <f t="shared" si="4914"/>
        <v>0</v>
      </c>
    </row>
    <row r="7254" spans="1:12">
      <c r="A7254" s="1320"/>
      <c r="B7254" s="1321"/>
      <c r="C7254" s="1321"/>
      <c r="D7254" s="1322"/>
      <c r="E7254" s="119" t="str">
        <f t="shared" si="4911"/>
        <v>DOMICILIARIA 6</v>
      </c>
      <c r="F7254" s="637">
        <f t="shared" si="4912"/>
        <v>4.8099999999999996</v>
      </c>
      <c r="G7254" s="138">
        <f t="shared" si="4913"/>
        <v>0.35</v>
      </c>
      <c r="H7254" s="750">
        <f t="shared" si="4916"/>
        <v>0.47500000000000031</v>
      </c>
      <c r="I7254" s="1243">
        <f t="shared" si="4917"/>
        <v>9.2054263565891553E-2</v>
      </c>
      <c r="J7254" s="750">
        <f t="shared" si="4918"/>
        <v>5.1599999999999993</v>
      </c>
      <c r="L7254" s="768">
        <f t="shared" si="4914"/>
        <v>0</v>
      </c>
    </row>
    <row r="7255" spans="1:12">
      <c r="A7255" s="1320"/>
      <c r="B7255" s="1321"/>
      <c r="C7255" s="1321"/>
      <c r="D7255" s="1322"/>
      <c r="E7255" s="119" t="str">
        <f t="shared" si="4911"/>
        <v>DOMICILIARIA 7</v>
      </c>
      <c r="F7255" s="637">
        <f t="shared" si="4912"/>
        <v>3.89</v>
      </c>
      <c r="G7255" s="138">
        <f t="shared" si="4913"/>
        <v>0.35</v>
      </c>
      <c r="H7255" s="750">
        <f t="shared" si="4916"/>
        <v>0.47500000000000031</v>
      </c>
      <c r="I7255" s="1243">
        <f t="shared" si="4917"/>
        <v>0.11202830188679253</v>
      </c>
      <c r="J7255" s="750">
        <f t="shared" si="4918"/>
        <v>4.24</v>
      </c>
      <c r="L7255" s="768">
        <f t="shared" si="4914"/>
        <v>0</v>
      </c>
    </row>
    <row r="7256" spans="1:12">
      <c r="A7256" s="1320"/>
      <c r="B7256" s="1321"/>
      <c r="C7256" s="1321"/>
      <c r="D7256" s="1322"/>
      <c r="E7256" s="119" t="str">
        <f t="shared" si="4911"/>
        <v>DOMICILIARIA 8</v>
      </c>
      <c r="F7256" s="637">
        <f t="shared" si="4912"/>
        <v>4.6199999999999992</v>
      </c>
      <c r="G7256" s="138">
        <f t="shared" si="4913"/>
        <v>0.35</v>
      </c>
      <c r="H7256" s="750">
        <f t="shared" si="4916"/>
        <v>0.47500000000000031</v>
      </c>
      <c r="I7256" s="1243">
        <f t="shared" si="4917"/>
        <v>9.5573440643863264E-2</v>
      </c>
      <c r="J7256" s="750">
        <f t="shared" si="4918"/>
        <v>4.9699999999999989</v>
      </c>
      <c r="L7256" s="768">
        <f t="shared" si="4914"/>
        <v>0</v>
      </c>
    </row>
    <row r="7257" spans="1:12">
      <c r="A7257" s="1320"/>
      <c r="B7257" s="1321"/>
      <c r="C7257" s="1321"/>
      <c r="D7257" s="1322"/>
      <c r="E7257" s="119" t="str">
        <f t="shared" si="4911"/>
        <v>DOMICILIARIA 9</v>
      </c>
      <c r="F7257" s="637">
        <f t="shared" si="4912"/>
        <v>5.33</v>
      </c>
      <c r="G7257" s="138">
        <f t="shared" si="4913"/>
        <v>0.35</v>
      </c>
      <c r="H7257" s="750">
        <f t="shared" si="4916"/>
        <v>0.47500000000000031</v>
      </c>
      <c r="I7257" s="1243">
        <f t="shared" si="4917"/>
        <v>8.3626760563380337E-2</v>
      </c>
      <c r="J7257" s="750">
        <f t="shared" si="4918"/>
        <v>5.68</v>
      </c>
      <c r="L7257" s="768">
        <f t="shared" si="4914"/>
        <v>0</v>
      </c>
    </row>
    <row r="7258" spans="1:12">
      <c r="A7258" s="1320"/>
      <c r="B7258" s="1321"/>
      <c r="C7258" s="1321"/>
      <c r="D7258" s="1322"/>
      <c r="E7258" s="119" t="str">
        <f t="shared" si="4911"/>
        <v>DOMICILIARIA 10</v>
      </c>
      <c r="F7258" s="637">
        <f t="shared" si="4912"/>
        <v>4.8499999999999996</v>
      </c>
      <c r="G7258" s="138">
        <f t="shared" si="4913"/>
        <v>0.35</v>
      </c>
      <c r="H7258" s="750">
        <f t="shared" si="4916"/>
        <v>0.47500000000000031</v>
      </c>
      <c r="I7258" s="1243">
        <f t="shared" si="4917"/>
        <v>9.1346153846153924E-2</v>
      </c>
      <c r="J7258" s="750">
        <f t="shared" si="4918"/>
        <v>5.1999999999999993</v>
      </c>
      <c r="L7258" s="768">
        <f t="shared" si="4914"/>
        <v>0</v>
      </c>
    </row>
    <row r="7259" spans="1:12">
      <c r="A7259" s="1320"/>
      <c r="B7259" s="1321"/>
      <c r="C7259" s="1321"/>
      <c r="D7259" s="1322"/>
      <c r="E7259" s="119" t="str">
        <f t="shared" si="4911"/>
        <v>DOMICILIARIA 11</v>
      </c>
      <c r="F7259" s="637">
        <f t="shared" si="4912"/>
        <v>4.26</v>
      </c>
      <c r="G7259" s="138">
        <f t="shared" si="4913"/>
        <v>0.35</v>
      </c>
      <c r="H7259" s="750">
        <f t="shared" si="4916"/>
        <v>0.47500000000000031</v>
      </c>
      <c r="I7259" s="1243">
        <f t="shared" si="4917"/>
        <v>0.10303687635574846</v>
      </c>
      <c r="J7259" s="750">
        <f t="shared" si="4918"/>
        <v>4.6099999999999994</v>
      </c>
      <c r="L7259" s="768">
        <f t="shared" si="4914"/>
        <v>0</v>
      </c>
    </row>
    <row r="7260" spans="1:12">
      <c r="A7260" s="1320"/>
      <c r="B7260" s="1321"/>
      <c r="C7260" s="1321"/>
      <c r="D7260" s="1322"/>
      <c r="E7260" s="119" t="str">
        <f t="shared" si="4911"/>
        <v>DOMICILIARIA 12</v>
      </c>
      <c r="F7260" s="637">
        <f t="shared" si="4912"/>
        <v>4.8899999999999997</v>
      </c>
      <c r="G7260" s="138">
        <f t="shared" si="4913"/>
        <v>0.35</v>
      </c>
      <c r="H7260" s="750">
        <f t="shared" si="4916"/>
        <v>0.47500000000000031</v>
      </c>
      <c r="I7260" s="1243">
        <f t="shared" si="4917"/>
        <v>9.0648854961832129E-2</v>
      </c>
      <c r="J7260" s="750">
        <f t="shared" si="4918"/>
        <v>5.2399999999999993</v>
      </c>
      <c r="L7260" s="768">
        <f t="shared" si="4914"/>
        <v>0</v>
      </c>
    </row>
    <row r="7261" spans="1:12">
      <c r="A7261" s="1320"/>
      <c r="B7261" s="1321"/>
      <c r="C7261" s="1321"/>
      <c r="D7261" s="1322"/>
      <c r="E7261" s="119" t="str">
        <f t="shared" si="4911"/>
        <v>DOMICILIARIA 13</v>
      </c>
      <c r="F7261" s="637">
        <f t="shared" si="4912"/>
        <v>5.3199999999999994</v>
      </c>
      <c r="G7261" s="138">
        <f t="shared" si="4913"/>
        <v>0.35</v>
      </c>
      <c r="H7261" s="750">
        <f t="shared" si="4916"/>
        <v>0.47500000000000031</v>
      </c>
      <c r="I7261" s="1243">
        <f t="shared" si="4917"/>
        <v>8.3774250440917172E-2</v>
      </c>
      <c r="J7261" s="750">
        <f t="shared" si="4918"/>
        <v>5.669999999999999</v>
      </c>
      <c r="L7261" s="768">
        <f t="shared" si="4914"/>
        <v>0</v>
      </c>
    </row>
    <row r="7262" spans="1:12">
      <c r="A7262" s="1320"/>
      <c r="B7262" s="1321"/>
      <c r="C7262" s="1321"/>
      <c r="D7262" s="1322"/>
      <c r="E7262" s="119" t="str">
        <f t="shared" si="4911"/>
        <v>DOMICILIARIA 14</v>
      </c>
      <c r="F7262" s="637">
        <f t="shared" si="4912"/>
        <v>5.05</v>
      </c>
      <c r="G7262" s="138">
        <f t="shared" si="4913"/>
        <v>0.35</v>
      </c>
      <c r="H7262" s="750">
        <f t="shared" si="4916"/>
        <v>0.47500000000000031</v>
      </c>
      <c r="I7262" s="1243">
        <f t="shared" si="4917"/>
        <v>8.7962962962963034E-2</v>
      </c>
      <c r="J7262" s="750">
        <f t="shared" si="4918"/>
        <v>5.3999999999999995</v>
      </c>
      <c r="L7262" s="768">
        <f t="shared" si="4914"/>
        <v>0</v>
      </c>
    </row>
    <row r="7263" spans="1:12">
      <c r="A7263" s="1320"/>
      <c r="B7263" s="1321"/>
      <c r="C7263" s="1321"/>
      <c r="D7263" s="1322"/>
      <c r="E7263" s="119" t="str">
        <f t="shared" si="4911"/>
        <v>P42 A P32</v>
      </c>
      <c r="F7263" s="637">
        <f t="shared" si="4912"/>
        <v>0.1</v>
      </c>
      <c r="G7263" s="138">
        <f t="shared" si="4913"/>
        <v>0</v>
      </c>
      <c r="H7263" s="750"/>
      <c r="I7263" s="1243"/>
      <c r="J7263" s="750">
        <f t="shared" si="4918"/>
        <v>0.1</v>
      </c>
      <c r="L7263" s="768">
        <f t="shared" si="4914"/>
        <v>0</v>
      </c>
    </row>
    <row r="7264" spans="1:12">
      <c r="A7264" s="1320"/>
      <c r="B7264" s="1321"/>
      <c r="C7264" s="1321"/>
      <c r="D7264" s="1322"/>
      <c r="E7264" s="119" t="str">
        <f t="shared" si="4911"/>
        <v>DOMICILIARIA 1</v>
      </c>
      <c r="F7264" s="637">
        <f t="shared" si="4912"/>
        <v>5.3</v>
      </c>
      <c r="G7264" s="138">
        <f t="shared" si="4913"/>
        <v>0.35</v>
      </c>
      <c r="H7264" s="750">
        <f t="shared" si="4916"/>
        <v>0.63749999999999996</v>
      </c>
      <c r="I7264" s="1243">
        <f t="shared" si="4917"/>
        <v>0.11283185840707965</v>
      </c>
      <c r="J7264" s="750">
        <f t="shared" si="4918"/>
        <v>5.6499999999999995</v>
      </c>
      <c r="L7264" s="768">
        <f t="shared" si="4914"/>
        <v>0</v>
      </c>
    </row>
    <row r="7265" spans="1:12">
      <c r="A7265" s="1320"/>
      <c r="B7265" s="1321"/>
      <c r="C7265" s="1321"/>
      <c r="D7265" s="1322"/>
      <c r="E7265" s="119" t="str">
        <f t="shared" si="4911"/>
        <v>DOMICILIARIA 2</v>
      </c>
      <c r="F7265" s="637">
        <f t="shared" si="4912"/>
        <v>5.54</v>
      </c>
      <c r="G7265" s="138">
        <f t="shared" si="4913"/>
        <v>0.35</v>
      </c>
      <c r="H7265" s="750">
        <f t="shared" si="4916"/>
        <v>0.63749999999999996</v>
      </c>
      <c r="I7265" s="1243">
        <f t="shared" si="4917"/>
        <v>0.10823429541595925</v>
      </c>
      <c r="J7265" s="750">
        <f t="shared" si="4918"/>
        <v>5.89</v>
      </c>
      <c r="L7265" s="768">
        <f t="shared" si="4914"/>
        <v>0</v>
      </c>
    </row>
    <row r="7266" spans="1:12">
      <c r="A7266" s="1320"/>
      <c r="B7266" s="1321"/>
      <c r="C7266" s="1321"/>
      <c r="D7266" s="1322"/>
      <c r="E7266" s="119" t="str">
        <f t="shared" si="4911"/>
        <v>DOMICILIARIA 3</v>
      </c>
      <c r="F7266" s="637">
        <f t="shared" si="4912"/>
        <v>5.6</v>
      </c>
      <c r="G7266" s="138">
        <f t="shared" si="4913"/>
        <v>0.35</v>
      </c>
      <c r="H7266" s="750">
        <f t="shared" si="4916"/>
        <v>0.63749999999999996</v>
      </c>
      <c r="I7266" s="1243">
        <f t="shared" si="4917"/>
        <v>0.10714285714285715</v>
      </c>
      <c r="J7266" s="750">
        <f t="shared" si="4918"/>
        <v>5.9499999999999993</v>
      </c>
      <c r="L7266" s="768">
        <f t="shared" si="4914"/>
        <v>0</v>
      </c>
    </row>
    <row r="7267" spans="1:12">
      <c r="A7267" s="1320"/>
      <c r="B7267" s="1321"/>
      <c r="C7267" s="1321"/>
      <c r="D7267" s="1322"/>
      <c r="E7267" s="119" t="str">
        <f t="shared" si="4911"/>
        <v>DOMICILIARIA 4</v>
      </c>
      <c r="F7267" s="637">
        <f t="shared" si="4912"/>
        <v>4.93</v>
      </c>
      <c r="G7267" s="138">
        <f t="shared" si="4913"/>
        <v>0.35</v>
      </c>
      <c r="H7267" s="750">
        <f t="shared" si="4916"/>
        <v>0.63749999999999996</v>
      </c>
      <c r="I7267" s="1243">
        <f t="shared" si="4917"/>
        <v>0.12073863636363637</v>
      </c>
      <c r="J7267" s="750">
        <f t="shared" si="4918"/>
        <v>5.2799999999999994</v>
      </c>
      <c r="L7267" s="768">
        <f t="shared" si="4914"/>
        <v>0</v>
      </c>
    </row>
    <row r="7268" spans="1:12">
      <c r="A7268" s="1320"/>
      <c r="B7268" s="1321"/>
      <c r="C7268" s="1321"/>
      <c r="D7268" s="1322"/>
      <c r="E7268" s="119" t="str">
        <f t="shared" si="4911"/>
        <v>DOMICILIARIA 5</v>
      </c>
      <c r="F7268" s="637">
        <f t="shared" si="4912"/>
        <v>5.1099999999999994</v>
      </c>
      <c r="G7268" s="138">
        <f t="shared" si="4913"/>
        <v>0.35</v>
      </c>
      <c r="H7268" s="750">
        <f t="shared" si="4916"/>
        <v>0.63749999999999996</v>
      </c>
      <c r="I7268" s="1243">
        <f t="shared" si="4917"/>
        <v>0.11675824175824177</v>
      </c>
      <c r="J7268" s="750">
        <f t="shared" si="4918"/>
        <v>5.4599999999999991</v>
      </c>
      <c r="L7268" s="768">
        <f t="shared" si="4914"/>
        <v>0</v>
      </c>
    </row>
    <row r="7269" spans="1:12">
      <c r="A7269" s="1320"/>
      <c r="B7269" s="1321"/>
      <c r="C7269" s="1321"/>
      <c r="D7269" s="1322"/>
      <c r="E7269" s="119" t="str">
        <f t="shared" si="4911"/>
        <v>DOMICILIARIA 6</v>
      </c>
      <c r="F7269" s="637">
        <f t="shared" si="4912"/>
        <v>5.5</v>
      </c>
      <c r="G7269" s="138">
        <f t="shared" si="4913"/>
        <v>0.35</v>
      </c>
      <c r="H7269" s="750">
        <f t="shared" si="4916"/>
        <v>0.63749999999999996</v>
      </c>
      <c r="I7269" s="1243">
        <f t="shared" si="4917"/>
        <v>0.10897435897435898</v>
      </c>
      <c r="J7269" s="750">
        <f t="shared" si="4918"/>
        <v>5.85</v>
      </c>
      <c r="L7269" s="768">
        <f t="shared" si="4914"/>
        <v>0</v>
      </c>
    </row>
    <row r="7270" spans="1:12">
      <c r="A7270" s="1320"/>
      <c r="B7270" s="1321"/>
      <c r="C7270" s="1321"/>
      <c r="D7270" s="1322"/>
      <c r="E7270" s="119" t="str">
        <f t="shared" si="4911"/>
        <v>DOMICILIARIA 7</v>
      </c>
      <c r="F7270" s="637">
        <f t="shared" si="4912"/>
        <v>4.4899999999999993</v>
      </c>
      <c r="G7270" s="138">
        <f t="shared" si="4913"/>
        <v>0.35</v>
      </c>
      <c r="H7270" s="750">
        <f t="shared" si="4916"/>
        <v>0.63749999999999996</v>
      </c>
      <c r="I7270" s="1243">
        <f t="shared" si="4917"/>
        <v>0.13171487603305787</v>
      </c>
      <c r="J7270" s="750">
        <f t="shared" si="4918"/>
        <v>4.839999999999999</v>
      </c>
      <c r="L7270" s="768">
        <f t="shared" si="4914"/>
        <v>0</v>
      </c>
    </row>
    <row r="7271" spans="1:12">
      <c r="A7271" s="1320"/>
      <c r="B7271" s="1321"/>
      <c r="C7271" s="1321"/>
      <c r="D7271" s="1322"/>
      <c r="E7271" s="119" t="str">
        <f t="shared" si="4911"/>
        <v>DOMICILIARIA 8</v>
      </c>
      <c r="F7271" s="637">
        <f t="shared" si="4912"/>
        <v>5.6199999999999992</v>
      </c>
      <c r="G7271" s="138">
        <f t="shared" si="4913"/>
        <v>0.35</v>
      </c>
      <c r="H7271" s="750">
        <f t="shared" si="4916"/>
        <v>0.63749999999999996</v>
      </c>
      <c r="I7271" s="1243">
        <f t="shared" si="4917"/>
        <v>0.10678391959798997</v>
      </c>
      <c r="J7271" s="750">
        <f t="shared" si="4918"/>
        <v>5.9699999999999989</v>
      </c>
      <c r="L7271" s="768">
        <f t="shared" si="4914"/>
        <v>0</v>
      </c>
    </row>
    <row r="7272" spans="1:12">
      <c r="A7272" s="1320"/>
      <c r="B7272" s="1321"/>
      <c r="C7272" s="1321"/>
      <c r="D7272" s="1322"/>
      <c r="E7272" s="119" t="str">
        <f t="shared" si="4911"/>
        <v>P23 A P16</v>
      </c>
      <c r="F7272" s="637">
        <f t="shared" si="4912"/>
        <v>0.1</v>
      </c>
      <c r="G7272" s="138">
        <f t="shared" si="4913"/>
        <v>0</v>
      </c>
      <c r="H7272" s="750"/>
      <c r="I7272" s="1243"/>
      <c r="J7272" s="750">
        <f t="shared" si="4918"/>
        <v>0.1</v>
      </c>
      <c r="L7272" s="768">
        <f t="shared" si="4914"/>
        <v>0</v>
      </c>
    </row>
    <row r="7273" spans="1:12">
      <c r="A7273" s="1320"/>
      <c r="B7273" s="1321"/>
      <c r="C7273" s="1321"/>
      <c r="D7273" s="1322"/>
      <c r="E7273" s="119" t="str">
        <f t="shared" si="4911"/>
        <v>DOMICILIARIA 1</v>
      </c>
      <c r="F7273" s="637">
        <f t="shared" si="4912"/>
        <v>4.5</v>
      </c>
      <c r="G7273" s="138">
        <f t="shared" si="4913"/>
        <v>0.35</v>
      </c>
      <c r="H7273" s="750">
        <f t="shared" si="4916"/>
        <v>0.41250000000000031</v>
      </c>
      <c r="I7273" s="1243">
        <f t="shared" si="4917"/>
        <v>8.505154639175265E-2</v>
      </c>
      <c r="J7273" s="750">
        <f t="shared" si="4918"/>
        <v>4.8499999999999996</v>
      </c>
      <c r="L7273" s="768">
        <f t="shared" si="4914"/>
        <v>0</v>
      </c>
    </row>
    <row r="7274" spans="1:12">
      <c r="A7274" s="1320"/>
      <c r="B7274" s="1321"/>
      <c r="C7274" s="1321"/>
      <c r="D7274" s="1322"/>
      <c r="E7274" s="119" t="str">
        <f t="shared" si="4911"/>
        <v>DOMICILIARIA 2</v>
      </c>
      <c r="F7274" s="637">
        <f t="shared" si="4912"/>
        <v>4.6499999999999995</v>
      </c>
      <c r="G7274" s="138">
        <f t="shared" si="4913"/>
        <v>0.35</v>
      </c>
      <c r="H7274" s="750">
        <f t="shared" si="4916"/>
        <v>0.41250000000000031</v>
      </c>
      <c r="I7274" s="1243">
        <f t="shared" si="4917"/>
        <v>8.2500000000000073E-2</v>
      </c>
      <c r="J7274" s="750">
        <f t="shared" si="4918"/>
        <v>4.9999999999999991</v>
      </c>
      <c r="L7274" s="768">
        <f t="shared" si="4914"/>
        <v>0</v>
      </c>
    </row>
    <row r="7275" spans="1:12">
      <c r="A7275" s="1320"/>
      <c r="B7275" s="1321"/>
      <c r="C7275" s="1321"/>
      <c r="D7275" s="1322"/>
      <c r="E7275" s="119" t="str">
        <f t="shared" si="4911"/>
        <v>DOMICILIARIA 3</v>
      </c>
      <c r="F7275" s="637">
        <f t="shared" si="4912"/>
        <v>4.75</v>
      </c>
      <c r="G7275" s="138">
        <f t="shared" si="4913"/>
        <v>0.35</v>
      </c>
      <c r="H7275" s="750">
        <f t="shared" si="4916"/>
        <v>0.41250000000000031</v>
      </c>
      <c r="I7275" s="1243">
        <f t="shared" si="4917"/>
        <v>8.0882352941176544E-2</v>
      </c>
      <c r="J7275" s="750">
        <f t="shared" si="4918"/>
        <v>5.0999999999999996</v>
      </c>
      <c r="L7275" s="768">
        <f t="shared" si="4914"/>
        <v>0</v>
      </c>
    </row>
    <row r="7276" spans="1:12">
      <c r="A7276" s="1320"/>
      <c r="B7276" s="1321"/>
      <c r="C7276" s="1321"/>
      <c r="D7276" s="1322"/>
      <c r="E7276" s="119" t="str">
        <f t="shared" ref="E7276:E7306" si="4919">+E2048</f>
        <v>DOMICILIARIA 4</v>
      </c>
      <c r="F7276" s="637">
        <f t="shared" ref="F7276:F7306" si="4920">+F2048+0.1</f>
        <v>5.08</v>
      </c>
      <c r="G7276" s="138">
        <f t="shared" ref="G7276:G7284" si="4921">+G6399/2</f>
        <v>0.35</v>
      </c>
      <c r="H7276" s="750">
        <f t="shared" si="4916"/>
        <v>0.41250000000000031</v>
      </c>
      <c r="I7276" s="1243">
        <f t="shared" si="4917"/>
        <v>7.5966850828729338E-2</v>
      </c>
      <c r="J7276" s="750">
        <f t="shared" si="4918"/>
        <v>5.43</v>
      </c>
      <c r="L7276" s="768">
        <f t="shared" si="4914"/>
        <v>0</v>
      </c>
    </row>
    <row r="7277" spans="1:12">
      <c r="A7277" s="1320"/>
      <c r="B7277" s="1321"/>
      <c r="C7277" s="1321"/>
      <c r="D7277" s="1322"/>
      <c r="E7277" s="119" t="str">
        <f t="shared" si="4919"/>
        <v>DOMICILIARIA 5</v>
      </c>
      <c r="F7277" s="637">
        <f t="shared" si="4920"/>
        <v>5.1899999999999995</v>
      </c>
      <c r="G7277" s="138">
        <f t="shared" si="4921"/>
        <v>0.35</v>
      </c>
      <c r="H7277" s="750">
        <f t="shared" si="4916"/>
        <v>0.41250000000000031</v>
      </c>
      <c r="I7277" s="1243">
        <f t="shared" si="4917"/>
        <v>7.4458483754512708E-2</v>
      </c>
      <c r="J7277" s="750">
        <f t="shared" si="4918"/>
        <v>5.5399999999999991</v>
      </c>
      <c r="L7277" s="768">
        <f t="shared" ref="L7277:L7307" si="4922">+IF(J7277&gt;6,1,0)</f>
        <v>0</v>
      </c>
    </row>
    <row r="7278" spans="1:12">
      <c r="A7278" s="1320"/>
      <c r="B7278" s="1321"/>
      <c r="C7278" s="1321"/>
      <c r="D7278" s="1322"/>
      <c r="E7278" s="119" t="str">
        <f t="shared" si="4919"/>
        <v>DOMICILIARIA 6</v>
      </c>
      <c r="F7278" s="637">
        <f t="shared" si="4920"/>
        <v>4.3499999999999996</v>
      </c>
      <c r="G7278" s="138">
        <f t="shared" si="4921"/>
        <v>0.35</v>
      </c>
      <c r="H7278" s="750">
        <f t="shared" si="4916"/>
        <v>0.41250000000000031</v>
      </c>
      <c r="I7278" s="1243">
        <f t="shared" si="4917"/>
        <v>8.7765957446808596E-2</v>
      </c>
      <c r="J7278" s="750">
        <f t="shared" ref="J7278:J7306" si="4923">+F7278+G7278</f>
        <v>4.6999999999999993</v>
      </c>
      <c r="L7278" s="768">
        <f t="shared" si="4922"/>
        <v>0</v>
      </c>
    </row>
    <row r="7279" spans="1:12">
      <c r="A7279" s="1320"/>
      <c r="B7279" s="1321"/>
      <c r="C7279" s="1321"/>
      <c r="D7279" s="1322"/>
      <c r="E7279" s="119" t="str">
        <f t="shared" si="4919"/>
        <v>DOMICILIARIA 7</v>
      </c>
      <c r="F7279" s="637">
        <f t="shared" si="4920"/>
        <v>4.42</v>
      </c>
      <c r="G7279" s="138">
        <f t="shared" si="4921"/>
        <v>0.35</v>
      </c>
      <c r="H7279" s="750">
        <f t="shared" si="4916"/>
        <v>0.41250000000000031</v>
      </c>
      <c r="I7279" s="1243">
        <f t="shared" si="4917"/>
        <v>8.6477987421383726E-2</v>
      </c>
      <c r="J7279" s="750">
        <f t="shared" si="4923"/>
        <v>4.7699999999999996</v>
      </c>
      <c r="L7279" s="768">
        <f t="shared" si="4922"/>
        <v>0</v>
      </c>
    </row>
    <row r="7280" spans="1:12">
      <c r="A7280" s="1320"/>
      <c r="B7280" s="1321"/>
      <c r="C7280" s="1321"/>
      <c r="D7280" s="1322"/>
      <c r="E7280" s="119" t="str">
        <f t="shared" si="4919"/>
        <v>DOMICILIARIA 1</v>
      </c>
      <c r="F7280" s="637">
        <f t="shared" si="4920"/>
        <v>4.07</v>
      </c>
      <c r="G7280" s="138">
        <f t="shared" si="4921"/>
        <v>0.35</v>
      </c>
      <c r="H7280" s="750">
        <f t="shared" si="4916"/>
        <v>0.41250000000000031</v>
      </c>
      <c r="I7280" s="1243">
        <f t="shared" si="4917"/>
        <v>9.3325791855203691E-2</v>
      </c>
      <c r="J7280" s="750">
        <f t="shared" si="4923"/>
        <v>4.42</v>
      </c>
      <c r="L7280" s="768">
        <f t="shared" si="4922"/>
        <v>0</v>
      </c>
    </row>
    <row r="7281" spans="1:12">
      <c r="A7281" s="1320"/>
      <c r="B7281" s="1321"/>
      <c r="C7281" s="1321"/>
      <c r="D7281" s="1322"/>
      <c r="E7281" s="119" t="str">
        <f t="shared" si="4919"/>
        <v>DOMICILIARIA 2</v>
      </c>
      <c r="F7281" s="637">
        <f t="shared" si="4920"/>
        <v>4.6999999999999993</v>
      </c>
      <c r="G7281" s="138">
        <f t="shared" si="4921"/>
        <v>0.35</v>
      </c>
      <c r="H7281" s="750">
        <f t="shared" si="4916"/>
        <v>0.41250000000000031</v>
      </c>
      <c r="I7281" s="1243">
        <f t="shared" si="4917"/>
        <v>8.1683168316831756E-2</v>
      </c>
      <c r="J7281" s="750">
        <f t="shared" si="4923"/>
        <v>5.0499999999999989</v>
      </c>
      <c r="L7281" s="768">
        <f t="shared" si="4922"/>
        <v>0</v>
      </c>
    </row>
    <row r="7282" spans="1:12">
      <c r="A7282" s="1320"/>
      <c r="B7282" s="1321"/>
      <c r="C7282" s="1321"/>
      <c r="D7282" s="1322"/>
      <c r="E7282" s="119" t="str">
        <f t="shared" si="4919"/>
        <v>P43 A P34</v>
      </c>
      <c r="F7282" s="637">
        <f t="shared" si="4920"/>
        <v>0.1</v>
      </c>
      <c r="G7282" s="138">
        <f t="shared" si="4921"/>
        <v>0</v>
      </c>
      <c r="H7282" s="750"/>
      <c r="I7282" s="1243"/>
      <c r="J7282" s="750">
        <f t="shared" si="4923"/>
        <v>0.1</v>
      </c>
      <c r="L7282" s="768">
        <f t="shared" si="4922"/>
        <v>0</v>
      </c>
    </row>
    <row r="7283" spans="1:12">
      <c r="A7283" s="1320"/>
      <c r="B7283" s="1321"/>
      <c r="C7283" s="1321"/>
      <c r="D7283" s="1322"/>
      <c r="E7283" s="119" t="str">
        <f t="shared" si="4919"/>
        <v>DOMICILIARIA 1</v>
      </c>
      <c r="F7283" s="637">
        <f t="shared" si="4920"/>
        <v>4.54</v>
      </c>
      <c r="G7283" s="138">
        <f t="shared" si="4921"/>
        <v>0.6</v>
      </c>
      <c r="H7283" s="750">
        <f t="shared" si="4916"/>
        <v>1.6624999999999999</v>
      </c>
      <c r="I7283" s="1243">
        <f t="shared" si="4917"/>
        <v>0.32344357976653698</v>
      </c>
      <c r="J7283" s="750">
        <f t="shared" si="4923"/>
        <v>5.14</v>
      </c>
      <c r="L7283" s="768">
        <f t="shared" si="4922"/>
        <v>0</v>
      </c>
    </row>
    <row r="7284" spans="1:12">
      <c r="A7284" s="1320"/>
      <c r="B7284" s="1321"/>
      <c r="C7284" s="1321"/>
      <c r="D7284" s="1322"/>
      <c r="E7284" s="119" t="str">
        <f t="shared" si="4919"/>
        <v>DOMICILIARIA 2</v>
      </c>
      <c r="F7284" s="637">
        <f t="shared" si="4920"/>
        <v>4.68</v>
      </c>
      <c r="G7284" s="138">
        <f t="shared" si="4921"/>
        <v>0.6</v>
      </c>
      <c r="H7284" s="750">
        <f t="shared" si="4916"/>
        <v>1.6624999999999999</v>
      </c>
      <c r="I7284" s="1243">
        <f t="shared" si="4917"/>
        <v>0.31486742424242425</v>
      </c>
      <c r="J7284" s="750">
        <f t="shared" si="4923"/>
        <v>5.2799999999999994</v>
      </c>
      <c r="L7284" s="768">
        <f t="shared" si="4922"/>
        <v>0</v>
      </c>
    </row>
    <row r="7285" spans="1:12">
      <c r="A7285" s="1320"/>
      <c r="B7285" s="1321"/>
      <c r="C7285" s="1321"/>
      <c r="D7285" s="1322"/>
      <c r="E7285" s="119" t="str">
        <f t="shared" si="4919"/>
        <v>DOMICILIARIA 3</v>
      </c>
      <c r="F7285" s="637">
        <f t="shared" si="4920"/>
        <v>4.51</v>
      </c>
      <c r="G7285" s="138">
        <f t="shared" ref="G7285:G7306" si="4924">+G6408/2</f>
        <v>0.6</v>
      </c>
      <c r="H7285" s="750">
        <f t="shared" si="4916"/>
        <v>1.6624999999999999</v>
      </c>
      <c r="I7285" s="1243">
        <f t="shared" si="4917"/>
        <v>0.32534246575342468</v>
      </c>
      <c r="J7285" s="750">
        <f t="shared" si="4923"/>
        <v>5.1099999999999994</v>
      </c>
      <c r="L7285" s="768">
        <f t="shared" si="4922"/>
        <v>0</v>
      </c>
    </row>
    <row r="7286" spans="1:12">
      <c r="A7286" s="1320"/>
      <c r="B7286" s="1321"/>
      <c r="C7286" s="1321"/>
      <c r="D7286" s="1322"/>
      <c r="E7286" s="119" t="str">
        <f t="shared" si="4919"/>
        <v>DOMICILIARIA 4</v>
      </c>
      <c r="F7286" s="637">
        <f t="shared" si="4920"/>
        <v>4.59</v>
      </c>
      <c r="G7286" s="138">
        <f t="shared" si="4924"/>
        <v>0.6</v>
      </c>
      <c r="H7286" s="750">
        <f t="shared" si="4916"/>
        <v>1.6624999999999999</v>
      </c>
      <c r="I7286" s="1243">
        <f t="shared" si="4917"/>
        <v>0.32032755298651255</v>
      </c>
      <c r="J7286" s="750">
        <f t="shared" si="4923"/>
        <v>5.1899999999999995</v>
      </c>
      <c r="L7286" s="768">
        <f t="shared" si="4922"/>
        <v>0</v>
      </c>
    </row>
    <row r="7287" spans="1:12">
      <c r="A7287" s="1320"/>
      <c r="B7287" s="1321"/>
      <c r="C7287" s="1321"/>
      <c r="D7287" s="1322"/>
      <c r="E7287" s="119" t="str">
        <f t="shared" si="4919"/>
        <v>DOMICILIARIA 5</v>
      </c>
      <c r="F7287" s="637">
        <f t="shared" si="4920"/>
        <v>4.9899999999999993</v>
      </c>
      <c r="G7287" s="138">
        <f t="shared" si="4924"/>
        <v>0.6</v>
      </c>
      <c r="H7287" s="750">
        <f t="shared" si="4916"/>
        <v>1.6624999999999999</v>
      </c>
      <c r="I7287" s="1243">
        <f t="shared" si="4917"/>
        <v>0.29740608228980325</v>
      </c>
      <c r="J7287" s="750">
        <f t="shared" si="4923"/>
        <v>5.589999999999999</v>
      </c>
      <c r="L7287" s="768">
        <f t="shared" si="4922"/>
        <v>0</v>
      </c>
    </row>
    <row r="7288" spans="1:12">
      <c r="A7288" s="1320"/>
      <c r="B7288" s="1321"/>
      <c r="C7288" s="1321"/>
      <c r="D7288" s="1322"/>
      <c r="E7288" s="119" t="str">
        <f t="shared" si="4919"/>
        <v>DOMICILIARIA 6</v>
      </c>
      <c r="F7288" s="637">
        <f t="shared" si="4920"/>
        <v>4.8999999999999995</v>
      </c>
      <c r="G7288" s="138">
        <f t="shared" si="4924"/>
        <v>0.6</v>
      </c>
      <c r="H7288" s="750">
        <f t="shared" si="4916"/>
        <v>1.6624999999999999</v>
      </c>
      <c r="I7288" s="1243">
        <f t="shared" si="4917"/>
        <v>0.3022727272727273</v>
      </c>
      <c r="J7288" s="750">
        <f t="shared" si="4923"/>
        <v>5.4999999999999991</v>
      </c>
      <c r="L7288" s="768">
        <f t="shared" si="4922"/>
        <v>0</v>
      </c>
    </row>
    <row r="7289" spans="1:12">
      <c r="A7289" s="1320"/>
      <c r="B7289" s="1321"/>
      <c r="C7289" s="1321"/>
      <c r="D7289" s="1322"/>
      <c r="E7289" s="119" t="str">
        <f t="shared" si="4919"/>
        <v>DOMICILIARIA 7</v>
      </c>
      <c r="F7289" s="637">
        <f t="shared" si="4920"/>
        <v>4.7699999999999996</v>
      </c>
      <c r="G7289" s="138">
        <f t="shared" si="4924"/>
        <v>0.6</v>
      </c>
      <c r="H7289" s="750">
        <f t="shared" si="4916"/>
        <v>1.6624999999999999</v>
      </c>
      <c r="I7289" s="1243">
        <f t="shared" si="4917"/>
        <v>0.30959031657355679</v>
      </c>
      <c r="J7289" s="750">
        <f t="shared" si="4923"/>
        <v>5.3699999999999992</v>
      </c>
      <c r="L7289" s="768">
        <f t="shared" si="4922"/>
        <v>0</v>
      </c>
    </row>
    <row r="7290" spans="1:12">
      <c r="A7290" s="1320"/>
      <c r="B7290" s="1321"/>
      <c r="C7290" s="1321"/>
      <c r="D7290" s="1322"/>
      <c r="E7290" s="119" t="str">
        <f t="shared" si="4919"/>
        <v>DOMICILIARIA 8</v>
      </c>
      <c r="F7290" s="637">
        <f t="shared" si="4920"/>
        <v>5.1099999999999994</v>
      </c>
      <c r="G7290" s="138">
        <f t="shared" si="4924"/>
        <v>0.6</v>
      </c>
      <c r="H7290" s="750">
        <f t="shared" si="4916"/>
        <v>1.6624999999999999</v>
      </c>
      <c r="I7290" s="1243">
        <f t="shared" si="4917"/>
        <v>0.29115586690017514</v>
      </c>
      <c r="J7290" s="750">
        <f t="shared" si="4923"/>
        <v>5.7099999999999991</v>
      </c>
      <c r="L7290" s="768">
        <f t="shared" si="4922"/>
        <v>0</v>
      </c>
    </row>
    <row r="7291" spans="1:12">
      <c r="A7291" s="1320"/>
      <c r="B7291" s="1321"/>
      <c r="C7291" s="1321"/>
      <c r="D7291" s="1322"/>
      <c r="E7291" s="119" t="str">
        <f t="shared" si="4919"/>
        <v>P25 A P57</v>
      </c>
      <c r="F7291" s="637">
        <f t="shared" si="4920"/>
        <v>0.1</v>
      </c>
      <c r="G7291" s="138">
        <f t="shared" si="4924"/>
        <v>0</v>
      </c>
      <c r="H7291" s="750"/>
      <c r="I7291" s="1243"/>
      <c r="J7291" s="750">
        <f t="shared" si="4923"/>
        <v>0.1</v>
      </c>
      <c r="L7291" s="768">
        <f t="shared" si="4922"/>
        <v>0</v>
      </c>
    </row>
    <row r="7292" spans="1:12">
      <c r="A7292" s="1320"/>
      <c r="B7292" s="1321"/>
      <c r="C7292" s="1321"/>
      <c r="D7292" s="1322"/>
      <c r="E7292" s="119" t="str">
        <f t="shared" si="4919"/>
        <v>P57 A P17</v>
      </c>
      <c r="F7292" s="637">
        <f t="shared" si="4920"/>
        <v>0.1</v>
      </c>
      <c r="G7292" s="138">
        <f t="shared" si="4924"/>
        <v>0</v>
      </c>
      <c r="H7292" s="750"/>
      <c r="I7292" s="1243"/>
      <c r="J7292" s="750">
        <f t="shared" si="4923"/>
        <v>0.1</v>
      </c>
      <c r="L7292" s="768">
        <f t="shared" si="4922"/>
        <v>0</v>
      </c>
    </row>
    <row r="7293" spans="1:12">
      <c r="A7293" s="1320"/>
      <c r="B7293" s="1321"/>
      <c r="C7293" s="1321"/>
      <c r="D7293" s="1322"/>
      <c r="E7293" s="119" t="str">
        <f t="shared" si="4919"/>
        <v>DOMICILIARIA 1</v>
      </c>
      <c r="F7293" s="637">
        <f t="shared" si="4920"/>
        <v>5.4499999999999993</v>
      </c>
      <c r="G7293" s="138">
        <f t="shared" si="4924"/>
        <v>0.35</v>
      </c>
      <c r="H7293" s="750">
        <f t="shared" si="4916"/>
        <v>0.46500000000000008</v>
      </c>
      <c r="I7293" s="1243">
        <f t="shared" si="4917"/>
        <v>8.0172413793103484E-2</v>
      </c>
      <c r="J7293" s="750">
        <f t="shared" si="4923"/>
        <v>5.7999999999999989</v>
      </c>
      <c r="L7293" s="768">
        <f t="shared" si="4922"/>
        <v>0</v>
      </c>
    </row>
    <row r="7294" spans="1:12">
      <c r="A7294" s="1320"/>
      <c r="B7294" s="1321"/>
      <c r="C7294" s="1321"/>
      <c r="D7294" s="1322"/>
      <c r="E7294" s="119" t="str">
        <f t="shared" si="4919"/>
        <v>DOMICILIARIA 2</v>
      </c>
      <c r="F7294" s="637">
        <f t="shared" si="4920"/>
        <v>4.6899999999999995</v>
      </c>
      <c r="G7294" s="138">
        <f t="shared" si="4924"/>
        <v>0.35</v>
      </c>
      <c r="H7294" s="750">
        <f t="shared" si="4916"/>
        <v>0.46500000000000008</v>
      </c>
      <c r="I7294" s="1243">
        <f t="shared" si="4917"/>
        <v>9.2261904761904795E-2</v>
      </c>
      <c r="J7294" s="750">
        <f t="shared" si="4923"/>
        <v>5.0399999999999991</v>
      </c>
      <c r="L7294" s="768">
        <f t="shared" si="4922"/>
        <v>0</v>
      </c>
    </row>
    <row r="7295" spans="1:12">
      <c r="A7295" s="1320"/>
      <c r="B7295" s="1321"/>
      <c r="C7295" s="1321"/>
      <c r="D7295" s="1322"/>
      <c r="E7295" s="119" t="str">
        <f t="shared" si="4919"/>
        <v>DOMICILIARIA 3</v>
      </c>
      <c r="F7295" s="637">
        <f t="shared" si="4920"/>
        <v>4.59</v>
      </c>
      <c r="G7295" s="138">
        <f t="shared" si="4924"/>
        <v>0.35</v>
      </c>
      <c r="H7295" s="750">
        <f t="shared" si="4916"/>
        <v>0.46500000000000008</v>
      </c>
      <c r="I7295" s="1243">
        <f t="shared" si="4917"/>
        <v>9.4129554655870473E-2</v>
      </c>
      <c r="J7295" s="750">
        <f t="shared" si="4923"/>
        <v>4.9399999999999995</v>
      </c>
      <c r="L7295" s="768">
        <f t="shared" si="4922"/>
        <v>0</v>
      </c>
    </row>
    <row r="7296" spans="1:12">
      <c r="A7296" s="1320"/>
      <c r="B7296" s="1321"/>
      <c r="C7296" s="1321"/>
      <c r="D7296" s="1322"/>
      <c r="E7296" s="119" t="str">
        <f t="shared" si="4919"/>
        <v>DOMICILIARIA 4</v>
      </c>
      <c r="F7296" s="637">
        <f t="shared" si="4920"/>
        <v>4.47</v>
      </c>
      <c r="G7296" s="138">
        <f t="shared" si="4924"/>
        <v>0.35</v>
      </c>
      <c r="H7296" s="750">
        <f t="shared" si="4916"/>
        <v>0.46500000000000008</v>
      </c>
      <c r="I7296" s="1243">
        <f t="shared" si="4917"/>
        <v>9.6473029045643185E-2</v>
      </c>
      <c r="J7296" s="750">
        <f t="shared" si="4923"/>
        <v>4.8199999999999994</v>
      </c>
      <c r="L7296" s="768">
        <f t="shared" si="4922"/>
        <v>0</v>
      </c>
    </row>
    <row r="7297" spans="1:12">
      <c r="A7297" s="1320"/>
      <c r="B7297" s="1321"/>
      <c r="C7297" s="1321"/>
      <c r="D7297" s="1322"/>
      <c r="E7297" s="119" t="str">
        <f t="shared" si="4919"/>
        <v>DOMICILIARIA 5</v>
      </c>
      <c r="F7297" s="637">
        <f t="shared" si="4920"/>
        <v>4.4099999999999993</v>
      </c>
      <c r="G7297" s="138">
        <f t="shared" si="4924"/>
        <v>0.35</v>
      </c>
      <c r="H7297" s="750">
        <f t="shared" si="4916"/>
        <v>0.46500000000000008</v>
      </c>
      <c r="I7297" s="1243">
        <f t="shared" si="4917"/>
        <v>9.7689075630252142E-2</v>
      </c>
      <c r="J7297" s="750">
        <f t="shared" si="4923"/>
        <v>4.7599999999999989</v>
      </c>
      <c r="L7297" s="768">
        <f t="shared" si="4922"/>
        <v>0</v>
      </c>
    </row>
    <row r="7298" spans="1:12">
      <c r="A7298" s="1320"/>
      <c r="B7298" s="1321"/>
      <c r="C7298" s="1321"/>
      <c r="D7298" s="1322"/>
      <c r="E7298" s="119" t="str">
        <f t="shared" si="4919"/>
        <v>DOMICILIARIA 6</v>
      </c>
      <c r="F7298" s="637">
        <f t="shared" si="4920"/>
        <v>4.54</v>
      </c>
      <c r="G7298" s="138">
        <f t="shared" si="4924"/>
        <v>0.35</v>
      </c>
      <c r="H7298" s="750">
        <f t="shared" si="4916"/>
        <v>0.46500000000000008</v>
      </c>
      <c r="I7298" s="1243">
        <f t="shared" si="4917"/>
        <v>9.5092024539877321E-2</v>
      </c>
      <c r="J7298" s="750">
        <f t="shared" si="4923"/>
        <v>4.8899999999999997</v>
      </c>
      <c r="L7298" s="768">
        <f t="shared" si="4922"/>
        <v>0</v>
      </c>
    </row>
    <row r="7299" spans="1:12">
      <c r="A7299" s="1320"/>
      <c r="B7299" s="1321"/>
      <c r="C7299" s="1321"/>
      <c r="D7299" s="1322"/>
      <c r="E7299" s="119" t="str">
        <f t="shared" si="4919"/>
        <v>DOMICILIARIA 7</v>
      </c>
      <c r="F7299" s="637">
        <f t="shared" si="4920"/>
        <v>4.4899999999999993</v>
      </c>
      <c r="G7299" s="138">
        <f t="shared" si="4924"/>
        <v>0.35</v>
      </c>
      <c r="H7299" s="750">
        <f t="shared" si="4916"/>
        <v>0.46500000000000008</v>
      </c>
      <c r="I7299" s="1243">
        <f t="shared" si="4917"/>
        <v>9.6074380165289297E-2</v>
      </c>
      <c r="J7299" s="750">
        <f t="shared" si="4923"/>
        <v>4.839999999999999</v>
      </c>
      <c r="L7299" s="768">
        <f t="shared" si="4922"/>
        <v>0</v>
      </c>
    </row>
    <row r="7300" spans="1:12">
      <c r="A7300" s="1320"/>
      <c r="B7300" s="1321"/>
      <c r="C7300" s="1321"/>
      <c r="D7300" s="1322"/>
      <c r="E7300" s="119" t="str">
        <f t="shared" si="4919"/>
        <v>DOMICILIARIA 8</v>
      </c>
      <c r="F7300" s="637">
        <f t="shared" si="4920"/>
        <v>4.63</v>
      </c>
      <c r="G7300" s="138">
        <f t="shared" si="4924"/>
        <v>0.35</v>
      </c>
      <c r="H7300" s="750">
        <f t="shared" si="4916"/>
        <v>0.46500000000000008</v>
      </c>
      <c r="I7300" s="1243">
        <f t="shared" si="4917"/>
        <v>9.3373493975903638E-2</v>
      </c>
      <c r="J7300" s="750">
        <f t="shared" si="4923"/>
        <v>4.9799999999999995</v>
      </c>
      <c r="L7300" s="768">
        <f t="shared" si="4922"/>
        <v>0</v>
      </c>
    </row>
    <row r="7301" spans="1:12">
      <c r="A7301" s="1320"/>
      <c r="B7301" s="1321"/>
      <c r="C7301" s="1321"/>
      <c r="D7301" s="1322"/>
      <c r="E7301" s="119" t="str">
        <f t="shared" si="4919"/>
        <v>DOMICILIARIA 9</v>
      </c>
      <c r="F7301" s="637">
        <f t="shared" si="4920"/>
        <v>4.54</v>
      </c>
      <c r="G7301" s="138">
        <f t="shared" si="4924"/>
        <v>0.35</v>
      </c>
      <c r="H7301" s="750">
        <f t="shared" si="4916"/>
        <v>0.46500000000000008</v>
      </c>
      <c r="I7301" s="1243">
        <f t="shared" si="4917"/>
        <v>9.5092024539877321E-2</v>
      </c>
      <c r="J7301" s="750">
        <f t="shared" si="4923"/>
        <v>4.8899999999999997</v>
      </c>
      <c r="L7301" s="768">
        <f t="shared" si="4922"/>
        <v>0</v>
      </c>
    </row>
    <row r="7302" spans="1:12">
      <c r="A7302" s="1320"/>
      <c r="B7302" s="1321"/>
      <c r="C7302" s="1321"/>
      <c r="D7302" s="1322"/>
      <c r="E7302" s="119" t="str">
        <f t="shared" si="4919"/>
        <v>DOMICILIARIA 10</v>
      </c>
      <c r="F7302" s="637">
        <f t="shared" si="4920"/>
        <v>4.68</v>
      </c>
      <c r="G7302" s="138">
        <f t="shared" si="4924"/>
        <v>0.35</v>
      </c>
      <c r="H7302" s="750">
        <f t="shared" ref="H7302:H7306" si="4925">+H2074-1.2</f>
        <v>0.46500000000000008</v>
      </c>
      <c r="I7302" s="1243">
        <f t="shared" ref="I7302:I7306" si="4926">+H7302/(G7302+F7302)</f>
        <v>9.2445328031809174E-2</v>
      </c>
      <c r="J7302" s="750">
        <f t="shared" si="4923"/>
        <v>5.0299999999999994</v>
      </c>
      <c r="L7302" s="768">
        <f t="shared" si="4922"/>
        <v>0</v>
      </c>
    </row>
    <row r="7303" spans="1:12">
      <c r="A7303" s="1320"/>
      <c r="B7303" s="1321"/>
      <c r="C7303" s="1321"/>
      <c r="D7303" s="1322"/>
      <c r="E7303" s="119" t="str">
        <f t="shared" si="4919"/>
        <v>DOMICILIARIA 11</v>
      </c>
      <c r="F7303" s="637">
        <f t="shared" si="4920"/>
        <v>5.93</v>
      </c>
      <c r="G7303" s="138">
        <f t="shared" si="4924"/>
        <v>0.35</v>
      </c>
      <c r="H7303" s="750">
        <f t="shared" si="4925"/>
        <v>0.46500000000000008</v>
      </c>
      <c r="I7303" s="1243">
        <f t="shared" si="4926"/>
        <v>7.4044585987261172E-2</v>
      </c>
      <c r="J7303" s="750">
        <f t="shared" si="4923"/>
        <v>6.2799999999999994</v>
      </c>
      <c r="L7303" s="768">
        <f t="shared" si="4922"/>
        <v>1</v>
      </c>
    </row>
    <row r="7304" spans="1:12">
      <c r="A7304" s="1320"/>
      <c r="B7304" s="1321"/>
      <c r="C7304" s="1321"/>
      <c r="D7304" s="1322"/>
      <c r="E7304" s="119" t="str">
        <f t="shared" si="4919"/>
        <v>DOMICILIARIA 12</v>
      </c>
      <c r="F7304" s="637">
        <f t="shared" si="4920"/>
        <v>5.8</v>
      </c>
      <c r="G7304" s="138">
        <f t="shared" si="4924"/>
        <v>0.35</v>
      </c>
      <c r="H7304" s="750">
        <f t="shared" si="4925"/>
        <v>0.46500000000000008</v>
      </c>
      <c r="I7304" s="1243">
        <f t="shared" si="4926"/>
        <v>7.5609756097561001E-2</v>
      </c>
      <c r="J7304" s="750">
        <f t="shared" si="4923"/>
        <v>6.1499999999999995</v>
      </c>
      <c r="L7304" s="768">
        <f t="shared" si="4922"/>
        <v>1</v>
      </c>
    </row>
    <row r="7305" spans="1:12">
      <c r="A7305" s="1320"/>
      <c r="B7305" s="1321"/>
      <c r="C7305" s="1321"/>
      <c r="D7305" s="1322"/>
      <c r="E7305" s="119" t="str">
        <f t="shared" si="4919"/>
        <v>DOMICILIARIA 13</v>
      </c>
      <c r="F7305" s="637">
        <f t="shared" si="4920"/>
        <v>6.1999999999999993</v>
      </c>
      <c r="G7305" s="138">
        <f t="shared" si="4924"/>
        <v>0.35</v>
      </c>
      <c r="H7305" s="750">
        <f t="shared" si="4925"/>
        <v>0.46500000000000008</v>
      </c>
      <c r="I7305" s="1243">
        <f t="shared" si="4926"/>
        <v>7.0992366412213764E-2</v>
      </c>
      <c r="J7305" s="750">
        <f t="shared" si="4923"/>
        <v>6.5499999999999989</v>
      </c>
      <c r="L7305" s="768">
        <f t="shared" si="4922"/>
        <v>1</v>
      </c>
    </row>
    <row r="7306" spans="1:12">
      <c r="A7306" s="1320"/>
      <c r="B7306" s="1321"/>
      <c r="C7306" s="1321"/>
      <c r="D7306" s="1322"/>
      <c r="E7306" s="119" t="str">
        <f t="shared" si="4919"/>
        <v>DOMICILIARIA 14</v>
      </c>
      <c r="F7306" s="637">
        <f t="shared" si="4920"/>
        <v>4.9099999999999993</v>
      </c>
      <c r="G7306" s="138">
        <f t="shared" si="4924"/>
        <v>0.35</v>
      </c>
      <c r="H7306" s="750">
        <f t="shared" si="4925"/>
        <v>0.46500000000000008</v>
      </c>
      <c r="I7306" s="1243">
        <f t="shared" si="4926"/>
        <v>8.8403041825095091E-2</v>
      </c>
      <c r="J7306" s="750">
        <f t="shared" si="4923"/>
        <v>5.2599999999999989</v>
      </c>
      <c r="L7306" s="768">
        <f t="shared" si="4922"/>
        <v>0</v>
      </c>
    </row>
    <row r="7307" spans="1:12" ht="13.5" thickBot="1">
      <c r="A7307" s="1320"/>
      <c r="B7307" s="1321"/>
      <c r="C7307" s="1321"/>
      <c r="D7307" s="1322"/>
      <c r="E7307" s="119"/>
      <c r="F7307" s="637"/>
      <c r="G7307" s="128"/>
      <c r="H7307" s="750"/>
      <c r="I7307" s="139"/>
      <c r="J7307" s="750">
        <f t="shared" ref="J7307" si="4927">+F7307+G7307</f>
        <v>0</v>
      </c>
      <c r="L7307" s="768">
        <f t="shared" si="4922"/>
        <v>0</v>
      </c>
    </row>
    <row r="7308" spans="1:12" ht="13.5" thickBot="1">
      <c r="A7308" s="1323"/>
      <c r="B7308" s="1324"/>
      <c r="C7308" s="1324"/>
      <c r="D7308" s="1325"/>
      <c r="E7308" s="606" t="s">
        <v>49</v>
      </c>
      <c r="F7308" s="938"/>
      <c r="G7308" s="384"/>
      <c r="H7308" s="384"/>
      <c r="I7308" s="928"/>
      <c r="J7308" s="753">
        <f>ROUND(SUM(J6442:J7307),2)</f>
        <v>3776.46</v>
      </c>
      <c r="L7308" s="768">
        <f>SUM(L6444:L7307)</f>
        <v>243</v>
      </c>
    </row>
    <row r="7309" spans="1:12" ht="13.5" thickBot="1">
      <c r="A7309" s="441"/>
      <c r="B7309" s="442"/>
      <c r="C7309" s="442"/>
      <c r="D7309" s="442"/>
      <c r="E7309" s="384"/>
      <c r="F7309" s="938"/>
      <c r="G7309" s="384"/>
      <c r="H7309" s="384"/>
      <c r="I7309" s="928"/>
      <c r="J7309" s="753"/>
    </row>
    <row r="7310" spans="1:12" ht="63.75" customHeight="1" thickBot="1">
      <c r="A7310" s="1326" t="str">
        <f>+'PRESU OFICIAL'!B35</f>
        <v>Suministro e Instalación de Cajilla domiciliaria para alcantarillado a todo costo en concreto reforzado impermeabilizado de 4000 PSI de dimensión de 0.6 X 0.6 X 0.6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7310" s="1327"/>
      <c r="C7310" s="1327"/>
      <c r="D7310" s="1327"/>
      <c r="E7310" s="1327"/>
      <c r="F7310" s="1327"/>
      <c r="G7310" s="1327"/>
      <c r="H7310" s="1329"/>
      <c r="I7310" s="132" t="str">
        <f>'PRESU OFICIAL'!C35</f>
        <v>UND</v>
      </c>
      <c r="J7310" s="435" t="str">
        <f>+'PRESU OFICIAL'!A35</f>
        <v>1,5,8</v>
      </c>
    </row>
    <row r="7311" spans="1:12" ht="15.75" customHeight="1" thickBot="1">
      <c r="A7311" s="1317" t="s">
        <v>831</v>
      </c>
      <c r="B7311" s="1318"/>
      <c r="C7311" s="1318"/>
      <c r="D7311" s="1319"/>
      <c r="E7311" s="112" t="s">
        <v>3</v>
      </c>
      <c r="F7311" s="939" t="s">
        <v>59</v>
      </c>
      <c r="G7311" s="112" t="s">
        <v>60</v>
      </c>
      <c r="H7311" s="112" t="s">
        <v>61</v>
      </c>
      <c r="I7311" s="114" t="s">
        <v>2</v>
      </c>
      <c r="J7311" s="112" t="s">
        <v>49</v>
      </c>
    </row>
    <row r="7312" spans="1:12" ht="15" customHeight="1">
      <c r="A7312" s="1320"/>
      <c r="B7312" s="1321"/>
      <c r="C7312" s="1321"/>
      <c r="D7312" s="1322"/>
      <c r="E7312" s="141"/>
      <c r="F7312" s="945"/>
      <c r="G7312" s="141"/>
      <c r="H7312" s="141"/>
      <c r="I7312" s="142"/>
      <c r="J7312" s="141"/>
    </row>
    <row r="7313" spans="1:10">
      <c r="A7313" s="1320"/>
      <c r="B7313" s="1321"/>
      <c r="C7313" s="1321"/>
      <c r="D7313" s="1322"/>
      <c r="E7313" s="131" t="s">
        <v>104</v>
      </c>
      <c r="F7313" s="942"/>
      <c r="G7313" s="767"/>
      <c r="H7313" s="758"/>
      <c r="I7313" s="128"/>
      <c r="J7313" s="750"/>
    </row>
    <row r="7314" spans="1:10">
      <c r="A7314" s="1320"/>
      <c r="B7314" s="1321"/>
      <c r="C7314" s="1321"/>
      <c r="D7314" s="1322"/>
      <c r="E7314" s="119" t="s">
        <v>63</v>
      </c>
      <c r="F7314" s="637"/>
      <c r="G7314" s="128"/>
      <c r="H7314" s="750"/>
      <c r="I7314" s="128">
        <v>150</v>
      </c>
      <c r="J7314" s="750">
        <f>I7314</f>
        <v>150</v>
      </c>
    </row>
    <row r="7315" spans="1:10">
      <c r="A7315" s="1320"/>
      <c r="B7315" s="1321"/>
      <c r="C7315" s="1321"/>
      <c r="D7315" s="1322"/>
      <c r="E7315" s="119"/>
      <c r="F7315" s="946"/>
      <c r="G7315" s="767"/>
      <c r="H7315" s="758"/>
      <c r="I7315" s="128"/>
      <c r="J7315" s="750">
        <f>I7315</f>
        <v>0</v>
      </c>
    </row>
    <row r="7316" spans="1:10">
      <c r="A7316" s="1320"/>
      <c r="B7316" s="1321"/>
      <c r="C7316" s="1321"/>
      <c r="D7316" s="1322"/>
      <c r="E7316" s="119"/>
      <c r="F7316" s="637"/>
      <c r="G7316" s="128"/>
      <c r="H7316" s="750"/>
      <c r="I7316" s="128"/>
      <c r="J7316" s="750">
        <f>I7316</f>
        <v>0</v>
      </c>
    </row>
    <row r="7317" spans="1:10" ht="13.5" thickBot="1">
      <c r="A7317" s="1320"/>
      <c r="B7317" s="1321"/>
      <c r="C7317" s="1321"/>
      <c r="D7317" s="1322"/>
      <c r="E7317" s="119"/>
      <c r="F7317" s="637"/>
      <c r="G7317" s="128"/>
      <c r="H7317" s="750"/>
      <c r="I7317" s="128"/>
      <c r="J7317" s="750">
        <f>I7317</f>
        <v>0</v>
      </c>
    </row>
    <row r="7318" spans="1:10" ht="13.5" thickBot="1">
      <c r="A7318" s="1323"/>
      <c r="B7318" s="1324"/>
      <c r="C7318" s="1324"/>
      <c r="D7318" s="1325"/>
      <c r="E7318" s="606" t="s">
        <v>49</v>
      </c>
      <c r="F7318" s="938"/>
      <c r="G7318" s="384"/>
      <c r="H7318" s="384"/>
      <c r="I7318" s="928"/>
      <c r="J7318" s="753">
        <f>ROUND(SUM(J7312:J7317),2)</f>
        <v>150</v>
      </c>
    </row>
    <row r="7319" spans="1:10" ht="13.5" thickBot="1"/>
    <row r="7320" spans="1:10" ht="79.5" customHeight="1" thickBot="1">
      <c r="A7320" s="1326" t="str">
        <f>+'PRESU OFICIAL'!B36</f>
        <v>Suministro e Instalación de Cajilla domiciliaria para alcantarillado a todo costo en concreto reforzado impermeabilizado de 4000 PSI de dimensión de 0.6 X 0.6 X 1.2 m. libres, espesor de 0.14 m. Tapa en concreto reforzado de E=0,07 m en hierro de 3/8" separados cada 0.15 m. en ambos sentidos. Superficie y cañuela esmaltadas en concreto puro. Incluye: producción, formaleta, vaciado, desencofrado, transporte de concreto y todo lo necesario para la correcta ejecución de la obra. SIN PAÑETE. No incluye refuerzo en acero.</v>
      </c>
      <c r="B7320" s="1327"/>
      <c r="C7320" s="1327"/>
      <c r="D7320" s="1327"/>
      <c r="E7320" s="1327"/>
      <c r="F7320" s="1327"/>
      <c r="G7320" s="1327"/>
      <c r="H7320" s="1329"/>
      <c r="I7320" s="132" t="str">
        <f>'PRESU OFICIAL'!C36</f>
        <v>UND</v>
      </c>
      <c r="J7320" s="435" t="str">
        <f>+'PRESU OFICIAL'!A36</f>
        <v>1,5,9</v>
      </c>
    </row>
    <row r="7321" spans="1:10" ht="15.75" customHeight="1" thickBot="1">
      <c r="A7321" s="1317" t="s">
        <v>831</v>
      </c>
      <c r="B7321" s="1318"/>
      <c r="C7321" s="1318"/>
      <c r="D7321" s="1319"/>
      <c r="E7321" s="112" t="s">
        <v>3</v>
      </c>
      <c r="F7321" s="939" t="s">
        <v>59</v>
      </c>
      <c r="G7321" s="112" t="s">
        <v>60</v>
      </c>
      <c r="H7321" s="112" t="s">
        <v>61</v>
      </c>
      <c r="I7321" s="114" t="s">
        <v>2</v>
      </c>
      <c r="J7321" s="112" t="s">
        <v>49</v>
      </c>
    </row>
    <row r="7322" spans="1:10" ht="15" customHeight="1">
      <c r="A7322" s="1320"/>
      <c r="B7322" s="1321"/>
      <c r="C7322" s="1321"/>
      <c r="D7322" s="1322"/>
      <c r="E7322" s="141"/>
      <c r="F7322" s="945"/>
      <c r="G7322" s="141"/>
      <c r="H7322" s="141"/>
      <c r="I7322" s="142"/>
      <c r="J7322" s="141"/>
    </row>
    <row r="7323" spans="1:10">
      <c r="A7323" s="1320"/>
      <c r="B7323" s="1321"/>
      <c r="C7323" s="1321"/>
      <c r="D7323" s="1322"/>
      <c r="E7323" s="131" t="str">
        <f>E2081</f>
        <v xml:space="preserve">CAJILLAS  </v>
      </c>
      <c r="F7323" s="942"/>
      <c r="G7323" s="767"/>
      <c r="H7323" s="758"/>
      <c r="I7323" s="128"/>
      <c r="J7323" s="750"/>
    </row>
    <row r="7324" spans="1:10">
      <c r="A7324" s="1320"/>
      <c r="B7324" s="1321"/>
      <c r="C7324" s="1321"/>
      <c r="D7324" s="1322"/>
      <c r="E7324" s="119" t="s">
        <v>63</v>
      </c>
      <c r="F7324" s="637"/>
      <c r="G7324" s="128"/>
      <c r="H7324" s="750"/>
      <c r="I7324" s="128">
        <f>'MEMORIAS CENTRO'!I2082-J7318</f>
        <v>479</v>
      </c>
      <c r="J7324" s="750">
        <f>I7324</f>
        <v>479</v>
      </c>
    </row>
    <row r="7325" spans="1:10">
      <c r="A7325" s="1320"/>
      <c r="B7325" s="1321"/>
      <c r="C7325" s="1321"/>
      <c r="D7325" s="1322"/>
      <c r="E7325" s="119"/>
      <c r="F7325" s="946"/>
      <c r="G7325" s="767"/>
      <c r="H7325" s="758"/>
      <c r="I7325" s="128"/>
      <c r="J7325" s="750">
        <f>I7325</f>
        <v>0</v>
      </c>
    </row>
    <row r="7326" spans="1:10" ht="13.5" thickBot="1">
      <c r="A7326" s="1320"/>
      <c r="B7326" s="1321"/>
      <c r="C7326" s="1321"/>
      <c r="D7326" s="1322"/>
      <c r="E7326" s="119"/>
      <c r="F7326" s="637"/>
      <c r="G7326" s="128"/>
      <c r="H7326" s="750"/>
      <c r="I7326" s="128"/>
      <c r="J7326" s="750">
        <f>I7326</f>
        <v>0</v>
      </c>
    </row>
    <row r="7327" spans="1:10" ht="13.5" thickBot="1">
      <c r="A7327" s="1323"/>
      <c r="B7327" s="1324"/>
      <c r="C7327" s="1324"/>
      <c r="D7327" s="1325"/>
      <c r="E7327" s="606" t="s">
        <v>49</v>
      </c>
      <c r="F7327" s="938"/>
      <c r="G7327" s="384"/>
      <c r="H7327" s="384"/>
      <c r="I7327" s="928"/>
      <c r="J7327" s="753">
        <f>ROUND(SUM(J7322:J7326),2)</f>
        <v>479</v>
      </c>
    </row>
    <row r="7328" spans="1:10" ht="13.5" thickBot="1">
      <c r="A7328" s="771"/>
      <c r="B7328" s="772"/>
      <c r="C7328" s="772"/>
      <c r="D7328" s="772"/>
      <c r="E7328" s="124"/>
      <c r="F7328" s="947"/>
      <c r="G7328" s="124"/>
      <c r="H7328" s="124"/>
      <c r="I7328" s="929"/>
      <c r="J7328" s="773"/>
    </row>
    <row r="7329" spans="1:10" ht="20.25" customHeight="1" thickBot="1">
      <c r="A7329" s="1326" t="str">
        <f>+'PRESU OFICIAL'!B37</f>
        <v xml:space="preserve">Reposición de anden. Incluye corte, rotura, recolección de escombros y alistado en concreto de 3000 psi. Incluye transporte de concreto. </v>
      </c>
      <c r="B7329" s="1327"/>
      <c r="C7329" s="1327"/>
      <c r="D7329" s="1327"/>
      <c r="E7329" s="1327"/>
      <c r="F7329" s="1327"/>
      <c r="G7329" s="1327"/>
      <c r="H7329" s="1329"/>
      <c r="I7329" s="132" t="str">
        <f>'PRESU OFICIAL'!C37</f>
        <v>M2</v>
      </c>
      <c r="J7329" s="435" t="str">
        <f>+'PRESU OFICIAL'!A37</f>
        <v>1,5,10</v>
      </c>
    </row>
    <row r="7330" spans="1:10" ht="15.75" customHeight="1" thickBot="1">
      <c r="A7330" s="1317" t="s">
        <v>831</v>
      </c>
      <c r="B7330" s="1318"/>
      <c r="C7330" s="1318"/>
      <c r="D7330" s="1319"/>
      <c r="E7330" s="112" t="s">
        <v>3</v>
      </c>
      <c r="F7330" s="939" t="s">
        <v>59</v>
      </c>
      <c r="G7330" s="112" t="s">
        <v>60</v>
      </c>
      <c r="H7330" s="112" t="s">
        <v>61</v>
      </c>
      <c r="I7330" s="114" t="s">
        <v>2</v>
      </c>
      <c r="J7330" s="112" t="s">
        <v>49</v>
      </c>
    </row>
    <row r="7331" spans="1:10" ht="15" customHeight="1">
      <c r="A7331" s="1320"/>
      <c r="B7331" s="1321"/>
      <c r="C7331" s="1321"/>
      <c r="D7331" s="1322"/>
      <c r="E7331" s="141"/>
      <c r="F7331" s="945"/>
      <c r="G7331" s="141"/>
      <c r="H7331" s="141"/>
      <c r="I7331" s="142"/>
      <c r="J7331" s="141"/>
    </row>
    <row r="7332" spans="1:10">
      <c r="A7332" s="1320"/>
      <c r="B7332" s="1321"/>
      <c r="C7332" s="1321"/>
      <c r="D7332" s="1322"/>
      <c r="E7332" s="131" t="str">
        <f>E7323</f>
        <v xml:space="preserve">CAJILLAS  </v>
      </c>
      <c r="F7332" s="942"/>
      <c r="G7332" s="767"/>
      <c r="H7332" s="758"/>
      <c r="I7332" s="128"/>
      <c r="J7332" s="750"/>
    </row>
    <row r="7333" spans="1:10">
      <c r="A7333" s="1320"/>
      <c r="B7333" s="1321"/>
      <c r="C7333" s="1321"/>
      <c r="D7333" s="1322"/>
      <c r="E7333" s="119" t="s">
        <v>63</v>
      </c>
      <c r="F7333" s="637">
        <v>0.8</v>
      </c>
      <c r="G7333" s="128">
        <v>0.8</v>
      </c>
      <c r="H7333" s="750"/>
      <c r="I7333" s="128">
        <f>J7318+J7327</f>
        <v>629</v>
      </c>
      <c r="J7333" s="750">
        <f>F7333*G7333*I7333</f>
        <v>402.56000000000006</v>
      </c>
    </row>
    <row r="7334" spans="1:10">
      <c r="A7334" s="1320"/>
      <c r="B7334" s="1321"/>
      <c r="C7334" s="1321"/>
      <c r="D7334" s="1322"/>
      <c r="E7334" s="119" t="s">
        <v>287</v>
      </c>
      <c r="F7334" s="946">
        <v>0.5</v>
      </c>
      <c r="G7334" s="767">
        <v>0.5</v>
      </c>
      <c r="H7334" s="758"/>
      <c r="I7334" s="128">
        <f>I7333</f>
        <v>629</v>
      </c>
      <c r="J7334" s="750">
        <f>F7334*G7334*I7334</f>
        <v>157.25</v>
      </c>
    </row>
    <row r="7335" spans="1:10" ht="13.5" thickBot="1">
      <c r="A7335" s="1320"/>
      <c r="B7335" s="1321"/>
      <c r="C7335" s="1321"/>
      <c r="D7335" s="1322"/>
      <c r="E7335" s="119"/>
      <c r="F7335" s="943"/>
      <c r="G7335" s="119"/>
      <c r="H7335" s="750"/>
      <c r="I7335" s="128"/>
      <c r="J7335" s="750">
        <f>F7335*G7335*I7335</f>
        <v>0</v>
      </c>
    </row>
    <row r="7336" spans="1:10" ht="13.5" thickBot="1">
      <c r="A7336" s="1323"/>
      <c r="B7336" s="1324"/>
      <c r="C7336" s="1324"/>
      <c r="D7336" s="1325"/>
      <c r="E7336" s="606" t="s">
        <v>49</v>
      </c>
      <c r="F7336" s="938"/>
      <c r="G7336" s="384"/>
      <c r="H7336" s="384"/>
      <c r="I7336" s="928"/>
      <c r="J7336" s="753">
        <f>ROUND(SUM(J7332:J7335),2)</f>
        <v>559.80999999999995</v>
      </c>
    </row>
    <row r="7337" spans="1:10" ht="13.5" thickBot="1">
      <c r="A7337" s="771"/>
      <c r="B7337" s="772"/>
      <c r="C7337" s="772"/>
      <c r="D7337" s="772"/>
      <c r="E7337" s="124"/>
      <c r="F7337" s="947"/>
      <c r="G7337" s="124"/>
      <c r="H7337" s="124"/>
      <c r="I7337" s="929"/>
      <c r="J7337" s="773"/>
    </row>
    <row r="7338" spans="1:10" ht="22.5" customHeight="1" thickBot="1">
      <c r="A7338" s="1326" t="str">
        <f>+'PRESU OFICIAL'!B38</f>
        <v>Suministro e instalación de Kit Silla Yee 8" x 6" de PVC para alcantarillados.</v>
      </c>
      <c r="B7338" s="1327"/>
      <c r="C7338" s="1327"/>
      <c r="D7338" s="1327"/>
      <c r="E7338" s="1327"/>
      <c r="F7338" s="1327"/>
      <c r="G7338" s="1327"/>
      <c r="H7338" s="1329"/>
      <c r="I7338" s="132" t="str">
        <f>'PRESU OFICIAL'!C38</f>
        <v>UND</v>
      </c>
      <c r="J7338" s="435" t="str">
        <f>+'PRESU OFICIAL'!A38</f>
        <v>1,5,11</v>
      </c>
    </row>
    <row r="7339" spans="1:10" ht="15.75" customHeight="1" thickBot="1">
      <c r="A7339" s="1317" t="s">
        <v>831</v>
      </c>
      <c r="B7339" s="1318"/>
      <c r="C7339" s="1318"/>
      <c r="D7339" s="1319"/>
      <c r="E7339" s="112" t="s">
        <v>3</v>
      </c>
      <c r="F7339" s="939" t="s">
        <v>59</v>
      </c>
      <c r="G7339" s="112" t="s">
        <v>60</v>
      </c>
      <c r="H7339" s="112" t="s">
        <v>61</v>
      </c>
      <c r="I7339" s="114" t="s">
        <v>2</v>
      </c>
      <c r="J7339" s="112" t="s">
        <v>49</v>
      </c>
    </row>
    <row r="7340" spans="1:10" ht="15" customHeight="1">
      <c r="A7340" s="1320"/>
      <c r="B7340" s="1321"/>
      <c r="C7340" s="1321"/>
      <c r="D7340" s="1322"/>
      <c r="E7340" s="705" t="str">
        <f>+E6443</f>
        <v>P1 A P2</v>
      </c>
      <c r="F7340" s="948"/>
      <c r="G7340" s="607"/>
      <c r="H7340" s="607"/>
      <c r="I7340" s="638"/>
      <c r="J7340" s="141"/>
    </row>
    <row r="7341" spans="1:10">
      <c r="A7341" s="1320"/>
      <c r="B7341" s="1321"/>
      <c r="C7341" s="1321"/>
      <c r="D7341" s="1322"/>
      <c r="E7341" s="705" t="str">
        <f t="shared" ref="E7341:E7377" si="4928">+E6444</f>
        <v>DOMICILIARIA 1</v>
      </c>
      <c r="F7341" s="637"/>
      <c r="G7341" s="128"/>
      <c r="H7341" s="750"/>
      <c r="I7341" s="125"/>
      <c r="J7341" s="750">
        <f>I7341</f>
        <v>0</v>
      </c>
    </row>
    <row r="7342" spans="1:10">
      <c r="A7342" s="1320"/>
      <c r="B7342" s="1321"/>
      <c r="C7342" s="1321"/>
      <c r="D7342" s="1322"/>
      <c r="E7342" s="705" t="str">
        <f t="shared" si="4928"/>
        <v>DOMICILIARIA 2</v>
      </c>
      <c r="F7342" s="637"/>
      <c r="G7342" s="128"/>
      <c r="H7342" s="750"/>
      <c r="I7342" s="125"/>
      <c r="J7342" s="750">
        <f t="shared" ref="J7342:J7757" si="4929">I7342</f>
        <v>0</v>
      </c>
    </row>
    <row r="7343" spans="1:10">
      <c r="A7343" s="1320"/>
      <c r="B7343" s="1321"/>
      <c r="C7343" s="1321"/>
      <c r="D7343" s="1322"/>
      <c r="E7343" s="705" t="str">
        <f t="shared" si="4928"/>
        <v>DOMICILIARIA 3</v>
      </c>
      <c r="F7343" s="637"/>
      <c r="G7343" s="128"/>
      <c r="H7343" s="750"/>
      <c r="I7343" s="125"/>
      <c r="J7343" s="750">
        <f t="shared" si="4929"/>
        <v>0</v>
      </c>
    </row>
    <row r="7344" spans="1:10">
      <c r="A7344" s="1320"/>
      <c r="B7344" s="1321"/>
      <c r="C7344" s="1321"/>
      <c r="D7344" s="1322"/>
      <c r="E7344" s="705" t="str">
        <f t="shared" si="4928"/>
        <v>DOMICILIARIA 4</v>
      </c>
      <c r="F7344" s="637"/>
      <c r="G7344" s="128"/>
      <c r="H7344" s="750"/>
      <c r="I7344" s="125"/>
      <c r="J7344" s="750">
        <f t="shared" ref="J7344:J7363" si="4930">I7344</f>
        <v>0</v>
      </c>
    </row>
    <row r="7345" spans="1:10">
      <c r="A7345" s="1320"/>
      <c r="B7345" s="1321"/>
      <c r="C7345" s="1321"/>
      <c r="D7345" s="1322"/>
      <c r="E7345" s="705" t="str">
        <f t="shared" si="4928"/>
        <v>DOMICILIARIA 5</v>
      </c>
      <c r="F7345" s="637"/>
      <c r="G7345" s="128"/>
      <c r="H7345" s="750"/>
      <c r="I7345" s="125"/>
      <c r="J7345" s="750">
        <f t="shared" si="4930"/>
        <v>0</v>
      </c>
    </row>
    <row r="7346" spans="1:10">
      <c r="A7346" s="1320"/>
      <c r="B7346" s="1321"/>
      <c r="C7346" s="1321"/>
      <c r="D7346" s="1322"/>
      <c r="E7346" s="705" t="str">
        <f t="shared" si="4928"/>
        <v>DOMICILIARIA 6</v>
      </c>
      <c r="F7346" s="637"/>
      <c r="G7346" s="128"/>
      <c r="H7346" s="750"/>
      <c r="I7346" s="125"/>
      <c r="J7346" s="750">
        <f t="shared" si="4930"/>
        <v>0</v>
      </c>
    </row>
    <row r="7347" spans="1:10">
      <c r="A7347" s="1320"/>
      <c r="B7347" s="1321"/>
      <c r="C7347" s="1321"/>
      <c r="D7347" s="1322"/>
      <c r="E7347" s="705" t="str">
        <f t="shared" si="4928"/>
        <v>DOMICILIARIA 7</v>
      </c>
      <c r="F7347" s="637"/>
      <c r="G7347" s="128"/>
      <c r="H7347" s="750"/>
      <c r="I7347" s="125"/>
      <c r="J7347" s="750">
        <f t="shared" si="4930"/>
        <v>0</v>
      </c>
    </row>
    <row r="7348" spans="1:10">
      <c r="A7348" s="1320"/>
      <c r="B7348" s="1321"/>
      <c r="C7348" s="1321"/>
      <c r="D7348" s="1322"/>
      <c r="E7348" s="705" t="str">
        <f t="shared" si="4928"/>
        <v>DOMICILIARIA 8</v>
      </c>
      <c r="F7348" s="637"/>
      <c r="G7348" s="128"/>
      <c r="H7348" s="750"/>
      <c r="I7348" s="125"/>
      <c r="J7348" s="750">
        <f t="shared" si="4930"/>
        <v>0</v>
      </c>
    </row>
    <row r="7349" spans="1:10">
      <c r="A7349" s="1320"/>
      <c r="B7349" s="1321"/>
      <c r="C7349" s="1321"/>
      <c r="D7349" s="1322"/>
      <c r="E7349" s="705" t="str">
        <f t="shared" si="4928"/>
        <v>DOMICILIARIA 9</v>
      </c>
      <c r="F7349" s="637"/>
      <c r="G7349" s="128"/>
      <c r="H7349" s="750"/>
      <c r="I7349" s="125"/>
      <c r="J7349" s="750">
        <f t="shared" si="4930"/>
        <v>0</v>
      </c>
    </row>
    <row r="7350" spans="1:10">
      <c r="A7350" s="1320"/>
      <c r="B7350" s="1321"/>
      <c r="C7350" s="1321"/>
      <c r="D7350" s="1322"/>
      <c r="E7350" s="705" t="str">
        <f t="shared" si="4928"/>
        <v>DOMICILIARIA 10</v>
      </c>
      <c r="F7350" s="637"/>
      <c r="G7350" s="128"/>
      <c r="H7350" s="750"/>
      <c r="I7350" s="125"/>
      <c r="J7350" s="750">
        <f t="shared" si="4930"/>
        <v>0</v>
      </c>
    </row>
    <row r="7351" spans="1:10">
      <c r="A7351" s="1320"/>
      <c r="B7351" s="1321"/>
      <c r="C7351" s="1321"/>
      <c r="D7351" s="1322"/>
      <c r="E7351" s="705" t="str">
        <f t="shared" si="4928"/>
        <v>DOMICILIARIA 11</v>
      </c>
      <c r="F7351" s="637"/>
      <c r="G7351" s="128"/>
      <c r="H7351" s="750"/>
      <c r="I7351" s="125"/>
      <c r="J7351" s="750">
        <f t="shared" si="4930"/>
        <v>0</v>
      </c>
    </row>
    <row r="7352" spans="1:10">
      <c r="A7352" s="1320"/>
      <c r="B7352" s="1321"/>
      <c r="C7352" s="1321"/>
      <c r="D7352" s="1322"/>
      <c r="E7352" s="705" t="str">
        <f t="shared" si="4928"/>
        <v>DOMICILIARIA 12</v>
      </c>
      <c r="F7352" s="637"/>
      <c r="G7352" s="128"/>
      <c r="H7352" s="750"/>
      <c r="I7352" s="125"/>
      <c r="J7352" s="750">
        <f t="shared" si="4930"/>
        <v>0</v>
      </c>
    </row>
    <row r="7353" spans="1:10">
      <c r="A7353" s="1320"/>
      <c r="B7353" s="1321"/>
      <c r="C7353" s="1321"/>
      <c r="D7353" s="1322"/>
      <c r="E7353" s="705" t="str">
        <f t="shared" si="4928"/>
        <v>DOMICILIARIA 13</v>
      </c>
      <c r="F7353" s="637"/>
      <c r="G7353" s="128"/>
      <c r="H7353" s="750"/>
      <c r="I7353" s="125"/>
      <c r="J7353" s="750">
        <f t="shared" si="4930"/>
        <v>0</v>
      </c>
    </row>
    <row r="7354" spans="1:10">
      <c r="A7354" s="1320"/>
      <c r="B7354" s="1321"/>
      <c r="C7354" s="1321"/>
      <c r="D7354" s="1322"/>
      <c r="E7354" s="705" t="str">
        <f t="shared" si="4928"/>
        <v>DOMICILIARIA 14</v>
      </c>
      <c r="F7354" s="637"/>
      <c r="G7354" s="128"/>
      <c r="H7354" s="750"/>
      <c r="I7354" s="125"/>
      <c r="J7354" s="750">
        <f t="shared" si="4930"/>
        <v>0</v>
      </c>
    </row>
    <row r="7355" spans="1:10">
      <c r="A7355" s="1320"/>
      <c r="B7355" s="1321"/>
      <c r="C7355" s="1321"/>
      <c r="D7355" s="1322"/>
      <c r="E7355" s="705" t="str">
        <f>+E6458</f>
        <v>DOMICILIARIA 15</v>
      </c>
      <c r="F7355" s="637"/>
      <c r="G7355" s="128"/>
      <c r="H7355" s="750"/>
      <c r="I7355" s="125"/>
      <c r="J7355" s="750">
        <f t="shared" si="4930"/>
        <v>0</v>
      </c>
    </row>
    <row r="7356" spans="1:10">
      <c r="A7356" s="1320"/>
      <c r="B7356" s="1321"/>
      <c r="C7356" s="1321"/>
      <c r="D7356" s="1322"/>
      <c r="E7356" s="705" t="str">
        <f t="shared" si="4928"/>
        <v>DOMICILIARIA 16</v>
      </c>
      <c r="F7356" s="637"/>
      <c r="G7356" s="128"/>
      <c r="H7356" s="750"/>
      <c r="I7356" s="125"/>
      <c r="J7356" s="750">
        <f t="shared" si="4930"/>
        <v>0</v>
      </c>
    </row>
    <row r="7357" spans="1:10">
      <c r="A7357" s="1320"/>
      <c r="B7357" s="1321"/>
      <c r="C7357" s="1321"/>
      <c r="D7357" s="1322"/>
      <c r="E7357" s="705" t="str">
        <f t="shared" si="4928"/>
        <v>DOMICILIARIA 17</v>
      </c>
      <c r="F7357" s="637"/>
      <c r="G7357" s="128"/>
      <c r="H7357" s="750"/>
      <c r="I7357" s="125"/>
      <c r="J7357" s="750">
        <f t="shared" si="4930"/>
        <v>0</v>
      </c>
    </row>
    <row r="7358" spans="1:10">
      <c r="A7358" s="1320"/>
      <c r="B7358" s="1321"/>
      <c r="C7358" s="1321"/>
      <c r="D7358" s="1322"/>
      <c r="E7358" s="705" t="str">
        <f t="shared" si="4928"/>
        <v>DOMICILIARIA 18</v>
      </c>
      <c r="F7358" s="637"/>
      <c r="G7358" s="128"/>
      <c r="H7358" s="750"/>
      <c r="I7358" s="125"/>
      <c r="J7358" s="750">
        <f t="shared" si="4930"/>
        <v>0</v>
      </c>
    </row>
    <row r="7359" spans="1:10">
      <c r="A7359" s="1320"/>
      <c r="B7359" s="1321"/>
      <c r="C7359" s="1321"/>
      <c r="D7359" s="1322"/>
      <c r="E7359" s="705" t="str">
        <f t="shared" si="4928"/>
        <v>DOMICILIARIA 19</v>
      </c>
      <c r="F7359" s="637"/>
      <c r="G7359" s="128"/>
      <c r="H7359" s="750"/>
      <c r="I7359" s="125"/>
      <c r="J7359" s="750">
        <f t="shared" si="4930"/>
        <v>0</v>
      </c>
    </row>
    <row r="7360" spans="1:10">
      <c r="A7360" s="1320"/>
      <c r="B7360" s="1321"/>
      <c r="C7360" s="1321"/>
      <c r="D7360" s="1322"/>
      <c r="E7360" s="705" t="str">
        <f t="shared" si="4928"/>
        <v>DOMICILIARIA 20</v>
      </c>
      <c r="F7360" s="637"/>
      <c r="G7360" s="128"/>
      <c r="H7360" s="750"/>
      <c r="I7360" s="125"/>
      <c r="J7360" s="750">
        <f t="shared" si="4930"/>
        <v>0</v>
      </c>
    </row>
    <row r="7361" spans="1:10">
      <c r="A7361" s="1320"/>
      <c r="B7361" s="1321"/>
      <c r="C7361" s="1321"/>
      <c r="D7361" s="1322"/>
      <c r="E7361" s="705" t="str">
        <f t="shared" si="4928"/>
        <v>P3 A P4</v>
      </c>
      <c r="F7361" s="637"/>
      <c r="G7361" s="128"/>
      <c r="H7361" s="750"/>
      <c r="I7361" s="125"/>
      <c r="J7361" s="750">
        <f t="shared" si="4930"/>
        <v>0</v>
      </c>
    </row>
    <row r="7362" spans="1:10">
      <c r="A7362" s="1320"/>
      <c r="B7362" s="1321"/>
      <c r="C7362" s="1321"/>
      <c r="D7362" s="1322"/>
      <c r="E7362" s="705" t="str">
        <f>+E6465</f>
        <v>DOMICILIARIA 1</v>
      </c>
      <c r="F7362" s="637"/>
      <c r="G7362" s="128"/>
      <c r="H7362" s="750"/>
      <c r="I7362" s="125"/>
      <c r="J7362" s="750">
        <f t="shared" si="4930"/>
        <v>0</v>
      </c>
    </row>
    <row r="7363" spans="1:10">
      <c r="A7363" s="1320"/>
      <c r="B7363" s="1321"/>
      <c r="C7363" s="1321"/>
      <c r="D7363" s="1322"/>
      <c r="E7363" s="705" t="str">
        <f t="shared" si="4928"/>
        <v>DOMICILIARIA 2</v>
      </c>
      <c r="F7363" s="637"/>
      <c r="G7363" s="128"/>
      <c r="H7363" s="750"/>
      <c r="I7363" s="125"/>
      <c r="J7363" s="750">
        <f t="shared" si="4930"/>
        <v>0</v>
      </c>
    </row>
    <row r="7364" spans="1:10">
      <c r="A7364" s="1320"/>
      <c r="B7364" s="1321"/>
      <c r="C7364" s="1321"/>
      <c r="D7364" s="1322"/>
      <c r="E7364" s="705" t="str">
        <f t="shared" si="4928"/>
        <v>DOMICILIARIA 3</v>
      </c>
      <c r="F7364" s="637"/>
      <c r="G7364" s="128"/>
      <c r="H7364" s="750"/>
      <c r="I7364" s="125"/>
      <c r="J7364" s="750">
        <f t="shared" ref="J7364:J7385" si="4931">I7364</f>
        <v>0</v>
      </c>
    </row>
    <row r="7365" spans="1:10">
      <c r="A7365" s="1320"/>
      <c r="B7365" s="1321"/>
      <c r="C7365" s="1321"/>
      <c r="D7365" s="1322"/>
      <c r="E7365" s="705" t="str">
        <f t="shared" si="4928"/>
        <v>DOMICILIARIA 4</v>
      </c>
      <c r="F7365" s="637"/>
      <c r="G7365" s="128"/>
      <c r="H7365" s="750"/>
      <c r="I7365" s="125"/>
      <c r="J7365" s="750">
        <f t="shared" si="4931"/>
        <v>0</v>
      </c>
    </row>
    <row r="7366" spans="1:10">
      <c r="A7366" s="1320"/>
      <c r="B7366" s="1321"/>
      <c r="C7366" s="1321"/>
      <c r="D7366" s="1322"/>
      <c r="E7366" s="705" t="str">
        <f t="shared" si="4928"/>
        <v>DOMICILIARIA 5</v>
      </c>
      <c r="F7366" s="637"/>
      <c r="G7366" s="128"/>
      <c r="H7366" s="750"/>
      <c r="I7366" s="125"/>
      <c r="J7366" s="750">
        <f t="shared" si="4931"/>
        <v>0</v>
      </c>
    </row>
    <row r="7367" spans="1:10">
      <c r="A7367" s="1320"/>
      <c r="B7367" s="1321"/>
      <c r="C7367" s="1321"/>
      <c r="D7367" s="1322"/>
      <c r="E7367" s="705" t="str">
        <f t="shared" si="4928"/>
        <v>DOMICILIARIA 6</v>
      </c>
      <c r="F7367" s="637"/>
      <c r="G7367" s="128"/>
      <c r="H7367" s="750"/>
      <c r="I7367" s="125"/>
      <c r="J7367" s="750">
        <f t="shared" si="4931"/>
        <v>0</v>
      </c>
    </row>
    <row r="7368" spans="1:10">
      <c r="A7368" s="1320"/>
      <c r="B7368" s="1321"/>
      <c r="C7368" s="1321"/>
      <c r="D7368" s="1322"/>
      <c r="E7368" s="705" t="str">
        <f t="shared" si="4928"/>
        <v>DOMICILIARIA 7</v>
      </c>
      <c r="F7368" s="637"/>
      <c r="G7368" s="128"/>
      <c r="H7368" s="750"/>
      <c r="I7368" s="125"/>
      <c r="J7368" s="750">
        <f t="shared" si="4931"/>
        <v>0</v>
      </c>
    </row>
    <row r="7369" spans="1:10">
      <c r="A7369" s="1320"/>
      <c r="B7369" s="1321"/>
      <c r="C7369" s="1321"/>
      <c r="D7369" s="1322"/>
      <c r="E7369" s="705" t="str">
        <f t="shared" si="4928"/>
        <v>DOMICILIARIA 8</v>
      </c>
      <c r="F7369" s="637"/>
      <c r="G7369" s="128"/>
      <c r="H7369" s="750"/>
      <c r="I7369" s="125"/>
      <c r="J7369" s="750">
        <f t="shared" si="4931"/>
        <v>0</v>
      </c>
    </row>
    <row r="7370" spans="1:10">
      <c r="A7370" s="1320"/>
      <c r="B7370" s="1321"/>
      <c r="C7370" s="1321"/>
      <c r="D7370" s="1322"/>
      <c r="E7370" s="705" t="str">
        <f t="shared" si="4928"/>
        <v>DOMICILIARIA 9</v>
      </c>
      <c r="F7370" s="637"/>
      <c r="G7370" s="128"/>
      <c r="H7370" s="750"/>
      <c r="I7370" s="125"/>
      <c r="J7370" s="750">
        <f t="shared" si="4931"/>
        <v>0</v>
      </c>
    </row>
    <row r="7371" spans="1:10">
      <c r="A7371" s="1320"/>
      <c r="B7371" s="1321"/>
      <c r="C7371" s="1321"/>
      <c r="D7371" s="1322"/>
      <c r="E7371" s="705" t="str">
        <f t="shared" si="4928"/>
        <v>DOMICILIARIA 10</v>
      </c>
      <c r="F7371" s="637"/>
      <c r="G7371" s="128"/>
      <c r="H7371" s="750"/>
      <c r="I7371" s="125"/>
      <c r="J7371" s="750">
        <f t="shared" si="4931"/>
        <v>0</v>
      </c>
    </row>
    <row r="7372" spans="1:10">
      <c r="A7372" s="1320"/>
      <c r="B7372" s="1321"/>
      <c r="C7372" s="1321"/>
      <c r="D7372" s="1322"/>
      <c r="E7372" s="705" t="str">
        <f t="shared" si="4928"/>
        <v>DOMICILIARIA 11</v>
      </c>
      <c r="F7372" s="637"/>
      <c r="G7372" s="128"/>
      <c r="H7372" s="750"/>
      <c r="I7372" s="125"/>
      <c r="J7372" s="750">
        <f t="shared" si="4931"/>
        <v>0</v>
      </c>
    </row>
    <row r="7373" spans="1:10">
      <c r="A7373" s="1320"/>
      <c r="B7373" s="1321"/>
      <c r="C7373" s="1321"/>
      <c r="D7373" s="1322"/>
      <c r="E7373" s="705" t="str">
        <f t="shared" si="4928"/>
        <v>DOMICILIARIA 12</v>
      </c>
      <c r="F7373" s="942"/>
      <c r="G7373" s="767"/>
      <c r="H7373" s="128"/>
      <c r="I7373" s="125"/>
      <c r="J7373" s="750">
        <f t="shared" si="4931"/>
        <v>0</v>
      </c>
    </row>
    <row r="7374" spans="1:10">
      <c r="A7374" s="1320"/>
      <c r="B7374" s="1321"/>
      <c r="C7374" s="1321"/>
      <c r="D7374" s="1322"/>
      <c r="E7374" s="705" t="str">
        <f t="shared" si="4928"/>
        <v>DOMICILIARIA 13</v>
      </c>
      <c r="F7374" s="942"/>
      <c r="G7374" s="767"/>
      <c r="H7374" s="128"/>
      <c r="I7374" s="125"/>
      <c r="J7374" s="750">
        <f t="shared" si="4931"/>
        <v>0</v>
      </c>
    </row>
    <row r="7375" spans="1:10">
      <c r="A7375" s="1320"/>
      <c r="B7375" s="1321"/>
      <c r="C7375" s="1321"/>
      <c r="D7375" s="1322"/>
      <c r="E7375" s="705" t="str">
        <f t="shared" si="4928"/>
        <v>DOMICILIARIA 14</v>
      </c>
      <c r="F7375" s="942"/>
      <c r="G7375" s="767"/>
      <c r="H7375" s="128"/>
      <c r="I7375" s="125"/>
      <c r="J7375" s="750">
        <f t="shared" si="4931"/>
        <v>0</v>
      </c>
    </row>
    <row r="7376" spans="1:10">
      <c r="A7376" s="1320"/>
      <c r="B7376" s="1321"/>
      <c r="C7376" s="1321"/>
      <c r="D7376" s="1322"/>
      <c r="E7376" s="705" t="str">
        <f>+E6479</f>
        <v>DOMICILIARIA 15</v>
      </c>
      <c r="F7376" s="942"/>
      <c r="G7376" s="767"/>
      <c r="H7376" s="128"/>
      <c r="I7376" s="125"/>
      <c r="J7376" s="750">
        <f t="shared" si="4931"/>
        <v>0</v>
      </c>
    </row>
    <row r="7377" spans="1:10">
      <c r="A7377" s="1320"/>
      <c r="B7377" s="1321"/>
      <c r="C7377" s="1321"/>
      <c r="D7377" s="1322"/>
      <c r="E7377" s="705" t="str">
        <f t="shared" si="4928"/>
        <v>DOMICILIARIA 16</v>
      </c>
      <c r="F7377" s="942"/>
      <c r="G7377" s="767"/>
      <c r="H7377" s="128"/>
      <c r="I7377" s="125"/>
      <c r="J7377" s="750">
        <f t="shared" si="4931"/>
        <v>0</v>
      </c>
    </row>
    <row r="7378" spans="1:10">
      <c r="A7378" s="1320"/>
      <c r="B7378" s="1321"/>
      <c r="C7378" s="1321"/>
      <c r="D7378" s="1322"/>
      <c r="E7378" s="705" t="str">
        <f>+E6542</f>
        <v>P8 A P9</v>
      </c>
      <c r="F7378" s="942"/>
      <c r="G7378" s="767"/>
      <c r="H7378" s="128"/>
      <c r="I7378" s="125"/>
      <c r="J7378" s="750">
        <f t="shared" si="4931"/>
        <v>0</v>
      </c>
    </row>
    <row r="7379" spans="1:10">
      <c r="A7379" s="1320"/>
      <c r="B7379" s="1321"/>
      <c r="C7379" s="1321"/>
      <c r="D7379" s="1322"/>
      <c r="E7379" s="705" t="str">
        <f t="shared" ref="E7379:E7442" si="4932">+E6543</f>
        <v>DOMICILIARIA 1</v>
      </c>
      <c r="F7379" s="942"/>
      <c r="G7379" s="767"/>
      <c r="H7379" s="128"/>
      <c r="I7379" s="125"/>
      <c r="J7379" s="750">
        <f t="shared" si="4931"/>
        <v>0</v>
      </c>
    </row>
    <row r="7380" spans="1:10">
      <c r="A7380" s="1320"/>
      <c r="B7380" s="1321"/>
      <c r="C7380" s="1321"/>
      <c r="D7380" s="1322"/>
      <c r="E7380" s="705" t="str">
        <f t="shared" si="4932"/>
        <v>DOMICILIARIA 2</v>
      </c>
      <c r="F7380" s="942"/>
      <c r="G7380" s="767"/>
      <c r="H7380" s="128"/>
      <c r="I7380" s="125"/>
      <c r="J7380" s="750">
        <f t="shared" si="4931"/>
        <v>0</v>
      </c>
    </row>
    <row r="7381" spans="1:10">
      <c r="A7381" s="1320"/>
      <c r="B7381" s="1321"/>
      <c r="C7381" s="1321"/>
      <c r="D7381" s="1322"/>
      <c r="E7381" s="705" t="str">
        <f t="shared" si="4932"/>
        <v>DOMICILIARIA 3</v>
      </c>
      <c r="F7381" s="942"/>
      <c r="G7381" s="767"/>
      <c r="H7381" s="128"/>
      <c r="I7381" s="125"/>
      <c r="J7381" s="750">
        <f t="shared" si="4931"/>
        <v>0</v>
      </c>
    </row>
    <row r="7382" spans="1:10">
      <c r="A7382" s="1320"/>
      <c r="B7382" s="1321"/>
      <c r="C7382" s="1321"/>
      <c r="D7382" s="1322"/>
      <c r="E7382" s="705" t="str">
        <f t="shared" si="4932"/>
        <v>DOMICILIARIA 4</v>
      </c>
      <c r="F7382" s="942"/>
      <c r="G7382" s="767"/>
      <c r="H7382" s="128"/>
      <c r="I7382" s="125"/>
      <c r="J7382" s="750">
        <f t="shared" si="4931"/>
        <v>0</v>
      </c>
    </row>
    <row r="7383" spans="1:10">
      <c r="A7383" s="1320"/>
      <c r="B7383" s="1321"/>
      <c r="C7383" s="1321"/>
      <c r="D7383" s="1322"/>
      <c r="E7383" s="705" t="str">
        <f t="shared" si="4932"/>
        <v>DOMICILIARIA 5</v>
      </c>
      <c r="F7383" s="942"/>
      <c r="G7383" s="767"/>
      <c r="H7383" s="128"/>
      <c r="I7383" s="125"/>
      <c r="J7383" s="750">
        <f t="shared" si="4931"/>
        <v>0</v>
      </c>
    </row>
    <row r="7384" spans="1:10">
      <c r="A7384" s="1320"/>
      <c r="B7384" s="1321"/>
      <c r="C7384" s="1321"/>
      <c r="D7384" s="1322"/>
      <c r="E7384" s="705" t="str">
        <f t="shared" si="4932"/>
        <v>DOMICILIARIA 6</v>
      </c>
      <c r="F7384" s="942"/>
      <c r="G7384" s="767"/>
      <c r="H7384" s="128"/>
      <c r="I7384" s="125"/>
      <c r="J7384" s="750">
        <f t="shared" si="4931"/>
        <v>0</v>
      </c>
    </row>
    <row r="7385" spans="1:10">
      <c r="A7385" s="1320"/>
      <c r="B7385" s="1321"/>
      <c r="C7385" s="1321"/>
      <c r="D7385" s="1322"/>
      <c r="E7385" s="705" t="str">
        <f t="shared" si="4932"/>
        <v>DOMICILIARIA 7</v>
      </c>
      <c r="F7385" s="942"/>
      <c r="G7385" s="767"/>
      <c r="H7385" s="128"/>
      <c r="I7385" s="125"/>
      <c r="J7385" s="750">
        <f t="shared" si="4931"/>
        <v>0</v>
      </c>
    </row>
    <row r="7386" spans="1:10">
      <c r="A7386" s="1320"/>
      <c r="B7386" s="1321"/>
      <c r="C7386" s="1321"/>
      <c r="D7386" s="1322"/>
      <c r="E7386" s="705" t="str">
        <f t="shared" si="4932"/>
        <v>DOMICILIARIA 8</v>
      </c>
      <c r="F7386" s="942"/>
      <c r="G7386" s="767"/>
      <c r="H7386" s="128"/>
      <c r="I7386" s="125"/>
      <c r="J7386" s="750">
        <f t="shared" ref="J7386:J7443" si="4933">I7386</f>
        <v>0</v>
      </c>
    </row>
    <row r="7387" spans="1:10">
      <c r="A7387" s="1320"/>
      <c r="B7387" s="1321"/>
      <c r="C7387" s="1321"/>
      <c r="D7387" s="1322"/>
      <c r="E7387" s="705" t="str">
        <f t="shared" si="4932"/>
        <v>DOMICILIARIA 9</v>
      </c>
      <c r="F7387" s="942"/>
      <c r="G7387" s="767"/>
      <c r="H7387" s="128"/>
      <c r="I7387" s="125"/>
      <c r="J7387" s="750">
        <f t="shared" si="4933"/>
        <v>0</v>
      </c>
    </row>
    <row r="7388" spans="1:10">
      <c r="A7388" s="1320"/>
      <c r="B7388" s="1321"/>
      <c r="C7388" s="1321"/>
      <c r="D7388" s="1322"/>
      <c r="E7388" s="705" t="str">
        <f t="shared" si="4932"/>
        <v>DOMICILIARIA 10</v>
      </c>
      <c r="F7388" s="942"/>
      <c r="G7388" s="767"/>
      <c r="H7388" s="128"/>
      <c r="I7388" s="125"/>
      <c r="J7388" s="750">
        <f t="shared" si="4933"/>
        <v>0</v>
      </c>
    </row>
    <row r="7389" spans="1:10">
      <c r="A7389" s="1320"/>
      <c r="B7389" s="1321"/>
      <c r="C7389" s="1321"/>
      <c r="D7389" s="1322"/>
      <c r="E7389" s="705" t="str">
        <f t="shared" si="4932"/>
        <v>DOMICILIARIA 11</v>
      </c>
      <c r="F7389" s="942"/>
      <c r="G7389" s="767"/>
      <c r="H7389" s="128"/>
      <c r="I7389" s="125"/>
      <c r="J7389" s="750">
        <f t="shared" si="4933"/>
        <v>0</v>
      </c>
    </row>
    <row r="7390" spans="1:10">
      <c r="A7390" s="1320"/>
      <c r="B7390" s="1321"/>
      <c r="C7390" s="1321"/>
      <c r="D7390" s="1322"/>
      <c r="E7390" s="705" t="str">
        <f t="shared" si="4932"/>
        <v>DOMICILIARIA 12</v>
      </c>
      <c r="F7390" s="942"/>
      <c r="G7390" s="767"/>
      <c r="H7390" s="128"/>
      <c r="I7390" s="125"/>
      <c r="J7390" s="750">
        <f t="shared" si="4933"/>
        <v>0</v>
      </c>
    </row>
    <row r="7391" spans="1:10">
      <c r="A7391" s="1320"/>
      <c r="B7391" s="1321"/>
      <c r="C7391" s="1321"/>
      <c r="D7391" s="1322"/>
      <c r="E7391" s="705" t="str">
        <f t="shared" si="4932"/>
        <v>P9 A P10</v>
      </c>
      <c r="F7391" s="942"/>
      <c r="G7391" s="767"/>
      <c r="H7391" s="128"/>
      <c r="I7391" s="125"/>
      <c r="J7391" s="750">
        <f t="shared" si="4933"/>
        <v>0</v>
      </c>
    </row>
    <row r="7392" spans="1:10">
      <c r="A7392" s="1320"/>
      <c r="B7392" s="1321"/>
      <c r="C7392" s="1321"/>
      <c r="D7392" s="1322"/>
      <c r="E7392" s="705" t="str">
        <f t="shared" si="4932"/>
        <v>DOMICILIARIA 1</v>
      </c>
      <c r="F7392" s="942"/>
      <c r="G7392" s="767"/>
      <c r="H7392" s="128"/>
      <c r="I7392" s="125"/>
      <c r="J7392" s="750">
        <f t="shared" si="4933"/>
        <v>0</v>
      </c>
    </row>
    <row r="7393" spans="1:10">
      <c r="A7393" s="1320"/>
      <c r="B7393" s="1321"/>
      <c r="C7393" s="1321"/>
      <c r="D7393" s="1322"/>
      <c r="E7393" s="705" t="str">
        <f t="shared" si="4932"/>
        <v>DOMICILIARIA 2</v>
      </c>
      <c r="F7393" s="942"/>
      <c r="G7393" s="767"/>
      <c r="H7393" s="128"/>
      <c r="I7393" s="125"/>
      <c r="J7393" s="750">
        <f t="shared" si="4933"/>
        <v>0</v>
      </c>
    </row>
    <row r="7394" spans="1:10">
      <c r="A7394" s="1320"/>
      <c r="B7394" s="1321"/>
      <c r="C7394" s="1321"/>
      <c r="D7394" s="1322"/>
      <c r="E7394" s="705" t="str">
        <f t="shared" si="4932"/>
        <v>DOMICILIARIA 3</v>
      </c>
      <c r="F7394" s="942"/>
      <c r="G7394" s="767"/>
      <c r="H7394" s="128"/>
      <c r="I7394" s="125"/>
      <c r="J7394" s="750">
        <f t="shared" si="4933"/>
        <v>0</v>
      </c>
    </row>
    <row r="7395" spans="1:10">
      <c r="A7395" s="1320"/>
      <c r="B7395" s="1321"/>
      <c r="C7395" s="1321"/>
      <c r="D7395" s="1322"/>
      <c r="E7395" s="705" t="str">
        <f t="shared" si="4932"/>
        <v>DOMICILIARIA 4</v>
      </c>
      <c r="F7395" s="942"/>
      <c r="G7395" s="767"/>
      <c r="H7395" s="128"/>
      <c r="I7395" s="125"/>
      <c r="J7395" s="750">
        <f t="shared" si="4933"/>
        <v>0</v>
      </c>
    </row>
    <row r="7396" spans="1:10" ht="13.5" customHeight="1">
      <c r="A7396" s="1320"/>
      <c r="B7396" s="1321"/>
      <c r="C7396" s="1321"/>
      <c r="D7396" s="1322"/>
      <c r="E7396" s="705" t="str">
        <f t="shared" si="4932"/>
        <v>DOMICILIARIA 5</v>
      </c>
      <c r="F7396" s="942"/>
      <c r="G7396" s="767"/>
      <c r="H7396" s="128"/>
      <c r="I7396" s="125"/>
      <c r="J7396" s="750">
        <f t="shared" si="4933"/>
        <v>0</v>
      </c>
    </row>
    <row r="7397" spans="1:10" ht="13.5" customHeight="1">
      <c r="A7397" s="1320"/>
      <c r="B7397" s="1321"/>
      <c r="C7397" s="1321"/>
      <c r="D7397" s="1322"/>
      <c r="E7397" s="705" t="str">
        <f t="shared" si="4932"/>
        <v>DOMICILIARIA 6</v>
      </c>
      <c r="F7397" s="942"/>
      <c r="G7397" s="767"/>
      <c r="H7397" s="128"/>
      <c r="I7397" s="125"/>
      <c r="J7397" s="750">
        <f t="shared" si="4933"/>
        <v>0</v>
      </c>
    </row>
    <row r="7398" spans="1:10" ht="13.5" customHeight="1">
      <c r="A7398" s="1320"/>
      <c r="B7398" s="1321"/>
      <c r="C7398" s="1321"/>
      <c r="D7398" s="1322"/>
      <c r="E7398" s="705" t="str">
        <f t="shared" si="4932"/>
        <v>DOMICILIARIA 7</v>
      </c>
      <c r="F7398" s="942"/>
      <c r="G7398" s="767"/>
      <c r="H7398" s="128"/>
      <c r="I7398" s="125"/>
      <c r="J7398" s="750">
        <f t="shared" si="4933"/>
        <v>0</v>
      </c>
    </row>
    <row r="7399" spans="1:10" ht="13.5" customHeight="1">
      <c r="A7399" s="1320"/>
      <c r="B7399" s="1321"/>
      <c r="C7399" s="1321"/>
      <c r="D7399" s="1322"/>
      <c r="E7399" s="705" t="str">
        <f t="shared" si="4932"/>
        <v>DOMICILIARIA 8</v>
      </c>
      <c r="F7399" s="942"/>
      <c r="G7399" s="767"/>
      <c r="H7399" s="128"/>
      <c r="I7399" s="125"/>
      <c r="J7399" s="750">
        <f t="shared" si="4933"/>
        <v>0</v>
      </c>
    </row>
    <row r="7400" spans="1:10">
      <c r="A7400" s="1320"/>
      <c r="B7400" s="1321"/>
      <c r="C7400" s="1321"/>
      <c r="D7400" s="1322"/>
      <c r="E7400" s="705" t="str">
        <f t="shared" si="4932"/>
        <v>DOMICILIARIA 9</v>
      </c>
      <c r="F7400" s="942"/>
      <c r="G7400" s="767"/>
      <c r="H7400" s="128"/>
      <c r="I7400" s="125"/>
      <c r="J7400" s="750">
        <f t="shared" si="4933"/>
        <v>0</v>
      </c>
    </row>
    <row r="7401" spans="1:10">
      <c r="A7401" s="1320"/>
      <c r="B7401" s="1321"/>
      <c r="C7401" s="1321"/>
      <c r="D7401" s="1322"/>
      <c r="E7401" s="705" t="str">
        <f t="shared" si="4932"/>
        <v>DOMICILIARIA 10</v>
      </c>
      <c r="F7401" s="942"/>
      <c r="G7401" s="767"/>
      <c r="H7401" s="128"/>
      <c r="I7401" s="125"/>
      <c r="J7401" s="750">
        <f t="shared" si="4933"/>
        <v>0</v>
      </c>
    </row>
    <row r="7402" spans="1:10">
      <c r="A7402" s="1320"/>
      <c r="B7402" s="1321"/>
      <c r="C7402" s="1321"/>
      <c r="D7402" s="1322"/>
      <c r="E7402" s="705" t="str">
        <f t="shared" si="4932"/>
        <v>DOMICILIARIA 11</v>
      </c>
      <c r="F7402" s="942"/>
      <c r="G7402" s="767"/>
      <c r="H7402" s="128"/>
      <c r="I7402" s="125"/>
      <c r="J7402" s="750">
        <f t="shared" si="4933"/>
        <v>0</v>
      </c>
    </row>
    <row r="7403" spans="1:10">
      <c r="A7403" s="1320"/>
      <c r="B7403" s="1321"/>
      <c r="C7403" s="1321"/>
      <c r="D7403" s="1322"/>
      <c r="E7403" s="705" t="str">
        <f t="shared" si="4932"/>
        <v>P10 A P11</v>
      </c>
      <c r="F7403" s="942"/>
      <c r="G7403" s="767"/>
      <c r="H7403" s="128"/>
      <c r="I7403" s="125"/>
      <c r="J7403" s="750">
        <f t="shared" si="4933"/>
        <v>0</v>
      </c>
    </row>
    <row r="7404" spans="1:10">
      <c r="A7404" s="1320"/>
      <c r="B7404" s="1321"/>
      <c r="C7404" s="1321"/>
      <c r="D7404" s="1322"/>
      <c r="E7404" s="705" t="str">
        <f t="shared" si="4932"/>
        <v>DOMICILIARIA 1</v>
      </c>
      <c r="F7404" s="942"/>
      <c r="G7404" s="767"/>
      <c r="H7404" s="128"/>
      <c r="I7404" s="125"/>
      <c r="J7404" s="750">
        <f t="shared" si="4933"/>
        <v>0</v>
      </c>
    </row>
    <row r="7405" spans="1:10">
      <c r="A7405" s="1320"/>
      <c r="B7405" s="1321"/>
      <c r="C7405" s="1321"/>
      <c r="D7405" s="1322"/>
      <c r="E7405" s="705" t="str">
        <f t="shared" si="4932"/>
        <v>DOMICILIARIA 2</v>
      </c>
      <c r="F7405" s="942"/>
      <c r="G7405" s="767"/>
      <c r="H7405" s="128"/>
      <c r="I7405" s="125"/>
      <c r="J7405" s="750">
        <f t="shared" si="4933"/>
        <v>0</v>
      </c>
    </row>
    <row r="7406" spans="1:10">
      <c r="A7406" s="1320"/>
      <c r="B7406" s="1321"/>
      <c r="C7406" s="1321"/>
      <c r="D7406" s="1322"/>
      <c r="E7406" s="705" t="str">
        <f t="shared" si="4932"/>
        <v>DOMICILIARIA 3</v>
      </c>
      <c r="F7406" s="942"/>
      <c r="G7406" s="767"/>
      <c r="H7406" s="128"/>
      <c r="I7406" s="125"/>
      <c r="J7406" s="750">
        <f t="shared" si="4933"/>
        <v>0</v>
      </c>
    </row>
    <row r="7407" spans="1:10">
      <c r="A7407" s="1320"/>
      <c r="B7407" s="1321"/>
      <c r="C7407" s="1321"/>
      <c r="D7407" s="1322"/>
      <c r="E7407" s="705" t="str">
        <f t="shared" si="4932"/>
        <v>DOMICILIARIA 4</v>
      </c>
      <c r="F7407" s="942"/>
      <c r="G7407" s="767"/>
      <c r="H7407" s="128"/>
      <c r="I7407" s="125"/>
      <c r="J7407" s="750">
        <f t="shared" si="4933"/>
        <v>0</v>
      </c>
    </row>
    <row r="7408" spans="1:10">
      <c r="A7408" s="1320"/>
      <c r="B7408" s="1321"/>
      <c r="C7408" s="1321"/>
      <c r="D7408" s="1322"/>
      <c r="E7408" s="705" t="str">
        <f t="shared" si="4932"/>
        <v>DOMICILIARIA 5</v>
      </c>
      <c r="F7408" s="942"/>
      <c r="G7408" s="767"/>
      <c r="H7408" s="128"/>
      <c r="I7408" s="125"/>
      <c r="J7408" s="750">
        <f t="shared" si="4933"/>
        <v>0</v>
      </c>
    </row>
    <row r="7409" spans="1:10">
      <c r="A7409" s="1320"/>
      <c r="B7409" s="1321"/>
      <c r="C7409" s="1321"/>
      <c r="D7409" s="1322"/>
      <c r="E7409" s="705" t="str">
        <f t="shared" si="4932"/>
        <v>DOMICILIARIA 6</v>
      </c>
      <c r="F7409" s="942"/>
      <c r="G7409" s="767"/>
      <c r="H7409" s="128"/>
      <c r="I7409" s="125"/>
      <c r="J7409" s="750">
        <f t="shared" si="4933"/>
        <v>0</v>
      </c>
    </row>
    <row r="7410" spans="1:10">
      <c r="A7410" s="1320"/>
      <c r="B7410" s="1321"/>
      <c r="C7410" s="1321"/>
      <c r="D7410" s="1322"/>
      <c r="E7410" s="705" t="str">
        <f t="shared" si="4932"/>
        <v>DOMICILIARIA 7</v>
      </c>
      <c r="F7410" s="942"/>
      <c r="G7410" s="767"/>
      <c r="H7410" s="128"/>
      <c r="I7410" s="125"/>
      <c r="J7410" s="750">
        <f t="shared" si="4933"/>
        <v>0</v>
      </c>
    </row>
    <row r="7411" spans="1:10">
      <c r="A7411" s="1320"/>
      <c r="B7411" s="1321"/>
      <c r="C7411" s="1321"/>
      <c r="D7411" s="1322"/>
      <c r="E7411" s="705" t="str">
        <f t="shared" si="4932"/>
        <v>DOMICILIARIA 8</v>
      </c>
      <c r="F7411" s="942"/>
      <c r="G7411" s="767"/>
      <c r="H7411" s="128"/>
      <c r="I7411" s="125"/>
      <c r="J7411" s="750">
        <f t="shared" si="4933"/>
        <v>0</v>
      </c>
    </row>
    <row r="7412" spans="1:10">
      <c r="A7412" s="1320"/>
      <c r="B7412" s="1321"/>
      <c r="C7412" s="1321"/>
      <c r="D7412" s="1322"/>
      <c r="E7412" s="705" t="str">
        <f t="shared" si="4932"/>
        <v>DOMICILIARIA 9</v>
      </c>
      <c r="F7412" s="942"/>
      <c r="G7412" s="767"/>
      <c r="H7412" s="128"/>
      <c r="I7412" s="125"/>
      <c r="J7412" s="750">
        <f t="shared" si="4933"/>
        <v>0</v>
      </c>
    </row>
    <row r="7413" spans="1:10">
      <c r="A7413" s="1320"/>
      <c r="B7413" s="1321"/>
      <c r="C7413" s="1321"/>
      <c r="D7413" s="1322"/>
      <c r="E7413" s="705" t="str">
        <f t="shared" si="4932"/>
        <v>DOMICILIARIA 10</v>
      </c>
      <c r="F7413" s="942"/>
      <c r="G7413" s="767"/>
      <c r="H7413" s="128"/>
      <c r="I7413" s="125"/>
      <c r="J7413" s="750">
        <f t="shared" si="4933"/>
        <v>0</v>
      </c>
    </row>
    <row r="7414" spans="1:10">
      <c r="A7414" s="1320"/>
      <c r="B7414" s="1321"/>
      <c r="C7414" s="1321"/>
      <c r="D7414" s="1322"/>
      <c r="E7414" s="705" t="str">
        <f t="shared" si="4932"/>
        <v>P58 A P59</v>
      </c>
      <c r="F7414" s="942"/>
      <c r="G7414" s="767"/>
      <c r="H7414" s="128"/>
      <c r="I7414" s="125"/>
      <c r="J7414" s="750">
        <f t="shared" si="4933"/>
        <v>0</v>
      </c>
    </row>
    <row r="7415" spans="1:10">
      <c r="A7415" s="1320"/>
      <c r="B7415" s="1321"/>
      <c r="C7415" s="1321"/>
      <c r="D7415" s="1322"/>
      <c r="E7415" s="705" t="str">
        <f t="shared" si="4932"/>
        <v>DOMICILIARIA 1</v>
      </c>
      <c r="F7415" s="942"/>
      <c r="G7415" s="767"/>
      <c r="H7415" s="128"/>
      <c r="I7415" s="125"/>
      <c r="J7415" s="750">
        <f t="shared" si="4933"/>
        <v>0</v>
      </c>
    </row>
    <row r="7416" spans="1:10">
      <c r="A7416" s="1320"/>
      <c r="B7416" s="1321"/>
      <c r="C7416" s="1321"/>
      <c r="D7416" s="1322"/>
      <c r="E7416" s="705" t="str">
        <f t="shared" si="4932"/>
        <v>DOMICILIARIA 2</v>
      </c>
      <c r="F7416" s="942"/>
      <c r="G7416" s="767"/>
      <c r="H7416" s="128"/>
      <c r="I7416" s="125"/>
      <c r="J7416" s="750">
        <f t="shared" si="4933"/>
        <v>0</v>
      </c>
    </row>
    <row r="7417" spans="1:10">
      <c r="A7417" s="1320"/>
      <c r="B7417" s="1321"/>
      <c r="C7417" s="1321"/>
      <c r="D7417" s="1322"/>
      <c r="E7417" s="705" t="str">
        <f t="shared" si="4932"/>
        <v>DOMICILIARIA 3</v>
      </c>
      <c r="F7417" s="942"/>
      <c r="G7417" s="767"/>
      <c r="H7417" s="128"/>
      <c r="I7417" s="125"/>
      <c r="J7417" s="750">
        <f t="shared" si="4933"/>
        <v>0</v>
      </c>
    </row>
    <row r="7418" spans="1:10">
      <c r="A7418" s="1320"/>
      <c r="B7418" s="1321"/>
      <c r="C7418" s="1321"/>
      <c r="D7418" s="1322"/>
      <c r="E7418" s="705" t="str">
        <f t="shared" si="4932"/>
        <v>DOMICILIARIA 4</v>
      </c>
      <c r="F7418" s="942"/>
      <c r="G7418" s="767"/>
      <c r="H7418" s="128"/>
      <c r="I7418" s="125"/>
      <c r="J7418" s="750">
        <f t="shared" si="4933"/>
        <v>0</v>
      </c>
    </row>
    <row r="7419" spans="1:10">
      <c r="A7419" s="1320"/>
      <c r="B7419" s="1321"/>
      <c r="C7419" s="1321"/>
      <c r="D7419" s="1322"/>
      <c r="E7419" s="705" t="str">
        <f t="shared" si="4932"/>
        <v>DOMICILIARIA 5</v>
      </c>
      <c r="F7419" s="942"/>
      <c r="G7419" s="767"/>
      <c r="H7419" s="128"/>
      <c r="I7419" s="125"/>
      <c r="J7419" s="750">
        <f t="shared" si="4933"/>
        <v>0</v>
      </c>
    </row>
    <row r="7420" spans="1:10">
      <c r="A7420" s="1320"/>
      <c r="B7420" s="1321"/>
      <c r="C7420" s="1321"/>
      <c r="D7420" s="1322"/>
      <c r="E7420" s="705" t="str">
        <f t="shared" si="4932"/>
        <v>P59 A P60</v>
      </c>
      <c r="F7420" s="942"/>
      <c r="G7420" s="767"/>
      <c r="H7420" s="128"/>
      <c r="I7420" s="125"/>
      <c r="J7420" s="750">
        <f t="shared" si="4933"/>
        <v>0</v>
      </c>
    </row>
    <row r="7421" spans="1:10">
      <c r="A7421" s="1320"/>
      <c r="B7421" s="1321"/>
      <c r="C7421" s="1321"/>
      <c r="D7421" s="1322"/>
      <c r="E7421" s="705" t="str">
        <f t="shared" si="4932"/>
        <v>DOMICILIARIA 1</v>
      </c>
      <c r="F7421" s="942"/>
      <c r="G7421" s="767"/>
      <c r="H7421" s="128"/>
      <c r="I7421" s="125"/>
      <c r="J7421" s="750">
        <f t="shared" si="4933"/>
        <v>0</v>
      </c>
    </row>
    <row r="7422" spans="1:10">
      <c r="A7422" s="1320"/>
      <c r="B7422" s="1321"/>
      <c r="C7422" s="1321"/>
      <c r="D7422" s="1322"/>
      <c r="E7422" s="705" t="str">
        <f t="shared" si="4932"/>
        <v>DOMICILIARIA 2</v>
      </c>
      <c r="F7422" s="942"/>
      <c r="G7422" s="767"/>
      <c r="H7422" s="128"/>
      <c r="I7422" s="125"/>
      <c r="J7422" s="750">
        <f t="shared" si="4933"/>
        <v>0</v>
      </c>
    </row>
    <row r="7423" spans="1:10">
      <c r="A7423" s="1320"/>
      <c r="B7423" s="1321"/>
      <c r="C7423" s="1321"/>
      <c r="D7423" s="1322"/>
      <c r="E7423" s="705" t="str">
        <f t="shared" si="4932"/>
        <v>DOMICILIARIA 3</v>
      </c>
      <c r="F7423" s="942"/>
      <c r="G7423" s="767"/>
      <c r="H7423" s="128"/>
      <c r="I7423" s="125"/>
      <c r="J7423" s="750">
        <f t="shared" si="4933"/>
        <v>0</v>
      </c>
    </row>
    <row r="7424" spans="1:10">
      <c r="A7424" s="1320"/>
      <c r="B7424" s="1321"/>
      <c r="C7424" s="1321"/>
      <c r="D7424" s="1322"/>
      <c r="E7424" s="705" t="str">
        <f t="shared" si="4932"/>
        <v>P60 A P61</v>
      </c>
      <c r="F7424" s="942"/>
      <c r="G7424" s="767"/>
      <c r="H7424" s="128"/>
      <c r="I7424" s="125"/>
      <c r="J7424" s="750">
        <f t="shared" si="4933"/>
        <v>0</v>
      </c>
    </row>
    <row r="7425" spans="1:10">
      <c r="A7425" s="1320"/>
      <c r="B7425" s="1321"/>
      <c r="C7425" s="1321"/>
      <c r="D7425" s="1322"/>
      <c r="E7425" s="705" t="str">
        <f t="shared" si="4932"/>
        <v>P12 A P13</v>
      </c>
      <c r="F7425" s="942"/>
      <c r="G7425" s="767"/>
      <c r="H7425" s="128"/>
      <c r="I7425" s="125"/>
      <c r="J7425" s="750">
        <f t="shared" si="4933"/>
        <v>0</v>
      </c>
    </row>
    <row r="7426" spans="1:10">
      <c r="A7426" s="1320"/>
      <c r="B7426" s="1321"/>
      <c r="C7426" s="1321"/>
      <c r="D7426" s="1322"/>
      <c r="E7426" s="705" t="str">
        <f t="shared" si="4932"/>
        <v>DOMICILIARIA 1</v>
      </c>
      <c r="F7426" s="942"/>
      <c r="G7426" s="767"/>
      <c r="H7426" s="128"/>
      <c r="I7426" s="125">
        <v>1</v>
      </c>
      <c r="J7426" s="750">
        <f t="shared" si="4933"/>
        <v>1</v>
      </c>
    </row>
    <row r="7427" spans="1:10">
      <c r="A7427" s="1320"/>
      <c r="B7427" s="1321"/>
      <c r="C7427" s="1321"/>
      <c r="D7427" s="1322"/>
      <c r="E7427" s="705" t="str">
        <f>+E6591</f>
        <v>DOMICILIARIA 2</v>
      </c>
      <c r="F7427" s="942"/>
      <c r="G7427" s="767"/>
      <c r="H7427" s="128"/>
      <c r="I7427" s="125">
        <v>1</v>
      </c>
      <c r="J7427" s="750">
        <f t="shared" si="4933"/>
        <v>1</v>
      </c>
    </row>
    <row r="7428" spans="1:10">
      <c r="A7428" s="1320"/>
      <c r="B7428" s="1321"/>
      <c r="C7428" s="1321"/>
      <c r="D7428" s="1322"/>
      <c r="E7428" s="705" t="str">
        <f t="shared" si="4932"/>
        <v>DOMICILIARIA 3</v>
      </c>
      <c r="F7428" s="942"/>
      <c r="G7428" s="767"/>
      <c r="H7428" s="128"/>
      <c r="I7428" s="125">
        <v>1</v>
      </c>
      <c r="J7428" s="750">
        <f t="shared" si="4933"/>
        <v>1</v>
      </c>
    </row>
    <row r="7429" spans="1:10">
      <c r="A7429" s="1320"/>
      <c r="B7429" s="1321"/>
      <c r="C7429" s="1321"/>
      <c r="D7429" s="1322"/>
      <c r="E7429" s="705" t="str">
        <f t="shared" si="4932"/>
        <v>DOMICILIARIA 4</v>
      </c>
      <c r="F7429" s="942"/>
      <c r="G7429" s="767"/>
      <c r="H7429" s="128"/>
      <c r="I7429" s="125">
        <v>1</v>
      </c>
      <c r="J7429" s="750">
        <f t="shared" si="4933"/>
        <v>1</v>
      </c>
    </row>
    <row r="7430" spans="1:10">
      <c r="A7430" s="1320"/>
      <c r="B7430" s="1321"/>
      <c r="C7430" s="1321"/>
      <c r="D7430" s="1322"/>
      <c r="E7430" s="705" t="str">
        <f t="shared" si="4932"/>
        <v>DOMICILIARIA 5</v>
      </c>
      <c r="F7430" s="942"/>
      <c r="G7430" s="767"/>
      <c r="H7430" s="128"/>
      <c r="I7430" s="125">
        <v>1</v>
      </c>
      <c r="J7430" s="750">
        <f t="shared" si="4933"/>
        <v>1</v>
      </c>
    </row>
    <row r="7431" spans="1:10">
      <c r="A7431" s="1320"/>
      <c r="B7431" s="1321"/>
      <c r="C7431" s="1321"/>
      <c r="D7431" s="1322"/>
      <c r="E7431" s="705" t="str">
        <f t="shared" si="4932"/>
        <v>DOMICILIARIA 6</v>
      </c>
      <c r="F7431" s="942"/>
      <c r="G7431" s="767"/>
      <c r="H7431" s="128"/>
      <c r="I7431" s="125">
        <v>1</v>
      </c>
      <c r="J7431" s="750">
        <f t="shared" si="4933"/>
        <v>1</v>
      </c>
    </row>
    <row r="7432" spans="1:10">
      <c r="A7432" s="1320"/>
      <c r="B7432" s="1321"/>
      <c r="C7432" s="1321"/>
      <c r="D7432" s="1322"/>
      <c r="E7432" s="705" t="str">
        <f t="shared" si="4932"/>
        <v>DOMICILIARIA 7</v>
      </c>
      <c r="F7432" s="942"/>
      <c r="G7432" s="767"/>
      <c r="H7432" s="128"/>
      <c r="I7432" s="125">
        <v>1</v>
      </c>
      <c r="J7432" s="750">
        <f t="shared" si="4933"/>
        <v>1</v>
      </c>
    </row>
    <row r="7433" spans="1:10">
      <c r="A7433" s="1320"/>
      <c r="B7433" s="1321"/>
      <c r="C7433" s="1321"/>
      <c r="D7433" s="1322"/>
      <c r="E7433" s="705" t="str">
        <f t="shared" si="4932"/>
        <v>DOMICILIARIA 8</v>
      </c>
      <c r="F7433" s="942"/>
      <c r="G7433" s="767"/>
      <c r="H7433" s="128"/>
      <c r="I7433" s="125">
        <v>1</v>
      </c>
      <c r="J7433" s="750">
        <f t="shared" si="4933"/>
        <v>1</v>
      </c>
    </row>
    <row r="7434" spans="1:10">
      <c r="A7434" s="1320"/>
      <c r="B7434" s="1321"/>
      <c r="C7434" s="1321"/>
      <c r="D7434" s="1322"/>
      <c r="E7434" s="705" t="str">
        <f t="shared" si="4932"/>
        <v>DOMICILIARIA 9</v>
      </c>
      <c r="F7434" s="942"/>
      <c r="G7434" s="767"/>
      <c r="H7434" s="128"/>
      <c r="I7434" s="125">
        <v>1</v>
      </c>
      <c r="J7434" s="750">
        <f t="shared" si="4933"/>
        <v>1</v>
      </c>
    </row>
    <row r="7435" spans="1:10">
      <c r="A7435" s="1320"/>
      <c r="B7435" s="1321"/>
      <c r="C7435" s="1321"/>
      <c r="D7435" s="1322"/>
      <c r="E7435" s="705" t="str">
        <f t="shared" si="4932"/>
        <v>DOMICILIARIA 10</v>
      </c>
      <c r="F7435" s="942"/>
      <c r="G7435" s="767"/>
      <c r="H7435" s="128"/>
      <c r="I7435" s="125">
        <v>1</v>
      </c>
      <c r="J7435" s="750">
        <f t="shared" si="4933"/>
        <v>1</v>
      </c>
    </row>
    <row r="7436" spans="1:10">
      <c r="A7436" s="1320"/>
      <c r="B7436" s="1321"/>
      <c r="C7436" s="1321"/>
      <c r="D7436" s="1322"/>
      <c r="E7436" s="705" t="str">
        <f t="shared" si="4932"/>
        <v>DOMICILIARIA 11</v>
      </c>
      <c r="F7436" s="942"/>
      <c r="G7436" s="767"/>
      <c r="H7436" s="128"/>
      <c r="I7436" s="125">
        <v>1</v>
      </c>
      <c r="J7436" s="750">
        <f t="shared" si="4933"/>
        <v>1</v>
      </c>
    </row>
    <row r="7437" spans="1:10">
      <c r="A7437" s="1320"/>
      <c r="B7437" s="1321"/>
      <c r="C7437" s="1321"/>
      <c r="D7437" s="1322"/>
      <c r="E7437" s="705" t="str">
        <f t="shared" si="4932"/>
        <v>DOMICILIARIA 12</v>
      </c>
      <c r="F7437" s="942"/>
      <c r="G7437" s="767"/>
      <c r="H7437" s="128"/>
      <c r="I7437" s="125">
        <v>1</v>
      </c>
      <c r="J7437" s="750">
        <f t="shared" si="4933"/>
        <v>1</v>
      </c>
    </row>
    <row r="7438" spans="1:10">
      <c r="A7438" s="1320"/>
      <c r="B7438" s="1321"/>
      <c r="C7438" s="1321"/>
      <c r="D7438" s="1322"/>
      <c r="E7438" s="705" t="str">
        <f t="shared" si="4932"/>
        <v>DOMICILIARIA 13</v>
      </c>
      <c r="F7438" s="942"/>
      <c r="G7438" s="767"/>
      <c r="H7438" s="128"/>
      <c r="I7438" s="125">
        <v>1</v>
      </c>
      <c r="J7438" s="750">
        <f t="shared" si="4933"/>
        <v>1</v>
      </c>
    </row>
    <row r="7439" spans="1:10">
      <c r="A7439" s="1320"/>
      <c r="B7439" s="1321"/>
      <c r="C7439" s="1321"/>
      <c r="D7439" s="1322"/>
      <c r="E7439" s="705" t="str">
        <f t="shared" si="4932"/>
        <v>P13 A P14</v>
      </c>
      <c r="F7439" s="942"/>
      <c r="G7439" s="767"/>
      <c r="H7439" s="128"/>
      <c r="I7439" s="125"/>
      <c r="J7439" s="750">
        <f t="shared" si="4933"/>
        <v>0</v>
      </c>
    </row>
    <row r="7440" spans="1:10">
      <c r="A7440" s="1320"/>
      <c r="B7440" s="1321"/>
      <c r="C7440" s="1321"/>
      <c r="D7440" s="1322"/>
      <c r="E7440" s="705" t="str">
        <f t="shared" si="4932"/>
        <v>DOMICILIARIA 1</v>
      </c>
      <c r="F7440" s="942"/>
      <c r="G7440" s="767"/>
      <c r="H7440" s="128"/>
      <c r="I7440" s="125">
        <v>1</v>
      </c>
      <c r="J7440" s="750">
        <f t="shared" si="4933"/>
        <v>1</v>
      </c>
    </row>
    <row r="7441" spans="1:10">
      <c r="A7441" s="1320"/>
      <c r="B7441" s="1321"/>
      <c r="C7441" s="1321"/>
      <c r="D7441" s="1322"/>
      <c r="E7441" s="705" t="str">
        <f t="shared" si="4932"/>
        <v>DOMICILIARIA 2</v>
      </c>
      <c r="F7441" s="942"/>
      <c r="G7441" s="767"/>
      <c r="H7441" s="128"/>
      <c r="I7441" s="125">
        <v>1</v>
      </c>
      <c r="J7441" s="750">
        <f t="shared" si="4933"/>
        <v>1</v>
      </c>
    </row>
    <row r="7442" spans="1:10">
      <c r="A7442" s="1320"/>
      <c r="B7442" s="1321"/>
      <c r="C7442" s="1321"/>
      <c r="D7442" s="1322"/>
      <c r="E7442" s="705" t="str">
        <f t="shared" si="4932"/>
        <v>DOMICILIARIA 3</v>
      </c>
      <c r="F7442" s="942"/>
      <c r="G7442" s="767"/>
      <c r="H7442" s="128"/>
      <c r="I7442" s="125">
        <v>1</v>
      </c>
      <c r="J7442" s="750">
        <f t="shared" si="4933"/>
        <v>1</v>
      </c>
    </row>
    <row r="7443" spans="1:10">
      <c r="A7443" s="1320"/>
      <c r="B7443" s="1321"/>
      <c r="C7443" s="1321"/>
      <c r="D7443" s="1322"/>
      <c r="E7443" s="705" t="str">
        <f t="shared" ref="E7443:E7446" si="4934">+E6607</f>
        <v>DOMICILIARIA 4</v>
      </c>
      <c r="F7443" s="942"/>
      <c r="G7443" s="767"/>
      <c r="H7443" s="128"/>
      <c r="I7443" s="125">
        <v>1</v>
      </c>
      <c r="J7443" s="750">
        <f t="shared" si="4933"/>
        <v>1</v>
      </c>
    </row>
    <row r="7444" spans="1:10">
      <c r="A7444" s="1320"/>
      <c r="B7444" s="1321"/>
      <c r="C7444" s="1321"/>
      <c r="D7444" s="1322"/>
      <c r="E7444" s="705" t="str">
        <f t="shared" si="4934"/>
        <v>DOMICILIARIA 5</v>
      </c>
      <c r="F7444" s="942"/>
      <c r="G7444" s="767"/>
      <c r="H7444" s="128"/>
      <c r="I7444" s="125">
        <v>1</v>
      </c>
      <c r="J7444" s="750">
        <f t="shared" ref="J7444:J7467" si="4935">I7444</f>
        <v>1</v>
      </c>
    </row>
    <row r="7445" spans="1:10">
      <c r="A7445" s="1320"/>
      <c r="B7445" s="1321"/>
      <c r="C7445" s="1321"/>
      <c r="D7445" s="1322"/>
      <c r="E7445" s="705" t="str">
        <f t="shared" si="4934"/>
        <v>DOMICILIARIA 6</v>
      </c>
      <c r="F7445" s="942"/>
      <c r="G7445" s="767"/>
      <c r="H7445" s="128"/>
      <c r="I7445" s="125">
        <v>1</v>
      </c>
      <c r="J7445" s="750">
        <f t="shared" si="4935"/>
        <v>1</v>
      </c>
    </row>
    <row r="7446" spans="1:10">
      <c r="A7446" s="1320"/>
      <c r="B7446" s="1321"/>
      <c r="C7446" s="1321"/>
      <c r="D7446" s="1322"/>
      <c r="E7446" s="705" t="str">
        <f t="shared" si="4934"/>
        <v>DOMICILIARIA 7</v>
      </c>
      <c r="F7446" s="942"/>
      <c r="G7446" s="767"/>
      <c r="H7446" s="128"/>
      <c r="I7446" s="125">
        <v>1</v>
      </c>
      <c r="J7446" s="750">
        <f t="shared" si="4935"/>
        <v>1</v>
      </c>
    </row>
    <row r="7447" spans="1:10">
      <c r="A7447" s="1320"/>
      <c r="B7447" s="1321"/>
      <c r="C7447" s="1321"/>
      <c r="D7447" s="1322"/>
      <c r="E7447" s="705" t="str">
        <f>+E6611</f>
        <v>DOMICILIARIA 8</v>
      </c>
      <c r="F7447" s="942"/>
      <c r="G7447" s="767"/>
      <c r="H7447" s="128"/>
      <c r="I7447" s="125">
        <v>1</v>
      </c>
      <c r="J7447" s="750">
        <f t="shared" si="4935"/>
        <v>1</v>
      </c>
    </row>
    <row r="7448" spans="1:10">
      <c r="A7448" s="1320"/>
      <c r="B7448" s="1321"/>
      <c r="C7448" s="1321"/>
      <c r="D7448" s="1322"/>
      <c r="E7448" s="705" t="str">
        <f>+E6612</f>
        <v>DOMICILIARIA 9</v>
      </c>
      <c r="F7448" s="942"/>
      <c r="G7448" s="767"/>
      <c r="H7448" s="128"/>
      <c r="I7448" s="125">
        <v>1</v>
      </c>
      <c r="J7448" s="750">
        <f t="shared" si="4935"/>
        <v>1</v>
      </c>
    </row>
    <row r="7449" spans="1:10">
      <c r="A7449" s="1320"/>
      <c r="B7449" s="1321"/>
      <c r="C7449" s="1321"/>
      <c r="D7449" s="1322"/>
      <c r="E7449" s="705" t="str">
        <f>+E6613</f>
        <v>DOMICILIARIA 10</v>
      </c>
      <c r="F7449" s="942"/>
      <c r="G7449" s="767"/>
      <c r="H7449" s="128"/>
      <c r="I7449" s="125">
        <v>1</v>
      </c>
      <c r="J7449" s="750">
        <f t="shared" si="4935"/>
        <v>1</v>
      </c>
    </row>
    <row r="7450" spans="1:10">
      <c r="A7450" s="1320"/>
      <c r="B7450" s="1321"/>
      <c r="C7450" s="1321"/>
      <c r="D7450" s="1322"/>
      <c r="E7450" s="705" t="str">
        <f t="shared" ref="E7450:E7459" si="4936">+E6676</f>
        <v>P52 A P54</v>
      </c>
      <c r="F7450" s="942"/>
      <c r="G7450" s="767"/>
      <c r="H7450" s="128"/>
      <c r="I7450" s="125"/>
      <c r="J7450" s="750">
        <f t="shared" si="4935"/>
        <v>0</v>
      </c>
    </row>
    <row r="7451" spans="1:10">
      <c r="A7451" s="1320"/>
      <c r="B7451" s="1321"/>
      <c r="C7451" s="1321"/>
      <c r="D7451" s="1322"/>
      <c r="E7451" s="705" t="str">
        <f t="shared" si="4936"/>
        <v>DOMICILIARIA 1</v>
      </c>
      <c r="F7451" s="942"/>
      <c r="G7451" s="767"/>
      <c r="H7451" s="128"/>
      <c r="I7451" s="125">
        <v>1</v>
      </c>
      <c r="J7451" s="750">
        <f t="shared" si="4935"/>
        <v>1</v>
      </c>
    </row>
    <row r="7452" spans="1:10">
      <c r="A7452" s="1320"/>
      <c r="B7452" s="1321"/>
      <c r="C7452" s="1321"/>
      <c r="D7452" s="1322"/>
      <c r="E7452" s="705" t="str">
        <f t="shared" si="4936"/>
        <v>DOMICILIARIA 2</v>
      </c>
      <c r="F7452" s="942"/>
      <c r="G7452" s="767"/>
      <c r="H7452" s="128"/>
      <c r="I7452" s="125">
        <v>1</v>
      </c>
      <c r="J7452" s="750">
        <f t="shared" si="4935"/>
        <v>1</v>
      </c>
    </row>
    <row r="7453" spans="1:10">
      <c r="A7453" s="1320"/>
      <c r="B7453" s="1321"/>
      <c r="C7453" s="1321"/>
      <c r="D7453" s="1322"/>
      <c r="E7453" s="705" t="str">
        <f t="shared" si="4936"/>
        <v>DOMICILIARIA 3</v>
      </c>
      <c r="F7453" s="942"/>
      <c r="G7453" s="767"/>
      <c r="H7453" s="128"/>
      <c r="I7453" s="125">
        <v>1</v>
      </c>
      <c r="J7453" s="750">
        <f t="shared" si="4935"/>
        <v>1</v>
      </c>
    </row>
    <row r="7454" spans="1:10">
      <c r="A7454" s="1320"/>
      <c r="B7454" s="1321"/>
      <c r="C7454" s="1321"/>
      <c r="D7454" s="1322"/>
      <c r="E7454" s="705" t="str">
        <f t="shared" si="4936"/>
        <v>DOMICILIARIA 4</v>
      </c>
      <c r="F7454" s="942"/>
      <c r="G7454" s="767"/>
      <c r="H7454" s="128"/>
      <c r="I7454" s="125">
        <v>1</v>
      </c>
      <c r="J7454" s="750">
        <f t="shared" si="4935"/>
        <v>1</v>
      </c>
    </row>
    <row r="7455" spans="1:10">
      <c r="A7455" s="1320"/>
      <c r="B7455" s="1321"/>
      <c r="C7455" s="1321"/>
      <c r="D7455" s="1322"/>
      <c r="E7455" s="705" t="str">
        <f t="shared" si="4936"/>
        <v>DOMICILIARIA 5</v>
      </c>
      <c r="F7455" s="942"/>
      <c r="G7455" s="767"/>
      <c r="H7455" s="128"/>
      <c r="I7455" s="125">
        <v>1</v>
      </c>
      <c r="J7455" s="750">
        <f t="shared" si="4935"/>
        <v>1</v>
      </c>
    </row>
    <row r="7456" spans="1:10">
      <c r="A7456" s="1320"/>
      <c r="B7456" s="1321"/>
      <c r="C7456" s="1321"/>
      <c r="D7456" s="1322"/>
      <c r="E7456" s="705" t="str">
        <f t="shared" si="4936"/>
        <v>DOMICILIARIA 6</v>
      </c>
      <c r="F7456" s="942"/>
      <c r="G7456" s="767"/>
      <c r="H7456" s="128"/>
      <c r="I7456" s="125">
        <v>1</v>
      </c>
      <c r="J7456" s="750">
        <f t="shared" si="4935"/>
        <v>1</v>
      </c>
    </row>
    <row r="7457" spans="1:10">
      <c r="A7457" s="1320"/>
      <c r="B7457" s="1321"/>
      <c r="C7457" s="1321"/>
      <c r="D7457" s="1322"/>
      <c r="E7457" s="705" t="str">
        <f t="shared" si="4936"/>
        <v>DOMICILIARIA 7</v>
      </c>
      <c r="F7457" s="942"/>
      <c r="G7457" s="767"/>
      <c r="H7457" s="128"/>
      <c r="I7457" s="125">
        <v>1</v>
      </c>
      <c r="J7457" s="750">
        <f t="shared" si="4935"/>
        <v>1</v>
      </c>
    </row>
    <row r="7458" spans="1:10">
      <c r="A7458" s="1320"/>
      <c r="B7458" s="1321"/>
      <c r="C7458" s="1321"/>
      <c r="D7458" s="1322"/>
      <c r="E7458" s="705" t="str">
        <f t="shared" si="4936"/>
        <v>DOMICILIARIA 8</v>
      </c>
      <c r="F7458" s="942"/>
      <c r="G7458" s="767"/>
      <c r="H7458" s="128"/>
      <c r="I7458" s="125">
        <v>1</v>
      </c>
      <c r="J7458" s="750">
        <f t="shared" si="4935"/>
        <v>1</v>
      </c>
    </row>
    <row r="7459" spans="1:10">
      <c r="A7459" s="1320"/>
      <c r="B7459" s="1321"/>
      <c r="C7459" s="1321"/>
      <c r="D7459" s="1322"/>
      <c r="E7459" s="705" t="str">
        <f t="shared" si="4936"/>
        <v>DOMICILIARIA 9</v>
      </c>
      <c r="F7459" s="942"/>
      <c r="G7459" s="767"/>
      <c r="H7459" s="128"/>
      <c r="I7459" s="125">
        <v>1</v>
      </c>
      <c r="J7459" s="750">
        <f t="shared" si="4935"/>
        <v>1</v>
      </c>
    </row>
    <row r="7460" spans="1:10">
      <c r="A7460" s="1320"/>
      <c r="B7460" s="1321"/>
      <c r="C7460" s="1321"/>
      <c r="D7460" s="1322"/>
      <c r="E7460" s="705" t="str">
        <f>+E7010</f>
        <v>P45 A P50</v>
      </c>
      <c r="F7460" s="942"/>
      <c r="G7460" s="767"/>
      <c r="H7460" s="128"/>
      <c r="I7460" s="125"/>
      <c r="J7460" s="750">
        <f t="shared" si="4935"/>
        <v>0</v>
      </c>
    </row>
    <row r="7461" spans="1:10">
      <c r="A7461" s="1320"/>
      <c r="B7461" s="1321"/>
      <c r="C7461" s="1321"/>
      <c r="D7461" s="1322"/>
      <c r="E7461" s="705" t="str">
        <f t="shared" ref="E7461:E7524" si="4937">+E7011</f>
        <v>DOMICILIARIA 1</v>
      </c>
      <c r="F7461" s="942"/>
      <c r="G7461" s="767"/>
      <c r="H7461" s="128"/>
      <c r="I7461" s="125">
        <v>1</v>
      </c>
      <c r="J7461" s="750">
        <f t="shared" si="4935"/>
        <v>1</v>
      </c>
    </row>
    <row r="7462" spans="1:10">
      <c r="A7462" s="1320"/>
      <c r="B7462" s="1321"/>
      <c r="C7462" s="1321"/>
      <c r="D7462" s="1322"/>
      <c r="E7462" s="705" t="str">
        <f t="shared" si="4937"/>
        <v>DOMICILIARIA 2</v>
      </c>
      <c r="F7462" s="942"/>
      <c r="G7462" s="767"/>
      <c r="H7462" s="128"/>
      <c r="I7462" s="125">
        <v>1</v>
      </c>
      <c r="J7462" s="750">
        <f t="shared" si="4935"/>
        <v>1</v>
      </c>
    </row>
    <row r="7463" spans="1:10">
      <c r="A7463" s="1320"/>
      <c r="B7463" s="1321"/>
      <c r="C7463" s="1321"/>
      <c r="D7463" s="1322"/>
      <c r="E7463" s="705" t="str">
        <f t="shared" si="4937"/>
        <v>DOMICILIARIA 3</v>
      </c>
      <c r="F7463" s="942"/>
      <c r="G7463" s="767"/>
      <c r="H7463" s="128"/>
      <c r="I7463" s="125">
        <v>1</v>
      </c>
      <c r="J7463" s="750">
        <f t="shared" si="4935"/>
        <v>1</v>
      </c>
    </row>
    <row r="7464" spans="1:10">
      <c r="A7464" s="1320"/>
      <c r="B7464" s="1321"/>
      <c r="C7464" s="1321"/>
      <c r="D7464" s="1322"/>
      <c r="E7464" s="705" t="str">
        <f t="shared" si="4937"/>
        <v>P50 A P37</v>
      </c>
      <c r="F7464" s="942"/>
      <c r="G7464" s="767"/>
      <c r="H7464" s="128"/>
      <c r="I7464" s="125"/>
      <c r="J7464" s="750">
        <f t="shared" si="4935"/>
        <v>0</v>
      </c>
    </row>
    <row r="7465" spans="1:10">
      <c r="A7465" s="1320"/>
      <c r="B7465" s="1321"/>
      <c r="C7465" s="1321"/>
      <c r="D7465" s="1322"/>
      <c r="E7465" s="705" t="str">
        <f t="shared" si="4937"/>
        <v>DOMICILIARIA 1</v>
      </c>
      <c r="F7465" s="942"/>
      <c r="G7465" s="767"/>
      <c r="H7465" s="128"/>
      <c r="I7465" s="125">
        <v>1</v>
      </c>
      <c r="J7465" s="750">
        <f t="shared" si="4935"/>
        <v>1</v>
      </c>
    </row>
    <row r="7466" spans="1:10">
      <c r="A7466" s="1320"/>
      <c r="B7466" s="1321"/>
      <c r="C7466" s="1321"/>
      <c r="D7466" s="1322"/>
      <c r="E7466" s="705" t="str">
        <f t="shared" si="4937"/>
        <v>DOMICILIARIA 2</v>
      </c>
      <c r="F7466" s="942"/>
      <c r="G7466" s="767"/>
      <c r="H7466" s="128"/>
      <c r="I7466" s="125">
        <v>1</v>
      </c>
      <c r="J7466" s="750">
        <f t="shared" si="4935"/>
        <v>1</v>
      </c>
    </row>
    <row r="7467" spans="1:10">
      <c r="A7467" s="1320"/>
      <c r="B7467" s="1321"/>
      <c r="C7467" s="1321"/>
      <c r="D7467" s="1322"/>
      <c r="E7467" s="705" t="str">
        <f t="shared" si="4937"/>
        <v>DOMICILIARIA 3</v>
      </c>
      <c r="F7467" s="942"/>
      <c r="G7467" s="767"/>
      <c r="H7467" s="128"/>
      <c r="I7467" s="125">
        <v>1</v>
      </c>
      <c r="J7467" s="750">
        <f t="shared" si="4935"/>
        <v>1</v>
      </c>
    </row>
    <row r="7468" spans="1:10">
      <c r="A7468" s="1320"/>
      <c r="B7468" s="1321"/>
      <c r="C7468" s="1321"/>
      <c r="D7468" s="1322"/>
      <c r="E7468" s="705" t="str">
        <f t="shared" si="4937"/>
        <v>P39 A P51</v>
      </c>
      <c r="F7468" s="942"/>
      <c r="G7468" s="767"/>
      <c r="H7468" s="128"/>
      <c r="I7468" s="125"/>
      <c r="J7468" s="750">
        <f t="shared" ref="J7468:J7531" si="4938">I7468</f>
        <v>0</v>
      </c>
    </row>
    <row r="7469" spans="1:10">
      <c r="A7469" s="1320"/>
      <c r="B7469" s="1321"/>
      <c r="C7469" s="1321"/>
      <c r="D7469" s="1322"/>
      <c r="E7469" s="705" t="str">
        <f t="shared" si="4937"/>
        <v>DOMICILIARIA 1</v>
      </c>
      <c r="F7469" s="942"/>
      <c r="G7469" s="767"/>
      <c r="H7469" s="128"/>
      <c r="I7469" s="125">
        <v>1</v>
      </c>
      <c r="J7469" s="750">
        <f t="shared" si="4938"/>
        <v>1</v>
      </c>
    </row>
    <row r="7470" spans="1:10">
      <c r="A7470" s="1320"/>
      <c r="B7470" s="1321"/>
      <c r="C7470" s="1321"/>
      <c r="D7470" s="1322"/>
      <c r="E7470" s="705" t="str">
        <f t="shared" si="4937"/>
        <v>DOMICILIARIA 2</v>
      </c>
      <c r="F7470" s="942"/>
      <c r="G7470" s="767"/>
      <c r="H7470" s="128"/>
      <c r="I7470" s="125">
        <v>1</v>
      </c>
      <c r="J7470" s="750">
        <f t="shared" si="4938"/>
        <v>1</v>
      </c>
    </row>
    <row r="7471" spans="1:10">
      <c r="A7471" s="1320"/>
      <c r="B7471" s="1321"/>
      <c r="C7471" s="1321"/>
      <c r="D7471" s="1322"/>
      <c r="E7471" s="705" t="str">
        <f t="shared" si="4937"/>
        <v>DOMICILIARIA 3</v>
      </c>
      <c r="F7471" s="942"/>
      <c r="G7471" s="767"/>
      <c r="H7471" s="128"/>
      <c r="I7471" s="125">
        <v>1</v>
      </c>
      <c r="J7471" s="750">
        <f t="shared" si="4938"/>
        <v>1</v>
      </c>
    </row>
    <row r="7472" spans="1:10">
      <c r="A7472" s="1320"/>
      <c r="B7472" s="1321"/>
      <c r="C7472" s="1321"/>
      <c r="D7472" s="1322"/>
      <c r="E7472" s="705" t="str">
        <f t="shared" si="4937"/>
        <v>DOMICILIARIA 12</v>
      </c>
      <c r="F7472" s="942"/>
      <c r="G7472" s="767"/>
      <c r="H7472" s="128"/>
      <c r="I7472" s="125">
        <v>1</v>
      </c>
      <c r="J7472" s="750">
        <f t="shared" si="4938"/>
        <v>1</v>
      </c>
    </row>
    <row r="7473" spans="1:10">
      <c r="A7473" s="1320"/>
      <c r="B7473" s="1321"/>
      <c r="C7473" s="1321"/>
      <c r="D7473" s="1322"/>
      <c r="E7473" s="705" t="str">
        <f t="shared" si="4937"/>
        <v>DOMICILIARIA 13</v>
      </c>
      <c r="F7473" s="942"/>
      <c r="G7473" s="767"/>
      <c r="H7473" s="128"/>
      <c r="I7473" s="125">
        <v>1</v>
      </c>
      <c r="J7473" s="750">
        <f t="shared" si="4938"/>
        <v>1</v>
      </c>
    </row>
    <row r="7474" spans="1:10">
      <c r="A7474" s="1320"/>
      <c r="B7474" s="1321"/>
      <c r="C7474" s="1321"/>
      <c r="D7474" s="1322"/>
      <c r="E7474" s="705" t="str">
        <f t="shared" si="4937"/>
        <v>DOMICILIARIA 14</v>
      </c>
      <c r="F7474" s="942"/>
      <c r="G7474" s="767"/>
      <c r="H7474" s="128"/>
      <c r="I7474" s="125">
        <v>1</v>
      </c>
      <c r="J7474" s="750">
        <f t="shared" si="4938"/>
        <v>1</v>
      </c>
    </row>
    <row r="7475" spans="1:10">
      <c r="A7475" s="1320"/>
      <c r="B7475" s="1321"/>
      <c r="C7475" s="1321"/>
      <c r="D7475" s="1322"/>
      <c r="E7475" s="705" t="str">
        <f t="shared" si="4937"/>
        <v>P51 A P29</v>
      </c>
      <c r="F7475" s="942"/>
      <c r="G7475" s="767"/>
      <c r="H7475" s="128"/>
      <c r="I7475" s="125"/>
      <c r="J7475" s="750">
        <f t="shared" si="4938"/>
        <v>0</v>
      </c>
    </row>
    <row r="7476" spans="1:10">
      <c r="A7476" s="1320"/>
      <c r="B7476" s="1321"/>
      <c r="C7476" s="1321"/>
      <c r="D7476" s="1322"/>
      <c r="E7476" s="705" t="str">
        <f t="shared" si="4937"/>
        <v>DOMICILIARIA 1</v>
      </c>
      <c r="F7476" s="942"/>
      <c r="G7476" s="767"/>
      <c r="H7476" s="128"/>
      <c r="I7476" s="125">
        <v>1</v>
      </c>
      <c r="J7476" s="750">
        <f t="shared" si="4938"/>
        <v>1</v>
      </c>
    </row>
    <row r="7477" spans="1:10">
      <c r="A7477" s="1320"/>
      <c r="B7477" s="1321"/>
      <c r="C7477" s="1321"/>
      <c r="D7477" s="1322"/>
      <c r="E7477" s="705" t="str">
        <f t="shared" si="4937"/>
        <v>DOMICILIARIA 2</v>
      </c>
      <c r="F7477" s="942"/>
      <c r="G7477" s="767"/>
      <c r="H7477" s="128"/>
      <c r="I7477" s="125">
        <v>1</v>
      </c>
      <c r="J7477" s="750">
        <f t="shared" si="4938"/>
        <v>1</v>
      </c>
    </row>
    <row r="7478" spans="1:10">
      <c r="A7478" s="1320"/>
      <c r="B7478" s="1321"/>
      <c r="C7478" s="1321"/>
      <c r="D7478" s="1322"/>
      <c r="E7478" s="705" t="str">
        <f t="shared" si="4937"/>
        <v>DOMICILIARIA 3</v>
      </c>
      <c r="F7478" s="942"/>
      <c r="G7478" s="767"/>
      <c r="H7478" s="128"/>
      <c r="I7478" s="125">
        <v>1</v>
      </c>
      <c r="J7478" s="750">
        <f t="shared" si="4938"/>
        <v>1</v>
      </c>
    </row>
    <row r="7479" spans="1:10">
      <c r="A7479" s="1320"/>
      <c r="B7479" s="1321"/>
      <c r="C7479" s="1321"/>
      <c r="D7479" s="1322"/>
      <c r="E7479" s="705" t="str">
        <f t="shared" si="4937"/>
        <v>DOMICILIARIA 4</v>
      </c>
      <c r="F7479" s="942"/>
      <c r="G7479" s="767"/>
      <c r="H7479" s="128"/>
      <c r="I7479" s="125">
        <v>1</v>
      </c>
      <c r="J7479" s="750">
        <f t="shared" si="4938"/>
        <v>1</v>
      </c>
    </row>
    <row r="7480" spans="1:10">
      <c r="A7480" s="1320"/>
      <c r="B7480" s="1321"/>
      <c r="C7480" s="1321"/>
      <c r="D7480" s="1322"/>
      <c r="E7480" s="705" t="str">
        <f t="shared" si="4937"/>
        <v>DOMICILIARIA 5</v>
      </c>
      <c r="F7480" s="942"/>
      <c r="G7480" s="767"/>
      <c r="H7480" s="128"/>
      <c r="I7480" s="125">
        <v>1</v>
      </c>
      <c r="J7480" s="750">
        <f t="shared" si="4938"/>
        <v>1</v>
      </c>
    </row>
    <row r="7481" spans="1:10">
      <c r="A7481" s="1320"/>
      <c r="B7481" s="1321"/>
      <c r="C7481" s="1321"/>
      <c r="D7481" s="1322"/>
      <c r="E7481" s="705" t="str">
        <f t="shared" si="4937"/>
        <v>DOMICILIARIA 6</v>
      </c>
      <c r="F7481" s="942"/>
      <c r="G7481" s="767"/>
      <c r="H7481" s="128"/>
      <c r="I7481" s="125">
        <v>1</v>
      </c>
      <c r="J7481" s="750">
        <f t="shared" si="4938"/>
        <v>1</v>
      </c>
    </row>
    <row r="7482" spans="1:10">
      <c r="A7482" s="1320"/>
      <c r="B7482" s="1321"/>
      <c r="C7482" s="1321"/>
      <c r="D7482" s="1322"/>
      <c r="E7482" s="705" t="str">
        <f t="shared" si="4937"/>
        <v>P29 A P20</v>
      </c>
      <c r="F7482" s="942"/>
      <c r="G7482" s="767"/>
      <c r="H7482" s="128"/>
      <c r="I7482" s="125"/>
      <c r="J7482" s="750">
        <f t="shared" si="4938"/>
        <v>0</v>
      </c>
    </row>
    <row r="7483" spans="1:10">
      <c r="A7483" s="1320"/>
      <c r="B7483" s="1321"/>
      <c r="C7483" s="1321"/>
      <c r="D7483" s="1322"/>
      <c r="E7483" s="705" t="str">
        <f t="shared" si="4937"/>
        <v>DOMICILIARIA 1</v>
      </c>
      <c r="F7483" s="942"/>
      <c r="G7483" s="767"/>
      <c r="H7483" s="128"/>
      <c r="I7483" s="125">
        <v>1</v>
      </c>
      <c r="J7483" s="750">
        <f t="shared" si="4938"/>
        <v>1</v>
      </c>
    </row>
    <row r="7484" spans="1:10">
      <c r="A7484" s="1320"/>
      <c r="B7484" s="1321"/>
      <c r="C7484" s="1321"/>
      <c r="D7484" s="1322"/>
      <c r="E7484" s="705" t="str">
        <f t="shared" si="4937"/>
        <v>DOMICILIARIA 2</v>
      </c>
      <c r="F7484" s="942"/>
      <c r="G7484" s="767"/>
      <c r="H7484" s="128"/>
      <c r="I7484" s="125">
        <v>1</v>
      </c>
      <c r="J7484" s="750">
        <f t="shared" si="4938"/>
        <v>1</v>
      </c>
    </row>
    <row r="7485" spans="1:10">
      <c r="A7485" s="1320"/>
      <c r="B7485" s="1321"/>
      <c r="C7485" s="1321"/>
      <c r="D7485" s="1322"/>
      <c r="E7485" s="705" t="str">
        <f t="shared" si="4937"/>
        <v>DOMICILIARIA 3</v>
      </c>
      <c r="F7485" s="942"/>
      <c r="G7485" s="767"/>
      <c r="H7485" s="128"/>
      <c r="I7485" s="125">
        <v>1</v>
      </c>
      <c r="J7485" s="750">
        <f t="shared" si="4938"/>
        <v>1</v>
      </c>
    </row>
    <row r="7486" spans="1:10">
      <c r="A7486" s="1320"/>
      <c r="B7486" s="1321"/>
      <c r="C7486" s="1321"/>
      <c r="D7486" s="1322"/>
      <c r="E7486" s="705" t="str">
        <f t="shared" si="4937"/>
        <v>DOMICILIARIA 4</v>
      </c>
      <c r="F7486" s="942"/>
      <c r="G7486" s="767"/>
      <c r="H7486" s="128"/>
      <c r="I7486" s="125">
        <v>1</v>
      </c>
      <c r="J7486" s="750">
        <f t="shared" si="4938"/>
        <v>1</v>
      </c>
    </row>
    <row r="7487" spans="1:10">
      <c r="A7487" s="1320"/>
      <c r="B7487" s="1321"/>
      <c r="C7487" s="1321"/>
      <c r="D7487" s="1322"/>
      <c r="E7487" s="705" t="str">
        <f t="shared" si="4937"/>
        <v>P20 A P52</v>
      </c>
      <c r="F7487" s="942"/>
      <c r="G7487" s="767"/>
      <c r="H7487" s="128"/>
      <c r="I7487" s="125"/>
      <c r="J7487" s="750">
        <f t="shared" si="4938"/>
        <v>0</v>
      </c>
    </row>
    <row r="7488" spans="1:10">
      <c r="A7488" s="1320"/>
      <c r="B7488" s="1321"/>
      <c r="C7488" s="1321"/>
      <c r="D7488" s="1322"/>
      <c r="E7488" s="705" t="str">
        <f t="shared" si="4937"/>
        <v>DOMICILIARIA 1</v>
      </c>
      <c r="F7488" s="942"/>
      <c r="G7488" s="767"/>
      <c r="H7488" s="128"/>
      <c r="I7488" s="125">
        <v>1</v>
      </c>
      <c r="J7488" s="750">
        <f t="shared" si="4938"/>
        <v>1</v>
      </c>
    </row>
    <row r="7489" spans="1:10">
      <c r="A7489" s="1320"/>
      <c r="B7489" s="1321"/>
      <c r="C7489" s="1321"/>
      <c r="D7489" s="1322"/>
      <c r="E7489" s="705" t="str">
        <f>+E7039</f>
        <v>DOMICILIARIA 2</v>
      </c>
      <c r="F7489" s="942"/>
      <c r="G7489" s="767"/>
      <c r="H7489" s="128"/>
      <c r="I7489" s="125">
        <v>1</v>
      </c>
      <c r="J7489" s="750">
        <f t="shared" si="4938"/>
        <v>1</v>
      </c>
    </row>
    <row r="7490" spans="1:10">
      <c r="A7490" s="1320"/>
      <c r="B7490" s="1321"/>
      <c r="C7490" s="1321"/>
      <c r="D7490" s="1322"/>
      <c r="E7490" s="705" t="str">
        <f t="shared" si="4937"/>
        <v>DOMICILIARIA 3</v>
      </c>
      <c r="F7490" s="942"/>
      <c r="G7490" s="767"/>
      <c r="H7490" s="128"/>
      <c r="I7490" s="125">
        <v>1</v>
      </c>
      <c r="J7490" s="750">
        <f t="shared" si="4938"/>
        <v>1</v>
      </c>
    </row>
    <row r="7491" spans="1:10">
      <c r="A7491" s="1320"/>
      <c r="B7491" s="1321"/>
      <c r="C7491" s="1321"/>
      <c r="D7491" s="1322"/>
      <c r="E7491" s="705" t="str">
        <f t="shared" si="4937"/>
        <v>DOMICILIARIA 4</v>
      </c>
      <c r="F7491" s="942"/>
      <c r="G7491" s="767"/>
      <c r="H7491" s="128"/>
      <c r="I7491" s="125">
        <v>1</v>
      </c>
      <c r="J7491" s="750">
        <f t="shared" si="4938"/>
        <v>1</v>
      </c>
    </row>
    <row r="7492" spans="1:10">
      <c r="A7492" s="1320"/>
      <c r="B7492" s="1321"/>
      <c r="C7492" s="1321"/>
      <c r="D7492" s="1322"/>
      <c r="E7492" s="705" t="str">
        <f t="shared" si="4937"/>
        <v>DOMICILIARIA 5</v>
      </c>
      <c r="F7492" s="942"/>
      <c r="G7492" s="767"/>
      <c r="H7492" s="128"/>
      <c r="I7492" s="125">
        <v>1</v>
      </c>
      <c r="J7492" s="750">
        <f t="shared" si="4938"/>
        <v>1</v>
      </c>
    </row>
    <row r="7493" spans="1:10">
      <c r="A7493" s="1320"/>
      <c r="B7493" s="1321"/>
      <c r="C7493" s="1321"/>
      <c r="D7493" s="1322"/>
      <c r="E7493" s="705" t="str">
        <f t="shared" si="4937"/>
        <v>DOMICILIARIA 6</v>
      </c>
      <c r="F7493" s="942"/>
      <c r="G7493" s="767"/>
      <c r="H7493" s="128"/>
      <c r="I7493" s="125">
        <v>1</v>
      </c>
      <c r="J7493" s="750">
        <f t="shared" si="4938"/>
        <v>1</v>
      </c>
    </row>
    <row r="7494" spans="1:10">
      <c r="A7494" s="1320"/>
      <c r="B7494" s="1321"/>
      <c r="C7494" s="1321"/>
      <c r="D7494" s="1322"/>
      <c r="E7494" s="705" t="str">
        <f t="shared" si="4937"/>
        <v>DOMICILIARIA 7</v>
      </c>
      <c r="F7494" s="942"/>
      <c r="G7494" s="767"/>
      <c r="H7494" s="128"/>
      <c r="I7494" s="125">
        <v>1</v>
      </c>
      <c r="J7494" s="750">
        <f t="shared" si="4938"/>
        <v>1</v>
      </c>
    </row>
    <row r="7495" spans="1:10">
      <c r="A7495" s="1320"/>
      <c r="B7495" s="1321"/>
      <c r="C7495" s="1321"/>
      <c r="D7495" s="1322"/>
      <c r="E7495" s="705" t="str">
        <f t="shared" si="4937"/>
        <v>DOMICILIARIA 8</v>
      </c>
      <c r="F7495" s="942"/>
      <c r="G7495" s="767"/>
      <c r="H7495" s="128"/>
      <c r="I7495" s="125">
        <v>1</v>
      </c>
      <c r="J7495" s="750">
        <f t="shared" si="4938"/>
        <v>1</v>
      </c>
    </row>
    <row r="7496" spans="1:10">
      <c r="A7496" s="1320"/>
      <c r="B7496" s="1321"/>
      <c r="C7496" s="1321"/>
      <c r="D7496" s="1322"/>
      <c r="E7496" s="705" t="str">
        <f t="shared" si="4937"/>
        <v>DOMICILIARIA 9</v>
      </c>
      <c r="F7496" s="942"/>
      <c r="G7496" s="767"/>
      <c r="H7496" s="128"/>
      <c r="I7496" s="125">
        <v>1</v>
      </c>
      <c r="J7496" s="750">
        <f t="shared" si="4938"/>
        <v>1</v>
      </c>
    </row>
    <row r="7497" spans="1:10">
      <c r="A7497" s="1320"/>
      <c r="B7497" s="1321"/>
      <c r="C7497" s="1321"/>
      <c r="D7497" s="1322"/>
      <c r="E7497" s="705" t="str">
        <f t="shared" si="4937"/>
        <v>P52 A P13</v>
      </c>
      <c r="F7497" s="942"/>
      <c r="G7497" s="767"/>
      <c r="H7497" s="128"/>
      <c r="I7497" s="125"/>
      <c r="J7497" s="750">
        <f t="shared" si="4938"/>
        <v>0</v>
      </c>
    </row>
    <row r="7498" spans="1:10">
      <c r="A7498" s="1320"/>
      <c r="B7498" s="1321"/>
      <c r="C7498" s="1321"/>
      <c r="D7498" s="1322"/>
      <c r="E7498" s="705" t="str">
        <f t="shared" si="4937"/>
        <v>DOMICILIARIA 1</v>
      </c>
      <c r="F7498" s="942"/>
      <c r="G7498" s="767"/>
      <c r="H7498" s="128"/>
      <c r="I7498" s="125">
        <v>1</v>
      </c>
      <c r="J7498" s="750">
        <f t="shared" si="4938"/>
        <v>1</v>
      </c>
    </row>
    <row r="7499" spans="1:10">
      <c r="A7499" s="1320"/>
      <c r="B7499" s="1321"/>
      <c r="C7499" s="1321"/>
      <c r="D7499" s="1322"/>
      <c r="E7499" s="705" t="str">
        <f t="shared" si="4937"/>
        <v>DOMICILIARIA 2</v>
      </c>
      <c r="F7499" s="942"/>
      <c r="G7499" s="767"/>
      <c r="H7499" s="128"/>
      <c r="I7499" s="125">
        <v>1</v>
      </c>
      <c r="J7499" s="750">
        <f t="shared" si="4938"/>
        <v>1</v>
      </c>
    </row>
    <row r="7500" spans="1:10">
      <c r="A7500" s="1320"/>
      <c r="B7500" s="1321"/>
      <c r="C7500" s="1321"/>
      <c r="D7500" s="1322"/>
      <c r="E7500" s="705" t="str">
        <f t="shared" si="4937"/>
        <v>DOMICILIARIA 3</v>
      </c>
      <c r="F7500" s="942"/>
      <c r="G7500" s="767"/>
      <c r="H7500" s="128"/>
      <c r="I7500" s="125">
        <v>1</v>
      </c>
      <c r="J7500" s="750">
        <f t="shared" si="4938"/>
        <v>1</v>
      </c>
    </row>
    <row r="7501" spans="1:10">
      <c r="A7501" s="1320"/>
      <c r="B7501" s="1321"/>
      <c r="C7501" s="1321"/>
      <c r="D7501" s="1322"/>
      <c r="E7501" s="705" t="str">
        <f t="shared" si="4937"/>
        <v>P13 A P53</v>
      </c>
      <c r="F7501" s="942"/>
      <c r="G7501" s="767"/>
      <c r="H7501" s="128"/>
      <c r="I7501" s="125"/>
      <c r="J7501" s="750">
        <f t="shared" si="4938"/>
        <v>0</v>
      </c>
    </row>
    <row r="7502" spans="1:10">
      <c r="A7502" s="1320"/>
      <c r="B7502" s="1321"/>
      <c r="C7502" s="1321"/>
      <c r="D7502" s="1322"/>
      <c r="E7502" s="705" t="str">
        <f t="shared" si="4937"/>
        <v>DOMICILIARIA 1</v>
      </c>
      <c r="F7502" s="942"/>
      <c r="G7502" s="767"/>
      <c r="H7502" s="128"/>
      <c r="I7502" s="125">
        <v>1</v>
      </c>
      <c r="J7502" s="750">
        <f t="shared" si="4938"/>
        <v>1</v>
      </c>
    </row>
    <row r="7503" spans="1:10">
      <c r="A7503" s="1320"/>
      <c r="B7503" s="1321"/>
      <c r="C7503" s="1321"/>
      <c r="D7503" s="1322"/>
      <c r="E7503" s="705" t="str">
        <f t="shared" si="4937"/>
        <v>DOMICILIARIA 2</v>
      </c>
      <c r="F7503" s="942"/>
      <c r="G7503" s="767"/>
      <c r="H7503" s="128"/>
      <c r="I7503" s="125">
        <v>1</v>
      </c>
      <c r="J7503" s="750">
        <f t="shared" si="4938"/>
        <v>1</v>
      </c>
    </row>
    <row r="7504" spans="1:10">
      <c r="A7504" s="1320"/>
      <c r="B7504" s="1321"/>
      <c r="C7504" s="1321"/>
      <c r="D7504" s="1322"/>
      <c r="E7504" s="705" t="str">
        <f t="shared" si="4937"/>
        <v>DOMICILIARIA 3</v>
      </c>
      <c r="F7504" s="942"/>
      <c r="G7504" s="767"/>
      <c r="H7504" s="128"/>
      <c r="I7504" s="125">
        <v>1</v>
      </c>
      <c r="J7504" s="750">
        <f t="shared" si="4938"/>
        <v>1</v>
      </c>
    </row>
    <row r="7505" spans="1:10">
      <c r="A7505" s="1320"/>
      <c r="B7505" s="1321"/>
      <c r="C7505" s="1321"/>
      <c r="D7505" s="1322"/>
      <c r="E7505" s="705" t="str">
        <f t="shared" si="4937"/>
        <v>DOMICILIARIA 4</v>
      </c>
      <c r="F7505" s="942"/>
      <c r="G7505" s="767"/>
      <c r="H7505" s="128"/>
      <c r="I7505" s="125">
        <v>1</v>
      </c>
      <c r="J7505" s="750">
        <f t="shared" si="4938"/>
        <v>1</v>
      </c>
    </row>
    <row r="7506" spans="1:10">
      <c r="A7506" s="1320"/>
      <c r="B7506" s="1321"/>
      <c r="C7506" s="1321"/>
      <c r="D7506" s="1322"/>
      <c r="E7506" s="705" t="str">
        <f t="shared" si="4937"/>
        <v>DOMICILIARIA 5</v>
      </c>
      <c r="F7506" s="942"/>
      <c r="G7506" s="767"/>
      <c r="H7506" s="128"/>
      <c r="I7506" s="125">
        <v>1</v>
      </c>
      <c r="J7506" s="750">
        <f t="shared" si="4938"/>
        <v>1</v>
      </c>
    </row>
    <row r="7507" spans="1:10">
      <c r="A7507" s="1320"/>
      <c r="B7507" s="1321"/>
      <c r="C7507" s="1321"/>
      <c r="D7507" s="1322"/>
      <c r="E7507" s="705" t="str">
        <f t="shared" si="4937"/>
        <v>DOMICILIARIA 6</v>
      </c>
      <c r="F7507" s="942"/>
      <c r="G7507" s="767"/>
      <c r="H7507" s="128"/>
      <c r="I7507" s="125">
        <v>1</v>
      </c>
      <c r="J7507" s="750">
        <f t="shared" si="4938"/>
        <v>1</v>
      </c>
    </row>
    <row r="7508" spans="1:10">
      <c r="A7508" s="1320"/>
      <c r="B7508" s="1321"/>
      <c r="C7508" s="1321"/>
      <c r="D7508" s="1322"/>
      <c r="E7508" s="705" t="str">
        <f t="shared" si="4937"/>
        <v>DOMICILIARIA 7</v>
      </c>
      <c r="F7508" s="942"/>
      <c r="G7508" s="767"/>
      <c r="H7508" s="128"/>
      <c r="I7508" s="125">
        <v>1</v>
      </c>
      <c r="J7508" s="750">
        <f t="shared" si="4938"/>
        <v>1</v>
      </c>
    </row>
    <row r="7509" spans="1:10">
      <c r="A7509" s="1320"/>
      <c r="B7509" s="1321"/>
      <c r="C7509" s="1321"/>
      <c r="D7509" s="1322"/>
      <c r="E7509" s="705" t="str">
        <f t="shared" si="4937"/>
        <v>DOMICILIARIA 8</v>
      </c>
      <c r="F7509" s="942"/>
      <c r="G7509" s="767"/>
      <c r="H7509" s="128"/>
      <c r="I7509" s="125">
        <v>1</v>
      </c>
      <c r="J7509" s="750">
        <f t="shared" si="4938"/>
        <v>1</v>
      </c>
    </row>
    <row r="7510" spans="1:10">
      <c r="A7510" s="1320"/>
      <c r="B7510" s="1321"/>
      <c r="C7510" s="1321"/>
      <c r="D7510" s="1322"/>
      <c r="E7510" s="705" t="str">
        <f t="shared" si="4937"/>
        <v>DOMICILIARIA 9</v>
      </c>
      <c r="F7510" s="942"/>
      <c r="G7510" s="767"/>
      <c r="H7510" s="128"/>
      <c r="I7510" s="125">
        <v>1</v>
      </c>
      <c r="J7510" s="750">
        <f t="shared" si="4938"/>
        <v>1</v>
      </c>
    </row>
    <row r="7511" spans="1:10">
      <c r="A7511" s="1320"/>
      <c r="B7511" s="1321"/>
      <c r="C7511" s="1321"/>
      <c r="D7511" s="1322"/>
      <c r="E7511" s="705" t="str">
        <f t="shared" si="4937"/>
        <v>P47 A P40</v>
      </c>
      <c r="F7511" s="942"/>
      <c r="G7511" s="767"/>
      <c r="H7511" s="128"/>
      <c r="I7511" s="125"/>
      <c r="J7511" s="750">
        <f t="shared" si="4938"/>
        <v>0</v>
      </c>
    </row>
    <row r="7512" spans="1:10">
      <c r="A7512" s="1320"/>
      <c r="B7512" s="1321"/>
      <c r="C7512" s="1321"/>
      <c r="D7512" s="1322"/>
      <c r="E7512" s="705" t="str">
        <f t="shared" si="4937"/>
        <v>DOMICILIARIA 1</v>
      </c>
      <c r="F7512" s="942"/>
      <c r="G7512" s="767"/>
      <c r="H7512" s="128"/>
      <c r="I7512" s="125">
        <v>1</v>
      </c>
      <c r="J7512" s="750">
        <f t="shared" si="4938"/>
        <v>1</v>
      </c>
    </row>
    <row r="7513" spans="1:10">
      <c r="A7513" s="1320"/>
      <c r="B7513" s="1321"/>
      <c r="C7513" s="1321"/>
      <c r="D7513" s="1322"/>
      <c r="E7513" s="705" t="str">
        <f t="shared" si="4937"/>
        <v>DOMICILIARIA 2</v>
      </c>
      <c r="F7513" s="942"/>
      <c r="G7513" s="767"/>
      <c r="H7513" s="128"/>
      <c r="I7513" s="125">
        <v>1</v>
      </c>
      <c r="J7513" s="750">
        <f t="shared" si="4938"/>
        <v>1</v>
      </c>
    </row>
    <row r="7514" spans="1:10">
      <c r="A7514" s="1320"/>
      <c r="B7514" s="1321"/>
      <c r="C7514" s="1321"/>
      <c r="D7514" s="1322"/>
      <c r="E7514" s="705" t="str">
        <f t="shared" si="4937"/>
        <v>DOMICILIARIA 3</v>
      </c>
      <c r="F7514" s="942"/>
      <c r="G7514" s="767"/>
      <c r="H7514" s="128"/>
      <c r="I7514" s="125">
        <v>1</v>
      </c>
      <c r="J7514" s="750">
        <f t="shared" si="4938"/>
        <v>1</v>
      </c>
    </row>
    <row r="7515" spans="1:10">
      <c r="A7515" s="1320"/>
      <c r="B7515" s="1321"/>
      <c r="C7515" s="1321"/>
      <c r="D7515" s="1322"/>
      <c r="E7515" s="705" t="str">
        <f>+E7065</f>
        <v>DOMICILIARIA 4</v>
      </c>
      <c r="F7515" s="942"/>
      <c r="G7515" s="767"/>
      <c r="H7515" s="128"/>
      <c r="I7515" s="125">
        <v>1</v>
      </c>
      <c r="J7515" s="750">
        <f t="shared" si="4938"/>
        <v>1</v>
      </c>
    </row>
    <row r="7516" spans="1:10">
      <c r="A7516" s="1320"/>
      <c r="B7516" s="1321"/>
      <c r="C7516" s="1321"/>
      <c r="D7516" s="1322"/>
      <c r="E7516" s="705" t="str">
        <f t="shared" si="4937"/>
        <v>DOMICILIARIA 5</v>
      </c>
      <c r="F7516" s="942"/>
      <c r="G7516" s="767"/>
      <c r="H7516" s="128"/>
      <c r="I7516" s="125">
        <v>1</v>
      </c>
      <c r="J7516" s="750">
        <f t="shared" si="4938"/>
        <v>1</v>
      </c>
    </row>
    <row r="7517" spans="1:10">
      <c r="A7517" s="1320"/>
      <c r="B7517" s="1321"/>
      <c r="C7517" s="1321"/>
      <c r="D7517" s="1322"/>
      <c r="E7517" s="705" t="str">
        <f t="shared" si="4937"/>
        <v>DOMICILIARIA 6</v>
      </c>
      <c r="F7517" s="942"/>
      <c r="G7517" s="767"/>
      <c r="H7517" s="128"/>
      <c r="I7517" s="125">
        <v>1</v>
      </c>
      <c r="J7517" s="750">
        <f t="shared" si="4938"/>
        <v>1</v>
      </c>
    </row>
    <row r="7518" spans="1:10">
      <c r="A7518" s="1320"/>
      <c r="B7518" s="1321"/>
      <c r="C7518" s="1321"/>
      <c r="D7518" s="1322"/>
      <c r="E7518" s="705" t="str">
        <f t="shared" si="4937"/>
        <v>DOMICILIARIA 7</v>
      </c>
      <c r="F7518" s="942"/>
      <c r="G7518" s="767"/>
      <c r="H7518" s="128"/>
      <c r="I7518" s="125">
        <v>1</v>
      </c>
      <c r="J7518" s="750">
        <f t="shared" si="4938"/>
        <v>1</v>
      </c>
    </row>
    <row r="7519" spans="1:10">
      <c r="A7519" s="1320"/>
      <c r="B7519" s="1321"/>
      <c r="C7519" s="1321"/>
      <c r="D7519" s="1322"/>
      <c r="E7519" s="705" t="str">
        <f t="shared" si="4937"/>
        <v>DOMICILIARIA 8</v>
      </c>
      <c r="F7519" s="942"/>
      <c r="G7519" s="767"/>
      <c r="H7519" s="128"/>
      <c r="I7519" s="125">
        <v>1</v>
      </c>
      <c r="J7519" s="750">
        <f t="shared" si="4938"/>
        <v>1</v>
      </c>
    </row>
    <row r="7520" spans="1:10">
      <c r="A7520" s="1320"/>
      <c r="B7520" s="1321"/>
      <c r="C7520" s="1321"/>
      <c r="D7520" s="1322"/>
      <c r="E7520" s="705" t="str">
        <f t="shared" si="4937"/>
        <v>DOMICILIARIA 9</v>
      </c>
      <c r="F7520" s="942"/>
      <c r="G7520" s="767"/>
      <c r="H7520" s="128"/>
      <c r="I7520" s="125">
        <v>1</v>
      </c>
      <c r="J7520" s="750">
        <f t="shared" si="4938"/>
        <v>1</v>
      </c>
    </row>
    <row r="7521" spans="1:10">
      <c r="A7521" s="1320"/>
      <c r="B7521" s="1321"/>
      <c r="C7521" s="1321"/>
      <c r="D7521" s="1322"/>
      <c r="E7521" s="705" t="str">
        <f t="shared" si="4937"/>
        <v>DOMICILIARIA 10</v>
      </c>
      <c r="F7521" s="942"/>
      <c r="G7521" s="767"/>
      <c r="H7521" s="128"/>
      <c r="I7521" s="125">
        <v>1</v>
      </c>
      <c r="J7521" s="750">
        <f t="shared" si="4938"/>
        <v>1</v>
      </c>
    </row>
    <row r="7522" spans="1:10">
      <c r="A7522" s="1320"/>
      <c r="B7522" s="1321"/>
      <c r="C7522" s="1321"/>
      <c r="D7522" s="1322"/>
      <c r="E7522" s="705" t="str">
        <f t="shared" si="4937"/>
        <v>DOMICILIARIA 11</v>
      </c>
      <c r="F7522" s="942"/>
      <c r="G7522" s="767"/>
      <c r="H7522" s="128"/>
      <c r="I7522" s="125">
        <v>1</v>
      </c>
      <c r="J7522" s="750">
        <f t="shared" si="4938"/>
        <v>1</v>
      </c>
    </row>
    <row r="7523" spans="1:10">
      <c r="A7523" s="1320"/>
      <c r="B7523" s="1321"/>
      <c r="C7523" s="1321"/>
      <c r="D7523" s="1322"/>
      <c r="E7523" s="705" t="str">
        <f t="shared" si="4937"/>
        <v>DOMICILIARIA 12</v>
      </c>
      <c r="F7523" s="942"/>
      <c r="G7523" s="767"/>
      <c r="H7523" s="128"/>
      <c r="I7523" s="125">
        <v>1</v>
      </c>
      <c r="J7523" s="750">
        <f t="shared" si="4938"/>
        <v>1</v>
      </c>
    </row>
    <row r="7524" spans="1:10">
      <c r="A7524" s="1320"/>
      <c r="B7524" s="1321"/>
      <c r="C7524" s="1321"/>
      <c r="D7524" s="1322"/>
      <c r="E7524" s="705" t="str">
        <f t="shared" si="4937"/>
        <v>DOMICILIARIA 13</v>
      </c>
      <c r="F7524" s="942"/>
      <c r="G7524" s="767"/>
      <c r="H7524" s="128"/>
      <c r="I7524" s="125">
        <v>1</v>
      </c>
      <c r="J7524" s="750">
        <f t="shared" si="4938"/>
        <v>1</v>
      </c>
    </row>
    <row r="7525" spans="1:10">
      <c r="A7525" s="1320"/>
      <c r="B7525" s="1321"/>
      <c r="C7525" s="1321"/>
      <c r="D7525" s="1322"/>
      <c r="E7525" s="705" t="str">
        <f t="shared" ref="E7525:E7538" si="4939">+E7075</f>
        <v>DOMICILIARIA 14</v>
      </c>
      <c r="F7525" s="942"/>
      <c r="G7525" s="767"/>
      <c r="H7525" s="128"/>
      <c r="I7525" s="125">
        <v>1</v>
      </c>
      <c r="J7525" s="750">
        <f t="shared" si="4938"/>
        <v>1</v>
      </c>
    </row>
    <row r="7526" spans="1:10">
      <c r="A7526" s="1320"/>
      <c r="B7526" s="1321"/>
      <c r="C7526" s="1321"/>
      <c r="D7526" s="1322"/>
      <c r="E7526" s="705" t="str">
        <f t="shared" si="4939"/>
        <v>P40 A P30</v>
      </c>
      <c r="F7526" s="942"/>
      <c r="G7526" s="767"/>
      <c r="H7526" s="128"/>
      <c r="I7526" s="125"/>
      <c r="J7526" s="750">
        <f t="shared" si="4938"/>
        <v>0</v>
      </c>
    </row>
    <row r="7527" spans="1:10">
      <c r="A7527" s="1320"/>
      <c r="B7527" s="1321"/>
      <c r="C7527" s="1321"/>
      <c r="D7527" s="1322"/>
      <c r="E7527" s="705" t="str">
        <f t="shared" si="4939"/>
        <v>DOMICILIARIA 1</v>
      </c>
      <c r="F7527" s="942"/>
      <c r="G7527" s="767"/>
      <c r="H7527" s="128"/>
      <c r="I7527" s="125">
        <v>1</v>
      </c>
      <c r="J7527" s="750">
        <f t="shared" si="4938"/>
        <v>1</v>
      </c>
    </row>
    <row r="7528" spans="1:10">
      <c r="A7528" s="1320"/>
      <c r="B7528" s="1321"/>
      <c r="C7528" s="1321"/>
      <c r="D7528" s="1322"/>
      <c r="E7528" s="705" t="str">
        <f t="shared" si="4939"/>
        <v>DOMICILIARIA 2</v>
      </c>
      <c r="F7528" s="942"/>
      <c r="G7528" s="767"/>
      <c r="H7528" s="128"/>
      <c r="I7528" s="125">
        <v>1</v>
      </c>
      <c r="J7528" s="750">
        <f t="shared" si="4938"/>
        <v>1</v>
      </c>
    </row>
    <row r="7529" spans="1:10">
      <c r="A7529" s="1320"/>
      <c r="B7529" s="1321"/>
      <c r="C7529" s="1321"/>
      <c r="D7529" s="1322"/>
      <c r="E7529" s="705" t="str">
        <f t="shared" si="4939"/>
        <v>DOMICILIARIA 3</v>
      </c>
      <c r="F7529" s="942"/>
      <c r="G7529" s="767"/>
      <c r="H7529" s="128"/>
      <c r="I7529" s="125">
        <v>1</v>
      </c>
      <c r="J7529" s="750">
        <f t="shared" si="4938"/>
        <v>1</v>
      </c>
    </row>
    <row r="7530" spans="1:10">
      <c r="A7530" s="1320"/>
      <c r="B7530" s="1321"/>
      <c r="C7530" s="1321"/>
      <c r="D7530" s="1322"/>
      <c r="E7530" s="705" t="str">
        <f t="shared" si="4939"/>
        <v>DOMICILIARIA 4</v>
      </c>
      <c r="F7530" s="942"/>
      <c r="G7530" s="767"/>
      <c r="H7530" s="128"/>
      <c r="I7530" s="125">
        <v>1</v>
      </c>
      <c r="J7530" s="750">
        <f t="shared" si="4938"/>
        <v>1</v>
      </c>
    </row>
    <row r="7531" spans="1:10">
      <c r="A7531" s="1320"/>
      <c r="B7531" s="1321"/>
      <c r="C7531" s="1321"/>
      <c r="D7531" s="1322"/>
      <c r="E7531" s="705" t="str">
        <f t="shared" si="4939"/>
        <v>DOMICILIARIA 5</v>
      </c>
      <c r="F7531" s="942"/>
      <c r="G7531" s="767"/>
      <c r="H7531" s="128"/>
      <c r="I7531" s="125">
        <v>1</v>
      </c>
      <c r="J7531" s="750">
        <f t="shared" si="4938"/>
        <v>1</v>
      </c>
    </row>
    <row r="7532" spans="1:10">
      <c r="A7532" s="1320"/>
      <c r="B7532" s="1321"/>
      <c r="C7532" s="1321"/>
      <c r="D7532" s="1322"/>
      <c r="E7532" s="705" t="str">
        <f t="shared" si="4939"/>
        <v>DOMICILIARIA 6</v>
      </c>
      <c r="F7532" s="942"/>
      <c r="G7532" s="767"/>
      <c r="H7532" s="128"/>
      <c r="I7532" s="125">
        <v>1</v>
      </c>
      <c r="J7532" s="750">
        <f t="shared" ref="J7532:J7595" si="4940">I7532</f>
        <v>1</v>
      </c>
    </row>
    <row r="7533" spans="1:10">
      <c r="A7533" s="1320"/>
      <c r="B7533" s="1321"/>
      <c r="C7533" s="1321"/>
      <c r="D7533" s="1322"/>
      <c r="E7533" s="705" t="str">
        <f t="shared" si="4939"/>
        <v>DOMICILIARIA 7</v>
      </c>
      <c r="F7533" s="942"/>
      <c r="G7533" s="767"/>
      <c r="H7533" s="128"/>
      <c r="I7533" s="125">
        <v>1</v>
      </c>
      <c r="J7533" s="750">
        <f t="shared" si="4940"/>
        <v>1</v>
      </c>
    </row>
    <row r="7534" spans="1:10">
      <c r="A7534" s="1320"/>
      <c r="B7534" s="1321"/>
      <c r="C7534" s="1321"/>
      <c r="D7534" s="1322"/>
      <c r="E7534" s="705" t="str">
        <f t="shared" si="4939"/>
        <v>DOMICILIARIA 8</v>
      </c>
      <c r="F7534" s="942"/>
      <c r="G7534" s="767"/>
      <c r="H7534" s="128"/>
      <c r="I7534" s="125">
        <v>1</v>
      </c>
      <c r="J7534" s="750">
        <f t="shared" si="4940"/>
        <v>1</v>
      </c>
    </row>
    <row r="7535" spans="1:10">
      <c r="A7535" s="1320"/>
      <c r="B7535" s="1321"/>
      <c r="C7535" s="1321"/>
      <c r="D7535" s="1322"/>
      <c r="E7535" s="705" t="str">
        <f t="shared" si="4939"/>
        <v>DOMICILIARIA 9</v>
      </c>
      <c r="F7535" s="942"/>
      <c r="G7535" s="767"/>
      <c r="H7535" s="128"/>
      <c r="I7535" s="125">
        <v>1</v>
      </c>
      <c r="J7535" s="750">
        <f t="shared" si="4940"/>
        <v>1</v>
      </c>
    </row>
    <row r="7536" spans="1:10">
      <c r="A7536" s="1320"/>
      <c r="B7536" s="1321"/>
      <c r="C7536" s="1321"/>
      <c r="D7536" s="1322"/>
      <c r="E7536" s="705" t="str">
        <f t="shared" si="4939"/>
        <v>DOMICILIARIA 10</v>
      </c>
      <c r="F7536" s="942"/>
      <c r="G7536" s="767"/>
      <c r="H7536" s="128"/>
      <c r="I7536" s="125">
        <v>1</v>
      </c>
      <c r="J7536" s="750">
        <f t="shared" si="4940"/>
        <v>1</v>
      </c>
    </row>
    <row r="7537" spans="1:10">
      <c r="A7537" s="1320"/>
      <c r="B7537" s="1321"/>
      <c r="C7537" s="1321"/>
      <c r="D7537" s="1322"/>
      <c r="E7537" s="705" t="str">
        <f t="shared" si="4939"/>
        <v>DOMICILIARIA 11</v>
      </c>
      <c r="F7537" s="942"/>
      <c r="G7537" s="767"/>
      <c r="H7537" s="128"/>
      <c r="I7537" s="125">
        <v>1</v>
      </c>
      <c r="J7537" s="750">
        <f t="shared" si="4940"/>
        <v>1</v>
      </c>
    </row>
    <row r="7538" spans="1:10">
      <c r="A7538" s="1320"/>
      <c r="B7538" s="1321"/>
      <c r="C7538" s="1321"/>
      <c r="D7538" s="1322"/>
      <c r="E7538" s="705" t="str">
        <f t="shared" si="4939"/>
        <v>DOMICILIARIA 12</v>
      </c>
      <c r="F7538" s="942"/>
      <c r="G7538" s="767"/>
      <c r="H7538" s="128"/>
      <c r="I7538" s="125">
        <v>1</v>
      </c>
      <c r="J7538" s="750">
        <f t="shared" si="4940"/>
        <v>1</v>
      </c>
    </row>
    <row r="7539" spans="1:10">
      <c r="A7539" s="1320"/>
      <c r="B7539" s="1321"/>
      <c r="C7539" s="1321"/>
      <c r="D7539" s="1322"/>
      <c r="E7539" s="705" t="str">
        <f>+E7089</f>
        <v>DOMICILIARIA 13</v>
      </c>
      <c r="F7539" s="942"/>
      <c r="G7539" s="767"/>
      <c r="H7539" s="128"/>
      <c r="I7539" s="125">
        <v>1</v>
      </c>
      <c r="J7539" s="750">
        <f t="shared" si="4940"/>
        <v>1</v>
      </c>
    </row>
    <row r="7540" spans="1:10">
      <c r="A7540" s="1320"/>
      <c r="B7540" s="1321"/>
      <c r="C7540" s="1321"/>
      <c r="D7540" s="1322"/>
      <c r="E7540" s="705" t="str">
        <f t="shared" ref="E7540:E7559" si="4941">+E7090</f>
        <v>P30 A P21</v>
      </c>
      <c r="F7540" s="942"/>
      <c r="G7540" s="767"/>
      <c r="H7540" s="128"/>
      <c r="I7540" s="125"/>
      <c r="J7540" s="750">
        <f t="shared" si="4940"/>
        <v>0</v>
      </c>
    </row>
    <row r="7541" spans="1:10">
      <c r="A7541" s="1320"/>
      <c r="B7541" s="1321"/>
      <c r="C7541" s="1321"/>
      <c r="D7541" s="1322"/>
      <c r="E7541" s="705" t="str">
        <f t="shared" si="4941"/>
        <v>DOMICILIARIA 1</v>
      </c>
      <c r="F7541" s="942"/>
      <c r="G7541" s="767"/>
      <c r="H7541" s="128"/>
      <c r="I7541" s="125">
        <v>1</v>
      </c>
      <c r="J7541" s="750">
        <f t="shared" si="4940"/>
        <v>1</v>
      </c>
    </row>
    <row r="7542" spans="1:10">
      <c r="A7542" s="1320"/>
      <c r="B7542" s="1321"/>
      <c r="C7542" s="1321"/>
      <c r="D7542" s="1322"/>
      <c r="E7542" s="705" t="str">
        <f t="shared" si="4941"/>
        <v>DOMICILIARIA 2</v>
      </c>
      <c r="F7542" s="942"/>
      <c r="G7542" s="767"/>
      <c r="H7542" s="128"/>
      <c r="I7542" s="125">
        <v>1</v>
      </c>
      <c r="J7542" s="750">
        <f t="shared" si="4940"/>
        <v>1</v>
      </c>
    </row>
    <row r="7543" spans="1:10">
      <c r="A7543" s="1320"/>
      <c r="B7543" s="1321"/>
      <c r="C7543" s="1321"/>
      <c r="D7543" s="1322"/>
      <c r="E7543" s="705" t="str">
        <f t="shared" si="4941"/>
        <v>DOMICILIARIA 3</v>
      </c>
      <c r="F7543" s="942"/>
      <c r="G7543" s="767"/>
      <c r="H7543" s="128"/>
      <c r="I7543" s="125">
        <v>1</v>
      </c>
      <c r="J7543" s="750">
        <f t="shared" si="4940"/>
        <v>1</v>
      </c>
    </row>
    <row r="7544" spans="1:10">
      <c r="A7544" s="1320"/>
      <c r="B7544" s="1321"/>
      <c r="C7544" s="1321"/>
      <c r="D7544" s="1322"/>
      <c r="E7544" s="705" t="str">
        <f t="shared" si="4941"/>
        <v>DOMICILIARIA 4</v>
      </c>
      <c r="F7544" s="942"/>
      <c r="G7544" s="767"/>
      <c r="H7544" s="128"/>
      <c r="I7544" s="125">
        <v>1</v>
      </c>
      <c r="J7544" s="750">
        <f t="shared" si="4940"/>
        <v>1</v>
      </c>
    </row>
    <row r="7545" spans="1:10">
      <c r="A7545" s="1320"/>
      <c r="B7545" s="1321"/>
      <c r="C7545" s="1321"/>
      <c r="D7545" s="1322"/>
      <c r="E7545" s="705" t="str">
        <f t="shared" si="4941"/>
        <v>P21 A P54</v>
      </c>
      <c r="F7545" s="942"/>
      <c r="G7545" s="767"/>
      <c r="H7545" s="128"/>
      <c r="I7545" s="125"/>
      <c r="J7545" s="750">
        <f t="shared" si="4940"/>
        <v>0</v>
      </c>
    </row>
    <row r="7546" spans="1:10">
      <c r="A7546" s="1320"/>
      <c r="B7546" s="1321"/>
      <c r="C7546" s="1321"/>
      <c r="D7546" s="1322"/>
      <c r="E7546" s="705" t="str">
        <f t="shared" si="4941"/>
        <v>DOMICILIARIA 1</v>
      </c>
      <c r="F7546" s="942"/>
      <c r="G7546" s="767"/>
      <c r="H7546" s="128"/>
      <c r="I7546" s="125">
        <v>1</v>
      </c>
      <c r="J7546" s="750">
        <f t="shared" si="4940"/>
        <v>1</v>
      </c>
    </row>
    <row r="7547" spans="1:10">
      <c r="A7547" s="1320"/>
      <c r="B7547" s="1321"/>
      <c r="C7547" s="1321"/>
      <c r="D7547" s="1322"/>
      <c r="E7547" s="705" t="str">
        <f t="shared" si="4941"/>
        <v>DOMICILIARIA 2</v>
      </c>
      <c r="F7547" s="942"/>
      <c r="G7547" s="767"/>
      <c r="H7547" s="128"/>
      <c r="I7547" s="125">
        <v>1</v>
      </c>
      <c r="J7547" s="750">
        <f t="shared" si="4940"/>
        <v>1</v>
      </c>
    </row>
    <row r="7548" spans="1:10">
      <c r="A7548" s="1320"/>
      <c r="B7548" s="1321"/>
      <c r="C7548" s="1321"/>
      <c r="D7548" s="1322"/>
      <c r="E7548" s="705" t="str">
        <f t="shared" si="4941"/>
        <v>DOMICILIARIA 3</v>
      </c>
      <c r="F7548" s="942"/>
      <c r="G7548" s="767"/>
      <c r="H7548" s="128"/>
      <c r="I7548" s="125">
        <v>1</v>
      </c>
      <c r="J7548" s="750">
        <f t="shared" si="4940"/>
        <v>1</v>
      </c>
    </row>
    <row r="7549" spans="1:10">
      <c r="A7549" s="1320"/>
      <c r="B7549" s="1321"/>
      <c r="C7549" s="1321"/>
      <c r="D7549" s="1322"/>
      <c r="E7549" s="705" t="str">
        <f t="shared" si="4941"/>
        <v>DOMICILIARIA 4</v>
      </c>
      <c r="F7549" s="942"/>
      <c r="G7549" s="767"/>
      <c r="H7549" s="128"/>
      <c r="I7549" s="125">
        <v>1</v>
      </c>
      <c r="J7549" s="750">
        <f t="shared" si="4940"/>
        <v>1</v>
      </c>
    </row>
    <row r="7550" spans="1:10">
      <c r="A7550" s="1320"/>
      <c r="B7550" s="1321"/>
      <c r="C7550" s="1321"/>
      <c r="D7550" s="1322"/>
      <c r="E7550" s="705" t="str">
        <f t="shared" si="4941"/>
        <v>DOMICILIARIA 5</v>
      </c>
      <c r="F7550" s="942"/>
      <c r="G7550" s="767"/>
      <c r="H7550" s="128"/>
      <c r="I7550" s="125">
        <v>1</v>
      </c>
      <c r="J7550" s="750">
        <f t="shared" si="4940"/>
        <v>1</v>
      </c>
    </row>
    <row r="7551" spans="1:10">
      <c r="A7551" s="1320"/>
      <c r="B7551" s="1321"/>
      <c r="C7551" s="1321"/>
      <c r="D7551" s="1322"/>
      <c r="E7551" s="705" t="str">
        <f t="shared" si="4941"/>
        <v>DOMICILIARIA 6</v>
      </c>
      <c r="F7551" s="942"/>
      <c r="G7551" s="767"/>
      <c r="H7551" s="128"/>
      <c r="I7551" s="125">
        <v>1</v>
      </c>
      <c r="J7551" s="750">
        <f t="shared" si="4940"/>
        <v>1</v>
      </c>
    </row>
    <row r="7552" spans="1:10">
      <c r="A7552" s="1320"/>
      <c r="B7552" s="1321"/>
      <c r="C7552" s="1321"/>
      <c r="D7552" s="1322"/>
      <c r="E7552" s="705" t="str">
        <f t="shared" si="4941"/>
        <v>DOMICILIARIA 7</v>
      </c>
      <c r="F7552" s="942"/>
      <c r="G7552" s="767"/>
      <c r="H7552" s="128"/>
      <c r="I7552" s="125">
        <v>1</v>
      </c>
      <c r="J7552" s="750">
        <f t="shared" si="4940"/>
        <v>1</v>
      </c>
    </row>
    <row r="7553" spans="1:10">
      <c r="A7553" s="1320"/>
      <c r="B7553" s="1321"/>
      <c r="C7553" s="1321"/>
      <c r="D7553" s="1322"/>
      <c r="E7553" s="705" t="str">
        <f t="shared" si="4941"/>
        <v>DOMICILIARIA 8</v>
      </c>
      <c r="F7553" s="942"/>
      <c r="G7553" s="767"/>
      <c r="H7553" s="128"/>
      <c r="I7553" s="125">
        <v>1</v>
      </c>
      <c r="J7553" s="750">
        <f t="shared" si="4940"/>
        <v>1</v>
      </c>
    </row>
    <row r="7554" spans="1:10">
      <c r="A7554" s="1320"/>
      <c r="B7554" s="1321"/>
      <c r="C7554" s="1321"/>
      <c r="D7554" s="1322"/>
      <c r="E7554" s="705" t="str">
        <f t="shared" si="4941"/>
        <v>DOMICILIARIA 9</v>
      </c>
      <c r="F7554" s="942"/>
      <c r="G7554" s="767"/>
      <c r="H7554" s="128"/>
      <c r="I7554" s="125">
        <v>1</v>
      </c>
      <c r="J7554" s="750">
        <f t="shared" si="4940"/>
        <v>1</v>
      </c>
    </row>
    <row r="7555" spans="1:10">
      <c r="A7555" s="1320"/>
      <c r="B7555" s="1321"/>
      <c r="C7555" s="1321"/>
      <c r="D7555" s="1322"/>
      <c r="E7555" s="705" t="str">
        <f t="shared" si="4941"/>
        <v>DOMICILIARIA 10</v>
      </c>
      <c r="F7555" s="942"/>
      <c r="G7555" s="767"/>
      <c r="H7555" s="128"/>
      <c r="I7555" s="125">
        <v>1</v>
      </c>
      <c r="J7555" s="750">
        <f t="shared" si="4940"/>
        <v>1</v>
      </c>
    </row>
    <row r="7556" spans="1:10">
      <c r="A7556" s="1320"/>
      <c r="B7556" s="1321"/>
      <c r="C7556" s="1321"/>
      <c r="D7556" s="1322"/>
      <c r="E7556" s="705" t="str">
        <f t="shared" si="4941"/>
        <v>DOMICILIARIA 11</v>
      </c>
      <c r="F7556" s="942"/>
      <c r="G7556" s="767"/>
      <c r="H7556" s="128"/>
      <c r="I7556" s="125">
        <v>1</v>
      </c>
      <c r="J7556" s="750">
        <f t="shared" si="4940"/>
        <v>1</v>
      </c>
    </row>
    <row r="7557" spans="1:10">
      <c r="A7557" s="1320"/>
      <c r="B7557" s="1321"/>
      <c r="C7557" s="1321"/>
      <c r="D7557" s="1322"/>
      <c r="E7557" s="705" t="str">
        <f t="shared" si="4941"/>
        <v>DOMICILIARIA 12</v>
      </c>
      <c r="F7557" s="942"/>
      <c r="G7557" s="767"/>
      <c r="H7557" s="128"/>
      <c r="I7557" s="125">
        <v>1</v>
      </c>
      <c r="J7557" s="750">
        <f t="shared" si="4940"/>
        <v>1</v>
      </c>
    </row>
    <row r="7558" spans="1:10">
      <c r="A7558" s="1320"/>
      <c r="B7558" s="1321"/>
      <c r="C7558" s="1321"/>
      <c r="D7558" s="1322"/>
      <c r="E7558" s="705" t="str">
        <f t="shared" si="4941"/>
        <v>DOMICILIARIA 13</v>
      </c>
      <c r="F7558" s="942"/>
      <c r="G7558" s="767"/>
      <c r="H7558" s="128"/>
      <c r="I7558" s="125">
        <v>1</v>
      </c>
      <c r="J7558" s="750">
        <f t="shared" si="4940"/>
        <v>1</v>
      </c>
    </row>
    <row r="7559" spans="1:10">
      <c r="A7559" s="1320"/>
      <c r="B7559" s="1321"/>
      <c r="C7559" s="1321"/>
      <c r="D7559" s="1322"/>
      <c r="E7559" s="705" t="str">
        <f t="shared" si="4941"/>
        <v>P54 A P14</v>
      </c>
      <c r="F7559" s="942"/>
      <c r="G7559" s="767"/>
      <c r="H7559" s="128"/>
      <c r="I7559" s="125"/>
      <c r="J7559" s="750">
        <f t="shared" si="4940"/>
        <v>0</v>
      </c>
    </row>
    <row r="7560" spans="1:10">
      <c r="A7560" s="1320"/>
      <c r="B7560" s="1321"/>
      <c r="C7560" s="1321"/>
      <c r="D7560" s="1322"/>
      <c r="E7560" s="705" t="str">
        <f>+E7110</f>
        <v>DOMICILIARIA 1</v>
      </c>
      <c r="F7560" s="942"/>
      <c r="G7560" s="767"/>
      <c r="H7560" s="128"/>
      <c r="I7560" s="125">
        <v>1</v>
      </c>
      <c r="J7560" s="750">
        <f t="shared" si="4940"/>
        <v>1</v>
      </c>
    </row>
    <row r="7561" spans="1:10">
      <c r="A7561" s="1320"/>
      <c r="B7561" s="1321"/>
      <c r="C7561" s="1321"/>
      <c r="D7561" s="1322"/>
      <c r="E7561" s="705" t="str">
        <f t="shared" ref="E7561:E7580" si="4942">+E7111</f>
        <v>DOMICILIARIA 2</v>
      </c>
      <c r="F7561" s="942"/>
      <c r="G7561" s="767"/>
      <c r="H7561" s="128"/>
      <c r="I7561" s="125">
        <v>1</v>
      </c>
      <c r="J7561" s="750">
        <f t="shared" si="4940"/>
        <v>1</v>
      </c>
    </row>
    <row r="7562" spans="1:10">
      <c r="A7562" s="1320"/>
      <c r="B7562" s="1321"/>
      <c r="C7562" s="1321"/>
      <c r="D7562" s="1322"/>
      <c r="E7562" s="705" t="str">
        <f t="shared" si="4942"/>
        <v>DOMICILIARIA 3</v>
      </c>
      <c r="F7562" s="942"/>
      <c r="G7562" s="767"/>
      <c r="H7562" s="128"/>
      <c r="I7562" s="125">
        <v>1</v>
      </c>
      <c r="J7562" s="750">
        <f t="shared" si="4940"/>
        <v>1</v>
      </c>
    </row>
    <row r="7563" spans="1:10">
      <c r="A7563" s="1320"/>
      <c r="B7563" s="1321"/>
      <c r="C7563" s="1321"/>
      <c r="D7563" s="1322"/>
      <c r="E7563" s="705" t="str">
        <f t="shared" si="4942"/>
        <v>DOMICILIARIA 4</v>
      </c>
      <c r="F7563" s="942"/>
      <c r="G7563" s="767"/>
      <c r="H7563" s="128"/>
      <c r="I7563" s="125">
        <v>1</v>
      </c>
      <c r="J7563" s="750">
        <f t="shared" si="4940"/>
        <v>1</v>
      </c>
    </row>
    <row r="7564" spans="1:10">
      <c r="A7564" s="1320"/>
      <c r="B7564" s="1321"/>
      <c r="C7564" s="1321"/>
      <c r="D7564" s="1322"/>
      <c r="E7564" s="705" t="str">
        <f t="shared" si="4942"/>
        <v>DOMICILIARIA 5</v>
      </c>
      <c r="F7564" s="942"/>
      <c r="G7564" s="767"/>
      <c r="H7564" s="128"/>
      <c r="I7564" s="125">
        <v>1</v>
      </c>
      <c r="J7564" s="750">
        <f t="shared" si="4940"/>
        <v>1</v>
      </c>
    </row>
    <row r="7565" spans="1:10">
      <c r="A7565" s="1320"/>
      <c r="B7565" s="1321"/>
      <c r="C7565" s="1321"/>
      <c r="D7565" s="1322"/>
      <c r="E7565" s="705" t="str">
        <f t="shared" si="4942"/>
        <v>DOMICILIARIA 6</v>
      </c>
      <c r="F7565" s="942"/>
      <c r="G7565" s="767"/>
      <c r="H7565" s="128"/>
      <c r="I7565" s="125">
        <v>1</v>
      </c>
      <c r="J7565" s="750">
        <f t="shared" si="4940"/>
        <v>1</v>
      </c>
    </row>
    <row r="7566" spans="1:10">
      <c r="A7566" s="1320"/>
      <c r="B7566" s="1321"/>
      <c r="C7566" s="1321"/>
      <c r="D7566" s="1322"/>
      <c r="E7566" s="705" t="str">
        <f t="shared" si="4942"/>
        <v>P14 A P55</v>
      </c>
      <c r="F7566" s="942"/>
      <c r="G7566" s="767"/>
      <c r="H7566" s="128"/>
      <c r="I7566" s="125"/>
      <c r="J7566" s="750">
        <f t="shared" si="4940"/>
        <v>0</v>
      </c>
    </row>
    <row r="7567" spans="1:10">
      <c r="A7567" s="1320"/>
      <c r="B7567" s="1321"/>
      <c r="C7567" s="1321"/>
      <c r="D7567" s="1322"/>
      <c r="E7567" s="705" t="str">
        <f t="shared" si="4942"/>
        <v>DOMICILIARIA 1</v>
      </c>
      <c r="F7567" s="942"/>
      <c r="G7567" s="767"/>
      <c r="H7567" s="128"/>
      <c r="I7567" s="125">
        <v>1</v>
      </c>
      <c r="J7567" s="750">
        <f t="shared" si="4940"/>
        <v>1</v>
      </c>
    </row>
    <row r="7568" spans="1:10">
      <c r="A7568" s="1320"/>
      <c r="B7568" s="1321"/>
      <c r="C7568" s="1321"/>
      <c r="D7568" s="1322"/>
      <c r="E7568" s="705" t="str">
        <f t="shared" si="4942"/>
        <v>DOMICILIARIA 2</v>
      </c>
      <c r="F7568" s="942"/>
      <c r="G7568" s="767"/>
      <c r="H7568" s="128"/>
      <c r="I7568" s="125">
        <v>1</v>
      </c>
      <c r="J7568" s="750">
        <f t="shared" si="4940"/>
        <v>1</v>
      </c>
    </row>
    <row r="7569" spans="1:10">
      <c r="A7569" s="1320"/>
      <c r="B7569" s="1321"/>
      <c r="C7569" s="1321"/>
      <c r="D7569" s="1322"/>
      <c r="E7569" s="705" t="str">
        <f t="shared" si="4942"/>
        <v>DOMICILIARIA 3</v>
      </c>
      <c r="F7569" s="942"/>
      <c r="G7569" s="767"/>
      <c r="H7569" s="128"/>
      <c r="I7569" s="125">
        <v>1</v>
      </c>
      <c r="J7569" s="750">
        <f t="shared" si="4940"/>
        <v>1</v>
      </c>
    </row>
    <row r="7570" spans="1:10">
      <c r="A7570" s="1320"/>
      <c r="B7570" s="1321"/>
      <c r="C7570" s="1321"/>
      <c r="D7570" s="1322"/>
      <c r="E7570" s="705" t="str">
        <f t="shared" si="4942"/>
        <v>DOMICILIARIA 4</v>
      </c>
      <c r="F7570" s="942"/>
      <c r="G7570" s="767"/>
      <c r="H7570" s="128"/>
      <c r="I7570" s="125">
        <v>1</v>
      </c>
      <c r="J7570" s="750">
        <f t="shared" si="4940"/>
        <v>1</v>
      </c>
    </row>
    <row r="7571" spans="1:10">
      <c r="A7571" s="1320"/>
      <c r="B7571" s="1321"/>
      <c r="C7571" s="1321"/>
      <c r="D7571" s="1322"/>
      <c r="E7571" s="705" t="str">
        <f t="shared" si="4942"/>
        <v>DOMICILIARIA 5</v>
      </c>
      <c r="F7571" s="942"/>
      <c r="G7571" s="767"/>
      <c r="H7571" s="128"/>
      <c r="I7571" s="125">
        <v>1</v>
      </c>
      <c r="J7571" s="750">
        <f t="shared" si="4940"/>
        <v>1</v>
      </c>
    </row>
    <row r="7572" spans="1:10">
      <c r="A7572" s="1320"/>
      <c r="B7572" s="1321"/>
      <c r="C7572" s="1321"/>
      <c r="D7572" s="1322"/>
      <c r="E7572" s="705" t="str">
        <f t="shared" si="4942"/>
        <v>DOMICILIARIA 6</v>
      </c>
      <c r="F7572" s="942"/>
      <c r="G7572" s="767"/>
      <c r="H7572" s="128"/>
      <c r="I7572" s="125">
        <v>1</v>
      </c>
      <c r="J7572" s="750">
        <f t="shared" si="4940"/>
        <v>1</v>
      </c>
    </row>
    <row r="7573" spans="1:10">
      <c r="A7573" s="1320"/>
      <c r="B7573" s="1321"/>
      <c r="C7573" s="1321"/>
      <c r="D7573" s="1322"/>
      <c r="E7573" s="705" t="str">
        <f t="shared" si="4942"/>
        <v>DOMICILIARIA 7</v>
      </c>
      <c r="F7573" s="942"/>
      <c r="G7573" s="767"/>
      <c r="H7573" s="128"/>
      <c r="I7573" s="125">
        <v>1</v>
      </c>
      <c r="J7573" s="750">
        <f t="shared" si="4940"/>
        <v>1</v>
      </c>
    </row>
    <row r="7574" spans="1:10">
      <c r="A7574" s="1320"/>
      <c r="B7574" s="1321"/>
      <c r="C7574" s="1321"/>
      <c r="D7574" s="1322"/>
      <c r="E7574" s="705" t="str">
        <f t="shared" si="4942"/>
        <v>DOMICILIARIA 8</v>
      </c>
      <c r="F7574" s="942"/>
      <c r="G7574" s="767"/>
      <c r="H7574" s="128"/>
      <c r="I7574" s="125">
        <v>1</v>
      </c>
      <c r="J7574" s="750">
        <f t="shared" si="4940"/>
        <v>1</v>
      </c>
    </row>
    <row r="7575" spans="1:10">
      <c r="A7575" s="1320"/>
      <c r="B7575" s="1321"/>
      <c r="C7575" s="1321"/>
      <c r="D7575" s="1322"/>
      <c r="E7575" s="705" t="str">
        <f t="shared" si="4942"/>
        <v>DOMICILIARIA 9</v>
      </c>
      <c r="F7575" s="942"/>
      <c r="G7575" s="767"/>
      <c r="H7575" s="128"/>
      <c r="I7575" s="125">
        <v>1</v>
      </c>
      <c r="J7575" s="750">
        <f t="shared" si="4940"/>
        <v>1</v>
      </c>
    </row>
    <row r="7576" spans="1:10">
      <c r="A7576" s="1320"/>
      <c r="B7576" s="1321"/>
      <c r="C7576" s="1321"/>
      <c r="D7576" s="1322"/>
      <c r="E7576" s="705" t="str">
        <f t="shared" si="4942"/>
        <v>DOMICILIARIA 10</v>
      </c>
      <c r="F7576" s="942"/>
      <c r="G7576" s="767"/>
      <c r="H7576" s="128"/>
      <c r="I7576" s="125">
        <v>1</v>
      </c>
      <c r="J7576" s="750">
        <f t="shared" si="4940"/>
        <v>1</v>
      </c>
    </row>
    <row r="7577" spans="1:10">
      <c r="A7577" s="1320"/>
      <c r="B7577" s="1321"/>
      <c r="C7577" s="1321"/>
      <c r="D7577" s="1322"/>
      <c r="E7577" s="705" t="str">
        <f t="shared" si="4942"/>
        <v>DOMICILIARIA 11</v>
      </c>
      <c r="F7577" s="942"/>
      <c r="G7577" s="767"/>
      <c r="H7577" s="128"/>
      <c r="I7577" s="125">
        <v>1</v>
      </c>
      <c r="J7577" s="750">
        <f t="shared" si="4940"/>
        <v>1</v>
      </c>
    </row>
    <row r="7578" spans="1:10">
      <c r="A7578" s="1320"/>
      <c r="B7578" s="1321"/>
      <c r="C7578" s="1321"/>
      <c r="D7578" s="1322"/>
      <c r="E7578" s="705" t="str">
        <f t="shared" si="4942"/>
        <v>DOMICILIARIA 12</v>
      </c>
      <c r="F7578" s="942"/>
      <c r="G7578" s="767"/>
      <c r="H7578" s="128"/>
      <c r="I7578" s="125">
        <v>1</v>
      </c>
      <c r="J7578" s="750">
        <f t="shared" si="4940"/>
        <v>1</v>
      </c>
    </row>
    <row r="7579" spans="1:10">
      <c r="A7579" s="1320"/>
      <c r="B7579" s="1321"/>
      <c r="C7579" s="1321"/>
      <c r="D7579" s="1322"/>
      <c r="E7579" s="705" t="str">
        <f t="shared" si="4942"/>
        <v>P55 A P4</v>
      </c>
      <c r="F7579" s="942"/>
      <c r="G7579" s="767"/>
      <c r="H7579" s="128"/>
      <c r="I7579" s="125"/>
      <c r="J7579" s="750">
        <f t="shared" si="4940"/>
        <v>0</v>
      </c>
    </row>
    <row r="7580" spans="1:10">
      <c r="A7580" s="1320"/>
      <c r="B7580" s="1321"/>
      <c r="C7580" s="1321"/>
      <c r="D7580" s="1322"/>
      <c r="E7580" s="705" t="str">
        <f t="shared" si="4942"/>
        <v>DOMICILIARIA 1</v>
      </c>
      <c r="F7580" s="942"/>
      <c r="G7580" s="767"/>
      <c r="H7580" s="128"/>
      <c r="I7580" s="125">
        <v>1</v>
      </c>
      <c r="J7580" s="750">
        <f t="shared" si="4940"/>
        <v>1</v>
      </c>
    </row>
    <row r="7581" spans="1:10">
      <c r="A7581" s="1320"/>
      <c r="B7581" s="1321"/>
      <c r="C7581" s="1321"/>
      <c r="D7581" s="1322"/>
      <c r="E7581" s="705" t="str">
        <f>+E7131</f>
        <v>DOMICILIARIA 2</v>
      </c>
      <c r="F7581" s="942"/>
      <c r="G7581" s="767"/>
      <c r="H7581" s="128"/>
      <c r="I7581" s="125">
        <v>1</v>
      </c>
      <c r="J7581" s="750">
        <f t="shared" si="4940"/>
        <v>1</v>
      </c>
    </row>
    <row r="7582" spans="1:10">
      <c r="A7582" s="1320"/>
      <c r="B7582" s="1321"/>
      <c r="C7582" s="1321"/>
      <c r="D7582" s="1322"/>
      <c r="E7582" s="705" t="str">
        <f t="shared" ref="E7582:E7604" si="4943">+E7132</f>
        <v>DOMICILIARIA 3</v>
      </c>
      <c r="F7582" s="942"/>
      <c r="G7582" s="767"/>
      <c r="H7582" s="128"/>
      <c r="I7582" s="125">
        <v>1</v>
      </c>
      <c r="J7582" s="750">
        <f t="shared" si="4940"/>
        <v>1</v>
      </c>
    </row>
    <row r="7583" spans="1:10">
      <c r="A7583" s="1320"/>
      <c r="B7583" s="1321"/>
      <c r="C7583" s="1321"/>
      <c r="D7583" s="1322"/>
      <c r="E7583" s="705" t="str">
        <f t="shared" si="4943"/>
        <v>DOMICILIARIA 4</v>
      </c>
      <c r="F7583" s="942"/>
      <c r="G7583" s="767"/>
      <c r="H7583" s="128"/>
      <c r="I7583" s="125">
        <v>1</v>
      </c>
      <c r="J7583" s="750">
        <f t="shared" si="4940"/>
        <v>1</v>
      </c>
    </row>
    <row r="7584" spans="1:10">
      <c r="A7584" s="1320"/>
      <c r="B7584" s="1321"/>
      <c r="C7584" s="1321"/>
      <c r="D7584" s="1322"/>
      <c r="E7584" s="705" t="str">
        <f t="shared" si="4943"/>
        <v>DOMICILIARIA 5</v>
      </c>
      <c r="F7584" s="942"/>
      <c r="G7584" s="767"/>
      <c r="H7584" s="128"/>
      <c r="I7584" s="125">
        <v>1</v>
      </c>
      <c r="J7584" s="750">
        <f t="shared" si="4940"/>
        <v>1</v>
      </c>
    </row>
    <row r="7585" spans="1:10">
      <c r="A7585" s="1320"/>
      <c r="B7585" s="1321"/>
      <c r="C7585" s="1321"/>
      <c r="D7585" s="1322"/>
      <c r="E7585" s="705" t="str">
        <f t="shared" si="4943"/>
        <v>DOMICILIARIA 6</v>
      </c>
      <c r="F7585" s="942"/>
      <c r="G7585" s="767"/>
      <c r="H7585" s="128"/>
      <c r="I7585" s="125">
        <v>1</v>
      </c>
      <c r="J7585" s="750">
        <f t="shared" si="4940"/>
        <v>1</v>
      </c>
    </row>
    <row r="7586" spans="1:10">
      <c r="A7586" s="1320"/>
      <c r="B7586" s="1321"/>
      <c r="C7586" s="1321"/>
      <c r="D7586" s="1322"/>
      <c r="E7586" s="705" t="str">
        <f t="shared" si="4943"/>
        <v>DOMICILIARIA 7</v>
      </c>
      <c r="F7586" s="942"/>
      <c r="G7586" s="767"/>
      <c r="H7586" s="128"/>
      <c r="I7586" s="125">
        <v>1</v>
      </c>
      <c r="J7586" s="750">
        <f t="shared" si="4940"/>
        <v>1</v>
      </c>
    </row>
    <row r="7587" spans="1:10">
      <c r="A7587" s="1320"/>
      <c r="B7587" s="1321"/>
      <c r="C7587" s="1321"/>
      <c r="D7587" s="1322"/>
      <c r="E7587" s="705" t="str">
        <f t="shared" si="4943"/>
        <v>DOMICILIARIA 8</v>
      </c>
      <c r="F7587" s="942"/>
      <c r="G7587" s="767"/>
      <c r="H7587" s="128"/>
      <c r="I7587" s="125">
        <v>1</v>
      </c>
      <c r="J7587" s="750">
        <f t="shared" si="4940"/>
        <v>1</v>
      </c>
    </row>
    <row r="7588" spans="1:10">
      <c r="A7588" s="1320"/>
      <c r="B7588" s="1321"/>
      <c r="C7588" s="1321"/>
      <c r="D7588" s="1322"/>
      <c r="E7588" s="705" t="str">
        <f t="shared" si="4943"/>
        <v>DOMICILIARIA 9</v>
      </c>
      <c r="F7588" s="942"/>
      <c r="G7588" s="767"/>
      <c r="H7588" s="128"/>
      <c r="I7588" s="125">
        <v>1</v>
      </c>
      <c r="J7588" s="750">
        <f t="shared" si="4940"/>
        <v>1</v>
      </c>
    </row>
    <row r="7589" spans="1:10">
      <c r="A7589" s="1320"/>
      <c r="B7589" s="1321"/>
      <c r="C7589" s="1321"/>
      <c r="D7589" s="1322"/>
      <c r="E7589" s="705" t="str">
        <f t="shared" si="4943"/>
        <v>DOMICILIARIA 10</v>
      </c>
      <c r="F7589" s="942"/>
      <c r="G7589" s="767"/>
      <c r="H7589" s="128"/>
      <c r="I7589" s="125">
        <v>1</v>
      </c>
      <c r="J7589" s="750">
        <f t="shared" si="4940"/>
        <v>1</v>
      </c>
    </row>
    <row r="7590" spans="1:10">
      <c r="A7590" s="1320"/>
      <c r="B7590" s="1321"/>
      <c r="C7590" s="1321"/>
      <c r="D7590" s="1322"/>
      <c r="E7590" s="705" t="str">
        <f t="shared" si="4943"/>
        <v>DOMICILIARIA 11</v>
      </c>
      <c r="F7590" s="942"/>
      <c r="G7590" s="767"/>
      <c r="H7590" s="128"/>
      <c r="I7590" s="125">
        <v>1</v>
      </c>
      <c r="J7590" s="750">
        <f t="shared" si="4940"/>
        <v>1</v>
      </c>
    </row>
    <row r="7591" spans="1:10">
      <c r="A7591" s="1320"/>
      <c r="B7591" s="1321"/>
      <c r="C7591" s="1321"/>
      <c r="D7591" s="1322"/>
      <c r="E7591" s="705" t="str">
        <f t="shared" si="4943"/>
        <v>DOMICILIARIA 12</v>
      </c>
      <c r="F7591" s="942"/>
      <c r="G7591" s="767"/>
      <c r="H7591" s="128"/>
      <c r="I7591" s="125">
        <v>1</v>
      </c>
      <c r="J7591" s="750">
        <f t="shared" si="4940"/>
        <v>1</v>
      </c>
    </row>
    <row r="7592" spans="1:10">
      <c r="A7592" s="1320"/>
      <c r="B7592" s="1321"/>
      <c r="C7592" s="1321"/>
      <c r="D7592" s="1322"/>
      <c r="E7592" s="705" t="str">
        <f t="shared" si="4943"/>
        <v>DOMICILIARIA 13</v>
      </c>
      <c r="F7592" s="942"/>
      <c r="G7592" s="767"/>
      <c r="H7592" s="128"/>
      <c r="I7592" s="125">
        <v>1</v>
      </c>
      <c r="J7592" s="750">
        <f t="shared" si="4940"/>
        <v>1</v>
      </c>
    </row>
    <row r="7593" spans="1:10">
      <c r="A7593" s="1320"/>
      <c r="B7593" s="1321"/>
      <c r="C7593" s="1321"/>
      <c r="D7593" s="1322"/>
      <c r="E7593" s="705" t="str">
        <f t="shared" si="4943"/>
        <v>DOMICILIARIA 14</v>
      </c>
      <c r="F7593" s="942"/>
      <c r="G7593" s="767"/>
      <c r="H7593" s="128"/>
      <c r="I7593" s="125">
        <v>1</v>
      </c>
      <c r="J7593" s="750">
        <f t="shared" si="4940"/>
        <v>1</v>
      </c>
    </row>
    <row r="7594" spans="1:10">
      <c r="A7594" s="1320"/>
      <c r="B7594" s="1321"/>
      <c r="C7594" s="1321"/>
      <c r="D7594" s="1322"/>
      <c r="E7594" s="705" t="str">
        <f t="shared" si="4943"/>
        <v>DOMICILIARIA 15</v>
      </c>
      <c r="F7594" s="942"/>
      <c r="G7594" s="767"/>
      <c r="H7594" s="128"/>
      <c r="I7594" s="125">
        <v>1</v>
      </c>
      <c r="J7594" s="750">
        <f t="shared" si="4940"/>
        <v>1</v>
      </c>
    </row>
    <row r="7595" spans="1:10">
      <c r="A7595" s="1320"/>
      <c r="B7595" s="1321"/>
      <c r="C7595" s="1321"/>
      <c r="D7595" s="1322"/>
      <c r="E7595" s="705" t="str">
        <f t="shared" si="4943"/>
        <v>P4 A P1</v>
      </c>
      <c r="F7595" s="942"/>
      <c r="G7595" s="767"/>
      <c r="H7595" s="128"/>
      <c r="I7595" s="125"/>
      <c r="J7595" s="750">
        <f t="shared" si="4940"/>
        <v>0</v>
      </c>
    </row>
    <row r="7596" spans="1:10">
      <c r="A7596" s="1320"/>
      <c r="B7596" s="1321"/>
      <c r="C7596" s="1321"/>
      <c r="D7596" s="1322"/>
      <c r="E7596" s="705" t="str">
        <f t="shared" si="4943"/>
        <v>DOMICILIARIA 1</v>
      </c>
      <c r="F7596" s="942"/>
      <c r="G7596" s="767"/>
      <c r="H7596" s="128"/>
      <c r="I7596" s="125"/>
      <c r="J7596" s="750">
        <f t="shared" ref="J7596:J7598" si="4944">I7596</f>
        <v>0</v>
      </c>
    </row>
    <row r="7597" spans="1:10">
      <c r="A7597" s="1320"/>
      <c r="B7597" s="1321"/>
      <c r="C7597" s="1321"/>
      <c r="D7597" s="1322"/>
      <c r="E7597" s="705" t="str">
        <f t="shared" si="4943"/>
        <v>DOMICILIARIA 2</v>
      </c>
      <c r="F7597" s="942"/>
      <c r="G7597" s="767"/>
      <c r="H7597" s="128"/>
      <c r="I7597" s="125"/>
      <c r="J7597" s="750">
        <f t="shared" si="4944"/>
        <v>0</v>
      </c>
    </row>
    <row r="7598" spans="1:10">
      <c r="A7598" s="1320"/>
      <c r="B7598" s="1321"/>
      <c r="C7598" s="1321"/>
      <c r="D7598" s="1322"/>
      <c r="E7598" s="705" t="str">
        <f t="shared" si="4943"/>
        <v>DOMICILIARIA 3</v>
      </c>
      <c r="F7598" s="942"/>
      <c r="G7598" s="767"/>
      <c r="H7598" s="128"/>
      <c r="I7598" s="125"/>
      <c r="J7598" s="750">
        <f t="shared" si="4944"/>
        <v>0</v>
      </c>
    </row>
    <row r="7599" spans="1:10">
      <c r="A7599" s="1320"/>
      <c r="B7599" s="1321"/>
      <c r="C7599" s="1321"/>
      <c r="D7599" s="1322"/>
      <c r="E7599" s="705" t="str">
        <f t="shared" si="4943"/>
        <v>DOMICILIARIA 4</v>
      </c>
      <c r="F7599" s="942"/>
      <c r="G7599" s="767"/>
      <c r="H7599" s="128"/>
      <c r="I7599" s="125"/>
      <c r="J7599" s="750">
        <f t="shared" ref="J7599:J7662" si="4945">I7599</f>
        <v>0</v>
      </c>
    </row>
    <row r="7600" spans="1:10">
      <c r="A7600" s="1320"/>
      <c r="B7600" s="1321"/>
      <c r="C7600" s="1321"/>
      <c r="D7600" s="1322"/>
      <c r="E7600" s="705" t="str">
        <f t="shared" si="4943"/>
        <v>DOMICILIARIA 5</v>
      </c>
      <c r="F7600" s="942"/>
      <c r="G7600" s="767"/>
      <c r="H7600" s="128"/>
      <c r="I7600" s="125"/>
      <c r="J7600" s="750">
        <f t="shared" si="4945"/>
        <v>0</v>
      </c>
    </row>
    <row r="7601" spans="1:10">
      <c r="A7601" s="1320"/>
      <c r="B7601" s="1321"/>
      <c r="C7601" s="1321"/>
      <c r="D7601" s="1322"/>
      <c r="E7601" s="705" t="str">
        <f t="shared" si="4943"/>
        <v>DOMICILIARIA 6</v>
      </c>
      <c r="F7601" s="942"/>
      <c r="G7601" s="767"/>
      <c r="H7601" s="128"/>
      <c r="I7601" s="125"/>
      <c r="J7601" s="750">
        <f t="shared" si="4945"/>
        <v>0</v>
      </c>
    </row>
    <row r="7602" spans="1:10">
      <c r="A7602" s="1320"/>
      <c r="B7602" s="1321"/>
      <c r="C7602" s="1321"/>
      <c r="D7602" s="1322"/>
      <c r="E7602" s="705" t="str">
        <f t="shared" si="4943"/>
        <v>DOMICILIARIA 7</v>
      </c>
      <c r="F7602" s="942"/>
      <c r="G7602" s="767"/>
      <c r="H7602" s="128"/>
      <c r="I7602" s="125"/>
      <c r="J7602" s="750">
        <f t="shared" si="4945"/>
        <v>0</v>
      </c>
    </row>
    <row r="7603" spans="1:10">
      <c r="A7603" s="1320"/>
      <c r="B7603" s="1321"/>
      <c r="C7603" s="1321"/>
      <c r="D7603" s="1322"/>
      <c r="E7603" s="705" t="str">
        <f t="shared" si="4943"/>
        <v>DOMICILIARIA 8</v>
      </c>
      <c r="F7603" s="942"/>
      <c r="G7603" s="767"/>
      <c r="H7603" s="128"/>
      <c r="I7603" s="125"/>
      <c r="J7603" s="750">
        <f t="shared" si="4945"/>
        <v>0</v>
      </c>
    </row>
    <row r="7604" spans="1:10">
      <c r="A7604" s="1320"/>
      <c r="B7604" s="1321"/>
      <c r="C7604" s="1321"/>
      <c r="D7604" s="1322"/>
      <c r="E7604" s="705" t="str">
        <f t="shared" si="4943"/>
        <v>DOMICILIARIA 9</v>
      </c>
      <c r="F7604" s="942"/>
      <c r="G7604" s="767"/>
      <c r="H7604" s="128"/>
      <c r="I7604" s="125"/>
      <c r="J7604" s="750">
        <f t="shared" si="4945"/>
        <v>0</v>
      </c>
    </row>
    <row r="7605" spans="1:10">
      <c r="A7605" s="1320"/>
      <c r="B7605" s="1321"/>
      <c r="C7605" s="1321"/>
      <c r="D7605" s="1322"/>
      <c r="E7605" s="705" t="str">
        <f>+E7155</f>
        <v>DOMICILIARIA 10</v>
      </c>
      <c r="F7605" s="942"/>
      <c r="G7605" s="767"/>
      <c r="H7605" s="128"/>
      <c r="I7605" s="125"/>
      <c r="J7605" s="750">
        <f t="shared" si="4945"/>
        <v>0</v>
      </c>
    </row>
    <row r="7606" spans="1:10">
      <c r="A7606" s="1320"/>
      <c r="B7606" s="1321"/>
      <c r="C7606" s="1321"/>
      <c r="D7606" s="1322"/>
      <c r="E7606" s="705" t="str">
        <f t="shared" ref="E7606:E7627" si="4946">+E7156</f>
        <v>DOMICILIARIA 11</v>
      </c>
      <c r="F7606" s="942"/>
      <c r="G7606" s="767"/>
      <c r="H7606" s="128"/>
      <c r="I7606" s="125"/>
      <c r="J7606" s="750">
        <f t="shared" si="4945"/>
        <v>0</v>
      </c>
    </row>
    <row r="7607" spans="1:10">
      <c r="A7607" s="1320"/>
      <c r="B7607" s="1321"/>
      <c r="C7607" s="1321"/>
      <c r="D7607" s="1322"/>
      <c r="E7607" s="705" t="str">
        <f t="shared" si="4946"/>
        <v>P48 A P41</v>
      </c>
      <c r="F7607" s="942"/>
      <c r="G7607" s="767"/>
      <c r="H7607" s="128"/>
      <c r="I7607" s="125"/>
      <c r="J7607" s="750">
        <f t="shared" si="4945"/>
        <v>0</v>
      </c>
    </row>
    <row r="7608" spans="1:10">
      <c r="A7608" s="1320"/>
      <c r="B7608" s="1321"/>
      <c r="C7608" s="1321"/>
      <c r="D7608" s="1322"/>
      <c r="E7608" s="705" t="str">
        <f t="shared" si="4946"/>
        <v>DOMICILIARIA 1</v>
      </c>
      <c r="F7608" s="942"/>
      <c r="G7608" s="767"/>
      <c r="H7608" s="128"/>
      <c r="I7608" s="125">
        <v>1</v>
      </c>
      <c r="J7608" s="750">
        <f t="shared" si="4945"/>
        <v>1</v>
      </c>
    </row>
    <row r="7609" spans="1:10">
      <c r="A7609" s="1320"/>
      <c r="B7609" s="1321"/>
      <c r="C7609" s="1321"/>
      <c r="D7609" s="1322"/>
      <c r="E7609" s="705" t="str">
        <f t="shared" si="4946"/>
        <v>DOMICILIARIA 2</v>
      </c>
      <c r="F7609" s="942"/>
      <c r="G7609" s="767"/>
      <c r="H7609" s="128"/>
      <c r="I7609" s="125">
        <v>1</v>
      </c>
      <c r="J7609" s="750">
        <f t="shared" si="4945"/>
        <v>1</v>
      </c>
    </row>
    <row r="7610" spans="1:10">
      <c r="A7610" s="1320"/>
      <c r="B7610" s="1321"/>
      <c r="C7610" s="1321"/>
      <c r="D7610" s="1322"/>
      <c r="E7610" s="705" t="str">
        <f t="shared" si="4946"/>
        <v>DOMICILIARIA 3</v>
      </c>
      <c r="F7610" s="942"/>
      <c r="G7610" s="767"/>
      <c r="H7610" s="128"/>
      <c r="I7610" s="125">
        <v>1</v>
      </c>
      <c r="J7610" s="750">
        <f t="shared" si="4945"/>
        <v>1</v>
      </c>
    </row>
    <row r="7611" spans="1:10">
      <c r="A7611" s="1320"/>
      <c r="B7611" s="1321"/>
      <c r="C7611" s="1321"/>
      <c r="D7611" s="1322"/>
      <c r="E7611" s="705" t="str">
        <f t="shared" si="4946"/>
        <v>DOMICILIARIA 4</v>
      </c>
      <c r="F7611" s="942"/>
      <c r="G7611" s="767"/>
      <c r="H7611" s="128"/>
      <c r="I7611" s="125">
        <v>1</v>
      </c>
      <c r="J7611" s="750">
        <f t="shared" si="4945"/>
        <v>1</v>
      </c>
    </row>
    <row r="7612" spans="1:10">
      <c r="A7612" s="1320"/>
      <c r="B7612" s="1321"/>
      <c r="C7612" s="1321"/>
      <c r="D7612" s="1322"/>
      <c r="E7612" s="705" t="str">
        <f t="shared" si="4946"/>
        <v>DOMICILIARIA 5</v>
      </c>
      <c r="F7612" s="942"/>
      <c r="G7612" s="767"/>
      <c r="H7612" s="128"/>
      <c r="I7612" s="125">
        <v>1</v>
      </c>
      <c r="J7612" s="750">
        <f t="shared" si="4945"/>
        <v>1</v>
      </c>
    </row>
    <row r="7613" spans="1:10">
      <c r="A7613" s="1320"/>
      <c r="B7613" s="1321"/>
      <c r="C7613" s="1321"/>
      <c r="D7613" s="1322"/>
      <c r="E7613" s="705" t="str">
        <f t="shared" si="4946"/>
        <v>DOMICILIARIA 6</v>
      </c>
      <c r="F7613" s="942"/>
      <c r="G7613" s="767"/>
      <c r="H7613" s="128"/>
      <c r="I7613" s="125">
        <v>1</v>
      </c>
      <c r="J7613" s="750">
        <f t="shared" si="4945"/>
        <v>1</v>
      </c>
    </row>
    <row r="7614" spans="1:10">
      <c r="A7614" s="1320"/>
      <c r="B7614" s="1321"/>
      <c r="C7614" s="1321"/>
      <c r="D7614" s="1322"/>
      <c r="E7614" s="705" t="str">
        <f t="shared" si="4946"/>
        <v>DOMICILIARIA 7</v>
      </c>
      <c r="F7614" s="942"/>
      <c r="G7614" s="767"/>
      <c r="H7614" s="128"/>
      <c r="I7614" s="125">
        <v>1</v>
      </c>
      <c r="J7614" s="750">
        <f t="shared" si="4945"/>
        <v>1</v>
      </c>
    </row>
    <row r="7615" spans="1:10">
      <c r="A7615" s="1320"/>
      <c r="B7615" s="1321"/>
      <c r="C7615" s="1321"/>
      <c r="D7615" s="1322"/>
      <c r="E7615" s="705" t="str">
        <f t="shared" si="4946"/>
        <v>DOMICILIARIA 8</v>
      </c>
      <c r="F7615" s="942"/>
      <c r="G7615" s="767"/>
      <c r="H7615" s="128"/>
      <c r="I7615" s="125">
        <v>1</v>
      </c>
      <c r="J7615" s="750">
        <f t="shared" si="4945"/>
        <v>1</v>
      </c>
    </row>
    <row r="7616" spans="1:10">
      <c r="A7616" s="1320"/>
      <c r="B7616" s="1321"/>
      <c r="C7616" s="1321"/>
      <c r="D7616" s="1322"/>
      <c r="E7616" s="705" t="str">
        <f t="shared" si="4946"/>
        <v>DOMICILIARIA 9</v>
      </c>
      <c r="F7616" s="942"/>
      <c r="G7616" s="767"/>
      <c r="H7616" s="128"/>
      <c r="I7616" s="125">
        <v>1</v>
      </c>
      <c r="J7616" s="750">
        <f t="shared" si="4945"/>
        <v>1</v>
      </c>
    </row>
    <row r="7617" spans="1:10">
      <c r="A7617" s="1320"/>
      <c r="B7617" s="1321"/>
      <c r="C7617" s="1321"/>
      <c r="D7617" s="1322"/>
      <c r="E7617" s="705" t="str">
        <f t="shared" si="4946"/>
        <v>DOMICILIARIA 10</v>
      </c>
      <c r="F7617" s="942"/>
      <c r="G7617" s="767"/>
      <c r="H7617" s="128"/>
      <c r="I7617" s="125">
        <v>1</v>
      </c>
      <c r="J7617" s="750">
        <f t="shared" si="4945"/>
        <v>1</v>
      </c>
    </row>
    <row r="7618" spans="1:10">
      <c r="A7618" s="1320"/>
      <c r="B7618" s="1321"/>
      <c r="C7618" s="1321"/>
      <c r="D7618" s="1322"/>
      <c r="E7618" s="705" t="str">
        <f t="shared" si="4946"/>
        <v>DOMICILIARIA 11</v>
      </c>
      <c r="F7618" s="942"/>
      <c r="G7618" s="767"/>
      <c r="H7618" s="128"/>
      <c r="I7618" s="125">
        <v>1</v>
      </c>
      <c r="J7618" s="750">
        <f t="shared" si="4945"/>
        <v>1</v>
      </c>
    </row>
    <row r="7619" spans="1:10">
      <c r="A7619" s="1320"/>
      <c r="B7619" s="1321"/>
      <c r="C7619" s="1321"/>
      <c r="D7619" s="1322"/>
      <c r="E7619" s="705" t="str">
        <f t="shared" si="4946"/>
        <v>DOMICILIARIA 12</v>
      </c>
      <c r="F7619" s="942"/>
      <c r="G7619" s="767"/>
      <c r="H7619" s="128"/>
      <c r="I7619" s="125">
        <v>1</v>
      </c>
      <c r="J7619" s="750">
        <f t="shared" si="4945"/>
        <v>1</v>
      </c>
    </row>
    <row r="7620" spans="1:10">
      <c r="A7620" s="1320"/>
      <c r="B7620" s="1321"/>
      <c r="C7620" s="1321"/>
      <c r="D7620" s="1322"/>
      <c r="E7620" s="705" t="str">
        <f t="shared" si="4946"/>
        <v>DOMICILIARIA 13</v>
      </c>
      <c r="F7620" s="942"/>
      <c r="G7620" s="767"/>
      <c r="H7620" s="128"/>
      <c r="I7620" s="125">
        <v>1</v>
      </c>
      <c r="J7620" s="750">
        <f t="shared" si="4945"/>
        <v>1</v>
      </c>
    </row>
    <row r="7621" spans="1:10">
      <c r="A7621" s="1320"/>
      <c r="B7621" s="1321"/>
      <c r="C7621" s="1321"/>
      <c r="D7621" s="1322"/>
      <c r="E7621" s="705" t="str">
        <f t="shared" si="4946"/>
        <v>P41 A P31</v>
      </c>
      <c r="F7621" s="942"/>
      <c r="G7621" s="767"/>
      <c r="H7621" s="128"/>
      <c r="I7621" s="125"/>
      <c r="J7621" s="750">
        <f t="shared" si="4945"/>
        <v>0</v>
      </c>
    </row>
    <row r="7622" spans="1:10">
      <c r="A7622" s="1320"/>
      <c r="B7622" s="1321"/>
      <c r="C7622" s="1321"/>
      <c r="D7622" s="1322"/>
      <c r="E7622" s="705" t="str">
        <f t="shared" si="4946"/>
        <v>DOMICILIARIA 1</v>
      </c>
      <c r="F7622" s="942"/>
      <c r="G7622" s="767"/>
      <c r="H7622" s="128"/>
      <c r="I7622" s="125">
        <v>1</v>
      </c>
      <c r="J7622" s="750">
        <f t="shared" si="4945"/>
        <v>1</v>
      </c>
    </row>
    <row r="7623" spans="1:10">
      <c r="A7623" s="1320"/>
      <c r="B7623" s="1321"/>
      <c r="C7623" s="1321"/>
      <c r="D7623" s="1322"/>
      <c r="E7623" s="705" t="str">
        <f t="shared" si="4946"/>
        <v>DOMICILIARIA 2</v>
      </c>
      <c r="F7623" s="942"/>
      <c r="G7623" s="767"/>
      <c r="H7623" s="128"/>
      <c r="I7623" s="125">
        <v>1</v>
      </c>
      <c r="J7623" s="750">
        <f t="shared" si="4945"/>
        <v>1</v>
      </c>
    </row>
    <row r="7624" spans="1:10">
      <c r="A7624" s="1320"/>
      <c r="B7624" s="1321"/>
      <c r="C7624" s="1321"/>
      <c r="D7624" s="1322"/>
      <c r="E7624" s="705" t="str">
        <f t="shared" si="4946"/>
        <v>DOMICILIARIA 3</v>
      </c>
      <c r="F7624" s="942"/>
      <c r="G7624" s="767"/>
      <c r="H7624" s="128"/>
      <c r="I7624" s="125">
        <v>1</v>
      </c>
      <c r="J7624" s="750">
        <f t="shared" si="4945"/>
        <v>1</v>
      </c>
    </row>
    <row r="7625" spans="1:10">
      <c r="A7625" s="1320"/>
      <c r="B7625" s="1321"/>
      <c r="C7625" s="1321"/>
      <c r="D7625" s="1322"/>
      <c r="E7625" s="705" t="str">
        <f t="shared" si="4946"/>
        <v>DOMICILIARIA 4</v>
      </c>
      <c r="F7625" s="942"/>
      <c r="G7625" s="767"/>
      <c r="H7625" s="128"/>
      <c r="I7625" s="125">
        <v>1</v>
      </c>
      <c r="J7625" s="750">
        <f t="shared" si="4945"/>
        <v>1</v>
      </c>
    </row>
    <row r="7626" spans="1:10">
      <c r="A7626" s="1320"/>
      <c r="B7626" s="1321"/>
      <c r="C7626" s="1321"/>
      <c r="D7626" s="1322"/>
      <c r="E7626" s="705" t="str">
        <f t="shared" si="4946"/>
        <v>DOMICILIARIA 5</v>
      </c>
      <c r="F7626" s="942"/>
      <c r="G7626" s="767"/>
      <c r="H7626" s="128"/>
      <c r="I7626" s="125">
        <v>1</v>
      </c>
      <c r="J7626" s="750">
        <f t="shared" si="4945"/>
        <v>1</v>
      </c>
    </row>
    <row r="7627" spans="1:10">
      <c r="A7627" s="1320"/>
      <c r="B7627" s="1321"/>
      <c r="C7627" s="1321"/>
      <c r="D7627" s="1322"/>
      <c r="E7627" s="705" t="str">
        <f t="shared" si="4946"/>
        <v>DOMICILIARIA 6</v>
      </c>
      <c r="F7627" s="942"/>
      <c r="G7627" s="767"/>
      <c r="H7627" s="128"/>
      <c r="I7627" s="125">
        <v>1</v>
      </c>
      <c r="J7627" s="750">
        <f t="shared" si="4945"/>
        <v>1</v>
      </c>
    </row>
    <row r="7628" spans="1:10">
      <c r="A7628" s="1320"/>
      <c r="B7628" s="1321"/>
      <c r="C7628" s="1321"/>
      <c r="D7628" s="1322"/>
      <c r="E7628" s="705" t="str">
        <f>+E7178</f>
        <v>DOMICILIARIA 7</v>
      </c>
      <c r="F7628" s="942"/>
      <c r="G7628" s="767"/>
      <c r="H7628" s="128"/>
      <c r="I7628" s="125">
        <v>1</v>
      </c>
      <c r="J7628" s="750">
        <f t="shared" si="4945"/>
        <v>1</v>
      </c>
    </row>
    <row r="7629" spans="1:10">
      <c r="A7629" s="1320"/>
      <c r="B7629" s="1321"/>
      <c r="C7629" s="1321"/>
      <c r="D7629" s="1322"/>
      <c r="E7629" s="705" t="str">
        <f t="shared" ref="E7629:E7645" si="4947">+E7179</f>
        <v>DOMICILIARIA 8</v>
      </c>
      <c r="F7629" s="942"/>
      <c r="G7629" s="767"/>
      <c r="H7629" s="128"/>
      <c r="I7629" s="125">
        <v>1</v>
      </c>
      <c r="J7629" s="750">
        <f t="shared" si="4945"/>
        <v>1</v>
      </c>
    </row>
    <row r="7630" spans="1:10">
      <c r="A7630" s="1320"/>
      <c r="B7630" s="1321"/>
      <c r="C7630" s="1321"/>
      <c r="D7630" s="1322"/>
      <c r="E7630" s="705" t="str">
        <f t="shared" si="4947"/>
        <v>DOMICILIARIA 9</v>
      </c>
      <c r="F7630" s="942"/>
      <c r="G7630" s="767"/>
      <c r="H7630" s="128"/>
      <c r="I7630" s="125">
        <v>1</v>
      </c>
      <c r="J7630" s="750">
        <f t="shared" si="4945"/>
        <v>1</v>
      </c>
    </row>
    <row r="7631" spans="1:10">
      <c r="A7631" s="1320"/>
      <c r="B7631" s="1321"/>
      <c r="C7631" s="1321"/>
      <c r="D7631" s="1322"/>
      <c r="E7631" s="705" t="str">
        <f t="shared" si="4947"/>
        <v>DOMICILIARIA 10</v>
      </c>
      <c r="F7631" s="942"/>
      <c r="G7631" s="767"/>
      <c r="H7631" s="128"/>
      <c r="I7631" s="125">
        <v>1</v>
      </c>
      <c r="J7631" s="750">
        <f t="shared" si="4945"/>
        <v>1</v>
      </c>
    </row>
    <row r="7632" spans="1:10">
      <c r="A7632" s="1320"/>
      <c r="B7632" s="1321"/>
      <c r="C7632" s="1321"/>
      <c r="D7632" s="1322"/>
      <c r="E7632" s="705" t="str">
        <f t="shared" si="4947"/>
        <v>DOMICILIARIA 11</v>
      </c>
      <c r="F7632" s="942"/>
      <c r="G7632" s="767"/>
      <c r="H7632" s="128"/>
      <c r="I7632" s="125">
        <v>1</v>
      </c>
      <c r="J7632" s="750">
        <f t="shared" si="4945"/>
        <v>1</v>
      </c>
    </row>
    <row r="7633" spans="1:10">
      <c r="A7633" s="1320"/>
      <c r="B7633" s="1321"/>
      <c r="C7633" s="1321"/>
      <c r="D7633" s="1322"/>
      <c r="E7633" s="705" t="str">
        <f t="shared" si="4947"/>
        <v>DOMICILIARIA 12</v>
      </c>
      <c r="F7633" s="942"/>
      <c r="G7633" s="767"/>
      <c r="H7633" s="128"/>
      <c r="I7633" s="125">
        <v>1</v>
      </c>
      <c r="J7633" s="750">
        <f t="shared" si="4945"/>
        <v>1</v>
      </c>
    </row>
    <row r="7634" spans="1:10">
      <c r="A7634" s="1320"/>
      <c r="B7634" s="1321"/>
      <c r="C7634" s="1321"/>
      <c r="D7634" s="1322"/>
      <c r="E7634" s="705" t="str">
        <f t="shared" si="4947"/>
        <v>DOMICILIARIA 13</v>
      </c>
      <c r="F7634" s="942"/>
      <c r="G7634" s="767"/>
      <c r="H7634" s="128"/>
      <c r="I7634" s="125">
        <v>1</v>
      </c>
      <c r="J7634" s="750">
        <f t="shared" si="4945"/>
        <v>1</v>
      </c>
    </row>
    <row r="7635" spans="1:10">
      <c r="A7635" s="1320"/>
      <c r="B7635" s="1321"/>
      <c r="C7635" s="1321"/>
      <c r="D7635" s="1322"/>
      <c r="E7635" s="705" t="str">
        <f t="shared" si="4947"/>
        <v>DOMICILIARIA 14</v>
      </c>
      <c r="F7635" s="942"/>
      <c r="G7635" s="767"/>
      <c r="H7635" s="128"/>
      <c r="I7635" s="125">
        <v>1</v>
      </c>
      <c r="J7635" s="750">
        <f t="shared" si="4945"/>
        <v>1</v>
      </c>
    </row>
    <row r="7636" spans="1:10">
      <c r="A7636" s="1320"/>
      <c r="B7636" s="1321"/>
      <c r="C7636" s="1321"/>
      <c r="D7636" s="1322"/>
      <c r="E7636" s="705" t="str">
        <f t="shared" si="4947"/>
        <v>P22 A P15</v>
      </c>
      <c r="F7636" s="942"/>
      <c r="G7636" s="767"/>
      <c r="H7636" s="128"/>
      <c r="I7636" s="125"/>
      <c r="J7636" s="750">
        <f t="shared" si="4945"/>
        <v>0</v>
      </c>
    </row>
    <row r="7637" spans="1:10">
      <c r="A7637" s="1320"/>
      <c r="B7637" s="1321"/>
      <c r="C7637" s="1321"/>
      <c r="D7637" s="1322"/>
      <c r="E7637" s="705" t="str">
        <f t="shared" si="4947"/>
        <v>DOMICILIARIA 1</v>
      </c>
      <c r="F7637" s="942"/>
      <c r="G7637" s="767"/>
      <c r="H7637" s="128"/>
      <c r="I7637" s="125">
        <v>1</v>
      </c>
      <c r="J7637" s="750">
        <f t="shared" si="4945"/>
        <v>1</v>
      </c>
    </row>
    <row r="7638" spans="1:10">
      <c r="A7638" s="1320"/>
      <c r="B7638" s="1321"/>
      <c r="C7638" s="1321"/>
      <c r="D7638" s="1322"/>
      <c r="E7638" s="705" t="str">
        <f t="shared" si="4947"/>
        <v>DOMICILIARIA 2</v>
      </c>
      <c r="F7638" s="942"/>
      <c r="G7638" s="767"/>
      <c r="H7638" s="128"/>
      <c r="I7638" s="125">
        <v>1</v>
      </c>
      <c r="J7638" s="750">
        <f t="shared" si="4945"/>
        <v>1</v>
      </c>
    </row>
    <row r="7639" spans="1:10">
      <c r="A7639" s="1320"/>
      <c r="B7639" s="1321"/>
      <c r="C7639" s="1321"/>
      <c r="D7639" s="1322"/>
      <c r="E7639" s="705" t="str">
        <f t="shared" si="4947"/>
        <v>DOMICILIARIA 3</v>
      </c>
      <c r="F7639" s="942"/>
      <c r="G7639" s="767"/>
      <c r="H7639" s="128"/>
      <c r="I7639" s="125">
        <v>1</v>
      </c>
      <c r="J7639" s="750">
        <f t="shared" si="4945"/>
        <v>1</v>
      </c>
    </row>
    <row r="7640" spans="1:10">
      <c r="A7640" s="1320"/>
      <c r="B7640" s="1321"/>
      <c r="C7640" s="1321"/>
      <c r="D7640" s="1322"/>
      <c r="E7640" s="705" t="str">
        <f t="shared" si="4947"/>
        <v>DOMICILIARIA 4</v>
      </c>
      <c r="F7640" s="942"/>
      <c r="G7640" s="767"/>
      <c r="H7640" s="128"/>
      <c r="I7640" s="125">
        <v>1</v>
      </c>
      <c r="J7640" s="750">
        <f t="shared" si="4945"/>
        <v>1</v>
      </c>
    </row>
    <row r="7641" spans="1:10">
      <c r="A7641" s="1320"/>
      <c r="B7641" s="1321"/>
      <c r="C7641" s="1321"/>
      <c r="D7641" s="1322"/>
      <c r="E7641" s="705" t="str">
        <f t="shared" si="4947"/>
        <v>DOMICILIARIA 5</v>
      </c>
      <c r="F7641" s="942"/>
      <c r="G7641" s="767"/>
      <c r="H7641" s="128"/>
      <c r="I7641" s="125">
        <v>1</v>
      </c>
      <c r="J7641" s="750">
        <f t="shared" si="4945"/>
        <v>1</v>
      </c>
    </row>
    <row r="7642" spans="1:10">
      <c r="A7642" s="1320"/>
      <c r="B7642" s="1321"/>
      <c r="C7642" s="1321"/>
      <c r="D7642" s="1322"/>
      <c r="E7642" s="705" t="str">
        <f t="shared" si="4947"/>
        <v>DOMICILIARIA 6</v>
      </c>
      <c r="F7642" s="942"/>
      <c r="G7642" s="767"/>
      <c r="H7642" s="128"/>
      <c r="I7642" s="125">
        <v>1</v>
      </c>
      <c r="J7642" s="750">
        <f t="shared" si="4945"/>
        <v>1</v>
      </c>
    </row>
    <row r="7643" spans="1:10">
      <c r="A7643" s="1320"/>
      <c r="B7643" s="1321"/>
      <c r="C7643" s="1321"/>
      <c r="D7643" s="1322"/>
      <c r="E7643" s="705" t="str">
        <f t="shared" si="4947"/>
        <v>DOMICILIARIA 7</v>
      </c>
      <c r="F7643" s="942"/>
      <c r="G7643" s="767"/>
      <c r="H7643" s="128"/>
      <c r="I7643" s="125">
        <v>1</v>
      </c>
      <c r="J7643" s="750">
        <f t="shared" si="4945"/>
        <v>1</v>
      </c>
    </row>
    <row r="7644" spans="1:10">
      <c r="A7644" s="1320"/>
      <c r="B7644" s="1321"/>
      <c r="C7644" s="1321"/>
      <c r="D7644" s="1322"/>
      <c r="E7644" s="705" t="str">
        <f t="shared" si="4947"/>
        <v>DOMICILIARIA 8</v>
      </c>
      <c r="F7644" s="942"/>
      <c r="G7644" s="767"/>
      <c r="H7644" s="128"/>
      <c r="I7644" s="125">
        <v>1</v>
      </c>
      <c r="J7644" s="750">
        <f t="shared" si="4945"/>
        <v>1</v>
      </c>
    </row>
    <row r="7645" spans="1:10">
      <c r="A7645" s="1320"/>
      <c r="B7645" s="1321"/>
      <c r="C7645" s="1321"/>
      <c r="D7645" s="1322"/>
      <c r="E7645" s="705" t="str">
        <f t="shared" si="4947"/>
        <v>DOMICILIARIA 9</v>
      </c>
      <c r="F7645" s="942"/>
      <c r="G7645" s="767"/>
      <c r="H7645" s="128"/>
      <c r="I7645" s="125">
        <v>1</v>
      </c>
      <c r="J7645" s="750">
        <f t="shared" si="4945"/>
        <v>1</v>
      </c>
    </row>
    <row r="7646" spans="1:10">
      <c r="A7646" s="1320"/>
      <c r="B7646" s="1321"/>
      <c r="C7646" s="1321"/>
      <c r="D7646" s="1322"/>
      <c r="E7646" s="705" t="str">
        <f>+E7196</f>
        <v>DOMICILIARIA 10</v>
      </c>
      <c r="F7646" s="942"/>
      <c r="G7646" s="767"/>
      <c r="H7646" s="128"/>
      <c r="I7646" s="125">
        <v>1</v>
      </c>
      <c r="J7646" s="750">
        <f t="shared" si="4945"/>
        <v>1</v>
      </c>
    </row>
    <row r="7647" spans="1:10">
      <c r="A7647" s="1320"/>
      <c r="B7647" s="1321"/>
      <c r="C7647" s="1321"/>
      <c r="D7647" s="1322"/>
      <c r="E7647" s="705" t="str">
        <f t="shared" ref="E7647:E7671" si="4948">+E7197</f>
        <v>DOMICILIARIA 11</v>
      </c>
      <c r="F7647" s="942"/>
      <c r="G7647" s="767"/>
      <c r="H7647" s="128"/>
      <c r="I7647" s="125">
        <v>1</v>
      </c>
      <c r="J7647" s="750">
        <f t="shared" si="4945"/>
        <v>1</v>
      </c>
    </row>
    <row r="7648" spans="1:10">
      <c r="A7648" s="1320"/>
      <c r="B7648" s="1321"/>
      <c r="C7648" s="1321"/>
      <c r="D7648" s="1322"/>
      <c r="E7648" s="705" t="str">
        <f t="shared" si="4948"/>
        <v>DOMICILIARIA 12</v>
      </c>
      <c r="F7648" s="942"/>
      <c r="G7648" s="767"/>
      <c r="H7648" s="128"/>
      <c r="I7648" s="125">
        <v>1</v>
      </c>
      <c r="J7648" s="750">
        <f t="shared" si="4945"/>
        <v>1</v>
      </c>
    </row>
    <row r="7649" spans="1:10">
      <c r="A7649" s="1320"/>
      <c r="B7649" s="1321"/>
      <c r="C7649" s="1321"/>
      <c r="D7649" s="1322"/>
      <c r="E7649" s="705" t="str">
        <f t="shared" si="4948"/>
        <v>DOMICILIARIA 13</v>
      </c>
      <c r="F7649" s="942"/>
      <c r="G7649" s="767"/>
      <c r="H7649" s="128"/>
      <c r="I7649" s="125">
        <v>1</v>
      </c>
      <c r="J7649" s="750">
        <f t="shared" si="4945"/>
        <v>1</v>
      </c>
    </row>
    <row r="7650" spans="1:10">
      <c r="A7650" s="1320"/>
      <c r="B7650" s="1321"/>
      <c r="C7650" s="1321"/>
      <c r="D7650" s="1322"/>
      <c r="E7650" s="705" t="str">
        <f t="shared" si="4948"/>
        <v>DOMICILIARIA 14</v>
      </c>
      <c r="F7650" s="942"/>
      <c r="G7650" s="767"/>
      <c r="H7650" s="128"/>
      <c r="I7650" s="125">
        <v>1</v>
      </c>
      <c r="J7650" s="750">
        <f t="shared" si="4945"/>
        <v>1</v>
      </c>
    </row>
    <row r="7651" spans="1:10">
      <c r="A7651" s="1320"/>
      <c r="B7651" s="1321"/>
      <c r="C7651" s="1321"/>
      <c r="D7651" s="1322"/>
      <c r="E7651" s="705" t="str">
        <f t="shared" si="4948"/>
        <v>P15 A P56</v>
      </c>
      <c r="F7651" s="942"/>
      <c r="G7651" s="767"/>
      <c r="H7651" s="128"/>
      <c r="I7651" s="125"/>
      <c r="J7651" s="750">
        <f t="shared" si="4945"/>
        <v>0</v>
      </c>
    </row>
    <row r="7652" spans="1:10">
      <c r="A7652" s="1320"/>
      <c r="B7652" s="1321"/>
      <c r="C7652" s="1321"/>
      <c r="D7652" s="1322"/>
      <c r="E7652" s="705" t="str">
        <f t="shared" si="4948"/>
        <v>DOMICILIARIA 1</v>
      </c>
      <c r="F7652" s="942"/>
      <c r="G7652" s="767"/>
      <c r="H7652" s="128"/>
      <c r="I7652" s="125">
        <v>1</v>
      </c>
      <c r="J7652" s="750">
        <f t="shared" si="4945"/>
        <v>1</v>
      </c>
    </row>
    <row r="7653" spans="1:10">
      <c r="A7653" s="1320"/>
      <c r="B7653" s="1321"/>
      <c r="C7653" s="1321"/>
      <c r="D7653" s="1322"/>
      <c r="E7653" s="705" t="str">
        <f t="shared" si="4948"/>
        <v>DOMICILIARIA 2</v>
      </c>
      <c r="F7653" s="942"/>
      <c r="G7653" s="767"/>
      <c r="H7653" s="128"/>
      <c r="I7653" s="125">
        <v>1</v>
      </c>
      <c r="J7653" s="750">
        <f t="shared" si="4945"/>
        <v>1</v>
      </c>
    </row>
    <row r="7654" spans="1:10">
      <c r="A7654" s="1320"/>
      <c r="B7654" s="1321"/>
      <c r="C7654" s="1321"/>
      <c r="D7654" s="1322"/>
      <c r="E7654" s="705" t="str">
        <f t="shared" si="4948"/>
        <v>DOMICILIARIA 3</v>
      </c>
      <c r="F7654" s="942"/>
      <c r="G7654" s="767"/>
      <c r="H7654" s="128"/>
      <c r="I7654" s="125">
        <v>1</v>
      </c>
      <c r="J7654" s="750">
        <f t="shared" si="4945"/>
        <v>1</v>
      </c>
    </row>
    <row r="7655" spans="1:10">
      <c r="A7655" s="1320"/>
      <c r="B7655" s="1321"/>
      <c r="C7655" s="1321"/>
      <c r="D7655" s="1322"/>
      <c r="E7655" s="705" t="str">
        <f t="shared" si="4948"/>
        <v>DOMICILIARIA 4</v>
      </c>
      <c r="F7655" s="942"/>
      <c r="G7655" s="767"/>
      <c r="H7655" s="128"/>
      <c r="I7655" s="125">
        <v>1</v>
      </c>
      <c r="J7655" s="750">
        <f t="shared" si="4945"/>
        <v>1</v>
      </c>
    </row>
    <row r="7656" spans="1:10">
      <c r="A7656" s="1320"/>
      <c r="B7656" s="1321"/>
      <c r="C7656" s="1321"/>
      <c r="D7656" s="1322"/>
      <c r="E7656" s="705" t="str">
        <f t="shared" si="4948"/>
        <v>DOMICILIARIA 5</v>
      </c>
      <c r="F7656" s="942"/>
      <c r="G7656" s="767"/>
      <c r="H7656" s="128"/>
      <c r="I7656" s="125">
        <v>1</v>
      </c>
      <c r="J7656" s="750">
        <f t="shared" si="4945"/>
        <v>1</v>
      </c>
    </row>
    <row r="7657" spans="1:10">
      <c r="A7657" s="1320"/>
      <c r="B7657" s="1321"/>
      <c r="C7657" s="1321"/>
      <c r="D7657" s="1322"/>
      <c r="E7657" s="705" t="str">
        <f t="shared" si="4948"/>
        <v>DOMICILIARIA 6</v>
      </c>
      <c r="F7657" s="942"/>
      <c r="G7657" s="767"/>
      <c r="H7657" s="128"/>
      <c r="I7657" s="125">
        <v>1</v>
      </c>
      <c r="J7657" s="750">
        <f t="shared" si="4945"/>
        <v>1</v>
      </c>
    </row>
    <row r="7658" spans="1:10">
      <c r="A7658" s="1320"/>
      <c r="B7658" s="1321"/>
      <c r="C7658" s="1321"/>
      <c r="D7658" s="1322"/>
      <c r="E7658" s="705" t="str">
        <f t="shared" si="4948"/>
        <v>DOMICILIARIA 7</v>
      </c>
      <c r="F7658" s="942"/>
      <c r="G7658" s="767"/>
      <c r="H7658" s="128"/>
      <c r="I7658" s="125">
        <v>1</v>
      </c>
      <c r="J7658" s="750">
        <f t="shared" si="4945"/>
        <v>1</v>
      </c>
    </row>
    <row r="7659" spans="1:10">
      <c r="A7659" s="1320"/>
      <c r="B7659" s="1321"/>
      <c r="C7659" s="1321"/>
      <c r="D7659" s="1322"/>
      <c r="E7659" s="705" t="str">
        <f t="shared" si="4948"/>
        <v>DOMICILIARIA 8</v>
      </c>
      <c r="F7659" s="942"/>
      <c r="G7659" s="767"/>
      <c r="H7659" s="128"/>
      <c r="I7659" s="125">
        <v>1</v>
      </c>
      <c r="J7659" s="750">
        <f t="shared" si="4945"/>
        <v>1</v>
      </c>
    </row>
    <row r="7660" spans="1:10">
      <c r="A7660" s="1320"/>
      <c r="B7660" s="1321"/>
      <c r="C7660" s="1321"/>
      <c r="D7660" s="1322"/>
      <c r="E7660" s="705" t="str">
        <f t="shared" si="4948"/>
        <v>DOMICILIARIA 9</v>
      </c>
      <c r="F7660" s="942"/>
      <c r="G7660" s="767"/>
      <c r="H7660" s="128"/>
      <c r="I7660" s="125">
        <v>1</v>
      </c>
      <c r="J7660" s="750">
        <f t="shared" si="4945"/>
        <v>1</v>
      </c>
    </row>
    <row r="7661" spans="1:10">
      <c r="A7661" s="1320"/>
      <c r="B7661" s="1321"/>
      <c r="C7661" s="1321"/>
      <c r="D7661" s="1322"/>
      <c r="E7661" s="705" t="str">
        <f t="shared" si="4948"/>
        <v>DOMICILIARIA 10</v>
      </c>
      <c r="F7661" s="942"/>
      <c r="G7661" s="767"/>
      <c r="H7661" s="128"/>
      <c r="I7661" s="125">
        <v>1</v>
      </c>
      <c r="J7661" s="750">
        <f t="shared" si="4945"/>
        <v>1</v>
      </c>
    </row>
    <row r="7662" spans="1:10">
      <c r="A7662" s="1320"/>
      <c r="B7662" s="1321"/>
      <c r="C7662" s="1321"/>
      <c r="D7662" s="1322"/>
      <c r="E7662" s="705" t="str">
        <f t="shared" si="4948"/>
        <v>DOMICILIARIA 11</v>
      </c>
      <c r="F7662" s="942"/>
      <c r="G7662" s="767"/>
      <c r="H7662" s="128"/>
      <c r="I7662" s="125">
        <v>1</v>
      </c>
      <c r="J7662" s="750">
        <f t="shared" si="4945"/>
        <v>1</v>
      </c>
    </row>
    <row r="7663" spans="1:10">
      <c r="A7663" s="1320"/>
      <c r="B7663" s="1321"/>
      <c r="C7663" s="1321"/>
      <c r="D7663" s="1322"/>
      <c r="E7663" s="705" t="str">
        <f t="shared" si="4948"/>
        <v>DOMICILIARIA 12</v>
      </c>
      <c r="F7663" s="942"/>
      <c r="G7663" s="767"/>
      <c r="H7663" s="128"/>
      <c r="I7663" s="125">
        <v>1</v>
      </c>
      <c r="J7663" s="750">
        <f t="shared" ref="J7663:J7692" si="4949">I7663</f>
        <v>1</v>
      </c>
    </row>
    <row r="7664" spans="1:10">
      <c r="A7664" s="1320"/>
      <c r="B7664" s="1321"/>
      <c r="C7664" s="1321"/>
      <c r="D7664" s="1322"/>
      <c r="E7664" s="705" t="str">
        <f t="shared" si="4948"/>
        <v>P56 A P5</v>
      </c>
      <c r="F7664" s="942"/>
      <c r="G7664" s="767"/>
      <c r="H7664" s="128"/>
      <c r="I7664" s="125"/>
      <c r="J7664" s="750">
        <f t="shared" si="4949"/>
        <v>0</v>
      </c>
    </row>
    <row r="7665" spans="1:10">
      <c r="A7665" s="1320"/>
      <c r="B7665" s="1321"/>
      <c r="C7665" s="1321"/>
      <c r="D7665" s="1322"/>
      <c r="E7665" s="705" t="str">
        <f t="shared" si="4948"/>
        <v>DOMICILIARIA 1</v>
      </c>
      <c r="F7665" s="942"/>
      <c r="G7665" s="767"/>
      <c r="H7665" s="128"/>
      <c r="I7665" s="125">
        <v>1</v>
      </c>
      <c r="J7665" s="750">
        <f t="shared" si="4949"/>
        <v>1</v>
      </c>
    </row>
    <row r="7666" spans="1:10">
      <c r="A7666" s="1320"/>
      <c r="B7666" s="1321"/>
      <c r="C7666" s="1321"/>
      <c r="D7666" s="1322"/>
      <c r="E7666" s="705" t="str">
        <f t="shared" si="4948"/>
        <v>DOMICILIARIA 2</v>
      </c>
      <c r="F7666" s="942"/>
      <c r="G7666" s="767"/>
      <c r="H7666" s="128"/>
      <c r="I7666" s="125">
        <v>1</v>
      </c>
      <c r="J7666" s="750">
        <f t="shared" si="4949"/>
        <v>1</v>
      </c>
    </row>
    <row r="7667" spans="1:10">
      <c r="A7667" s="1320"/>
      <c r="B7667" s="1321"/>
      <c r="C7667" s="1321"/>
      <c r="D7667" s="1322"/>
      <c r="E7667" s="705" t="str">
        <f t="shared" si="4948"/>
        <v>DOMICILIARIA 3</v>
      </c>
      <c r="F7667" s="942"/>
      <c r="G7667" s="767"/>
      <c r="H7667" s="128"/>
      <c r="I7667" s="125">
        <v>1</v>
      </c>
      <c r="J7667" s="750">
        <f t="shared" si="4949"/>
        <v>1</v>
      </c>
    </row>
    <row r="7668" spans="1:10">
      <c r="A7668" s="1320"/>
      <c r="B7668" s="1321"/>
      <c r="C7668" s="1321"/>
      <c r="D7668" s="1322"/>
      <c r="E7668" s="705" t="str">
        <f t="shared" si="4948"/>
        <v>DOMICILIARIA 4</v>
      </c>
      <c r="F7668" s="942"/>
      <c r="G7668" s="767"/>
      <c r="H7668" s="128"/>
      <c r="I7668" s="125">
        <v>1</v>
      </c>
      <c r="J7668" s="750">
        <f t="shared" si="4949"/>
        <v>1</v>
      </c>
    </row>
    <row r="7669" spans="1:10">
      <c r="A7669" s="1320"/>
      <c r="B7669" s="1321"/>
      <c r="C7669" s="1321"/>
      <c r="D7669" s="1322"/>
      <c r="E7669" s="705" t="str">
        <f t="shared" si="4948"/>
        <v>DOMICILIARIA 5</v>
      </c>
      <c r="F7669" s="942"/>
      <c r="G7669" s="767"/>
      <c r="H7669" s="128"/>
      <c r="I7669" s="125">
        <v>1</v>
      </c>
      <c r="J7669" s="750">
        <f t="shared" si="4949"/>
        <v>1</v>
      </c>
    </row>
    <row r="7670" spans="1:10">
      <c r="A7670" s="1320"/>
      <c r="B7670" s="1321"/>
      <c r="C7670" s="1321"/>
      <c r="D7670" s="1322"/>
      <c r="E7670" s="705" t="str">
        <f t="shared" si="4948"/>
        <v>DOMICILIARIA 6</v>
      </c>
      <c r="F7670" s="942"/>
      <c r="G7670" s="767"/>
      <c r="H7670" s="128"/>
      <c r="I7670" s="125">
        <v>1</v>
      </c>
      <c r="J7670" s="750">
        <f t="shared" si="4949"/>
        <v>1</v>
      </c>
    </row>
    <row r="7671" spans="1:10">
      <c r="A7671" s="1320"/>
      <c r="B7671" s="1321"/>
      <c r="C7671" s="1321"/>
      <c r="D7671" s="1322"/>
      <c r="E7671" s="705" t="str">
        <f t="shared" si="4948"/>
        <v>DOMICILIARIA 7</v>
      </c>
      <c r="F7671" s="942"/>
      <c r="G7671" s="767"/>
      <c r="H7671" s="128"/>
      <c r="I7671" s="125">
        <v>1</v>
      </c>
      <c r="J7671" s="750">
        <f t="shared" si="4949"/>
        <v>1</v>
      </c>
    </row>
    <row r="7672" spans="1:10">
      <c r="A7672" s="1320"/>
      <c r="B7672" s="1321"/>
      <c r="C7672" s="1321"/>
      <c r="D7672" s="1322"/>
      <c r="E7672" s="705" t="str">
        <f>+E7222</f>
        <v>DOMICILIARIA 8</v>
      </c>
      <c r="F7672" s="942"/>
      <c r="G7672" s="767"/>
      <c r="H7672" s="128"/>
      <c r="I7672" s="125">
        <v>1</v>
      </c>
      <c r="J7672" s="750">
        <f t="shared" si="4949"/>
        <v>1</v>
      </c>
    </row>
    <row r="7673" spans="1:10">
      <c r="A7673" s="1320"/>
      <c r="B7673" s="1321"/>
      <c r="C7673" s="1321"/>
      <c r="D7673" s="1322"/>
      <c r="E7673" s="705" t="str">
        <f t="shared" ref="E7673:E7694" si="4950">+E7223</f>
        <v>DOMICILIARIA 9</v>
      </c>
      <c r="F7673" s="942"/>
      <c r="G7673" s="767"/>
      <c r="H7673" s="128"/>
      <c r="I7673" s="125">
        <v>1</v>
      </c>
      <c r="J7673" s="750">
        <f t="shared" si="4949"/>
        <v>1</v>
      </c>
    </row>
    <row r="7674" spans="1:10">
      <c r="A7674" s="1320"/>
      <c r="B7674" s="1321"/>
      <c r="C7674" s="1321"/>
      <c r="D7674" s="1322"/>
      <c r="E7674" s="705" t="str">
        <f t="shared" si="4950"/>
        <v>DOMICILIARIA 10</v>
      </c>
      <c r="F7674" s="942"/>
      <c r="G7674" s="767"/>
      <c r="H7674" s="128"/>
      <c r="I7674" s="125">
        <v>1</v>
      </c>
      <c r="J7674" s="750">
        <f t="shared" si="4949"/>
        <v>1</v>
      </c>
    </row>
    <row r="7675" spans="1:10">
      <c r="A7675" s="1320"/>
      <c r="B7675" s="1321"/>
      <c r="C7675" s="1321"/>
      <c r="D7675" s="1322"/>
      <c r="E7675" s="705" t="str">
        <f t="shared" si="4950"/>
        <v>DOMICILIARIA 11</v>
      </c>
      <c r="F7675" s="942"/>
      <c r="G7675" s="767"/>
      <c r="H7675" s="128"/>
      <c r="I7675" s="125">
        <v>1</v>
      </c>
      <c r="J7675" s="750">
        <f t="shared" si="4949"/>
        <v>1</v>
      </c>
    </row>
    <row r="7676" spans="1:10">
      <c r="A7676" s="1320"/>
      <c r="B7676" s="1321"/>
      <c r="C7676" s="1321"/>
      <c r="D7676" s="1322"/>
      <c r="E7676" s="705" t="str">
        <f t="shared" si="4950"/>
        <v>DOMICILIARIA 12</v>
      </c>
      <c r="F7676" s="942"/>
      <c r="G7676" s="767"/>
      <c r="H7676" s="128"/>
      <c r="I7676" s="125">
        <v>1</v>
      </c>
      <c r="J7676" s="750">
        <f t="shared" si="4949"/>
        <v>1</v>
      </c>
    </row>
    <row r="7677" spans="1:10">
      <c r="A7677" s="1320"/>
      <c r="B7677" s="1321"/>
      <c r="C7677" s="1321"/>
      <c r="D7677" s="1322"/>
      <c r="E7677" s="705" t="str">
        <f t="shared" si="4950"/>
        <v>DOMICILIARIA 13</v>
      </c>
      <c r="F7677" s="942"/>
      <c r="G7677" s="767"/>
      <c r="H7677" s="128"/>
      <c r="I7677" s="125">
        <v>1</v>
      </c>
      <c r="J7677" s="750">
        <f t="shared" si="4949"/>
        <v>1</v>
      </c>
    </row>
    <row r="7678" spans="1:10">
      <c r="A7678" s="1320"/>
      <c r="B7678" s="1321"/>
      <c r="C7678" s="1321"/>
      <c r="D7678" s="1322"/>
      <c r="E7678" s="705" t="str">
        <f t="shared" si="4950"/>
        <v>DOMICILIARIA 14</v>
      </c>
      <c r="F7678" s="942"/>
      <c r="G7678" s="767"/>
      <c r="H7678" s="128"/>
      <c r="I7678" s="125">
        <v>1</v>
      </c>
      <c r="J7678" s="750">
        <f t="shared" si="4949"/>
        <v>1</v>
      </c>
    </row>
    <row r="7679" spans="1:10">
      <c r="A7679" s="1320"/>
      <c r="B7679" s="1321"/>
      <c r="C7679" s="1321"/>
      <c r="D7679" s="1322"/>
      <c r="E7679" s="705" t="str">
        <f t="shared" si="4950"/>
        <v>DOMICILIARIA 15</v>
      </c>
      <c r="F7679" s="942"/>
      <c r="G7679" s="767"/>
      <c r="H7679" s="128"/>
      <c r="I7679" s="125">
        <v>1</v>
      </c>
      <c r="J7679" s="750">
        <f t="shared" si="4949"/>
        <v>1</v>
      </c>
    </row>
    <row r="7680" spans="1:10">
      <c r="A7680" s="1320"/>
      <c r="B7680" s="1321"/>
      <c r="C7680" s="1321"/>
      <c r="D7680" s="1322"/>
      <c r="E7680" s="705" t="str">
        <f t="shared" si="4950"/>
        <v>DOMICILIARIA 16</v>
      </c>
      <c r="F7680" s="942"/>
      <c r="G7680" s="767"/>
      <c r="H7680" s="128"/>
      <c r="I7680" s="125">
        <v>1</v>
      </c>
      <c r="J7680" s="750">
        <f t="shared" si="4949"/>
        <v>1</v>
      </c>
    </row>
    <row r="7681" spans="1:10">
      <c r="A7681" s="1320"/>
      <c r="B7681" s="1321"/>
      <c r="C7681" s="1321"/>
      <c r="D7681" s="1322"/>
      <c r="E7681" s="705" t="str">
        <f t="shared" si="4950"/>
        <v>DOMICILIARIA 17</v>
      </c>
      <c r="F7681" s="942"/>
      <c r="G7681" s="767"/>
      <c r="H7681" s="128"/>
      <c r="I7681" s="125">
        <v>1</v>
      </c>
      <c r="J7681" s="750">
        <f t="shared" si="4949"/>
        <v>1</v>
      </c>
    </row>
    <row r="7682" spans="1:10">
      <c r="A7682" s="1320"/>
      <c r="B7682" s="1321"/>
      <c r="C7682" s="1321"/>
      <c r="D7682" s="1322"/>
      <c r="E7682" s="705" t="str">
        <f t="shared" si="4950"/>
        <v>P5 A P2</v>
      </c>
      <c r="F7682" s="942"/>
      <c r="G7682" s="767"/>
      <c r="H7682" s="128"/>
      <c r="I7682" s="125"/>
      <c r="J7682" s="750">
        <f t="shared" si="4949"/>
        <v>0</v>
      </c>
    </row>
    <row r="7683" spans="1:10">
      <c r="A7683" s="1320"/>
      <c r="B7683" s="1321"/>
      <c r="C7683" s="1321"/>
      <c r="D7683" s="1322"/>
      <c r="E7683" s="705" t="str">
        <f t="shared" si="4950"/>
        <v>DOMICILIARIA 1</v>
      </c>
      <c r="F7683" s="942"/>
      <c r="G7683" s="767"/>
      <c r="H7683" s="128"/>
      <c r="I7683" s="125"/>
      <c r="J7683" s="750">
        <f t="shared" si="4949"/>
        <v>0</v>
      </c>
    </row>
    <row r="7684" spans="1:10">
      <c r="A7684" s="1320"/>
      <c r="B7684" s="1321"/>
      <c r="C7684" s="1321"/>
      <c r="D7684" s="1322"/>
      <c r="E7684" s="705" t="str">
        <f t="shared" si="4950"/>
        <v>DOMICILIARIA 2</v>
      </c>
      <c r="F7684" s="942"/>
      <c r="G7684" s="767"/>
      <c r="H7684" s="128"/>
      <c r="I7684" s="125"/>
      <c r="J7684" s="750">
        <f t="shared" si="4949"/>
        <v>0</v>
      </c>
    </row>
    <row r="7685" spans="1:10">
      <c r="A7685" s="1320"/>
      <c r="B7685" s="1321"/>
      <c r="C7685" s="1321"/>
      <c r="D7685" s="1322"/>
      <c r="E7685" s="705" t="str">
        <f t="shared" si="4950"/>
        <v>DOMICILIARIA 3</v>
      </c>
      <c r="F7685" s="942"/>
      <c r="G7685" s="767"/>
      <c r="H7685" s="128"/>
      <c r="I7685" s="125"/>
      <c r="J7685" s="750">
        <f t="shared" si="4949"/>
        <v>0</v>
      </c>
    </row>
    <row r="7686" spans="1:10">
      <c r="A7686" s="1320"/>
      <c r="B7686" s="1321"/>
      <c r="C7686" s="1321"/>
      <c r="D7686" s="1322"/>
      <c r="E7686" s="705" t="str">
        <f t="shared" si="4950"/>
        <v>DOMICILIARIA 4</v>
      </c>
      <c r="F7686" s="942"/>
      <c r="G7686" s="767"/>
      <c r="H7686" s="128"/>
      <c r="I7686" s="125"/>
      <c r="J7686" s="750">
        <f t="shared" si="4949"/>
        <v>0</v>
      </c>
    </row>
    <row r="7687" spans="1:10">
      <c r="A7687" s="1320"/>
      <c r="B7687" s="1321"/>
      <c r="C7687" s="1321"/>
      <c r="D7687" s="1322"/>
      <c r="E7687" s="705" t="str">
        <f t="shared" si="4950"/>
        <v>DOMICILIARIA 5</v>
      </c>
      <c r="F7687" s="942"/>
      <c r="G7687" s="767"/>
      <c r="H7687" s="128"/>
      <c r="I7687" s="125"/>
      <c r="J7687" s="750">
        <f t="shared" si="4949"/>
        <v>0</v>
      </c>
    </row>
    <row r="7688" spans="1:10">
      <c r="A7688" s="1320"/>
      <c r="B7688" s="1321"/>
      <c r="C7688" s="1321"/>
      <c r="D7688" s="1322"/>
      <c r="E7688" s="705" t="str">
        <f t="shared" si="4950"/>
        <v>DOMICILIARIA 6</v>
      </c>
      <c r="F7688" s="942"/>
      <c r="G7688" s="767"/>
      <c r="H7688" s="128"/>
      <c r="I7688" s="125"/>
      <c r="J7688" s="750">
        <f t="shared" si="4949"/>
        <v>0</v>
      </c>
    </row>
    <row r="7689" spans="1:10">
      <c r="A7689" s="1320"/>
      <c r="B7689" s="1321"/>
      <c r="C7689" s="1321"/>
      <c r="D7689" s="1322"/>
      <c r="E7689" s="705" t="str">
        <f t="shared" si="4950"/>
        <v>DOMICILIARIA 7</v>
      </c>
      <c r="F7689" s="942"/>
      <c r="G7689" s="767"/>
      <c r="H7689" s="128"/>
      <c r="I7689" s="125"/>
      <c r="J7689" s="750">
        <f t="shared" si="4949"/>
        <v>0</v>
      </c>
    </row>
    <row r="7690" spans="1:10">
      <c r="A7690" s="1320"/>
      <c r="B7690" s="1321"/>
      <c r="C7690" s="1321"/>
      <c r="D7690" s="1322"/>
      <c r="E7690" s="705" t="str">
        <f t="shared" si="4950"/>
        <v>DOMICILIARIA 8</v>
      </c>
      <c r="F7690" s="942"/>
      <c r="G7690" s="767"/>
      <c r="H7690" s="128"/>
      <c r="I7690" s="125"/>
      <c r="J7690" s="750">
        <f t="shared" si="4949"/>
        <v>0</v>
      </c>
    </row>
    <row r="7691" spans="1:10">
      <c r="A7691" s="1320"/>
      <c r="B7691" s="1321"/>
      <c r="C7691" s="1321"/>
      <c r="D7691" s="1322"/>
      <c r="E7691" s="705" t="str">
        <f t="shared" si="4950"/>
        <v>DOMICILIARIA 9</v>
      </c>
      <c r="F7691" s="942"/>
      <c r="G7691" s="767"/>
      <c r="H7691" s="128"/>
      <c r="I7691" s="125"/>
      <c r="J7691" s="750">
        <f t="shared" si="4949"/>
        <v>0</v>
      </c>
    </row>
    <row r="7692" spans="1:10">
      <c r="A7692" s="1320"/>
      <c r="B7692" s="1321"/>
      <c r="C7692" s="1321"/>
      <c r="D7692" s="1322"/>
      <c r="E7692" s="705" t="str">
        <f t="shared" si="4950"/>
        <v>DOMICILIARIA 10</v>
      </c>
      <c r="F7692" s="942"/>
      <c r="G7692" s="767"/>
      <c r="H7692" s="128"/>
      <c r="I7692" s="125"/>
      <c r="J7692" s="750">
        <f t="shared" si="4949"/>
        <v>0</v>
      </c>
    </row>
    <row r="7693" spans="1:10">
      <c r="A7693" s="1320"/>
      <c r="B7693" s="1321"/>
      <c r="C7693" s="1321"/>
      <c r="D7693" s="1322"/>
      <c r="E7693" s="705" t="str">
        <f t="shared" si="4950"/>
        <v>DOMICILIARIA 11</v>
      </c>
      <c r="F7693" s="942"/>
      <c r="G7693" s="767"/>
      <c r="H7693" s="128"/>
      <c r="I7693" s="125"/>
      <c r="J7693" s="750">
        <f t="shared" ref="J7693:J7756" si="4951">I7693</f>
        <v>0</v>
      </c>
    </row>
    <row r="7694" spans="1:10">
      <c r="A7694" s="1320"/>
      <c r="B7694" s="1321"/>
      <c r="C7694" s="1321"/>
      <c r="D7694" s="1322"/>
      <c r="E7694" s="705" t="str">
        <f t="shared" si="4950"/>
        <v>DOMICILIARIA 12</v>
      </c>
      <c r="F7694" s="942"/>
      <c r="G7694" s="767"/>
      <c r="H7694" s="128"/>
      <c r="I7694" s="125"/>
      <c r="J7694" s="750">
        <f t="shared" si="4951"/>
        <v>0</v>
      </c>
    </row>
    <row r="7695" spans="1:10">
      <c r="A7695" s="1320"/>
      <c r="B7695" s="1321"/>
      <c r="C7695" s="1321"/>
      <c r="D7695" s="1322"/>
      <c r="E7695" s="705" t="str">
        <f t="shared" ref="E7695:E7726" si="4952">+E7245</f>
        <v>DOMICILIARIA 13</v>
      </c>
      <c r="F7695" s="942"/>
      <c r="G7695" s="767"/>
      <c r="H7695" s="128"/>
      <c r="I7695" s="125"/>
      <c r="J7695" s="750">
        <f t="shared" si="4951"/>
        <v>0</v>
      </c>
    </row>
    <row r="7696" spans="1:10">
      <c r="A7696" s="1320"/>
      <c r="B7696" s="1321"/>
      <c r="C7696" s="1321"/>
      <c r="D7696" s="1322"/>
      <c r="E7696" s="705" t="str">
        <f t="shared" si="4952"/>
        <v>DOMICILIARIA 14</v>
      </c>
      <c r="F7696" s="942"/>
      <c r="G7696" s="767"/>
      <c r="H7696" s="128"/>
      <c r="I7696" s="125"/>
      <c r="J7696" s="750">
        <f t="shared" si="4951"/>
        <v>0</v>
      </c>
    </row>
    <row r="7697" spans="1:10">
      <c r="A7697" s="1320"/>
      <c r="B7697" s="1321"/>
      <c r="C7697" s="1321"/>
      <c r="D7697" s="1322"/>
      <c r="E7697" s="705" t="str">
        <f t="shared" si="4952"/>
        <v>DOMICILIARIA 15</v>
      </c>
      <c r="F7697" s="942"/>
      <c r="G7697" s="767"/>
      <c r="H7697" s="128"/>
      <c r="I7697" s="125"/>
      <c r="J7697" s="750">
        <f t="shared" si="4951"/>
        <v>0</v>
      </c>
    </row>
    <row r="7698" spans="1:10">
      <c r="A7698" s="1320"/>
      <c r="B7698" s="1321"/>
      <c r="C7698" s="1321"/>
      <c r="D7698" s="1322"/>
      <c r="E7698" s="705" t="str">
        <f t="shared" si="4952"/>
        <v>P49 A P42</v>
      </c>
      <c r="F7698" s="942"/>
      <c r="G7698" s="767"/>
      <c r="H7698" s="128"/>
      <c r="I7698" s="125"/>
      <c r="J7698" s="750">
        <f t="shared" si="4951"/>
        <v>0</v>
      </c>
    </row>
    <row r="7699" spans="1:10">
      <c r="A7699" s="1320"/>
      <c r="B7699" s="1321"/>
      <c r="C7699" s="1321"/>
      <c r="D7699" s="1322"/>
      <c r="E7699" s="705" t="str">
        <f t="shared" si="4952"/>
        <v>DOMICILIARIA 1</v>
      </c>
      <c r="F7699" s="942"/>
      <c r="G7699" s="767"/>
      <c r="H7699" s="128"/>
      <c r="I7699" s="125">
        <v>1</v>
      </c>
      <c r="J7699" s="750">
        <f t="shared" si="4951"/>
        <v>1</v>
      </c>
    </row>
    <row r="7700" spans="1:10">
      <c r="A7700" s="1320"/>
      <c r="B7700" s="1321"/>
      <c r="C7700" s="1321"/>
      <c r="D7700" s="1322"/>
      <c r="E7700" s="705" t="str">
        <f t="shared" si="4952"/>
        <v>DOMICILIARIA 2</v>
      </c>
      <c r="F7700" s="942"/>
      <c r="G7700" s="767"/>
      <c r="H7700" s="128"/>
      <c r="I7700" s="125">
        <v>1</v>
      </c>
      <c r="J7700" s="750">
        <f t="shared" si="4951"/>
        <v>1</v>
      </c>
    </row>
    <row r="7701" spans="1:10">
      <c r="A7701" s="1320"/>
      <c r="B7701" s="1321"/>
      <c r="C7701" s="1321"/>
      <c r="D7701" s="1322"/>
      <c r="E7701" s="705" t="str">
        <f t="shared" si="4952"/>
        <v>DOMICILIARIA 3</v>
      </c>
      <c r="F7701" s="942"/>
      <c r="G7701" s="767"/>
      <c r="H7701" s="128"/>
      <c r="I7701" s="125">
        <v>1</v>
      </c>
      <c r="J7701" s="750">
        <f t="shared" si="4951"/>
        <v>1</v>
      </c>
    </row>
    <row r="7702" spans="1:10">
      <c r="A7702" s="1320"/>
      <c r="B7702" s="1321"/>
      <c r="C7702" s="1321"/>
      <c r="D7702" s="1322"/>
      <c r="E7702" s="705" t="str">
        <f t="shared" si="4952"/>
        <v>DOMICILIARIA 4</v>
      </c>
      <c r="F7702" s="942"/>
      <c r="G7702" s="767"/>
      <c r="H7702" s="128"/>
      <c r="I7702" s="125">
        <v>1</v>
      </c>
      <c r="J7702" s="750">
        <f t="shared" si="4951"/>
        <v>1</v>
      </c>
    </row>
    <row r="7703" spans="1:10">
      <c r="A7703" s="1320"/>
      <c r="B7703" s="1321"/>
      <c r="C7703" s="1321"/>
      <c r="D7703" s="1322"/>
      <c r="E7703" s="705" t="str">
        <f t="shared" si="4952"/>
        <v>DOMICILIARIA 5</v>
      </c>
      <c r="F7703" s="942"/>
      <c r="G7703" s="767"/>
      <c r="H7703" s="128"/>
      <c r="I7703" s="125">
        <v>1</v>
      </c>
      <c r="J7703" s="750">
        <f t="shared" si="4951"/>
        <v>1</v>
      </c>
    </row>
    <row r="7704" spans="1:10">
      <c r="A7704" s="1320"/>
      <c r="B7704" s="1321"/>
      <c r="C7704" s="1321"/>
      <c r="D7704" s="1322"/>
      <c r="E7704" s="705" t="str">
        <f t="shared" si="4952"/>
        <v>DOMICILIARIA 6</v>
      </c>
      <c r="F7704" s="942"/>
      <c r="G7704" s="767"/>
      <c r="H7704" s="128"/>
      <c r="I7704" s="125">
        <v>1</v>
      </c>
      <c r="J7704" s="750">
        <f t="shared" si="4951"/>
        <v>1</v>
      </c>
    </row>
    <row r="7705" spans="1:10">
      <c r="A7705" s="1320"/>
      <c r="B7705" s="1321"/>
      <c r="C7705" s="1321"/>
      <c r="D7705" s="1322"/>
      <c r="E7705" s="705" t="str">
        <f t="shared" si="4952"/>
        <v>DOMICILIARIA 7</v>
      </c>
      <c r="F7705" s="942"/>
      <c r="G7705" s="767"/>
      <c r="H7705" s="128"/>
      <c r="I7705" s="125">
        <v>1</v>
      </c>
      <c r="J7705" s="750">
        <f t="shared" si="4951"/>
        <v>1</v>
      </c>
    </row>
    <row r="7706" spans="1:10">
      <c r="A7706" s="1320"/>
      <c r="B7706" s="1321"/>
      <c r="C7706" s="1321"/>
      <c r="D7706" s="1322"/>
      <c r="E7706" s="705" t="str">
        <f t="shared" si="4952"/>
        <v>DOMICILIARIA 8</v>
      </c>
      <c r="F7706" s="942"/>
      <c r="G7706" s="767"/>
      <c r="H7706" s="128"/>
      <c r="I7706" s="125">
        <v>1</v>
      </c>
      <c r="J7706" s="750">
        <f t="shared" si="4951"/>
        <v>1</v>
      </c>
    </row>
    <row r="7707" spans="1:10">
      <c r="A7707" s="1320"/>
      <c r="B7707" s="1321"/>
      <c r="C7707" s="1321"/>
      <c r="D7707" s="1322"/>
      <c r="E7707" s="705" t="str">
        <f t="shared" si="4952"/>
        <v>DOMICILIARIA 9</v>
      </c>
      <c r="F7707" s="942"/>
      <c r="G7707" s="767"/>
      <c r="H7707" s="128"/>
      <c r="I7707" s="125">
        <v>1</v>
      </c>
      <c r="J7707" s="750">
        <f t="shared" si="4951"/>
        <v>1</v>
      </c>
    </row>
    <row r="7708" spans="1:10">
      <c r="A7708" s="1320"/>
      <c r="B7708" s="1321"/>
      <c r="C7708" s="1321"/>
      <c r="D7708" s="1322"/>
      <c r="E7708" s="705" t="str">
        <f t="shared" si="4952"/>
        <v>DOMICILIARIA 10</v>
      </c>
      <c r="F7708" s="942"/>
      <c r="G7708" s="767"/>
      <c r="H7708" s="128"/>
      <c r="I7708" s="125">
        <v>1</v>
      </c>
      <c r="J7708" s="750">
        <f t="shared" si="4951"/>
        <v>1</v>
      </c>
    </row>
    <row r="7709" spans="1:10">
      <c r="A7709" s="1320"/>
      <c r="B7709" s="1321"/>
      <c r="C7709" s="1321"/>
      <c r="D7709" s="1322"/>
      <c r="E7709" s="705" t="str">
        <f t="shared" si="4952"/>
        <v>DOMICILIARIA 11</v>
      </c>
      <c r="F7709" s="942"/>
      <c r="G7709" s="767"/>
      <c r="H7709" s="128"/>
      <c r="I7709" s="125">
        <v>1</v>
      </c>
      <c r="J7709" s="750">
        <f t="shared" si="4951"/>
        <v>1</v>
      </c>
    </row>
    <row r="7710" spans="1:10">
      <c r="A7710" s="1320"/>
      <c r="B7710" s="1321"/>
      <c r="C7710" s="1321"/>
      <c r="D7710" s="1322"/>
      <c r="E7710" s="705" t="str">
        <f t="shared" si="4952"/>
        <v>DOMICILIARIA 12</v>
      </c>
      <c r="F7710" s="942"/>
      <c r="G7710" s="767"/>
      <c r="H7710" s="128"/>
      <c r="I7710" s="125">
        <v>1</v>
      </c>
      <c r="J7710" s="750">
        <f t="shared" si="4951"/>
        <v>1</v>
      </c>
    </row>
    <row r="7711" spans="1:10">
      <c r="A7711" s="1320"/>
      <c r="B7711" s="1321"/>
      <c r="C7711" s="1321"/>
      <c r="D7711" s="1322"/>
      <c r="E7711" s="705" t="str">
        <f t="shared" si="4952"/>
        <v>DOMICILIARIA 13</v>
      </c>
      <c r="F7711" s="942"/>
      <c r="G7711" s="767"/>
      <c r="H7711" s="128"/>
      <c r="I7711" s="125">
        <v>1</v>
      </c>
      <c r="J7711" s="750">
        <f t="shared" si="4951"/>
        <v>1</v>
      </c>
    </row>
    <row r="7712" spans="1:10">
      <c r="A7712" s="1320"/>
      <c r="B7712" s="1321"/>
      <c r="C7712" s="1321"/>
      <c r="D7712" s="1322"/>
      <c r="E7712" s="705" t="str">
        <f t="shared" si="4952"/>
        <v>DOMICILIARIA 14</v>
      </c>
      <c r="F7712" s="942"/>
      <c r="G7712" s="767"/>
      <c r="H7712" s="128"/>
      <c r="I7712" s="125">
        <v>1</v>
      </c>
      <c r="J7712" s="750">
        <f t="shared" si="4951"/>
        <v>1</v>
      </c>
    </row>
    <row r="7713" spans="1:10">
      <c r="A7713" s="1320"/>
      <c r="B7713" s="1321"/>
      <c r="C7713" s="1321"/>
      <c r="D7713" s="1322"/>
      <c r="E7713" s="705" t="str">
        <f t="shared" si="4952"/>
        <v>P42 A P32</v>
      </c>
      <c r="F7713" s="942"/>
      <c r="G7713" s="767"/>
      <c r="H7713" s="128"/>
      <c r="I7713" s="125"/>
      <c r="J7713" s="750">
        <f t="shared" si="4951"/>
        <v>0</v>
      </c>
    </row>
    <row r="7714" spans="1:10">
      <c r="A7714" s="1320"/>
      <c r="B7714" s="1321"/>
      <c r="C7714" s="1321"/>
      <c r="D7714" s="1322"/>
      <c r="E7714" s="705" t="str">
        <f t="shared" si="4952"/>
        <v>DOMICILIARIA 1</v>
      </c>
      <c r="F7714" s="942"/>
      <c r="G7714" s="767"/>
      <c r="H7714" s="128"/>
      <c r="I7714" s="125">
        <v>1</v>
      </c>
      <c r="J7714" s="750">
        <f t="shared" si="4951"/>
        <v>1</v>
      </c>
    </row>
    <row r="7715" spans="1:10">
      <c r="A7715" s="1320"/>
      <c r="B7715" s="1321"/>
      <c r="C7715" s="1321"/>
      <c r="D7715" s="1322"/>
      <c r="E7715" s="705" t="str">
        <f t="shared" si="4952"/>
        <v>DOMICILIARIA 2</v>
      </c>
      <c r="F7715" s="942"/>
      <c r="G7715" s="767"/>
      <c r="H7715" s="128"/>
      <c r="I7715" s="125">
        <v>1</v>
      </c>
      <c r="J7715" s="750">
        <f t="shared" si="4951"/>
        <v>1</v>
      </c>
    </row>
    <row r="7716" spans="1:10">
      <c r="A7716" s="1320"/>
      <c r="B7716" s="1321"/>
      <c r="C7716" s="1321"/>
      <c r="D7716" s="1322"/>
      <c r="E7716" s="705" t="str">
        <f t="shared" si="4952"/>
        <v>DOMICILIARIA 3</v>
      </c>
      <c r="F7716" s="942"/>
      <c r="G7716" s="767"/>
      <c r="H7716" s="128"/>
      <c r="I7716" s="125">
        <v>1</v>
      </c>
      <c r="J7716" s="750">
        <f t="shared" si="4951"/>
        <v>1</v>
      </c>
    </row>
    <row r="7717" spans="1:10">
      <c r="A7717" s="1320"/>
      <c r="B7717" s="1321"/>
      <c r="C7717" s="1321"/>
      <c r="D7717" s="1322"/>
      <c r="E7717" s="705" t="str">
        <f t="shared" si="4952"/>
        <v>DOMICILIARIA 4</v>
      </c>
      <c r="F7717" s="942"/>
      <c r="G7717" s="767"/>
      <c r="H7717" s="128"/>
      <c r="I7717" s="125">
        <v>1</v>
      </c>
      <c r="J7717" s="750">
        <f t="shared" si="4951"/>
        <v>1</v>
      </c>
    </row>
    <row r="7718" spans="1:10">
      <c r="A7718" s="1320"/>
      <c r="B7718" s="1321"/>
      <c r="C7718" s="1321"/>
      <c r="D7718" s="1322"/>
      <c r="E7718" s="705" t="str">
        <f t="shared" si="4952"/>
        <v>DOMICILIARIA 5</v>
      </c>
      <c r="F7718" s="942"/>
      <c r="G7718" s="767"/>
      <c r="H7718" s="128"/>
      <c r="I7718" s="125">
        <v>1</v>
      </c>
      <c r="J7718" s="750">
        <f t="shared" si="4951"/>
        <v>1</v>
      </c>
    </row>
    <row r="7719" spans="1:10">
      <c r="A7719" s="1320"/>
      <c r="B7719" s="1321"/>
      <c r="C7719" s="1321"/>
      <c r="D7719" s="1322"/>
      <c r="E7719" s="705" t="str">
        <f t="shared" si="4952"/>
        <v>DOMICILIARIA 6</v>
      </c>
      <c r="F7719" s="942"/>
      <c r="G7719" s="767"/>
      <c r="H7719" s="128"/>
      <c r="I7719" s="125">
        <v>1</v>
      </c>
      <c r="J7719" s="750">
        <f t="shared" si="4951"/>
        <v>1</v>
      </c>
    </row>
    <row r="7720" spans="1:10">
      <c r="A7720" s="1320"/>
      <c r="B7720" s="1321"/>
      <c r="C7720" s="1321"/>
      <c r="D7720" s="1322"/>
      <c r="E7720" s="705" t="str">
        <f t="shared" si="4952"/>
        <v>DOMICILIARIA 7</v>
      </c>
      <c r="F7720" s="942"/>
      <c r="G7720" s="767"/>
      <c r="H7720" s="128"/>
      <c r="I7720" s="125">
        <v>1</v>
      </c>
      <c r="J7720" s="750">
        <f t="shared" si="4951"/>
        <v>1</v>
      </c>
    </row>
    <row r="7721" spans="1:10">
      <c r="A7721" s="1320"/>
      <c r="B7721" s="1321"/>
      <c r="C7721" s="1321"/>
      <c r="D7721" s="1322"/>
      <c r="E7721" s="705" t="str">
        <f t="shared" si="4952"/>
        <v>DOMICILIARIA 8</v>
      </c>
      <c r="F7721" s="942"/>
      <c r="G7721" s="767"/>
      <c r="H7721" s="128"/>
      <c r="I7721" s="125">
        <v>1</v>
      </c>
      <c r="J7721" s="750">
        <f t="shared" si="4951"/>
        <v>1</v>
      </c>
    </row>
    <row r="7722" spans="1:10">
      <c r="A7722" s="1320"/>
      <c r="B7722" s="1321"/>
      <c r="C7722" s="1321"/>
      <c r="D7722" s="1322"/>
      <c r="E7722" s="705" t="str">
        <f t="shared" si="4952"/>
        <v>P23 A P16</v>
      </c>
      <c r="F7722" s="942"/>
      <c r="G7722" s="767"/>
      <c r="H7722" s="128"/>
      <c r="I7722" s="125"/>
      <c r="J7722" s="750">
        <f t="shared" si="4951"/>
        <v>0</v>
      </c>
    </row>
    <row r="7723" spans="1:10">
      <c r="A7723" s="1320"/>
      <c r="B7723" s="1321"/>
      <c r="C7723" s="1321"/>
      <c r="D7723" s="1322"/>
      <c r="E7723" s="705" t="str">
        <f t="shared" si="4952"/>
        <v>DOMICILIARIA 1</v>
      </c>
      <c r="F7723" s="942"/>
      <c r="G7723" s="767"/>
      <c r="H7723" s="128"/>
      <c r="I7723" s="125">
        <v>1</v>
      </c>
      <c r="J7723" s="750">
        <f t="shared" si="4951"/>
        <v>1</v>
      </c>
    </row>
    <row r="7724" spans="1:10">
      <c r="A7724" s="1320"/>
      <c r="B7724" s="1321"/>
      <c r="C7724" s="1321"/>
      <c r="D7724" s="1322"/>
      <c r="E7724" s="705" t="str">
        <f t="shared" si="4952"/>
        <v>DOMICILIARIA 2</v>
      </c>
      <c r="F7724" s="942"/>
      <c r="G7724" s="767"/>
      <c r="H7724" s="128"/>
      <c r="I7724" s="125">
        <v>1</v>
      </c>
      <c r="J7724" s="750">
        <f t="shared" si="4951"/>
        <v>1</v>
      </c>
    </row>
    <row r="7725" spans="1:10">
      <c r="A7725" s="1320"/>
      <c r="B7725" s="1321"/>
      <c r="C7725" s="1321"/>
      <c r="D7725" s="1322"/>
      <c r="E7725" s="705" t="str">
        <f t="shared" si="4952"/>
        <v>DOMICILIARIA 3</v>
      </c>
      <c r="F7725" s="942"/>
      <c r="G7725" s="767"/>
      <c r="H7725" s="128"/>
      <c r="I7725" s="125">
        <v>1</v>
      </c>
      <c r="J7725" s="750">
        <f t="shared" si="4951"/>
        <v>1</v>
      </c>
    </row>
    <row r="7726" spans="1:10">
      <c r="A7726" s="1320"/>
      <c r="B7726" s="1321"/>
      <c r="C7726" s="1321"/>
      <c r="D7726" s="1322"/>
      <c r="E7726" s="705" t="str">
        <f t="shared" si="4952"/>
        <v>DOMICILIARIA 4</v>
      </c>
      <c r="F7726" s="942"/>
      <c r="G7726" s="767"/>
      <c r="H7726" s="128"/>
      <c r="I7726" s="125">
        <v>1</v>
      </c>
      <c r="J7726" s="750">
        <f t="shared" si="4951"/>
        <v>1</v>
      </c>
    </row>
    <row r="7727" spans="1:10">
      <c r="A7727" s="1320"/>
      <c r="B7727" s="1321"/>
      <c r="C7727" s="1321"/>
      <c r="D7727" s="1322"/>
      <c r="E7727" s="705" t="str">
        <f t="shared" ref="E7727:E7756" si="4953">+E7277</f>
        <v>DOMICILIARIA 5</v>
      </c>
      <c r="F7727" s="942"/>
      <c r="G7727" s="767"/>
      <c r="H7727" s="128"/>
      <c r="I7727" s="125">
        <v>1</v>
      </c>
      <c r="J7727" s="750">
        <f t="shared" si="4951"/>
        <v>1</v>
      </c>
    </row>
    <row r="7728" spans="1:10">
      <c r="A7728" s="1320"/>
      <c r="B7728" s="1321"/>
      <c r="C7728" s="1321"/>
      <c r="D7728" s="1322"/>
      <c r="E7728" s="705" t="str">
        <f t="shared" si="4953"/>
        <v>DOMICILIARIA 6</v>
      </c>
      <c r="F7728" s="942"/>
      <c r="G7728" s="767"/>
      <c r="H7728" s="128"/>
      <c r="I7728" s="125">
        <v>1</v>
      </c>
      <c r="J7728" s="750">
        <f t="shared" si="4951"/>
        <v>1</v>
      </c>
    </row>
    <row r="7729" spans="1:10">
      <c r="A7729" s="1320"/>
      <c r="B7729" s="1321"/>
      <c r="C7729" s="1321"/>
      <c r="D7729" s="1322"/>
      <c r="E7729" s="705" t="str">
        <f t="shared" si="4953"/>
        <v>DOMICILIARIA 7</v>
      </c>
      <c r="F7729" s="942"/>
      <c r="G7729" s="767"/>
      <c r="H7729" s="128"/>
      <c r="I7729" s="125">
        <v>1</v>
      </c>
      <c r="J7729" s="750">
        <f t="shared" si="4951"/>
        <v>1</v>
      </c>
    </row>
    <row r="7730" spans="1:10">
      <c r="A7730" s="1320"/>
      <c r="B7730" s="1321"/>
      <c r="C7730" s="1321"/>
      <c r="D7730" s="1322"/>
      <c r="E7730" s="705" t="str">
        <f t="shared" si="4953"/>
        <v>DOMICILIARIA 1</v>
      </c>
      <c r="F7730" s="942"/>
      <c r="G7730" s="767"/>
      <c r="H7730" s="128"/>
      <c r="I7730" s="125">
        <v>1</v>
      </c>
      <c r="J7730" s="750">
        <f t="shared" si="4951"/>
        <v>1</v>
      </c>
    </row>
    <row r="7731" spans="1:10">
      <c r="A7731" s="1320"/>
      <c r="B7731" s="1321"/>
      <c r="C7731" s="1321"/>
      <c r="D7731" s="1322"/>
      <c r="E7731" s="705" t="str">
        <f t="shared" si="4953"/>
        <v>DOMICILIARIA 2</v>
      </c>
      <c r="F7731" s="942"/>
      <c r="G7731" s="767"/>
      <c r="H7731" s="128"/>
      <c r="I7731" s="125">
        <v>1</v>
      </c>
      <c r="J7731" s="750">
        <f t="shared" si="4951"/>
        <v>1</v>
      </c>
    </row>
    <row r="7732" spans="1:10">
      <c r="A7732" s="1320"/>
      <c r="B7732" s="1321"/>
      <c r="C7732" s="1321"/>
      <c r="D7732" s="1322"/>
      <c r="E7732" s="705" t="str">
        <f t="shared" si="4953"/>
        <v>P43 A P34</v>
      </c>
      <c r="F7732" s="942"/>
      <c r="G7732" s="767"/>
      <c r="H7732" s="128"/>
      <c r="I7732" s="125"/>
      <c r="J7732" s="750">
        <f t="shared" si="4951"/>
        <v>0</v>
      </c>
    </row>
    <row r="7733" spans="1:10">
      <c r="A7733" s="1320"/>
      <c r="B7733" s="1321"/>
      <c r="C7733" s="1321"/>
      <c r="D7733" s="1322"/>
      <c r="E7733" s="705" t="str">
        <f t="shared" si="4953"/>
        <v>DOMICILIARIA 1</v>
      </c>
      <c r="F7733" s="942"/>
      <c r="G7733" s="767"/>
      <c r="H7733" s="128"/>
      <c r="I7733" s="125">
        <v>1</v>
      </c>
      <c r="J7733" s="750">
        <f t="shared" si="4951"/>
        <v>1</v>
      </c>
    </row>
    <row r="7734" spans="1:10">
      <c r="A7734" s="1320"/>
      <c r="B7734" s="1321"/>
      <c r="C7734" s="1321"/>
      <c r="D7734" s="1322"/>
      <c r="E7734" s="705" t="str">
        <f t="shared" si="4953"/>
        <v>DOMICILIARIA 2</v>
      </c>
      <c r="F7734" s="942"/>
      <c r="G7734" s="767"/>
      <c r="H7734" s="128"/>
      <c r="I7734" s="125">
        <v>1</v>
      </c>
      <c r="J7734" s="750">
        <f t="shared" si="4951"/>
        <v>1</v>
      </c>
    </row>
    <row r="7735" spans="1:10">
      <c r="A7735" s="1320"/>
      <c r="B7735" s="1321"/>
      <c r="C7735" s="1321"/>
      <c r="D7735" s="1322"/>
      <c r="E7735" s="705" t="str">
        <f t="shared" si="4953"/>
        <v>DOMICILIARIA 3</v>
      </c>
      <c r="F7735" s="942"/>
      <c r="G7735" s="767"/>
      <c r="H7735" s="128"/>
      <c r="I7735" s="125">
        <v>1</v>
      </c>
      <c r="J7735" s="750">
        <f t="shared" si="4951"/>
        <v>1</v>
      </c>
    </row>
    <row r="7736" spans="1:10">
      <c r="A7736" s="1320"/>
      <c r="B7736" s="1321"/>
      <c r="C7736" s="1321"/>
      <c r="D7736" s="1322"/>
      <c r="E7736" s="705" t="str">
        <f t="shared" si="4953"/>
        <v>DOMICILIARIA 4</v>
      </c>
      <c r="F7736" s="942"/>
      <c r="G7736" s="767"/>
      <c r="H7736" s="128"/>
      <c r="I7736" s="125">
        <v>1</v>
      </c>
      <c r="J7736" s="750">
        <f t="shared" si="4951"/>
        <v>1</v>
      </c>
    </row>
    <row r="7737" spans="1:10">
      <c r="A7737" s="1320"/>
      <c r="B7737" s="1321"/>
      <c r="C7737" s="1321"/>
      <c r="D7737" s="1322"/>
      <c r="E7737" s="705" t="str">
        <f t="shared" si="4953"/>
        <v>DOMICILIARIA 5</v>
      </c>
      <c r="F7737" s="942"/>
      <c r="G7737" s="767"/>
      <c r="H7737" s="128"/>
      <c r="I7737" s="125">
        <v>1</v>
      </c>
      <c r="J7737" s="750">
        <f t="shared" si="4951"/>
        <v>1</v>
      </c>
    </row>
    <row r="7738" spans="1:10">
      <c r="A7738" s="1320"/>
      <c r="B7738" s="1321"/>
      <c r="C7738" s="1321"/>
      <c r="D7738" s="1322"/>
      <c r="E7738" s="705" t="str">
        <f t="shared" si="4953"/>
        <v>DOMICILIARIA 6</v>
      </c>
      <c r="F7738" s="942"/>
      <c r="G7738" s="767"/>
      <c r="H7738" s="128"/>
      <c r="I7738" s="125">
        <v>1</v>
      </c>
      <c r="J7738" s="750">
        <f t="shared" si="4951"/>
        <v>1</v>
      </c>
    </row>
    <row r="7739" spans="1:10">
      <c r="A7739" s="1320"/>
      <c r="B7739" s="1321"/>
      <c r="C7739" s="1321"/>
      <c r="D7739" s="1322"/>
      <c r="E7739" s="705" t="str">
        <f t="shared" si="4953"/>
        <v>DOMICILIARIA 7</v>
      </c>
      <c r="F7739" s="942"/>
      <c r="G7739" s="767"/>
      <c r="H7739" s="128"/>
      <c r="I7739" s="125">
        <v>1</v>
      </c>
      <c r="J7739" s="750">
        <f t="shared" si="4951"/>
        <v>1</v>
      </c>
    </row>
    <row r="7740" spans="1:10">
      <c r="A7740" s="1320"/>
      <c r="B7740" s="1321"/>
      <c r="C7740" s="1321"/>
      <c r="D7740" s="1322"/>
      <c r="E7740" s="705" t="str">
        <f t="shared" si="4953"/>
        <v>DOMICILIARIA 8</v>
      </c>
      <c r="F7740" s="942"/>
      <c r="G7740" s="767"/>
      <c r="H7740" s="128"/>
      <c r="I7740" s="125">
        <v>1</v>
      </c>
      <c r="J7740" s="750">
        <f t="shared" si="4951"/>
        <v>1</v>
      </c>
    </row>
    <row r="7741" spans="1:10">
      <c r="A7741" s="1320"/>
      <c r="B7741" s="1321"/>
      <c r="C7741" s="1321"/>
      <c r="D7741" s="1322"/>
      <c r="E7741" s="705" t="str">
        <f t="shared" si="4953"/>
        <v>P25 A P57</v>
      </c>
      <c r="F7741" s="942"/>
      <c r="G7741" s="767"/>
      <c r="H7741" s="128"/>
      <c r="I7741" s="125"/>
      <c r="J7741" s="750">
        <f t="shared" si="4951"/>
        <v>0</v>
      </c>
    </row>
    <row r="7742" spans="1:10">
      <c r="A7742" s="1320"/>
      <c r="B7742" s="1321"/>
      <c r="C7742" s="1321"/>
      <c r="D7742" s="1322"/>
      <c r="E7742" s="705" t="str">
        <f t="shared" si="4953"/>
        <v>P57 A P17</v>
      </c>
      <c r="F7742" s="942"/>
      <c r="G7742" s="767"/>
      <c r="H7742" s="128"/>
      <c r="I7742" s="125"/>
      <c r="J7742" s="750">
        <f t="shared" si="4951"/>
        <v>0</v>
      </c>
    </row>
    <row r="7743" spans="1:10">
      <c r="A7743" s="1320"/>
      <c r="B7743" s="1321"/>
      <c r="C7743" s="1321"/>
      <c r="D7743" s="1322"/>
      <c r="E7743" s="705" t="str">
        <f t="shared" si="4953"/>
        <v>DOMICILIARIA 1</v>
      </c>
      <c r="F7743" s="942"/>
      <c r="G7743" s="767"/>
      <c r="H7743" s="128"/>
      <c r="I7743" s="125">
        <v>1</v>
      </c>
      <c r="J7743" s="750">
        <f t="shared" si="4951"/>
        <v>1</v>
      </c>
    </row>
    <row r="7744" spans="1:10">
      <c r="A7744" s="1320"/>
      <c r="B7744" s="1321"/>
      <c r="C7744" s="1321"/>
      <c r="D7744" s="1322"/>
      <c r="E7744" s="705" t="str">
        <f t="shared" si="4953"/>
        <v>DOMICILIARIA 2</v>
      </c>
      <c r="F7744" s="942"/>
      <c r="G7744" s="767"/>
      <c r="H7744" s="128"/>
      <c r="I7744" s="125">
        <v>1</v>
      </c>
      <c r="J7744" s="750">
        <f t="shared" si="4951"/>
        <v>1</v>
      </c>
    </row>
    <row r="7745" spans="1:10">
      <c r="A7745" s="1320"/>
      <c r="B7745" s="1321"/>
      <c r="C7745" s="1321"/>
      <c r="D7745" s="1322"/>
      <c r="E7745" s="705" t="str">
        <f t="shared" si="4953"/>
        <v>DOMICILIARIA 3</v>
      </c>
      <c r="F7745" s="942"/>
      <c r="G7745" s="767"/>
      <c r="H7745" s="128"/>
      <c r="I7745" s="125">
        <v>1</v>
      </c>
      <c r="J7745" s="750">
        <f t="shared" si="4951"/>
        <v>1</v>
      </c>
    </row>
    <row r="7746" spans="1:10">
      <c r="A7746" s="1320"/>
      <c r="B7746" s="1321"/>
      <c r="C7746" s="1321"/>
      <c r="D7746" s="1322"/>
      <c r="E7746" s="705" t="str">
        <f t="shared" si="4953"/>
        <v>DOMICILIARIA 4</v>
      </c>
      <c r="F7746" s="942"/>
      <c r="G7746" s="767"/>
      <c r="H7746" s="128"/>
      <c r="I7746" s="125">
        <v>1</v>
      </c>
      <c r="J7746" s="750">
        <f t="shared" si="4951"/>
        <v>1</v>
      </c>
    </row>
    <row r="7747" spans="1:10">
      <c r="A7747" s="1320"/>
      <c r="B7747" s="1321"/>
      <c r="C7747" s="1321"/>
      <c r="D7747" s="1322"/>
      <c r="E7747" s="705" t="str">
        <f t="shared" si="4953"/>
        <v>DOMICILIARIA 5</v>
      </c>
      <c r="F7747" s="942"/>
      <c r="G7747" s="767"/>
      <c r="H7747" s="128"/>
      <c r="I7747" s="125">
        <v>1</v>
      </c>
      <c r="J7747" s="750">
        <f t="shared" si="4951"/>
        <v>1</v>
      </c>
    </row>
    <row r="7748" spans="1:10">
      <c r="A7748" s="1320"/>
      <c r="B7748" s="1321"/>
      <c r="C7748" s="1321"/>
      <c r="D7748" s="1322"/>
      <c r="E7748" s="705" t="str">
        <f t="shared" si="4953"/>
        <v>DOMICILIARIA 6</v>
      </c>
      <c r="F7748" s="942"/>
      <c r="G7748" s="767"/>
      <c r="H7748" s="128"/>
      <c r="I7748" s="125">
        <v>1</v>
      </c>
      <c r="J7748" s="750">
        <f t="shared" si="4951"/>
        <v>1</v>
      </c>
    </row>
    <row r="7749" spans="1:10">
      <c r="A7749" s="1320"/>
      <c r="B7749" s="1321"/>
      <c r="C7749" s="1321"/>
      <c r="D7749" s="1322"/>
      <c r="E7749" s="705" t="str">
        <f t="shared" si="4953"/>
        <v>DOMICILIARIA 7</v>
      </c>
      <c r="F7749" s="942"/>
      <c r="G7749" s="767"/>
      <c r="H7749" s="128"/>
      <c r="I7749" s="125">
        <v>1</v>
      </c>
      <c r="J7749" s="750">
        <f t="shared" si="4951"/>
        <v>1</v>
      </c>
    </row>
    <row r="7750" spans="1:10">
      <c r="A7750" s="1320"/>
      <c r="B7750" s="1321"/>
      <c r="C7750" s="1321"/>
      <c r="D7750" s="1322"/>
      <c r="E7750" s="705" t="str">
        <f t="shared" si="4953"/>
        <v>DOMICILIARIA 8</v>
      </c>
      <c r="F7750" s="942"/>
      <c r="G7750" s="767"/>
      <c r="H7750" s="128"/>
      <c r="I7750" s="125">
        <v>1</v>
      </c>
      <c r="J7750" s="750">
        <f t="shared" si="4951"/>
        <v>1</v>
      </c>
    </row>
    <row r="7751" spans="1:10">
      <c r="A7751" s="1320"/>
      <c r="B7751" s="1321"/>
      <c r="C7751" s="1321"/>
      <c r="D7751" s="1322"/>
      <c r="E7751" s="705" t="str">
        <f t="shared" si="4953"/>
        <v>DOMICILIARIA 9</v>
      </c>
      <c r="F7751" s="942"/>
      <c r="G7751" s="767"/>
      <c r="H7751" s="128"/>
      <c r="I7751" s="125">
        <v>1</v>
      </c>
      <c r="J7751" s="750">
        <f t="shared" si="4951"/>
        <v>1</v>
      </c>
    </row>
    <row r="7752" spans="1:10">
      <c r="A7752" s="1320"/>
      <c r="B7752" s="1321"/>
      <c r="C7752" s="1321"/>
      <c r="D7752" s="1322"/>
      <c r="E7752" s="705" t="str">
        <f t="shared" si="4953"/>
        <v>DOMICILIARIA 10</v>
      </c>
      <c r="F7752" s="942"/>
      <c r="G7752" s="767"/>
      <c r="H7752" s="128"/>
      <c r="I7752" s="125">
        <v>1</v>
      </c>
      <c r="J7752" s="750">
        <f t="shared" si="4951"/>
        <v>1</v>
      </c>
    </row>
    <row r="7753" spans="1:10">
      <c r="A7753" s="1320"/>
      <c r="B7753" s="1321"/>
      <c r="C7753" s="1321"/>
      <c r="D7753" s="1322"/>
      <c r="E7753" s="705" t="str">
        <f t="shared" si="4953"/>
        <v>DOMICILIARIA 11</v>
      </c>
      <c r="F7753" s="942"/>
      <c r="G7753" s="767"/>
      <c r="H7753" s="128"/>
      <c r="I7753" s="125">
        <v>1</v>
      </c>
      <c r="J7753" s="750">
        <f t="shared" si="4951"/>
        <v>1</v>
      </c>
    </row>
    <row r="7754" spans="1:10">
      <c r="A7754" s="1320"/>
      <c r="B7754" s="1321"/>
      <c r="C7754" s="1321"/>
      <c r="D7754" s="1322"/>
      <c r="E7754" s="705" t="str">
        <f t="shared" si="4953"/>
        <v>DOMICILIARIA 12</v>
      </c>
      <c r="F7754" s="942"/>
      <c r="G7754" s="767"/>
      <c r="H7754" s="128"/>
      <c r="I7754" s="125">
        <v>1</v>
      </c>
      <c r="J7754" s="750">
        <f t="shared" si="4951"/>
        <v>1</v>
      </c>
    </row>
    <row r="7755" spans="1:10">
      <c r="A7755" s="1320"/>
      <c r="B7755" s="1321"/>
      <c r="C7755" s="1321"/>
      <c r="D7755" s="1322"/>
      <c r="E7755" s="705" t="str">
        <f t="shared" si="4953"/>
        <v>DOMICILIARIA 13</v>
      </c>
      <c r="F7755" s="942"/>
      <c r="G7755" s="767"/>
      <c r="H7755" s="128"/>
      <c r="I7755" s="125">
        <v>1</v>
      </c>
      <c r="J7755" s="750">
        <f t="shared" si="4951"/>
        <v>1</v>
      </c>
    </row>
    <row r="7756" spans="1:10">
      <c r="A7756" s="1320"/>
      <c r="B7756" s="1321"/>
      <c r="C7756" s="1321"/>
      <c r="D7756" s="1322"/>
      <c r="E7756" s="705" t="str">
        <f t="shared" si="4953"/>
        <v>DOMICILIARIA 14</v>
      </c>
      <c r="F7756" s="942"/>
      <c r="G7756" s="767"/>
      <c r="H7756" s="128"/>
      <c r="I7756" s="125">
        <v>1</v>
      </c>
      <c r="J7756" s="750">
        <f t="shared" si="4951"/>
        <v>1</v>
      </c>
    </row>
    <row r="7757" spans="1:10" ht="13.5" thickBot="1">
      <c r="A7757" s="1320"/>
      <c r="B7757" s="1321"/>
      <c r="C7757" s="1321"/>
      <c r="D7757" s="1322"/>
      <c r="E7757" s="119"/>
      <c r="F7757" s="943"/>
      <c r="G7757" s="119"/>
      <c r="H7757" s="750"/>
      <c r="I7757" s="637"/>
      <c r="J7757" s="750">
        <f t="shared" si="4929"/>
        <v>0</v>
      </c>
    </row>
    <row r="7758" spans="1:10" ht="13.5" thickBot="1">
      <c r="A7758" s="1323"/>
      <c r="B7758" s="1324"/>
      <c r="C7758" s="1324"/>
      <c r="D7758" s="1325"/>
      <c r="E7758" s="606" t="s">
        <v>49</v>
      </c>
      <c r="F7758" s="938"/>
      <c r="G7758" s="384"/>
      <c r="H7758" s="384"/>
      <c r="I7758" s="928"/>
      <c r="J7758" s="753">
        <f>ROUND(SUM(J7340:J7757),2)</f>
        <v>275</v>
      </c>
    </row>
    <row r="7759" spans="1:10" ht="13.5" thickBot="1">
      <c r="A7759" s="771"/>
      <c r="B7759" s="772"/>
      <c r="C7759" s="772"/>
      <c r="D7759" s="772"/>
      <c r="E7759" s="124"/>
      <c r="F7759" s="947"/>
      <c r="G7759" s="124"/>
      <c r="H7759" s="124"/>
      <c r="I7759" s="929"/>
      <c r="J7759" s="773"/>
    </row>
    <row r="7760" spans="1:10" ht="30" customHeight="1" thickBot="1">
      <c r="A7760" s="1326" t="str">
        <f>+'PRESU OFICIAL'!B39</f>
        <v>Suministro e instalación de Kit Silla Yee 10" x 6" de PVC para alcantarillados.</v>
      </c>
      <c r="B7760" s="1327"/>
      <c r="C7760" s="1327"/>
      <c r="D7760" s="1327"/>
      <c r="E7760" s="1327"/>
      <c r="F7760" s="1327"/>
      <c r="G7760" s="1327"/>
      <c r="H7760" s="1329"/>
      <c r="I7760" s="132" t="str">
        <f>'PRESU OFICIAL'!C39</f>
        <v>UND</v>
      </c>
      <c r="J7760" s="435" t="str">
        <f>+'PRESU OFICIAL'!A39</f>
        <v>1,5,12</v>
      </c>
    </row>
    <row r="7761" spans="1:10" ht="15.75" customHeight="1" thickBot="1">
      <c r="A7761" s="1317" t="s">
        <v>831</v>
      </c>
      <c r="B7761" s="1318"/>
      <c r="C7761" s="1318"/>
      <c r="D7761" s="1319"/>
      <c r="E7761" s="112" t="s">
        <v>3</v>
      </c>
      <c r="F7761" s="939" t="s">
        <v>59</v>
      </c>
      <c r="G7761" s="112" t="s">
        <v>60</v>
      </c>
      <c r="H7761" s="112" t="s">
        <v>61</v>
      </c>
      <c r="I7761" s="114" t="s">
        <v>2</v>
      </c>
      <c r="J7761" s="112" t="s">
        <v>49</v>
      </c>
    </row>
    <row r="7762" spans="1:10" ht="15" customHeight="1">
      <c r="A7762" s="1320"/>
      <c r="B7762" s="1321"/>
      <c r="C7762" s="1321"/>
      <c r="D7762" s="1322"/>
      <c r="E7762" s="705" t="str">
        <f>+E6481</f>
        <v>P4 A P5</v>
      </c>
      <c r="F7762" s="948"/>
      <c r="G7762" s="607"/>
      <c r="H7762" s="607"/>
      <c r="I7762" s="638"/>
      <c r="J7762" s="141"/>
    </row>
    <row r="7763" spans="1:10" ht="15" customHeight="1">
      <c r="A7763" s="1320"/>
      <c r="B7763" s="1321"/>
      <c r="C7763" s="1321"/>
      <c r="D7763" s="1322"/>
      <c r="E7763" s="705" t="str">
        <f t="shared" ref="E7763:E7821" si="4954">+E6482</f>
        <v>DOMICILIARIA 1</v>
      </c>
      <c r="F7763" s="637"/>
      <c r="G7763" s="128"/>
      <c r="H7763" s="750"/>
      <c r="I7763" s="637"/>
      <c r="J7763" s="750">
        <f>I7763</f>
        <v>0</v>
      </c>
    </row>
    <row r="7764" spans="1:10" ht="15" customHeight="1">
      <c r="A7764" s="1320"/>
      <c r="B7764" s="1321"/>
      <c r="C7764" s="1321"/>
      <c r="D7764" s="1322"/>
      <c r="E7764" s="705" t="str">
        <f t="shared" si="4954"/>
        <v>DOMICILIARIA 2</v>
      </c>
      <c r="F7764" s="637"/>
      <c r="G7764" s="128"/>
      <c r="H7764" s="750"/>
      <c r="I7764" s="637"/>
      <c r="J7764" s="750">
        <f>I7764</f>
        <v>0</v>
      </c>
    </row>
    <row r="7765" spans="1:10" ht="15" customHeight="1">
      <c r="A7765" s="1320"/>
      <c r="B7765" s="1321"/>
      <c r="C7765" s="1321"/>
      <c r="D7765" s="1322"/>
      <c r="E7765" s="705" t="str">
        <f t="shared" si="4954"/>
        <v>DOMICILIARIA 3</v>
      </c>
      <c r="F7765" s="637"/>
      <c r="G7765" s="128"/>
      <c r="H7765" s="750"/>
      <c r="I7765" s="637"/>
      <c r="J7765" s="750">
        <f t="shared" ref="J7765:J7828" si="4955">I7765</f>
        <v>0</v>
      </c>
    </row>
    <row r="7766" spans="1:10" ht="15" customHeight="1">
      <c r="A7766" s="1320"/>
      <c r="B7766" s="1321"/>
      <c r="C7766" s="1321"/>
      <c r="D7766" s="1322"/>
      <c r="E7766" s="705" t="str">
        <f t="shared" si="4954"/>
        <v>DOMICILIARIA 4</v>
      </c>
      <c r="F7766" s="637"/>
      <c r="G7766" s="128"/>
      <c r="H7766" s="750"/>
      <c r="I7766" s="637"/>
      <c r="J7766" s="750">
        <f t="shared" si="4955"/>
        <v>0</v>
      </c>
    </row>
    <row r="7767" spans="1:10" ht="15" customHeight="1">
      <c r="A7767" s="1320"/>
      <c r="B7767" s="1321"/>
      <c r="C7767" s="1321"/>
      <c r="D7767" s="1322"/>
      <c r="E7767" s="705" t="str">
        <f t="shared" si="4954"/>
        <v>DOMICILIARIA 5</v>
      </c>
      <c r="F7767" s="637"/>
      <c r="G7767" s="128"/>
      <c r="H7767" s="750"/>
      <c r="I7767" s="637"/>
      <c r="J7767" s="750">
        <f t="shared" si="4955"/>
        <v>0</v>
      </c>
    </row>
    <row r="7768" spans="1:10" ht="15" customHeight="1">
      <c r="A7768" s="1320"/>
      <c r="B7768" s="1321"/>
      <c r="C7768" s="1321"/>
      <c r="D7768" s="1322"/>
      <c r="E7768" s="705" t="str">
        <f t="shared" si="4954"/>
        <v>DOMICILIARIA 6</v>
      </c>
      <c r="F7768" s="637"/>
      <c r="G7768" s="128"/>
      <c r="H7768" s="750"/>
      <c r="I7768" s="637"/>
      <c r="J7768" s="750">
        <f t="shared" si="4955"/>
        <v>0</v>
      </c>
    </row>
    <row r="7769" spans="1:10" ht="15" customHeight="1">
      <c r="A7769" s="1320"/>
      <c r="B7769" s="1321"/>
      <c r="C7769" s="1321"/>
      <c r="D7769" s="1322"/>
      <c r="E7769" s="705" t="str">
        <f t="shared" si="4954"/>
        <v>DOMICILIARIA 7</v>
      </c>
      <c r="F7769" s="637"/>
      <c r="G7769" s="128"/>
      <c r="H7769" s="750"/>
      <c r="I7769" s="637"/>
      <c r="J7769" s="750">
        <f t="shared" si="4955"/>
        <v>0</v>
      </c>
    </row>
    <row r="7770" spans="1:10" ht="15" customHeight="1">
      <c r="A7770" s="1320"/>
      <c r="B7770" s="1321"/>
      <c r="C7770" s="1321"/>
      <c r="D7770" s="1322"/>
      <c r="E7770" s="705" t="str">
        <f t="shared" si="4954"/>
        <v>DOMICILIARIA 8</v>
      </c>
      <c r="F7770" s="637"/>
      <c r="G7770" s="128"/>
      <c r="H7770" s="750"/>
      <c r="I7770" s="637"/>
      <c r="J7770" s="750">
        <f t="shared" si="4955"/>
        <v>0</v>
      </c>
    </row>
    <row r="7771" spans="1:10" ht="15" customHeight="1">
      <c r="A7771" s="1320"/>
      <c r="B7771" s="1321"/>
      <c r="C7771" s="1321"/>
      <c r="D7771" s="1322"/>
      <c r="E7771" s="705" t="str">
        <f t="shared" si="4954"/>
        <v>DOMICILIARIA 9</v>
      </c>
      <c r="F7771" s="637"/>
      <c r="G7771" s="128"/>
      <c r="H7771" s="750"/>
      <c r="I7771" s="637"/>
      <c r="J7771" s="750">
        <f t="shared" si="4955"/>
        <v>0</v>
      </c>
    </row>
    <row r="7772" spans="1:10" ht="15" customHeight="1">
      <c r="A7772" s="1320"/>
      <c r="B7772" s="1321"/>
      <c r="C7772" s="1321"/>
      <c r="D7772" s="1322"/>
      <c r="E7772" s="705" t="str">
        <f t="shared" si="4954"/>
        <v>DOMICILIARIA 10</v>
      </c>
      <c r="F7772" s="637"/>
      <c r="G7772" s="128"/>
      <c r="H7772" s="750"/>
      <c r="I7772" s="637"/>
      <c r="J7772" s="750">
        <f t="shared" si="4955"/>
        <v>0</v>
      </c>
    </row>
    <row r="7773" spans="1:10" ht="15" customHeight="1">
      <c r="A7773" s="1320"/>
      <c r="B7773" s="1321"/>
      <c r="C7773" s="1321"/>
      <c r="D7773" s="1322"/>
      <c r="E7773" s="705" t="str">
        <f t="shared" si="4954"/>
        <v>DOMICILIARIA 11</v>
      </c>
      <c r="F7773" s="637"/>
      <c r="G7773" s="128"/>
      <c r="H7773" s="750"/>
      <c r="I7773" s="637"/>
      <c r="J7773" s="750">
        <f t="shared" si="4955"/>
        <v>0</v>
      </c>
    </row>
    <row r="7774" spans="1:10" ht="15" customHeight="1">
      <c r="A7774" s="1320"/>
      <c r="B7774" s="1321"/>
      <c r="C7774" s="1321"/>
      <c r="D7774" s="1322"/>
      <c r="E7774" s="705" t="str">
        <f t="shared" si="4954"/>
        <v>DOMICILIARIA 12</v>
      </c>
      <c r="F7774" s="637"/>
      <c r="G7774" s="128"/>
      <c r="H7774" s="750"/>
      <c r="I7774" s="637"/>
      <c r="J7774" s="750">
        <f t="shared" si="4955"/>
        <v>0</v>
      </c>
    </row>
    <row r="7775" spans="1:10" ht="15" customHeight="1">
      <c r="A7775" s="1320"/>
      <c r="B7775" s="1321"/>
      <c r="C7775" s="1321"/>
      <c r="D7775" s="1322"/>
      <c r="E7775" s="705" t="str">
        <f t="shared" si="4954"/>
        <v>DOMICILIARIA 13</v>
      </c>
      <c r="F7775" s="637"/>
      <c r="G7775" s="128"/>
      <c r="H7775" s="750"/>
      <c r="I7775" s="637"/>
      <c r="J7775" s="750">
        <f t="shared" si="4955"/>
        <v>0</v>
      </c>
    </row>
    <row r="7776" spans="1:10" ht="15" customHeight="1">
      <c r="A7776" s="1320"/>
      <c r="B7776" s="1321"/>
      <c r="C7776" s="1321"/>
      <c r="D7776" s="1322"/>
      <c r="E7776" s="705" t="str">
        <f t="shared" si="4954"/>
        <v>DOMICILIARIA 14</v>
      </c>
      <c r="F7776" s="637"/>
      <c r="G7776" s="128"/>
      <c r="H7776" s="750"/>
      <c r="I7776" s="637"/>
      <c r="J7776" s="750">
        <f t="shared" si="4955"/>
        <v>0</v>
      </c>
    </row>
    <row r="7777" spans="1:10" ht="15" customHeight="1">
      <c r="A7777" s="1320"/>
      <c r="B7777" s="1321"/>
      <c r="C7777" s="1321"/>
      <c r="D7777" s="1322"/>
      <c r="E7777" s="705" t="str">
        <f t="shared" si="4954"/>
        <v>DOMICILIARIA 15</v>
      </c>
      <c r="F7777" s="637"/>
      <c r="G7777" s="128"/>
      <c r="H7777" s="750"/>
      <c r="I7777" s="637"/>
      <c r="J7777" s="750">
        <f t="shared" si="4955"/>
        <v>0</v>
      </c>
    </row>
    <row r="7778" spans="1:10" ht="15" customHeight="1">
      <c r="A7778" s="1320"/>
      <c r="B7778" s="1321"/>
      <c r="C7778" s="1321"/>
      <c r="D7778" s="1322"/>
      <c r="E7778" s="705" t="str">
        <f t="shared" si="4954"/>
        <v>DOMICILIARIA 16</v>
      </c>
      <c r="F7778" s="637"/>
      <c r="G7778" s="128"/>
      <c r="H7778" s="750"/>
      <c r="I7778" s="637"/>
      <c r="J7778" s="750">
        <f t="shared" si="4955"/>
        <v>0</v>
      </c>
    </row>
    <row r="7779" spans="1:10" ht="15" customHeight="1">
      <c r="A7779" s="1320"/>
      <c r="B7779" s="1321"/>
      <c r="C7779" s="1321"/>
      <c r="D7779" s="1322"/>
      <c r="E7779" s="705" t="str">
        <f t="shared" si="4954"/>
        <v>DOMICILIARIA 17</v>
      </c>
      <c r="F7779" s="637"/>
      <c r="G7779" s="128"/>
      <c r="H7779" s="750"/>
      <c r="I7779" s="637"/>
      <c r="J7779" s="750">
        <f t="shared" si="4955"/>
        <v>0</v>
      </c>
    </row>
    <row r="7780" spans="1:10" ht="15" customHeight="1">
      <c r="A7780" s="1320"/>
      <c r="B7780" s="1321"/>
      <c r="C7780" s="1321"/>
      <c r="D7780" s="1322"/>
      <c r="E7780" s="705" t="str">
        <f t="shared" si="4954"/>
        <v>DOMICILIARIA 18</v>
      </c>
      <c r="F7780" s="637"/>
      <c r="G7780" s="128"/>
      <c r="H7780" s="750"/>
      <c r="I7780" s="637"/>
      <c r="J7780" s="750">
        <f t="shared" si="4955"/>
        <v>0</v>
      </c>
    </row>
    <row r="7781" spans="1:10" ht="15" customHeight="1">
      <c r="A7781" s="1320"/>
      <c r="B7781" s="1321"/>
      <c r="C7781" s="1321"/>
      <c r="D7781" s="1322"/>
      <c r="E7781" s="705" t="str">
        <f t="shared" si="4954"/>
        <v>DOMICILIARIA 19</v>
      </c>
      <c r="F7781" s="637"/>
      <c r="G7781" s="128"/>
      <c r="H7781" s="750"/>
      <c r="I7781" s="637"/>
      <c r="J7781" s="750">
        <f t="shared" si="4955"/>
        <v>0</v>
      </c>
    </row>
    <row r="7782" spans="1:10" ht="15" customHeight="1">
      <c r="A7782" s="1320"/>
      <c r="B7782" s="1321"/>
      <c r="C7782" s="1321"/>
      <c r="D7782" s="1322"/>
      <c r="E7782" s="705" t="str">
        <f t="shared" si="4954"/>
        <v>DOMICILIARIA 20</v>
      </c>
      <c r="F7782" s="637"/>
      <c r="G7782" s="128"/>
      <c r="H7782" s="750"/>
      <c r="I7782" s="637"/>
      <c r="J7782" s="750">
        <f t="shared" si="4955"/>
        <v>0</v>
      </c>
    </row>
    <row r="7783" spans="1:10" ht="15" customHeight="1">
      <c r="A7783" s="1320"/>
      <c r="B7783" s="1321"/>
      <c r="C7783" s="1321"/>
      <c r="D7783" s="1322"/>
      <c r="E7783" s="705" t="str">
        <f t="shared" si="4954"/>
        <v>P5 A P6</v>
      </c>
      <c r="F7783" s="637"/>
      <c r="G7783" s="128"/>
      <c r="H7783" s="750"/>
      <c r="I7783" s="637"/>
      <c r="J7783" s="750">
        <f t="shared" si="4955"/>
        <v>0</v>
      </c>
    </row>
    <row r="7784" spans="1:10" ht="15" customHeight="1">
      <c r="A7784" s="1320"/>
      <c r="B7784" s="1321"/>
      <c r="C7784" s="1321"/>
      <c r="D7784" s="1322"/>
      <c r="E7784" s="705" t="str">
        <f t="shared" si="4954"/>
        <v>DOMICILIARIA 1</v>
      </c>
      <c r="F7784" s="637"/>
      <c r="G7784" s="128"/>
      <c r="H7784" s="750"/>
      <c r="I7784" s="637"/>
      <c r="J7784" s="750">
        <f t="shared" si="4955"/>
        <v>0</v>
      </c>
    </row>
    <row r="7785" spans="1:10" ht="15" customHeight="1">
      <c r="A7785" s="1320"/>
      <c r="B7785" s="1321"/>
      <c r="C7785" s="1321"/>
      <c r="D7785" s="1322"/>
      <c r="E7785" s="705" t="str">
        <f t="shared" si="4954"/>
        <v>DOMICILIARIA 2</v>
      </c>
      <c r="F7785" s="637"/>
      <c r="G7785" s="128"/>
      <c r="H7785" s="750"/>
      <c r="I7785" s="637"/>
      <c r="J7785" s="750">
        <f t="shared" si="4955"/>
        <v>0</v>
      </c>
    </row>
    <row r="7786" spans="1:10" ht="15" customHeight="1">
      <c r="A7786" s="1320"/>
      <c r="B7786" s="1321"/>
      <c r="C7786" s="1321"/>
      <c r="D7786" s="1322"/>
      <c r="E7786" s="705" t="str">
        <f t="shared" si="4954"/>
        <v>DOMICILIARIA 3</v>
      </c>
      <c r="F7786" s="637"/>
      <c r="G7786" s="128"/>
      <c r="H7786" s="750"/>
      <c r="I7786" s="637"/>
      <c r="J7786" s="750">
        <f t="shared" si="4955"/>
        <v>0</v>
      </c>
    </row>
    <row r="7787" spans="1:10" ht="15" customHeight="1">
      <c r="A7787" s="1320"/>
      <c r="B7787" s="1321"/>
      <c r="C7787" s="1321"/>
      <c r="D7787" s="1322"/>
      <c r="E7787" s="705" t="str">
        <f t="shared" si="4954"/>
        <v>DOMICILIARIA 4</v>
      </c>
      <c r="F7787" s="637"/>
      <c r="G7787" s="128"/>
      <c r="H7787" s="750"/>
      <c r="I7787" s="637"/>
      <c r="J7787" s="750">
        <f t="shared" si="4955"/>
        <v>0</v>
      </c>
    </row>
    <row r="7788" spans="1:10" ht="15" customHeight="1">
      <c r="A7788" s="1320"/>
      <c r="B7788" s="1321"/>
      <c r="C7788" s="1321"/>
      <c r="D7788" s="1322"/>
      <c r="E7788" s="705" t="str">
        <f t="shared" si="4954"/>
        <v>DOMICILIARIA 5</v>
      </c>
      <c r="F7788" s="637"/>
      <c r="G7788" s="128"/>
      <c r="H7788" s="750"/>
      <c r="I7788" s="637"/>
      <c r="J7788" s="750">
        <f t="shared" si="4955"/>
        <v>0</v>
      </c>
    </row>
    <row r="7789" spans="1:10" ht="15" customHeight="1">
      <c r="A7789" s="1320"/>
      <c r="B7789" s="1321"/>
      <c r="C7789" s="1321"/>
      <c r="D7789" s="1322"/>
      <c r="E7789" s="705" t="str">
        <f t="shared" si="4954"/>
        <v>DOMICILIARIA 6</v>
      </c>
      <c r="F7789" s="637"/>
      <c r="G7789" s="128"/>
      <c r="H7789" s="750"/>
      <c r="I7789" s="637"/>
      <c r="J7789" s="750">
        <f t="shared" si="4955"/>
        <v>0</v>
      </c>
    </row>
    <row r="7790" spans="1:10" ht="15" customHeight="1">
      <c r="A7790" s="1320"/>
      <c r="B7790" s="1321"/>
      <c r="C7790" s="1321"/>
      <c r="D7790" s="1322"/>
      <c r="E7790" s="705" t="str">
        <f t="shared" si="4954"/>
        <v>DOMICILIARIA 7</v>
      </c>
      <c r="F7790" s="637"/>
      <c r="G7790" s="128"/>
      <c r="H7790" s="750"/>
      <c r="I7790" s="637"/>
      <c r="J7790" s="750">
        <f t="shared" si="4955"/>
        <v>0</v>
      </c>
    </row>
    <row r="7791" spans="1:10" ht="15" customHeight="1">
      <c r="A7791" s="1320"/>
      <c r="B7791" s="1321"/>
      <c r="C7791" s="1321"/>
      <c r="D7791" s="1322"/>
      <c r="E7791" s="705" t="str">
        <f t="shared" si="4954"/>
        <v>DOMICILIARIA 8</v>
      </c>
      <c r="F7791" s="637"/>
      <c r="G7791" s="128"/>
      <c r="H7791" s="750"/>
      <c r="I7791" s="637"/>
      <c r="J7791" s="750">
        <f t="shared" si="4955"/>
        <v>0</v>
      </c>
    </row>
    <row r="7792" spans="1:10" ht="15" customHeight="1">
      <c r="A7792" s="1320"/>
      <c r="B7792" s="1321"/>
      <c r="C7792" s="1321"/>
      <c r="D7792" s="1322"/>
      <c r="E7792" s="705" t="str">
        <f t="shared" si="4954"/>
        <v>DOMICILIARIA 9</v>
      </c>
      <c r="F7792" s="637"/>
      <c r="G7792" s="128"/>
      <c r="H7792" s="750"/>
      <c r="I7792" s="637"/>
      <c r="J7792" s="750">
        <f t="shared" si="4955"/>
        <v>0</v>
      </c>
    </row>
    <row r="7793" spans="1:10" ht="15" customHeight="1">
      <c r="A7793" s="1320"/>
      <c r="B7793" s="1321"/>
      <c r="C7793" s="1321"/>
      <c r="D7793" s="1322"/>
      <c r="E7793" s="705" t="str">
        <f t="shared" si="4954"/>
        <v>DOMICILIARIA 10</v>
      </c>
      <c r="F7793" s="637"/>
      <c r="G7793" s="128"/>
      <c r="H7793" s="750"/>
      <c r="I7793" s="637"/>
      <c r="J7793" s="750">
        <f t="shared" si="4955"/>
        <v>0</v>
      </c>
    </row>
    <row r="7794" spans="1:10" ht="15" customHeight="1">
      <c r="A7794" s="1320"/>
      <c r="B7794" s="1321"/>
      <c r="C7794" s="1321"/>
      <c r="D7794" s="1322"/>
      <c r="E7794" s="705" t="str">
        <f t="shared" si="4954"/>
        <v>DOMICILIARIA 11</v>
      </c>
      <c r="F7794" s="637"/>
      <c r="G7794" s="128"/>
      <c r="H7794" s="750"/>
      <c r="I7794" s="637"/>
      <c r="J7794" s="750">
        <f t="shared" si="4955"/>
        <v>0</v>
      </c>
    </row>
    <row r="7795" spans="1:10" ht="15" customHeight="1">
      <c r="A7795" s="1320"/>
      <c r="B7795" s="1321"/>
      <c r="C7795" s="1321"/>
      <c r="D7795" s="1322"/>
      <c r="E7795" s="705" t="str">
        <f t="shared" si="4954"/>
        <v>DOMICILIARIA 12</v>
      </c>
      <c r="F7795" s="637"/>
      <c r="G7795" s="128"/>
      <c r="H7795" s="750"/>
      <c r="I7795" s="637"/>
      <c r="J7795" s="750">
        <f t="shared" si="4955"/>
        <v>0</v>
      </c>
    </row>
    <row r="7796" spans="1:10" ht="15" customHeight="1">
      <c r="A7796" s="1320"/>
      <c r="B7796" s="1321"/>
      <c r="C7796" s="1321"/>
      <c r="D7796" s="1322"/>
      <c r="E7796" s="705" t="str">
        <f t="shared" si="4954"/>
        <v>DOMICILIARIA 13</v>
      </c>
      <c r="F7796" s="637"/>
      <c r="G7796" s="128"/>
      <c r="H7796" s="750"/>
      <c r="I7796" s="637"/>
      <c r="J7796" s="750">
        <f t="shared" si="4955"/>
        <v>0</v>
      </c>
    </row>
    <row r="7797" spans="1:10" ht="15" customHeight="1">
      <c r="A7797" s="1320"/>
      <c r="B7797" s="1321"/>
      <c r="C7797" s="1321"/>
      <c r="D7797" s="1322"/>
      <c r="E7797" s="705" t="str">
        <f t="shared" si="4954"/>
        <v>DOMICILIARIA 14</v>
      </c>
      <c r="F7797" s="637"/>
      <c r="G7797" s="128"/>
      <c r="H7797" s="750"/>
      <c r="I7797" s="637"/>
      <c r="J7797" s="750">
        <f t="shared" si="4955"/>
        <v>0</v>
      </c>
    </row>
    <row r="7798" spans="1:10" ht="15" customHeight="1">
      <c r="A7798" s="1320"/>
      <c r="B7798" s="1321"/>
      <c r="C7798" s="1321"/>
      <c r="D7798" s="1322"/>
      <c r="E7798" s="705" t="str">
        <f t="shared" si="4954"/>
        <v>DOMICILIARIA 15</v>
      </c>
      <c r="F7798" s="637"/>
      <c r="G7798" s="128"/>
      <c r="H7798" s="750"/>
      <c r="I7798" s="637"/>
      <c r="J7798" s="750">
        <f t="shared" si="4955"/>
        <v>0</v>
      </c>
    </row>
    <row r="7799" spans="1:10" ht="15" customHeight="1">
      <c r="A7799" s="1320"/>
      <c r="B7799" s="1321"/>
      <c r="C7799" s="1321"/>
      <c r="D7799" s="1322"/>
      <c r="E7799" s="705" t="str">
        <f t="shared" si="4954"/>
        <v>DOMICILIARIA 16</v>
      </c>
      <c r="F7799" s="637"/>
      <c r="G7799" s="128"/>
      <c r="H7799" s="750"/>
      <c r="I7799" s="637"/>
      <c r="J7799" s="750">
        <f t="shared" si="4955"/>
        <v>0</v>
      </c>
    </row>
    <row r="7800" spans="1:10" ht="15" customHeight="1">
      <c r="A7800" s="1320"/>
      <c r="B7800" s="1321"/>
      <c r="C7800" s="1321"/>
      <c r="D7800" s="1322"/>
      <c r="E7800" s="705" t="str">
        <f t="shared" si="4954"/>
        <v>DOMICILIARIA 17</v>
      </c>
      <c r="F7800" s="637"/>
      <c r="G7800" s="128"/>
      <c r="H7800" s="750"/>
      <c r="I7800" s="637"/>
      <c r="J7800" s="750">
        <f t="shared" si="4955"/>
        <v>0</v>
      </c>
    </row>
    <row r="7801" spans="1:10" ht="15" customHeight="1">
      <c r="A7801" s="1320"/>
      <c r="B7801" s="1321"/>
      <c r="C7801" s="1321"/>
      <c r="D7801" s="1322"/>
      <c r="E7801" s="705" t="str">
        <f t="shared" si="4954"/>
        <v>DOMICILIARIA 18</v>
      </c>
      <c r="F7801" s="637"/>
      <c r="G7801" s="128"/>
      <c r="H7801" s="750"/>
      <c r="I7801" s="637"/>
      <c r="J7801" s="750">
        <f t="shared" si="4955"/>
        <v>0</v>
      </c>
    </row>
    <row r="7802" spans="1:10" ht="15" customHeight="1">
      <c r="A7802" s="1320"/>
      <c r="B7802" s="1321"/>
      <c r="C7802" s="1321"/>
      <c r="D7802" s="1322"/>
      <c r="E7802" s="705" t="str">
        <f t="shared" si="4954"/>
        <v>DOMICILIARIA 19</v>
      </c>
      <c r="F7802" s="637"/>
      <c r="G7802" s="128"/>
      <c r="H7802" s="750"/>
      <c r="I7802" s="637"/>
      <c r="J7802" s="750">
        <f t="shared" si="4955"/>
        <v>0</v>
      </c>
    </row>
    <row r="7803" spans="1:10" ht="15" customHeight="1">
      <c r="A7803" s="1320"/>
      <c r="B7803" s="1321"/>
      <c r="C7803" s="1321"/>
      <c r="D7803" s="1322"/>
      <c r="E7803" s="705" t="str">
        <f>+E6522</f>
        <v>P6 A P7</v>
      </c>
      <c r="F7803" s="637"/>
      <c r="G7803" s="128"/>
      <c r="H7803" s="750"/>
      <c r="I7803" s="637"/>
      <c r="J7803" s="750">
        <f t="shared" si="4955"/>
        <v>0</v>
      </c>
    </row>
    <row r="7804" spans="1:10" ht="15" customHeight="1">
      <c r="A7804" s="1320"/>
      <c r="B7804" s="1321"/>
      <c r="C7804" s="1321"/>
      <c r="D7804" s="1322"/>
      <c r="E7804" s="705" t="str">
        <f t="shared" si="4954"/>
        <v>DOMICILIARIA 1</v>
      </c>
      <c r="F7804" s="637"/>
      <c r="G7804" s="128"/>
      <c r="H7804" s="750"/>
      <c r="I7804" s="637"/>
      <c r="J7804" s="750">
        <f t="shared" si="4955"/>
        <v>0</v>
      </c>
    </row>
    <row r="7805" spans="1:10" ht="15" customHeight="1">
      <c r="A7805" s="1320"/>
      <c r="B7805" s="1321"/>
      <c r="C7805" s="1321"/>
      <c r="D7805" s="1322"/>
      <c r="E7805" s="705" t="str">
        <f t="shared" si="4954"/>
        <v>DOMICILIARIA 2</v>
      </c>
      <c r="F7805" s="637"/>
      <c r="G7805" s="128"/>
      <c r="H7805" s="750"/>
      <c r="I7805" s="637"/>
      <c r="J7805" s="750">
        <f t="shared" si="4955"/>
        <v>0</v>
      </c>
    </row>
    <row r="7806" spans="1:10" ht="15" customHeight="1">
      <c r="A7806" s="1320"/>
      <c r="B7806" s="1321"/>
      <c r="C7806" s="1321"/>
      <c r="D7806" s="1322"/>
      <c r="E7806" s="705" t="str">
        <f t="shared" si="4954"/>
        <v>DOMICILIARIA 3</v>
      </c>
      <c r="F7806" s="637"/>
      <c r="G7806" s="128"/>
      <c r="H7806" s="750"/>
      <c r="I7806" s="637"/>
      <c r="J7806" s="750">
        <f t="shared" si="4955"/>
        <v>0</v>
      </c>
    </row>
    <row r="7807" spans="1:10" ht="15" customHeight="1">
      <c r="A7807" s="1320"/>
      <c r="B7807" s="1321"/>
      <c r="C7807" s="1321"/>
      <c r="D7807" s="1322"/>
      <c r="E7807" s="705" t="str">
        <f t="shared" si="4954"/>
        <v>DOMICILIARIA 4</v>
      </c>
      <c r="F7807" s="637"/>
      <c r="G7807" s="128"/>
      <c r="H7807" s="750"/>
      <c r="I7807" s="637"/>
      <c r="J7807" s="750">
        <f t="shared" si="4955"/>
        <v>0</v>
      </c>
    </row>
    <row r="7808" spans="1:10" ht="15" customHeight="1">
      <c r="A7808" s="1320"/>
      <c r="B7808" s="1321"/>
      <c r="C7808" s="1321"/>
      <c r="D7808" s="1322"/>
      <c r="E7808" s="705" t="str">
        <f t="shared" si="4954"/>
        <v>DOMICILIARIA 5</v>
      </c>
      <c r="F7808" s="637"/>
      <c r="G7808" s="128"/>
      <c r="H7808" s="750"/>
      <c r="I7808" s="637"/>
      <c r="J7808" s="750">
        <f t="shared" si="4955"/>
        <v>0</v>
      </c>
    </row>
    <row r="7809" spans="1:10" ht="15" customHeight="1">
      <c r="A7809" s="1320"/>
      <c r="B7809" s="1321"/>
      <c r="C7809" s="1321"/>
      <c r="D7809" s="1322"/>
      <c r="E7809" s="705" t="str">
        <f t="shared" si="4954"/>
        <v>DOMICILIARIA 6</v>
      </c>
      <c r="F7809" s="637"/>
      <c r="G7809" s="128"/>
      <c r="H7809" s="750"/>
      <c r="I7809" s="637"/>
      <c r="J7809" s="750">
        <f t="shared" si="4955"/>
        <v>0</v>
      </c>
    </row>
    <row r="7810" spans="1:10" ht="15" customHeight="1">
      <c r="A7810" s="1320"/>
      <c r="B7810" s="1321"/>
      <c r="C7810" s="1321"/>
      <c r="D7810" s="1322"/>
      <c r="E7810" s="705" t="str">
        <f t="shared" si="4954"/>
        <v>DOMICILIARIA 7</v>
      </c>
      <c r="F7810" s="637"/>
      <c r="G7810" s="128"/>
      <c r="H7810" s="750"/>
      <c r="I7810" s="637"/>
      <c r="J7810" s="750">
        <f t="shared" si="4955"/>
        <v>0</v>
      </c>
    </row>
    <row r="7811" spans="1:10" ht="15" customHeight="1">
      <c r="A7811" s="1320"/>
      <c r="B7811" s="1321"/>
      <c r="C7811" s="1321"/>
      <c r="D7811" s="1322"/>
      <c r="E7811" s="705" t="str">
        <f t="shared" si="4954"/>
        <v>DOMICILIARIA 8</v>
      </c>
      <c r="F7811" s="637"/>
      <c r="G7811" s="128"/>
      <c r="H7811" s="750"/>
      <c r="I7811" s="637"/>
      <c r="J7811" s="750">
        <f t="shared" si="4955"/>
        <v>0</v>
      </c>
    </row>
    <row r="7812" spans="1:10" ht="15" customHeight="1">
      <c r="A7812" s="1320"/>
      <c r="B7812" s="1321"/>
      <c r="C7812" s="1321"/>
      <c r="D7812" s="1322"/>
      <c r="E7812" s="705" t="str">
        <f t="shared" si="4954"/>
        <v>DOMICILIARIA 9</v>
      </c>
      <c r="F7812" s="637"/>
      <c r="G7812" s="128"/>
      <c r="H7812" s="750"/>
      <c r="I7812" s="637"/>
      <c r="J7812" s="750">
        <f t="shared" si="4955"/>
        <v>0</v>
      </c>
    </row>
    <row r="7813" spans="1:10" ht="15" customHeight="1">
      <c r="A7813" s="1320"/>
      <c r="B7813" s="1321"/>
      <c r="C7813" s="1321"/>
      <c r="D7813" s="1322"/>
      <c r="E7813" s="705" t="str">
        <f t="shared" si="4954"/>
        <v>DOMICILIARIA 10</v>
      </c>
      <c r="F7813" s="637"/>
      <c r="G7813" s="128"/>
      <c r="H7813" s="750"/>
      <c r="I7813" s="637"/>
      <c r="J7813" s="750">
        <f t="shared" si="4955"/>
        <v>0</v>
      </c>
    </row>
    <row r="7814" spans="1:10" ht="15" customHeight="1">
      <c r="A7814" s="1320"/>
      <c r="B7814" s="1321"/>
      <c r="C7814" s="1321"/>
      <c r="D7814" s="1322"/>
      <c r="E7814" s="705" t="str">
        <f t="shared" si="4954"/>
        <v>DOMICILIARIA 11</v>
      </c>
      <c r="F7814" s="637"/>
      <c r="G7814" s="128"/>
      <c r="H7814" s="750"/>
      <c r="I7814" s="637"/>
      <c r="J7814" s="750">
        <f t="shared" si="4955"/>
        <v>0</v>
      </c>
    </row>
    <row r="7815" spans="1:10" ht="15" customHeight="1">
      <c r="A7815" s="1320"/>
      <c r="B7815" s="1321"/>
      <c r="C7815" s="1321"/>
      <c r="D7815" s="1322"/>
      <c r="E7815" s="705" t="str">
        <f t="shared" si="4954"/>
        <v>DOMICILIARIA 12</v>
      </c>
      <c r="F7815" s="637"/>
      <c r="G7815" s="128"/>
      <c r="H7815" s="750"/>
      <c r="I7815" s="637"/>
      <c r="J7815" s="750">
        <f t="shared" si="4955"/>
        <v>0</v>
      </c>
    </row>
    <row r="7816" spans="1:10" ht="15" customHeight="1">
      <c r="A7816" s="1320"/>
      <c r="B7816" s="1321"/>
      <c r="C7816" s="1321"/>
      <c r="D7816" s="1322"/>
      <c r="E7816" s="705" t="str">
        <f t="shared" si="4954"/>
        <v>DOMICILIARIA 13</v>
      </c>
      <c r="F7816" s="637"/>
      <c r="G7816" s="128"/>
      <c r="H7816" s="750"/>
      <c r="I7816" s="637"/>
      <c r="J7816" s="750">
        <f t="shared" si="4955"/>
        <v>0</v>
      </c>
    </row>
    <row r="7817" spans="1:10" ht="15" customHeight="1">
      <c r="A7817" s="1320"/>
      <c r="B7817" s="1321"/>
      <c r="C7817" s="1321"/>
      <c r="D7817" s="1322"/>
      <c r="E7817" s="705" t="str">
        <f>+E6536</f>
        <v>DOMICILIARIA 14</v>
      </c>
      <c r="F7817" s="637"/>
      <c r="G7817" s="128"/>
      <c r="H7817" s="750"/>
      <c r="I7817" s="637"/>
      <c r="J7817" s="750">
        <f t="shared" si="4955"/>
        <v>0</v>
      </c>
    </row>
    <row r="7818" spans="1:10" ht="15" customHeight="1">
      <c r="A7818" s="1320"/>
      <c r="B7818" s="1321"/>
      <c r="C7818" s="1321"/>
      <c r="D7818" s="1322"/>
      <c r="E7818" s="705" t="str">
        <f t="shared" si="4954"/>
        <v>DOMICILIARIA 15</v>
      </c>
      <c r="F7818" s="637"/>
      <c r="G7818" s="128"/>
      <c r="H7818" s="750"/>
      <c r="I7818" s="637"/>
      <c r="J7818" s="750">
        <f t="shared" si="4955"/>
        <v>0</v>
      </c>
    </row>
    <row r="7819" spans="1:10" ht="15" customHeight="1">
      <c r="A7819" s="1320"/>
      <c r="B7819" s="1321"/>
      <c r="C7819" s="1321"/>
      <c r="D7819" s="1322"/>
      <c r="E7819" s="705" t="str">
        <f t="shared" si="4954"/>
        <v>DOMICILIARIA 16</v>
      </c>
      <c r="F7819" s="637"/>
      <c r="G7819" s="128"/>
      <c r="H7819" s="750"/>
      <c r="I7819" s="637"/>
      <c r="J7819" s="750">
        <f t="shared" si="4955"/>
        <v>0</v>
      </c>
    </row>
    <row r="7820" spans="1:10" ht="15" customHeight="1">
      <c r="A7820" s="1320"/>
      <c r="B7820" s="1321"/>
      <c r="C7820" s="1321"/>
      <c r="D7820" s="1322"/>
      <c r="E7820" s="705" t="str">
        <f t="shared" si="4954"/>
        <v>DOMICILIARIA 17</v>
      </c>
      <c r="F7820" s="637"/>
      <c r="G7820" s="128"/>
      <c r="H7820" s="750"/>
      <c r="I7820" s="637"/>
      <c r="J7820" s="750">
        <f t="shared" si="4955"/>
        <v>0</v>
      </c>
    </row>
    <row r="7821" spans="1:10" ht="15" customHeight="1">
      <c r="A7821" s="1320"/>
      <c r="B7821" s="1321"/>
      <c r="C7821" s="1321"/>
      <c r="D7821" s="1322"/>
      <c r="E7821" s="705" t="str">
        <f t="shared" si="4954"/>
        <v>DOMICILIARIA 18</v>
      </c>
      <c r="F7821" s="637"/>
      <c r="G7821" s="128"/>
      <c r="H7821" s="750"/>
      <c r="I7821" s="637"/>
      <c r="J7821" s="750">
        <f t="shared" si="4955"/>
        <v>0</v>
      </c>
    </row>
    <row r="7822" spans="1:10" ht="15" customHeight="1">
      <c r="A7822" s="1320"/>
      <c r="B7822" s="1321"/>
      <c r="C7822" s="1321"/>
      <c r="D7822" s="1322"/>
      <c r="E7822" s="705" t="str">
        <f t="shared" ref="E7822:E7840" si="4956">+E5737</f>
        <v>P14 A P15</v>
      </c>
      <c r="F7822" s="637"/>
      <c r="G7822" s="128"/>
      <c r="H7822" s="750"/>
      <c r="I7822" s="637"/>
      <c r="J7822" s="750">
        <f t="shared" si="4955"/>
        <v>0</v>
      </c>
    </row>
    <row r="7823" spans="1:10" ht="15" customHeight="1">
      <c r="A7823" s="1320"/>
      <c r="B7823" s="1321"/>
      <c r="C7823" s="1321"/>
      <c r="D7823" s="1322"/>
      <c r="E7823" s="705" t="str">
        <f t="shared" si="4956"/>
        <v>DOMICILIARIA 1</v>
      </c>
      <c r="F7823" s="637"/>
      <c r="G7823" s="128"/>
      <c r="H7823" s="750"/>
      <c r="I7823" s="637">
        <v>1</v>
      </c>
      <c r="J7823" s="750">
        <f t="shared" si="4955"/>
        <v>1</v>
      </c>
    </row>
    <row r="7824" spans="1:10" ht="15" customHeight="1">
      <c r="A7824" s="1320"/>
      <c r="B7824" s="1321"/>
      <c r="C7824" s="1321"/>
      <c r="D7824" s="1322"/>
      <c r="E7824" s="705" t="str">
        <f t="shared" si="4956"/>
        <v>DOMICILIARIA 2</v>
      </c>
      <c r="F7824" s="637"/>
      <c r="G7824" s="128"/>
      <c r="H7824" s="750"/>
      <c r="I7824" s="637">
        <v>1</v>
      </c>
      <c r="J7824" s="750">
        <f t="shared" si="4955"/>
        <v>1</v>
      </c>
    </row>
    <row r="7825" spans="1:10" ht="15" customHeight="1">
      <c r="A7825" s="1320"/>
      <c r="B7825" s="1321"/>
      <c r="C7825" s="1321"/>
      <c r="D7825" s="1322"/>
      <c r="E7825" s="705" t="str">
        <f t="shared" si="4956"/>
        <v>DOMICILIARIA 3</v>
      </c>
      <c r="F7825" s="637"/>
      <c r="G7825" s="128"/>
      <c r="H7825" s="750"/>
      <c r="I7825" s="637">
        <v>1</v>
      </c>
      <c r="J7825" s="750">
        <f t="shared" si="4955"/>
        <v>1</v>
      </c>
    </row>
    <row r="7826" spans="1:10" ht="15" customHeight="1">
      <c r="A7826" s="1320"/>
      <c r="B7826" s="1321"/>
      <c r="C7826" s="1321"/>
      <c r="D7826" s="1322"/>
      <c r="E7826" s="705" t="str">
        <f t="shared" si="4956"/>
        <v>DOMICILIARIA 4</v>
      </c>
      <c r="F7826" s="637"/>
      <c r="G7826" s="128"/>
      <c r="H7826" s="750"/>
      <c r="I7826" s="637">
        <v>1</v>
      </c>
      <c r="J7826" s="750">
        <f t="shared" si="4955"/>
        <v>1</v>
      </c>
    </row>
    <row r="7827" spans="1:10" ht="15" customHeight="1">
      <c r="A7827" s="1320"/>
      <c r="B7827" s="1321"/>
      <c r="C7827" s="1321"/>
      <c r="D7827" s="1322"/>
      <c r="E7827" s="705" t="str">
        <f t="shared" si="4956"/>
        <v>DOMICILIARIA 5</v>
      </c>
      <c r="F7827" s="637"/>
      <c r="G7827" s="128"/>
      <c r="H7827" s="750"/>
      <c r="I7827" s="637">
        <v>1</v>
      </c>
      <c r="J7827" s="750">
        <f t="shared" si="4955"/>
        <v>1</v>
      </c>
    </row>
    <row r="7828" spans="1:10" ht="15" customHeight="1">
      <c r="A7828" s="1320"/>
      <c r="B7828" s="1321"/>
      <c r="C7828" s="1321"/>
      <c r="D7828" s="1322"/>
      <c r="E7828" s="705" t="str">
        <f t="shared" si="4956"/>
        <v>DOMICILIARIA 6</v>
      </c>
      <c r="F7828" s="637"/>
      <c r="G7828" s="128"/>
      <c r="H7828" s="750"/>
      <c r="I7828" s="637">
        <v>1</v>
      </c>
      <c r="J7828" s="750">
        <f t="shared" si="4955"/>
        <v>1</v>
      </c>
    </row>
    <row r="7829" spans="1:10" ht="15" customHeight="1">
      <c r="A7829" s="1320"/>
      <c r="B7829" s="1321"/>
      <c r="C7829" s="1321"/>
      <c r="D7829" s="1322"/>
      <c r="E7829" s="705" t="str">
        <f t="shared" si="4956"/>
        <v>DOMICILIARIA 7</v>
      </c>
      <c r="F7829" s="637"/>
      <c r="G7829" s="128"/>
      <c r="H7829" s="750"/>
      <c r="I7829" s="637">
        <v>1</v>
      </c>
      <c r="J7829" s="750">
        <f t="shared" ref="J7829:J7839" si="4957">I7829</f>
        <v>1</v>
      </c>
    </row>
    <row r="7830" spans="1:10" ht="15" customHeight="1">
      <c r="A7830" s="1320"/>
      <c r="B7830" s="1321"/>
      <c r="C7830" s="1321"/>
      <c r="D7830" s="1322"/>
      <c r="E7830" s="705" t="str">
        <f t="shared" si="4956"/>
        <v>DOMICILIARIA 8</v>
      </c>
      <c r="F7830" s="637"/>
      <c r="G7830" s="128"/>
      <c r="H7830" s="750"/>
      <c r="I7830" s="637">
        <v>1</v>
      </c>
      <c r="J7830" s="750">
        <f t="shared" si="4957"/>
        <v>1</v>
      </c>
    </row>
    <row r="7831" spans="1:10" ht="15" customHeight="1">
      <c r="A7831" s="1320"/>
      <c r="B7831" s="1321"/>
      <c r="C7831" s="1321"/>
      <c r="D7831" s="1322"/>
      <c r="E7831" s="705" t="str">
        <f t="shared" si="4956"/>
        <v>DOMICILIARIA 9</v>
      </c>
      <c r="F7831" s="637"/>
      <c r="G7831" s="128"/>
      <c r="H7831" s="750"/>
      <c r="I7831" s="637">
        <v>1</v>
      </c>
      <c r="J7831" s="750">
        <f t="shared" si="4957"/>
        <v>1</v>
      </c>
    </row>
    <row r="7832" spans="1:10" ht="15" customHeight="1">
      <c r="A7832" s="1320"/>
      <c r="B7832" s="1321"/>
      <c r="C7832" s="1321"/>
      <c r="D7832" s="1322"/>
      <c r="E7832" s="705" t="str">
        <f t="shared" si="4956"/>
        <v>DOMICILIARIA 10</v>
      </c>
      <c r="F7832" s="637"/>
      <c r="G7832" s="128"/>
      <c r="H7832" s="750"/>
      <c r="I7832" s="637">
        <v>1</v>
      </c>
      <c r="J7832" s="750">
        <f t="shared" si="4957"/>
        <v>1</v>
      </c>
    </row>
    <row r="7833" spans="1:10" ht="15" customHeight="1">
      <c r="A7833" s="1320"/>
      <c r="B7833" s="1321"/>
      <c r="C7833" s="1321"/>
      <c r="D7833" s="1322"/>
      <c r="E7833" s="705" t="str">
        <f t="shared" si="4956"/>
        <v>DOMICILIARIA 11</v>
      </c>
      <c r="F7833" s="637"/>
      <c r="G7833" s="128"/>
      <c r="H7833" s="750"/>
      <c r="I7833" s="637">
        <v>1</v>
      </c>
      <c r="J7833" s="750">
        <f t="shared" si="4957"/>
        <v>1</v>
      </c>
    </row>
    <row r="7834" spans="1:10" ht="15" customHeight="1">
      <c r="A7834" s="1320"/>
      <c r="B7834" s="1321"/>
      <c r="C7834" s="1321"/>
      <c r="D7834" s="1322"/>
      <c r="E7834" s="705" t="str">
        <f t="shared" si="4956"/>
        <v>DOMICILIARIA 12</v>
      </c>
      <c r="F7834" s="637"/>
      <c r="G7834" s="128"/>
      <c r="H7834" s="750"/>
      <c r="I7834" s="637">
        <v>1</v>
      </c>
      <c r="J7834" s="750">
        <f t="shared" si="4957"/>
        <v>1</v>
      </c>
    </row>
    <row r="7835" spans="1:10" ht="15" customHeight="1">
      <c r="A7835" s="1320"/>
      <c r="B7835" s="1321"/>
      <c r="C7835" s="1321"/>
      <c r="D7835" s="1322"/>
      <c r="E7835" s="705" t="str">
        <f t="shared" si="4956"/>
        <v>DOMICILIARIA 13</v>
      </c>
      <c r="F7835" s="637"/>
      <c r="G7835" s="128"/>
      <c r="H7835" s="750"/>
      <c r="I7835" s="637">
        <v>1</v>
      </c>
      <c r="J7835" s="750">
        <f t="shared" si="4957"/>
        <v>1</v>
      </c>
    </row>
    <row r="7836" spans="1:10" ht="15" customHeight="1">
      <c r="A7836" s="1320"/>
      <c r="B7836" s="1321"/>
      <c r="C7836" s="1321"/>
      <c r="D7836" s="1322"/>
      <c r="E7836" s="705" t="str">
        <f t="shared" si="4956"/>
        <v>DOMICILIARIA 14</v>
      </c>
      <c r="F7836" s="637"/>
      <c r="G7836" s="128"/>
      <c r="H7836" s="750"/>
      <c r="I7836" s="637">
        <v>1</v>
      </c>
      <c r="J7836" s="750">
        <f t="shared" si="4957"/>
        <v>1</v>
      </c>
    </row>
    <row r="7837" spans="1:10" ht="15" customHeight="1">
      <c r="A7837" s="1320"/>
      <c r="B7837" s="1321"/>
      <c r="C7837" s="1321"/>
      <c r="D7837" s="1322"/>
      <c r="E7837" s="705" t="str">
        <f t="shared" si="4956"/>
        <v>DOMICILIARIA 15</v>
      </c>
      <c r="F7837" s="637"/>
      <c r="G7837" s="128"/>
      <c r="H7837" s="750"/>
      <c r="I7837" s="637">
        <v>1</v>
      </c>
      <c r="J7837" s="750">
        <f t="shared" si="4957"/>
        <v>1</v>
      </c>
    </row>
    <row r="7838" spans="1:10" ht="15" customHeight="1">
      <c r="A7838" s="1320"/>
      <c r="B7838" s="1321"/>
      <c r="C7838" s="1321"/>
      <c r="D7838" s="1322"/>
      <c r="E7838" s="705" t="str">
        <f t="shared" si="4956"/>
        <v>DOMICILIARIA 16</v>
      </c>
      <c r="F7838" s="637"/>
      <c r="G7838" s="128"/>
      <c r="H7838" s="750"/>
      <c r="I7838" s="637">
        <v>1</v>
      </c>
      <c r="J7838" s="750">
        <f t="shared" si="4957"/>
        <v>1</v>
      </c>
    </row>
    <row r="7839" spans="1:10" ht="15" customHeight="1">
      <c r="A7839" s="1320"/>
      <c r="B7839" s="1321"/>
      <c r="C7839" s="1321"/>
      <c r="D7839" s="1322"/>
      <c r="E7839" s="705" t="str">
        <f t="shared" si="4956"/>
        <v>DOMICILIARIA 17</v>
      </c>
      <c r="F7839" s="637"/>
      <c r="G7839" s="128"/>
      <c r="H7839" s="750"/>
      <c r="I7839" s="637">
        <v>1</v>
      </c>
      <c r="J7839" s="750">
        <f t="shared" si="4957"/>
        <v>1</v>
      </c>
    </row>
    <row r="7840" spans="1:10" ht="15" customHeight="1">
      <c r="A7840" s="1320"/>
      <c r="B7840" s="1321"/>
      <c r="C7840" s="1321"/>
      <c r="D7840" s="1322"/>
      <c r="E7840" s="705" t="str">
        <f t="shared" si="4956"/>
        <v>DOMICILIARIA 18</v>
      </c>
      <c r="F7840" s="942"/>
      <c r="G7840" s="767"/>
      <c r="H7840" s="758"/>
      <c r="I7840" s="637">
        <v>1</v>
      </c>
      <c r="J7840" s="750">
        <f t="shared" ref="J7840:J7874" si="4958">I7840</f>
        <v>1</v>
      </c>
    </row>
    <row r="7841" spans="1:10" ht="15" customHeight="1">
      <c r="A7841" s="1320"/>
      <c r="B7841" s="1321"/>
      <c r="C7841" s="1321"/>
      <c r="D7841" s="1322"/>
      <c r="E7841" s="705" t="str">
        <f>+E6831</f>
        <v>P36 A P37</v>
      </c>
      <c r="F7841" s="637"/>
      <c r="G7841" s="128"/>
      <c r="H7841" s="750"/>
      <c r="I7841" s="637"/>
      <c r="J7841" s="750">
        <f t="shared" si="4958"/>
        <v>0</v>
      </c>
    </row>
    <row r="7842" spans="1:10" ht="15" customHeight="1">
      <c r="A7842" s="1320"/>
      <c r="B7842" s="1321"/>
      <c r="C7842" s="1321"/>
      <c r="D7842" s="1322"/>
      <c r="E7842" s="705" t="str">
        <f t="shared" ref="E7842:E7905" si="4959">+E6832</f>
        <v>DOMICILIARIA 1</v>
      </c>
      <c r="F7842" s="637"/>
      <c r="G7842" s="128"/>
      <c r="H7842" s="750"/>
      <c r="I7842" s="637">
        <v>1</v>
      </c>
      <c r="J7842" s="750">
        <f t="shared" si="4958"/>
        <v>1</v>
      </c>
    </row>
    <row r="7843" spans="1:10" ht="15" customHeight="1">
      <c r="A7843" s="1320"/>
      <c r="B7843" s="1321"/>
      <c r="C7843" s="1321"/>
      <c r="D7843" s="1322"/>
      <c r="E7843" s="705" t="str">
        <f t="shared" si="4959"/>
        <v>DOMICILIARIA 2</v>
      </c>
      <c r="F7843" s="637"/>
      <c r="G7843" s="128"/>
      <c r="H7843" s="750"/>
      <c r="I7843" s="637">
        <v>1</v>
      </c>
      <c r="J7843" s="750">
        <f t="shared" si="4958"/>
        <v>1</v>
      </c>
    </row>
    <row r="7844" spans="1:10" ht="15" customHeight="1">
      <c r="A7844" s="1320"/>
      <c r="B7844" s="1321"/>
      <c r="C7844" s="1321"/>
      <c r="D7844" s="1322"/>
      <c r="E7844" s="705" t="str">
        <f t="shared" si="4959"/>
        <v>DOMICILIARIA 3</v>
      </c>
      <c r="F7844" s="637"/>
      <c r="G7844" s="128"/>
      <c r="H7844" s="750"/>
      <c r="I7844" s="637">
        <v>1</v>
      </c>
      <c r="J7844" s="750">
        <f t="shared" si="4958"/>
        <v>1</v>
      </c>
    </row>
    <row r="7845" spans="1:10" ht="15" customHeight="1">
      <c r="A7845" s="1320"/>
      <c r="B7845" s="1321"/>
      <c r="C7845" s="1321"/>
      <c r="D7845" s="1322"/>
      <c r="E7845" s="705" t="str">
        <f t="shared" si="4959"/>
        <v>DOMICILIARIA 4</v>
      </c>
      <c r="F7845" s="637"/>
      <c r="G7845" s="128"/>
      <c r="H7845" s="750"/>
      <c r="I7845" s="637">
        <v>1</v>
      </c>
      <c r="J7845" s="750">
        <f t="shared" si="4958"/>
        <v>1</v>
      </c>
    </row>
    <row r="7846" spans="1:10" ht="15" customHeight="1">
      <c r="A7846" s="1320"/>
      <c r="B7846" s="1321"/>
      <c r="C7846" s="1321"/>
      <c r="D7846" s="1322"/>
      <c r="E7846" s="705" t="str">
        <f t="shared" si="4959"/>
        <v>DOMICILIARIA 5</v>
      </c>
      <c r="F7846" s="637"/>
      <c r="G7846" s="128"/>
      <c r="H7846" s="750"/>
      <c r="I7846" s="637">
        <v>1</v>
      </c>
      <c r="J7846" s="750">
        <f t="shared" si="4958"/>
        <v>1</v>
      </c>
    </row>
    <row r="7847" spans="1:10" ht="15" customHeight="1">
      <c r="A7847" s="1320"/>
      <c r="B7847" s="1321"/>
      <c r="C7847" s="1321"/>
      <c r="D7847" s="1322"/>
      <c r="E7847" s="705" t="str">
        <f t="shared" si="4959"/>
        <v>DOMICILIARIA 6</v>
      </c>
      <c r="F7847" s="637"/>
      <c r="G7847" s="128"/>
      <c r="H7847" s="750"/>
      <c r="I7847" s="637">
        <v>1</v>
      </c>
      <c r="J7847" s="750">
        <f t="shared" si="4958"/>
        <v>1</v>
      </c>
    </row>
    <row r="7848" spans="1:10" ht="15" customHeight="1">
      <c r="A7848" s="1320"/>
      <c r="B7848" s="1321"/>
      <c r="C7848" s="1321"/>
      <c r="D7848" s="1322"/>
      <c r="E7848" s="705" t="str">
        <f t="shared" si="4959"/>
        <v>DOMICILIARIA 7</v>
      </c>
      <c r="F7848" s="637"/>
      <c r="G7848" s="128"/>
      <c r="H7848" s="750"/>
      <c r="I7848" s="637">
        <v>1</v>
      </c>
      <c r="J7848" s="750">
        <f t="shared" si="4958"/>
        <v>1</v>
      </c>
    </row>
    <row r="7849" spans="1:10" ht="15" customHeight="1">
      <c r="A7849" s="1320"/>
      <c r="B7849" s="1321"/>
      <c r="C7849" s="1321"/>
      <c r="D7849" s="1322"/>
      <c r="E7849" s="705" t="str">
        <f t="shared" si="4959"/>
        <v>DOMICILIARIA 8</v>
      </c>
      <c r="F7849" s="637"/>
      <c r="G7849" s="128"/>
      <c r="H7849" s="750"/>
      <c r="I7849" s="637">
        <v>1</v>
      </c>
      <c r="J7849" s="750">
        <f t="shared" si="4958"/>
        <v>1</v>
      </c>
    </row>
    <row r="7850" spans="1:10" ht="15" customHeight="1">
      <c r="A7850" s="1320"/>
      <c r="B7850" s="1321"/>
      <c r="C7850" s="1321"/>
      <c r="D7850" s="1322"/>
      <c r="E7850" s="705" t="str">
        <f t="shared" si="4959"/>
        <v>DOMICILIARIA 9</v>
      </c>
      <c r="F7850" s="637"/>
      <c r="G7850" s="128"/>
      <c r="H7850" s="750"/>
      <c r="I7850" s="637">
        <v>1</v>
      </c>
      <c r="J7850" s="750">
        <f t="shared" si="4958"/>
        <v>1</v>
      </c>
    </row>
    <row r="7851" spans="1:10" ht="15" customHeight="1">
      <c r="A7851" s="1320"/>
      <c r="B7851" s="1321"/>
      <c r="C7851" s="1321"/>
      <c r="D7851" s="1322"/>
      <c r="E7851" s="705" t="str">
        <f t="shared" si="4959"/>
        <v>DOMICILIARIA 10</v>
      </c>
      <c r="F7851" s="637"/>
      <c r="G7851" s="128"/>
      <c r="H7851" s="750"/>
      <c r="I7851" s="637">
        <v>1</v>
      </c>
      <c r="J7851" s="750">
        <f t="shared" si="4958"/>
        <v>1</v>
      </c>
    </row>
    <row r="7852" spans="1:10" ht="15" customHeight="1">
      <c r="A7852" s="1320"/>
      <c r="B7852" s="1321"/>
      <c r="C7852" s="1321"/>
      <c r="D7852" s="1322"/>
      <c r="E7852" s="705" t="str">
        <f t="shared" si="4959"/>
        <v>DOMICILIARIA 11</v>
      </c>
      <c r="F7852" s="637"/>
      <c r="G7852" s="128"/>
      <c r="H7852" s="750"/>
      <c r="I7852" s="637">
        <v>1</v>
      </c>
      <c r="J7852" s="750">
        <f t="shared" si="4958"/>
        <v>1</v>
      </c>
    </row>
    <row r="7853" spans="1:10" ht="15" customHeight="1">
      <c r="A7853" s="1320"/>
      <c r="B7853" s="1321"/>
      <c r="C7853" s="1321"/>
      <c r="D7853" s="1322"/>
      <c r="E7853" s="705" t="str">
        <f t="shared" si="4959"/>
        <v>DOMICILIARIA 12</v>
      </c>
      <c r="F7853" s="637"/>
      <c r="G7853" s="128"/>
      <c r="H7853" s="750"/>
      <c r="I7853" s="637">
        <v>1</v>
      </c>
      <c r="J7853" s="750">
        <f t="shared" si="4958"/>
        <v>1</v>
      </c>
    </row>
    <row r="7854" spans="1:10" ht="15" customHeight="1">
      <c r="A7854" s="1320"/>
      <c r="B7854" s="1321"/>
      <c r="C7854" s="1321"/>
      <c r="D7854" s="1322"/>
      <c r="E7854" s="705" t="str">
        <f t="shared" si="4959"/>
        <v>DOMICILIARIA 13</v>
      </c>
      <c r="F7854" s="637"/>
      <c r="G7854" s="128"/>
      <c r="H7854" s="750"/>
      <c r="I7854" s="637">
        <v>1</v>
      </c>
      <c r="J7854" s="750">
        <f t="shared" si="4958"/>
        <v>1</v>
      </c>
    </row>
    <row r="7855" spans="1:10" ht="15" customHeight="1">
      <c r="A7855" s="1320"/>
      <c r="B7855" s="1321"/>
      <c r="C7855" s="1321"/>
      <c r="D7855" s="1322"/>
      <c r="E7855" s="705" t="str">
        <f t="shared" si="4959"/>
        <v>DOMICILIARIA 14</v>
      </c>
      <c r="F7855" s="637"/>
      <c r="G7855" s="128"/>
      <c r="H7855" s="750"/>
      <c r="I7855" s="637">
        <v>1</v>
      </c>
      <c r="J7855" s="750">
        <f t="shared" si="4958"/>
        <v>1</v>
      </c>
    </row>
    <row r="7856" spans="1:10" ht="15" customHeight="1">
      <c r="A7856" s="1320"/>
      <c r="B7856" s="1321"/>
      <c r="C7856" s="1321"/>
      <c r="D7856" s="1322"/>
      <c r="E7856" s="705" t="str">
        <f t="shared" si="4959"/>
        <v>DOMICILIARIA 15</v>
      </c>
      <c r="F7856" s="637"/>
      <c r="G7856" s="128"/>
      <c r="H7856" s="750"/>
      <c r="I7856" s="637">
        <v>1</v>
      </c>
      <c r="J7856" s="750">
        <f t="shared" si="4958"/>
        <v>1</v>
      </c>
    </row>
    <row r="7857" spans="1:10" ht="15" customHeight="1">
      <c r="A7857" s="1320"/>
      <c r="B7857" s="1321"/>
      <c r="C7857" s="1321"/>
      <c r="D7857" s="1322"/>
      <c r="E7857" s="705" t="str">
        <f t="shared" si="4959"/>
        <v>DOMICILIARIA 16</v>
      </c>
      <c r="F7857" s="637"/>
      <c r="G7857" s="128"/>
      <c r="H7857" s="750"/>
      <c r="I7857" s="637">
        <v>1</v>
      </c>
      <c r="J7857" s="750">
        <f t="shared" si="4958"/>
        <v>1</v>
      </c>
    </row>
    <row r="7858" spans="1:10" ht="15" customHeight="1">
      <c r="A7858" s="1320"/>
      <c r="B7858" s="1321"/>
      <c r="C7858" s="1321"/>
      <c r="D7858" s="1322"/>
      <c r="E7858" s="705" t="str">
        <f t="shared" si="4959"/>
        <v>DOMICILIARIA 17</v>
      </c>
      <c r="F7858" s="637"/>
      <c r="G7858" s="128"/>
      <c r="H7858" s="750"/>
      <c r="I7858" s="637">
        <v>1</v>
      </c>
      <c r="J7858" s="750">
        <f t="shared" si="4958"/>
        <v>1</v>
      </c>
    </row>
    <row r="7859" spans="1:10" ht="15" customHeight="1">
      <c r="A7859" s="1320"/>
      <c r="B7859" s="1321"/>
      <c r="C7859" s="1321"/>
      <c r="D7859" s="1322"/>
      <c r="E7859" s="705" t="str">
        <f t="shared" si="4959"/>
        <v>P37 A P38</v>
      </c>
      <c r="F7859" s="637"/>
      <c r="G7859" s="128"/>
      <c r="H7859" s="750"/>
      <c r="I7859" s="637"/>
      <c r="J7859" s="750">
        <f t="shared" si="4958"/>
        <v>0</v>
      </c>
    </row>
    <row r="7860" spans="1:10" ht="15" customHeight="1">
      <c r="A7860" s="1320"/>
      <c r="B7860" s="1321"/>
      <c r="C7860" s="1321"/>
      <c r="D7860" s="1322"/>
      <c r="E7860" s="705" t="str">
        <f t="shared" si="4959"/>
        <v>DOMICILIARIA 1</v>
      </c>
      <c r="F7860" s="637"/>
      <c r="G7860" s="128"/>
      <c r="H7860" s="750"/>
      <c r="I7860" s="637">
        <v>1</v>
      </c>
      <c r="J7860" s="750">
        <f t="shared" si="4958"/>
        <v>1</v>
      </c>
    </row>
    <row r="7861" spans="1:10" ht="15" customHeight="1">
      <c r="A7861" s="1320"/>
      <c r="B7861" s="1321"/>
      <c r="C7861" s="1321"/>
      <c r="D7861" s="1322"/>
      <c r="E7861" s="705" t="str">
        <f t="shared" si="4959"/>
        <v>DOMICILIARIA 2</v>
      </c>
      <c r="F7861" s="637"/>
      <c r="G7861" s="128"/>
      <c r="H7861" s="750"/>
      <c r="I7861" s="637">
        <v>1</v>
      </c>
      <c r="J7861" s="750">
        <f t="shared" si="4958"/>
        <v>1</v>
      </c>
    </row>
    <row r="7862" spans="1:10" ht="15" customHeight="1">
      <c r="A7862" s="1320"/>
      <c r="B7862" s="1321"/>
      <c r="C7862" s="1321"/>
      <c r="D7862" s="1322"/>
      <c r="E7862" s="705" t="str">
        <f t="shared" si="4959"/>
        <v>DOMICILIARIA 3</v>
      </c>
      <c r="F7862" s="637"/>
      <c r="G7862" s="128"/>
      <c r="H7862" s="750"/>
      <c r="I7862" s="637">
        <v>1</v>
      </c>
      <c r="J7862" s="750">
        <f t="shared" si="4958"/>
        <v>1</v>
      </c>
    </row>
    <row r="7863" spans="1:10" ht="15" customHeight="1">
      <c r="A7863" s="1320"/>
      <c r="B7863" s="1321"/>
      <c r="C7863" s="1321"/>
      <c r="D7863" s="1322"/>
      <c r="E7863" s="705" t="str">
        <f t="shared" si="4959"/>
        <v>DOMICILIARIA 4</v>
      </c>
      <c r="F7863" s="637"/>
      <c r="G7863" s="128"/>
      <c r="H7863" s="750"/>
      <c r="I7863" s="637">
        <v>1</v>
      </c>
      <c r="J7863" s="750">
        <f t="shared" si="4958"/>
        <v>1</v>
      </c>
    </row>
    <row r="7864" spans="1:10" ht="15" customHeight="1">
      <c r="A7864" s="1320"/>
      <c r="B7864" s="1321"/>
      <c r="C7864" s="1321"/>
      <c r="D7864" s="1322"/>
      <c r="E7864" s="705" t="str">
        <f t="shared" si="4959"/>
        <v>DOMICILIARIA 5</v>
      </c>
      <c r="F7864" s="637"/>
      <c r="G7864" s="128"/>
      <c r="H7864" s="750"/>
      <c r="I7864" s="637">
        <v>1</v>
      </c>
      <c r="J7864" s="750">
        <f t="shared" si="4958"/>
        <v>1</v>
      </c>
    </row>
    <row r="7865" spans="1:10" ht="15" customHeight="1">
      <c r="A7865" s="1320"/>
      <c r="B7865" s="1321"/>
      <c r="C7865" s="1321"/>
      <c r="D7865" s="1322"/>
      <c r="E7865" s="705" t="str">
        <f>+E6855</f>
        <v>DOMICILIARIA 6</v>
      </c>
      <c r="F7865" s="637"/>
      <c r="G7865" s="128"/>
      <c r="H7865" s="750"/>
      <c r="I7865" s="637">
        <v>1</v>
      </c>
      <c r="J7865" s="750">
        <f t="shared" si="4958"/>
        <v>1</v>
      </c>
    </row>
    <row r="7866" spans="1:10" ht="15" customHeight="1">
      <c r="A7866" s="1320"/>
      <c r="B7866" s="1321"/>
      <c r="C7866" s="1321"/>
      <c r="D7866" s="1322"/>
      <c r="E7866" s="705" t="str">
        <f t="shared" si="4959"/>
        <v>DOMICILIARIA 7</v>
      </c>
      <c r="F7866" s="637"/>
      <c r="G7866" s="128"/>
      <c r="H7866" s="750"/>
      <c r="I7866" s="637">
        <v>1</v>
      </c>
      <c r="J7866" s="750">
        <f t="shared" si="4958"/>
        <v>1</v>
      </c>
    </row>
    <row r="7867" spans="1:10" ht="15" customHeight="1">
      <c r="A7867" s="1320"/>
      <c r="B7867" s="1321"/>
      <c r="C7867" s="1321"/>
      <c r="D7867" s="1322"/>
      <c r="E7867" s="705" t="str">
        <f t="shared" si="4959"/>
        <v>DOMICILIARIA 8</v>
      </c>
      <c r="F7867" s="637"/>
      <c r="G7867" s="128"/>
      <c r="H7867" s="750"/>
      <c r="I7867" s="637">
        <v>1</v>
      </c>
      <c r="J7867" s="750">
        <f t="shared" si="4958"/>
        <v>1</v>
      </c>
    </row>
    <row r="7868" spans="1:10" ht="15" customHeight="1">
      <c r="A7868" s="1320"/>
      <c r="B7868" s="1321"/>
      <c r="C7868" s="1321"/>
      <c r="D7868" s="1322"/>
      <c r="E7868" s="705" t="str">
        <f t="shared" si="4959"/>
        <v>DOMICILIARIA 9</v>
      </c>
      <c r="F7868" s="637"/>
      <c r="G7868" s="128"/>
      <c r="H7868" s="750"/>
      <c r="I7868" s="637">
        <v>1</v>
      </c>
      <c r="J7868" s="750">
        <f t="shared" si="4958"/>
        <v>1</v>
      </c>
    </row>
    <row r="7869" spans="1:10" ht="15" customHeight="1">
      <c r="A7869" s="1320"/>
      <c r="B7869" s="1321"/>
      <c r="C7869" s="1321"/>
      <c r="D7869" s="1322"/>
      <c r="E7869" s="705" t="str">
        <f t="shared" si="4959"/>
        <v>DOMICILIARIA 10</v>
      </c>
      <c r="F7869" s="637"/>
      <c r="G7869" s="128"/>
      <c r="H7869" s="750"/>
      <c r="I7869" s="637">
        <v>1</v>
      </c>
      <c r="J7869" s="750">
        <f t="shared" si="4958"/>
        <v>1</v>
      </c>
    </row>
    <row r="7870" spans="1:10" ht="15" customHeight="1">
      <c r="A7870" s="1320"/>
      <c r="B7870" s="1321"/>
      <c r="C7870" s="1321"/>
      <c r="D7870" s="1322"/>
      <c r="E7870" s="705" t="str">
        <f t="shared" si="4959"/>
        <v>DOMICILIARIA 11</v>
      </c>
      <c r="F7870" s="637"/>
      <c r="G7870" s="128"/>
      <c r="H7870" s="750"/>
      <c r="I7870" s="637">
        <v>1</v>
      </c>
      <c r="J7870" s="750">
        <f t="shared" si="4958"/>
        <v>1</v>
      </c>
    </row>
    <row r="7871" spans="1:10" ht="15" customHeight="1">
      <c r="A7871" s="1320"/>
      <c r="B7871" s="1321"/>
      <c r="C7871" s="1321"/>
      <c r="D7871" s="1322"/>
      <c r="E7871" s="705" t="str">
        <f t="shared" si="4959"/>
        <v>DOMICILIARIA 12</v>
      </c>
      <c r="F7871" s="637"/>
      <c r="G7871" s="128"/>
      <c r="H7871" s="750"/>
      <c r="I7871" s="637">
        <v>1</v>
      </c>
      <c r="J7871" s="750">
        <f t="shared" si="4958"/>
        <v>1</v>
      </c>
    </row>
    <row r="7872" spans="1:10" ht="15" customHeight="1">
      <c r="A7872" s="1320"/>
      <c r="B7872" s="1321"/>
      <c r="C7872" s="1321"/>
      <c r="D7872" s="1322"/>
      <c r="E7872" s="705" t="str">
        <f t="shared" si="4959"/>
        <v>DOMICILIARIA 13</v>
      </c>
      <c r="F7872" s="637"/>
      <c r="G7872" s="128"/>
      <c r="H7872" s="750"/>
      <c r="I7872" s="637">
        <v>1</v>
      </c>
      <c r="J7872" s="750">
        <f t="shared" si="4958"/>
        <v>1</v>
      </c>
    </row>
    <row r="7873" spans="1:10" ht="15" customHeight="1">
      <c r="A7873" s="1320"/>
      <c r="B7873" s="1321"/>
      <c r="C7873" s="1321"/>
      <c r="D7873" s="1322"/>
      <c r="E7873" s="705" t="str">
        <f t="shared" si="4959"/>
        <v>P38 A P39</v>
      </c>
      <c r="F7873" s="637"/>
      <c r="G7873" s="128"/>
      <c r="H7873" s="750"/>
      <c r="I7873" s="637"/>
      <c r="J7873" s="750">
        <f t="shared" si="4958"/>
        <v>0</v>
      </c>
    </row>
    <row r="7874" spans="1:10" ht="15" customHeight="1">
      <c r="A7874" s="1320"/>
      <c r="B7874" s="1321"/>
      <c r="C7874" s="1321"/>
      <c r="D7874" s="1322"/>
      <c r="E7874" s="705" t="str">
        <f t="shared" si="4959"/>
        <v>DOMICILIARIA 1</v>
      </c>
      <c r="F7874" s="637"/>
      <c r="G7874" s="128"/>
      <c r="H7874" s="750"/>
      <c r="I7874" s="637">
        <v>1</v>
      </c>
      <c r="J7874" s="750">
        <f t="shared" si="4958"/>
        <v>1</v>
      </c>
    </row>
    <row r="7875" spans="1:10" ht="15" customHeight="1">
      <c r="A7875" s="1320"/>
      <c r="B7875" s="1321"/>
      <c r="C7875" s="1321"/>
      <c r="D7875" s="1322"/>
      <c r="E7875" s="705" t="str">
        <f t="shared" si="4959"/>
        <v>DOMICILIARIA 2</v>
      </c>
      <c r="F7875" s="637"/>
      <c r="G7875" s="128"/>
      <c r="H7875" s="750"/>
      <c r="I7875" s="637">
        <v>1</v>
      </c>
      <c r="J7875" s="750">
        <f t="shared" ref="J7875:J7888" si="4960">I7875</f>
        <v>1</v>
      </c>
    </row>
    <row r="7876" spans="1:10" ht="15" customHeight="1">
      <c r="A7876" s="1320"/>
      <c r="B7876" s="1321"/>
      <c r="C7876" s="1321"/>
      <c r="D7876" s="1322"/>
      <c r="E7876" s="705" t="str">
        <f t="shared" si="4959"/>
        <v>DOMICILIARIA 3</v>
      </c>
      <c r="F7876" s="637"/>
      <c r="G7876" s="128"/>
      <c r="H7876" s="750"/>
      <c r="I7876" s="637">
        <v>1</v>
      </c>
      <c r="J7876" s="750">
        <f t="shared" si="4960"/>
        <v>1</v>
      </c>
    </row>
    <row r="7877" spans="1:10" ht="15" customHeight="1">
      <c r="A7877" s="1320"/>
      <c r="B7877" s="1321"/>
      <c r="C7877" s="1321"/>
      <c r="D7877" s="1322"/>
      <c r="E7877" s="705" t="str">
        <f t="shared" si="4959"/>
        <v>DOMICILIARIA 4</v>
      </c>
      <c r="F7877" s="637"/>
      <c r="G7877" s="128"/>
      <c r="H7877" s="750"/>
      <c r="I7877" s="637">
        <v>1</v>
      </c>
      <c r="J7877" s="750">
        <f t="shared" si="4960"/>
        <v>1</v>
      </c>
    </row>
    <row r="7878" spans="1:10" ht="15" customHeight="1">
      <c r="A7878" s="1320"/>
      <c r="B7878" s="1321"/>
      <c r="C7878" s="1321"/>
      <c r="D7878" s="1322"/>
      <c r="E7878" s="705" t="str">
        <f t="shared" si="4959"/>
        <v>DOMICILIARIA 5</v>
      </c>
      <c r="F7878" s="637"/>
      <c r="G7878" s="128"/>
      <c r="H7878" s="750"/>
      <c r="I7878" s="637">
        <v>1</v>
      </c>
      <c r="J7878" s="750">
        <f t="shared" si="4960"/>
        <v>1</v>
      </c>
    </row>
    <row r="7879" spans="1:10" ht="15" customHeight="1">
      <c r="A7879" s="1320"/>
      <c r="B7879" s="1321"/>
      <c r="C7879" s="1321"/>
      <c r="D7879" s="1322"/>
      <c r="E7879" s="705" t="str">
        <f t="shared" si="4959"/>
        <v>DOMICILIARIA 6</v>
      </c>
      <c r="F7879" s="637"/>
      <c r="G7879" s="128"/>
      <c r="H7879" s="750"/>
      <c r="I7879" s="637">
        <v>1</v>
      </c>
      <c r="J7879" s="750">
        <f t="shared" si="4960"/>
        <v>1</v>
      </c>
    </row>
    <row r="7880" spans="1:10" ht="15" customHeight="1">
      <c r="A7880" s="1320"/>
      <c r="B7880" s="1321"/>
      <c r="C7880" s="1321"/>
      <c r="D7880" s="1322"/>
      <c r="E7880" s="705" t="str">
        <f t="shared" si="4959"/>
        <v>DOMICILIARIA 7</v>
      </c>
      <c r="F7880" s="637"/>
      <c r="G7880" s="128"/>
      <c r="H7880" s="750"/>
      <c r="I7880" s="637">
        <v>1</v>
      </c>
      <c r="J7880" s="750">
        <f t="shared" si="4960"/>
        <v>1</v>
      </c>
    </row>
    <row r="7881" spans="1:10" ht="15" customHeight="1">
      <c r="A7881" s="1320"/>
      <c r="B7881" s="1321"/>
      <c r="C7881" s="1321"/>
      <c r="D7881" s="1322"/>
      <c r="E7881" s="705" t="str">
        <f>+E6871</f>
        <v>DOMICILIARIA 8</v>
      </c>
      <c r="F7881" s="637"/>
      <c r="G7881" s="128"/>
      <c r="H7881" s="750"/>
      <c r="I7881" s="637">
        <v>1</v>
      </c>
      <c r="J7881" s="750">
        <f t="shared" si="4960"/>
        <v>1</v>
      </c>
    </row>
    <row r="7882" spans="1:10" ht="15" customHeight="1">
      <c r="A7882" s="1320"/>
      <c r="B7882" s="1321"/>
      <c r="C7882" s="1321"/>
      <c r="D7882" s="1322"/>
      <c r="E7882" s="705" t="str">
        <f t="shared" si="4959"/>
        <v>DOMICILIARIA 9</v>
      </c>
      <c r="F7882" s="637"/>
      <c r="G7882" s="128"/>
      <c r="H7882" s="750"/>
      <c r="I7882" s="637">
        <v>1</v>
      </c>
      <c r="J7882" s="750">
        <f t="shared" si="4960"/>
        <v>1</v>
      </c>
    </row>
    <row r="7883" spans="1:10" ht="15" customHeight="1">
      <c r="A7883" s="1320"/>
      <c r="B7883" s="1321"/>
      <c r="C7883" s="1321"/>
      <c r="D7883" s="1322"/>
      <c r="E7883" s="705" t="str">
        <f t="shared" si="4959"/>
        <v>DOMICILIARIA 10</v>
      </c>
      <c r="F7883" s="637"/>
      <c r="G7883" s="128"/>
      <c r="H7883" s="750"/>
      <c r="I7883" s="637">
        <v>1</v>
      </c>
      <c r="J7883" s="750">
        <f t="shared" si="4960"/>
        <v>1</v>
      </c>
    </row>
    <row r="7884" spans="1:10" ht="15" customHeight="1">
      <c r="A7884" s="1320"/>
      <c r="B7884" s="1321"/>
      <c r="C7884" s="1321"/>
      <c r="D7884" s="1322"/>
      <c r="E7884" s="705" t="str">
        <f t="shared" si="4959"/>
        <v>DOMICILIARIA 11</v>
      </c>
      <c r="F7884" s="637"/>
      <c r="G7884" s="128"/>
      <c r="H7884" s="750"/>
      <c r="I7884" s="637">
        <v>1</v>
      </c>
      <c r="J7884" s="750">
        <f t="shared" si="4960"/>
        <v>1</v>
      </c>
    </row>
    <row r="7885" spans="1:10" ht="15" customHeight="1">
      <c r="A7885" s="1320"/>
      <c r="B7885" s="1321"/>
      <c r="C7885" s="1321"/>
      <c r="D7885" s="1322"/>
      <c r="E7885" s="705" t="str">
        <f t="shared" si="4959"/>
        <v>DOMICILIARIA 12</v>
      </c>
      <c r="F7885" s="637"/>
      <c r="G7885" s="128"/>
      <c r="H7885" s="750"/>
      <c r="I7885" s="637">
        <v>1</v>
      </c>
      <c r="J7885" s="750">
        <f t="shared" si="4960"/>
        <v>1</v>
      </c>
    </row>
    <row r="7886" spans="1:10" ht="15" customHeight="1">
      <c r="A7886" s="1320"/>
      <c r="B7886" s="1321"/>
      <c r="C7886" s="1321"/>
      <c r="D7886" s="1322"/>
      <c r="E7886" s="705" t="str">
        <f t="shared" si="4959"/>
        <v>P39 A P40</v>
      </c>
      <c r="F7886" s="637"/>
      <c r="G7886" s="128"/>
      <c r="H7886" s="750"/>
      <c r="I7886" s="637"/>
      <c r="J7886" s="750">
        <f t="shared" si="4960"/>
        <v>0</v>
      </c>
    </row>
    <row r="7887" spans="1:10" ht="15" customHeight="1">
      <c r="A7887" s="1320"/>
      <c r="B7887" s="1321"/>
      <c r="C7887" s="1321"/>
      <c r="D7887" s="1322"/>
      <c r="E7887" s="705" t="str">
        <f t="shared" si="4959"/>
        <v>DOMICILIARIA 1</v>
      </c>
      <c r="F7887" s="637"/>
      <c r="G7887" s="128"/>
      <c r="H7887" s="750"/>
      <c r="I7887" s="637">
        <v>1</v>
      </c>
      <c r="J7887" s="750">
        <f t="shared" si="4960"/>
        <v>1</v>
      </c>
    </row>
    <row r="7888" spans="1:10" ht="15" customHeight="1">
      <c r="A7888" s="1320"/>
      <c r="B7888" s="1321"/>
      <c r="C7888" s="1321"/>
      <c r="D7888" s="1322"/>
      <c r="E7888" s="705" t="str">
        <f t="shared" si="4959"/>
        <v>DOMICILIARIA 2</v>
      </c>
      <c r="F7888" s="637"/>
      <c r="G7888" s="128"/>
      <c r="H7888" s="750"/>
      <c r="I7888" s="637">
        <v>1</v>
      </c>
      <c r="J7888" s="750">
        <f t="shared" si="4960"/>
        <v>1</v>
      </c>
    </row>
    <row r="7889" spans="1:10" ht="15" customHeight="1">
      <c r="A7889" s="1320"/>
      <c r="B7889" s="1321"/>
      <c r="C7889" s="1321"/>
      <c r="D7889" s="1322"/>
      <c r="E7889" s="705" t="str">
        <f t="shared" si="4959"/>
        <v>DOMICILIARIA 3</v>
      </c>
      <c r="F7889" s="637"/>
      <c r="G7889" s="128"/>
      <c r="H7889" s="750"/>
      <c r="I7889" s="637">
        <v>1</v>
      </c>
      <c r="J7889" s="750">
        <f t="shared" ref="J7889:J7924" si="4961">I7889</f>
        <v>1</v>
      </c>
    </row>
    <row r="7890" spans="1:10" ht="15" customHeight="1">
      <c r="A7890" s="1320"/>
      <c r="B7890" s="1321"/>
      <c r="C7890" s="1321"/>
      <c r="D7890" s="1322"/>
      <c r="E7890" s="705" t="str">
        <f t="shared" si="4959"/>
        <v>DOMICILIARIA 4</v>
      </c>
      <c r="F7890" s="637"/>
      <c r="G7890" s="128"/>
      <c r="H7890" s="750"/>
      <c r="I7890" s="637">
        <v>1</v>
      </c>
      <c r="J7890" s="750">
        <f t="shared" si="4961"/>
        <v>1</v>
      </c>
    </row>
    <row r="7891" spans="1:10" ht="15" customHeight="1">
      <c r="A7891" s="1320"/>
      <c r="B7891" s="1321"/>
      <c r="C7891" s="1321"/>
      <c r="D7891" s="1322"/>
      <c r="E7891" s="705" t="str">
        <f t="shared" si="4959"/>
        <v>DOMICILIARIA 5</v>
      </c>
      <c r="F7891" s="637"/>
      <c r="G7891" s="128"/>
      <c r="H7891" s="750"/>
      <c r="I7891" s="637">
        <v>1</v>
      </c>
      <c r="J7891" s="750">
        <f t="shared" si="4961"/>
        <v>1</v>
      </c>
    </row>
    <row r="7892" spans="1:10" ht="15" customHeight="1">
      <c r="A7892" s="1320"/>
      <c r="B7892" s="1321"/>
      <c r="C7892" s="1321"/>
      <c r="D7892" s="1322"/>
      <c r="E7892" s="705" t="str">
        <f t="shared" si="4959"/>
        <v>DOMICILIARIA 6</v>
      </c>
      <c r="F7892" s="637"/>
      <c r="G7892" s="128"/>
      <c r="H7892" s="750"/>
      <c r="I7892" s="637">
        <v>1</v>
      </c>
      <c r="J7892" s="750">
        <f t="shared" si="4961"/>
        <v>1</v>
      </c>
    </row>
    <row r="7893" spans="1:10" ht="15" customHeight="1">
      <c r="A7893" s="1320"/>
      <c r="B7893" s="1321"/>
      <c r="C7893" s="1321"/>
      <c r="D7893" s="1322"/>
      <c r="E7893" s="705" t="str">
        <f t="shared" si="4959"/>
        <v>DOMICILIARIA 7</v>
      </c>
      <c r="F7893" s="637"/>
      <c r="G7893" s="128"/>
      <c r="H7893" s="750"/>
      <c r="I7893" s="637">
        <v>1</v>
      </c>
      <c r="J7893" s="750">
        <f t="shared" si="4961"/>
        <v>1</v>
      </c>
    </row>
    <row r="7894" spans="1:10" ht="15" customHeight="1">
      <c r="A7894" s="1320"/>
      <c r="B7894" s="1321"/>
      <c r="C7894" s="1321"/>
      <c r="D7894" s="1322"/>
      <c r="E7894" s="705" t="str">
        <f t="shared" si="4959"/>
        <v>DOMICILIARIA 8</v>
      </c>
      <c r="F7894" s="637"/>
      <c r="G7894" s="128"/>
      <c r="H7894" s="750"/>
      <c r="I7894" s="637">
        <v>1</v>
      </c>
      <c r="J7894" s="750">
        <f t="shared" si="4961"/>
        <v>1</v>
      </c>
    </row>
    <row r="7895" spans="1:10" ht="15" customHeight="1">
      <c r="A7895" s="1320"/>
      <c r="B7895" s="1321"/>
      <c r="C7895" s="1321"/>
      <c r="D7895" s="1322"/>
      <c r="E7895" s="705" t="str">
        <f t="shared" si="4959"/>
        <v>DOMICILIARIA 9</v>
      </c>
      <c r="F7895" s="637"/>
      <c r="G7895" s="128"/>
      <c r="H7895" s="750"/>
      <c r="I7895" s="637">
        <v>1</v>
      </c>
      <c r="J7895" s="750">
        <f t="shared" si="4961"/>
        <v>1</v>
      </c>
    </row>
    <row r="7896" spans="1:10" ht="15" customHeight="1">
      <c r="A7896" s="1320"/>
      <c r="B7896" s="1321"/>
      <c r="C7896" s="1321"/>
      <c r="D7896" s="1322"/>
      <c r="E7896" s="705" t="str">
        <f t="shared" si="4959"/>
        <v>DOMICILIARIA 10</v>
      </c>
      <c r="F7896" s="637"/>
      <c r="G7896" s="128"/>
      <c r="H7896" s="750"/>
      <c r="I7896" s="637">
        <v>1</v>
      </c>
      <c r="J7896" s="750">
        <f t="shared" si="4961"/>
        <v>1</v>
      </c>
    </row>
    <row r="7897" spans="1:10" ht="15" customHeight="1">
      <c r="A7897" s="1320"/>
      <c r="B7897" s="1321"/>
      <c r="C7897" s="1321"/>
      <c r="D7897" s="1322"/>
      <c r="E7897" s="705" t="str">
        <f t="shared" si="4959"/>
        <v>DOMICILIARIA 11</v>
      </c>
      <c r="F7897" s="637"/>
      <c r="G7897" s="128"/>
      <c r="H7897" s="750"/>
      <c r="I7897" s="637">
        <v>1</v>
      </c>
      <c r="J7897" s="750">
        <f t="shared" si="4961"/>
        <v>1</v>
      </c>
    </row>
    <row r="7898" spans="1:10" ht="15" customHeight="1">
      <c r="A7898" s="1320"/>
      <c r="B7898" s="1321"/>
      <c r="C7898" s="1321"/>
      <c r="D7898" s="1322"/>
      <c r="E7898" s="705" t="str">
        <f>+E6888</f>
        <v>DOMICILIARIA 12</v>
      </c>
      <c r="F7898" s="637"/>
      <c r="G7898" s="128"/>
      <c r="H7898" s="750"/>
      <c r="I7898" s="637">
        <v>1</v>
      </c>
      <c r="J7898" s="750">
        <f t="shared" si="4961"/>
        <v>1</v>
      </c>
    </row>
    <row r="7899" spans="1:10" ht="15" customHeight="1">
      <c r="A7899" s="1320"/>
      <c r="B7899" s="1321"/>
      <c r="C7899" s="1321"/>
      <c r="D7899" s="1322"/>
      <c r="E7899" s="705" t="str">
        <f t="shared" si="4959"/>
        <v>P40 A P41</v>
      </c>
      <c r="F7899" s="637"/>
      <c r="G7899" s="128"/>
      <c r="H7899" s="750"/>
      <c r="I7899" s="637"/>
      <c r="J7899" s="750">
        <f t="shared" si="4961"/>
        <v>0</v>
      </c>
    </row>
    <row r="7900" spans="1:10" ht="15" customHeight="1">
      <c r="A7900" s="1320"/>
      <c r="B7900" s="1321"/>
      <c r="C7900" s="1321"/>
      <c r="D7900" s="1322"/>
      <c r="E7900" s="705" t="str">
        <f t="shared" si="4959"/>
        <v>DOMICILIARIA 1</v>
      </c>
      <c r="F7900" s="637"/>
      <c r="G7900" s="128"/>
      <c r="H7900" s="750"/>
      <c r="I7900" s="637">
        <v>1</v>
      </c>
      <c r="J7900" s="750">
        <f t="shared" si="4961"/>
        <v>1</v>
      </c>
    </row>
    <row r="7901" spans="1:10" ht="15" customHeight="1">
      <c r="A7901" s="1320"/>
      <c r="B7901" s="1321"/>
      <c r="C7901" s="1321"/>
      <c r="D7901" s="1322"/>
      <c r="E7901" s="705" t="str">
        <f t="shared" si="4959"/>
        <v>DOMICILIARIA 2</v>
      </c>
      <c r="F7901" s="637"/>
      <c r="G7901" s="128"/>
      <c r="H7901" s="750"/>
      <c r="I7901" s="637">
        <v>1</v>
      </c>
      <c r="J7901" s="750">
        <f t="shared" si="4961"/>
        <v>1</v>
      </c>
    </row>
    <row r="7902" spans="1:10" ht="15" customHeight="1">
      <c r="A7902" s="1320"/>
      <c r="B7902" s="1321"/>
      <c r="C7902" s="1321"/>
      <c r="D7902" s="1322"/>
      <c r="E7902" s="705" t="str">
        <f t="shared" si="4959"/>
        <v>DOMICILIARIA 3</v>
      </c>
      <c r="F7902" s="637"/>
      <c r="G7902" s="128"/>
      <c r="H7902" s="750"/>
      <c r="I7902" s="637">
        <v>1</v>
      </c>
      <c r="J7902" s="750">
        <f t="shared" si="4961"/>
        <v>1</v>
      </c>
    </row>
    <row r="7903" spans="1:10" ht="15" customHeight="1">
      <c r="A7903" s="1320"/>
      <c r="B7903" s="1321"/>
      <c r="C7903" s="1321"/>
      <c r="D7903" s="1322"/>
      <c r="E7903" s="705" t="str">
        <f t="shared" si="4959"/>
        <v>DOMICILIARIA 4</v>
      </c>
      <c r="F7903" s="637"/>
      <c r="G7903" s="128"/>
      <c r="H7903" s="750"/>
      <c r="I7903" s="637">
        <v>1</v>
      </c>
      <c r="J7903" s="750">
        <f t="shared" si="4961"/>
        <v>1</v>
      </c>
    </row>
    <row r="7904" spans="1:10" ht="15" customHeight="1">
      <c r="A7904" s="1320"/>
      <c r="B7904" s="1321"/>
      <c r="C7904" s="1321"/>
      <c r="D7904" s="1322"/>
      <c r="E7904" s="705" t="str">
        <f t="shared" si="4959"/>
        <v>DOMICILIARIA 5</v>
      </c>
      <c r="F7904" s="637"/>
      <c r="G7904" s="128"/>
      <c r="H7904" s="750"/>
      <c r="I7904" s="637">
        <v>1</v>
      </c>
      <c r="J7904" s="750">
        <f t="shared" si="4961"/>
        <v>1</v>
      </c>
    </row>
    <row r="7905" spans="1:10" ht="15" customHeight="1">
      <c r="A7905" s="1320"/>
      <c r="B7905" s="1321"/>
      <c r="C7905" s="1321"/>
      <c r="D7905" s="1322"/>
      <c r="E7905" s="705" t="str">
        <f t="shared" si="4959"/>
        <v>DOMICILIARIA 6</v>
      </c>
      <c r="F7905" s="637"/>
      <c r="G7905" s="128"/>
      <c r="H7905" s="750"/>
      <c r="I7905" s="637">
        <v>1</v>
      </c>
      <c r="J7905" s="750">
        <f t="shared" si="4961"/>
        <v>1</v>
      </c>
    </row>
    <row r="7906" spans="1:10" ht="15" customHeight="1">
      <c r="A7906" s="1320"/>
      <c r="B7906" s="1321"/>
      <c r="C7906" s="1321"/>
      <c r="D7906" s="1322"/>
      <c r="E7906" s="705" t="str">
        <f t="shared" ref="E7906:E7918" si="4962">+E6896</f>
        <v>DOMICILIARIA 7</v>
      </c>
      <c r="F7906" s="637"/>
      <c r="G7906" s="128"/>
      <c r="H7906" s="750"/>
      <c r="I7906" s="637">
        <v>1</v>
      </c>
      <c r="J7906" s="750">
        <f t="shared" si="4961"/>
        <v>1</v>
      </c>
    </row>
    <row r="7907" spans="1:10" ht="15" customHeight="1">
      <c r="A7907" s="1320"/>
      <c r="B7907" s="1321"/>
      <c r="C7907" s="1321"/>
      <c r="D7907" s="1322"/>
      <c r="E7907" s="705" t="str">
        <f t="shared" si="4962"/>
        <v>DOMICILIARIA 8</v>
      </c>
      <c r="F7907" s="637"/>
      <c r="G7907" s="128"/>
      <c r="H7907" s="750"/>
      <c r="I7907" s="637">
        <v>1</v>
      </c>
      <c r="J7907" s="750">
        <f t="shared" si="4961"/>
        <v>1</v>
      </c>
    </row>
    <row r="7908" spans="1:10" ht="15" customHeight="1">
      <c r="A7908" s="1320"/>
      <c r="B7908" s="1321"/>
      <c r="C7908" s="1321"/>
      <c r="D7908" s="1322"/>
      <c r="E7908" s="705" t="str">
        <f t="shared" si="4962"/>
        <v>DOMICILIARIA 9</v>
      </c>
      <c r="F7908" s="637"/>
      <c r="G7908" s="128"/>
      <c r="H7908" s="750"/>
      <c r="I7908" s="637">
        <v>1</v>
      </c>
      <c r="J7908" s="750">
        <f t="shared" si="4961"/>
        <v>1</v>
      </c>
    </row>
    <row r="7909" spans="1:10" ht="15" customHeight="1">
      <c r="A7909" s="1320"/>
      <c r="B7909" s="1321"/>
      <c r="C7909" s="1321"/>
      <c r="D7909" s="1322"/>
      <c r="E7909" s="705" t="str">
        <f t="shared" si="4962"/>
        <v>DOMICILIARIA 10</v>
      </c>
      <c r="F7909" s="637"/>
      <c r="G7909" s="128"/>
      <c r="H7909" s="750"/>
      <c r="I7909" s="637">
        <v>1</v>
      </c>
      <c r="J7909" s="750">
        <f t="shared" si="4961"/>
        <v>1</v>
      </c>
    </row>
    <row r="7910" spans="1:10" ht="15" customHeight="1">
      <c r="A7910" s="1320"/>
      <c r="B7910" s="1321"/>
      <c r="C7910" s="1321"/>
      <c r="D7910" s="1322"/>
      <c r="E7910" s="705" t="str">
        <f t="shared" si="4962"/>
        <v>DOMICILIARIA 11</v>
      </c>
      <c r="F7910" s="637"/>
      <c r="G7910" s="128"/>
      <c r="H7910" s="750"/>
      <c r="I7910" s="637">
        <v>1</v>
      </c>
      <c r="J7910" s="750">
        <f t="shared" si="4961"/>
        <v>1</v>
      </c>
    </row>
    <row r="7911" spans="1:10" ht="15" customHeight="1">
      <c r="A7911" s="1320"/>
      <c r="B7911" s="1321"/>
      <c r="C7911" s="1321"/>
      <c r="D7911" s="1322"/>
      <c r="E7911" s="705" t="str">
        <f t="shared" si="4962"/>
        <v>DOMICILIARIA 12</v>
      </c>
      <c r="F7911" s="637"/>
      <c r="G7911" s="128"/>
      <c r="H7911" s="750"/>
      <c r="I7911" s="637">
        <v>1</v>
      </c>
      <c r="J7911" s="750">
        <f t="shared" si="4961"/>
        <v>1</v>
      </c>
    </row>
    <row r="7912" spans="1:10" ht="15" customHeight="1">
      <c r="A7912" s="1320"/>
      <c r="B7912" s="1321"/>
      <c r="C7912" s="1321"/>
      <c r="D7912" s="1322"/>
      <c r="E7912" s="705" t="str">
        <f t="shared" si="4962"/>
        <v>DOMICILIARIA 13</v>
      </c>
      <c r="F7912" s="637"/>
      <c r="G7912" s="128"/>
      <c r="H7912" s="750"/>
      <c r="I7912" s="637">
        <v>1</v>
      </c>
      <c r="J7912" s="750">
        <f t="shared" si="4961"/>
        <v>1</v>
      </c>
    </row>
    <row r="7913" spans="1:10" ht="15" customHeight="1">
      <c r="A7913" s="1320"/>
      <c r="B7913" s="1321"/>
      <c r="C7913" s="1321"/>
      <c r="D7913" s="1322"/>
      <c r="E7913" s="705" t="str">
        <f t="shared" si="4962"/>
        <v>DOMICILIARIA 14</v>
      </c>
      <c r="F7913" s="637"/>
      <c r="G7913" s="128"/>
      <c r="H7913" s="750"/>
      <c r="I7913" s="637">
        <v>1</v>
      </c>
      <c r="J7913" s="750">
        <f t="shared" si="4961"/>
        <v>1</v>
      </c>
    </row>
    <row r="7914" spans="1:10" ht="15" customHeight="1">
      <c r="A7914" s="1320"/>
      <c r="B7914" s="1321"/>
      <c r="C7914" s="1321"/>
      <c r="D7914" s="1322"/>
      <c r="E7914" s="705" t="str">
        <f t="shared" si="4962"/>
        <v>DOMICILIARIA 15</v>
      </c>
      <c r="F7914" s="637"/>
      <c r="G7914" s="128"/>
      <c r="H7914" s="750"/>
      <c r="I7914" s="637">
        <v>1</v>
      </c>
      <c r="J7914" s="750">
        <f t="shared" si="4961"/>
        <v>1</v>
      </c>
    </row>
    <row r="7915" spans="1:10" ht="15" customHeight="1">
      <c r="A7915" s="1320"/>
      <c r="B7915" s="1321"/>
      <c r="C7915" s="1321"/>
      <c r="D7915" s="1322"/>
      <c r="E7915" s="705" t="str">
        <f t="shared" si="4962"/>
        <v>DOMICILIARIA 16</v>
      </c>
      <c r="F7915" s="637"/>
      <c r="G7915" s="128"/>
      <c r="H7915" s="750"/>
      <c r="I7915" s="637">
        <v>1</v>
      </c>
      <c r="J7915" s="750">
        <f t="shared" si="4961"/>
        <v>1</v>
      </c>
    </row>
    <row r="7916" spans="1:10" ht="15" customHeight="1">
      <c r="A7916" s="1320"/>
      <c r="B7916" s="1321"/>
      <c r="C7916" s="1321"/>
      <c r="D7916" s="1322"/>
      <c r="E7916" s="705" t="str">
        <f t="shared" si="4962"/>
        <v>P41 A P42</v>
      </c>
      <c r="F7916" s="637"/>
      <c r="G7916" s="128"/>
      <c r="H7916" s="750"/>
      <c r="I7916" s="637"/>
      <c r="J7916" s="750">
        <f t="shared" si="4961"/>
        <v>0</v>
      </c>
    </row>
    <row r="7917" spans="1:10" ht="15" customHeight="1">
      <c r="A7917" s="1320"/>
      <c r="B7917" s="1321"/>
      <c r="C7917" s="1321"/>
      <c r="D7917" s="1322"/>
      <c r="E7917" s="705" t="str">
        <f t="shared" si="4962"/>
        <v>DOMICILIARIA 1</v>
      </c>
      <c r="F7917" s="637"/>
      <c r="G7917" s="128"/>
      <c r="H7917" s="750"/>
      <c r="I7917" s="637">
        <v>1</v>
      </c>
      <c r="J7917" s="750">
        <f t="shared" si="4961"/>
        <v>1</v>
      </c>
    </row>
    <row r="7918" spans="1:10" ht="15" customHeight="1">
      <c r="A7918" s="1320"/>
      <c r="B7918" s="1321"/>
      <c r="C7918" s="1321"/>
      <c r="D7918" s="1322"/>
      <c r="E7918" s="705" t="str">
        <f t="shared" si="4962"/>
        <v>DOMICILIARIA 2</v>
      </c>
      <c r="F7918" s="637"/>
      <c r="G7918" s="128"/>
      <c r="H7918" s="750"/>
      <c r="I7918" s="637">
        <v>1</v>
      </c>
      <c r="J7918" s="750">
        <f t="shared" si="4961"/>
        <v>1</v>
      </c>
    </row>
    <row r="7919" spans="1:10" ht="15" customHeight="1">
      <c r="A7919" s="1320"/>
      <c r="B7919" s="1321"/>
      <c r="C7919" s="1321"/>
      <c r="D7919" s="1322"/>
      <c r="E7919" s="705" t="str">
        <f>+E6909</f>
        <v>DOMICILIARIA 3</v>
      </c>
      <c r="F7919" s="637"/>
      <c r="G7919" s="128"/>
      <c r="H7919" s="750"/>
      <c r="I7919" s="637">
        <v>1</v>
      </c>
      <c r="J7919" s="750">
        <f t="shared" si="4961"/>
        <v>1</v>
      </c>
    </row>
    <row r="7920" spans="1:10" ht="15" customHeight="1">
      <c r="A7920" s="1320"/>
      <c r="B7920" s="1321"/>
      <c r="C7920" s="1321"/>
      <c r="D7920" s="1322"/>
      <c r="E7920" s="705" t="str">
        <f t="shared" ref="E7920:E7935" si="4963">+E6910</f>
        <v>DOMICILIARIA 4</v>
      </c>
      <c r="F7920" s="637"/>
      <c r="G7920" s="128"/>
      <c r="H7920" s="750"/>
      <c r="I7920" s="637">
        <v>1</v>
      </c>
      <c r="J7920" s="750">
        <f t="shared" si="4961"/>
        <v>1</v>
      </c>
    </row>
    <row r="7921" spans="1:10" ht="15" customHeight="1">
      <c r="A7921" s="1320"/>
      <c r="B7921" s="1321"/>
      <c r="C7921" s="1321"/>
      <c r="D7921" s="1322"/>
      <c r="E7921" s="705" t="str">
        <f t="shared" si="4963"/>
        <v>DOMICILIARIA 5</v>
      </c>
      <c r="F7921" s="637"/>
      <c r="G7921" s="128"/>
      <c r="H7921" s="750"/>
      <c r="I7921" s="637">
        <v>1</v>
      </c>
      <c r="J7921" s="750">
        <f t="shared" si="4961"/>
        <v>1</v>
      </c>
    </row>
    <row r="7922" spans="1:10" ht="15" customHeight="1">
      <c r="A7922" s="1320"/>
      <c r="B7922" s="1321"/>
      <c r="C7922" s="1321"/>
      <c r="D7922" s="1322"/>
      <c r="E7922" s="705" t="str">
        <f t="shared" si="4963"/>
        <v>DOMICILIARIA 6</v>
      </c>
      <c r="F7922" s="637"/>
      <c r="G7922" s="128"/>
      <c r="H7922" s="750"/>
      <c r="I7922" s="637">
        <v>1</v>
      </c>
      <c r="J7922" s="750">
        <f t="shared" si="4961"/>
        <v>1</v>
      </c>
    </row>
    <row r="7923" spans="1:10" ht="15" customHeight="1">
      <c r="A7923" s="1320"/>
      <c r="B7923" s="1321"/>
      <c r="C7923" s="1321"/>
      <c r="D7923" s="1322"/>
      <c r="E7923" s="705" t="str">
        <f t="shared" si="4963"/>
        <v>DOMICILIARIA 7</v>
      </c>
      <c r="F7923" s="637"/>
      <c r="G7923" s="128"/>
      <c r="H7923" s="750"/>
      <c r="I7923" s="637">
        <v>1</v>
      </c>
      <c r="J7923" s="750">
        <f t="shared" si="4961"/>
        <v>1</v>
      </c>
    </row>
    <row r="7924" spans="1:10" ht="15" customHeight="1">
      <c r="A7924" s="1320"/>
      <c r="B7924" s="1321"/>
      <c r="C7924" s="1321"/>
      <c r="D7924" s="1322"/>
      <c r="E7924" s="705" t="str">
        <f t="shared" si="4963"/>
        <v>DOMICILIARIA 8</v>
      </c>
      <c r="F7924" s="637"/>
      <c r="G7924" s="128"/>
      <c r="H7924" s="750"/>
      <c r="I7924" s="637">
        <v>1</v>
      </c>
      <c r="J7924" s="750">
        <f t="shared" si="4961"/>
        <v>1</v>
      </c>
    </row>
    <row r="7925" spans="1:10" ht="15" customHeight="1">
      <c r="A7925" s="1320"/>
      <c r="B7925" s="1321"/>
      <c r="C7925" s="1321"/>
      <c r="D7925" s="1322"/>
      <c r="E7925" s="705" t="str">
        <f t="shared" si="4963"/>
        <v>DOMICILIARIA 9</v>
      </c>
      <c r="F7925" s="637"/>
      <c r="G7925" s="128"/>
      <c r="H7925" s="750"/>
      <c r="I7925" s="637">
        <v>1</v>
      </c>
      <c r="J7925" s="750">
        <f t="shared" ref="J7925:J7947" si="4964">I7925</f>
        <v>1</v>
      </c>
    </row>
    <row r="7926" spans="1:10" ht="15" customHeight="1">
      <c r="A7926" s="1320"/>
      <c r="B7926" s="1321"/>
      <c r="C7926" s="1321"/>
      <c r="D7926" s="1322"/>
      <c r="E7926" s="705" t="str">
        <f t="shared" si="4963"/>
        <v>DOMICILIARIA 10</v>
      </c>
      <c r="F7926" s="637"/>
      <c r="G7926" s="128"/>
      <c r="H7926" s="750"/>
      <c r="I7926" s="637">
        <v>1</v>
      </c>
      <c r="J7926" s="750">
        <f t="shared" si="4964"/>
        <v>1</v>
      </c>
    </row>
    <row r="7927" spans="1:10" ht="15" customHeight="1">
      <c r="A7927" s="1320"/>
      <c r="B7927" s="1321"/>
      <c r="C7927" s="1321"/>
      <c r="D7927" s="1322"/>
      <c r="E7927" s="705" t="str">
        <f t="shared" si="4963"/>
        <v>DOMICILIARIA 11</v>
      </c>
      <c r="F7927" s="637"/>
      <c r="G7927" s="128"/>
      <c r="H7927" s="750"/>
      <c r="I7927" s="637">
        <v>1</v>
      </c>
      <c r="J7927" s="750">
        <f t="shared" si="4964"/>
        <v>1</v>
      </c>
    </row>
    <row r="7928" spans="1:10" ht="15" customHeight="1">
      <c r="A7928" s="1320"/>
      <c r="B7928" s="1321"/>
      <c r="C7928" s="1321"/>
      <c r="D7928" s="1322"/>
      <c r="E7928" s="705" t="str">
        <f t="shared" si="4963"/>
        <v>DOMICILIARIA 12</v>
      </c>
      <c r="F7928" s="637"/>
      <c r="G7928" s="128"/>
      <c r="H7928" s="750"/>
      <c r="I7928" s="637">
        <v>1</v>
      </c>
      <c r="J7928" s="750">
        <f t="shared" si="4964"/>
        <v>1</v>
      </c>
    </row>
    <row r="7929" spans="1:10" ht="15" customHeight="1">
      <c r="A7929" s="1320"/>
      <c r="B7929" s="1321"/>
      <c r="C7929" s="1321"/>
      <c r="D7929" s="1322"/>
      <c r="E7929" s="705" t="str">
        <f t="shared" si="4963"/>
        <v>DOMICILIARIA 13</v>
      </c>
      <c r="F7929" s="637"/>
      <c r="G7929" s="128"/>
      <c r="H7929" s="750"/>
      <c r="I7929" s="637">
        <v>1</v>
      </c>
      <c r="J7929" s="750">
        <f t="shared" si="4964"/>
        <v>1</v>
      </c>
    </row>
    <row r="7930" spans="1:10" ht="15" customHeight="1">
      <c r="A7930" s="1320"/>
      <c r="B7930" s="1321"/>
      <c r="C7930" s="1321"/>
      <c r="D7930" s="1322"/>
      <c r="E7930" s="705" t="str">
        <f t="shared" si="4963"/>
        <v>DOMICILIARIA 14</v>
      </c>
      <c r="F7930" s="637"/>
      <c r="G7930" s="128"/>
      <c r="H7930" s="750"/>
      <c r="I7930" s="637">
        <v>1</v>
      </c>
      <c r="J7930" s="750">
        <f t="shared" si="4964"/>
        <v>1</v>
      </c>
    </row>
    <row r="7931" spans="1:10" ht="15" customHeight="1">
      <c r="A7931" s="1320"/>
      <c r="B7931" s="1321"/>
      <c r="C7931" s="1321"/>
      <c r="D7931" s="1322"/>
      <c r="E7931" s="705" t="str">
        <f t="shared" si="4963"/>
        <v>DOMICILIARIA 15</v>
      </c>
      <c r="F7931" s="637"/>
      <c r="G7931" s="128"/>
      <c r="H7931" s="750"/>
      <c r="I7931" s="637">
        <v>1</v>
      </c>
      <c r="J7931" s="750">
        <f t="shared" si="4964"/>
        <v>1</v>
      </c>
    </row>
    <row r="7932" spans="1:10" ht="15" customHeight="1">
      <c r="A7932" s="1320"/>
      <c r="B7932" s="1321"/>
      <c r="C7932" s="1321"/>
      <c r="D7932" s="1322"/>
      <c r="E7932" s="705" t="str">
        <f t="shared" si="4963"/>
        <v>DOMICILIARIA 16</v>
      </c>
      <c r="F7932" s="637"/>
      <c r="G7932" s="128"/>
      <c r="H7932" s="750"/>
      <c r="I7932" s="637">
        <v>1</v>
      </c>
      <c r="J7932" s="750">
        <f t="shared" si="4964"/>
        <v>1</v>
      </c>
    </row>
    <row r="7933" spans="1:10" ht="15" customHeight="1">
      <c r="A7933" s="1320"/>
      <c r="B7933" s="1321"/>
      <c r="C7933" s="1321"/>
      <c r="D7933" s="1322"/>
      <c r="E7933" s="705" t="str">
        <f t="shared" si="4963"/>
        <v>DOMICILIARIA 17</v>
      </c>
      <c r="F7933" s="637"/>
      <c r="G7933" s="128"/>
      <c r="H7933" s="750"/>
      <c r="I7933" s="637">
        <v>1</v>
      </c>
      <c r="J7933" s="750">
        <f t="shared" si="4964"/>
        <v>1</v>
      </c>
    </row>
    <row r="7934" spans="1:10" ht="15" customHeight="1">
      <c r="A7934" s="1320"/>
      <c r="B7934" s="1321"/>
      <c r="C7934" s="1321"/>
      <c r="D7934" s="1322"/>
      <c r="E7934" s="705" t="str">
        <f t="shared" si="4963"/>
        <v>DOMICILIARIA 18</v>
      </c>
      <c r="F7934" s="637"/>
      <c r="G7934" s="128"/>
      <c r="H7934" s="750"/>
      <c r="I7934" s="637">
        <v>1</v>
      </c>
      <c r="J7934" s="750">
        <f t="shared" si="4964"/>
        <v>1</v>
      </c>
    </row>
    <row r="7935" spans="1:10" ht="15" customHeight="1">
      <c r="A7935" s="1320"/>
      <c r="B7935" s="1321"/>
      <c r="C7935" s="1321"/>
      <c r="D7935" s="1322"/>
      <c r="E7935" s="705" t="str">
        <f t="shared" si="4963"/>
        <v>P42 A P43</v>
      </c>
      <c r="F7935" s="637"/>
      <c r="G7935" s="128"/>
      <c r="H7935" s="750"/>
      <c r="I7935" s="637"/>
      <c r="J7935" s="750">
        <f t="shared" si="4964"/>
        <v>0</v>
      </c>
    </row>
    <row r="7936" spans="1:10" ht="15" customHeight="1">
      <c r="A7936" s="1320"/>
      <c r="B7936" s="1321"/>
      <c r="C7936" s="1321"/>
      <c r="D7936" s="1322"/>
      <c r="E7936" s="705" t="str">
        <f>+E6926</f>
        <v>DOMICILIARIA 1</v>
      </c>
      <c r="F7936" s="637"/>
      <c r="G7936" s="128"/>
      <c r="H7936" s="750"/>
      <c r="I7936" s="637">
        <v>1</v>
      </c>
      <c r="J7936" s="750">
        <f t="shared" si="4964"/>
        <v>1</v>
      </c>
    </row>
    <row r="7937" spans="1:10" ht="15" customHeight="1">
      <c r="A7937" s="1320"/>
      <c r="B7937" s="1321"/>
      <c r="C7937" s="1321"/>
      <c r="D7937" s="1322"/>
      <c r="E7937" s="705" t="str">
        <f t="shared" ref="E7937:E7944" si="4965">+E6927</f>
        <v>DOMICILIARIA 2</v>
      </c>
      <c r="F7937" s="637"/>
      <c r="G7937" s="128"/>
      <c r="H7937" s="750"/>
      <c r="I7937" s="637">
        <v>1</v>
      </c>
      <c r="J7937" s="750">
        <f t="shared" si="4964"/>
        <v>1</v>
      </c>
    </row>
    <row r="7938" spans="1:10" ht="15" customHeight="1">
      <c r="A7938" s="1320"/>
      <c r="B7938" s="1321"/>
      <c r="C7938" s="1321"/>
      <c r="D7938" s="1322"/>
      <c r="E7938" s="705" t="str">
        <f t="shared" si="4965"/>
        <v>DOMICILIARIA 3</v>
      </c>
      <c r="F7938" s="637"/>
      <c r="G7938" s="128"/>
      <c r="H7938" s="750"/>
      <c r="I7938" s="637">
        <v>1</v>
      </c>
      <c r="J7938" s="750">
        <f t="shared" si="4964"/>
        <v>1</v>
      </c>
    </row>
    <row r="7939" spans="1:10" ht="15" customHeight="1">
      <c r="A7939" s="1320"/>
      <c r="B7939" s="1321"/>
      <c r="C7939" s="1321"/>
      <c r="D7939" s="1322"/>
      <c r="E7939" s="705" t="str">
        <f t="shared" si="4965"/>
        <v>DOMICILIARIA 4</v>
      </c>
      <c r="F7939" s="637"/>
      <c r="G7939" s="128"/>
      <c r="H7939" s="750"/>
      <c r="I7939" s="637">
        <v>1</v>
      </c>
      <c r="J7939" s="750">
        <f t="shared" si="4964"/>
        <v>1</v>
      </c>
    </row>
    <row r="7940" spans="1:10" ht="15" customHeight="1">
      <c r="A7940" s="1320"/>
      <c r="B7940" s="1321"/>
      <c r="C7940" s="1321"/>
      <c r="D7940" s="1322"/>
      <c r="E7940" s="705" t="str">
        <f t="shared" si="4965"/>
        <v>DOMICILIARIA 5</v>
      </c>
      <c r="F7940" s="637"/>
      <c r="G7940" s="128"/>
      <c r="H7940" s="750"/>
      <c r="I7940" s="637">
        <v>1</v>
      </c>
      <c r="J7940" s="750">
        <f t="shared" si="4964"/>
        <v>1</v>
      </c>
    </row>
    <row r="7941" spans="1:10" ht="15" customHeight="1">
      <c r="A7941" s="1320"/>
      <c r="B7941" s="1321"/>
      <c r="C7941" s="1321"/>
      <c r="D7941" s="1322"/>
      <c r="E7941" s="705" t="str">
        <f t="shared" si="4965"/>
        <v>DOMICILIARIA 6</v>
      </c>
      <c r="F7941" s="637"/>
      <c r="G7941" s="128"/>
      <c r="H7941" s="750"/>
      <c r="I7941" s="637">
        <v>1</v>
      </c>
      <c r="J7941" s="750">
        <f t="shared" si="4964"/>
        <v>1</v>
      </c>
    </row>
    <row r="7942" spans="1:10" ht="15" customHeight="1">
      <c r="A7942" s="1320"/>
      <c r="B7942" s="1321"/>
      <c r="C7942" s="1321"/>
      <c r="D7942" s="1322"/>
      <c r="E7942" s="705" t="str">
        <f t="shared" si="4965"/>
        <v>DOMICILIARIA 7</v>
      </c>
      <c r="F7942" s="637"/>
      <c r="G7942" s="128"/>
      <c r="H7942" s="750"/>
      <c r="I7942" s="637">
        <v>1</v>
      </c>
      <c r="J7942" s="750">
        <f t="shared" si="4964"/>
        <v>1</v>
      </c>
    </row>
    <row r="7943" spans="1:10" ht="15" customHeight="1">
      <c r="A7943" s="1320"/>
      <c r="B7943" s="1321"/>
      <c r="C7943" s="1321"/>
      <c r="D7943" s="1322"/>
      <c r="E7943" s="705" t="str">
        <f t="shared" si="4965"/>
        <v>DOMICILIARIA 8</v>
      </c>
      <c r="F7943" s="637"/>
      <c r="G7943" s="128"/>
      <c r="H7943" s="750"/>
      <c r="I7943" s="637">
        <v>1</v>
      </c>
      <c r="J7943" s="750">
        <f t="shared" si="4964"/>
        <v>1</v>
      </c>
    </row>
    <row r="7944" spans="1:10" ht="15" customHeight="1">
      <c r="A7944" s="1320"/>
      <c r="B7944" s="1321"/>
      <c r="C7944" s="1321"/>
      <c r="D7944" s="1322"/>
      <c r="E7944" s="705" t="str">
        <f t="shared" si="4965"/>
        <v>DOMICILIARIA 9</v>
      </c>
      <c r="F7944" s="637"/>
      <c r="G7944" s="128"/>
      <c r="H7944" s="750"/>
      <c r="I7944" s="637">
        <v>1</v>
      </c>
      <c r="J7944" s="750">
        <f t="shared" si="4964"/>
        <v>1</v>
      </c>
    </row>
    <row r="7945" spans="1:10" ht="15" customHeight="1">
      <c r="A7945" s="1320"/>
      <c r="B7945" s="1321"/>
      <c r="C7945" s="1321"/>
      <c r="D7945" s="1322"/>
      <c r="E7945" s="705" t="str">
        <f>+E6935</f>
        <v>DOMICILIARIA 10</v>
      </c>
      <c r="F7945" s="637"/>
      <c r="G7945" s="128"/>
      <c r="H7945" s="750"/>
      <c r="I7945" s="637">
        <v>1</v>
      </c>
      <c r="J7945" s="750">
        <f t="shared" si="4964"/>
        <v>1</v>
      </c>
    </row>
    <row r="7946" spans="1:10" ht="15" customHeight="1">
      <c r="A7946" s="1320"/>
      <c r="B7946" s="1321"/>
      <c r="C7946" s="1321"/>
      <c r="D7946" s="1322"/>
      <c r="E7946" s="705" t="str">
        <f t="shared" ref="E7946:E7947" si="4966">+E6936</f>
        <v>DOMICILIARIA 11</v>
      </c>
      <c r="F7946" s="637"/>
      <c r="G7946" s="128"/>
      <c r="H7946" s="750"/>
      <c r="I7946" s="637">
        <v>1</v>
      </c>
      <c r="J7946" s="750">
        <f t="shared" si="4964"/>
        <v>1</v>
      </c>
    </row>
    <row r="7947" spans="1:10" ht="15" customHeight="1">
      <c r="A7947" s="1320"/>
      <c r="B7947" s="1321"/>
      <c r="C7947" s="1321"/>
      <c r="D7947" s="1322"/>
      <c r="E7947" s="705" t="str">
        <f t="shared" si="4966"/>
        <v>DOMICILIARIA 12</v>
      </c>
      <c r="F7947" s="637"/>
      <c r="G7947" s="128"/>
      <c r="H7947" s="750"/>
      <c r="I7947" s="637">
        <v>1</v>
      </c>
      <c r="J7947" s="750">
        <f t="shared" si="4964"/>
        <v>1</v>
      </c>
    </row>
    <row r="7948" spans="1:10" ht="15.75" customHeight="1" thickBot="1">
      <c r="A7948" s="1320"/>
      <c r="B7948" s="1321"/>
      <c r="C7948" s="1321"/>
      <c r="D7948" s="1322"/>
      <c r="E7948" s="119"/>
      <c r="F7948" s="943"/>
      <c r="G7948" s="119"/>
      <c r="H7948" s="750"/>
      <c r="I7948" s="637"/>
      <c r="J7948" s="750">
        <f t="shared" ref="J7948" si="4967">I7948</f>
        <v>0</v>
      </c>
    </row>
    <row r="7949" spans="1:10" ht="15.75" customHeight="1" thickBot="1">
      <c r="A7949" s="1323"/>
      <c r="B7949" s="1324"/>
      <c r="C7949" s="1324"/>
      <c r="D7949" s="1325"/>
      <c r="E7949" s="606" t="s">
        <v>49</v>
      </c>
      <c r="F7949" s="938"/>
      <c r="G7949" s="384"/>
      <c r="H7949" s="384"/>
      <c r="I7949" s="928"/>
      <c r="J7949" s="753">
        <f>ROUND(SUM(J7762:J7948),2)</f>
        <v>118</v>
      </c>
    </row>
    <row r="7950" spans="1:10" ht="13.5" thickBot="1">
      <c r="A7950" s="771"/>
      <c r="B7950" s="772"/>
      <c r="C7950" s="772"/>
      <c r="D7950" s="772"/>
      <c r="E7950" s="124"/>
      <c r="F7950" s="947"/>
      <c r="G7950" s="124"/>
      <c r="H7950" s="124"/>
      <c r="I7950" s="929"/>
      <c r="J7950" s="773"/>
    </row>
    <row r="7951" spans="1:10" ht="30" customHeight="1" thickBot="1">
      <c r="A7951" s="1326" t="str">
        <f>+'PRESU OFICIAL'!B40</f>
        <v>Suministro e instalación de Kit Silla Yee 12" x 6" de PVC para alcantarillados.</v>
      </c>
      <c r="B7951" s="1327"/>
      <c r="C7951" s="1327"/>
      <c r="D7951" s="1327"/>
      <c r="E7951" s="1327"/>
      <c r="F7951" s="1327"/>
      <c r="G7951" s="1327"/>
      <c r="H7951" s="1329"/>
      <c r="I7951" s="132" t="str">
        <f>'PRESU OFICIAL'!C40</f>
        <v>UND</v>
      </c>
      <c r="J7951" s="435" t="str">
        <f>+'PRESU OFICIAL'!A40</f>
        <v>1,5,13</v>
      </c>
    </row>
    <row r="7952" spans="1:10" ht="15.75" customHeight="1" thickBot="1">
      <c r="A7952" s="1317" t="s">
        <v>831</v>
      </c>
      <c r="B7952" s="1318"/>
      <c r="C7952" s="1318"/>
      <c r="D7952" s="1319"/>
      <c r="E7952" s="112" t="s">
        <v>3</v>
      </c>
      <c r="F7952" s="939" t="s">
        <v>59</v>
      </c>
      <c r="G7952" s="112" t="s">
        <v>60</v>
      </c>
      <c r="H7952" s="112" t="s">
        <v>61</v>
      </c>
      <c r="I7952" s="114" t="s">
        <v>2</v>
      </c>
      <c r="J7952" s="112" t="s">
        <v>49</v>
      </c>
    </row>
    <row r="7953" spans="1:10" ht="15" customHeight="1">
      <c r="A7953" s="1320"/>
      <c r="B7953" s="1321"/>
      <c r="C7953" s="1321"/>
      <c r="D7953" s="1322"/>
      <c r="E7953" s="607"/>
      <c r="F7953" s="948"/>
      <c r="G7953" s="607"/>
      <c r="H7953" s="607"/>
      <c r="I7953" s="142"/>
      <c r="J7953" s="141"/>
    </row>
    <row r="7954" spans="1:10">
      <c r="A7954" s="1320"/>
      <c r="B7954" s="1321"/>
      <c r="C7954" s="1321"/>
      <c r="D7954" s="1322"/>
      <c r="E7954" s="119" t="str">
        <f>+E6633</f>
        <v>P15 A P16</v>
      </c>
      <c r="F7954" s="763"/>
      <c r="G7954" s="128"/>
      <c r="H7954" s="750"/>
      <c r="I7954" s="128"/>
      <c r="J7954" s="750"/>
    </row>
    <row r="7955" spans="1:10">
      <c r="A7955" s="1320"/>
      <c r="B7955" s="1321"/>
      <c r="C7955" s="1321"/>
      <c r="D7955" s="1322"/>
      <c r="E7955" s="119" t="str">
        <f t="shared" ref="E7955:E7996" si="4968">+E6634</f>
        <v>DOMICILIARIA 1</v>
      </c>
      <c r="F7955" s="763"/>
      <c r="G7955" s="128"/>
      <c r="H7955" s="750"/>
      <c r="I7955" s="128">
        <v>1</v>
      </c>
      <c r="J7955" s="750">
        <f>+I7955</f>
        <v>1</v>
      </c>
    </row>
    <row r="7956" spans="1:10">
      <c r="A7956" s="1320"/>
      <c r="B7956" s="1321"/>
      <c r="C7956" s="1321"/>
      <c r="D7956" s="1322"/>
      <c r="E7956" s="119" t="str">
        <f t="shared" si="4968"/>
        <v>DOMICILIARIA 2</v>
      </c>
      <c r="F7956" s="763"/>
      <c r="G7956" s="128"/>
      <c r="H7956" s="750"/>
      <c r="I7956" s="128">
        <v>1</v>
      </c>
      <c r="J7956" s="750">
        <f t="shared" ref="J7956:J8019" si="4969">+I7956</f>
        <v>1</v>
      </c>
    </row>
    <row r="7957" spans="1:10">
      <c r="A7957" s="1320"/>
      <c r="B7957" s="1321"/>
      <c r="C7957" s="1321"/>
      <c r="D7957" s="1322"/>
      <c r="E7957" s="119" t="str">
        <f t="shared" si="4968"/>
        <v>DOMICILIARIA 3</v>
      </c>
      <c r="F7957" s="763"/>
      <c r="G7957" s="128"/>
      <c r="H7957" s="750"/>
      <c r="I7957" s="128">
        <v>1</v>
      </c>
      <c r="J7957" s="750">
        <f t="shared" si="4969"/>
        <v>1</v>
      </c>
    </row>
    <row r="7958" spans="1:10">
      <c r="A7958" s="1320"/>
      <c r="B7958" s="1321"/>
      <c r="C7958" s="1321"/>
      <c r="D7958" s="1322"/>
      <c r="E7958" s="119" t="str">
        <f t="shared" si="4968"/>
        <v>DOMICILIARIA 4</v>
      </c>
      <c r="F7958" s="763"/>
      <c r="G7958" s="128"/>
      <c r="H7958" s="750"/>
      <c r="I7958" s="128">
        <v>1</v>
      </c>
      <c r="J7958" s="750">
        <f t="shared" si="4969"/>
        <v>1</v>
      </c>
    </row>
    <row r="7959" spans="1:10">
      <c r="A7959" s="1320"/>
      <c r="B7959" s="1321"/>
      <c r="C7959" s="1321"/>
      <c r="D7959" s="1322"/>
      <c r="E7959" s="119" t="str">
        <f t="shared" si="4968"/>
        <v>DOMICILIARIA 5</v>
      </c>
      <c r="F7959" s="763"/>
      <c r="G7959" s="128"/>
      <c r="H7959" s="750"/>
      <c r="I7959" s="128">
        <v>1</v>
      </c>
      <c r="J7959" s="750">
        <f t="shared" si="4969"/>
        <v>1</v>
      </c>
    </row>
    <row r="7960" spans="1:10">
      <c r="A7960" s="1320"/>
      <c r="B7960" s="1321"/>
      <c r="C7960" s="1321"/>
      <c r="D7960" s="1322"/>
      <c r="E7960" s="119" t="str">
        <f t="shared" si="4968"/>
        <v>DOMICILIARIA 6</v>
      </c>
      <c r="F7960" s="763"/>
      <c r="G7960" s="128"/>
      <c r="H7960" s="750"/>
      <c r="I7960" s="128">
        <v>1</v>
      </c>
      <c r="J7960" s="750">
        <f t="shared" si="4969"/>
        <v>1</v>
      </c>
    </row>
    <row r="7961" spans="1:10">
      <c r="A7961" s="1320"/>
      <c r="B7961" s="1321"/>
      <c r="C7961" s="1321"/>
      <c r="D7961" s="1322"/>
      <c r="E7961" s="119" t="str">
        <f t="shared" si="4968"/>
        <v>DOMICILIARIA 7</v>
      </c>
      <c r="F7961" s="763"/>
      <c r="G7961" s="128"/>
      <c r="H7961" s="750"/>
      <c r="I7961" s="128">
        <v>1</v>
      </c>
      <c r="J7961" s="750">
        <f t="shared" si="4969"/>
        <v>1</v>
      </c>
    </row>
    <row r="7962" spans="1:10">
      <c r="A7962" s="1320"/>
      <c r="B7962" s="1321"/>
      <c r="C7962" s="1321"/>
      <c r="D7962" s="1322"/>
      <c r="E7962" s="119" t="str">
        <f t="shared" si="4968"/>
        <v>DOMICILIARIA 8</v>
      </c>
      <c r="F7962" s="763"/>
      <c r="G7962" s="128"/>
      <c r="H7962" s="750"/>
      <c r="I7962" s="128">
        <v>1</v>
      </c>
      <c r="J7962" s="750">
        <f t="shared" si="4969"/>
        <v>1</v>
      </c>
    </row>
    <row r="7963" spans="1:10">
      <c r="A7963" s="1320"/>
      <c r="B7963" s="1321"/>
      <c r="C7963" s="1321"/>
      <c r="D7963" s="1322"/>
      <c r="E7963" s="119" t="str">
        <f t="shared" si="4968"/>
        <v>DOMICILIARIA 9</v>
      </c>
      <c r="F7963" s="763"/>
      <c r="G7963" s="128"/>
      <c r="H7963" s="750"/>
      <c r="I7963" s="128">
        <v>1</v>
      </c>
      <c r="J7963" s="750">
        <f t="shared" si="4969"/>
        <v>1</v>
      </c>
    </row>
    <row r="7964" spans="1:10">
      <c r="A7964" s="1320"/>
      <c r="B7964" s="1321"/>
      <c r="C7964" s="1321"/>
      <c r="D7964" s="1322"/>
      <c r="E7964" s="119" t="str">
        <f t="shared" si="4968"/>
        <v>DOMICILIARIA 10</v>
      </c>
      <c r="F7964" s="763"/>
      <c r="G7964" s="128"/>
      <c r="H7964" s="750"/>
      <c r="I7964" s="128">
        <v>1</v>
      </c>
      <c r="J7964" s="750">
        <f t="shared" si="4969"/>
        <v>1</v>
      </c>
    </row>
    <row r="7965" spans="1:10">
      <c r="A7965" s="1320"/>
      <c r="B7965" s="1321"/>
      <c r="C7965" s="1321"/>
      <c r="D7965" s="1322"/>
      <c r="E7965" s="119" t="str">
        <f t="shared" si="4968"/>
        <v>DOMICILIARIA 11</v>
      </c>
      <c r="F7965" s="763"/>
      <c r="G7965" s="128"/>
      <c r="H7965" s="750"/>
      <c r="I7965" s="128">
        <v>1</v>
      </c>
      <c r="J7965" s="750">
        <f t="shared" si="4969"/>
        <v>1</v>
      </c>
    </row>
    <row r="7966" spans="1:10">
      <c r="A7966" s="1320"/>
      <c r="B7966" s="1321"/>
      <c r="C7966" s="1321"/>
      <c r="D7966" s="1322"/>
      <c r="E7966" s="119" t="str">
        <f t="shared" si="4968"/>
        <v>DOMICILIARIA 12</v>
      </c>
      <c r="F7966" s="763"/>
      <c r="G7966" s="128"/>
      <c r="H7966" s="750"/>
      <c r="I7966" s="128">
        <v>1</v>
      </c>
      <c r="J7966" s="750">
        <f t="shared" si="4969"/>
        <v>1</v>
      </c>
    </row>
    <row r="7967" spans="1:10">
      <c r="A7967" s="1320"/>
      <c r="B7967" s="1321"/>
      <c r="C7967" s="1321"/>
      <c r="D7967" s="1322"/>
      <c r="E7967" s="119" t="str">
        <f t="shared" si="4968"/>
        <v>DOMICILIARIA 13</v>
      </c>
      <c r="F7967" s="763"/>
      <c r="G7967" s="128"/>
      <c r="H7967" s="750"/>
      <c r="I7967" s="128">
        <v>1</v>
      </c>
      <c r="J7967" s="750">
        <f t="shared" si="4969"/>
        <v>1</v>
      </c>
    </row>
    <row r="7968" spans="1:10">
      <c r="A7968" s="1320"/>
      <c r="B7968" s="1321"/>
      <c r="C7968" s="1321"/>
      <c r="D7968" s="1322"/>
      <c r="E7968" s="119" t="str">
        <f t="shared" si="4968"/>
        <v>DOMICILIARIA 14</v>
      </c>
      <c r="F7968" s="763"/>
      <c r="G7968" s="128"/>
      <c r="H7968" s="750"/>
      <c r="I7968" s="128">
        <v>1</v>
      </c>
      <c r="J7968" s="750">
        <f t="shared" si="4969"/>
        <v>1</v>
      </c>
    </row>
    <row r="7969" spans="1:10">
      <c r="A7969" s="1320"/>
      <c r="B7969" s="1321"/>
      <c r="C7969" s="1321"/>
      <c r="D7969" s="1322"/>
      <c r="E7969" s="119" t="str">
        <f t="shared" si="4968"/>
        <v>DOMICILIARIA 15</v>
      </c>
      <c r="F7969" s="763"/>
      <c r="G7969" s="128"/>
      <c r="H7969" s="750"/>
      <c r="I7969" s="128">
        <v>1</v>
      </c>
      <c r="J7969" s="750">
        <f t="shared" si="4969"/>
        <v>1</v>
      </c>
    </row>
    <row r="7970" spans="1:10">
      <c r="A7970" s="1320"/>
      <c r="B7970" s="1321"/>
      <c r="C7970" s="1321"/>
      <c r="D7970" s="1322"/>
      <c r="E7970" s="119" t="str">
        <f t="shared" si="4968"/>
        <v>DOMICILIARIA 16</v>
      </c>
      <c r="F7970" s="763"/>
      <c r="G7970" s="128"/>
      <c r="H7970" s="750"/>
      <c r="I7970" s="128">
        <v>1</v>
      </c>
      <c r="J7970" s="750">
        <f t="shared" si="4969"/>
        <v>1</v>
      </c>
    </row>
    <row r="7971" spans="1:10">
      <c r="A7971" s="1320"/>
      <c r="B7971" s="1321"/>
      <c r="C7971" s="1321"/>
      <c r="D7971" s="1322"/>
      <c r="E7971" s="119" t="str">
        <f t="shared" si="4968"/>
        <v>DOMICILIARIA 17</v>
      </c>
      <c r="F7971" s="763"/>
      <c r="G7971" s="128"/>
      <c r="H7971" s="750"/>
      <c r="I7971" s="128">
        <v>1</v>
      </c>
      <c r="J7971" s="750">
        <f t="shared" si="4969"/>
        <v>1</v>
      </c>
    </row>
    <row r="7972" spans="1:10">
      <c r="A7972" s="1320"/>
      <c r="B7972" s="1321"/>
      <c r="C7972" s="1321"/>
      <c r="D7972" s="1322"/>
      <c r="E7972" s="119" t="str">
        <f t="shared" si="4968"/>
        <v>P16 A P17</v>
      </c>
      <c r="F7972" s="763"/>
      <c r="G7972" s="128"/>
      <c r="H7972" s="750"/>
      <c r="I7972" s="128"/>
      <c r="J7972" s="750">
        <f t="shared" si="4969"/>
        <v>0</v>
      </c>
    </row>
    <row r="7973" spans="1:10">
      <c r="A7973" s="1320"/>
      <c r="B7973" s="1321"/>
      <c r="C7973" s="1321"/>
      <c r="D7973" s="1322"/>
      <c r="E7973" s="119" t="str">
        <f t="shared" si="4968"/>
        <v>DOMICILIARIA 1</v>
      </c>
      <c r="F7973" s="763"/>
      <c r="G7973" s="128"/>
      <c r="H7973" s="750"/>
      <c r="I7973" s="128">
        <v>1</v>
      </c>
      <c r="J7973" s="750">
        <f t="shared" si="4969"/>
        <v>1</v>
      </c>
    </row>
    <row r="7974" spans="1:10">
      <c r="A7974" s="1320"/>
      <c r="B7974" s="1321"/>
      <c r="C7974" s="1321"/>
      <c r="D7974" s="1322"/>
      <c r="E7974" s="119" t="str">
        <f t="shared" si="4968"/>
        <v>DOMICILIARIA 2</v>
      </c>
      <c r="F7974" s="763"/>
      <c r="G7974" s="128"/>
      <c r="H7974" s="750"/>
      <c r="I7974" s="128">
        <v>1</v>
      </c>
      <c r="J7974" s="750">
        <f t="shared" si="4969"/>
        <v>1</v>
      </c>
    </row>
    <row r="7975" spans="1:10">
      <c r="A7975" s="1320"/>
      <c r="B7975" s="1321"/>
      <c r="C7975" s="1321"/>
      <c r="D7975" s="1322"/>
      <c r="E7975" s="119" t="str">
        <f>+E6654</f>
        <v>DOMICILIARIA 3</v>
      </c>
      <c r="F7975" s="763"/>
      <c r="G7975" s="128"/>
      <c r="H7975" s="750"/>
      <c r="I7975" s="128">
        <v>1</v>
      </c>
      <c r="J7975" s="750">
        <f t="shared" si="4969"/>
        <v>1</v>
      </c>
    </row>
    <row r="7976" spans="1:10">
      <c r="A7976" s="1320"/>
      <c r="B7976" s="1321"/>
      <c r="C7976" s="1321"/>
      <c r="D7976" s="1322"/>
      <c r="E7976" s="119" t="str">
        <f t="shared" si="4968"/>
        <v>DOMICILIARIA 4</v>
      </c>
      <c r="F7976" s="763"/>
      <c r="G7976" s="128"/>
      <c r="H7976" s="750"/>
      <c r="I7976" s="128">
        <v>1</v>
      </c>
      <c r="J7976" s="750">
        <f t="shared" si="4969"/>
        <v>1</v>
      </c>
    </row>
    <row r="7977" spans="1:10">
      <c r="A7977" s="1320"/>
      <c r="B7977" s="1321"/>
      <c r="C7977" s="1321"/>
      <c r="D7977" s="1322"/>
      <c r="E7977" s="119" t="str">
        <f t="shared" si="4968"/>
        <v>DOMICILIARIA 5</v>
      </c>
      <c r="F7977" s="763"/>
      <c r="G7977" s="128"/>
      <c r="H7977" s="750"/>
      <c r="I7977" s="128">
        <v>1</v>
      </c>
      <c r="J7977" s="750">
        <f t="shared" si="4969"/>
        <v>1</v>
      </c>
    </row>
    <row r="7978" spans="1:10">
      <c r="A7978" s="1320"/>
      <c r="B7978" s="1321"/>
      <c r="C7978" s="1321"/>
      <c r="D7978" s="1322"/>
      <c r="E7978" s="119" t="str">
        <f t="shared" si="4968"/>
        <v>DOMICILIARIA 6</v>
      </c>
      <c r="F7978" s="763"/>
      <c r="G7978" s="128"/>
      <c r="H7978" s="750"/>
      <c r="I7978" s="128">
        <v>1</v>
      </c>
      <c r="J7978" s="750">
        <f t="shared" si="4969"/>
        <v>1</v>
      </c>
    </row>
    <row r="7979" spans="1:10">
      <c r="A7979" s="1320"/>
      <c r="B7979" s="1321"/>
      <c r="C7979" s="1321"/>
      <c r="D7979" s="1322"/>
      <c r="E7979" s="119" t="str">
        <f t="shared" si="4968"/>
        <v>DOMICILIARIA 7</v>
      </c>
      <c r="F7979" s="763"/>
      <c r="G7979" s="128"/>
      <c r="H7979" s="750"/>
      <c r="I7979" s="128">
        <v>1</v>
      </c>
      <c r="J7979" s="750">
        <f t="shared" si="4969"/>
        <v>1</v>
      </c>
    </row>
    <row r="7980" spans="1:10">
      <c r="A7980" s="1320"/>
      <c r="B7980" s="1321"/>
      <c r="C7980" s="1321"/>
      <c r="D7980" s="1322"/>
      <c r="E7980" s="119" t="str">
        <f t="shared" si="4968"/>
        <v>DOMICILIARIA 7</v>
      </c>
      <c r="F7980" s="763"/>
      <c r="G7980" s="128"/>
      <c r="H7980" s="750"/>
      <c r="I7980" s="128">
        <v>1</v>
      </c>
      <c r="J7980" s="750">
        <f t="shared" si="4969"/>
        <v>1</v>
      </c>
    </row>
    <row r="7981" spans="1:10">
      <c r="A7981" s="1320"/>
      <c r="B7981" s="1321"/>
      <c r="C7981" s="1321"/>
      <c r="D7981" s="1322"/>
      <c r="E7981" s="119" t="str">
        <f t="shared" si="4968"/>
        <v>DOMICILIARIA 8</v>
      </c>
      <c r="F7981" s="763"/>
      <c r="G7981" s="128"/>
      <c r="H7981" s="750"/>
      <c r="I7981" s="128">
        <v>1</v>
      </c>
      <c r="J7981" s="750">
        <f t="shared" si="4969"/>
        <v>1</v>
      </c>
    </row>
    <row r="7982" spans="1:10">
      <c r="A7982" s="1320"/>
      <c r="B7982" s="1321"/>
      <c r="C7982" s="1321"/>
      <c r="D7982" s="1322"/>
      <c r="E7982" s="119" t="str">
        <f t="shared" si="4968"/>
        <v>DOMICILIARIA 9</v>
      </c>
      <c r="F7982" s="763"/>
      <c r="G7982" s="128"/>
      <c r="H7982" s="750"/>
      <c r="I7982" s="128">
        <v>1</v>
      </c>
      <c r="J7982" s="750">
        <f t="shared" si="4969"/>
        <v>1</v>
      </c>
    </row>
    <row r="7983" spans="1:10">
      <c r="A7983" s="1320"/>
      <c r="B7983" s="1321"/>
      <c r="C7983" s="1321"/>
      <c r="D7983" s="1322"/>
      <c r="E7983" s="119" t="str">
        <f t="shared" si="4968"/>
        <v>DOMICILIARIA 10</v>
      </c>
      <c r="F7983" s="763"/>
      <c r="G7983" s="128"/>
      <c r="H7983" s="750"/>
      <c r="I7983" s="128">
        <v>1</v>
      </c>
      <c r="J7983" s="750">
        <f t="shared" si="4969"/>
        <v>1</v>
      </c>
    </row>
    <row r="7984" spans="1:10">
      <c r="A7984" s="1320"/>
      <c r="B7984" s="1321"/>
      <c r="C7984" s="1321"/>
      <c r="D7984" s="1322"/>
      <c r="E7984" s="119" t="str">
        <f t="shared" si="4968"/>
        <v>DOMICILIARIA 11</v>
      </c>
      <c r="F7984" s="763"/>
      <c r="G7984" s="128"/>
      <c r="H7984" s="750"/>
      <c r="I7984" s="128">
        <v>1</v>
      </c>
      <c r="J7984" s="750">
        <f t="shared" si="4969"/>
        <v>1</v>
      </c>
    </row>
    <row r="7985" spans="1:10">
      <c r="A7985" s="1320"/>
      <c r="B7985" s="1321"/>
      <c r="C7985" s="1321"/>
      <c r="D7985" s="1322"/>
      <c r="E7985" s="119" t="str">
        <f t="shared" si="4968"/>
        <v>DOMICILIARIA 12</v>
      </c>
      <c r="F7985" s="763"/>
      <c r="G7985" s="128"/>
      <c r="H7985" s="750"/>
      <c r="I7985" s="128">
        <v>1</v>
      </c>
      <c r="J7985" s="750">
        <f t="shared" si="4969"/>
        <v>1</v>
      </c>
    </row>
    <row r="7986" spans="1:10">
      <c r="A7986" s="1320"/>
      <c r="B7986" s="1321"/>
      <c r="C7986" s="1321"/>
      <c r="D7986" s="1322"/>
      <c r="E7986" s="119" t="str">
        <f t="shared" si="4968"/>
        <v>P17 A P18</v>
      </c>
      <c r="F7986" s="763"/>
      <c r="G7986" s="128"/>
      <c r="H7986" s="750"/>
      <c r="I7986" s="128"/>
      <c r="J7986" s="750">
        <f t="shared" si="4969"/>
        <v>0</v>
      </c>
    </row>
    <row r="7987" spans="1:10">
      <c r="A7987" s="1320"/>
      <c r="B7987" s="1321"/>
      <c r="C7987" s="1321"/>
      <c r="D7987" s="1322"/>
      <c r="E7987" s="119" t="str">
        <f t="shared" si="4968"/>
        <v>DOMICILIARIA 1</v>
      </c>
      <c r="F7987" s="763"/>
      <c r="G7987" s="128"/>
      <c r="H7987" s="750"/>
      <c r="I7987" s="128">
        <v>1</v>
      </c>
      <c r="J7987" s="750">
        <f t="shared" si="4969"/>
        <v>1</v>
      </c>
    </row>
    <row r="7988" spans="1:10">
      <c r="A7988" s="1320"/>
      <c r="B7988" s="1321"/>
      <c r="C7988" s="1321"/>
      <c r="D7988" s="1322"/>
      <c r="E7988" s="119" t="str">
        <f t="shared" si="4968"/>
        <v>DOMICILIARIA 2</v>
      </c>
      <c r="F7988" s="763"/>
      <c r="G7988" s="128"/>
      <c r="H7988" s="750"/>
      <c r="I7988" s="128">
        <v>1</v>
      </c>
      <c r="J7988" s="750">
        <f t="shared" si="4969"/>
        <v>1</v>
      </c>
    </row>
    <row r="7989" spans="1:10">
      <c r="A7989" s="1320"/>
      <c r="B7989" s="1321"/>
      <c r="C7989" s="1321"/>
      <c r="D7989" s="1322"/>
      <c r="E7989" s="119" t="str">
        <f t="shared" si="4968"/>
        <v>DOMICILIARIA 3</v>
      </c>
      <c r="F7989" s="763"/>
      <c r="G7989" s="128"/>
      <c r="H7989" s="750"/>
      <c r="I7989" s="128">
        <v>1</v>
      </c>
      <c r="J7989" s="750">
        <f t="shared" si="4969"/>
        <v>1</v>
      </c>
    </row>
    <row r="7990" spans="1:10">
      <c r="A7990" s="1320"/>
      <c r="B7990" s="1321"/>
      <c r="C7990" s="1321"/>
      <c r="D7990" s="1322"/>
      <c r="E7990" s="119" t="str">
        <f t="shared" si="4968"/>
        <v>DOMICILIARIA 4</v>
      </c>
      <c r="F7990" s="763"/>
      <c r="G7990" s="128"/>
      <c r="H7990" s="750"/>
      <c r="I7990" s="128">
        <v>1</v>
      </c>
      <c r="J7990" s="750">
        <f t="shared" si="4969"/>
        <v>1</v>
      </c>
    </row>
    <row r="7991" spans="1:10">
      <c r="A7991" s="1320"/>
      <c r="B7991" s="1321"/>
      <c r="C7991" s="1321"/>
      <c r="D7991" s="1322"/>
      <c r="E7991" s="119" t="str">
        <f>+E6670</f>
        <v>DOMICILIARIA 5</v>
      </c>
      <c r="F7991" s="763"/>
      <c r="G7991" s="128"/>
      <c r="H7991" s="750"/>
      <c r="I7991" s="128">
        <v>1</v>
      </c>
      <c r="J7991" s="750">
        <f t="shared" si="4969"/>
        <v>1</v>
      </c>
    </row>
    <row r="7992" spans="1:10">
      <c r="A7992" s="1320"/>
      <c r="B7992" s="1321"/>
      <c r="C7992" s="1321"/>
      <c r="D7992" s="1322"/>
      <c r="E7992" s="119" t="str">
        <f t="shared" si="4968"/>
        <v>DOMICILIARIA 6</v>
      </c>
      <c r="F7992" s="763"/>
      <c r="G7992" s="128"/>
      <c r="H7992" s="750"/>
      <c r="I7992" s="128">
        <v>1</v>
      </c>
      <c r="J7992" s="750">
        <f t="shared" si="4969"/>
        <v>1</v>
      </c>
    </row>
    <row r="7993" spans="1:10">
      <c r="A7993" s="1320"/>
      <c r="B7993" s="1321"/>
      <c r="C7993" s="1321"/>
      <c r="D7993" s="1322"/>
      <c r="E7993" s="119" t="str">
        <f t="shared" si="4968"/>
        <v>DOMICILIARIA 7</v>
      </c>
      <c r="F7993" s="763"/>
      <c r="G7993" s="128"/>
      <c r="H7993" s="750"/>
      <c r="I7993" s="128">
        <v>1</v>
      </c>
      <c r="J7993" s="750">
        <f t="shared" si="4969"/>
        <v>1</v>
      </c>
    </row>
    <row r="7994" spans="1:10">
      <c r="A7994" s="1320"/>
      <c r="B7994" s="1321"/>
      <c r="C7994" s="1321"/>
      <c r="D7994" s="1322"/>
      <c r="E7994" s="119" t="str">
        <f t="shared" si="4968"/>
        <v>DOMICILIARIA 8</v>
      </c>
      <c r="F7994" s="763"/>
      <c r="G7994" s="128"/>
      <c r="H7994" s="750"/>
      <c r="I7994" s="128">
        <v>1</v>
      </c>
      <c r="J7994" s="750">
        <f t="shared" si="4969"/>
        <v>1</v>
      </c>
    </row>
    <row r="7995" spans="1:10">
      <c r="A7995" s="1320"/>
      <c r="B7995" s="1321"/>
      <c r="C7995" s="1321"/>
      <c r="D7995" s="1322"/>
      <c r="E7995" s="119" t="str">
        <f t="shared" si="4968"/>
        <v>DOMICILIARIA 9</v>
      </c>
      <c r="F7995" s="763"/>
      <c r="G7995" s="128"/>
      <c r="H7995" s="750"/>
      <c r="I7995" s="128">
        <v>1</v>
      </c>
      <c r="J7995" s="750">
        <f t="shared" si="4969"/>
        <v>1</v>
      </c>
    </row>
    <row r="7996" spans="1:10">
      <c r="A7996" s="1320"/>
      <c r="B7996" s="1321"/>
      <c r="C7996" s="1321"/>
      <c r="D7996" s="1322"/>
      <c r="E7996" s="119" t="str">
        <f t="shared" si="4968"/>
        <v>DOMICILIARIA 10</v>
      </c>
      <c r="F7996" s="763"/>
      <c r="G7996" s="128"/>
      <c r="H7996" s="750"/>
      <c r="I7996" s="128">
        <v>1</v>
      </c>
      <c r="J7996" s="750">
        <f t="shared" si="4969"/>
        <v>1</v>
      </c>
    </row>
    <row r="7997" spans="1:10">
      <c r="A7997" s="1320"/>
      <c r="B7997" s="1321"/>
      <c r="C7997" s="1321"/>
      <c r="D7997" s="1322"/>
      <c r="E7997" s="119" t="str">
        <f t="shared" ref="E7997:E8006" si="4970">+E6686</f>
        <v>P19 A P20</v>
      </c>
      <c r="F7997" s="763"/>
      <c r="G7997" s="128"/>
      <c r="H7997" s="750"/>
      <c r="I7997" s="128"/>
      <c r="J7997" s="750">
        <f t="shared" si="4969"/>
        <v>0</v>
      </c>
    </row>
    <row r="7998" spans="1:10">
      <c r="A7998" s="1320"/>
      <c r="B7998" s="1321"/>
      <c r="C7998" s="1321"/>
      <c r="D7998" s="1322"/>
      <c r="E7998" s="119" t="str">
        <f t="shared" si="4970"/>
        <v>DOMICILIARIA 1</v>
      </c>
      <c r="F7998" s="763"/>
      <c r="G7998" s="128"/>
      <c r="H7998" s="750"/>
      <c r="I7998" s="128">
        <v>1</v>
      </c>
      <c r="J7998" s="750">
        <f t="shared" si="4969"/>
        <v>1</v>
      </c>
    </row>
    <row r="7999" spans="1:10">
      <c r="A7999" s="1320"/>
      <c r="B7999" s="1321"/>
      <c r="C7999" s="1321"/>
      <c r="D7999" s="1322"/>
      <c r="E7999" s="119" t="str">
        <f t="shared" si="4970"/>
        <v>DOMICILIARIA 2</v>
      </c>
      <c r="F7999" s="763"/>
      <c r="G7999" s="128"/>
      <c r="H7999" s="750"/>
      <c r="I7999" s="128">
        <v>1</v>
      </c>
      <c r="J7999" s="750">
        <f t="shared" si="4969"/>
        <v>1</v>
      </c>
    </row>
    <row r="8000" spans="1:10">
      <c r="A8000" s="1320"/>
      <c r="B8000" s="1321"/>
      <c r="C8000" s="1321"/>
      <c r="D8000" s="1322"/>
      <c r="E8000" s="119" t="str">
        <f t="shared" si="4970"/>
        <v>DOMICILIARIA 3</v>
      </c>
      <c r="F8000" s="763"/>
      <c r="G8000" s="128"/>
      <c r="H8000" s="750"/>
      <c r="I8000" s="128">
        <v>1</v>
      </c>
      <c r="J8000" s="750">
        <f t="shared" si="4969"/>
        <v>1</v>
      </c>
    </row>
    <row r="8001" spans="1:10">
      <c r="A8001" s="1320"/>
      <c r="B8001" s="1321"/>
      <c r="C8001" s="1321"/>
      <c r="D8001" s="1322"/>
      <c r="E8001" s="119" t="str">
        <f t="shared" si="4970"/>
        <v>DOMICILIARIA 4</v>
      </c>
      <c r="F8001" s="763"/>
      <c r="G8001" s="128"/>
      <c r="H8001" s="750"/>
      <c r="I8001" s="128">
        <v>1</v>
      </c>
      <c r="J8001" s="750">
        <f t="shared" si="4969"/>
        <v>1</v>
      </c>
    </row>
    <row r="8002" spans="1:10">
      <c r="A8002" s="1320"/>
      <c r="B8002" s="1321"/>
      <c r="C8002" s="1321"/>
      <c r="D8002" s="1322"/>
      <c r="E8002" s="119" t="str">
        <f t="shared" si="4970"/>
        <v>DOMICILIARIA 5</v>
      </c>
      <c r="F8002" s="763"/>
      <c r="G8002" s="128"/>
      <c r="H8002" s="750"/>
      <c r="I8002" s="128">
        <v>1</v>
      </c>
      <c r="J8002" s="750">
        <f t="shared" si="4969"/>
        <v>1</v>
      </c>
    </row>
    <row r="8003" spans="1:10">
      <c r="A8003" s="1320"/>
      <c r="B8003" s="1321"/>
      <c r="C8003" s="1321"/>
      <c r="D8003" s="1322"/>
      <c r="E8003" s="119" t="str">
        <f t="shared" si="4970"/>
        <v>DOMICILIARIA 6</v>
      </c>
      <c r="F8003" s="763"/>
      <c r="G8003" s="128"/>
      <c r="H8003" s="750"/>
      <c r="I8003" s="128">
        <v>1</v>
      </c>
      <c r="J8003" s="750">
        <f t="shared" si="4969"/>
        <v>1</v>
      </c>
    </row>
    <row r="8004" spans="1:10">
      <c r="A8004" s="1320"/>
      <c r="B8004" s="1321"/>
      <c r="C8004" s="1321"/>
      <c r="D8004" s="1322"/>
      <c r="E8004" s="119" t="str">
        <f t="shared" si="4970"/>
        <v>DOMICILIARIA 7</v>
      </c>
      <c r="F8004" s="763"/>
      <c r="G8004" s="128"/>
      <c r="H8004" s="750"/>
      <c r="I8004" s="128">
        <v>1</v>
      </c>
      <c r="J8004" s="750">
        <f t="shared" si="4969"/>
        <v>1</v>
      </c>
    </row>
    <row r="8005" spans="1:10">
      <c r="A8005" s="1320"/>
      <c r="B8005" s="1321"/>
      <c r="C8005" s="1321"/>
      <c r="D8005" s="1322"/>
      <c r="E8005" s="119" t="str">
        <f t="shared" si="4970"/>
        <v>P20 A P21</v>
      </c>
      <c r="F8005" s="763"/>
      <c r="G8005" s="128"/>
      <c r="H8005" s="750"/>
      <c r="I8005" s="128"/>
      <c r="J8005" s="750">
        <f t="shared" si="4969"/>
        <v>0</v>
      </c>
    </row>
    <row r="8006" spans="1:10">
      <c r="A8006" s="1320"/>
      <c r="B8006" s="1321"/>
      <c r="C8006" s="1321"/>
      <c r="D8006" s="1322"/>
      <c r="E8006" s="119" t="str">
        <f t="shared" si="4970"/>
        <v>DOMICILIARIA 1</v>
      </c>
      <c r="F8006" s="763"/>
      <c r="G8006" s="128"/>
      <c r="H8006" s="750"/>
      <c r="I8006" s="128">
        <v>1</v>
      </c>
      <c r="J8006" s="750">
        <f t="shared" si="4969"/>
        <v>1</v>
      </c>
    </row>
    <row r="8007" spans="1:10">
      <c r="A8007" s="1320"/>
      <c r="B8007" s="1321"/>
      <c r="C8007" s="1321"/>
      <c r="D8007" s="1322"/>
      <c r="E8007" s="119" t="str">
        <f t="shared" ref="E8007:E8029" si="4971">+E6696</f>
        <v>DOMICILIARIA 2</v>
      </c>
      <c r="F8007" s="763"/>
      <c r="G8007" s="128"/>
      <c r="H8007" s="750"/>
      <c r="I8007" s="128">
        <v>1</v>
      </c>
      <c r="J8007" s="750">
        <f t="shared" si="4969"/>
        <v>1</v>
      </c>
    </row>
    <row r="8008" spans="1:10">
      <c r="A8008" s="1320"/>
      <c r="B8008" s="1321"/>
      <c r="C8008" s="1321"/>
      <c r="D8008" s="1322"/>
      <c r="E8008" s="119" t="str">
        <f t="shared" si="4971"/>
        <v>DOMICILIARIA 3</v>
      </c>
      <c r="F8008" s="763"/>
      <c r="G8008" s="128"/>
      <c r="H8008" s="750"/>
      <c r="I8008" s="128">
        <v>1</v>
      </c>
      <c r="J8008" s="750">
        <f t="shared" si="4969"/>
        <v>1</v>
      </c>
    </row>
    <row r="8009" spans="1:10">
      <c r="A8009" s="1320"/>
      <c r="B8009" s="1321"/>
      <c r="C8009" s="1321"/>
      <c r="D8009" s="1322"/>
      <c r="E8009" s="119" t="str">
        <f t="shared" si="4971"/>
        <v>DOMICILIARIA 4</v>
      </c>
      <c r="F8009" s="763"/>
      <c r="G8009" s="128"/>
      <c r="H8009" s="750"/>
      <c r="I8009" s="128">
        <v>1</v>
      </c>
      <c r="J8009" s="750">
        <f t="shared" si="4969"/>
        <v>1</v>
      </c>
    </row>
    <row r="8010" spans="1:10">
      <c r="A8010" s="1320"/>
      <c r="B8010" s="1321"/>
      <c r="C8010" s="1321"/>
      <c r="D8010" s="1322"/>
      <c r="E8010" s="119" t="str">
        <f t="shared" si="4971"/>
        <v>DOMICILIARIA 5</v>
      </c>
      <c r="F8010" s="763"/>
      <c r="G8010" s="128"/>
      <c r="H8010" s="750"/>
      <c r="I8010" s="128">
        <v>1</v>
      </c>
      <c r="J8010" s="750">
        <f t="shared" si="4969"/>
        <v>1</v>
      </c>
    </row>
    <row r="8011" spans="1:10">
      <c r="A8011" s="1320"/>
      <c r="B8011" s="1321"/>
      <c r="C8011" s="1321"/>
      <c r="D8011" s="1322"/>
      <c r="E8011" s="119" t="str">
        <f t="shared" si="4971"/>
        <v>DOMICILIARIA 6</v>
      </c>
      <c r="F8011" s="763"/>
      <c r="G8011" s="128"/>
      <c r="H8011" s="750"/>
      <c r="I8011" s="128">
        <v>1</v>
      </c>
      <c r="J8011" s="750">
        <f t="shared" si="4969"/>
        <v>1</v>
      </c>
    </row>
    <row r="8012" spans="1:10">
      <c r="A8012" s="1320"/>
      <c r="B8012" s="1321"/>
      <c r="C8012" s="1321"/>
      <c r="D8012" s="1322"/>
      <c r="E8012" s="119" t="str">
        <f t="shared" si="4971"/>
        <v>DOMICILIARIA 7</v>
      </c>
      <c r="F8012" s="763"/>
      <c r="G8012" s="128"/>
      <c r="H8012" s="750"/>
      <c r="I8012" s="128">
        <v>1</v>
      </c>
      <c r="J8012" s="750">
        <f t="shared" si="4969"/>
        <v>1</v>
      </c>
    </row>
    <row r="8013" spans="1:10">
      <c r="A8013" s="1320"/>
      <c r="B8013" s="1321"/>
      <c r="C8013" s="1321"/>
      <c r="D8013" s="1322"/>
      <c r="E8013" s="119" t="str">
        <f t="shared" si="4971"/>
        <v>DOMICILIARIA 8</v>
      </c>
      <c r="F8013" s="763"/>
      <c r="G8013" s="128"/>
      <c r="H8013" s="750"/>
      <c r="I8013" s="128">
        <v>1</v>
      </c>
      <c r="J8013" s="750">
        <f t="shared" si="4969"/>
        <v>1</v>
      </c>
    </row>
    <row r="8014" spans="1:10">
      <c r="A8014" s="1320"/>
      <c r="B8014" s="1321"/>
      <c r="C8014" s="1321"/>
      <c r="D8014" s="1322"/>
      <c r="E8014" s="119" t="str">
        <f t="shared" si="4971"/>
        <v>DOMICILIARIA 9</v>
      </c>
      <c r="F8014" s="763"/>
      <c r="G8014" s="128"/>
      <c r="H8014" s="750"/>
      <c r="I8014" s="128">
        <v>1</v>
      </c>
      <c r="J8014" s="750">
        <f t="shared" si="4969"/>
        <v>1</v>
      </c>
    </row>
    <row r="8015" spans="1:10">
      <c r="A8015" s="1320"/>
      <c r="B8015" s="1321"/>
      <c r="C8015" s="1321"/>
      <c r="D8015" s="1322"/>
      <c r="E8015" s="119" t="str">
        <f t="shared" si="4971"/>
        <v>DOMICILIARIA 10</v>
      </c>
      <c r="F8015" s="763"/>
      <c r="G8015" s="128"/>
      <c r="H8015" s="750"/>
      <c r="I8015" s="128">
        <v>1</v>
      </c>
      <c r="J8015" s="750">
        <f t="shared" si="4969"/>
        <v>1</v>
      </c>
    </row>
    <row r="8016" spans="1:10">
      <c r="A8016" s="1320"/>
      <c r="B8016" s="1321"/>
      <c r="C8016" s="1321"/>
      <c r="D8016" s="1322"/>
      <c r="E8016" s="119" t="str">
        <f t="shared" si="4971"/>
        <v>P21 A P22</v>
      </c>
      <c r="F8016" s="763"/>
      <c r="G8016" s="128"/>
      <c r="H8016" s="750"/>
      <c r="I8016" s="128"/>
      <c r="J8016" s="750">
        <f t="shared" si="4969"/>
        <v>0</v>
      </c>
    </row>
    <row r="8017" spans="1:10">
      <c r="A8017" s="1320"/>
      <c r="B8017" s="1321"/>
      <c r="C8017" s="1321"/>
      <c r="D8017" s="1322"/>
      <c r="E8017" s="119" t="str">
        <f t="shared" si="4971"/>
        <v>DOMICILIARIA 1</v>
      </c>
      <c r="F8017" s="763"/>
      <c r="G8017" s="128"/>
      <c r="H8017" s="750"/>
      <c r="I8017" s="128">
        <v>1</v>
      </c>
      <c r="J8017" s="750">
        <f t="shared" si="4969"/>
        <v>1</v>
      </c>
    </row>
    <row r="8018" spans="1:10">
      <c r="A8018" s="1320"/>
      <c r="B8018" s="1321"/>
      <c r="C8018" s="1321"/>
      <c r="D8018" s="1322"/>
      <c r="E8018" s="119" t="str">
        <f t="shared" si="4971"/>
        <v>DOMICILIARIA 2</v>
      </c>
      <c r="F8018" s="763"/>
      <c r="G8018" s="128"/>
      <c r="H8018" s="750"/>
      <c r="I8018" s="128">
        <v>1</v>
      </c>
      <c r="J8018" s="750">
        <f t="shared" si="4969"/>
        <v>1</v>
      </c>
    </row>
    <row r="8019" spans="1:10">
      <c r="A8019" s="1320"/>
      <c r="B8019" s="1321"/>
      <c r="C8019" s="1321"/>
      <c r="D8019" s="1322"/>
      <c r="E8019" s="119" t="str">
        <f t="shared" si="4971"/>
        <v>DOMICILIARIA 3</v>
      </c>
      <c r="F8019" s="763"/>
      <c r="G8019" s="128"/>
      <c r="H8019" s="750"/>
      <c r="I8019" s="128">
        <v>1</v>
      </c>
      <c r="J8019" s="750">
        <f t="shared" si="4969"/>
        <v>1</v>
      </c>
    </row>
    <row r="8020" spans="1:10">
      <c r="A8020" s="1320"/>
      <c r="B8020" s="1321"/>
      <c r="C8020" s="1321"/>
      <c r="D8020" s="1322"/>
      <c r="E8020" s="119" t="str">
        <f t="shared" si="4971"/>
        <v>DOMICILIARIA 4</v>
      </c>
      <c r="F8020" s="763"/>
      <c r="G8020" s="128"/>
      <c r="H8020" s="750"/>
      <c r="I8020" s="128">
        <v>1</v>
      </c>
      <c r="J8020" s="750">
        <f t="shared" ref="J8020:J8056" si="4972">+I8020</f>
        <v>1</v>
      </c>
    </row>
    <row r="8021" spans="1:10">
      <c r="A8021" s="1320"/>
      <c r="B8021" s="1321"/>
      <c r="C8021" s="1321"/>
      <c r="D8021" s="1322"/>
      <c r="E8021" s="119" t="str">
        <f t="shared" si="4971"/>
        <v>DOMICILIARIA 5</v>
      </c>
      <c r="F8021" s="763"/>
      <c r="G8021" s="128"/>
      <c r="H8021" s="750"/>
      <c r="I8021" s="128">
        <v>1</v>
      </c>
      <c r="J8021" s="750">
        <f t="shared" si="4972"/>
        <v>1</v>
      </c>
    </row>
    <row r="8022" spans="1:10">
      <c r="A8022" s="1320"/>
      <c r="B8022" s="1321"/>
      <c r="C8022" s="1321"/>
      <c r="D8022" s="1322"/>
      <c r="E8022" s="119" t="str">
        <f t="shared" si="4971"/>
        <v>DOMICILIARIA 6</v>
      </c>
      <c r="F8022" s="763"/>
      <c r="G8022" s="128"/>
      <c r="H8022" s="750"/>
      <c r="I8022" s="128">
        <v>1</v>
      </c>
      <c r="J8022" s="750">
        <f t="shared" si="4972"/>
        <v>1</v>
      </c>
    </row>
    <row r="8023" spans="1:10">
      <c r="A8023" s="1320"/>
      <c r="B8023" s="1321"/>
      <c r="C8023" s="1321"/>
      <c r="D8023" s="1322"/>
      <c r="E8023" s="119" t="str">
        <f t="shared" si="4971"/>
        <v>DOMICILIARIA 7</v>
      </c>
      <c r="F8023" s="763"/>
      <c r="G8023" s="128"/>
      <c r="H8023" s="750"/>
      <c r="I8023" s="128">
        <v>1</v>
      </c>
      <c r="J8023" s="750">
        <f t="shared" si="4972"/>
        <v>1</v>
      </c>
    </row>
    <row r="8024" spans="1:10">
      <c r="A8024" s="1320"/>
      <c r="B8024" s="1321"/>
      <c r="C8024" s="1321"/>
      <c r="D8024" s="1322"/>
      <c r="E8024" s="119" t="str">
        <f t="shared" si="4971"/>
        <v>DOMICILIARIA 8</v>
      </c>
      <c r="F8024" s="763"/>
      <c r="G8024" s="128"/>
      <c r="H8024" s="750"/>
      <c r="I8024" s="128">
        <v>1</v>
      </c>
      <c r="J8024" s="750">
        <f t="shared" si="4972"/>
        <v>1</v>
      </c>
    </row>
    <row r="8025" spans="1:10">
      <c r="A8025" s="1320"/>
      <c r="B8025" s="1321"/>
      <c r="C8025" s="1321"/>
      <c r="D8025" s="1322"/>
      <c r="E8025" s="119" t="str">
        <f t="shared" si="4971"/>
        <v>DOMICILIARIA 9</v>
      </c>
      <c r="F8025" s="763"/>
      <c r="G8025" s="128"/>
      <c r="H8025" s="750"/>
      <c r="I8025" s="128">
        <v>1</v>
      </c>
      <c r="J8025" s="750">
        <f t="shared" si="4972"/>
        <v>1</v>
      </c>
    </row>
    <row r="8026" spans="1:10">
      <c r="A8026" s="1320"/>
      <c r="B8026" s="1321"/>
      <c r="C8026" s="1321"/>
      <c r="D8026" s="1322"/>
      <c r="E8026" s="119" t="str">
        <f t="shared" si="4971"/>
        <v>DOMICILIARIA 10</v>
      </c>
      <c r="F8026" s="763"/>
      <c r="G8026" s="128"/>
      <c r="H8026" s="750"/>
      <c r="I8026" s="128">
        <v>1</v>
      </c>
      <c r="J8026" s="750">
        <f t="shared" si="4972"/>
        <v>1</v>
      </c>
    </row>
    <row r="8027" spans="1:10">
      <c r="A8027" s="1320"/>
      <c r="B8027" s="1321"/>
      <c r="C8027" s="1321"/>
      <c r="D8027" s="1322"/>
      <c r="E8027" s="119" t="str">
        <f t="shared" si="4971"/>
        <v>DOMICILIARIA 11</v>
      </c>
      <c r="F8027" s="763"/>
      <c r="G8027" s="128"/>
      <c r="H8027" s="750"/>
      <c r="I8027" s="128">
        <v>1</v>
      </c>
      <c r="J8027" s="750">
        <f t="shared" si="4972"/>
        <v>1</v>
      </c>
    </row>
    <row r="8028" spans="1:10">
      <c r="A8028" s="1320"/>
      <c r="B8028" s="1321"/>
      <c r="C8028" s="1321"/>
      <c r="D8028" s="1322"/>
      <c r="E8028" s="119" t="str">
        <f t="shared" si="4971"/>
        <v>DOMICILIARIA 12</v>
      </c>
      <c r="F8028" s="763"/>
      <c r="G8028" s="128"/>
      <c r="H8028" s="750"/>
      <c r="I8028" s="128">
        <v>1</v>
      </c>
      <c r="J8028" s="750">
        <f t="shared" si="4972"/>
        <v>1</v>
      </c>
    </row>
    <row r="8029" spans="1:10">
      <c r="A8029" s="1320"/>
      <c r="B8029" s="1321"/>
      <c r="C8029" s="1321"/>
      <c r="D8029" s="1322"/>
      <c r="E8029" s="119" t="str">
        <f t="shared" si="4971"/>
        <v>DOMICILIARIA 13</v>
      </c>
      <c r="F8029" s="763"/>
      <c r="G8029" s="128"/>
      <c r="H8029" s="750"/>
      <c r="I8029" s="128">
        <v>1</v>
      </c>
      <c r="J8029" s="750">
        <f t="shared" si="4972"/>
        <v>1</v>
      </c>
    </row>
    <row r="8030" spans="1:10">
      <c r="A8030" s="1320"/>
      <c r="B8030" s="1321"/>
      <c r="C8030" s="1321"/>
      <c r="D8030" s="1322"/>
      <c r="E8030" s="119" t="str">
        <f>+E6719</f>
        <v>DOMICILIARIA 14</v>
      </c>
      <c r="F8030" s="763"/>
      <c r="G8030" s="128"/>
      <c r="H8030" s="750"/>
      <c r="I8030" s="128">
        <v>1</v>
      </c>
      <c r="J8030" s="750">
        <f t="shared" si="4972"/>
        <v>1</v>
      </c>
    </row>
    <row r="8031" spans="1:10">
      <c r="A8031" s="1320"/>
      <c r="B8031" s="1321"/>
      <c r="C8031" s="1321"/>
      <c r="D8031" s="1322"/>
      <c r="E8031" s="119" t="str">
        <f>+E6720</f>
        <v>DOMICILIARIA 15</v>
      </c>
      <c r="F8031" s="763"/>
      <c r="G8031" s="128"/>
      <c r="H8031" s="750"/>
      <c r="I8031" s="128">
        <v>1</v>
      </c>
      <c r="J8031" s="750">
        <f t="shared" si="4972"/>
        <v>1</v>
      </c>
    </row>
    <row r="8032" spans="1:10">
      <c r="A8032" s="1320"/>
      <c r="B8032" s="1321"/>
      <c r="C8032" s="1321"/>
      <c r="D8032" s="1322"/>
      <c r="E8032" s="119" t="str">
        <f>+E6721</f>
        <v>DOMICILIARIA 16</v>
      </c>
      <c r="F8032" s="763"/>
      <c r="G8032" s="128"/>
      <c r="H8032" s="750"/>
      <c r="I8032" s="128">
        <v>1</v>
      </c>
      <c r="J8032" s="750">
        <f t="shared" si="4972"/>
        <v>1</v>
      </c>
    </row>
    <row r="8033" spans="1:10">
      <c r="A8033" s="1320"/>
      <c r="B8033" s="1321"/>
      <c r="C8033" s="1321"/>
      <c r="D8033" s="1322"/>
      <c r="E8033" s="119" t="str">
        <f>+E6722</f>
        <v>DOMICILIARIA 17</v>
      </c>
      <c r="F8033" s="763"/>
      <c r="G8033" s="128"/>
      <c r="H8033" s="750"/>
      <c r="I8033" s="128">
        <v>1</v>
      </c>
      <c r="J8033" s="750">
        <f t="shared" si="4972"/>
        <v>1</v>
      </c>
    </row>
    <row r="8034" spans="1:10">
      <c r="A8034" s="1320"/>
      <c r="B8034" s="1321"/>
      <c r="C8034" s="1321"/>
      <c r="D8034" s="1322"/>
      <c r="E8034" s="119" t="str">
        <f>+E6723</f>
        <v>DOMICILIARIA 18</v>
      </c>
      <c r="F8034" s="763"/>
      <c r="G8034" s="128"/>
      <c r="H8034" s="750"/>
      <c r="I8034" s="128">
        <v>1</v>
      </c>
      <c r="J8034" s="750">
        <f t="shared" si="4972"/>
        <v>1</v>
      </c>
    </row>
    <row r="8035" spans="1:10">
      <c r="A8035" s="1320"/>
      <c r="B8035" s="1321"/>
      <c r="C8035" s="1321"/>
      <c r="D8035" s="1322"/>
      <c r="E8035" s="119" t="str">
        <f t="shared" ref="E8035:E8055" si="4973">+E6724</f>
        <v>P22 A P23</v>
      </c>
      <c r="F8035" s="763"/>
      <c r="G8035" s="128"/>
      <c r="H8035" s="750"/>
      <c r="I8035" s="128"/>
      <c r="J8035" s="750">
        <f t="shared" si="4972"/>
        <v>0</v>
      </c>
    </row>
    <row r="8036" spans="1:10">
      <c r="A8036" s="1320"/>
      <c r="B8036" s="1321"/>
      <c r="C8036" s="1321"/>
      <c r="D8036" s="1322"/>
      <c r="E8036" s="119" t="str">
        <f t="shared" si="4973"/>
        <v>DOMICILIARIA 1</v>
      </c>
      <c r="F8036" s="763"/>
      <c r="G8036" s="128"/>
      <c r="H8036" s="750"/>
      <c r="I8036" s="128">
        <v>1</v>
      </c>
      <c r="J8036" s="750">
        <f t="shared" si="4972"/>
        <v>1</v>
      </c>
    </row>
    <row r="8037" spans="1:10">
      <c r="A8037" s="1320"/>
      <c r="B8037" s="1321"/>
      <c r="C8037" s="1321"/>
      <c r="D8037" s="1322"/>
      <c r="E8037" s="119" t="str">
        <f t="shared" si="4973"/>
        <v>DOMICILIARIA 2</v>
      </c>
      <c r="F8037" s="763"/>
      <c r="G8037" s="128"/>
      <c r="H8037" s="750"/>
      <c r="I8037" s="128">
        <v>1</v>
      </c>
      <c r="J8037" s="750">
        <f t="shared" si="4972"/>
        <v>1</v>
      </c>
    </row>
    <row r="8038" spans="1:10">
      <c r="A8038" s="1320"/>
      <c r="B8038" s="1321"/>
      <c r="C8038" s="1321"/>
      <c r="D8038" s="1322"/>
      <c r="E8038" s="119" t="str">
        <f t="shared" si="4973"/>
        <v>DOMICILIARIA 3</v>
      </c>
      <c r="F8038" s="763"/>
      <c r="G8038" s="128"/>
      <c r="H8038" s="750"/>
      <c r="I8038" s="128">
        <v>1</v>
      </c>
      <c r="J8038" s="750">
        <f t="shared" si="4972"/>
        <v>1</v>
      </c>
    </row>
    <row r="8039" spans="1:10">
      <c r="A8039" s="1320"/>
      <c r="B8039" s="1321"/>
      <c r="C8039" s="1321"/>
      <c r="D8039" s="1322"/>
      <c r="E8039" s="119" t="str">
        <f t="shared" si="4973"/>
        <v>DOMICILIARIA 4</v>
      </c>
      <c r="F8039" s="763"/>
      <c r="G8039" s="128"/>
      <c r="H8039" s="750"/>
      <c r="I8039" s="128">
        <v>1</v>
      </c>
      <c r="J8039" s="750">
        <f t="shared" si="4972"/>
        <v>1</v>
      </c>
    </row>
    <row r="8040" spans="1:10">
      <c r="A8040" s="1320"/>
      <c r="B8040" s="1321"/>
      <c r="C8040" s="1321"/>
      <c r="D8040" s="1322"/>
      <c r="E8040" s="119" t="str">
        <f t="shared" si="4973"/>
        <v>DOMICILIARIA 5</v>
      </c>
      <c r="F8040" s="763"/>
      <c r="G8040" s="128"/>
      <c r="H8040" s="750"/>
      <c r="I8040" s="128">
        <v>1</v>
      </c>
      <c r="J8040" s="750">
        <f t="shared" si="4972"/>
        <v>1</v>
      </c>
    </row>
    <row r="8041" spans="1:10">
      <c r="A8041" s="1320"/>
      <c r="B8041" s="1321"/>
      <c r="C8041" s="1321"/>
      <c r="D8041" s="1322"/>
      <c r="E8041" s="119" t="str">
        <f t="shared" si="4973"/>
        <v>DOMICILIARIA 6</v>
      </c>
      <c r="F8041" s="763"/>
      <c r="G8041" s="128"/>
      <c r="H8041" s="750"/>
      <c r="I8041" s="128">
        <v>1</v>
      </c>
      <c r="J8041" s="750">
        <f t="shared" si="4972"/>
        <v>1</v>
      </c>
    </row>
    <row r="8042" spans="1:10">
      <c r="A8042" s="1320"/>
      <c r="B8042" s="1321"/>
      <c r="C8042" s="1321"/>
      <c r="D8042" s="1322"/>
      <c r="E8042" s="119" t="str">
        <f t="shared" si="4973"/>
        <v>DOMICILIARIA 7</v>
      </c>
      <c r="F8042" s="763"/>
      <c r="G8042" s="128"/>
      <c r="H8042" s="750"/>
      <c r="I8042" s="128">
        <v>1</v>
      </c>
      <c r="J8042" s="750">
        <f t="shared" si="4972"/>
        <v>1</v>
      </c>
    </row>
    <row r="8043" spans="1:10">
      <c r="A8043" s="1320"/>
      <c r="B8043" s="1321"/>
      <c r="C8043" s="1321"/>
      <c r="D8043" s="1322"/>
      <c r="E8043" s="119" t="str">
        <f t="shared" si="4973"/>
        <v>DOMICILIARIA 8</v>
      </c>
      <c r="F8043" s="763"/>
      <c r="G8043" s="128"/>
      <c r="H8043" s="750"/>
      <c r="I8043" s="128">
        <v>1</v>
      </c>
      <c r="J8043" s="750">
        <f t="shared" si="4972"/>
        <v>1</v>
      </c>
    </row>
    <row r="8044" spans="1:10">
      <c r="A8044" s="1320"/>
      <c r="B8044" s="1321"/>
      <c r="C8044" s="1321"/>
      <c r="D8044" s="1322"/>
      <c r="E8044" s="119" t="str">
        <f t="shared" si="4973"/>
        <v>DOMICILIARIA 9</v>
      </c>
      <c r="F8044" s="763"/>
      <c r="G8044" s="128"/>
      <c r="H8044" s="750"/>
      <c r="I8044" s="128">
        <v>1</v>
      </c>
      <c r="J8044" s="750">
        <f t="shared" si="4972"/>
        <v>1</v>
      </c>
    </row>
    <row r="8045" spans="1:10">
      <c r="A8045" s="1320"/>
      <c r="B8045" s="1321"/>
      <c r="C8045" s="1321"/>
      <c r="D8045" s="1322"/>
      <c r="E8045" s="119" t="str">
        <f t="shared" si="4973"/>
        <v>DOMICILIARIA 10</v>
      </c>
      <c r="F8045" s="763"/>
      <c r="G8045" s="128"/>
      <c r="H8045" s="750"/>
      <c r="I8045" s="128">
        <v>1</v>
      </c>
      <c r="J8045" s="750">
        <f t="shared" si="4972"/>
        <v>1</v>
      </c>
    </row>
    <row r="8046" spans="1:10">
      <c r="A8046" s="1320"/>
      <c r="B8046" s="1321"/>
      <c r="C8046" s="1321"/>
      <c r="D8046" s="1322"/>
      <c r="E8046" s="119" t="str">
        <f t="shared" si="4973"/>
        <v>DOMICILIARIA 11</v>
      </c>
      <c r="F8046" s="763"/>
      <c r="G8046" s="128"/>
      <c r="H8046" s="750"/>
      <c r="I8046" s="128">
        <v>1</v>
      </c>
      <c r="J8046" s="750">
        <f t="shared" si="4972"/>
        <v>1</v>
      </c>
    </row>
    <row r="8047" spans="1:10">
      <c r="A8047" s="1320"/>
      <c r="B8047" s="1321"/>
      <c r="C8047" s="1321"/>
      <c r="D8047" s="1322"/>
      <c r="E8047" s="119" t="str">
        <f t="shared" si="4973"/>
        <v>DOMICILIARIA 12</v>
      </c>
      <c r="F8047" s="763"/>
      <c r="G8047" s="128"/>
      <c r="H8047" s="750"/>
      <c r="I8047" s="128">
        <v>1</v>
      </c>
      <c r="J8047" s="750">
        <f t="shared" si="4972"/>
        <v>1</v>
      </c>
    </row>
    <row r="8048" spans="1:10">
      <c r="A8048" s="1320"/>
      <c r="B8048" s="1321"/>
      <c r="C8048" s="1321"/>
      <c r="D8048" s="1322"/>
      <c r="E8048" s="119" t="str">
        <f t="shared" si="4973"/>
        <v>P23 A P24</v>
      </c>
      <c r="F8048" s="763"/>
      <c r="G8048" s="128"/>
      <c r="H8048" s="750"/>
      <c r="I8048" s="128"/>
      <c r="J8048" s="750">
        <f t="shared" si="4972"/>
        <v>0</v>
      </c>
    </row>
    <row r="8049" spans="1:10">
      <c r="A8049" s="1320"/>
      <c r="B8049" s="1321"/>
      <c r="C8049" s="1321"/>
      <c r="D8049" s="1322"/>
      <c r="E8049" s="119" t="str">
        <f t="shared" si="4973"/>
        <v>P24 A P25</v>
      </c>
      <c r="F8049" s="763"/>
      <c r="G8049" s="128"/>
      <c r="H8049" s="750"/>
      <c r="I8049" s="128"/>
      <c r="J8049" s="750">
        <f t="shared" si="4972"/>
        <v>0</v>
      </c>
    </row>
    <row r="8050" spans="1:10">
      <c r="A8050" s="1320"/>
      <c r="B8050" s="1321"/>
      <c r="C8050" s="1321"/>
      <c r="D8050" s="1322"/>
      <c r="E8050" s="119" t="str">
        <f t="shared" si="4973"/>
        <v>DOMICILIARIA 1</v>
      </c>
      <c r="F8050" s="763"/>
      <c r="G8050" s="128"/>
      <c r="H8050" s="750"/>
      <c r="I8050" s="128">
        <v>1</v>
      </c>
      <c r="J8050" s="750">
        <f t="shared" si="4972"/>
        <v>1</v>
      </c>
    </row>
    <row r="8051" spans="1:10">
      <c r="A8051" s="1320"/>
      <c r="B8051" s="1321"/>
      <c r="C8051" s="1321"/>
      <c r="D8051" s="1322"/>
      <c r="E8051" s="119" t="str">
        <f t="shared" si="4973"/>
        <v>DOMICILIARIA 2</v>
      </c>
      <c r="F8051" s="763"/>
      <c r="G8051" s="128"/>
      <c r="H8051" s="750"/>
      <c r="I8051" s="128">
        <v>1</v>
      </c>
      <c r="J8051" s="750">
        <f t="shared" si="4972"/>
        <v>1</v>
      </c>
    </row>
    <row r="8052" spans="1:10">
      <c r="A8052" s="1320"/>
      <c r="B8052" s="1321"/>
      <c r="C8052" s="1321"/>
      <c r="D8052" s="1322"/>
      <c r="E8052" s="119" t="str">
        <f t="shared" si="4973"/>
        <v>DOMICILIARIA 3</v>
      </c>
      <c r="F8052" s="763"/>
      <c r="G8052" s="128"/>
      <c r="H8052" s="750"/>
      <c r="I8052" s="128">
        <v>1</v>
      </c>
      <c r="J8052" s="750">
        <f t="shared" si="4972"/>
        <v>1</v>
      </c>
    </row>
    <row r="8053" spans="1:10">
      <c r="A8053" s="1320"/>
      <c r="B8053" s="1321"/>
      <c r="C8053" s="1321"/>
      <c r="D8053" s="1322"/>
      <c r="E8053" s="119" t="str">
        <f t="shared" si="4973"/>
        <v>DOMICILIARIA 4</v>
      </c>
      <c r="F8053" s="763"/>
      <c r="G8053" s="128"/>
      <c r="H8053" s="750"/>
      <c r="I8053" s="128">
        <v>1</v>
      </c>
      <c r="J8053" s="750">
        <f t="shared" si="4972"/>
        <v>1</v>
      </c>
    </row>
    <row r="8054" spans="1:10">
      <c r="A8054" s="1320"/>
      <c r="B8054" s="1321"/>
      <c r="C8054" s="1321"/>
      <c r="D8054" s="1322"/>
      <c r="E8054" s="119" t="str">
        <f t="shared" si="4973"/>
        <v>DOMICILIARIA 5</v>
      </c>
      <c r="F8054" s="763"/>
      <c r="G8054" s="128"/>
      <c r="H8054" s="750"/>
      <c r="I8054" s="128">
        <v>1</v>
      </c>
      <c r="J8054" s="750">
        <f t="shared" si="4972"/>
        <v>1</v>
      </c>
    </row>
    <row r="8055" spans="1:10">
      <c r="A8055" s="1320"/>
      <c r="B8055" s="1321"/>
      <c r="C8055" s="1321"/>
      <c r="D8055" s="1322"/>
      <c r="E8055" s="119" t="str">
        <f t="shared" si="4973"/>
        <v>DOMICILIARIA 6</v>
      </c>
      <c r="F8055" s="763"/>
      <c r="G8055" s="128"/>
      <c r="H8055" s="750"/>
      <c r="I8055" s="128">
        <v>1</v>
      </c>
      <c r="J8055" s="750">
        <f t="shared" si="4972"/>
        <v>1</v>
      </c>
    </row>
    <row r="8056" spans="1:10" ht="13.5" thickBot="1">
      <c r="A8056" s="1320"/>
      <c r="B8056" s="1321"/>
      <c r="C8056" s="1321"/>
      <c r="D8056" s="1322"/>
      <c r="E8056" s="119"/>
      <c r="F8056" s="943"/>
      <c r="G8056" s="119"/>
      <c r="H8056" s="750"/>
      <c r="I8056" s="128"/>
      <c r="J8056" s="750">
        <f t="shared" si="4972"/>
        <v>0</v>
      </c>
    </row>
    <row r="8057" spans="1:10" ht="13.5" thickBot="1">
      <c r="A8057" s="1323"/>
      <c r="B8057" s="1324"/>
      <c r="C8057" s="1324"/>
      <c r="D8057" s="1325"/>
      <c r="E8057" s="606" t="s">
        <v>49</v>
      </c>
      <c r="F8057" s="938"/>
      <c r="G8057" s="384"/>
      <c r="H8057" s="384"/>
      <c r="I8057" s="928"/>
      <c r="J8057" s="753">
        <f>ROUND(SUM(J7953:J8056),2)</f>
        <v>93</v>
      </c>
    </row>
    <row r="8058" spans="1:10" ht="13.5" thickBot="1">
      <c r="A8058" s="771"/>
      <c r="B8058" s="772"/>
      <c r="C8058" s="772"/>
      <c r="D8058" s="772"/>
      <c r="E8058" s="124"/>
      <c r="F8058" s="947"/>
      <c r="G8058" s="124"/>
      <c r="H8058" s="124"/>
      <c r="I8058" s="929"/>
      <c r="J8058" s="773"/>
    </row>
    <row r="8059" spans="1:10" ht="30" customHeight="1" thickBot="1">
      <c r="A8059" s="1326" t="str">
        <f>+'PRESU OFICIAL'!B41</f>
        <v>Suministro e instalación de Kit Silla Yee 16" x 6" de PVC para alcantarillados.</v>
      </c>
      <c r="B8059" s="1327"/>
      <c r="C8059" s="1327"/>
      <c r="D8059" s="1327"/>
      <c r="E8059" s="1327"/>
      <c r="F8059" s="1327"/>
      <c r="G8059" s="1327"/>
      <c r="H8059" s="1329"/>
      <c r="I8059" s="132" t="str">
        <f>'PRESU OFICIAL'!C41</f>
        <v>UND</v>
      </c>
      <c r="J8059" s="435" t="str">
        <f>+'PRESU OFICIAL'!A41</f>
        <v>1,5,14</v>
      </c>
    </row>
    <row r="8060" spans="1:10" ht="15.75" customHeight="1" thickBot="1">
      <c r="A8060" s="1317" t="s">
        <v>831</v>
      </c>
      <c r="B8060" s="1318"/>
      <c r="C8060" s="1318"/>
      <c r="D8060" s="1319"/>
      <c r="E8060" s="112" t="s">
        <v>3</v>
      </c>
      <c r="F8060" s="939" t="s">
        <v>59</v>
      </c>
      <c r="G8060" s="112" t="s">
        <v>60</v>
      </c>
      <c r="H8060" s="112" t="s">
        <v>61</v>
      </c>
      <c r="I8060" s="114" t="s">
        <v>2</v>
      </c>
      <c r="J8060" s="112" t="s">
        <v>49</v>
      </c>
    </row>
    <row r="8061" spans="1:10" ht="15" customHeight="1">
      <c r="A8061" s="1320"/>
      <c r="B8061" s="1321"/>
      <c r="C8061" s="1321"/>
      <c r="D8061" s="1322"/>
      <c r="E8061" s="607"/>
      <c r="F8061" s="948"/>
      <c r="G8061" s="607"/>
      <c r="H8061" s="607"/>
      <c r="I8061" s="142"/>
      <c r="J8061" s="141"/>
    </row>
    <row r="8062" spans="1:10">
      <c r="A8062" s="1320"/>
      <c r="B8062" s="1321"/>
      <c r="C8062" s="1321"/>
      <c r="D8062" s="1322"/>
      <c r="E8062" s="119" t="str">
        <f>+E6745</f>
        <v>P26 A P27</v>
      </c>
      <c r="F8062" s="763"/>
      <c r="G8062" s="128"/>
      <c r="H8062" s="750"/>
      <c r="I8062" s="128"/>
      <c r="J8062" s="750"/>
    </row>
    <row r="8063" spans="1:10">
      <c r="A8063" s="1320"/>
      <c r="B8063" s="1321"/>
      <c r="C8063" s="1321"/>
      <c r="D8063" s="1322"/>
      <c r="E8063" s="119" t="str">
        <f t="shared" ref="E8063:E8126" si="4974">+E6746</f>
        <v>DOMICILIARIA 1</v>
      </c>
      <c r="F8063" s="946"/>
      <c r="G8063" s="767"/>
      <c r="H8063" s="758"/>
      <c r="I8063" s="128">
        <v>1</v>
      </c>
      <c r="J8063" s="750">
        <f>I8063</f>
        <v>1</v>
      </c>
    </row>
    <row r="8064" spans="1:10">
      <c r="A8064" s="1320"/>
      <c r="B8064" s="1321"/>
      <c r="C8064" s="1321"/>
      <c r="D8064" s="1322"/>
      <c r="E8064" s="119" t="str">
        <f t="shared" si="4974"/>
        <v>DOMICILIARIA 2</v>
      </c>
      <c r="F8064" s="946"/>
      <c r="G8064" s="767"/>
      <c r="H8064" s="758"/>
      <c r="I8064" s="128">
        <v>1</v>
      </c>
      <c r="J8064" s="750">
        <f>I8064</f>
        <v>1</v>
      </c>
    </row>
    <row r="8065" spans="1:10">
      <c r="A8065" s="1320"/>
      <c r="B8065" s="1321"/>
      <c r="C8065" s="1321"/>
      <c r="D8065" s="1322"/>
      <c r="E8065" s="119" t="str">
        <f t="shared" si="4974"/>
        <v>DOMICILIARIA 3</v>
      </c>
      <c r="F8065" s="946"/>
      <c r="G8065" s="767"/>
      <c r="H8065" s="758"/>
      <c r="I8065" s="128">
        <v>1</v>
      </c>
      <c r="J8065" s="750">
        <f t="shared" ref="J8065:J8128" si="4975">I8065</f>
        <v>1</v>
      </c>
    </row>
    <row r="8066" spans="1:10">
      <c r="A8066" s="1320"/>
      <c r="B8066" s="1321"/>
      <c r="C8066" s="1321"/>
      <c r="D8066" s="1322"/>
      <c r="E8066" s="119" t="str">
        <f t="shared" si="4974"/>
        <v>DOMICILIARIA 4</v>
      </c>
      <c r="F8066" s="946"/>
      <c r="G8066" s="767"/>
      <c r="H8066" s="758"/>
      <c r="I8066" s="128">
        <v>1</v>
      </c>
      <c r="J8066" s="750">
        <f t="shared" si="4975"/>
        <v>1</v>
      </c>
    </row>
    <row r="8067" spans="1:10">
      <c r="A8067" s="1320"/>
      <c r="B8067" s="1321"/>
      <c r="C8067" s="1321"/>
      <c r="D8067" s="1322"/>
      <c r="E8067" s="119" t="str">
        <f t="shared" si="4974"/>
        <v>DOMICILIARIA 5</v>
      </c>
      <c r="F8067" s="946"/>
      <c r="G8067" s="767"/>
      <c r="H8067" s="758"/>
      <c r="I8067" s="128">
        <v>1</v>
      </c>
      <c r="J8067" s="750">
        <f t="shared" si="4975"/>
        <v>1</v>
      </c>
    </row>
    <row r="8068" spans="1:10">
      <c r="A8068" s="1320"/>
      <c r="B8068" s="1321"/>
      <c r="C8068" s="1321"/>
      <c r="D8068" s="1322"/>
      <c r="E8068" s="119" t="str">
        <f t="shared" si="4974"/>
        <v>DOMICILIARIA 6</v>
      </c>
      <c r="F8068" s="946"/>
      <c r="G8068" s="767"/>
      <c r="H8068" s="758"/>
      <c r="I8068" s="128">
        <v>1</v>
      </c>
      <c r="J8068" s="750">
        <f t="shared" si="4975"/>
        <v>1</v>
      </c>
    </row>
    <row r="8069" spans="1:10">
      <c r="A8069" s="1320"/>
      <c r="B8069" s="1321"/>
      <c r="C8069" s="1321"/>
      <c r="D8069" s="1322"/>
      <c r="E8069" s="119" t="str">
        <f t="shared" si="4974"/>
        <v>DOMICILIARIA 7</v>
      </c>
      <c r="F8069" s="946"/>
      <c r="G8069" s="767"/>
      <c r="H8069" s="758"/>
      <c r="I8069" s="128">
        <v>1</v>
      </c>
      <c r="J8069" s="750">
        <f t="shared" si="4975"/>
        <v>1</v>
      </c>
    </row>
    <row r="8070" spans="1:10">
      <c r="A8070" s="1320"/>
      <c r="B8070" s="1321"/>
      <c r="C8070" s="1321"/>
      <c r="D8070" s="1322"/>
      <c r="E8070" s="119" t="str">
        <f t="shared" si="4974"/>
        <v>DOMICILIARIA 8</v>
      </c>
      <c r="F8070" s="946"/>
      <c r="G8070" s="767"/>
      <c r="H8070" s="758"/>
      <c r="I8070" s="128">
        <v>1</v>
      </c>
      <c r="J8070" s="750">
        <f t="shared" si="4975"/>
        <v>1</v>
      </c>
    </row>
    <row r="8071" spans="1:10">
      <c r="A8071" s="1320"/>
      <c r="B8071" s="1321"/>
      <c r="C8071" s="1321"/>
      <c r="D8071" s="1322"/>
      <c r="E8071" s="119" t="str">
        <f t="shared" si="4974"/>
        <v>DOMICILIARIA 9</v>
      </c>
      <c r="F8071" s="946"/>
      <c r="G8071" s="767"/>
      <c r="H8071" s="758"/>
      <c r="I8071" s="128">
        <v>1</v>
      </c>
      <c r="J8071" s="750">
        <f t="shared" si="4975"/>
        <v>1</v>
      </c>
    </row>
    <row r="8072" spans="1:10">
      <c r="A8072" s="1320"/>
      <c r="B8072" s="1321"/>
      <c r="C8072" s="1321"/>
      <c r="D8072" s="1322"/>
      <c r="E8072" s="119" t="str">
        <f t="shared" si="4974"/>
        <v>DOMICILIARIA 10</v>
      </c>
      <c r="F8072" s="946"/>
      <c r="G8072" s="767"/>
      <c r="H8072" s="758"/>
      <c r="I8072" s="128">
        <v>1</v>
      </c>
      <c r="J8072" s="750">
        <f t="shared" si="4975"/>
        <v>1</v>
      </c>
    </row>
    <row r="8073" spans="1:10">
      <c r="A8073" s="1320"/>
      <c r="B8073" s="1321"/>
      <c r="C8073" s="1321"/>
      <c r="D8073" s="1322"/>
      <c r="E8073" s="119" t="str">
        <f t="shared" si="4974"/>
        <v>DOMICILIARIA 11</v>
      </c>
      <c r="F8073" s="946"/>
      <c r="G8073" s="767"/>
      <c r="H8073" s="758"/>
      <c r="I8073" s="128">
        <v>1</v>
      </c>
      <c r="J8073" s="750">
        <f t="shared" si="4975"/>
        <v>1</v>
      </c>
    </row>
    <row r="8074" spans="1:10">
      <c r="A8074" s="1320"/>
      <c r="B8074" s="1321"/>
      <c r="C8074" s="1321"/>
      <c r="D8074" s="1322"/>
      <c r="E8074" s="119" t="str">
        <f t="shared" si="4974"/>
        <v>DOMICILIARIA 12</v>
      </c>
      <c r="F8074" s="946"/>
      <c r="G8074" s="767"/>
      <c r="H8074" s="758"/>
      <c r="I8074" s="128">
        <v>1</v>
      </c>
      <c r="J8074" s="750">
        <f t="shared" si="4975"/>
        <v>1</v>
      </c>
    </row>
    <row r="8075" spans="1:10">
      <c r="A8075" s="1320"/>
      <c r="B8075" s="1321"/>
      <c r="C8075" s="1321"/>
      <c r="D8075" s="1322"/>
      <c r="E8075" s="119" t="str">
        <f t="shared" si="4974"/>
        <v>DOMICILIARIA 13</v>
      </c>
      <c r="F8075" s="946"/>
      <c r="G8075" s="767"/>
      <c r="H8075" s="758"/>
      <c r="I8075" s="128">
        <v>1</v>
      </c>
      <c r="J8075" s="750">
        <f t="shared" si="4975"/>
        <v>1</v>
      </c>
    </row>
    <row r="8076" spans="1:10">
      <c r="A8076" s="1320"/>
      <c r="B8076" s="1321"/>
      <c r="C8076" s="1321"/>
      <c r="D8076" s="1322"/>
      <c r="E8076" s="119" t="str">
        <f t="shared" si="4974"/>
        <v>DOMICILIARIA 14</v>
      </c>
      <c r="F8076" s="946"/>
      <c r="G8076" s="767"/>
      <c r="H8076" s="758"/>
      <c r="I8076" s="128">
        <v>1</v>
      </c>
      <c r="J8076" s="750">
        <f t="shared" si="4975"/>
        <v>1</v>
      </c>
    </row>
    <row r="8077" spans="1:10">
      <c r="A8077" s="1320"/>
      <c r="B8077" s="1321"/>
      <c r="C8077" s="1321"/>
      <c r="D8077" s="1322"/>
      <c r="E8077" s="119" t="str">
        <f t="shared" si="4974"/>
        <v>P27 A P28</v>
      </c>
      <c r="F8077" s="946"/>
      <c r="G8077" s="767"/>
      <c r="H8077" s="758"/>
      <c r="I8077" s="128"/>
      <c r="J8077" s="750">
        <f t="shared" si="4975"/>
        <v>0</v>
      </c>
    </row>
    <row r="8078" spans="1:10">
      <c r="A8078" s="1320"/>
      <c r="B8078" s="1321"/>
      <c r="C8078" s="1321"/>
      <c r="D8078" s="1322"/>
      <c r="E8078" s="119" t="str">
        <f t="shared" si="4974"/>
        <v>P28 A P29</v>
      </c>
      <c r="F8078" s="946"/>
      <c r="G8078" s="767"/>
      <c r="H8078" s="758"/>
      <c r="I8078" s="128"/>
      <c r="J8078" s="750">
        <f t="shared" si="4975"/>
        <v>0</v>
      </c>
    </row>
    <row r="8079" spans="1:10">
      <c r="A8079" s="1320"/>
      <c r="B8079" s="1321"/>
      <c r="C8079" s="1321"/>
      <c r="D8079" s="1322"/>
      <c r="E8079" s="119" t="str">
        <f t="shared" si="4974"/>
        <v>DOMICILIARIA 1</v>
      </c>
      <c r="F8079" s="946"/>
      <c r="G8079" s="767"/>
      <c r="H8079" s="758"/>
      <c r="I8079" s="128">
        <v>1</v>
      </c>
      <c r="J8079" s="750">
        <f t="shared" si="4975"/>
        <v>1</v>
      </c>
    </row>
    <row r="8080" spans="1:10">
      <c r="A8080" s="1320"/>
      <c r="B8080" s="1321"/>
      <c r="C8080" s="1321"/>
      <c r="D8080" s="1322"/>
      <c r="E8080" s="119" t="str">
        <f t="shared" si="4974"/>
        <v>DOMICILIARIA 2</v>
      </c>
      <c r="F8080" s="946"/>
      <c r="G8080" s="767"/>
      <c r="H8080" s="758"/>
      <c r="I8080" s="128">
        <v>1</v>
      </c>
      <c r="J8080" s="750">
        <f t="shared" si="4975"/>
        <v>1</v>
      </c>
    </row>
    <row r="8081" spans="1:10">
      <c r="A8081" s="1320"/>
      <c r="B8081" s="1321"/>
      <c r="C8081" s="1321"/>
      <c r="D8081" s="1322"/>
      <c r="E8081" s="119" t="str">
        <f t="shared" si="4974"/>
        <v>DOMICILIARIA 3</v>
      </c>
      <c r="F8081" s="946"/>
      <c r="G8081" s="767"/>
      <c r="H8081" s="758"/>
      <c r="I8081" s="128">
        <v>1</v>
      </c>
      <c r="J8081" s="750">
        <f t="shared" si="4975"/>
        <v>1</v>
      </c>
    </row>
    <row r="8082" spans="1:10">
      <c r="A8082" s="1320"/>
      <c r="B8082" s="1321"/>
      <c r="C8082" s="1321"/>
      <c r="D8082" s="1322"/>
      <c r="E8082" s="119" t="str">
        <f t="shared" si="4974"/>
        <v>DOMICILIARIA 4</v>
      </c>
      <c r="F8082" s="946"/>
      <c r="G8082" s="767"/>
      <c r="H8082" s="758"/>
      <c r="I8082" s="128">
        <v>1</v>
      </c>
      <c r="J8082" s="750">
        <f t="shared" si="4975"/>
        <v>1</v>
      </c>
    </row>
    <row r="8083" spans="1:10">
      <c r="A8083" s="1320"/>
      <c r="B8083" s="1321"/>
      <c r="C8083" s="1321"/>
      <c r="D8083" s="1322"/>
      <c r="E8083" s="119" t="str">
        <f t="shared" si="4974"/>
        <v>DOMICILIARIA 5</v>
      </c>
      <c r="F8083" s="946"/>
      <c r="G8083" s="767"/>
      <c r="H8083" s="758"/>
      <c r="I8083" s="128">
        <v>1</v>
      </c>
      <c r="J8083" s="750">
        <f t="shared" si="4975"/>
        <v>1</v>
      </c>
    </row>
    <row r="8084" spans="1:10">
      <c r="A8084" s="1320"/>
      <c r="B8084" s="1321"/>
      <c r="C8084" s="1321"/>
      <c r="D8084" s="1322"/>
      <c r="E8084" s="119" t="str">
        <f t="shared" si="4974"/>
        <v>DOMICILIARIA 6</v>
      </c>
      <c r="F8084" s="946"/>
      <c r="G8084" s="767"/>
      <c r="H8084" s="758"/>
      <c r="I8084" s="128">
        <v>1</v>
      </c>
      <c r="J8084" s="750">
        <f t="shared" si="4975"/>
        <v>1</v>
      </c>
    </row>
    <row r="8085" spans="1:10">
      <c r="A8085" s="1320"/>
      <c r="B8085" s="1321"/>
      <c r="C8085" s="1321"/>
      <c r="D8085" s="1322"/>
      <c r="E8085" s="119" t="str">
        <f>+E6768</f>
        <v>DOMICILIARIA 7</v>
      </c>
      <c r="F8085" s="946"/>
      <c r="G8085" s="767"/>
      <c r="H8085" s="758"/>
      <c r="I8085" s="128">
        <v>1</v>
      </c>
      <c r="J8085" s="750">
        <f t="shared" si="4975"/>
        <v>1</v>
      </c>
    </row>
    <row r="8086" spans="1:10">
      <c r="A8086" s="1320"/>
      <c r="B8086" s="1321"/>
      <c r="C8086" s="1321"/>
      <c r="D8086" s="1322"/>
      <c r="E8086" s="119" t="str">
        <f t="shared" si="4974"/>
        <v>DOMICILIARIA 8</v>
      </c>
      <c r="F8086" s="946"/>
      <c r="G8086" s="767"/>
      <c r="H8086" s="758"/>
      <c r="I8086" s="128">
        <v>1</v>
      </c>
      <c r="J8086" s="750">
        <f t="shared" si="4975"/>
        <v>1</v>
      </c>
    </row>
    <row r="8087" spans="1:10">
      <c r="A8087" s="1320"/>
      <c r="B8087" s="1321"/>
      <c r="C8087" s="1321"/>
      <c r="D8087" s="1322"/>
      <c r="E8087" s="119" t="str">
        <f t="shared" si="4974"/>
        <v>DOMICILIARIA 9</v>
      </c>
      <c r="F8087" s="946"/>
      <c r="G8087" s="767"/>
      <c r="H8087" s="758"/>
      <c r="I8087" s="128">
        <v>1</v>
      </c>
      <c r="J8087" s="750">
        <f t="shared" si="4975"/>
        <v>1</v>
      </c>
    </row>
    <row r="8088" spans="1:10">
      <c r="A8088" s="1320"/>
      <c r="B8088" s="1321"/>
      <c r="C8088" s="1321"/>
      <c r="D8088" s="1322"/>
      <c r="E8088" s="119" t="str">
        <f t="shared" si="4974"/>
        <v>DOMICILIARIA 10</v>
      </c>
      <c r="F8088" s="946"/>
      <c r="G8088" s="767"/>
      <c r="H8088" s="758"/>
      <c r="I8088" s="128">
        <v>1</v>
      </c>
      <c r="J8088" s="750">
        <f t="shared" si="4975"/>
        <v>1</v>
      </c>
    </row>
    <row r="8089" spans="1:10">
      <c r="A8089" s="1320"/>
      <c r="B8089" s="1321"/>
      <c r="C8089" s="1321"/>
      <c r="D8089" s="1322"/>
      <c r="E8089" s="119" t="str">
        <f t="shared" si="4974"/>
        <v>DOMICILIARIA 11</v>
      </c>
      <c r="F8089" s="946"/>
      <c r="G8089" s="767"/>
      <c r="H8089" s="758"/>
      <c r="I8089" s="128">
        <v>1</v>
      </c>
      <c r="J8089" s="750">
        <f t="shared" si="4975"/>
        <v>1</v>
      </c>
    </row>
    <row r="8090" spans="1:10">
      <c r="A8090" s="1320"/>
      <c r="B8090" s="1321"/>
      <c r="C8090" s="1321"/>
      <c r="D8090" s="1322"/>
      <c r="E8090" s="119" t="str">
        <f t="shared" si="4974"/>
        <v>DOMICILIARIA 12</v>
      </c>
      <c r="F8090" s="946"/>
      <c r="G8090" s="767"/>
      <c r="H8090" s="758"/>
      <c r="I8090" s="128">
        <v>1</v>
      </c>
      <c r="J8090" s="750">
        <f t="shared" si="4975"/>
        <v>1</v>
      </c>
    </row>
    <row r="8091" spans="1:10">
      <c r="A8091" s="1320"/>
      <c r="B8091" s="1321"/>
      <c r="C8091" s="1321"/>
      <c r="D8091" s="1322"/>
      <c r="E8091" s="119" t="str">
        <f t="shared" si="4974"/>
        <v>DOMICILIARIA 13</v>
      </c>
      <c r="F8091" s="946"/>
      <c r="G8091" s="767"/>
      <c r="H8091" s="758"/>
      <c r="I8091" s="128">
        <v>1</v>
      </c>
      <c r="J8091" s="750">
        <f t="shared" si="4975"/>
        <v>1</v>
      </c>
    </row>
    <row r="8092" spans="1:10">
      <c r="A8092" s="1320"/>
      <c r="B8092" s="1321"/>
      <c r="C8092" s="1321"/>
      <c r="D8092" s="1322"/>
      <c r="E8092" s="119" t="str">
        <f t="shared" si="4974"/>
        <v>DOMICILIARIA 14</v>
      </c>
      <c r="F8092" s="946"/>
      <c r="G8092" s="767"/>
      <c r="H8092" s="758"/>
      <c r="I8092" s="128">
        <v>1</v>
      </c>
      <c r="J8092" s="750">
        <f t="shared" si="4975"/>
        <v>1</v>
      </c>
    </row>
    <row r="8093" spans="1:10">
      <c r="A8093" s="1320"/>
      <c r="B8093" s="1321"/>
      <c r="C8093" s="1321"/>
      <c r="D8093" s="1322"/>
      <c r="E8093" s="119" t="str">
        <f t="shared" si="4974"/>
        <v>P29 A P30</v>
      </c>
      <c r="F8093" s="946"/>
      <c r="G8093" s="767"/>
      <c r="H8093" s="758"/>
      <c r="I8093" s="128"/>
      <c r="J8093" s="750">
        <f t="shared" si="4975"/>
        <v>0</v>
      </c>
    </row>
    <row r="8094" spans="1:10">
      <c r="A8094" s="1320"/>
      <c r="B8094" s="1321"/>
      <c r="C8094" s="1321"/>
      <c r="D8094" s="1322"/>
      <c r="E8094" s="119" t="str">
        <f t="shared" si="4974"/>
        <v>DOMICILIARIA 1</v>
      </c>
      <c r="F8094" s="946"/>
      <c r="G8094" s="767"/>
      <c r="H8094" s="758"/>
      <c r="I8094" s="128">
        <v>1</v>
      </c>
      <c r="J8094" s="750">
        <f t="shared" si="4975"/>
        <v>1</v>
      </c>
    </row>
    <row r="8095" spans="1:10">
      <c r="A8095" s="1320"/>
      <c r="B8095" s="1321"/>
      <c r="C8095" s="1321"/>
      <c r="D8095" s="1322"/>
      <c r="E8095" s="119" t="str">
        <f t="shared" si="4974"/>
        <v>DOMICILIARIA 2</v>
      </c>
      <c r="F8095" s="946"/>
      <c r="G8095" s="767"/>
      <c r="H8095" s="758"/>
      <c r="I8095" s="128">
        <v>1</v>
      </c>
      <c r="J8095" s="750">
        <f t="shared" si="4975"/>
        <v>1</v>
      </c>
    </row>
    <row r="8096" spans="1:10">
      <c r="A8096" s="1320"/>
      <c r="B8096" s="1321"/>
      <c r="C8096" s="1321"/>
      <c r="D8096" s="1322"/>
      <c r="E8096" s="119" t="str">
        <f t="shared" si="4974"/>
        <v>DOMICILIARIA 3</v>
      </c>
      <c r="F8096" s="946"/>
      <c r="G8096" s="767"/>
      <c r="H8096" s="758"/>
      <c r="I8096" s="128">
        <v>1</v>
      </c>
      <c r="J8096" s="750">
        <f t="shared" si="4975"/>
        <v>1</v>
      </c>
    </row>
    <row r="8097" spans="1:10">
      <c r="A8097" s="1320"/>
      <c r="B8097" s="1321"/>
      <c r="C8097" s="1321"/>
      <c r="D8097" s="1322"/>
      <c r="E8097" s="119" t="str">
        <f t="shared" si="4974"/>
        <v>DOMICILIARIA 4</v>
      </c>
      <c r="F8097" s="946"/>
      <c r="G8097" s="767"/>
      <c r="H8097" s="758"/>
      <c r="I8097" s="128">
        <v>1</v>
      </c>
      <c r="J8097" s="750">
        <f t="shared" si="4975"/>
        <v>1</v>
      </c>
    </row>
    <row r="8098" spans="1:10">
      <c r="A8098" s="1320"/>
      <c r="B8098" s="1321"/>
      <c r="C8098" s="1321"/>
      <c r="D8098" s="1322"/>
      <c r="E8098" s="119" t="str">
        <f t="shared" si="4974"/>
        <v>DOMICILIARIA 5</v>
      </c>
      <c r="F8098" s="946"/>
      <c r="G8098" s="767"/>
      <c r="H8098" s="758"/>
      <c r="I8098" s="128">
        <v>1</v>
      </c>
      <c r="J8098" s="750">
        <f t="shared" si="4975"/>
        <v>1</v>
      </c>
    </row>
    <row r="8099" spans="1:10">
      <c r="A8099" s="1320"/>
      <c r="B8099" s="1321"/>
      <c r="C8099" s="1321"/>
      <c r="D8099" s="1322"/>
      <c r="E8099" s="119" t="str">
        <f t="shared" si="4974"/>
        <v>DOMICILIARIA 6</v>
      </c>
      <c r="F8099" s="946"/>
      <c r="G8099" s="767"/>
      <c r="H8099" s="758"/>
      <c r="I8099" s="128">
        <v>1</v>
      </c>
      <c r="J8099" s="750">
        <f t="shared" si="4975"/>
        <v>1</v>
      </c>
    </row>
    <row r="8100" spans="1:10">
      <c r="A8100" s="1320"/>
      <c r="B8100" s="1321"/>
      <c r="C8100" s="1321"/>
      <c r="D8100" s="1322"/>
      <c r="E8100" s="119" t="str">
        <f t="shared" si="4974"/>
        <v>DOMICILIARIA 7</v>
      </c>
      <c r="F8100" s="946"/>
      <c r="G8100" s="767"/>
      <c r="H8100" s="758"/>
      <c r="I8100" s="128">
        <v>1</v>
      </c>
      <c r="J8100" s="750">
        <f t="shared" si="4975"/>
        <v>1</v>
      </c>
    </row>
    <row r="8101" spans="1:10">
      <c r="A8101" s="1320"/>
      <c r="B8101" s="1321"/>
      <c r="C8101" s="1321"/>
      <c r="D8101" s="1322"/>
      <c r="E8101" s="119" t="str">
        <f t="shared" si="4974"/>
        <v>DOMICILIARIA 8</v>
      </c>
      <c r="F8101" s="946"/>
      <c r="G8101" s="767"/>
      <c r="H8101" s="758"/>
      <c r="I8101" s="128">
        <v>1</v>
      </c>
      <c r="J8101" s="750">
        <f t="shared" si="4975"/>
        <v>1</v>
      </c>
    </row>
    <row r="8102" spans="1:10">
      <c r="A8102" s="1320"/>
      <c r="B8102" s="1321"/>
      <c r="C8102" s="1321"/>
      <c r="D8102" s="1322"/>
      <c r="E8102" s="119" t="str">
        <f t="shared" si="4974"/>
        <v>DOMICILIARIA 9</v>
      </c>
      <c r="F8102" s="946"/>
      <c r="G8102" s="767"/>
      <c r="H8102" s="758"/>
      <c r="I8102" s="128">
        <v>1</v>
      </c>
      <c r="J8102" s="750">
        <f t="shared" si="4975"/>
        <v>1</v>
      </c>
    </row>
    <row r="8103" spans="1:10">
      <c r="A8103" s="1320"/>
      <c r="B8103" s="1321"/>
      <c r="C8103" s="1321"/>
      <c r="D8103" s="1322"/>
      <c r="E8103" s="119" t="str">
        <f t="shared" si="4974"/>
        <v>P30 A P31</v>
      </c>
      <c r="F8103" s="946"/>
      <c r="G8103" s="767"/>
      <c r="H8103" s="758"/>
      <c r="I8103" s="128"/>
      <c r="J8103" s="750">
        <f t="shared" si="4975"/>
        <v>0</v>
      </c>
    </row>
    <row r="8104" spans="1:10">
      <c r="A8104" s="1320"/>
      <c r="B8104" s="1321"/>
      <c r="C8104" s="1321"/>
      <c r="D8104" s="1322"/>
      <c r="E8104" s="119" t="str">
        <f t="shared" si="4974"/>
        <v>DOMICILIARIA 1</v>
      </c>
      <c r="F8104" s="946"/>
      <c r="G8104" s="767"/>
      <c r="H8104" s="758"/>
      <c r="I8104" s="128">
        <v>1</v>
      </c>
      <c r="J8104" s="750">
        <f t="shared" si="4975"/>
        <v>1</v>
      </c>
    </row>
    <row r="8105" spans="1:10">
      <c r="A8105" s="1320"/>
      <c r="B8105" s="1321"/>
      <c r="C8105" s="1321"/>
      <c r="D8105" s="1322"/>
      <c r="E8105" s="119" t="str">
        <f t="shared" si="4974"/>
        <v>DOMICILIARIA 2</v>
      </c>
      <c r="F8105" s="946"/>
      <c r="G8105" s="767"/>
      <c r="H8105" s="758"/>
      <c r="I8105" s="128">
        <v>1</v>
      </c>
      <c r="J8105" s="750">
        <f t="shared" si="4975"/>
        <v>1</v>
      </c>
    </row>
    <row r="8106" spans="1:10">
      <c r="A8106" s="1320"/>
      <c r="B8106" s="1321"/>
      <c r="C8106" s="1321"/>
      <c r="D8106" s="1322"/>
      <c r="E8106" s="119" t="str">
        <f t="shared" si="4974"/>
        <v>DOMICILIARIA 3</v>
      </c>
      <c r="F8106" s="946"/>
      <c r="G8106" s="767"/>
      <c r="H8106" s="758"/>
      <c r="I8106" s="128">
        <v>1</v>
      </c>
      <c r="J8106" s="750">
        <f t="shared" si="4975"/>
        <v>1</v>
      </c>
    </row>
    <row r="8107" spans="1:10">
      <c r="A8107" s="1320"/>
      <c r="B8107" s="1321"/>
      <c r="C8107" s="1321"/>
      <c r="D8107" s="1322"/>
      <c r="E8107" s="119" t="str">
        <f t="shared" si="4974"/>
        <v>DOMICILIARIA 4</v>
      </c>
      <c r="F8107" s="946"/>
      <c r="G8107" s="767"/>
      <c r="H8107" s="758"/>
      <c r="I8107" s="128">
        <v>1</v>
      </c>
      <c r="J8107" s="750">
        <f t="shared" si="4975"/>
        <v>1</v>
      </c>
    </row>
    <row r="8108" spans="1:10">
      <c r="A8108" s="1320"/>
      <c r="B8108" s="1321"/>
      <c r="C8108" s="1321"/>
      <c r="D8108" s="1322"/>
      <c r="E8108" s="119" t="str">
        <f t="shared" si="4974"/>
        <v>DOMICILIARIA 5</v>
      </c>
      <c r="F8108" s="946"/>
      <c r="G8108" s="767"/>
      <c r="H8108" s="758"/>
      <c r="I8108" s="128">
        <v>1</v>
      </c>
      <c r="J8108" s="750">
        <f t="shared" si="4975"/>
        <v>1</v>
      </c>
    </row>
    <row r="8109" spans="1:10">
      <c r="A8109" s="1320"/>
      <c r="B8109" s="1321"/>
      <c r="C8109" s="1321"/>
      <c r="D8109" s="1322"/>
      <c r="E8109" s="119" t="str">
        <f t="shared" si="4974"/>
        <v>DOMICILIARIA 6</v>
      </c>
      <c r="F8109" s="946"/>
      <c r="G8109" s="767"/>
      <c r="H8109" s="758"/>
      <c r="I8109" s="128">
        <v>1</v>
      </c>
      <c r="J8109" s="750">
        <f t="shared" si="4975"/>
        <v>1</v>
      </c>
    </row>
    <row r="8110" spans="1:10">
      <c r="A8110" s="1320"/>
      <c r="B8110" s="1321"/>
      <c r="C8110" s="1321"/>
      <c r="D8110" s="1322"/>
      <c r="E8110" s="119" t="str">
        <f t="shared" si="4974"/>
        <v>DOMICILIARIA 7</v>
      </c>
      <c r="F8110" s="946"/>
      <c r="G8110" s="767"/>
      <c r="H8110" s="758"/>
      <c r="I8110" s="128">
        <v>1</v>
      </c>
      <c r="J8110" s="750">
        <f t="shared" si="4975"/>
        <v>1</v>
      </c>
    </row>
    <row r="8111" spans="1:10">
      <c r="A8111" s="1320"/>
      <c r="B8111" s="1321"/>
      <c r="C8111" s="1321"/>
      <c r="D8111" s="1322"/>
      <c r="E8111" s="119" t="str">
        <f t="shared" si="4974"/>
        <v>DOMICILIARIA 8</v>
      </c>
      <c r="F8111" s="946"/>
      <c r="G8111" s="767"/>
      <c r="H8111" s="758"/>
      <c r="I8111" s="128">
        <v>1</v>
      </c>
      <c r="J8111" s="750">
        <f t="shared" si="4975"/>
        <v>1</v>
      </c>
    </row>
    <row r="8112" spans="1:10">
      <c r="A8112" s="1320"/>
      <c r="B8112" s="1321"/>
      <c r="C8112" s="1321"/>
      <c r="D8112" s="1322"/>
      <c r="E8112" s="119" t="str">
        <f t="shared" si="4974"/>
        <v>DOMICILIARIA 9</v>
      </c>
      <c r="F8112" s="946"/>
      <c r="G8112" s="767"/>
      <c r="H8112" s="758"/>
      <c r="I8112" s="128">
        <v>1</v>
      </c>
      <c r="J8112" s="750">
        <f t="shared" si="4975"/>
        <v>1</v>
      </c>
    </row>
    <row r="8113" spans="1:10">
      <c r="A8113" s="1320"/>
      <c r="B8113" s="1321"/>
      <c r="C8113" s="1321"/>
      <c r="D8113" s="1322"/>
      <c r="E8113" s="119" t="str">
        <f t="shared" si="4974"/>
        <v>DOMICILIARIA 10</v>
      </c>
      <c r="F8113" s="946"/>
      <c r="G8113" s="767"/>
      <c r="H8113" s="758"/>
      <c r="I8113" s="128">
        <v>1</v>
      </c>
      <c r="J8113" s="750">
        <f t="shared" si="4975"/>
        <v>1</v>
      </c>
    </row>
    <row r="8114" spans="1:10">
      <c r="A8114" s="1320"/>
      <c r="B8114" s="1321"/>
      <c r="C8114" s="1321"/>
      <c r="D8114" s="1322"/>
      <c r="E8114" s="119" t="str">
        <f t="shared" si="4974"/>
        <v>DOMICILIARIA 11</v>
      </c>
      <c r="F8114" s="946"/>
      <c r="G8114" s="767"/>
      <c r="H8114" s="758"/>
      <c r="I8114" s="128">
        <v>1</v>
      </c>
      <c r="J8114" s="750">
        <f t="shared" si="4975"/>
        <v>1</v>
      </c>
    </row>
    <row r="8115" spans="1:10">
      <c r="A8115" s="1320"/>
      <c r="B8115" s="1321"/>
      <c r="C8115" s="1321"/>
      <c r="D8115" s="1322"/>
      <c r="E8115" s="119" t="str">
        <f t="shared" si="4974"/>
        <v>DOMICILIARIA 12</v>
      </c>
      <c r="F8115" s="946"/>
      <c r="G8115" s="767"/>
      <c r="H8115" s="758"/>
      <c r="I8115" s="128">
        <v>1</v>
      </c>
      <c r="J8115" s="750">
        <f t="shared" si="4975"/>
        <v>1</v>
      </c>
    </row>
    <row r="8116" spans="1:10">
      <c r="A8116" s="1320"/>
      <c r="B8116" s="1321"/>
      <c r="C8116" s="1321"/>
      <c r="D8116" s="1322"/>
      <c r="E8116" s="119" t="str">
        <f t="shared" si="4974"/>
        <v>DOMICILIARIA 13</v>
      </c>
      <c r="F8116" s="946"/>
      <c r="G8116" s="767"/>
      <c r="H8116" s="758"/>
      <c r="I8116" s="128">
        <v>1</v>
      </c>
      <c r="J8116" s="750">
        <f t="shared" si="4975"/>
        <v>1</v>
      </c>
    </row>
    <row r="8117" spans="1:10">
      <c r="A8117" s="1320"/>
      <c r="B8117" s="1321"/>
      <c r="C8117" s="1321"/>
      <c r="D8117" s="1322"/>
      <c r="E8117" s="119" t="str">
        <f t="shared" si="4974"/>
        <v>DOMICILIARIA 14</v>
      </c>
      <c r="F8117" s="946"/>
      <c r="G8117" s="767"/>
      <c r="H8117" s="758"/>
      <c r="I8117" s="128">
        <v>1</v>
      </c>
      <c r="J8117" s="750">
        <f t="shared" si="4975"/>
        <v>1</v>
      </c>
    </row>
    <row r="8118" spans="1:10">
      <c r="A8118" s="1320"/>
      <c r="B8118" s="1321"/>
      <c r="C8118" s="1321"/>
      <c r="D8118" s="1322"/>
      <c r="E8118" s="119" t="str">
        <f t="shared" si="4974"/>
        <v>DOMICILIARIA 15</v>
      </c>
      <c r="F8118" s="946"/>
      <c r="G8118" s="767"/>
      <c r="H8118" s="758"/>
      <c r="I8118" s="128">
        <v>1</v>
      </c>
      <c r="J8118" s="750">
        <f t="shared" si="4975"/>
        <v>1</v>
      </c>
    </row>
    <row r="8119" spans="1:10">
      <c r="A8119" s="1320"/>
      <c r="B8119" s="1321"/>
      <c r="C8119" s="1321"/>
      <c r="D8119" s="1322"/>
      <c r="E8119" s="119" t="str">
        <f t="shared" si="4974"/>
        <v>DOMICILIARIA 16</v>
      </c>
      <c r="F8119" s="946"/>
      <c r="G8119" s="767"/>
      <c r="H8119" s="758"/>
      <c r="I8119" s="128">
        <v>1</v>
      </c>
      <c r="J8119" s="750">
        <f t="shared" si="4975"/>
        <v>1</v>
      </c>
    </row>
    <row r="8120" spans="1:10">
      <c r="A8120" s="1320"/>
      <c r="B8120" s="1321"/>
      <c r="C8120" s="1321"/>
      <c r="D8120" s="1322"/>
      <c r="E8120" s="119" t="str">
        <f t="shared" si="4974"/>
        <v>DOMICILIARIA 17</v>
      </c>
      <c r="F8120" s="946"/>
      <c r="G8120" s="767"/>
      <c r="H8120" s="758"/>
      <c r="I8120" s="128">
        <v>1</v>
      </c>
      <c r="J8120" s="750">
        <f t="shared" si="4975"/>
        <v>1</v>
      </c>
    </row>
    <row r="8121" spans="1:10">
      <c r="A8121" s="1320"/>
      <c r="B8121" s="1321"/>
      <c r="C8121" s="1321"/>
      <c r="D8121" s="1322"/>
      <c r="E8121" s="119" t="str">
        <f t="shared" si="4974"/>
        <v>DOMICILIARIA 18</v>
      </c>
      <c r="F8121" s="946"/>
      <c r="G8121" s="767"/>
      <c r="H8121" s="758"/>
      <c r="I8121" s="128">
        <v>1</v>
      </c>
      <c r="J8121" s="750">
        <f t="shared" si="4975"/>
        <v>1</v>
      </c>
    </row>
    <row r="8122" spans="1:10">
      <c r="A8122" s="1320"/>
      <c r="B8122" s="1321"/>
      <c r="C8122" s="1321"/>
      <c r="D8122" s="1322"/>
      <c r="E8122" s="119" t="str">
        <f t="shared" si="4974"/>
        <v>P31 A P32</v>
      </c>
      <c r="F8122" s="946"/>
      <c r="G8122" s="767"/>
      <c r="H8122" s="758"/>
      <c r="I8122" s="128"/>
      <c r="J8122" s="750">
        <f t="shared" si="4975"/>
        <v>0</v>
      </c>
    </row>
    <row r="8123" spans="1:10">
      <c r="A8123" s="1320"/>
      <c r="B8123" s="1321"/>
      <c r="C8123" s="1321"/>
      <c r="D8123" s="1322"/>
      <c r="E8123" s="119" t="str">
        <f t="shared" si="4974"/>
        <v>DOMICILIARIA 1</v>
      </c>
      <c r="F8123" s="946"/>
      <c r="G8123" s="767"/>
      <c r="H8123" s="758"/>
      <c r="I8123" s="128">
        <v>1</v>
      </c>
      <c r="J8123" s="750">
        <f t="shared" si="4975"/>
        <v>1</v>
      </c>
    </row>
    <row r="8124" spans="1:10">
      <c r="A8124" s="1320"/>
      <c r="B8124" s="1321"/>
      <c r="C8124" s="1321"/>
      <c r="D8124" s="1322"/>
      <c r="E8124" s="119" t="str">
        <f t="shared" si="4974"/>
        <v>DOMICILIARIA 2</v>
      </c>
      <c r="F8124" s="946"/>
      <c r="G8124" s="767"/>
      <c r="H8124" s="758"/>
      <c r="I8124" s="128">
        <v>1</v>
      </c>
      <c r="J8124" s="750">
        <f t="shared" si="4975"/>
        <v>1</v>
      </c>
    </row>
    <row r="8125" spans="1:10">
      <c r="A8125" s="1320"/>
      <c r="B8125" s="1321"/>
      <c r="C8125" s="1321"/>
      <c r="D8125" s="1322"/>
      <c r="E8125" s="119" t="str">
        <f t="shared" si="4974"/>
        <v>DOMICILIARIA 3</v>
      </c>
      <c r="F8125" s="946"/>
      <c r="G8125" s="767"/>
      <c r="H8125" s="758"/>
      <c r="I8125" s="128">
        <v>1</v>
      </c>
      <c r="J8125" s="750">
        <f t="shared" si="4975"/>
        <v>1</v>
      </c>
    </row>
    <row r="8126" spans="1:10">
      <c r="A8126" s="1320"/>
      <c r="B8126" s="1321"/>
      <c r="C8126" s="1321"/>
      <c r="D8126" s="1322"/>
      <c r="E8126" s="119" t="str">
        <f t="shared" si="4974"/>
        <v>DOMICILIARIA 4</v>
      </c>
      <c r="F8126" s="946"/>
      <c r="G8126" s="767"/>
      <c r="H8126" s="758"/>
      <c r="I8126" s="128">
        <v>1</v>
      </c>
      <c r="J8126" s="750">
        <f t="shared" si="4975"/>
        <v>1</v>
      </c>
    </row>
    <row r="8127" spans="1:10">
      <c r="A8127" s="1320"/>
      <c r="B8127" s="1321"/>
      <c r="C8127" s="1321"/>
      <c r="D8127" s="1322"/>
      <c r="E8127" s="119" t="str">
        <f t="shared" ref="E8127:E8147" si="4976">+E6810</f>
        <v>DOMICILIARIA 5</v>
      </c>
      <c r="F8127" s="946"/>
      <c r="G8127" s="767"/>
      <c r="H8127" s="758"/>
      <c r="I8127" s="128">
        <v>1</v>
      </c>
      <c r="J8127" s="750">
        <f t="shared" si="4975"/>
        <v>1</v>
      </c>
    </row>
    <row r="8128" spans="1:10">
      <c r="A8128" s="1320"/>
      <c r="B8128" s="1321"/>
      <c r="C8128" s="1321"/>
      <c r="D8128" s="1322"/>
      <c r="E8128" s="119" t="str">
        <f t="shared" si="4976"/>
        <v>DOMICILIARIA 6</v>
      </c>
      <c r="F8128" s="946"/>
      <c r="G8128" s="767"/>
      <c r="H8128" s="758"/>
      <c r="I8128" s="128">
        <v>1</v>
      </c>
      <c r="J8128" s="750">
        <f t="shared" si="4975"/>
        <v>1</v>
      </c>
    </row>
    <row r="8129" spans="1:10">
      <c r="A8129" s="1320"/>
      <c r="B8129" s="1321"/>
      <c r="C8129" s="1321"/>
      <c r="D8129" s="1322"/>
      <c r="E8129" s="119" t="str">
        <f t="shared" si="4976"/>
        <v>DOMICILIARIA 7</v>
      </c>
      <c r="F8129" s="946"/>
      <c r="G8129" s="767"/>
      <c r="H8129" s="758"/>
      <c r="I8129" s="128">
        <v>1</v>
      </c>
      <c r="J8129" s="750">
        <f t="shared" ref="J8129:J8205" si="4977">I8129</f>
        <v>1</v>
      </c>
    </row>
    <row r="8130" spans="1:10">
      <c r="A8130" s="1320"/>
      <c r="B8130" s="1321"/>
      <c r="C8130" s="1321"/>
      <c r="D8130" s="1322"/>
      <c r="E8130" s="119" t="str">
        <f t="shared" si="4976"/>
        <v>DOMICILIARIA 8</v>
      </c>
      <c r="F8130" s="946"/>
      <c r="G8130" s="767"/>
      <c r="H8130" s="758"/>
      <c r="I8130" s="128">
        <v>1</v>
      </c>
      <c r="J8130" s="750">
        <f t="shared" si="4977"/>
        <v>1</v>
      </c>
    </row>
    <row r="8131" spans="1:10">
      <c r="A8131" s="1320"/>
      <c r="B8131" s="1321"/>
      <c r="C8131" s="1321"/>
      <c r="D8131" s="1322"/>
      <c r="E8131" s="119" t="str">
        <f t="shared" si="4976"/>
        <v>DOMICILIARIA 9</v>
      </c>
      <c r="F8131" s="946"/>
      <c r="G8131" s="767"/>
      <c r="H8131" s="758"/>
      <c r="I8131" s="128">
        <v>1</v>
      </c>
      <c r="J8131" s="750">
        <f t="shared" si="4977"/>
        <v>1</v>
      </c>
    </row>
    <row r="8132" spans="1:10">
      <c r="A8132" s="1320"/>
      <c r="B8132" s="1321"/>
      <c r="C8132" s="1321"/>
      <c r="D8132" s="1322"/>
      <c r="E8132" s="119" t="str">
        <f t="shared" si="4976"/>
        <v>DOMICILIARIA 10</v>
      </c>
      <c r="F8132" s="946"/>
      <c r="G8132" s="767"/>
      <c r="H8132" s="758"/>
      <c r="I8132" s="128">
        <v>1</v>
      </c>
      <c r="J8132" s="750">
        <f t="shared" si="4977"/>
        <v>1</v>
      </c>
    </row>
    <row r="8133" spans="1:10">
      <c r="A8133" s="1320"/>
      <c r="B8133" s="1321"/>
      <c r="C8133" s="1321"/>
      <c r="D8133" s="1322"/>
      <c r="E8133" s="119" t="str">
        <f t="shared" si="4976"/>
        <v>P32 A P33</v>
      </c>
      <c r="F8133" s="946"/>
      <c r="G8133" s="767"/>
      <c r="H8133" s="758"/>
      <c r="I8133" s="128"/>
      <c r="J8133" s="750">
        <f t="shared" si="4977"/>
        <v>0</v>
      </c>
    </row>
    <row r="8134" spans="1:10">
      <c r="A8134" s="1320"/>
      <c r="B8134" s="1321"/>
      <c r="C8134" s="1321"/>
      <c r="D8134" s="1322"/>
      <c r="E8134" s="119" t="str">
        <f t="shared" si="4976"/>
        <v>DOMICILIARIA 1</v>
      </c>
      <c r="F8134" s="946"/>
      <c r="G8134" s="767"/>
      <c r="H8134" s="758"/>
      <c r="I8134" s="128">
        <v>1</v>
      </c>
      <c r="J8134" s="750">
        <f t="shared" si="4977"/>
        <v>1</v>
      </c>
    </row>
    <row r="8135" spans="1:10">
      <c r="A8135" s="1320"/>
      <c r="B8135" s="1321"/>
      <c r="C8135" s="1321"/>
      <c r="D8135" s="1322"/>
      <c r="E8135" s="119" t="str">
        <f t="shared" si="4976"/>
        <v>DOMICILIARIA 2</v>
      </c>
      <c r="F8135" s="946"/>
      <c r="G8135" s="767"/>
      <c r="H8135" s="758"/>
      <c r="I8135" s="128">
        <v>1</v>
      </c>
      <c r="J8135" s="750">
        <f t="shared" si="4977"/>
        <v>1</v>
      </c>
    </row>
    <row r="8136" spans="1:10">
      <c r="A8136" s="1320"/>
      <c r="B8136" s="1321"/>
      <c r="C8136" s="1321"/>
      <c r="D8136" s="1322"/>
      <c r="E8136" s="119" t="str">
        <f t="shared" si="4976"/>
        <v>DOMICILIARIA 3</v>
      </c>
      <c r="F8136" s="946"/>
      <c r="G8136" s="767"/>
      <c r="H8136" s="758"/>
      <c r="I8136" s="128">
        <v>1</v>
      </c>
      <c r="J8136" s="750">
        <f t="shared" si="4977"/>
        <v>1</v>
      </c>
    </row>
    <row r="8137" spans="1:10">
      <c r="A8137" s="1320"/>
      <c r="B8137" s="1321"/>
      <c r="C8137" s="1321"/>
      <c r="D8137" s="1322"/>
      <c r="E8137" s="119" t="str">
        <f t="shared" si="4976"/>
        <v>DOMICILIARIA 4</v>
      </c>
      <c r="F8137" s="946"/>
      <c r="G8137" s="767"/>
      <c r="H8137" s="758"/>
      <c r="I8137" s="128">
        <v>1</v>
      </c>
      <c r="J8137" s="750">
        <f t="shared" si="4977"/>
        <v>1</v>
      </c>
    </row>
    <row r="8138" spans="1:10">
      <c r="A8138" s="1320"/>
      <c r="B8138" s="1321"/>
      <c r="C8138" s="1321"/>
      <c r="D8138" s="1322"/>
      <c r="E8138" s="119" t="str">
        <f t="shared" si="4976"/>
        <v>DOMICILIARIA 5</v>
      </c>
      <c r="F8138" s="946"/>
      <c r="G8138" s="767"/>
      <c r="H8138" s="758"/>
      <c r="I8138" s="128">
        <v>1</v>
      </c>
      <c r="J8138" s="750">
        <f t="shared" si="4977"/>
        <v>1</v>
      </c>
    </row>
    <row r="8139" spans="1:10">
      <c r="A8139" s="1320"/>
      <c r="B8139" s="1321"/>
      <c r="C8139" s="1321"/>
      <c r="D8139" s="1322"/>
      <c r="E8139" s="119" t="str">
        <f t="shared" si="4976"/>
        <v>P33 A P34</v>
      </c>
      <c r="F8139" s="946"/>
      <c r="G8139" s="767"/>
      <c r="H8139" s="758"/>
      <c r="I8139" s="128"/>
      <c r="J8139" s="750">
        <f t="shared" si="4977"/>
        <v>0</v>
      </c>
    </row>
    <row r="8140" spans="1:10">
      <c r="A8140" s="1320"/>
      <c r="B8140" s="1321"/>
      <c r="C8140" s="1321"/>
      <c r="D8140" s="1322"/>
      <c r="E8140" s="119" t="str">
        <f t="shared" si="4976"/>
        <v>P34 A P35</v>
      </c>
      <c r="F8140" s="946"/>
      <c r="G8140" s="767"/>
      <c r="H8140" s="758"/>
      <c r="I8140" s="128"/>
      <c r="J8140" s="750">
        <f t="shared" si="4977"/>
        <v>0</v>
      </c>
    </row>
    <row r="8141" spans="1:10">
      <c r="A8141" s="1320"/>
      <c r="B8141" s="1321"/>
      <c r="C8141" s="1321"/>
      <c r="D8141" s="1322"/>
      <c r="E8141" s="119" t="str">
        <f t="shared" si="4976"/>
        <v>DOMICILIARIA 1</v>
      </c>
      <c r="F8141" s="946"/>
      <c r="G8141" s="767"/>
      <c r="H8141" s="758"/>
      <c r="I8141" s="128">
        <v>1</v>
      </c>
      <c r="J8141" s="750">
        <f t="shared" si="4977"/>
        <v>1</v>
      </c>
    </row>
    <row r="8142" spans="1:10">
      <c r="A8142" s="1320"/>
      <c r="B8142" s="1321"/>
      <c r="C8142" s="1321"/>
      <c r="D8142" s="1322"/>
      <c r="E8142" s="119" t="str">
        <f t="shared" si="4976"/>
        <v>DOMICILIARIA 2</v>
      </c>
      <c r="F8142" s="946"/>
      <c r="G8142" s="767"/>
      <c r="H8142" s="758"/>
      <c r="I8142" s="128">
        <v>1</v>
      </c>
      <c r="J8142" s="750">
        <f t="shared" si="4977"/>
        <v>1</v>
      </c>
    </row>
    <row r="8143" spans="1:10">
      <c r="A8143" s="1320"/>
      <c r="B8143" s="1321"/>
      <c r="C8143" s="1321"/>
      <c r="D8143" s="1322"/>
      <c r="E8143" s="119" t="str">
        <f t="shared" si="4976"/>
        <v>DOMICILIARIA 3</v>
      </c>
      <c r="F8143" s="946"/>
      <c r="G8143" s="767"/>
      <c r="H8143" s="758"/>
      <c r="I8143" s="128">
        <v>1</v>
      </c>
      <c r="J8143" s="750">
        <f t="shared" si="4977"/>
        <v>1</v>
      </c>
    </row>
    <row r="8144" spans="1:10">
      <c r="A8144" s="1320"/>
      <c r="B8144" s="1321"/>
      <c r="C8144" s="1321"/>
      <c r="D8144" s="1322"/>
      <c r="E8144" s="119" t="str">
        <f t="shared" si="4976"/>
        <v>DOMICILIARIA 4</v>
      </c>
      <c r="F8144" s="946"/>
      <c r="G8144" s="767"/>
      <c r="H8144" s="758"/>
      <c r="I8144" s="128">
        <v>1</v>
      </c>
      <c r="J8144" s="750">
        <f t="shared" si="4977"/>
        <v>1</v>
      </c>
    </row>
    <row r="8145" spans="1:10">
      <c r="A8145" s="1320"/>
      <c r="B8145" s="1321"/>
      <c r="C8145" s="1321"/>
      <c r="D8145" s="1322"/>
      <c r="E8145" s="119" t="str">
        <f t="shared" si="4976"/>
        <v>DOMICILIARIA 5</v>
      </c>
      <c r="F8145" s="946"/>
      <c r="G8145" s="767"/>
      <c r="H8145" s="758"/>
      <c r="I8145" s="128">
        <v>1</v>
      </c>
      <c r="J8145" s="750">
        <f t="shared" si="4977"/>
        <v>1</v>
      </c>
    </row>
    <row r="8146" spans="1:10">
      <c r="A8146" s="1320"/>
      <c r="B8146" s="1321"/>
      <c r="C8146" s="1321"/>
      <c r="D8146" s="1322"/>
      <c r="E8146" s="119" t="str">
        <f t="shared" si="4976"/>
        <v>DOMICILIARIA 6</v>
      </c>
      <c r="F8146" s="946"/>
      <c r="G8146" s="767"/>
      <c r="H8146" s="758"/>
      <c r="I8146" s="128">
        <v>1</v>
      </c>
      <c r="J8146" s="750">
        <f t="shared" si="4977"/>
        <v>1</v>
      </c>
    </row>
    <row r="8147" spans="1:10">
      <c r="A8147" s="1320"/>
      <c r="B8147" s="1321"/>
      <c r="C8147" s="1321"/>
      <c r="D8147" s="1322"/>
      <c r="E8147" s="119" t="str">
        <f t="shared" si="4976"/>
        <v>DOMICILIARIA 7</v>
      </c>
      <c r="F8147" s="946"/>
      <c r="G8147" s="767"/>
      <c r="H8147" s="758"/>
      <c r="I8147" s="128">
        <v>1</v>
      </c>
      <c r="J8147" s="750">
        <f t="shared" si="4977"/>
        <v>1</v>
      </c>
    </row>
    <row r="8148" spans="1:10">
      <c r="A8148" s="1320"/>
      <c r="B8148" s="1321"/>
      <c r="C8148" s="1321"/>
      <c r="D8148" s="1322"/>
      <c r="E8148" s="119" t="str">
        <f>+E6938</f>
        <v>P44 A P45</v>
      </c>
      <c r="F8148" s="946"/>
      <c r="G8148" s="767"/>
      <c r="H8148" s="758"/>
      <c r="I8148" s="128"/>
      <c r="J8148" s="750">
        <f t="shared" si="4977"/>
        <v>0</v>
      </c>
    </row>
    <row r="8149" spans="1:10">
      <c r="A8149" s="1320"/>
      <c r="B8149" s="1321"/>
      <c r="C8149" s="1321"/>
      <c r="D8149" s="1322"/>
      <c r="E8149" s="119" t="str">
        <f t="shared" ref="E8149:E8212" si="4978">+E6939</f>
        <v>DOMICILIARIA 1</v>
      </c>
      <c r="F8149" s="946"/>
      <c r="G8149" s="767"/>
      <c r="H8149" s="758"/>
      <c r="I8149" s="128">
        <v>1</v>
      </c>
      <c r="J8149" s="750">
        <f t="shared" si="4977"/>
        <v>1</v>
      </c>
    </row>
    <row r="8150" spans="1:10">
      <c r="A8150" s="1320"/>
      <c r="B8150" s="1321"/>
      <c r="C8150" s="1321"/>
      <c r="D8150" s="1322"/>
      <c r="E8150" s="119" t="str">
        <f t="shared" si="4978"/>
        <v>DOMICILIARIA 2</v>
      </c>
      <c r="F8150" s="946"/>
      <c r="G8150" s="767"/>
      <c r="H8150" s="758"/>
      <c r="I8150" s="128">
        <v>1</v>
      </c>
      <c r="J8150" s="750">
        <f t="shared" si="4977"/>
        <v>1</v>
      </c>
    </row>
    <row r="8151" spans="1:10">
      <c r="A8151" s="1320"/>
      <c r="B8151" s="1321"/>
      <c r="C8151" s="1321"/>
      <c r="D8151" s="1322"/>
      <c r="E8151" s="119" t="str">
        <f t="shared" si="4978"/>
        <v>DOMICILIARIA 3</v>
      </c>
      <c r="F8151" s="946"/>
      <c r="G8151" s="767"/>
      <c r="H8151" s="758"/>
      <c r="I8151" s="128">
        <v>1</v>
      </c>
      <c r="J8151" s="750">
        <f t="shared" si="4977"/>
        <v>1</v>
      </c>
    </row>
    <row r="8152" spans="1:10">
      <c r="A8152" s="1320"/>
      <c r="B8152" s="1321"/>
      <c r="C8152" s="1321"/>
      <c r="D8152" s="1322"/>
      <c r="E8152" s="119" t="str">
        <f t="shared" si="4978"/>
        <v>DOMICILIARIA 4</v>
      </c>
      <c r="F8152" s="946"/>
      <c r="G8152" s="767"/>
      <c r="H8152" s="758"/>
      <c r="I8152" s="128">
        <v>1</v>
      </c>
      <c r="J8152" s="750">
        <f t="shared" si="4977"/>
        <v>1</v>
      </c>
    </row>
    <row r="8153" spans="1:10">
      <c r="A8153" s="1320"/>
      <c r="B8153" s="1321"/>
      <c r="C8153" s="1321"/>
      <c r="D8153" s="1322"/>
      <c r="E8153" s="119" t="str">
        <f t="shared" si="4978"/>
        <v>DOMICILIARIA 5</v>
      </c>
      <c r="F8153" s="946"/>
      <c r="G8153" s="767"/>
      <c r="H8153" s="758"/>
      <c r="I8153" s="128">
        <v>1</v>
      </c>
      <c r="J8153" s="750">
        <f t="shared" si="4977"/>
        <v>1</v>
      </c>
    </row>
    <row r="8154" spans="1:10">
      <c r="A8154" s="1320"/>
      <c r="B8154" s="1321"/>
      <c r="C8154" s="1321"/>
      <c r="D8154" s="1322"/>
      <c r="E8154" s="119" t="str">
        <f t="shared" si="4978"/>
        <v>DOMICILIARIA 6</v>
      </c>
      <c r="F8154" s="946"/>
      <c r="G8154" s="767"/>
      <c r="H8154" s="758"/>
      <c r="I8154" s="128">
        <v>1</v>
      </c>
      <c r="J8154" s="750">
        <f t="shared" si="4977"/>
        <v>1</v>
      </c>
    </row>
    <row r="8155" spans="1:10">
      <c r="A8155" s="1320"/>
      <c r="B8155" s="1321"/>
      <c r="C8155" s="1321"/>
      <c r="D8155" s="1322"/>
      <c r="E8155" s="119" t="str">
        <f t="shared" si="4978"/>
        <v>DOMICILIARIA 7</v>
      </c>
      <c r="F8155" s="946"/>
      <c r="G8155" s="767"/>
      <c r="H8155" s="758"/>
      <c r="I8155" s="128">
        <v>1</v>
      </c>
      <c r="J8155" s="750">
        <f t="shared" si="4977"/>
        <v>1</v>
      </c>
    </row>
    <row r="8156" spans="1:10">
      <c r="A8156" s="1320"/>
      <c r="B8156" s="1321"/>
      <c r="C8156" s="1321"/>
      <c r="D8156" s="1322"/>
      <c r="E8156" s="119" t="str">
        <f t="shared" si="4978"/>
        <v>DOMICILIARIA 8</v>
      </c>
      <c r="F8156" s="946"/>
      <c r="G8156" s="767"/>
      <c r="H8156" s="758"/>
      <c r="I8156" s="128">
        <v>1</v>
      </c>
      <c r="J8156" s="750">
        <f t="shared" si="4977"/>
        <v>1</v>
      </c>
    </row>
    <row r="8157" spans="1:10">
      <c r="A8157" s="1320"/>
      <c r="B8157" s="1321"/>
      <c r="C8157" s="1321"/>
      <c r="D8157" s="1322"/>
      <c r="E8157" s="119" t="str">
        <f t="shared" si="4978"/>
        <v>DOMICILIARIA 9</v>
      </c>
      <c r="F8157" s="946"/>
      <c r="G8157" s="767"/>
      <c r="H8157" s="758"/>
      <c r="I8157" s="128">
        <v>1</v>
      </c>
      <c r="J8157" s="750">
        <f t="shared" si="4977"/>
        <v>1</v>
      </c>
    </row>
    <row r="8158" spans="1:10">
      <c r="A8158" s="1320"/>
      <c r="B8158" s="1321"/>
      <c r="C8158" s="1321"/>
      <c r="D8158" s="1322"/>
      <c r="E8158" s="119" t="str">
        <f t="shared" si="4978"/>
        <v>DOMICILIARIA 10</v>
      </c>
      <c r="F8158" s="946"/>
      <c r="G8158" s="767"/>
      <c r="H8158" s="758"/>
      <c r="I8158" s="128">
        <v>1</v>
      </c>
      <c r="J8158" s="750">
        <f t="shared" si="4977"/>
        <v>1</v>
      </c>
    </row>
    <row r="8159" spans="1:10">
      <c r="A8159" s="1320"/>
      <c r="B8159" s="1321"/>
      <c r="C8159" s="1321"/>
      <c r="D8159" s="1322"/>
      <c r="E8159" s="119" t="str">
        <f t="shared" si="4978"/>
        <v>DOMICILIARIA 11</v>
      </c>
      <c r="F8159" s="946"/>
      <c r="G8159" s="767"/>
      <c r="H8159" s="758"/>
      <c r="I8159" s="128">
        <v>1</v>
      </c>
      <c r="J8159" s="750">
        <f t="shared" si="4977"/>
        <v>1</v>
      </c>
    </row>
    <row r="8160" spans="1:10">
      <c r="A8160" s="1320"/>
      <c r="B8160" s="1321"/>
      <c r="C8160" s="1321"/>
      <c r="D8160" s="1322"/>
      <c r="E8160" s="119" t="str">
        <f t="shared" si="4978"/>
        <v>DOMICILIARIA 12</v>
      </c>
      <c r="F8160" s="946"/>
      <c r="G8160" s="767"/>
      <c r="H8160" s="758"/>
      <c r="I8160" s="128">
        <v>1</v>
      </c>
      <c r="J8160" s="750">
        <f t="shared" si="4977"/>
        <v>1</v>
      </c>
    </row>
    <row r="8161" spans="1:10">
      <c r="A8161" s="1320"/>
      <c r="B8161" s="1321"/>
      <c r="C8161" s="1321"/>
      <c r="D8161" s="1322"/>
      <c r="E8161" s="119" t="str">
        <f t="shared" si="4978"/>
        <v>P45 A P46</v>
      </c>
      <c r="F8161" s="946"/>
      <c r="G8161" s="767"/>
      <c r="H8161" s="758"/>
      <c r="I8161" s="128"/>
      <c r="J8161" s="750">
        <f t="shared" si="4977"/>
        <v>0</v>
      </c>
    </row>
    <row r="8162" spans="1:10">
      <c r="A8162" s="1320"/>
      <c r="B8162" s="1321"/>
      <c r="C8162" s="1321"/>
      <c r="D8162" s="1322"/>
      <c r="E8162" s="119" t="str">
        <f t="shared" si="4978"/>
        <v>DOMICILIARIA 1</v>
      </c>
      <c r="F8162" s="946"/>
      <c r="G8162" s="767"/>
      <c r="H8162" s="758"/>
      <c r="I8162" s="128">
        <v>1</v>
      </c>
      <c r="J8162" s="750">
        <f t="shared" si="4977"/>
        <v>1</v>
      </c>
    </row>
    <row r="8163" spans="1:10">
      <c r="A8163" s="1320"/>
      <c r="B8163" s="1321"/>
      <c r="C8163" s="1321"/>
      <c r="D8163" s="1322"/>
      <c r="E8163" s="119" t="str">
        <f t="shared" si="4978"/>
        <v>DOMICILIARIA 2</v>
      </c>
      <c r="F8163" s="946"/>
      <c r="G8163" s="767"/>
      <c r="H8163" s="758"/>
      <c r="I8163" s="128">
        <v>1</v>
      </c>
      <c r="J8163" s="750">
        <f t="shared" si="4977"/>
        <v>1</v>
      </c>
    </row>
    <row r="8164" spans="1:10">
      <c r="A8164" s="1320"/>
      <c r="B8164" s="1321"/>
      <c r="C8164" s="1321"/>
      <c r="D8164" s="1322"/>
      <c r="E8164" s="119" t="str">
        <f t="shared" si="4978"/>
        <v>DOMICILIARIA 3</v>
      </c>
      <c r="F8164" s="946"/>
      <c r="G8164" s="767"/>
      <c r="H8164" s="758"/>
      <c r="I8164" s="128">
        <v>1</v>
      </c>
      <c r="J8164" s="750">
        <f t="shared" si="4977"/>
        <v>1</v>
      </c>
    </row>
    <row r="8165" spans="1:10">
      <c r="A8165" s="1320"/>
      <c r="B8165" s="1321"/>
      <c r="C8165" s="1321"/>
      <c r="D8165" s="1322"/>
      <c r="E8165" s="119" t="str">
        <f t="shared" si="4978"/>
        <v>DOMICILIARIA 4</v>
      </c>
      <c r="F8165" s="946"/>
      <c r="G8165" s="767"/>
      <c r="H8165" s="758"/>
      <c r="I8165" s="128">
        <v>1</v>
      </c>
      <c r="J8165" s="750">
        <f t="shared" si="4977"/>
        <v>1</v>
      </c>
    </row>
    <row r="8166" spans="1:10">
      <c r="A8166" s="1320"/>
      <c r="B8166" s="1321"/>
      <c r="C8166" s="1321"/>
      <c r="D8166" s="1322"/>
      <c r="E8166" s="119" t="str">
        <f t="shared" si="4978"/>
        <v>DOMICILIARIA 5</v>
      </c>
      <c r="F8166" s="946"/>
      <c r="G8166" s="767"/>
      <c r="H8166" s="758"/>
      <c r="I8166" s="128">
        <v>1</v>
      </c>
      <c r="J8166" s="750">
        <f t="shared" si="4977"/>
        <v>1</v>
      </c>
    </row>
    <row r="8167" spans="1:10">
      <c r="A8167" s="1320"/>
      <c r="B8167" s="1321"/>
      <c r="C8167" s="1321"/>
      <c r="D8167" s="1322"/>
      <c r="E8167" s="119" t="str">
        <f t="shared" si="4978"/>
        <v>DOMICILIARIA 6</v>
      </c>
      <c r="F8167" s="946"/>
      <c r="G8167" s="767"/>
      <c r="H8167" s="758"/>
      <c r="I8167" s="128">
        <v>1</v>
      </c>
      <c r="J8167" s="750">
        <f t="shared" si="4977"/>
        <v>1</v>
      </c>
    </row>
    <row r="8168" spans="1:10">
      <c r="A8168" s="1320"/>
      <c r="B8168" s="1321"/>
      <c r="C8168" s="1321"/>
      <c r="D8168" s="1322"/>
      <c r="E8168" s="119" t="str">
        <f t="shared" si="4978"/>
        <v>DOMICILIARIA 7</v>
      </c>
      <c r="F8168" s="946"/>
      <c r="G8168" s="767"/>
      <c r="H8168" s="758"/>
      <c r="I8168" s="128">
        <v>1</v>
      </c>
      <c r="J8168" s="750">
        <f t="shared" si="4977"/>
        <v>1</v>
      </c>
    </row>
    <row r="8169" spans="1:10">
      <c r="A8169" s="1320"/>
      <c r="B8169" s="1321"/>
      <c r="C8169" s="1321"/>
      <c r="D8169" s="1322"/>
      <c r="E8169" s="119" t="str">
        <f t="shared" si="4978"/>
        <v>DOMICILIARIA 8</v>
      </c>
      <c r="F8169" s="946"/>
      <c r="G8169" s="767"/>
      <c r="H8169" s="758"/>
      <c r="I8169" s="128">
        <v>1</v>
      </c>
      <c r="J8169" s="750">
        <f t="shared" si="4977"/>
        <v>1</v>
      </c>
    </row>
    <row r="8170" spans="1:10">
      <c r="A8170" s="1320"/>
      <c r="B8170" s="1321"/>
      <c r="C8170" s="1321"/>
      <c r="D8170" s="1322"/>
      <c r="E8170" s="119" t="str">
        <f t="shared" si="4978"/>
        <v>P46 A P76</v>
      </c>
      <c r="F8170" s="946"/>
      <c r="G8170" s="767"/>
      <c r="H8170" s="758"/>
      <c r="I8170" s="128"/>
      <c r="J8170" s="750">
        <f t="shared" si="4977"/>
        <v>0</v>
      </c>
    </row>
    <row r="8171" spans="1:10">
      <c r="A8171" s="1320"/>
      <c r="B8171" s="1321"/>
      <c r="C8171" s="1321"/>
      <c r="D8171" s="1322"/>
      <c r="E8171" s="119" t="str">
        <f t="shared" si="4978"/>
        <v>DOMICILIARIA 1</v>
      </c>
      <c r="F8171" s="946"/>
      <c r="G8171" s="767"/>
      <c r="H8171" s="758"/>
      <c r="I8171" s="128">
        <v>1</v>
      </c>
      <c r="J8171" s="750">
        <f t="shared" si="4977"/>
        <v>1</v>
      </c>
    </row>
    <row r="8172" spans="1:10">
      <c r="A8172" s="1320"/>
      <c r="B8172" s="1321"/>
      <c r="C8172" s="1321"/>
      <c r="D8172" s="1322"/>
      <c r="E8172" s="119" t="str">
        <f t="shared" si="4978"/>
        <v>DOMICILIARIA 2</v>
      </c>
      <c r="F8172" s="946"/>
      <c r="G8172" s="767"/>
      <c r="H8172" s="758"/>
      <c r="I8172" s="128">
        <v>1</v>
      </c>
      <c r="J8172" s="750">
        <f t="shared" si="4977"/>
        <v>1</v>
      </c>
    </row>
    <row r="8173" spans="1:10">
      <c r="A8173" s="1320"/>
      <c r="B8173" s="1321"/>
      <c r="C8173" s="1321"/>
      <c r="D8173" s="1322"/>
      <c r="E8173" s="119" t="str">
        <f t="shared" si="4978"/>
        <v>DOMICILIARIA 3</v>
      </c>
      <c r="F8173" s="946"/>
      <c r="G8173" s="767"/>
      <c r="H8173" s="758"/>
      <c r="I8173" s="128">
        <v>1</v>
      </c>
      <c r="J8173" s="750">
        <f t="shared" si="4977"/>
        <v>1</v>
      </c>
    </row>
    <row r="8174" spans="1:10">
      <c r="A8174" s="1320"/>
      <c r="B8174" s="1321"/>
      <c r="C8174" s="1321"/>
      <c r="D8174" s="1322"/>
      <c r="E8174" s="119" t="str">
        <f t="shared" si="4978"/>
        <v>DOMICILIARIA 4</v>
      </c>
      <c r="F8174" s="946"/>
      <c r="G8174" s="767"/>
      <c r="H8174" s="758"/>
      <c r="I8174" s="128">
        <v>1</v>
      </c>
      <c r="J8174" s="750">
        <f t="shared" si="4977"/>
        <v>1</v>
      </c>
    </row>
    <row r="8175" spans="1:10">
      <c r="A8175" s="1320"/>
      <c r="B8175" s="1321"/>
      <c r="C8175" s="1321"/>
      <c r="D8175" s="1322"/>
      <c r="E8175" s="119" t="str">
        <f t="shared" si="4978"/>
        <v>DOMICILIARIA 5</v>
      </c>
      <c r="F8175" s="946"/>
      <c r="G8175" s="767"/>
      <c r="H8175" s="758"/>
      <c r="I8175" s="128">
        <v>1</v>
      </c>
      <c r="J8175" s="750">
        <f t="shared" si="4977"/>
        <v>1</v>
      </c>
    </row>
    <row r="8176" spans="1:10">
      <c r="A8176" s="1320"/>
      <c r="B8176" s="1321"/>
      <c r="C8176" s="1321"/>
      <c r="D8176" s="1322"/>
      <c r="E8176" s="119" t="str">
        <f t="shared" si="4978"/>
        <v>DOMICILIARIA 6</v>
      </c>
      <c r="F8176" s="946"/>
      <c r="G8176" s="767"/>
      <c r="H8176" s="758"/>
      <c r="I8176" s="128">
        <v>1</v>
      </c>
      <c r="J8176" s="750">
        <f t="shared" si="4977"/>
        <v>1</v>
      </c>
    </row>
    <row r="8177" spans="1:10">
      <c r="A8177" s="1320"/>
      <c r="B8177" s="1321"/>
      <c r="C8177" s="1321"/>
      <c r="D8177" s="1322"/>
      <c r="E8177" s="119" t="str">
        <f t="shared" si="4978"/>
        <v>DOMICILIARIA 7</v>
      </c>
      <c r="F8177" s="946"/>
      <c r="G8177" s="767"/>
      <c r="H8177" s="758"/>
      <c r="I8177" s="128">
        <v>1</v>
      </c>
      <c r="J8177" s="750">
        <f t="shared" si="4977"/>
        <v>1</v>
      </c>
    </row>
    <row r="8178" spans="1:10">
      <c r="A8178" s="1320"/>
      <c r="B8178" s="1321"/>
      <c r="C8178" s="1321"/>
      <c r="D8178" s="1322"/>
      <c r="E8178" s="119" t="str">
        <f t="shared" si="4978"/>
        <v>P76 A P47</v>
      </c>
      <c r="F8178" s="946"/>
      <c r="G8178" s="767"/>
      <c r="H8178" s="758"/>
      <c r="I8178" s="128"/>
      <c r="J8178" s="750">
        <f t="shared" si="4977"/>
        <v>0</v>
      </c>
    </row>
    <row r="8179" spans="1:10">
      <c r="A8179" s="1320"/>
      <c r="B8179" s="1321"/>
      <c r="C8179" s="1321"/>
      <c r="D8179" s="1322"/>
      <c r="E8179" s="119" t="str">
        <f t="shared" si="4978"/>
        <v>P47 A P62</v>
      </c>
      <c r="F8179" s="946"/>
      <c r="G8179" s="767"/>
      <c r="H8179" s="758"/>
      <c r="I8179" s="128"/>
      <c r="J8179" s="750">
        <f t="shared" si="4977"/>
        <v>0</v>
      </c>
    </row>
    <row r="8180" spans="1:10">
      <c r="A8180" s="1320"/>
      <c r="B8180" s="1321"/>
      <c r="C8180" s="1321"/>
      <c r="D8180" s="1322"/>
      <c r="E8180" s="119" t="str">
        <f t="shared" si="4978"/>
        <v>DOMICILIARIA 1</v>
      </c>
      <c r="F8180" s="946"/>
      <c r="G8180" s="767"/>
      <c r="H8180" s="758"/>
      <c r="I8180" s="128">
        <v>1</v>
      </c>
      <c r="J8180" s="750">
        <f t="shared" si="4977"/>
        <v>1</v>
      </c>
    </row>
    <row r="8181" spans="1:10">
      <c r="A8181" s="1320"/>
      <c r="B8181" s="1321"/>
      <c r="C8181" s="1321"/>
      <c r="D8181" s="1322"/>
      <c r="E8181" s="119" t="str">
        <f t="shared" si="4978"/>
        <v>DOMICILIARIA 2</v>
      </c>
      <c r="F8181" s="946"/>
      <c r="G8181" s="767"/>
      <c r="H8181" s="758"/>
      <c r="I8181" s="128">
        <v>1</v>
      </c>
      <c r="J8181" s="750">
        <f t="shared" si="4977"/>
        <v>1</v>
      </c>
    </row>
    <row r="8182" spans="1:10">
      <c r="A8182" s="1320"/>
      <c r="B8182" s="1321"/>
      <c r="C8182" s="1321"/>
      <c r="D8182" s="1322"/>
      <c r="E8182" s="119" t="str">
        <f t="shared" si="4978"/>
        <v>DOMICILIARIA 3</v>
      </c>
      <c r="F8182" s="946"/>
      <c r="G8182" s="767"/>
      <c r="H8182" s="758"/>
      <c r="I8182" s="128">
        <v>1</v>
      </c>
      <c r="J8182" s="750">
        <f t="shared" si="4977"/>
        <v>1</v>
      </c>
    </row>
    <row r="8183" spans="1:10">
      <c r="A8183" s="1320"/>
      <c r="B8183" s="1321"/>
      <c r="C8183" s="1321"/>
      <c r="D8183" s="1322"/>
      <c r="E8183" s="119" t="str">
        <f t="shared" si="4978"/>
        <v>DOMICILIARIA 4</v>
      </c>
      <c r="F8183" s="946"/>
      <c r="G8183" s="767"/>
      <c r="H8183" s="758"/>
      <c r="I8183" s="128">
        <v>1</v>
      </c>
      <c r="J8183" s="750">
        <f t="shared" si="4977"/>
        <v>1</v>
      </c>
    </row>
    <row r="8184" spans="1:10">
      <c r="A8184" s="1320"/>
      <c r="B8184" s="1321"/>
      <c r="C8184" s="1321"/>
      <c r="D8184" s="1322"/>
      <c r="E8184" s="119" t="str">
        <f t="shared" si="4978"/>
        <v>DOMICILIARIA 5</v>
      </c>
      <c r="F8184" s="946"/>
      <c r="G8184" s="767"/>
      <c r="H8184" s="758"/>
      <c r="I8184" s="128">
        <v>1</v>
      </c>
      <c r="J8184" s="750">
        <f t="shared" si="4977"/>
        <v>1</v>
      </c>
    </row>
    <row r="8185" spans="1:10">
      <c r="A8185" s="1320"/>
      <c r="B8185" s="1321"/>
      <c r="C8185" s="1321"/>
      <c r="D8185" s="1322"/>
      <c r="E8185" s="119" t="str">
        <f t="shared" si="4978"/>
        <v>DOMICILIARIA 6</v>
      </c>
      <c r="F8185" s="946"/>
      <c r="G8185" s="767"/>
      <c r="H8185" s="758"/>
      <c r="I8185" s="128">
        <v>1</v>
      </c>
      <c r="J8185" s="750">
        <f t="shared" si="4977"/>
        <v>1</v>
      </c>
    </row>
    <row r="8186" spans="1:10">
      <c r="A8186" s="1320"/>
      <c r="B8186" s="1321"/>
      <c r="C8186" s="1321"/>
      <c r="D8186" s="1322"/>
      <c r="E8186" s="119" t="str">
        <f t="shared" si="4978"/>
        <v>DOMICILIARIA 7</v>
      </c>
      <c r="F8186" s="946"/>
      <c r="G8186" s="767"/>
      <c r="H8186" s="758"/>
      <c r="I8186" s="128">
        <v>1</v>
      </c>
      <c r="J8186" s="750">
        <f t="shared" si="4977"/>
        <v>1</v>
      </c>
    </row>
    <row r="8187" spans="1:10">
      <c r="A8187" s="1320"/>
      <c r="B8187" s="1321"/>
      <c r="C8187" s="1321"/>
      <c r="D8187" s="1322"/>
      <c r="E8187" s="119" t="str">
        <f t="shared" si="4978"/>
        <v>P62 A P48</v>
      </c>
      <c r="F8187" s="946"/>
      <c r="G8187" s="767"/>
      <c r="H8187" s="758"/>
      <c r="I8187" s="128"/>
      <c r="J8187" s="750">
        <f t="shared" si="4977"/>
        <v>0</v>
      </c>
    </row>
    <row r="8188" spans="1:10">
      <c r="A8188" s="1320"/>
      <c r="B8188" s="1321"/>
      <c r="C8188" s="1321"/>
      <c r="D8188" s="1322"/>
      <c r="E8188" s="119" t="str">
        <f t="shared" si="4978"/>
        <v>DOMICILIARIA 1</v>
      </c>
      <c r="F8188" s="946"/>
      <c r="G8188" s="767"/>
      <c r="H8188" s="758"/>
      <c r="I8188" s="128">
        <v>1</v>
      </c>
      <c r="J8188" s="750">
        <f t="shared" si="4977"/>
        <v>1</v>
      </c>
    </row>
    <row r="8189" spans="1:10">
      <c r="A8189" s="1320"/>
      <c r="B8189" s="1321"/>
      <c r="C8189" s="1321"/>
      <c r="D8189" s="1322"/>
      <c r="E8189" s="119" t="str">
        <f t="shared" si="4978"/>
        <v>DOMICILIARIA 2</v>
      </c>
      <c r="F8189" s="946"/>
      <c r="G8189" s="767"/>
      <c r="H8189" s="758"/>
      <c r="I8189" s="128">
        <v>1</v>
      </c>
      <c r="J8189" s="750">
        <f t="shared" si="4977"/>
        <v>1</v>
      </c>
    </row>
    <row r="8190" spans="1:10">
      <c r="A8190" s="1320"/>
      <c r="B8190" s="1321"/>
      <c r="C8190" s="1321"/>
      <c r="D8190" s="1322"/>
      <c r="E8190" s="119" t="str">
        <f t="shared" si="4978"/>
        <v>DOMICILIARIA 3</v>
      </c>
      <c r="F8190" s="946"/>
      <c r="G8190" s="767"/>
      <c r="H8190" s="758"/>
      <c r="I8190" s="128">
        <v>1</v>
      </c>
      <c r="J8190" s="750">
        <f t="shared" si="4977"/>
        <v>1</v>
      </c>
    </row>
    <row r="8191" spans="1:10">
      <c r="A8191" s="1320"/>
      <c r="B8191" s="1321"/>
      <c r="C8191" s="1321"/>
      <c r="D8191" s="1322"/>
      <c r="E8191" s="119" t="str">
        <f t="shared" si="4978"/>
        <v>DOMICILIARIA 4</v>
      </c>
      <c r="F8191" s="946"/>
      <c r="G8191" s="767"/>
      <c r="H8191" s="758"/>
      <c r="I8191" s="128">
        <v>1</v>
      </c>
      <c r="J8191" s="750">
        <f t="shared" si="4977"/>
        <v>1</v>
      </c>
    </row>
    <row r="8192" spans="1:10">
      <c r="A8192" s="1320"/>
      <c r="B8192" s="1321"/>
      <c r="C8192" s="1321"/>
      <c r="D8192" s="1322"/>
      <c r="E8192" s="119" t="str">
        <f t="shared" si="4978"/>
        <v>DOMICILIARIA 5</v>
      </c>
      <c r="F8192" s="946"/>
      <c r="G8192" s="767"/>
      <c r="H8192" s="758"/>
      <c r="I8192" s="128">
        <v>1</v>
      </c>
      <c r="J8192" s="750">
        <f t="shared" si="4977"/>
        <v>1</v>
      </c>
    </row>
    <row r="8193" spans="1:10">
      <c r="A8193" s="1320"/>
      <c r="B8193" s="1321"/>
      <c r="C8193" s="1321"/>
      <c r="D8193" s="1322"/>
      <c r="E8193" s="119" t="str">
        <f t="shared" si="4978"/>
        <v>DOMICILIARIA 6</v>
      </c>
      <c r="F8193" s="946"/>
      <c r="G8193" s="767"/>
      <c r="H8193" s="758"/>
      <c r="I8193" s="128">
        <v>1</v>
      </c>
      <c r="J8193" s="750">
        <f t="shared" si="4977"/>
        <v>1</v>
      </c>
    </row>
    <row r="8194" spans="1:10">
      <c r="A8194" s="1320"/>
      <c r="B8194" s="1321"/>
      <c r="C8194" s="1321"/>
      <c r="D8194" s="1322"/>
      <c r="E8194" s="119" t="str">
        <f t="shared" si="4978"/>
        <v>DOMICILIARIA 7</v>
      </c>
      <c r="F8194" s="946"/>
      <c r="G8194" s="767"/>
      <c r="H8194" s="758"/>
      <c r="I8194" s="128">
        <v>1</v>
      </c>
      <c r="J8194" s="750">
        <f t="shared" si="4977"/>
        <v>1</v>
      </c>
    </row>
    <row r="8195" spans="1:10">
      <c r="A8195" s="1320"/>
      <c r="B8195" s="1321"/>
      <c r="C8195" s="1321"/>
      <c r="D8195" s="1322"/>
      <c r="E8195" s="119" t="str">
        <f t="shared" si="4978"/>
        <v>DOMICILIARIA 8</v>
      </c>
      <c r="F8195" s="946"/>
      <c r="G8195" s="767"/>
      <c r="H8195" s="758"/>
      <c r="I8195" s="128">
        <v>1</v>
      </c>
      <c r="J8195" s="750">
        <f t="shared" si="4977"/>
        <v>1</v>
      </c>
    </row>
    <row r="8196" spans="1:10">
      <c r="A8196" s="1320"/>
      <c r="B8196" s="1321"/>
      <c r="C8196" s="1321"/>
      <c r="D8196" s="1322"/>
      <c r="E8196" s="119" t="str">
        <f t="shared" si="4978"/>
        <v>DOMICILIARIA 9</v>
      </c>
      <c r="F8196" s="946"/>
      <c r="G8196" s="767"/>
      <c r="H8196" s="758"/>
      <c r="I8196" s="128">
        <v>1</v>
      </c>
      <c r="J8196" s="750">
        <f t="shared" si="4977"/>
        <v>1</v>
      </c>
    </row>
    <row r="8197" spans="1:10">
      <c r="A8197" s="1320"/>
      <c r="B8197" s="1321"/>
      <c r="C8197" s="1321"/>
      <c r="D8197" s="1322"/>
      <c r="E8197" s="119" t="str">
        <f t="shared" si="4978"/>
        <v>DOMICILIARIA 10</v>
      </c>
      <c r="F8197" s="946"/>
      <c r="G8197" s="767"/>
      <c r="H8197" s="758"/>
      <c r="I8197" s="128">
        <v>1</v>
      </c>
      <c r="J8197" s="750">
        <f t="shared" si="4977"/>
        <v>1</v>
      </c>
    </row>
    <row r="8198" spans="1:10">
      <c r="A8198" s="1320"/>
      <c r="B8198" s="1321"/>
      <c r="C8198" s="1321"/>
      <c r="D8198" s="1322"/>
      <c r="E8198" s="119" t="str">
        <f t="shared" si="4978"/>
        <v>DOMICILIARIA 11</v>
      </c>
      <c r="F8198" s="946"/>
      <c r="G8198" s="767"/>
      <c r="H8198" s="758"/>
      <c r="I8198" s="128">
        <v>1</v>
      </c>
      <c r="J8198" s="750">
        <f t="shared" si="4977"/>
        <v>1</v>
      </c>
    </row>
    <row r="8199" spans="1:10">
      <c r="A8199" s="1320"/>
      <c r="B8199" s="1321"/>
      <c r="C8199" s="1321"/>
      <c r="D8199" s="1322"/>
      <c r="E8199" s="119" t="str">
        <f t="shared" si="4978"/>
        <v>DOMICILIARIA 12</v>
      </c>
      <c r="F8199" s="946"/>
      <c r="G8199" s="767"/>
      <c r="H8199" s="758"/>
      <c r="I8199" s="128">
        <v>1</v>
      </c>
      <c r="J8199" s="750">
        <f t="shared" si="4977"/>
        <v>1</v>
      </c>
    </row>
    <row r="8200" spans="1:10">
      <c r="A8200" s="1320"/>
      <c r="B8200" s="1321"/>
      <c r="C8200" s="1321"/>
      <c r="D8200" s="1322"/>
      <c r="E8200" s="119" t="str">
        <f t="shared" si="4978"/>
        <v>DOMICILIARIA 13</v>
      </c>
      <c r="F8200" s="946"/>
      <c r="G8200" s="767"/>
      <c r="H8200" s="758"/>
      <c r="I8200" s="128">
        <v>1</v>
      </c>
      <c r="J8200" s="750">
        <f t="shared" si="4977"/>
        <v>1</v>
      </c>
    </row>
    <row r="8201" spans="1:10">
      <c r="A8201" s="1320"/>
      <c r="B8201" s="1321"/>
      <c r="C8201" s="1321"/>
      <c r="D8201" s="1322"/>
      <c r="E8201" s="119" t="str">
        <f t="shared" si="4978"/>
        <v>P48 A P49</v>
      </c>
      <c r="F8201" s="946"/>
      <c r="G8201" s="767"/>
      <c r="H8201" s="758"/>
      <c r="I8201" s="128"/>
      <c r="J8201" s="750">
        <f t="shared" si="4977"/>
        <v>0</v>
      </c>
    </row>
    <row r="8202" spans="1:10">
      <c r="A8202" s="1320"/>
      <c r="B8202" s="1321"/>
      <c r="C8202" s="1321"/>
      <c r="D8202" s="1322"/>
      <c r="E8202" s="119" t="str">
        <f t="shared" si="4978"/>
        <v>DOMICILIARIA 1</v>
      </c>
      <c r="F8202" s="946"/>
      <c r="G8202" s="767"/>
      <c r="H8202" s="758"/>
      <c r="I8202" s="128">
        <v>1</v>
      </c>
      <c r="J8202" s="750">
        <f t="shared" si="4977"/>
        <v>1</v>
      </c>
    </row>
    <row r="8203" spans="1:10">
      <c r="A8203" s="1320"/>
      <c r="B8203" s="1321"/>
      <c r="C8203" s="1321"/>
      <c r="D8203" s="1322"/>
      <c r="E8203" s="119" t="str">
        <f t="shared" si="4978"/>
        <v>DOMICILIARIA 2</v>
      </c>
      <c r="F8203" s="946"/>
      <c r="G8203" s="767"/>
      <c r="H8203" s="758"/>
      <c r="I8203" s="128">
        <v>1</v>
      </c>
      <c r="J8203" s="750">
        <f t="shared" si="4977"/>
        <v>1</v>
      </c>
    </row>
    <row r="8204" spans="1:10">
      <c r="A8204" s="1320"/>
      <c r="B8204" s="1321"/>
      <c r="C8204" s="1321"/>
      <c r="D8204" s="1322"/>
      <c r="E8204" s="119" t="str">
        <f t="shared" si="4978"/>
        <v>DOMICILIARIA 3</v>
      </c>
      <c r="F8204" s="946"/>
      <c r="G8204" s="767"/>
      <c r="H8204" s="758"/>
      <c r="I8204" s="128">
        <v>1</v>
      </c>
      <c r="J8204" s="750">
        <f t="shared" si="4977"/>
        <v>1</v>
      </c>
    </row>
    <row r="8205" spans="1:10">
      <c r="A8205" s="1320"/>
      <c r="B8205" s="1321"/>
      <c r="C8205" s="1321"/>
      <c r="D8205" s="1322"/>
      <c r="E8205" s="119" t="str">
        <f t="shared" si="4978"/>
        <v>DOMICILIARIA 4</v>
      </c>
      <c r="F8205" s="946"/>
      <c r="G8205" s="767"/>
      <c r="H8205" s="758"/>
      <c r="I8205" s="128">
        <v>1</v>
      </c>
      <c r="J8205" s="750">
        <f t="shared" si="4977"/>
        <v>1</v>
      </c>
    </row>
    <row r="8206" spans="1:10">
      <c r="A8206" s="1320"/>
      <c r="B8206" s="1321"/>
      <c r="C8206" s="1321"/>
      <c r="D8206" s="1322"/>
      <c r="E8206" s="119" t="str">
        <f t="shared" si="4978"/>
        <v>DOMICILIARIA 5</v>
      </c>
      <c r="F8206" s="946"/>
      <c r="G8206" s="767"/>
      <c r="H8206" s="758"/>
      <c r="I8206" s="128">
        <v>1</v>
      </c>
      <c r="J8206" s="750">
        <f t="shared" ref="J8206:J8219" si="4979">I8206</f>
        <v>1</v>
      </c>
    </row>
    <row r="8207" spans="1:10">
      <c r="A8207" s="1320"/>
      <c r="B8207" s="1321"/>
      <c r="C8207" s="1321"/>
      <c r="D8207" s="1322"/>
      <c r="E8207" s="119" t="str">
        <f t="shared" si="4978"/>
        <v>DOMICILIARIA 6</v>
      </c>
      <c r="F8207" s="946"/>
      <c r="G8207" s="767"/>
      <c r="H8207" s="758"/>
      <c r="I8207" s="128">
        <v>1</v>
      </c>
      <c r="J8207" s="750">
        <f t="shared" si="4979"/>
        <v>1</v>
      </c>
    </row>
    <row r="8208" spans="1:10">
      <c r="A8208" s="1320"/>
      <c r="B8208" s="1321"/>
      <c r="C8208" s="1321"/>
      <c r="D8208" s="1322"/>
      <c r="E8208" s="119" t="str">
        <f t="shared" si="4978"/>
        <v>DOMICILIARIA 7</v>
      </c>
      <c r="F8208" s="946"/>
      <c r="G8208" s="767"/>
      <c r="H8208" s="758"/>
      <c r="I8208" s="128">
        <v>1</v>
      </c>
      <c r="J8208" s="750">
        <f t="shared" si="4979"/>
        <v>1</v>
      </c>
    </row>
    <row r="8209" spans="1:10">
      <c r="A8209" s="1320"/>
      <c r="B8209" s="1321"/>
      <c r="C8209" s="1321"/>
      <c r="D8209" s="1322"/>
      <c r="E8209" s="119" t="str">
        <f t="shared" si="4978"/>
        <v>DOMICILIARIA 8</v>
      </c>
      <c r="F8209" s="946"/>
      <c r="G8209" s="767"/>
      <c r="H8209" s="758"/>
      <c r="I8209" s="128">
        <v>1</v>
      </c>
      <c r="J8209" s="750">
        <f t="shared" si="4979"/>
        <v>1</v>
      </c>
    </row>
    <row r="8210" spans="1:10">
      <c r="A8210" s="1320"/>
      <c r="B8210" s="1321"/>
      <c r="C8210" s="1321"/>
      <c r="D8210" s="1322"/>
      <c r="E8210" s="119" t="str">
        <f t="shared" si="4978"/>
        <v>DOMICILIARIA 9</v>
      </c>
      <c r="F8210" s="946"/>
      <c r="G8210" s="767"/>
      <c r="H8210" s="758"/>
      <c r="I8210" s="128">
        <v>1</v>
      </c>
      <c r="J8210" s="750">
        <f t="shared" si="4979"/>
        <v>1</v>
      </c>
    </row>
    <row r="8211" spans="1:10">
      <c r="A8211" s="1320"/>
      <c r="B8211" s="1321"/>
      <c r="C8211" s="1321"/>
      <c r="D8211" s="1322"/>
      <c r="E8211" s="119" t="str">
        <f t="shared" si="4978"/>
        <v>DOMICILIARIA 10</v>
      </c>
      <c r="F8211" s="946"/>
      <c r="G8211" s="767"/>
      <c r="H8211" s="758"/>
      <c r="I8211" s="128">
        <v>1</v>
      </c>
      <c r="J8211" s="750">
        <f t="shared" si="4979"/>
        <v>1</v>
      </c>
    </row>
    <row r="8212" spans="1:10">
      <c r="A8212" s="1320"/>
      <c r="B8212" s="1321"/>
      <c r="C8212" s="1321"/>
      <c r="D8212" s="1322"/>
      <c r="E8212" s="119" t="str">
        <f t="shared" si="4978"/>
        <v>DOMICILIARIA 11</v>
      </c>
      <c r="F8212" s="946"/>
      <c r="G8212" s="767"/>
      <c r="H8212" s="758"/>
      <c r="I8212" s="128">
        <v>1</v>
      </c>
      <c r="J8212" s="750">
        <f t="shared" si="4979"/>
        <v>1</v>
      </c>
    </row>
    <row r="8213" spans="1:10">
      <c r="A8213" s="1320"/>
      <c r="B8213" s="1321"/>
      <c r="C8213" s="1321"/>
      <c r="D8213" s="1322"/>
      <c r="E8213" s="119" t="str">
        <f t="shared" ref="E8213:E8219" si="4980">+E7003</f>
        <v>DOMICILIARIA 12</v>
      </c>
      <c r="F8213" s="946"/>
      <c r="G8213" s="767"/>
      <c r="H8213" s="758"/>
      <c r="I8213" s="128">
        <v>1</v>
      </c>
      <c r="J8213" s="750">
        <f t="shared" si="4979"/>
        <v>1</v>
      </c>
    </row>
    <row r="8214" spans="1:10">
      <c r="A8214" s="1320"/>
      <c r="B8214" s="1321"/>
      <c r="C8214" s="1321"/>
      <c r="D8214" s="1322"/>
      <c r="E8214" s="119" t="str">
        <f t="shared" si="4980"/>
        <v>DOMICILIARIA 13</v>
      </c>
      <c r="F8214" s="946"/>
      <c r="G8214" s="767"/>
      <c r="H8214" s="758"/>
      <c r="I8214" s="128">
        <v>1</v>
      </c>
      <c r="J8214" s="750">
        <f t="shared" si="4979"/>
        <v>1</v>
      </c>
    </row>
    <row r="8215" spans="1:10">
      <c r="A8215" s="1320"/>
      <c r="B8215" s="1321"/>
      <c r="C8215" s="1321"/>
      <c r="D8215" s="1322"/>
      <c r="E8215" s="119" t="str">
        <f t="shared" si="4980"/>
        <v>DOMICILIARIA 14</v>
      </c>
      <c r="F8215" s="946"/>
      <c r="G8215" s="767"/>
      <c r="H8215" s="758"/>
      <c r="I8215" s="128">
        <v>1</v>
      </c>
      <c r="J8215" s="750">
        <f t="shared" si="4979"/>
        <v>1</v>
      </c>
    </row>
    <row r="8216" spans="1:10">
      <c r="A8216" s="1320"/>
      <c r="B8216" s="1321"/>
      <c r="C8216" s="1321"/>
      <c r="D8216" s="1322"/>
      <c r="E8216" s="119" t="str">
        <f t="shared" si="4980"/>
        <v>DOMICILIARIA 15</v>
      </c>
      <c r="F8216" s="946"/>
      <c r="G8216" s="767"/>
      <c r="H8216" s="758"/>
      <c r="I8216" s="128">
        <v>1</v>
      </c>
      <c r="J8216" s="750">
        <f t="shared" si="4979"/>
        <v>1</v>
      </c>
    </row>
    <row r="8217" spans="1:10">
      <c r="A8217" s="1320"/>
      <c r="B8217" s="1321"/>
      <c r="C8217" s="1321"/>
      <c r="D8217" s="1322"/>
      <c r="E8217" s="119" t="str">
        <f t="shared" si="4980"/>
        <v>DOMICILIARIA 16</v>
      </c>
      <c r="F8217" s="946"/>
      <c r="G8217" s="767"/>
      <c r="H8217" s="758"/>
      <c r="I8217" s="128">
        <v>1</v>
      </c>
      <c r="J8217" s="750">
        <f t="shared" si="4979"/>
        <v>1</v>
      </c>
    </row>
    <row r="8218" spans="1:10">
      <c r="A8218" s="1320"/>
      <c r="B8218" s="1321"/>
      <c r="C8218" s="1321"/>
      <c r="D8218" s="1322"/>
      <c r="E8218" s="119" t="str">
        <f t="shared" si="4980"/>
        <v>DOMICILIARIA 17</v>
      </c>
      <c r="F8218" s="946"/>
      <c r="G8218" s="767"/>
      <c r="H8218" s="758"/>
      <c r="I8218" s="128">
        <v>1</v>
      </c>
      <c r="J8218" s="750">
        <f t="shared" si="4979"/>
        <v>1</v>
      </c>
    </row>
    <row r="8219" spans="1:10">
      <c r="A8219" s="1320"/>
      <c r="B8219" s="1321"/>
      <c r="C8219" s="1321"/>
      <c r="D8219" s="1322"/>
      <c r="E8219" s="119" t="str">
        <f t="shared" si="4980"/>
        <v>DOMICILIARIA 18</v>
      </c>
      <c r="F8219" s="946"/>
      <c r="G8219" s="767"/>
      <c r="H8219" s="758"/>
      <c r="I8219" s="128">
        <v>1</v>
      </c>
      <c r="J8219" s="750">
        <f t="shared" si="4979"/>
        <v>1</v>
      </c>
    </row>
    <row r="8220" spans="1:10" ht="13.5" thickBot="1">
      <c r="A8220" s="1320"/>
      <c r="B8220" s="1321"/>
      <c r="C8220" s="1321"/>
      <c r="D8220" s="1322"/>
      <c r="E8220" s="119"/>
      <c r="F8220" s="943"/>
      <c r="G8220" s="119"/>
      <c r="H8220" s="750"/>
      <c r="I8220" s="128"/>
      <c r="J8220" s="750">
        <f>I8220</f>
        <v>0</v>
      </c>
    </row>
    <row r="8221" spans="1:10" ht="13.5" thickBot="1">
      <c r="A8221" s="1323"/>
      <c r="B8221" s="1324"/>
      <c r="C8221" s="1324"/>
      <c r="D8221" s="1325"/>
      <c r="E8221" s="606" t="s">
        <v>49</v>
      </c>
      <c r="F8221" s="938"/>
      <c r="G8221" s="384"/>
      <c r="H8221" s="384"/>
      <c r="I8221" s="928"/>
      <c r="J8221" s="753">
        <f>ROUND(SUM(J8061:J8220),2)</f>
        <v>142</v>
      </c>
    </row>
    <row r="8222" spans="1:10" ht="13.5" thickBot="1">
      <c r="A8222" s="771"/>
      <c r="B8222" s="772"/>
      <c r="C8222" s="772"/>
      <c r="D8222" s="772"/>
      <c r="E8222" s="124"/>
      <c r="F8222" s="947"/>
      <c r="G8222" s="124"/>
      <c r="H8222" s="124"/>
      <c r="I8222" s="929"/>
      <c r="J8222" s="773"/>
    </row>
    <row r="8223" spans="1:10" ht="27.75" customHeight="1" thickBot="1">
      <c r="A8223" s="1326" t="str">
        <f>+'PRESU OFICIAL'!B42</f>
        <v>suministro e instalación de unión para alcantarillado PVC D=6” 160mm. Incluye sellante e hidrosellos 6” 160mm</v>
      </c>
      <c r="B8223" s="1327"/>
      <c r="C8223" s="1327"/>
      <c r="D8223" s="1327"/>
      <c r="E8223" s="1327"/>
      <c r="F8223" s="1327"/>
      <c r="G8223" s="1327"/>
      <c r="H8223" s="1329"/>
      <c r="I8223" s="132" t="str">
        <f>'PRESU OFICIAL'!C42</f>
        <v>UND</v>
      </c>
      <c r="J8223" s="435" t="str">
        <f>+'PRESU OFICIAL'!A42</f>
        <v>1,5,15</v>
      </c>
    </row>
    <row r="8224" spans="1:10" ht="33" customHeight="1" thickBot="1">
      <c r="A8224" s="1317" t="s">
        <v>831</v>
      </c>
      <c r="B8224" s="1318"/>
      <c r="C8224" s="1318"/>
      <c r="D8224" s="1319"/>
      <c r="E8224" s="112" t="s">
        <v>3</v>
      </c>
      <c r="F8224" s="939"/>
      <c r="G8224" s="112"/>
      <c r="H8224" s="112"/>
      <c r="I8224" s="114" t="s">
        <v>7</v>
      </c>
      <c r="J8224" s="112" t="s">
        <v>49</v>
      </c>
    </row>
    <row r="8225" spans="1:12">
      <c r="A8225" s="1320"/>
      <c r="B8225" s="1321"/>
      <c r="C8225" s="1321"/>
      <c r="D8225" s="1322"/>
      <c r="E8225" s="751"/>
      <c r="F8225" s="129"/>
      <c r="G8225" s="126"/>
      <c r="H8225" s="750"/>
      <c r="I8225" s="127"/>
      <c r="J8225" s="750"/>
    </row>
    <row r="8226" spans="1:12" ht="25.5">
      <c r="A8226" s="1320"/>
      <c r="B8226" s="1321"/>
      <c r="C8226" s="1321"/>
      <c r="D8226" s="1322"/>
      <c r="E8226" s="890" t="s">
        <v>725</v>
      </c>
      <c r="F8226" s="125"/>
      <c r="G8226" s="128"/>
      <c r="H8226" s="750"/>
      <c r="I8226" s="940">
        <v>376</v>
      </c>
      <c r="J8226" s="750">
        <f>+I8226</f>
        <v>376</v>
      </c>
      <c r="L8226" s="40"/>
    </row>
    <row r="8227" spans="1:12">
      <c r="A8227" s="1320"/>
      <c r="B8227" s="1321"/>
      <c r="C8227" s="1321"/>
      <c r="D8227" s="1322"/>
      <c r="E8227" s="751"/>
      <c r="F8227" s="125"/>
      <c r="G8227" s="128"/>
      <c r="H8227" s="750"/>
      <c r="I8227" s="125"/>
      <c r="J8227" s="750">
        <f t="shared" ref="J8227:J8232" si="4981">+I8227</f>
        <v>0</v>
      </c>
    </row>
    <row r="8228" spans="1:12">
      <c r="A8228" s="1320"/>
      <c r="B8228" s="1321"/>
      <c r="C8228" s="1321"/>
      <c r="D8228" s="1322"/>
      <c r="E8228" s="751"/>
      <c r="F8228" s="125"/>
      <c r="G8228" s="128"/>
      <c r="H8228" s="750"/>
      <c r="I8228" s="125"/>
      <c r="J8228" s="750">
        <f t="shared" si="4981"/>
        <v>0</v>
      </c>
    </row>
    <row r="8229" spans="1:12">
      <c r="A8229" s="1320"/>
      <c r="B8229" s="1321"/>
      <c r="C8229" s="1321"/>
      <c r="D8229" s="1322"/>
      <c r="E8229" s="751"/>
      <c r="F8229" s="125"/>
      <c r="G8229" s="128"/>
      <c r="H8229" s="750"/>
      <c r="I8229" s="125"/>
      <c r="J8229" s="750">
        <f t="shared" si="4981"/>
        <v>0</v>
      </c>
    </row>
    <row r="8230" spans="1:12">
      <c r="A8230" s="1320"/>
      <c r="B8230" s="1321"/>
      <c r="C8230" s="1321"/>
      <c r="D8230" s="1322"/>
      <c r="E8230" s="751"/>
      <c r="F8230" s="125"/>
      <c r="G8230" s="128"/>
      <c r="H8230" s="750"/>
      <c r="I8230" s="125"/>
      <c r="J8230" s="750">
        <f t="shared" si="4981"/>
        <v>0</v>
      </c>
    </row>
    <row r="8231" spans="1:12">
      <c r="A8231" s="1320"/>
      <c r="B8231" s="1321"/>
      <c r="C8231" s="1321"/>
      <c r="D8231" s="1322"/>
      <c r="E8231" s="751"/>
      <c r="F8231" s="125"/>
      <c r="G8231" s="128"/>
      <c r="H8231" s="750"/>
      <c r="I8231" s="125"/>
      <c r="J8231" s="750">
        <f t="shared" si="4981"/>
        <v>0</v>
      </c>
    </row>
    <row r="8232" spans="1:12" ht="13.5" thickBot="1">
      <c r="A8232" s="1320"/>
      <c r="B8232" s="1321"/>
      <c r="C8232" s="1321"/>
      <c r="D8232" s="1322"/>
      <c r="E8232" s="751"/>
      <c r="F8232" s="125"/>
      <c r="G8232" s="128"/>
      <c r="H8232" s="750"/>
      <c r="I8232" s="125"/>
      <c r="J8232" s="750">
        <f t="shared" si="4981"/>
        <v>0</v>
      </c>
    </row>
    <row r="8233" spans="1:12" ht="13.5" thickBot="1">
      <c r="A8233" s="1323"/>
      <c r="B8233" s="1324"/>
      <c r="C8233" s="1324"/>
      <c r="D8233" s="1325"/>
      <c r="E8233" s="606" t="s">
        <v>49</v>
      </c>
      <c r="F8233" s="938"/>
      <c r="G8233" s="384"/>
      <c r="H8233" s="384"/>
      <c r="I8233" s="928"/>
      <c r="J8233" s="753">
        <f>ROUND(SUM(J8225:J8232),2)</f>
        <v>376</v>
      </c>
    </row>
    <row r="8234" spans="1:12" ht="13.5" thickBot="1"/>
    <row r="8235" spans="1:12" ht="27.75" customHeight="1" thickBot="1">
      <c r="A8235" s="1326" t="str">
        <f>+'PRESU OFICIAL'!B43</f>
        <v>Transporte de materiales pétreos y material sobrante de excavaciones y demoliciones.</v>
      </c>
      <c r="B8235" s="1327"/>
      <c r="C8235" s="1327"/>
      <c r="D8235" s="1327"/>
      <c r="E8235" s="1327"/>
      <c r="F8235" s="1327"/>
      <c r="G8235" s="1328"/>
      <c r="H8235" s="1329"/>
      <c r="I8235" s="132" t="str">
        <f>'PRESU OFICIAL'!C43</f>
        <v>M3/KM</v>
      </c>
      <c r="J8235" s="435" t="str">
        <f>+'PRESU OFICIAL'!A43</f>
        <v>1,5,16</v>
      </c>
    </row>
    <row r="8236" spans="1:12" ht="67.150000000000006" customHeight="1" thickBot="1">
      <c r="A8236" s="1317" t="s">
        <v>831</v>
      </c>
      <c r="B8236" s="1318"/>
      <c r="C8236" s="1318"/>
      <c r="D8236" s="1319"/>
      <c r="E8236" s="891" t="s">
        <v>3</v>
      </c>
      <c r="F8236" s="949" t="s">
        <v>23</v>
      </c>
      <c r="G8236" s="891" t="s">
        <v>1</v>
      </c>
      <c r="H8236" s="1094" t="s">
        <v>840</v>
      </c>
      <c r="I8236" s="112" t="s">
        <v>613</v>
      </c>
      <c r="J8236" s="112" t="s">
        <v>49</v>
      </c>
    </row>
    <row r="8237" spans="1:12">
      <c r="A8237" s="1320"/>
      <c r="B8237" s="1321"/>
      <c r="C8237" s="1321"/>
      <c r="D8237" s="1322"/>
      <c r="E8237" s="751"/>
      <c r="F8237" s="943"/>
      <c r="G8237" s="129"/>
      <c r="I8237" s="931"/>
      <c r="J8237" s="750"/>
    </row>
    <row r="8238" spans="1:12">
      <c r="A8238" s="1320"/>
      <c r="B8238" s="1321"/>
      <c r="C8238" s="1321"/>
      <c r="D8238" s="1322"/>
      <c r="E8238" s="890" t="s">
        <v>612</v>
      </c>
      <c r="F8238" s="943"/>
      <c r="G8238" s="125">
        <f>'MEMORIAS CENTRO'!J3822</f>
        <v>1202.69</v>
      </c>
      <c r="H8238" s="1">
        <v>1.3</v>
      </c>
      <c r="I8238" s="128">
        <v>33</v>
      </c>
      <c r="J8238" s="750">
        <f>+G8238*I8238*H8238</f>
        <v>51595.401000000005</v>
      </c>
    </row>
    <row r="8239" spans="1:12">
      <c r="A8239" s="1320"/>
      <c r="B8239" s="1321"/>
      <c r="C8239" s="1321"/>
      <c r="D8239" s="1322"/>
      <c r="E8239" s="890" t="s">
        <v>614</v>
      </c>
      <c r="F8239" s="943"/>
      <c r="G8239" s="125">
        <f>'MEMORIAS CENTRO'!J4691</f>
        <v>4200.8999999999996</v>
      </c>
      <c r="H8239" s="1">
        <v>1.3</v>
      </c>
      <c r="I8239" s="128">
        <v>33</v>
      </c>
      <c r="J8239" s="750">
        <f t="shared" ref="J8239:J8240" si="4982">+G8239*I8239*H8239</f>
        <v>180218.61</v>
      </c>
    </row>
    <row r="8240" spans="1:12" ht="31.9" customHeight="1" thickBot="1">
      <c r="A8240" s="1320"/>
      <c r="B8240" s="1321"/>
      <c r="C8240" s="1321"/>
      <c r="D8240" s="1322"/>
      <c r="E8240" s="890" t="s">
        <v>618</v>
      </c>
      <c r="F8240" s="943"/>
      <c r="G8240" s="125">
        <f>J6438</f>
        <v>7911.79</v>
      </c>
      <c r="H8240" s="1">
        <v>1.3</v>
      </c>
      <c r="I8240" s="128">
        <v>33</v>
      </c>
      <c r="J8240" s="750">
        <f t="shared" si="4982"/>
        <v>339415.79100000003</v>
      </c>
    </row>
    <row r="8241" spans="1:10" ht="13.5" thickBot="1">
      <c r="A8241" s="1320"/>
      <c r="B8241" s="1321"/>
      <c r="C8241" s="1321"/>
      <c r="D8241" s="1322"/>
      <c r="E8241" s="891"/>
      <c r="F8241" s="949"/>
      <c r="G8241" s="891" t="s">
        <v>619</v>
      </c>
      <c r="H8241" s="1094"/>
      <c r="I8241" s="112"/>
      <c r="J8241" s="112"/>
    </row>
    <row r="8242" spans="1:10">
      <c r="A8242" s="1320"/>
      <c r="B8242" s="1321"/>
      <c r="C8242" s="1321"/>
      <c r="D8242" s="1322"/>
      <c r="E8242" s="890" t="s">
        <v>841</v>
      </c>
      <c r="F8242" s="943">
        <f>'MEMORIAS CENTRO'!J7336</f>
        <v>559.80999999999995</v>
      </c>
      <c r="G8242" s="893">
        <f>0.07*1.05</f>
        <v>7.350000000000001E-2</v>
      </c>
      <c r="H8242" s="1">
        <v>1.3</v>
      </c>
      <c r="I8242" s="125">
        <v>33</v>
      </c>
      <c r="J8242" s="750">
        <f>+F8242*G8242*I8242*H8242</f>
        <v>1765.1649015000003</v>
      </c>
    </row>
    <row r="8243" spans="1:10">
      <c r="A8243" s="1320"/>
      <c r="B8243" s="1321"/>
      <c r="C8243" s="1321"/>
      <c r="D8243" s="1322"/>
      <c r="E8243" s="751" t="s">
        <v>838</v>
      </c>
      <c r="F8243" s="125">
        <f>+(0.8+0.8+0.6+0.6)*0.8*I10164</f>
        <v>1408.96</v>
      </c>
      <c r="G8243" s="892">
        <v>0.1</v>
      </c>
      <c r="H8243" s="1">
        <v>1.3</v>
      </c>
      <c r="I8243" s="125">
        <v>33</v>
      </c>
      <c r="J8243" s="750">
        <f>+F8243*G8243*I8243*H8243</f>
        <v>6044.4384000000009</v>
      </c>
    </row>
    <row r="8244" spans="1:10" ht="13.5" thickBot="1">
      <c r="A8244" s="1320"/>
      <c r="B8244" s="1321"/>
      <c r="C8244" s="1321"/>
      <c r="D8244" s="1322"/>
      <c r="E8244" s="751" t="s">
        <v>839</v>
      </c>
      <c r="F8244" s="125">
        <f>(PI()*1.2)*2*J10182</f>
        <v>369.45129606215966</v>
      </c>
      <c r="G8244" s="892">
        <v>0.2</v>
      </c>
      <c r="H8244" s="1">
        <v>1.3</v>
      </c>
      <c r="I8244" s="125">
        <v>33</v>
      </c>
      <c r="J8244" s="750">
        <f t="shared" ref="J8244" si="4983">+F8244*G8244*I8244*H8244</f>
        <v>3169.8921202133297</v>
      </c>
    </row>
    <row r="8245" spans="1:10" ht="13.5" thickBot="1">
      <c r="A8245" s="1323"/>
      <c r="B8245" s="1324"/>
      <c r="C8245" s="1324"/>
      <c r="D8245" s="1325"/>
      <c r="E8245" s="606" t="s">
        <v>49</v>
      </c>
      <c r="F8245" s="938"/>
      <c r="G8245" s="384"/>
      <c r="H8245" s="384"/>
      <c r="I8245" s="928"/>
      <c r="J8245" s="753">
        <f>ROUND(SUM(J8237:J8244),2)</f>
        <v>582209.30000000005</v>
      </c>
    </row>
    <row r="8246" spans="1:10" ht="13.5" thickBot="1"/>
    <row r="8247" spans="1:10" ht="27.75" customHeight="1" thickBot="1">
      <c r="A8247" s="1326" t="str">
        <f>+'PRESU OFICIAL'!B44</f>
        <v>suministro e instalación de codo 45° para alcantarillado PVC D=6” 160mm. Incluye sellante e hidrosellos 6” 160mm</v>
      </c>
      <c r="B8247" s="1327"/>
      <c r="C8247" s="1327"/>
      <c r="D8247" s="1327"/>
      <c r="E8247" s="1327"/>
      <c r="F8247" s="1327"/>
      <c r="G8247" s="1327"/>
      <c r="H8247" s="1329"/>
      <c r="I8247" s="132" t="str">
        <f>'PRESU OFICIAL'!C44</f>
        <v>UND</v>
      </c>
      <c r="J8247" s="435" t="str">
        <f>+'PRESU OFICIAL'!A44</f>
        <v>1,5,17</v>
      </c>
    </row>
    <row r="8248" spans="1:10" ht="33" customHeight="1" thickBot="1">
      <c r="A8248" s="1317" t="s">
        <v>831</v>
      </c>
      <c r="B8248" s="1318"/>
      <c r="C8248" s="1318"/>
      <c r="D8248" s="1319"/>
      <c r="E8248" s="112" t="s">
        <v>3</v>
      </c>
      <c r="F8248" s="939"/>
      <c r="G8248" s="112"/>
      <c r="H8248" s="112"/>
      <c r="I8248" s="114" t="s">
        <v>7</v>
      </c>
      <c r="J8248" s="112" t="s">
        <v>49</v>
      </c>
    </row>
    <row r="8249" spans="1:10">
      <c r="A8249" s="1320"/>
      <c r="B8249" s="1321"/>
      <c r="C8249" s="1321"/>
      <c r="D8249" s="1322"/>
      <c r="E8249" s="751"/>
      <c r="F8249" s="129"/>
      <c r="G8249" s="126"/>
      <c r="H8249" s="750"/>
      <c r="I8249" s="127"/>
      <c r="J8249" s="750"/>
    </row>
    <row r="8250" spans="1:10">
      <c r="A8250" s="1320"/>
      <c r="B8250" s="1321"/>
      <c r="C8250" s="1321"/>
      <c r="D8250" s="1322"/>
      <c r="E8250" s="751" t="s">
        <v>942</v>
      </c>
      <c r="F8250" s="125"/>
      <c r="G8250" s="128"/>
      <c r="H8250" s="750"/>
      <c r="I8250" s="125">
        <f>+I10164</f>
        <v>629</v>
      </c>
      <c r="J8250" s="750">
        <f>+I8250</f>
        <v>629</v>
      </c>
    </row>
    <row r="8251" spans="1:10">
      <c r="A8251" s="1320"/>
      <c r="B8251" s="1321"/>
      <c r="C8251" s="1321"/>
      <c r="D8251" s="1322"/>
      <c r="E8251" s="751"/>
      <c r="F8251" s="125"/>
      <c r="G8251" s="128"/>
      <c r="H8251" s="750"/>
      <c r="I8251" s="125"/>
      <c r="J8251" s="750">
        <f t="shared" ref="J8251:J8256" si="4984">+I8251</f>
        <v>0</v>
      </c>
    </row>
    <row r="8252" spans="1:10">
      <c r="A8252" s="1320"/>
      <c r="B8252" s="1321"/>
      <c r="C8252" s="1321"/>
      <c r="D8252" s="1322"/>
      <c r="E8252" s="751"/>
      <c r="F8252" s="125"/>
      <c r="G8252" s="128"/>
      <c r="H8252" s="750"/>
      <c r="I8252" s="125"/>
      <c r="J8252" s="750">
        <f t="shared" si="4984"/>
        <v>0</v>
      </c>
    </row>
    <row r="8253" spans="1:10">
      <c r="A8253" s="1320"/>
      <c r="B8253" s="1321"/>
      <c r="C8253" s="1321"/>
      <c r="D8253" s="1322"/>
      <c r="E8253" s="751"/>
      <c r="F8253" s="125"/>
      <c r="G8253" s="128"/>
      <c r="H8253" s="750"/>
      <c r="I8253" s="125"/>
      <c r="J8253" s="750">
        <f t="shared" si="4984"/>
        <v>0</v>
      </c>
    </row>
    <row r="8254" spans="1:10">
      <c r="A8254" s="1320"/>
      <c r="B8254" s="1321"/>
      <c r="C8254" s="1321"/>
      <c r="D8254" s="1322"/>
      <c r="E8254" s="751"/>
      <c r="F8254" s="125"/>
      <c r="G8254" s="128"/>
      <c r="H8254" s="750"/>
      <c r="I8254" s="125"/>
      <c r="J8254" s="750">
        <f t="shared" si="4984"/>
        <v>0</v>
      </c>
    </row>
    <row r="8255" spans="1:10">
      <c r="A8255" s="1320"/>
      <c r="B8255" s="1321"/>
      <c r="C8255" s="1321"/>
      <c r="D8255" s="1322"/>
      <c r="E8255" s="751"/>
      <c r="F8255" s="125"/>
      <c r="G8255" s="128"/>
      <c r="H8255" s="750"/>
      <c r="I8255" s="125"/>
      <c r="J8255" s="750">
        <f t="shared" si="4984"/>
        <v>0</v>
      </c>
    </row>
    <row r="8256" spans="1:10" ht="13.5" thickBot="1">
      <c r="A8256" s="1320"/>
      <c r="B8256" s="1321"/>
      <c r="C8256" s="1321"/>
      <c r="D8256" s="1322"/>
      <c r="E8256" s="751"/>
      <c r="F8256" s="125"/>
      <c r="G8256" s="128"/>
      <c r="H8256" s="750"/>
      <c r="I8256" s="125"/>
      <c r="J8256" s="750">
        <f t="shared" si="4984"/>
        <v>0</v>
      </c>
    </row>
    <row r="8257" spans="1:10" ht="13.5" thickBot="1">
      <c r="A8257" s="1323"/>
      <c r="B8257" s="1324"/>
      <c r="C8257" s="1324"/>
      <c r="D8257" s="1325"/>
      <c r="E8257" s="606" t="s">
        <v>49</v>
      </c>
      <c r="F8257" s="938"/>
      <c r="G8257" s="384"/>
      <c r="H8257" s="384"/>
      <c r="I8257" s="928"/>
      <c r="J8257" s="753">
        <f>ROUND(SUM(J8249:J8256),2)</f>
        <v>629</v>
      </c>
    </row>
    <row r="8258" spans="1:10" ht="13.5" thickBot="1">
      <c r="A8258" s="771"/>
      <c r="B8258" s="772"/>
      <c r="C8258" s="772"/>
      <c r="D8258" s="772"/>
      <c r="E8258" s="124"/>
      <c r="F8258" s="947"/>
      <c r="G8258" s="124"/>
      <c r="H8258" s="124"/>
      <c r="I8258" s="929"/>
      <c r="J8258" s="773"/>
    </row>
    <row r="8259" spans="1:10" ht="15" customHeight="1" thickBot="1">
      <c r="A8259" s="1336" t="str">
        <f>'PRESU OFICIAL'!B45</f>
        <v>OTRAS ACTIVIDADES</v>
      </c>
      <c r="B8259" s="1337"/>
      <c r="C8259" s="1337"/>
      <c r="D8259" s="1337"/>
      <c r="E8259" s="1337"/>
      <c r="F8259" s="1337"/>
      <c r="G8259" s="1337"/>
      <c r="H8259" s="1337"/>
      <c r="I8259" s="748"/>
      <c r="J8259" s="749">
        <f>'PRESU OFICIAL'!A45</f>
        <v>1.6</v>
      </c>
    </row>
    <row r="8260" spans="1:10" ht="36.75" customHeight="1" thickBot="1">
      <c r="A8260" s="1330" t="str">
        <f>+'PRESU OFICIAL'!B46</f>
        <v>Corte, rotura de pavimento rígido, recolección de escombros, incluye: cortadora de disco, compresor, herramienta menor, materiales, mano de obra y todo lo necesario para la correcta ejecución de la obra. No incluye transporte</v>
      </c>
      <c r="B8260" s="1327"/>
      <c r="C8260" s="1327"/>
      <c r="D8260" s="1327"/>
      <c r="E8260" s="1327"/>
      <c r="F8260" s="1327"/>
      <c r="G8260" s="1327"/>
      <c r="H8260" s="1329"/>
      <c r="I8260" s="132" t="str">
        <f>'PRESU OFICIAL'!C46</f>
        <v>M2</v>
      </c>
      <c r="J8260" s="435" t="str">
        <f>+'PRESU OFICIAL'!A46</f>
        <v>1,6,1</v>
      </c>
    </row>
    <row r="8261" spans="1:10" ht="15.75" customHeight="1" thickBot="1">
      <c r="A8261" s="1317" t="s">
        <v>831</v>
      </c>
      <c r="B8261" s="1318"/>
      <c r="C8261" s="1318"/>
      <c r="D8261" s="1319"/>
      <c r="E8261" s="112" t="s">
        <v>3</v>
      </c>
      <c r="F8261" s="939" t="s">
        <v>59</v>
      </c>
      <c r="G8261" s="112" t="s">
        <v>60</v>
      </c>
      <c r="H8261" s="112" t="s">
        <v>61</v>
      </c>
      <c r="I8261" s="114"/>
      <c r="J8261" s="112" t="s">
        <v>49</v>
      </c>
    </row>
    <row r="8262" spans="1:10" ht="15" customHeight="1">
      <c r="A8262" s="1320"/>
      <c r="B8262" s="1321"/>
      <c r="C8262" s="1321"/>
      <c r="D8262" s="1322"/>
      <c r="E8262" s="141"/>
      <c r="F8262" s="945"/>
      <c r="G8262" s="141"/>
      <c r="H8262" s="141"/>
      <c r="I8262" s="142"/>
      <c r="J8262" s="141"/>
    </row>
    <row r="8263" spans="1:10" s="739" customFormat="1" ht="15" customHeight="1">
      <c r="A8263" s="1320"/>
      <c r="B8263" s="1321"/>
      <c r="C8263" s="1321"/>
      <c r="D8263" s="1322"/>
      <c r="E8263" s="864" t="s">
        <v>232</v>
      </c>
      <c r="F8263" s="698"/>
      <c r="G8263" s="698"/>
      <c r="H8263" s="698"/>
      <c r="I8263" s="638"/>
      <c r="J8263" s="698"/>
    </row>
    <row r="8264" spans="1:10" s="739" customFormat="1" ht="15" customHeight="1">
      <c r="A8264" s="1320"/>
      <c r="B8264" s="1321"/>
      <c r="C8264" s="1321"/>
      <c r="D8264" s="1322"/>
      <c r="E8264" s="865" t="str">
        <f t="shared" ref="E8264:G8283" si="4985">E93</f>
        <v>P1 A P2</v>
      </c>
      <c r="F8264" s="865">
        <f t="shared" si="4985"/>
        <v>0</v>
      </c>
      <c r="G8264" s="642">
        <f t="shared" si="4985"/>
        <v>1</v>
      </c>
      <c r="H8264" s="698"/>
      <c r="I8264" s="638"/>
      <c r="J8264" s="642">
        <f>F8264*G8264</f>
        <v>0</v>
      </c>
    </row>
    <row r="8265" spans="1:10" s="739" customFormat="1" ht="15" customHeight="1">
      <c r="A8265" s="1320"/>
      <c r="B8265" s="1321"/>
      <c r="C8265" s="1321"/>
      <c r="D8265" s="1322"/>
      <c r="E8265" s="865" t="str">
        <f t="shared" si="4985"/>
        <v>P3 A P4</v>
      </c>
      <c r="F8265" s="865">
        <f t="shared" si="4985"/>
        <v>0</v>
      </c>
      <c r="G8265" s="642">
        <f t="shared" si="4985"/>
        <v>1</v>
      </c>
      <c r="H8265" s="698"/>
      <c r="I8265" s="638"/>
      <c r="J8265" s="642">
        <f t="shared" ref="J8265:J8345" si="4986">F8265*G8265</f>
        <v>0</v>
      </c>
    </row>
    <row r="8266" spans="1:10" s="739" customFormat="1" ht="15" customHeight="1">
      <c r="A8266" s="1320"/>
      <c r="B8266" s="1321"/>
      <c r="C8266" s="1321"/>
      <c r="D8266" s="1322"/>
      <c r="E8266" s="865" t="str">
        <f t="shared" si="4985"/>
        <v>P4 A P5</v>
      </c>
      <c r="F8266" s="865">
        <f t="shared" si="4985"/>
        <v>0</v>
      </c>
      <c r="G8266" s="642">
        <f t="shared" si="4985"/>
        <v>1</v>
      </c>
      <c r="H8266" s="698"/>
      <c r="I8266" s="638"/>
      <c r="J8266" s="642">
        <f t="shared" si="4986"/>
        <v>0</v>
      </c>
    </row>
    <row r="8267" spans="1:10" s="739" customFormat="1" ht="15" customHeight="1">
      <c r="A8267" s="1320"/>
      <c r="B8267" s="1321"/>
      <c r="C8267" s="1321"/>
      <c r="D8267" s="1322"/>
      <c r="E8267" s="865" t="str">
        <f t="shared" si="4985"/>
        <v>P5 A P6</v>
      </c>
      <c r="F8267" s="865">
        <f t="shared" si="4985"/>
        <v>0</v>
      </c>
      <c r="G8267" s="642">
        <f t="shared" si="4985"/>
        <v>1</v>
      </c>
      <c r="H8267" s="698"/>
      <c r="I8267" s="638"/>
      <c r="J8267" s="642">
        <f t="shared" si="4986"/>
        <v>0</v>
      </c>
    </row>
    <row r="8268" spans="1:10" s="739" customFormat="1" ht="15" customHeight="1">
      <c r="A8268" s="1320"/>
      <c r="B8268" s="1321"/>
      <c r="C8268" s="1321"/>
      <c r="D8268" s="1322"/>
      <c r="E8268" s="865" t="str">
        <f t="shared" si="4985"/>
        <v>P6 A P7</v>
      </c>
      <c r="F8268" s="865">
        <f t="shared" si="4985"/>
        <v>0</v>
      </c>
      <c r="G8268" s="642">
        <f t="shared" si="4985"/>
        <v>1</v>
      </c>
      <c r="H8268" s="698"/>
      <c r="I8268" s="638"/>
      <c r="J8268" s="642">
        <f t="shared" ref="J8268:J8311" si="4987">F8268*G8268</f>
        <v>0</v>
      </c>
    </row>
    <row r="8269" spans="1:10" s="739" customFormat="1" ht="15" customHeight="1">
      <c r="A8269" s="1320"/>
      <c r="B8269" s="1321"/>
      <c r="C8269" s="1321"/>
      <c r="D8269" s="1322"/>
      <c r="E8269" s="865" t="str">
        <f t="shared" si="4985"/>
        <v>P7 A P8</v>
      </c>
      <c r="F8269" s="865">
        <f t="shared" si="4985"/>
        <v>0</v>
      </c>
      <c r="G8269" s="642">
        <f t="shared" si="4985"/>
        <v>0</v>
      </c>
      <c r="H8269" s="698"/>
      <c r="I8269" s="638"/>
      <c r="J8269" s="642">
        <f t="shared" si="4987"/>
        <v>0</v>
      </c>
    </row>
    <row r="8270" spans="1:10" s="739" customFormat="1" ht="15" customHeight="1">
      <c r="A8270" s="1320"/>
      <c r="B8270" s="1321"/>
      <c r="C8270" s="1321"/>
      <c r="D8270" s="1322"/>
      <c r="E8270" s="865" t="str">
        <f t="shared" si="4985"/>
        <v>P8 A P9</v>
      </c>
      <c r="F8270" s="865">
        <f t="shared" si="4985"/>
        <v>0</v>
      </c>
      <c r="G8270" s="642">
        <f t="shared" si="4985"/>
        <v>2.1</v>
      </c>
      <c r="H8270" s="698"/>
      <c r="I8270" s="638"/>
      <c r="J8270" s="642">
        <f t="shared" si="4987"/>
        <v>0</v>
      </c>
    </row>
    <row r="8271" spans="1:10" s="739" customFormat="1" ht="15" customHeight="1">
      <c r="A8271" s="1320"/>
      <c r="B8271" s="1321"/>
      <c r="C8271" s="1321"/>
      <c r="D8271" s="1322"/>
      <c r="E8271" s="865" t="str">
        <f t="shared" si="4985"/>
        <v>P9 A P10</v>
      </c>
      <c r="F8271" s="865">
        <f t="shared" si="4985"/>
        <v>0</v>
      </c>
      <c r="G8271" s="642">
        <f t="shared" si="4985"/>
        <v>1.8</v>
      </c>
      <c r="H8271" s="698"/>
      <c r="I8271" s="638"/>
      <c r="J8271" s="642">
        <f t="shared" si="4987"/>
        <v>0</v>
      </c>
    </row>
    <row r="8272" spans="1:10" s="739" customFormat="1" ht="15" customHeight="1">
      <c r="A8272" s="1320"/>
      <c r="B8272" s="1321"/>
      <c r="C8272" s="1321"/>
      <c r="D8272" s="1322"/>
      <c r="E8272" s="865" t="str">
        <f t="shared" si="4985"/>
        <v>P10 A P11</v>
      </c>
      <c r="F8272" s="865">
        <f t="shared" si="4985"/>
        <v>0</v>
      </c>
      <c r="G8272" s="642">
        <f t="shared" si="4985"/>
        <v>1</v>
      </c>
      <c r="H8272" s="698"/>
      <c r="I8272" s="638"/>
      <c r="J8272" s="642">
        <f t="shared" si="4987"/>
        <v>0</v>
      </c>
    </row>
    <row r="8273" spans="1:10" s="739" customFormat="1" ht="15" customHeight="1">
      <c r="A8273" s="1320"/>
      <c r="B8273" s="1321"/>
      <c r="C8273" s="1321"/>
      <c r="D8273" s="1322"/>
      <c r="E8273" s="865" t="str">
        <f t="shared" si="4985"/>
        <v>P58 A P59</v>
      </c>
      <c r="F8273" s="865">
        <f t="shared" si="4985"/>
        <v>0</v>
      </c>
      <c r="G8273" s="642">
        <f t="shared" si="4985"/>
        <v>1.2</v>
      </c>
      <c r="H8273" s="698"/>
      <c r="I8273" s="638"/>
      <c r="J8273" s="642">
        <f t="shared" si="4987"/>
        <v>0</v>
      </c>
    </row>
    <row r="8274" spans="1:10" s="739" customFormat="1" ht="15" customHeight="1">
      <c r="A8274" s="1320"/>
      <c r="B8274" s="1321"/>
      <c r="C8274" s="1321"/>
      <c r="D8274" s="1322"/>
      <c r="E8274" s="865" t="str">
        <f t="shared" si="4985"/>
        <v>P59 A P60</v>
      </c>
      <c r="F8274" s="865">
        <f t="shared" si="4985"/>
        <v>0</v>
      </c>
      <c r="G8274" s="642">
        <f t="shared" si="4985"/>
        <v>1.5</v>
      </c>
      <c r="H8274" s="698"/>
      <c r="I8274" s="638"/>
      <c r="J8274" s="642">
        <f t="shared" si="4987"/>
        <v>0</v>
      </c>
    </row>
    <row r="8275" spans="1:10" s="739" customFormat="1" ht="15" customHeight="1">
      <c r="A8275" s="1320"/>
      <c r="B8275" s="1321"/>
      <c r="C8275" s="1321"/>
      <c r="D8275" s="1322"/>
      <c r="E8275" s="865" t="str">
        <f t="shared" si="4985"/>
        <v>P60 A P61</v>
      </c>
      <c r="F8275" s="865">
        <f t="shared" si="4985"/>
        <v>0</v>
      </c>
      <c r="G8275" s="642">
        <f t="shared" si="4985"/>
        <v>1.1000000000000001</v>
      </c>
      <c r="H8275" s="698"/>
      <c r="I8275" s="638"/>
      <c r="J8275" s="642">
        <f t="shared" si="4987"/>
        <v>0</v>
      </c>
    </row>
    <row r="8276" spans="1:10" s="739" customFormat="1" ht="15" customHeight="1">
      <c r="A8276" s="1320"/>
      <c r="B8276" s="1321"/>
      <c r="C8276" s="1321"/>
      <c r="D8276" s="1322"/>
      <c r="E8276" s="865" t="str">
        <f t="shared" si="4985"/>
        <v>P12 A P13</v>
      </c>
      <c r="F8276" s="865">
        <f t="shared" si="4985"/>
        <v>106.32</v>
      </c>
      <c r="G8276" s="642">
        <f t="shared" si="4985"/>
        <v>1</v>
      </c>
      <c r="H8276" s="698"/>
      <c r="I8276" s="638"/>
      <c r="J8276" s="642">
        <f t="shared" si="4987"/>
        <v>106.32</v>
      </c>
    </row>
    <row r="8277" spans="1:10" s="739" customFormat="1" ht="15" customHeight="1">
      <c r="A8277" s="1320"/>
      <c r="B8277" s="1321"/>
      <c r="C8277" s="1321"/>
      <c r="D8277" s="1322"/>
      <c r="E8277" s="865" t="str">
        <f t="shared" si="4985"/>
        <v>P13 A P14</v>
      </c>
      <c r="F8277" s="865">
        <f t="shared" si="4985"/>
        <v>85.81</v>
      </c>
      <c r="G8277" s="642">
        <f t="shared" si="4985"/>
        <v>1</v>
      </c>
      <c r="H8277" s="698"/>
      <c r="I8277" s="638"/>
      <c r="J8277" s="642">
        <f t="shared" si="4987"/>
        <v>85.81</v>
      </c>
    </row>
    <row r="8278" spans="1:10" s="739" customFormat="1" ht="15" customHeight="1">
      <c r="A8278" s="1320"/>
      <c r="B8278" s="1321"/>
      <c r="C8278" s="1321"/>
      <c r="D8278" s="1322"/>
      <c r="E8278" s="865" t="str">
        <f t="shared" si="4985"/>
        <v>P14 A P15</v>
      </c>
      <c r="F8278" s="865">
        <f t="shared" si="4985"/>
        <v>105.24</v>
      </c>
      <c r="G8278" s="642">
        <f t="shared" si="4985"/>
        <v>1.1000000000000001</v>
      </c>
      <c r="H8278" s="698"/>
      <c r="I8278" s="638"/>
      <c r="J8278" s="642">
        <f t="shared" si="4987"/>
        <v>115.76400000000001</v>
      </c>
    </row>
    <row r="8279" spans="1:10" s="739" customFormat="1" ht="15" customHeight="1">
      <c r="A8279" s="1320"/>
      <c r="B8279" s="1321"/>
      <c r="C8279" s="1321"/>
      <c r="D8279" s="1322"/>
      <c r="E8279" s="865" t="str">
        <f t="shared" si="4985"/>
        <v>P15 A P16</v>
      </c>
      <c r="F8279" s="865">
        <f t="shared" si="4985"/>
        <v>93.33</v>
      </c>
      <c r="G8279" s="642">
        <f t="shared" si="4985"/>
        <v>1.1000000000000001</v>
      </c>
      <c r="H8279" s="698"/>
      <c r="I8279" s="638"/>
      <c r="J8279" s="642">
        <f t="shared" si="4987"/>
        <v>102.66300000000001</v>
      </c>
    </row>
    <row r="8280" spans="1:10" s="739" customFormat="1" ht="15" customHeight="1">
      <c r="A8280" s="1320"/>
      <c r="B8280" s="1321"/>
      <c r="C8280" s="1321"/>
      <c r="D8280" s="1322"/>
      <c r="E8280" s="865" t="str">
        <f t="shared" si="4985"/>
        <v>P16 A P17</v>
      </c>
      <c r="F8280" s="865">
        <f t="shared" si="4985"/>
        <v>94.43</v>
      </c>
      <c r="G8280" s="642">
        <f t="shared" si="4985"/>
        <v>1</v>
      </c>
      <c r="H8280" s="698"/>
      <c r="I8280" s="638"/>
      <c r="J8280" s="642">
        <f t="shared" si="4987"/>
        <v>94.43</v>
      </c>
    </row>
    <row r="8281" spans="1:10" s="739" customFormat="1" ht="15" customHeight="1">
      <c r="A8281" s="1320"/>
      <c r="B8281" s="1321"/>
      <c r="C8281" s="1321"/>
      <c r="D8281" s="1322"/>
      <c r="E8281" s="865" t="str">
        <f t="shared" si="4985"/>
        <v>P17 A P18</v>
      </c>
      <c r="F8281" s="865">
        <f t="shared" si="4985"/>
        <v>83.87</v>
      </c>
      <c r="G8281" s="642">
        <f t="shared" si="4985"/>
        <v>1.5</v>
      </c>
      <c r="H8281" s="698"/>
      <c r="I8281" s="638"/>
      <c r="J8281" s="642">
        <f t="shared" si="4987"/>
        <v>125.80500000000001</v>
      </c>
    </row>
    <row r="8282" spans="1:10" s="739" customFormat="1" ht="15" customHeight="1">
      <c r="A8282" s="1320"/>
      <c r="B8282" s="1321"/>
      <c r="C8282" s="1321"/>
      <c r="D8282" s="1322"/>
      <c r="E8282" s="865" t="str">
        <f t="shared" si="4985"/>
        <v>P52 A P54</v>
      </c>
      <c r="F8282" s="865">
        <f t="shared" si="4985"/>
        <v>87.96</v>
      </c>
      <c r="G8282" s="642">
        <f t="shared" si="4985"/>
        <v>1</v>
      </c>
      <c r="H8282" s="698"/>
      <c r="I8282" s="638"/>
      <c r="J8282" s="642">
        <f t="shared" si="4987"/>
        <v>87.96</v>
      </c>
    </row>
    <row r="8283" spans="1:10" s="739" customFormat="1" ht="15" customHeight="1">
      <c r="A8283" s="1320"/>
      <c r="B8283" s="1321"/>
      <c r="C8283" s="1321"/>
      <c r="D8283" s="1322"/>
      <c r="E8283" s="865" t="str">
        <f t="shared" si="4985"/>
        <v>P19 A P20</v>
      </c>
      <c r="F8283" s="865">
        <f t="shared" si="4985"/>
        <v>63.87</v>
      </c>
      <c r="G8283" s="642">
        <f t="shared" si="4985"/>
        <v>1</v>
      </c>
      <c r="H8283" s="698"/>
      <c r="I8283" s="638"/>
      <c r="J8283" s="642">
        <f t="shared" si="4987"/>
        <v>63.87</v>
      </c>
    </row>
    <row r="8284" spans="1:10" s="739" customFormat="1" ht="15" customHeight="1">
      <c r="A8284" s="1320"/>
      <c r="B8284" s="1321"/>
      <c r="C8284" s="1321"/>
      <c r="D8284" s="1322"/>
      <c r="E8284" s="865" t="str">
        <f t="shared" ref="E8284:G8303" si="4988">E113</f>
        <v>P20 A P21</v>
      </c>
      <c r="F8284" s="865">
        <f t="shared" si="4988"/>
        <v>91.48</v>
      </c>
      <c r="G8284" s="642">
        <f t="shared" si="4988"/>
        <v>1</v>
      </c>
      <c r="H8284" s="698"/>
      <c r="I8284" s="638"/>
      <c r="J8284" s="642">
        <f t="shared" si="4987"/>
        <v>91.48</v>
      </c>
    </row>
    <row r="8285" spans="1:10" s="739" customFormat="1" ht="15" customHeight="1">
      <c r="A8285" s="1320"/>
      <c r="B8285" s="1321"/>
      <c r="C8285" s="1321"/>
      <c r="D8285" s="1322"/>
      <c r="E8285" s="865" t="str">
        <f t="shared" si="4988"/>
        <v>P21 A P22</v>
      </c>
      <c r="F8285" s="865">
        <f t="shared" si="4988"/>
        <v>100.81</v>
      </c>
      <c r="G8285" s="642">
        <f t="shared" si="4988"/>
        <v>1</v>
      </c>
      <c r="H8285" s="698"/>
      <c r="I8285" s="638"/>
      <c r="J8285" s="642">
        <f t="shared" si="4987"/>
        <v>100.81</v>
      </c>
    </row>
    <row r="8286" spans="1:10" s="739" customFormat="1" ht="15" customHeight="1">
      <c r="A8286" s="1320"/>
      <c r="B8286" s="1321"/>
      <c r="C8286" s="1321"/>
      <c r="D8286" s="1322"/>
      <c r="E8286" s="865" t="str">
        <f t="shared" si="4988"/>
        <v>P22 A P23</v>
      </c>
      <c r="F8286" s="865">
        <f t="shared" si="4988"/>
        <v>95.32</v>
      </c>
      <c r="G8286" s="642">
        <f t="shared" si="4988"/>
        <v>1</v>
      </c>
      <c r="H8286" s="698"/>
      <c r="I8286" s="638"/>
      <c r="J8286" s="642">
        <f t="shared" si="4987"/>
        <v>95.32</v>
      </c>
    </row>
    <row r="8287" spans="1:10" s="739" customFormat="1" ht="15" customHeight="1">
      <c r="A8287" s="1320"/>
      <c r="B8287" s="1321"/>
      <c r="C8287" s="1321"/>
      <c r="D8287" s="1322"/>
      <c r="E8287" s="865" t="str">
        <f t="shared" si="4988"/>
        <v>P23 A P24</v>
      </c>
      <c r="F8287" s="865">
        <f t="shared" si="4988"/>
        <v>4.1100000000000003</v>
      </c>
      <c r="G8287" s="642">
        <f t="shared" si="4988"/>
        <v>1</v>
      </c>
      <c r="H8287" s="698"/>
      <c r="I8287" s="638"/>
      <c r="J8287" s="642">
        <f t="shared" si="4987"/>
        <v>4.1100000000000003</v>
      </c>
    </row>
    <row r="8288" spans="1:10" s="739" customFormat="1" ht="15" customHeight="1">
      <c r="A8288" s="1320"/>
      <c r="B8288" s="1321"/>
      <c r="C8288" s="1321"/>
      <c r="D8288" s="1322"/>
      <c r="E8288" s="865" t="str">
        <f t="shared" si="4988"/>
        <v>P24 A P25</v>
      </c>
      <c r="F8288" s="865">
        <f t="shared" si="4988"/>
        <v>83.34</v>
      </c>
      <c r="G8288" s="642">
        <f t="shared" si="4988"/>
        <v>1</v>
      </c>
      <c r="H8288" s="698"/>
      <c r="I8288" s="638"/>
      <c r="J8288" s="642">
        <f t="shared" si="4987"/>
        <v>83.34</v>
      </c>
    </row>
    <row r="8289" spans="1:10" s="739" customFormat="1" ht="15" customHeight="1">
      <c r="A8289" s="1320"/>
      <c r="B8289" s="1321"/>
      <c r="C8289" s="1321"/>
      <c r="D8289" s="1322"/>
      <c r="E8289" s="865" t="str">
        <f t="shared" si="4988"/>
        <v>P26 A P27</v>
      </c>
      <c r="F8289" s="865">
        <f t="shared" si="4988"/>
        <v>71.010000000000005</v>
      </c>
      <c r="G8289" s="642">
        <f t="shared" si="4988"/>
        <v>1</v>
      </c>
      <c r="H8289" s="698"/>
      <c r="I8289" s="638"/>
      <c r="J8289" s="642">
        <f t="shared" si="4987"/>
        <v>71.010000000000005</v>
      </c>
    </row>
    <row r="8290" spans="1:10" s="739" customFormat="1" ht="15" customHeight="1">
      <c r="A8290" s="1320"/>
      <c r="B8290" s="1321"/>
      <c r="C8290" s="1321"/>
      <c r="D8290" s="1322"/>
      <c r="E8290" s="865" t="str">
        <f t="shared" si="4988"/>
        <v>P27 A P28</v>
      </c>
      <c r="F8290" s="865">
        <f t="shared" si="4988"/>
        <v>6.7</v>
      </c>
      <c r="G8290" s="642">
        <f t="shared" si="4988"/>
        <v>1</v>
      </c>
      <c r="H8290" s="698"/>
      <c r="I8290" s="638"/>
      <c r="J8290" s="642">
        <f t="shared" si="4987"/>
        <v>6.7</v>
      </c>
    </row>
    <row r="8291" spans="1:10" s="739" customFormat="1" ht="15" customHeight="1">
      <c r="A8291" s="1320"/>
      <c r="B8291" s="1321"/>
      <c r="C8291" s="1321"/>
      <c r="D8291" s="1322"/>
      <c r="E8291" s="865" t="str">
        <f t="shared" si="4988"/>
        <v>P28 A P29</v>
      </c>
      <c r="F8291" s="865">
        <f t="shared" si="4988"/>
        <v>65.3</v>
      </c>
      <c r="G8291" s="642">
        <f t="shared" si="4988"/>
        <v>1</v>
      </c>
      <c r="H8291" s="698"/>
      <c r="I8291" s="638"/>
      <c r="J8291" s="642">
        <f t="shared" si="4987"/>
        <v>65.3</v>
      </c>
    </row>
    <row r="8292" spans="1:10" s="739" customFormat="1" ht="15" customHeight="1">
      <c r="A8292" s="1320"/>
      <c r="B8292" s="1321"/>
      <c r="C8292" s="1321"/>
      <c r="D8292" s="1322"/>
      <c r="E8292" s="865" t="str">
        <f t="shared" si="4988"/>
        <v>P29 A P30</v>
      </c>
      <c r="F8292" s="865">
        <f t="shared" si="4988"/>
        <v>94.98</v>
      </c>
      <c r="G8292" s="642">
        <f t="shared" si="4988"/>
        <v>1.1000000000000001</v>
      </c>
      <c r="H8292" s="698"/>
      <c r="I8292" s="638"/>
      <c r="J8292" s="642">
        <f t="shared" si="4987"/>
        <v>104.47800000000001</v>
      </c>
    </row>
    <row r="8293" spans="1:10" s="739" customFormat="1" ht="15" customHeight="1">
      <c r="A8293" s="1320"/>
      <c r="B8293" s="1321"/>
      <c r="C8293" s="1321"/>
      <c r="D8293" s="1322"/>
      <c r="E8293" s="865" t="str">
        <f t="shared" si="4988"/>
        <v>P30 A P31</v>
      </c>
      <c r="F8293" s="865">
        <f t="shared" si="4988"/>
        <v>93.35</v>
      </c>
      <c r="G8293" s="642">
        <f t="shared" si="4988"/>
        <v>1.2</v>
      </c>
      <c r="H8293" s="698"/>
      <c r="I8293" s="638"/>
      <c r="J8293" s="642">
        <f t="shared" si="4987"/>
        <v>112.02</v>
      </c>
    </row>
    <row r="8294" spans="1:10" s="739" customFormat="1" ht="15" customHeight="1">
      <c r="A8294" s="1320"/>
      <c r="B8294" s="1321"/>
      <c r="C8294" s="1321"/>
      <c r="D8294" s="1322"/>
      <c r="E8294" s="865" t="str">
        <f t="shared" si="4988"/>
        <v>P31 A P32</v>
      </c>
      <c r="F8294" s="865">
        <f t="shared" si="4988"/>
        <v>95.12</v>
      </c>
      <c r="G8294" s="642">
        <f t="shared" si="4988"/>
        <v>1.2</v>
      </c>
      <c r="H8294" s="698"/>
      <c r="I8294" s="638"/>
      <c r="J8294" s="642">
        <f t="shared" si="4987"/>
        <v>114.14400000000001</v>
      </c>
    </row>
    <row r="8295" spans="1:10" s="739" customFormat="1" ht="15" customHeight="1">
      <c r="A8295" s="1320"/>
      <c r="B8295" s="1321"/>
      <c r="C8295" s="1321"/>
      <c r="D8295" s="1322"/>
      <c r="E8295" s="865" t="str">
        <f t="shared" si="4988"/>
        <v>P32 A P33</v>
      </c>
      <c r="F8295" s="865">
        <f t="shared" si="4988"/>
        <v>89.82</v>
      </c>
      <c r="G8295" s="642">
        <f t="shared" si="4988"/>
        <v>1.5</v>
      </c>
      <c r="H8295" s="698"/>
      <c r="I8295" s="638"/>
      <c r="J8295" s="642">
        <f t="shared" si="4987"/>
        <v>134.72999999999999</v>
      </c>
    </row>
    <row r="8296" spans="1:10" s="739" customFormat="1" ht="15" customHeight="1">
      <c r="A8296" s="1320"/>
      <c r="B8296" s="1321"/>
      <c r="C8296" s="1321"/>
      <c r="D8296" s="1322"/>
      <c r="E8296" s="865" t="str">
        <f t="shared" si="4988"/>
        <v>P33 A P34</v>
      </c>
      <c r="F8296" s="865">
        <f t="shared" si="4988"/>
        <v>5.74</v>
      </c>
      <c r="G8296" s="642">
        <f t="shared" si="4988"/>
        <v>1.5</v>
      </c>
      <c r="H8296" s="698"/>
      <c r="I8296" s="638"/>
      <c r="J8296" s="642">
        <f t="shared" si="4987"/>
        <v>8.61</v>
      </c>
    </row>
    <row r="8297" spans="1:10" s="739" customFormat="1" ht="15" customHeight="1">
      <c r="A8297" s="1320"/>
      <c r="B8297" s="1321"/>
      <c r="C8297" s="1321"/>
      <c r="D8297" s="1322"/>
      <c r="E8297" s="865" t="str">
        <f t="shared" si="4988"/>
        <v>P34 A P35</v>
      </c>
      <c r="F8297" s="865">
        <f t="shared" si="4988"/>
        <v>79.2</v>
      </c>
      <c r="G8297" s="642">
        <f t="shared" si="4988"/>
        <v>1.8</v>
      </c>
      <c r="H8297" s="698"/>
      <c r="I8297" s="638"/>
      <c r="J8297" s="642">
        <f t="shared" si="4987"/>
        <v>142.56</v>
      </c>
    </row>
    <row r="8298" spans="1:10" s="739" customFormat="1" ht="15" customHeight="1">
      <c r="A8298" s="1320"/>
      <c r="B8298" s="1321"/>
      <c r="C8298" s="1321"/>
      <c r="D8298" s="1322"/>
      <c r="E8298" s="865" t="str">
        <f t="shared" si="4988"/>
        <v>P36 A P37</v>
      </c>
      <c r="F8298" s="865">
        <f t="shared" si="4988"/>
        <v>78.44</v>
      </c>
      <c r="G8298" s="642">
        <f t="shared" si="4988"/>
        <v>1</v>
      </c>
      <c r="H8298" s="698"/>
      <c r="I8298" s="638"/>
      <c r="J8298" s="642">
        <f t="shared" si="4987"/>
        <v>78.44</v>
      </c>
    </row>
    <row r="8299" spans="1:10" s="739" customFormat="1" ht="15" customHeight="1">
      <c r="A8299" s="1320"/>
      <c r="B8299" s="1321"/>
      <c r="C8299" s="1321"/>
      <c r="D8299" s="1322"/>
      <c r="E8299" s="865" t="str">
        <f t="shared" si="4988"/>
        <v>P37 A P38</v>
      </c>
      <c r="F8299" s="865">
        <f t="shared" si="4988"/>
        <v>71.17</v>
      </c>
      <c r="G8299" s="642">
        <f t="shared" si="4988"/>
        <v>1</v>
      </c>
      <c r="H8299" s="698"/>
      <c r="I8299" s="638"/>
      <c r="J8299" s="642">
        <f t="shared" si="4987"/>
        <v>71.17</v>
      </c>
    </row>
    <row r="8300" spans="1:10" s="739" customFormat="1" ht="15" customHeight="1">
      <c r="A8300" s="1320"/>
      <c r="B8300" s="1321"/>
      <c r="C8300" s="1321"/>
      <c r="D8300" s="1322"/>
      <c r="E8300" s="865" t="str">
        <f t="shared" si="4988"/>
        <v>P38 A P39</v>
      </c>
      <c r="F8300" s="865">
        <f t="shared" si="4988"/>
        <v>71.89</v>
      </c>
      <c r="G8300" s="642">
        <f t="shared" si="4988"/>
        <v>1</v>
      </c>
      <c r="H8300" s="698"/>
      <c r="I8300" s="638"/>
      <c r="J8300" s="642">
        <f t="shared" si="4987"/>
        <v>71.89</v>
      </c>
    </row>
    <row r="8301" spans="1:10" s="739" customFormat="1" ht="15" customHeight="1">
      <c r="A8301" s="1320"/>
      <c r="B8301" s="1321"/>
      <c r="C8301" s="1321"/>
      <c r="D8301" s="1322"/>
      <c r="E8301" s="865" t="str">
        <f t="shared" si="4988"/>
        <v>P39 A P40</v>
      </c>
      <c r="F8301" s="865">
        <f t="shared" si="4988"/>
        <v>76.86</v>
      </c>
      <c r="G8301" s="642">
        <f t="shared" si="4988"/>
        <v>1</v>
      </c>
      <c r="H8301" s="698"/>
      <c r="I8301" s="638"/>
      <c r="J8301" s="642">
        <f t="shared" si="4987"/>
        <v>76.86</v>
      </c>
    </row>
    <row r="8302" spans="1:10" s="739" customFormat="1" ht="15" customHeight="1">
      <c r="A8302" s="1320"/>
      <c r="B8302" s="1321"/>
      <c r="C8302" s="1321"/>
      <c r="D8302" s="1322"/>
      <c r="E8302" s="865" t="str">
        <f t="shared" si="4988"/>
        <v>P40 A P41</v>
      </c>
      <c r="F8302" s="865">
        <f t="shared" si="4988"/>
        <v>108.73</v>
      </c>
      <c r="G8302" s="642">
        <f t="shared" si="4988"/>
        <v>1</v>
      </c>
      <c r="H8302" s="698"/>
      <c r="I8302" s="638"/>
      <c r="J8302" s="642">
        <f t="shared" si="4987"/>
        <v>108.73</v>
      </c>
    </row>
    <row r="8303" spans="1:10" s="739" customFormat="1" ht="15" customHeight="1">
      <c r="A8303" s="1320"/>
      <c r="B8303" s="1321"/>
      <c r="C8303" s="1321"/>
      <c r="D8303" s="1322"/>
      <c r="E8303" s="865" t="str">
        <f t="shared" si="4988"/>
        <v>P41 A P42</v>
      </c>
      <c r="F8303" s="865">
        <f t="shared" si="4988"/>
        <v>94.27</v>
      </c>
      <c r="G8303" s="642">
        <f t="shared" si="4988"/>
        <v>1</v>
      </c>
      <c r="H8303" s="698"/>
      <c r="I8303" s="638"/>
      <c r="J8303" s="642">
        <f t="shared" si="4987"/>
        <v>94.27</v>
      </c>
    </row>
    <row r="8304" spans="1:10" s="739" customFormat="1" ht="15" customHeight="1">
      <c r="A8304" s="1320"/>
      <c r="B8304" s="1321"/>
      <c r="C8304" s="1321"/>
      <c r="D8304" s="1322"/>
      <c r="E8304" s="865" t="str">
        <f t="shared" ref="E8304:G8323" si="4989">E133</f>
        <v>P42 A P43</v>
      </c>
      <c r="F8304" s="865">
        <f t="shared" si="4989"/>
        <v>98.09</v>
      </c>
      <c r="G8304" s="642">
        <f t="shared" si="4989"/>
        <v>2</v>
      </c>
      <c r="H8304" s="698"/>
      <c r="I8304" s="638"/>
      <c r="J8304" s="642">
        <f t="shared" si="4987"/>
        <v>196.18</v>
      </c>
    </row>
    <row r="8305" spans="1:10" s="739" customFormat="1" ht="15" customHeight="1">
      <c r="A8305" s="1320"/>
      <c r="B8305" s="1321"/>
      <c r="C8305" s="1321"/>
      <c r="D8305" s="1322"/>
      <c r="E8305" s="865" t="str">
        <f t="shared" si="4989"/>
        <v>P44 A P45</v>
      </c>
      <c r="F8305" s="865">
        <f t="shared" si="4989"/>
        <v>79.650000000000006</v>
      </c>
      <c r="G8305" s="642">
        <f t="shared" si="4989"/>
        <v>1</v>
      </c>
      <c r="H8305" s="698"/>
      <c r="I8305" s="638"/>
      <c r="J8305" s="642">
        <f t="shared" si="4987"/>
        <v>79.650000000000006</v>
      </c>
    </row>
    <row r="8306" spans="1:10" s="739" customFormat="1" ht="15" customHeight="1">
      <c r="A8306" s="1320"/>
      <c r="B8306" s="1321"/>
      <c r="C8306" s="1321"/>
      <c r="D8306" s="1322"/>
      <c r="E8306" s="865" t="str">
        <f t="shared" si="4989"/>
        <v>P45 A P46</v>
      </c>
      <c r="F8306" s="865">
        <f t="shared" si="4989"/>
        <v>68.989999999999995</v>
      </c>
      <c r="G8306" s="642">
        <f t="shared" si="4989"/>
        <v>1.1000000000000001</v>
      </c>
      <c r="H8306" s="698"/>
      <c r="I8306" s="638"/>
      <c r="J8306" s="642">
        <f t="shared" si="4987"/>
        <v>75.888999999999996</v>
      </c>
    </row>
    <row r="8307" spans="1:10" s="739" customFormat="1" ht="15" customHeight="1">
      <c r="A8307" s="1320"/>
      <c r="B8307" s="1321"/>
      <c r="C8307" s="1321"/>
      <c r="D8307" s="1322"/>
      <c r="E8307" s="865" t="str">
        <f t="shared" si="4989"/>
        <v>P46 A P76</v>
      </c>
      <c r="F8307" s="865">
        <f t="shared" si="4989"/>
        <v>68.63</v>
      </c>
      <c r="G8307" s="642">
        <f t="shared" si="4989"/>
        <v>1.1000000000000001</v>
      </c>
      <c r="H8307" s="698"/>
      <c r="I8307" s="638"/>
      <c r="J8307" s="642">
        <f t="shared" si="4987"/>
        <v>75.492999999999995</v>
      </c>
    </row>
    <row r="8308" spans="1:10" s="739" customFormat="1" ht="15" customHeight="1">
      <c r="A8308" s="1320"/>
      <c r="B8308" s="1321"/>
      <c r="C8308" s="1321"/>
      <c r="D8308" s="1322"/>
      <c r="E8308" s="865" t="str">
        <f t="shared" si="4989"/>
        <v>P76 A P47</v>
      </c>
      <c r="F8308" s="865">
        <f t="shared" si="4989"/>
        <v>57.17</v>
      </c>
      <c r="G8308" s="642">
        <f t="shared" si="4989"/>
        <v>1</v>
      </c>
      <c r="H8308" s="698"/>
      <c r="I8308" s="638"/>
      <c r="J8308" s="642">
        <f t="shared" si="4987"/>
        <v>57.17</v>
      </c>
    </row>
    <row r="8309" spans="1:10" s="739" customFormat="1" ht="15" customHeight="1">
      <c r="A8309" s="1320"/>
      <c r="B8309" s="1321"/>
      <c r="C8309" s="1321"/>
      <c r="D8309" s="1322"/>
      <c r="E8309" s="865" t="str">
        <f t="shared" si="4989"/>
        <v>P47 A P62</v>
      </c>
      <c r="F8309" s="865">
        <f t="shared" si="4989"/>
        <v>55.79</v>
      </c>
      <c r="G8309" s="642">
        <f t="shared" si="4989"/>
        <v>1.2</v>
      </c>
      <c r="H8309" s="698"/>
      <c r="I8309" s="638"/>
      <c r="J8309" s="642">
        <f t="shared" si="4987"/>
        <v>66.947999999999993</v>
      </c>
    </row>
    <row r="8310" spans="1:10" s="739" customFormat="1" ht="15" customHeight="1">
      <c r="A8310" s="1320"/>
      <c r="B8310" s="1321"/>
      <c r="C8310" s="1321"/>
      <c r="D8310" s="1322"/>
      <c r="E8310" s="865" t="str">
        <f t="shared" si="4989"/>
        <v>P62 A P48</v>
      </c>
      <c r="F8310" s="865">
        <f t="shared" si="4989"/>
        <v>70.06</v>
      </c>
      <c r="G8310" s="642">
        <f t="shared" si="4989"/>
        <v>1.1000000000000001</v>
      </c>
      <c r="H8310" s="698"/>
      <c r="I8310" s="638"/>
      <c r="J8310" s="642">
        <f t="shared" si="4987"/>
        <v>77.066000000000003</v>
      </c>
    </row>
    <row r="8311" spans="1:10" s="739" customFormat="1" ht="15" customHeight="1">
      <c r="A8311" s="1320"/>
      <c r="B8311" s="1321"/>
      <c r="C8311" s="1321"/>
      <c r="D8311" s="1322"/>
      <c r="E8311" s="865" t="str">
        <f t="shared" si="4989"/>
        <v>P48 A P49</v>
      </c>
      <c r="F8311" s="865">
        <f t="shared" si="4989"/>
        <v>95.9</v>
      </c>
      <c r="G8311" s="642">
        <f t="shared" si="4989"/>
        <v>1</v>
      </c>
      <c r="H8311" s="698"/>
      <c r="I8311" s="638"/>
      <c r="J8311" s="642">
        <f t="shared" si="4987"/>
        <v>95.9</v>
      </c>
    </row>
    <row r="8312" spans="1:10" s="739" customFormat="1" ht="15" customHeight="1">
      <c r="A8312" s="1320"/>
      <c r="B8312" s="1321"/>
      <c r="C8312" s="1321"/>
      <c r="D8312" s="1322"/>
      <c r="E8312" s="865" t="str">
        <f t="shared" si="4989"/>
        <v>P45 A P50</v>
      </c>
      <c r="F8312" s="865">
        <f t="shared" si="4989"/>
        <v>46.92</v>
      </c>
      <c r="G8312" s="642">
        <f t="shared" si="4989"/>
        <v>1</v>
      </c>
      <c r="H8312" s="698"/>
      <c r="I8312" s="638"/>
      <c r="J8312" s="642">
        <f t="shared" ref="J8312:J8316" si="4990">F8312*G8312</f>
        <v>46.92</v>
      </c>
    </row>
    <row r="8313" spans="1:10" s="739" customFormat="1" ht="15" customHeight="1">
      <c r="A8313" s="1320"/>
      <c r="B8313" s="1321"/>
      <c r="C8313" s="1321"/>
      <c r="D8313" s="1322"/>
      <c r="E8313" s="865" t="str">
        <f t="shared" si="4989"/>
        <v>P50 A P37</v>
      </c>
      <c r="F8313" s="865">
        <f t="shared" si="4989"/>
        <v>46.51</v>
      </c>
      <c r="G8313" s="642">
        <f t="shared" si="4989"/>
        <v>1</v>
      </c>
      <c r="H8313" s="698"/>
      <c r="I8313" s="638"/>
      <c r="J8313" s="642">
        <f t="shared" si="4990"/>
        <v>46.51</v>
      </c>
    </row>
    <row r="8314" spans="1:10" s="739" customFormat="1" ht="15" customHeight="1">
      <c r="A8314" s="1320"/>
      <c r="B8314" s="1321"/>
      <c r="C8314" s="1321"/>
      <c r="D8314" s="1322"/>
      <c r="E8314" s="865" t="str">
        <f t="shared" si="4989"/>
        <v>P39 A P51</v>
      </c>
      <c r="F8314" s="865">
        <f t="shared" si="4989"/>
        <v>46.17</v>
      </c>
      <c r="G8314" s="642">
        <f t="shared" si="4989"/>
        <v>1</v>
      </c>
      <c r="H8314" s="698"/>
      <c r="I8314" s="638"/>
      <c r="J8314" s="642">
        <f t="shared" si="4990"/>
        <v>46.17</v>
      </c>
    </row>
    <row r="8315" spans="1:10" s="739" customFormat="1" ht="15" customHeight="1">
      <c r="A8315" s="1320"/>
      <c r="B8315" s="1321"/>
      <c r="C8315" s="1321"/>
      <c r="D8315" s="1322"/>
      <c r="E8315" s="865" t="str">
        <f t="shared" si="4989"/>
        <v>P51 A P29</v>
      </c>
      <c r="F8315" s="865">
        <f t="shared" si="4989"/>
        <v>45.24</v>
      </c>
      <c r="G8315" s="642">
        <f t="shared" si="4989"/>
        <v>1.2</v>
      </c>
      <c r="H8315" s="698"/>
      <c r="I8315" s="638"/>
      <c r="J8315" s="642">
        <f t="shared" si="4990"/>
        <v>54.288000000000004</v>
      </c>
    </row>
    <row r="8316" spans="1:10" s="739" customFormat="1" ht="15" customHeight="1">
      <c r="A8316" s="1320"/>
      <c r="B8316" s="1321"/>
      <c r="C8316" s="1321"/>
      <c r="D8316" s="1322"/>
      <c r="E8316" s="865" t="str">
        <f t="shared" si="4989"/>
        <v>P29 A P20</v>
      </c>
      <c r="F8316" s="865">
        <f t="shared" si="4989"/>
        <v>72.459999999999994</v>
      </c>
      <c r="G8316" s="642">
        <f t="shared" si="4989"/>
        <v>1</v>
      </c>
      <c r="H8316" s="698"/>
      <c r="I8316" s="638"/>
      <c r="J8316" s="642">
        <f t="shared" si="4990"/>
        <v>72.459999999999994</v>
      </c>
    </row>
    <row r="8317" spans="1:10" s="739" customFormat="1" ht="15" customHeight="1">
      <c r="A8317" s="1320"/>
      <c r="B8317" s="1321"/>
      <c r="C8317" s="1321"/>
      <c r="D8317" s="1322"/>
      <c r="E8317" s="865" t="str">
        <f t="shared" si="4989"/>
        <v>P20 A P52</v>
      </c>
      <c r="F8317" s="865">
        <f t="shared" si="4989"/>
        <v>64.61</v>
      </c>
      <c r="G8317" s="642">
        <f t="shared" si="4989"/>
        <v>1</v>
      </c>
      <c r="H8317" s="698"/>
      <c r="I8317" s="638"/>
      <c r="J8317" s="642">
        <f t="shared" ref="J8317:J8339" si="4991">F8317*G8317</f>
        <v>64.61</v>
      </c>
    </row>
    <row r="8318" spans="1:10" s="739" customFormat="1" ht="15" customHeight="1">
      <c r="A8318" s="1320"/>
      <c r="B8318" s="1321"/>
      <c r="C8318" s="1321"/>
      <c r="D8318" s="1322"/>
      <c r="E8318" s="865" t="str">
        <f t="shared" si="4989"/>
        <v>P52 A P13</v>
      </c>
      <c r="F8318" s="865">
        <f t="shared" si="4989"/>
        <v>46.79</v>
      </c>
      <c r="G8318" s="642">
        <f t="shared" si="4989"/>
        <v>1</v>
      </c>
      <c r="H8318" s="698"/>
      <c r="I8318" s="638"/>
      <c r="J8318" s="642">
        <f t="shared" si="4991"/>
        <v>46.79</v>
      </c>
    </row>
    <row r="8319" spans="1:10" s="739" customFormat="1" ht="15" customHeight="1">
      <c r="A8319" s="1320"/>
      <c r="B8319" s="1321"/>
      <c r="C8319" s="1321"/>
      <c r="D8319" s="1322"/>
      <c r="E8319" s="865" t="str">
        <f t="shared" si="4989"/>
        <v>P13 A P53</v>
      </c>
      <c r="F8319" s="865">
        <f t="shared" si="4989"/>
        <v>81.010000000000005</v>
      </c>
      <c r="G8319" s="642">
        <f t="shared" si="4989"/>
        <v>1</v>
      </c>
      <c r="H8319" s="698"/>
      <c r="I8319" s="638"/>
      <c r="J8319" s="642">
        <f t="shared" si="4991"/>
        <v>81.010000000000005</v>
      </c>
    </row>
    <row r="8320" spans="1:10" s="739" customFormat="1" ht="15" customHeight="1">
      <c r="A8320" s="1320"/>
      <c r="B8320" s="1321"/>
      <c r="C8320" s="1321"/>
      <c r="D8320" s="1322"/>
      <c r="E8320" s="865" t="str">
        <f t="shared" si="4989"/>
        <v>P47 A P40</v>
      </c>
      <c r="F8320" s="865">
        <f t="shared" si="4989"/>
        <v>92.49</v>
      </c>
      <c r="G8320" s="642">
        <f t="shared" si="4989"/>
        <v>1.1000000000000001</v>
      </c>
      <c r="H8320" s="698"/>
      <c r="I8320" s="638"/>
      <c r="J8320" s="642">
        <f t="shared" si="4991"/>
        <v>101.739</v>
      </c>
    </row>
    <row r="8321" spans="1:10" s="739" customFormat="1" ht="15" customHeight="1">
      <c r="A8321" s="1320"/>
      <c r="B8321" s="1321"/>
      <c r="C8321" s="1321"/>
      <c r="D8321" s="1322"/>
      <c r="E8321" s="865" t="str">
        <f t="shared" si="4989"/>
        <v>P40 A P30</v>
      </c>
      <c r="F8321" s="865">
        <f t="shared" si="4989"/>
        <v>96.04</v>
      </c>
      <c r="G8321" s="642">
        <f t="shared" si="4989"/>
        <v>1.1000000000000001</v>
      </c>
      <c r="H8321" s="698"/>
      <c r="I8321" s="638"/>
      <c r="J8321" s="642">
        <f t="shared" si="4991"/>
        <v>105.64400000000002</v>
      </c>
    </row>
    <row r="8322" spans="1:10" s="739" customFormat="1" ht="15" customHeight="1">
      <c r="A8322" s="1320"/>
      <c r="B8322" s="1321"/>
      <c r="C8322" s="1321"/>
      <c r="D8322" s="1322"/>
      <c r="E8322" s="865" t="str">
        <f t="shared" si="4989"/>
        <v>P30 A P21</v>
      </c>
      <c r="F8322" s="865">
        <f t="shared" si="4989"/>
        <v>74.72</v>
      </c>
      <c r="G8322" s="642">
        <f t="shared" si="4989"/>
        <v>1.1000000000000001</v>
      </c>
      <c r="H8322" s="698"/>
      <c r="I8322" s="638"/>
      <c r="J8322" s="642">
        <f t="shared" si="4991"/>
        <v>82.192000000000007</v>
      </c>
    </row>
    <row r="8323" spans="1:10" s="739" customFormat="1" ht="15" customHeight="1">
      <c r="A8323" s="1320"/>
      <c r="B8323" s="1321"/>
      <c r="C8323" s="1321"/>
      <c r="D8323" s="1322"/>
      <c r="E8323" s="865" t="str">
        <f t="shared" si="4989"/>
        <v>P21 A P54</v>
      </c>
      <c r="F8323" s="865">
        <f t="shared" si="4989"/>
        <v>65.73</v>
      </c>
      <c r="G8323" s="642">
        <f t="shared" si="4989"/>
        <v>1</v>
      </c>
      <c r="H8323" s="698"/>
      <c r="I8323" s="638"/>
      <c r="J8323" s="642">
        <f t="shared" si="4991"/>
        <v>65.73</v>
      </c>
    </row>
    <row r="8324" spans="1:10" s="739" customFormat="1" ht="15" customHeight="1">
      <c r="A8324" s="1320"/>
      <c r="B8324" s="1321"/>
      <c r="C8324" s="1321"/>
      <c r="D8324" s="1322"/>
      <c r="E8324" s="865" t="str">
        <f t="shared" ref="E8324:G8343" si="4992">E153</f>
        <v>P54 A P14</v>
      </c>
      <c r="F8324" s="865">
        <f t="shared" si="4992"/>
        <v>45.64</v>
      </c>
      <c r="G8324" s="642">
        <f t="shared" si="4992"/>
        <v>1.1000000000000001</v>
      </c>
      <c r="H8324" s="698"/>
      <c r="I8324" s="638"/>
      <c r="J8324" s="642">
        <f t="shared" si="4991"/>
        <v>50.204000000000008</v>
      </c>
    </row>
    <row r="8325" spans="1:10" s="739" customFormat="1" ht="15" customHeight="1">
      <c r="A8325" s="1320"/>
      <c r="B8325" s="1321"/>
      <c r="C8325" s="1321"/>
      <c r="D8325" s="1322"/>
      <c r="E8325" s="865" t="str">
        <f t="shared" si="4992"/>
        <v>P14 A P55</v>
      </c>
      <c r="F8325" s="865">
        <f t="shared" si="4992"/>
        <v>83.33</v>
      </c>
      <c r="G8325" s="642">
        <f t="shared" si="4992"/>
        <v>1</v>
      </c>
      <c r="H8325" s="698"/>
      <c r="I8325" s="638"/>
      <c r="J8325" s="642">
        <f t="shared" si="4991"/>
        <v>83.33</v>
      </c>
    </row>
    <row r="8326" spans="1:10" s="739" customFormat="1" ht="15" customHeight="1">
      <c r="A8326" s="1320"/>
      <c r="B8326" s="1321"/>
      <c r="C8326" s="1321"/>
      <c r="D8326" s="1322"/>
      <c r="E8326" s="865" t="str">
        <f t="shared" si="4992"/>
        <v>P55 A P4</v>
      </c>
      <c r="F8326" s="865">
        <f t="shared" si="4992"/>
        <v>92.39</v>
      </c>
      <c r="G8326" s="642">
        <f t="shared" si="4992"/>
        <v>1</v>
      </c>
      <c r="H8326" s="698"/>
      <c r="I8326" s="638"/>
      <c r="J8326" s="642">
        <f t="shared" si="4991"/>
        <v>92.39</v>
      </c>
    </row>
    <row r="8327" spans="1:10" s="739" customFormat="1" ht="15" customHeight="1">
      <c r="A8327" s="1320"/>
      <c r="B8327" s="1321"/>
      <c r="C8327" s="1321"/>
      <c r="D8327" s="1322"/>
      <c r="E8327" s="865" t="str">
        <f t="shared" si="4992"/>
        <v>P4 A P1</v>
      </c>
      <c r="F8327" s="865">
        <f t="shared" si="4992"/>
        <v>0</v>
      </c>
      <c r="G8327" s="642">
        <f t="shared" si="4992"/>
        <v>1</v>
      </c>
      <c r="H8327" s="698"/>
      <c r="I8327" s="638"/>
      <c r="J8327" s="642">
        <f t="shared" si="4991"/>
        <v>0</v>
      </c>
    </row>
    <row r="8328" spans="1:10" s="739" customFormat="1" ht="15" customHeight="1">
      <c r="A8328" s="1320"/>
      <c r="B8328" s="1321"/>
      <c r="C8328" s="1321"/>
      <c r="D8328" s="1322"/>
      <c r="E8328" s="865" t="str">
        <f t="shared" si="4992"/>
        <v>P48 A P41</v>
      </c>
      <c r="F8328" s="865">
        <f t="shared" si="4992"/>
        <v>96.04</v>
      </c>
      <c r="G8328" s="642">
        <f t="shared" si="4992"/>
        <v>1</v>
      </c>
      <c r="H8328" s="698"/>
      <c r="I8328" s="638"/>
      <c r="J8328" s="642">
        <f t="shared" si="4991"/>
        <v>96.04</v>
      </c>
    </row>
    <row r="8329" spans="1:10" s="739" customFormat="1" ht="15" customHeight="1">
      <c r="A8329" s="1320"/>
      <c r="B8329" s="1321"/>
      <c r="C8329" s="1321"/>
      <c r="D8329" s="1322"/>
      <c r="E8329" s="865" t="str">
        <f t="shared" si="4992"/>
        <v>P41 A P31</v>
      </c>
      <c r="F8329" s="865">
        <f t="shared" si="4992"/>
        <v>96.75</v>
      </c>
      <c r="G8329" s="642">
        <f t="shared" si="4992"/>
        <v>1</v>
      </c>
      <c r="H8329" s="698"/>
      <c r="I8329" s="638"/>
      <c r="J8329" s="642">
        <f t="shared" si="4991"/>
        <v>96.75</v>
      </c>
    </row>
    <row r="8330" spans="1:10" s="739" customFormat="1" ht="15" customHeight="1">
      <c r="A8330" s="1320"/>
      <c r="B8330" s="1321"/>
      <c r="C8330" s="1321"/>
      <c r="D8330" s="1322"/>
      <c r="E8330" s="865" t="str">
        <f t="shared" si="4992"/>
        <v>P22 A P15</v>
      </c>
      <c r="F8330" s="865">
        <f t="shared" si="4992"/>
        <v>105.63</v>
      </c>
      <c r="G8330" s="642">
        <f t="shared" si="4992"/>
        <v>1</v>
      </c>
      <c r="H8330" s="698"/>
      <c r="I8330" s="638"/>
      <c r="J8330" s="642">
        <f t="shared" si="4991"/>
        <v>105.63</v>
      </c>
    </row>
    <row r="8331" spans="1:10" s="739" customFormat="1" ht="15" customHeight="1">
      <c r="A8331" s="1320"/>
      <c r="B8331" s="1321"/>
      <c r="C8331" s="1321"/>
      <c r="D8331" s="1322"/>
      <c r="E8331" s="865" t="str">
        <f t="shared" si="4992"/>
        <v>P15 A P56</v>
      </c>
      <c r="F8331" s="865">
        <f t="shared" si="4992"/>
        <v>87.96</v>
      </c>
      <c r="G8331" s="642">
        <f t="shared" si="4992"/>
        <v>1.1000000000000001</v>
      </c>
      <c r="H8331" s="698"/>
      <c r="I8331" s="638"/>
      <c r="J8331" s="642">
        <f t="shared" si="4991"/>
        <v>96.756</v>
      </c>
    </row>
    <row r="8332" spans="1:10" s="739" customFormat="1" ht="15" customHeight="1">
      <c r="A8332" s="1320"/>
      <c r="B8332" s="1321"/>
      <c r="C8332" s="1321"/>
      <c r="D8332" s="1322"/>
      <c r="E8332" s="865" t="str">
        <f t="shared" si="4992"/>
        <v>P56 A P5</v>
      </c>
      <c r="F8332" s="865">
        <f t="shared" si="4992"/>
        <v>92.72</v>
      </c>
      <c r="G8332" s="642">
        <f t="shared" si="4992"/>
        <v>1</v>
      </c>
      <c r="H8332" s="698"/>
      <c r="I8332" s="638"/>
      <c r="J8332" s="642">
        <f t="shared" si="4991"/>
        <v>92.72</v>
      </c>
    </row>
    <row r="8333" spans="1:10" s="739" customFormat="1" ht="15" customHeight="1">
      <c r="A8333" s="1320"/>
      <c r="B8333" s="1321"/>
      <c r="C8333" s="1321"/>
      <c r="D8333" s="1322"/>
      <c r="E8333" s="865" t="str">
        <f t="shared" si="4992"/>
        <v>P5 A P2</v>
      </c>
      <c r="F8333" s="865">
        <f t="shared" si="4992"/>
        <v>0</v>
      </c>
      <c r="G8333" s="642">
        <f t="shared" si="4992"/>
        <v>1</v>
      </c>
      <c r="H8333" s="698"/>
      <c r="I8333" s="638"/>
      <c r="J8333" s="642">
        <f t="shared" si="4991"/>
        <v>0</v>
      </c>
    </row>
    <row r="8334" spans="1:10" s="739" customFormat="1" ht="15" customHeight="1">
      <c r="A8334" s="1320"/>
      <c r="B8334" s="1321"/>
      <c r="C8334" s="1321"/>
      <c r="D8334" s="1322"/>
      <c r="E8334" s="865" t="str">
        <f t="shared" si="4992"/>
        <v>P49 A P42</v>
      </c>
      <c r="F8334" s="865">
        <f t="shared" si="4992"/>
        <v>101.74</v>
      </c>
      <c r="G8334" s="642">
        <f t="shared" si="4992"/>
        <v>1</v>
      </c>
      <c r="H8334" s="698"/>
      <c r="I8334" s="638"/>
      <c r="J8334" s="642">
        <f t="shared" si="4991"/>
        <v>101.74</v>
      </c>
    </row>
    <row r="8335" spans="1:10" s="739" customFormat="1" ht="15" customHeight="1">
      <c r="A8335" s="1320"/>
      <c r="B8335" s="1321"/>
      <c r="C8335" s="1321"/>
      <c r="D8335" s="1322"/>
      <c r="E8335" s="865" t="str">
        <f t="shared" si="4992"/>
        <v>P42 A P32</v>
      </c>
      <c r="F8335" s="865">
        <f t="shared" si="4992"/>
        <v>98.84</v>
      </c>
      <c r="G8335" s="642">
        <f t="shared" si="4992"/>
        <v>1.1000000000000001</v>
      </c>
      <c r="H8335" s="698"/>
      <c r="I8335" s="638"/>
      <c r="J8335" s="642">
        <f t="shared" si="4991"/>
        <v>108.72400000000002</v>
      </c>
    </row>
    <row r="8336" spans="1:10" s="739" customFormat="1" ht="15" customHeight="1">
      <c r="A8336" s="1320"/>
      <c r="B8336" s="1321"/>
      <c r="C8336" s="1321"/>
      <c r="D8336" s="1322"/>
      <c r="E8336" s="865" t="str">
        <f t="shared" si="4992"/>
        <v>P23 A P16</v>
      </c>
      <c r="F8336" s="865">
        <f t="shared" si="4992"/>
        <v>102.55</v>
      </c>
      <c r="G8336" s="642">
        <f t="shared" si="4992"/>
        <v>1</v>
      </c>
      <c r="H8336" s="698"/>
      <c r="I8336" s="638"/>
      <c r="J8336" s="642">
        <f t="shared" si="4991"/>
        <v>102.55</v>
      </c>
    </row>
    <row r="8337" spans="1:10" s="739" customFormat="1" ht="15" customHeight="1">
      <c r="A8337" s="1320"/>
      <c r="B8337" s="1321"/>
      <c r="C8337" s="1321"/>
      <c r="D8337" s="1322"/>
      <c r="E8337" s="865" t="str">
        <f t="shared" si="4992"/>
        <v>P43 A P34</v>
      </c>
      <c r="F8337" s="865">
        <f t="shared" si="4992"/>
        <v>103.35</v>
      </c>
      <c r="G8337" s="642">
        <f t="shared" si="4992"/>
        <v>2</v>
      </c>
      <c r="H8337" s="698"/>
      <c r="I8337" s="638"/>
      <c r="J8337" s="642">
        <f t="shared" si="4991"/>
        <v>206.7</v>
      </c>
    </row>
    <row r="8338" spans="1:10" s="739" customFormat="1" ht="15" customHeight="1">
      <c r="A8338" s="1320"/>
      <c r="B8338" s="1321"/>
      <c r="C8338" s="1321"/>
      <c r="D8338" s="1322"/>
      <c r="E8338" s="865" t="str">
        <f t="shared" si="4992"/>
        <v>P25 A P57</v>
      </c>
      <c r="F8338" s="865">
        <f t="shared" si="4992"/>
        <v>7.17</v>
      </c>
      <c r="G8338" s="642">
        <f t="shared" si="4992"/>
        <v>1</v>
      </c>
      <c r="H8338" s="698"/>
      <c r="I8338" s="638"/>
      <c r="J8338" s="642">
        <f t="shared" si="4991"/>
        <v>7.17</v>
      </c>
    </row>
    <row r="8339" spans="1:10" s="739" customFormat="1" ht="15" customHeight="1">
      <c r="A8339" s="1320"/>
      <c r="B8339" s="1321"/>
      <c r="C8339" s="1321"/>
      <c r="D8339" s="1322"/>
      <c r="E8339" s="865" t="str">
        <f t="shared" si="4992"/>
        <v>P57 A P17</v>
      </c>
      <c r="F8339" s="865">
        <f t="shared" si="4992"/>
        <v>91.73</v>
      </c>
      <c r="G8339" s="642">
        <f t="shared" si="4992"/>
        <v>1</v>
      </c>
      <c r="H8339" s="698"/>
      <c r="I8339" s="638"/>
      <c r="J8339" s="642">
        <f t="shared" si="4991"/>
        <v>91.73</v>
      </c>
    </row>
    <row r="8340" spans="1:10" ht="15" customHeight="1" thickBot="1">
      <c r="A8340" s="1320"/>
      <c r="B8340" s="1321"/>
      <c r="C8340" s="1321"/>
      <c r="D8340" s="1322"/>
      <c r="E8340" s="641" t="s">
        <v>836</v>
      </c>
      <c r="F8340" s="642">
        <f>SUM(F8264:F8339)/2</f>
        <v>2388.64</v>
      </c>
      <c r="G8340" s="642">
        <v>0.4</v>
      </c>
      <c r="H8340" s="141"/>
      <c r="I8340" s="142"/>
      <c r="J8340" s="642">
        <f t="shared" si="4986"/>
        <v>955.45600000000002</v>
      </c>
    </row>
    <row r="8341" spans="1:10" ht="15" customHeight="1" thickBot="1">
      <c r="A8341" s="1320"/>
      <c r="B8341" s="1321"/>
      <c r="C8341" s="1321"/>
      <c r="D8341" s="1322"/>
      <c r="E8341" s="112" t="s">
        <v>63</v>
      </c>
      <c r="F8341" s="939"/>
      <c r="G8341" s="112"/>
      <c r="H8341" s="112"/>
      <c r="I8341" s="114"/>
      <c r="J8341" s="112"/>
    </row>
    <row r="8342" spans="1:10" ht="15" customHeight="1">
      <c r="A8342" s="1320"/>
      <c r="B8342" s="1321"/>
      <c r="C8342" s="1321"/>
      <c r="D8342" s="1322"/>
      <c r="E8342" s="641" t="str">
        <f t="shared" ref="E8342:E8381" si="4993">E1215</f>
        <v>P1 A P2</v>
      </c>
      <c r="F8342" s="642"/>
      <c r="G8342" s="642"/>
      <c r="H8342" s="141"/>
      <c r="I8342" s="142"/>
      <c r="J8342" s="642">
        <f t="shared" si="4986"/>
        <v>0</v>
      </c>
    </row>
    <row r="8343" spans="1:10" ht="15" customHeight="1">
      <c r="A8343" s="1320"/>
      <c r="B8343" s="1321"/>
      <c r="C8343" s="1321"/>
      <c r="D8343" s="1322"/>
      <c r="E8343" s="641" t="str">
        <f t="shared" si="4993"/>
        <v>DOMICILIARIA 1</v>
      </c>
      <c r="F8343" s="642">
        <f t="shared" ref="F8343:F8362" si="4994">F1216</f>
        <v>5.58</v>
      </c>
      <c r="G8343" s="642"/>
      <c r="H8343" s="141"/>
      <c r="I8343" s="142"/>
      <c r="J8343" s="642">
        <f>F8343*G8343</f>
        <v>0</v>
      </c>
    </row>
    <row r="8344" spans="1:10" ht="15" customHeight="1">
      <c r="A8344" s="1320"/>
      <c r="B8344" s="1321"/>
      <c r="C8344" s="1321"/>
      <c r="D8344" s="1322"/>
      <c r="E8344" s="641" t="str">
        <f t="shared" si="4993"/>
        <v>DOMICILIARIA 2</v>
      </c>
      <c r="F8344" s="642">
        <f t="shared" si="4994"/>
        <v>3.25</v>
      </c>
      <c r="G8344" s="642"/>
      <c r="H8344" s="141"/>
      <c r="I8344" s="142"/>
      <c r="J8344" s="642">
        <f t="shared" si="4986"/>
        <v>0</v>
      </c>
    </row>
    <row r="8345" spans="1:10" ht="15" customHeight="1">
      <c r="A8345" s="1320"/>
      <c r="B8345" s="1321"/>
      <c r="C8345" s="1321"/>
      <c r="D8345" s="1322"/>
      <c r="E8345" s="641" t="str">
        <f t="shared" si="4993"/>
        <v>DOMICILIARIA 3</v>
      </c>
      <c r="F8345" s="642">
        <f t="shared" si="4994"/>
        <v>5.1100000000000003</v>
      </c>
      <c r="G8345" s="642"/>
      <c r="H8345" s="141"/>
      <c r="I8345" s="142"/>
      <c r="J8345" s="642">
        <f t="shared" si="4986"/>
        <v>0</v>
      </c>
    </row>
    <row r="8346" spans="1:10" ht="15" customHeight="1">
      <c r="A8346" s="1320"/>
      <c r="B8346" s="1321"/>
      <c r="C8346" s="1321"/>
      <c r="D8346" s="1322"/>
      <c r="E8346" s="641" t="str">
        <f t="shared" si="4993"/>
        <v>DOMICILIARIA 4</v>
      </c>
      <c r="F8346" s="642">
        <f t="shared" si="4994"/>
        <v>4.82</v>
      </c>
      <c r="G8346" s="642"/>
      <c r="H8346" s="141"/>
      <c r="I8346" s="142"/>
      <c r="J8346" s="642">
        <f t="shared" ref="J8346:J8381" si="4995">F8346*G8346</f>
        <v>0</v>
      </c>
    </row>
    <row r="8347" spans="1:10" ht="15" customHeight="1">
      <c r="A8347" s="1320"/>
      <c r="B8347" s="1321"/>
      <c r="C8347" s="1321"/>
      <c r="D8347" s="1322"/>
      <c r="E8347" s="641" t="str">
        <f t="shared" si="4993"/>
        <v>DOMICILIARIA 5</v>
      </c>
      <c r="F8347" s="642">
        <f t="shared" si="4994"/>
        <v>4.71</v>
      </c>
      <c r="G8347" s="642"/>
      <c r="H8347" s="141"/>
      <c r="I8347" s="142"/>
      <c r="J8347" s="642">
        <f t="shared" si="4995"/>
        <v>0</v>
      </c>
    </row>
    <row r="8348" spans="1:10" ht="15" customHeight="1">
      <c r="A8348" s="1320"/>
      <c r="B8348" s="1321"/>
      <c r="C8348" s="1321"/>
      <c r="D8348" s="1322"/>
      <c r="E8348" s="641" t="str">
        <f t="shared" si="4993"/>
        <v>DOMICILIARIA 6</v>
      </c>
      <c r="F8348" s="642">
        <f t="shared" si="4994"/>
        <v>5.1100000000000003</v>
      </c>
      <c r="G8348" s="642"/>
      <c r="H8348" s="141"/>
      <c r="I8348" s="142"/>
      <c r="J8348" s="642">
        <f t="shared" si="4995"/>
        <v>0</v>
      </c>
    </row>
    <row r="8349" spans="1:10" ht="15" customHeight="1">
      <c r="A8349" s="1320"/>
      <c r="B8349" s="1321"/>
      <c r="C8349" s="1321"/>
      <c r="D8349" s="1322"/>
      <c r="E8349" s="641" t="str">
        <f t="shared" si="4993"/>
        <v>DOMICILIARIA 7</v>
      </c>
      <c r="F8349" s="642">
        <f t="shared" si="4994"/>
        <v>4.88</v>
      </c>
      <c r="G8349" s="642"/>
      <c r="H8349" s="141"/>
      <c r="I8349" s="142"/>
      <c r="J8349" s="642">
        <f t="shared" si="4995"/>
        <v>0</v>
      </c>
    </row>
    <row r="8350" spans="1:10" ht="15" customHeight="1">
      <c r="A8350" s="1320"/>
      <c r="B8350" s="1321"/>
      <c r="C8350" s="1321"/>
      <c r="D8350" s="1322"/>
      <c r="E8350" s="641" t="str">
        <f t="shared" si="4993"/>
        <v>DOMICILIARIA 8</v>
      </c>
      <c r="F8350" s="642">
        <f t="shared" si="4994"/>
        <v>5.26</v>
      </c>
      <c r="G8350" s="642"/>
      <c r="H8350" s="141"/>
      <c r="I8350" s="142"/>
      <c r="J8350" s="642">
        <f t="shared" si="4995"/>
        <v>0</v>
      </c>
    </row>
    <row r="8351" spans="1:10" ht="15" customHeight="1">
      <c r="A8351" s="1320"/>
      <c r="B8351" s="1321"/>
      <c r="C8351" s="1321"/>
      <c r="D8351" s="1322"/>
      <c r="E8351" s="641" t="str">
        <f t="shared" si="4993"/>
        <v>DOMICILIARIA 9</v>
      </c>
      <c r="F8351" s="642">
        <f t="shared" si="4994"/>
        <v>4.72</v>
      </c>
      <c r="G8351" s="642"/>
      <c r="H8351" s="141"/>
      <c r="I8351" s="142"/>
      <c r="J8351" s="642">
        <f t="shared" si="4995"/>
        <v>0</v>
      </c>
    </row>
    <row r="8352" spans="1:10" ht="15" customHeight="1">
      <c r="A8352" s="1320"/>
      <c r="B8352" s="1321"/>
      <c r="C8352" s="1321"/>
      <c r="D8352" s="1322"/>
      <c r="E8352" s="641" t="str">
        <f t="shared" si="4993"/>
        <v>DOMICILIARIA 10</v>
      </c>
      <c r="F8352" s="642">
        <f t="shared" si="4994"/>
        <v>4.55</v>
      </c>
      <c r="G8352" s="642"/>
      <c r="H8352" s="141"/>
      <c r="I8352" s="142"/>
      <c r="J8352" s="642">
        <f t="shared" si="4995"/>
        <v>0</v>
      </c>
    </row>
    <row r="8353" spans="1:10" ht="15" customHeight="1">
      <c r="A8353" s="1320"/>
      <c r="B8353" s="1321"/>
      <c r="C8353" s="1321"/>
      <c r="D8353" s="1322"/>
      <c r="E8353" s="641" t="str">
        <f t="shared" si="4993"/>
        <v>DOMICILIARIA 11</v>
      </c>
      <c r="F8353" s="642">
        <f t="shared" si="4994"/>
        <v>4.5</v>
      </c>
      <c r="G8353" s="642"/>
      <c r="H8353" s="141"/>
      <c r="I8353" s="142"/>
      <c r="J8353" s="642">
        <f t="shared" si="4995"/>
        <v>0</v>
      </c>
    </row>
    <row r="8354" spans="1:10">
      <c r="A8354" s="1320"/>
      <c r="B8354" s="1321"/>
      <c r="C8354" s="1321"/>
      <c r="D8354" s="1322"/>
      <c r="E8354" s="641" t="str">
        <f t="shared" si="4993"/>
        <v>DOMICILIARIA 12</v>
      </c>
      <c r="F8354" s="642">
        <f t="shared" si="4994"/>
        <v>3.98</v>
      </c>
      <c r="G8354" s="642"/>
      <c r="H8354" s="141"/>
      <c r="I8354" s="142"/>
      <c r="J8354" s="642">
        <f t="shared" si="4995"/>
        <v>0</v>
      </c>
    </row>
    <row r="8355" spans="1:10">
      <c r="A8355" s="1320"/>
      <c r="B8355" s="1321"/>
      <c r="C8355" s="1321"/>
      <c r="D8355" s="1322"/>
      <c r="E8355" s="641" t="str">
        <f t="shared" si="4993"/>
        <v>DOMICILIARIA 13</v>
      </c>
      <c r="F8355" s="642">
        <f t="shared" si="4994"/>
        <v>3.28</v>
      </c>
      <c r="G8355" s="642"/>
      <c r="H8355" s="141"/>
      <c r="I8355" s="142"/>
      <c r="J8355" s="642">
        <f t="shared" si="4995"/>
        <v>0</v>
      </c>
    </row>
    <row r="8356" spans="1:10">
      <c r="A8356" s="1320"/>
      <c r="B8356" s="1321"/>
      <c r="C8356" s="1321"/>
      <c r="D8356" s="1322"/>
      <c r="E8356" s="641" t="str">
        <f t="shared" si="4993"/>
        <v>DOMICILIARIA 14</v>
      </c>
      <c r="F8356" s="642">
        <f t="shared" si="4994"/>
        <v>3.65</v>
      </c>
      <c r="G8356" s="642"/>
      <c r="H8356" s="141"/>
      <c r="I8356" s="142"/>
      <c r="J8356" s="642">
        <f t="shared" si="4995"/>
        <v>0</v>
      </c>
    </row>
    <row r="8357" spans="1:10">
      <c r="A8357" s="1320"/>
      <c r="B8357" s="1321"/>
      <c r="C8357" s="1321"/>
      <c r="D8357" s="1322"/>
      <c r="E8357" s="641" t="str">
        <f t="shared" si="4993"/>
        <v>DOMICILIARIA 15</v>
      </c>
      <c r="F8357" s="642">
        <f t="shared" si="4994"/>
        <v>3.45</v>
      </c>
      <c r="G8357" s="642"/>
      <c r="H8357" s="141"/>
      <c r="I8357" s="142"/>
      <c r="J8357" s="642">
        <f t="shared" si="4995"/>
        <v>0</v>
      </c>
    </row>
    <row r="8358" spans="1:10">
      <c r="A8358" s="1320"/>
      <c r="B8358" s="1321"/>
      <c r="C8358" s="1321"/>
      <c r="D8358" s="1322"/>
      <c r="E8358" s="641" t="str">
        <f t="shared" si="4993"/>
        <v>DOMICILIARIA 16</v>
      </c>
      <c r="F8358" s="642">
        <f t="shared" si="4994"/>
        <v>3.39</v>
      </c>
      <c r="G8358" s="642"/>
      <c r="H8358" s="141"/>
      <c r="I8358" s="142"/>
      <c r="J8358" s="642">
        <f t="shared" si="4995"/>
        <v>0</v>
      </c>
    </row>
    <row r="8359" spans="1:10">
      <c r="A8359" s="1320"/>
      <c r="B8359" s="1321"/>
      <c r="C8359" s="1321"/>
      <c r="D8359" s="1322"/>
      <c r="E8359" s="641" t="str">
        <f t="shared" si="4993"/>
        <v>DOMICILIARIA 17</v>
      </c>
      <c r="F8359" s="642">
        <f t="shared" si="4994"/>
        <v>3.76</v>
      </c>
      <c r="G8359" s="642"/>
      <c r="H8359" s="141"/>
      <c r="I8359" s="142"/>
      <c r="J8359" s="642">
        <f t="shared" si="4995"/>
        <v>0</v>
      </c>
    </row>
    <row r="8360" spans="1:10">
      <c r="A8360" s="1320"/>
      <c r="B8360" s="1321"/>
      <c r="C8360" s="1321"/>
      <c r="D8360" s="1322"/>
      <c r="E8360" s="641" t="str">
        <f t="shared" si="4993"/>
        <v>DOMICILIARIA 18</v>
      </c>
      <c r="F8360" s="642">
        <f t="shared" si="4994"/>
        <v>5.18</v>
      </c>
      <c r="G8360" s="642"/>
      <c r="H8360" s="141"/>
      <c r="I8360" s="142"/>
      <c r="J8360" s="642">
        <f t="shared" si="4995"/>
        <v>0</v>
      </c>
    </row>
    <row r="8361" spans="1:10">
      <c r="A8361" s="1320"/>
      <c r="B8361" s="1321"/>
      <c r="C8361" s="1321"/>
      <c r="D8361" s="1322"/>
      <c r="E8361" s="641" t="str">
        <f t="shared" si="4993"/>
        <v>DOMICILIARIA 19</v>
      </c>
      <c r="F8361" s="642">
        <f t="shared" si="4994"/>
        <v>5.47</v>
      </c>
      <c r="G8361" s="642"/>
      <c r="H8361" s="141"/>
      <c r="I8361" s="142"/>
      <c r="J8361" s="642">
        <f t="shared" si="4995"/>
        <v>0</v>
      </c>
    </row>
    <row r="8362" spans="1:10">
      <c r="A8362" s="1320"/>
      <c r="B8362" s="1321"/>
      <c r="C8362" s="1321"/>
      <c r="D8362" s="1322"/>
      <c r="E8362" s="641" t="str">
        <f t="shared" si="4993"/>
        <v>DOMICILIARIA 20</v>
      </c>
      <c r="F8362" s="642">
        <f t="shared" si="4994"/>
        <v>5.65</v>
      </c>
      <c r="G8362" s="642"/>
      <c r="H8362" s="141"/>
      <c r="I8362" s="142"/>
      <c r="J8362" s="642">
        <f t="shared" si="4995"/>
        <v>0</v>
      </c>
    </row>
    <row r="8363" spans="1:10">
      <c r="A8363" s="1320"/>
      <c r="B8363" s="1321"/>
      <c r="C8363" s="1321"/>
      <c r="D8363" s="1322"/>
      <c r="E8363" s="641" t="str">
        <f t="shared" si="4993"/>
        <v>P3 A P4</v>
      </c>
      <c r="F8363" s="642">
        <f t="shared" ref="F8363:F8381" si="4996">F1236</f>
        <v>0</v>
      </c>
      <c r="G8363" s="642"/>
      <c r="H8363" s="141"/>
      <c r="I8363" s="142"/>
      <c r="J8363" s="642">
        <f t="shared" si="4995"/>
        <v>0</v>
      </c>
    </row>
    <row r="8364" spans="1:10">
      <c r="A8364" s="1320"/>
      <c r="B8364" s="1321"/>
      <c r="C8364" s="1321"/>
      <c r="D8364" s="1322"/>
      <c r="E8364" s="641" t="str">
        <f t="shared" si="4993"/>
        <v>DOMICILIARIA 1</v>
      </c>
      <c r="F8364" s="642">
        <f t="shared" si="4996"/>
        <v>4.68</v>
      </c>
      <c r="G8364" s="642"/>
      <c r="H8364" s="141"/>
      <c r="I8364" s="142"/>
      <c r="J8364" s="642">
        <f t="shared" si="4995"/>
        <v>0</v>
      </c>
    </row>
    <row r="8365" spans="1:10">
      <c r="A8365" s="1320"/>
      <c r="B8365" s="1321"/>
      <c r="C8365" s="1321"/>
      <c r="D8365" s="1322"/>
      <c r="E8365" s="641" t="str">
        <f t="shared" si="4993"/>
        <v>DOMICILIARIA 2</v>
      </c>
      <c r="F8365" s="642">
        <f t="shared" si="4996"/>
        <v>5.89</v>
      </c>
      <c r="G8365" s="642"/>
      <c r="H8365" s="141"/>
      <c r="I8365" s="142"/>
      <c r="J8365" s="642">
        <f t="shared" si="4995"/>
        <v>0</v>
      </c>
    </row>
    <row r="8366" spans="1:10">
      <c r="A8366" s="1320"/>
      <c r="B8366" s="1321"/>
      <c r="C8366" s="1321"/>
      <c r="D8366" s="1322"/>
      <c r="E8366" s="641" t="str">
        <f t="shared" si="4993"/>
        <v>DOMICILIARIA 3</v>
      </c>
      <c r="F8366" s="642">
        <f t="shared" si="4996"/>
        <v>6.89</v>
      </c>
      <c r="G8366" s="642"/>
      <c r="H8366" s="141"/>
      <c r="I8366" s="142"/>
      <c r="J8366" s="642">
        <f t="shared" si="4995"/>
        <v>0</v>
      </c>
    </row>
    <row r="8367" spans="1:10">
      <c r="A8367" s="1320"/>
      <c r="B8367" s="1321"/>
      <c r="C8367" s="1321"/>
      <c r="D8367" s="1322"/>
      <c r="E8367" s="641" t="str">
        <f t="shared" si="4993"/>
        <v>DOMICILIARIA 4</v>
      </c>
      <c r="F8367" s="642">
        <f t="shared" si="4996"/>
        <v>6.87</v>
      </c>
      <c r="G8367" s="642"/>
      <c r="H8367" s="141"/>
      <c r="I8367" s="142"/>
      <c r="J8367" s="642">
        <f t="shared" si="4995"/>
        <v>0</v>
      </c>
    </row>
    <row r="8368" spans="1:10">
      <c r="A8368" s="1320"/>
      <c r="B8368" s="1321"/>
      <c r="C8368" s="1321"/>
      <c r="D8368" s="1322"/>
      <c r="E8368" s="641" t="str">
        <f t="shared" si="4993"/>
        <v>DOMICILIARIA 5</v>
      </c>
      <c r="F8368" s="642">
        <f t="shared" si="4996"/>
        <v>6.36</v>
      </c>
      <c r="G8368" s="642"/>
      <c r="H8368" s="141"/>
      <c r="I8368" s="142"/>
      <c r="J8368" s="642">
        <f t="shared" si="4995"/>
        <v>0</v>
      </c>
    </row>
    <row r="8369" spans="1:10">
      <c r="A8369" s="1320"/>
      <c r="B8369" s="1321"/>
      <c r="C8369" s="1321"/>
      <c r="D8369" s="1322"/>
      <c r="E8369" s="641" t="str">
        <f t="shared" si="4993"/>
        <v>DOMICILIARIA 6</v>
      </c>
      <c r="F8369" s="642">
        <f t="shared" si="4996"/>
        <v>6.18</v>
      </c>
      <c r="G8369" s="642"/>
      <c r="H8369" s="141"/>
      <c r="I8369" s="142"/>
      <c r="J8369" s="642">
        <f t="shared" si="4995"/>
        <v>0</v>
      </c>
    </row>
    <row r="8370" spans="1:10">
      <c r="A8370" s="1320"/>
      <c r="B8370" s="1321"/>
      <c r="C8370" s="1321"/>
      <c r="D8370" s="1322"/>
      <c r="E8370" s="641" t="str">
        <f t="shared" si="4993"/>
        <v>DOMICILIARIA 7</v>
      </c>
      <c r="F8370" s="642">
        <f t="shared" si="4996"/>
        <v>5.99</v>
      </c>
      <c r="G8370" s="642"/>
      <c r="H8370" s="141"/>
      <c r="I8370" s="142"/>
      <c r="J8370" s="642">
        <f t="shared" si="4995"/>
        <v>0</v>
      </c>
    </row>
    <row r="8371" spans="1:10">
      <c r="A8371" s="1320"/>
      <c r="B8371" s="1321"/>
      <c r="C8371" s="1321"/>
      <c r="D8371" s="1322"/>
      <c r="E8371" s="641" t="str">
        <f t="shared" si="4993"/>
        <v>DOMICILIARIA 8</v>
      </c>
      <c r="F8371" s="642">
        <f t="shared" si="4996"/>
        <v>4.79</v>
      </c>
      <c r="G8371" s="642"/>
      <c r="H8371" s="141"/>
      <c r="I8371" s="142"/>
      <c r="J8371" s="642">
        <f t="shared" si="4995"/>
        <v>0</v>
      </c>
    </row>
    <row r="8372" spans="1:10">
      <c r="A8372" s="1320"/>
      <c r="B8372" s="1321"/>
      <c r="C8372" s="1321"/>
      <c r="D8372" s="1322"/>
      <c r="E8372" s="641" t="str">
        <f t="shared" si="4993"/>
        <v>DOMICILIARIA 9</v>
      </c>
      <c r="F8372" s="642">
        <f t="shared" si="4996"/>
        <v>4.97</v>
      </c>
      <c r="G8372" s="642"/>
      <c r="H8372" s="141"/>
      <c r="I8372" s="142"/>
      <c r="J8372" s="642">
        <f t="shared" si="4995"/>
        <v>0</v>
      </c>
    </row>
    <row r="8373" spans="1:10">
      <c r="A8373" s="1320"/>
      <c r="B8373" s="1321"/>
      <c r="C8373" s="1321"/>
      <c r="D8373" s="1322"/>
      <c r="E8373" s="641" t="str">
        <f t="shared" si="4993"/>
        <v>DOMICILIARIA 10</v>
      </c>
      <c r="F8373" s="642">
        <f t="shared" si="4996"/>
        <v>5.24</v>
      </c>
      <c r="G8373" s="642"/>
      <c r="H8373" s="141"/>
      <c r="I8373" s="142"/>
      <c r="J8373" s="642">
        <f t="shared" si="4995"/>
        <v>0</v>
      </c>
    </row>
    <row r="8374" spans="1:10">
      <c r="A8374" s="1320"/>
      <c r="B8374" s="1321"/>
      <c r="C8374" s="1321"/>
      <c r="D8374" s="1322"/>
      <c r="E8374" s="641" t="str">
        <f t="shared" si="4993"/>
        <v>DOMICILIARIA 11</v>
      </c>
      <c r="F8374" s="642">
        <f t="shared" si="4996"/>
        <v>5.37</v>
      </c>
      <c r="G8374" s="642"/>
      <c r="H8374" s="141"/>
      <c r="I8374" s="142"/>
      <c r="J8374" s="642">
        <f t="shared" si="4995"/>
        <v>0</v>
      </c>
    </row>
    <row r="8375" spans="1:10">
      <c r="A8375" s="1320"/>
      <c r="B8375" s="1321"/>
      <c r="C8375" s="1321"/>
      <c r="D8375" s="1322"/>
      <c r="E8375" s="641" t="str">
        <f t="shared" si="4993"/>
        <v>DOMICILIARIA 12</v>
      </c>
      <c r="F8375" s="642">
        <f t="shared" si="4996"/>
        <v>5.27</v>
      </c>
      <c r="G8375" s="642"/>
      <c r="H8375" s="141"/>
      <c r="I8375" s="142"/>
      <c r="J8375" s="642">
        <f t="shared" si="4995"/>
        <v>0</v>
      </c>
    </row>
    <row r="8376" spans="1:10">
      <c r="A8376" s="1320"/>
      <c r="B8376" s="1321"/>
      <c r="C8376" s="1321"/>
      <c r="D8376" s="1322"/>
      <c r="E8376" s="641" t="str">
        <f t="shared" si="4993"/>
        <v>DOMICILIARIA 13</v>
      </c>
      <c r="F8376" s="642">
        <f t="shared" si="4996"/>
        <v>5.5</v>
      </c>
      <c r="G8376" s="642"/>
      <c r="H8376" s="141"/>
      <c r="I8376" s="142"/>
      <c r="J8376" s="642">
        <f t="shared" si="4995"/>
        <v>0</v>
      </c>
    </row>
    <row r="8377" spans="1:10">
      <c r="A8377" s="1320"/>
      <c r="B8377" s="1321"/>
      <c r="C8377" s="1321"/>
      <c r="D8377" s="1322"/>
      <c r="E8377" s="641" t="str">
        <f t="shared" si="4993"/>
        <v>DOMICILIARIA 14</v>
      </c>
      <c r="F8377" s="642">
        <f t="shared" si="4996"/>
        <v>6.41</v>
      </c>
      <c r="G8377" s="642"/>
      <c r="H8377" s="141"/>
      <c r="I8377" s="142"/>
      <c r="J8377" s="642">
        <f t="shared" si="4995"/>
        <v>0</v>
      </c>
    </row>
    <row r="8378" spans="1:10">
      <c r="A8378" s="1320"/>
      <c r="B8378" s="1321"/>
      <c r="C8378" s="1321"/>
      <c r="D8378" s="1322"/>
      <c r="E8378" s="641" t="str">
        <f t="shared" si="4993"/>
        <v>DOMICILIARIA 15</v>
      </c>
      <c r="F8378" s="642">
        <f t="shared" si="4996"/>
        <v>6.35</v>
      </c>
      <c r="G8378" s="642"/>
      <c r="H8378" s="141"/>
      <c r="I8378" s="142"/>
      <c r="J8378" s="642">
        <f t="shared" si="4995"/>
        <v>0</v>
      </c>
    </row>
    <row r="8379" spans="1:10">
      <c r="A8379" s="1320"/>
      <c r="B8379" s="1321"/>
      <c r="C8379" s="1321"/>
      <c r="D8379" s="1322"/>
      <c r="E8379" s="641" t="str">
        <f t="shared" si="4993"/>
        <v>DOMICILIARIA 16</v>
      </c>
      <c r="F8379" s="642">
        <f t="shared" si="4996"/>
        <v>6.76</v>
      </c>
      <c r="G8379" s="642"/>
      <c r="H8379" s="141"/>
      <c r="I8379" s="142"/>
      <c r="J8379" s="642">
        <f t="shared" si="4995"/>
        <v>0</v>
      </c>
    </row>
    <row r="8380" spans="1:10">
      <c r="A8380" s="1320"/>
      <c r="B8380" s="1321"/>
      <c r="C8380" s="1321"/>
      <c r="D8380" s="1322"/>
      <c r="E8380" s="641" t="str">
        <f t="shared" si="4993"/>
        <v>P4 A P5</v>
      </c>
      <c r="F8380" s="642">
        <f t="shared" si="4996"/>
        <v>0</v>
      </c>
      <c r="G8380" s="642"/>
      <c r="H8380" s="141"/>
      <c r="I8380" s="142"/>
      <c r="J8380" s="642">
        <f t="shared" si="4995"/>
        <v>0</v>
      </c>
    </row>
    <row r="8381" spans="1:10">
      <c r="A8381" s="1320"/>
      <c r="B8381" s="1321"/>
      <c r="C8381" s="1321"/>
      <c r="D8381" s="1322"/>
      <c r="E8381" s="641" t="str">
        <f t="shared" si="4993"/>
        <v>DOMICILIARIA 1</v>
      </c>
      <c r="F8381" s="642">
        <f t="shared" si="4996"/>
        <v>4.67</v>
      </c>
      <c r="G8381" s="642"/>
      <c r="H8381" s="141"/>
      <c r="I8381" s="142"/>
      <c r="J8381" s="642">
        <f t="shared" si="4995"/>
        <v>0</v>
      </c>
    </row>
    <row r="8382" spans="1:10">
      <c r="A8382" s="1320"/>
      <c r="B8382" s="1321"/>
      <c r="C8382" s="1321"/>
      <c r="D8382" s="1322"/>
      <c r="E8382" s="641" t="str">
        <f t="shared" ref="E8382:F8382" si="4997">E1255</f>
        <v>DOMICILIARIA 2</v>
      </c>
      <c r="F8382" s="642">
        <f t="shared" si="4997"/>
        <v>4.5999999999999996</v>
      </c>
      <c r="G8382" s="642"/>
      <c r="H8382" s="141"/>
      <c r="I8382" s="142"/>
      <c r="J8382" s="642">
        <f>F8382*G8382</f>
        <v>0</v>
      </c>
    </row>
    <row r="8383" spans="1:10">
      <c r="A8383" s="1320"/>
      <c r="B8383" s="1321"/>
      <c r="C8383" s="1321"/>
      <c r="D8383" s="1322"/>
      <c r="E8383" s="641" t="str">
        <f t="shared" ref="E8383:F8383" si="4998">E1256</f>
        <v>DOMICILIARIA 3</v>
      </c>
      <c r="F8383" s="642">
        <f t="shared" si="4998"/>
        <v>4.9000000000000004</v>
      </c>
      <c r="G8383" s="642"/>
      <c r="H8383" s="141"/>
      <c r="I8383" s="142"/>
      <c r="J8383" s="642">
        <f t="shared" ref="J8383:J8401" si="4999">F8383*G8383</f>
        <v>0</v>
      </c>
    </row>
    <row r="8384" spans="1:10">
      <c r="A8384" s="1320"/>
      <c r="B8384" s="1321"/>
      <c r="C8384" s="1321"/>
      <c r="D8384" s="1322"/>
      <c r="E8384" s="641" t="str">
        <f t="shared" ref="E8384:F8384" si="5000">E1257</f>
        <v>DOMICILIARIA 4</v>
      </c>
      <c r="F8384" s="642">
        <f t="shared" si="5000"/>
        <v>5.0999999999999996</v>
      </c>
      <c r="G8384" s="642"/>
      <c r="H8384" s="141"/>
      <c r="I8384" s="142"/>
      <c r="J8384" s="642">
        <f t="shared" si="4999"/>
        <v>0</v>
      </c>
    </row>
    <row r="8385" spans="1:10">
      <c r="A8385" s="1320"/>
      <c r="B8385" s="1321"/>
      <c r="C8385" s="1321"/>
      <c r="D8385" s="1322"/>
      <c r="E8385" s="641" t="str">
        <f t="shared" ref="E8385:F8385" si="5001">E1258</f>
        <v>DOMICILIARIA 5</v>
      </c>
      <c r="F8385" s="642">
        <f t="shared" si="5001"/>
        <v>5.51</v>
      </c>
      <c r="G8385" s="642"/>
      <c r="H8385" s="141"/>
      <c r="I8385" s="142"/>
      <c r="J8385" s="642">
        <f t="shared" si="4999"/>
        <v>0</v>
      </c>
    </row>
    <row r="8386" spans="1:10">
      <c r="A8386" s="1320"/>
      <c r="B8386" s="1321"/>
      <c r="C8386" s="1321"/>
      <c r="D8386" s="1322"/>
      <c r="E8386" s="641" t="str">
        <f t="shared" ref="E8386:F8386" si="5002">E1259</f>
        <v>DOMICILIARIA 6</v>
      </c>
      <c r="F8386" s="642">
        <f t="shared" si="5002"/>
        <v>4.84</v>
      </c>
      <c r="G8386" s="642"/>
      <c r="H8386" s="141"/>
      <c r="I8386" s="142"/>
      <c r="J8386" s="642">
        <f t="shared" si="4999"/>
        <v>0</v>
      </c>
    </row>
    <row r="8387" spans="1:10">
      <c r="A8387" s="1320"/>
      <c r="B8387" s="1321"/>
      <c r="C8387" s="1321"/>
      <c r="D8387" s="1322"/>
      <c r="E8387" s="641" t="str">
        <f t="shared" ref="E8387:F8387" si="5003">E1260</f>
        <v>DOMICILIARIA 7</v>
      </c>
      <c r="F8387" s="642">
        <f t="shared" si="5003"/>
        <v>4.63</v>
      </c>
      <c r="G8387" s="642"/>
      <c r="H8387" s="141"/>
      <c r="I8387" s="142"/>
      <c r="J8387" s="642">
        <f t="shared" si="4999"/>
        <v>0</v>
      </c>
    </row>
    <row r="8388" spans="1:10">
      <c r="A8388" s="1320"/>
      <c r="B8388" s="1321"/>
      <c r="C8388" s="1321"/>
      <c r="D8388" s="1322"/>
      <c r="E8388" s="641" t="str">
        <f t="shared" ref="E8388:F8388" si="5004">E1261</f>
        <v>DOMICILIARIA 8</v>
      </c>
      <c r="F8388" s="642">
        <f t="shared" si="5004"/>
        <v>4.54</v>
      </c>
      <c r="G8388" s="642"/>
      <c r="H8388" s="141"/>
      <c r="I8388" s="142"/>
      <c r="J8388" s="642">
        <f t="shared" si="4999"/>
        <v>0</v>
      </c>
    </row>
    <row r="8389" spans="1:10">
      <c r="A8389" s="1320"/>
      <c r="B8389" s="1321"/>
      <c r="C8389" s="1321"/>
      <c r="D8389" s="1322"/>
      <c r="E8389" s="641" t="str">
        <f t="shared" ref="E8389:F8389" si="5005">E1262</f>
        <v>DOMICILIARIA 9</v>
      </c>
      <c r="F8389" s="642">
        <f t="shared" si="5005"/>
        <v>4.7699999999999996</v>
      </c>
      <c r="G8389" s="642"/>
      <c r="H8389" s="141"/>
      <c r="I8389" s="142"/>
      <c r="J8389" s="642">
        <f t="shared" si="4999"/>
        <v>0</v>
      </c>
    </row>
    <row r="8390" spans="1:10">
      <c r="A8390" s="1320"/>
      <c r="B8390" s="1321"/>
      <c r="C8390" s="1321"/>
      <c r="D8390" s="1322"/>
      <c r="E8390" s="641" t="str">
        <f t="shared" ref="E8390:F8390" si="5006">E1263</f>
        <v>DOMICILIARIA 10</v>
      </c>
      <c r="F8390" s="642">
        <f t="shared" si="5006"/>
        <v>4.5999999999999996</v>
      </c>
      <c r="G8390" s="642"/>
      <c r="H8390" s="141"/>
      <c r="I8390" s="142"/>
      <c r="J8390" s="642">
        <f t="shared" si="4999"/>
        <v>0</v>
      </c>
    </row>
    <row r="8391" spans="1:10">
      <c r="A8391" s="1320"/>
      <c r="B8391" s="1321"/>
      <c r="C8391" s="1321"/>
      <c r="D8391" s="1322"/>
      <c r="E8391" s="641" t="str">
        <f t="shared" ref="E8391:F8391" si="5007">E1264</f>
        <v>DOMICILIARIA 11</v>
      </c>
      <c r="F8391" s="642">
        <f t="shared" si="5007"/>
        <v>6.29</v>
      </c>
      <c r="G8391" s="642"/>
      <c r="H8391" s="141"/>
      <c r="I8391" s="142"/>
      <c r="J8391" s="642">
        <f t="shared" si="4999"/>
        <v>0</v>
      </c>
    </row>
    <row r="8392" spans="1:10">
      <c r="A8392" s="1320"/>
      <c r="B8392" s="1321"/>
      <c r="C8392" s="1321"/>
      <c r="D8392" s="1322"/>
      <c r="E8392" s="641" t="str">
        <f t="shared" ref="E8392:F8392" si="5008">E1265</f>
        <v>DOMICILIARIA 12</v>
      </c>
      <c r="F8392" s="642">
        <f t="shared" si="5008"/>
        <v>7.34</v>
      </c>
      <c r="G8392" s="642"/>
      <c r="H8392" s="141"/>
      <c r="I8392" s="142"/>
      <c r="J8392" s="642">
        <f t="shared" si="4999"/>
        <v>0</v>
      </c>
    </row>
    <row r="8393" spans="1:10">
      <c r="A8393" s="1320"/>
      <c r="B8393" s="1321"/>
      <c r="C8393" s="1321"/>
      <c r="D8393" s="1322"/>
      <c r="E8393" s="641" t="str">
        <f t="shared" ref="E8393:F8393" si="5009">E1266</f>
        <v>DOMICILIARIA 13</v>
      </c>
      <c r="F8393" s="642">
        <f t="shared" si="5009"/>
        <v>7.87</v>
      </c>
      <c r="G8393" s="642"/>
      <c r="H8393" s="141"/>
      <c r="I8393" s="142"/>
      <c r="J8393" s="642">
        <f t="shared" si="4999"/>
        <v>0</v>
      </c>
    </row>
    <row r="8394" spans="1:10">
      <c r="A8394" s="1320"/>
      <c r="B8394" s="1321"/>
      <c r="C8394" s="1321"/>
      <c r="D8394" s="1322"/>
      <c r="E8394" s="641" t="str">
        <f t="shared" ref="E8394:F8394" si="5010">E1267</f>
        <v>DOMICILIARIA 14</v>
      </c>
      <c r="F8394" s="642">
        <f t="shared" si="5010"/>
        <v>8.1999999999999993</v>
      </c>
      <c r="G8394" s="642"/>
      <c r="H8394" s="141"/>
      <c r="I8394" s="142"/>
      <c r="J8394" s="642">
        <f t="shared" si="4999"/>
        <v>0</v>
      </c>
    </row>
    <row r="8395" spans="1:10">
      <c r="A8395" s="1320"/>
      <c r="B8395" s="1321"/>
      <c r="C8395" s="1321"/>
      <c r="D8395" s="1322"/>
      <c r="E8395" s="641" t="str">
        <f t="shared" ref="E8395:F8395" si="5011">E1268</f>
        <v>DOMICILIARIA 15</v>
      </c>
      <c r="F8395" s="642">
        <f t="shared" si="5011"/>
        <v>7.37</v>
      </c>
      <c r="G8395" s="642"/>
      <c r="H8395" s="141"/>
      <c r="I8395" s="142"/>
      <c r="J8395" s="642">
        <f t="shared" si="4999"/>
        <v>0</v>
      </c>
    </row>
    <row r="8396" spans="1:10">
      <c r="A8396" s="1320"/>
      <c r="B8396" s="1321"/>
      <c r="C8396" s="1321"/>
      <c r="D8396" s="1322"/>
      <c r="E8396" s="641" t="str">
        <f t="shared" ref="E8396:F8396" si="5012">E1269</f>
        <v>DOMICILIARIA 16</v>
      </c>
      <c r="F8396" s="642">
        <f t="shared" si="5012"/>
        <v>7.28</v>
      </c>
      <c r="G8396" s="642"/>
      <c r="H8396" s="141"/>
      <c r="I8396" s="142"/>
      <c r="J8396" s="642">
        <f t="shared" si="4999"/>
        <v>0</v>
      </c>
    </row>
    <row r="8397" spans="1:10">
      <c r="A8397" s="1320"/>
      <c r="B8397" s="1321"/>
      <c r="C8397" s="1321"/>
      <c r="D8397" s="1322"/>
      <c r="E8397" s="641" t="str">
        <f t="shared" ref="E8397:F8397" si="5013">E1270</f>
        <v>DOMICILIARIA 17</v>
      </c>
      <c r="F8397" s="642">
        <f t="shared" si="5013"/>
        <v>7.42</v>
      </c>
      <c r="G8397" s="642"/>
      <c r="H8397" s="141"/>
      <c r="I8397" s="142"/>
      <c r="J8397" s="642">
        <f t="shared" si="4999"/>
        <v>0</v>
      </c>
    </row>
    <row r="8398" spans="1:10">
      <c r="A8398" s="1320"/>
      <c r="B8398" s="1321"/>
      <c r="C8398" s="1321"/>
      <c r="D8398" s="1322"/>
      <c r="E8398" s="641" t="str">
        <f t="shared" ref="E8398:F8398" si="5014">E1271</f>
        <v>DOMICILIARIA 18</v>
      </c>
      <c r="F8398" s="642">
        <f t="shared" si="5014"/>
        <v>7.05</v>
      </c>
      <c r="G8398" s="642"/>
      <c r="H8398" s="141"/>
      <c r="I8398" s="142"/>
      <c r="J8398" s="642">
        <f t="shared" si="4999"/>
        <v>0</v>
      </c>
    </row>
    <row r="8399" spans="1:10">
      <c r="A8399" s="1320"/>
      <c r="B8399" s="1321"/>
      <c r="C8399" s="1321"/>
      <c r="D8399" s="1322"/>
      <c r="E8399" s="641" t="str">
        <f t="shared" ref="E8399:F8399" si="5015">E1272</f>
        <v>DOMICILIARIA 19</v>
      </c>
      <c r="F8399" s="642">
        <f t="shared" si="5015"/>
        <v>6.85</v>
      </c>
      <c r="G8399" s="642"/>
      <c r="H8399" s="141"/>
      <c r="I8399" s="142"/>
      <c r="J8399" s="642">
        <f t="shared" si="4999"/>
        <v>0</v>
      </c>
    </row>
    <row r="8400" spans="1:10">
      <c r="A8400" s="1320"/>
      <c r="B8400" s="1321"/>
      <c r="C8400" s="1321"/>
      <c r="D8400" s="1322"/>
      <c r="E8400" s="641" t="str">
        <f t="shared" ref="E8400:F8400" si="5016">E1273</f>
        <v>DOMICILIARIA 20</v>
      </c>
      <c r="F8400" s="642">
        <f t="shared" si="5016"/>
        <v>7.17</v>
      </c>
      <c r="G8400" s="642"/>
      <c r="H8400" s="141"/>
      <c r="I8400" s="142"/>
      <c r="J8400" s="642">
        <f t="shared" si="4999"/>
        <v>0</v>
      </c>
    </row>
    <row r="8401" spans="1:10">
      <c r="A8401" s="1320"/>
      <c r="B8401" s="1321"/>
      <c r="C8401" s="1321"/>
      <c r="D8401" s="1322"/>
      <c r="E8401" s="641" t="str">
        <f t="shared" ref="E8401:F8401" si="5017">E1274</f>
        <v>P5 A P6</v>
      </c>
      <c r="F8401" s="642">
        <f t="shared" si="5017"/>
        <v>0</v>
      </c>
      <c r="G8401" s="642"/>
      <c r="H8401" s="141"/>
      <c r="I8401" s="142"/>
      <c r="J8401" s="642">
        <f t="shared" si="4999"/>
        <v>0</v>
      </c>
    </row>
    <row r="8402" spans="1:10">
      <c r="A8402" s="1320"/>
      <c r="B8402" s="1321"/>
      <c r="C8402" s="1321"/>
      <c r="D8402" s="1322"/>
      <c r="E8402" s="641" t="str">
        <f t="shared" ref="E8402:F8402" si="5018">E1275</f>
        <v>DOMICILIARIA 1</v>
      </c>
      <c r="F8402" s="642">
        <f t="shared" si="5018"/>
        <v>5.37</v>
      </c>
      <c r="G8402" s="642"/>
      <c r="H8402" s="141"/>
      <c r="I8402" s="142"/>
      <c r="J8402" s="642">
        <f>F8402*G8402</f>
        <v>0</v>
      </c>
    </row>
    <row r="8403" spans="1:10">
      <c r="A8403" s="1320"/>
      <c r="B8403" s="1321"/>
      <c r="C8403" s="1321"/>
      <c r="D8403" s="1322"/>
      <c r="E8403" s="641" t="str">
        <f t="shared" ref="E8403:F8403" si="5019">E1276</f>
        <v>DOMICILIARIA 2</v>
      </c>
      <c r="F8403" s="642">
        <f t="shared" si="5019"/>
        <v>5</v>
      </c>
      <c r="G8403" s="642"/>
      <c r="H8403" s="141"/>
      <c r="I8403" s="142"/>
      <c r="J8403" s="642">
        <f t="shared" ref="J8403:J8435" si="5020">F8403*G8403</f>
        <v>0</v>
      </c>
    </row>
    <row r="8404" spans="1:10">
      <c r="A8404" s="1320"/>
      <c r="B8404" s="1321"/>
      <c r="C8404" s="1321"/>
      <c r="D8404" s="1322"/>
      <c r="E8404" s="641" t="str">
        <f t="shared" ref="E8404:F8404" si="5021">E1277</f>
        <v>DOMICILIARIA 3</v>
      </c>
      <c r="F8404" s="642">
        <f t="shared" si="5021"/>
        <v>4.79</v>
      </c>
      <c r="G8404" s="642"/>
      <c r="H8404" s="141"/>
      <c r="I8404" s="142"/>
      <c r="J8404" s="642">
        <f t="shared" si="5020"/>
        <v>0</v>
      </c>
    </row>
    <row r="8405" spans="1:10">
      <c r="A8405" s="1320"/>
      <c r="B8405" s="1321"/>
      <c r="C8405" s="1321"/>
      <c r="D8405" s="1322"/>
      <c r="E8405" s="641" t="str">
        <f t="shared" ref="E8405:F8405" si="5022">E1278</f>
        <v>DOMICILIARIA 4</v>
      </c>
      <c r="F8405" s="642">
        <f t="shared" si="5022"/>
        <v>4.63</v>
      </c>
      <c r="G8405" s="642"/>
      <c r="H8405" s="141"/>
      <c r="I8405" s="142"/>
      <c r="J8405" s="642">
        <f t="shared" si="5020"/>
        <v>0</v>
      </c>
    </row>
    <row r="8406" spans="1:10">
      <c r="A8406" s="1320"/>
      <c r="B8406" s="1321"/>
      <c r="C8406" s="1321"/>
      <c r="D8406" s="1322"/>
      <c r="E8406" s="641" t="str">
        <f t="shared" ref="E8406:F8406" si="5023">E1279</f>
        <v>DOMICILIARIA 5</v>
      </c>
      <c r="F8406" s="642">
        <f t="shared" si="5023"/>
        <v>5</v>
      </c>
      <c r="G8406" s="642"/>
      <c r="H8406" s="141"/>
      <c r="I8406" s="142"/>
      <c r="J8406" s="642">
        <f t="shared" si="5020"/>
        <v>0</v>
      </c>
    </row>
    <row r="8407" spans="1:10">
      <c r="A8407" s="1320"/>
      <c r="B8407" s="1321"/>
      <c r="C8407" s="1321"/>
      <c r="D8407" s="1322"/>
      <c r="E8407" s="641" t="str">
        <f t="shared" ref="E8407:F8407" si="5024">E1280</f>
        <v>DOMICILIARIA 6</v>
      </c>
      <c r="F8407" s="642">
        <f t="shared" si="5024"/>
        <v>4.8499999999999996</v>
      </c>
      <c r="G8407" s="642"/>
      <c r="H8407" s="141"/>
      <c r="I8407" s="142"/>
      <c r="J8407" s="642">
        <f t="shared" si="5020"/>
        <v>0</v>
      </c>
    </row>
    <row r="8408" spans="1:10">
      <c r="A8408" s="1320"/>
      <c r="B8408" s="1321"/>
      <c r="C8408" s="1321"/>
      <c r="D8408" s="1322"/>
      <c r="E8408" s="641" t="str">
        <f t="shared" ref="E8408:F8408" si="5025">E1281</f>
        <v>DOMICILIARIA 7</v>
      </c>
      <c r="F8408" s="642">
        <f t="shared" si="5025"/>
        <v>4.8</v>
      </c>
      <c r="G8408" s="642"/>
      <c r="H8408" s="141"/>
      <c r="I8408" s="142"/>
      <c r="J8408" s="642">
        <f t="shared" si="5020"/>
        <v>0</v>
      </c>
    </row>
    <row r="8409" spans="1:10">
      <c r="A8409" s="1320"/>
      <c r="B8409" s="1321"/>
      <c r="C8409" s="1321"/>
      <c r="D8409" s="1322"/>
      <c r="E8409" s="641" t="str">
        <f t="shared" ref="E8409:F8409" si="5026">E1282</f>
        <v>DOMICILIARIA 8</v>
      </c>
      <c r="F8409" s="642">
        <f t="shared" si="5026"/>
        <v>4.8499999999999996</v>
      </c>
      <c r="G8409" s="642"/>
      <c r="H8409" s="141"/>
      <c r="I8409" s="142"/>
      <c r="J8409" s="642">
        <f t="shared" si="5020"/>
        <v>0</v>
      </c>
    </row>
    <row r="8410" spans="1:10">
      <c r="A8410" s="1320"/>
      <c r="B8410" s="1321"/>
      <c r="C8410" s="1321"/>
      <c r="D8410" s="1322"/>
      <c r="E8410" s="641" t="str">
        <f t="shared" ref="E8410:F8410" si="5027">E1283</f>
        <v>DOMICILIARIA 9</v>
      </c>
      <c r="F8410" s="642">
        <f t="shared" si="5027"/>
        <v>5.31</v>
      </c>
      <c r="G8410" s="642"/>
      <c r="H8410" s="141"/>
      <c r="I8410" s="142"/>
      <c r="J8410" s="642">
        <f t="shared" si="5020"/>
        <v>0</v>
      </c>
    </row>
    <row r="8411" spans="1:10">
      <c r="A8411" s="1320"/>
      <c r="B8411" s="1321"/>
      <c r="C8411" s="1321"/>
      <c r="D8411" s="1322"/>
      <c r="E8411" s="641" t="str">
        <f t="shared" ref="E8411:F8411" si="5028">E1284</f>
        <v>DOMICILIARIA 10</v>
      </c>
      <c r="F8411" s="642">
        <f t="shared" si="5028"/>
        <v>4.9000000000000004</v>
      </c>
      <c r="G8411" s="642"/>
      <c r="H8411" s="141"/>
      <c r="I8411" s="142"/>
      <c r="J8411" s="642">
        <f t="shared" si="5020"/>
        <v>0</v>
      </c>
    </row>
    <row r="8412" spans="1:10">
      <c r="A8412" s="1320"/>
      <c r="B8412" s="1321"/>
      <c r="C8412" s="1321"/>
      <c r="D8412" s="1322"/>
      <c r="E8412" s="641" t="str">
        <f t="shared" ref="E8412:F8412" si="5029">E1285</f>
        <v>DOMICILIARIA 11</v>
      </c>
      <c r="F8412" s="642">
        <f t="shared" si="5029"/>
        <v>5.65</v>
      </c>
      <c r="G8412" s="642"/>
      <c r="H8412" s="141"/>
      <c r="I8412" s="142"/>
      <c r="J8412" s="642">
        <f t="shared" si="5020"/>
        <v>0</v>
      </c>
    </row>
    <row r="8413" spans="1:10">
      <c r="A8413" s="1320"/>
      <c r="B8413" s="1321"/>
      <c r="C8413" s="1321"/>
      <c r="D8413" s="1322"/>
      <c r="E8413" s="641" t="str">
        <f t="shared" ref="E8413:F8413" si="5030">E1286</f>
        <v>DOMICILIARIA 12</v>
      </c>
      <c r="F8413" s="642">
        <f t="shared" si="5030"/>
        <v>5.31</v>
      </c>
      <c r="G8413" s="642"/>
      <c r="H8413" s="141"/>
      <c r="I8413" s="142"/>
      <c r="J8413" s="642">
        <f t="shared" si="5020"/>
        <v>0</v>
      </c>
    </row>
    <row r="8414" spans="1:10">
      <c r="A8414" s="1320"/>
      <c r="B8414" s="1321"/>
      <c r="C8414" s="1321"/>
      <c r="D8414" s="1322"/>
      <c r="E8414" s="641" t="str">
        <f t="shared" ref="E8414:F8414" si="5031">E1287</f>
        <v>DOMICILIARIA 13</v>
      </c>
      <c r="F8414" s="642">
        <f t="shared" si="5031"/>
        <v>5.38</v>
      </c>
      <c r="G8414" s="642"/>
      <c r="H8414" s="141"/>
      <c r="I8414" s="142"/>
      <c r="J8414" s="642">
        <f t="shared" si="5020"/>
        <v>0</v>
      </c>
    </row>
    <row r="8415" spans="1:10">
      <c r="A8415" s="1320"/>
      <c r="B8415" s="1321"/>
      <c r="C8415" s="1321"/>
      <c r="D8415" s="1322"/>
      <c r="E8415" s="641" t="str">
        <f t="shared" ref="E8415:F8415" si="5032">E1288</f>
        <v>DOMICILIARIA 14</v>
      </c>
      <c r="F8415" s="642">
        <f t="shared" si="5032"/>
        <v>5.34</v>
      </c>
      <c r="G8415" s="642"/>
      <c r="H8415" s="141"/>
      <c r="I8415" s="142"/>
      <c r="J8415" s="642">
        <f t="shared" si="5020"/>
        <v>0</v>
      </c>
    </row>
    <row r="8416" spans="1:10">
      <c r="A8416" s="1320"/>
      <c r="B8416" s="1321"/>
      <c r="C8416" s="1321"/>
      <c r="D8416" s="1322"/>
      <c r="E8416" s="641" t="str">
        <f t="shared" ref="E8416:F8416" si="5033">E1289</f>
        <v>DOMICILIARIA 15</v>
      </c>
      <c r="F8416" s="642">
        <f t="shared" si="5033"/>
        <v>5.53</v>
      </c>
      <c r="G8416" s="642"/>
      <c r="H8416" s="141"/>
      <c r="I8416" s="142"/>
      <c r="J8416" s="642">
        <f t="shared" si="5020"/>
        <v>0</v>
      </c>
    </row>
    <row r="8417" spans="1:10">
      <c r="A8417" s="1320"/>
      <c r="B8417" s="1321"/>
      <c r="C8417" s="1321"/>
      <c r="D8417" s="1322"/>
      <c r="E8417" s="641" t="str">
        <f t="shared" ref="E8417:F8417" si="5034">E1290</f>
        <v>DOMICILIARIA 16</v>
      </c>
      <c r="F8417" s="642">
        <f t="shared" si="5034"/>
        <v>5.28</v>
      </c>
      <c r="G8417" s="642"/>
      <c r="H8417" s="141"/>
      <c r="I8417" s="142"/>
      <c r="J8417" s="642">
        <f t="shared" si="5020"/>
        <v>0</v>
      </c>
    </row>
    <row r="8418" spans="1:10">
      <c r="A8418" s="1320"/>
      <c r="B8418" s="1321"/>
      <c r="C8418" s="1321"/>
      <c r="D8418" s="1322"/>
      <c r="E8418" s="641" t="str">
        <f t="shared" ref="E8418:F8418" si="5035">E1291</f>
        <v>DOMICILIARIA 17</v>
      </c>
      <c r="F8418" s="642">
        <f t="shared" si="5035"/>
        <v>4.41</v>
      </c>
      <c r="G8418" s="642"/>
      <c r="H8418" s="141"/>
      <c r="I8418" s="142"/>
      <c r="J8418" s="642">
        <f t="shared" si="5020"/>
        <v>0</v>
      </c>
    </row>
    <row r="8419" spans="1:10">
      <c r="A8419" s="1320"/>
      <c r="B8419" s="1321"/>
      <c r="C8419" s="1321"/>
      <c r="D8419" s="1322"/>
      <c r="E8419" s="641" t="str">
        <f t="shared" ref="E8419:F8419" si="5036">E1292</f>
        <v>DOMICILIARIA 18</v>
      </c>
      <c r="F8419" s="642">
        <f t="shared" si="5036"/>
        <v>4.6100000000000003</v>
      </c>
      <c r="G8419" s="642"/>
      <c r="H8419" s="141"/>
      <c r="I8419" s="142"/>
      <c r="J8419" s="642">
        <f t="shared" si="5020"/>
        <v>0</v>
      </c>
    </row>
    <row r="8420" spans="1:10">
      <c r="A8420" s="1320"/>
      <c r="B8420" s="1321"/>
      <c r="C8420" s="1321"/>
      <c r="D8420" s="1322"/>
      <c r="E8420" s="641" t="str">
        <f t="shared" ref="E8420:F8420" si="5037">E1293</f>
        <v>DOMICILIARIA 19</v>
      </c>
      <c r="F8420" s="642">
        <f t="shared" si="5037"/>
        <v>4.58</v>
      </c>
      <c r="G8420" s="642"/>
      <c r="H8420" s="141"/>
      <c r="I8420" s="142"/>
      <c r="J8420" s="642">
        <f t="shared" si="5020"/>
        <v>0</v>
      </c>
    </row>
    <row r="8421" spans="1:10">
      <c r="A8421" s="1320"/>
      <c r="B8421" s="1321"/>
      <c r="C8421" s="1321"/>
      <c r="D8421" s="1322"/>
      <c r="E8421" s="641" t="str">
        <f t="shared" ref="E8421:F8421" si="5038">E1294</f>
        <v>P6 A P7</v>
      </c>
      <c r="F8421" s="642">
        <f t="shared" si="5038"/>
        <v>0</v>
      </c>
      <c r="G8421" s="642"/>
      <c r="H8421" s="141"/>
      <c r="I8421" s="142"/>
      <c r="J8421" s="642">
        <f t="shared" si="5020"/>
        <v>0</v>
      </c>
    </row>
    <row r="8422" spans="1:10">
      <c r="A8422" s="1320"/>
      <c r="B8422" s="1321"/>
      <c r="C8422" s="1321"/>
      <c r="D8422" s="1322"/>
      <c r="E8422" s="641" t="str">
        <f t="shared" ref="E8422:F8422" si="5039">E1295</f>
        <v>DOMICILIARIA 1</v>
      </c>
      <c r="F8422" s="642">
        <f t="shared" si="5039"/>
        <v>4.71</v>
      </c>
      <c r="G8422" s="642"/>
      <c r="H8422" s="141"/>
      <c r="I8422" s="142"/>
      <c r="J8422" s="642">
        <f t="shared" si="5020"/>
        <v>0</v>
      </c>
    </row>
    <row r="8423" spans="1:10">
      <c r="A8423" s="1320"/>
      <c r="B8423" s="1321"/>
      <c r="C8423" s="1321"/>
      <c r="D8423" s="1322"/>
      <c r="E8423" s="641" t="str">
        <f t="shared" ref="E8423:F8423" si="5040">E1296</f>
        <v>DOMICILIARIA 2</v>
      </c>
      <c r="F8423" s="642">
        <f t="shared" si="5040"/>
        <v>3.66</v>
      </c>
      <c r="G8423" s="642"/>
      <c r="H8423" s="141"/>
      <c r="I8423" s="142"/>
      <c r="J8423" s="642">
        <f t="shared" si="5020"/>
        <v>0</v>
      </c>
    </row>
    <row r="8424" spans="1:10">
      <c r="A8424" s="1320"/>
      <c r="B8424" s="1321"/>
      <c r="C8424" s="1321"/>
      <c r="D8424" s="1322"/>
      <c r="E8424" s="641" t="str">
        <f t="shared" ref="E8424:F8424" si="5041">E1297</f>
        <v>DOMICILIARIA 3</v>
      </c>
      <c r="F8424" s="642">
        <f t="shared" si="5041"/>
        <v>5</v>
      </c>
      <c r="G8424" s="642"/>
      <c r="H8424" s="141"/>
      <c r="I8424" s="142"/>
      <c r="J8424" s="642">
        <f t="shared" si="5020"/>
        <v>0</v>
      </c>
    </row>
    <row r="8425" spans="1:10">
      <c r="A8425" s="1320"/>
      <c r="B8425" s="1321"/>
      <c r="C8425" s="1321"/>
      <c r="D8425" s="1322"/>
      <c r="E8425" s="641" t="str">
        <f t="shared" ref="E8425:F8425" si="5042">E1298</f>
        <v>DOMICILIARIA 4</v>
      </c>
      <c r="F8425" s="642">
        <f t="shared" si="5042"/>
        <v>5.45</v>
      </c>
      <c r="G8425" s="642"/>
      <c r="H8425" s="141"/>
      <c r="I8425" s="142"/>
      <c r="J8425" s="642">
        <f t="shared" si="5020"/>
        <v>0</v>
      </c>
    </row>
    <row r="8426" spans="1:10">
      <c r="A8426" s="1320"/>
      <c r="B8426" s="1321"/>
      <c r="C8426" s="1321"/>
      <c r="D8426" s="1322"/>
      <c r="E8426" s="641" t="str">
        <f t="shared" ref="E8426:F8426" si="5043">E1299</f>
        <v>DOMICILIARIA 5</v>
      </c>
      <c r="F8426" s="642">
        <f t="shared" si="5043"/>
        <v>5.72</v>
      </c>
      <c r="G8426" s="642"/>
      <c r="H8426" s="141"/>
      <c r="I8426" s="142"/>
      <c r="J8426" s="642">
        <f t="shared" si="5020"/>
        <v>0</v>
      </c>
    </row>
    <row r="8427" spans="1:10">
      <c r="A8427" s="1320"/>
      <c r="B8427" s="1321"/>
      <c r="C8427" s="1321"/>
      <c r="D8427" s="1322"/>
      <c r="E8427" s="641" t="str">
        <f t="shared" ref="E8427:F8427" si="5044">E1300</f>
        <v>DOMICILIARIA 6</v>
      </c>
      <c r="F8427" s="642">
        <f t="shared" si="5044"/>
        <v>2.19</v>
      </c>
      <c r="G8427" s="642"/>
      <c r="H8427" s="141"/>
      <c r="I8427" s="142"/>
      <c r="J8427" s="642">
        <f t="shared" si="5020"/>
        <v>0</v>
      </c>
    </row>
    <row r="8428" spans="1:10">
      <c r="A8428" s="1320"/>
      <c r="B8428" s="1321"/>
      <c r="C8428" s="1321"/>
      <c r="D8428" s="1322"/>
      <c r="E8428" s="641" t="str">
        <f t="shared" ref="E8428:F8428" si="5045">E1301</f>
        <v>DOMICILIARIA 7</v>
      </c>
      <c r="F8428" s="642">
        <f t="shared" si="5045"/>
        <v>5.78</v>
      </c>
      <c r="G8428" s="642"/>
      <c r="H8428" s="141"/>
      <c r="I8428" s="142"/>
      <c r="J8428" s="642">
        <f t="shared" si="5020"/>
        <v>0</v>
      </c>
    </row>
    <row r="8429" spans="1:10">
      <c r="A8429" s="1320"/>
      <c r="B8429" s="1321"/>
      <c r="C8429" s="1321"/>
      <c r="D8429" s="1322"/>
      <c r="E8429" s="641" t="str">
        <f t="shared" ref="E8429:F8429" si="5046">E1302</f>
        <v>DOMICILIARIA 8</v>
      </c>
      <c r="F8429" s="642">
        <f t="shared" si="5046"/>
        <v>6.19</v>
      </c>
      <c r="G8429" s="642"/>
      <c r="H8429" s="141"/>
      <c r="I8429" s="142"/>
      <c r="J8429" s="642">
        <f t="shared" si="5020"/>
        <v>0</v>
      </c>
    </row>
    <row r="8430" spans="1:10">
      <c r="A8430" s="1320"/>
      <c r="B8430" s="1321"/>
      <c r="C8430" s="1321"/>
      <c r="D8430" s="1322"/>
      <c r="E8430" s="641" t="str">
        <f t="shared" ref="E8430:F8430" si="5047">E1303</f>
        <v>DOMICILIARIA 9</v>
      </c>
      <c r="F8430" s="642">
        <f t="shared" si="5047"/>
        <v>6.5</v>
      </c>
      <c r="G8430" s="642"/>
      <c r="H8430" s="141"/>
      <c r="I8430" s="142"/>
      <c r="J8430" s="642">
        <f t="shared" si="5020"/>
        <v>0</v>
      </c>
    </row>
    <row r="8431" spans="1:10">
      <c r="A8431" s="1320"/>
      <c r="B8431" s="1321"/>
      <c r="C8431" s="1321"/>
      <c r="D8431" s="1322"/>
      <c r="E8431" s="641" t="str">
        <f t="shared" ref="E8431:F8431" si="5048">E1304</f>
        <v>DOMICILIARIA 10</v>
      </c>
      <c r="F8431" s="642">
        <f t="shared" si="5048"/>
        <v>4.16</v>
      </c>
      <c r="G8431" s="642"/>
      <c r="H8431" s="141"/>
      <c r="I8431" s="142"/>
      <c r="J8431" s="642">
        <f t="shared" si="5020"/>
        <v>0</v>
      </c>
    </row>
    <row r="8432" spans="1:10">
      <c r="A8432" s="1320"/>
      <c r="B8432" s="1321"/>
      <c r="C8432" s="1321"/>
      <c r="D8432" s="1322"/>
      <c r="E8432" s="641" t="str">
        <f t="shared" ref="E8432:F8432" si="5049">E1305</f>
        <v>DOMICILIARIA 11</v>
      </c>
      <c r="F8432" s="642">
        <f t="shared" si="5049"/>
        <v>4.38</v>
      </c>
      <c r="G8432" s="642"/>
      <c r="H8432" s="141"/>
      <c r="I8432" s="142"/>
      <c r="J8432" s="642">
        <f t="shared" si="5020"/>
        <v>0</v>
      </c>
    </row>
    <row r="8433" spans="1:10">
      <c r="A8433" s="1320"/>
      <c r="B8433" s="1321"/>
      <c r="C8433" s="1321"/>
      <c r="D8433" s="1322"/>
      <c r="E8433" s="641" t="str">
        <f t="shared" ref="E8433:F8433" si="5050">E1306</f>
        <v>DOMICILIARIA 12</v>
      </c>
      <c r="F8433" s="642">
        <f t="shared" si="5050"/>
        <v>4.3899999999999997</v>
      </c>
      <c r="G8433" s="642"/>
      <c r="H8433" s="141"/>
      <c r="I8433" s="142"/>
      <c r="J8433" s="642">
        <f t="shared" si="5020"/>
        <v>0</v>
      </c>
    </row>
    <row r="8434" spans="1:10">
      <c r="A8434" s="1320"/>
      <c r="B8434" s="1321"/>
      <c r="C8434" s="1321"/>
      <c r="D8434" s="1322"/>
      <c r="E8434" s="641" t="str">
        <f t="shared" ref="E8434:F8434" si="5051">E1307</f>
        <v>DOMICILIARIA 13</v>
      </c>
      <c r="F8434" s="642">
        <f t="shared" si="5051"/>
        <v>4.43</v>
      </c>
      <c r="G8434" s="642"/>
      <c r="H8434" s="141"/>
      <c r="I8434" s="142"/>
      <c r="J8434" s="642">
        <f t="shared" si="5020"/>
        <v>0</v>
      </c>
    </row>
    <row r="8435" spans="1:10">
      <c r="A8435" s="1320"/>
      <c r="B8435" s="1321"/>
      <c r="C8435" s="1321"/>
      <c r="D8435" s="1322"/>
      <c r="E8435" s="641" t="str">
        <f t="shared" ref="E8435:F8435" si="5052">E1308</f>
        <v>DOMICILIARIA 14</v>
      </c>
      <c r="F8435" s="642">
        <f t="shared" si="5052"/>
        <v>4.25</v>
      </c>
      <c r="G8435" s="642"/>
      <c r="H8435" s="141"/>
      <c r="I8435" s="142"/>
      <c r="J8435" s="642">
        <f t="shared" si="5020"/>
        <v>0</v>
      </c>
    </row>
    <row r="8436" spans="1:10">
      <c r="A8436" s="1320"/>
      <c r="B8436" s="1321"/>
      <c r="C8436" s="1321"/>
      <c r="D8436" s="1322"/>
      <c r="E8436" s="641" t="str">
        <f t="shared" ref="E8436:F8436" si="5053">E1309</f>
        <v>DOMICILIARIA 15</v>
      </c>
      <c r="F8436" s="642">
        <f t="shared" si="5053"/>
        <v>4.16</v>
      </c>
      <c r="G8436" s="642"/>
      <c r="H8436" s="141"/>
      <c r="I8436" s="142"/>
      <c r="J8436" s="642">
        <f>F8436*G8436</f>
        <v>0</v>
      </c>
    </row>
    <row r="8437" spans="1:10">
      <c r="A8437" s="1320"/>
      <c r="B8437" s="1321"/>
      <c r="C8437" s="1321"/>
      <c r="D8437" s="1322"/>
      <c r="E8437" s="641" t="str">
        <f t="shared" ref="E8437:F8437" si="5054">E1310</f>
        <v>DOMICILIARIA 16</v>
      </c>
      <c r="F8437" s="642">
        <f t="shared" si="5054"/>
        <v>4.74</v>
      </c>
      <c r="G8437" s="642"/>
      <c r="H8437" s="141"/>
      <c r="I8437" s="142"/>
      <c r="J8437" s="642">
        <f t="shared" ref="J8437:J8473" si="5055">F8437*G8437</f>
        <v>0</v>
      </c>
    </row>
    <row r="8438" spans="1:10">
      <c r="A8438" s="1320"/>
      <c r="B8438" s="1321"/>
      <c r="C8438" s="1321"/>
      <c r="D8438" s="1322"/>
      <c r="E8438" s="641" t="str">
        <f t="shared" ref="E8438:F8438" si="5056">E1311</f>
        <v>DOMICILIARIA 17</v>
      </c>
      <c r="F8438" s="642">
        <f t="shared" si="5056"/>
        <v>4.3</v>
      </c>
      <c r="G8438" s="642"/>
      <c r="H8438" s="141"/>
      <c r="I8438" s="142"/>
      <c r="J8438" s="642">
        <f t="shared" si="5055"/>
        <v>0</v>
      </c>
    </row>
    <row r="8439" spans="1:10">
      <c r="A8439" s="1320"/>
      <c r="B8439" s="1321"/>
      <c r="C8439" s="1321"/>
      <c r="D8439" s="1322"/>
      <c r="E8439" s="641" t="str">
        <f t="shared" ref="E8439:F8439" si="5057">E1312</f>
        <v>DOMICILIARIA 18</v>
      </c>
      <c r="F8439" s="642">
        <f t="shared" si="5057"/>
        <v>4.2699999999999996</v>
      </c>
      <c r="G8439" s="642"/>
      <c r="H8439" s="141"/>
      <c r="I8439" s="142"/>
      <c r="J8439" s="642">
        <f t="shared" si="5055"/>
        <v>0</v>
      </c>
    </row>
    <row r="8440" spans="1:10">
      <c r="A8440" s="1320"/>
      <c r="B8440" s="1321"/>
      <c r="C8440" s="1321"/>
      <c r="D8440" s="1322"/>
      <c r="E8440" s="641" t="str">
        <f t="shared" ref="E8440:F8440" si="5058">E1313</f>
        <v>P7 A P8</v>
      </c>
      <c r="F8440" s="642">
        <f t="shared" si="5058"/>
        <v>0</v>
      </c>
      <c r="G8440" s="642"/>
      <c r="H8440" s="141"/>
      <c r="I8440" s="142"/>
      <c r="J8440" s="642">
        <f t="shared" si="5055"/>
        <v>0</v>
      </c>
    </row>
    <row r="8441" spans="1:10">
      <c r="A8441" s="1320"/>
      <c r="B8441" s="1321"/>
      <c r="C8441" s="1321"/>
      <c r="D8441" s="1322"/>
      <c r="E8441" s="641" t="str">
        <f t="shared" ref="E8441:F8441" si="5059">E1314</f>
        <v>P8 A P9</v>
      </c>
      <c r="F8441" s="642">
        <f t="shared" si="5059"/>
        <v>0</v>
      </c>
      <c r="G8441" s="642"/>
      <c r="H8441" s="141"/>
      <c r="I8441" s="142"/>
      <c r="J8441" s="642">
        <f t="shared" si="5055"/>
        <v>0</v>
      </c>
    </row>
    <row r="8442" spans="1:10">
      <c r="A8442" s="1320"/>
      <c r="B8442" s="1321"/>
      <c r="C8442" s="1321"/>
      <c r="D8442" s="1322"/>
      <c r="E8442" s="641" t="str">
        <f t="shared" ref="E8442:F8442" si="5060">E1315</f>
        <v>DOMICILIARIA 1</v>
      </c>
      <c r="F8442" s="642">
        <f t="shared" si="5060"/>
        <v>5.5</v>
      </c>
      <c r="G8442" s="642"/>
      <c r="H8442" s="141"/>
      <c r="I8442" s="142"/>
      <c r="J8442" s="642">
        <f t="shared" si="5055"/>
        <v>0</v>
      </c>
    </row>
    <row r="8443" spans="1:10">
      <c r="A8443" s="1320"/>
      <c r="B8443" s="1321"/>
      <c r="C8443" s="1321"/>
      <c r="D8443" s="1322"/>
      <c r="E8443" s="641" t="str">
        <f t="shared" ref="E8443:F8443" si="5061">E1316</f>
        <v>DOMICILIARIA 2</v>
      </c>
      <c r="F8443" s="642">
        <f t="shared" si="5061"/>
        <v>5.83</v>
      </c>
      <c r="G8443" s="642"/>
      <c r="H8443" s="141"/>
      <c r="I8443" s="142"/>
      <c r="J8443" s="642">
        <f t="shared" si="5055"/>
        <v>0</v>
      </c>
    </row>
    <row r="8444" spans="1:10">
      <c r="A8444" s="1320"/>
      <c r="B8444" s="1321"/>
      <c r="C8444" s="1321"/>
      <c r="D8444" s="1322"/>
      <c r="E8444" s="641" t="str">
        <f t="shared" ref="E8444:F8444" si="5062">E1317</f>
        <v>DOMICILIARIA 3</v>
      </c>
      <c r="F8444" s="642">
        <f t="shared" si="5062"/>
        <v>5.62</v>
      </c>
      <c r="G8444" s="642"/>
      <c r="H8444" s="141"/>
      <c r="I8444" s="142"/>
      <c r="J8444" s="642">
        <f t="shared" si="5055"/>
        <v>0</v>
      </c>
    </row>
    <row r="8445" spans="1:10">
      <c r="A8445" s="1320"/>
      <c r="B8445" s="1321"/>
      <c r="C8445" s="1321"/>
      <c r="D8445" s="1322"/>
      <c r="E8445" s="641" t="str">
        <f t="shared" ref="E8445:F8445" si="5063">E1318</f>
        <v>DOMICILIARIA 4</v>
      </c>
      <c r="F8445" s="642">
        <f t="shared" si="5063"/>
        <v>5.98</v>
      </c>
      <c r="G8445" s="642"/>
      <c r="H8445" s="141"/>
      <c r="I8445" s="142"/>
      <c r="J8445" s="642">
        <f t="shared" si="5055"/>
        <v>0</v>
      </c>
    </row>
    <row r="8446" spans="1:10">
      <c r="A8446" s="1320"/>
      <c r="B8446" s="1321"/>
      <c r="C8446" s="1321"/>
      <c r="D8446" s="1322"/>
      <c r="E8446" s="641" t="str">
        <f t="shared" ref="E8446:F8446" si="5064">E1319</f>
        <v>DOMICILIARIA 5</v>
      </c>
      <c r="F8446" s="642">
        <f t="shared" si="5064"/>
        <v>6.89</v>
      </c>
      <c r="G8446" s="642"/>
      <c r="H8446" s="141"/>
      <c r="I8446" s="142"/>
      <c r="J8446" s="642">
        <f t="shared" si="5055"/>
        <v>0</v>
      </c>
    </row>
    <row r="8447" spans="1:10">
      <c r="A8447" s="1320"/>
      <c r="B8447" s="1321"/>
      <c r="C8447" s="1321"/>
      <c r="D8447" s="1322"/>
      <c r="E8447" s="641" t="str">
        <f t="shared" ref="E8447:F8447" si="5065">E1320</f>
        <v>DOMICILIARIA 6</v>
      </c>
      <c r="F8447" s="642">
        <f t="shared" si="5065"/>
        <v>6.31</v>
      </c>
      <c r="G8447" s="642"/>
      <c r="H8447" s="141"/>
      <c r="I8447" s="142"/>
      <c r="J8447" s="642">
        <f t="shared" si="5055"/>
        <v>0</v>
      </c>
    </row>
    <row r="8448" spans="1:10">
      <c r="A8448" s="1320"/>
      <c r="B8448" s="1321"/>
      <c r="C8448" s="1321"/>
      <c r="D8448" s="1322"/>
      <c r="E8448" s="641" t="str">
        <f t="shared" ref="E8448:F8448" si="5066">E1321</f>
        <v>DOMICILIARIA 7</v>
      </c>
      <c r="F8448" s="642">
        <f t="shared" si="5066"/>
        <v>4.96</v>
      </c>
      <c r="G8448" s="642"/>
      <c r="H8448" s="141"/>
      <c r="I8448" s="142"/>
      <c r="J8448" s="642">
        <f t="shared" si="5055"/>
        <v>0</v>
      </c>
    </row>
    <row r="8449" spans="1:10">
      <c r="A8449" s="1320"/>
      <c r="B8449" s="1321"/>
      <c r="C8449" s="1321"/>
      <c r="D8449" s="1322"/>
      <c r="E8449" s="641" t="str">
        <f t="shared" ref="E8449:F8449" si="5067">E1322</f>
        <v>DOMICILIARIA 8</v>
      </c>
      <c r="F8449" s="642">
        <f t="shared" si="5067"/>
        <v>5.4</v>
      </c>
      <c r="G8449" s="642"/>
      <c r="H8449" s="141"/>
      <c r="I8449" s="142"/>
      <c r="J8449" s="642">
        <f t="shared" si="5055"/>
        <v>0</v>
      </c>
    </row>
    <row r="8450" spans="1:10">
      <c r="A8450" s="1320"/>
      <c r="B8450" s="1321"/>
      <c r="C8450" s="1321"/>
      <c r="D8450" s="1322"/>
      <c r="E8450" s="641" t="str">
        <f t="shared" ref="E8450:F8450" si="5068">E1323</f>
        <v>DOMICILIARIA 9</v>
      </c>
      <c r="F8450" s="642">
        <f t="shared" si="5068"/>
        <v>4.83</v>
      </c>
      <c r="G8450" s="642"/>
      <c r="H8450" s="141"/>
      <c r="I8450" s="142"/>
      <c r="J8450" s="642">
        <f t="shared" si="5055"/>
        <v>0</v>
      </c>
    </row>
    <row r="8451" spans="1:10">
      <c r="A8451" s="1320"/>
      <c r="B8451" s="1321"/>
      <c r="C8451" s="1321"/>
      <c r="D8451" s="1322"/>
      <c r="E8451" s="641" t="str">
        <f t="shared" ref="E8451:F8451" si="5069">E1324</f>
        <v>DOMICILIARIA 10</v>
      </c>
      <c r="F8451" s="642">
        <f t="shared" si="5069"/>
        <v>4.57</v>
      </c>
      <c r="G8451" s="642"/>
      <c r="H8451" s="141"/>
      <c r="I8451" s="142"/>
      <c r="J8451" s="642">
        <f t="shared" si="5055"/>
        <v>0</v>
      </c>
    </row>
    <row r="8452" spans="1:10">
      <c r="A8452" s="1320"/>
      <c r="B8452" s="1321"/>
      <c r="C8452" s="1321"/>
      <c r="D8452" s="1322"/>
      <c r="E8452" s="641" t="str">
        <f t="shared" ref="E8452:F8452" si="5070">E1325</f>
        <v>DOMICILIARIA 11</v>
      </c>
      <c r="F8452" s="642">
        <f t="shared" si="5070"/>
        <v>4.91</v>
      </c>
      <c r="G8452" s="642"/>
      <c r="H8452" s="141"/>
      <c r="I8452" s="142"/>
      <c r="J8452" s="642">
        <f t="shared" si="5055"/>
        <v>0</v>
      </c>
    </row>
    <row r="8453" spans="1:10">
      <c r="A8453" s="1320"/>
      <c r="B8453" s="1321"/>
      <c r="C8453" s="1321"/>
      <c r="D8453" s="1322"/>
      <c r="E8453" s="641" t="str">
        <f t="shared" ref="E8453:F8453" si="5071">E1326</f>
        <v>DOMICILIARIA 12</v>
      </c>
      <c r="F8453" s="642">
        <f t="shared" si="5071"/>
        <v>5.07</v>
      </c>
      <c r="G8453" s="642"/>
      <c r="H8453" s="141"/>
      <c r="I8453" s="142"/>
      <c r="J8453" s="642">
        <f t="shared" si="5055"/>
        <v>0</v>
      </c>
    </row>
    <row r="8454" spans="1:10">
      <c r="A8454" s="1320"/>
      <c r="B8454" s="1321"/>
      <c r="C8454" s="1321"/>
      <c r="D8454" s="1322"/>
      <c r="E8454" s="641" t="str">
        <f t="shared" ref="E8454:F8454" si="5072">E1327</f>
        <v>P9 A P10</v>
      </c>
      <c r="F8454" s="642">
        <f t="shared" si="5072"/>
        <v>0</v>
      </c>
      <c r="G8454" s="642"/>
      <c r="H8454" s="141"/>
      <c r="I8454" s="142"/>
      <c r="J8454" s="642">
        <f t="shared" si="5055"/>
        <v>0</v>
      </c>
    </row>
    <row r="8455" spans="1:10">
      <c r="A8455" s="1320"/>
      <c r="B8455" s="1321"/>
      <c r="C8455" s="1321"/>
      <c r="D8455" s="1322"/>
      <c r="E8455" s="641" t="str">
        <f t="shared" ref="E8455:F8455" si="5073">E1328</f>
        <v>DOMICILIARIA 1</v>
      </c>
      <c r="F8455" s="642">
        <f t="shared" si="5073"/>
        <v>7.66</v>
      </c>
      <c r="G8455" s="642"/>
      <c r="H8455" s="141"/>
      <c r="I8455" s="142"/>
      <c r="J8455" s="642">
        <f t="shared" si="5055"/>
        <v>0</v>
      </c>
    </row>
    <row r="8456" spans="1:10">
      <c r="A8456" s="1320"/>
      <c r="B8456" s="1321"/>
      <c r="C8456" s="1321"/>
      <c r="D8456" s="1322"/>
      <c r="E8456" s="641" t="str">
        <f t="shared" ref="E8456:F8456" si="5074">E1329</f>
        <v>DOMICILIARIA 2</v>
      </c>
      <c r="F8456" s="642">
        <f t="shared" si="5074"/>
        <v>3.46</v>
      </c>
      <c r="G8456" s="642"/>
      <c r="H8456" s="141"/>
      <c r="I8456" s="142"/>
      <c r="J8456" s="642">
        <f t="shared" si="5055"/>
        <v>0</v>
      </c>
    </row>
    <row r="8457" spans="1:10">
      <c r="A8457" s="1320"/>
      <c r="B8457" s="1321"/>
      <c r="C8457" s="1321"/>
      <c r="D8457" s="1322"/>
      <c r="E8457" s="641" t="str">
        <f t="shared" ref="E8457:F8457" si="5075">E1330</f>
        <v>DOMICILIARIA 3</v>
      </c>
      <c r="F8457" s="642">
        <f t="shared" si="5075"/>
        <v>7.84</v>
      </c>
      <c r="G8457" s="642"/>
      <c r="H8457" s="141"/>
      <c r="I8457" s="142"/>
      <c r="J8457" s="642">
        <f t="shared" si="5055"/>
        <v>0</v>
      </c>
    </row>
    <row r="8458" spans="1:10">
      <c r="A8458" s="1320"/>
      <c r="B8458" s="1321"/>
      <c r="C8458" s="1321"/>
      <c r="D8458" s="1322"/>
      <c r="E8458" s="641" t="str">
        <f t="shared" ref="E8458:F8458" si="5076">E1331</f>
        <v>DOMICILIARIA 4</v>
      </c>
      <c r="F8458" s="642">
        <f t="shared" si="5076"/>
        <v>7.39</v>
      </c>
      <c r="G8458" s="642"/>
      <c r="H8458" s="141"/>
      <c r="I8458" s="142"/>
      <c r="J8458" s="642">
        <f t="shared" si="5055"/>
        <v>0</v>
      </c>
    </row>
    <row r="8459" spans="1:10">
      <c r="A8459" s="1320"/>
      <c r="B8459" s="1321"/>
      <c r="C8459" s="1321"/>
      <c r="D8459" s="1322"/>
      <c r="E8459" s="641" t="str">
        <f t="shared" ref="E8459:F8459" si="5077">E1332</f>
        <v>DOMICILIARIA 5</v>
      </c>
      <c r="F8459" s="642">
        <f t="shared" si="5077"/>
        <v>2.89</v>
      </c>
      <c r="G8459" s="642"/>
      <c r="H8459" s="141"/>
      <c r="I8459" s="142"/>
      <c r="J8459" s="642">
        <f t="shared" si="5055"/>
        <v>0</v>
      </c>
    </row>
    <row r="8460" spans="1:10">
      <c r="A8460" s="1320"/>
      <c r="B8460" s="1321"/>
      <c r="C8460" s="1321"/>
      <c r="D8460" s="1322"/>
      <c r="E8460" s="641" t="str">
        <f t="shared" ref="E8460:F8460" si="5078">E1333</f>
        <v>DOMICILIARIA 6</v>
      </c>
      <c r="F8460" s="642">
        <f t="shared" si="5078"/>
        <v>3.1</v>
      </c>
      <c r="G8460" s="642"/>
      <c r="H8460" s="141"/>
      <c r="I8460" s="142"/>
      <c r="J8460" s="642">
        <f t="shared" si="5055"/>
        <v>0</v>
      </c>
    </row>
    <row r="8461" spans="1:10">
      <c r="A8461" s="1320"/>
      <c r="B8461" s="1321"/>
      <c r="C8461" s="1321"/>
      <c r="D8461" s="1322"/>
      <c r="E8461" s="641" t="str">
        <f t="shared" ref="E8461:F8461" si="5079">E1334</f>
        <v>DOMICILIARIA 7</v>
      </c>
      <c r="F8461" s="642">
        <f t="shared" si="5079"/>
        <v>3.25</v>
      </c>
      <c r="G8461" s="642"/>
      <c r="H8461" s="141"/>
      <c r="I8461" s="142"/>
      <c r="J8461" s="642">
        <f t="shared" si="5055"/>
        <v>0</v>
      </c>
    </row>
    <row r="8462" spans="1:10">
      <c r="A8462" s="1320"/>
      <c r="B8462" s="1321"/>
      <c r="C8462" s="1321"/>
      <c r="D8462" s="1322"/>
      <c r="E8462" s="641" t="str">
        <f t="shared" ref="E8462:F8462" si="5080">E1335</f>
        <v>DOMICILIARIA 8</v>
      </c>
      <c r="F8462" s="642">
        <f t="shared" si="5080"/>
        <v>12.47</v>
      </c>
      <c r="G8462" s="642"/>
      <c r="H8462" s="141"/>
      <c r="I8462" s="142"/>
      <c r="J8462" s="642">
        <f t="shared" si="5055"/>
        <v>0</v>
      </c>
    </row>
    <row r="8463" spans="1:10">
      <c r="A8463" s="1320"/>
      <c r="B8463" s="1321"/>
      <c r="C8463" s="1321"/>
      <c r="D8463" s="1322"/>
      <c r="E8463" s="641" t="str">
        <f t="shared" ref="E8463:F8463" si="5081">E1336</f>
        <v>DOMICILIARIA 9</v>
      </c>
      <c r="F8463" s="642">
        <f t="shared" si="5081"/>
        <v>3.35</v>
      </c>
      <c r="G8463" s="642"/>
      <c r="H8463" s="141"/>
      <c r="I8463" s="142"/>
      <c r="J8463" s="642">
        <f t="shared" si="5055"/>
        <v>0</v>
      </c>
    </row>
    <row r="8464" spans="1:10">
      <c r="A8464" s="1320"/>
      <c r="B8464" s="1321"/>
      <c r="C8464" s="1321"/>
      <c r="D8464" s="1322"/>
      <c r="E8464" s="641" t="str">
        <f t="shared" ref="E8464:F8464" si="5082">E1337</f>
        <v>DOMICILIARIA 10</v>
      </c>
      <c r="F8464" s="642">
        <f t="shared" si="5082"/>
        <v>3.6</v>
      </c>
      <c r="G8464" s="642"/>
      <c r="H8464" s="141"/>
      <c r="I8464" s="142"/>
      <c r="J8464" s="642">
        <f t="shared" si="5055"/>
        <v>0</v>
      </c>
    </row>
    <row r="8465" spans="1:10">
      <c r="A8465" s="1320"/>
      <c r="B8465" s="1321"/>
      <c r="C8465" s="1321"/>
      <c r="D8465" s="1322"/>
      <c r="E8465" s="641" t="str">
        <f t="shared" ref="E8465:F8465" si="5083">E1338</f>
        <v>DOMICILIARIA 11</v>
      </c>
      <c r="F8465" s="642">
        <f t="shared" si="5083"/>
        <v>4.3</v>
      </c>
      <c r="G8465" s="642"/>
      <c r="H8465" s="141"/>
      <c r="I8465" s="142"/>
      <c r="J8465" s="642">
        <f t="shared" si="5055"/>
        <v>0</v>
      </c>
    </row>
    <row r="8466" spans="1:10">
      <c r="A8466" s="1320"/>
      <c r="B8466" s="1321"/>
      <c r="C8466" s="1321"/>
      <c r="D8466" s="1322"/>
      <c r="E8466" s="641" t="str">
        <f t="shared" ref="E8466:F8466" si="5084">E1339</f>
        <v>P10 A P11</v>
      </c>
      <c r="F8466" s="642">
        <f t="shared" si="5084"/>
        <v>0</v>
      </c>
      <c r="G8466" s="642"/>
      <c r="H8466" s="141"/>
      <c r="I8466" s="142"/>
      <c r="J8466" s="642">
        <f t="shared" si="5055"/>
        <v>0</v>
      </c>
    </row>
    <row r="8467" spans="1:10">
      <c r="A8467" s="1320"/>
      <c r="B8467" s="1321"/>
      <c r="C8467" s="1321"/>
      <c r="D8467" s="1322"/>
      <c r="E8467" s="641" t="str">
        <f t="shared" ref="E8467:F8467" si="5085">E1340</f>
        <v>DOMICILIARIA 1</v>
      </c>
      <c r="F8467" s="642">
        <f t="shared" si="5085"/>
        <v>6.86</v>
      </c>
      <c r="G8467" s="642"/>
      <c r="H8467" s="141"/>
      <c r="I8467" s="142"/>
      <c r="J8467" s="642">
        <f t="shared" si="5055"/>
        <v>0</v>
      </c>
    </row>
    <row r="8468" spans="1:10">
      <c r="A8468" s="1320"/>
      <c r="B8468" s="1321"/>
      <c r="C8468" s="1321"/>
      <c r="D8468" s="1322"/>
      <c r="E8468" s="641" t="str">
        <f t="shared" ref="E8468:F8468" si="5086">E1341</f>
        <v>DOMICILIARIA 2</v>
      </c>
      <c r="F8468" s="642">
        <f t="shared" si="5086"/>
        <v>3.95</v>
      </c>
      <c r="G8468" s="642"/>
      <c r="H8468" s="141"/>
      <c r="I8468" s="142"/>
      <c r="J8468" s="642">
        <f t="shared" si="5055"/>
        <v>0</v>
      </c>
    </row>
    <row r="8469" spans="1:10">
      <c r="A8469" s="1320"/>
      <c r="B8469" s="1321"/>
      <c r="C8469" s="1321"/>
      <c r="D8469" s="1322"/>
      <c r="E8469" s="641" t="str">
        <f t="shared" ref="E8469:F8469" si="5087">E1342</f>
        <v>DOMICILIARIA 3</v>
      </c>
      <c r="F8469" s="642">
        <f t="shared" si="5087"/>
        <v>6.59</v>
      </c>
      <c r="G8469" s="642"/>
      <c r="H8469" s="141"/>
      <c r="I8469" s="142"/>
      <c r="J8469" s="642">
        <f t="shared" si="5055"/>
        <v>0</v>
      </c>
    </row>
    <row r="8470" spans="1:10">
      <c r="A8470" s="1320"/>
      <c r="B8470" s="1321"/>
      <c r="C8470" s="1321"/>
      <c r="D8470" s="1322"/>
      <c r="E8470" s="641" t="str">
        <f t="shared" ref="E8470:F8470" si="5088">E1343</f>
        <v>DOMICILIARIA 4</v>
      </c>
      <c r="F8470" s="642">
        <f t="shared" si="5088"/>
        <v>4.75</v>
      </c>
      <c r="G8470" s="642"/>
      <c r="H8470" s="141"/>
      <c r="I8470" s="142"/>
      <c r="J8470" s="642">
        <f t="shared" si="5055"/>
        <v>0</v>
      </c>
    </row>
    <row r="8471" spans="1:10">
      <c r="A8471" s="1320"/>
      <c r="B8471" s="1321"/>
      <c r="C8471" s="1321"/>
      <c r="D8471" s="1322"/>
      <c r="E8471" s="641" t="str">
        <f t="shared" ref="E8471:F8471" si="5089">E1344</f>
        <v>DOMICILIARIA 5</v>
      </c>
      <c r="F8471" s="642">
        <f t="shared" si="5089"/>
        <v>6.25</v>
      </c>
      <c r="G8471" s="642"/>
      <c r="H8471" s="141"/>
      <c r="I8471" s="142"/>
      <c r="J8471" s="642">
        <f t="shared" si="5055"/>
        <v>0</v>
      </c>
    </row>
    <row r="8472" spans="1:10">
      <c r="A8472" s="1320"/>
      <c r="B8472" s="1321"/>
      <c r="C8472" s="1321"/>
      <c r="D8472" s="1322"/>
      <c r="E8472" s="641" t="str">
        <f t="shared" ref="E8472:F8472" si="5090">E1345</f>
        <v>DOMICILIARIA 6</v>
      </c>
      <c r="F8472" s="642">
        <f t="shared" si="5090"/>
        <v>6.5</v>
      </c>
      <c r="G8472" s="642"/>
      <c r="H8472" s="141"/>
      <c r="I8472" s="142"/>
      <c r="J8472" s="642">
        <f t="shared" si="5055"/>
        <v>0</v>
      </c>
    </row>
    <row r="8473" spans="1:10">
      <c r="A8473" s="1320"/>
      <c r="B8473" s="1321"/>
      <c r="C8473" s="1321"/>
      <c r="D8473" s="1322"/>
      <c r="E8473" s="641" t="str">
        <f t="shared" ref="E8473:F8473" si="5091">E1346</f>
        <v>DOMICILIARIA 7</v>
      </c>
      <c r="F8473" s="642">
        <f t="shared" si="5091"/>
        <v>6.64</v>
      </c>
      <c r="G8473" s="642"/>
      <c r="H8473" s="141"/>
      <c r="I8473" s="142"/>
      <c r="J8473" s="642">
        <f t="shared" si="5055"/>
        <v>0</v>
      </c>
    </row>
    <row r="8474" spans="1:10">
      <c r="A8474" s="1320"/>
      <c r="B8474" s="1321"/>
      <c r="C8474" s="1321"/>
      <c r="D8474" s="1322"/>
      <c r="E8474" s="641" t="str">
        <f t="shared" ref="E8474:F8474" si="5092">E1347</f>
        <v>DOMICILIARIA 8</v>
      </c>
      <c r="F8474" s="642">
        <f t="shared" si="5092"/>
        <v>5.41</v>
      </c>
      <c r="G8474" s="642"/>
      <c r="H8474" s="141"/>
      <c r="I8474" s="142"/>
      <c r="J8474" s="642">
        <f>F8474*G8474</f>
        <v>0</v>
      </c>
    </row>
    <row r="8475" spans="1:10">
      <c r="A8475" s="1320"/>
      <c r="B8475" s="1321"/>
      <c r="C8475" s="1321"/>
      <c r="D8475" s="1322"/>
      <c r="E8475" s="641" t="str">
        <f t="shared" ref="E8475:F8475" si="5093">E1348</f>
        <v>DOMICILIARIA 9</v>
      </c>
      <c r="F8475" s="642">
        <f t="shared" si="5093"/>
        <v>3.85</v>
      </c>
      <c r="G8475" s="642"/>
      <c r="H8475" s="141"/>
      <c r="I8475" s="142"/>
      <c r="J8475" s="642">
        <f t="shared" ref="J8475:J8506" si="5094">F8475*G8475</f>
        <v>0</v>
      </c>
    </row>
    <row r="8476" spans="1:10">
      <c r="A8476" s="1320"/>
      <c r="B8476" s="1321"/>
      <c r="C8476" s="1321"/>
      <c r="D8476" s="1322"/>
      <c r="E8476" s="641" t="str">
        <f t="shared" ref="E8476:F8476" si="5095">E1349</f>
        <v>DOMICILIARIA 10</v>
      </c>
      <c r="F8476" s="642">
        <f t="shared" si="5095"/>
        <v>6.79</v>
      </c>
      <c r="G8476" s="642"/>
      <c r="H8476" s="141"/>
      <c r="I8476" s="142"/>
      <c r="J8476" s="642">
        <f t="shared" si="5094"/>
        <v>0</v>
      </c>
    </row>
    <row r="8477" spans="1:10">
      <c r="A8477" s="1320"/>
      <c r="B8477" s="1321"/>
      <c r="C8477" s="1321"/>
      <c r="D8477" s="1322"/>
      <c r="E8477" s="641" t="str">
        <f t="shared" ref="E8477:F8477" si="5096">E1350</f>
        <v>P58 A P59</v>
      </c>
      <c r="F8477" s="642">
        <f t="shared" si="5096"/>
        <v>0</v>
      </c>
      <c r="G8477" s="642"/>
      <c r="H8477" s="141"/>
      <c r="I8477" s="142"/>
      <c r="J8477" s="642">
        <f t="shared" si="5094"/>
        <v>0</v>
      </c>
    </row>
    <row r="8478" spans="1:10">
      <c r="A8478" s="1320"/>
      <c r="B8478" s="1321"/>
      <c r="C8478" s="1321"/>
      <c r="D8478" s="1322"/>
      <c r="E8478" s="641" t="str">
        <f t="shared" ref="E8478:F8478" si="5097">E1351</f>
        <v>DOMICILIARIA 1</v>
      </c>
      <c r="F8478" s="642">
        <f t="shared" si="5097"/>
        <v>4.46</v>
      </c>
      <c r="G8478" s="642"/>
      <c r="H8478" s="141"/>
      <c r="I8478" s="142"/>
      <c r="J8478" s="642">
        <f t="shared" si="5094"/>
        <v>0</v>
      </c>
    </row>
    <row r="8479" spans="1:10">
      <c r="A8479" s="1320"/>
      <c r="B8479" s="1321"/>
      <c r="C8479" s="1321"/>
      <c r="D8479" s="1322"/>
      <c r="E8479" s="641" t="str">
        <f t="shared" ref="E8479:F8479" si="5098">E1352</f>
        <v>DOMICILIARIA 2</v>
      </c>
      <c r="F8479" s="642">
        <f t="shared" si="5098"/>
        <v>4.79</v>
      </c>
      <c r="G8479" s="642"/>
      <c r="H8479" s="141"/>
      <c r="I8479" s="142"/>
      <c r="J8479" s="642">
        <f t="shared" si="5094"/>
        <v>0</v>
      </c>
    </row>
    <row r="8480" spans="1:10">
      <c r="A8480" s="1320"/>
      <c r="B8480" s="1321"/>
      <c r="C8480" s="1321"/>
      <c r="D8480" s="1322"/>
      <c r="E8480" s="641" t="str">
        <f t="shared" ref="E8480:F8480" si="5099">E1353</f>
        <v>DOMICILIARIA 3</v>
      </c>
      <c r="F8480" s="642">
        <f t="shared" si="5099"/>
        <v>4.9800000000000004</v>
      </c>
      <c r="G8480" s="642"/>
      <c r="H8480" s="141"/>
      <c r="I8480" s="142"/>
      <c r="J8480" s="642">
        <f t="shared" si="5094"/>
        <v>0</v>
      </c>
    </row>
    <row r="8481" spans="1:10">
      <c r="A8481" s="1320"/>
      <c r="B8481" s="1321"/>
      <c r="C8481" s="1321"/>
      <c r="D8481" s="1322"/>
      <c r="E8481" s="641" t="str">
        <f t="shared" ref="E8481:F8481" si="5100">E1354</f>
        <v>DOMICILIARIA 4</v>
      </c>
      <c r="F8481" s="642">
        <f t="shared" si="5100"/>
        <v>4.97</v>
      </c>
      <c r="G8481" s="642"/>
      <c r="H8481" s="141"/>
      <c r="I8481" s="142"/>
      <c r="J8481" s="642">
        <f t="shared" si="5094"/>
        <v>0</v>
      </c>
    </row>
    <row r="8482" spans="1:10">
      <c r="A8482" s="1320"/>
      <c r="B8482" s="1321"/>
      <c r="C8482" s="1321"/>
      <c r="D8482" s="1322"/>
      <c r="E8482" s="641" t="str">
        <f t="shared" ref="E8482:F8482" si="5101">E1355</f>
        <v>DOMICILIARIA 5</v>
      </c>
      <c r="F8482" s="642">
        <f t="shared" si="5101"/>
        <v>5.15</v>
      </c>
      <c r="G8482" s="642"/>
      <c r="H8482" s="141"/>
      <c r="I8482" s="142"/>
      <c r="J8482" s="642">
        <f t="shared" si="5094"/>
        <v>0</v>
      </c>
    </row>
    <row r="8483" spans="1:10">
      <c r="A8483" s="1320"/>
      <c r="B8483" s="1321"/>
      <c r="C8483" s="1321"/>
      <c r="D8483" s="1322"/>
      <c r="E8483" s="641" t="str">
        <f t="shared" ref="E8483:F8483" si="5102">E1356</f>
        <v>P59 A P60</v>
      </c>
      <c r="F8483" s="642">
        <f t="shared" si="5102"/>
        <v>0</v>
      </c>
      <c r="G8483" s="642"/>
      <c r="H8483" s="141"/>
      <c r="I8483" s="142"/>
      <c r="J8483" s="642">
        <f t="shared" si="5094"/>
        <v>0</v>
      </c>
    </row>
    <row r="8484" spans="1:10">
      <c r="A8484" s="1320"/>
      <c r="B8484" s="1321"/>
      <c r="C8484" s="1321"/>
      <c r="D8484" s="1322"/>
      <c r="E8484" s="641" t="str">
        <f t="shared" ref="E8484:F8484" si="5103">E1357</f>
        <v>DOMICILIARIA 1</v>
      </c>
      <c r="F8484" s="642">
        <f t="shared" si="5103"/>
        <v>4.22</v>
      </c>
      <c r="G8484" s="642"/>
      <c r="H8484" s="141"/>
      <c r="I8484" s="142"/>
      <c r="J8484" s="642">
        <f t="shared" si="5094"/>
        <v>0</v>
      </c>
    </row>
    <row r="8485" spans="1:10">
      <c r="A8485" s="1320"/>
      <c r="B8485" s="1321"/>
      <c r="C8485" s="1321"/>
      <c r="D8485" s="1322"/>
      <c r="E8485" s="641" t="str">
        <f t="shared" ref="E8485:F8485" si="5104">E1358</f>
        <v>DOMICILIARIA 2</v>
      </c>
      <c r="F8485" s="642">
        <f t="shared" si="5104"/>
        <v>3.31</v>
      </c>
      <c r="G8485" s="642"/>
      <c r="H8485" s="141"/>
      <c r="I8485" s="142"/>
      <c r="J8485" s="642">
        <f t="shared" si="5094"/>
        <v>0</v>
      </c>
    </row>
    <row r="8486" spans="1:10">
      <c r="A8486" s="1320"/>
      <c r="B8486" s="1321"/>
      <c r="C8486" s="1321"/>
      <c r="D8486" s="1322"/>
      <c r="E8486" s="641" t="str">
        <f t="shared" ref="E8486:F8486" si="5105">E1359</f>
        <v>DOMICILIARIA 3</v>
      </c>
      <c r="F8486" s="642">
        <f t="shared" si="5105"/>
        <v>4.49</v>
      </c>
      <c r="G8486" s="642"/>
      <c r="H8486" s="141"/>
      <c r="I8486" s="142"/>
      <c r="J8486" s="642">
        <f t="shared" si="5094"/>
        <v>0</v>
      </c>
    </row>
    <row r="8487" spans="1:10">
      <c r="A8487" s="1320"/>
      <c r="B8487" s="1321"/>
      <c r="C8487" s="1321"/>
      <c r="D8487" s="1322"/>
      <c r="E8487" s="641" t="str">
        <f t="shared" ref="E8487:F8487" si="5106">E1360</f>
        <v>P60 A P61</v>
      </c>
      <c r="F8487" s="642">
        <f t="shared" si="5106"/>
        <v>0</v>
      </c>
      <c r="G8487" s="642"/>
      <c r="H8487" s="141"/>
      <c r="I8487" s="142"/>
      <c r="J8487" s="642">
        <f t="shared" si="5094"/>
        <v>0</v>
      </c>
    </row>
    <row r="8488" spans="1:10">
      <c r="A8488" s="1320"/>
      <c r="B8488" s="1321"/>
      <c r="C8488" s="1321"/>
      <c r="D8488" s="1322"/>
      <c r="E8488" s="641" t="str">
        <f t="shared" ref="E8488:G8488" si="5107">E1361</f>
        <v>P12 A P13</v>
      </c>
      <c r="F8488" s="642">
        <f t="shared" si="5107"/>
        <v>0</v>
      </c>
      <c r="G8488" s="642">
        <f t="shared" si="5107"/>
        <v>0</v>
      </c>
      <c r="H8488" s="141"/>
      <c r="I8488" s="142"/>
      <c r="J8488" s="642">
        <f t="shared" si="5094"/>
        <v>0</v>
      </c>
    </row>
    <row r="8489" spans="1:10">
      <c r="A8489" s="1320"/>
      <c r="B8489" s="1321"/>
      <c r="C8489" s="1321"/>
      <c r="D8489" s="1322"/>
      <c r="E8489" s="641" t="str">
        <f t="shared" ref="E8489:G8489" si="5108">E1362</f>
        <v>DOMICILIARIA 1</v>
      </c>
      <c r="F8489" s="642">
        <f t="shared" si="5108"/>
        <v>7.59</v>
      </c>
      <c r="G8489" s="642">
        <f t="shared" si="5108"/>
        <v>0.7</v>
      </c>
      <c r="H8489" s="141"/>
      <c r="I8489" s="142"/>
      <c r="J8489" s="642">
        <f t="shared" si="5094"/>
        <v>5.3129999999999997</v>
      </c>
    </row>
    <row r="8490" spans="1:10">
      <c r="A8490" s="1320"/>
      <c r="B8490" s="1321"/>
      <c r="C8490" s="1321"/>
      <c r="D8490" s="1322"/>
      <c r="E8490" s="641" t="str">
        <f t="shared" ref="E8490:G8490" si="5109">E1363</f>
        <v>DOMICILIARIA 2</v>
      </c>
      <c r="F8490" s="642">
        <f t="shared" si="5109"/>
        <v>9.11</v>
      </c>
      <c r="G8490" s="642">
        <f t="shared" si="5109"/>
        <v>0.7</v>
      </c>
      <c r="H8490" s="141"/>
      <c r="I8490" s="142"/>
      <c r="J8490" s="642">
        <f t="shared" si="5094"/>
        <v>6.3769999999999989</v>
      </c>
    </row>
    <row r="8491" spans="1:10">
      <c r="A8491" s="1320"/>
      <c r="B8491" s="1321"/>
      <c r="C8491" s="1321"/>
      <c r="D8491" s="1322"/>
      <c r="E8491" s="641" t="str">
        <f t="shared" ref="E8491:G8491" si="5110">E1364</f>
        <v>DOMICILIARIA 3</v>
      </c>
      <c r="F8491" s="642">
        <f t="shared" si="5110"/>
        <v>8.25</v>
      </c>
      <c r="G8491" s="642">
        <f t="shared" si="5110"/>
        <v>0.7</v>
      </c>
      <c r="H8491" s="141"/>
      <c r="I8491" s="142"/>
      <c r="J8491" s="642">
        <f t="shared" si="5094"/>
        <v>5.7749999999999995</v>
      </c>
    </row>
    <row r="8492" spans="1:10">
      <c r="A8492" s="1320"/>
      <c r="B8492" s="1321"/>
      <c r="C8492" s="1321"/>
      <c r="D8492" s="1322"/>
      <c r="E8492" s="641" t="str">
        <f t="shared" ref="E8492:G8492" si="5111">E1365</f>
        <v>DOMICILIARIA 4</v>
      </c>
      <c r="F8492" s="642">
        <f t="shared" si="5111"/>
        <v>6.68</v>
      </c>
      <c r="G8492" s="642">
        <f t="shared" si="5111"/>
        <v>0.7</v>
      </c>
      <c r="H8492" s="141"/>
      <c r="I8492" s="142"/>
      <c r="J8492" s="642">
        <f t="shared" si="5094"/>
        <v>4.6759999999999993</v>
      </c>
    </row>
    <row r="8493" spans="1:10">
      <c r="A8493" s="1320"/>
      <c r="B8493" s="1321"/>
      <c r="C8493" s="1321"/>
      <c r="D8493" s="1322"/>
      <c r="E8493" s="641" t="str">
        <f t="shared" ref="E8493:G8493" si="5112">E1366</f>
        <v>DOMICILIARIA 5</v>
      </c>
      <c r="F8493" s="642">
        <f t="shared" si="5112"/>
        <v>7.29</v>
      </c>
      <c r="G8493" s="642">
        <f t="shared" si="5112"/>
        <v>0.7</v>
      </c>
      <c r="H8493" s="141"/>
      <c r="I8493" s="142"/>
      <c r="J8493" s="642">
        <f t="shared" si="5094"/>
        <v>5.1029999999999998</v>
      </c>
    </row>
    <row r="8494" spans="1:10">
      <c r="A8494" s="1320"/>
      <c r="B8494" s="1321"/>
      <c r="C8494" s="1321"/>
      <c r="D8494" s="1322"/>
      <c r="E8494" s="641" t="str">
        <f t="shared" ref="E8494:G8494" si="5113">E1367</f>
        <v>DOMICILIARIA 6</v>
      </c>
      <c r="F8494" s="642">
        <f t="shared" si="5113"/>
        <v>6.64</v>
      </c>
      <c r="G8494" s="642">
        <f t="shared" si="5113"/>
        <v>0.7</v>
      </c>
      <c r="H8494" s="141"/>
      <c r="I8494" s="142"/>
      <c r="J8494" s="642">
        <f t="shared" si="5094"/>
        <v>4.6479999999999997</v>
      </c>
    </row>
    <row r="8495" spans="1:10">
      <c r="A8495" s="1320"/>
      <c r="B8495" s="1321"/>
      <c r="C8495" s="1321"/>
      <c r="D8495" s="1322"/>
      <c r="E8495" s="641" t="str">
        <f t="shared" ref="E8495:G8495" si="5114">E1368</f>
        <v>DOMICILIARIA 7</v>
      </c>
      <c r="F8495" s="642">
        <f t="shared" si="5114"/>
        <v>7.24</v>
      </c>
      <c r="G8495" s="642">
        <f t="shared" si="5114"/>
        <v>0.7</v>
      </c>
      <c r="H8495" s="141"/>
      <c r="I8495" s="142"/>
      <c r="J8495" s="642">
        <f t="shared" si="5094"/>
        <v>5.0679999999999996</v>
      </c>
    </row>
    <row r="8496" spans="1:10">
      <c r="A8496" s="1320"/>
      <c r="B8496" s="1321"/>
      <c r="C8496" s="1321"/>
      <c r="D8496" s="1322"/>
      <c r="E8496" s="641" t="str">
        <f t="shared" ref="E8496:G8496" si="5115">E1369</f>
        <v>DOMICILIARIA 8</v>
      </c>
      <c r="F8496" s="642">
        <f t="shared" si="5115"/>
        <v>7.28</v>
      </c>
      <c r="G8496" s="642">
        <f t="shared" si="5115"/>
        <v>0.7</v>
      </c>
      <c r="H8496" s="141"/>
      <c r="I8496" s="142"/>
      <c r="J8496" s="642">
        <f t="shared" si="5094"/>
        <v>5.0960000000000001</v>
      </c>
    </row>
    <row r="8497" spans="1:10">
      <c r="A8497" s="1320"/>
      <c r="B8497" s="1321"/>
      <c r="C8497" s="1321"/>
      <c r="D8497" s="1322"/>
      <c r="E8497" s="641" t="str">
        <f t="shared" ref="E8497:G8497" si="5116">E1370</f>
        <v>DOMICILIARIA 9</v>
      </c>
      <c r="F8497" s="642">
        <f t="shared" si="5116"/>
        <v>7.21</v>
      </c>
      <c r="G8497" s="642">
        <f t="shared" si="5116"/>
        <v>0.7</v>
      </c>
      <c r="H8497" s="141"/>
      <c r="I8497" s="142"/>
      <c r="J8497" s="642">
        <f t="shared" si="5094"/>
        <v>5.0469999999999997</v>
      </c>
    </row>
    <row r="8498" spans="1:10">
      <c r="A8498" s="1320"/>
      <c r="B8498" s="1321"/>
      <c r="C8498" s="1321"/>
      <c r="D8498" s="1322"/>
      <c r="E8498" s="641" t="str">
        <f t="shared" ref="E8498:G8498" si="5117">E1371</f>
        <v>DOMICILIARIA 10</v>
      </c>
      <c r="F8498" s="642">
        <f t="shared" si="5117"/>
        <v>7</v>
      </c>
      <c r="G8498" s="642">
        <f t="shared" si="5117"/>
        <v>0.7</v>
      </c>
      <c r="H8498" s="141"/>
      <c r="I8498" s="142"/>
      <c r="J8498" s="642">
        <f t="shared" si="5094"/>
        <v>4.8999999999999995</v>
      </c>
    </row>
    <row r="8499" spans="1:10">
      <c r="A8499" s="1320"/>
      <c r="B8499" s="1321"/>
      <c r="C8499" s="1321"/>
      <c r="D8499" s="1322"/>
      <c r="E8499" s="641" t="str">
        <f t="shared" ref="E8499:G8499" si="5118">E1372</f>
        <v>DOMICILIARIA 11</v>
      </c>
      <c r="F8499" s="642">
        <f t="shared" si="5118"/>
        <v>5.92</v>
      </c>
      <c r="G8499" s="642">
        <f t="shared" si="5118"/>
        <v>0.7</v>
      </c>
      <c r="H8499" s="141"/>
      <c r="I8499" s="142"/>
      <c r="J8499" s="642">
        <f t="shared" si="5094"/>
        <v>4.1440000000000001</v>
      </c>
    </row>
    <row r="8500" spans="1:10" ht="13.5" customHeight="1">
      <c r="A8500" s="1320"/>
      <c r="B8500" s="1321"/>
      <c r="C8500" s="1321"/>
      <c r="D8500" s="1322"/>
      <c r="E8500" s="641" t="str">
        <f t="shared" ref="E8500:G8500" si="5119">E1373</f>
        <v>DOMICILIARIA 12</v>
      </c>
      <c r="F8500" s="642">
        <f t="shared" si="5119"/>
        <v>7.85</v>
      </c>
      <c r="G8500" s="642">
        <f t="shared" si="5119"/>
        <v>0.7</v>
      </c>
      <c r="H8500" s="141"/>
      <c r="I8500" s="142"/>
      <c r="J8500" s="642">
        <f t="shared" si="5094"/>
        <v>5.4949999999999992</v>
      </c>
    </row>
    <row r="8501" spans="1:10" ht="13.5" customHeight="1">
      <c r="A8501" s="1320"/>
      <c r="B8501" s="1321"/>
      <c r="C8501" s="1321"/>
      <c r="D8501" s="1322"/>
      <c r="E8501" s="641" t="str">
        <f t="shared" ref="E8501:G8501" si="5120">E1374</f>
        <v>DOMICILIARIA 13</v>
      </c>
      <c r="F8501" s="642">
        <f t="shared" si="5120"/>
        <v>7.6</v>
      </c>
      <c r="G8501" s="642">
        <f t="shared" si="5120"/>
        <v>0.7</v>
      </c>
      <c r="H8501" s="141"/>
      <c r="I8501" s="142"/>
      <c r="J8501" s="642">
        <f t="shared" si="5094"/>
        <v>5.3199999999999994</v>
      </c>
    </row>
    <row r="8502" spans="1:10" ht="13.5" customHeight="1">
      <c r="A8502" s="1320"/>
      <c r="B8502" s="1321"/>
      <c r="C8502" s="1321"/>
      <c r="D8502" s="1322"/>
      <c r="E8502" s="641" t="str">
        <f t="shared" ref="E8502:G8502" si="5121">E1375</f>
        <v>P13 A P14</v>
      </c>
      <c r="F8502" s="642">
        <f t="shared" si="5121"/>
        <v>0</v>
      </c>
      <c r="G8502" s="642">
        <f t="shared" si="5121"/>
        <v>0</v>
      </c>
      <c r="H8502" s="141"/>
      <c r="I8502" s="142"/>
      <c r="J8502" s="642">
        <f t="shared" si="5094"/>
        <v>0</v>
      </c>
    </row>
    <row r="8503" spans="1:10" ht="13.5" customHeight="1">
      <c r="A8503" s="1320"/>
      <c r="B8503" s="1321"/>
      <c r="C8503" s="1321"/>
      <c r="D8503" s="1322"/>
      <c r="E8503" s="641" t="str">
        <f t="shared" ref="E8503:G8503" si="5122">E1376</f>
        <v>DOMICILIARIA 1</v>
      </c>
      <c r="F8503" s="642">
        <f t="shared" si="5122"/>
        <v>4.9000000000000004</v>
      </c>
      <c r="G8503" s="642">
        <f t="shared" si="5122"/>
        <v>0.7</v>
      </c>
      <c r="H8503" s="141"/>
      <c r="I8503" s="142"/>
      <c r="J8503" s="642">
        <f t="shared" si="5094"/>
        <v>3.43</v>
      </c>
    </row>
    <row r="8504" spans="1:10">
      <c r="A8504" s="1320"/>
      <c r="B8504" s="1321"/>
      <c r="C8504" s="1321"/>
      <c r="D8504" s="1322"/>
      <c r="E8504" s="641" t="str">
        <f t="shared" ref="E8504:G8504" si="5123">E1377</f>
        <v>DOMICILIARIA 2</v>
      </c>
      <c r="F8504" s="642">
        <f t="shared" si="5123"/>
        <v>6.31</v>
      </c>
      <c r="G8504" s="642">
        <f t="shared" si="5123"/>
        <v>0.7</v>
      </c>
      <c r="H8504" s="141"/>
      <c r="I8504" s="142"/>
      <c r="J8504" s="642">
        <f t="shared" si="5094"/>
        <v>4.4169999999999998</v>
      </c>
    </row>
    <row r="8505" spans="1:10">
      <c r="A8505" s="1320"/>
      <c r="B8505" s="1321"/>
      <c r="C8505" s="1321"/>
      <c r="D8505" s="1322"/>
      <c r="E8505" s="641" t="str">
        <f t="shared" ref="E8505:G8505" si="5124">E1378</f>
        <v>DOMICILIARIA 3</v>
      </c>
      <c r="F8505" s="642">
        <f t="shared" si="5124"/>
        <v>6.34</v>
      </c>
      <c r="G8505" s="642">
        <f t="shared" si="5124"/>
        <v>0.7</v>
      </c>
      <c r="H8505" s="141"/>
      <c r="I8505" s="142"/>
      <c r="J8505" s="642">
        <f t="shared" si="5094"/>
        <v>4.4379999999999997</v>
      </c>
    </row>
    <row r="8506" spans="1:10">
      <c r="A8506" s="1320"/>
      <c r="B8506" s="1321"/>
      <c r="C8506" s="1321"/>
      <c r="D8506" s="1322"/>
      <c r="E8506" s="641" t="str">
        <f t="shared" ref="E8506:G8506" si="5125">E1379</f>
        <v>DOMICILIARIA 4</v>
      </c>
      <c r="F8506" s="642">
        <f t="shared" si="5125"/>
        <v>6.48</v>
      </c>
      <c r="G8506" s="642">
        <f t="shared" si="5125"/>
        <v>0.7</v>
      </c>
      <c r="H8506" s="141"/>
      <c r="I8506" s="142"/>
      <c r="J8506" s="642">
        <f t="shared" si="5094"/>
        <v>4.5359999999999996</v>
      </c>
    </row>
    <row r="8507" spans="1:10">
      <c r="A8507" s="1320"/>
      <c r="B8507" s="1321"/>
      <c r="C8507" s="1321"/>
      <c r="D8507" s="1322"/>
      <c r="E8507" s="641" t="str">
        <f t="shared" ref="E8507:G8507" si="5126">E1380</f>
        <v>DOMICILIARIA 5</v>
      </c>
      <c r="F8507" s="642">
        <f t="shared" si="5126"/>
        <v>6.2</v>
      </c>
      <c r="G8507" s="642">
        <f t="shared" si="5126"/>
        <v>0.7</v>
      </c>
      <c r="H8507" s="141"/>
      <c r="I8507" s="142"/>
      <c r="J8507" s="642">
        <f>F8507*G8507</f>
        <v>4.34</v>
      </c>
    </row>
    <row r="8508" spans="1:10">
      <c r="A8508" s="1320"/>
      <c r="B8508" s="1321"/>
      <c r="C8508" s="1321"/>
      <c r="D8508" s="1322"/>
      <c r="E8508" s="641" t="str">
        <f t="shared" ref="E8508:G8508" si="5127">E1381</f>
        <v>DOMICILIARIA 6</v>
      </c>
      <c r="F8508" s="642">
        <f t="shared" si="5127"/>
        <v>6.28</v>
      </c>
      <c r="G8508" s="642">
        <f t="shared" si="5127"/>
        <v>0.7</v>
      </c>
      <c r="H8508" s="141"/>
      <c r="I8508" s="142"/>
      <c r="J8508" s="642">
        <f t="shared" ref="J8508:J8540" si="5128">F8508*G8508</f>
        <v>4.3959999999999999</v>
      </c>
    </row>
    <row r="8509" spans="1:10">
      <c r="A8509" s="1320"/>
      <c r="B8509" s="1321"/>
      <c r="C8509" s="1321"/>
      <c r="D8509" s="1322"/>
      <c r="E8509" s="641" t="str">
        <f t="shared" ref="E8509:G8509" si="5129">E1382</f>
        <v>DOMICILIARIA 7</v>
      </c>
      <c r="F8509" s="642">
        <f t="shared" si="5129"/>
        <v>5.6</v>
      </c>
      <c r="G8509" s="642">
        <f t="shared" si="5129"/>
        <v>0.7</v>
      </c>
      <c r="H8509" s="141"/>
      <c r="I8509" s="142"/>
      <c r="J8509" s="642">
        <f t="shared" si="5128"/>
        <v>3.9199999999999995</v>
      </c>
    </row>
    <row r="8510" spans="1:10">
      <c r="A8510" s="1320"/>
      <c r="B8510" s="1321"/>
      <c r="C8510" s="1321"/>
      <c r="D8510" s="1322"/>
      <c r="E8510" s="641" t="str">
        <f t="shared" ref="E8510:G8510" si="5130">E1383</f>
        <v>DOMICILIARIA 8</v>
      </c>
      <c r="F8510" s="642">
        <f t="shared" si="5130"/>
        <v>5.64</v>
      </c>
      <c r="G8510" s="642">
        <f t="shared" si="5130"/>
        <v>0.7</v>
      </c>
      <c r="H8510" s="141"/>
      <c r="I8510" s="142"/>
      <c r="J8510" s="642">
        <f t="shared" si="5128"/>
        <v>3.9479999999999995</v>
      </c>
    </row>
    <row r="8511" spans="1:10">
      <c r="A8511" s="1320"/>
      <c r="B8511" s="1321"/>
      <c r="C8511" s="1321"/>
      <c r="D8511" s="1322"/>
      <c r="E8511" s="641" t="str">
        <f t="shared" ref="E8511:G8511" si="5131">E1384</f>
        <v>DOMICILIARIA 9</v>
      </c>
      <c r="F8511" s="642">
        <f t="shared" si="5131"/>
        <v>5.43</v>
      </c>
      <c r="G8511" s="642">
        <f t="shared" si="5131"/>
        <v>0.7</v>
      </c>
      <c r="H8511" s="141"/>
      <c r="I8511" s="142"/>
      <c r="J8511" s="642">
        <f t="shared" si="5128"/>
        <v>3.8009999999999997</v>
      </c>
    </row>
    <row r="8512" spans="1:10">
      <c r="A8512" s="1320"/>
      <c r="B8512" s="1321"/>
      <c r="C8512" s="1321"/>
      <c r="D8512" s="1322"/>
      <c r="E8512" s="641" t="str">
        <f t="shared" ref="E8512:G8512" si="5132">E1385</f>
        <v>DOMICILIARIA 10</v>
      </c>
      <c r="F8512" s="642">
        <f t="shared" si="5132"/>
        <v>6.12</v>
      </c>
      <c r="G8512" s="642">
        <f t="shared" si="5132"/>
        <v>0.7</v>
      </c>
      <c r="H8512" s="141"/>
      <c r="I8512" s="142"/>
      <c r="J8512" s="642">
        <f t="shared" si="5128"/>
        <v>4.2839999999999998</v>
      </c>
    </row>
    <row r="8513" spans="1:10">
      <c r="A8513" s="1320"/>
      <c r="B8513" s="1321"/>
      <c r="C8513" s="1321"/>
      <c r="D8513" s="1322"/>
      <c r="E8513" s="641" t="str">
        <f t="shared" ref="E8513:G8513" si="5133">E1386</f>
        <v>P14 A P15</v>
      </c>
      <c r="F8513" s="642">
        <f t="shared" si="5133"/>
        <v>0</v>
      </c>
      <c r="G8513" s="642">
        <f t="shared" si="5133"/>
        <v>0</v>
      </c>
      <c r="H8513" s="141"/>
      <c r="I8513" s="142"/>
      <c r="J8513" s="642">
        <f t="shared" si="5128"/>
        <v>0</v>
      </c>
    </row>
    <row r="8514" spans="1:10">
      <c r="A8514" s="1320"/>
      <c r="B8514" s="1321"/>
      <c r="C8514" s="1321"/>
      <c r="D8514" s="1322"/>
      <c r="E8514" s="641" t="str">
        <f t="shared" ref="E8514:G8514" si="5134">E1387</f>
        <v>DOMICILIARIA 1</v>
      </c>
      <c r="F8514" s="642">
        <f t="shared" si="5134"/>
        <v>6.24</v>
      </c>
      <c r="G8514" s="642">
        <f t="shared" si="5134"/>
        <v>0.7</v>
      </c>
      <c r="H8514" s="141"/>
      <c r="I8514" s="142"/>
      <c r="J8514" s="642">
        <f t="shared" si="5128"/>
        <v>4.3679999999999994</v>
      </c>
    </row>
    <row r="8515" spans="1:10">
      <c r="A8515" s="1320"/>
      <c r="B8515" s="1321"/>
      <c r="C8515" s="1321"/>
      <c r="D8515" s="1322"/>
      <c r="E8515" s="641" t="str">
        <f t="shared" ref="E8515:G8515" si="5135">E1388</f>
        <v>DOMICILIARIA 2</v>
      </c>
      <c r="F8515" s="642">
        <f t="shared" si="5135"/>
        <v>6.24</v>
      </c>
      <c r="G8515" s="642">
        <f t="shared" si="5135"/>
        <v>0.7</v>
      </c>
      <c r="H8515" s="141"/>
      <c r="I8515" s="142"/>
      <c r="J8515" s="642">
        <f t="shared" si="5128"/>
        <v>4.3679999999999994</v>
      </c>
    </row>
    <row r="8516" spans="1:10">
      <c r="A8516" s="1320"/>
      <c r="B8516" s="1321"/>
      <c r="C8516" s="1321"/>
      <c r="D8516" s="1322"/>
      <c r="E8516" s="641" t="str">
        <f t="shared" ref="E8516:G8516" si="5136">E1389</f>
        <v>DOMICILIARIA 3</v>
      </c>
      <c r="F8516" s="642">
        <f t="shared" si="5136"/>
        <v>5.95</v>
      </c>
      <c r="G8516" s="642">
        <f t="shared" si="5136"/>
        <v>0.7</v>
      </c>
      <c r="H8516" s="141"/>
      <c r="I8516" s="142"/>
      <c r="J8516" s="642">
        <f t="shared" si="5128"/>
        <v>4.165</v>
      </c>
    </row>
    <row r="8517" spans="1:10">
      <c r="A8517" s="1320"/>
      <c r="B8517" s="1321"/>
      <c r="C8517" s="1321"/>
      <c r="D8517" s="1322"/>
      <c r="E8517" s="641" t="str">
        <f t="shared" ref="E8517:G8517" si="5137">E1390</f>
        <v>DOMICILIARIA 4</v>
      </c>
      <c r="F8517" s="642">
        <f t="shared" si="5137"/>
        <v>6.04</v>
      </c>
      <c r="G8517" s="642">
        <f t="shared" si="5137"/>
        <v>0.7</v>
      </c>
      <c r="H8517" s="141"/>
      <c r="I8517" s="142"/>
      <c r="J8517" s="642">
        <f t="shared" si="5128"/>
        <v>4.2279999999999998</v>
      </c>
    </row>
    <row r="8518" spans="1:10">
      <c r="A8518" s="1320"/>
      <c r="B8518" s="1321"/>
      <c r="C8518" s="1321"/>
      <c r="D8518" s="1322"/>
      <c r="E8518" s="641" t="str">
        <f t="shared" ref="E8518:G8518" si="5138">E1391</f>
        <v>DOMICILIARIA 5</v>
      </c>
      <c r="F8518" s="642">
        <f t="shared" si="5138"/>
        <v>6.13</v>
      </c>
      <c r="G8518" s="642">
        <f t="shared" si="5138"/>
        <v>0.7</v>
      </c>
      <c r="H8518" s="141"/>
      <c r="I8518" s="142"/>
      <c r="J8518" s="642">
        <f t="shared" si="5128"/>
        <v>4.2909999999999995</v>
      </c>
    </row>
    <row r="8519" spans="1:10">
      <c r="A8519" s="1320"/>
      <c r="B8519" s="1321"/>
      <c r="C8519" s="1321"/>
      <c r="D8519" s="1322"/>
      <c r="E8519" s="641" t="str">
        <f t="shared" ref="E8519:G8519" si="5139">E1392</f>
        <v>DOMICILIARIA 6</v>
      </c>
      <c r="F8519" s="642">
        <f t="shared" si="5139"/>
        <v>5.51</v>
      </c>
      <c r="G8519" s="642">
        <f t="shared" si="5139"/>
        <v>0.7</v>
      </c>
      <c r="H8519" s="141"/>
      <c r="I8519" s="142"/>
      <c r="J8519" s="642">
        <f t="shared" si="5128"/>
        <v>3.8569999999999998</v>
      </c>
    </row>
    <row r="8520" spans="1:10">
      <c r="A8520" s="1320"/>
      <c r="B8520" s="1321"/>
      <c r="C8520" s="1321"/>
      <c r="D8520" s="1322"/>
      <c r="E8520" s="641" t="str">
        <f t="shared" ref="E8520:G8520" si="5140">E1393</f>
        <v>DOMICILIARIA 7</v>
      </c>
      <c r="F8520" s="642">
        <f t="shared" si="5140"/>
        <v>5.97</v>
      </c>
      <c r="G8520" s="642">
        <f t="shared" si="5140"/>
        <v>0.7</v>
      </c>
      <c r="H8520" s="141"/>
      <c r="I8520" s="142"/>
      <c r="J8520" s="642">
        <f t="shared" si="5128"/>
        <v>4.1789999999999994</v>
      </c>
    </row>
    <row r="8521" spans="1:10">
      <c r="A8521" s="1320"/>
      <c r="B8521" s="1321"/>
      <c r="C8521" s="1321"/>
      <c r="D8521" s="1322"/>
      <c r="E8521" s="641" t="str">
        <f t="shared" ref="E8521:G8521" si="5141">E1394</f>
        <v>DOMICILIARIA 8</v>
      </c>
      <c r="F8521" s="642">
        <f t="shared" si="5141"/>
        <v>5.52</v>
      </c>
      <c r="G8521" s="642">
        <f t="shared" si="5141"/>
        <v>0.7</v>
      </c>
      <c r="H8521" s="141"/>
      <c r="I8521" s="142"/>
      <c r="J8521" s="642">
        <f t="shared" si="5128"/>
        <v>3.8639999999999994</v>
      </c>
    </row>
    <row r="8522" spans="1:10">
      <c r="A8522" s="1320"/>
      <c r="B8522" s="1321"/>
      <c r="C8522" s="1321"/>
      <c r="D8522" s="1322"/>
      <c r="E8522" s="641" t="str">
        <f t="shared" ref="E8522:G8522" si="5142">E1395</f>
        <v>DOMICILIARIA 9</v>
      </c>
      <c r="F8522" s="642">
        <f t="shared" si="5142"/>
        <v>5.62</v>
      </c>
      <c r="G8522" s="642">
        <f t="shared" si="5142"/>
        <v>0.7</v>
      </c>
      <c r="H8522" s="141"/>
      <c r="I8522" s="142"/>
      <c r="J8522" s="642">
        <f t="shared" si="5128"/>
        <v>3.9339999999999997</v>
      </c>
    </row>
    <row r="8523" spans="1:10">
      <c r="A8523" s="1320"/>
      <c r="B8523" s="1321"/>
      <c r="C8523" s="1321"/>
      <c r="D8523" s="1322"/>
      <c r="E8523" s="641" t="str">
        <f t="shared" ref="E8523:G8523" si="5143">E1396</f>
        <v>DOMICILIARIA 10</v>
      </c>
      <c r="F8523" s="642">
        <f t="shared" si="5143"/>
        <v>5.08</v>
      </c>
      <c r="G8523" s="642">
        <f t="shared" si="5143"/>
        <v>0.7</v>
      </c>
      <c r="H8523" s="141"/>
      <c r="I8523" s="142"/>
      <c r="J8523" s="642">
        <f t="shared" si="5128"/>
        <v>3.5559999999999996</v>
      </c>
    </row>
    <row r="8524" spans="1:10">
      <c r="A8524" s="1320"/>
      <c r="B8524" s="1321"/>
      <c r="C8524" s="1321"/>
      <c r="D8524" s="1322"/>
      <c r="E8524" s="641" t="str">
        <f t="shared" ref="E8524:G8524" si="5144">E1397</f>
        <v>DOMICILIARIA 11</v>
      </c>
      <c r="F8524" s="642">
        <f t="shared" si="5144"/>
        <v>5.96</v>
      </c>
      <c r="G8524" s="642">
        <f t="shared" si="5144"/>
        <v>0.7</v>
      </c>
      <c r="H8524" s="141"/>
      <c r="I8524" s="142"/>
      <c r="J8524" s="642">
        <f t="shared" si="5128"/>
        <v>4.1719999999999997</v>
      </c>
    </row>
    <row r="8525" spans="1:10">
      <c r="A8525" s="1320"/>
      <c r="B8525" s="1321"/>
      <c r="C8525" s="1321"/>
      <c r="D8525" s="1322"/>
      <c r="E8525" s="641" t="str">
        <f t="shared" ref="E8525:G8525" si="5145">E1398</f>
        <v>DOMICILIARIA 12</v>
      </c>
      <c r="F8525" s="642">
        <f t="shared" si="5145"/>
        <v>5.82</v>
      </c>
      <c r="G8525" s="642">
        <f t="shared" si="5145"/>
        <v>0.7</v>
      </c>
      <c r="H8525" s="141"/>
      <c r="I8525" s="142"/>
      <c r="J8525" s="642">
        <f t="shared" si="5128"/>
        <v>4.0739999999999998</v>
      </c>
    </row>
    <row r="8526" spans="1:10">
      <c r="A8526" s="1320"/>
      <c r="B8526" s="1321"/>
      <c r="C8526" s="1321"/>
      <c r="D8526" s="1322"/>
      <c r="E8526" s="641" t="str">
        <f t="shared" ref="E8526:G8526" si="5146">E1399</f>
        <v>DOMICILIARIA 13</v>
      </c>
      <c r="F8526" s="642">
        <f t="shared" si="5146"/>
        <v>7.13</v>
      </c>
      <c r="G8526" s="642">
        <f t="shared" si="5146"/>
        <v>0.7</v>
      </c>
      <c r="H8526" s="141"/>
      <c r="I8526" s="142"/>
      <c r="J8526" s="642">
        <f t="shared" si="5128"/>
        <v>4.9909999999999997</v>
      </c>
    </row>
    <row r="8527" spans="1:10">
      <c r="A8527" s="1320"/>
      <c r="B8527" s="1321"/>
      <c r="C8527" s="1321"/>
      <c r="D8527" s="1322"/>
      <c r="E8527" s="641" t="str">
        <f t="shared" ref="E8527:G8527" si="5147">E1400</f>
        <v>DOMICILIARIA 14</v>
      </c>
      <c r="F8527" s="642">
        <f t="shared" si="5147"/>
        <v>5.54</v>
      </c>
      <c r="G8527" s="642">
        <f t="shared" si="5147"/>
        <v>0.7</v>
      </c>
      <c r="H8527" s="141"/>
      <c r="I8527" s="142"/>
      <c r="J8527" s="642">
        <f t="shared" si="5128"/>
        <v>3.8779999999999997</v>
      </c>
    </row>
    <row r="8528" spans="1:10">
      <c r="A8528" s="1320"/>
      <c r="B8528" s="1321"/>
      <c r="C8528" s="1321"/>
      <c r="D8528" s="1322"/>
      <c r="E8528" s="641" t="str">
        <f t="shared" ref="E8528:G8528" si="5148">E1401</f>
        <v>DOMICILIARIA 15</v>
      </c>
      <c r="F8528" s="642">
        <f t="shared" si="5148"/>
        <v>6.48</v>
      </c>
      <c r="G8528" s="642">
        <f t="shared" si="5148"/>
        <v>0.7</v>
      </c>
      <c r="H8528" s="141"/>
      <c r="I8528" s="142"/>
      <c r="J8528" s="642">
        <f t="shared" si="5128"/>
        <v>4.5359999999999996</v>
      </c>
    </row>
    <row r="8529" spans="1:10">
      <c r="A8529" s="1320"/>
      <c r="B8529" s="1321"/>
      <c r="C8529" s="1321"/>
      <c r="D8529" s="1322"/>
      <c r="E8529" s="641" t="str">
        <f t="shared" ref="E8529:G8529" si="5149">E1402</f>
        <v>DOMICILIARIA 16</v>
      </c>
      <c r="F8529" s="642">
        <f t="shared" si="5149"/>
        <v>6.44</v>
      </c>
      <c r="G8529" s="642">
        <f t="shared" si="5149"/>
        <v>0.7</v>
      </c>
      <c r="H8529" s="141"/>
      <c r="I8529" s="142"/>
      <c r="J8529" s="642">
        <f t="shared" si="5128"/>
        <v>4.508</v>
      </c>
    </row>
    <row r="8530" spans="1:10">
      <c r="A8530" s="1320"/>
      <c r="B8530" s="1321"/>
      <c r="C8530" s="1321"/>
      <c r="D8530" s="1322"/>
      <c r="E8530" s="641" t="str">
        <f t="shared" ref="E8530:G8530" si="5150">E1403</f>
        <v>DOMICILIARIA 17</v>
      </c>
      <c r="F8530" s="642">
        <f t="shared" si="5150"/>
        <v>5.12</v>
      </c>
      <c r="G8530" s="642">
        <f t="shared" si="5150"/>
        <v>0.7</v>
      </c>
      <c r="H8530" s="141"/>
      <c r="I8530" s="142"/>
      <c r="J8530" s="642">
        <f t="shared" si="5128"/>
        <v>3.5839999999999996</v>
      </c>
    </row>
    <row r="8531" spans="1:10">
      <c r="A8531" s="1320"/>
      <c r="B8531" s="1321"/>
      <c r="C8531" s="1321"/>
      <c r="D8531" s="1322"/>
      <c r="E8531" s="641" t="str">
        <f t="shared" ref="E8531:G8531" si="5151">E1404</f>
        <v>DOMICILIARIA 18</v>
      </c>
      <c r="F8531" s="642">
        <f t="shared" si="5151"/>
        <v>6.71</v>
      </c>
      <c r="G8531" s="642">
        <f t="shared" si="5151"/>
        <v>0.7</v>
      </c>
      <c r="H8531" s="141"/>
      <c r="I8531" s="142"/>
      <c r="J8531" s="642">
        <f t="shared" si="5128"/>
        <v>4.6970000000000001</v>
      </c>
    </row>
    <row r="8532" spans="1:10">
      <c r="A8532" s="1320"/>
      <c r="B8532" s="1321"/>
      <c r="C8532" s="1321"/>
      <c r="D8532" s="1322"/>
      <c r="E8532" s="641" t="str">
        <f t="shared" ref="E8532:G8532" si="5152">E1405</f>
        <v>P15 A P16</v>
      </c>
      <c r="F8532" s="642">
        <f t="shared" si="5152"/>
        <v>0</v>
      </c>
      <c r="G8532" s="642">
        <f t="shared" si="5152"/>
        <v>0</v>
      </c>
      <c r="H8532" s="141"/>
      <c r="I8532" s="142"/>
      <c r="J8532" s="642">
        <f t="shared" si="5128"/>
        <v>0</v>
      </c>
    </row>
    <row r="8533" spans="1:10">
      <c r="A8533" s="1320"/>
      <c r="B8533" s="1321"/>
      <c r="C8533" s="1321"/>
      <c r="D8533" s="1322"/>
      <c r="E8533" s="641" t="str">
        <f t="shared" ref="E8533:G8533" si="5153">E1406</f>
        <v>DOMICILIARIA 1</v>
      </c>
      <c r="F8533" s="642">
        <f t="shared" si="5153"/>
        <v>4.72</v>
      </c>
      <c r="G8533" s="642">
        <f t="shared" si="5153"/>
        <v>0.7</v>
      </c>
      <c r="H8533" s="141"/>
      <c r="I8533" s="142"/>
      <c r="J8533" s="642">
        <f t="shared" si="5128"/>
        <v>3.3039999999999998</v>
      </c>
    </row>
    <row r="8534" spans="1:10">
      <c r="A8534" s="1320"/>
      <c r="B8534" s="1321"/>
      <c r="C8534" s="1321"/>
      <c r="D8534" s="1322"/>
      <c r="E8534" s="641" t="str">
        <f t="shared" ref="E8534:G8534" si="5154">E1407</f>
        <v>DOMICILIARIA 2</v>
      </c>
      <c r="F8534" s="642">
        <f t="shared" si="5154"/>
        <v>5.48</v>
      </c>
      <c r="G8534" s="642">
        <f t="shared" si="5154"/>
        <v>0.7</v>
      </c>
      <c r="H8534" s="141"/>
      <c r="I8534" s="142"/>
      <c r="J8534" s="642">
        <f t="shared" si="5128"/>
        <v>3.8359999999999999</v>
      </c>
    </row>
    <row r="8535" spans="1:10">
      <c r="A8535" s="1320"/>
      <c r="B8535" s="1321"/>
      <c r="C8535" s="1321"/>
      <c r="D8535" s="1322"/>
      <c r="E8535" s="641" t="str">
        <f t="shared" ref="E8535:G8535" si="5155">E1408</f>
        <v>DOMICILIARIA 3</v>
      </c>
      <c r="F8535" s="642">
        <f t="shared" si="5155"/>
        <v>4.42</v>
      </c>
      <c r="G8535" s="642">
        <f t="shared" si="5155"/>
        <v>0.7</v>
      </c>
      <c r="H8535" s="141"/>
      <c r="I8535" s="142"/>
      <c r="J8535" s="642">
        <f t="shared" si="5128"/>
        <v>3.0939999999999999</v>
      </c>
    </row>
    <row r="8536" spans="1:10">
      <c r="A8536" s="1320"/>
      <c r="B8536" s="1321"/>
      <c r="C8536" s="1321"/>
      <c r="D8536" s="1322"/>
      <c r="E8536" s="641" t="str">
        <f t="shared" ref="E8536:G8536" si="5156">E1409</f>
        <v>DOMICILIARIA 4</v>
      </c>
      <c r="F8536" s="642">
        <f t="shared" si="5156"/>
        <v>5.42</v>
      </c>
      <c r="G8536" s="642">
        <f t="shared" si="5156"/>
        <v>0.7</v>
      </c>
      <c r="H8536" s="141"/>
      <c r="I8536" s="142"/>
      <c r="J8536" s="642">
        <f t="shared" si="5128"/>
        <v>3.7939999999999996</v>
      </c>
    </row>
    <row r="8537" spans="1:10">
      <c r="A8537" s="1320"/>
      <c r="B8537" s="1321"/>
      <c r="C8537" s="1321"/>
      <c r="D8537" s="1322"/>
      <c r="E8537" s="641" t="str">
        <f t="shared" ref="E8537:G8537" si="5157">E1410</f>
        <v>DOMICILIARIA 5</v>
      </c>
      <c r="F8537" s="642">
        <f t="shared" si="5157"/>
        <v>4.68</v>
      </c>
      <c r="G8537" s="642">
        <f t="shared" si="5157"/>
        <v>0.7</v>
      </c>
      <c r="H8537" s="141"/>
      <c r="I8537" s="142"/>
      <c r="J8537" s="642">
        <f t="shared" si="5128"/>
        <v>3.2759999999999998</v>
      </c>
    </row>
    <row r="8538" spans="1:10">
      <c r="A8538" s="1320"/>
      <c r="B8538" s="1321"/>
      <c r="C8538" s="1321"/>
      <c r="D8538" s="1322"/>
      <c r="E8538" s="641" t="str">
        <f t="shared" ref="E8538:G8538" si="5158">E1411</f>
        <v>DOMICILIARIA 6</v>
      </c>
      <c r="F8538" s="642">
        <f t="shared" si="5158"/>
        <v>4.88</v>
      </c>
      <c r="G8538" s="642">
        <f t="shared" si="5158"/>
        <v>0.7</v>
      </c>
      <c r="H8538" s="141"/>
      <c r="I8538" s="142"/>
      <c r="J8538" s="642">
        <f t="shared" si="5128"/>
        <v>3.4159999999999999</v>
      </c>
    </row>
    <row r="8539" spans="1:10">
      <c r="A8539" s="1320"/>
      <c r="B8539" s="1321"/>
      <c r="C8539" s="1321"/>
      <c r="D8539" s="1322"/>
      <c r="E8539" s="641" t="str">
        <f t="shared" ref="E8539:G8539" si="5159">E1412</f>
        <v>DOMICILIARIA 7</v>
      </c>
      <c r="F8539" s="642">
        <f t="shared" si="5159"/>
        <v>6.11</v>
      </c>
      <c r="G8539" s="642">
        <f t="shared" si="5159"/>
        <v>0.7</v>
      </c>
      <c r="H8539" s="141"/>
      <c r="I8539" s="142"/>
      <c r="J8539" s="642">
        <f t="shared" si="5128"/>
        <v>4.2770000000000001</v>
      </c>
    </row>
    <row r="8540" spans="1:10">
      <c r="A8540" s="1320"/>
      <c r="B8540" s="1321"/>
      <c r="C8540" s="1321"/>
      <c r="D8540" s="1322"/>
      <c r="E8540" s="641" t="str">
        <f t="shared" ref="E8540:G8540" si="5160">E1413</f>
        <v>DOMICILIARIA 8</v>
      </c>
      <c r="F8540" s="642">
        <f t="shared" si="5160"/>
        <v>5.3</v>
      </c>
      <c r="G8540" s="642">
        <f t="shared" si="5160"/>
        <v>0.7</v>
      </c>
      <c r="H8540" s="141"/>
      <c r="I8540" s="142"/>
      <c r="J8540" s="642">
        <f t="shared" si="5128"/>
        <v>3.7099999999999995</v>
      </c>
    </row>
    <row r="8541" spans="1:10">
      <c r="A8541" s="1320"/>
      <c r="B8541" s="1321"/>
      <c r="C8541" s="1321"/>
      <c r="D8541" s="1322"/>
      <c r="E8541" s="641" t="str">
        <f t="shared" ref="E8541:G8541" si="5161">E1414</f>
        <v>DOMICILIARIA 9</v>
      </c>
      <c r="F8541" s="642">
        <f t="shared" si="5161"/>
        <v>5.57</v>
      </c>
      <c r="G8541" s="642">
        <f t="shared" si="5161"/>
        <v>0.7</v>
      </c>
      <c r="H8541" s="141"/>
      <c r="I8541" s="142"/>
      <c r="J8541" s="642">
        <f>F8541*G8541</f>
        <v>3.899</v>
      </c>
    </row>
    <row r="8542" spans="1:10">
      <c r="A8542" s="1320"/>
      <c r="B8542" s="1321"/>
      <c r="C8542" s="1321"/>
      <c r="D8542" s="1322"/>
      <c r="E8542" s="641" t="str">
        <f t="shared" ref="E8542:G8542" si="5162">E1415</f>
        <v>DOMICILIARIA 10</v>
      </c>
      <c r="F8542" s="642">
        <f t="shared" si="5162"/>
        <v>5.42</v>
      </c>
      <c r="G8542" s="642">
        <f t="shared" si="5162"/>
        <v>0.7</v>
      </c>
      <c r="H8542" s="141"/>
      <c r="I8542" s="142"/>
      <c r="J8542" s="642">
        <f t="shared" ref="J8542:J8579" si="5163">F8542*G8542</f>
        <v>3.7939999999999996</v>
      </c>
    </row>
    <row r="8543" spans="1:10">
      <c r="A8543" s="1320"/>
      <c r="B8543" s="1321"/>
      <c r="C8543" s="1321"/>
      <c r="D8543" s="1322"/>
      <c r="E8543" s="641" t="str">
        <f t="shared" ref="E8543:G8543" si="5164">E1416</f>
        <v>DOMICILIARIA 11</v>
      </c>
      <c r="F8543" s="642">
        <f t="shared" si="5164"/>
        <v>5.31</v>
      </c>
      <c r="G8543" s="642">
        <f t="shared" si="5164"/>
        <v>0.7</v>
      </c>
      <c r="H8543" s="141"/>
      <c r="I8543" s="142"/>
      <c r="J8543" s="642">
        <f t="shared" si="5163"/>
        <v>3.7169999999999996</v>
      </c>
    </row>
    <row r="8544" spans="1:10">
      <c r="A8544" s="1320"/>
      <c r="B8544" s="1321"/>
      <c r="C8544" s="1321"/>
      <c r="D8544" s="1322"/>
      <c r="E8544" s="641" t="str">
        <f t="shared" ref="E8544:G8544" si="5165">E1417</f>
        <v>DOMICILIARIA 12</v>
      </c>
      <c r="F8544" s="642">
        <f t="shared" si="5165"/>
        <v>5.5551000000000004</v>
      </c>
      <c r="G8544" s="642">
        <f t="shared" si="5165"/>
        <v>0.7</v>
      </c>
      <c r="H8544" s="141"/>
      <c r="I8544" s="142"/>
      <c r="J8544" s="642">
        <f t="shared" si="5163"/>
        <v>3.8885700000000001</v>
      </c>
    </row>
    <row r="8545" spans="1:10">
      <c r="A8545" s="1320"/>
      <c r="B8545" s="1321"/>
      <c r="C8545" s="1321"/>
      <c r="D8545" s="1322"/>
      <c r="E8545" s="641" t="str">
        <f t="shared" ref="E8545:G8545" si="5166">E1418</f>
        <v>DOMICILIARIA 13</v>
      </c>
      <c r="F8545" s="642">
        <f t="shared" si="5166"/>
        <v>4.6100000000000003</v>
      </c>
      <c r="G8545" s="642">
        <f t="shared" si="5166"/>
        <v>0.7</v>
      </c>
      <c r="H8545" s="141"/>
      <c r="I8545" s="142"/>
      <c r="J8545" s="642">
        <f t="shared" si="5163"/>
        <v>3.2269999999999999</v>
      </c>
    </row>
    <row r="8546" spans="1:10">
      <c r="A8546" s="1320"/>
      <c r="B8546" s="1321"/>
      <c r="C8546" s="1321"/>
      <c r="D8546" s="1322"/>
      <c r="E8546" s="641" t="str">
        <f t="shared" ref="E8546:G8546" si="5167">E1419</f>
        <v>DOMICILIARIA 14</v>
      </c>
      <c r="F8546" s="642">
        <f t="shared" si="5167"/>
        <v>5.31</v>
      </c>
      <c r="G8546" s="642">
        <f t="shared" si="5167"/>
        <v>0.7</v>
      </c>
      <c r="H8546" s="141"/>
      <c r="I8546" s="142"/>
      <c r="J8546" s="642">
        <f t="shared" si="5163"/>
        <v>3.7169999999999996</v>
      </c>
    </row>
    <row r="8547" spans="1:10">
      <c r="A8547" s="1320"/>
      <c r="B8547" s="1321"/>
      <c r="C8547" s="1321"/>
      <c r="D8547" s="1322"/>
      <c r="E8547" s="641" t="str">
        <f t="shared" ref="E8547:G8547" si="5168">E1420</f>
        <v>DOMICILIARIA 15</v>
      </c>
      <c r="F8547" s="642">
        <f t="shared" si="5168"/>
        <v>4.22</v>
      </c>
      <c r="G8547" s="642">
        <f t="shared" si="5168"/>
        <v>0.7</v>
      </c>
      <c r="H8547" s="141"/>
      <c r="I8547" s="142"/>
      <c r="J8547" s="642">
        <f t="shared" si="5163"/>
        <v>2.9539999999999997</v>
      </c>
    </row>
    <row r="8548" spans="1:10">
      <c r="A8548" s="1320"/>
      <c r="B8548" s="1321"/>
      <c r="C8548" s="1321"/>
      <c r="D8548" s="1322"/>
      <c r="E8548" s="641" t="str">
        <f t="shared" ref="E8548:G8548" si="5169">E1421</f>
        <v>DOMICILIARIA 16</v>
      </c>
      <c r="F8548" s="642">
        <f t="shared" si="5169"/>
        <v>3.8</v>
      </c>
      <c r="G8548" s="642">
        <f t="shared" si="5169"/>
        <v>0.7</v>
      </c>
      <c r="H8548" s="141"/>
      <c r="I8548" s="142"/>
      <c r="J8548" s="642">
        <f t="shared" si="5163"/>
        <v>2.6599999999999997</v>
      </c>
    </row>
    <row r="8549" spans="1:10">
      <c r="A8549" s="1320"/>
      <c r="B8549" s="1321"/>
      <c r="C8549" s="1321"/>
      <c r="D8549" s="1322"/>
      <c r="E8549" s="641" t="str">
        <f t="shared" ref="E8549:G8549" si="5170">E1422</f>
        <v>DOMICILIARIA 17</v>
      </c>
      <c r="F8549" s="642">
        <f t="shared" si="5170"/>
        <v>5.7</v>
      </c>
      <c r="G8549" s="642">
        <f t="shared" si="5170"/>
        <v>0.7</v>
      </c>
      <c r="H8549" s="141"/>
      <c r="I8549" s="142"/>
      <c r="J8549" s="642">
        <f t="shared" si="5163"/>
        <v>3.9899999999999998</v>
      </c>
    </row>
    <row r="8550" spans="1:10">
      <c r="A8550" s="1320"/>
      <c r="B8550" s="1321"/>
      <c r="C8550" s="1321"/>
      <c r="D8550" s="1322"/>
      <c r="E8550" s="641" t="str">
        <f t="shared" ref="E8550:G8550" si="5171">E1423</f>
        <v>P16 A P17</v>
      </c>
      <c r="F8550" s="642">
        <f t="shared" si="5171"/>
        <v>0</v>
      </c>
      <c r="G8550" s="642">
        <f t="shared" si="5171"/>
        <v>0</v>
      </c>
      <c r="H8550" s="141"/>
      <c r="I8550" s="142"/>
      <c r="J8550" s="642">
        <f t="shared" si="5163"/>
        <v>0</v>
      </c>
    </row>
    <row r="8551" spans="1:10">
      <c r="A8551" s="1320"/>
      <c r="B8551" s="1321"/>
      <c r="C8551" s="1321"/>
      <c r="D8551" s="1322"/>
      <c r="E8551" s="641" t="str">
        <f t="shared" ref="E8551:G8551" si="5172">E1424</f>
        <v>DOMICILIARIA 1</v>
      </c>
      <c r="F8551" s="642">
        <f t="shared" si="5172"/>
        <v>5.28</v>
      </c>
      <c r="G8551" s="642">
        <f t="shared" si="5172"/>
        <v>0.7</v>
      </c>
      <c r="H8551" s="141"/>
      <c r="I8551" s="142"/>
      <c r="J8551" s="642">
        <f t="shared" si="5163"/>
        <v>3.6959999999999997</v>
      </c>
    </row>
    <row r="8552" spans="1:10">
      <c r="A8552" s="1320"/>
      <c r="B8552" s="1321"/>
      <c r="C8552" s="1321"/>
      <c r="D8552" s="1322"/>
      <c r="E8552" s="641" t="str">
        <f t="shared" ref="E8552:G8552" si="5173">E1425</f>
        <v>DOMICILIARIA 2</v>
      </c>
      <c r="F8552" s="642">
        <f t="shared" si="5173"/>
        <v>5.32</v>
      </c>
      <c r="G8552" s="642">
        <f t="shared" si="5173"/>
        <v>0.7</v>
      </c>
      <c r="H8552" s="141"/>
      <c r="I8552" s="142"/>
      <c r="J8552" s="642">
        <f t="shared" si="5163"/>
        <v>3.7239999999999998</v>
      </c>
    </row>
    <row r="8553" spans="1:10">
      <c r="A8553" s="1320"/>
      <c r="B8553" s="1321"/>
      <c r="C8553" s="1321"/>
      <c r="D8553" s="1322"/>
      <c r="E8553" s="641" t="str">
        <f t="shared" ref="E8553:G8553" si="5174">E1426</f>
        <v>DOMICILIARIA 3</v>
      </c>
      <c r="F8553" s="642">
        <f t="shared" si="5174"/>
        <v>5.33</v>
      </c>
      <c r="G8553" s="642">
        <f t="shared" si="5174"/>
        <v>0.7</v>
      </c>
      <c r="H8553" s="141"/>
      <c r="I8553" s="142"/>
      <c r="J8553" s="642">
        <f t="shared" si="5163"/>
        <v>3.7309999999999999</v>
      </c>
    </row>
    <row r="8554" spans="1:10">
      <c r="A8554" s="1320"/>
      <c r="B8554" s="1321"/>
      <c r="C8554" s="1321"/>
      <c r="D8554" s="1322"/>
      <c r="E8554" s="641" t="str">
        <f t="shared" ref="E8554:G8554" si="5175">E1427</f>
        <v>DOMICILIARIA 4</v>
      </c>
      <c r="F8554" s="642">
        <f t="shared" si="5175"/>
        <v>5.33</v>
      </c>
      <c r="G8554" s="642">
        <f t="shared" si="5175"/>
        <v>0.7</v>
      </c>
      <c r="H8554" s="141"/>
      <c r="I8554" s="142"/>
      <c r="J8554" s="642">
        <f t="shared" si="5163"/>
        <v>3.7309999999999999</v>
      </c>
    </row>
    <row r="8555" spans="1:10">
      <c r="A8555" s="1320"/>
      <c r="B8555" s="1321"/>
      <c r="C8555" s="1321"/>
      <c r="D8555" s="1322"/>
      <c r="E8555" s="641" t="str">
        <f t="shared" ref="E8555:G8555" si="5176">E1428</f>
        <v>DOMICILIARIA 5</v>
      </c>
      <c r="F8555" s="642">
        <f t="shared" si="5176"/>
        <v>4.1500000000000004</v>
      </c>
      <c r="G8555" s="642">
        <f t="shared" si="5176"/>
        <v>0.7</v>
      </c>
      <c r="H8555" s="141"/>
      <c r="I8555" s="142"/>
      <c r="J8555" s="642">
        <f t="shared" si="5163"/>
        <v>2.9050000000000002</v>
      </c>
    </row>
    <row r="8556" spans="1:10">
      <c r="A8556" s="1320"/>
      <c r="B8556" s="1321"/>
      <c r="C8556" s="1321"/>
      <c r="D8556" s="1322"/>
      <c r="E8556" s="641" t="str">
        <f t="shared" ref="E8556:G8556" si="5177">E1429</f>
        <v>DOMICILIARIA 6</v>
      </c>
      <c r="F8556" s="642">
        <f t="shared" si="5177"/>
        <v>5.73</v>
      </c>
      <c r="G8556" s="642">
        <f t="shared" si="5177"/>
        <v>0.7</v>
      </c>
      <c r="H8556" s="141"/>
      <c r="I8556" s="142"/>
      <c r="J8556" s="642">
        <f t="shared" si="5163"/>
        <v>4.0110000000000001</v>
      </c>
    </row>
    <row r="8557" spans="1:10">
      <c r="A8557" s="1320"/>
      <c r="B8557" s="1321"/>
      <c r="C8557" s="1321"/>
      <c r="D8557" s="1322"/>
      <c r="E8557" s="641" t="str">
        <f t="shared" ref="E8557:G8557" si="5178">E1430</f>
        <v>DOMICILIARIA 7</v>
      </c>
      <c r="F8557" s="642">
        <f t="shared" si="5178"/>
        <v>4.67</v>
      </c>
      <c r="G8557" s="642">
        <f t="shared" si="5178"/>
        <v>0.7</v>
      </c>
      <c r="H8557" s="141"/>
      <c r="I8557" s="142"/>
      <c r="J8557" s="642">
        <f t="shared" si="5163"/>
        <v>3.2689999999999997</v>
      </c>
    </row>
    <row r="8558" spans="1:10">
      <c r="A8558" s="1320"/>
      <c r="B8558" s="1321"/>
      <c r="C8558" s="1321"/>
      <c r="D8558" s="1322"/>
      <c r="E8558" s="641" t="str">
        <f t="shared" ref="E8558:G8558" si="5179">E1431</f>
        <v>DOMICILIARIA 7</v>
      </c>
      <c r="F8558" s="642">
        <f t="shared" si="5179"/>
        <v>3.96</v>
      </c>
      <c r="G8558" s="642">
        <f t="shared" si="5179"/>
        <v>0.7</v>
      </c>
      <c r="H8558" s="141"/>
      <c r="I8558" s="142"/>
      <c r="J8558" s="642">
        <f t="shared" si="5163"/>
        <v>2.7719999999999998</v>
      </c>
    </row>
    <row r="8559" spans="1:10">
      <c r="A8559" s="1320"/>
      <c r="B8559" s="1321"/>
      <c r="C8559" s="1321"/>
      <c r="D8559" s="1322"/>
      <c r="E8559" s="641" t="str">
        <f t="shared" ref="E8559:G8559" si="5180">E1432</f>
        <v>DOMICILIARIA 8</v>
      </c>
      <c r="F8559" s="642">
        <f t="shared" si="5180"/>
        <v>6.13</v>
      </c>
      <c r="G8559" s="642">
        <f t="shared" si="5180"/>
        <v>0.7</v>
      </c>
      <c r="H8559" s="141"/>
      <c r="I8559" s="142"/>
      <c r="J8559" s="642">
        <f t="shared" si="5163"/>
        <v>4.2909999999999995</v>
      </c>
    </row>
    <row r="8560" spans="1:10">
      <c r="A8560" s="1320"/>
      <c r="B8560" s="1321"/>
      <c r="C8560" s="1321"/>
      <c r="D8560" s="1322"/>
      <c r="E8560" s="641" t="str">
        <f t="shared" ref="E8560:G8560" si="5181">E1433</f>
        <v>DOMICILIARIA 9</v>
      </c>
      <c r="F8560" s="642">
        <f t="shared" si="5181"/>
        <v>5.04</v>
      </c>
      <c r="G8560" s="642">
        <f t="shared" si="5181"/>
        <v>0.7</v>
      </c>
      <c r="H8560" s="141"/>
      <c r="I8560" s="142"/>
      <c r="J8560" s="642">
        <f t="shared" si="5163"/>
        <v>3.5279999999999996</v>
      </c>
    </row>
    <row r="8561" spans="1:10">
      <c r="A8561" s="1320"/>
      <c r="B8561" s="1321"/>
      <c r="C8561" s="1321"/>
      <c r="D8561" s="1322"/>
      <c r="E8561" s="641" t="str">
        <f t="shared" ref="E8561:G8561" si="5182">E1434</f>
        <v>DOMICILIARIA 10</v>
      </c>
      <c r="F8561" s="642">
        <f t="shared" si="5182"/>
        <v>3.95</v>
      </c>
      <c r="G8561" s="642">
        <f t="shared" si="5182"/>
        <v>0.7</v>
      </c>
      <c r="H8561" s="141"/>
      <c r="I8561" s="142"/>
      <c r="J8561" s="642">
        <f t="shared" si="5163"/>
        <v>2.7650000000000001</v>
      </c>
    </row>
    <row r="8562" spans="1:10">
      <c r="A8562" s="1320"/>
      <c r="B8562" s="1321"/>
      <c r="C8562" s="1321"/>
      <c r="D8562" s="1322"/>
      <c r="E8562" s="641" t="str">
        <f t="shared" ref="E8562:G8562" si="5183">E1435</f>
        <v>DOMICILIARIA 11</v>
      </c>
      <c r="F8562" s="642">
        <f t="shared" si="5183"/>
        <v>7.36</v>
      </c>
      <c r="G8562" s="642">
        <f t="shared" si="5183"/>
        <v>0.7</v>
      </c>
      <c r="H8562" s="141"/>
      <c r="I8562" s="142"/>
      <c r="J8562" s="642">
        <f t="shared" si="5163"/>
        <v>5.1520000000000001</v>
      </c>
    </row>
    <row r="8563" spans="1:10">
      <c r="A8563" s="1320"/>
      <c r="B8563" s="1321"/>
      <c r="C8563" s="1321"/>
      <c r="D8563" s="1322"/>
      <c r="E8563" s="641" t="str">
        <f t="shared" ref="E8563:G8563" si="5184">E1436</f>
        <v>DOMICILIARIA 12</v>
      </c>
      <c r="F8563" s="642">
        <f t="shared" si="5184"/>
        <v>2.91</v>
      </c>
      <c r="G8563" s="642">
        <f t="shared" si="5184"/>
        <v>0.7</v>
      </c>
      <c r="H8563" s="141"/>
      <c r="I8563" s="142"/>
      <c r="J8563" s="642">
        <f t="shared" si="5163"/>
        <v>2.0369999999999999</v>
      </c>
    </row>
    <row r="8564" spans="1:10">
      <c r="A8564" s="1320"/>
      <c r="B8564" s="1321"/>
      <c r="C8564" s="1321"/>
      <c r="D8564" s="1322"/>
      <c r="E8564" s="641" t="str">
        <f t="shared" ref="E8564:G8564" si="5185">E1437</f>
        <v>P17 A P18</v>
      </c>
      <c r="F8564" s="642">
        <f t="shared" si="5185"/>
        <v>0</v>
      </c>
      <c r="G8564" s="642">
        <f t="shared" si="5185"/>
        <v>0</v>
      </c>
      <c r="H8564" s="141"/>
      <c r="I8564" s="142"/>
      <c r="J8564" s="642">
        <f t="shared" si="5163"/>
        <v>0</v>
      </c>
    </row>
    <row r="8565" spans="1:10">
      <c r="A8565" s="1320"/>
      <c r="B8565" s="1321"/>
      <c r="C8565" s="1321"/>
      <c r="D8565" s="1322"/>
      <c r="E8565" s="641" t="str">
        <f t="shared" ref="E8565:G8565" si="5186">E1438</f>
        <v>DOMICILIARIA 1</v>
      </c>
      <c r="F8565" s="642">
        <f t="shared" si="5186"/>
        <v>3.79</v>
      </c>
      <c r="G8565" s="642">
        <f t="shared" si="5186"/>
        <v>0.85</v>
      </c>
      <c r="H8565" s="141"/>
      <c r="I8565" s="142"/>
      <c r="J8565" s="642">
        <f t="shared" si="5163"/>
        <v>3.2214999999999998</v>
      </c>
    </row>
    <row r="8566" spans="1:10">
      <c r="A8566" s="1320"/>
      <c r="B8566" s="1321"/>
      <c r="C8566" s="1321"/>
      <c r="D8566" s="1322"/>
      <c r="E8566" s="641" t="str">
        <f t="shared" ref="E8566:G8566" si="5187">E1439</f>
        <v>DOMICILIARIA 2</v>
      </c>
      <c r="F8566" s="642">
        <f t="shared" si="5187"/>
        <v>8.18</v>
      </c>
      <c r="G8566" s="642">
        <f t="shared" si="5187"/>
        <v>0.85</v>
      </c>
      <c r="H8566" s="141"/>
      <c r="I8566" s="142"/>
      <c r="J8566" s="642">
        <f t="shared" si="5163"/>
        <v>6.9529999999999994</v>
      </c>
    </row>
    <row r="8567" spans="1:10">
      <c r="A8567" s="1320"/>
      <c r="B8567" s="1321"/>
      <c r="C8567" s="1321"/>
      <c r="D8567" s="1322"/>
      <c r="E8567" s="641" t="str">
        <f t="shared" ref="E8567:G8567" si="5188">E1440</f>
        <v>DOMICILIARIA 3</v>
      </c>
      <c r="F8567" s="642">
        <f t="shared" si="5188"/>
        <v>3.97</v>
      </c>
      <c r="G8567" s="642">
        <f t="shared" si="5188"/>
        <v>0.85</v>
      </c>
      <c r="H8567" s="141"/>
      <c r="I8567" s="142"/>
      <c r="J8567" s="642">
        <f t="shared" si="5163"/>
        <v>3.3745000000000003</v>
      </c>
    </row>
    <row r="8568" spans="1:10">
      <c r="A8568" s="1320"/>
      <c r="B8568" s="1321"/>
      <c r="C8568" s="1321"/>
      <c r="D8568" s="1322"/>
      <c r="E8568" s="641" t="str">
        <f t="shared" ref="E8568:G8568" si="5189">E1441</f>
        <v>DOMICILIARIA 4</v>
      </c>
      <c r="F8568" s="642">
        <f t="shared" si="5189"/>
        <v>4.34</v>
      </c>
      <c r="G8568" s="642">
        <f t="shared" si="5189"/>
        <v>0.85</v>
      </c>
      <c r="H8568" s="141"/>
      <c r="I8568" s="142"/>
      <c r="J8568" s="642">
        <f t="shared" si="5163"/>
        <v>3.6889999999999996</v>
      </c>
    </row>
    <row r="8569" spans="1:10">
      <c r="A8569" s="1320"/>
      <c r="B8569" s="1321"/>
      <c r="C8569" s="1321"/>
      <c r="D8569" s="1322"/>
      <c r="E8569" s="641" t="str">
        <f t="shared" ref="E8569:G8569" si="5190">E1442</f>
        <v>DOMICILIARIA 5</v>
      </c>
      <c r="F8569" s="642">
        <f t="shared" si="5190"/>
        <v>3.73</v>
      </c>
      <c r="G8569" s="642">
        <f t="shared" si="5190"/>
        <v>0.85</v>
      </c>
      <c r="H8569" s="141"/>
      <c r="I8569" s="142"/>
      <c r="J8569" s="642">
        <f t="shared" si="5163"/>
        <v>3.1705000000000001</v>
      </c>
    </row>
    <row r="8570" spans="1:10">
      <c r="A8570" s="1320"/>
      <c r="B8570" s="1321"/>
      <c r="C8570" s="1321"/>
      <c r="D8570" s="1322"/>
      <c r="E8570" s="641" t="str">
        <f t="shared" ref="E8570:G8570" si="5191">E1443</f>
        <v>DOMICILIARIA 6</v>
      </c>
      <c r="F8570" s="642">
        <f t="shared" si="5191"/>
        <v>5.28</v>
      </c>
      <c r="G8570" s="642">
        <f t="shared" si="5191"/>
        <v>0.85</v>
      </c>
      <c r="H8570" s="141"/>
      <c r="I8570" s="142"/>
      <c r="J8570" s="642">
        <f t="shared" si="5163"/>
        <v>4.4880000000000004</v>
      </c>
    </row>
    <row r="8571" spans="1:10">
      <c r="A8571" s="1320"/>
      <c r="B8571" s="1321"/>
      <c r="C8571" s="1321"/>
      <c r="D8571" s="1322"/>
      <c r="E8571" s="641" t="str">
        <f t="shared" ref="E8571:G8571" si="5192">E1444</f>
        <v>DOMICILIARIA 7</v>
      </c>
      <c r="F8571" s="642">
        <f t="shared" si="5192"/>
        <v>7.2</v>
      </c>
      <c r="G8571" s="642">
        <f t="shared" si="5192"/>
        <v>0.85</v>
      </c>
      <c r="H8571" s="141"/>
      <c r="I8571" s="142"/>
      <c r="J8571" s="642">
        <f t="shared" si="5163"/>
        <v>6.12</v>
      </c>
    </row>
    <row r="8572" spans="1:10">
      <c r="A8572" s="1320"/>
      <c r="B8572" s="1321"/>
      <c r="C8572" s="1321"/>
      <c r="D8572" s="1322"/>
      <c r="E8572" s="641" t="str">
        <f t="shared" ref="E8572:G8572" si="5193">E1445</f>
        <v>DOMICILIARIA 8</v>
      </c>
      <c r="F8572" s="642">
        <f t="shared" si="5193"/>
        <v>5.77</v>
      </c>
      <c r="G8572" s="642">
        <f t="shared" si="5193"/>
        <v>0.85</v>
      </c>
      <c r="H8572" s="141"/>
      <c r="I8572" s="142"/>
      <c r="J8572" s="642">
        <f t="shared" si="5163"/>
        <v>4.9044999999999996</v>
      </c>
    </row>
    <row r="8573" spans="1:10">
      <c r="A8573" s="1320"/>
      <c r="B8573" s="1321"/>
      <c r="C8573" s="1321"/>
      <c r="D8573" s="1322"/>
      <c r="E8573" s="641" t="str">
        <f t="shared" ref="E8573:G8573" si="5194">E1446</f>
        <v>DOMICILIARIA 9</v>
      </c>
      <c r="F8573" s="642">
        <f t="shared" si="5194"/>
        <v>5.55</v>
      </c>
      <c r="G8573" s="642">
        <f t="shared" si="5194"/>
        <v>0.85</v>
      </c>
      <c r="H8573" s="141"/>
      <c r="I8573" s="142"/>
      <c r="J8573" s="642">
        <f t="shared" si="5163"/>
        <v>4.7174999999999994</v>
      </c>
    </row>
    <row r="8574" spans="1:10">
      <c r="A8574" s="1320"/>
      <c r="B8574" s="1321"/>
      <c r="C8574" s="1321"/>
      <c r="D8574" s="1322"/>
      <c r="E8574" s="641" t="str">
        <f t="shared" ref="E8574:G8574" si="5195">E1447</f>
        <v>DOMICILIARIA 10</v>
      </c>
      <c r="F8574" s="642">
        <f t="shared" si="5195"/>
        <v>5.0199999999999996</v>
      </c>
      <c r="G8574" s="642">
        <f t="shared" si="5195"/>
        <v>0.85</v>
      </c>
      <c r="H8574" s="141"/>
      <c r="I8574" s="142"/>
      <c r="J8574" s="642">
        <f t="shared" si="5163"/>
        <v>4.2669999999999995</v>
      </c>
    </row>
    <row r="8575" spans="1:10">
      <c r="A8575" s="1320"/>
      <c r="B8575" s="1321"/>
      <c r="C8575" s="1321"/>
      <c r="D8575" s="1322"/>
      <c r="E8575" s="641" t="str">
        <f t="shared" ref="E8575:G8575" si="5196">E1448</f>
        <v>P52 A P54</v>
      </c>
      <c r="F8575" s="642">
        <f t="shared" si="5196"/>
        <v>0</v>
      </c>
      <c r="G8575" s="642">
        <f t="shared" si="5196"/>
        <v>0</v>
      </c>
      <c r="H8575" s="141"/>
      <c r="I8575" s="142"/>
      <c r="J8575" s="642">
        <f t="shared" si="5163"/>
        <v>0</v>
      </c>
    </row>
    <row r="8576" spans="1:10">
      <c r="A8576" s="1320"/>
      <c r="B8576" s="1321"/>
      <c r="C8576" s="1321"/>
      <c r="D8576" s="1322"/>
      <c r="E8576" s="641" t="str">
        <f t="shared" ref="E8576:G8576" si="5197">E1449</f>
        <v>DOMICILIARIA 1</v>
      </c>
      <c r="F8576" s="642">
        <f t="shared" si="5197"/>
        <v>5.27</v>
      </c>
      <c r="G8576" s="642">
        <f t="shared" si="5197"/>
        <v>0.7</v>
      </c>
      <c r="H8576" s="141"/>
      <c r="I8576" s="142"/>
      <c r="J8576" s="642">
        <f t="shared" si="5163"/>
        <v>3.6889999999999996</v>
      </c>
    </row>
    <row r="8577" spans="1:10">
      <c r="A8577" s="1320"/>
      <c r="B8577" s="1321"/>
      <c r="C8577" s="1321"/>
      <c r="D8577" s="1322"/>
      <c r="E8577" s="641" t="str">
        <f t="shared" ref="E8577:G8577" si="5198">E1450</f>
        <v>DOMICILIARIA 2</v>
      </c>
      <c r="F8577" s="642">
        <f t="shared" si="5198"/>
        <v>3.92</v>
      </c>
      <c r="G8577" s="642">
        <f t="shared" si="5198"/>
        <v>0.7</v>
      </c>
      <c r="H8577" s="141"/>
      <c r="I8577" s="142"/>
      <c r="J8577" s="642">
        <f t="shared" si="5163"/>
        <v>2.7439999999999998</v>
      </c>
    </row>
    <row r="8578" spans="1:10">
      <c r="A8578" s="1320"/>
      <c r="B8578" s="1321"/>
      <c r="C8578" s="1321"/>
      <c r="D8578" s="1322"/>
      <c r="E8578" s="641" t="str">
        <f t="shared" ref="E8578:G8578" si="5199">E1451</f>
        <v>DOMICILIARIA 3</v>
      </c>
      <c r="F8578" s="642">
        <f t="shared" si="5199"/>
        <v>3.31</v>
      </c>
      <c r="G8578" s="642">
        <f t="shared" si="5199"/>
        <v>0.7</v>
      </c>
      <c r="H8578" s="141"/>
      <c r="I8578" s="142"/>
      <c r="J8578" s="642">
        <f t="shared" si="5163"/>
        <v>2.3169999999999997</v>
      </c>
    </row>
    <row r="8579" spans="1:10">
      <c r="A8579" s="1320"/>
      <c r="B8579" s="1321"/>
      <c r="C8579" s="1321"/>
      <c r="D8579" s="1322"/>
      <c r="E8579" s="641" t="str">
        <f t="shared" ref="E8579:G8579" si="5200">E1452</f>
        <v>DOMICILIARIA 4</v>
      </c>
      <c r="F8579" s="642">
        <f t="shared" si="5200"/>
        <v>3.19</v>
      </c>
      <c r="G8579" s="642">
        <f t="shared" si="5200"/>
        <v>0.7</v>
      </c>
      <c r="H8579" s="141"/>
      <c r="I8579" s="142"/>
      <c r="J8579" s="642">
        <f t="shared" si="5163"/>
        <v>2.2329999999999997</v>
      </c>
    </row>
    <row r="8580" spans="1:10">
      <c r="A8580" s="1320"/>
      <c r="B8580" s="1321"/>
      <c r="C8580" s="1321"/>
      <c r="D8580" s="1322"/>
      <c r="E8580" s="641" t="str">
        <f t="shared" ref="E8580:G8580" si="5201">E1453</f>
        <v>DOMICILIARIA 5</v>
      </c>
      <c r="F8580" s="642">
        <f t="shared" si="5201"/>
        <v>2.75</v>
      </c>
      <c r="G8580" s="642">
        <f t="shared" si="5201"/>
        <v>0.7</v>
      </c>
      <c r="H8580" s="141"/>
      <c r="I8580" s="142"/>
      <c r="J8580" s="642">
        <f>F8580*G8580</f>
        <v>1.9249999999999998</v>
      </c>
    </row>
    <row r="8581" spans="1:10">
      <c r="A8581" s="1320"/>
      <c r="B8581" s="1321"/>
      <c r="C8581" s="1321"/>
      <c r="D8581" s="1322"/>
      <c r="E8581" s="641" t="str">
        <f t="shared" ref="E8581:G8581" si="5202">E1454</f>
        <v>DOMICILIARIA 6</v>
      </c>
      <c r="F8581" s="642">
        <f t="shared" si="5202"/>
        <v>5.76</v>
      </c>
      <c r="G8581" s="642">
        <f t="shared" si="5202"/>
        <v>0.7</v>
      </c>
      <c r="H8581" s="141"/>
      <c r="I8581" s="142"/>
      <c r="J8581" s="642">
        <f t="shared" ref="J8581" si="5203">F8581*G8581</f>
        <v>4.032</v>
      </c>
    </row>
    <row r="8582" spans="1:10">
      <c r="A8582" s="1320"/>
      <c r="B8582" s="1321"/>
      <c r="C8582" s="1321"/>
      <c r="D8582" s="1322"/>
      <c r="E8582" s="641" t="str">
        <f t="shared" ref="E8582:G8582" si="5204">E1455</f>
        <v>DOMICILIARIA 7</v>
      </c>
      <c r="F8582" s="642">
        <f t="shared" si="5204"/>
        <v>2.39</v>
      </c>
      <c r="G8582" s="642">
        <f t="shared" si="5204"/>
        <v>0.7</v>
      </c>
      <c r="H8582" s="141"/>
      <c r="I8582" s="142"/>
      <c r="J8582" s="642">
        <f>F8582*G8582</f>
        <v>1.673</v>
      </c>
    </row>
    <row r="8583" spans="1:10">
      <c r="A8583" s="1320"/>
      <c r="B8583" s="1321"/>
      <c r="C8583" s="1321"/>
      <c r="D8583" s="1322"/>
      <c r="E8583" s="641" t="str">
        <f t="shared" ref="E8583:G8583" si="5205">E1456</f>
        <v>DOMICILIARIA 8</v>
      </c>
      <c r="F8583" s="642">
        <f t="shared" si="5205"/>
        <v>1.76</v>
      </c>
      <c r="G8583" s="642">
        <f t="shared" si="5205"/>
        <v>0.7</v>
      </c>
      <c r="H8583" s="141"/>
      <c r="I8583" s="142"/>
      <c r="J8583" s="642">
        <f t="shared" ref="J8583:J8646" si="5206">F8583*G8583</f>
        <v>1.232</v>
      </c>
    </row>
    <row r="8584" spans="1:10">
      <c r="A8584" s="1320"/>
      <c r="B8584" s="1321"/>
      <c r="C8584" s="1321"/>
      <c r="D8584" s="1322"/>
      <c r="E8584" s="641" t="str">
        <f t="shared" ref="E8584:G8584" si="5207">E1457</f>
        <v>DOMICILIARIA 9</v>
      </c>
      <c r="F8584" s="642">
        <f t="shared" si="5207"/>
        <v>5.31</v>
      </c>
      <c r="G8584" s="642">
        <f t="shared" si="5207"/>
        <v>0.7</v>
      </c>
      <c r="H8584" s="141"/>
      <c r="I8584" s="142"/>
      <c r="J8584" s="642">
        <f t="shared" si="5206"/>
        <v>3.7169999999999996</v>
      </c>
    </row>
    <row r="8585" spans="1:10">
      <c r="A8585" s="1320"/>
      <c r="B8585" s="1321"/>
      <c r="C8585" s="1321"/>
      <c r="D8585" s="1322"/>
      <c r="E8585" s="641" t="str">
        <f t="shared" ref="E8585:G8585" si="5208">E1458</f>
        <v>P19 A P20</v>
      </c>
      <c r="F8585" s="642">
        <f t="shared" si="5208"/>
        <v>0</v>
      </c>
      <c r="G8585" s="642">
        <f t="shared" si="5208"/>
        <v>0</v>
      </c>
      <c r="H8585" s="141"/>
      <c r="I8585" s="142"/>
      <c r="J8585" s="642">
        <f t="shared" si="5206"/>
        <v>0</v>
      </c>
    </row>
    <row r="8586" spans="1:10">
      <c r="A8586" s="1320"/>
      <c r="B8586" s="1321"/>
      <c r="C8586" s="1321"/>
      <c r="D8586" s="1322"/>
      <c r="E8586" s="641" t="str">
        <f t="shared" ref="E8586:G8586" si="5209">E1459</f>
        <v>DOMICILIARIA 1</v>
      </c>
      <c r="F8586" s="642">
        <f t="shared" si="5209"/>
        <v>7.01</v>
      </c>
      <c r="G8586" s="642">
        <f t="shared" si="5209"/>
        <v>0.7</v>
      </c>
      <c r="H8586" s="141"/>
      <c r="I8586" s="142"/>
      <c r="J8586" s="642">
        <f t="shared" si="5206"/>
        <v>4.9069999999999991</v>
      </c>
    </row>
    <row r="8587" spans="1:10">
      <c r="A8587" s="1320"/>
      <c r="B8587" s="1321"/>
      <c r="C8587" s="1321"/>
      <c r="D8587" s="1322"/>
      <c r="E8587" s="641" t="str">
        <f t="shared" ref="E8587:G8587" si="5210">E1460</f>
        <v>DOMICILIARIA 2</v>
      </c>
      <c r="F8587" s="642">
        <f t="shared" si="5210"/>
        <v>7.04</v>
      </c>
      <c r="G8587" s="642">
        <f t="shared" si="5210"/>
        <v>0.7</v>
      </c>
      <c r="H8587" s="141"/>
      <c r="I8587" s="142"/>
      <c r="J8587" s="642">
        <f t="shared" si="5206"/>
        <v>4.9279999999999999</v>
      </c>
    </row>
    <row r="8588" spans="1:10">
      <c r="A8588" s="1320"/>
      <c r="B8588" s="1321"/>
      <c r="C8588" s="1321"/>
      <c r="D8588" s="1322"/>
      <c r="E8588" s="641" t="str">
        <f t="shared" ref="E8588:G8588" si="5211">E1461</f>
        <v>DOMICILIARIA 3</v>
      </c>
      <c r="F8588" s="642">
        <f t="shared" si="5211"/>
        <v>6.88</v>
      </c>
      <c r="G8588" s="642">
        <f t="shared" si="5211"/>
        <v>0.7</v>
      </c>
      <c r="H8588" s="141"/>
      <c r="I8588" s="142"/>
      <c r="J8588" s="642">
        <f t="shared" si="5206"/>
        <v>4.8159999999999998</v>
      </c>
    </row>
    <row r="8589" spans="1:10">
      <c r="A8589" s="1320"/>
      <c r="B8589" s="1321"/>
      <c r="C8589" s="1321"/>
      <c r="D8589" s="1322"/>
      <c r="E8589" s="641" t="str">
        <f t="shared" ref="E8589:G8589" si="5212">E1462</f>
        <v>DOMICILIARIA 4</v>
      </c>
      <c r="F8589" s="642">
        <f t="shared" si="5212"/>
        <v>4.51</v>
      </c>
      <c r="G8589" s="642">
        <f t="shared" si="5212"/>
        <v>0.7</v>
      </c>
      <c r="H8589" s="141"/>
      <c r="I8589" s="142"/>
      <c r="J8589" s="642">
        <f t="shared" si="5206"/>
        <v>3.1569999999999996</v>
      </c>
    </row>
    <row r="8590" spans="1:10">
      <c r="A8590" s="1320"/>
      <c r="B8590" s="1321"/>
      <c r="C8590" s="1321"/>
      <c r="D8590" s="1322"/>
      <c r="E8590" s="641" t="str">
        <f t="shared" ref="E8590:G8590" si="5213">E1463</f>
        <v>DOMICILIARIA 5</v>
      </c>
      <c r="F8590" s="642">
        <f t="shared" si="5213"/>
        <v>6.54</v>
      </c>
      <c r="G8590" s="642">
        <f t="shared" si="5213"/>
        <v>0.7</v>
      </c>
      <c r="H8590" s="141"/>
      <c r="I8590" s="142"/>
      <c r="J8590" s="642">
        <f t="shared" si="5206"/>
        <v>4.5779999999999994</v>
      </c>
    </row>
    <row r="8591" spans="1:10">
      <c r="A8591" s="1320"/>
      <c r="B8591" s="1321"/>
      <c r="C8591" s="1321"/>
      <c r="D8591" s="1322"/>
      <c r="E8591" s="641" t="str">
        <f t="shared" ref="E8591:G8591" si="5214">E1464</f>
        <v>DOMICILIARIA 6</v>
      </c>
      <c r="F8591" s="642">
        <f t="shared" si="5214"/>
        <v>6.43</v>
      </c>
      <c r="G8591" s="642">
        <f t="shared" si="5214"/>
        <v>0.7</v>
      </c>
      <c r="H8591" s="141"/>
      <c r="I8591" s="142"/>
      <c r="J8591" s="642">
        <f t="shared" si="5206"/>
        <v>4.5009999999999994</v>
      </c>
    </row>
    <row r="8592" spans="1:10">
      <c r="A8592" s="1320"/>
      <c r="B8592" s="1321"/>
      <c r="C8592" s="1321"/>
      <c r="D8592" s="1322"/>
      <c r="E8592" s="641" t="str">
        <f t="shared" ref="E8592:G8592" si="5215">E1465</f>
        <v>DOMICILIARIA 7</v>
      </c>
      <c r="F8592" s="642">
        <f t="shared" si="5215"/>
        <v>6.32</v>
      </c>
      <c r="G8592" s="642">
        <f t="shared" si="5215"/>
        <v>0.7</v>
      </c>
      <c r="H8592" s="141"/>
      <c r="I8592" s="142"/>
      <c r="J8592" s="642">
        <f t="shared" si="5206"/>
        <v>4.4239999999999995</v>
      </c>
    </row>
    <row r="8593" spans="1:10">
      <c r="A8593" s="1320"/>
      <c r="B8593" s="1321"/>
      <c r="C8593" s="1321"/>
      <c r="D8593" s="1322"/>
      <c r="E8593" s="641" t="str">
        <f t="shared" ref="E8593:G8593" si="5216">E1466</f>
        <v>P20 A P21</v>
      </c>
      <c r="F8593" s="642">
        <f t="shared" si="5216"/>
        <v>0</v>
      </c>
      <c r="G8593" s="642">
        <f t="shared" si="5216"/>
        <v>0</v>
      </c>
      <c r="H8593" s="141"/>
      <c r="I8593" s="142"/>
      <c r="J8593" s="642">
        <f t="shared" si="5206"/>
        <v>0</v>
      </c>
    </row>
    <row r="8594" spans="1:10">
      <c r="A8594" s="1320"/>
      <c r="B8594" s="1321"/>
      <c r="C8594" s="1321"/>
      <c r="D8594" s="1322"/>
      <c r="E8594" s="641" t="str">
        <f t="shared" ref="E8594:G8594" si="5217">E1467</f>
        <v>DOMICILIARIA 1</v>
      </c>
      <c r="F8594" s="642">
        <f t="shared" si="5217"/>
        <v>6.37</v>
      </c>
      <c r="G8594" s="642">
        <f t="shared" si="5217"/>
        <v>0.7</v>
      </c>
      <c r="H8594" s="141"/>
      <c r="I8594" s="142"/>
      <c r="J8594" s="642">
        <f t="shared" si="5206"/>
        <v>4.4589999999999996</v>
      </c>
    </row>
    <row r="8595" spans="1:10">
      <c r="A8595" s="1320"/>
      <c r="B8595" s="1321"/>
      <c r="C8595" s="1321"/>
      <c r="D8595" s="1322"/>
      <c r="E8595" s="641" t="str">
        <f t="shared" ref="E8595:G8595" si="5218">E1468</f>
        <v>DOMICILIARIA 2</v>
      </c>
      <c r="F8595" s="642">
        <f t="shared" si="5218"/>
        <v>5.61</v>
      </c>
      <c r="G8595" s="642">
        <f t="shared" si="5218"/>
        <v>0.7</v>
      </c>
      <c r="H8595" s="141"/>
      <c r="I8595" s="142"/>
      <c r="J8595" s="642">
        <f t="shared" si="5206"/>
        <v>3.927</v>
      </c>
    </row>
    <row r="8596" spans="1:10">
      <c r="A8596" s="1320"/>
      <c r="B8596" s="1321"/>
      <c r="C8596" s="1321"/>
      <c r="D8596" s="1322"/>
      <c r="E8596" s="641" t="str">
        <f t="shared" ref="E8596:G8596" si="5219">E1469</f>
        <v>DOMICILIARIA 3</v>
      </c>
      <c r="F8596" s="642">
        <f t="shared" si="5219"/>
        <v>5.96</v>
      </c>
      <c r="G8596" s="642">
        <f t="shared" si="5219"/>
        <v>0.7</v>
      </c>
      <c r="H8596" s="141"/>
      <c r="I8596" s="142"/>
      <c r="J8596" s="642">
        <f t="shared" si="5206"/>
        <v>4.1719999999999997</v>
      </c>
    </row>
    <row r="8597" spans="1:10">
      <c r="A8597" s="1320"/>
      <c r="B8597" s="1321"/>
      <c r="C8597" s="1321"/>
      <c r="D8597" s="1322"/>
      <c r="E8597" s="641" t="str">
        <f t="shared" ref="E8597:G8597" si="5220">E1470</f>
        <v>DOMICILIARIA 4</v>
      </c>
      <c r="F8597" s="642">
        <f t="shared" si="5220"/>
        <v>5.98</v>
      </c>
      <c r="G8597" s="642">
        <f t="shared" si="5220"/>
        <v>0.7</v>
      </c>
      <c r="H8597" s="141"/>
      <c r="I8597" s="142"/>
      <c r="J8597" s="642">
        <f t="shared" si="5206"/>
        <v>4.1859999999999999</v>
      </c>
    </row>
    <row r="8598" spans="1:10">
      <c r="A8598" s="1320"/>
      <c r="B8598" s="1321"/>
      <c r="C8598" s="1321"/>
      <c r="D8598" s="1322"/>
      <c r="E8598" s="641" t="str">
        <f t="shared" ref="E8598:G8598" si="5221">E1471</f>
        <v>DOMICILIARIA 5</v>
      </c>
      <c r="F8598" s="642">
        <f t="shared" si="5221"/>
        <v>5.97</v>
      </c>
      <c r="G8598" s="642">
        <f t="shared" si="5221"/>
        <v>0.7</v>
      </c>
      <c r="H8598" s="141"/>
      <c r="I8598" s="142"/>
      <c r="J8598" s="642">
        <f t="shared" si="5206"/>
        <v>4.1789999999999994</v>
      </c>
    </row>
    <row r="8599" spans="1:10">
      <c r="A8599" s="1320"/>
      <c r="B8599" s="1321"/>
      <c r="C8599" s="1321"/>
      <c r="D8599" s="1322"/>
      <c r="E8599" s="641" t="str">
        <f t="shared" ref="E8599:G8599" si="5222">E1472</f>
        <v>DOMICILIARIA 6</v>
      </c>
      <c r="F8599" s="642">
        <f t="shared" si="5222"/>
        <v>6.35</v>
      </c>
      <c r="G8599" s="642">
        <f t="shared" si="5222"/>
        <v>0.7</v>
      </c>
      <c r="H8599" s="141"/>
      <c r="I8599" s="142"/>
      <c r="J8599" s="642">
        <f t="shared" si="5206"/>
        <v>4.4449999999999994</v>
      </c>
    </row>
    <row r="8600" spans="1:10">
      <c r="A8600" s="1320"/>
      <c r="B8600" s="1321"/>
      <c r="C8600" s="1321"/>
      <c r="D8600" s="1322"/>
      <c r="E8600" s="641" t="str">
        <f t="shared" ref="E8600:G8600" si="5223">E1473</f>
        <v>DOMICILIARIA 7</v>
      </c>
      <c r="F8600" s="642">
        <f t="shared" si="5223"/>
        <v>6.7</v>
      </c>
      <c r="G8600" s="642">
        <f t="shared" si="5223"/>
        <v>0.7</v>
      </c>
      <c r="H8600" s="141"/>
      <c r="I8600" s="142"/>
      <c r="J8600" s="642">
        <f t="shared" si="5206"/>
        <v>4.6899999999999995</v>
      </c>
    </row>
    <row r="8601" spans="1:10">
      <c r="A8601" s="1320"/>
      <c r="B8601" s="1321"/>
      <c r="C8601" s="1321"/>
      <c r="D8601" s="1322"/>
      <c r="E8601" s="641" t="str">
        <f t="shared" ref="E8601:G8601" si="5224">E1474</f>
        <v>DOMICILIARIA 8</v>
      </c>
      <c r="F8601" s="642">
        <f t="shared" si="5224"/>
        <v>6.2</v>
      </c>
      <c r="G8601" s="642">
        <f t="shared" si="5224"/>
        <v>0.7</v>
      </c>
      <c r="H8601" s="141"/>
      <c r="I8601" s="142"/>
      <c r="J8601" s="642">
        <f t="shared" si="5206"/>
        <v>4.34</v>
      </c>
    </row>
    <row r="8602" spans="1:10">
      <c r="A8602" s="1320"/>
      <c r="B8602" s="1321"/>
      <c r="C8602" s="1321"/>
      <c r="D8602" s="1322"/>
      <c r="E8602" s="641" t="str">
        <f t="shared" ref="E8602:G8602" si="5225">E1475</f>
        <v>DOMICILIARIA 9</v>
      </c>
      <c r="F8602" s="642">
        <f t="shared" si="5225"/>
        <v>6.13</v>
      </c>
      <c r="G8602" s="642">
        <f t="shared" si="5225"/>
        <v>0.7</v>
      </c>
      <c r="H8602" s="141"/>
      <c r="I8602" s="142"/>
      <c r="J8602" s="642">
        <f t="shared" si="5206"/>
        <v>4.2909999999999995</v>
      </c>
    </row>
    <row r="8603" spans="1:10">
      <c r="A8603" s="1320"/>
      <c r="B8603" s="1321"/>
      <c r="C8603" s="1321"/>
      <c r="D8603" s="1322"/>
      <c r="E8603" s="641" t="str">
        <f t="shared" ref="E8603:G8603" si="5226">E1476</f>
        <v>DOMICILIARIA 10</v>
      </c>
      <c r="F8603" s="642">
        <f t="shared" si="5226"/>
        <v>6.22</v>
      </c>
      <c r="G8603" s="642">
        <f t="shared" si="5226"/>
        <v>0.7</v>
      </c>
      <c r="H8603" s="141"/>
      <c r="I8603" s="142"/>
      <c r="J8603" s="642">
        <f t="shared" si="5206"/>
        <v>4.3539999999999992</v>
      </c>
    </row>
    <row r="8604" spans="1:10">
      <c r="A8604" s="1320"/>
      <c r="B8604" s="1321"/>
      <c r="C8604" s="1321"/>
      <c r="D8604" s="1322"/>
      <c r="E8604" s="641" t="str">
        <f t="shared" ref="E8604:G8604" si="5227">E1477</f>
        <v>P21 A P22</v>
      </c>
      <c r="F8604" s="642">
        <f t="shared" si="5227"/>
        <v>0</v>
      </c>
      <c r="G8604" s="642">
        <f t="shared" si="5227"/>
        <v>0</v>
      </c>
      <c r="H8604" s="141"/>
      <c r="I8604" s="142"/>
      <c r="J8604" s="642">
        <f t="shared" si="5206"/>
        <v>0</v>
      </c>
    </row>
    <row r="8605" spans="1:10">
      <c r="A8605" s="1320"/>
      <c r="B8605" s="1321"/>
      <c r="C8605" s="1321"/>
      <c r="D8605" s="1322"/>
      <c r="E8605" s="641" t="str">
        <f t="shared" ref="E8605:G8605" si="5228">E1478</f>
        <v>DOMICILIARIA 1</v>
      </c>
      <c r="F8605" s="642">
        <f t="shared" si="5228"/>
        <v>4.72</v>
      </c>
      <c r="G8605" s="642">
        <f t="shared" si="5228"/>
        <v>0.7</v>
      </c>
      <c r="H8605" s="141"/>
      <c r="I8605" s="142"/>
      <c r="J8605" s="642">
        <f t="shared" si="5206"/>
        <v>3.3039999999999998</v>
      </c>
    </row>
    <row r="8606" spans="1:10">
      <c r="A8606" s="1320"/>
      <c r="B8606" s="1321"/>
      <c r="C8606" s="1321"/>
      <c r="D8606" s="1322"/>
      <c r="E8606" s="641" t="str">
        <f t="shared" ref="E8606:G8606" si="5229">E1479</f>
        <v>DOMICILIARIA 2</v>
      </c>
      <c r="F8606" s="642">
        <f t="shared" si="5229"/>
        <v>5.52</v>
      </c>
      <c r="G8606" s="642">
        <f t="shared" si="5229"/>
        <v>0.7</v>
      </c>
      <c r="H8606" s="141"/>
      <c r="I8606" s="142"/>
      <c r="J8606" s="642">
        <f t="shared" si="5206"/>
        <v>3.8639999999999994</v>
      </c>
    </row>
    <row r="8607" spans="1:10">
      <c r="A8607" s="1320"/>
      <c r="B8607" s="1321"/>
      <c r="C8607" s="1321"/>
      <c r="D8607" s="1322"/>
      <c r="E8607" s="641" t="str">
        <f t="shared" ref="E8607:G8607" si="5230">E1480</f>
        <v>DOMICILIARIA 3</v>
      </c>
      <c r="F8607" s="642">
        <f t="shared" si="5230"/>
        <v>4.34</v>
      </c>
      <c r="G8607" s="642">
        <f t="shared" si="5230"/>
        <v>0.7</v>
      </c>
      <c r="H8607" s="141"/>
      <c r="I8607" s="142"/>
      <c r="J8607" s="642">
        <f t="shared" si="5206"/>
        <v>3.0379999999999998</v>
      </c>
    </row>
    <row r="8608" spans="1:10">
      <c r="A8608" s="1320"/>
      <c r="B8608" s="1321"/>
      <c r="C8608" s="1321"/>
      <c r="D8608" s="1322"/>
      <c r="E8608" s="641" t="str">
        <f t="shared" ref="E8608:G8608" si="5231">E1481</f>
        <v>DOMICILIARIA 4</v>
      </c>
      <c r="F8608" s="642">
        <f t="shared" si="5231"/>
        <v>5.43</v>
      </c>
      <c r="G8608" s="642">
        <f t="shared" si="5231"/>
        <v>0.7</v>
      </c>
      <c r="H8608" s="141"/>
      <c r="I8608" s="142"/>
      <c r="J8608" s="642">
        <f t="shared" si="5206"/>
        <v>3.8009999999999997</v>
      </c>
    </row>
    <row r="8609" spans="1:10">
      <c r="A8609" s="1320"/>
      <c r="B8609" s="1321"/>
      <c r="C8609" s="1321"/>
      <c r="D8609" s="1322"/>
      <c r="E8609" s="641" t="str">
        <f t="shared" ref="E8609:G8609" si="5232">E1482</f>
        <v>DOMICILIARIA 5</v>
      </c>
      <c r="F8609" s="642">
        <f t="shared" si="5232"/>
        <v>4.4000000000000004</v>
      </c>
      <c r="G8609" s="642">
        <f t="shared" si="5232"/>
        <v>0.7</v>
      </c>
      <c r="H8609" s="141"/>
      <c r="I8609" s="142"/>
      <c r="J8609" s="642">
        <f t="shared" si="5206"/>
        <v>3.08</v>
      </c>
    </row>
    <row r="8610" spans="1:10">
      <c r="A8610" s="1320"/>
      <c r="B8610" s="1321"/>
      <c r="C8610" s="1321"/>
      <c r="D8610" s="1322"/>
      <c r="E8610" s="641" t="str">
        <f t="shared" ref="E8610:G8610" si="5233">E1483</f>
        <v>DOMICILIARIA 6</v>
      </c>
      <c r="F8610" s="642">
        <f t="shared" si="5233"/>
        <v>5.49</v>
      </c>
      <c r="G8610" s="642">
        <f t="shared" si="5233"/>
        <v>0.7</v>
      </c>
      <c r="H8610" s="141"/>
      <c r="I8610" s="142"/>
      <c r="J8610" s="642">
        <f t="shared" si="5206"/>
        <v>3.843</v>
      </c>
    </row>
    <row r="8611" spans="1:10">
      <c r="A8611" s="1320"/>
      <c r="B8611" s="1321"/>
      <c r="C8611" s="1321"/>
      <c r="D8611" s="1322"/>
      <c r="E8611" s="641" t="str">
        <f t="shared" ref="E8611:G8611" si="5234">E1484</f>
        <v>DOMICILIARIA 7</v>
      </c>
      <c r="F8611" s="642">
        <f t="shared" si="5234"/>
        <v>4.5</v>
      </c>
      <c r="G8611" s="642">
        <f t="shared" si="5234"/>
        <v>0.7</v>
      </c>
      <c r="H8611" s="141"/>
      <c r="I8611" s="142"/>
      <c r="J8611" s="642">
        <f t="shared" si="5206"/>
        <v>3.15</v>
      </c>
    </row>
    <row r="8612" spans="1:10">
      <c r="A8612" s="1320"/>
      <c r="B8612" s="1321"/>
      <c r="C8612" s="1321"/>
      <c r="D8612" s="1322"/>
      <c r="E8612" s="641" t="str">
        <f t="shared" ref="E8612:G8612" si="5235">E1485</f>
        <v>DOMICILIARIA 8</v>
      </c>
      <c r="F8612" s="642">
        <f t="shared" si="5235"/>
        <v>4.99</v>
      </c>
      <c r="G8612" s="642">
        <f t="shared" si="5235"/>
        <v>0.7</v>
      </c>
      <c r="H8612" s="141"/>
      <c r="I8612" s="142"/>
      <c r="J8612" s="642">
        <f t="shared" si="5206"/>
        <v>3.4929999999999999</v>
      </c>
    </row>
    <row r="8613" spans="1:10">
      <c r="A8613" s="1320"/>
      <c r="B8613" s="1321"/>
      <c r="C8613" s="1321"/>
      <c r="D8613" s="1322"/>
      <c r="E8613" s="641" t="str">
        <f t="shared" ref="E8613:G8613" si="5236">E1486</f>
        <v>DOMICILIARIA 9</v>
      </c>
      <c r="F8613" s="642">
        <f t="shared" si="5236"/>
        <v>4.9400000000000004</v>
      </c>
      <c r="G8613" s="642">
        <f t="shared" si="5236"/>
        <v>0.7</v>
      </c>
      <c r="H8613" s="141"/>
      <c r="I8613" s="142"/>
      <c r="J8613" s="642">
        <f t="shared" si="5206"/>
        <v>3.4580000000000002</v>
      </c>
    </row>
    <row r="8614" spans="1:10">
      <c r="A8614" s="1320"/>
      <c r="B8614" s="1321"/>
      <c r="C8614" s="1321"/>
      <c r="D8614" s="1322"/>
      <c r="E8614" s="641" t="str">
        <f t="shared" ref="E8614:G8614" si="5237">E1487</f>
        <v>DOMICILIARIA 10</v>
      </c>
      <c r="F8614" s="642">
        <f t="shared" si="5237"/>
        <v>5.58</v>
      </c>
      <c r="G8614" s="642">
        <f t="shared" si="5237"/>
        <v>0.7</v>
      </c>
      <c r="H8614" s="141"/>
      <c r="I8614" s="142"/>
      <c r="J8614" s="642">
        <f t="shared" si="5206"/>
        <v>3.9059999999999997</v>
      </c>
    </row>
    <row r="8615" spans="1:10">
      <c r="A8615" s="1320"/>
      <c r="B8615" s="1321"/>
      <c r="C8615" s="1321"/>
      <c r="D8615" s="1322"/>
      <c r="E8615" s="641" t="str">
        <f t="shared" ref="E8615:G8615" si="5238">E1488</f>
        <v>DOMICILIARIA 11</v>
      </c>
      <c r="F8615" s="642">
        <f t="shared" si="5238"/>
        <v>5.01</v>
      </c>
      <c r="G8615" s="642">
        <f t="shared" si="5238"/>
        <v>0.7</v>
      </c>
      <c r="H8615" s="141"/>
      <c r="I8615" s="142"/>
      <c r="J8615" s="642">
        <f t="shared" si="5206"/>
        <v>3.5069999999999997</v>
      </c>
    </row>
    <row r="8616" spans="1:10">
      <c r="A8616" s="1320"/>
      <c r="B8616" s="1321"/>
      <c r="C8616" s="1321"/>
      <c r="D8616" s="1322"/>
      <c r="E8616" s="641" t="str">
        <f t="shared" ref="E8616:G8616" si="5239">E1489</f>
        <v>DOMICILIARIA 12</v>
      </c>
      <c r="F8616" s="642">
        <f t="shared" si="5239"/>
        <v>6.18</v>
      </c>
      <c r="G8616" s="642">
        <f t="shared" si="5239"/>
        <v>0.7</v>
      </c>
      <c r="H8616" s="141"/>
      <c r="I8616" s="142"/>
      <c r="J8616" s="642">
        <f t="shared" si="5206"/>
        <v>4.3259999999999996</v>
      </c>
    </row>
    <row r="8617" spans="1:10">
      <c r="A8617" s="1320"/>
      <c r="B8617" s="1321"/>
      <c r="C8617" s="1321"/>
      <c r="D8617" s="1322"/>
      <c r="E8617" s="641" t="str">
        <f t="shared" ref="E8617:G8617" si="5240">E1490</f>
        <v>DOMICILIARIA 13</v>
      </c>
      <c r="F8617" s="642">
        <f t="shared" si="5240"/>
        <v>6.16</v>
      </c>
      <c r="G8617" s="642">
        <f t="shared" si="5240"/>
        <v>0.7</v>
      </c>
      <c r="H8617" s="141"/>
      <c r="I8617" s="142"/>
      <c r="J8617" s="642">
        <f t="shared" si="5206"/>
        <v>4.3119999999999994</v>
      </c>
    </row>
    <row r="8618" spans="1:10">
      <c r="A8618" s="1320"/>
      <c r="B8618" s="1321"/>
      <c r="C8618" s="1321"/>
      <c r="D8618" s="1322"/>
      <c r="E8618" s="641" t="str">
        <f t="shared" ref="E8618:G8618" si="5241">E1491</f>
        <v>DOMICILIARIA 14</v>
      </c>
      <c r="F8618" s="642">
        <f t="shared" si="5241"/>
        <v>4.88</v>
      </c>
      <c r="G8618" s="642">
        <f t="shared" si="5241"/>
        <v>0.7</v>
      </c>
      <c r="H8618" s="141"/>
      <c r="I8618" s="142"/>
      <c r="J8618" s="642">
        <f t="shared" si="5206"/>
        <v>3.4159999999999999</v>
      </c>
    </row>
    <row r="8619" spans="1:10">
      <c r="A8619" s="1320"/>
      <c r="B8619" s="1321"/>
      <c r="C8619" s="1321"/>
      <c r="D8619" s="1322"/>
      <c r="E8619" s="641" t="str">
        <f t="shared" ref="E8619:G8619" si="5242">E1492</f>
        <v>DOMICILIARIA 15</v>
      </c>
      <c r="F8619" s="642">
        <f t="shared" si="5242"/>
        <v>5.79</v>
      </c>
      <c r="G8619" s="642">
        <f t="shared" si="5242"/>
        <v>0.7</v>
      </c>
      <c r="H8619" s="141"/>
      <c r="I8619" s="142"/>
      <c r="J8619" s="642">
        <f t="shared" si="5206"/>
        <v>4.0529999999999999</v>
      </c>
    </row>
    <row r="8620" spans="1:10">
      <c r="A8620" s="1320"/>
      <c r="B8620" s="1321"/>
      <c r="C8620" s="1321"/>
      <c r="D8620" s="1322"/>
      <c r="E8620" s="641" t="str">
        <f t="shared" ref="E8620:G8620" si="5243">E1493</f>
        <v>DOMICILIARIA 16</v>
      </c>
      <c r="F8620" s="642">
        <f t="shared" si="5243"/>
        <v>4.84</v>
      </c>
      <c r="G8620" s="642">
        <f t="shared" si="5243"/>
        <v>0.7</v>
      </c>
      <c r="H8620" s="141"/>
      <c r="I8620" s="142"/>
      <c r="J8620" s="642">
        <f t="shared" si="5206"/>
        <v>3.3879999999999999</v>
      </c>
    </row>
    <row r="8621" spans="1:10">
      <c r="A8621" s="1320"/>
      <c r="B8621" s="1321"/>
      <c r="C8621" s="1321"/>
      <c r="D8621" s="1322"/>
      <c r="E8621" s="641" t="str">
        <f t="shared" ref="E8621:G8621" si="5244">E1494</f>
        <v>DOMICILIARIA 17</v>
      </c>
      <c r="F8621" s="642">
        <f t="shared" si="5244"/>
        <v>5.49</v>
      </c>
      <c r="G8621" s="642">
        <f t="shared" si="5244"/>
        <v>0.7</v>
      </c>
      <c r="H8621" s="141"/>
      <c r="I8621" s="142"/>
      <c r="J8621" s="642">
        <f t="shared" si="5206"/>
        <v>3.843</v>
      </c>
    </row>
    <row r="8622" spans="1:10">
      <c r="A8622" s="1320"/>
      <c r="B8622" s="1321"/>
      <c r="C8622" s="1321"/>
      <c r="D8622" s="1322"/>
      <c r="E8622" s="641" t="str">
        <f t="shared" ref="E8622:G8622" si="5245">E1495</f>
        <v>DOMICILIARIA 18</v>
      </c>
      <c r="F8622" s="642">
        <f t="shared" si="5245"/>
        <v>4.95</v>
      </c>
      <c r="G8622" s="642">
        <f t="shared" si="5245"/>
        <v>0.7</v>
      </c>
      <c r="H8622" s="141"/>
      <c r="I8622" s="142"/>
      <c r="J8622" s="642">
        <f t="shared" si="5206"/>
        <v>3.4649999999999999</v>
      </c>
    </row>
    <row r="8623" spans="1:10">
      <c r="A8623" s="1320"/>
      <c r="B8623" s="1321"/>
      <c r="C8623" s="1321"/>
      <c r="D8623" s="1322"/>
      <c r="E8623" s="641" t="str">
        <f t="shared" ref="E8623:G8623" si="5246">E1496</f>
        <v>P22 A P23</v>
      </c>
      <c r="F8623" s="642">
        <f t="shared" si="5246"/>
        <v>0</v>
      </c>
      <c r="G8623" s="642">
        <f t="shared" si="5246"/>
        <v>0</v>
      </c>
      <c r="H8623" s="141"/>
      <c r="I8623" s="142"/>
      <c r="J8623" s="642">
        <f t="shared" si="5206"/>
        <v>0</v>
      </c>
    </row>
    <row r="8624" spans="1:10">
      <c r="A8624" s="1320"/>
      <c r="B8624" s="1321"/>
      <c r="C8624" s="1321"/>
      <c r="D8624" s="1322"/>
      <c r="E8624" s="641" t="str">
        <f t="shared" ref="E8624:G8624" si="5247">E1497</f>
        <v>DOMICILIARIA 1</v>
      </c>
      <c r="F8624" s="642">
        <f t="shared" si="5247"/>
        <v>5.07</v>
      </c>
      <c r="G8624" s="642">
        <f t="shared" si="5247"/>
        <v>0.7</v>
      </c>
      <c r="H8624" s="141"/>
      <c r="I8624" s="142"/>
      <c r="J8624" s="642">
        <f t="shared" si="5206"/>
        <v>3.5489999999999999</v>
      </c>
    </row>
    <row r="8625" spans="1:10">
      <c r="A8625" s="1320"/>
      <c r="B8625" s="1321"/>
      <c r="C8625" s="1321"/>
      <c r="D8625" s="1322"/>
      <c r="E8625" s="641" t="str">
        <f t="shared" ref="E8625:G8625" si="5248">E1498</f>
        <v>DOMICILIARIA 2</v>
      </c>
      <c r="F8625" s="642">
        <f t="shared" si="5248"/>
        <v>4.33</v>
      </c>
      <c r="G8625" s="642">
        <f t="shared" si="5248"/>
        <v>0.7</v>
      </c>
      <c r="H8625" s="141"/>
      <c r="I8625" s="142"/>
      <c r="J8625" s="642">
        <f t="shared" si="5206"/>
        <v>3.0309999999999997</v>
      </c>
    </row>
    <row r="8626" spans="1:10">
      <c r="A8626" s="1320"/>
      <c r="B8626" s="1321"/>
      <c r="C8626" s="1321"/>
      <c r="D8626" s="1322"/>
      <c r="E8626" s="641" t="str">
        <f t="shared" ref="E8626:G8626" si="5249">E1499</f>
        <v>DOMICILIARIA 3</v>
      </c>
      <c r="F8626" s="642">
        <f t="shared" si="5249"/>
        <v>4.6900000000000004</v>
      </c>
      <c r="G8626" s="642">
        <f t="shared" si="5249"/>
        <v>0.7</v>
      </c>
      <c r="H8626" s="141"/>
      <c r="I8626" s="142"/>
      <c r="J8626" s="642">
        <f t="shared" si="5206"/>
        <v>3.2829999999999999</v>
      </c>
    </row>
    <row r="8627" spans="1:10">
      <c r="A8627" s="1320"/>
      <c r="B8627" s="1321"/>
      <c r="C8627" s="1321"/>
      <c r="D8627" s="1322"/>
      <c r="E8627" s="641" t="str">
        <f t="shared" ref="E8627:G8627" si="5250">E1500</f>
        <v>DOMICILIARIA 4</v>
      </c>
      <c r="F8627" s="642">
        <f t="shared" si="5250"/>
        <v>4.62</v>
      </c>
      <c r="G8627" s="642">
        <f t="shared" si="5250"/>
        <v>0.7</v>
      </c>
      <c r="H8627" s="141"/>
      <c r="I8627" s="142"/>
      <c r="J8627" s="642">
        <f t="shared" si="5206"/>
        <v>3.234</v>
      </c>
    </row>
    <row r="8628" spans="1:10">
      <c r="A8628" s="1320"/>
      <c r="B8628" s="1321"/>
      <c r="C8628" s="1321"/>
      <c r="D8628" s="1322"/>
      <c r="E8628" s="641" t="str">
        <f t="shared" ref="E8628:G8628" si="5251">E1501</f>
        <v>DOMICILIARIA 5</v>
      </c>
      <c r="F8628" s="642">
        <f t="shared" si="5251"/>
        <v>4.3099999999999996</v>
      </c>
      <c r="G8628" s="642">
        <f t="shared" si="5251"/>
        <v>0.7</v>
      </c>
      <c r="H8628" s="141"/>
      <c r="I8628" s="142"/>
      <c r="J8628" s="642">
        <f t="shared" si="5206"/>
        <v>3.0169999999999995</v>
      </c>
    </row>
    <row r="8629" spans="1:10">
      <c r="A8629" s="1320"/>
      <c r="B8629" s="1321"/>
      <c r="C8629" s="1321"/>
      <c r="D8629" s="1322"/>
      <c r="E8629" s="641" t="str">
        <f t="shared" ref="E8629:G8629" si="5252">E1502</f>
        <v>DOMICILIARIA 6</v>
      </c>
      <c r="F8629" s="642">
        <f t="shared" si="5252"/>
        <v>6.6</v>
      </c>
      <c r="G8629" s="642">
        <f t="shared" si="5252"/>
        <v>0.7</v>
      </c>
      <c r="H8629" s="141"/>
      <c r="I8629" s="142"/>
      <c r="J8629" s="642">
        <f t="shared" si="5206"/>
        <v>4.6199999999999992</v>
      </c>
    </row>
    <row r="8630" spans="1:10">
      <c r="A8630" s="1320"/>
      <c r="B8630" s="1321"/>
      <c r="C8630" s="1321"/>
      <c r="D8630" s="1322"/>
      <c r="E8630" s="641" t="str">
        <f t="shared" ref="E8630:G8630" si="5253">E1503</f>
        <v>DOMICILIARIA 7</v>
      </c>
      <c r="F8630" s="642">
        <f t="shared" si="5253"/>
        <v>4.45</v>
      </c>
      <c r="G8630" s="642">
        <f t="shared" si="5253"/>
        <v>0.7</v>
      </c>
      <c r="H8630" s="141"/>
      <c r="I8630" s="142"/>
      <c r="J8630" s="642">
        <f t="shared" si="5206"/>
        <v>3.1149999999999998</v>
      </c>
    </row>
    <row r="8631" spans="1:10">
      <c r="A8631" s="1320"/>
      <c r="B8631" s="1321"/>
      <c r="C8631" s="1321"/>
      <c r="D8631" s="1322"/>
      <c r="E8631" s="641" t="str">
        <f t="shared" ref="E8631:G8631" si="5254">E1504</f>
        <v>DOMICILIARIA 8</v>
      </c>
      <c r="F8631" s="642">
        <f t="shared" si="5254"/>
        <v>4.53</v>
      </c>
      <c r="G8631" s="642">
        <f t="shared" si="5254"/>
        <v>0.7</v>
      </c>
      <c r="H8631" s="141"/>
      <c r="I8631" s="142"/>
      <c r="J8631" s="642">
        <f t="shared" si="5206"/>
        <v>3.1709999999999998</v>
      </c>
    </row>
    <row r="8632" spans="1:10">
      <c r="A8632" s="1320"/>
      <c r="B8632" s="1321"/>
      <c r="C8632" s="1321"/>
      <c r="D8632" s="1322"/>
      <c r="E8632" s="641" t="str">
        <f t="shared" ref="E8632:G8632" si="5255">E1505</f>
        <v>DOMICILIARIA 9</v>
      </c>
      <c r="F8632" s="642">
        <f t="shared" si="5255"/>
        <v>6.74</v>
      </c>
      <c r="G8632" s="642">
        <f t="shared" si="5255"/>
        <v>0.7</v>
      </c>
      <c r="H8632" s="141"/>
      <c r="I8632" s="142"/>
      <c r="J8632" s="642">
        <f t="shared" si="5206"/>
        <v>4.718</v>
      </c>
    </row>
    <row r="8633" spans="1:10">
      <c r="A8633" s="1320"/>
      <c r="B8633" s="1321"/>
      <c r="C8633" s="1321"/>
      <c r="D8633" s="1322"/>
      <c r="E8633" s="641" t="str">
        <f t="shared" ref="E8633:G8633" si="5256">E1506</f>
        <v>DOMICILIARIA 10</v>
      </c>
      <c r="F8633" s="642">
        <f t="shared" si="5256"/>
        <v>4.53</v>
      </c>
      <c r="G8633" s="642">
        <f t="shared" si="5256"/>
        <v>0.7</v>
      </c>
      <c r="H8633" s="141"/>
      <c r="I8633" s="142"/>
      <c r="J8633" s="642">
        <f t="shared" si="5206"/>
        <v>3.1709999999999998</v>
      </c>
    </row>
    <row r="8634" spans="1:10">
      <c r="A8634" s="1320"/>
      <c r="B8634" s="1321"/>
      <c r="C8634" s="1321"/>
      <c r="D8634" s="1322"/>
      <c r="E8634" s="641" t="str">
        <f t="shared" ref="E8634:G8634" si="5257">E1507</f>
        <v>DOMICILIARIA 11</v>
      </c>
      <c r="F8634" s="642">
        <f t="shared" si="5257"/>
        <v>6.71</v>
      </c>
      <c r="G8634" s="642">
        <f t="shared" si="5257"/>
        <v>0.7</v>
      </c>
      <c r="H8634" s="141"/>
      <c r="I8634" s="142"/>
      <c r="J8634" s="642">
        <f t="shared" si="5206"/>
        <v>4.6970000000000001</v>
      </c>
    </row>
    <row r="8635" spans="1:10">
      <c r="A8635" s="1320"/>
      <c r="B8635" s="1321"/>
      <c r="C8635" s="1321"/>
      <c r="D8635" s="1322"/>
      <c r="E8635" s="641" t="str">
        <f t="shared" ref="E8635:G8635" si="5258">E1508</f>
        <v>DOMICILIARIA 12</v>
      </c>
      <c r="F8635" s="642">
        <f t="shared" si="5258"/>
        <v>4.53</v>
      </c>
      <c r="G8635" s="642">
        <f t="shared" si="5258"/>
        <v>0.7</v>
      </c>
      <c r="H8635" s="141"/>
      <c r="I8635" s="142"/>
      <c r="J8635" s="642">
        <f t="shared" si="5206"/>
        <v>3.1709999999999998</v>
      </c>
    </row>
    <row r="8636" spans="1:10">
      <c r="A8636" s="1320"/>
      <c r="B8636" s="1321"/>
      <c r="C8636" s="1321"/>
      <c r="D8636" s="1322"/>
      <c r="E8636" s="641" t="str">
        <f t="shared" ref="E8636:G8636" si="5259">E1509</f>
        <v>P23 A P24</v>
      </c>
      <c r="F8636" s="642">
        <f t="shared" si="5259"/>
        <v>0</v>
      </c>
      <c r="G8636" s="642">
        <f t="shared" si="5259"/>
        <v>0</v>
      </c>
      <c r="H8636" s="141"/>
      <c r="I8636" s="142"/>
      <c r="J8636" s="642">
        <f t="shared" si="5206"/>
        <v>0</v>
      </c>
    </row>
    <row r="8637" spans="1:10">
      <c r="A8637" s="1320"/>
      <c r="B8637" s="1321"/>
      <c r="C8637" s="1321"/>
      <c r="D8637" s="1322"/>
      <c r="E8637" s="641" t="str">
        <f t="shared" ref="E8637:G8637" si="5260">E1510</f>
        <v>P24 A P25</v>
      </c>
      <c r="F8637" s="642">
        <f t="shared" si="5260"/>
        <v>0</v>
      </c>
      <c r="G8637" s="642">
        <f t="shared" si="5260"/>
        <v>0</v>
      </c>
      <c r="H8637" s="141"/>
      <c r="I8637" s="142"/>
      <c r="J8637" s="642">
        <f t="shared" si="5206"/>
        <v>0</v>
      </c>
    </row>
    <row r="8638" spans="1:10">
      <c r="A8638" s="1320"/>
      <c r="B8638" s="1321"/>
      <c r="C8638" s="1321"/>
      <c r="D8638" s="1322"/>
      <c r="E8638" s="641" t="str">
        <f t="shared" ref="E8638:G8638" si="5261">E1511</f>
        <v>DOMICILIARIA 1</v>
      </c>
      <c r="F8638" s="642">
        <f t="shared" si="5261"/>
        <v>4.1500000000000004</v>
      </c>
      <c r="G8638" s="642">
        <f t="shared" si="5261"/>
        <v>0.7</v>
      </c>
      <c r="H8638" s="141"/>
      <c r="I8638" s="142"/>
      <c r="J8638" s="642">
        <f t="shared" si="5206"/>
        <v>2.9050000000000002</v>
      </c>
    </row>
    <row r="8639" spans="1:10">
      <c r="A8639" s="1320"/>
      <c r="B8639" s="1321"/>
      <c r="C8639" s="1321"/>
      <c r="D8639" s="1322"/>
      <c r="E8639" s="641" t="str">
        <f t="shared" ref="E8639:G8639" si="5262">E1512</f>
        <v>DOMICILIARIA 2</v>
      </c>
      <c r="F8639" s="642">
        <f t="shared" si="5262"/>
        <v>5.32</v>
      </c>
      <c r="G8639" s="642">
        <f t="shared" si="5262"/>
        <v>0.7</v>
      </c>
      <c r="H8639" s="141"/>
      <c r="I8639" s="142"/>
      <c r="J8639" s="642">
        <f t="shared" si="5206"/>
        <v>3.7239999999999998</v>
      </c>
    </row>
    <row r="8640" spans="1:10">
      <c r="A8640" s="1320"/>
      <c r="B8640" s="1321"/>
      <c r="C8640" s="1321"/>
      <c r="D8640" s="1322"/>
      <c r="E8640" s="641" t="str">
        <f t="shared" ref="E8640:G8640" si="5263">E1513</f>
        <v>DOMICILIARIA 3</v>
      </c>
      <c r="F8640" s="642">
        <f t="shared" si="5263"/>
        <v>4.87</v>
      </c>
      <c r="G8640" s="642">
        <f t="shared" si="5263"/>
        <v>0.7</v>
      </c>
      <c r="H8640" s="141"/>
      <c r="I8640" s="142"/>
      <c r="J8640" s="642">
        <f t="shared" si="5206"/>
        <v>3.4089999999999998</v>
      </c>
    </row>
    <row r="8641" spans="1:10">
      <c r="A8641" s="1320"/>
      <c r="B8641" s="1321"/>
      <c r="C8641" s="1321"/>
      <c r="D8641" s="1322"/>
      <c r="E8641" s="641" t="str">
        <f t="shared" ref="E8641:G8641" si="5264">E1514</f>
        <v>DOMICILIARIA 4</v>
      </c>
      <c r="F8641" s="642">
        <f t="shared" si="5264"/>
        <v>4.8</v>
      </c>
      <c r="G8641" s="642">
        <f t="shared" si="5264"/>
        <v>0.7</v>
      </c>
      <c r="H8641" s="141"/>
      <c r="I8641" s="142"/>
      <c r="J8641" s="642">
        <f t="shared" si="5206"/>
        <v>3.36</v>
      </c>
    </row>
    <row r="8642" spans="1:10">
      <c r="A8642" s="1320"/>
      <c r="B8642" s="1321"/>
      <c r="C8642" s="1321"/>
      <c r="D8642" s="1322"/>
      <c r="E8642" s="641" t="str">
        <f t="shared" ref="E8642:G8642" si="5265">E1515</f>
        <v>DOMICILIARIA 5</v>
      </c>
      <c r="F8642" s="642">
        <f t="shared" si="5265"/>
        <v>5.37</v>
      </c>
      <c r="G8642" s="642">
        <f t="shared" si="5265"/>
        <v>0.7</v>
      </c>
      <c r="H8642" s="141"/>
      <c r="I8642" s="142"/>
      <c r="J8642" s="642">
        <f t="shared" si="5206"/>
        <v>3.7589999999999999</v>
      </c>
    </row>
    <row r="8643" spans="1:10">
      <c r="A8643" s="1320"/>
      <c r="B8643" s="1321"/>
      <c r="C8643" s="1321"/>
      <c r="D8643" s="1322"/>
      <c r="E8643" s="641" t="str">
        <f t="shared" ref="E8643:G8643" si="5266">E1516</f>
        <v>DOMICILIARIA 6</v>
      </c>
      <c r="F8643" s="642">
        <f t="shared" si="5266"/>
        <v>5.46</v>
      </c>
      <c r="G8643" s="642">
        <f t="shared" si="5266"/>
        <v>0.7</v>
      </c>
      <c r="H8643" s="141"/>
      <c r="I8643" s="142"/>
      <c r="J8643" s="642">
        <f t="shared" si="5206"/>
        <v>3.8219999999999996</v>
      </c>
    </row>
    <row r="8644" spans="1:10">
      <c r="A8644" s="1320"/>
      <c r="B8644" s="1321"/>
      <c r="C8644" s="1321"/>
      <c r="D8644" s="1322"/>
      <c r="E8644" s="641" t="str">
        <f t="shared" ref="E8644:G8644" si="5267">E1517</f>
        <v>P26 A P27</v>
      </c>
      <c r="F8644" s="642">
        <f t="shared" si="5267"/>
        <v>0</v>
      </c>
      <c r="G8644" s="642">
        <f t="shared" si="5267"/>
        <v>0</v>
      </c>
      <c r="H8644" s="141"/>
      <c r="I8644" s="142"/>
      <c r="J8644" s="642">
        <f t="shared" si="5206"/>
        <v>0</v>
      </c>
    </row>
    <row r="8645" spans="1:10">
      <c r="A8645" s="1320"/>
      <c r="B8645" s="1321"/>
      <c r="C8645" s="1321"/>
      <c r="D8645" s="1322"/>
      <c r="E8645" s="641" t="str">
        <f t="shared" ref="E8645:G8645" si="5268">E1518</f>
        <v>DOMICILIARIA 1</v>
      </c>
      <c r="F8645" s="642">
        <f t="shared" si="5268"/>
        <v>2.93</v>
      </c>
      <c r="G8645" s="642">
        <f t="shared" si="5268"/>
        <v>0.7</v>
      </c>
      <c r="H8645" s="141"/>
      <c r="I8645" s="142"/>
      <c r="J8645" s="642">
        <f t="shared" si="5206"/>
        <v>2.0510000000000002</v>
      </c>
    </row>
    <row r="8646" spans="1:10">
      <c r="A8646" s="1320"/>
      <c r="B8646" s="1321"/>
      <c r="C8646" s="1321"/>
      <c r="D8646" s="1322"/>
      <c r="E8646" s="641" t="str">
        <f t="shared" ref="E8646:G8646" si="5269">E1519</f>
        <v>DOMICILIARIA 2</v>
      </c>
      <c r="F8646" s="642">
        <f t="shared" si="5269"/>
        <v>7.63</v>
      </c>
      <c r="G8646" s="642">
        <f t="shared" si="5269"/>
        <v>0.7</v>
      </c>
      <c r="H8646" s="141"/>
      <c r="I8646" s="142"/>
      <c r="J8646" s="642">
        <f t="shared" si="5206"/>
        <v>5.3409999999999993</v>
      </c>
    </row>
    <row r="8647" spans="1:10">
      <c r="A8647" s="1320"/>
      <c r="B8647" s="1321"/>
      <c r="C8647" s="1321"/>
      <c r="D8647" s="1322"/>
      <c r="E8647" s="641" t="str">
        <f t="shared" ref="E8647:G8647" si="5270">E1520</f>
        <v>DOMICILIARIA 3</v>
      </c>
      <c r="F8647" s="642">
        <f t="shared" si="5270"/>
        <v>6.7</v>
      </c>
      <c r="G8647" s="642">
        <f t="shared" si="5270"/>
        <v>0.7</v>
      </c>
      <c r="H8647" s="141"/>
      <c r="I8647" s="142"/>
      <c r="J8647" s="642">
        <f t="shared" ref="J8647:J8710" si="5271">F8647*G8647</f>
        <v>4.6899999999999995</v>
      </c>
    </row>
    <row r="8648" spans="1:10">
      <c r="A8648" s="1320"/>
      <c r="B8648" s="1321"/>
      <c r="C8648" s="1321"/>
      <c r="D8648" s="1322"/>
      <c r="E8648" s="641" t="str">
        <f t="shared" ref="E8648:G8648" si="5272">E1521</f>
        <v>DOMICILIARIA 4</v>
      </c>
      <c r="F8648" s="642">
        <f t="shared" si="5272"/>
        <v>9.52</v>
      </c>
      <c r="G8648" s="642">
        <f t="shared" si="5272"/>
        <v>0.7</v>
      </c>
      <c r="H8648" s="141"/>
      <c r="I8648" s="142"/>
      <c r="J8648" s="642">
        <f t="shared" si="5271"/>
        <v>6.6639999999999997</v>
      </c>
    </row>
    <row r="8649" spans="1:10">
      <c r="A8649" s="1320"/>
      <c r="B8649" s="1321"/>
      <c r="C8649" s="1321"/>
      <c r="D8649" s="1322"/>
      <c r="E8649" s="641" t="str">
        <f t="shared" ref="E8649:G8649" si="5273">E1522</f>
        <v>DOMICILIARIA 5</v>
      </c>
      <c r="F8649" s="642">
        <f t="shared" si="5273"/>
        <v>11.41</v>
      </c>
      <c r="G8649" s="642">
        <f t="shared" si="5273"/>
        <v>0.7</v>
      </c>
      <c r="H8649" s="141"/>
      <c r="I8649" s="142"/>
      <c r="J8649" s="642">
        <f t="shared" si="5271"/>
        <v>7.9869999999999992</v>
      </c>
    </row>
    <row r="8650" spans="1:10">
      <c r="A8650" s="1320"/>
      <c r="B8650" s="1321"/>
      <c r="C8650" s="1321"/>
      <c r="D8650" s="1322"/>
      <c r="E8650" s="641" t="str">
        <f t="shared" ref="E8650:G8650" si="5274">E1523</f>
        <v>DOMICILIARIA 6</v>
      </c>
      <c r="F8650" s="642">
        <f t="shared" si="5274"/>
        <v>13.29</v>
      </c>
      <c r="G8650" s="642">
        <f t="shared" si="5274"/>
        <v>0.7</v>
      </c>
      <c r="H8650" s="141"/>
      <c r="I8650" s="142"/>
      <c r="J8650" s="642">
        <f t="shared" si="5271"/>
        <v>9.302999999999999</v>
      </c>
    </row>
    <row r="8651" spans="1:10">
      <c r="A8651" s="1320"/>
      <c r="B8651" s="1321"/>
      <c r="C8651" s="1321"/>
      <c r="D8651" s="1322"/>
      <c r="E8651" s="641" t="str">
        <f t="shared" ref="E8651:G8651" si="5275">E1524</f>
        <v>DOMICILIARIA 7</v>
      </c>
      <c r="F8651" s="642">
        <f t="shared" si="5275"/>
        <v>15.18</v>
      </c>
      <c r="G8651" s="642">
        <f t="shared" si="5275"/>
        <v>0.7</v>
      </c>
      <c r="H8651" s="141"/>
      <c r="I8651" s="142"/>
      <c r="J8651" s="642">
        <f t="shared" si="5271"/>
        <v>10.625999999999999</v>
      </c>
    </row>
    <row r="8652" spans="1:10">
      <c r="A8652" s="1320"/>
      <c r="B8652" s="1321"/>
      <c r="C8652" s="1321"/>
      <c r="D8652" s="1322"/>
      <c r="E8652" s="641" t="str">
        <f t="shared" ref="E8652:G8652" si="5276">E1525</f>
        <v>DOMICILIARIA 8</v>
      </c>
      <c r="F8652" s="642">
        <f t="shared" si="5276"/>
        <v>17.059999999999999</v>
      </c>
      <c r="G8652" s="642">
        <f t="shared" si="5276"/>
        <v>0.7</v>
      </c>
      <c r="H8652" s="141"/>
      <c r="I8652" s="142"/>
      <c r="J8652" s="642">
        <f t="shared" si="5271"/>
        <v>11.941999999999998</v>
      </c>
    </row>
    <row r="8653" spans="1:10">
      <c r="A8653" s="1320"/>
      <c r="B8653" s="1321"/>
      <c r="C8653" s="1321"/>
      <c r="D8653" s="1322"/>
      <c r="E8653" s="641" t="str">
        <f t="shared" ref="E8653:G8653" si="5277">E1526</f>
        <v>DOMICILIARIA 9</v>
      </c>
      <c r="F8653" s="642">
        <f t="shared" si="5277"/>
        <v>18.95</v>
      </c>
      <c r="G8653" s="642">
        <f t="shared" si="5277"/>
        <v>0.7</v>
      </c>
      <c r="H8653" s="141"/>
      <c r="I8653" s="142"/>
      <c r="J8653" s="642">
        <f t="shared" si="5271"/>
        <v>13.264999999999999</v>
      </c>
    </row>
    <row r="8654" spans="1:10">
      <c r="A8654" s="1320"/>
      <c r="B8654" s="1321"/>
      <c r="C8654" s="1321"/>
      <c r="D8654" s="1322"/>
      <c r="E8654" s="641" t="str">
        <f t="shared" ref="E8654:G8654" si="5278">E1527</f>
        <v>DOMICILIARIA 10</v>
      </c>
      <c r="F8654" s="642">
        <f t="shared" si="5278"/>
        <v>20.83</v>
      </c>
      <c r="G8654" s="642">
        <f t="shared" si="5278"/>
        <v>0.7</v>
      </c>
      <c r="H8654" s="141"/>
      <c r="I8654" s="142"/>
      <c r="J8654" s="642">
        <f t="shared" si="5271"/>
        <v>14.580999999999998</v>
      </c>
    </row>
    <row r="8655" spans="1:10">
      <c r="A8655" s="1320"/>
      <c r="B8655" s="1321"/>
      <c r="C8655" s="1321"/>
      <c r="D8655" s="1322"/>
      <c r="E8655" s="641" t="str">
        <f t="shared" ref="E8655:G8655" si="5279">E1528</f>
        <v>DOMICILIARIA 11</v>
      </c>
      <c r="F8655" s="642">
        <f t="shared" si="5279"/>
        <v>22.71</v>
      </c>
      <c r="G8655" s="642">
        <f t="shared" si="5279"/>
        <v>0.7</v>
      </c>
      <c r="H8655" s="141"/>
      <c r="I8655" s="142"/>
      <c r="J8655" s="642">
        <f t="shared" si="5271"/>
        <v>15.897</v>
      </c>
    </row>
    <row r="8656" spans="1:10">
      <c r="A8656" s="1320"/>
      <c r="B8656" s="1321"/>
      <c r="C8656" s="1321"/>
      <c r="D8656" s="1322"/>
      <c r="E8656" s="641" t="str">
        <f t="shared" ref="E8656:G8656" si="5280">E1529</f>
        <v>DOMICILIARIA 12</v>
      </c>
      <c r="F8656" s="642">
        <f t="shared" si="5280"/>
        <v>24.6</v>
      </c>
      <c r="G8656" s="642">
        <f t="shared" si="5280"/>
        <v>0.7</v>
      </c>
      <c r="H8656" s="141"/>
      <c r="I8656" s="142"/>
      <c r="J8656" s="642">
        <f t="shared" si="5271"/>
        <v>17.22</v>
      </c>
    </row>
    <row r="8657" spans="1:10">
      <c r="A8657" s="1320"/>
      <c r="B8657" s="1321"/>
      <c r="C8657" s="1321"/>
      <c r="D8657" s="1322"/>
      <c r="E8657" s="641" t="str">
        <f t="shared" ref="E8657:G8657" si="5281">E1530</f>
        <v>DOMICILIARIA 13</v>
      </c>
      <c r="F8657" s="642">
        <f t="shared" si="5281"/>
        <v>26.48</v>
      </c>
      <c r="G8657" s="642">
        <f t="shared" si="5281"/>
        <v>0.7</v>
      </c>
      <c r="H8657" s="141"/>
      <c r="I8657" s="142"/>
      <c r="J8657" s="642">
        <f t="shared" si="5271"/>
        <v>18.535999999999998</v>
      </c>
    </row>
    <row r="8658" spans="1:10">
      <c r="A8658" s="1320"/>
      <c r="B8658" s="1321"/>
      <c r="C8658" s="1321"/>
      <c r="D8658" s="1322"/>
      <c r="E8658" s="641" t="str">
        <f t="shared" ref="E8658:G8658" si="5282">E1531</f>
        <v>DOMICILIARIA 14</v>
      </c>
      <c r="F8658" s="642">
        <f t="shared" si="5282"/>
        <v>28.37</v>
      </c>
      <c r="G8658" s="642">
        <f t="shared" si="5282"/>
        <v>0.7</v>
      </c>
      <c r="H8658" s="141"/>
      <c r="I8658" s="142"/>
      <c r="J8658" s="642">
        <f t="shared" si="5271"/>
        <v>19.858999999999998</v>
      </c>
    </row>
    <row r="8659" spans="1:10">
      <c r="A8659" s="1320"/>
      <c r="B8659" s="1321"/>
      <c r="C8659" s="1321"/>
      <c r="D8659" s="1322"/>
      <c r="E8659" s="641" t="str">
        <f t="shared" ref="E8659:G8659" si="5283">E1532</f>
        <v>P27 A P28</v>
      </c>
      <c r="F8659" s="642">
        <f t="shared" si="5283"/>
        <v>0</v>
      </c>
      <c r="G8659" s="642">
        <f t="shared" si="5283"/>
        <v>0</v>
      </c>
      <c r="H8659" s="141"/>
      <c r="I8659" s="142"/>
      <c r="J8659" s="642">
        <f t="shared" si="5271"/>
        <v>0</v>
      </c>
    </row>
    <row r="8660" spans="1:10">
      <c r="A8660" s="1320"/>
      <c r="B8660" s="1321"/>
      <c r="C8660" s="1321"/>
      <c r="D8660" s="1322"/>
      <c r="E8660" s="641" t="str">
        <f t="shared" ref="E8660:G8660" si="5284">E1533</f>
        <v>P28 A P29</v>
      </c>
      <c r="F8660" s="642">
        <f t="shared" si="5284"/>
        <v>0</v>
      </c>
      <c r="G8660" s="642">
        <f t="shared" si="5284"/>
        <v>0</v>
      </c>
      <c r="H8660" s="141"/>
      <c r="I8660" s="142"/>
      <c r="J8660" s="642">
        <f t="shared" si="5271"/>
        <v>0</v>
      </c>
    </row>
    <row r="8661" spans="1:10">
      <c r="A8661" s="1320"/>
      <c r="B8661" s="1321"/>
      <c r="C8661" s="1321"/>
      <c r="D8661" s="1322"/>
      <c r="E8661" s="641" t="str">
        <f t="shared" ref="E8661:G8661" si="5285">E1534</f>
        <v>DOMICILIARIA 1</v>
      </c>
      <c r="F8661" s="642">
        <f t="shared" si="5285"/>
        <v>5.66</v>
      </c>
      <c r="G8661" s="642">
        <f t="shared" si="5285"/>
        <v>0.7</v>
      </c>
      <c r="H8661" s="141"/>
      <c r="I8661" s="142"/>
      <c r="J8661" s="642">
        <f t="shared" si="5271"/>
        <v>3.9619999999999997</v>
      </c>
    </row>
    <row r="8662" spans="1:10">
      <c r="A8662" s="1320"/>
      <c r="B8662" s="1321"/>
      <c r="C8662" s="1321"/>
      <c r="D8662" s="1322"/>
      <c r="E8662" s="641" t="str">
        <f t="shared" ref="E8662:G8662" si="5286">E1535</f>
        <v>DOMICILIARIA 2</v>
      </c>
      <c r="F8662" s="642">
        <f t="shared" si="5286"/>
        <v>4.29</v>
      </c>
      <c r="G8662" s="642">
        <f t="shared" si="5286"/>
        <v>0.7</v>
      </c>
      <c r="H8662" s="141"/>
      <c r="I8662" s="142"/>
      <c r="J8662" s="642">
        <f t="shared" si="5271"/>
        <v>3.0029999999999997</v>
      </c>
    </row>
    <row r="8663" spans="1:10">
      <c r="A8663" s="1320"/>
      <c r="B8663" s="1321"/>
      <c r="C8663" s="1321"/>
      <c r="D8663" s="1322"/>
      <c r="E8663" s="641" t="str">
        <f t="shared" ref="E8663:G8663" si="5287">E1536</f>
        <v>DOMICILIARIA 3</v>
      </c>
      <c r="F8663" s="642">
        <f t="shared" si="5287"/>
        <v>5.75</v>
      </c>
      <c r="G8663" s="642">
        <f t="shared" si="5287"/>
        <v>0.7</v>
      </c>
      <c r="H8663" s="141"/>
      <c r="I8663" s="142"/>
      <c r="J8663" s="642">
        <f t="shared" si="5271"/>
        <v>4.0249999999999995</v>
      </c>
    </row>
    <row r="8664" spans="1:10">
      <c r="A8664" s="1320"/>
      <c r="B8664" s="1321"/>
      <c r="C8664" s="1321"/>
      <c r="D8664" s="1322"/>
      <c r="E8664" s="641" t="str">
        <f t="shared" ref="E8664:G8664" si="5288">E1537</f>
        <v>DOMICILIARIA 4</v>
      </c>
      <c r="F8664" s="642">
        <f t="shared" si="5288"/>
        <v>4.3099999999999996</v>
      </c>
      <c r="G8664" s="642">
        <f t="shared" si="5288"/>
        <v>0.7</v>
      </c>
      <c r="H8664" s="141"/>
      <c r="I8664" s="142"/>
      <c r="J8664" s="642">
        <f t="shared" si="5271"/>
        <v>3.0169999999999995</v>
      </c>
    </row>
    <row r="8665" spans="1:10">
      <c r="A8665" s="1320"/>
      <c r="B8665" s="1321"/>
      <c r="C8665" s="1321"/>
      <c r="D8665" s="1322"/>
      <c r="E8665" s="641" t="str">
        <f t="shared" ref="E8665:G8665" si="5289">E1538</f>
        <v>DOMICILIARIA 5</v>
      </c>
      <c r="F8665" s="642">
        <f t="shared" si="5289"/>
        <v>5.84</v>
      </c>
      <c r="G8665" s="642">
        <f t="shared" si="5289"/>
        <v>0.7</v>
      </c>
      <c r="H8665" s="141"/>
      <c r="I8665" s="142"/>
      <c r="J8665" s="642">
        <f t="shared" si="5271"/>
        <v>4.0880000000000001</v>
      </c>
    </row>
    <row r="8666" spans="1:10">
      <c r="A8666" s="1320"/>
      <c r="B8666" s="1321"/>
      <c r="C8666" s="1321"/>
      <c r="D8666" s="1322"/>
      <c r="E8666" s="641" t="str">
        <f t="shared" ref="E8666:G8666" si="5290">E1539</f>
        <v>DOMICILIARIA 6</v>
      </c>
      <c r="F8666" s="642">
        <f t="shared" si="5290"/>
        <v>4.3</v>
      </c>
      <c r="G8666" s="642">
        <f t="shared" si="5290"/>
        <v>0.7</v>
      </c>
      <c r="H8666" s="141"/>
      <c r="I8666" s="142"/>
      <c r="J8666" s="642">
        <f t="shared" si="5271"/>
        <v>3.01</v>
      </c>
    </row>
    <row r="8667" spans="1:10">
      <c r="A8667" s="1320"/>
      <c r="B8667" s="1321"/>
      <c r="C8667" s="1321"/>
      <c r="D8667" s="1322"/>
      <c r="E8667" s="641" t="str">
        <f t="shared" ref="E8667:G8667" si="5291">E1540</f>
        <v>DOMICILIARIA 7</v>
      </c>
      <c r="F8667" s="642">
        <f t="shared" si="5291"/>
        <v>5.86</v>
      </c>
      <c r="G8667" s="642">
        <f t="shared" si="5291"/>
        <v>0.7</v>
      </c>
      <c r="H8667" s="141"/>
      <c r="I8667" s="142"/>
      <c r="J8667" s="642">
        <f t="shared" si="5271"/>
        <v>4.1020000000000003</v>
      </c>
    </row>
    <row r="8668" spans="1:10">
      <c r="A8668" s="1320"/>
      <c r="B8668" s="1321"/>
      <c r="C8668" s="1321"/>
      <c r="D8668" s="1322"/>
      <c r="E8668" s="641" t="str">
        <f t="shared" ref="E8668:G8668" si="5292">E1541</f>
        <v>DOMICILIARIA 8</v>
      </c>
      <c r="F8668" s="642">
        <f t="shared" si="5292"/>
        <v>4.1900000000000004</v>
      </c>
      <c r="G8668" s="642">
        <f t="shared" si="5292"/>
        <v>0.7</v>
      </c>
      <c r="H8668" s="141"/>
      <c r="I8668" s="142"/>
      <c r="J8668" s="642">
        <f t="shared" si="5271"/>
        <v>2.9330000000000003</v>
      </c>
    </row>
    <row r="8669" spans="1:10">
      <c r="A8669" s="1320"/>
      <c r="B8669" s="1321"/>
      <c r="C8669" s="1321"/>
      <c r="D8669" s="1322"/>
      <c r="E8669" s="641" t="str">
        <f t="shared" ref="E8669:G8669" si="5293">E1542</f>
        <v>DOMICILIARIA 9</v>
      </c>
      <c r="F8669" s="642">
        <f t="shared" si="5293"/>
        <v>5.71</v>
      </c>
      <c r="G8669" s="642">
        <f t="shared" si="5293"/>
        <v>0.7</v>
      </c>
      <c r="H8669" s="141"/>
      <c r="I8669" s="142"/>
      <c r="J8669" s="642">
        <f t="shared" si="5271"/>
        <v>3.9969999999999999</v>
      </c>
    </row>
    <row r="8670" spans="1:10">
      <c r="A8670" s="1320"/>
      <c r="B8670" s="1321"/>
      <c r="C8670" s="1321"/>
      <c r="D8670" s="1322"/>
      <c r="E8670" s="641" t="str">
        <f t="shared" ref="E8670:G8670" si="5294">E1543</f>
        <v>DOMICILIARIA 10</v>
      </c>
      <c r="F8670" s="642">
        <f t="shared" si="5294"/>
        <v>3.66</v>
      </c>
      <c r="G8670" s="642">
        <f t="shared" si="5294"/>
        <v>0.7</v>
      </c>
      <c r="H8670" s="141"/>
      <c r="I8670" s="142"/>
      <c r="J8670" s="642">
        <f t="shared" si="5271"/>
        <v>2.5619999999999998</v>
      </c>
    </row>
    <row r="8671" spans="1:10">
      <c r="A8671" s="1320"/>
      <c r="B8671" s="1321"/>
      <c r="C8671" s="1321"/>
      <c r="D8671" s="1322"/>
      <c r="E8671" s="641" t="str">
        <f t="shared" ref="E8671:G8671" si="5295">E1544</f>
        <v>DOMICILIARIA 11</v>
      </c>
      <c r="F8671" s="642">
        <f t="shared" si="5295"/>
        <v>4.33</v>
      </c>
      <c r="G8671" s="642">
        <f t="shared" si="5295"/>
        <v>0.7</v>
      </c>
      <c r="H8671" s="141"/>
      <c r="I8671" s="142"/>
      <c r="J8671" s="642">
        <f t="shared" si="5271"/>
        <v>3.0309999999999997</v>
      </c>
    </row>
    <row r="8672" spans="1:10">
      <c r="A8672" s="1320"/>
      <c r="B8672" s="1321"/>
      <c r="C8672" s="1321"/>
      <c r="D8672" s="1322"/>
      <c r="E8672" s="641" t="str">
        <f t="shared" ref="E8672:G8672" si="5296">E1545</f>
        <v>DOMICILIARIA 12</v>
      </c>
      <c r="F8672" s="642">
        <f t="shared" si="5296"/>
        <v>7.62</v>
      </c>
      <c r="G8672" s="642">
        <f t="shared" si="5296"/>
        <v>0.7</v>
      </c>
      <c r="H8672" s="141"/>
      <c r="I8672" s="142"/>
      <c r="J8672" s="642">
        <f t="shared" si="5271"/>
        <v>5.3339999999999996</v>
      </c>
    </row>
    <row r="8673" spans="1:10">
      <c r="A8673" s="1320"/>
      <c r="B8673" s="1321"/>
      <c r="C8673" s="1321"/>
      <c r="D8673" s="1322"/>
      <c r="E8673" s="641" t="str">
        <f t="shared" ref="E8673:G8673" si="5297">E1546</f>
        <v>DOMICILIARIA 13</v>
      </c>
      <c r="F8673" s="642">
        <f t="shared" si="5297"/>
        <v>4.38</v>
      </c>
      <c r="G8673" s="642">
        <f t="shared" si="5297"/>
        <v>0.7</v>
      </c>
      <c r="H8673" s="141"/>
      <c r="I8673" s="142"/>
      <c r="J8673" s="642">
        <f t="shared" si="5271"/>
        <v>3.0659999999999998</v>
      </c>
    </row>
    <row r="8674" spans="1:10">
      <c r="A8674" s="1320"/>
      <c r="B8674" s="1321"/>
      <c r="C8674" s="1321"/>
      <c r="D8674" s="1322"/>
      <c r="E8674" s="641" t="str">
        <f t="shared" ref="E8674:G8674" si="5298">E1547</f>
        <v>DOMICILIARIA 14</v>
      </c>
      <c r="F8674" s="642">
        <f t="shared" si="5298"/>
        <v>8.42</v>
      </c>
      <c r="G8674" s="642">
        <f t="shared" si="5298"/>
        <v>0.7</v>
      </c>
      <c r="H8674" s="141"/>
      <c r="I8674" s="142"/>
      <c r="J8674" s="642">
        <f t="shared" si="5271"/>
        <v>5.8939999999999992</v>
      </c>
    </row>
    <row r="8675" spans="1:10">
      <c r="A8675" s="1320"/>
      <c r="B8675" s="1321"/>
      <c r="C8675" s="1321"/>
      <c r="D8675" s="1322"/>
      <c r="E8675" s="641" t="str">
        <f t="shared" ref="E8675:G8675" si="5299">E1548</f>
        <v>P29 A P30</v>
      </c>
      <c r="F8675" s="642">
        <f t="shared" si="5299"/>
        <v>0</v>
      </c>
      <c r="G8675" s="642">
        <f t="shared" si="5299"/>
        <v>0</v>
      </c>
      <c r="H8675" s="141"/>
      <c r="I8675" s="142"/>
      <c r="J8675" s="642">
        <f t="shared" si="5271"/>
        <v>0</v>
      </c>
    </row>
    <row r="8676" spans="1:10">
      <c r="A8676" s="1320"/>
      <c r="B8676" s="1321"/>
      <c r="C8676" s="1321"/>
      <c r="D8676" s="1322"/>
      <c r="E8676" s="641" t="str">
        <f t="shared" ref="E8676:G8676" si="5300">E1549</f>
        <v>DOMICILIARIA 1</v>
      </c>
      <c r="F8676" s="642">
        <f t="shared" si="5300"/>
        <v>3.26</v>
      </c>
      <c r="G8676" s="642">
        <f t="shared" si="5300"/>
        <v>0.7</v>
      </c>
      <c r="H8676" s="141"/>
      <c r="I8676" s="142"/>
      <c r="J8676" s="642">
        <f t="shared" si="5271"/>
        <v>2.2819999999999996</v>
      </c>
    </row>
    <row r="8677" spans="1:10">
      <c r="A8677" s="1320"/>
      <c r="B8677" s="1321"/>
      <c r="C8677" s="1321"/>
      <c r="D8677" s="1322"/>
      <c r="E8677" s="641" t="str">
        <f t="shared" ref="E8677:G8677" si="5301">E1550</f>
        <v>DOMICILIARIA 2</v>
      </c>
      <c r="F8677" s="642">
        <f t="shared" si="5301"/>
        <v>13.87</v>
      </c>
      <c r="G8677" s="642">
        <f t="shared" si="5301"/>
        <v>0.7</v>
      </c>
      <c r="H8677" s="141"/>
      <c r="I8677" s="142"/>
      <c r="J8677" s="642">
        <f t="shared" si="5271"/>
        <v>9.7089999999999996</v>
      </c>
    </row>
    <row r="8678" spans="1:10">
      <c r="A8678" s="1320"/>
      <c r="B8678" s="1321"/>
      <c r="C8678" s="1321"/>
      <c r="D8678" s="1322"/>
      <c r="E8678" s="641" t="str">
        <f t="shared" ref="E8678:G8678" si="5302">E1551</f>
        <v>DOMICILIARIA 3</v>
      </c>
      <c r="F8678" s="642">
        <f t="shared" si="5302"/>
        <v>3.51</v>
      </c>
      <c r="G8678" s="642">
        <f t="shared" si="5302"/>
        <v>0.7</v>
      </c>
      <c r="H8678" s="141"/>
      <c r="I8678" s="142"/>
      <c r="J8678" s="642">
        <f t="shared" si="5271"/>
        <v>2.4569999999999999</v>
      </c>
    </row>
    <row r="8679" spans="1:10">
      <c r="A8679" s="1320"/>
      <c r="B8679" s="1321"/>
      <c r="C8679" s="1321"/>
      <c r="D8679" s="1322"/>
      <c r="E8679" s="641" t="str">
        <f t="shared" ref="E8679:G8679" si="5303">E1552</f>
        <v>DOMICILIARIA 4</v>
      </c>
      <c r="F8679" s="642">
        <f t="shared" si="5303"/>
        <v>4.8099999999999996</v>
      </c>
      <c r="G8679" s="642">
        <f t="shared" si="5303"/>
        <v>0.7</v>
      </c>
      <c r="H8679" s="141"/>
      <c r="I8679" s="142"/>
      <c r="J8679" s="642">
        <f t="shared" si="5271"/>
        <v>3.3669999999999995</v>
      </c>
    </row>
    <row r="8680" spans="1:10">
      <c r="A8680" s="1320"/>
      <c r="B8680" s="1321"/>
      <c r="C8680" s="1321"/>
      <c r="D8680" s="1322"/>
      <c r="E8680" s="641" t="str">
        <f t="shared" ref="E8680:G8680" si="5304">E1553</f>
        <v>DOMICILIARIA 5</v>
      </c>
      <c r="F8680" s="642">
        <f t="shared" si="5304"/>
        <v>5.0199999999999996</v>
      </c>
      <c r="G8680" s="642">
        <f t="shared" si="5304"/>
        <v>0.7</v>
      </c>
      <c r="H8680" s="141"/>
      <c r="I8680" s="142"/>
      <c r="J8680" s="642">
        <f t="shared" si="5271"/>
        <v>3.5139999999999993</v>
      </c>
    </row>
    <row r="8681" spans="1:10">
      <c r="A8681" s="1320"/>
      <c r="B8681" s="1321"/>
      <c r="C8681" s="1321"/>
      <c r="D8681" s="1322"/>
      <c r="E8681" s="641" t="str">
        <f t="shared" ref="E8681:G8681" si="5305">E1554</f>
        <v>DOMICILIARIA 6</v>
      </c>
      <c r="F8681" s="642">
        <f t="shared" si="5305"/>
        <v>5.84</v>
      </c>
      <c r="G8681" s="642">
        <f t="shared" si="5305"/>
        <v>0.7</v>
      </c>
      <c r="H8681" s="141"/>
      <c r="I8681" s="142"/>
      <c r="J8681" s="642">
        <f t="shared" si="5271"/>
        <v>4.0880000000000001</v>
      </c>
    </row>
    <row r="8682" spans="1:10">
      <c r="A8682" s="1320"/>
      <c r="B8682" s="1321"/>
      <c r="C8682" s="1321"/>
      <c r="D8682" s="1322"/>
      <c r="E8682" s="641" t="str">
        <f t="shared" ref="E8682:G8682" si="5306">E1555</f>
        <v>DOMICILIARIA 7</v>
      </c>
      <c r="F8682" s="642">
        <f t="shared" si="5306"/>
        <v>5.57</v>
      </c>
      <c r="G8682" s="642">
        <f t="shared" si="5306"/>
        <v>0.7</v>
      </c>
      <c r="H8682" s="141"/>
      <c r="I8682" s="142"/>
      <c r="J8682" s="642">
        <f t="shared" si="5271"/>
        <v>3.899</v>
      </c>
    </row>
    <row r="8683" spans="1:10">
      <c r="A8683" s="1320"/>
      <c r="B8683" s="1321"/>
      <c r="C8683" s="1321"/>
      <c r="D8683" s="1322"/>
      <c r="E8683" s="641" t="str">
        <f t="shared" ref="E8683:G8683" si="5307">E1556</f>
        <v>DOMICILIARIA 8</v>
      </c>
      <c r="F8683" s="642">
        <f t="shared" si="5307"/>
        <v>11.93</v>
      </c>
      <c r="G8683" s="642">
        <f t="shared" si="5307"/>
        <v>0.7</v>
      </c>
      <c r="H8683" s="141"/>
      <c r="I8683" s="142"/>
      <c r="J8683" s="642">
        <f t="shared" si="5271"/>
        <v>8.3509999999999991</v>
      </c>
    </row>
    <row r="8684" spans="1:10">
      <c r="A8684" s="1320"/>
      <c r="B8684" s="1321"/>
      <c r="C8684" s="1321"/>
      <c r="D8684" s="1322"/>
      <c r="E8684" s="641" t="str">
        <f t="shared" ref="E8684:G8684" si="5308">E1557</f>
        <v>DOMICILIARIA 9</v>
      </c>
      <c r="F8684" s="642">
        <f t="shared" si="5308"/>
        <v>6.11</v>
      </c>
      <c r="G8684" s="642">
        <f t="shared" si="5308"/>
        <v>0.7</v>
      </c>
      <c r="H8684" s="141"/>
      <c r="I8684" s="142"/>
      <c r="J8684" s="642">
        <f t="shared" si="5271"/>
        <v>4.2770000000000001</v>
      </c>
    </row>
    <row r="8685" spans="1:10">
      <c r="A8685" s="1320"/>
      <c r="B8685" s="1321"/>
      <c r="C8685" s="1321"/>
      <c r="D8685" s="1322"/>
      <c r="E8685" s="641" t="str">
        <f t="shared" ref="E8685:G8685" si="5309">E1558</f>
        <v>P30 A P31</v>
      </c>
      <c r="F8685" s="642">
        <f t="shared" si="5309"/>
        <v>0</v>
      </c>
      <c r="G8685" s="642">
        <f t="shared" si="5309"/>
        <v>0</v>
      </c>
      <c r="H8685" s="141"/>
      <c r="I8685" s="142"/>
      <c r="J8685" s="642">
        <f t="shared" si="5271"/>
        <v>0</v>
      </c>
    </row>
    <row r="8686" spans="1:10">
      <c r="A8686" s="1320"/>
      <c r="B8686" s="1321"/>
      <c r="C8686" s="1321"/>
      <c r="D8686" s="1322"/>
      <c r="E8686" s="641" t="str">
        <f t="shared" ref="E8686:G8686" si="5310">E1559</f>
        <v>DOMICILIARIA 1</v>
      </c>
      <c r="F8686" s="642">
        <f t="shared" si="5310"/>
        <v>3.16</v>
      </c>
      <c r="G8686" s="642">
        <f t="shared" si="5310"/>
        <v>0.7</v>
      </c>
      <c r="H8686" s="141"/>
      <c r="I8686" s="142"/>
      <c r="J8686" s="642">
        <f t="shared" si="5271"/>
        <v>2.2119999999999997</v>
      </c>
    </row>
    <row r="8687" spans="1:10">
      <c r="A8687" s="1320"/>
      <c r="B8687" s="1321"/>
      <c r="C8687" s="1321"/>
      <c r="D8687" s="1322"/>
      <c r="E8687" s="641" t="str">
        <f t="shared" ref="E8687:G8687" si="5311">E1560</f>
        <v>DOMICILIARIA 2</v>
      </c>
      <c r="F8687" s="642">
        <f t="shared" si="5311"/>
        <v>5.89</v>
      </c>
      <c r="G8687" s="642">
        <f t="shared" si="5311"/>
        <v>0.7</v>
      </c>
      <c r="H8687" s="141"/>
      <c r="I8687" s="142"/>
      <c r="J8687" s="642">
        <f t="shared" si="5271"/>
        <v>4.1229999999999993</v>
      </c>
    </row>
    <row r="8688" spans="1:10">
      <c r="A8688" s="1320"/>
      <c r="B8688" s="1321"/>
      <c r="C8688" s="1321"/>
      <c r="D8688" s="1322"/>
      <c r="E8688" s="641" t="str">
        <f t="shared" ref="E8688:G8688" si="5312">E1561</f>
        <v>DOMICILIARIA 3</v>
      </c>
      <c r="F8688" s="642">
        <f t="shared" si="5312"/>
        <v>5.84</v>
      </c>
      <c r="G8688" s="642">
        <f t="shared" si="5312"/>
        <v>0.7</v>
      </c>
      <c r="H8688" s="141"/>
      <c r="I8688" s="142"/>
      <c r="J8688" s="642">
        <f t="shared" si="5271"/>
        <v>4.0880000000000001</v>
      </c>
    </row>
    <row r="8689" spans="1:10">
      <c r="A8689" s="1320"/>
      <c r="B8689" s="1321"/>
      <c r="C8689" s="1321"/>
      <c r="D8689" s="1322"/>
      <c r="E8689" s="641" t="str">
        <f t="shared" ref="E8689:G8689" si="5313">E1562</f>
        <v>DOMICILIARIA 4</v>
      </c>
      <c r="F8689" s="642">
        <f t="shared" si="5313"/>
        <v>5.87</v>
      </c>
      <c r="G8689" s="642">
        <f t="shared" si="5313"/>
        <v>0.7</v>
      </c>
      <c r="H8689" s="141"/>
      <c r="I8689" s="142"/>
      <c r="J8689" s="642">
        <f t="shared" si="5271"/>
        <v>4.109</v>
      </c>
    </row>
    <row r="8690" spans="1:10">
      <c r="A8690" s="1320"/>
      <c r="B8690" s="1321"/>
      <c r="C8690" s="1321"/>
      <c r="D8690" s="1322"/>
      <c r="E8690" s="641" t="str">
        <f t="shared" ref="E8690:G8690" si="5314">E1563</f>
        <v>DOMICILIARIA 5</v>
      </c>
      <c r="F8690" s="642">
        <f t="shared" si="5314"/>
        <v>3.14</v>
      </c>
      <c r="G8690" s="642">
        <f t="shared" si="5314"/>
        <v>0.7</v>
      </c>
      <c r="H8690" s="141"/>
      <c r="I8690" s="142"/>
      <c r="J8690" s="642">
        <f t="shared" si="5271"/>
        <v>2.198</v>
      </c>
    </row>
    <row r="8691" spans="1:10">
      <c r="A8691" s="1320"/>
      <c r="B8691" s="1321"/>
      <c r="C8691" s="1321"/>
      <c r="D8691" s="1322"/>
      <c r="E8691" s="641" t="str">
        <f t="shared" ref="E8691:G8691" si="5315">E1564</f>
        <v>DOMICILIARIA 6</v>
      </c>
      <c r="F8691" s="642">
        <f t="shared" si="5315"/>
        <v>5.84</v>
      </c>
      <c r="G8691" s="642">
        <f t="shared" si="5315"/>
        <v>0.7</v>
      </c>
      <c r="H8691" s="141"/>
      <c r="I8691" s="142"/>
      <c r="J8691" s="642">
        <f t="shared" si="5271"/>
        <v>4.0880000000000001</v>
      </c>
    </row>
    <row r="8692" spans="1:10">
      <c r="A8692" s="1320"/>
      <c r="B8692" s="1321"/>
      <c r="C8692" s="1321"/>
      <c r="D8692" s="1322"/>
      <c r="E8692" s="641" t="str">
        <f t="shared" ref="E8692:G8692" si="5316">E1565</f>
        <v>DOMICILIARIA 7</v>
      </c>
      <c r="F8692" s="642">
        <f t="shared" si="5316"/>
        <v>3.15</v>
      </c>
      <c r="G8692" s="642">
        <f t="shared" si="5316"/>
        <v>0.7</v>
      </c>
      <c r="H8692" s="141"/>
      <c r="I8692" s="142"/>
      <c r="J8692" s="642">
        <f t="shared" si="5271"/>
        <v>2.2049999999999996</v>
      </c>
    </row>
    <row r="8693" spans="1:10">
      <c r="A8693" s="1320"/>
      <c r="B8693" s="1321"/>
      <c r="C8693" s="1321"/>
      <c r="D8693" s="1322"/>
      <c r="E8693" s="641" t="str">
        <f t="shared" ref="E8693:G8693" si="5317">E1566</f>
        <v>DOMICILIARIA 8</v>
      </c>
      <c r="F8693" s="642">
        <f t="shared" si="5317"/>
        <v>6.47</v>
      </c>
      <c r="G8693" s="642">
        <f t="shared" si="5317"/>
        <v>0.7</v>
      </c>
      <c r="H8693" s="141"/>
      <c r="I8693" s="142"/>
      <c r="J8693" s="642">
        <f t="shared" si="5271"/>
        <v>4.5289999999999999</v>
      </c>
    </row>
    <row r="8694" spans="1:10">
      <c r="A8694" s="1320"/>
      <c r="B8694" s="1321"/>
      <c r="C8694" s="1321"/>
      <c r="D8694" s="1322"/>
      <c r="E8694" s="641" t="str">
        <f t="shared" ref="E8694:G8694" si="5318">E1567</f>
        <v>DOMICILIARIA 9</v>
      </c>
      <c r="F8694" s="642">
        <f t="shared" si="5318"/>
        <v>6.53</v>
      </c>
      <c r="G8694" s="642">
        <f t="shared" si="5318"/>
        <v>0.7</v>
      </c>
      <c r="H8694" s="141"/>
      <c r="I8694" s="142"/>
      <c r="J8694" s="642">
        <f t="shared" si="5271"/>
        <v>4.5709999999999997</v>
      </c>
    </row>
    <row r="8695" spans="1:10">
      <c r="A8695" s="1320"/>
      <c r="B8695" s="1321"/>
      <c r="C8695" s="1321"/>
      <c r="D8695" s="1322"/>
      <c r="E8695" s="641" t="str">
        <f t="shared" ref="E8695:G8695" si="5319">E1568</f>
        <v>DOMICILIARIA 10</v>
      </c>
      <c r="F8695" s="642">
        <f t="shared" si="5319"/>
        <v>3.86</v>
      </c>
      <c r="G8695" s="642">
        <f t="shared" si="5319"/>
        <v>0.7</v>
      </c>
      <c r="H8695" s="141"/>
      <c r="I8695" s="142"/>
      <c r="J8695" s="642">
        <f t="shared" si="5271"/>
        <v>2.702</v>
      </c>
    </row>
    <row r="8696" spans="1:10">
      <c r="A8696" s="1320"/>
      <c r="B8696" s="1321"/>
      <c r="C8696" s="1321"/>
      <c r="D8696" s="1322"/>
      <c r="E8696" s="641" t="str">
        <f t="shared" ref="E8696:G8696" si="5320">E1569</f>
        <v>DOMICILIARIA 11</v>
      </c>
      <c r="F8696" s="642">
        <f t="shared" si="5320"/>
        <v>6.39</v>
      </c>
      <c r="G8696" s="642">
        <f t="shared" si="5320"/>
        <v>0.7</v>
      </c>
      <c r="H8696" s="141"/>
      <c r="I8696" s="142"/>
      <c r="J8696" s="642">
        <f t="shared" si="5271"/>
        <v>4.4729999999999999</v>
      </c>
    </row>
    <row r="8697" spans="1:10">
      <c r="A8697" s="1320"/>
      <c r="B8697" s="1321"/>
      <c r="C8697" s="1321"/>
      <c r="D8697" s="1322"/>
      <c r="E8697" s="641" t="str">
        <f t="shared" ref="E8697:G8697" si="5321">E1570</f>
        <v>DOMICILIARIA 12</v>
      </c>
      <c r="F8697" s="642">
        <f t="shared" si="5321"/>
        <v>3.94</v>
      </c>
      <c r="G8697" s="642">
        <f t="shared" si="5321"/>
        <v>0.7</v>
      </c>
      <c r="H8697" s="141"/>
      <c r="I8697" s="142"/>
      <c r="J8697" s="642">
        <f t="shared" si="5271"/>
        <v>2.758</v>
      </c>
    </row>
    <row r="8698" spans="1:10">
      <c r="A8698" s="1320"/>
      <c r="B8698" s="1321"/>
      <c r="C8698" s="1321"/>
      <c r="D8698" s="1322"/>
      <c r="E8698" s="641" t="str">
        <f t="shared" ref="E8698:G8698" si="5322">E1571</f>
        <v>DOMICILIARIA 13</v>
      </c>
      <c r="F8698" s="642">
        <f t="shared" si="5322"/>
        <v>6.43</v>
      </c>
      <c r="G8698" s="642">
        <f t="shared" si="5322"/>
        <v>0.7</v>
      </c>
      <c r="H8698" s="141"/>
      <c r="I8698" s="142"/>
      <c r="J8698" s="642">
        <f t="shared" si="5271"/>
        <v>4.5009999999999994</v>
      </c>
    </row>
    <row r="8699" spans="1:10">
      <c r="A8699" s="1320"/>
      <c r="B8699" s="1321"/>
      <c r="C8699" s="1321"/>
      <c r="D8699" s="1322"/>
      <c r="E8699" s="641" t="str">
        <f t="shared" ref="E8699:G8699" si="5323">E1572</f>
        <v>DOMICILIARIA 14</v>
      </c>
      <c r="F8699" s="642">
        <f t="shared" si="5323"/>
        <v>3.89</v>
      </c>
      <c r="G8699" s="642">
        <f t="shared" si="5323"/>
        <v>0.7</v>
      </c>
      <c r="H8699" s="141"/>
      <c r="I8699" s="142"/>
      <c r="J8699" s="642">
        <f t="shared" si="5271"/>
        <v>2.7229999999999999</v>
      </c>
    </row>
    <row r="8700" spans="1:10">
      <c r="A8700" s="1320"/>
      <c r="B8700" s="1321"/>
      <c r="C8700" s="1321"/>
      <c r="D8700" s="1322"/>
      <c r="E8700" s="641" t="str">
        <f t="shared" ref="E8700:G8700" si="5324">E1573</f>
        <v>DOMICILIARIA 15</v>
      </c>
      <c r="F8700" s="642">
        <f t="shared" si="5324"/>
        <v>6.38</v>
      </c>
      <c r="G8700" s="642">
        <f t="shared" si="5324"/>
        <v>0.7</v>
      </c>
      <c r="H8700" s="141"/>
      <c r="I8700" s="142"/>
      <c r="J8700" s="642">
        <f t="shared" si="5271"/>
        <v>4.4659999999999993</v>
      </c>
    </row>
    <row r="8701" spans="1:10">
      <c r="A8701" s="1320"/>
      <c r="B8701" s="1321"/>
      <c r="C8701" s="1321"/>
      <c r="D8701" s="1322"/>
      <c r="E8701" s="641" t="str">
        <f t="shared" ref="E8701:G8701" si="5325">E1574</f>
        <v>DOMICILIARIA 16</v>
      </c>
      <c r="F8701" s="642">
        <f t="shared" si="5325"/>
        <v>4.28</v>
      </c>
      <c r="G8701" s="642">
        <f t="shared" si="5325"/>
        <v>0.7</v>
      </c>
      <c r="H8701" s="141"/>
      <c r="I8701" s="142"/>
      <c r="J8701" s="642">
        <f t="shared" si="5271"/>
        <v>2.996</v>
      </c>
    </row>
    <row r="8702" spans="1:10">
      <c r="A8702" s="1320"/>
      <c r="B8702" s="1321"/>
      <c r="C8702" s="1321"/>
      <c r="D8702" s="1322"/>
      <c r="E8702" s="641" t="str">
        <f t="shared" ref="E8702:G8702" si="5326">E1575</f>
        <v>DOMICILIARIA 17</v>
      </c>
      <c r="F8702" s="642">
        <f t="shared" si="5326"/>
        <v>6.44</v>
      </c>
      <c r="G8702" s="642">
        <f t="shared" si="5326"/>
        <v>0.7</v>
      </c>
      <c r="H8702" s="141"/>
      <c r="I8702" s="142"/>
      <c r="J8702" s="642">
        <f t="shared" si="5271"/>
        <v>4.508</v>
      </c>
    </row>
    <row r="8703" spans="1:10">
      <c r="A8703" s="1320"/>
      <c r="B8703" s="1321"/>
      <c r="C8703" s="1321"/>
      <c r="D8703" s="1322"/>
      <c r="E8703" s="641" t="str">
        <f t="shared" ref="E8703:G8703" si="5327">E1576</f>
        <v>DOMICILIARIA 18</v>
      </c>
      <c r="F8703" s="642">
        <f t="shared" si="5327"/>
        <v>6.33</v>
      </c>
      <c r="G8703" s="642">
        <f t="shared" si="5327"/>
        <v>0.7</v>
      </c>
      <c r="H8703" s="141"/>
      <c r="I8703" s="142"/>
      <c r="J8703" s="642">
        <f t="shared" si="5271"/>
        <v>4.431</v>
      </c>
    </row>
    <row r="8704" spans="1:10">
      <c r="A8704" s="1320"/>
      <c r="B8704" s="1321"/>
      <c r="C8704" s="1321"/>
      <c r="D8704" s="1322"/>
      <c r="E8704" s="641" t="str">
        <f t="shared" ref="E8704:G8704" si="5328">E1577</f>
        <v>P31 A P32</v>
      </c>
      <c r="F8704" s="642">
        <f t="shared" si="5328"/>
        <v>0</v>
      </c>
      <c r="G8704" s="642">
        <f t="shared" si="5328"/>
        <v>0</v>
      </c>
      <c r="H8704" s="141"/>
      <c r="I8704" s="142"/>
      <c r="J8704" s="642">
        <f t="shared" si="5271"/>
        <v>0</v>
      </c>
    </row>
    <row r="8705" spans="1:10">
      <c r="A8705" s="1320"/>
      <c r="B8705" s="1321"/>
      <c r="C8705" s="1321"/>
      <c r="D8705" s="1322"/>
      <c r="E8705" s="641" t="str">
        <f t="shared" ref="E8705:G8705" si="5329">E1578</f>
        <v>DOMICILIARIA 1</v>
      </c>
      <c r="F8705" s="642">
        <f t="shared" si="5329"/>
        <v>5.45</v>
      </c>
      <c r="G8705" s="642">
        <f t="shared" si="5329"/>
        <v>0.7</v>
      </c>
      <c r="H8705" s="141"/>
      <c r="I8705" s="142"/>
      <c r="J8705" s="642">
        <f t="shared" si="5271"/>
        <v>3.8149999999999999</v>
      </c>
    </row>
    <row r="8706" spans="1:10">
      <c r="A8706" s="1320"/>
      <c r="B8706" s="1321"/>
      <c r="C8706" s="1321"/>
      <c r="D8706" s="1322"/>
      <c r="E8706" s="641" t="str">
        <f t="shared" ref="E8706:G8706" si="5330">E1579</f>
        <v>DOMICILIARIA 2</v>
      </c>
      <c r="F8706" s="642">
        <f t="shared" si="5330"/>
        <v>6.51</v>
      </c>
      <c r="G8706" s="642">
        <f t="shared" si="5330"/>
        <v>0.7</v>
      </c>
      <c r="H8706" s="141"/>
      <c r="I8706" s="142"/>
      <c r="J8706" s="642">
        <f t="shared" si="5271"/>
        <v>4.5569999999999995</v>
      </c>
    </row>
    <row r="8707" spans="1:10">
      <c r="A8707" s="1320"/>
      <c r="B8707" s="1321"/>
      <c r="C8707" s="1321"/>
      <c r="D8707" s="1322"/>
      <c r="E8707" s="641" t="str">
        <f t="shared" ref="E8707:G8707" si="5331">E1580</f>
        <v>DOMICILIARIA 3</v>
      </c>
      <c r="F8707" s="642">
        <f t="shared" si="5331"/>
        <v>5.04</v>
      </c>
      <c r="G8707" s="642">
        <f t="shared" si="5331"/>
        <v>0.7</v>
      </c>
      <c r="H8707" s="141"/>
      <c r="I8707" s="142"/>
      <c r="J8707" s="642">
        <f t="shared" si="5271"/>
        <v>3.5279999999999996</v>
      </c>
    </row>
    <row r="8708" spans="1:10">
      <c r="A8708" s="1320"/>
      <c r="B8708" s="1321"/>
      <c r="C8708" s="1321"/>
      <c r="D8708" s="1322"/>
      <c r="E8708" s="641" t="str">
        <f t="shared" ref="E8708:G8708" si="5332">E1581</f>
        <v>DOMICILIARIA 4</v>
      </c>
      <c r="F8708" s="642">
        <f t="shared" si="5332"/>
        <v>6.4</v>
      </c>
      <c r="G8708" s="642">
        <f t="shared" si="5332"/>
        <v>0.7</v>
      </c>
      <c r="H8708" s="141"/>
      <c r="I8708" s="142"/>
      <c r="J8708" s="642">
        <f t="shared" si="5271"/>
        <v>4.4799999999999995</v>
      </c>
    </row>
    <row r="8709" spans="1:10">
      <c r="A8709" s="1320"/>
      <c r="B8709" s="1321"/>
      <c r="C8709" s="1321"/>
      <c r="D8709" s="1322"/>
      <c r="E8709" s="641" t="str">
        <f t="shared" ref="E8709:G8709" si="5333">E1582</f>
        <v>DOMICILIARIA 5</v>
      </c>
      <c r="F8709" s="642">
        <f t="shared" si="5333"/>
        <v>6.29</v>
      </c>
      <c r="G8709" s="642">
        <f t="shared" si="5333"/>
        <v>0.7</v>
      </c>
      <c r="H8709" s="141"/>
      <c r="I8709" s="142"/>
      <c r="J8709" s="642">
        <f t="shared" si="5271"/>
        <v>4.4029999999999996</v>
      </c>
    </row>
    <row r="8710" spans="1:10">
      <c r="A8710" s="1320"/>
      <c r="B8710" s="1321"/>
      <c r="C8710" s="1321"/>
      <c r="D8710" s="1322"/>
      <c r="E8710" s="641" t="str">
        <f t="shared" ref="E8710:G8710" si="5334">E1583</f>
        <v>DOMICILIARIA 6</v>
      </c>
      <c r="F8710" s="642">
        <f t="shared" si="5334"/>
        <v>6.56</v>
      </c>
      <c r="G8710" s="642">
        <f t="shared" si="5334"/>
        <v>0.7</v>
      </c>
      <c r="H8710" s="141"/>
      <c r="I8710" s="142"/>
      <c r="J8710" s="642">
        <f t="shared" si="5271"/>
        <v>4.5919999999999996</v>
      </c>
    </row>
    <row r="8711" spans="1:10">
      <c r="A8711" s="1320"/>
      <c r="B8711" s="1321"/>
      <c r="C8711" s="1321"/>
      <c r="D8711" s="1322"/>
      <c r="E8711" s="641" t="str">
        <f t="shared" ref="E8711:G8711" si="5335">E1584</f>
        <v>DOMICILIARIA 7</v>
      </c>
      <c r="F8711" s="642">
        <f t="shared" si="5335"/>
        <v>3.89</v>
      </c>
      <c r="G8711" s="642">
        <f t="shared" si="5335"/>
        <v>0.7</v>
      </c>
      <c r="H8711" s="141"/>
      <c r="I8711" s="142"/>
      <c r="J8711" s="642">
        <f t="shared" ref="J8711:J8774" si="5336">F8711*G8711</f>
        <v>2.7229999999999999</v>
      </c>
    </row>
    <row r="8712" spans="1:10">
      <c r="A8712" s="1320"/>
      <c r="B8712" s="1321"/>
      <c r="C8712" s="1321"/>
      <c r="D8712" s="1322"/>
      <c r="E8712" s="641" t="str">
        <f t="shared" ref="E8712:G8712" si="5337">E1585</f>
        <v>DOMICILIARIA 8</v>
      </c>
      <c r="F8712" s="642">
        <f t="shared" si="5337"/>
        <v>6.35</v>
      </c>
      <c r="G8712" s="642">
        <f t="shared" si="5337"/>
        <v>0.7</v>
      </c>
      <c r="H8712" s="141"/>
      <c r="I8712" s="142"/>
      <c r="J8712" s="642">
        <f t="shared" si="5336"/>
        <v>4.4449999999999994</v>
      </c>
    </row>
    <row r="8713" spans="1:10">
      <c r="A8713" s="1320"/>
      <c r="B8713" s="1321"/>
      <c r="C8713" s="1321"/>
      <c r="D8713" s="1322"/>
      <c r="E8713" s="641" t="str">
        <f t="shared" ref="E8713:G8713" si="5338">E1586</f>
        <v>DOMICILIARIA 9</v>
      </c>
      <c r="F8713" s="642">
        <f t="shared" si="5338"/>
        <v>6.7</v>
      </c>
      <c r="G8713" s="642">
        <f t="shared" si="5338"/>
        <v>0.7</v>
      </c>
      <c r="H8713" s="141"/>
      <c r="I8713" s="142"/>
      <c r="J8713" s="642">
        <f t="shared" si="5336"/>
        <v>4.6899999999999995</v>
      </c>
    </row>
    <row r="8714" spans="1:10">
      <c r="A8714" s="1320"/>
      <c r="B8714" s="1321"/>
      <c r="C8714" s="1321"/>
      <c r="D8714" s="1322"/>
      <c r="E8714" s="641" t="str">
        <f t="shared" ref="E8714:G8714" si="5339">E1587</f>
        <v>DOMICILIARIA 10</v>
      </c>
      <c r="F8714" s="642">
        <f t="shared" si="5339"/>
        <v>6.71</v>
      </c>
      <c r="G8714" s="642">
        <f t="shared" si="5339"/>
        <v>0.7</v>
      </c>
      <c r="H8714" s="141"/>
      <c r="I8714" s="142"/>
      <c r="J8714" s="642">
        <f t="shared" si="5336"/>
        <v>4.6970000000000001</v>
      </c>
    </row>
    <row r="8715" spans="1:10">
      <c r="A8715" s="1320"/>
      <c r="B8715" s="1321"/>
      <c r="C8715" s="1321"/>
      <c r="D8715" s="1322"/>
      <c r="E8715" s="641" t="str">
        <f t="shared" ref="E8715:G8715" si="5340">E1588</f>
        <v>P32 A P33</v>
      </c>
      <c r="F8715" s="642">
        <f t="shared" si="5340"/>
        <v>0</v>
      </c>
      <c r="G8715" s="642">
        <f t="shared" si="5340"/>
        <v>0</v>
      </c>
      <c r="H8715" s="141"/>
      <c r="I8715" s="142"/>
      <c r="J8715" s="642">
        <f t="shared" si="5336"/>
        <v>0</v>
      </c>
    </row>
    <row r="8716" spans="1:10">
      <c r="A8716" s="1320"/>
      <c r="B8716" s="1321"/>
      <c r="C8716" s="1321"/>
      <c r="D8716" s="1322"/>
      <c r="E8716" s="641" t="str">
        <f t="shared" ref="E8716:G8716" si="5341">E1589</f>
        <v>DOMICILIARIA 1</v>
      </c>
      <c r="F8716" s="642">
        <f t="shared" si="5341"/>
        <v>6.47</v>
      </c>
      <c r="G8716" s="642">
        <f t="shared" si="5341"/>
        <v>0.8</v>
      </c>
      <c r="H8716" s="141"/>
      <c r="I8716" s="142"/>
      <c r="J8716" s="642">
        <f t="shared" si="5336"/>
        <v>5.1760000000000002</v>
      </c>
    </row>
    <row r="8717" spans="1:10">
      <c r="A8717" s="1320"/>
      <c r="B8717" s="1321"/>
      <c r="C8717" s="1321"/>
      <c r="D8717" s="1322"/>
      <c r="E8717" s="641" t="str">
        <f t="shared" ref="E8717:G8717" si="5342">E1590</f>
        <v>DOMICILIARIA 2</v>
      </c>
      <c r="F8717" s="642">
        <f t="shared" si="5342"/>
        <v>7.01</v>
      </c>
      <c r="G8717" s="642">
        <f t="shared" si="5342"/>
        <v>0.8</v>
      </c>
      <c r="H8717" s="141"/>
      <c r="I8717" s="142"/>
      <c r="J8717" s="642">
        <f t="shared" si="5336"/>
        <v>5.6080000000000005</v>
      </c>
    </row>
    <row r="8718" spans="1:10">
      <c r="A8718" s="1320"/>
      <c r="B8718" s="1321"/>
      <c r="C8718" s="1321"/>
      <c r="D8718" s="1322"/>
      <c r="E8718" s="641" t="str">
        <f t="shared" ref="E8718:G8718" si="5343">E1591</f>
        <v>DOMICILIARIA 3</v>
      </c>
      <c r="F8718" s="642">
        <f t="shared" si="5343"/>
        <v>7.07</v>
      </c>
      <c r="G8718" s="642">
        <f t="shared" si="5343"/>
        <v>0.8</v>
      </c>
      <c r="H8718" s="141"/>
      <c r="I8718" s="142"/>
      <c r="J8718" s="642">
        <f t="shared" si="5336"/>
        <v>5.6560000000000006</v>
      </c>
    </row>
    <row r="8719" spans="1:10">
      <c r="A8719" s="1320"/>
      <c r="B8719" s="1321"/>
      <c r="C8719" s="1321"/>
      <c r="D8719" s="1322"/>
      <c r="E8719" s="641" t="str">
        <f t="shared" ref="E8719:G8719" si="5344">E1592</f>
        <v>DOMICILIARIA 4</v>
      </c>
      <c r="F8719" s="642">
        <f t="shared" si="5344"/>
        <v>6.92</v>
      </c>
      <c r="G8719" s="642">
        <f t="shared" si="5344"/>
        <v>0.8</v>
      </c>
      <c r="H8719" s="141"/>
      <c r="I8719" s="142"/>
      <c r="J8719" s="642">
        <f t="shared" si="5336"/>
        <v>5.5360000000000005</v>
      </c>
    </row>
    <row r="8720" spans="1:10">
      <c r="A8720" s="1320"/>
      <c r="B8720" s="1321"/>
      <c r="C8720" s="1321"/>
      <c r="D8720" s="1322"/>
      <c r="E8720" s="641" t="str">
        <f t="shared" ref="E8720:G8720" si="5345">E1593</f>
        <v>DOMICILIARIA 5</v>
      </c>
      <c r="F8720" s="642">
        <f t="shared" si="5345"/>
        <v>8.1199999999999992</v>
      </c>
      <c r="G8720" s="642">
        <f t="shared" si="5345"/>
        <v>0.8</v>
      </c>
      <c r="H8720" s="141"/>
      <c r="I8720" s="142"/>
      <c r="J8720" s="642">
        <f t="shared" si="5336"/>
        <v>6.4959999999999996</v>
      </c>
    </row>
    <row r="8721" spans="1:10">
      <c r="A8721" s="1320"/>
      <c r="B8721" s="1321"/>
      <c r="C8721" s="1321"/>
      <c r="D8721" s="1322"/>
      <c r="E8721" s="641" t="str">
        <f t="shared" ref="E8721:G8721" si="5346">E1594</f>
        <v>P33 A P34</v>
      </c>
      <c r="F8721" s="642">
        <f t="shared" si="5346"/>
        <v>0</v>
      </c>
      <c r="G8721" s="642">
        <f t="shared" si="5346"/>
        <v>0</v>
      </c>
      <c r="H8721" s="141"/>
      <c r="I8721" s="142"/>
      <c r="J8721" s="642">
        <f t="shared" si="5336"/>
        <v>0</v>
      </c>
    </row>
    <row r="8722" spans="1:10">
      <c r="A8722" s="1320"/>
      <c r="B8722" s="1321"/>
      <c r="C8722" s="1321"/>
      <c r="D8722" s="1322"/>
      <c r="E8722" s="641" t="str">
        <f t="shared" ref="E8722:G8722" si="5347">E1595</f>
        <v>P34 A P35</v>
      </c>
      <c r="F8722" s="642">
        <f t="shared" si="5347"/>
        <v>0</v>
      </c>
      <c r="G8722" s="642">
        <f t="shared" si="5347"/>
        <v>0</v>
      </c>
      <c r="H8722" s="141"/>
      <c r="I8722" s="142"/>
      <c r="J8722" s="642">
        <f t="shared" si="5336"/>
        <v>0</v>
      </c>
    </row>
    <row r="8723" spans="1:10">
      <c r="A8723" s="1320"/>
      <c r="B8723" s="1321"/>
      <c r="C8723" s="1321"/>
      <c r="D8723" s="1322"/>
      <c r="E8723" s="641" t="str">
        <f t="shared" ref="E8723:G8723" si="5348">E1596</f>
        <v>DOMICILIARIA 1</v>
      </c>
      <c r="F8723" s="642">
        <f t="shared" si="5348"/>
        <v>5.12</v>
      </c>
      <c r="G8723" s="642">
        <f t="shared" si="5348"/>
        <v>1</v>
      </c>
      <c r="H8723" s="141"/>
      <c r="I8723" s="142"/>
      <c r="J8723" s="642">
        <f t="shared" si="5336"/>
        <v>5.12</v>
      </c>
    </row>
    <row r="8724" spans="1:10">
      <c r="A8724" s="1320"/>
      <c r="B8724" s="1321"/>
      <c r="C8724" s="1321"/>
      <c r="D8724" s="1322"/>
      <c r="E8724" s="641" t="str">
        <f t="shared" ref="E8724:G8724" si="5349">E1597</f>
        <v>DOMICILIARIA 2</v>
      </c>
      <c r="F8724" s="642">
        <f t="shared" si="5349"/>
        <v>4.3099999999999996</v>
      </c>
      <c r="G8724" s="642">
        <f t="shared" si="5349"/>
        <v>1</v>
      </c>
      <c r="H8724" s="141"/>
      <c r="I8724" s="142"/>
      <c r="J8724" s="642">
        <f t="shared" si="5336"/>
        <v>4.3099999999999996</v>
      </c>
    </row>
    <row r="8725" spans="1:10">
      <c r="A8725" s="1320"/>
      <c r="B8725" s="1321"/>
      <c r="C8725" s="1321"/>
      <c r="D8725" s="1322"/>
      <c r="E8725" s="641" t="str">
        <f t="shared" ref="E8725:G8725" si="5350">E1598</f>
        <v>DOMICILIARIA 3</v>
      </c>
      <c r="F8725" s="642">
        <f t="shared" si="5350"/>
        <v>4.7300000000000004</v>
      </c>
      <c r="G8725" s="642">
        <f t="shared" si="5350"/>
        <v>1</v>
      </c>
      <c r="H8725" s="141"/>
      <c r="I8725" s="142"/>
      <c r="J8725" s="642">
        <f t="shared" si="5336"/>
        <v>4.7300000000000004</v>
      </c>
    </row>
    <row r="8726" spans="1:10">
      <c r="A8726" s="1320"/>
      <c r="B8726" s="1321"/>
      <c r="C8726" s="1321"/>
      <c r="D8726" s="1322"/>
      <c r="E8726" s="641" t="str">
        <f t="shared" ref="E8726:G8726" si="5351">E1599</f>
        <v>DOMICILIARIA 4</v>
      </c>
      <c r="F8726" s="642">
        <f t="shared" si="5351"/>
        <v>4.74</v>
      </c>
      <c r="G8726" s="642">
        <f t="shared" si="5351"/>
        <v>1</v>
      </c>
      <c r="H8726" s="141"/>
      <c r="I8726" s="142"/>
      <c r="J8726" s="642">
        <f t="shared" si="5336"/>
        <v>4.74</v>
      </c>
    </row>
    <row r="8727" spans="1:10">
      <c r="A8727" s="1320"/>
      <c r="B8727" s="1321"/>
      <c r="C8727" s="1321"/>
      <c r="D8727" s="1322"/>
      <c r="E8727" s="641" t="str">
        <f t="shared" ref="E8727:G8727" si="5352">E1600</f>
        <v>DOMICILIARIA 5</v>
      </c>
      <c r="F8727" s="642">
        <f t="shared" si="5352"/>
        <v>4.4000000000000004</v>
      </c>
      <c r="G8727" s="642">
        <f t="shared" si="5352"/>
        <v>1</v>
      </c>
      <c r="H8727" s="141"/>
      <c r="I8727" s="142"/>
      <c r="J8727" s="642">
        <f t="shared" si="5336"/>
        <v>4.4000000000000004</v>
      </c>
    </row>
    <row r="8728" spans="1:10">
      <c r="A8728" s="1320"/>
      <c r="B8728" s="1321"/>
      <c r="C8728" s="1321"/>
      <c r="D8728" s="1322"/>
      <c r="E8728" s="641" t="str">
        <f t="shared" ref="E8728:G8728" si="5353">E1601</f>
        <v>DOMICILIARIA 6</v>
      </c>
      <c r="F8728" s="642">
        <f t="shared" si="5353"/>
        <v>3.67</v>
      </c>
      <c r="G8728" s="642">
        <f t="shared" si="5353"/>
        <v>1</v>
      </c>
      <c r="H8728" s="141"/>
      <c r="I8728" s="142"/>
      <c r="J8728" s="642">
        <f t="shared" si="5336"/>
        <v>3.67</v>
      </c>
    </row>
    <row r="8729" spans="1:10">
      <c r="A8729" s="1320"/>
      <c r="B8729" s="1321"/>
      <c r="C8729" s="1321"/>
      <c r="D8729" s="1322"/>
      <c r="E8729" s="641" t="str">
        <f t="shared" ref="E8729:G8729" si="5354">E1602</f>
        <v>DOMICILIARIA 7</v>
      </c>
      <c r="F8729" s="642">
        <f t="shared" si="5354"/>
        <v>4.62</v>
      </c>
      <c r="G8729" s="642">
        <f t="shared" si="5354"/>
        <v>1</v>
      </c>
      <c r="H8729" s="141"/>
      <c r="I8729" s="142"/>
      <c r="J8729" s="642">
        <f t="shared" si="5336"/>
        <v>4.62</v>
      </c>
    </row>
    <row r="8730" spans="1:10">
      <c r="A8730" s="1320"/>
      <c r="B8730" s="1321"/>
      <c r="C8730" s="1321"/>
      <c r="D8730" s="1322"/>
      <c r="E8730" s="641" t="str">
        <f t="shared" ref="E8730:G8730" si="5355">E1603</f>
        <v>P36 A P37</v>
      </c>
      <c r="F8730" s="642">
        <f t="shared" si="5355"/>
        <v>0</v>
      </c>
      <c r="G8730" s="642">
        <f t="shared" si="5355"/>
        <v>0</v>
      </c>
      <c r="H8730" s="141"/>
      <c r="I8730" s="142"/>
      <c r="J8730" s="642">
        <f t="shared" si="5336"/>
        <v>0</v>
      </c>
    </row>
    <row r="8731" spans="1:10">
      <c r="A8731" s="1320"/>
      <c r="B8731" s="1321"/>
      <c r="C8731" s="1321"/>
      <c r="D8731" s="1322"/>
      <c r="E8731" s="641" t="str">
        <f t="shared" ref="E8731:G8731" si="5356">E1604</f>
        <v>DOMICILIARIA 1</v>
      </c>
      <c r="F8731" s="642">
        <f t="shared" si="5356"/>
        <v>4.55</v>
      </c>
      <c r="G8731" s="642">
        <f t="shared" si="5356"/>
        <v>0.7</v>
      </c>
      <c r="H8731" s="141"/>
      <c r="I8731" s="142"/>
      <c r="J8731" s="642">
        <f t="shared" si="5336"/>
        <v>3.1849999999999996</v>
      </c>
    </row>
    <row r="8732" spans="1:10">
      <c r="A8732" s="1320"/>
      <c r="B8732" s="1321"/>
      <c r="C8732" s="1321"/>
      <c r="D8732" s="1322"/>
      <c r="E8732" s="641" t="str">
        <f t="shared" ref="E8732:G8732" si="5357">E1605</f>
        <v>DOMICILIARIA 2</v>
      </c>
      <c r="F8732" s="642">
        <f t="shared" si="5357"/>
        <v>6.31</v>
      </c>
      <c r="G8732" s="642">
        <f t="shared" si="5357"/>
        <v>0.7</v>
      </c>
      <c r="H8732" s="141"/>
      <c r="I8732" s="142"/>
      <c r="J8732" s="642">
        <f t="shared" si="5336"/>
        <v>4.4169999999999998</v>
      </c>
    </row>
    <row r="8733" spans="1:10">
      <c r="A8733" s="1320"/>
      <c r="B8733" s="1321"/>
      <c r="C8733" s="1321"/>
      <c r="D8733" s="1322"/>
      <c r="E8733" s="641" t="str">
        <f t="shared" ref="E8733:G8733" si="5358">E1606</f>
        <v>DOMICILIARIA 3</v>
      </c>
      <c r="F8733" s="642">
        <f t="shared" si="5358"/>
        <v>6.45</v>
      </c>
      <c r="G8733" s="642">
        <f t="shared" si="5358"/>
        <v>0.7</v>
      </c>
      <c r="H8733" s="141"/>
      <c r="I8733" s="142"/>
      <c r="J8733" s="642">
        <f t="shared" si="5336"/>
        <v>4.5149999999999997</v>
      </c>
    </row>
    <row r="8734" spans="1:10">
      <c r="A8734" s="1320"/>
      <c r="B8734" s="1321"/>
      <c r="C8734" s="1321"/>
      <c r="D8734" s="1322"/>
      <c r="E8734" s="641" t="str">
        <f t="shared" ref="E8734:G8734" si="5359">E1607</f>
        <v>DOMICILIARIA 4</v>
      </c>
      <c r="F8734" s="642">
        <f t="shared" si="5359"/>
        <v>4.4800000000000004</v>
      </c>
      <c r="G8734" s="642">
        <f t="shared" si="5359"/>
        <v>0.7</v>
      </c>
      <c r="H8734" s="141"/>
      <c r="I8734" s="142"/>
      <c r="J8734" s="642">
        <f t="shared" si="5336"/>
        <v>3.1360000000000001</v>
      </c>
    </row>
    <row r="8735" spans="1:10">
      <c r="A8735" s="1320"/>
      <c r="B8735" s="1321"/>
      <c r="C8735" s="1321"/>
      <c r="D8735" s="1322"/>
      <c r="E8735" s="641" t="str">
        <f t="shared" ref="E8735:G8735" si="5360">E1608</f>
        <v>DOMICILIARIA 5</v>
      </c>
      <c r="F8735" s="642">
        <f t="shared" si="5360"/>
        <v>6.72</v>
      </c>
      <c r="G8735" s="642">
        <f t="shared" si="5360"/>
        <v>0.7</v>
      </c>
      <c r="H8735" s="141"/>
      <c r="I8735" s="142"/>
      <c r="J8735" s="642">
        <f t="shared" si="5336"/>
        <v>4.7039999999999997</v>
      </c>
    </row>
    <row r="8736" spans="1:10">
      <c r="A8736" s="1320"/>
      <c r="B8736" s="1321"/>
      <c r="C8736" s="1321"/>
      <c r="D8736" s="1322"/>
      <c r="E8736" s="641" t="str">
        <f t="shared" ref="E8736:G8736" si="5361">E1609</f>
        <v>DOMICILIARIA 6</v>
      </c>
      <c r="F8736" s="642">
        <f t="shared" si="5361"/>
        <v>4.76</v>
      </c>
      <c r="G8736" s="642">
        <f t="shared" si="5361"/>
        <v>0.7</v>
      </c>
      <c r="H8736" s="141"/>
      <c r="I8736" s="142"/>
      <c r="J8736" s="642">
        <f t="shared" si="5336"/>
        <v>3.3319999999999999</v>
      </c>
    </row>
    <row r="8737" spans="1:10">
      <c r="A8737" s="1320"/>
      <c r="B8737" s="1321"/>
      <c r="C8737" s="1321"/>
      <c r="D8737" s="1322"/>
      <c r="E8737" s="641" t="str">
        <f t="shared" ref="E8737:G8737" si="5362">E1610</f>
        <v>DOMICILIARIA 7</v>
      </c>
      <c r="F8737" s="642">
        <f t="shared" si="5362"/>
        <v>4.9000000000000004</v>
      </c>
      <c r="G8737" s="642">
        <f t="shared" si="5362"/>
        <v>0.7</v>
      </c>
      <c r="H8737" s="141"/>
      <c r="I8737" s="142"/>
      <c r="J8737" s="642">
        <f t="shared" si="5336"/>
        <v>3.43</v>
      </c>
    </row>
    <row r="8738" spans="1:10">
      <c r="A8738" s="1320"/>
      <c r="B8738" s="1321"/>
      <c r="C8738" s="1321"/>
      <c r="D8738" s="1322"/>
      <c r="E8738" s="641" t="str">
        <f t="shared" ref="E8738:G8738" si="5363">E1611</f>
        <v>DOMICILIARIA 8</v>
      </c>
      <c r="F8738" s="642">
        <f t="shared" si="5363"/>
        <v>6.83</v>
      </c>
      <c r="G8738" s="642">
        <f t="shared" si="5363"/>
        <v>0.7</v>
      </c>
      <c r="H8738" s="141"/>
      <c r="I8738" s="142"/>
      <c r="J8738" s="642">
        <f t="shared" si="5336"/>
        <v>4.7809999999999997</v>
      </c>
    </row>
    <row r="8739" spans="1:10">
      <c r="A8739" s="1320"/>
      <c r="B8739" s="1321"/>
      <c r="C8739" s="1321"/>
      <c r="D8739" s="1322"/>
      <c r="E8739" s="641" t="str">
        <f t="shared" ref="E8739:G8739" si="5364">E1612</f>
        <v>DOMICILIARIA 9</v>
      </c>
      <c r="F8739" s="642">
        <f t="shared" si="5364"/>
        <v>5.64</v>
      </c>
      <c r="G8739" s="642">
        <f t="shared" si="5364"/>
        <v>0.7</v>
      </c>
      <c r="H8739" s="141"/>
      <c r="I8739" s="142"/>
      <c r="J8739" s="642">
        <f t="shared" si="5336"/>
        <v>3.9479999999999995</v>
      </c>
    </row>
    <row r="8740" spans="1:10">
      <c r="A8740" s="1320"/>
      <c r="B8740" s="1321"/>
      <c r="C8740" s="1321"/>
      <c r="D8740" s="1322"/>
      <c r="E8740" s="641" t="str">
        <f t="shared" ref="E8740:G8740" si="5365">E1613</f>
        <v>DOMICILIARIA 10</v>
      </c>
      <c r="F8740" s="642">
        <f t="shared" si="5365"/>
        <v>7.73</v>
      </c>
      <c r="G8740" s="642">
        <f t="shared" si="5365"/>
        <v>0.7</v>
      </c>
      <c r="H8740" s="141"/>
      <c r="I8740" s="142"/>
      <c r="J8740" s="642">
        <f t="shared" si="5336"/>
        <v>5.4109999999999996</v>
      </c>
    </row>
    <row r="8741" spans="1:10">
      <c r="A8741" s="1320"/>
      <c r="B8741" s="1321"/>
      <c r="C8741" s="1321"/>
      <c r="D8741" s="1322"/>
      <c r="E8741" s="641" t="str">
        <f t="shared" ref="E8741:G8741" si="5366">E1614</f>
        <v>DOMICILIARIA 11</v>
      </c>
      <c r="F8741" s="642">
        <f t="shared" si="5366"/>
        <v>5.43</v>
      </c>
      <c r="G8741" s="642">
        <f t="shared" si="5366"/>
        <v>0.7</v>
      </c>
      <c r="H8741" s="141"/>
      <c r="I8741" s="142"/>
      <c r="J8741" s="642">
        <f t="shared" si="5336"/>
        <v>3.8009999999999997</v>
      </c>
    </row>
    <row r="8742" spans="1:10">
      <c r="A8742" s="1320"/>
      <c r="B8742" s="1321"/>
      <c r="C8742" s="1321"/>
      <c r="D8742" s="1322"/>
      <c r="E8742" s="641" t="str">
        <f t="shared" ref="E8742:G8742" si="5367">E1615</f>
        <v>DOMICILIARIA 12</v>
      </c>
      <c r="F8742" s="642">
        <f t="shared" si="5367"/>
        <v>5.96</v>
      </c>
      <c r="G8742" s="642">
        <f t="shared" si="5367"/>
        <v>0.7</v>
      </c>
      <c r="H8742" s="141"/>
      <c r="I8742" s="142"/>
      <c r="J8742" s="642">
        <f t="shared" si="5336"/>
        <v>4.1719999999999997</v>
      </c>
    </row>
    <row r="8743" spans="1:10">
      <c r="A8743" s="1320"/>
      <c r="B8743" s="1321"/>
      <c r="C8743" s="1321"/>
      <c r="D8743" s="1322"/>
      <c r="E8743" s="641" t="str">
        <f t="shared" ref="E8743:G8743" si="5368">E1616</f>
        <v>DOMICILIARIA 13</v>
      </c>
      <c r="F8743" s="642">
        <f t="shared" si="5368"/>
        <v>5.3</v>
      </c>
      <c r="G8743" s="642">
        <f t="shared" si="5368"/>
        <v>0.7</v>
      </c>
      <c r="H8743" s="141"/>
      <c r="I8743" s="142"/>
      <c r="J8743" s="642">
        <f t="shared" si="5336"/>
        <v>3.7099999999999995</v>
      </c>
    </row>
    <row r="8744" spans="1:10">
      <c r="A8744" s="1320"/>
      <c r="B8744" s="1321"/>
      <c r="C8744" s="1321"/>
      <c r="D8744" s="1322"/>
      <c r="E8744" s="641" t="str">
        <f t="shared" ref="E8744:G8744" si="5369">E1617</f>
        <v>DOMICILIARIA 14</v>
      </c>
      <c r="F8744" s="642">
        <f t="shared" si="5369"/>
        <v>6.23</v>
      </c>
      <c r="G8744" s="642">
        <f t="shared" si="5369"/>
        <v>0.7</v>
      </c>
      <c r="H8744" s="141"/>
      <c r="I8744" s="142"/>
      <c r="J8744" s="642">
        <f t="shared" si="5336"/>
        <v>4.3609999999999998</v>
      </c>
    </row>
    <row r="8745" spans="1:10">
      <c r="A8745" s="1320"/>
      <c r="B8745" s="1321"/>
      <c r="C8745" s="1321"/>
      <c r="D8745" s="1322"/>
      <c r="E8745" s="641" t="str">
        <f t="shared" ref="E8745:G8745" si="5370">E1618</f>
        <v>DOMICILIARIA 15</v>
      </c>
      <c r="F8745" s="642">
        <f t="shared" si="5370"/>
        <v>5.18</v>
      </c>
      <c r="G8745" s="642">
        <f t="shared" si="5370"/>
        <v>0.7</v>
      </c>
      <c r="H8745" s="141"/>
      <c r="I8745" s="142"/>
      <c r="J8745" s="642">
        <f t="shared" si="5336"/>
        <v>3.6259999999999994</v>
      </c>
    </row>
    <row r="8746" spans="1:10">
      <c r="A8746" s="1320"/>
      <c r="B8746" s="1321"/>
      <c r="C8746" s="1321"/>
      <c r="D8746" s="1322"/>
      <c r="E8746" s="641" t="str">
        <f t="shared" ref="E8746:G8746" si="5371">E1619</f>
        <v>DOMICILIARIA 16</v>
      </c>
      <c r="F8746" s="642">
        <f t="shared" si="5371"/>
        <v>6.6</v>
      </c>
      <c r="G8746" s="642">
        <f t="shared" si="5371"/>
        <v>0.7</v>
      </c>
      <c r="H8746" s="141"/>
      <c r="I8746" s="142"/>
      <c r="J8746" s="642">
        <f t="shared" si="5336"/>
        <v>4.6199999999999992</v>
      </c>
    </row>
    <row r="8747" spans="1:10">
      <c r="A8747" s="1320"/>
      <c r="B8747" s="1321"/>
      <c r="C8747" s="1321"/>
      <c r="D8747" s="1322"/>
      <c r="E8747" s="641" t="str">
        <f t="shared" ref="E8747:G8747" si="5372">E1620</f>
        <v>DOMICILIARIA 17</v>
      </c>
      <c r="F8747" s="642">
        <f t="shared" si="5372"/>
        <v>5.0999999999999996</v>
      </c>
      <c r="G8747" s="642">
        <f t="shared" si="5372"/>
        <v>0.7</v>
      </c>
      <c r="H8747" s="141"/>
      <c r="I8747" s="142"/>
      <c r="J8747" s="642">
        <f t="shared" si="5336"/>
        <v>3.5699999999999994</v>
      </c>
    </row>
    <row r="8748" spans="1:10">
      <c r="A8748" s="1320"/>
      <c r="B8748" s="1321"/>
      <c r="C8748" s="1321"/>
      <c r="D8748" s="1322"/>
      <c r="E8748" s="641" t="str">
        <f t="shared" ref="E8748:G8748" si="5373">E1621</f>
        <v>P37 A P38</v>
      </c>
      <c r="F8748" s="642">
        <f t="shared" si="5373"/>
        <v>0</v>
      </c>
      <c r="G8748" s="642">
        <f t="shared" si="5373"/>
        <v>0</v>
      </c>
      <c r="H8748" s="141"/>
      <c r="I8748" s="142"/>
      <c r="J8748" s="642">
        <f t="shared" si="5336"/>
        <v>0</v>
      </c>
    </row>
    <row r="8749" spans="1:10">
      <c r="A8749" s="1320"/>
      <c r="B8749" s="1321"/>
      <c r="C8749" s="1321"/>
      <c r="D8749" s="1322"/>
      <c r="E8749" s="641" t="str">
        <f t="shared" ref="E8749:G8749" si="5374">E1622</f>
        <v>DOMICILIARIA 1</v>
      </c>
      <c r="F8749" s="642">
        <f t="shared" si="5374"/>
        <v>4.99</v>
      </c>
      <c r="G8749" s="642">
        <f t="shared" si="5374"/>
        <v>0.7</v>
      </c>
      <c r="H8749" s="141"/>
      <c r="I8749" s="142"/>
      <c r="J8749" s="642">
        <f t="shared" si="5336"/>
        <v>3.4929999999999999</v>
      </c>
    </row>
    <row r="8750" spans="1:10">
      <c r="A8750" s="1320"/>
      <c r="B8750" s="1321"/>
      <c r="C8750" s="1321"/>
      <c r="D8750" s="1322"/>
      <c r="E8750" s="641" t="str">
        <f t="shared" ref="E8750:G8750" si="5375">E1623</f>
        <v>DOMICILIARIA 2</v>
      </c>
      <c r="F8750" s="642">
        <f t="shared" si="5375"/>
        <v>8.3800000000000008</v>
      </c>
      <c r="G8750" s="642">
        <f t="shared" si="5375"/>
        <v>0.7</v>
      </c>
      <c r="H8750" s="141"/>
      <c r="I8750" s="142"/>
      <c r="J8750" s="642">
        <f t="shared" si="5336"/>
        <v>5.8660000000000005</v>
      </c>
    </row>
    <row r="8751" spans="1:10">
      <c r="A8751" s="1320"/>
      <c r="B8751" s="1321"/>
      <c r="C8751" s="1321"/>
      <c r="D8751" s="1322"/>
      <c r="E8751" s="641" t="str">
        <f t="shared" ref="E8751:G8751" si="5376">E1624</f>
        <v>DOMICILIARIA 3</v>
      </c>
      <c r="F8751" s="642">
        <f t="shared" si="5376"/>
        <v>8.3000000000000007</v>
      </c>
      <c r="G8751" s="642">
        <f t="shared" si="5376"/>
        <v>0.7</v>
      </c>
      <c r="H8751" s="141"/>
      <c r="I8751" s="142"/>
      <c r="J8751" s="642">
        <f t="shared" si="5336"/>
        <v>5.8100000000000005</v>
      </c>
    </row>
    <row r="8752" spans="1:10">
      <c r="A8752" s="1320"/>
      <c r="B8752" s="1321"/>
      <c r="C8752" s="1321"/>
      <c r="D8752" s="1322"/>
      <c r="E8752" s="641" t="str">
        <f t="shared" ref="E8752:G8752" si="5377">E1625</f>
        <v>DOMICILIARIA 4</v>
      </c>
      <c r="F8752" s="642">
        <f t="shared" si="5377"/>
        <v>4.62</v>
      </c>
      <c r="G8752" s="642">
        <f t="shared" si="5377"/>
        <v>0.7</v>
      </c>
      <c r="H8752" s="141"/>
      <c r="I8752" s="142"/>
      <c r="J8752" s="642">
        <f t="shared" si="5336"/>
        <v>3.234</v>
      </c>
    </row>
    <row r="8753" spans="1:10">
      <c r="A8753" s="1320"/>
      <c r="B8753" s="1321"/>
      <c r="C8753" s="1321"/>
      <c r="D8753" s="1322"/>
      <c r="E8753" s="641" t="str">
        <f t="shared" ref="E8753:G8753" si="5378">E1626</f>
        <v>DOMICILIARIA 5</v>
      </c>
      <c r="F8753" s="642">
        <f t="shared" si="5378"/>
        <v>8.41</v>
      </c>
      <c r="G8753" s="642">
        <f t="shared" si="5378"/>
        <v>0.7</v>
      </c>
      <c r="H8753" s="141"/>
      <c r="I8753" s="142"/>
      <c r="J8753" s="642">
        <f t="shared" si="5336"/>
        <v>5.8869999999999996</v>
      </c>
    </row>
    <row r="8754" spans="1:10">
      <c r="A8754" s="1320"/>
      <c r="B8754" s="1321"/>
      <c r="C8754" s="1321"/>
      <c r="D8754" s="1322"/>
      <c r="E8754" s="641" t="str">
        <f t="shared" ref="E8754:G8754" si="5379">E1627</f>
        <v>DOMICILIARIA 6</v>
      </c>
      <c r="F8754" s="642">
        <f t="shared" si="5379"/>
        <v>4.5</v>
      </c>
      <c r="G8754" s="642">
        <f t="shared" si="5379"/>
        <v>0.7</v>
      </c>
      <c r="H8754" s="141"/>
      <c r="I8754" s="142"/>
      <c r="J8754" s="642">
        <f t="shared" si="5336"/>
        <v>3.15</v>
      </c>
    </row>
    <row r="8755" spans="1:10">
      <c r="A8755" s="1320"/>
      <c r="B8755" s="1321"/>
      <c r="C8755" s="1321"/>
      <c r="D8755" s="1322"/>
      <c r="E8755" s="641" t="str">
        <f t="shared" ref="E8755:G8755" si="5380">E1628</f>
        <v>DOMICILIARIA 7</v>
      </c>
      <c r="F8755" s="642">
        <f t="shared" si="5380"/>
        <v>8.31</v>
      </c>
      <c r="G8755" s="642">
        <f t="shared" si="5380"/>
        <v>0.7</v>
      </c>
      <c r="H8755" s="141"/>
      <c r="I8755" s="142"/>
      <c r="J8755" s="642">
        <f t="shared" si="5336"/>
        <v>5.8170000000000002</v>
      </c>
    </row>
    <row r="8756" spans="1:10">
      <c r="A8756" s="1320"/>
      <c r="B8756" s="1321"/>
      <c r="C8756" s="1321"/>
      <c r="D8756" s="1322"/>
      <c r="E8756" s="641" t="str">
        <f t="shared" ref="E8756:G8756" si="5381">E1629</f>
        <v>DOMICILIARIA 8</v>
      </c>
      <c r="F8756" s="642">
        <f t="shared" si="5381"/>
        <v>8.26</v>
      </c>
      <c r="G8756" s="642">
        <f t="shared" si="5381"/>
        <v>0.7</v>
      </c>
      <c r="H8756" s="141"/>
      <c r="I8756" s="142"/>
      <c r="J8756" s="642">
        <f t="shared" si="5336"/>
        <v>5.7819999999999991</v>
      </c>
    </row>
    <row r="8757" spans="1:10">
      <c r="A8757" s="1320"/>
      <c r="B8757" s="1321"/>
      <c r="C8757" s="1321"/>
      <c r="D8757" s="1322"/>
      <c r="E8757" s="641" t="str">
        <f t="shared" ref="E8757:G8757" si="5382">E1630</f>
        <v>DOMICILIARIA 9</v>
      </c>
      <c r="F8757" s="642">
        <f t="shared" si="5382"/>
        <v>4.55</v>
      </c>
      <c r="G8757" s="642">
        <f t="shared" si="5382"/>
        <v>0.7</v>
      </c>
      <c r="H8757" s="141"/>
      <c r="I8757" s="142"/>
      <c r="J8757" s="642">
        <f t="shared" si="5336"/>
        <v>3.1849999999999996</v>
      </c>
    </row>
    <row r="8758" spans="1:10">
      <c r="A8758" s="1320"/>
      <c r="B8758" s="1321"/>
      <c r="C8758" s="1321"/>
      <c r="D8758" s="1322"/>
      <c r="E8758" s="641" t="str">
        <f t="shared" ref="E8758:G8758" si="5383">E1631</f>
        <v>DOMICILIARIA 10</v>
      </c>
      <c r="F8758" s="642">
        <f t="shared" si="5383"/>
        <v>8.24</v>
      </c>
      <c r="G8758" s="642">
        <f t="shared" si="5383"/>
        <v>0.7</v>
      </c>
      <c r="H8758" s="141"/>
      <c r="I8758" s="142"/>
      <c r="J8758" s="642">
        <f t="shared" si="5336"/>
        <v>5.7679999999999998</v>
      </c>
    </row>
    <row r="8759" spans="1:10">
      <c r="A8759" s="1320"/>
      <c r="B8759" s="1321"/>
      <c r="C8759" s="1321"/>
      <c r="D8759" s="1322"/>
      <c r="E8759" s="641" t="str">
        <f t="shared" ref="E8759:G8759" si="5384">E1632</f>
        <v>DOMICILIARIA 11</v>
      </c>
      <c r="F8759" s="642">
        <f t="shared" si="5384"/>
        <v>8.17</v>
      </c>
      <c r="G8759" s="642">
        <f t="shared" si="5384"/>
        <v>0.7</v>
      </c>
      <c r="H8759" s="141"/>
      <c r="I8759" s="142"/>
      <c r="J8759" s="642">
        <f t="shared" si="5336"/>
        <v>5.7189999999999994</v>
      </c>
    </row>
    <row r="8760" spans="1:10">
      <c r="A8760" s="1320"/>
      <c r="B8760" s="1321"/>
      <c r="C8760" s="1321"/>
      <c r="D8760" s="1322"/>
      <c r="E8760" s="641" t="str">
        <f t="shared" ref="E8760:G8760" si="5385">E1633</f>
        <v>DOMICILIARIA 12</v>
      </c>
      <c r="F8760" s="642">
        <f t="shared" si="5385"/>
        <v>4.41</v>
      </c>
      <c r="G8760" s="642">
        <f t="shared" si="5385"/>
        <v>0.7</v>
      </c>
      <c r="H8760" s="141"/>
      <c r="I8760" s="142"/>
      <c r="J8760" s="642">
        <f t="shared" si="5336"/>
        <v>3.0869999999999997</v>
      </c>
    </row>
    <row r="8761" spans="1:10">
      <c r="A8761" s="1320"/>
      <c r="B8761" s="1321"/>
      <c r="C8761" s="1321"/>
      <c r="D8761" s="1322"/>
      <c r="E8761" s="641" t="str">
        <f t="shared" ref="E8761:G8761" si="5386">E1634</f>
        <v>DOMICILIARIA 13</v>
      </c>
      <c r="F8761" s="642">
        <f t="shared" si="5386"/>
        <v>8.1</v>
      </c>
      <c r="G8761" s="642">
        <f t="shared" si="5386"/>
        <v>0.7</v>
      </c>
      <c r="H8761" s="141"/>
      <c r="I8761" s="142"/>
      <c r="J8761" s="642">
        <f t="shared" si="5336"/>
        <v>5.669999999999999</v>
      </c>
    </row>
    <row r="8762" spans="1:10">
      <c r="A8762" s="1320"/>
      <c r="B8762" s="1321"/>
      <c r="C8762" s="1321"/>
      <c r="D8762" s="1322"/>
      <c r="E8762" s="641" t="str">
        <f t="shared" ref="E8762:G8762" si="5387">E1635</f>
        <v>P38 A P39</v>
      </c>
      <c r="F8762" s="642">
        <f t="shared" si="5387"/>
        <v>0</v>
      </c>
      <c r="G8762" s="642">
        <f t="shared" si="5387"/>
        <v>0</v>
      </c>
      <c r="H8762" s="141"/>
      <c r="I8762" s="142"/>
      <c r="J8762" s="642">
        <f t="shared" si="5336"/>
        <v>0</v>
      </c>
    </row>
    <row r="8763" spans="1:10">
      <c r="A8763" s="1320"/>
      <c r="B8763" s="1321"/>
      <c r="C8763" s="1321"/>
      <c r="D8763" s="1322"/>
      <c r="E8763" s="641" t="str">
        <f t="shared" ref="E8763:G8763" si="5388">E1636</f>
        <v>DOMICILIARIA 1</v>
      </c>
      <c r="F8763" s="642">
        <f t="shared" si="5388"/>
        <v>4.1900000000000004</v>
      </c>
      <c r="G8763" s="642">
        <f t="shared" si="5388"/>
        <v>0.7</v>
      </c>
      <c r="H8763" s="141"/>
      <c r="I8763" s="142"/>
      <c r="J8763" s="642">
        <f t="shared" si="5336"/>
        <v>2.9330000000000003</v>
      </c>
    </row>
    <row r="8764" spans="1:10">
      <c r="A8764" s="1320"/>
      <c r="B8764" s="1321"/>
      <c r="C8764" s="1321"/>
      <c r="D8764" s="1322"/>
      <c r="E8764" s="641" t="str">
        <f t="shared" ref="E8764:G8764" si="5389">E1637</f>
        <v>DOMICILIARIA 2</v>
      </c>
      <c r="F8764" s="642">
        <f t="shared" si="5389"/>
        <v>5.73</v>
      </c>
      <c r="G8764" s="642">
        <f t="shared" si="5389"/>
        <v>0.7</v>
      </c>
      <c r="H8764" s="141"/>
      <c r="I8764" s="142"/>
      <c r="J8764" s="642">
        <f t="shared" si="5336"/>
        <v>4.0110000000000001</v>
      </c>
    </row>
    <row r="8765" spans="1:10">
      <c r="A8765" s="1320"/>
      <c r="B8765" s="1321"/>
      <c r="C8765" s="1321"/>
      <c r="D8765" s="1322"/>
      <c r="E8765" s="641" t="str">
        <f t="shared" ref="E8765:G8765" si="5390">E1638</f>
        <v>DOMICILIARIA 3</v>
      </c>
      <c r="F8765" s="642">
        <f t="shared" si="5390"/>
        <v>4.21</v>
      </c>
      <c r="G8765" s="642">
        <f t="shared" si="5390"/>
        <v>0.7</v>
      </c>
      <c r="H8765" s="141"/>
      <c r="I8765" s="142"/>
      <c r="J8765" s="642">
        <f t="shared" si="5336"/>
        <v>2.9469999999999996</v>
      </c>
    </row>
    <row r="8766" spans="1:10">
      <c r="A8766" s="1320"/>
      <c r="B8766" s="1321"/>
      <c r="C8766" s="1321"/>
      <c r="D8766" s="1322"/>
      <c r="E8766" s="641" t="str">
        <f t="shared" ref="E8766:G8766" si="5391">E1639</f>
        <v>DOMICILIARIA 4</v>
      </c>
      <c r="F8766" s="642">
        <f t="shared" si="5391"/>
        <v>5.66</v>
      </c>
      <c r="G8766" s="642">
        <f t="shared" si="5391"/>
        <v>0.7</v>
      </c>
      <c r="H8766" s="141"/>
      <c r="I8766" s="142"/>
      <c r="J8766" s="642">
        <f t="shared" si="5336"/>
        <v>3.9619999999999997</v>
      </c>
    </row>
    <row r="8767" spans="1:10">
      <c r="A8767" s="1320"/>
      <c r="B8767" s="1321"/>
      <c r="C8767" s="1321"/>
      <c r="D8767" s="1322"/>
      <c r="E8767" s="641" t="str">
        <f t="shared" ref="E8767:G8767" si="5392">E1640</f>
        <v>DOMICILIARIA 5</v>
      </c>
      <c r="F8767" s="642">
        <f t="shared" si="5392"/>
        <v>4.05</v>
      </c>
      <c r="G8767" s="642">
        <f t="shared" si="5392"/>
        <v>0.7</v>
      </c>
      <c r="H8767" s="141"/>
      <c r="I8767" s="142"/>
      <c r="J8767" s="642">
        <f t="shared" si="5336"/>
        <v>2.8349999999999995</v>
      </c>
    </row>
    <row r="8768" spans="1:10">
      <c r="A8768" s="1320"/>
      <c r="B8768" s="1321"/>
      <c r="C8768" s="1321"/>
      <c r="D8768" s="1322"/>
      <c r="E8768" s="641" t="str">
        <f t="shared" ref="E8768:G8768" si="5393">E1641</f>
        <v>DOMICILIARIA 6</v>
      </c>
      <c r="F8768" s="642">
        <f t="shared" si="5393"/>
        <v>5.99</v>
      </c>
      <c r="G8768" s="642">
        <f t="shared" si="5393"/>
        <v>0.7</v>
      </c>
      <c r="H8768" s="141"/>
      <c r="I8768" s="142"/>
      <c r="J8768" s="642">
        <f t="shared" si="5336"/>
        <v>4.1929999999999996</v>
      </c>
    </row>
    <row r="8769" spans="1:10">
      <c r="A8769" s="1320"/>
      <c r="B8769" s="1321"/>
      <c r="C8769" s="1321"/>
      <c r="D8769" s="1322"/>
      <c r="E8769" s="641" t="str">
        <f t="shared" ref="E8769:G8769" si="5394">E1642</f>
        <v>DOMICILIARIA 7</v>
      </c>
      <c r="F8769" s="642">
        <f t="shared" si="5394"/>
        <v>3.88</v>
      </c>
      <c r="G8769" s="642">
        <f t="shared" si="5394"/>
        <v>0.7</v>
      </c>
      <c r="H8769" s="141"/>
      <c r="I8769" s="142"/>
      <c r="J8769" s="642">
        <f t="shared" si="5336"/>
        <v>2.7159999999999997</v>
      </c>
    </row>
    <row r="8770" spans="1:10">
      <c r="A8770" s="1320"/>
      <c r="B8770" s="1321"/>
      <c r="C8770" s="1321"/>
      <c r="D8770" s="1322"/>
      <c r="E8770" s="641" t="str">
        <f t="shared" ref="E8770:G8770" si="5395">E1643</f>
        <v>DOMICILIARIA 8</v>
      </c>
      <c r="F8770" s="642">
        <f t="shared" si="5395"/>
        <v>3.08</v>
      </c>
      <c r="G8770" s="642">
        <f t="shared" si="5395"/>
        <v>0.7</v>
      </c>
      <c r="H8770" s="141"/>
      <c r="I8770" s="142"/>
      <c r="J8770" s="642">
        <f t="shared" si="5336"/>
        <v>2.1559999999999997</v>
      </c>
    </row>
    <row r="8771" spans="1:10">
      <c r="A8771" s="1320"/>
      <c r="B8771" s="1321"/>
      <c r="C8771" s="1321"/>
      <c r="D8771" s="1322"/>
      <c r="E8771" s="641" t="str">
        <f t="shared" ref="E8771:G8771" si="5396">E1644</f>
        <v>DOMICILIARIA 9</v>
      </c>
      <c r="F8771" s="642">
        <f t="shared" si="5396"/>
        <v>6.12</v>
      </c>
      <c r="G8771" s="642">
        <f t="shared" si="5396"/>
        <v>0.7</v>
      </c>
      <c r="H8771" s="141"/>
      <c r="I8771" s="142"/>
      <c r="J8771" s="642">
        <f t="shared" si="5336"/>
        <v>4.2839999999999998</v>
      </c>
    </row>
    <row r="8772" spans="1:10">
      <c r="A8772" s="1320"/>
      <c r="B8772" s="1321"/>
      <c r="C8772" s="1321"/>
      <c r="D8772" s="1322"/>
      <c r="E8772" s="641" t="str">
        <f t="shared" ref="E8772:G8772" si="5397">E1645</f>
        <v>DOMICILIARIA 10</v>
      </c>
      <c r="F8772" s="642">
        <f t="shared" si="5397"/>
        <v>2.7</v>
      </c>
      <c r="G8772" s="642">
        <f t="shared" si="5397"/>
        <v>0.7</v>
      </c>
      <c r="H8772" s="141"/>
      <c r="I8772" s="142"/>
      <c r="J8772" s="642">
        <f t="shared" si="5336"/>
        <v>1.89</v>
      </c>
    </row>
    <row r="8773" spans="1:10">
      <c r="A8773" s="1320"/>
      <c r="B8773" s="1321"/>
      <c r="C8773" s="1321"/>
      <c r="D8773" s="1322"/>
      <c r="E8773" s="641" t="str">
        <f t="shared" ref="E8773:G8773" si="5398">E1646</f>
        <v>DOMICILIARIA 11</v>
      </c>
      <c r="F8773" s="642">
        <f t="shared" si="5398"/>
        <v>6.52</v>
      </c>
      <c r="G8773" s="642">
        <f t="shared" si="5398"/>
        <v>0.7</v>
      </c>
      <c r="H8773" s="141"/>
      <c r="I8773" s="142"/>
      <c r="J8773" s="642">
        <f t="shared" si="5336"/>
        <v>4.5639999999999992</v>
      </c>
    </row>
    <row r="8774" spans="1:10">
      <c r="A8774" s="1320"/>
      <c r="B8774" s="1321"/>
      <c r="C8774" s="1321"/>
      <c r="D8774" s="1322"/>
      <c r="E8774" s="641" t="str">
        <f t="shared" ref="E8774:G8774" si="5399">E1647</f>
        <v>DOMICILIARIA 12</v>
      </c>
      <c r="F8774" s="642">
        <f t="shared" si="5399"/>
        <v>2.56</v>
      </c>
      <c r="G8774" s="642">
        <f t="shared" si="5399"/>
        <v>0.7</v>
      </c>
      <c r="H8774" s="141"/>
      <c r="I8774" s="142"/>
      <c r="J8774" s="642">
        <f t="shared" si="5336"/>
        <v>1.7919999999999998</v>
      </c>
    </row>
    <row r="8775" spans="1:10">
      <c r="A8775" s="1320"/>
      <c r="B8775" s="1321"/>
      <c r="C8775" s="1321"/>
      <c r="D8775" s="1322"/>
      <c r="E8775" s="641" t="str">
        <f t="shared" ref="E8775:G8775" si="5400">E1648</f>
        <v>P39 A P40</v>
      </c>
      <c r="F8775" s="642">
        <f t="shared" si="5400"/>
        <v>0</v>
      </c>
      <c r="G8775" s="642">
        <f t="shared" si="5400"/>
        <v>0</v>
      </c>
      <c r="H8775" s="141"/>
      <c r="I8775" s="142"/>
      <c r="J8775" s="642">
        <f t="shared" ref="J8775:J8838" si="5401">F8775*G8775</f>
        <v>0</v>
      </c>
    </row>
    <row r="8776" spans="1:10">
      <c r="A8776" s="1320"/>
      <c r="B8776" s="1321"/>
      <c r="C8776" s="1321"/>
      <c r="D8776" s="1322"/>
      <c r="E8776" s="641" t="str">
        <f t="shared" ref="E8776:G8776" si="5402">E1649</f>
        <v>DOMICILIARIA 1</v>
      </c>
      <c r="F8776" s="642">
        <f t="shared" si="5402"/>
        <v>7.08</v>
      </c>
      <c r="G8776" s="642">
        <f t="shared" si="5402"/>
        <v>0.7</v>
      </c>
      <c r="H8776" s="141"/>
      <c r="I8776" s="142"/>
      <c r="J8776" s="642">
        <f t="shared" si="5401"/>
        <v>4.9559999999999995</v>
      </c>
    </row>
    <row r="8777" spans="1:10">
      <c r="A8777" s="1320"/>
      <c r="B8777" s="1321"/>
      <c r="C8777" s="1321"/>
      <c r="D8777" s="1322"/>
      <c r="E8777" s="641" t="str">
        <f t="shared" ref="E8777:G8777" si="5403">E1650</f>
        <v>DOMICILIARIA 2</v>
      </c>
      <c r="F8777" s="642">
        <f t="shared" si="5403"/>
        <v>1.81</v>
      </c>
      <c r="G8777" s="642">
        <f t="shared" si="5403"/>
        <v>0.7</v>
      </c>
      <c r="H8777" s="141"/>
      <c r="I8777" s="142"/>
      <c r="J8777" s="642">
        <f t="shared" si="5401"/>
        <v>1.2669999999999999</v>
      </c>
    </row>
    <row r="8778" spans="1:10">
      <c r="A8778" s="1320"/>
      <c r="B8778" s="1321"/>
      <c r="C8778" s="1321"/>
      <c r="D8778" s="1322"/>
      <c r="E8778" s="641" t="str">
        <f t="shared" ref="E8778:G8778" si="5404">E1651</f>
        <v>DOMICILIARIA 3</v>
      </c>
      <c r="F8778" s="642">
        <f t="shared" si="5404"/>
        <v>6.98</v>
      </c>
      <c r="G8778" s="642">
        <f t="shared" si="5404"/>
        <v>0.7</v>
      </c>
      <c r="H8778" s="141"/>
      <c r="I8778" s="142"/>
      <c r="J8778" s="642">
        <f t="shared" si="5401"/>
        <v>4.8860000000000001</v>
      </c>
    </row>
    <row r="8779" spans="1:10">
      <c r="A8779" s="1320"/>
      <c r="B8779" s="1321"/>
      <c r="C8779" s="1321"/>
      <c r="D8779" s="1322"/>
      <c r="E8779" s="641" t="str">
        <f t="shared" ref="E8779:G8779" si="5405">E1652</f>
        <v>DOMICILIARIA 4</v>
      </c>
      <c r="F8779" s="642">
        <f t="shared" si="5405"/>
        <v>1.68</v>
      </c>
      <c r="G8779" s="642">
        <f t="shared" si="5405"/>
        <v>0.7</v>
      </c>
      <c r="H8779" s="141"/>
      <c r="I8779" s="142"/>
      <c r="J8779" s="642">
        <f t="shared" si="5401"/>
        <v>1.1759999999999999</v>
      </c>
    </row>
    <row r="8780" spans="1:10">
      <c r="A8780" s="1320"/>
      <c r="B8780" s="1321"/>
      <c r="C8780" s="1321"/>
      <c r="D8780" s="1322"/>
      <c r="E8780" s="641" t="str">
        <f t="shared" ref="E8780:G8780" si="5406">E1653</f>
        <v>DOMICILIARIA 5</v>
      </c>
      <c r="F8780" s="642">
        <f t="shared" si="5406"/>
        <v>7.27</v>
      </c>
      <c r="G8780" s="642">
        <f t="shared" si="5406"/>
        <v>0.7</v>
      </c>
      <c r="H8780" s="141"/>
      <c r="I8780" s="142"/>
      <c r="J8780" s="642">
        <f t="shared" si="5401"/>
        <v>5.0889999999999995</v>
      </c>
    </row>
    <row r="8781" spans="1:10">
      <c r="A8781" s="1320"/>
      <c r="B8781" s="1321"/>
      <c r="C8781" s="1321"/>
      <c r="D8781" s="1322"/>
      <c r="E8781" s="641" t="str">
        <f t="shared" ref="E8781:G8781" si="5407">E1654</f>
        <v>DOMICILIARIA 6</v>
      </c>
      <c r="F8781" s="642">
        <f t="shared" si="5407"/>
        <v>1.73</v>
      </c>
      <c r="G8781" s="642">
        <f t="shared" si="5407"/>
        <v>0.7</v>
      </c>
      <c r="H8781" s="141"/>
      <c r="I8781" s="142"/>
      <c r="J8781" s="642">
        <f t="shared" si="5401"/>
        <v>1.2109999999999999</v>
      </c>
    </row>
    <row r="8782" spans="1:10">
      <c r="A8782" s="1320"/>
      <c r="B8782" s="1321"/>
      <c r="C8782" s="1321"/>
      <c r="D8782" s="1322"/>
      <c r="E8782" s="641" t="str">
        <f t="shared" ref="E8782:G8782" si="5408">E1655</f>
        <v>DOMICILIARIA 7</v>
      </c>
      <c r="F8782" s="642">
        <f t="shared" si="5408"/>
        <v>7.38</v>
      </c>
      <c r="G8782" s="642">
        <f t="shared" si="5408"/>
        <v>0.7</v>
      </c>
      <c r="H8782" s="141"/>
      <c r="I8782" s="142"/>
      <c r="J8782" s="642">
        <f t="shared" si="5401"/>
        <v>5.1659999999999995</v>
      </c>
    </row>
    <row r="8783" spans="1:10">
      <c r="A8783" s="1320"/>
      <c r="B8783" s="1321"/>
      <c r="C8783" s="1321"/>
      <c r="D8783" s="1322"/>
      <c r="E8783" s="641" t="str">
        <f t="shared" ref="E8783:G8783" si="5409">E1656</f>
        <v>DOMICILIARIA 8</v>
      </c>
      <c r="F8783" s="642">
        <f t="shared" si="5409"/>
        <v>7.36</v>
      </c>
      <c r="G8783" s="642">
        <f t="shared" si="5409"/>
        <v>0.7</v>
      </c>
      <c r="H8783" s="141"/>
      <c r="I8783" s="142"/>
      <c r="J8783" s="642">
        <f t="shared" si="5401"/>
        <v>5.1520000000000001</v>
      </c>
    </row>
    <row r="8784" spans="1:10">
      <c r="A8784" s="1320"/>
      <c r="B8784" s="1321"/>
      <c r="C8784" s="1321"/>
      <c r="D8784" s="1322"/>
      <c r="E8784" s="641" t="str">
        <f t="shared" ref="E8784:G8784" si="5410">E1657</f>
        <v>DOMICILIARIA 9</v>
      </c>
      <c r="F8784" s="642">
        <f t="shared" si="5410"/>
        <v>2.2000000000000002</v>
      </c>
      <c r="G8784" s="642">
        <f t="shared" si="5410"/>
        <v>0.7</v>
      </c>
      <c r="H8784" s="141"/>
      <c r="I8784" s="142"/>
      <c r="J8784" s="642">
        <f t="shared" si="5401"/>
        <v>1.54</v>
      </c>
    </row>
    <row r="8785" spans="1:10">
      <c r="A8785" s="1320"/>
      <c r="B8785" s="1321"/>
      <c r="C8785" s="1321"/>
      <c r="D8785" s="1322"/>
      <c r="E8785" s="641" t="str">
        <f t="shared" ref="E8785:G8785" si="5411">E1658</f>
        <v>DOMICILIARIA 10</v>
      </c>
      <c r="F8785" s="642">
        <f t="shared" si="5411"/>
        <v>3.24</v>
      </c>
      <c r="G8785" s="642">
        <f t="shared" si="5411"/>
        <v>0.7</v>
      </c>
      <c r="H8785" s="141"/>
      <c r="I8785" s="142"/>
      <c r="J8785" s="642">
        <f t="shared" si="5401"/>
        <v>2.2679999999999998</v>
      </c>
    </row>
    <row r="8786" spans="1:10">
      <c r="A8786" s="1320"/>
      <c r="B8786" s="1321"/>
      <c r="C8786" s="1321"/>
      <c r="D8786" s="1322"/>
      <c r="E8786" s="641" t="str">
        <f t="shared" ref="E8786:G8786" si="5412">E1659</f>
        <v>DOMICILIARIA 11</v>
      </c>
      <c r="F8786" s="642">
        <f t="shared" si="5412"/>
        <v>9.24</v>
      </c>
      <c r="G8786" s="642">
        <f t="shared" si="5412"/>
        <v>0.7</v>
      </c>
      <c r="H8786" s="141"/>
      <c r="I8786" s="142"/>
      <c r="J8786" s="642">
        <f t="shared" si="5401"/>
        <v>6.468</v>
      </c>
    </row>
    <row r="8787" spans="1:10">
      <c r="A8787" s="1320"/>
      <c r="B8787" s="1321"/>
      <c r="C8787" s="1321"/>
      <c r="D8787" s="1322"/>
      <c r="E8787" s="641" t="str">
        <f t="shared" ref="E8787:G8787" si="5413">E1660</f>
        <v>DOMICILIARIA 12</v>
      </c>
      <c r="F8787" s="642">
        <f t="shared" si="5413"/>
        <v>4.08</v>
      </c>
      <c r="G8787" s="642">
        <f t="shared" si="5413"/>
        <v>0.7</v>
      </c>
      <c r="H8787" s="141"/>
      <c r="I8787" s="142"/>
      <c r="J8787" s="642">
        <f t="shared" si="5401"/>
        <v>2.8559999999999999</v>
      </c>
    </row>
    <row r="8788" spans="1:10">
      <c r="A8788" s="1320"/>
      <c r="B8788" s="1321"/>
      <c r="C8788" s="1321"/>
      <c r="D8788" s="1322"/>
      <c r="E8788" s="641" t="str">
        <f t="shared" ref="E8788:G8788" si="5414">E1661</f>
        <v>P40 A P41</v>
      </c>
      <c r="F8788" s="642">
        <f t="shared" si="5414"/>
        <v>0</v>
      </c>
      <c r="G8788" s="642">
        <f t="shared" si="5414"/>
        <v>0</v>
      </c>
      <c r="H8788" s="141"/>
      <c r="I8788" s="142"/>
      <c r="J8788" s="642">
        <f t="shared" si="5401"/>
        <v>0</v>
      </c>
    </row>
    <row r="8789" spans="1:10">
      <c r="A8789" s="1320"/>
      <c r="B8789" s="1321"/>
      <c r="C8789" s="1321"/>
      <c r="D8789" s="1322"/>
      <c r="E8789" s="641" t="str">
        <f t="shared" ref="E8789:G8789" si="5415">E1662</f>
        <v>DOMICILIARIA 1</v>
      </c>
      <c r="F8789" s="642">
        <f t="shared" si="5415"/>
        <v>5.13</v>
      </c>
      <c r="G8789" s="642">
        <f t="shared" si="5415"/>
        <v>0.7</v>
      </c>
      <c r="H8789" s="141"/>
      <c r="I8789" s="142"/>
      <c r="J8789" s="642">
        <f t="shared" si="5401"/>
        <v>3.5909999999999997</v>
      </c>
    </row>
    <row r="8790" spans="1:10">
      <c r="A8790" s="1320"/>
      <c r="B8790" s="1321"/>
      <c r="C8790" s="1321"/>
      <c r="D8790" s="1322"/>
      <c r="E8790" s="641" t="str">
        <f t="shared" ref="E8790:G8790" si="5416">E1663</f>
        <v>DOMICILIARIA 2</v>
      </c>
      <c r="F8790" s="642">
        <f t="shared" si="5416"/>
        <v>5.14</v>
      </c>
      <c r="G8790" s="642">
        <f t="shared" si="5416"/>
        <v>0.7</v>
      </c>
      <c r="H8790" s="141"/>
      <c r="I8790" s="142"/>
      <c r="J8790" s="642">
        <f t="shared" si="5401"/>
        <v>3.5979999999999994</v>
      </c>
    </row>
    <row r="8791" spans="1:10">
      <c r="A8791" s="1320"/>
      <c r="B8791" s="1321"/>
      <c r="C8791" s="1321"/>
      <c r="D8791" s="1322"/>
      <c r="E8791" s="641" t="str">
        <f t="shared" ref="E8791:G8791" si="5417">E1664</f>
        <v>DOMICILIARIA 3</v>
      </c>
      <c r="F8791" s="642">
        <f t="shared" si="5417"/>
        <v>3.86</v>
      </c>
      <c r="G8791" s="642">
        <f t="shared" si="5417"/>
        <v>0.7</v>
      </c>
      <c r="H8791" s="141"/>
      <c r="I8791" s="142"/>
      <c r="J8791" s="642">
        <f t="shared" si="5401"/>
        <v>2.702</v>
      </c>
    </row>
    <row r="8792" spans="1:10">
      <c r="A8792" s="1320"/>
      <c r="B8792" s="1321"/>
      <c r="C8792" s="1321"/>
      <c r="D8792" s="1322"/>
      <c r="E8792" s="641" t="str">
        <f t="shared" ref="E8792:G8792" si="5418">E1665</f>
        <v>DOMICILIARIA 4</v>
      </c>
      <c r="F8792" s="642">
        <f t="shared" si="5418"/>
        <v>5.24</v>
      </c>
      <c r="G8792" s="642">
        <f t="shared" si="5418"/>
        <v>0.7</v>
      </c>
      <c r="H8792" s="141"/>
      <c r="I8792" s="142"/>
      <c r="J8792" s="642">
        <f t="shared" si="5401"/>
        <v>3.6679999999999997</v>
      </c>
    </row>
    <row r="8793" spans="1:10">
      <c r="A8793" s="1320"/>
      <c r="B8793" s="1321"/>
      <c r="C8793" s="1321"/>
      <c r="D8793" s="1322"/>
      <c r="E8793" s="641" t="str">
        <f t="shared" ref="E8793:G8793" si="5419">E1666</f>
        <v>DOMICILIARIA 5</v>
      </c>
      <c r="F8793" s="642">
        <f t="shared" si="5419"/>
        <v>5.48</v>
      </c>
      <c r="G8793" s="642">
        <f t="shared" si="5419"/>
        <v>0.7</v>
      </c>
      <c r="H8793" s="141"/>
      <c r="I8793" s="142"/>
      <c r="J8793" s="642">
        <f t="shared" si="5401"/>
        <v>3.8359999999999999</v>
      </c>
    </row>
    <row r="8794" spans="1:10">
      <c r="A8794" s="1320"/>
      <c r="B8794" s="1321"/>
      <c r="C8794" s="1321"/>
      <c r="D8794" s="1322"/>
      <c r="E8794" s="641" t="str">
        <f t="shared" ref="E8794:G8794" si="5420">E1667</f>
        <v>DOMICILIARIA 6</v>
      </c>
      <c r="F8794" s="642">
        <f t="shared" si="5420"/>
        <v>3.8</v>
      </c>
      <c r="G8794" s="642">
        <f t="shared" si="5420"/>
        <v>0.7</v>
      </c>
      <c r="H8794" s="141"/>
      <c r="I8794" s="142"/>
      <c r="J8794" s="642">
        <f t="shared" si="5401"/>
        <v>2.6599999999999997</v>
      </c>
    </row>
    <row r="8795" spans="1:10">
      <c r="A8795" s="1320"/>
      <c r="B8795" s="1321"/>
      <c r="C8795" s="1321"/>
      <c r="D8795" s="1322"/>
      <c r="E8795" s="641" t="str">
        <f t="shared" ref="E8795:G8795" si="5421">E1668</f>
        <v>DOMICILIARIA 7</v>
      </c>
      <c r="F8795" s="642">
        <f t="shared" si="5421"/>
        <v>7.02</v>
      </c>
      <c r="G8795" s="642">
        <f t="shared" si="5421"/>
        <v>0.7</v>
      </c>
      <c r="H8795" s="141"/>
      <c r="I8795" s="142"/>
      <c r="J8795" s="642">
        <f t="shared" si="5401"/>
        <v>4.9139999999999997</v>
      </c>
    </row>
    <row r="8796" spans="1:10">
      <c r="A8796" s="1320"/>
      <c r="B8796" s="1321"/>
      <c r="C8796" s="1321"/>
      <c r="D8796" s="1322"/>
      <c r="E8796" s="641" t="str">
        <f t="shared" ref="E8796:G8796" si="5422">E1669</f>
        <v>DOMICILIARIA 8</v>
      </c>
      <c r="F8796" s="642">
        <f t="shared" si="5422"/>
        <v>5.78</v>
      </c>
      <c r="G8796" s="642">
        <f t="shared" si="5422"/>
        <v>0.7</v>
      </c>
      <c r="H8796" s="141"/>
      <c r="I8796" s="142"/>
      <c r="J8796" s="642">
        <f t="shared" si="5401"/>
        <v>4.0460000000000003</v>
      </c>
    </row>
    <row r="8797" spans="1:10">
      <c r="A8797" s="1320"/>
      <c r="B8797" s="1321"/>
      <c r="C8797" s="1321"/>
      <c r="D8797" s="1322"/>
      <c r="E8797" s="641" t="str">
        <f t="shared" ref="E8797:G8797" si="5423">E1670</f>
        <v>DOMICILIARIA 9</v>
      </c>
      <c r="F8797" s="642">
        <f t="shared" si="5423"/>
        <v>4.88</v>
      </c>
      <c r="G8797" s="642">
        <f t="shared" si="5423"/>
        <v>0.7</v>
      </c>
      <c r="H8797" s="141"/>
      <c r="I8797" s="142"/>
      <c r="J8797" s="642">
        <f t="shared" si="5401"/>
        <v>3.4159999999999999</v>
      </c>
    </row>
    <row r="8798" spans="1:10">
      <c r="A8798" s="1320"/>
      <c r="B8798" s="1321"/>
      <c r="C8798" s="1321"/>
      <c r="D8798" s="1322"/>
      <c r="E8798" s="641" t="str">
        <f t="shared" ref="E8798:G8798" si="5424">E1671</f>
        <v>DOMICILIARIA 10</v>
      </c>
      <c r="F8798" s="642">
        <f t="shared" si="5424"/>
        <v>6.09</v>
      </c>
      <c r="G8798" s="642">
        <f t="shared" si="5424"/>
        <v>0.7</v>
      </c>
      <c r="H8798" s="141"/>
      <c r="I8798" s="142"/>
      <c r="J8798" s="642">
        <f t="shared" si="5401"/>
        <v>4.2629999999999999</v>
      </c>
    </row>
    <row r="8799" spans="1:10">
      <c r="A8799" s="1320"/>
      <c r="B8799" s="1321"/>
      <c r="C8799" s="1321"/>
      <c r="D8799" s="1322"/>
      <c r="E8799" s="641" t="str">
        <f t="shared" ref="E8799:G8799" si="5425">E1672</f>
        <v>DOMICILIARIA 11</v>
      </c>
      <c r="F8799" s="642">
        <f t="shared" si="5425"/>
        <v>6.1</v>
      </c>
      <c r="G8799" s="642">
        <f t="shared" si="5425"/>
        <v>0.7</v>
      </c>
      <c r="H8799" s="141"/>
      <c r="I8799" s="142"/>
      <c r="J8799" s="642">
        <f t="shared" si="5401"/>
        <v>4.2699999999999996</v>
      </c>
    </row>
    <row r="8800" spans="1:10">
      <c r="A8800" s="1320"/>
      <c r="B8800" s="1321"/>
      <c r="C8800" s="1321"/>
      <c r="D8800" s="1322"/>
      <c r="E8800" s="641" t="str">
        <f t="shared" ref="E8800:G8800" si="5426">E1673</f>
        <v>DOMICILIARIA 12</v>
      </c>
      <c r="F8800" s="642">
        <f t="shared" si="5426"/>
        <v>4.72</v>
      </c>
      <c r="G8800" s="642">
        <f t="shared" si="5426"/>
        <v>0.7</v>
      </c>
      <c r="H8800" s="141"/>
      <c r="I8800" s="142"/>
      <c r="J8800" s="642">
        <f t="shared" si="5401"/>
        <v>3.3039999999999998</v>
      </c>
    </row>
    <row r="8801" spans="1:10">
      <c r="A8801" s="1320"/>
      <c r="B8801" s="1321"/>
      <c r="C8801" s="1321"/>
      <c r="D8801" s="1322"/>
      <c r="E8801" s="641" t="str">
        <f t="shared" ref="E8801:G8801" si="5427">E1674</f>
        <v>DOMICILIARIA 13</v>
      </c>
      <c r="F8801" s="642">
        <f t="shared" si="5427"/>
        <v>4.6100000000000003</v>
      </c>
      <c r="G8801" s="642">
        <f t="shared" si="5427"/>
        <v>0.7</v>
      </c>
      <c r="H8801" s="141"/>
      <c r="I8801" s="142"/>
      <c r="J8801" s="642">
        <f t="shared" si="5401"/>
        <v>3.2269999999999999</v>
      </c>
    </row>
    <row r="8802" spans="1:10">
      <c r="A8802" s="1320"/>
      <c r="B8802" s="1321"/>
      <c r="C8802" s="1321"/>
      <c r="D8802" s="1322"/>
      <c r="E8802" s="641" t="str">
        <f t="shared" ref="E8802:G8802" si="5428">E1675</f>
        <v>DOMICILIARIA 14</v>
      </c>
      <c r="F8802" s="642">
        <f t="shared" si="5428"/>
        <v>4.9400000000000004</v>
      </c>
      <c r="G8802" s="642">
        <f t="shared" si="5428"/>
        <v>0.7</v>
      </c>
      <c r="H8802" s="141"/>
      <c r="I8802" s="142"/>
      <c r="J8802" s="642">
        <f t="shared" si="5401"/>
        <v>3.4580000000000002</v>
      </c>
    </row>
    <row r="8803" spans="1:10">
      <c r="A8803" s="1320"/>
      <c r="B8803" s="1321"/>
      <c r="C8803" s="1321"/>
      <c r="D8803" s="1322"/>
      <c r="E8803" s="641" t="str">
        <f t="shared" ref="E8803:G8803" si="5429">E1676</f>
        <v>DOMICILIARIA 15</v>
      </c>
      <c r="F8803" s="642">
        <f t="shared" si="5429"/>
        <v>5.54</v>
      </c>
      <c r="G8803" s="642">
        <f t="shared" si="5429"/>
        <v>0.7</v>
      </c>
      <c r="H8803" s="141"/>
      <c r="I8803" s="142"/>
      <c r="J8803" s="642">
        <f t="shared" si="5401"/>
        <v>3.8779999999999997</v>
      </c>
    </row>
    <row r="8804" spans="1:10">
      <c r="A8804" s="1320"/>
      <c r="B8804" s="1321"/>
      <c r="C8804" s="1321"/>
      <c r="D8804" s="1322"/>
      <c r="E8804" s="641" t="str">
        <f t="shared" ref="E8804:G8804" si="5430">E1677</f>
        <v>DOMICILIARIA 16</v>
      </c>
      <c r="F8804" s="642">
        <f t="shared" si="5430"/>
        <v>4.3</v>
      </c>
      <c r="G8804" s="642">
        <f t="shared" si="5430"/>
        <v>0.7</v>
      </c>
      <c r="H8804" s="141"/>
      <c r="I8804" s="142"/>
      <c r="J8804" s="642">
        <f t="shared" si="5401"/>
        <v>3.01</v>
      </c>
    </row>
    <row r="8805" spans="1:10">
      <c r="A8805" s="1320"/>
      <c r="B8805" s="1321"/>
      <c r="C8805" s="1321"/>
      <c r="D8805" s="1322"/>
      <c r="E8805" s="641" t="str">
        <f t="shared" ref="E8805:G8805" si="5431">E1678</f>
        <v>P41 A P42</v>
      </c>
      <c r="F8805" s="642">
        <f t="shared" si="5431"/>
        <v>0</v>
      </c>
      <c r="G8805" s="642">
        <f t="shared" si="5431"/>
        <v>0</v>
      </c>
      <c r="H8805" s="141"/>
      <c r="I8805" s="142"/>
      <c r="J8805" s="642">
        <f t="shared" si="5401"/>
        <v>0</v>
      </c>
    </row>
    <row r="8806" spans="1:10">
      <c r="A8806" s="1320"/>
      <c r="B8806" s="1321"/>
      <c r="C8806" s="1321"/>
      <c r="D8806" s="1322"/>
      <c r="E8806" s="641" t="str">
        <f t="shared" ref="E8806:G8806" si="5432">E1679</f>
        <v>DOMICILIARIA 1</v>
      </c>
      <c r="F8806" s="642">
        <f t="shared" si="5432"/>
        <v>4.32</v>
      </c>
      <c r="G8806" s="642">
        <f t="shared" si="5432"/>
        <v>0.7</v>
      </c>
      <c r="H8806" s="141"/>
      <c r="I8806" s="142"/>
      <c r="J8806" s="642">
        <f t="shared" si="5401"/>
        <v>3.024</v>
      </c>
    </row>
    <row r="8807" spans="1:10">
      <c r="A8807" s="1320"/>
      <c r="B8807" s="1321"/>
      <c r="C8807" s="1321"/>
      <c r="D8807" s="1322"/>
      <c r="E8807" s="641" t="str">
        <f t="shared" ref="E8807:G8807" si="5433">E1680</f>
        <v>DOMICILIARIA 2</v>
      </c>
      <c r="F8807" s="642">
        <f t="shared" si="5433"/>
        <v>5.99</v>
      </c>
      <c r="G8807" s="642">
        <f t="shared" si="5433"/>
        <v>0.7</v>
      </c>
      <c r="H8807" s="141"/>
      <c r="I8807" s="142"/>
      <c r="J8807" s="642">
        <f t="shared" si="5401"/>
        <v>4.1929999999999996</v>
      </c>
    </row>
    <row r="8808" spans="1:10">
      <c r="A8808" s="1320"/>
      <c r="B8808" s="1321"/>
      <c r="C8808" s="1321"/>
      <c r="D8808" s="1322"/>
      <c r="E8808" s="641" t="str">
        <f t="shared" ref="E8808:G8808" si="5434">E1681</f>
        <v>DOMICILIARIA 3</v>
      </c>
      <c r="F8808" s="642">
        <f t="shared" si="5434"/>
        <v>4.16</v>
      </c>
      <c r="G8808" s="642">
        <f t="shared" si="5434"/>
        <v>0.7</v>
      </c>
      <c r="H8808" s="141"/>
      <c r="I8808" s="142"/>
      <c r="J8808" s="642">
        <f t="shared" si="5401"/>
        <v>2.9119999999999999</v>
      </c>
    </row>
    <row r="8809" spans="1:10">
      <c r="A8809" s="1320"/>
      <c r="B8809" s="1321"/>
      <c r="C8809" s="1321"/>
      <c r="D8809" s="1322"/>
      <c r="E8809" s="641" t="str">
        <f t="shared" ref="E8809:G8809" si="5435">E1682</f>
        <v>DOMICILIARIA 4</v>
      </c>
      <c r="F8809" s="642">
        <f t="shared" si="5435"/>
        <v>5.59</v>
      </c>
      <c r="G8809" s="642">
        <f t="shared" si="5435"/>
        <v>0.7</v>
      </c>
      <c r="H8809" s="141"/>
      <c r="I8809" s="142"/>
      <c r="J8809" s="642">
        <f t="shared" si="5401"/>
        <v>3.9129999999999998</v>
      </c>
    </row>
    <row r="8810" spans="1:10">
      <c r="A8810" s="1320"/>
      <c r="B8810" s="1321"/>
      <c r="C8810" s="1321"/>
      <c r="D8810" s="1322"/>
      <c r="E8810" s="641" t="str">
        <f t="shared" ref="E8810:G8810" si="5436">E1683</f>
        <v>DOMICILIARIA 5</v>
      </c>
      <c r="F8810" s="642">
        <f t="shared" si="5436"/>
        <v>4.2300000000000004</v>
      </c>
      <c r="G8810" s="642">
        <f t="shared" si="5436"/>
        <v>0.7</v>
      </c>
      <c r="H8810" s="141"/>
      <c r="I8810" s="142"/>
      <c r="J8810" s="642">
        <f t="shared" si="5401"/>
        <v>2.9610000000000003</v>
      </c>
    </row>
    <row r="8811" spans="1:10">
      <c r="A8811" s="1320"/>
      <c r="B8811" s="1321"/>
      <c r="C8811" s="1321"/>
      <c r="D8811" s="1322"/>
      <c r="E8811" s="641" t="str">
        <f t="shared" ref="E8811:G8811" si="5437">E1684</f>
        <v>DOMICILIARIA 6</v>
      </c>
      <c r="F8811" s="642">
        <f t="shared" si="5437"/>
        <v>5.32</v>
      </c>
      <c r="G8811" s="642">
        <f t="shared" si="5437"/>
        <v>0.7</v>
      </c>
      <c r="H8811" s="141"/>
      <c r="I8811" s="142"/>
      <c r="J8811" s="642">
        <f t="shared" si="5401"/>
        <v>3.7239999999999998</v>
      </c>
    </row>
    <row r="8812" spans="1:10">
      <c r="A8812" s="1320"/>
      <c r="B8812" s="1321"/>
      <c r="C8812" s="1321"/>
      <c r="D8812" s="1322"/>
      <c r="E8812" s="641" t="str">
        <f t="shared" ref="E8812:G8812" si="5438">E1685</f>
        <v>DOMICILIARIA 7</v>
      </c>
      <c r="F8812" s="642">
        <f t="shared" si="5438"/>
        <v>4.38</v>
      </c>
      <c r="G8812" s="642">
        <f t="shared" si="5438"/>
        <v>0.7</v>
      </c>
      <c r="H8812" s="141"/>
      <c r="I8812" s="142"/>
      <c r="J8812" s="642">
        <f t="shared" si="5401"/>
        <v>3.0659999999999998</v>
      </c>
    </row>
    <row r="8813" spans="1:10">
      <c r="A8813" s="1320"/>
      <c r="B8813" s="1321"/>
      <c r="C8813" s="1321"/>
      <c r="D8813" s="1322"/>
      <c r="E8813" s="641" t="str">
        <f t="shared" ref="E8813:G8813" si="5439">E1686</f>
        <v>DOMICILIARIA 8</v>
      </c>
      <c r="F8813" s="642">
        <f t="shared" si="5439"/>
        <v>5.08</v>
      </c>
      <c r="G8813" s="642">
        <f t="shared" si="5439"/>
        <v>0.7</v>
      </c>
      <c r="H8813" s="141"/>
      <c r="I8813" s="142"/>
      <c r="J8813" s="642">
        <f t="shared" si="5401"/>
        <v>3.5559999999999996</v>
      </c>
    </row>
    <row r="8814" spans="1:10">
      <c r="A8814" s="1320"/>
      <c r="B8814" s="1321"/>
      <c r="C8814" s="1321"/>
      <c r="D8814" s="1322"/>
      <c r="E8814" s="641" t="str">
        <f t="shared" ref="E8814:G8814" si="5440">E1687</f>
        <v>DOMICILIARIA 9</v>
      </c>
      <c r="F8814" s="642">
        <f t="shared" si="5440"/>
        <v>4.53</v>
      </c>
      <c r="G8814" s="642">
        <f t="shared" si="5440"/>
        <v>0.7</v>
      </c>
      <c r="H8814" s="141"/>
      <c r="I8814" s="142"/>
      <c r="J8814" s="642">
        <f t="shared" si="5401"/>
        <v>3.1709999999999998</v>
      </c>
    </row>
    <row r="8815" spans="1:10">
      <c r="A8815" s="1320"/>
      <c r="B8815" s="1321"/>
      <c r="C8815" s="1321"/>
      <c r="D8815" s="1322"/>
      <c r="E8815" s="641" t="str">
        <f t="shared" ref="E8815:G8815" si="5441">E1688</f>
        <v>DOMICILIARIA 10</v>
      </c>
      <c r="F8815" s="642">
        <f t="shared" si="5441"/>
        <v>4.82</v>
      </c>
      <c r="G8815" s="642">
        <f t="shared" si="5441"/>
        <v>0.7</v>
      </c>
      <c r="H8815" s="141"/>
      <c r="I8815" s="142"/>
      <c r="J8815" s="642">
        <f t="shared" si="5401"/>
        <v>3.3740000000000001</v>
      </c>
    </row>
    <row r="8816" spans="1:10">
      <c r="A8816" s="1320"/>
      <c r="B8816" s="1321"/>
      <c r="C8816" s="1321"/>
      <c r="D8816" s="1322"/>
      <c r="E8816" s="641" t="str">
        <f t="shared" ref="E8816:G8816" si="5442">E1689</f>
        <v>DOMICILIARIA 11</v>
      </c>
      <c r="F8816" s="642">
        <f t="shared" si="5442"/>
        <v>4.76</v>
      </c>
      <c r="G8816" s="642">
        <f t="shared" si="5442"/>
        <v>0.7</v>
      </c>
      <c r="H8816" s="141"/>
      <c r="I8816" s="142"/>
      <c r="J8816" s="642">
        <f t="shared" si="5401"/>
        <v>3.3319999999999999</v>
      </c>
    </row>
    <row r="8817" spans="1:10">
      <c r="A8817" s="1320"/>
      <c r="B8817" s="1321"/>
      <c r="C8817" s="1321"/>
      <c r="D8817" s="1322"/>
      <c r="E8817" s="641" t="str">
        <f t="shared" ref="E8817:G8817" si="5443">E1690</f>
        <v>DOMICILIARIA 12</v>
      </c>
      <c r="F8817" s="642">
        <f t="shared" si="5443"/>
        <v>4.42</v>
      </c>
      <c r="G8817" s="642">
        <f t="shared" si="5443"/>
        <v>0.7</v>
      </c>
      <c r="H8817" s="141"/>
      <c r="I8817" s="142"/>
      <c r="J8817" s="642">
        <f t="shared" si="5401"/>
        <v>3.0939999999999999</v>
      </c>
    </row>
    <row r="8818" spans="1:10">
      <c r="A8818" s="1320"/>
      <c r="B8818" s="1321"/>
      <c r="C8818" s="1321"/>
      <c r="D8818" s="1322"/>
      <c r="E8818" s="641" t="str">
        <f t="shared" ref="E8818:G8818" si="5444">E1691</f>
        <v>DOMICILIARIA 13</v>
      </c>
      <c r="F8818" s="642">
        <f t="shared" si="5444"/>
        <v>5.08</v>
      </c>
      <c r="G8818" s="642">
        <f t="shared" si="5444"/>
        <v>0.7</v>
      </c>
      <c r="H8818" s="141"/>
      <c r="I8818" s="142"/>
      <c r="J8818" s="642">
        <f t="shared" si="5401"/>
        <v>3.5559999999999996</v>
      </c>
    </row>
    <row r="8819" spans="1:10">
      <c r="A8819" s="1320"/>
      <c r="B8819" s="1321"/>
      <c r="C8819" s="1321"/>
      <c r="D8819" s="1322"/>
      <c r="E8819" s="641" t="str">
        <f t="shared" ref="E8819:G8819" si="5445">E1692</f>
        <v>DOMICILIARIA 14</v>
      </c>
      <c r="F8819" s="642">
        <f t="shared" si="5445"/>
        <v>4.33</v>
      </c>
      <c r="G8819" s="642">
        <f t="shared" si="5445"/>
        <v>0.7</v>
      </c>
      <c r="H8819" s="141"/>
      <c r="I8819" s="142"/>
      <c r="J8819" s="642">
        <f t="shared" si="5401"/>
        <v>3.0309999999999997</v>
      </c>
    </row>
    <row r="8820" spans="1:10">
      <c r="A8820" s="1320"/>
      <c r="B8820" s="1321"/>
      <c r="C8820" s="1321"/>
      <c r="D8820" s="1322"/>
      <c r="E8820" s="641" t="str">
        <f t="shared" ref="E8820:G8820" si="5446">E1693</f>
        <v>DOMICILIARIA 15</v>
      </c>
      <c r="F8820" s="642">
        <f t="shared" si="5446"/>
        <v>4.72</v>
      </c>
      <c r="G8820" s="642">
        <f t="shared" si="5446"/>
        <v>0.7</v>
      </c>
      <c r="H8820" s="141"/>
      <c r="I8820" s="142"/>
      <c r="J8820" s="642">
        <f t="shared" si="5401"/>
        <v>3.3039999999999998</v>
      </c>
    </row>
    <row r="8821" spans="1:10">
      <c r="A8821" s="1320"/>
      <c r="B8821" s="1321"/>
      <c r="C8821" s="1321"/>
      <c r="D8821" s="1322"/>
      <c r="E8821" s="641" t="str">
        <f t="shared" ref="E8821:G8821" si="5447">E1694</f>
        <v>DOMICILIARIA 16</v>
      </c>
      <c r="F8821" s="642">
        <f t="shared" si="5447"/>
        <v>4.2</v>
      </c>
      <c r="G8821" s="642">
        <f t="shared" si="5447"/>
        <v>0.7</v>
      </c>
      <c r="H8821" s="141"/>
      <c r="I8821" s="142"/>
      <c r="J8821" s="642">
        <f t="shared" si="5401"/>
        <v>2.94</v>
      </c>
    </row>
    <row r="8822" spans="1:10">
      <c r="A8822" s="1320"/>
      <c r="B8822" s="1321"/>
      <c r="C8822" s="1321"/>
      <c r="D8822" s="1322"/>
      <c r="E8822" s="641" t="str">
        <f t="shared" ref="E8822:G8822" si="5448">E1695</f>
        <v>DOMICILIARIA 17</v>
      </c>
      <c r="F8822" s="642">
        <f t="shared" si="5448"/>
        <v>4.8600000000000003</v>
      </c>
      <c r="G8822" s="642">
        <f t="shared" si="5448"/>
        <v>0.7</v>
      </c>
      <c r="H8822" s="141"/>
      <c r="I8822" s="142"/>
      <c r="J8822" s="642">
        <f t="shared" si="5401"/>
        <v>3.4020000000000001</v>
      </c>
    </row>
    <row r="8823" spans="1:10">
      <c r="A8823" s="1320"/>
      <c r="B8823" s="1321"/>
      <c r="C8823" s="1321"/>
      <c r="D8823" s="1322"/>
      <c r="E8823" s="641" t="str">
        <f t="shared" ref="E8823:G8823" si="5449">E1696</f>
        <v>DOMICILIARIA 18</v>
      </c>
      <c r="F8823" s="642">
        <f t="shared" si="5449"/>
        <v>4.3099999999999996</v>
      </c>
      <c r="G8823" s="642">
        <f t="shared" si="5449"/>
        <v>0.7</v>
      </c>
      <c r="H8823" s="141"/>
      <c r="I8823" s="142"/>
      <c r="J8823" s="642">
        <f t="shared" si="5401"/>
        <v>3.0169999999999995</v>
      </c>
    </row>
    <row r="8824" spans="1:10">
      <c r="A8824" s="1320"/>
      <c r="B8824" s="1321"/>
      <c r="C8824" s="1321"/>
      <c r="D8824" s="1322"/>
      <c r="E8824" s="641" t="str">
        <f t="shared" ref="E8824:G8824" si="5450">E1697</f>
        <v>P42 A P43</v>
      </c>
      <c r="F8824" s="642">
        <f t="shared" si="5450"/>
        <v>0</v>
      </c>
      <c r="G8824" s="642">
        <f t="shared" si="5450"/>
        <v>0</v>
      </c>
      <c r="H8824" s="141"/>
      <c r="I8824" s="142"/>
      <c r="J8824" s="642">
        <f t="shared" si="5401"/>
        <v>0</v>
      </c>
    </row>
    <row r="8825" spans="1:10">
      <c r="A8825" s="1320"/>
      <c r="B8825" s="1321"/>
      <c r="C8825" s="1321"/>
      <c r="D8825" s="1322"/>
      <c r="E8825" s="641" t="str">
        <f t="shared" ref="E8825:G8825" si="5451">E1698</f>
        <v>DOMICILIARIA 1</v>
      </c>
      <c r="F8825" s="642">
        <f t="shared" si="5451"/>
        <v>5.22</v>
      </c>
      <c r="G8825" s="642">
        <f t="shared" si="5451"/>
        <v>1.1000000000000001</v>
      </c>
      <c r="H8825" s="141"/>
      <c r="I8825" s="142"/>
      <c r="J8825" s="642">
        <f t="shared" si="5401"/>
        <v>5.742</v>
      </c>
    </row>
    <row r="8826" spans="1:10">
      <c r="A8826" s="1320"/>
      <c r="B8826" s="1321"/>
      <c r="C8826" s="1321"/>
      <c r="D8826" s="1322"/>
      <c r="E8826" s="641" t="str">
        <f t="shared" ref="E8826:G8826" si="5452">E1699</f>
        <v>DOMICILIARIA 2</v>
      </c>
      <c r="F8826" s="642">
        <f t="shared" si="5452"/>
        <v>4.88</v>
      </c>
      <c r="G8826" s="642">
        <f t="shared" si="5452"/>
        <v>1.1000000000000001</v>
      </c>
      <c r="H8826" s="141"/>
      <c r="I8826" s="142"/>
      <c r="J8826" s="642">
        <f t="shared" si="5401"/>
        <v>5.3680000000000003</v>
      </c>
    </row>
    <row r="8827" spans="1:10">
      <c r="A8827" s="1320"/>
      <c r="B8827" s="1321"/>
      <c r="C8827" s="1321"/>
      <c r="D8827" s="1322"/>
      <c r="E8827" s="641" t="str">
        <f t="shared" ref="E8827:G8827" si="5453">E1700</f>
        <v>DOMICILIARIA 3</v>
      </c>
      <c r="F8827" s="642">
        <f t="shared" si="5453"/>
        <v>5.69</v>
      </c>
      <c r="G8827" s="642">
        <f t="shared" si="5453"/>
        <v>1.1000000000000001</v>
      </c>
      <c r="H8827" s="141"/>
      <c r="I8827" s="142"/>
      <c r="J8827" s="642">
        <f t="shared" si="5401"/>
        <v>6.2590000000000012</v>
      </c>
    </row>
    <row r="8828" spans="1:10">
      <c r="A8828" s="1320"/>
      <c r="B8828" s="1321"/>
      <c r="C8828" s="1321"/>
      <c r="D8828" s="1322"/>
      <c r="E8828" s="641" t="str">
        <f t="shared" ref="E8828:G8828" si="5454">E1701</f>
        <v>DOMICILIARIA 4</v>
      </c>
      <c r="F8828" s="642">
        <f t="shared" si="5454"/>
        <v>4.9400000000000004</v>
      </c>
      <c r="G8828" s="642">
        <f t="shared" si="5454"/>
        <v>1.1000000000000001</v>
      </c>
      <c r="H8828" s="141"/>
      <c r="I8828" s="142"/>
      <c r="J8828" s="642">
        <f t="shared" si="5401"/>
        <v>5.4340000000000011</v>
      </c>
    </row>
    <row r="8829" spans="1:10">
      <c r="A8829" s="1320"/>
      <c r="B8829" s="1321"/>
      <c r="C8829" s="1321"/>
      <c r="D8829" s="1322"/>
      <c r="E8829" s="641" t="str">
        <f t="shared" ref="E8829:G8829" si="5455">E1702</f>
        <v>DOMICILIARIA 5</v>
      </c>
      <c r="F8829" s="642">
        <f t="shared" si="5455"/>
        <v>4.6399999999999997</v>
      </c>
      <c r="G8829" s="642">
        <f t="shared" si="5455"/>
        <v>1.1000000000000001</v>
      </c>
      <c r="H8829" s="141"/>
      <c r="I8829" s="142"/>
      <c r="J8829" s="642">
        <f t="shared" si="5401"/>
        <v>5.1040000000000001</v>
      </c>
    </row>
    <row r="8830" spans="1:10">
      <c r="A8830" s="1320"/>
      <c r="B8830" s="1321"/>
      <c r="C8830" s="1321"/>
      <c r="D8830" s="1322"/>
      <c r="E8830" s="641" t="str">
        <f t="shared" ref="E8830:G8830" si="5456">E1703</f>
        <v>DOMICILIARIA 6</v>
      </c>
      <c r="F8830" s="642">
        <f t="shared" si="5456"/>
        <v>5.68</v>
      </c>
      <c r="G8830" s="642">
        <f t="shared" si="5456"/>
        <v>1.1000000000000001</v>
      </c>
      <c r="H8830" s="141"/>
      <c r="I8830" s="142"/>
      <c r="J8830" s="642">
        <f t="shared" si="5401"/>
        <v>6.2480000000000002</v>
      </c>
    </row>
    <row r="8831" spans="1:10">
      <c r="A8831" s="1320"/>
      <c r="B8831" s="1321"/>
      <c r="C8831" s="1321"/>
      <c r="D8831" s="1322"/>
      <c r="E8831" s="641" t="str">
        <f t="shared" ref="E8831:G8831" si="5457">E1704</f>
        <v>DOMICILIARIA 7</v>
      </c>
      <c r="F8831" s="642">
        <f t="shared" si="5457"/>
        <v>4.55</v>
      </c>
      <c r="G8831" s="642">
        <f t="shared" si="5457"/>
        <v>1.1000000000000001</v>
      </c>
      <c r="H8831" s="141"/>
      <c r="I8831" s="142"/>
      <c r="J8831" s="642">
        <f t="shared" si="5401"/>
        <v>5.0049999999999999</v>
      </c>
    </row>
    <row r="8832" spans="1:10">
      <c r="A8832" s="1320"/>
      <c r="B8832" s="1321"/>
      <c r="C8832" s="1321"/>
      <c r="D8832" s="1322"/>
      <c r="E8832" s="641" t="str">
        <f t="shared" ref="E8832:G8832" si="5458">E1705</f>
        <v>DOMICILIARIA 8</v>
      </c>
      <c r="F8832" s="642">
        <f t="shared" si="5458"/>
        <v>4.41</v>
      </c>
      <c r="G8832" s="642">
        <f t="shared" si="5458"/>
        <v>1.1000000000000001</v>
      </c>
      <c r="H8832" s="141"/>
      <c r="I8832" s="142"/>
      <c r="J8832" s="642">
        <f t="shared" si="5401"/>
        <v>4.8510000000000009</v>
      </c>
    </row>
    <row r="8833" spans="1:10">
      <c r="A8833" s="1320"/>
      <c r="B8833" s="1321"/>
      <c r="C8833" s="1321"/>
      <c r="D8833" s="1322"/>
      <c r="E8833" s="641" t="str">
        <f t="shared" ref="E8833:G8833" si="5459">E1706</f>
        <v>DOMICILIARIA 9</v>
      </c>
      <c r="F8833" s="642">
        <f t="shared" si="5459"/>
        <v>5.69</v>
      </c>
      <c r="G8833" s="642">
        <f t="shared" si="5459"/>
        <v>1.1000000000000001</v>
      </c>
      <c r="H8833" s="141"/>
      <c r="I8833" s="142"/>
      <c r="J8833" s="642">
        <f t="shared" si="5401"/>
        <v>6.2590000000000012</v>
      </c>
    </row>
    <row r="8834" spans="1:10">
      <c r="A8834" s="1320"/>
      <c r="B8834" s="1321"/>
      <c r="C8834" s="1321"/>
      <c r="D8834" s="1322"/>
      <c r="E8834" s="641" t="str">
        <f t="shared" ref="E8834:G8834" si="5460">E1707</f>
        <v>DOMICILIARIA 10</v>
      </c>
      <c r="F8834" s="642">
        <f t="shared" si="5460"/>
        <v>4.3499999999999996</v>
      </c>
      <c r="G8834" s="642">
        <f t="shared" si="5460"/>
        <v>1.1000000000000001</v>
      </c>
      <c r="H8834" s="141"/>
      <c r="I8834" s="142"/>
      <c r="J8834" s="642">
        <f t="shared" si="5401"/>
        <v>4.7850000000000001</v>
      </c>
    </row>
    <row r="8835" spans="1:10">
      <c r="A8835" s="1320"/>
      <c r="B8835" s="1321"/>
      <c r="C8835" s="1321"/>
      <c r="D8835" s="1322"/>
      <c r="E8835" s="641" t="str">
        <f t="shared" ref="E8835:G8835" si="5461">E1708</f>
        <v>DOMICILIARIA 11</v>
      </c>
      <c r="F8835" s="642">
        <f t="shared" si="5461"/>
        <v>4</v>
      </c>
      <c r="G8835" s="642">
        <f t="shared" si="5461"/>
        <v>1.1000000000000001</v>
      </c>
      <c r="H8835" s="141"/>
      <c r="I8835" s="142"/>
      <c r="J8835" s="642">
        <f t="shared" si="5401"/>
        <v>4.4000000000000004</v>
      </c>
    </row>
    <row r="8836" spans="1:10">
      <c r="A8836" s="1320"/>
      <c r="B8836" s="1321"/>
      <c r="C8836" s="1321"/>
      <c r="D8836" s="1322"/>
      <c r="E8836" s="641" t="str">
        <f t="shared" ref="E8836:G8836" si="5462">E1709</f>
        <v>DOMICILIARIA 12</v>
      </c>
      <c r="F8836" s="642">
        <f t="shared" si="5462"/>
        <v>5.82</v>
      </c>
      <c r="G8836" s="642">
        <f t="shared" si="5462"/>
        <v>1.1000000000000001</v>
      </c>
      <c r="H8836" s="141"/>
      <c r="I8836" s="142"/>
      <c r="J8836" s="642">
        <f t="shared" si="5401"/>
        <v>6.402000000000001</v>
      </c>
    </row>
    <row r="8837" spans="1:10">
      <c r="A8837" s="1320"/>
      <c r="B8837" s="1321"/>
      <c r="C8837" s="1321"/>
      <c r="D8837" s="1322"/>
      <c r="E8837" s="641" t="str">
        <f t="shared" ref="E8837:G8837" si="5463">E1710</f>
        <v>P44 A P45</v>
      </c>
      <c r="F8837" s="642">
        <f t="shared" si="5463"/>
        <v>0</v>
      </c>
      <c r="G8837" s="642">
        <f t="shared" si="5463"/>
        <v>0</v>
      </c>
      <c r="H8837" s="141"/>
      <c r="I8837" s="142"/>
      <c r="J8837" s="642">
        <f t="shared" si="5401"/>
        <v>0</v>
      </c>
    </row>
    <row r="8838" spans="1:10">
      <c r="A8838" s="1320"/>
      <c r="B8838" s="1321"/>
      <c r="C8838" s="1321"/>
      <c r="D8838" s="1322"/>
      <c r="E8838" s="641" t="str">
        <f t="shared" ref="E8838:G8838" si="5464">E1711</f>
        <v>DOMICILIARIA 1</v>
      </c>
      <c r="F8838" s="642">
        <f t="shared" si="5464"/>
        <v>4.43</v>
      </c>
      <c r="G8838" s="642">
        <f t="shared" si="5464"/>
        <v>0.7</v>
      </c>
      <c r="H8838" s="141"/>
      <c r="I8838" s="142"/>
      <c r="J8838" s="642">
        <f t="shared" si="5401"/>
        <v>3.1009999999999995</v>
      </c>
    </row>
    <row r="8839" spans="1:10">
      <c r="A8839" s="1320"/>
      <c r="B8839" s="1321"/>
      <c r="C8839" s="1321"/>
      <c r="D8839" s="1322"/>
      <c r="E8839" s="641" t="str">
        <f t="shared" ref="E8839:G8839" si="5465">E1712</f>
        <v>DOMICILIARIA 2</v>
      </c>
      <c r="F8839" s="642">
        <f t="shared" si="5465"/>
        <v>4.05</v>
      </c>
      <c r="G8839" s="642">
        <f t="shared" si="5465"/>
        <v>0.7</v>
      </c>
      <c r="H8839" s="141"/>
      <c r="I8839" s="142"/>
      <c r="J8839" s="642">
        <f t="shared" ref="J8839:J8902" si="5466">F8839*G8839</f>
        <v>2.8349999999999995</v>
      </c>
    </row>
    <row r="8840" spans="1:10">
      <c r="A8840" s="1320"/>
      <c r="B8840" s="1321"/>
      <c r="C8840" s="1321"/>
      <c r="D8840" s="1322"/>
      <c r="E8840" s="641" t="str">
        <f t="shared" ref="E8840:G8840" si="5467">E1713</f>
        <v>DOMICILIARIA 3</v>
      </c>
      <c r="F8840" s="642">
        <f t="shared" si="5467"/>
        <v>4.63</v>
      </c>
      <c r="G8840" s="642">
        <f t="shared" si="5467"/>
        <v>0.7</v>
      </c>
      <c r="H8840" s="141"/>
      <c r="I8840" s="142"/>
      <c r="J8840" s="642">
        <f t="shared" si="5466"/>
        <v>3.2409999999999997</v>
      </c>
    </row>
    <row r="8841" spans="1:10">
      <c r="A8841" s="1320"/>
      <c r="B8841" s="1321"/>
      <c r="C8841" s="1321"/>
      <c r="D8841" s="1322"/>
      <c r="E8841" s="641" t="str">
        <f t="shared" ref="E8841:G8841" si="5468">E1714</f>
        <v>DOMICILIARIA 4</v>
      </c>
      <c r="F8841" s="642">
        <f t="shared" si="5468"/>
        <v>4.5</v>
      </c>
      <c r="G8841" s="642">
        <f t="shared" si="5468"/>
        <v>0.7</v>
      </c>
      <c r="H8841" s="141"/>
      <c r="I8841" s="142"/>
      <c r="J8841" s="642">
        <f t="shared" si="5466"/>
        <v>3.15</v>
      </c>
    </row>
    <row r="8842" spans="1:10">
      <c r="A8842" s="1320"/>
      <c r="B8842" s="1321"/>
      <c r="C8842" s="1321"/>
      <c r="D8842" s="1322"/>
      <c r="E8842" s="641" t="str">
        <f t="shared" ref="E8842:G8842" si="5469">E1715</f>
        <v>DOMICILIARIA 5</v>
      </c>
      <c r="F8842" s="642">
        <f t="shared" si="5469"/>
        <v>4.4000000000000004</v>
      </c>
      <c r="G8842" s="642">
        <f t="shared" si="5469"/>
        <v>0.7</v>
      </c>
      <c r="H8842" s="141"/>
      <c r="I8842" s="142"/>
      <c r="J8842" s="642">
        <f t="shared" si="5466"/>
        <v>3.08</v>
      </c>
    </row>
    <row r="8843" spans="1:10">
      <c r="A8843" s="1320"/>
      <c r="B8843" s="1321"/>
      <c r="C8843" s="1321"/>
      <c r="D8843" s="1322"/>
      <c r="E8843" s="641" t="str">
        <f t="shared" ref="E8843:G8843" si="5470">E1716</f>
        <v>DOMICILIARIA 6</v>
      </c>
      <c r="F8843" s="642">
        <f t="shared" si="5470"/>
        <v>4.3</v>
      </c>
      <c r="G8843" s="642">
        <f t="shared" si="5470"/>
        <v>0.7</v>
      </c>
      <c r="H8843" s="141"/>
      <c r="I8843" s="142"/>
      <c r="J8843" s="642">
        <f t="shared" si="5466"/>
        <v>3.01</v>
      </c>
    </row>
    <row r="8844" spans="1:10">
      <c r="A8844" s="1320"/>
      <c r="B8844" s="1321"/>
      <c r="C8844" s="1321"/>
      <c r="D8844" s="1322"/>
      <c r="E8844" s="641" t="str">
        <f t="shared" ref="E8844:G8844" si="5471">E1717</f>
        <v>DOMICILIARIA 7</v>
      </c>
      <c r="F8844" s="642">
        <f t="shared" si="5471"/>
        <v>4.38</v>
      </c>
      <c r="G8844" s="642">
        <f t="shared" si="5471"/>
        <v>0.7</v>
      </c>
      <c r="H8844" s="141"/>
      <c r="I8844" s="142"/>
      <c r="J8844" s="642">
        <f t="shared" si="5466"/>
        <v>3.0659999999999998</v>
      </c>
    </row>
    <row r="8845" spans="1:10">
      <c r="A8845" s="1320"/>
      <c r="B8845" s="1321"/>
      <c r="C8845" s="1321"/>
      <c r="D8845" s="1322"/>
      <c r="E8845" s="641" t="str">
        <f t="shared" ref="E8845:G8845" si="5472">E1718</f>
        <v>DOMICILIARIA 8</v>
      </c>
      <c r="F8845" s="642">
        <f t="shared" si="5472"/>
        <v>4.55</v>
      </c>
      <c r="G8845" s="642">
        <f t="shared" si="5472"/>
        <v>0.7</v>
      </c>
      <c r="H8845" s="141"/>
      <c r="I8845" s="142"/>
      <c r="J8845" s="642">
        <f t="shared" si="5466"/>
        <v>3.1849999999999996</v>
      </c>
    </row>
    <row r="8846" spans="1:10">
      <c r="A8846" s="1320"/>
      <c r="B8846" s="1321"/>
      <c r="C8846" s="1321"/>
      <c r="D8846" s="1322"/>
      <c r="E8846" s="641" t="str">
        <f t="shared" ref="E8846:G8846" si="5473">E1719</f>
        <v>DOMICILIARIA 9</v>
      </c>
      <c r="F8846" s="642">
        <f t="shared" si="5473"/>
        <v>4.37</v>
      </c>
      <c r="G8846" s="642">
        <f t="shared" si="5473"/>
        <v>0.7</v>
      </c>
      <c r="H8846" s="141"/>
      <c r="I8846" s="142"/>
      <c r="J8846" s="642">
        <f t="shared" si="5466"/>
        <v>3.0589999999999997</v>
      </c>
    </row>
    <row r="8847" spans="1:10">
      <c r="A8847" s="1320"/>
      <c r="B8847" s="1321"/>
      <c r="C8847" s="1321"/>
      <c r="D8847" s="1322"/>
      <c r="E8847" s="641" t="str">
        <f t="shared" ref="E8847:G8847" si="5474">E1720</f>
        <v>DOMICILIARIA 10</v>
      </c>
      <c r="F8847" s="642">
        <f t="shared" si="5474"/>
        <v>4.3600000000000003</v>
      </c>
      <c r="G8847" s="642">
        <f t="shared" si="5474"/>
        <v>0.7</v>
      </c>
      <c r="H8847" s="141"/>
      <c r="I8847" s="142"/>
      <c r="J8847" s="642">
        <f t="shared" si="5466"/>
        <v>3.052</v>
      </c>
    </row>
    <row r="8848" spans="1:10">
      <c r="A8848" s="1320"/>
      <c r="B8848" s="1321"/>
      <c r="C8848" s="1321"/>
      <c r="D8848" s="1322"/>
      <c r="E8848" s="641" t="str">
        <f t="shared" ref="E8848:G8848" si="5475">E1721</f>
        <v>DOMICILIARIA 11</v>
      </c>
      <c r="F8848" s="642">
        <f t="shared" si="5475"/>
        <v>4.1100000000000003</v>
      </c>
      <c r="G8848" s="642">
        <f t="shared" si="5475"/>
        <v>0.7</v>
      </c>
      <c r="H8848" s="141"/>
      <c r="I8848" s="142"/>
      <c r="J8848" s="642">
        <f t="shared" si="5466"/>
        <v>2.8770000000000002</v>
      </c>
    </row>
    <row r="8849" spans="1:10">
      <c r="A8849" s="1320"/>
      <c r="B8849" s="1321"/>
      <c r="C8849" s="1321"/>
      <c r="D8849" s="1322"/>
      <c r="E8849" s="641" t="str">
        <f t="shared" ref="E8849:G8849" si="5476">E1722</f>
        <v>DOMICILIARIA 12</v>
      </c>
      <c r="F8849" s="642">
        <f t="shared" si="5476"/>
        <v>5.09</v>
      </c>
      <c r="G8849" s="642">
        <f t="shared" si="5476"/>
        <v>0.7</v>
      </c>
      <c r="H8849" s="141"/>
      <c r="I8849" s="142"/>
      <c r="J8849" s="642">
        <f t="shared" si="5466"/>
        <v>3.5629999999999997</v>
      </c>
    </row>
    <row r="8850" spans="1:10">
      <c r="A8850" s="1320"/>
      <c r="B8850" s="1321"/>
      <c r="C8850" s="1321"/>
      <c r="D8850" s="1322"/>
      <c r="E8850" s="641" t="str">
        <f t="shared" ref="E8850:G8850" si="5477">E1723</f>
        <v>P45 A P46</v>
      </c>
      <c r="F8850" s="642">
        <f t="shared" si="5477"/>
        <v>0</v>
      </c>
      <c r="G8850" s="642">
        <f t="shared" si="5477"/>
        <v>0</v>
      </c>
      <c r="H8850" s="141"/>
      <c r="I8850" s="142"/>
      <c r="J8850" s="642">
        <f t="shared" si="5466"/>
        <v>0</v>
      </c>
    </row>
    <row r="8851" spans="1:10">
      <c r="A8851" s="1320"/>
      <c r="B8851" s="1321"/>
      <c r="C8851" s="1321"/>
      <c r="D8851" s="1322"/>
      <c r="E8851" s="641" t="str">
        <f t="shared" ref="E8851:G8851" si="5478">E1724</f>
        <v>DOMICILIARIA 1</v>
      </c>
      <c r="F8851" s="642">
        <f t="shared" si="5478"/>
        <v>6.48</v>
      </c>
      <c r="G8851" s="642">
        <f t="shared" si="5478"/>
        <v>0.7</v>
      </c>
      <c r="H8851" s="141"/>
      <c r="I8851" s="142"/>
      <c r="J8851" s="642">
        <f t="shared" si="5466"/>
        <v>4.5359999999999996</v>
      </c>
    </row>
    <row r="8852" spans="1:10">
      <c r="A8852" s="1320"/>
      <c r="B8852" s="1321"/>
      <c r="C8852" s="1321"/>
      <c r="D8852" s="1322"/>
      <c r="E8852" s="641" t="str">
        <f t="shared" ref="E8852:G8852" si="5479">E1725</f>
        <v>DOMICILIARIA 2</v>
      </c>
      <c r="F8852" s="642">
        <f t="shared" si="5479"/>
        <v>6.09</v>
      </c>
      <c r="G8852" s="642">
        <f t="shared" si="5479"/>
        <v>0.7</v>
      </c>
      <c r="H8852" s="141"/>
      <c r="I8852" s="142"/>
      <c r="J8852" s="642">
        <f t="shared" si="5466"/>
        <v>4.2629999999999999</v>
      </c>
    </row>
    <row r="8853" spans="1:10">
      <c r="A8853" s="1320"/>
      <c r="B8853" s="1321"/>
      <c r="C8853" s="1321"/>
      <c r="D8853" s="1322"/>
      <c r="E8853" s="641" t="str">
        <f t="shared" ref="E8853:G8853" si="5480">E1726</f>
        <v>DOMICILIARIA 3</v>
      </c>
      <c r="F8853" s="642">
        <f t="shared" si="5480"/>
        <v>5.5</v>
      </c>
      <c r="G8853" s="642">
        <f t="shared" si="5480"/>
        <v>0.7</v>
      </c>
      <c r="H8853" s="141"/>
      <c r="I8853" s="142"/>
      <c r="J8853" s="642">
        <f t="shared" si="5466"/>
        <v>3.8499999999999996</v>
      </c>
    </row>
    <row r="8854" spans="1:10">
      <c r="A8854" s="1320"/>
      <c r="B8854" s="1321"/>
      <c r="C8854" s="1321"/>
      <c r="D8854" s="1322"/>
      <c r="E8854" s="641" t="str">
        <f t="shared" ref="E8854:G8854" si="5481">E1727</f>
        <v>DOMICILIARIA 4</v>
      </c>
      <c r="F8854" s="642">
        <f t="shared" si="5481"/>
        <v>5.07</v>
      </c>
      <c r="G8854" s="642">
        <f t="shared" si="5481"/>
        <v>0.7</v>
      </c>
      <c r="H8854" s="141"/>
      <c r="I8854" s="142"/>
      <c r="J8854" s="642">
        <f t="shared" si="5466"/>
        <v>3.5489999999999999</v>
      </c>
    </row>
    <row r="8855" spans="1:10">
      <c r="A8855" s="1320"/>
      <c r="B8855" s="1321"/>
      <c r="C8855" s="1321"/>
      <c r="D8855" s="1322"/>
      <c r="E8855" s="641" t="str">
        <f t="shared" ref="E8855:G8855" si="5482">E1728</f>
        <v>DOMICILIARIA 5</v>
      </c>
      <c r="F8855" s="642">
        <f t="shared" si="5482"/>
        <v>4.59</v>
      </c>
      <c r="G8855" s="642">
        <f t="shared" si="5482"/>
        <v>0.7</v>
      </c>
      <c r="H8855" s="141"/>
      <c r="I8855" s="142"/>
      <c r="J8855" s="642">
        <f t="shared" si="5466"/>
        <v>3.2129999999999996</v>
      </c>
    </row>
    <row r="8856" spans="1:10">
      <c r="A8856" s="1320"/>
      <c r="B8856" s="1321"/>
      <c r="C8856" s="1321"/>
      <c r="D8856" s="1322"/>
      <c r="E8856" s="641" t="str">
        <f t="shared" ref="E8856:G8856" si="5483">E1729</f>
        <v>DOMICILIARIA 6</v>
      </c>
      <c r="F8856" s="642">
        <f t="shared" si="5483"/>
        <v>3.27</v>
      </c>
      <c r="G8856" s="642">
        <f t="shared" si="5483"/>
        <v>0.7</v>
      </c>
      <c r="H8856" s="141"/>
      <c r="I8856" s="142"/>
      <c r="J8856" s="642">
        <f t="shared" si="5466"/>
        <v>2.2889999999999997</v>
      </c>
    </row>
    <row r="8857" spans="1:10">
      <c r="A8857" s="1320"/>
      <c r="B8857" s="1321"/>
      <c r="C8857" s="1321"/>
      <c r="D8857" s="1322"/>
      <c r="E8857" s="641" t="str">
        <f t="shared" ref="E8857:G8857" si="5484">E1730</f>
        <v>DOMICILIARIA 7</v>
      </c>
      <c r="F8857" s="642">
        <f t="shared" si="5484"/>
        <v>3.65</v>
      </c>
      <c r="G8857" s="642">
        <f t="shared" si="5484"/>
        <v>0.7</v>
      </c>
      <c r="H8857" s="141"/>
      <c r="I8857" s="142"/>
      <c r="J8857" s="642">
        <f t="shared" si="5466"/>
        <v>2.5549999999999997</v>
      </c>
    </row>
    <row r="8858" spans="1:10">
      <c r="A8858" s="1320"/>
      <c r="B8858" s="1321"/>
      <c r="C8858" s="1321"/>
      <c r="D8858" s="1322"/>
      <c r="E8858" s="641" t="str">
        <f t="shared" ref="E8858:G8858" si="5485">E1731</f>
        <v>DOMICILIARIA 8</v>
      </c>
      <c r="F8858" s="642">
        <f t="shared" si="5485"/>
        <v>3.33</v>
      </c>
      <c r="G8858" s="642">
        <f t="shared" si="5485"/>
        <v>0.7</v>
      </c>
      <c r="H8858" s="141"/>
      <c r="I8858" s="142"/>
      <c r="J8858" s="642">
        <f t="shared" si="5466"/>
        <v>2.331</v>
      </c>
    </row>
    <row r="8859" spans="1:10">
      <c r="A8859" s="1320"/>
      <c r="B8859" s="1321"/>
      <c r="C8859" s="1321"/>
      <c r="D8859" s="1322"/>
      <c r="E8859" s="641" t="str">
        <f t="shared" ref="E8859:G8859" si="5486">E1732</f>
        <v>P46 A P76</v>
      </c>
      <c r="F8859" s="642">
        <f t="shared" si="5486"/>
        <v>0</v>
      </c>
      <c r="G8859" s="642">
        <f t="shared" si="5486"/>
        <v>0</v>
      </c>
      <c r="H8859" s="141"/>
      <c r="I8859" s="142"/>
      <c r="J8859" s="642">
        <f t="shared" si="5466"/>
        <v>0</v>
      </c>
    </row>
    <row r="8860" spans="1:10">
      <c r="A8860" s="1320"/>
      <c r="B8860" s="1321"/>
      <c r="C8860" s="1321"/>
      <c r="D8860" s="1322"/>
      <c r="E8860" s="641" t="str">
        <f t="shared" ref="E8860:G8860" si="5487">E1733</f>
        <v>DOMICILIARIA 1</v>
      </c>
      <c r="F8860" s="642">
        <f t="shared" si="5487"/>
        <v>1.17</v>
      </c>
      <c r="G8860" s="642">
        <f t="shared" si="5487"/>
        <v>0.7</v>
      </c>
      <c r="H8860" s="141"/>
      <c r="I8860" s="142"/>
      <c r="J8860" s="642">
        <f t="shared" si="5466"/>
        <v>0.81899999999999995</v>
      </c>
    </row>
    <row r="8861" spans="1:10">
      <c r="A8861" s="1320"/>
      <c r="B8861" s="1321"/>
      <c r="C8861" s="1321"/>
      <c r="D8861" s="1322"/>
      <c r="E8861" s="641" t="str">
        <f t="shared" ref="E8861:G8861" si="5488">E1734</f>
        <v>DOMICILIARIA 2</v>
      </c>
      <c r="F8861" s="642">
        <f t="shared" si="5488"/>
        <v>1.78</v>
      </c>
      <c r="G8861" s="642">
        <f t="shared" si="5488"/>
        <v>0.7</v>
      </c>
      <c r="H8861" s="141"/>
      <c r="I8861" s="142"/>
      <c r="J8861" s="642">
        <f t="shared" si="5466"/>
        <v>1.246</v>
      </c>
    </row>
    <row r="8862" spans="1:10">
      <c r="A8862" s="1320"/>
      <c r="B8862" s="1321"/>
      <c r="C8862" s="1321"/>
      <c r="D8862" s="1322"/>
      <c r="E8862" s="641" t="str">
        <f t="shared" ref="E8862:G8862" si="5489">E1735</f>
        <v>DOMICILIARIA 3</v>
      </c>
      <c r="F8862" s="642">
        <f t="shared" si="5489"/>
        <v>2.17</v>
      </c>
      <c r="G8862" s="642">
        <f t="shared" si="5489"/>
        <v>0.7</v>
      </c>
      <c r="H8862" s="141"/>
      <c r="I8862" s="142"/>
      <c r="J8862" s="642">
        <f t="shared" si="5466"/>
        <v>1.5189999999999999</v>
      </c>
    </row>
    <row r="8863" spans="1:10">
      <c r="A8863" s="1320"/>
      <c r="B8863" s="1321"/>
      <c r="C8863" s="1321"/>
      <c r="D8863" s="1322"/>
      <c r="E8863" s="641" t="str">
        <f t="shared" ref="E8863:G8863" si="5490">E1736</f>
        <v>DOMICILIARIA 4</v>
      </c>
      <c r="F8863" s="642">
        <f t="shared" si="5490"/>
        <v>2.54</v>
      </c>
      <c r="G8863" s="642">
        <f t="shared" si="5490"/>
        <v>0.7</v>
      </c>
      <c r="H8863" s="141"/>
      <c r="I8863" s="142"/>
      <c r="J8863" s="642">
        <f t="shared" si="5466"/>
        <v>1.7779999999999998</v>
      </c>
    </row>
    <row r="8864" spans="1:10">
      <c r="A8864" s="1320"/>
      <c r="B8864" s="1321"/>
      <c r="C8864" s="1321"/>
      <c r="D8864" s="1322"/>
      <c r="E8864" s="641" t="str">
        <f t="shared" ref="E8864:G8864" si="5491">E1737</f>
        <v>DOMICILIARIA 5</v>
      </c>
      <c r="F8864" s="642">
        <f t="shared" si="5491"/>
        <v>3.03</v>
      </c>
      <c r="G8864" s="642">
        <f t="shared" si="5491"/>
        <v>0.7</v>
      </c>
      <c r="H8864" s="141"/>
      <c r="I8864" s="142"/>
      <c r="J8864" s="642">
        <f t="shared" si="5466"/>
        <v>2.1209999999999996</v>
      </c>
    </row>
    <row r="8865" spans="1:10">
      <c r="A8865" s="1320"/>
      <c r="B8865" s="1321"/>
      <c r="C8865" s="1321"/>
      <c r="D8865" s="1322"/>
      <c r="E8865" s="641" t="str">
        <f t="shared" ref="E8865:G8865" si="5492">E1738</f>
        <v>DOMICILIARIA 6</v>
      </c>
      <c r="F8865" s="642">
        <f t="shared" si="5492"/>
        <v>3.79</v>
      </c>
      <c r="G8865" s="642">
        <f t="shared" si="5492"/>
        <v>0.7</v>
      </c>
      <c r="H8865" s="141"/>
      <c r="I8865" s="142"/>
      <c r="J8865" s="642">
        <f t="shared" si="5466"/>
        <v>2.653</v>
      </c>
    </row>
    <row r="8866" spans="1:10">
      <c r="A8866" s="1320"/>
      <c r="B8866" s="1321"/>
      <c r="C8866" s="1321"/>
      <c r="D8866" s="1322"/>
      <c r="E8866" s="641" t="str">
        <f t="shared" ref="E8866:G8866" si="5493">E1739</f>
        <v>DOMICILIARIA 7</v>
      </c>
      <c r="F8866" s="642">
        <f t="shared" si="5493"/>
        <v>4.28</v>
      </c>
      <c r="G8866" s="642">
        <f t="shared" si="5493"/>
        <v>0.7</v>
      </c>
      <c r="H8866" s="141"/>
      <c r="I8866" s="142"/>
      <c r="J8866" s="642">
        <f t="shared" si="5466"/>
        <v>2.996</v>
      </c>
    </row>
    <row r="8867" spans="1:10">
      <c r="A8867" s="1320"/>
      <c r="B8867" s="1321"/>
      <c r="C8867" s="1321"/>
      <c r="D8867" s="1322"/>
      <c r="E8867" s="641" t="str">
        <f t="shared" ref="E8867:G8867" si="5494">E1740</f>
        <v>P76 A P47</v>
      </c>
      <c r="F8867" s="642">
        <f t="shared" si="5494"/>
        <v>0</v>
      </c>
      <c r="G8867" s="642">
        <f t="shared" si="5494"/>
        <v>0</v>
      </c>
      <c r="H8867" s="141"/>
      <c r="I8867" s="142"/>
      <c r="J8867" s="642">
        <f t="shared" si="5466"/>
        <v>0</v>
      </c>
    </row>
    <row r="8868" spans="1:10">
      <c r="A8868" s="1320"/>
      <c r="B8868" s="1321"/>
      <c r="C8868" s="1321"/>
      <c r="D8868" s="1322"/>
      <c r="E8868" s="641" t="str">
        <f t="shared" ref="E8868:G8868" si="5495">E1741</f>
        <v>P47 A P62</v>
      </c>
      <c r="F8868" s="642">
        <f t="shared" si="5495"/>
        <v>0</v>
      </c>
      <c r="G8868" s="642">
        <f t="shared" si="5495"/>
        <v>0</v>
      </c>
      <c r="H8868" s="141"/>
      <c r="I8868" s="142"/>
      <c r="J8868" s="642">
        <f t="shared" si="5466"/>
        <v>0</v>
      </c>
    </row>
    <row r="8869" spans="1:10">
      <c r="A8869" s="1320"/>
      <c r="B8869" s="1321"/>
      <c r="C8869" s="1321"/>
      <c r="D8869" s="1322"/>
      <c r="E8869" s="641" t="str">
        <f t="shared" ref="E8869:G8869" si="5496">E1742</f>
        <v>DOMICILIARIA 1</v>
      </c>
      <c r="F8869" s="642">
        <f t="shared" si="5496"/>
        <v>5.1100000000000003</v>
      </c>
      <c r="G8869" s="642">
        <f t="shared" si="5496"/>
        <v>0.7</v>
      </c>
      <c r="H8869" s="141"/>
      <c r="I8869" s="142"/>
      <c r="J8869" s="642">
        <f t="shared" si="5466"/>
        <v>3.577</v>
      </c>
    </row>
    <row r="8870" spans="1:10">
      <c r="A8870" s="1320"/>
      <c r="B8870" s="1321"/>
      <c r="C8870" s="1321"/>
      <c r="D8870" s="1322"/>
      <c r="E8870" s="641" t="str">
        <f t="shared" ref="E8870:G8870" si="5497">E1743</f>
        <v>DOMICILIARIA 2</v>
      </c>
      <c r="F8870" s="642">
        <f t="shared" si="5497"/>
        <v>3.65</v>
      </c>
      <c r="G8870" s="642">
        <f t="shared" si="5497"/>
        <v>0.7</v>
      </c>
      <c r="H8870" s="141"/>
      <c r="I8870" s="142"/>
      <c r="J8870" s="642">
        <f t="shared" si="5466"/>
        <v>2.5549999999999997</v>
      </c>
    </row>
    <row r="8871" spans="1:10">
      <c r="A8871" s="1320"/>
      <c r="B8871" s="1321"/>
      <c r="C8871" s="1321"/>
      <c r="D8871" s="1322"/>
      <c r="E8871" s="641" t="str">
        <f t="shared" ref="E8871:G8871" si="5498">E1744</f>
        <v>DOMICILIARIA 3</v>
      </c>
      <c r="F8871" s="642">
        <f t="shared" si="5498"/>
        <v>5.83</v>
      </c>
      <c r="G8871" s="642">
        <f t="shared" si="5498"/>
        <v>0.7</v>
      </c>
      <c r="H8871" s="141"/>
      <c r="I8871" s="142"/>
      <c r="J8871" s="642">
        <f t="shared" si="5466"/>
        <v>4.0809999999999995</v>
      </c>
    </row>
    <row r="8872" spans="1:10">
      <c r="A8872" s="1320"/>
      <c r="B8872" s="1321"/>
      <c r="C8872" s="1321"/>
      <c r="D8872" s="1322"/>
      <c r="E8872" s="641" t="str">
        <f t="shared" ref="E8872:G8872" si="5499">E1745</f>
        <v>DOMICILIARIA 4</v>
      </c>
      <c r="F8872" s="642">
        <f t="shared" si="5499"/>
        <v>3.69</v>
      </c>
      <c r="G8872" s="642">
        <f t="shared" si="5499"/>
        <v>0.7</v>
      </c>
      <c r="H8872" s="141"/>
      <c r="I8872" s="142"/>
      <c r="J8872" s="642">
        <f t="shared" si="5466"/>
        <v>2.5829999999999997</v>
      </c>
    </row>
    <row r="8873" spans="1:10">
      <c r="A8873" s="1320"/>
      <c r="B8873" s="1321"/>
      <c r="C8873" s="1321"/>
      <c r="D8873" s="1322"/>
      <c r="E8873" s="641" t="str">
        <f t="shared" ref="E8873:G8873" si="5500">E1746</f>
        <v>DOMICILIARIA 5</v>
      </c>
      <c r="F8873" s="642">
        <f t="shared" si="5500"/>
        <v>5.94</v>
      </c>
      <c r="G8873" s="642">
        <f t="shared" si="5500"/>
        <v>0.7</v>
      </c>
      <c r="H8873" s="141"/>
      <c r="I8873" s="142"/>
      <c r="J8873" s="642">
        <f t="shared" si="5466"/>
        <v>4.1580000000000004</v>
      </c>
    </row>
    <row r="8874" spans="1:10">
      <c r="A8874" s="1320"/>
      <c r="B8874" s="1321"/>
      <c r="C8874" s="1321"/>
      <c r="D8874" s="1322"/>
      <c r="E8874" s="641" t="str">
        <f t="shared" ref="E8874:G8874" si="5501">E1747</f>
        <v>DOMICILIARIA 6</v>
      </c>
      <c r="F8874" s="642">
        <f t="shared" si="5501"/>
        <v>2.5</v>
      </c>
      <c r="G8874" s="642">
        <f t="shared" si="5501"/>
        <v>0.7</v>
      </c>
      <c r="H8874" s="141"/>
      <c r="I8874" s="142"/>
      <c r="J8874" s="642">
        <f t="shared" si="5466"/>
        <v>1.75</v>
      </c>
    </row>
    <row r="8875" spans="1:10">
      <c r="A8875" s="1320"/>
      <c r="B8875" s="1321"/>
      <c r="C8875" s="1321"/>
      <c r="D8875" s="1322"/>
      <c r="E8875" s="641" t="str">
        <f t="shared" ref="E8875:G8875" si="5502">E1748</f>
        <v>DOMICILIARIA 7</v>
      </c>
      <c r="F8875" s="642">
        <f t="shared" si="5502"/>
        <v>5.37</v>
      </c>
      <c r="G8875" s="642">
        <f t="shared" si="5502"/>
        <v>0.7</v>
      </c>
      <c r="H8875" s="141"/>
      <c r="I8875" s="142"/>
      <c r="J8875" s="642">
        <f t="shared" si="5466"/>
        <v>3.7589999999999999</v>
      </c>
    </row>
    <row r="8876" spans="1:10">
      <c r="A8876" s="1320"/>
      <c r="B8876" s="1321"/>
      <c r="C8876" s="1321"/>
      <c r="D8876" s="1322"/>
      <c r="E8876" s="641" t="str">
        <f t="shared" ref="E8876:G8876" si="5503">E1749</f>
        <v>P62 A P48</v>
      </c>
      <c r="F8876" s="642">
        <f t="shared" si="5503"/>
        <v>0</v>
      </c>
      <c r="G8876" s="642">
        <f t="shared" si="5503"/>
        <v>0</v>
      </c>
      <c r="H8876" s="141"/>
      <c r="I8876" s="142"/>
      <c r="J8876" s="642">
        <f t="shared" si="5466"/>
        <v>0</v>
      </c>
    </row>
    <row r="8877" spans="1:10">
      <c r="A8877" s="1320"/>
      <c r="B8877" s="1321"/>
      <c r="C8877" s="1321"/>
      <c r="D8877" s="1322"/>
      <c r="E8877" s="641" t="str">
        <f t="shared" ref="E8877:G8877" si="5504">E1750</f>
        <v>DOMICILIARIA 1</v>
      </c>
      <c r="F8877" s="642">
        <f t="shared" si="5504"/>
        <v>2.12</v>
      </c>
      <c r="G8877" s="642">
        <f t="shared" si="5504"/>
        <v>0.7</v>
      </c>
      <c r="H8877" s="141"/>
      <c r="I8877" s="142"/>
      <c r="J8877" s="642">
        <f t="shared" si="5466"/>
        <v>1.484</v>
      </c>
    </row>
    <row r="8878" spans="1:10">
      <c r="A8878" s="1320"/>
      <c r="B8878" s="1321"/>
      <c r="C8878" s="1321"/>
      <c r="D8878" s="1322"/>
      <c r="E8878" s="641" t="str">
        <f t="shared" ref="E8878:G8878" si="5505">E1751</f>
        <v>DOMICILIARIA 2</v>
      </c>
      <c r="F8878" s="642">
        <f t="shared" si="5505"/>
        <v>5.84</v>
      </c>
      <c r="G8878" s="642">
        <f t="shared" si="5505"/>
        <v>0.7</v>
      </c>
      <c r="H8878" s="141"/>
      <c r="I8878" s="142"/>
      <c r="J8878" s="642">
        <f t="shared" si="5466"/>
        <v>4.0880000000000001</v>
      </c>
    </row>
    <row r="8879" spans="1:10">
      <c r="A8879" s="1320"/>
      <c r="B8879" s="1321"/>
      <c r="C8879" s="1321"/>
      <c r="D8879" s="1322"/>
      <c r="E8879" s="641" t="str">
        <f t="shared" ref="E8879:G8879" si="5506">E1752</f>
        <v>DOMICILIARIA 3</v>
      </c>
      <c r="F8879" s="642">
        <f t="shared" si="5506"/>
        <v>2.64</v>
      </c>
      <c r="G8879" s="642">
        <f t="shared" si="5506"/>
        <v>0.7</v>
      </c>
      <c r="H8879" s="141"/>
      <c r="I8879" s="142"/>
      <c r="J8879" s="642">
        <f t="shared" si="5466"/>
        <v>1.8479999999999999</v>
      </c>
    </row>
    <row r="8880" spans="1:10">
      <c r="A8880" s="1320"/>
      <c r="B8880" s="1321"/>
      <c r="C8880" s="1321"/>
      <c r="D8880" s="1322"/>
      <c r="E8880" s="641" t="str">
        <f t="shared" ref="E8880:G8880" si="5507">E1753</f>
        <v>DOMICILIARIA 4</v>
      </c>
      <c r="F8880" s="642">
        <f t="shared" si="5507"/>
        <v>4.58</v>
      </c>
      <c r="G8880" s="642">
        <f t="shared" si="5507"/>
        <v>0.7</v>
      </c>
      <c r="H8880" s="141"/>
      <c r="I8880" s="142"/>
      <c r="J8880" s="642">
        <f t="shared" si="5466"/>
        <v>3.206</v>
      </c>
    </row>
    <row r="8881" spans="1:10">
      <c r="A8881" s="1320"/>
      <c r="B8881" s="1321"/>
      <c r="C8881" s="1321"/>
      <c r="D8881" s="1322"/>
      <c r="E8881" s="641" t="str">
        <f t="shared" ref="E8881:G8881" si="5508">E1754</f>
        <v>DOMICILIARIA 5</v>
      </c>
      <c r="F8881" s="642">
        <f t="shared" si="5508"/>
        <v>2.99</v>
      </c>
      <c r="G8881" s="642">
        <f t="shared" si="5508"/>
        <v>0.7</v>
      </c>
      <c r="H8881" s="141"/>
      <c r="I8881" s="142"/>
      <c r="J8881" s="642">
        <f t="shared" si="5466"/>
        <v>2.093</v>
      </c>
    </row>
    <row r="8882" spans="1:10">
      <c r="A8882" s="1320"/>
      <c r="B8882" s="1321"/>
      <c r="C8882" s="1321"/>
      <c r="D8882" s="1322"/>
      <c r="E8882" s="641" t="str">
        <f t="shared" ref="E8882:G8882" si="5509">E1755</f>
        <v>DOMICILIARIA 6</v>
      </c>
      <c r="F8882" s="642">
        <f t="shared" si="5509"/>
        <v>5.63</v>
      </c>
      <c r="G8882" s="642">
        <f t="shared" si="5509"/>
        <v>0.7</v>
      </c>
      <c r="H8882" s="141"/>
      <c r="I8882" s="142"/>
      <c r="J8882" s="642">
        <f t="shared" si="5466"/>
        <v>3.9409999999999998</v>
      </c>
    </row>
    <row r="8883" spans="1:10">
      <c r="A8883" s="1320"/>
      <c r="B8883" s="1321"/>
      <c r="C8883" s="1321"/>
      <c r="D8883" s="1322"/>
      <c r="E8883" s="641" t="str">
        <f t="shared" ref="E8883:G8883" si="5510">E1756</f>
        <v>DOMICILIARIA 7</v>
      </c>
      <c r="F8883" s="642">
        <f t="shared" si="5510"/>
        <v>3.38</v>
      </c>
      <c r="G8883" s="642">
        <f t="shared" si="5510"/>
        <v>0.7</v>
      </c>
      <c r="H8883" s="141"/>
      <c r="I8883" s="142"/>
      <c r="J8883" s="642">
        <f t="shared" si="5466"/>
        <v>2.3659999999999997</v>
      </c>
    </row>
    <row r="8884" spans="1:10">
      <c r="A8884" s="1320"/>
      <c r="B8884" s="1321"/>
      <c r="C8884" s="1321"/>
      <c r="D8884" s="1322"/>
      <c r="E8884" s="641" t="str">
        <f t="shared" ref="E8884:G8884" si="5511">E1757</f>
        <v>DOMICILIARIA 8</v>
      </c>
      <c r="F8884" s="642">
        <f t="shared" si="5511"/>
        <v>3.37</v>
      </c>
      <c r="G8884" s="642">
        <f t="shared" si="5511"/>
        <v>0.7</v>
      </c>
      <c r="H8884" s="141"/>
      <c r="I8884" s="142"/>
      <c r="J8884" s="642">
        <f t="shared" si="5466"/>
        <v>2.359</v>
      </c>
    </row>
    <row r="8885" spans="1:10">
      <c r="A8885" s="1320"/>
      <c r="B8885" s="1321"/>
      <c r="C8885" s="1321"/>
      <c r="D8885" s="1322"/>
      <c r="E8885" s="641" t="str">
        <f t="shared" ref="E8885:G8885" si="5512">E1758</f>
        <v>DOMICILIARIA 9</v>
      </c>
      <c r="F8885" s="642">
        <f t="shared" si="5512"/>
        <v>6.04</v>
      </c>
      <c r="G8885" s="642">
        <f t="shared" si="5512"/>
        <v>0.7</v>
      </c>
      <c r="H8885" s="141"/>
      <c r="I8885" s="142"/>
      <c r="J8885" s="642">
        <f t="shared" si="5466"/>
        <v>4.2279999999999998</v>
      </c>
    </row>
    <row r="8886" spans="1:10">
      <c r="A8886" s="1320"/>
      <c r="B8886" s="1321"/>
      <c r="C8886" s="1321"/>
      <c r="D8886" s="1322"/>
      <c r="E8886" s="641" t="str">
        <f t="shared" ref="E8886:G8886" si="5513">E1759</f>
        <v>DOMICILIARIA 10</v>
      </c>
      <c r="F8886" s="642">
        <f t="shared" si="5513"/>
        <v>5.59</v>
      </c>
      <c r="G8886" s="642">
        <f t="shared" si="5513"/>
        <v>0.7</v>
      </c>
      <c r="H8886" s="141"/>
      <c r="I8886" s="142"/>
      <c r="J8886" s="642">
        <f t="shared" si="5466"/>
        <v>3.9129999999999998</v>
      </c>
    </row>
    <row r="8887" spans="1:10">
      <c r="A8887" s="1320"/>
      <c r="B8887" s="1321"/>
      <c r="C8887" s="1321"/>
      <c r="D8887" s="1322"/>
      <c r="E8887" s="641" t="str">
        <f t="shared" ref="E8887:G8887" si="5514">E1760</f>
        <v>DOMICILIARIA 11</v>
      </c>
      <c r="F8887" s="642">
        <f t="shared" si="5514"/>
        <v>3.08</v>
      </c>
      <c r="G8887" s="642">
        <f t="shared" si="5514"/>
        <v>0.7</v>
      </c>
      <c r="H8887" s="141"/>
      <c r="I8887" s="142"/>
      <c r="J8887" s="642">
        <f t="shared" si="5466"/>
        <v>2.1559999999999997</v>
      </c>
    </row>
    <row r="8888" spans="1:10">
      <c r="A8888" s="1320"/>
      <c r="B8888" s="1321"/>
      <c r="C8888" s="1321"/>
      <c r="D8888" s="1322"/>
      <c r="E8888" s="641" t="str">
        <f t="shared" ref="E8888:G8888" si="5515">E1761</f>
        <v>DOMICILIARIA 12</v>
      </c>
      <c r="F8888" s="642">
        <f t="shared" si="5515"/>
        <v>5.41</v>
      </c>
      <c r="G8888" s="642">
        <f t="shared" si="5515"/>
        <v>0.7</v>
      </c>
      <c r="H8888" s="141"/>
      <c r="I8888" s="142"/>
      <c r="J8888" s="642">
        <f t="shared" si="5466"/>
        <v>3.7869999999999999</v>
      </c>
    </row>
    <row r="8889" spans="1:10">
      <c r="A8889" s="1320"/>
      <c r="B8889" s="1321"/>
      <c r="C8889" s="1321"/>
      <c r="D8889" s="1322"/>
      <c r="E8889" s="641" t="str">
        <f t="shared" ref="E8889:G8889" si="5516">E1762</f>
        <v>DOMICILIARIA 13</v>
      </c>
      <c r="F8889" s="642">
        <f t="shared" si="5516"/>
        <v>5.66</v>
      </c>
      <c r="G8889" s="642">
        <f t="shared" si="5516"/>
        <v>0.7</v>
      </c>
      <c r="H8889" s="141"/>
      <c r="I8889" s="142"/>
      <c r="J8889" s="642">
        <f t="shared" si="5466"/>
        <v>3.9619999999999997</v>
      </c>
    </row>
    <row r="8890" spans="1:10">
      <c r="A8890" s="1320"/>
      <c r="B8890" s="1321"/>
      <c r="C8890" s="1321"/>
      <c r="D8890" s="1322"/>
      <c r="E8890" s="641" t="str">
        <f t="shared" ref="E8890:G8890" si="5517">E1763</f>
        <v>P48 A P49</v>
      </c>
      <c r="F8890" s="642">
        <f t="shared" si="5517"/>
        <v>0</v>
      </c>
      <c r="G8890" s="642">
        <f t="shared" si="5517"/>
        <v>0</v>
      </c>
      <c r="H8890" s="141"/>
      <c r="I8890" s="142"/>
      <c r="J8890" s="642">
        <f t="shared" si="5466"/>
        <v>0</v>
      </c>
    </row>
    <row r="8891" spans="1:10">
      <c r="A8891" s="1320"/>
      <c r="B8891" s="1321"/>
      <c r="C8891" s="1321"/>
      <c r="D8891" s="1322"/>
      <c r="E8891" s="641" t="str">
        <f t="shared" ref="E8891:G8891" si="5518">E1764</f>
        <v>DOMICILIARIA 1</v>
      </c>
      <c r="F8891" s="642">
        <f t="shared" si="5518"/>
        <v>2.96</v>
      </c>
      <c r="G8891" s="642">
        <f t="shared" si="5518"/>
        <v>0.7</v>
      </c>
      <c r="H8891" s="141"/>
      <c r="I8891" s="142"/>
      <c r="J8891" s="642">
        <f t="shared" si="5466"/>
        <v>2.0720000000000001</v>
      </c>
    </row>
    <row r="8892" spans="1:10">
      <c r="A8892" s="1320"/>
      <c r="B8892" s="1321"/>
      <c r="C8892" s="1321"/>
      <c r="D8892" s="1322"/>
      <c r="E8892" s="641" t="str">
        <f t="shared" ref="E8892:G8892" si="5519">E1765</f>
        <v>DOMICILIARIA 2</v>
      </c>
      <c r="F8892" s="642">
        <f t="shared" si="5519"/>
        <v>5.49</v>
      </c>
      <c r="G8892" s="642">
        <f t="shared" si="5519"/>
        <v>0.7</v>
      </c>
      <c r="H8892" s="141"/>
      <c r="I8892" s="142"/>
      <c r="J8892" s="642">
        <f t="shared" si="5466"/>
        <v>3.843</v>
      </c>
    </row>
    <row r="8893" spans="1:10">
      <c r="A8893" s="1320"/>
      <c r="B8893" s="1321"/>
      <c r="C8893" s="1321"/>
      <c r="D8893" s="1322"/>
      <c r="E8893" s="641" t="str">
        <f t="shared" ref="E8893:G8893" si="5520">E1766</f>
        <v>DOMICILIARIA 3</v>
      </c>
      <c r="F8893" s="642">
        <f t="shared" si="5520"/>
        <v>5.28</v>
      </c>
      <c r="G8893" s="642">
        <f t="shared" si="5520"/>
        <v>0.7</v>
      </c>
      <c r="H8893" s="141"/>
      <c r="I8893" s="142"/>
      <c r="J8893" s="642">
        <f t="shared" si="5466"/>
        <v>3.6959999999999997</v>
      </c>
    </row>
    <row r="8894" spans="1:10">
      <c r="A8894" s="1320"/>
      <c r="B8894" s="1321"/>
      <c r="C8894" s="1321"/>
      <c r="D8894" s="1322"/>
      <c r="E8894" s="641" t="str">
        <f t="shared" ref="E8894:G8894" si="5521">E1767</f>
        <v>DOMICILIARIA 4</v>
      </c>
      <c r="F8894" s="642">
        <f t="shared" si="5521"/>
        <v>3.26</v>
      </c>
      <c r="G8894" s="642">
        <f t="shared" si="5521"/>
        <v>0.7</v>
      </c>
      <c r="H8894" s="141"/>
      <c r="I8894" s="142"/>
      <c r="J8894" s="642">
        <f t="shared" si="5466"/>
        <v>2.2819999999999996</v>
      </c>
    </row>
    <row r="8895" spans="1:10">
      <c r="A8895" s="1320"/>
      <c r="B8895" s="1321"/>
      <c r="C8895" s="1321"/>
      <c r="D8895" s="1322"/>
      <c r="E8895" s="641" t="str">
        <f t="shared" ref="E8895:G8895" si="5522">E1768</f>
        <v>DOMICILIARIA 5</v>
      </c>
      <c r="F8895" s="642">
        <f t="shared" si="5522"/>
        <v>6.02</v>
      </c>
      <c r="G8895" s="642">
        <f t="shared" si="5522"/>
        <v>0.7</v>
      </c>
      <c r="H8895" s="141"/>
      <c r="I8895" s="142"/>
      <c r="J8895" s="642">
        <f t="shared" si="5466"/>
        <v>4.2139999999999995</v>
      </c>
    </row>
    <row r="8896" spans="1:10">
      <c r="A8896" s="1320"/>
      <c r="B8896" s="1321"/>
      <c r="C8896" s="1321"/>
      <c r="D8896" s="1322"/>
      <c r="E8896" s="641" t="str">
        <f t="shared" ref="E8896:G8896" si="5523">E1769</f>
        <v>DOMICILIARIA 6</v>
      </c>
      <c r="F8896" s="642">
        <f t="shared" si="5523"/>
        <v>3.39</v>
      </c>
      <c r="G8896" s="642">
        <f t="shared" si="5523"/>
        <v>0.7</v>
      </c>
      <c r="H8896" s="141"/>
      <c r="I8896" s="142"/>
      <c r="J8896" s="642">
        <f t="shared" si="5466"/>
        <v>2.3729999999999998</v>
      </c>
    </row>
    <row r="8897" spans="1:10">
      <c r="A8897" s="1320"/>
      <c r="B8897" s="1321"/>
      <c r="C8897" s="1321"/>
      <c r="D8897" s="1322"/>
      <c r="E8897" s="641" t="str">
        <f t="shared" ref="E8897:G8897" si="5524">E1770</f>
        <v>DOMICILIARIA 7</v>
      </c>
      <c r="F8897" s="642">
        <f t="shared" si="5524"/>
        <v>5.6</v>
      </c>
      <c r="G8897" s="642">
        <f t="shared" si="5524"/>
        <v>0.7</v>
      </c>
      <c r="H8897" s="141"/>
      <c r="I8897" s="142"/>
      <c r="J8897" s="642">
        <f t="shared" si="5466"/>
        <v>3.9199999999999995</v>
      </c>
    </row>
    <row r="8898" spans="1:10">
      <c r="A8898" s="1320"/>
      <c r="B8898" s="1321"/>
      <c r="C8898" s="1321"/>
      <c r="D8898" s="1322"/>
      <c r="E8898" s="641" t="str">
        <f t="shared" ref="E8898:G8898" si="5525">E1771</f>
        <v>DOMICILIARIA 8</v>
      </c>
      <c r="F8898" s="642">
        <f t="shared" si="5525"/>
        <v>3.77</v>
      </c>
      <c r="G8898" s="642">
        <f t="shared" si="5525"/>
        <v>0.7</v>
      </c>
      <c r="H8898" s="141"/>
      <c r="I8898" s="142"/>
      <c r="J8898" s="642">
        <f t="shared" si="5466"/>
        <v>2.6389999999999998</v>
      </c>
    </row>
    <row r="8899" spans="1:10">
      <c r="A8899" s="1320"/>
      <c r="B8899" s="1321"/>
      <c r="C8899" s="1321"/>
      <c r="D8899" s="1322"/>
      <c r="E8899" s="641" t="str">
        <f t="shared" ref="E8899:G8899" si="5526">E1772</f>
        <v>DOMICILIARIA 9</v>
      </c>
      <c r="F8899" s="642">
        <f t="shared" si="5526"/>
        <v>5.41</v>
      </c>
      <c r="G8899" s="642">
        <f t="shared" si="5526"/>
        <v>0.7</v>
      </c>
      <c r="H8899" s="141"/>
      <c r="I8899" s="142"/>
      <c r="J8899" s="642">
        <f t="shared" si="5466"/>
        <v>3.7869999999999999</v>
      </c>
    </row>
    <row r="8900" spans="1:10">
      <c r="A8900" s="1320"/>
      <c r="B8900" s="1321"/>
      <c r="C8900" s="1321"/>
      <c r="D8900" s="1322"/>
      <c r="E8900" s="641" t="str">
        <f t="shared" ref="E8900:G8900" si="5527">E1773</f>
        <v>DOMICILIARIA 10</v>
      </c>
      <c r="F8900" s="642">
        <f t="shared" si="5527"/>
        <v>5.4</v>
      </c>
      <c r="G8900" s="642">
        <f t="shared" si="5527"/>
        <v>0.7</v>
      </c>
      <c r="H8900" s="141"/>
      <c r="I8900" s="142"/>
      <c r="J8900" s="642">
        <f t="shared" si="5466"/>
        <v>3.78</v>
      </c>
    </row>
    <row r="8901" spans="1:10">
      <c r="A8901" s="1320"/>
      <c r="B8901" s="1321"/>
      <c r="C8901" s="1321"/>
      <c r="D8901" s="1322"/>
      <c r="E8901" s="641" t="str">
        <f t="shared" ref="E8901:G8901" si="5528">E1774</f>
        <v>DOMICILIARIA 11</v>
      </c>
      <c r="F8901" s="642">
        <f t="shared" si="5528"/>
        <v>3.9</v>
      </c>
      <c r="G8901" s="642">
        <f t="shared" si="5528"/>
        <v>0.7</v>
      </c>
      <c r="H8901" s="141"/>
      <c r="I8901" s="142"/>
      <c r="J8901" s="642">
        <f t="shared" si="5466"/>
        <v>2.73</v>
      </c>
    </row>
    <row r="8902" spans="1:10">
      <c r="A8902" s="1320"/>
      <c r="B8902" s="1321"/>
      <c r="C8902" s="1321"/>
      <c r="D8902" s="1322"/>
      <c r="E8902" s="641" t="str">
        <f t="shared" ref="E8902:G8902" si="5529">E1775</f>
        <v>DOMICILIARIA 12</v>
      </c>
      <c r="F8902" s="642">
        <f t="shared" si="5529"/>
        <v>5</v>
      </c>
      <c r="G8902" s="642">
        <f t="shared" si="5529"/>
        <v>0.7</v>
      </c>
      <c r="H8902" s="141"/>
      <c r="I8902" s="142"/>
      <c r="J8902" s="642">
        <f t="shared" si="5466"/>
        <v>3.5</v>
      </c>
    </row>
    <row r="8903" spans="1:10">
      <c r="A8903" s="1320"/>
      <c r="B8903" s="1321"/>
      <c r="C8903" s="1321"/>
      <c r="D8903" s="1322"/>
      <c r="E8903" s="641" t="str">
        <f t="shared" ref="E8903:G8903" si="5530">E1776</f>
        <v>DOMICILIARIA 13</v>
      </c>
      <c r="F8903" s="642">
        <f t="shared" si="5530"/>
        <v>4.8899999999999997</v>
      </c>
      <c r="G8903" s="642">
        <f t="shared" si="5530"/>
        <v>0.7</v>
      </c>
      <c r="H8903" s="141"/>
      <c r="I8903" s="142"/>
      <c r="J8903" s="642">
        <f t="shared" ref="J8903:J8966" si="5531">F8903*G8903</f>
        <v>3.4229999999999996</v>
      </c>
    </row>
    <row r="8904" spans="1:10">
      <c r="A8904" s="1320"/>
      <c r="B8904" s="1321"/>
      <c r="C8904" s="1321"/>
      <c r="D8904" s="1322"/>
      <c r="E8904" s="641" t="str">
        <f t="shared" ref="E8904:G8904" si="5532">E1777</f>
        <v>DOMICILIARIA 14</v>
      </c>
      <c r="F8904" s="642">
        <f t="shared" si="5532"/>
        <v>3.73</v>
      </c>
      <c r="G8904" s="642">
        <f t="shared" si="5532"/>
        <v>0.7</v>
      </c>
      <c r="H8904" s="141"/>
      <c r="I8904" s="142"/>
      <c r="J8904" s="642">
        <f t="shared" si="5531"/>
        <v>2.6109999999999998</v>
      </c>
    </row>
    <row r="8905" spans="1:10">
      <c r="A8905" s="1320"/>
      <c r="B8905" s="1321"/>
      <c r="C8905" s="1321"/>
      <c r="D8905" s="1322"/>
      <c r="E8905" s="641" t="str">
        <f t="shared" ref="E8905:G8905" si="5533">E1778</f>
        <v>DOMICILIARIA 15</v>
      </c>
      <c r="F8905" s="642">
        <f t="shared" si="5533"/>
        <v>4.88</v>
      </c>
      <c r="G8905" s="642">
        <f t="shared" si="5533"/>
        <v>0.7</v>
      </c>
      <c r="H8905" s="141"/>
      <c r="I8905" s="142"/>
      <c r="J8905" s="642">
        <f t="shared" si="5531"/>
        <v>3.4159999999999999</v>
      </c>
    </row>
    <row r="8906" spans="1:10">
      <c r="A8906" s="1320"/>
      <c r="B8906" s="1321"/>
      <c r="C8906" s="1321"/>
      <c r="D8906" s="1322"/>
      <c r="E8906" s="641" t="str">
        <f t="shared" ref="E8906:G8906" si="5534">E1779</f>
        <v>DOMICILIARIA 16</v>
      </c>
      <c r="F8906" s="642">
        <f t="shared" si="5534"/>
        <v>3.75</v>
      </c>
      <c r="G8906" s="642">
        <f t="shared" si="5534"/>
        <v>0.7</v>
      </c>
      <c r="H8906" s="141"/>
      <c r="I8906" s="142"/>
      <c r="J8906" s="642">
        <f t="shared" si="5531"/>
        <v>2.625</v>
      </c>
    </row>
    <row r="8907" spans="1:10">
      <c r="A8907" s="1320"/>
      <c r="B8907" s="1321"/>
      <c r="C8907" s="1321"/>
      <c r="D8907" s="1322"/>
      <c r="E8907" s="641" t="str">
        <f t="shared" ref="E8907:G8907" si="5535">E1780</f>
        <v>DOMICILIARIA 17</v>
      </c>
      <c r="F8907" s="642">
        <f t="shared" si="5535"/>
        <v>6.1</v>
      </c>
      <c r="G8907" s="642">
        <f t="shared" si="5535"/>
        <v>0.7</v>
      </c>
      <c r="H8907" s="141"/>
      <c r="I8907" s="142"/>
      <c r="J8907" s="642">
        <f t="shared" si="5531"/>
        <v>4.2699999999999996</v>
      </c>
    </row>
    <row r="8908" spans="1:10">
      <c r="A8908" s="1320"/>
      <c r="B8908" s="1321"/>
      <c r="C8908" s="1321"/>
      <c r="D8908" s="1322"/>
      <c r="E8908" s="641" t="str">
        <f t="shared" ref="E8908:G8908" si="5536">E1781</f>
        <v>DOMICILIARIA 18</v>
      </c>
      <c r="F8908" s="642">
        <f t="shared" si="5536"/>
        <v>6.1</v>
      </c>
      <c r="G8908" s="642">
        <f t="shared" si="5536"/>
        <v>0.7</v>
      </c>
      <c r="H8908" s="141"/>
      <c r="I8908" s="142"/>
      <c r="J8908" s="642">
        <f t="shared" si="5531"/>
        <v>4.2699999999999996</v>
      </c>
    </row>
    <row r="8909" spans="1:10">
      <c r="A8909" s="1320"/>
      <c r="B8909" s="1321"/>
      <c r="C8909" s="1321"/>
      <c r="D8909" s="1322"/>
      <c r="E8909" s="641" t="str">
        <f t="shared" ref="E8909:G8909" si="5537">E1782</f>
        <v>P45 A P50</v>
      </c>
      <c r="F8909" s="642">
        <f t="shared" si="5537"/>
        <v>0</v>
      </c>
      <c r="G8909" s="642">
        <f t="shared" si="5537"/>
        <v>0</v>
      </c>
      <c r="H8909" s="141"/>
      <c r="I8909" s="142"/>
      <c r="J8909" s="642">
        <f t="shared" si="5531"/>
        <v>0</v>
      </c>
    </row>
    <row r="8910" spans="1:10">
      <c r="A8910" s="1320"/>
      <c r="B8910" s="1321"/>
      <c r="C8910" s="1321"/>
      <c r="D8910" s="1322"/>
      <c r="E8910" s="641" t="str">
        <f t="shared" ref="E8910:G8910" si="5538">E1783</f>
        <v>DOMICILIARIA 1</v>
      </c>
      <c r="F8910" s="642">
        <f t="shared" si="5538"/>
        <v>7.46</v>
      </c>
      <c r="G8910" s="642">
        <f t="shared" si="5538"/>
        <v>0.7</v>
      </c>
      <c r="H8910" s="141"/>
      <c r="I8910" s="142"/>
      <c r="J8910" s="642">
        <f t="shared" si="5531"/>
        <v>5.2219999999999995</v>
      </c>
    </row>
    <row r="8911" spans="1:10">
      <c r="A8911" s="1320"/>
      <c r="B8911" s="1321"/>
      <c r="C8911" s="1321"/>
      <c r="D8911" s="1322"/>
      <c r="E8911" s="641" t="str">
        <f t="shared" ref="E8911:G8911" si="5539">E1784</f>
        <v>DOMICILIARIA 2</v>
      </c>
      <c r="F8911" s="642">
        <f t="shared" si="5539"/>
        <v>6.66</v>
      </c>
      <c r="G8911" s="642">
        <f t="shared" si="5539"/>
        <v>0.7</v>
      </c>
      <c r="H8911" s="141"/>
      <c r="I8911" s="142"/>
      <c r="J8911" s="642">
        <f t="shared" si="5531"/>
        <v>4.6619999999999999</v>
      </c>
    </row>
    <row r="8912" spans="1:10">
      <c r="A8912" s="1320"/>
      <c r="B8912" s="1321"/>
      <c r="C8912" s="1321"/>
      <c r="D8912" s="1322"/>
      <c r="E8912" s="641" t="str">
        <f t="shared" ref="E8912:G8912" si="5540">E1785</f>
        <v>DOMICILIARIA 3</v>
      </c>
      <c r="F8912" s="642">
        <f t="shared" si="5540"/>
        <v>8.6300000000000008</v>
      </c>
      <c r="G8912" s="642">
        <f t="shared" si="5540"/>
        <v>0.7</v>
      </c>
      <c r="H8912" s="141"/>
      <c r="I8912" s="142"/>
      <c r="J8912" s="642">
        <f t="shared" si="5531"/>
        <v>6.0410000000000004</v>
      </c>
    </row>
    <row r="8913" spans="1:10">
      <c r="A8913" s="1320"/>
      <c r="B8913" s="1321"/>
      <c r="C8913" s="1321"/>
      <c r="D8913" s="1322"/>
      <c r="E8913" s="641" t="str">
        <f t="shared" ref="E8913:G8913" si="5541">E1786</f>
        <v>P50 A P37</v>
      </c>
      <c r="F8913" s="642">
        <f t="shared" si="5541"/>
        <v>0</v>
      </c>
      <c r="G8913" s="642">
        <f t="shared" si="5541"/>
        <v>0.7</v>
      </c>
      <c r="H8913" s="141"/>
      <c r="I8913" s="142"/>
      <c r="J8913" s="642">
        <f t="shared" si="5531"/>
        <v>0</v>
      </c>
    </row>
    <row r="8914" spans="1:10">
      <c r="A8914" s="1320"/>
      <c r="B8914" s="1321"/>
      <c r="C8914" s="1321"/>
      <c r="D8914" s="1322"/>
      <c r="E8914" s="641" t="str">
        <f t="shared" ref="E8914:G8914" si="5542">E1787</f>
        <v>DOMICILIARIA 1</v>
      </c>
      <c r="F8914" s="642">
        <f t="shared" si="5542"/>
        <v>6.76</v>
      </c>
      <c r="G8914" s="642">
        <f t="shared" si="5542"/>
        <v>0.7</v>
      </c>
      <c r="H8914" s="141"/>
      <c r="I8914" s="142"/>
      <c r="J8914" s="642">
        <f t="shared" si="5531"/>
        <v>4.7319999999999993</v>
      </c>
    </row>
    <row r="8915" spans="1:10">
      <c r="A8915" s="1320"/>
      <c r="B8915" s="1321"/>
      <c r="C8915" s="1321"/>
      <c r="D8915" s="1322"/>
      <c r="E8915" s="641" t="str">
        <f t="shared" ref="E8915:G8915" si="5543">E1788</f>
        <v>DOMICILIARIA 2</v>
      </c>
      <c r="F8915" s="642">
        <f t="shared" si="5543"/>
        <v>4.83</v>
      </c>
      <c r="G8915" s="642">
        <f t="shared" si="5543"/>
        <v>0.7</v>
      </c>
      <c r="H8915" s="141"/>
      <c r="I8915" s="142"/>
      <c r="J8915" s="642">
        <f t="shared" si="5531"/>
        <v>3.3809999999999998</v>
      </c>
    </row>
    <row r="8916" spans="1:10">
      <c r="A8916" s="1320"/>
      <c r="B8916" s="1321"/>
      <c r="C8916" s="1321"/>
      <c r="D8916" s="1322"/>
      <c r="E8916" s="641" t="str">
        <f t="shared" ref="E8916:G8916" si="5544">E1789</f>
        <v>DOMICILIARIA 3</v>
      </c>
      <c r="F8916" s="642">
        <f t="shared" si="5544"/>
        <v>4.4400000000000004</v>
      </c>
      <c r="G8916" s="642">
        <f t="shared" si="5544"/>
        <v>0.7</v>
      </c>
      <c r="H8916" s="141"/>
      <c r="I8916" s="142"/>
      <c r="J8916" s="642">
        <f t="shared" si="5531"/>
        <v>3.1080000000000001</v>
      </c>
    </row>
    <row r="8917" spans="1:10">
      <c r="A8917" s="1320"/>
      <c r="B8917" s="1321"/>
      <c r="C8917" s="1321"/>
      <c r="D8917" s="1322"/>
      <c r="E8917" s="641" t="str">
        <f t="shared" ref="E8917:G8917" si="5545">E1790</f>
        <v>P39 A P51</v>
      </c>
      <c r="F8917" s="642">
        <f t="shared" si="5545"/>
        <v>0</v>
      </c>
      <c r="G8917" s="642">
        <f t="shared" si="5545"/>
        <v>0</v>
      </c>
      <c r="H8917" s="141"/>
      <c r="I8917" s="142"/>
      <c r="J8917" s="642">
        <f t="shared" si="5531"/>
        <v>0</v>
      </c>
    </row>
    <row r="8918" spans="1:10">
      <c r="A8918" s="1320"/>
      <c r="B8918" s="1321"/>
      <c r="C8918" s="1321"/>
      <c r="D8918" s="1322"/>
      <c r="E8918" s="641" t="str">
        <f t="shared" ref="E8918:G8918" si="5546">E1791</f>
        <v>DOMICILIARIA 1</v>
      </c>
      <c r="F8918" s="642">
        <f t="shared" si="5546"/>
        <v>5.49</v>
      </c>
      <c r="G8918" s="642">
        <f t="shared" si="5546"/>
        <v>0.7</v>
      </c>
      <c r="H8918" s="141"/>
      <c r="I8918" s="142"/>
      <c r="J8918" s="642">
        <f t="shared" si="5531"/>
        <v>3.843</v>
      </c>
    </row>
    <row r="8919" spans="1:10">
      <c r="A8919" s="1320"/>
      <c r="B8919" s="1321"/>
      <c r="C8919" s="1321"/>
      <c r="D8919" s="1322"/>
      <c r="E8919" s="641" t="str">
        <f t="shared" ref="E8919:G8919" si="5547">E1792</f>
        <v>DOMICILIARIA 2</v>
      </c>
      <c r="F8919" s="642">
        <f t="shared" si="5547"/>
        <v>4.8</v>
      </c>
      <c r="G8919" s="642">
        <f t="shared" si="5547"/>
        <v>0.7</v>
      </c>
      <c r="H8919" s="141"/>
      <c r="I8919" s="142"/>
      <c r="J8919" s="642">
        <f t="shared" si="5531"/>
        <v>3.36</v>
      </c>
    </row>
    <row r="8920" spans="1:10">
      <c r="A8920" s="1320"/>
      <c r="B8920" s="1321"/>
      <c r="C8920" s="1321"/>
      <c r="D8920" s="1322"/>
      <c r="E8920" s="641" t="str">
        <f t="shared" ref="E8920:G8920" si="5548">E1793</f>
        <v>DOMICILIARIA 3</v>
      </c>
      <c r="F8920" s="642">
        <f t="shared" si="5548"/>
        <v>5.35</v>
      </c>
      <c r="G8920" s="642">
        <f t="shared" si="5548"/>
        <v>0.7</v>
      </c>
      <c r="H8920" s="141"/>
      <c r="I8920" s="142"/>
      <c r="J8920" s="642">
        <f t="shared" si="5531"/>
        <v>3.7449999999999997</v>
      </c>
    </row>
    <row r="8921" spans="1:10">
      <c r="A8921" s="1320"/>
      <c r="B8921" s="1321"/>
      <c r="C8921" s="1321"/>
      <c r="D8921" s="1322"/>
      <c r="E8921" s="641" t="str">
        <f t="shared" ref="E8921:G8921" si="5549">E1794</f>
        <v>DOMICILIARIA 12</v>
      </c>
      <c r="F8921" s="642">
        <f t="shared" si="5549"/>
        <v>5.01</v>
      </c>
      <c r="G8921" s="642">
        <f t="shared" si="5549"/>
        <v>0.7</v>
      </c>
      <c r="H8921" s="141"/>
      <c r="I8921" s="142"/>
      <c r="J8921" s="642">
        <f t="shared" si="5531"/>
        <v>3.5069999999999997</v>
      </c>
    </row>
    <row r="8922" spans="1:10">
      <c r="A8922" s="1320"/>
      <c r="B8922" s="1321"/>
      <c r="C8922" s="1321"/>
      <c r="D8922" s="1322"/>
      <c r="E8922" s="641" t="str">
        <f t="shared" ref="E8922:G8922" si="5550">E1795</f>
        <v>DOMICILIARIA 13</v>
      </c>
      <c r="F8922" s="642">
        <f t="shared" si="5550"/>
        <v>5.41</v>
      </c>
      <c r="G8922" s="642">
        <f t="shared" si="5550"/>
        <v>0.7</v>
      </c>
      <c r="H8922" s="141"/>
      <c r="I8922" s="142"/>
      <c r="J8922" s="642">
        <f t="shared" si="5531"/>
        <v>3.7869999999999999</v>
      </c>
    </row>
    <row r="8923" spans="1:10">
      <c r="A8923" s="1320"/>
      <c r="B8923" s="1321"/>
      <c r="C8923" s="1321"/>
      <c r="D8923" s="1322"/>
      <c r="E8923" s="641" t="str">
        <f t="shared" ref="E8923:G8923" si="5551">E1796</f>
        <v>DOMICILIARIA 14</v>
      </c>
      <c r="F8923" s="642">
        <f t="shared" si="5551"/>
        <v>4.96</v>
      </c>
      <c r="G8923" s="642">
        <f t="shared" si="5551"/>
        <v>0.7</v>
      </c>
      <c r="H8923" s="141"/>
      <c r="I8923" s="142"/>
      <c r="J8923" s="642">
        <f t="shared" si="5531"/>
        <v>3.472</v>
      </c>
    </row>
    <row r="8924" spans="1:10">
      <c r="A8924" s="1320"/>
      <c r="B8924" s="1321"/>
      <c r="C8924" s="1321"/>
      <c r="D8924" s="1322"/>
      <c r="E8924" s="641" t="str">
        <f t="shared" ref="E8924:G8924" si="5552">E1797</f>
        <v>P51 A P29</v>
      </c>
      <c r="F8924" s="642">
        <f t="shared" si="5552"/>
        <v>0</v>
      </c>
      <c r="G8924" s="642">
        <f t="shared" si="5552"/>
        <v>0</v>
      </c>
      <c r="H8924" s="141"/>
      <c r="I8924" s="142"/>
      <c r="J8924" s="642">
        <f t="shared" si="5531"/>
        <v>0</v>
      </c>
    </row>
    <row r="8925" spans="1:10">
      <c r="A8925" s="1320"/>
      <c r="B8925" s="1321"/>
      <c r="C8925" s="1321"/>
      <c r="D8925" s="1322"/>
      <c r="E8925" s="641" t="str">
        <f t="shared" ref="E8925:G8925" si="5553">E1798</f>
        <v>DOMICILIARIA 1</v>
      </c>
      <c r="F8925" s="642">
        <f t="shared" si="5553"/>
        <v>4.67</v>
      </c>
      <c r="G8925" s="642">
        <f t="shared" si="5553"/>
        <v>0.7</v>
      </c>
      <c r="H8925" s="141"/>
      <c r="I8925" s="142"/>
      <c r="J8925" s="642">
        <f t="shared" si="5531"/>
        <v>3.2689999999999997</v>
      </c>
    </row>
    <row r="8926" spans="1:10">
      <c r="A8926" s="1320"/>
      <c r="B8926" s="1321"/>
      <c r="C8926" s="1321"/>
      <c r="D8926" s="1322"/>
      <c r="E8926" s="641" t="str">
        <f t="shared" ref="E8926:G8926" si="5554">E1799</f>
        <v>DOMICILIARIA 2</v>
      </c>
      <c r="F8926" s="642">
        <f t="shared" si="5554"/>
        <v>4.28</v>
      </c>
      <c r="G8926" s="642">
        <f t="shared" si="5554"/>
        <v>0.7</v>
      </c>
      <c r="H8926" s="141"/>
      <c r="I8926" s="142"/>
      <c r="J8926" s="642">
        <f t="shared" si="5531"/>
        <v>2.996</v>
      </c>
    </row>
    <row r="8927" spans="1:10">
      <c r="A8927" s="1320"/>
      <c r="B8927" s="1321"/>
      <c r="C8927" s="1321"/>
      <c r="D8927" s="1322"/>
      <c r="E8927" s="641" t="str">
        <f t="shared" ref="E8927:G8927" si="5555">E1800</f>
        <v>DOMICILIARIA 3</v>
      </c>
      <c r="F8927" s="642">
        <f t="shared" si="5555"/>
        <v>5.49</v>
      </c>
      <c r="G8927" s="642">
        <f t="shared" si="5555"/>
        <v>0.7</v>
      </c>
      <c r="H8927" s="141"/>
      <c r="I8927" s="142"/>
      <c r="J8927" s="642">
        <f t="shared" si="5531"/>
        <v>3.843</v>
      </c>
    </row>
    <row r="8928" spans="1:10">
      <c r="A8928" s="1320"/>
      <c r="B8928" s="1321"/>
      <c r="C8928" s="1321"/>
      <c r="D8928" s="1322"/>
      <c r="E8928" s="641" t="str">
        <f t="shared" ref="E8928:G8928" si="5556">E1801</f>
        <v>DOMICILIARIA 4</v>
      </c>
      <c r="F8928" s="642">
        <f t="shared" si="5556"/>
        <v>4.29</v>
      </c>
      <c r="G8928" s="642">
        <f t="shared" si="5556"/>
        <v>0.7</v>
      </c>
      <c r="H8928" s="141"/>
      <c r="I8928" s="142"/>
      <c r="J8928" s="642">
        <f t="shared" si="5531"/>
        <v>3.0029999999999997</v>
      </c>
    </row>
    <row r="8929" spans="1:10">
      <c r="A8929" s="1320"/>
      <c r="B8929" s="1321"/>
      <c r="C8929" s="1321"/>
      <c r="D8929" s="1322"/>
      <c r="E8929" s="641" t="str">
        <f t="shared" ref="E8929:G8929" si="5557">E1802</f>
        <v>DOMICILIARIA 5</v>
      </c>
      <c r="F8929" s="642">
        <f t="shared" si="5557"/>
        <v>5.17</v>
      </c>
      <c r="G8929" s="642">
        <f t="shared" si="5557"/>
        <v>0.7</v>
      </c>
      <c r="H8929" s="141"/>
      <c r="I8929" s="142"/>
      <c r="J8929" s="642">
        <f t="shared" si="5531"/>
        <v>3.6189999999999998</v>
      </c>
    </row>
    <row r="8930" spans="1:10">
      <c r="A8930" s="1320"/>
      <c r="B8930" s="1321"/>
      <c r="C8930" s="1321"/>
      <c r="D8930" s="1322"/>
      <c r="E8930" s="641" t="str">
        <f t="shared" ref="E8930:G8930" si="5558">E1803</f>
        <v>DOMICILIARIA 6</v>
      </c>
      <c r="F8930" s="642">
        <f t="shared" si="5558"/>
        <v>4.42</v>
      </c>
      <c r="G8930" s="642">
        <f t="shared" si="5558"/>
        <v>0.7</v>
      </c>
      <c r="H8930" s="141"/>
      <c r="I8930" s="142"/>
      <c r="J8930" s="642">
        <f t="shared" si="5531"/>
        <v>3.0939999999999999</v>
      </c>
    </row>
    <row r="8931" spans="1:10">
      <c r="A8931" s="1320"/>
      <c r="B8931" s="1321"/>
      <c r="C8931" s="1321"/>
      <c r="D8931" s="1322"/>
      <c r="E8931" s="641" t="str">
        <f t="shared" ref="E8931:G8931" si="5559">E1804</f>
        <v>P29 A P20</v>
      </c>
      <c r="F8931" s="642">
        <f t="shared" si="5559"/>
        <v>0</v>
      </c>
      <c r="G8931" s="642">
        <f t="shared" si="5559"/>
        <v>0</v>
      </c>
      <c r="H8931" s="141"/>
      <c r="I8931" s="142"/>
      <c r="J8931" s="642">
        <f t="shared" si="5531"/>
        <v>0</v>
      </c>
    </row>
    <row r="8932" spans="1:10">
      <c r="A8932" s="1320"/>
      <c r="B8932" s="1321"/>
      <c r="C8932" s="1321"/>
      <c r="D8932" s="1322"/>
      <c r="E8932" s="641" t="str">
        <f t="shared" ref="E8932:G8932" si="5560">E1805</f>
        <v>DOMICILIARIA 1</v>
      </c>
      <c r="F8932" s="642">
        <f t="shared" si="5560"/>
        <v>6.4</v>
      </c>
      <c r="G8932" s="642">
        <f t="shared" si="5560"/>
        <v>0.7</v>
      </c>
      <c r="H8932" s="141"/>
      <c r="I8932" s="142"/>
      <c r="J8932" s="642">
        <f t="shared" si="5531"/>
        <v>4.4799999999999995</v>
      </c>
    </row>
    <row r="8933" spans="1:10">
      <c r="A8933" s="1320"/>
      <c r="B8933" s="1321"/>
      <c r="C8933" s="1321"/>
      <c r="D8933" s="1322"/>
      <c r="E8933" s="641" t="str">
        <f t="shared" ref="E8933:G8933" si="5561">E1806</f>
        <v>DOMICILIARIA 2</v>
      </c>
      <c r="F8933" s="642">
        <f t="shared" si="5561"/>
        <v>6.11</v>
      </c>
      <c r="G8933" s="642">
        <f t="shared" si="5561"/>
        <v>0.7</v>
      </c>
      <c r="H8933" s="141"/>
      <c r="I8933" s="142"/>
      <c r="J8933" s="642">
        <f t="shared" si="5531"/>
        <v>4.2770000000000001</v>
      </c>
    </row>
    <row r="8934" spans="1:10">
      <c r="A8934" s="1320"/>
      <c r="B8934" s="1321"/>
      <c r="C8934" s="1321"/>
      <c r="D8934" s="1322"/>
      <c r="E8934" s="641" t="str">
        <f t="shared" ref="E8934:G8934" si="5562">E1807</f>
        <v>DOMICILIARIA 3</v>
      </c>
      <c r="F8934" s="642">
        <f t="shared" si="5562"/>
        <v>6.19</v>
      </c>
      <c r="G8934" s="642">
        <f t="shared" si="5562"/>
        <v>0.7</v>
      </c>
      <c r="H8934" s="141"/>
      <c r="I8934" s="142"/>
      <c r="J8934" s="642">
        <f t="shared" si="5531"/>
        <v>4.3330000000000002</v>
      </c>
    </row>
    <row r="8935" spans="1:10">
      <c r="A8935" s="1320"/>
      <c r="B8935" s="1321"/>
      <c r="C8935" s="1321"/>
      <c r="D8935" s="1322"/>
      <c r="E8935" s="641" t="str">
        <f t="shared" ref="E8935:G8935" si="5563">E1808</f>
        <v>DOMICILIARIA 4</v>
      </c>
      <c r="F8935" s="642">
        <f t="shared" si="5563"/>
        <v>5.63</v>
      </c>
      <c r="G8935" s="642">
        <f t="shared" si="5563"/>
        <v>0.7</v>
      </c>
      <c r="H8935" s="141"/>
      <c r="I8935" s="142"/>
      <c r="J8935" s="642">
        <f t="shared" si="5531"/>
        <v>3.9409999999999998</v>
      </c>
    </row>
    <row r="8936" spans="1:10">
      <c r="A8936" s="1320"/>
      <c r="B8936" s="1321"/>
      <c r="C8936" s="1321"/>
      <c r="D8936" s="1322"/>
      <c r="E8936" s="641" t="str">
        <f t="shared" ref="E8936:G8936" si="5564">E1809</f>
        <v>P20 A P52</v>
      </c>
      <c r="F8936" s="642">
        <f t="shared" si="5564"/>
        <v>0</v>
      </c>
      <c r="G8936" s="642">
        <f t="shared" si="5564"/>
        <v>0</v>
      </c>
      <c r="H8936" s="141"/>
      <c r="I8936" s="142"/>
      <c r="J8936" s="642">
        <f t="shared" si="5531"/>
        <v>0</v>
      </c>
    </row>
    <row r="8937" spans="1:10">
      <c r="A8937" s="1320"/>
      <c r="B8937" s="1321"/>
      <c r="C8937" s="1321"/>
      <c r="D8937" s="1322"/>
      <c r="E8937" s="641" t="str">
        <f t="shared" ref="E8937:G8937" si="5565">E1810</f>
        <v>DOMICILIARIA 1</v>
      </c>
      <c r="F8937" s="642">
        <f t="shared" si="5565"/>
        <v>3.9</v>
      </c>
      <c r="G8937" s="642">
        <f t="shared" si="5565"/>
        <v>0.7</v>
      </c>
      <c r="H8937" s="141"/>
      <c r="I8937" s="142"/>
      <c r="J8937" s="642">
        <f t="shared" si="5531"/>
        <v>2.73</v>
      </c>
    </row>
    <row r="8938" spans="1:10">
      <c r="A8938" s="1320"/>
      <c r="B8938" s="1321"/>
      <c r="C8938" s="1321"/>
      <c r="D8938" s="1322"/>
      <c r="E8938" s="641" t="str">
        <f t="shared" ref="E8938:G8938" si="5566">E1811</f>
        <v>DOMICILIARIA 2</v>
      </c>
      <c r="F8938" s="642">
        <f t="shared" si="5566"/>
        <v>3.78</v>
      </c>
      <c r="G8938" s="642">
        <f t="shared" si="5566"/>
        <v>0.7</v>
      </c>
      <c r="H8938" s="141"/>
      <c r="I8938" s="142"/>
      <c r="J8938" s="642">
        <f t="shared" si="5531"/>
        <v>2.6459999999999999</v>
      </c>
    </row>
    <row r="8939" spans="1:10">
      <c r="A8939" s="1320"/>
      <c r="B8939" s="1321"/>
      <c r="C8939" s="1321"/>
      <c r="D8939" s="1322"/>
      <c r="E8939" s="641" t="str">
        <f t="shared" ref="E8939:G8939" si="5567">E1812</f>
        <v>DOMICILIARIA 3</v>
      </c>
      <c r="F8939" s="642">
        <f t="shared" si="5567"/>
        <v>4.2300000000000004</v>
      </c>
      <c r="G8939" s="642">
        <f t="shared" si="5567"/>
        <v>0.7</v>
      </c>
      <c r="H8939" s="141"/>
      <c r="I8939" s="142"/>
      <c r="J8939" s="642">
        <f t="shared" si="5531"/>
        <v>2.9610000000000003</v>
      </c>
    </row>
    <row r="8940" spans="1:10">
      <c r="A8940" s="1320"/>
      <c r="B8940" s="1321"/>
      <c r="C8940" s="1321"/>
      <c r="D8940" s="1322"/>
      <c r="E8940" s="641" t="str">
        <f t="shared" ref="E8940:G8940" si="5568">E1813</f>
        <v>DOMICILIARIA 4</v>
      </c>
      <c r="F8940" s="642">
        <f t="shared" si="5568"/>
        <v>4.05</v>
      </c>
      <c r="G8940" s="642">
        <f t="shared" si="5568"/>
        <v>0.7</v>
      </c>
      <c r="H8940" s="141"/>
      <c r="I8940" s="142"/>
      <c r="J8940" s="642">
        <f t="shared" si="5531"/>
        <v>2.8349999999999995</v>
      </c>
    </row>
    <row r="8941" spans="1:10">
      <c r="A8941" s="1320"/>
      <c r="B8941" s="1321"/>
      <c r="C8941" s="1321"/>
      <c r="D8941" s="1322"/>
      <c r="E8941" s="641" t="str">
        <f t="shared" ref="E8941:G8941" si="5569">E1814</f>
        <v>DOMICILIARIA 5</v>
      </c>
      <c r="F8941" s="642">
        <f t="shared" si="5569"/>
        <v>15.63</v>
      </c>
      <c r="G8941" s="642">
        <f t="shared" si="5569"/>
        <v>0.7</v>
      </c>
      <c r="H8941" s="141"/>
      <c r="I8941" s="142"/>
      <c r="J8941" s="642">
        <f t="shared" si="5531"/>
        <v>10.941000000000001</v>
      </c>
    </row>
    <row r="8942" spans="1:10">
      <c r="A8942" s="1320"/>
      <c r="B8942" s="1321"/>
      <c r="C8942" s="1321"/>
      <c r="D8942" s="1322"/>
      <c r="E8942" s="641" t="str">
        <f t="shared" ref="E8942:G8942" si="5570">E1815</f>
        <v>DOMICILIARIA 6</v>
      </c>
      <c r="F8942" s="642">
        <f t="shared" si="5570"/>
        <v>5.92</v>
      </c>
      <c r="G8942" s="642">
        <f t="shared" si="5570"/>
        <v>0.7</v>
      </c>
      <c r="H8942" s="141"/>
      <c r="I8942" s="142"/>
      <c r="J8942" s="642">
        <f t="shared" si="5531"/>
        <v>4.1440000000000001</v>
      </c>
    </row>
    <row r="8943" spans="1:10">
      <c r="A8943" s="1320"/>
      <c r="B8943" s="1321"/>
      <c r="C8943" s="1321"/>
      <c r="D8943" s="1322"/>
      <c r="E8943" s="641" t="str">
        <f t="shared" ref="E8943:G8943" si="5571">E1816</f>
        <v>DOMICILIARIA 7</v>
      </c>
      <c r="F8943" s="642">
        <f t="shared" si="5571"/>
        <v>6.31</v>
      </c>
      <c r="G8943" s="642">
        <f t="shared" si="5571"/>
        <v>0.7</v>
      </c>
      <c r="H8943" s="141"/>
      <c r="I8943" s="142"/>
      <c r="J8943" s="642">
        <f t="shared" si="5531"/>
        <v>4.4169999999999998</v>
      </c>
    </row>
    <row r="8944" spans="1:10">
      <c r="A8944" s="1320"/>
      <c r="B8944" s="1321"/>
      <c r="C8944" s="1321"/>
      <c r="D8944" s="1322"/>
      <c r="E8944" s="641" t="str">
        <f t="shared" ref="E8944:G8944" si="5572">E1817</f>
        <v>DOMICILIARIA 8</v>
      </c>
      <c r="F8944" s="642">
        <f t="shared" si="5572"/>
        <v>5.73</v>
      </c>
      <c r="G8944" s="642">
        <f t="shared" si="5572"/>
        <v>0.7</v>
      </c>
      <c r="H8944" s="141"/>
      <c r="I8944" s="142"/>
      <c r="J8944" s="642">
        <f t="shared" si="5531"/>
        <v>4.0110000000000001</v>
      </c>
    </row>
    <row r="8945" spans="1:10">
      <c r="A8945" s="1320"/>
      <c r="B8945" s="1321"/>
      <c r="C8945" s="1321"/>
      <c r="D8945" s="1322"/>
      <c r="E8945" s="641" t="str">
        <f t="shared" ref="E8945:G8945" si="5573">E1818</f>
        <v>DOMICILIARIA 9</v>
      </c>
      <c r="F8945" s="642">
        <f t="shared" si="5573"/>
        <v>5.09</v>
      </c>
      <c r="G8945" s="642">
        <f t="shared" si="5573"/>
        <v>0.7</v>
      </c>
      <c r="H8945" s="141"/>
      <c r="I8945" s="142"/>
      <c r="J8945" s="642">
        <f t="shared" si="5531"/>
        <v>3.5629999999999997</v>
      </c>
    </row>
    <row r="8946" spans="1:10">
      <c r="A8946" s="1320"/>
      <c r="B8946" s="1321"/>
      <c r="C8946" s="1321"/>
      <c r="D8946" s="1322"/>
      <c r="E8946" s="641" t="str">
        <f t="shared" ref="E8946:G8946" si="5574">E1819</f>
        <v>P52 A P13</v>
      </c>
      <c r="F8946" s="642">
        <f t="shared" si="5574"/>
        <v>0</v>
      </c>
      <c r="G8946" s="642">
        <f t="shared" si="5574"/>
        <v>0</v>
      </c>
      <c r="H8946" s="141"/>
      <c r="I8946" s="142"/>
      <c r="J8946" s="642">
        <f t="shared" si="5531"/>
        <v>0</v>
      </c>
    </row>
    <row r="8947" spans="1:10">
      <c r="A8947" s="1320"/>
      <c r="B8947" s="1321"/>
      <c r="C8947" s="1321"/>
      <c r="D8947" s="1322"/>
      <c r="E8947" s="641" t="str">
        <f t="shared" ref="E8947:G8947" si="5575">E1820</f>
        <v>DOMICILIARIA 1</v>
      </c>
      <c r="F8947" s="642">
        <f t="shared" si="5575"/>
        <v>10</v>
      </c>
      <c r="G8947" s="642">
        <f t="shared" si="5575"/>
        <v>0.6</v>
      </c>
      <c r="H8947" s="141"/>
      <c r="I8947" s="142"/>
      <c r="J8947" s="642">
        <f t="shared" si="5531"/>
        <v>6</v>
      </c>
    </row>
    <row r="8948" spans="1:10">
      <c r="A8948" s="1320"/>
      <c r="B8948" s="1321"/>
      <c r="C8948" s="1321"/>
      <c r="D8948" s="1322"/>
      <c r="E8948" s="641" t="str">
        <f t="shared" ref="E8948:G8948" si="5576">E1821</f>
        <v>DOMICILIARIA 2</v>
      </c>
      <c r="F8948" s="642">
        <f t="shared" si="5576"/>
        <v>5.12</v>
      </c>
      <c r="G8948" s="642">
        <f t="shared" si="5576"/>
        <v>0.6</v>
      </c>
      <c r="H8948" s="141"/>
      <c r="I8948" s="142"/>
      <c r="J8948" s="642">
        <f t="shared" si="5531"/>
        <v>3.0720000000000001</v>
      </c>
    </row>
    <row r="8949" spans="1:10">
      <c r="A8949" s="1320"/>
      <c r="B8949" s="1321"/>
      <c r="C8949" s="1321"/>
      <c r="D8949" s="1322"/>
      <c r="E8949" s="641" t="str">
        <f t="shared" ref="E8949:G8949" si="5577">E1822</f>
        <v>DOMICILIARIA 3</v>
      </c>
      <c r="F8949" s="642">
        <f t="shared" si="5577"/>
        <v>5.77</v>
      </c>
      <c r="G8949" s="642">
        <f t="shared" si="5577"/>
        <v>0.6</v>
      </c>
      <c r="H8949" s="141"/>
      <c r="I8949" s="142"/>
      <c r="J8949" s="642">
        <f t="shared" si="5531"/>
        <v>3.4619999999999997</v>
      </c>
    </row>
    <row r="8950" spans="1:10">
      <c r="A8950" s="1320"/>
      <c r="B8950" s="1321"/>
      <c r="C8950" s="1321"/>
      <c r="D8950" s="1322"/>
      <c r="E8950" s="641" t="str">
        <f t="shared" ref="E8950:G8950" si="5578">E1823</f>
        <v>P13 A P53</v>
      </c>
      <c r="F8950" s="642">
        <f t="shared" si="5578"/>
        <v>0</v>
      </c>
      <c r="G8950" s="642">
        <f t="shared" si="5578"/>
        <v>0</v>
      </c>
      <c r="H8950" s="141"/>
      <c r="I8950" s="142"/>
      <c r="J8950" s="642">
        <f t="shared" si="5531"/>
        <v>0</v>
      </c>
    </row>
    <row r="8951" spans="1:10">
      <c r="A8951" s="1320"/>
      <c r="B8951" s="1321"/>
      <c r="C8951" s="1321"/>
      <c r="D8951" s="1322"/>
      <c r="E8951" s="641" t="str">
        <f t="shared" ref="E8951:G8951" si="5579">E1824</f>
        <v>DOMICILIARIA 1</v>
      </c>
      <c r="F8951" s="642">
        <f t="shared" si="5579"/>
        <v>4.87</v>
      </c>
      <c r="G8951" s="642">
        <f t="shared" si="5579"/>
        <v>0.7</v>
      </c>
      <c r="H8951" s="141"/>
      <c r="I8951" s="142"/>
      <c r="J8951" s="642">
        <f t="shared" si="5531"/>
        <v>3.4089999999999998</v>
      </c>
    </row>
    <row r="8952" spans="1:10">
      <c r="A8952" s="1320"/>
      <c r="B8952" s="1321"/>
      <c r="C8952" s="1321"/>
      <c r="D8952" s="1322"/>
      <c r="E8952" s="641" t="str">
        <f t="shared" ref="E8952:G8952" si="5580">E1825</f>
        <v>DOMICILIARIA 2</v>
      </c>
      <c r="F8952" s="642">
        <f t="shared" si="5580"/>
        <v>6.32</v>
      </c>
      <c r="G8952" s="642">
        <f t="shared" si="5580"/>
        <v>0.7</v>
      </c>
      <c r="H8952" s="141"/>
      <c r="I8952" s="142"/>
      <c r="J8952" s="642">
        <f t="shared" si="5531"/>
        <v>4.4239999999999995</v>
      </c>
    </row>
    <row r="8953" spans="1:10">
      <c r="A8953" s="1320"/>
      <c r="B8953" s="1321"/>
      <c r="C8953" s="1321"/>
      <c r="D8953" s="1322"/>
      <c r="E8953" s="641" t="str">
        <f t="shared" ref="E8953:G8953" si="5581">E1826</f>
        <v>DOMICILIARIA 3</v>
      </c>
      <c r="F8953" s="642">
        <f t="shared" si="5581"/>
        <v>5.18</v>
      </c>
      <c r="G8953" s="642">
        <f t="shared" si="5581"/>
        <v>0.7</v>
      </c>
      <c r="H8953" s="141"/>
      <c r="I8953" s="142"/>
      <c r="J8953" s="642">
        <f t="shared" si="5531"/>
        <v>3.6259999999999994</v>
      </c>
    </row>
    <row r="8954" spans="1:10">
      <c r="A8954" s="1320"/>
      <c r="B8954" s="1321"/>
      <c r="C8954" s="1321"/>
      <c r="D8954" s="1322"/>
      <c r="E8954" s="641" t="str">
        <f t="shared" ref="E8954:G8954" si="5582">E1827</f>
        <v>DOMICILIARIA 4</v>
      </c>
      <c r="F8954" s="642">
        <f t="shared" si="5582"/>
        <v>6.43</v>
      </c>
      <c r="G8954" s="642">
        <f t="shared" si="5582"/>
        <v>0.7</v>
      </c>
      <c r="H8954" s="141"/>
      <c r="I8954" s="142"/>
      <c r="J8954" s="642">
        <f t="shared" si="5531"/>
        <v>4.5009999999999994</v>
      </c>
    </row>
    <row r="8955" spans="1:10">
      <c r="A8955" s="1320"/>
      <c r="B8955" s="1321"/>
      <c r="C8955" s="1321"/>
      <c r="D8955" s="1322"/>
      <c r="E8955" s="641" t="str">
        <f t="shared" ref="E8955:G8955" si="5583">E1828</f>
        <v>DOMICILIARIA 5</v>
      </c>
      <c r="F8955" s="642">
        <f t="shared" si="5583"/>
        <v>6.4</v>
      </c>
      <c r="G8955" s="642">
        <f t="shared" si="5583"/>
        <v>0.7</v>
      </c>
      <c r="H8955" s="141"/>
      <c r="I8955" s="142"/>
      <c r="J8955" s="642">
        <f t="shared" si="5531"/>
        <v>4.4799999999999995</v>
      </c>
    </row>
    <row r="8956" spans="1:10">
      <c r="A8956" s="1320"/>
      <c r="B8956" s="1321"/>
      <c r="C8956" s="1321"/>
      <c r="D8956" s="1322"/>
      <c r="E8956" s="641" t="str">
        <f t="shared" ref="E8956:G8956" si="5584">E1829</f>
        <v>DOMICILIARIA 6</v>
      </c>
      <c r="F8956" s="642">
        <f t="shared" si="5584"/>
        <v>5.2</v>
      </c>
      <c r="G8956" s="642">
        <f t="shared" si="5584"/>
        <v>0.7</v>
      </c>
      <c r="H8956" s="141"/>
      <c r="I8956" s="142"/>
      <c r="J8956" s="642">
        <f t="shared" si="5531"/>
        <v>3.6399999999999997</v>
      </c>
    </row>
    <row r="8957" spans="1:10">
      <c r="A8957" s="1320"/>
      <c r="B8957" s="1321"/>
      <c r="C8957" s="1321"/>
      <c r="D8957" s="1322"/>
      <c r="E8957" s="641" t="str">
        <f t="shared" ref="E8957:G8957" si="5585">E1830</f>
        <v>DOMICILIARIA 7</v>
      </c>
      <c r="F8957" s="642">
        <f t="shared" si="5585"/>
        <v>6.24</v>
      </c>
      <c r="G8957" s="642">
        <f t="shared" si="5585"/>
        <v>0.7</v>
      </c>
      <c r="H8957" s="141"/>
      <c r="I8957" s="142"/>
      <c r="J8957" s="642">
        <f t="shared" si="5531"/>
        <v>4.3679999999999994</v>
      </c>
    </row>
    <row r="8958" spans="1:10">
      <c r="A8958" s="1320"/>
      <c r="B8958" s="1321"/>
      <c r="C8958" s="1321"/>
      <c r="D8958" s="1322"/>
      <c r="E8958" s="641" t="str">
        <f t="shared" ref="E8958:G8958" si="5586">E1831</f>
        <v>DOMICILIARIA 8</v>
      </c>
      <c r="F8958" s="642">
        <f t="shared" si="5586"/>
        <v>4.83</v>
      </c>
      <c r="G8958" s="642">
        <f t="shared" si="5586"/>
        <v>0.7</v>
      </c>
      <c r="H8958" s="141"/>
      <c r="I8958" s="142"/>
      <c r="J8958" s="642">
        <f t="shared" si="5531"/>
        <v>3.3809999999999998</v>
      </c>
    </row>
    <row r="8959" spans="1:10">
      <c r="A8959" s="1320"/>
      <c r="B8959" s="1321"/>
      <c r="C8959" s="1321"/>
      <c r="D8959" s="1322"/>
      <c r="E8959" s="641" t="str">
        <f t="shared" ref="E8959:G8959" si="5587">E1832</f>
        <v>DOMICILIARIA 9</v>
      </c>
      <c r="F8959" s="642">
        <f t="shared" si="5587"/>
        <v>5.32</v>
      </c>
      <c r="G8959" s="642">
        <f t="shared" si="5587"/>
        <v>0.7</v>
      </c>
      <c r="H8959" s="141"/>
      <c r="I8959" s="142"/>
      <c r="J8959" s="642">
        <f t="shared" si="5531"/>
        <v>3.7239999999999998</v>
      </c>
    </row>
    <row r="8960" spans="1:10">
      <c r="A8960" s="1320"/>
      <c r="B8960" s="1321"/>
      <c r="C8960" s="1321"/>
      <c r="D8960" s="1322"/>
      <c r="E8960" s="641" t="str">
        <f t="shared" ref="E8960:G8960" si="5588">E1833</f>
        <v>P47 A P40</v>
      </c>
      <c r="F8960" s="642">
        <f t="shared" si="5588"/>
        <v>0</v>
      </c>
      <c r="G8960" s="642">
        <f t="shared" si="5588"/>
        <v>0</v>
      </c>
      <c r="H8960" s="141"/>
      <c r="I8960" s="142"/>
      <c r="J8960" s="642">
        <f t="shared" si="5531"/>
        <v>0</v>
      </c>
    </row>
    <row r="8961" spans="1:10">
      <c r="A8961" s="1320"/>
      <c r="B8961" s="1321"/>
      <c r="C8961" s="1321"/>
      <c r="D8961" s="1322"/>
      <c r="E8961" s="641" t="str">
        <f t="shared" ref="E8961:G8961" si="5589">E1834</f>
        <v>DOMICILIARIA 1</v>
      </c>
      <c r="F8961" s="642">
        <f t="shared" si="5589"/>
        <v>7.57</v>
      </c>
      <c r="G8961" s="642">
        <f t="shared" si="5589"/>
        <v>0.7</v>
      </c>
      <c r="H8961" s="141"/>
      <c r="I8961" s="142"/>
      <c r="J8961" s="642">
        <f t="shared" si="5531"/>
        <v>5.2989999999999995</v>
      </c>
    </row>
    <row r="8962" spans="1:10">
      <c r="A8962" s="1320"/>
      <c r="B8962" s="1321"/>
      <c r="C8962" s="1321"/>
      <c r="D8962" s="1322"/>
      <c r="E8962" s="641" t="str">
        <f t="shared" ref="E8962:G8962" si="5590">E1835</f>
        <v>DOMICILIARIA 2</v>
      </c>
      <c r="F8962" s="642">
        <f t="shared" si="5590"/>
        <v>6.68</v>
      </c>
      <c r="G8962" s="642">
        <f t="shared" si="5590"/>
        <v>0.7</v>
      </c>
      <c r="H8962" s="141"/>
      <c r="I8962" s="142"/>
      <c r="J8962" s="642">
        <f t="shared" si="5531"/>
        <v>4.6759999999999993</v>
      </c>
    </row>
    <row r="8963" spans="1:10">
      <c r="A8963" s="1320"/>
      <c r="B8963" s="1321"/>
      <c r="C8963" s="1321"/>
      <c r="D8963" s="1322"/>
      <c r="E8963" s="641" t="str">
        <f t="shared" ref="E8963:G8963" si="5591">E1836</f>
        <v>DOMICILIARIA 3</v>
      </c>
      <c r="F8963" s="642">
        <f t="shared" si="5591"/>
        <v>7.3</v>
      </c>
      <c r="G8963" s="642">
        <f t="shared" si="5591"/>
        <v>0.7</v>
      </c>
      <c r="H8963" s="141"/>
      <c r="I8963" s="142"/>
      <c r="J8963" s="642">
        <f t="shared" si="5531"/>
        <v>5.1099999999999994</v>
      </c>
    </row>
    <row r="8964" spans="1:10">
      <c r="A8964" s="1320"/>
      <c r="B8964" s="1321"/>
      <c r="C8964" s="1321"/>
      <c r="D8964" s="1322"/>
      <c r="E8964" s="641" t="str">
        <f t="shared" ref="E8964:G8964" si="5592">E1837</f>
        <v>DOMICILIARIA 4</v>
      </c>
      <c r="F8964" s="642">
        <f t="shared" si="5592"/>
        <v>7.73</v>
      </c>
      <c r="G8964" s="642">
        <f t="shared" si="5592"/>
        <v>0.7</v>
      </c>
      <c r="H8964" s="141"/>
      <c r="I8964" s="142"/>
      <c r="J8964" s="642">
        <f t="shared" si="5531"/>
        <v>5.4109999999999996</v>
      </c>
    </row>
    <row r="8965" spans="1:10">
      <c r="A8965" s="1320"/>
      <c r="B8965" s="1321"/>
      <c r="C8965" s="1321"/>
      <c r="D8965" s="1322"/>
      <c r="E8965" s="641" t="str">
        <f t="shared" ref="E8965:G8965" si="5593">E1838</f>
        <v>DOMICILIARIA 5</v>
      </c>
      <c r="F8965" s="642">
        <f t="shared" si="5593"/>
        <v>6.64</v>
      </c>
      <c r="G8965" s="642">
        <f t="shared" si="5593"/>
        <v>0.7</v>
      </c>
      <c r="H8965" s="141"/>
      <c r="I8965" s="142"/>
      <c r="J8965" s="642">
        <f t="shared" si="5531"/>
        <v>4.6479999999999997</v>
      </c>
    </row>
    <row r="8966" spans="1:10">
      <c r="A8966" s="1320"/>
      <c r="B8966" s="1321"/>
      <c r="C8966" s="1321"/>
      <c r="D8966" s="1322"/>
      <c r="E8966" s="641" t="str">
        <f t="shared" ref="E8966:G8966" si="5594">E1839</f>
        <v>DOMICILIARIA 6</v>
      </c>
      <c r="F8966" s="642">
        <f t="shared" si="5594"/>
        <v>7.41</v>
      </c>
      <c r="G8966" s="642">
        <f t="shared" si="5594"/>
        <v>0.7</v>
      </c>
      <c r="H8966" s="141"/>
      <c r="I8966" s="142"/>
      <c r="J8966" s="642">
        <f t="shared" si="5531"/>
        <v>5.1869999999999994</v>
      </c>
    </row>
    <row r="8967" spans="1:10">
      <c r="A8967" s="1320"/>
      <c r="B8967" s="1321"/>
      <c r="C8967" s="1321"/>
      <c r="D8967" s="1322"/>
      <c r="E8967" s="641" t="str">
        <f t="shared" ref="E8967:G8967" si="5595">E1840</f>
        <v>DOMICILIARIA 7</v>
      </c>
      <c r="F8967" s="642">
        <f t="shared" si="5595"/>
        <v>6.26</v>
      </c>
      <c r="G8967" s="642">
        <f t="shared" si="5595"/>
        <v>0.7</v>
      </c>
      <c r="H8967" s="141"/>
      <c r="I8967" s="142"/>
      <c r="J8967" s="642">
        <f t="shared" ref="J8967:J9030" si="5596">F8967*G8967</f>
        <v>4.3819999999999997</v>
      </c>
    </row>
    <row r="8968" spans="1:10">
      <c r="A8968" s="1320"/>
      <c r="B8968" s="1321"/>
      <c r="C8968" s="1321"/>
      <c r="D8968" s="1322"/>
      <c r="E8968" s="641" t="str">
        <f t="shared" ref="E8968:G8968" si="5597">E1841</f>
        <v>DOMICILIARIA 8</v>
      </c>
      <c r="F8968" s="642">
        <f t="shared" si="5597"/>
        <v>7.51</v>
      </c>
      <c r="G8968" s="642">
        <f t="shared" si="5597"/>
        <v>0.7</v>
      </c>
      <c r="H8968" s="141"/>
      <c r="I8968" s="142"/>
      <c r="J8968" s="642">
        <f t="shared" si="5596"/>
        <v>5.2569999999999997</v>
      </c>
    </row>
    <row r="8969" spans="1:10">
      <c r="A8969" s="1320"/>
      <c r="B8969" s="1321"/>
      <c r="C8969" s="1321"/>
      <c r="D8969" s="1322"/>
      <c r="E8969" s="641" t="str">
        <f t="shared" ref="E8969:G8969" si="5598">E1842</f>
        <v>DOMICILIARIA 9</v>
      </c>
      <c r="F8969" s="642">
        <f t="shared" si="5598"/>
        <v>5.0199999999999996</v>
      </c>
      <c r="G8969" s="642">
        <f t="shared" si="5598"/>
        <v>0.7</v>
      </c>
      <c r="H8969" s="141"/>
      <c r="I8969" s="142"/>
      <c r="J8969" s="642">
        <f t="shared" si="5596"/>
        <v>3.5139999999999993</v>
      </c>
    </row>
    <row r="8970" spans="1:10">
      <c r="A8970" s="1320"/>
      <c r="B8970" s="1321"/>
      <c r="C8970" s="1321"/>
      <c r="D8970" s="1322"/>
      <c r="E8970" s="641" t="str">
        <f t="shared" ref="E8970:G8970" si="5599">E1843</f>
        <v>DOMICILIARIA 10</v>
      </c>
      <c r="F8970" s="642">
        <f t="shared" si="5599"/>
        <v>4.9000000000000004</v>
      </c>
      <c r="G8970" s="642">
        <f t="shared" si="5599"/>
        <v>0.7</v>
      </c>
      <c r="H8970" s="141"/>
      <c r="I8970" s="142"/>
      <c r="J8970" s="642">
        <f t="shared" si="5596"/>
        <v>3.43</v>
      </c>
    </row>
    <row r="8971" spans="1:10">
      <c r="A8971" s="1320"/>
      <c r="B8971" s="1321"/>
      <c r="C8971" s="1321"/>
      <c r="D8971" s="1322"/>
      <c r="E8971" s="641" t="str">
        <f t="shared" ref="E8971:G8971" si="5600">E1844</f>
        <v>DOMICILIARIA 11</v>
      </c>
      <c r="F8971" s="642">
        <f t="shared" si="5600"/>
        <v>7.06</v>
      </c>
      <c r="G8971" s="642">
        <f t="shared" si="5600"/>
        <v>0.7</v>
      </c>
      <c r="H8971" s="141"/>
      <c r="I8971" s="142"/>
      <c r="J8971" s="642">
        <f t="shared" si="5596"/>
        <v>4.9419999999999993</v>
      </c>
    </row>
    <row r="8972" spans="1:10">
      <c r="A8972" s="1320"/>
      <c r="B8972" s="1321"/>
      <c r="C8972" s="1321"/>
      <c r="D8972" s="1322"/>
      <c r="E8972" s="641" t="str">
        <f t="shared" ref="E8972:G8972" si="5601">E1845</f>
        <v>DOMICILIARIA 12</v>
      </c>
      <c r="F8972" s="642">
        <f t="shared" si="5601"/>
        <v>7.22</v>
      </c>
      <c r="G8972" s="642">
        <f t="shared" si="5601"/>
        <v>0.7</v>
      </c>
      <c r="H8972" s="141"/>
      <c r="I8972" s="142"/>
      <c r="J8972" s="642">
        <f t="shared" si="5596"/>
        <v>5.0539999999999994</v>
      </c>
    </row>
    <row r="8973" spans="1:10">
      <c r="A8973" s="1320"/>
      <c r="B8973" s="1321"/>
      <c r="C8973" s="1321"/>
      <c r="D8973" s="1322"/>
      <c r="E8973" s="641" t="str">
        <f t="shared" ref="E8973:G8973" si="5602">E1846</f>
        <v>DOMICILIARIA 13</v>
      </c>
      <c r="F8973" s="642">
        <f t="shared" si="5602"/>
        <v>4.0599999999999996</v>
      </c>
      <c r="G8973" s="642">
        <f t="shared" si="5602"/>
        <v>0.7</v>
      </c>
      <c r="H8973" s="141"/>
      <c r="I8973" s="142"/>
      <c r="J8973" s="642">
        <f t="shared" si="5596"/>
        <v>2.8419999999999996</v>
      </c>
    </row>
    <row r="8974" spans="1:10">
      <c r="A8974" s="1320"/>
      <c r="B8974" s="1321"/>
      <c r="C8974" s="1321"/>
      <c r="D8974" s="1322"/>
      <c r="E8974" s="641" t="str">
        <f t="shared" ref="E8974:G8974" si="5603">E1847</f>
        <v>DOMICILIARIA 14</v>
      </c>
      <c r="F8974" s="642">
        <f t="shared" si="5603"/>
        <v>7.22</v>
      </c>
      <c r="G8974" s="642">
        <f t="shared" si="5603"/>
        <v>0.7</v>
      </c>
      <c r="H8974" s="141"/>
      <c r="I8974" s="142"/>
      <c r="J8974" s="642">
        <f t="shared" si="5596"/>
        <v>5.0539999999999994</v>
      </c>
    </row>
    <row r="8975" spans="1:10">
      <c r="A8975" s="1320"/>
      <c r="B8975" s="1321"/>
      <c r="C8975" s="1321"/>
      <c r="D8975" s="1322"/>
      <c r="E8975" s="641" t="str">
        <f t="shared" ref="E8975:G8975" si="5604">E1848</f>
        <v>P40 A P30</v>
      </c>
      <c r="F8975" s="642">
        <f t="shared" si="5604"/>
        <v>0</v>
      </c>
      <c r="G8975" s="642">
        <f t="shared" si="5604"/>
        <v>0</v>
      </c>
      <c r="H8975" s="141"/>
      <c r="I8975" s="142"/>
      <c r="J8975" s="642">
        <f t="shared" si="5596"/>
        <v>0</v>
      </c>
    </row>
    <row r="8976" spans="1:10">
      <c r="A8976" s="1320"/>
      <c r="B8976" s="1321"/>
      <c r="C8976" s="1321"/>
      <c r="D8976" s="1322"/>
      <c r="E8976" s="641" t="str">
        <f t="shared" ref="E8976:G8976" si="5605">E1849</f>
        <v>DOMICILIARIA 1</v>
      </c>
      <c r="F8976" s="642">
        <f t="shared" si="5605"/>
        <v>4.63</v>
      </c>
      <c r="G8976" s="642">
        <f t="shared" si="5605"/>
        <v>0.7</v>
      </c>
      <c r="H8976" s="141"/>
      <c r="I8976" s="142"/>
      <c r="J8976" s="642">
        <f t="shared" si="5596"/>
        <v>3.2409999999999997</v>
      </c>
    </row>
    <row r="8977" spans="1:10">
      <c r="A8977" s="1320"/>
      <c r="B8977" s="1321"/>
      <c r="C8977" s="1321"/>
      <c r="D8977" s="1322"/>
      <c r="E8977" s="641" t="str">
        <f t="shared" ref="E8977:G8977" si="5606">E1850</f>
        <v>DOMICILIARIA 2</v>
      </c>
      <c r="F8977" s="642">
        <f t="shared" si="5606"/>
        <v>4.3600000000000003</v>
      </c>
      <c r="G8977" s="642">
        <f t="shared" si="5606"/>
        <v>0.7</v>
      </c>
      <c r="H8977" s="141"/>
      <c r="I8977" s="142"/>
      <c r="J8977" s="642">
        <f t="shared" si="5596"/>
        <v>3.052</v>
      </c>
    </row>
    <row r="8978" spans="1:10">
      <c r="A8978" s="1320"/>
      <c r="B8978" s="1321"/>
      <c r="C8978" s="1321"/>
      <c r="D8978" s="1322"/>
      <c r="E8978" s="641" t="str">
        <f t="shared" ref="E8978:G8978" si="5607">E1851</f>
        <v>DOMICILIARIA 3</v>
      </c>
      <c r="F8978" s="642">
        <f t="shared" si="5607"/>
        <v>5.42</v>
      </c>
      <c r="G8978" s="642">
        <f t="shared" si="5607"/>
        <v>0.7</v>
      </c>
      <c r="H8978" s="141"/>
      <c r="I8978" s="142"/>
      <c r="J8978" s="642">
        <f t="shared" si="5596"/>
        <v>3.7939999999999996</v>
      </c>
    </row>
    <row r="8979" spans="1:10">
      <c r="A8979" s="1320"/>
      <c r="B8979" s="1321"/>
      <c r="C8979" s="1321"/>
      <c r="D8979" s="1322"/>
      <c r="E8979" s="641" t="str">
        <f t="shared" ref="E8979:G8979" si="5608">E1852</f>
        <v>DOMICILIARIA 4</v>
      </c>
      <c r="F8979" s="642">
        <f t="shared" si="5608"/>
        <v>6.13</v>
      </c>
      <c r="G8979" s="642">
        <f t="shared" si="5608"/>
        <v>0.7</v>
      </c>
      <c r="H8979" s="141"/>
      <c r="I8979" s="142"/>
      <c r="J8979" s="642">
        <f t="shared" si="5596"/>
        <v>4.2909999999999995</v>
      </c>
    </row>
    <row r="8980" spans="1:10">
      <c r="A8980" s="1320"/>
      <c r="B8980" s="1321"/>
      <c r="C8980" s="1321"/>
      <c r="D8980" s="1322"/>
      <c r="E8980" s="641" t="str">
        <f t="shared" ref="E8980:G8980" si="5609">E1853</f>
        <v>DOMICILIARIA 5</v>
      </c>
      <c r="F8980" s="642">
        <f t="shared" si="5609"/>
        <v>4.28</v>
      </c>
      <c r="G8980" s="642">
        <f t="shared" si="5609"/>
        <v>0.7</v>
      </c>
      <c r="H8980" s="141"/>
      <c r="I8980" s="142"/>
      <c r="J8980" s="642">
        <f t="shared" si="5596"/>
        <v>2.996</v>
      </c>
    </row>
    <row r="8981" spans="1:10">
      <c r="A8981" s="1320"/>
      <c r="B8981" s="1321"/>
      <c r="C8981" s="1321"/>
      <c r="D8981" s="1322"/>
      <c r="E8981" s="641" t="str">
        <f t="shared" ref="E8981:G8981" si="5610">E1854</f>
        <v>DOMICILIARIA 6</v>
      </c>
      <c r="F8981" s="642">
        <f t="shared" si="5610"/>
        <v>5.51</v>
      </c>
      <c r="G8981" s="642">
        <f t="shared" si="5610"/>
        <v>0.7</v>
      </c>
      <c r="H8981" s="141"/>
      <c r="I8981" s="142"/>
      <c r="J8981" s="642">
        <f t="shared" si="5596"/>
        <v>3.8569999999999998</v>
      </c>
    </row>
    <row r="8982" spans="1:10">
      <c r="A8982" s="1320"/>
      <c r="B8982" s="1321"/>
      <c r="C8982" s="1321"/>
      <c r="D8982" s="1322"/>
      <c r="E8982" s="641" t="str">
        <f t="shared" ref="E8982:G8982" si="5611">E1855</f>
        <v>DOMICILIARIA 7</v>
      </c>
      <c r="F8982" s="642">
        <f t="shared" si="5611"/>
        <v>4.3099999999999996</v>
      </c>
      <c r="G8982" s="642">
        <f t="shared" si="5611"/>
        <v>0.7</v>
      </c>
      <c r="H8982" s="141"/>
      <c r="I8982" s="142"/>
      <c r="J8982" s="642">
        <f t="shared" si="5596"/>
        <v>3.0169999999999995</v>
      </c>
    </row>
    <row r="8983" spans="1:10">
      <c r="A8983" s="1320"/>
      <c r="B8983" s="1321"/>
      <c r="C8983" s="1321"/>
      <c r="D8983" s="1322"/>
      <c r="E8983" s="641" t="str">
        <f t="shared" ref="E8983:G8983" si="5612">E1856</f>
        <v>DOMICILIARIA 8</v>
      </c>
      <c r="F8983" s="642">
        <f t="shared" si="5612"/>
        <v>4.59</v>
      </c>
      <c r="G8983" s="642">
        <f t="shared" si="5612"/>
        <v>0.7</v>
      </c>
      <c r="H8983" s="141"/>
      <c r="I8983" s="142"/>
      <c r="J8983" s="642">
        <f t="shared" si="5596"/>
        <v>3.2129999999999996</v>
      </c>
    </row>
    <row r="8984" spans="1:10">
      <c r="A8984" s="1320"/>
      <c r="B8984" s="1321"/>
      <c r="C8984" s="1321"/>
      <c r="D8984" s="1322"/>
      <c r="E8984" s="641" t="str">
        <f t="shared" ref="E8984:G8984" si="5613">E1857</f>
        <v>DOMICILIARIA 9</v>
      </c>
      <c r="F8984" s="642">
        <f t="shared" si="5613"/>
        <v>4.74</v>
      </c>
      <c r="G8984" s="642">
        <f t="shared" si="5613"/>
        <v>0.7</v>
      </c>
      <c r="H8984" s="141"/>
      <c r="I8984" s="142"/>
      <c r="J8984" s="642">
        <f t="shared" si="5596"/>
        <v>3.3180000000000001</v>
      </c>
    </row>
    <row r="8985" spans="1:10">
      <c r="A8985" s="1320"/>
      <c r="B8985" s="1321"/>
      <c r="C8985" s="1321"/>
      <c r="D8985" s="1322"/>
      <c r="E8985" s="641" t="str">
        <f t="shared" ref="E8985:G8985" si="5614">E1858</f>
        <v>DOMICILIARIA 10</v>
      </c>
      <c r="F8985" s="642">
        <f t="shared" si="5614"/>
        <v>5.75</v>
      </c>
      <c r="G8985" s="642">
        <f t="shared" si="5614"/>
        <v>0.7</v>
      </c>
      <c r="H8985" s="141"/>
      <c r="I8985" s="142"/>
      <c r="J8985" s="642">
        <f t="shared" si="5596"/>
        <v>4.0249999999999995</v>
      </c>
    </row>
    <row r="8986" spans="1:10">
      <c r="A8986" s="1320"/>
      <c r="B8986" s="1321"/>
      <c r="C8986" s="1321"/>
      <c r="D8986" s="1322"/>
      <c r="E8986" s="641" t="str">
        <f t="shared" ref="E8986:G8986" si="5615">E1859</f>
        <v>DOMICILIARIA 11</v>
      </c>
      <c r="F8986" s="642">
        <f t="shared" si="5615"/>
        <v>4.6500000000000004</v>
      </c>
      <c r="G8986" s="642">
        <f t="shared" si="5615"/>
        <v>0.7</v>
      </c>
      <c r="H8986" s="141"/>
      <c r="I8986" s="142"/>
      <c r="J8986" s="642">
        <f t="shared" si="5596"/>
        <v>3.2549999999999999</v>
      </c>
    </row>
    <row r="8987" spans="1:10">
      <c r="A8987" s="1320"/>
      <c r="B8987" s="1321"/>
      <c r="C8987" s="1321"/>
      <c r="D8987" s="1322"/>
      <c r="E8987" s="641" t="str">
        <f t="shared" ref="E8987:G8987" si="5616">E1860</f>
        <v>DOMICILIARIA 12</v>
      </c>
      <c r="F8987" s="642">
        <f t="shared" si="5616"/>
        <v>5.46</v>
      </c>
      <c r="G8987" s="642">
        <f t="shared" si="5616"/>
        <v>0.7</v>
      </c>
      <c r="H8987" s="141"/>
      <c r="I8987" s="142"/>
      <c r="J8987" s="642">
        <f t="shared" si="5596"/>
        <v>3.8219999999999996</v>
      </c>
    </row>
    <row r="8988" spans="1:10">
      <c r="A8988" s="1320"/>
      <c r="B8988" s="1321"/>
      <c r="C8988" s="1321"/>
      <c r="D8988" s="1322"/>
      <c r="E8988" s="641" t="str">
        <f t="shared" ref="E8988:G8988" si="5617">E1861</f>
        <v>DOMICILIARIA 13</v>
      </c>
      <c r="F8988" s="642">
        <f t="shared" si="5617"/>
        <v>4.8</v>
      </c>
      <c r="G8988" s="642">
        <f t="shared" si="5617"/>
        <v>0.7</v>
      </c>
      <c r="H8988" s="141"/>
      <c r="I8988" s="142"/>
      <c r="J8988" s="642">
        <f t="shared" si="5596"/>
        <v>3.36</v>
      </c>
    </row>
    <row r="8989" spans="1:10">
      <c r="A8989" s="1320"/>
      <c r="B8989" s="1321"/>
      <c r="C8989" s="1321"/>
      <c r="D8989" s="1322"/>
      <c r="E8989" s="641" t="str">
        <f t="shared" ref="E8989:G8989" si="5618">E1862</f>
        <v>P30 A P21</v>
      </c>
      <c r="F8989" s="642">
        <f t="shared" si="5618"/>
        <v>0</v>
      </c>
      <c r="G8989" s="642">
        <f t="shared" si="5618"/>
        <v>0</v>
      </c>
      <c r="H8989" s="141"/>
      <c r="I8989" s="142"/>
      <c r="J8989" s="642">
        <f t="shared" si="5596"/>
        <v>0</v>
      </c>
    </row>
    <row r="8990" spans="1:10">
      <c r="A8990" s="1320"/>
      <c r="B8990" s="1321"/>
      <c r="C8990" s="1321"/>
      <c r="D8990" s="1322"/>
      <c r="E8990" s="641" t="str">
        <f t="shared" ref="E8990:G8990" si="5619">E1863</f>
        <v>DOMICILIARIA 1</v>
      </c>
      <c r="F8990" s="642">
        <f t="shared" si="5619"/>
        <v>6.07</v>
      </c>
      <c r="G8990" s="642">
        <f t="shared" si="5619"/>
        <v>0.7</v>
      </c>
      <c r="H8990" s="141"/>
      <c r="I8990" s="142"/>
      <c r="J8990" s="642">
        <f t="shared" si="5596"/>
        <v>4.2489999999999997</v>
      </c>
    </row>
    <row r="8991" spans="1:10">
      <c r="A8991" s="1320"/>
      <c r="B8991" s="1321"/>
      <c r="C8991" s="1321"/>
      <c r="D8991" s="1322"/>
      <c r="E8991" s="641" t="str">
        <f t="shared" ref="E8991:G8991" si="5620">E1864</f>
        <v>DOMICILIARIA 2</v>
      </c>
      <c r="F8991" s="642">
        <f t="shared" si="5620"/>
        <v>5.87</v>
      </c>
      <c r="G8991" s="642">
        <f t="shared" si="5620"/>
        <v>0.7</v>
      </c>
      <c r="H8991" s="141"/>
      <c r="I8991" s="142"/>
      <c r="J8991" s="642">
        <f t="shared" si="5596"/>
        <v>4.109</v>
      </c>
    </row>
    <row r="8992" spans="1:10">
      <c r="A8992" s="1320"/>
      <c r="B8992" s="1321"/>
      <c r="C8992" s="1321"/>
      <c r="D8992" s="1322"/>
      <c r="E8992" s="641" t="str">
        <f t="shared" ref="E8992:G8992" si="5621">E1865</f>
        <v>DOMICILIARIA 3</v>
      </c>
      <c r="F8992" s="642">
        <f t="shared" si="5621"/>
        <v>6.57</v>
      </c>
      <c r="G8992" s="642">
        <f t="shared" si="5621"/>
        <v>0.7</v>
      </c>
      <c r="H8992" s="141"/>
      <c r="I8992" s="142"/>
      <c r="J8992" s="642">
        <f t="shared" si="5596"/>
        <v>4.5990000000000002</v>
      </c>
    </row>
    <row r="8993" spans="1:10">
      <c r="A8993" s="1320"/>
      <c r="B8993" s="1321"/>
      <c r="C8993" s="1321"/>
      <c r="D8993" s="1322"/>
      <c r="E8993" s="641" t="str">
        <f t="shared" ref="E8993:G8993" si="5622">E1866</f>
        <v>DOMICILIARIA 4</v>
      </c>
      <c r="F8993" s="642">
        <f t="shared" si="5622"/>
        <v>6.14</v>
      </c>
      <c r="G8993" s="642">
        <f t="shared" si="5622"/>
        <v>0.7</v>
      </c>
      <c r="H8993" s="141"/>
      <c r="I8993" s="142"/>
      <c r="J8993" s="642">
        <f t="shared" si="5596"/>
        <v>4.2979999999999992</v>
      </c>
    </row>
    <row r="8994" spans="1:10">
      <c r="A8994" s="1320"/>
      <c r="B8994" s="1321"/>
      <c r="C8994" s="1321"/>
      <c r="D8994" s="1322"/>
      <c r="E8994" s="641" t="str">
        <f t="shared" ref="E8994:G8994" si="5623">E1867</f>
        <v>P21 A P54</v>
      </c>
      <c r="F8994" s="642">
        <f t="shared" si="5623"/>
        <v>0</v>
      </c>
      <c r="G8994" s="642">
        <f t="shared" si="5623"/>
        <v>0</v>
      </c>
      <c r="H8994" s="141"/>
      <c r="I8994" s="142"/>
      <c r="J8994" s="642">
        <f t="shared" si="5596"/>
        <v>0</v>
      </c>
    </row>
    <row r="8995" spans="1:10">
      <c r="A8995" s="1320"/>
      <c r="B8995" s="1321"/>
      <c r="C8995" s="1321"/>
      <c r="D8995" s="1322"/>
      <c r="E8995" s="641" t="str">
        <f t="shared" ref="E8995:G8995" si="5624">E1868</f>
        <v>DOMICILIARIA 1</v>
      </c>
      <c r="F8995" s="642">
        <f t="shared" si="5624"/>
        <v>5.45</v>
      </c>
      <c r="G8995" s="642">
        <f t="shared" si="5624"/>
        <v>0.7</v>
      </c>
      <c r="H8995" s="141"/>
      <c r="I8995" s="142"/>
      <c r="J8995" s="642">
        <f t="shared" si="5596"/>
        <v>3.8149999999999999</v>
      </c>
    </row>
    <row r="8996" spans="1:10">
      <c r="A8996" s="1320"/>
      <c r="B8996" s="1321"/>
      <c r="C8996" s="1321"/>
      <c r="D8996" s="1322"/>
      <c r="E8996" s="641" t="str">
        <f t="shared" ref="E8996:G8996" si="5625">E1869</f>
        <v>DOMICILIARIA 2</v>
      </c>
      <c r="F8996" s="642">
        <f t="shared" si="5625"/>
        <v>5.25</v>
      </c>
      <c r="G8996" s="642">
        <f t="shared" si="5625"/>
        <v>0.7</v>
      </c>
      <c r="H8996" s="141"/>
      <c r="I8996" s="142"/>
      <c r="J8996" s="642">
        <f t="shared" si="5596"/>
        <v>3.6749999999999998</v>
      </c>
    </row>
    <row r="8997" spans="1:10">
      <c r="A8997" s="1320"/>
      <c r="B8997" s="1321"/>
      <c r="C8997" s="1321"/>
      <c r="D8997" s="1322"/>
      <c r="E8997" s="641" t="str">
        <f t="shared" ref="E8997:G8997" si="5626">E1870</f>
        <v>DOMICILIARIA 3</v>
      </c>
      <c r="F8997" s="642">
        <f t="shared" si="5626"/>
        <v>5.28</v>
      </c>
      <c r="G8997" s="642">
        <f t="shared" si="5626"/>
        <v>0.7</v>
      </c>
      <c r="H8997" s="141"/>
      <c r="I8997" s="142"/>
      <c r="J8997" s="642">
        <f t="shared" si="5596"/>
        <v>3.6959999999999997</v>
      </c>
    </row>
    <row r="8998" spans="1:10">
      <c r="A8998" s="1320"/>
      <c r="B8998" s="1321"/>
      <c r="C8998" s="1321"/>
      <c r="D8998" s="1322"/>
      <c r="E8998" s="641" t="str">
        <f t="shared" ref="E8998:G8998" si="5627">E1871</f>
        <v>DOMICILIARIA 4</v>
      </c>
      <c r="F8998" s="642">
        <f t="shared" si="5627"/>
        <v>5.25</v>
      </c>
      <c r="G8998" s="642">
        <f t="shared" si="5627"/>
        <v>0.7</v>
      </c>
      <c r="H8998" s="141"/>
      <c r="I8998" s="142"/>
      <c r="J8998" s="642">
        <f t="shared" si="5596"/>
        <v>3.6749999999999998</v>
      </c>
    </row>
    <row r="8999" spans="1:10">
      <c r="A8999" s="1320"/>
      <c r="B8999" s="1321"/>
      <c r="C8999" s="1321"/>
      <c r="D8999" s="1322"/>
      <c r="E8999" s="641" t="str">
        <f t="shared" ref="E8999:G8999" si="5628">E1872</f>
        <v>DOMICILIARIA 5</v>
      </c>
      <c r="F8999" s="642">
        <f t="shared" si="5628"/>
        <v>4.93</v>
      </c>
      <c r="G8999" s="642">
        <f t="shared" si="5628"/>
        <v>0.7</v>
      </c>
      <c r="H8999" s="141"/>
      <c r="I8999" s="142"/>
      <c r="J8999" s="642">
        <f t="shared" si="5596"/>
        <v>3.4509999999999996</v>
      </c>
    </row>
    <row r="9000" spans="1:10">
      <c r="A9000" s="1320"/>
      <c r="B9000" s="1321"/>
      <c r="C9000" s="1321"/>
      <c r="D9000" s="1322"/>
      <c r="E9000" s="641" t="str">
        <f t="shared" ref="E9000:G9000" si="5629">E1873</f>
        <v>DOMICILIARIA 6</v>
      </c>
      <c r="F9000" s="642">
        <f t="shared" si="5629"/>
        <v>4.91</v>
      </c>
      <c r="G9000" s="642">
        <f t="shared" si="5629"/>
        <v>0.7</v>
      </c>
      <c r="H9000" s="141"/>
      <c r="I9000" s="142"/>
      <c r="J9000" s="642">
        <f t="shared" si="5596"/>
        <v>3.4369999999999998</v>
      </c>
    </row>
    <row r="9001" spans="1:10">
      <c r="A9001" s="1320"/>
      <c r="B9001" s="1321"/>
      <c r="C9001" s="1321"/>
      <c r="D9001" s="1322"/>
      <c r="E9001" s="641" t="str">
        <f t="shared" ref="E9001:G9001" si="5630">E1874</f>
        <v>DOMICILIARIA 7</v>
      </c>
      <c r="F9001" s="642">
        <f t="shared" si="5630"/>
        <v>4.7</v>
      </c>
      <c r="G9001" s="642">
        <f t="shared" si="5630"/>
        <v>0.7</v>
      </c>
      <c r="H9001" s="141"/>
      <c r="I9001" s="142"/>
      <c r="J9001" s="642">
        <f t="shared" si="5596"/>
        <v>3.29</v>
      </c>
    </row>
    <row r="9002" spans="1:10">
      <c r="A9002" s="1320"/>
      <c r="B9002" s="1321"/>
      <c r="C9002" s="1321"/>
      <c r="D9002" s="1322"/>
      <c r="E9002" s="641" t="str">
        <f t="shared" ref="E9002:G9002" si="5631">E1875</f>
        <v>DOMICILIARIA 8</v>
      </c>
      <c r="F9002" s="642">
        <f t="shared" si="5631"/>
        <v>5.19</v>
      </c>
      <c r="G9002" s="642">
        <f t="shared" si="5631"/>
        <v>0.7</v>
      </c>
      <c r="H9002" s="141"/>
      <c r="I9002" s="142"/>
      <c r="J9002" s="642">
        <f t="shared" si="5596"/>
        <v>3.633</v>
      </c>
    </row>
    <row r="9003" spans="1:10">
      <c r="A9003" s="1320"/>
      <c r="B9003" s="1321"/>
      <c r="C9003" s="1321"/>
      <c r="D9003" s="1322"/>
      <c r="E9003" s="641" t="str">
        <f t="shared" ref="E9003:G9003" si="5632">E1876</f>
        <v>DOMICILIARIA 9</v>
      </c>
      <c r="F9003" s="642">
        <f t="shared" si="5632"/>
        <v>5.69</v>
      </c>
      <c r="G9003" s="642">
        <f t="shared" si="5632"/>
        <v>0.7</v>
      </c>
      <c r="H9003" s="141"/>
      <c r="I9003" s="142"/>
      <c r="J9003" s="642">
        <f t="shared" si="5596"/>
        <v>3.9830000000000001</v>
      </c>
    </row>
    <row r="9004" spans="1:10">
      <c r="A9004" s="1320"/>
      <c r="B9004" s="1321"/>
      <c r="C9004" s="1321"/>
      <c r="D9004" s="1322"/>
      <c r="E9004" s="641" t="str">
        <f t="shared" ref="E9004:G9004" si="5633">E1877</f>
        <v>DOMICILIARIA 10</v>
      </c>
      <c r="F9004" s="642">
        <f t="shared" si="5633"/>
        <v>4.34</v>
      </c>
      <c r="G9004" s="642">
        <f t="shared" si="5633"/>
        <v>0.7</v>
      </c>
      <c r="H9004" s="141"/>
      <c r="I9004" s="142"/>
      <c r="J9004" s="642">
        <f t="shared" si="5596"/>
        <v>3.0379999999999998</v>
      </c>
    </row>
    <row r="9005" spans="1:10">
      <c r="A9005" s="1320"/>
      <c r="B9005" s="1321"/>
      <c r="C9005" s="1321"/>
      <c r="D9005" s="1322"/>
      <c r="E9005" s="641" t="str">
        <f t="shared" ref="E9005:G9005" si="5634">E1878</f>
        <v>DOMICILIARIA 11</v>
      </c>
      <c r="F9005" s="642">
        <f t="shared" si="5634"/>
        <v>5.35</v>
      </c>
      <c r="G9005" s="642">
        <f t="shared" si="5634"/>
        <v>0.7</v>
      </c>
      <c r="H9005" s="141"/>
      <c r="I9005" s="142"/>
      <c r="J9005" s="642">
        <f t="shared" si="5596"/>
        <v>3.7449999999999997</v>
      </c>
    </row>
    <row r="9006" spans="1:10">
      <c r="A9006" s="1320"/>
      <c r="B9006" s="1321"/>
      <c r="C9006" s="1321"/>
      <c r="D9006" s="1322"/>
      <c r="E9006" s="641" t="str">
        <f t="shared" ref="E9006:G9006" si="5635">E1879</f>
        <v>DOMICILIARIA 12</v>
      </c>
      <c r="F9006" s="642">
        <f t="shared" si="5635"/>
        <v>5.14</v>
      </c>
      <c r="G9006" s="642">
        <f t="shared" si="5635"/>
        <v>0.7</v>
      </c>
      <c r="H9006" s="141"/>
      <c r="I9006" s="142"/>
      <c r="J9006" s="642">
        <f t="shared" si="5596"/>
        <v>3.5979999999999994</v>
      </c>
    </row>
    <row r="9007" spans="1:10">
      <c r="A9007" s="1320"/>
      <c r="B9007" s="1321"/>
      <c r="C9007" s="1321"/>
      <c r="D9007" s="1322"/>
      <c r="E9007" s="641" t="str">
        <f t="shared" ref="E9007:G9007" si="5636">E1880</f>
        <v>DOMICILIARIA 13</v>
      </c>
      <c r="F9007" s="642">
        <f t="shared" si="5636"/>
        <v>4.3099999999999996</v>
      </c>
      <c r="G9007" s="642">
        <f t="shared" si="5636"/>
        <v>0.7</v>
      </c>
      <c r="H9007" s="141"/>
      <c r="I9007" s="142"/>
      <c r="J9007" s="642">
        <f t="shared" si="5596"/>
        <v>3.0169999999999995</v>
      </c>
    </row>
    <row r="9008" spans="1:10">
      <c r="A9008" s="1320"/>
      <c r="B9008" s="1321"/>
      <c r="C9008" s="1321"/>
      <c r="D9008" s="1322"/>
      <c r="E9008" s="641" t="str">
        <f t="shared" ref="E9008:G9008" si="5637">E1881</f>
        <v>P54 A P14</v>
      </c>
      <c r="F9008" s="642">
        <f t="shared" si="5637"/>
        <v>0</v>
      </c>
      <c r="G9008" s="642">
        <f t="shared" si="5637"/>
        <v>0</v>
      </c>
      <c r="H9008" s="141"/>
      <c r="I9008" s="142"/>
      <c r="J9008" s="642">
        <f t="shared" si="5596"/>
        <v>0</v>
      </c>
    </row>
    <row r="9009" spans="1:10">
      <c r="A9009" s="1320"/>
      <c r="B9009" s="1321"/>
      <c r="C9009" s="1321"/>
      <c r="D9009" s="1322"/>
      <c r="E9009" s="641" t="str">
        <f t="shared" ref="E9009:G9009" si="5638">E1882</f>
        <v>DOMICILIARIA 1</v>
      </c>
      <c r="F9009" s="642">
        <f t="shared" si="5638"/>
        <v>5.33</v>
      </c>
      <c r="G9009" s="642">
        <f t="shared" si="5638"/>
        <v>0.7</v>
      </c>
      <c r="H9009" s="141"/>
      <c r="I9009" s="142"/>
      <c r="J9009" s="642">
        <f t="shared" si="5596"/>
        <v>3.7309999999999999</v>
      </c>
    </row>
    <row r="9010" spans="1:10">
      <c r="A9010" s="1320"/>
      <c r="B9010" s="1321"/>
      <c r="C9010" s="1321"/>
      <c r="D9010" s="1322"/>
      <c r="E9010" s="641" t="str">
        <f t="shared" ref="E9010:G9010" si="5639">E1883</f>
        <v>DOMICILIARIA 2</v>
      </c>
      <c r="F9010" s="642">
        <f t="shared" si="5639"/>
        <v>4.29</v>
      </c>
      <c r="G9010" s="642">
        <f t="shared" si="5639"/>
        <v>0.7</v>
      </c>
      <c r="H9010" s="141"/>
      <c r="I9010" s="142"/>
      <c r="J9010" s="642">
        <f t="shared" si="5596"/>
        <v>3.0029999999999997</v>
      </c>
    </row>
    <row r="9011" spans="1:10">
      <c r="A9011" s="1320"/>
      <c r="B9011" s="1321"/>
      <c r="C9011" s="1321"/>
      <c r="D9011" s="1322"/>
      <c r="E9011" s="641" t="str">
        <f t="shared" ref="E9011:G9011" si="5640">E1884</f>
        <v>DOMICILIARIA 3</v>
      </c>
      <c r="F9011" s="642">
        <f t="shared" si="5640"/>
        <v>5.53</v>
      </c>
      <c r="G9011" s="642">
        <f t="shared" si="5640"/>
        <v>0.7</v>
      </c>
      <c r="H9011" s="141"/>
      <c r="I9011" s="142"/>
      <c r="J9011" s="642">
        <f t="shared" si="5596"/>
        <v>3.871</v>
      </c>
    </row>
    <row r="9012" spans="1:10">
      <c r="A9012" s="1320"/>
      <c r="B9012" s="1321"/>
      <c r="C9012" s="1321"/>
      <c r="D9012" s="1322"/>
      <c r="E9012" s="641" t="str">
        <f t="shared" ref="E9012:G9012" si="5641">E1885</f>
        <v>DOMICILIARIA 4</v>
      </c>
      <c r="F9012" s="642">
        <f t="shared" si="5641"/>
        <v>5.7</v>
      </c>
      <c r="G9012" s="642">
        <f t="shared" si="5641"/>
        <v>0.7</v>
      </c>
      <c r="H9012" s="141"/>
      <c r="I9012" s="142"/>
      <c r="J9012" s="642">
        <f t="shared" si="5596"/>
        <v>3.9899999999999998</v>
      </c>
    </row>
    <row r="9013" spans="1:10">
      <c r="A9013" s="1320"/>
      <c r="B9013" s="1321"/>
      <c r="C9013" s="1321"/>
      <c r="D9013" s="1322"/>
      <c r="E9013" s="641" t="str">
        <f t="shared" ref="E9013:G9013" si="5642">E1886</f>
        <v>DOMICILIARIA 5</v>
      </c>
      <c r="F9013" s="642">
        <f t="shared" si="5642"/>
        <v>4.5</v>
      </c>
      <c r="G9013" s="642">
        <f t="shared" si="5642"/>
        <v>0.7</v>
      </c>
      <c r="H9013" s="141"/>
      <c r="I9013" s="142"/>
      <c r="J9013" s="642">
        <f t="shared" si="5596"/>
        <v>3.15</v>
      </c>
    </row>
    <row r="9014" spans="1:10">
      <c r="A9014" s="1320"/>
      <c r="B9014" s="1321"/>
      <c r="C9014" s="1321"/>
      <c r="D9014" s="1322"/>
      <c r="E9014" s="641" t="str">
        <f t="shared" ref="E9014:G9014" si="5643">E1887</f>
        <v>DOMICILIARIA 6</v>
      </c>
      <c r="F9014" s="642">
        <f t="shared" si="5643"/>
        <v>5.38</v>
      </c>
      <c r="G9014" s="642">
        <f t="shared" si="5643"/>
        <v>0.7</v>
      </c>
      <c r="H9014" s="141"/>
      <c r="I9014" s="142"/>
      <c r="J9014" s="642">
        <f t="shared" si="5596"/>
        <v>3.7659999999999996</v>
      </c>
    </row>
    <row r="9015" spans="1:10">
      <c r="A9015" s="1320"/>
      <c r="B9015" s="1321"/>
      <c r="C9015" s="1321"/>
      <c r="D9015" s="1322"/>
      <c r="E9015" s="641" t="str">
        <f t="shared" ref="E9015:G9015" si="5644">E1888</f>
        <v>P14 A P55</v>
      </c>
      <c r="F9015" s="642">
        <f t="shared" si="5644"/>
        <v>0</v>
      </c>
      <c r="G9015" s="642">
        <f t="shared" si="5644"/>
        <v>0</v>
      </c>
      <c r="H9015" s="141"/>
      <c r="I9015" s="142"/>
      <c r="J9015" s="642">
        <f t="shared" si="5596"/>
        <v>0</v>
      </c>
    </row>
    <row r="9016" spans="1:10">
      <c r="A9016" s="1320"/>
      <c r="B9016" s="1321"/>
      <c r="C9016" s="1321"/>
      <c r="D9016" s="1322"/>
      <c r="E9016" s="641" t="str">
        <f t="shared" ref="E9016:G9016" si="5645">E1889</f>
        <v>DOMICILIARIA 1</v>
      </c>
      <c r="F9016" s="642">
        <f t="shared" si="5645"/>
        <v>4.54</v>
      </c>
      <c r="G9016" s="642">
        <f t="shared" si="5645"/>
        <v>0.7</v>
      </c>
      <c r="H9016" s="141"/>
      <c r="I9016" s="142"/>
      <c r="J9016" s="642">
        <f t="shared" si="5596"/>
        <v>3.1779999999999999</v>
      </c>
    </row>
    <row r="9017" spans="1:10">
      <c r="A9017" s="1320"/>
      <c r="B9017" s="1321"/>
      <c r="C9017" s="1321"/>
      <c r="D9017" s="1322"/>
      <c r="E9017" s="641" t="str">
        <f t="shared" ref="E9017:G9017" si="5646">E1890</f>
        <v>DOMICILIARIA 2</v>
      </c>
      <c r="F9017" s="642">
        <f t="shared" si="5646"/>
        <v>4.5199999999999996</v>
      </c>
      <c r="G9017" s="642">
        <f t="shared" si="5646"/>
        <v>0.7</v>
      </c>
      <c r="H9017" s="141"/>
      <c r="I9017" s="142"/>
      <c r="J9017" s="642">
        <f t="shared" si="5596"/>
        <v>3.1639999999999997</v>
      </c>
    </row>
    <row r="9018" spans="1:10">
      <c r="A9018" s="1320"/>
      <c r="B9018" s="1321"/>
      <c r="C9018" s="1321"/>
      <c r="D9018" s="1322"/>
      <c r="E9018" s="641" t="str">
        <f t="shared" ref="E9018:G9018" si="5647">E1891</f>
        <v>DOMICILIARIA 3</v>
      </c>
      <c r="F9018" s="642">
        <f t="shared" si="5647"/>
        <v>4.66</v>
      </c>
      <c r="G9018" s="642">
        <f t="shared" si="5647"/>
        <v>0.7</v>
      </c>
      <c r="H9018" s="141"/>
      <c r="I9018" s="142"/>
      <c r="J9018" s="642">
        <f t="shared" si="5596"/>
        <v>3.262</v>
      </c>
    </row>
    <row r="9019" spans="1:10">
      <c r="A9019" s="1320"/>
      <c r="B9019" s="1321"/>
      <c r="C9019" s="1321"/>
      <c r="D9019" s="1322"/>
      <c r="E9019" s="641" t="str">
        <f t="shared" ref="E9019:G9019" si="5648">E1892</f>
        <v>DOMICILIARIA 4</v>
      </c>
      <c r="F9019" s="642">
        <f t="shared" si="5648"/>
        <v>4.43</v>
      </c>
      <c r="G9019" s="642">
        <f t="shared" si="5648"/>
        <v>0.7</v>
      </c>
      <c r="H9019" s="141"/>
      <c r="I9019" s="142"/>
      <c r="J9019" s="642">
        <f t="shared" si="5596"/>
        <v>3.1009999999999995</v>
      </c>
    </row>
    <row r="9020" spans="1:10">
      <c r="A9020" s="1320"/>
      <c r="B9020" s="1321"/>
      <c r="C9020" s="1321"/>
      <c r="D9020" s="1322"/>
      <c r="E9020" s="641" t="str">
        <f t="shared" ref="E9020:G9020" si="5649">E1893</f>
        <v>DOMICILIARIA 5</v>
      </c>
      <c r="F9020" s="642">
        <f t="shared" si="5649"/>
        <v>10</v>
      </c>
      <c r="G9020" s="642">
        <f t="shared" si="5649"/>
        <v>0.7</v>
      </c>
      <c r="H9020" s="141"/>
      <c r="I9020" s="142"/>
      <c r="J9020" s="642">
        <f t="shared" si="5596"/>
        <v>7</v>
      </c>
    </row>
    <row r="9021" spans="1:10">
      <c r="A9021" s="1320"/>
      <c r="B9021" s="1321"/>
      <c r="C9021" s="1321"/>
      <c r="D9021" s="1322"/>
      <c r="E9021" s="641" t="str">
        <f t="shared" ref="E9021:G9021" si="5650">E1894</f>
        <v>DOMICILIARIA 6</v>
      </c>
      <c r="F9021" s="642">
        <f t="shared" si="5650"/>
        <v>5.15</v>
      </c>
      <c r="G9021" s="642">
        <f t="shared" si="5650"/>
        <v>0.7</v>
      </c>
      <c r="H9021" s="141"/>
      <c r="I9021" s="142"/>
      <c r="J9021" s="642">
        <f t="shared" si="5596"/>
        <v>3.605</v>
      </c>
    </row>
    <row r="9022" spans="1:10">
      <c r="A9022" s="1320"/>
      <c r="B9022" s="1321"/>
      <c r="C9022" s="1321"/>
      <c r="D9022" s="1322"/>
      <c r="E9022" s="641" t="str">
        <f t="shared" ref="E9022:G9022" si="5651">E1895</f>
        <v>DOMICILIARIA 7</v>
      </c>
      <c r="F9022" s="642">
        <f t="shared" si="5651"/>
        <v>5.88</v>
      </c>
      <c r="G9022" s="642">
        <f t="shared" si="5651"/>
        <v>0.7</v>
      </c>
      <c r="H9022" s="141"/>
      <c r="I9022" s="142"/>
      <c r="J9022" s="642">
        <f t="shared" si="5596"/>
        <v>4.1159999999999997</v>
      </c>
    </row>
    <row r="9023" spans="1:10" ht="15" customHeight="1">
      <c r="A9023" s="1320"/>
      <c r="B9023" s="1321"/>
      <c r="C9023" s="1321"/>
      <c r="D9023" s="1322"/>
      <c r="E9023" s="641" t="str">
        <f t="shared" ref="E9023:G9023" si="5652">E1896</f>
        <v>DOMICILIARIA 8</v>
      </c>
      <c r="F9023" s="642">
        <f t="shared" si="5652"/>
        <v>5.74</v>
      </c>
      <c r="G9023" s="642">
        <f t="shared" si="5652"/>
        <v>0.7</v>
      </c>
      <c r="H9023" s="141"/>
      <c r="I9023" s="142"/>
      <c r="J9023" s="642">
        <f t="shared" si="5596"/>
        <v>4.0179999999999998</v>
      </c>
    </row>
    <row r="9024" spans="1:10" ht="15" customHeight="1">
      <c r="A9024" s="1320"/>
      <c r="B9024" s="1321"/>
      <c r="C9024" s="1321"/>
      <c r="D9024" s="1322"/>
      <c r="E9024" s="641" t="str">
        <f t="shared" ref="E9024:G9024" si="5653">E1897</f>
        <v>DOMICILIARIA 9</v>
      </c>
      <c r="F9024" s="642">
        <f t="shared" si="5653"/>
        <v>5.68</v>
      </c>
      <c r="G9024" s="642">
        <f t="shared" si="5653"/>
        <v>0.7</v>
      </c>
      <c r="H9024" s="141"/>
      <c r="I9024" s="142"/>
      <c r="J9024" s="642">
        <f t="shared" si="5596"/>
        <v>3.9759999999999995</v>
      </c>
    </row>
    <row r="9025" spans="1:10" ht="15" customHeight="1">
      <c r="A9025" s="1320"/>
      <c r="B9025" s="1321"/>
      <c r="C9025" s="1321"/>
      <c r="D9025" s="1322"/>
      <c r="E9025" s="641" t="str">
        <f t="shared" ref="E9025:G9025" si="5654">E1898</f>
        <v>DOMICILIARIA 10</v>
      </c>
      <c r="F9025" s="642">
        <f t="shared" si="5654"/>
        <v>5.85</v>
      </c>
      <c r="G9025" s="642">
        <f t="shared" si="5654"/>
        <v>0.7</v>
      </c>
      <c r="H9025" s="141"/>
      <c r="I9025" s="142"/>
      <c r="J9025" s="642">
        <f t="shared" si="5596"/>
        <v>4.0949999999999998</v>
      </c>
    </row>
    <row r="9026" spans="1:10" ht="15" customHeight="1">
      <c r="A9026" s="1320"/>
      <c r="B9026" s="1321"/>
      <c r="C9026" s="1321"/>
      <c r="D9026" s="1322"/>
      <c r="E9026" s="641" t="str">
        <f t="shared" ref="E9026:G9026" si="5655">E1899</f>
        <v>DOMICILIARIA 11</v>
      </c>
      <c r="F9026" s="642">
        <f t="shared" si="5655"/>
        <v>9.8000000000000007</v>
      </c>
      <c r="G9026" s="642">
        <f t="shared" si="5655"/>
        <v>0.7</v>
      </c>
      <c r="H9026" s="141"/>
      <c r="I9026" s="142"/>
      <c r="J9026" s="642">
        <f t="shared" si="5596"/>
        <v>6.86</v>
      </c>
    </row>
    <row r="9027" spans="1:10" ht="15" customHeight="1">
      <c r="A9027" s="1320"/>
      <c r="B9027" s="1321"/>
      <c r="C9027" s="1321"/>
      <c r="D9027" s="1322"/>
      <c r="E9027" s="641" t="str">
        <f t="shared" ref="E9027:G9027" si="5656">E1900</f>
        <v>DOMICILIARIA 12</v>
      </c>
      <c r="F9027" s="642">
        <f t="shared" si="5656"/>
        <v>6.03</v>
      </c>
      <c r="G9027" s="642">
        <f t="shared" si="5656"/>
        <v>0.7</v>
      </c>
      <c r="H9027" s="141"/>
      <c r="I9027" s="142"/>
      <c r="J9027" s="642">
        <f t="shared" si="5596"/>
        <v>4.2210000000000001</v>
      </c>
    </row>
    <row r="9028" spans="1:10" ht="15" customHeight="1">
      <c r="A9028" s="1320"/>
      <c r="B9028" s="1321"/>
      <c r="C9028" s="1321"/>
      <c r="D9028" s="1322"/>
      <c r="E9028" s="641" t="str">
        <f t="shared" ref="E9028:G9028" si="5657">E1901</f>
        <v>P55 A P4</v>
      </c>
      <c r="F9028" s="642">
        <f t="shared" si="5657"/>
        <v>0</v>
      </c>
      <c r="G9028" s="642">
        <f t="shared" si="5657"/>
        <v>0</v>
      </c>
      <c r="H9028" s="141"/>
      <c r="I9028" s="142"/>
      <c r="J9028" s="642">
        <f t="shared" si="5596"/>
        <v>0</v>
      </c>
    </row>
    <row r="9029" spans="1:10" ht="15" customHeight="1">
      <c r="A9029" s="1320"/>
      <c r="B9029" s="1321"/>
      <c r="C9029" s="1321"/>
      <c r="D9029" s="1322"/>
      <c r="E9029" s="641" t="str">
        <f t="shared" ref="E9029:G9029" si="5658">E1902</f>
        <v>DOMICILIARIA 1</v>
      </c>
      <c r="F9029" s="642">
        <f t="shared" si="5658"/>
        <v>4.47</v>
      </c>
      <c r="G9029" s="642">
        <f t="shared" si="5658"/>
        <v>0.7</v>
      </c>
      <c r="H9029" s="141"/>
      <c r="I9029" s="142"/>
      <c r="J9029" s="642">
        <f t="shared" si="5596"/>
        <v>3.1289999999999996</v>
      </c>
    </row>
    <row r="9030" spans="1:10" ht="15" customHeight="1">
      <c r="A9030" s="1320"/>
      <c r="B9030" s="1321"/>
      <c r="C9030" s="1321"/>
      <c r="D9030" s="1322"/>
      <c r="E9030" s="641" t="str">
        <f t="shared" ref="E9030:G9030" si="5659">E1903</f>
        <v>DOMICILIARIA 2</v>
      </c>
      <c r="F9030" s="642">
        <f t="shared" si="5659"/>
        <v>5.32</v>
      </c>
      <c r="G9030" s="642">
        <f t="shared" si="5659"/>
        <v>0.7</v>
      </c>
      <c r="H9030" s="141"/>
      <c r="I9030" s="142"/>
      <c r="J9030" s="642">
        <f t="shared" si="5596"/>
        <v>3.7239999999999998</v>
      </c>
    </row>
    <row r="9031" spans="1:10" ht="15" customHeight="1">
      <c r="A9031" s="1320"/>
      <c r="B9031" s="1321"/>
      <c r="C9031" s="1321"/>
      <c r="D9031" s="1322"/>
      <c r="E9031" s="641" t="str">
        <f t="shared" ref="E9031:G9031" si="5660">E1904</f>
        <v>DOMICILIARIA 3</v>
      </c>
      <c r="F9031" s="642">
        <f t="shared" si="5660"/>
        <v>5.48</v>
      </c>
      <c r="G9031" s="642">
        <f t="shared" si="5660"/>
        <v>0.7</v>
      </c>
      <c r="H9031" s="141"/>
      <c r="I9031" s="142"/>
      <c r="J9031" s="642">
        <f t="shared" ref="J9031:J9094" si="5661">F9031*G9031</f>
        <v>3.8359999999999999</v>
      </c>
    </row>
    <row r="9032" spans="1:10" ht="15" customHeight="1">
      <c r="A9032" s="1320"/>
      <c r="B9032" s="1321"/>
      <c r="C9032" s="1321"/>
      <c r="D9032" s="1322"/>
      <c r="E9032" s="641" t="str">
        <f t="shared" ref="E9032:G9032" si="5662">E1905</f>
        <v>DOMICILIARIA 4</v>
      </c>
      <c r="F9032" s="642">
        <f t="shared" si="5662"/>
        <v>4.72</v>
      </c>
      <c r="G9032" s="642">
        <f t="shared" si="5662"/>
        <v>0.7</v>
      </c>
      <c r="H9032" s="141"/>
      <c r="I9032" s="142"/>
      <c r="J9032" s="642">
        <f t="shared" si="5661"/>
        <v>3.3039999999999998</v>
      </c>
    </row>
    <row r="9033" spans="1:10" ht="15" customHeight="1">
      <c r="A9033" s="1320"/>
      <c r="B9033" s="1321"/>
      <c r="C9033" s="1321"/>
      <c r="D9033" s="1322"/>
      <c r="E9033" s="641" t="str">
        <f t="shared" ref="E9033:G9033" si="5663">E1906</f>
        <v>DOMICILIARIA 5</v>
      </c>
      <c r="F9033" s="642">
        <f t="shared" si="5663"/>
        <v>5.66</v>
      </c>
      <c r="G9033" s="642">
        <f t="shared" si="5663"/>
        <v>0.7</v>
      </c>
      <c r="H9033" s="141"/>
      <c r="I9033" s="142"/>
      <c r="J9033" s="642">
        <f t="shared" si="5661"/>
        <v>3.9619999999999997</v>
      </c>
    </row>
    <row r="9034" spans="1:10" ht="15" customHeight="1">
      <c r="A9034" s="1320"/>
      <c r="B9034" s="1321"/>
      <c r="C9034" s="1321"/>
      <c r="D9034" s="1322"/>
      <c r="E9034" s="641" t="str">
        <f t="shared" ref="E9034:G9034" si="5664">E1907</f>
        <v>DOMICILIARIA 6</v>
      </c>
      <c r="F9034" s="642">
        <f t="shared" si="5664"/>
        <v>4.83</v>
      </c>
      <c r="G9034" s="642">
        <f t="shared" si="5664"/>
        <v>0.7</v>
      </c>
      <c r="H9034" s="141"/>
      <c r="I9034" s="142"/>
      <c r="J9034" s="642">
        <f t="shared" si="5661"/>
        <v>3.3809999999999998</v>
      </c>
    </row>
    <row r="9035" spans="1:10" ht="15" customHeight="1">
      <c r="A9035" s="1320"/>
      <c r="B9035" s="1321"/>
      <c r="C9035" s="1321"/>
      <c r="D9035" s="1322"/>
      <c r="E9035" s="641" t="str">
        <f t="shared" ref="E9035:G9035" si="5665">E1908</f>
        <v>DOMICILIARIA 7</v>
      </c>
      <c r="F9035" s="642">
        <f t="shared" si="5665"/>
        <v>5.72</v>
      </c>
      <c r="G9035" s="642">
        <f t="shared" si="5665"/>
        <v>0.7</v>
      </c>
      <c r="H9035" s="141"/>
      <c r="I9035" s="142"/>
      <c r="J9035" s="642">
        <f t="shared" si="5661"/>
        <v>4.0039999999999996</v>
      </c>
    </row>
    <row r="9036" spans="1:10" ht="15" customHeight="1">
      <c r="A9036" s="1320"/>
      <c r="B9036" s="1321"/>
      <c r="C9036" s="1321"/>
      <c r="D9036" s="1322"/>
      <c r="E9036" s="641" t="str">
        <f t="shared" ref="E9036:G9036" si="5666">E1909</f>
        <v>DOMICILIARIA 8</v>
      </c>
      <c r="F9036" s="642">
        <f t="shared" si="5666"/>
        <v>5.19</v>
      </c>
      <c r="G9036" s="642">
        <f t="shared" si="5666"/>
        <v>0.7</v>
      </c>
      <c r="H9036" s="141"/>
      <c r="I9036" s="142"/>
      <c r="J9036" s="642">
        <f t="shared" si="5661"/>
        <v>3.633</v>
      </c>
    </row>
    <row r="9037" spans="1:10" ht="15" customHeight="1">
      <c r="A9037" s="1320"/>
      <c r="B9037" s="1321"/>
      <c r="C9037" s="1321"/>
      <c r="D9037" s="1322"/>
      <c r="E9037" s="641" t="str">
        <f t="shared" ref="E9037:G9037" si="5667">E1910</f>
        <v>DOMICILIARIA 9</v>
      </c>
      <c r="F9037" s="642">
        <f t="shared" si="5667"/>
        <v>5.35</v>
      </c>
      <c r="G9037" s="642">
        <f t="shared" si="5667"/>
        <v>0.7</v>
      </c>
      <c r="H9037" s="141"/>
      <c r="I9037" s="142"/>
      <c r="J9037" s="642">
        <f t="shared" si="5661"/>
        <v>3.7449999999999997</v>
      </c>
    </row>
    <row r="9038" spans="1:10" ht="15" customHeight="1">
      <c r="A9038" s="1320"/>
      <c r="B9038" s="1321"/>
      <c r="C9038" s="1321"/>
      <c r="D9038" s="1322"/>
      <c r="E9038" s="641" t="str">
        <f t="shared" ref="E9038:G9038" si="5668">E1911</f>
        <v>DOMICILIARIA 10</v>
      </c>
      <c r="F9038" s="642">
        <f t="shared" si="5668"/>
        <v>6.13</v>
      </c>
      <c r="G9038" s="642">
        <f t="shared" si="5668"/>
        <v>0.7</v>
      </c>
      <c r="H9038" s="141"/>
      <c r="I9038" s="142"/>
      <c r="J9038" s="642">
        <f t="shared" si="5661"/>
        <v>4.2909999999999995</v>
      </c>
    </row>
    <row r="9039" spans="1:10" ht="15" customHeight="1">
      <c r="A9039" s="1320"/>
      <c r="B9039" s="1321"/>
      <c r="C9039" s="1321"/>
      <c r="D9039" s="1322"/>
      <c r="E9039" s="641" t="str">
        <f t="shared" ref="E9039:G9039" si="5669">E1912</f>
        <v>DOMICILIARIA 11</v>
      </c>
      <c r="F9039" s="642">
        <f t="shared" si="5669"/>
        <v>5.6</v>
      </c>
      <c r="G9039" s="642">
        <f t="shared" si="5669"/>
        <v>0.7</v>
      </c>
      <c r="H9039" s="141"/>
      <c r="I9039" s="142"/>
      <c r="J9039" s="642">
        <f t="shared" si="5661"/>
        <v>3.9199999999999995</v>
      </c>
    </row>
    <row r="9040" spans="1:10" ht="15" customHeight="1">
      <c r="A9040" s="1320"/>
      <c r="B9040" s="1321"/>
      <c r="C9040" s="1321"/>
      <c r="D9040" s="1322"/>
      <c r="E9040" s="641" t="str">
        <f t="shared" ref="E9040:G9040" si="5670">E1913</f>
        <v>DOMICILIARIA 12</v>
      </c>
      <c r="F9040" s="642">
        <f t="shared" si="5670"/>
        <v>6.1</v>
      </c>
      <c r="G9040" s="642">
        <f t="shared" si="5670"/>
        <v>0.7</v>
      </c>
      <c r="H9040" s="141"/>
      <c r="I9040" s="142"/>
      <c r="J9040" s="642">
        <f t="shared" si="5661"/>
        <v>4.2699999999999996</v>
      </c>
    </row>
    <row r="9041" spans="1:10" ht="15" customHeight="1">
      <c r="A9041" s="1320"/>
      <c r="B9041" s="1321"/>
      <c r="C9041" s="1321"/>
      <c r="D9041" s="1322"/>
      <c r="E9041" s="641" t="str">
        <f t="shared" ref="E9041:G9041" si="5671">E1914</f>
        <v>DOMICILIARIA 13</v>
      </c>
      <c r="F9041" s="642">
        <f t="shared" si="5671"/>
        <v>4.97</v>
      </c>
      <c r="G9041" s="642">
        <f t="shared" si="5671"/>
        <v>0.7</v>
      </c>
      <c r="H9041" s="141"/>
      <c r="I9041" s="142"/>
      <c r="J9041" s="642">
        <f t="shared" si="5661"/>
        <v>3.4789999999999996</v>
      </c>
    </row>
    <row r="9042" spans="1:10" ht="15" customHeight="1">
      <c r="A9042" s="1320"/>
      <c r="B9042" s="1321"/>
      <c r="C9042" s="1321"/>
      <c r="D9042" s="1322"/>
      <c r="E9042" s="641" t="str">
        <f t="shared" ref="E9042:G9042" si="5672">E1915</f>
        <v>DOMICILIARIA 14</v>
      </c>
      <c r="F9042" s="642">
        <f t="shared" si="5672"/>
        <v>5.39</v>
      </c>
      <c r="G9042" s="642">
        <f t="shared" si="5672"/>
        <v>0.7</v>
      </c>
      <c r="H9042" s="141"/>
      <c r="I9042" s="142"/>
      <c r="J9042" s="642">
        <f t="shared" si="5661"/>
        <v>3.7729999999999997</v>
      </c>
    </row>
    <row r="9043" spans="1:10" ht="15" customHeight="1">
      <c r="A9043" s="1320"/>
      <c r="B9043" s="1321"/>
      <c r="C9043" s="1321"/>
      <c r="D9043" s="1322"/>
      <c r="E9043" s="641" t="str">
        <f t="shared" ref="E9043:G9043" si="5673">E1916</f>
        <v>DOMICILIARIA 15</v>
      </c>
      <c r="F9043" s="642">
        <f t="shared" si="5673"/>
        <v>5.22</v>
      </c>
      <c r="G9043" s="642">
        <f t="shared" si="5673"/>
        <v>0.7</v>
      </c>
      <c r="H9043" s="141"/>
      <c r="I9043" s="142"/>
      <c r="J9043" s="642">
        <f t="shared" si="5661"/>
        <v>3.6539999999999995</v>
      </c>
    </row>
    <row r="9044" spans="1:10" ht="15" customHeight="1">
      <c r="A9044" s="1320"/>
      <c r="B9044" s="1321"/>
      <c r="C9044" s="1321"/>
      <c r="D9044" s="1322"/>
      <c r="E9044" s="641" t="str">
        <f t="shared" ref="E9044:F9044" si="5674">E1917</f>
        <v>P4 A P1</v>
      </c>
      <c r="F9044" s="642">
        <f t="shared" si="5674"/>
        <v>0</v>
      </c>
      <c r="G9044" s="642"/>
      <c r="H9044" s="141"/>
      <c r="I9044" s="142"/>
      <c r="J9044" s="642">
        <f t="shared" si="5661"/>
        <v>0</v>
      </c>
    </row>
    <row r="9045" spans="1:10" ht="15" customHeight="1">
      <c r="A9045" s="1320"/>
      <c r="B9045" s="1321"/>
      <c r="C9045" s="1321"/>
      <c r="D9045" s="1322"/>
      <c r="E9045" s="641" t="str">
        <f t="shared" ref="E9045:F9045" si="5675">E1918</f>
        <v>DOMICILIARIA 1</v>
      </c>
      <c r="F9045" s="642">
        <f t="shared" si="5675"/>
        <v>4.55</v>
      </c>
      <c r="G9045" s="642"/>
      <c r="H9045" s="141"/>
      <c r="I9045" s="142"/>
      <c r="J9045" s="642">
        <f t="shared" si="5661"/>
        <v>0</v>
      </c>
    </row>
    <row r="9046" spans="1:10" ht="15" customHeight="1">
      <c r="A9046" s="1320"/>
      <c r="B9046" s="1321"/>
      <c r="C9046" s="1321"/>
      <c r="D9046" s="1322"/>
      <c r="E9046" s="641" t="str">
        <f t="shared" ref="E9046:F9046" si="5676">E1919</f>
        <v>DOMICILIARIA 2</v>
      </c>
      <c r="F9046" s="642">
        <f t="shared" si="5676"/>
        <v>4.3330000000000002</v>
      </c>
      <c r="G9046" s="642"/>
      <c r="H9046" s="141"/>
      <c r="I9046" s="142"/>
      <c r="J9046" s="642">
        <f t="shared" si="5661"/>
        <v>0</v>
      </c>
    </row>
    <row r="9047" spans="1:10" ht="15" customHeight="1">
      <c r="A9047" s="1320"/>
      <c r="B9047" s="1321"/>
      <c r="C9047" s="1321"/>
      <c r="D9047" s="1322"/>
      <c r="E9047" s="641" t="str">
        <f t="shared" ref="E9047:F9047" si="5677">E1920</f>
        <v>DOMICILIARIA 3</v>
      </c>
      <c r="F9047" s="642">
        <f t="shared" si="5677"/>
        <v>4.8899999999999997</v>
      </c>
      <c r="G9047" s="642"/>
      <c r="H9047" s="141"/>
      <c r="I9047" s="142"/>
      <c r="J9047" s="642">
        <f t="shared" si="5661"/>
        <v>0</v>
      </c>
    </row>
    <row r="9048" spans="1:10" ht="15" customHeight="1">
      <c r="A9048" s="1320"/>
      <c r="B9048" s="1321"/>
      <c r="C9048" s="1321"/>
      <c r="D9048" s="1322"/>
      <c r="E9048" s="641" t="str">
        <f t="shared" ref="E9048:F9048" si="5678">E1921</f>
        <v>DOMICILIARIA 4</v>
      </c>
      <c r="F9048" s="642">
        <f t="shared" si="5678"/>
        <v>4.18</v>
      </c>
      <c r="G9048" s="642"/>
      <c r="H9048" s="141"/>
      <c r="I9048" s="142"/>
      <c r="J9048" s="642">
        <f t="shared" si="5661"/>
        <v>0</v>
      </c>
    </row>
    <row r="9049" spans="1:10" ht="15" customHeight="1">
      <c r="A9049" s="1320"/>
      <c r="B9049" s="1321"/>
      <c r="C9049" s="1321"/>
      <c r="D9049" s="1322"/>
      <c r="E9049" s="641" t="str">
        <f t="shared" ref="E9049:F9049" si="5679">E1922</f>
        <v>DOMICILIARIA 5</v>
      </c>
      <c r="F9049" s="642">
        <f t="shared" si="5679"/>
        <v>4.24</v>
      </c>
      <c r="G9049" s="642"/>
      <c r="H9049" s="141"/>
      <c r="I9049" s="142"/>
      <c r="J9049" s="642">
        <f t="shared" si="5661"/>
        <v>0</v>
      </c>
    </row>
    <row r="9050" spans="1:10" ht="15" customHeight="1">
      <c r="A9050" s="1320"/>
      <c r="B9050" s="1321"/>
      <c r="C9050" s="1321"/>
      <c r="D9050" s="1322"/>
      <c r="E9050" s="641" t="str">
        <f t="shared" ref="E9050:F9050" si="5680">E1923</f>
        <v>DOMICILIARIA 6</v>
      </c>
      <c r="F9050" s="642">
        <f t="shared" si="5680"/>
        <v>5.54</v>
      </c>
      <c r="G9050" s="642"/>
      <c r="H9050" s="141"/>
      <c r="I9050" s="142"/>
      <c r="J9050" s="642">
        <f t="shared" si="5661"/>
        <v>0</v>
      </c>
    </row>
    <row r="9051" spans="1:10" ht="15" customHeight="1">
      <c r="A9051" s="1320"/>
      <c r="B9051" s="1321"/>
      <c r="C9051" s="1321"/>
      <c r="D9051" s="1322"/>
      <c r="E9051" s="641" t="str">
        <f t="shared" ref="E9051:F9051" si="5681">E1924</f>
        <v>DOMICILIARIA 7</v>
      </c>
      <c r="F9051" s="642">
        <f t="shared" si="5681"/>
        <v>4.6500000000000004</v>
      </c>
      <c r="G9051" s="642"/>
      <c r="H9051" s="141"/>
      <c r="I9051" s="142"/>
      <c r="J9051" s="642">
        <f t="shared" si="5661"/>
        <v>0</v>
      </c>
    </row>
    <row r="9052" spans="1:10" ht="15" customHeight="1">
      <c r="A9052" s="1320"/>
      <c r="B9052" s="1321"/>
      <c r="C9052" s="1321"/>
      <c r="D9052" s="1322"/>
      <c r="E9052" s="641" t="str">
        <f t="shared" ref="E9052:F9052" si="5682">E1925</f>
        <v>DOMICILIARIA 8</v>
      </c>
      <c r="F9052" s="642">
        <f t="shared" si="5682"/>
        <v>5.47</v>
      </c>
      <c r="G9052" s="642"/>
      <c r="H9052" s="141"/>
      <c r="I9052" s="142"/>
      <c r="J9052" s="642">
        <f t="shared" si="5661"/>
        <v>0</v>
      </c>
    </row>
    <row r="9053" spans="1:10" ht="15" customHeight="1">
      <c r="A9053" s="1320"/>
      <c r="B9053" s="1321"/>
      <c r="C9053" s="1321"/>
      <c r="D9053" s="1322"/>
      <c r="E9053" s="641" t="str">
        <f t="shared" ref="E9053:F9053" si="5683">E1926</f>
        <v>DOMICILIARIA 9</v>
      </c>
      <c r="F9053" s="642">
        <f t="shared" si="5683"/>
        <v>4.88</v>
      </c>
      <c r="G9053" s="642"/>
      <c r="H9053" s="141"/>
      <c r="I9053" s="142"/>
      <c r="J9053" s="642">
        <f t="shared" si="5661"/>
        <v>0</v>
      </c>
    </row>
    <row r="9054" spans="1:10" ht="15" customHeight="1">
      <c r="A9054" s="1320"/>
      <c r="B9054" s="1321"/>
      <c r="C9054" s="1321"/>
      <c r="D9054" s="1322"/>
      <c r="E9054" s="641" t="str">
        <f t="shared" ref="E9054:F9054" si="5684">E1927</f>
        <v>DOMICILIARIA 10</v>
      </c>
      <c r="F9054" s="642">
        <f t="shared" si="5684"/>
        <v>5.03</v>
      </c>
      <c r="G9054" s="642"/>
      <c r="H9054" s="141"/>
      <c r="I9054" s="142"/>
      <c r="J9054" s="642">
        <f t="shared" si="5661"/>
        <v>0</v>
      </c>
    </row>
    <row r="9055" spans="1:10" ht="15" customHeight="1">
      <c r="A9055" s="1320"/>
      <c r="B9055" s="1321"/>
      <c r="C9055" s="1321"/>
      <c r="D9055" s="1322"/>
      <c r="E9055" s="641" t="str">
        <f t="shared" ref="E9055:F9055" si="5685">E1928</f>
        <v>DOMICILIARIA 11</v>
      </c>
      <c r="F9055" s="642">
        <f t="shared" si="5685"/>
        <v>5.26</v>
      </c>
      <c r="G9055" s="642"/>
      <c r="H9055" s="141"/>
      <c r="I9055" s="142"/>
      <c r="J9055" s="642">
        <f t="shared" si="5661"/>
        <v>0</v>
      </c>
    </row>
    <row r="9056" spans="1:10" ht="15" customHeight="1">
      <c r="A9056" s="1320"/>
      <c r="B9056" s="1321"/>
      <c r="C9056" s="1321"/>
      <c r="D9056" s="1322"/>
      <c r="E9056" s="641" t="str">
        <f t="shared" ref="E9056:G9056" si="5686">E1929</f>
        <v>P48 A P41</v>
      </c>
      <c r="F9056" s="642">
        <f t="shared" si="5686"/>
        <v>0</v>
      </c>
      <c r="G9056" s="642">
        <f t="shared" si="5686"/>
        <v>0</v>
      </c>
      <c r="H9056" s="141"/>
      <c r="I9056" s="142"/>
      <c r="J9056" s="642">
        <f t="shared" si="5661"/>
        <v>0</v>
      </c>
    </row>
    <row r="9057" spans="1:10" ht="15" customHeight="1">
      <c r="A9057" s="1320"/>
      <c r="B9057" s="1321"/>
      <c r="C9057" s="1321"/>
      <c r="D9057" s="1322"/>
      <c r="E9057" s="641" t="str">
        <f t="shared" ref="E9057:G9057" si="5687">E1930</f>
        <v>DOMICILIARIA 1</v>
      </c>
      <c r="F9057" s="642">
        <f t="shared" si="5687"/>
        <v>7.87</v>
      </c>
      <c r="G9057" s="642">
        <f t="shared" si="5687"/>
        <v>0.7</v>
      </c>
      <c r="H9057" s="141"/>
      <c r="I9057" s="142"/>
      <c r="J9057" s="642">
        <f t="shared" si="5661"/>
        <v>5.5089999999999995</v>
      </c>
    </row>
    <row r="9058" spans="1:10" ht="15" customHeight="1">
      <c r="A9058" s="1320"/>
      <c r="B9058" s="1321"/>
      <c r="C9058" s="1321"/>
      <c r="D9058" s="1322"/>
      <c r="E9058" s="641" t="str">
        <f t="shared" ref="E9058:G9058" si="5688">E1931</f>
        <v>DOMICILIARIA 2</v>
      </c>
      <c r="F9058" s="642">
        <f t="shared" si="5688"/>
        <v>5.76</v>
      </c>
      <c r="G9058" s="642">
        <f t="shared" si="5688"/>
        <v>0.7</v>
      </c>
      <c r="H9058" s="141"/>
      <c r="I9058" s="142"/>
      <c r="J9058" s="642">
        <f t="shared" si="5661"/>
        <v>4.032</v>
      </c>
    </row>
    <row r="9059" spans="1:10" ht="15" customHeight="1">
      <c r="A9059" s="1320"/>
      <c r="B9059" s="1321"/>
      <c r="C9059" s="1321"/>
      <c r="D9059" s="1322"/>
      <c r="E9059" s="641" t="str">
        <f t="shared" ref="E9059:G9059" si="5689">E1932</f>
        <v>DOMICILIARIA 3</v>
      </c>
      <c r="F9059" s="642">
        <f t="shared" si="5689"/>
        <v>5.39</v>
      </c>
      <c r="G9059" s="642">
        <f t="shared" si="5689"/>
        <v>0.7</v>
      </c>
      <c r="H9059" s="141"/>
      <c r="I9059" s="142"/>
      <c r="J9059" s="642">
        <f t="shared" si="5661"/>
        <v>3.7729999999999997</v>
      </c>
    </row>
    <row r="9060" spans="1:10" ht="15" customHeight="1">
      <c r="A9060" s="1320"/>
      <c r="B9060" s="1321"/>
      <c r="C9060" s="1321"/>
      <c r="D9060" s="1322"/>
      <c r="E9060" s="641" t="str">
        <f t="shared" ref="E9060:G9060" si="5690">E1933</f>
        <v>DOMICILIARIA 4</v>
      </c>
      <c r="F9060" s="642">
        <f t="shared" si="5690"/>
        <v>6.07</v>
      </c>
      <c r="G9060" s="642">
        <f t="shared" si="5690"/>
        <v>0.7</v>
      </c>
      <c r="H9060" s="141"/>
      <c r="I9060" s="142"/>
      <c r="J9060" s="642">
        <f t="shared" si="5661"/>
        <v>4.2489999999999997</v>
      </c>
    </row>
    <row r="9061" spans="1:10" ht="15" customHeight="1">
      <c r="A9061" s="1320"/>
      <c r="B9061" s="1321"/>
      <c r="C9061" s="1321"/>
      <c r="D9061" s="1322"/>
      <c r="E9061" s="641" t="str">
        <f t="shared" ref="E9061:G9061" si="5691">E1934</f>
        <v>DOMICILIARIA 5</v>
      </c>
      <c r="F9061" s="642">
        <f t="shared" si="5691"/>
        <v>6.12</v>
      </c>
      <c r="G9061" s="642">
        <f t="shared" si="5691"/>
        <v>0.7</v>
      </c>
      <c r="H9061" s="141"/>
      <c r="I9061" s="142"/>
      <c r="J9061" s="642">
        <f t="shared" si="5661"/>
        <v>4.2839999999999998</v>
      </c>
    </row>
    <row r="9062" spans="1:10" ht="15" customHeight="1">
      <c r="A9062" s="1320"/>
      <c r="B9062" s="1321"/>
      <c r="C9062" s="1321"/>
      <c r="D9062" s="1322"/>
      <c r="E9062" s="641" t="str">
        <f t="shared" ref="E9062:G9062" si="5692">E1935</f>
        <v>DOMICILIARIA 6</v>
      </c>
      <c r="F9062" s="642">
        <f t="shared" si="5692"/>
        <v>5.74</v>
      </c>
      <c r="G9062" s="642">
        <f t="shared" si="5692"/>
        <v>0.7</v>
      </c>
      <c r="H9062" s="141"/>
      <c r="I9062" s="142"/>
      <c r="J9062" s="642">
        <f t="shared" si="5661"/>
        <v>4.0179999999999998</v>
      </c>
    </row>
    <row r="9063" spans="1:10" ht="15" customHeight="1">
      <c r="A9063" s="1320"/>
      <c r="B9063" s="1321"/>
      <c r="C9063" s="1321"/>
      <c r="D9063" s="1322"/>
      <c r="E9063" s="641" t="str">
        <f t="shared" ref="E9063:G9063" si="5693">E1936</f>
        <v>DOMICILIARIA 7</v>
      </c>
      <c r="F9063" s="642">
        <f t="shared" si="5693"/>
        <v>5.01</v>
      </c>
      <c r="G9063" s="642">
        <f t="shared" si="5693"/>
        <v>0.7</v>
      </c>
      <c r="H9063" s="141"/>
      <c r="I9063" s="142"/>
      <c r="J9063" s="642">
        <f t="shared" si="5661"/>
        <v>3.5069999999999997</v>
      </c>
    </row>
    <row r="9064" spans="1:10" ht="15" customHeight="1">
      <c r="A9064" s="1320"/>
      <c r="B9064" s="1321"/>
      <c r="C9064" s="1321"/>
      <c r="D9064" s="1322"/>
      <c r="E9064" s="641" t="str">
        <f t="shared" ref="E9064:G9064" si="5694">E1937</f>
        <v>DOMICILIARIA 8</v>
      </c>
      <c r="F9064" s="642">
        <f t="shared" si="5694"/>
        <v>5.57</v>
      </c>
      <c r="G9064" s="642">
        <f t="shared" si="5694"/>
        <v>0.7</v>
      </c>
      <c r="H9064" s="141"/>
      <c r="I9064" s="142"/>
      <c r="J9064" s="642">
        <f t="shared" si="5661"/>
        <v>3.899</v>
      </c>
    </row>
    <row r="9065" spans="1:10" ht="15" customHeight="1">
      <c r="A9065" s="1320"/>
      <c r="B9065" s="1321"/>
      <c r="C9065" s="1321"/>
      <c r="D9065" s="1322"/>
      <c r="E9065" s="641" t="str">
        <f t="shared" ref="E9065:G9065" si="5695">E1938</f>
        <v>DOMICILIARIA 9</v>
      </c>
      <c r="F9065" s="642">
        <f t="shared" si="5695"/>
        <v>5.01</v>
      </c>
      <c r="G9065" s="642">
        <f t="shared" si="5695"/>
        <v>0.7</v>
      </c>
      <c r="H9065" s="141"/>
      <c r="I9065" s="142"/>
      <c r="J9065" s="642">
        <f t="shared" si="5661"/>
        <v>3.5069999999999997</v>
      </c>
    </row>
    <row r="9066" spans="1:10" ht="15" customHeight="1">
      <c r="A9066" s="1320"/>
      <c r="B9066" s="1321"/>
      <c r="C9066" s="1321"/>
      <c r="D9066" s="1322"/>
      <c r="E9066" s="641" t="str">
        <f t="shared" ref="E9066:G9066" si="5696">E1939</f>
        <v>DOMICILIARIA 10</v>
      </c>
      <c r="F9066" s="642">
        <f t="shared" si="5696"/>
        <v>4.83</v>
      </c>
      <c r="G9066" s="642">
        <f t="shared" si="5696"/>
        <v>0.7</v>
      </c>
      <c r="H9066" s="141"/>
      <c r="I9066" s="142"/>
      <c r="J9066" s="642">
        <f t="shared" si="5661"/>
        <v>3.3809999999999998</v>
      </c>
    </row>
    <row r="9067" spans="1:10" ht="15" customHeight="1">
      <c r="A9067" s="1320"/>
      <c r="B9067" s="1321"/>
      <c r="C9067" s="1321"/>
      <c r="D9067" s="1322"/>
      <c r="E9067" s="641" t="str">
        <f t="shared" ref="E9067:G9067" si="5697">E1940</f>
        <v>DOMICILIARIA 11</v>
      </c>
      <c r="F9067" s="642">
        <f t="shared" si="5697"/>
        <v>5.42</v>
      </c>
      <c r="G9067" s="642">
        <f t="shared" si="5697"/>
        <v>0.7</v>
      </c>
      <c r="H9067" s="141"/>
      <c r="I9067" s="142"/>
      <c r="J9067" s="642">
        <f t="shared" si="5661"/>
        <v>3.7939999999999996</v>
      </c>
    </row>
    <row r="9068" spans="1:10" ht="15" customHeight="1">
      <c r="A9068" s="1320"/>
      <c r="B9068" s="1321"/>
      <c r="C9068" s="1321"/>
      <c r="D9068" s="1322"/>
      <c r="E9068" s="641" t="str">
        <f t="shared" ref="E9068:G9068" si="5698">E1941</f>
        <v>DOMICILIARIA 12</v>
      </c>
      <c r="F9068" s="642">
        <f t="shared" si="5698"/>
        <v>4.57</v>
      </c>
      <c r="G9068" s="642">
        <f t="shared" si="5698"/>
        <v>0.7</v>
      </c>
      <c r="H9068" s="141"/>
      <c r="I9068" s="142"/>
      <c r="J9068" s="642">
        <f t="shared" si="5661"/>
        <v>3.1989999999999998</v>
      </c>
    </row>
    <row r="9069" spans="1:10" ht="15" customHeight="1">
      <c r="A9069" s="1320"/>
      <c r="B9069" s="1321"/>
      <c r="C9069" s="1321"/>
      <c r="D9069" s="1322"/>
      <c r="E9069" s="641" t="str">
        <f t="shared" ref="E9069:G9069" si="5699">E1942</f>
        <v>DOMICILIARIA 13</v>
      </c>
      <c r="F9069" s="642">
        <f t="shared" si="5699"/>
        <v>4.5999999999999996</v>
      </c>
      <c r="G9069" s="642">
        <f t="shared" si="5699"/>
        <v>0.7</v>
      </c>
      <c r="H9069" s="141"/>
      <c r="I9069" s="142"/>
      <c r="J9069" s="642">
        <f t="shared" si="5661"/>
        <v>3.2199999999999998</v>
      </c>
    </row>
    <row r="9070" spans="1:10" ht="15" customHeight="1">
      <c r="A9070" s="1320"/>
      <c r="B9070" s="1321"/>
      <c r="C9070" s="1321"/>
      <c r="D9070" s="1322"/>
      <c r="E9070" s="641" t="str">
        <f t="shared" ref="E9070:G9070" si="5700">E1943</f>
        <v>P41 A P31</v>
      </c>
      <c r="F9070" s="642">
        <f t="shared" si="5700"/>
        <v>0</v>
      </c>
      <c r="G9070" s="642">
        <f t="shared" si="5700"/>
        <v>0</v>
      </c>
      <c r="H9070" s="141"/>
      <c r="I9070" s="142"/>
      <c r="J9070" s="642">
        <f t="shared" si="5661"/>
        <v>0</v>
      </c>
    </row>
    <row r="9071" spans="1:10" ht="15" customHeight="1">
      <c r="A9071" s="1320"/>
      <c r="B9071" s="1321"/>
      <c r="C9071" s="1321"/>
      <c r="D9071" s="1322"/>
      <c r="E9071" s="641" t="str">
        <f t="shared" ref="E9071:G9071" si="5701">E1944</f>
        <v>DOMICILIARIA 1</v>
      </c>
      <c r="F9071" s="642">
        <f t="shared" si="5701"/>
        <v>5.63</v>
      </c>
      <c r="G9071" s="642">
        <f t="shared" si="5701"/>
        <v>0.7</v>
      </c>
      <c r="H9071" s="141"/>
      <c r="I9071" s="142"/>
      <c r="J9071" s="642">
        <f t="shared" si="5661"/>
        <v>3.9409999999999998</v>
      </c>
    </row>
    <row r="9072" spans="1:10" ht="15" customHeight="1">
      <c r="A9072" s="1320"/>
      <c r="B9072" s="1321"/>
      <c r="C9072" s="1321"/>
      <c r="D9072" s="1322"/>
      <c r="E9072" s="641" t="str">
        <f t="shared" ref="E9072:G9072" si="5702">E1945</f>
        <v>DOMICILIARIA 2</v>
      </c>
      <c r="F9072" s="642">
        <f t="shared" si="5702"/>
        <v>5.79</v>
      </c>
      <c r="G9072" s="642">
        <f t="shared" si="5702"/>
        <v>0.7</v>
      </c>
      <c r="H9072" s="141"/>
      <c r="I9072" s="142"/>
      <c r="J9072" s="642">
        <f t="shared" si="5661"/>
        <v>4.0529999999999999</v>
      </c>
    </row>
    <row r="9073" spans="1:10" ht="15" customHeight="1">
      <c r="A9073" s="1320"/>
      <c r="B9073" s="1321"/>
      <c r="C9073" s="1321"/>
      <c r="D9073" s="1322"/>
      <c r="E9073" s="641" t="str">
        <f t="shared" ref="E9073:G9073" si="5703">E1946</f>
        <v>DOMICILIARIA 3</v>
      </c>
      <c r="F9073" s="642">
        <f t="shared" si="5703"/>
        <v>5.82</v>
      </c>
      <c r="G9073" s="642">
        <f t="shared" si="5703"/>
        <v>0.7</v>
      </c>
      <c r="H9073" s="141"/>
      <c r="I9073" s="142"/>
      <c r="J9073" s="642">
        <f t="shared" si="5661"/>
        <v>4.0739999999999998</v>
      </c>
    </row>
    <row r="9074" spans="1:10" ht="15" customHeight="1">
      <c r="A9074" s="1320"/>
      <c r="B9074" s="1321"/>
      <c r="C9074" s="1321"/>
      <c r="D9074" s="1322"/>
      <c r="E9074" s="641" t="str">
        <f t="shared" ref="E9074:G9074" si="5704">E1947</f>
        <v>DOMICILIARIA 4</v>
      </c>
      <c r="F9074" s="642">
        <f t="shared" si="5704"/>
        <v>5.76</v>
      </c>
      <c r="G9074" s="642">
        <f t="shared" si="5704"/>
        <v>0.7</v>
      </c>
      <c r="H9074" s="141"/>
      <c r="I9074" s="142"/>
      <c r="J9074" s="642">
        <f t="shared" si="5661"/>
        <v>4.032</v>
      </c>
    </row>
    <row r="9075" spans="1:10" ht="15" customHeight="1">
      <c r="A9075" s="1320"/>
      <c r="B9075" s="1321"/>
      <c r="C9075" s="1321"/>
      <c r="D9075" s="1322"/>
      <c r="E9075" s="641" t="str">
        <f t="shared" ref="E9075:G9075" si="5705">E1948</f>
        <v>DOMICILIARIA 5</v>
      </c>
      <c r="F9075" s="642">
        <f t="shared" si="5705"/>
        <v>4.97</v>
      </c>
      <c r="G9075" s="642">
        <f t="shared" si="5705"/>
        <v>0.7</v>
      </c>
      <c r="H9075" s="141"/>
      <c r="I9075" s="142"/>
      <c r="J9075" s="642">
        <f t="shared" si="5661"/>
        <v>3.4789999999999996</v>
      </c>
    </row>
    <row r="9076" spans="1:10" ht="15" customHeight="1">
      <c r="A9076" s="1320"/>
      <c r="B9076" s="1321"/>
      <c r="C9076" s="1321"/>
      <c r="D9076" s="1322"/>
      <c r="E9076" s="641" t="str">
        <f t="shared" ref="E9076:G9076" si="5706">E1949</f>
        <v>DOMICILIARIA 6</v>
      </c>
      <c r="F9076" s="642">
        <f t="shared" si="5706"/>
        <v>5.49</v>
      </c>
      <c r="G9076" s="642">
        <f t="shared" si="5706"/>
        <v>0.7</v>
      </c>
      <c r="H9076" s="141"/>
      <c r="I9076" s="142"/>
      <c r="J9076" s="642">
        <f t="shared" si="5661"/>
        <v>3.843</v>
      </c>
    </row>
    <row r="9077" spans="1:10" ht="15" customHeight="1">
      <c r="A9077" s="1320"/>
      <c r="B9077" s="1321"/>
      <c r="C9077" s="1321"/>
      <c r="D9077" s="1322"/>
      <c r="E9077" s="641" t="str">
        <f t="shared" ref="E9077:G9077" si="5707">E1950</f>
        <v>DOMICILIARIA 7</v>
      </c>
      <c r="F9077" s="642">
        <f t="shared" si="5707"/>
        <v>5.28</v>
      </c>
      <c r="G9077" s="642">
        <f t="shared" si="5707"/>
        <v>0.7</v>
      </c>
      <c r="H9077" s="141"/>
      <c r="I9077" s="142"/>
      <c r="J9077" s="642">
        <f t="shared" si="5661"/>
        <v>3.6959999999999997</v>
      </c>
    </row>
    <row r="9078" spans="1:10" ht="15" customHeight="1">
      <c r="A9078" s="1320"/>
      <c r="B9078" s="1321"/>
      <c r="C9078" s="1321"/>
      <c r="D9078" s="1322"/>
      <c r="E9078" s="641" t="str">
        <f t="shared" ref="E9078:G9078" si="5708">E1951</f>
        <v>DOMICILIARIA 8</v>
      </c>
      <c r="F9078" s="642">
        <f t="shared" si="5708"/>
        <v>5.5</v>
      </c>
      <c r="G9078" s="642">
        <f t="shared" si="5708"/>
        <v>0.7</v>
      </c>
      <c r="H9078" s="141"/>
      <c r="I9078" s="142"/>
      <c r="J9078" s="642">
        <f t="shared" si="5661"/>
        <v>3.8499999999999996</v>
      </c>
    </row>
    <row r="9079" spans="1:10" ht="15" customHeight="1">
      <c r="A9079" s="1320"/>
      <c r="B9079" s="1321"/>
      <c r="C9079" s="1321"/>
      <c r="D9079" s="1322"/>
      <c r="E9079" s="641" t="str">
        <f t="shared" ref="E9079:G9079" si="5709">E1952</f>
        <v>DOMICILIARIA 9</v>
      </c>
      <c r="F9079" s="642">
        <f t="shared" si="5709"/>
        <v>5.0999999999999996</v>
      </c>
      <c r="G9079" s="642">
        <f t="shared" si="5709"/>
        <v>0.7</v>
      </c>
      <c r="H9079" s="141"/>
      <c r="I9079" s="142"/>
      <c r="J9079" s="642">
        <f t="shared" si="5661"/>
        <v>3.5699999999999994</v>
      </c>
    </row>
    <row r="9080" spans="1:10" ht="15" customHeight="1">
      <c r="A9080" s="1320"/>
      <c r="B9080" s="1321"/>
      <c r="C9080" s="1321"/>
      <c r="D9080" s="1322"/>
      <c r="E9080" s="641" t="str">
        <f t="shared" ref="E9080:G9080" si="5710">E1953</f>
        <v>DOMICILIARIA 10</v>
      </c>
      <c r="F9080" s="642">
        <f t="shared" si="5710"/>
        <v>5.19</v>
      </c>
      <c r="G9080" s="642">
        <f t="shared" si="5710"/>
        <v>0.7</v>
      </c>
      <c r="H9080" s="141"/>
      <c r="I9080" s="142"/>
      <c r="J9080" s="642">
        <f t="shared" si="5661"/>
        <v>3.633</v>
      </c>
    </row>
    <row r="9081" spans="1:10" ht="15" customHeight="1">
      <c r="A9081" s="1320"/>
      <c r="B9081" s="1321"/>
      <c r="C9081" s="1321"/>
      <c r="D9081" s="1322"/>
      <c r="E9081" s="641" t="str">
        <f t="shared" ref="E9081:G9081" si="5711">E1954</f>
        <v>DOMICILIARIA 11</v>
      </c>
      <c r="F9081" s="642">
        <f t="shared" si="5711"/>
        <v>4.95</v>
      </c>
      <c r="G9081" s="642">
        <f t="shared" si="5711"/>
        <v>0.7</v>
      </c>
      <c r="H9081" s="141"/>
      <c r="I9081" s="142"/>
      <c r="J9081" s="642">
        <f t="shared" si="5661"/>
        <v>3.4649999999999999</v>
      </c>
    </row>
    <row r="9082" spans="1:10" ht="15" customHeight="1">
      <c r="A9082" s="1320"/>
      <c r="B9082" s="1321"/>
      <c r="C9082" s="1321"/>
      <c r="D9082" s="1322"/>
      <c r="E9082" s="641" t="str">
        <f t="shared" ref="E9082:G9082" si="5712">E1955</f>
        <v>DOMICILIARIA 12</v>
      </c>
      <c r="F9082" s="642">
        <f t="shared" si="5712"/>
        <v>4.79</v>
      </c>
      <c r="G9082" s="642">
        <f t="shared" si="5712"/>
        <v>0.7</v>
      </c>
      <c r="H9082" s="141"/>
      <c r="I9082" s="142"/>
      <c r="J9082" s="642">
        <f t="shared" si="5661"/>
        <v>3.3529999999999998</v>
      </c>
    </row>
    <row r="9083" spans="1:10" ht="15" customHeight="1">
      <c r="A9083" s="1320"/>
      <c r="B9083" s="1321"/>
      <c r="C9083" s="1321"/>
      <c r="D9083" s="1322"/>
      <c r="E9083" s="641" t="str">
        <f t="shared" ref="E9083:G9083" si="5713">E1956</f>
        <v>DOMICILIARIA 13</v>
      </c>
      <c r="F9083" s="642">
        <f t="shared" si="5713"/>
        <v>4.7300000000000004</v>
      </c>
      <c r="G9083" s="642">
        <f t="shared" si="5713"/>
        <v>0.7</v>
      </c>
      <c r="H9083" s="141"/>
      <c r="I9083" s="142"/>
      <c r="J9083" s="642">
        <f t="shared" si="5661"/>
        <v>3.3109999999999999</v>
      </c>
    </row>
    <row r="9084" spans="1:10" ht="15" customHeight="1">
      <c r="A9084" s="1320"/>
      <c r="B9084" s="1321"/>
      <c r="C9084" s="1321"/>
      <c r="D9084" s="1322"/>
      <c r="E9084" s="641" t="str">
        <f t="shared" ref="E9084:G9084" si="5714">E1957</f>
        <v>DOMICILIARIA 14</v>
      </c>
      <c r="F9084" s="642">
        <f t="shared" si="5714"/>
        <v>4.6100000000000003</v>
      </c>
      <c r="G9084" s="642">
        <f t="shared" si="5714"/>
        <v>0.7</v>
      </c>
      <c r="H9084" s="141"/>
      <c r="I9084" s="142"/>
      <c r="J9084" s="642">
        <f t="shared" si="5661"/>
        <v>3.2269999999999999</v>
      </c>
    </row>
    <row r="9085" spans="1:10" ht="15" customHeight="1">
      <c r="A9085" s="1320"/>
      <c r="B9085" s="1321"/>
      <c r="C9085" s="1321"/>
      <c r="D9085" s="1322"/>
      <c r="E9085" s="641" t="str">
        <f t="shared" ref="E9085:G9085" si="5715">E1958</f>
        <v>P22 A P15</v>
      </c>
      <c r="F9085" s="642">
        <f t="shared" si="5715"/>
        <v>0</v>
      </c>
      <c r="G9085" s="642">
        <f t="shared" si="5715"/>
        <v>0</v>
      </c>
      <c r="H9085" s="141"/>
      <c r="I9085" s="142"/>
      <c r="J9085" s="642">
        <f t="shared" si="5661"/>
        <v>0</v>
      </c>
    </row>
    <row r="9086" spans="1:10" ht="15" customHeight="1">
      <c r="A9086" s="1320"/>
      <c r="B9086" s="1321"/>
      <c r="C9086" s="1321"/>
      <c r="D9086" s="1322"/>
      <c r="E9086" s="641" t="str">
        <f t="shared" ref="E9086:G9086" si="5716">E1959</f>
        <v>DOMICILIARIA 1</v>
      </c>
      <c r="F9086" s="642">
        <f t="shared" si="5716"/>
        <v>6.01</v>
      </c>
      <c r="G9086" s="642">
        <f t="shared" si="5716"/>
        <v>0.7</v>
      </c>
      <c r="H9086" s="141"/>
      <c r="I9086" s="142"/>
      <c r="J9086" s="642">
        <f t="shared" si="5661"/>
        <v>4.2069999999999999</v>
      </c>
    </row>
    <row r="9087" spans="1:10" ht="15" customHeight="1">
      <c r="A9087" s="1320"/>
      <c r="B9087" s="1321"/>
      <c r="C9087" s="1321"/>
      <c r="D9087" s="1322"/>
      <c r="E9087" s="641" t="str">
        <f t="shared" ref="E9087:G9087" si="5717">E1960</f>
        <v>DOMICILIARIA 2</v>
      </c>
      <c r="F9087" s="642">
        <f t="shared" si="5717"/>
        <v>5.48</v>
      </c>
      <c r="G9087" s="642">
        <f t="shared" si="5717"/>
        <v>0.7</v>
      </c>
      <c r="H9087" s="141"/>
      <c r="I9087" s="142"/>
      <c r="J9087" s="642">
        <f t="shared" si="5661"/>
        <v>3.8359999999999999</v>
      </c>
    </row>
    <row r="9088" spans="1:10" ht="15" customHeight="1">
      <c r="A9088" s="1320"/>
      <c r="B9088" s="1321"/>
      <c r="C9088" s="1321"/>
      <c r="D9088" s="1322"/>
      <c r="E9088" s="641" t="str">
        <f t="shared" ref="E9088:G9088" si="5718">E1961</f>
        <v>DOMICILIARIA 3</v>
      </c>
      <c r="F9088" s="642">
        <f t="shared" si="5718"/>
        <v>5.31</v>
      </c>
      <c r="G9088" s="642">
        <f t="shared" si="5718"/>
        <v>0.7</v>
      </c>
      <c r="H9088" s="141"/>
      <c r="I9088" s="142"/>
      <c r="J9088" s="642">
        <f t="shared" si="5661"/>
        <v>3.7169999999999996</v>
      </c>
    </row>
    <row r="9089" spans="1:10" ht="15" customHeight="1">
      <c r="A9089" s="1320"/>
      <c r="B9089" s="1321"/>
      <c r="C9089" s="1321"/>
      <c r="D9089" s="1322"/>
      <c r="E9089" s="641" t="str">
        <f t="shared" ref="E9089:G9089" si="5719">E1962</f>
        <v>DOMICILIARIA 4</v>
      </c>
      <c r="F9089" s="642">
        <f t="shared" si="5719"/>
        <v>5.62</v>
      </c>
      <c r="G9089" s="642">
        <f t="shared" si="5719"/>
        <v>0.7</v>
      </c>
      <c r="H9089" s="141"/>
      <c r="I9089" s="142"/>
      <c r="J9089" s="642">
        <f t="shared" si="5661"/>
        <v>3.9339999999999997</v>
      </c>
    </row>
    <row r="9090" spans="1:10" ht="15" customHeight="1">
      <c r="A9090" s="1320"/>
      <c r="B9090" s="1321"/>
      <c r="C9090" s="1321"/>
      <c r="D9090" s="1322"/>
      <c r="E9090" s="641" t="str">
        <f t="shared" ref="E9090:G9090" si="5720">E1963</f>
        <v>DOMICILIARIA 5</v>
      </c>
      <c r="F9090" s="642">
        <f t="shared" si="5720"/>
        <v>5.35</v>
      </c>
      <c r="G9090" s="642">
        <f t="shared" si="5720"/>
        <v>0.7</v>
      </c>
      <c r="H9090" s="141"/>
      <c r="I9090" s="142"/>
      <c r="J9090" s="642">
        <f t="shared" si="5661"/>
        <v>3.7449999999999997</v>
      </c>
    </row>
    <row r="9091" spans="1:10" ht="15" customHeight="1">
      <c r="A9091" s="1320"/>
      <c r="B9091" s="1321"/>
      <c r="C9091" s="1321"/>
      <c r="D9091" s="1322"/>
      <c r="E9091" s="641" t="str">
        <f t="shared" ref="E9091:G9091" si="5721">E1964</f>
        <v>DOMICILIARIA 6</v>
      </c>
      <c r="F9091" s="642">
        <f t="shared" si="5721"/>
        <v>5.41</v>
      </c>
      <c r="G9091" s="642">
        <f t="shared" si="5721"/>
        <v>0.7</v>
      </c>
      <c r="H9091" s="141"/>
      <c r="I9091" s="142"/>
      <c r="J9091" s="642">
        <f t="shared" si="5661"/>
        <v>3.7869999999999999</v>
      </c>
    </row>
    <row r="9092" spans="1:10" ht="15" customHeight="1">
      <c r="A9092" s="1320"/>
      <c r="B9092" s="1321"/>
      <c r="C9092" s="1321"/>
      <c r="D9092" s="1322"/>
      <c r="E9092" s="641" t="str">
        <f t="shared" ref="E9092:G9092" si="5722">E1965</f>
        <v>DOMICILIARIA 7</v>
      </c>
      <c r="F9092" s="642">
        <f t="shared" si="5722"/>
        <v>5.35</v>
      </c>
      <c r="G9092" s="642">
        <f t="shared" si="5722"/>
        <v>0.7</v>
      </c>
      <c r="H9092" s="141"/>
      <c r="I9092" s="142"/>
      <c r="J9092" s="642">
        <f t="shared" si="5661"/>
        <v>3.7449999999999997</v>
      </c>
    </row>
    <row r="9093" spans="1:10" ht="15" customHeight="1">
      <c r="A9093" s="1320"/>
      <c r="B9093" s="1321"/>
      <c r="C9093" s="1321"/>
      <c r="D9093" s="1322"/>
      <c r="E9093" s="641" t="str">
        <f t="shared" ref="E9093:G9093" si="5723">E1966</f>
        <v>DOMICILIARIA 8</v>
      </c>
      <c r="F9093" s="642">
        <f t="shared" si="5723"/>
        <v>5.79</v>
      </c>
      <c r="G9093" s="642">
        <f t="shared" si="5723"/>
        <v>0.7</v>
      </c>
      <c r="H9093" s="141"/>
      <c r="I9093" s="142"/>
      <c r="J9093" s="642">
        <f t="shared" si="5661"/>
        <v>4.0529999999999999</v>
      </c>
    </row>
    <row r="9094" spans="1:10" ht="15" customHeight="1">
      <c r="A9094" s="1320"/>
      <c r="B9094" s="1321"/>
      <c r="C9094" s="1321"/>
      <c r="D9094" s="1322"/>
      <c r="E9094" s="641" t="str">
        <f t="shared" ref="E9094:G9094" si="5724">E1967</f>
        <v>DOMICILIARIA 9</v>
      </c>
      <c r="F9094" s="642">
        <f t="shared" si="5724"/>
        <v>5.13</v>
      </c>
      <c r="G9094" s="642">
        <f t="shared" si="5724"/>
        <v>0.7</v>
      </c>
      <c r="H9094" s="141"/>
      <c r="I9094" s="142"/>
      <c r="J9094" s="642">
        <f t="shared" si="5661"/>
        <v>3.5909999999999997</v>
      </c>
    </row>
    <row r="9095" spans="1:10" ht="15" customHeight="1">
      <c r="A9095" s="1320"/>
      <c r="B9095" s="1321"/>
      <c r="C9095" s="1321"/>
      <c r="D9095" s="1322"/>
      <c r="E9095" s="641" t="str">
        <f t="shared" ref="E9095:G9095" si="5725">E1968</f>
        <v>DOMICILIARIA 10</v>
      </c>
      <c r="F9095" s="642">
        <f t="shared" si="5725"/>
        <v>5.6</v>
      </c>
      <c r="G9095" s="642">
        <f t="shared" si="5725"/>
        <v>0.7</v>
      </c>
      <c r="H9095" s="141"/>
      <c r="I9095" s="142"/>
      <c r="J9095" s="642">
        <f t="shared" ref="J9095:J9135" si="5726">F9095*G9095</f>
        <v>3.9199999999999995</v>
      </c>
    </row>
    <row r="9096" spans="1:10" ht="15" customHeight="1">
      <c r="A9096" s="1320"/>
      <c r="B9096" s="1321"/>
      <c r="C9096" s="1321"/>
      <c r="D9096" s="1322"/>
      <c r="E9096" s="641" t="str">
        <f t="shared" ref="E9096:G9096" si="5727">E1969</f>
        <v>DOMICILIARIA 11</v>
      </c>
      <c r="F9096" s="642">
        <f t="shared" si="5727"/>
        <v>5.31</v>
      </c>
      <c r="G9096" s="642">
        <f t="shared" si="5727"/>
        <v>0.7</v>
      </c>
      <c r="H9096" s="141"/>
      <c r="I9096" s="142"/>
      <c r="J9096" s="642">
        <f t="shared" si="5726"/>
        <v>3.7169999999999996</v>
      </c>
    </row>
    <row r="9097" spans="1:10" ht="15" customHeight="1">
      <c r="A9097" s="1320"/>
      <c r="B9097" s="1321"/>
      <c r="C9097" s="1321"/>
      <c r="D9097" s="1322"/>
      <c r="E9097" s="641" t="str">
        <f t="shared" ref="E9097:G9097" si="5728">E1970</f>
        <v>DOMICILIARIA 12</v>
      </c>
      <c r="F9097" s="642">
        <f t="shared" si="5728"/>
        <v>5.29</v>
      </c>
      <c r="G9097" s="642">
        <f t="shared" si="5728"/>
        <v>0.7</v>
      </c>
      <c r="H9097" s="141"/>
      <c r="I9097" s="142"/>
      <c r="J9097" s="642">
        <f t="shared" si="5726"/>
        <v>3.7029999999999998</v>
      </c>
    </row>
    <row r="9098" spans="1:10" ht="15" customHeight="1">
      <c r="A9098" s="1320"/>
      <c r="B9098" s="1321"/>
      <c r="C9098" s="1321"/>
      <c r="D9098" s="1322"/>
      <c r="E9098" s="641" t="str">
        <f t="shared" ref="E9098:G9098" si="5729">E1971</f>
        <v>DOMICILIARIA 13</v>
      </c>
      <c r="F9098" s="642">
        <f t="shared" si="5729"/>
        <v>4.9400000000000004</v>
      </c>
      <c r="G9098" s="642">
        <f t="shared" si="5729"/>
        <v>0.7</v>
      </c>
      <c r="H9098" s="141"/>
      <c r="I9098" s="142"/>
      <c r="J9098" s="642">
        <f t="shared" si="5726"/>
        <v>3.4580000000000002</v>
      </c>
    </row>
    <row r="9099" spans="1:10" ht="15" customHeight="1">
      <c r="A9099" s="1320"/>
      <c r="B9099" s="1321"/>
      <c r="C9099" s="1321"/>
      <c r="D9099" s="1322"/>
      <c r="E9099" s="641" t="str">
        <f t="shared" ref="E9099:G9099" si="5730">E1972</f>
        <v>DOMICILIARIA 14</v>
      </c>
      <c r="F9099" s="642">
        <f t="shared" si="5730"/>
        <v>5.12</v>
      </c>
      <c r="G9099" s="642">
        <f t="shared" si="5730"/>
        <v>0.7</v>
      </c>
      <c r="H9099" s="141"/>
      <c r="I9099" s="142"/>
      <c r="J9099" s="642">
        <f t="shared" si="5726"/>
        <v>3.5839999999999996</v>
      </c>
    </row>
    <row r="9100" spans="1:10" ht="15" customHeight="1">
      <c r="A9100" s="1320"/>
      <c r="B9100" s="1321"/>
      <c r="C9100" s="1321"/>
      <c r="D9100" s="1322"/>
      <c r="E9100" s="641" t="str">
        <f t="shared" ref="E9100:G9100" si="5731">E1973</f>
        <v>P15 A P56</v>
      </c>
      <c r="F9100" s="642">
        <f t="shared" si="5731"/>
        <v>0</v>
      </c>
      <c r="G9100" s="642">
        <f t="shared" si="5731"/>
        <v>0</v>
      </c>
      <c r="H9100" s="141"/>
      <c r="I9100" s="142"/>
      <c r="J9100" s="642">
        <f t="shared" si="5726"/>
        <v>0</v>
      </c>
    </row>
    <row r="9101" spans="1:10" ht="15" customHeight="1">
      <c r="A9101" s="1320"/>
      <c r="B9101" s="1321"/>
      <c r="C9101" s="1321"/>
      <c r="D9101" s="1322"/>
      <c r="E9101" s="641" t="str">
        <f t="shared" ref="E9101:G9101" si="5732">E1974</f>
        <v>DOMICILIARIA 1</v>
      </c>
      <c r="F9101" s="642">
        <f t="shared" si="5732"/>
        <v>4.4000000000000004</v>
      </c>
      <c r="G9101" s="642">
        <f t="shared" si="5732"/>
        <v>0.7</v>
      </c>
      <c r="H9101" s="141"/>
      <c r="I9101" s="142"/>
      <c r="J9101" s="642">
        <f t="shared" si="5726"/>
        <v>3.08</v>
      </c>
    </row>
    <row r="9102" spans="1:10" ht="15" customHeight="1">
      <c r="A9102" s="1320"/>
      <c r="B9102" s="1321"/>
      <c r="C9102" s="1321"/>
      <c r="D9102" s="1322"/>
      <c r="E9102" s="641" t="str">
        <f t="shared" ref="E9102:G9102" si="5733">E1975</f>
        <v>DOMICILIARIA 2</v>
      </c>
      <c r="F9102" s="642">
        <f t="shared" si="5733"/>
        <v>4.43</v>
      </c>
      <c r="G9102" s="642">
        <f t="shared" si="5733"/>
        <v>0.7</v>
      </c>
      <c r="H9102" s="141"/>
      <c r="I9102" s="142"/>
      <c r="J9102" s="642">
        <f t="shared" si="5726"/>
        <v>3.1009999999999995</v>
      </c>
    </row>
    <row r="9103" spans="1:10" ht="15" customHeight="1">
      <c r="A9103" s="1320"/>
      <c r="B9103" s="1321"/>
      <c r="C9103" s="1321"/>
      <c r="D9103" s="1322"/>
      <c r="E9103" s="641" t="str">
        <f t="shared" ref="E9103:G9103" si="5734">E1976</f>
        <v>DOMICILIARIA 3</v>
      </c>
      <c r="F9103" s="642">
        <f t="shared" si="5734"/>
        <v>3.56</v>
      </c>
      <c r="G9103" s="642">
        <f t="shared" si="5734"/>
        <v>0.7</v>
      </c>
      <c r="H9103" s="141"/>
      <c r="I9103" s="142"/>
      <c r="J9103" s="642">
        <f t="shared" si="5726"/>
        <v>2.492</v>
      </c>
    </row>
    <row r="9104" spans="1:10" ht="15" customHeight="1">
      <c r="A9104" s="1320"/>
      <c r="B9104" s="1321"/>
      <c r="C9104" s="1321"/>
      <c r="D9104" s="1322"/>
      <c r="E9104" s="641" t="str">
        <f t="shared" ref="E9104:G9104" si="5735">E1977</f>
        <v>DOMICILIARIA 4</v>
      </c>
      <c r="F9104" s="642">
        <f t="shared" si="5735"/>
        <v>4.41</v>
      </c>
      <c r="G9104" s="642">
        <f t="shared" si="5735"/>
        <v>0.7</v>
      </c>
      <c r="H9104" s="141"/>
      <c r="I9104" s="142"/>
      <c r="J9104" s="642">
        <f t="shared" si="5726"/>
        <v>3.0869999999999997</v>
      </c>
    </row>
    <row r="9105" spans="1:10" ht="15" customHeight="1">
      <c r="A9105" s="1320"/>
      <c r="B9105" s="1321"/>
      <c r="C9105" s="1321"/>
      <c r="D9105" s="1322"/>
      <c r="E9105" s="641" t="str">
        <f t="shared" ref="E9105:G9105" si="5736">E1978</f>
        <v>DOMICILIARIA 5</v>
      </c>
      <c r="F9105" s="642">
        <f t="shared" si="5736"/>
        <v>3.73</v>
      </c>
      <c r="G9105" s="642">
        <f t="shared" si="5736"/>
        <v>0.7</v>
      </c>
      <c r="H9105" s="141"/>
      <c r="I9105" s="142"/>
      <c r="J9105" s="642">
        <f t="shared" si="5726"/>
        <v>2.6109999999999998</v>
      </c>
    </row>
    <row r="9106" spans="1:10" ht="15" customHeight="1">
      <c r="A9106" s="1320"/>
      <c r="B9106" s="1321"/>
      <c r="C9106" s="1321"/>
      <c r="D9106" s="1322"/>
      <c r="E9106" s="641" t="str">
        <f t="shared" ref="E9106:G9106" si="5737">E1979</f>
        <v>DOMICILIARIA 6</v>
      </c>
      <c r="F9106" s="642">
        <f t="shared" si="5737"/>
        <v>4.34</v>
      </c>
      <c r="G9106" s="642">
        <f t="shared" si="5737"/>
        <v>0.7</v>
      </c>
      <c r="H9106" s="141"/>
      <c r="I9106" s="142"/>
      <c r="J9106" s="642">
        <f t="shared" si="5726"/>
        <v>3.0379999999999998</v>
      </c>
    </row>
    <row r="9107" spans="1:10" ht="15" customHeight="1">
      <c r="A9107" s="1320"/>
      <c r="B9107" s="1321"/>
      <c r="C9107" s="1321"/>
      <c r="D9107" s="1322"/>
      <c r="E9107" s="641" t="str">
        <f t="shared" ref="E9107:G9107" si="5738">E1980</f>
        <v>DOMICILIARIA 7</v>
      </c>
      <c r="F9107" s="642">
        <f t="shared" si="5738"/>
        <v>4.04</v>
      </c>
      <c r="G9107" s="642">
        <f t="shared" si="5738"/>
        <v>0.7</v>
      </c>
      <c r="H9107" s="141"/>
      <c r="I9107" s="142"/>
      <c r="J9107" s="642">
        <f t="shared" si="5726"/>
        <v>2.8279999999999998</v>
      </c>
    </row>
    <row r="9108" spans="1:10" ht="15" customHeight="1">
      <c r="A9108" s="1320"/>
      <c r="B9108" s="1321"/>
      <c r="C9108" s="1321"/>
      <c r="D9108" s="1322"/>
      <c r="E9108" s="641" t="str">
        <f t="shared" ref="E9108:G9108" si="5739">E1981</f>
        <v>DOMICILIARIA 8</v>
      </c>
      <c r="F9108" s="642">
        <f t="shared" si="5739"/>
        <v>4.2300000000000004</v>
      </c>
      <c r="G9108" s="642">
        <f t="shared" si="5739"/>
        <v>0.7</v>
      </c>
      <c r="H9108" s="141"/>
      <c r="I9108" s="142"/>
      <c r="J9108" s="642">
        <f t="shared" si="5726"/>
        <v>2.9610000000000003</v>
      </c>
    </row>
    <row r="9109" spans="1:10" ht="15" customHeight="1">
      <c r="A9109" s="1320"/>
      <c r="B9109" s="1321"/>
      <c r="C9109" s="1321"/>
      <c r="D9109" s="1322"/>
      <c r="E9109" s="641" t="str">
        <f t="shared" ref="E9109:G9109" si="5740">E1982</f>
        <v>DOMICILIARIA 9</v>
      </c>
      <c r="F9109" s="642">
        <f t="shared" si="5740"/>
        <v>4.3</v>
      </c>
      <c r="G9109" s="642">
        <f t="shared" si="5740"/>
        <v>0.7</v>
      </c>
      <c r="H9109" s="141"/>
      <c r="I9109" s="142"/>
      <c r="J9109" s="642">
        <f t="shared" si="5726"/>
        <v>3.01</v>
      </c>
    </row>
    <row r="9110" spans="1:10" ht="15" customHeight="1">
      <c r="A9110" s="1320"/>
      <c r="B9110" s="1321"/>
      <c r="C9110" s="1321"/>
      <c r="D9110" s="1322"/>
      <c r="E9110" s="641" t="str">
        <f t="shared" ref="E9110:G9110" si="5741">E1983</f>
        <v>DOMICILIARIA 10</v>
      </c>
      <c r="F9110" s="642">
        <f t="shared" si="5741"/>
        <v>4.3</v>
      </c>
      <c r="G9110" s="642">
        <f t="shared" si="5741"/>
        <v>0.7</v>
      </c>
      <c r="H9110" s="141"/>
      <c r="I9110" s="142"/>
      <c r="J9110" s="642">
        <f t="shared" si="5726"/>
        <v>3.01</v>
      </c>
    </row>
    <row r="9111" spans="1:10" ht="15" customHeight="1">
      <c r="A9111" s="1320"/>
      <c r="B9111" s="1321"/>
      <c r="C9111" s="1321"/>
      <c r="D9111" s="1322"/>
      <c r="E9111" s="641" t="str">
        <f t="shared" ref="E9111:G9111" si="5742">E1984</f>
        <v>DOMICILIARIA 11</v>
      </c>
      <c r="F9111" s="642">
        <f t="shared" si="5742"/>
        <v>3.69</v>
      </c>
      <c r="G9111" s="642">
        <f t="shared" si="5742"/>
        <v>0.7</v>
      </c>
      <c r="H9111" s="141"/>
      <c r="I9111" s="142"/>
      <c r="J9111" s="642">
        <f t="shared" si="5726"/>
        <v>2.5829999999999997</v>
      </c>
    </row>
    <row r="9112" spans="1:10" ht="15" customHeight="1">
      <c r="A9112" s="1320"/>
      <c r="B9112" s="1321"/>
      <c r="C9112" s="1321"/>
      <c r="D9112" s="1322"/>
      <c r="E9112" s="641" t="str">
        <f t="shared" ref="E9112:G9112" si="5743">E1985</f>
        <v>DOMICILIARIA 12</v>
      </c>
      <c r="F9112" s="642">
        <f t="shared" si="5743"/>
        <v>4.1399999999999997</v>
      </c>
      <c r="G9112" s="642">
        <f t="shared" si="5743"/>
        <v>0.7</v>
      </c>
      <c r="H9112" s="141"/>
      <c r="I9112" s="142"/>
      <c r="J9112" s="642">
        <f t="shared" si="5726"/>
        <v>2.8979999999999997</v>
      </c>
    </row>
    <row r="9113" spans="1:10" ht="15" customHeight="1">
      <c r="A9113" s="1320"/>
      <c r="B9113" s="1321"/>
      <c r="C9113" s="1321"/>
      <c r="D9113" s="1322"/>
      <c r="E9113" s="641" t="str">
        <f t="shared" ref="E9113:G9113" si="5744">E1986</f>
        <v>P56 A P5</v>
      </c>
      <c r="F9113" s="642">
        <f t="shared" si="5744"/>
        <v>0</v>
      </c>
      <c r="G9113" s="642">
        <f t="shared" si="5744"/>
        <v>0</v>
      </c>
      <c r="H9113" s="141"/>
      <c r="I9113" s="142"/>
      <c r="J9113" s="642">
        <f t="shared" si="5726"/>
        <v>0</v>
      </c>
    </row>
    <row r="9114" spans="1:10" ht="15" customHeight="1">
      <c r="A9114" s="1320"/>
      <c r="B9114" s="1321"/>
      <c r="C9114" s="1321"/>
      <c r="D9114" s="1322"/>
      <c r="E9114" s="641" t="str">
        <f t="shared" ref="E9114:G9114" si="5745">E1987</f>
        <v>DOMICILIARIA 1</v>
      </c>
      <c r="F9114" s="642">
        <f t="shared" si="5745"/>
        <v>4.1399999999999997</v>
      </c>
      <c r="G9114" s="642">
        <f t="shared" si="5745"/>
        <v>0.7</v>
      </c>
      <c r="H9114" s="141"/>
      <c r="I9114" s="142"/>
      <c r="J9114" s="642">
        <f t="shared" si="5726"/>
        <v>2.8979999999999997</v>
      </c>
    </row>
    <row r="9115" spans="1:10" ht="15" customHeight="1">
      <c r="A9115" s="1320"/>
      <c r="B9115" s="1321"/>
      <c r="C9115" s="1321"/>
      <c r="D9115" s="1322"/>
      <c r="E9115" s="641" t="str">
        <f t="shared" ref="E9115:G9115" si="5746">E1988</f>
        <v>DOMICILIARIA 2</v>
      </c>
      <c r="F9115" s="642">
        <f t="shared" si="5746"/>
        <v>7.55</v>
      </c>
      <c r="G9115" s="642">
        <f t="shared" si="5746"/>
        <v>0.7</v>
      </c>
      <c r="H9115" s="141"/>
      <c r="I9115" s="142"/>
      <c r="J9115" s="642">
        <f t="shared" si="5726"/>
        <v>5.2849999999999993</v>
      </c>
    </row>
    <row r="9116" spans="1:10" ht="15" customHeight="1">
      <c r="A9116" s="1320"/>
      <c r="B9116" s="1321"/>
      <c r="C9116" s="1321"/>
      <c r="D9116" s="1322"/>
      <c r="E9116" s="641" t="str">
        <f t="shared" ref="E9116:G9116" si="5747">E1989</f>
        <v>DOMICILIARIA 3</v>
      </c>
      <c r="F9116" s="642">
        <f t="shared" si="5747"/>
        <v>4.26</v>
      </c>
      <c r="G9116" s="642">
        <f t="shared" si="5747"/>
        <v>0.7</v>
      </c>
      <c r="H9116" s="141"/>
      <c r="I9116" s="142"/>
      <c r="J9116" s="642">
        <f t="shared" si="5726"/>
        <v>2.9819999999999998</v>
      </c>
    </row>
    <row r="9117" spans="1:10" ht="15" customHeight="1">
      <c r="A9117" s="1320"/>
      <c r="B9117" s="1321"/>
      <c r="C9117" s="1321"/>
      <c r="D9117" s="1322"/>
      <c r="E9117" s="641" t="str">
        <f t="shared" ref="E9117:G9117" si="5748">E1990</f>
        <v>DOMICILIARIA 4</v>
      </c>
      <c r="F9117" s="642">
        <f t="shared" si="5748"/>
        <v>7.21</v>
      </c>
      <c r="G9117" s="642">
        <f t="shared" si="5748"/>
        <v>0.7</v>
      </c>
      <c r="H9117" s="141"/>
      <c r="I9117" s="142"/>
      <c r="J9117" s="642">
        <f t="shared" si="5726"/>
        <v>5.0469999999999997</v>
      </c>
    </row>
    <row r="9118" spans="1:10" ht="15" customHeight="1">
      <c r="A9118" s="1320"/>
      <c r="B9118" s="1321"/>
      <c r="C9118" s="1321"/>
      <c r="D9118" s="1322"/>
      <c r="E9118" s="641" t="str">
        <f t="shared" ref="E9118:G9118" si="5749">E1991</f>
        <v>DOMICILIARIA 5</v>
      </c>
      <c r="F9118" s="642">
        <f t="shared" si="5749"/>
        <v>7.11</v>
      </c>
      <c r="G9118" s="642">
        <f t="shared" si="5749"/>
        <v>0.7</v>
      </c>
      <c r="H9118" s="141"/>
      <c r="I9118" s="142"/>
      <c r="J9118" s="642">
        <f t="shared" si="5726"/>
        <v>4.9770000000000003</v>
      </c>
    </row>
    <row r="9119" spans="1:10" ht="15" customHeight="1">
      <c r="A9119" s="1320"/>
      <c r="B9119" s="1321"/>
      <c r="C9119" s="1321"/>
      <c r="D9119" s="1322"/>
      <c r="E9119" s="641" t="str">
        <f t="shared" ref="E9119:G9119" si="5750">E1992</f>
        <v>DOMICILIARIA 6</v>
      </c>
      <c r="F9119" s="642">
        <f t="shared" si="5750"/>
        <v>3.99</v>
      </c>
      <c r="G9119" s="642">
        <f t="shared" si="5750"/>
        <v>0.7</v>
      </c>
      <c r="H9119" s="141"/>
      <c r="I9119" s="142"/>
      <c r="J9119" s="642">
        <f t="shared" si="5726"/>
        <v>2.7930000000000001</v>
      </c>
    </row>
    <row r="9120" spans="1:10" ht="15" customHeight="1">
      <c r="A9120" s="1320"/>
      <c r="B9120" s="1321"/>
      <c r="C9120" s="1321"/>
      <c r="D9120" s="1322"/>
      <c r="E9120" s="641" t="str">
        <f t="shared" ref="E9120:G9120" si="5751">E1993</f>
        <v>DOMICILIARIA 7</v>
      </c>
      <c r="F9120" s="642">
        <f t="shared" si="5751"/>
        <v>7.59</v>
      </c>
      <c r="G9120" s="642">
        <f t="shared" si="5751"/>
        <v>0.7</v>
      </c>
      <c r="H9120" s="141"/>
      <c r="I9120" s="142"/>
      <c r="J9120" s="642">
        <f t="shared" si="5726"/>
        <v>5.3129999999999997</v>
      </c>
    </row>
    <row r="9121" spans="1:10" ht="15" customHeight="1">
      <c r="A9121" s="1320"/>
      <c r="B9121" s="1321"/>
      <c r="C9121" s="1321"/>
      <c r="D9121" s="1322"/>
      <c r="E9121" s="641" t="str">
        <f t="shared" ref="E9121:G9121" si="5752">E1994</f>
        <v>DOMICILIARIA 8</v>
      </c>
      <c r="F9121" s="642">
        <f t="shared" si="5752"/>
        <v>3.7</v>
      </c>
      <c r="G9121" s="642">
        <f t="shared" si="5752"/>
        <v>0.7</v>
      </c>
      <c r="H9121" s="141"/>
      <c r="I9121" s="142"/>
      <c r="J9121" s="642">
        <f t="shared" si="5726"/>
        <v>2.59</v>
      </c>
    </row>
    <row r="9122" spans="1:10" ht="15" customHeight="1">
      <c r="A9122" s="1320"/>
      <c r="B9122" s="1321"/>
      <c r="C9122" s="1321"/>
      <c r="D9122" s="1322"/>
      <c r="E9122" s="641" t="str">
        <f t="shared" ref="E9122:G9122" si="5753">E1995</f>
        <v>DOMICILIARIA 9</v>
      </c>
      <c r="F9122" s="642">
        <f t="shared" si="5753"/>
        <v>6.55</v>
      </c>
      <c r="G9122" s="642">
        <f t="shared" si="5753"/>
        <v>0.7</v>
      </c>
      <c r="H9122" s="141"/>
      <c r="I9122" s="142"/>
      <c r="J9122" s="642">
        <f t="shared" si="5726"/>
        <v>4.585</v>
      </c>
    </row>
    <row r="9123" spans="1:10" ht="15" customHeight="1">
      <c r="A9123" s="1320"/>
      <c r="B9123" s="1321"/>
      <c r="C9123" s="1321"/>
      <c r="D9123" s="1322"/>
      <c r="E9123" s="641" t="str">
        <f t="shared" ref="E9123:G9123" si="5754">E1996</f>
        <v>DOMICILIARIA 10</v>
      </c>
      <c r="F9123" s="642">
        <f t="shared" si="5754"/>
        <v>4.07</v>
      </c>
      <c r="G9123" s="642">
        <f t="shared" si="5754"/>
        <v>0.7</v>
      </c>
      <c r="H9123" s="141"/>
      <c r="I9123" s="142"/>
      <c r="J9123" s="642">
        <f t="shared" si="5726"/>
        <v>2.8490000000000002</v>
      </c>
    </row>
    <row r="9124" spans="1:10" ht="15" customHeight="1">
      <c r="A9124" s="1320"/>
      <c r="B9124" s="1321"/>
      <c r="C9124" s="1321"/>
      <c r="D9124" s="1322"/>
      <c r="E9124" s="641" t="str">
        <f t="shared" ref="E9124:G9124" si="5755">E1997</f>
        <v>DOMICILIARIA 11</v>
      </c>
      <c r="F9124" s="642">
        <f t="shared" si="5755"/>
        <v>6.17</v>
      </c>
      <c r="G9124" s="642">
        <f t="shared" si="5755"/>
        <v>0.7</v>
      </c>
      <c r="H9124" s="141"/>
      <c r="I9124" s="142"/>
      <c r="J9124" s="642">
        <f t="shared" si="5726"/>
        <v>4.319</v>
      </c>
    </row>
    <row r="9125" spans="1:10" ht="15" customHeight="1">
      <c r="A9125" s="1320"/>
      <c r="B9125" s="1321"/>
      <c r="C9125" s="1321"/>
      <c r="D9125" s="1322"/>
      <c r="E9125" s="641" t="str">
        <f t="shared" ref="E9125:G9125" si="5756">E1998</f>
        <v>DOMICILIARIA 12</v>
      </c>
      <c r="F9125" s="642">
        <f t="shared" si="5756"/>
        <v>6.63</v>
      </c>
      <c r="G9125" s="642">
        <f t="shared" si="5756"/>
        <v>0.7</v>
      </c>
      <c r="H9125" s="141"/>
      <c r="I9125" s="142"/>
      <c r="J9125" s="642">
        <f t="shared" si="5726"/>
        <v>4.641</v>
      </c>
    </row>
    <row r="9126" spans="1:10" ht="15" customHeight="1">
      <c r="A9126" s="1320"/>
      <c r="B9126" s="1321"/>
      <c r="C9126" s="1321"/>
      <c r="D9126" s="1322"/>
      <c r="E9126" s="641" t="str">
        <f t="shared" ref="E9126:G9126" si="5757">E1999</f>
        <v>DOMICILIARIA 13</v>
      </c>
      <c r="F9126" s="642">
        <f t="shared" si="5757"/>
        <v>4.07</v>
      </c>
      <c r="G9126" s="642">
        <f t="shared" si="5757"/>
        <v>0.7</v>
      </c>
      <c r="H9126" s="141"/>
      <c r="I9126" s="142"/>
      <c r="J9126" s="642">
        <f t="shared" si="5726"/>
        <v>2.8490000000000002</v>
      </c>
    </row>
    <row r="9127" spans="1:10" ht="15" customHeight="1">
      <c r="A9127" s="1320"/>
      <c r="B9127" s="1321"/>
      <c r="C9127" s="1321"/>
      <c r="D9127" s="1322"/>
      <c r="E9127" s="641" t="str">
        <f t="shared" ref="E9127:G9127" si="5758">E2000</f>
        <v>DOMICILIARIA 14</v>
      </c>
      <c r="F9127" s="642">
        <f t="shared" si="5758"/>
        <v>6.24</v>
      </c>
      <c r="G9127" s="642">
        <f t="shared" si="5758"/>
        <v>0.7</v>
      </c>
      <c r="H9127" s="141"/>
      <c r="I9127" s="142"/>
      <c r="J9127" s="642">
        <f t="shared" si="5726"/>
        <v>4.3679999999999994</v>
      </c>
    </row>
    <row r="9128" spans="1:10" ht="15" customHeight="1">
      <c r="A9128" s="1320"/>
      <c r="B9128" s="1321"/>
      <c r="C9128" s="1321"/>
      <c r="D9128" s="1322"/>
      <c r="E9128" s="641" t="str">
        <f t="shared" ref="E9128:G9128" si="5759">E2001</f>
        <v>DOMICILIARIA 15</v>
      </c>
      <c r="F9128" s="642">
        <f t="shared" si="5759"/>
        <v>5.92</v>
      </c>
      <c r="G9128" s="642">
        <f t="shared" si="5759"/>
        <v>0.7</v>
      </c>
      <c r="H9128" s="141"/>
      <c r="I9128" s="142"/>
      <c r="J9128" s="642">
        <f t="shared" si="5726"/>
        <v>4.1440000000000001</v>
      </c>
    </row>
    <row r="9129" spans="1:10" ht="15" customHeight="1">
      <c r="A9129" s="1320"/>
      <c r="B9129" s="1321"/>
      <c r="C9129" s="1321"/>
      <c r="D9129" s="1322"/>
      <c r="E9129" s="641" t="str">
        <f t="shared" ref="E9129:G9129" si="5760">E2002</f>
        <v>DOMICILIARIA 16</v>
      </c>
      <c r="F9129" s="642">
        <f t="shared" si="5760"/>
        <v>3.73</v>
      </c>
      <c r="G9129" s="642">
        <f t="shared" si="5760"/>
        <v>0.7</v>
      </c>
      <c r="H9129" s="141"/>
      <c r="I9129" s="142"/>
      <c r="J9129" s="642">
        <f t="shared" si="5726"/>
        <v>2.6109999999999998</v>
      </c>
    </row>
    <row r="9130" spans="1:10" ht="15" customHeight="1">
      <c r="A9130" s="1320"/>
      <c r="B9130" s="1321"/>
      <c r="C9130" s="1321"/>
      <c r="D9130" s="1322"/>
      <c r="E9130" s="641" t="str">
        <f t="shared" ref="E9130:G9130" si="5761">E2003</f>
        <v>DOMICILIARIA 17</v>
      </c>
      <c r="F9130" s="642">
        <f t="shared" si="5761"/>
        <v>5.49</v>
      </c>
      <c r="G9130" s="642">
        <f t="shared" si="5761"/>
        <v>0.7</v>
      </c>
      <c r="H9130" s="141"/>
      <c r="I9130" s="142"/>
      <c r="J9130" s="642">
        <f t="shared" si="5726"/>
        <v>3.843</v>
      </c>
    </row>
    <row r="9131" spans="1:10" ht="15" customHeight="1">
      <c r="A9131" s="1320"/>
      <c r="B9131" s="1321"/>
      <c r="C9131" s="1321"/>
      <c r="D9131" s="1322"/>
      <c r="E9131" s="641" t="str">
        <f t="shared" ref="E9131:F9131" si="5762">E2004</f>
        <v>P5 A P2</v>
      </c>
      <c r="F9131" s="642">
        <f t="shared" si="5762"/>
        <v>0</v>
      </c>
      <c r="G9131" s="642"/>
      <c r="H9131" s="141"/>
      <c r="I9131" s="142"/>
      <c r="J9131" s="642">
        <f t="shared" si="5726"/>
        <v>0</v>
      </c>
    </row>
    <row r="9132" spans="1:10" ht="15" customHeight="1">
      <c r="A9132" s="1320"/>
      <c r="B9132" s="1321"/>
      <c r="C9132" s="1321"/>
      <c r="D9132" s="1322"/>
      <c r="E9132" s="641" t="str">
        <f t="shared" ref="E9132:F9132" si="5763">E2005</f>
        <v>DOMICILIARIA 1</v>
      </c>
      <c r="F9132" s="642">
        <f t="shared" si="5763"/>
        <v>3.92</v>
      </c>
      <c r="G9132" s="642"/>
      <c r="H9132" s="141"/>
      <c r="I9132" s="142"/>
      <c r="J9132" s="642">
        <f t="shared" si="5726"/>
        <v>0</v>
      </c>
    </row>
    <row r="9133" spans="1:10" ht="15" customHeight="1">
      <c r="A9133" s="1320"/>
      <c r="B9133" s="1321"/>
      <c r="C9133" s="1321"/>
      <c r="D9133" s="1322"/>
      <c r="E9133" s="641" t="str">
        <f t="shared" ref="E9133:F9133" si="5764">E2006</f>
        <v>DOMICILIARIA 2</v>
      </c>
      <c r="F9133" s="642">
        <f t="shared" si="5764"/>
        <v>5.69</v>
      </c>
      <c r="G9133" s="642"/>
      <c r="H9133" s="141"/>
      <c r="I9133" s="142"/>
      <c r="J9133" s="642">
        <f t="shared" si="5726"/>
        <v>0</v>
      </c>
    </row>
    <row r="9134" spans="1:10" ht="15" customHeight="1">
      <c r="A9134" s="1320"/>
      <c r="B9134" s="1321"/>
      <c r="C9134" s="1321"/>
      <c r="D9134" s="1322"/>
      <c r="E9134" s="641" t="str">
        <f t="shared" ref="E9134:F9134" si="5765">E2007</f>
        <v>DOMICILIARIA 3</v>
      </c>
      <c r="F9134" s="642">
        <f t="shared" si="5765"/>
        <v>4.3</v>
      </c>
      <c r="G9134" s="642"/>
      <c r="H9134" s="141"/>
      <c r="I9134" s="142"/>
      <c r="J9134" s="642">
        <f t="shared" si="5726"/>
        <v>0</v>
      </c>
    </row>
    <row r="9135" spans="1:10" ht="15" customHeight="1">
      <c r="A9135" s="1320"/>
      <c r="B9135" s="1321"/>
      <c r="C9135" s="1321"/>
      <c r="D9135" s="1322"/>
      <c r="E9135" s="641" t="str">
        <f t="shared" ref="E9135:F9135" si="5766">E2008</f>
        <v>DOMICILIARIA 4</v>
      </c>
      <c r="F9135" s="642">
        <f t="shared" si="5766"/>
        <v>5.59</v>
      </c>
      <c r="G9135" s="642"/>
      <c r="H9135" s="141"/>
      <c r="I9135" s="142"/>
      <c r="J9135" s="642">
        <f t="shared" si="5726"/>
        <v>0</v>
      </c>
    </row>
    <row r="9136" spans="1:10" ht="15" customHeight="1">
      <c r="A9136" s="1320"/>
      <c r="B9136" s="1321"/>
      <c r="C9136" s="1321"/>
      <c r="D9136" s="1322"/>
      <c r="E9136" s="641" t="str">
        <f t="shared" ref="E9136:F9136" si="5767">E2009</f>
        <v>DOMICILIARIA 5</v>
      </c>
      <c r="F9136" s="642">
        <f t="shared" si="5767"/>
        <v>4.5</v>
      </c>
      <c r="G9136" s="642"/>
      <c r="H9136" s="141"/>
      <c r="I9136" s="142"/>
      <c r="J9136" s="642">
        <f t="shared" ref="J9136:J9179" si="5768">F9136*G9136</f>
        <v>0</v>
      </c>
    </row>
    <row r="9137" spans="1:10" ht="15" customHeight="1">
      <c r="A9137" s="1320"/>
      <c r="B9137" s="1321"/>
      <c r="C9137" s="1321"/>
      <c r="D9137" s="1322"/>
      <c r="E9137" s="641" t="str">
        <f t="shared" ref="E9137:F9137" si="5769">E2010</f>
        <v>DOMICILIARIA 6</v>
      </c>
      <c r="F9137" s="642">
        <f t="shared" si="5769"/>
        <v>5.38</v>
      </c>
      <c r="G9137" s="642"/>
      <c r="H9137" s="141"/>
      <c r="I9137" s="142"/>
      <c r="J9137" s="642">
        <f t="shared" si="5768"/>
        <v>0</v>
      </c>
    </row>
    <row r="9138" spans="1:10" ht="15" customHeight="1">
      <c r="A9138" s="1320"/>
      <c r="B9138" s="1321"/>
      <c r="C9138" s="1321"/>
      <c r="D9138" s="1322"/>
      <c r="E9138" s="641" t="str">
        <f t="shared" ref="E9138:F9138" si="5770">E2011</f>
        <v>DOMICILIARIA 7</v>
      </c>
      <c r="F9138" s="642">
        <f t="shared" si="5770"/>
        <v>4.67</v>
      </c>
      <c r="G9138" s="642"/>
      <c r="H9138" s="141"/>
      <c r="I9138" s="142"/>
      <c r="J9138" s="642">
        <f t="shared" si="5768"/>
        <v>0</v>
      </c>
    </row>
    <row r="9139" spans="1:10" ht="15" customHeight="1">
      <c r="A9139" s="1320"/>
      <c r="B9139" s="1321"/>
      <c r="C9139" s="1321"/>
      <c r="D9139" s="1322"/>
      <c r="E9139" s="641" t="str">
        <f t="shared" ref="E9139:F9139" si="5771">E2012</f>
        <v>DOMICILIARIA 8</v>
      </c>
      <c r="F9139" s="642">
        <f t="shared" si="5771"/>
        <v>5.08</v>
      </c>
      <c r="G9139" s="642"/>
      <c r="H9139" s="141"/>
      <c r="I9139" s="142"/>
      <c r="J9139" s="642">
        <f t="shared" si="5768"/>
        <v>0</v>
      </c>
    </row>
    <row r="9140" spans="1:10" ht="15" customHeight="1">
      <c r="A9140" s="1320"/>
      <c r="B9140" s="1321"/>
      <c r="C9140" s="1321"/>
      <c r="D9140" s="1322"/>
      <c r="E9140" s="641" t="str">
        <f t="shared" ref="E9140:F9140" si="5772">E2013</f>
        <v>DOMICILIARIA 9</v>
      </c>
      <c r="F9140" s="642">
        <f t="shared" si="5772"/>
        <v>5.17</v>
      </c>
      <c r="G9140" s="642"/>
      <c r="H9140" s="141"/>
      <c r="I9140" s="142"/>
      <c r="J9140" s="642">
        <f t="shared" si="5768"/>
        <v>0</v>
      </c>
    </row>
    <row r="9141" spans="1:10" ht="15" customHeight="1">
      <c r="A9141" s="1320"/>
      <c r="B9141" s="1321"/>
      <c r="C9141" s="1321"/>
      <c r="D9141" s="1322"/>
      <c r="E9141" s="641" t="str">
        <f t="shared" ref="E9141:F9141" si="5773">E2014</f>
        <v>DOMICILIARIA 10</v>
      </c>
      <c r="F9141" s="642">
        <f t="shared" si="5773"/>
        <v>5.22</v>
      </c>
      <c r="G9141" s="642"/>
      <c r="H9141" s="141"/>
      <c r="I9141" s="142"/>
      <c r="J9141" s="642">
        <f t="shared" si="5768"/>
        <v>0</v>
      </c>
    </row>
    <row r="9142" spans="1:10" ht="15" customHeight="1">
      <c r="A9142" s="1320"/>
      <c r="B9142" s="1321"/>
      <c r="C9142" s="1321"/>
      <c r="D9142" s="1322"/>
      <c r="E9142" s="641" t="str">
        <f t="shared" ref="E9142:F9142" si="5774">E2015</f>
        <v>DOMICILIARIA 11</v>
      </c>
      <c r="F9142" s="642">
        <f t="shared" si="5774"/>
        <v>5.16</v>
      </c>
      <c r="G9142" s="642"/>
      <c r="H9142" s="141"/>
      <c r="I9142" s="142"/>
      <c r="J9142" s="642">
        <f t="shared" si="5768"/>
        <v>0</v>
      </c>
    </row>
    <row r="9143" spans="1:10" ht="15" customHeight="1">
      <c r="A9143" s="1320"/>
      <c r="B9143" s="1321"/>
      <c r="C9143" s="1321"/>
      <c r="D9143" s="1322"/>
      <c r="E9143" s="641" t="str">
        <f t="shared" ref="E9143:F9143" si="5775">E2016</f>
        <v>DOMICILIARIA 12</v>
      </c>
      <c r="F9143" s="642">
        <f t="shared" si="5775"/>
        <v>4.93</v>
      </c>
      <c r="G9143" s="642"/>
      <c r="H9143" s="141"/>
      <c r="I9143" s="142"/>
      <c r="J9143" s="642">
        <f t="shared" si="5768"/>
        <v>0</v>
      </c>
    </row>
    <row r="9144" spans="1:10" ht="15" customHeight="1">
      <c r="A9144" s="1320"/>
      <c r="B9144" s="1321"/>
      <c r="C9144" s="1321"/>
      <c r="D9144" s="1322"/>
      <c r="E9144" s="641" t="str">
        <f t="shared" ref="E9144:F9144" si="5776">E2017</f>
        <v>DOMICILIARIA 13</v>
      </c>
      <c r="F9144" s="642">
        <f t="shared" si="5776"/>
        <v>5.54</v>
      </c>
      <c r="G9144" s="642"/>
      <c r="H9144" s="141"/>
      <c r="I9144" s="142"/>
      <c r="J9144" s="642">
        <f t="shared" si="5768"/>
        <v>0</v>
      </c>
    </row>
    <row r="9145" spans="1:10" ht="15" customHeight="1">
      <c r="A9145" s="1320"/>
      <c r="B9145" s="1321"/>
      <c r="C9145" s="1321"/>
      <c r="D9145" s="1322"/>
      <c r="E9145" s="641" t="str">
        <f t="shared" ref="E9145:F9145" si="5777">E2018</f>
        <v>DOMICILIARIA 14</v>
      </c>
      <c r="F9145" s="642">
        <f t="shared" si="5777"/>
        <v>5.15</v>
      </c>
      <c r="G9145" s="642"/>
      <c r="H9145" s="141"/>
      <c r="I9145" s="142"/>
      <c r="J9145" s="642">
        <f t="shared" si="5768"/>
        <v>0</v>
      </c>
    </row>
    <row r="9146" spans="1:10" ht="15" customHeight="1">
      <c r="A9146" s="1320"/>
      <c r="B9146" s="1321"/>
      <c r="C9146" s="1321"/>
      <c r="D9146" s="1322"/>
      <c r="E9146" s="641" t="str">
        <f t="shared" ref="E9146:F9146" si="5778">E2019</f>
        <v>DOMICILIARIA 15</v>
      </c>
      <c r="F9146" s="642">
        <f t="shared" si="5778"/>
        <v>6.03</v>
      </c>
      <c r="G9146" s="642"/>
      <c r="H9146" s="141"/>
      <c r="I9146" s="142"/>
      <c r="J9146" s="642">
        <f t="shared" si="5768"/>
        <v>0</v>
      </c>
    </row>
    <row r="9147" spans="1:10" ht="15" customHeight="1">
      <c r="A9147" s="1320"/>
      <c r="B9147" s="1321"/>
      <c r="C9147" s="1321"/>
      <c r="D9147" s="1322"/>
      <c r="E9147" s="641" t="str">
        <f t="shared" ref="E9147:G9147" si="5779">E2020</f>
        <v>P49 A P42</v>
      </c>
      <c r="F9147" s="642">
        <f t="shared" si="5779"/>
        <v>0</v>
      </c>
      <c r="G9147" s="642">
        <f t="shared" si="5779"/>
        <v>0</v>
      </c>
      <c r="H9147" s="141"/>
      <c r="I9147" s="142"/>
      <c r="J9147" s="642">
        <f t="shared" si="5768"/>
        <v>0</v>
      </c>
    </row>
    <row r="9148" spans="1:10" ht="15" customHeight="1">
      <c r="A9148" s="1320"/>
      <c r="B9148" s="1321"/>
      <c r="C9148" s="1321"/>
      <c r="D9148" s="1322"/>
      <c r="E9148" s="641" t="str">
        <f t="shared" ref="E9148:G9148" si="5780">E2021</f>
        <v>DOMICILIARIA 1</v>
      </c>
      <c r="F9148" s="642">
        <f t="shared" si="5780"/>
        <v>4.33</v>
      </c>
      <c r="G9148" s="642">
        <f t="shared" si="5780"/>
        <v>0.7</v>
      </c>
      <c r="H9148" s="141"/>
      <c r="I9148" s="142"/>
      <c r="J9148" s="642">
        <f t="shared" si="5768"/>
        <v>3.0309999999999997</v>
      </c>
    </row>
    <row r="9149" spans="1:10" ht="15" customHeight="1">
      <c r="A9149" s="1320"/>
      <c r="B9149" s="1321"/>
      <c r="C9149" s="1321"/>
      <c r="D9149" s="1322"/>
      <c r="E9149" s="641" t="str">
        <f t="shared" ref="E9149:G9149" si="5781">E2022</f>
        <v>DOMICILIARIA 2</v>
      </c>
      <c r="F9149" s="642">
        <f t="shared" si="5781"/>
        <v>4.0199999999999996</v>
      </c>
      <c r="G9149" s="642">
        <f t="shared" si="5781"/>
        <v>0.7</v>
      </c>
      <c r="H9149" s="141"/>
      <c r="I9149" s="142"/>
      <c r="J9149" s="642">
        <f t="shared" si="5768"/>
        <v>2.8139999999999996</v>
      </c>
    </row>
    <row r="9150" spans="1:10" ht="15" customHeight="1">
      <c r="A9150" s="1320"/>
      <c r="B9150" s="1321"/>
      <c r="C9150" s="1321"/>
      <c r="D9150" s="1322"/>
      <c r="E9150" s="641" t="str">
        <f t="shared" ref="E9150:G9150" si="5782">E2023</f>
        <v>DOMICILIARIA 3</v>
      </c>
      <c r="F9150" s="642">
        <f t="shared" si="5782"/>
        <v>4.42</v>
      </c>
      <c r="G9150" s="642">
        <f t="shared" si="5782"/>
        <v>0.7</v>
      </c>
      <c r="H9150" s="141"/>
      <c r="I9150" s="142"/>
      <c r="J9150" s="642">
        <f t="shared" si="5768"/>
        <v>3.0939999999999999</v>
      </c>
    </row>
    <row r="9151" spans="1:10" ht="15" customHeight="1">
      <c r="A9151" s="1320"/>
      <c r="B9151" s="1321"/>
      <c r="C9151" s="1321"/>
      <c r="D9151" s="1322"/>
      <c r="E9151" s="641" t="str">
        <f t="shared" ref="E9151:G9151" si="5783">E2024</f>
        <v>DOMICILIARIA 4</v>
      </c>
      <c r="F9151" s="642">
        <f t="shared" si="5783"/>
        <v>4.55</v>
      </c>
      <c r="G9151" s="642">
        <f t="shared" si="5783"/>
        <v>0.7</v>
      </c>
      <c r="H9151" s="141"/>
      <c r="I9151" s="142"/>
      <c r="J9151" s="642">
        <f t="shared" si="5768"/>
        <v>3.1849999999999996</v>
      </c>
    </row>
    <row r="9152" spans="1:10" ht="15" customHeight="1">
      <c r="A9152" s="1320"/>
      <c r="B9152" s="1321"/>
      <c r="C9152" s="1321"/>
      <c r="D9152" s="1322"/>
      <c r="E9152" s="641" t="str">
        <f t="shared" ref="E9152:G9152" si="5784">E2025</f>
        <v>DOMICILIARIA 5</v>
      </c>
      <c r="F9152" s="642">
        <f t="shared" si="5784"/>
        <v>4.75</v>
      </c>
      <c r="G9152" s="642">
        <f t="shared" si="5784"/>
        <v>0.7</v>
      </c>
      <c r="H9152" s="141"/>
      <c r="I9152" s="142"/>
      <c r="J9152" s="642">
        <f t="shared" si="5768"/>
        <v>3.3249999999999997</v>
      </c>
    </row>
    <row r="9153" spans="1:10" ht="15" customHeight="1">
      <c r="A9153" s="1320"/>
      <c r="B9153" s="1321"/>
      <c r="C9153" s="1321"/>
      <c r="D9153" s="1322"/>
      <c r="E9153" s="641" t="str">
        <f t="shared" ref="E9153:G9153" si="5785">E2026</f>
        <v>DOMICILIARIA 6</v>
      </c>
      <c r="F9153" s="642">
        <f t="shared" si="5785"/>
        <v>4.71</v>
      </c>
      <c r="G9153" s="642">
        <f t="shared" si="5785"/>
        <v>0.7</v>
      </c>
      <c r="H9153" s="141"/>
      <c r="I9153" s="142"/>
      <c r="J9153" s="642">
        <f t="shared" si="5768"/>
        <v>3.2969999999999997</v>
      </c>
    </row>
    <row r="9154" spans="1:10" ht="15" customHeight="1">
      <c r="A9154" s="1320"/>
      <c r="B9154" s="1321"/>
      <c r="C9154" s="1321"/>
      <c r="D9154" s="1322"/>
      <c r="E9154" s="641" t="str">
        <f t="shared" ref="E9154:G9154" si="5786">E2027</f>
        <v>DOMICILIARIA 7</v>
      </c>
      <c r="F9154" s="642">
        <f t="shared" si="5786"/>
        <v>3.79</v>
      </c>
      <c r="G9154" s="642">
        <f t="shared" si="5786"/>
        <v>0.7</v>
      </c>
      <c r="H9154" s="141"/>
      <c r="I9154" s="142"/>
      <c r="J9154" s="642">
        <f t="shared" si="5768"/>
        <v>2.653</v>
      </c>
    </row>
    <row r="9155" spans="1:10" ht="15" customHeight="1">
      <c r="A9155" s="1320"/>
      <c r="B9155" s="1321"/>
      <c r="C9155" s="1321"/>
      <c r="D9155" s="1322"/>
      <c r="E9155" s="641" t="str">
        <f t="shared" ref="E9155:G9155" si="5787">E2028</f>
        <v>DOMICILIARIA 8</v>
      </c>
      <c r="F9155" s="642">
        <f t="shared" si="5787"/>
        <v>4.5199999999999996</v>
      </c>
      <c r="G9155" s="642">
        <f t="shared" si="5787"/>
        <v>0.7</v>
      </c>
      <c r="H9155" s="141"/>
      <c r="I9155" s="142"/>
      <c r="J9155" s="642">
        <f t="shared" si="5768"/>
        <v>3.1639999999999997</v>
      </c>
    </row>
    <row r="9156" spans="1:10" ht="15" customHeight="1">
      <c r="A9156" s="1320"/>
      <c r="B9156" s="1321"/>
      <c r="C9156" s="1321"/>
      <c r="D9156" s="1322"/>
      <c r="E9156" s="641" t="str">
        <f t="shared" ref="E9156:G9156" si="5788">E2029</f>
        <v>DOMICILIARIA 9</v>
      </c>
      <c r="F9156" s="642">
        <f t="shared" si="5788"/>
        <v>5.23</v>
      </c>
      <c r="G9156" s="642">
        <f t="shared" si="5788"/>
        <v>0.7</v>
      </c>
      <c r="H9156" s="141"/>
      <c r="I9156" s="142"/>
      <c r="J9156" s="642">
        <f t="shared" si="5768"/>
        <v>3.661</v>
      </c>
    </row>
    <row r="9157" spans="1:10" ht="15" customHeight="1">
      <c r="A9157" s="1320"/>
      <c r="B9157" s="1321"/>
      <c r="C9157" s="1321"/>
      <c r="D9157" s="1322"/>
      <c r="E9157" s="641" t="str">
        <f t="shared" ref="E9157:G9157" si="5789">E2030</f>
        <v>DOMICILIARIA 10</v>
      </c>
      <c r="F9157" s="642">
        <f t="shared" si="5789"/>
        <v>4.75</v>
      </c>
      <c r="G9157" s="642">
        <f t="shared" si="5789"/>
        <v>0.7</v>
      </c>
      <c r="H9157" s="141"/>
      <c r="I9157" s="142"/>
      <c r="J9157" s="642">
        <f t="shared" si="5768"/>
        <v>3.3249999999999997</v>
      </c>
    </row>
    <row r="9158" spans="1:10" ht="15" customHeight="1">
      <c r="A9158" s="1320"/>
      <c r="B9158" s="1321"/>
      <c r="C9158" s="1321"/>
      <c r="D9158" s="1322"/>
      <c r="E9158" s="641" t="str">
        <f t="shared" ref="E9158:G9158" si="5790">E2031</f>
        <v>DOMICILIARIA 11</v>
      </c>
      <c r="F9158" s="642">
        <f t="shared" si="5790"/>
        <v>4.16</v>
      </c>
      <c r="G9158" s="642">
        <f t="shared" si="5790"/>
        <v>0.7</v>
      </c>
      <c r="H9158" s="141"/>
      <c r="I9158" s="142"/>
      <c r="J9158" s="642">
        <f t="shared" si="5768"/>
        <v>2.9119999999999999</v>
      </c>
    </row>
    <row r="9159" spans="1:10" ht="15" customHeight="1">
      <c r="A9159" s="1320"/>
      <c r="B9159" s="1321"/>
      <c r="C9159" s="1321"/>
      <c r="D9159" s="1322"/>
      <c r="E9159" s="641" t="str">
        <f t="shared" ref="E9159:G9159" si="5791">E2032</f>
        <v>DOMICILIARIA 12</v>
      </c>
      <c r="F9159" s="642">
        <f t="shared" si="5791"/>
        <v>4.79</v>
      </c>
      <c r="G9159" s="642">
        <f t="shared" si="5791"/>
        <v>0.7</v>
      </c>
      <c r="H9159" s="141"/>
      <c r="I9159" s="142"/>
      <c r="J9159" s="642">
        <f t="shared" si="5768"/>
        <v>3.3529999999999998</v>
      </c>
    </row>
    <row r="9160" spans="1:10" ht="15" customHeight="1">
      <c r="A9160" s="1320"/>
      <c r="B9160" s="1321"/>
      <c r="C9160" s="1321"/>
      <c r="D9160" s="1322"/>
      <c r="E9160" s="641" t="str">
        <f t="shared" ref="E9160:G9160" si="5792">E2033</f>
        <v>DOMICILIARIA 13</v>
      </c>
      <c r="F9160" s="642">
        <f t="shared" si="5792"/>
        <v>5.22</v>
      </c>
      <c r="G9160" s="642">
        <f t="shared" si="5792"/>
        <v>0.7</v>
      </c>
      <c r="H9160" s="141"/>
      <c r="I9160" s="142"/>
      <c r="J9160" s="642">
        <f t="shared" si="5768"/>
        <v>3.6539999999999995</v>
      </c>
    </row>
    <row r="9161" spans="1:10" ht="15" customHeight="1">
      <c r="A9161" s="1320"/>
      <c r="B9161" s="1321"/>
      <c r="C9161" s="1321"/>
      <c r="D9161" s="1322"/>
      <c r="E9161" s="641" t="str">
        <f t="shared" ref="E9161:G9161" si="5793">E2034</f>
        <v>DOMICILIARIA 14</v>
      </c>
      <c r="F9161" s="642">
        <f t="shared" si="5793"/>
        <v>4.95</v>
      </c>
      <c r="G9161" s="642">
        <f t="shared" si="5793"/>
        <v>0.7</v>
      </c>
      <c r="H9161" s="141"/>
      <c r="I9161" s="142"/>
      <c r="J9161" s="642">
        <f t="shared" si="5768"/>
        <v>3.4649999999999999</v>
      </c>
    </row>
    <row r="9162" spans="1:10" ht="15" customHeight="1">
      <c r="A9162" s="1320"/>
      <c r="B9162" s="1321"/>
      <c r="C9162" s="1321"/>
      <c r="D9162" s="1322"/>
      <c r="E9162" s="641" t="str">
        <f t="shared" ref="E9162:G9162" si="5794">E2035</f>
        <v>P42 A P32</v>
      </c>
      <c r="F9162" s="642">
        <f t="shared" si="5794"/>
        <v>0</v>
      </c>
      <c r="G9162" s="642">
        <f t="shared" si="5794"/>
        <v>0</v>
      </c>
      <c r="H9162" s="141"/>
      <c r="I9162" s="142"/>
      <c r="J9162" s="642">
        <f t="shared" si="5768"/>
        <v>0</v>
      </c>
    </row>
    <row r="9163" spans="1:10" ht="15" customHeight="1">
      <c r="A9163" s="1320"/>
      <c r="B9163" s="1321"/>
      <c r="C9163" s="1321"/>
      <c r="D9163" s="1322"/>
      <c r="E9163" s="641" t="str">
        <f t="shared" ref="E9163:G9163" si="5795">E2036</f>
        <v>DOMICILIARIA 1</v>
      </c>
      <c r="F9163" s="642">
        <f t="shared" si="5795"/>
        <v>5.2</v>
      </c>
      <c r="G9163" s="642">
        <f t="shared" si="5795"/>
        <v>0.7</v>
      </c>
      <c r="H9163" s="141"/>
      <c r="I9163" s="142"/>
      <c r="J9163" s="642">
        <f t="shared" si="5768"/>
        <v>3.6399999999999997</v>
      </c>
    </row>
    <row r="9164" spans="1:10" ht="15" customHeight="1">
      <c r="A9164" s="1320"/>
      <c r="B9164" s="1321"/>
      <c r="C9164" s="1321"/>
      <c r="D9164" s="1322"/>
      <c r="E9164" s="641" t="str">
        <f t="shared" ref="E9164:G9164" si="5796">E2037</f>
        <v>DOMICILIARIA 2</v>
      </c>
      <c r="F9164" s="642">
        <f t="shared" si="5796"/>
        <v>5.44</v>
      </c>
      <c r="G9164" s="642">
        <f t="shared" si="5796"/>
        <v>0.7</v>
      </c>
      <c r="H9164" s="141"/>
      <c r="I9164" s="142"/>
      <c r="J9164" s="642">
        <f t="shared" si="5768"/>
        <v>3.8079999999999998</v>
      </c>
    </row>
    <row r="9165" spans="1:10" ht="15" customHeight="1">
      <c r="A9165" s="1320"/>
      <c r="B9165" s="1321"/>
      <c r="C9165" s="1321"/>
      <c r="D9165" s="1322"/>
      <c r="E9165" s="641" t="str">
        <f t="shared" ref="E9165:G9165" si="5797">E2038</f>
        <v>DOMICILIARIA 3</v>
      </c>
      <c r="F9165" s="642">
        <f t="shared" si="5797"/>
        <v>5.5</v>
      </c>
      <c r="G9165" s="642">
        <f t="shared" si="5797"/>
        <v>0.7</v>
      </c>
      <c r="H9165" s="141"/>
      <c r="I9165" s="142"/>
      <c r="J9165" s="642">
        <f t="shared" si="5768"/>
        <v>3.8499999999999996</v>
      </c>
    </row>
    <row r="9166" spans="1:10" ht="15" customHeight="1">
      <c r="A9166" s="1320"/>
      <c r="B9166" s="1321"/>
      <c r="C9166" s="1321"/>
      <c r="D9166" s="1322"/>
      <c r="E9166" s="641" t="str">
        <f t="shared" ref="E9166:G9166" si="5798">E2039</f>
        <v>DOMICILIARIA 4</v>
      </c>
      <c r="F9166" s="642">
        <f t="shared" si="5798"/>
        <v>4.83</v>
      </c>
      <c r="G9166" s="642">
        <f t="shared" si="5798"/>
        <v>0.7</v>
      </c>
      <c r="H9166" s="141"/>
      <c r="I9166" s="142"/>
      <c r="J9166" s="642">
        <f t="shared" si="5768"/>
        <v>3.3809999999999998</v>
      </c>
    </row>
    <row r="9167" spans="1:10" ht="15" customHeight="1">
      <c r="A9167" s="1320"/>
      <c r="B9167" s="1321"/>
      <c r="C9167" s="1321"/>
      <c r="D9167" s="1322"/>
      <c r="E9167" s="641" t="str">
        <f t="shared" ref="E9167:G9167" si="5799">E2040</f>
        <v>DOMICILIARIA 5</v>
      </c>
      <c r="F9167" s="642">
        <f t="shared" si="5799"/>
        <v>5.01</v>
      </c>
      <c r="G9167" s="642">
        <f t="shared" si="5799"/>
        <v>0.7</v>
      </c>
      <c r="H9167" s="141"/>
      <c r="I9167" s="142"/>
      <c r="J9167" s="642">
        <f t="shared" si="5768"/>
        <v>3.5069999999999997</v>
      </c>
    </row>
    <row r="9168" spans="1:10" ht="15" customHeight="1">
      <c r="A9168" s="1320"/>
      <c r="B9168" s="1321"/>
      <c r="C9168" s="1321"/>
      <c r="D9168" s="1322"/>
      <c r="E9168" s="641" t="str">
        <f t="shared" ref="E9168:G9168" si="5800">E2041</f>
        <v>DOMICILIARIA 6</v>
      </c>
      <c r="F9168" s="642">
        <f t="shared" si="5800"/>
        <v>5.4</v>
      </c>
      <c r="G9168" s="642">
        <f t="shared" si="5800"/>
        <v>0.7</v>
      </c>
      <c r="H9168" s="141"/>
      <c r="I9168" s="142"/>
      <c r="J9168" s="642">
        <f t="shared" si="5768"/>
        <v>3.78</v>
      </c>
    </row>
    <row r="9169" spans="1:10" ht="15" customHeight="1">
      <c r="A9169" s="1320"/>
      <c r="B9169" s="1321"/>
      <c r="C9169" s="1321"/>
      <c r="D9169" s="1322"/>
      <c r="E9169" s="641" t="str">
        <f t="shared" ref="E9169:G9169" si="5801">E2042</f>
        <v>DOMICILIARIA 7</v>
      </c>
      <c r="F9169" s="642">
        <f t="shared" si="5801"/>
        <v>4.3899999999999997</v>
      </c>
      <c r="G9169" s="642">
        <f t="shared" si="5801"/>
        <v>0.7</v>
      </c>
      <c r="H9169" s="141"/>
      <c r="I9169" s="142"/>
      <c r="J9169" s="642">
        <f t="shared" si="5768"/>
        <v>3.0729999999999995</v>
      </c>
    </row>
    <row r="9170" spans="1:10" ht="15" customHeight="1">
      <c r="A9170" s="1320"/>
      <c r="B9170" s="1321"/>
      <c r="C9170" s="1321"/>
      <c r="D9170" s="1322"/>
      <c r="E9170" s="641" t="str">
        <f t="shared" ref="E9170:G9170" si="5802">E2043</f>
        <v>DOMICILIARIA 8</v>
      </c>
      <c r="F9170" s="642">
        <f t="shared" si="5802"/>
        <v>5.52</v>
      </c>
      <c r="G9170" s="642">
        <f t="shared" si="5802"/>
        <v>0.7</v>
      </c>
      <c r="H9170" s="141"/>
      <c r="I9170" s="142"/>
      <c r="J9170" s="642">
        <f t="shared" si="5768"/>
        <v>3.8639999999999994</v>
      </c>
    </row>
    <row r="9171" spans="1:10" ht="15" customHeight="1">
      <c r="A9171" s="1320"/>
      <c r="B9171" s="1321"/>
      <c r="C9171" s="1321"/>
      <c r="D9171" s="1322"/>
      <c r="E9171" s="641" t="str">
        <f t="shared" ref="E9171:G9171" si="5803">E2044</f>
        <v>P23 A P16</v>
      </c>
      <c r="F9171" s="642">
        <f t="shared" si="5803"/>
        <v>0</v>
      </c>
      <c r="G9171" s="642">
        <f t="shared" si="5803"/>
        <v>0</v>
      </c>
      <c r="H9171" s="141"/>
      <c r="I9171" s="142"/>
      <c r="J9171" s="642">
        <f t="shared" si="5768"/>
        <v>0</v>
      </c>
    </row>
    <row r="9172" spans="1:10" ht="15" customHeight="1">
      <c r="A9172" s="1320"/>
      <c r="B9172" s="1321"/>
      <c r="C9172" s="1321"/>
      <c r="D9172" s="1322"/>
      <c r="E9172" s="641" t="str">
        <f t="shared" ref="E9172:G9172" si="5804">E2045</f>
        <v>DOMICILIARIA 1</v>
      </c>
      <c r="F9172" s="642">
        <f t="shared" si="5804"/>
        <v>4.4000000000000004</v>
      </c>
      <c r="G9172" s="642">
        <f t="shared" si="5804"/>
        <v>0.7</v>
      </c>
      <c r="H9172" s="141"/>
      <c r="I9172" s="142"/>
      <c r="J9172" s="642">
        <f t="shared" si="5768"/>
        <v>3.08</v>
      </c>
    </row>
    <row r="9173" spans="1:10" ht="15" customHeight="1">
      <c r="A9173" s="1320"/>
      <c r="B9173" s="1321"/>
      <c r="C9173" s="1321"/>
      <c r="D9173" s="1322"/>
      <c r="E9173" s="641" t="str">
        <f t="shared" ref="E9173:G9173" si="5805">E2046</f>
        <v>DOMICILIARIA 2</v>
      </c>
      <c r="F9173" s="642">
        <f t="shared" si="5805"/>
        <v>4.55</v>
      </c>
      <c r="G9173" s="642">
        <f t="shared" si="5805"/>
        <v>0.7</v>
      </c>
      <c r="H9173" s="141"/>
      <c r="I9173" s="142"/>
      <c r="J9173" s="642">
        <f t="shared" si="5768"/>
        <v>3.1849999999999996</v>
      </c>
    </row>
    <row r="9174" spans="1:10" ht="15" customHeight="1">
      <c r="A9174" s="1320"/>
      <c r="B9174" s="1321"/>
      <c r="C9174" s="1321"/>
      <c r="D9174" s="1322"/>
      <c r="E9174" s="641" t="str">
        <f t="shared" ref="E9174:G9174" si="5806">E2047</f>
        <v>DOMICILIARIA 3</v>
      </c>
      <c r="F9174" s="642">
        <f t="shared" si="5806"/>
        <v>4.6500000000000004</v>
      </c>
      <c r="G9174" s="642">
        <f t="shared" si="5806"/>
        <v>0.7</v>
      </c>
      <c r="H9174" s="141"/>
      <c r="I9174" s="142"/>
      <c r="J9174" s="642">
        <f t="shared" si="5768"/>
        <v>3.2549999999999999</v>
      </c>
    </row>
    <row r="9175" spans="1:10" ht="15" customHeight="1">
      <c r="A9175" s="1320"/>
      <c r="B9175" s="1321"/>
      <c r="C9175" s="1321"/>
      <c r="D9175" s="1322"/>
      <c r="E9175" s="641" t="str">
        <f t="shared" ref="E9175:G9175" si="5807">E2048</f>
        <v>DOMICILIARIA 4</v>
      </c>
      <c r="F9175" s="642">
        <f t="shared" si="5807"/>
        <v>4.9800000000000004</v>
      </c>
      <c r="G9175" s="642">
        <f t="shared" si="5807"/>
        <v>0.7</v>
      </c>
      <c r="H9175" s="141"/>
      <c r="I9175" s="142"/>
      <c r="J9175" s="642">
        <f t="shared" si="5768"/>
        <v>3.4860000000000002</v>
      </c>
    </row>
    <row r="9176" spans="1:10" ht="15" customHeight="1">
      <c r="A9176" s="1320"/>
      <c r="B9176" s="1321"/>
      <c r="C9176" s="1321"/>
      <c r="D9176" s="1322"/>
      <c r="E9176" s="641" t="str">
        <f t="shared" ref="E9176:G9176" si="5808">E2049</f>
        <v>DOMICILIARIA 5</v>
      </c>
      <c r="F9176" s="642">
        <f t="shared" si="5808"/>
        <v>5.09</v>
      </c>
      <c r="G9176" s="642">
        <f t="shared" si="5808"/>
        <v>0.7</v>
      </c>
      <c r="H9176" s="141"/>
      <c r="I9176" s="142"/>
      <c r="J9176" s="642">
        <f t="shared" si="5768"/>
        <v>3.5629999999999997</v>
      </c>
    </row>
    <row r="9177" spans="1:10" ht="15" customHeight="1">
      <c r="A9177" s="1320"/>
      <c r="B9177" s="1321"/>
      <c r="C9177" s="1321"/>
      <c r="D9177" s="1322"/>
      <c r="E9177" s="641" t="str">
        <f t="shared" ref="E9177:G9177" si="5809">E2050</f>
        <v>DOMICILIARIA 6</v>
      </c>
      <c r="F9177" s="642">
        <f t="shared" si="5809"/>
        <v>4.25</v>
      </c>
      <c r="G9177" s="642">
        <f t="shared" si="5809"/>
        <v>0.7</v>
      </c>
      <c r="H9177" s="141"/>
      <c r="I9177" s="142"/>
      <c r="J9177" s="642">
        <f t="shared" si="5768"/>
        <v>2.9749999999999996</v>
      </c>
    </row>
    <row r="9178" spans="1:10" ht="15" customHeight="1">
      <c r="A9178" s="1320"/>
      <c r="B9178" s="1321"/>
      <c r="C9178" s="1321"/>
      <c r="D9178" s="1322"/>
      <c r="E9178" s="641" t="str">
        <f t="shared" ref="E9178:G9178" si="5810">E2051</f>
        <v>DOMICILIARIA 7</v>
      </c>
      <c r="F9178" s="642">
        <f t="shared" si="5810"/>
        <v>4.32</v>
      </c>
      <c r="G9178" s="642">
        <f t="shared" si="5810"/>
        <v>0.7</v>
      </c>
      <c r="H9178" s="141"/>
      <c r="I9178" s="142"/>
      <c r="J9178" s="642">
        <f t="shared" si="5768"/>
        <v>3.024</v>
      </c>
    </row>
    <row r="9179" spans="1:10" ht="15" customHeight="1">
      <c r="A9179" s="1320"/>
      <c r="B9179" s="1321"/>
      <c r="C9179" s="1321"/>
      <c r="D9179" s="1322"/>
      <c r="E9179" s="641" t="str">
        <f t="shared" ref="E9179:G9179" si="5811">E2052</f>
        <v>DOMICILIARIA 1</v>
      </c>
      <c r="F9179" s="642">
        <f t="shared" si="5811"/>
        <v>3.97</v>
      </c>
      <c r="G9179" s="642">
        <f t="shared" si="5811"/>
        <v>0.7</v>
      </c>
      <c r="H9179" s="141"/>
      <c r="I9179" s="142"/>
      <c r="J9179" s="642">
        <f t="shared" si="5768"/>
        <v>2.7789999999999999</v>
      </c>
    </row>
    <row r="9180" spans="1:10" ht="15" customHeight="1">
      <c r="A9180" s="1320"/>
      <c r="B9180" s="1321"/>
      <c r="C9180" s="1321"/>
      <c r="D9180" s="1322"/>
      <c r="E9180" s="641" t="str">
        <f t="shared" ref="E9180:G9180" si="5812">E2053</f>
        <v>DOMICILIARIA 2</v>
      </c>
      <c r="F9180" s="642">
        <f t="shared" si="5812"/>
        <v>4.5999999999999996</v>
      </c>
      <c r="G9180" s="642">
        <f t="shared" si="5812"/>
        <v>0.7</v>
      </c>
      <c r="H9180" s="141"/>
      <c r="I9180" s="142"/>
      <c r="J9180" s="642">
        <f t="shared" ref="J9180:J9186" si="5813">F9180*G9180</f>
        <v>3.2199999999999998</v>
      </c>
    </row>
    <row r="9181" spans="1:10" ht="15" customHeight="1">
      <c r="A9181" s="1320"/>
      <c r="B9181" s="1321"/>
      <c r="C9181" s="1321"/>
      <c r="D9181" s="1322"/>
      <c r="E9181" s="641" t="str">
        <f t="shared" ref="E9181:G9181" si="5814">E2054</f>
        <v>P43 A P34</v>
      </c>
      <c r="F9181" s="642">
        <f t="shared" si="5814"/>
        <v>0</v>
      </c>
      <c r="G9181" s="642">
        <f t="shared" si="5814"/>
        <v>0</v>
      </c>
      <c r="H9181" s="141"/>
      <c r="I9181" s="142"/>
      <c r="J9181" s="642">
        <f t="shared" si="5813"/>
        <v>0</v>
      </c>
    </row>
    <row r="9182" spans="1:10" ht="15" customHeight="1">
      <c r="A9182" s="1320"/>
      <c r="B9182" s="1321"/>
      <c r="C9182" s="1321"/>
      <c r="D9182" s="1322"/>
      <c r="E9182" s="641" t="str">
        <f t="shared" ref="E9182:G9182" si="5815">E2055</f>
        <v>DOMICILIARIA 1</v>
      </c>
      <c r="F9182" s="642">
        <f t="shared" si="5815"/>
        <v>4.4400000000000004</v>
      </c>
      <c r="G9182" s="642">
        <f t="shared" si="5815"/>
        <v>1.2</v>
      </c>
      <c r="H9182" s="141"/>
      <c r="I9182" s="142"/>
      <c r="J9182" s="642">
        <f t="shared" si="5813"/>
        <v>5.3280000000000003</v>
      </c>
    </row>
    <row r="9183" spans="1:10" ht="15" customHeight="1">
      <c r="A9183" s="1320"/>
      <c r="B9183" s="1321"/>
      <c r="C9183" s="1321"/>
      <c r="D9183" s="1322"/>
      <c r="E9183" s="641" t="str">
        <f t="shared" ref="E9183:G9183" si="5816">E2056</f>
        <v>DOMICILIARIA 2</v>
      </c>
      <c r="F9183" s="642">
        <f t="shared" si="5816"/>
        <v>4.58</v>
      </c>
      <c r="G9183" s="642">
        <f t="shared" si="5816"/>
        <v>1.2</v>
      </c>
      <c r="H9183" s="141"/>
      <c r="I9183" s="142"/>
      <c r="J9183" s="642">
        <f t="shared" si="5813"/>
        <v>5.4959999999999996</v>
      </c>
    </row>
    <row r="9184" spans="1:10" ht="15" customHeight="1">
      <c r="A9184" s="1320"/>
      <c r="B9184" s="1321"/>
      <c r="C9184" s="1321"/>
      <c r="D9184" s="1322"/>
      <c r="E9184" s="641" t="str">
        <f t="shared" ref="E9184:G9184" si="5817">E2057</f>
        <v>DOMICILIARIA 3</v>
      </c>
      <c r="F9184" s="642">
        <f t="shared" si="5817"/>
        <v>4.41</v>
      </c>
      <c r="G9184" s="642">
        <f t="shared" si="5817"/>
        <v>1.2</v>
      </c>
      <c r="H9184" s="141"/>
      <c r="I9184" s="142"/>
      <c r="J9184" s="642">
        <f t="shared" si="5813"/>
        <v>5.2919999999999998</v>
      </c>
    </row>
    <row r="9185" spans="1:10" ht="15" customHeight="1">
      <c r="A9185" s="1320"/>
      <c r="B9185" s="1321"/>
      <c r="C9185" s="1321"/>
      <c r="D9185" s="1322"/>
      <c r="E9185" s="641" t="str">
        <f t="shared" ref="E9185:G9185" si="5818">E2058</f>
        <v>DOMICILIARIA 4</v>
      </c>
      <c r="F9185" s="642">
        <f t="shared" si="5818"/>
        <v>4.49</v>
      </c>
      <c r="G9185" s="642">
        <f t="shared" si="5818"/>
        <v>1.2</v>
      </c>
      <c r="H9185" s="141"/>
      <c r="I9185" s="142"/>
      <c r="J9185" s="642">
        <f t="shared" si="5813"/>
        <v>5.3879999999999999</v>
      </c>
    </row>
    <row r="9186" spans="1:10" ht="15" customHeight="1">
      <c r="A9186" s="1320"/>
      <c r="B9186" s="1321"/>
      <c r="C9186" s="1321"/>
      <c r="D9186" s="1322"/>
      <c r="E9186" s="641" t="str">
        <f t="shared" ref="E9186:G9186" si="5819">E2059</f>
        <v>DOMICILIARIA 5</v>
      </c>
      <c r="F9186" s="642">
        <f t="shared" si="5819"/>
        <v>4.8899999999999997</v>
      </c>
      <c r="G9186" s="642">
        <f t="shared" si="5819"/>
        <v>1.2</v>
      </c>
      <c r="H9186" s="141"/>
      <c r="I9186" s="142"/>
      <c r="J9186" s="642">
        <f t="shared" si="5813"/>
        <v>5.8679999999999994</v>
      </c>
    </row>
    <row r="9187" spans="1:10" ht="15" customHeight="1">
      <c r="A9187" s="1320"/>
      <c r="B9187" s="1321"/>
      <c r="C9187" s="1321"/>
      <c r="D9187" s="1322"/>
      <c r="E9187" s="641" t="str">
        <f t="shared" ref="E9187:G9187" si="5820">E2060</f>
        <v>DOMICILIARIA 6</v>
      </c>
      <c r="F9187" s="642">
        <f t="shared" si="5820"/>
        <v>4.8</v>
      </c>
      <c r="G9187" s="642">
        <f t="shared" si="5820"/>
        <v>1.2</v>
      </c>
      <c r="H9187" s="141"/>
      <c r="I9187" s="142"/>
      <c r="J9187" s="642">
        <f t="shared" ref="J9187:J9206" si="5821">F9187*G9187</f>
        <v>5.76</v>
      </c>
    </row>
    <row r="9188" spans="1:10" ht="15" customHeight="1">
      <c r="A9188" s="1320"/>
      <c r="B9188" s="1321"/>
      <c r="C9188" s="1321"/>
      <c r="D9188" s="1322"/>
      <c r="E9188" s="641" t="str">
        <f t="shared" ref="E9188:G9188" si="5822">E2061</f>
        <v>DOMICILIARIA 7</v>
      </c>
      <c r="F9188" s="642">
        <f t="shared" si="5822"/>
        <v>4.67</v>
      </c>
      <c r="G9188" s="642">
        <f t="shared" si="5822"/>
        <v>1.2</v>
      </c>
      <c r="H9188" s="141"/>
      <c r="I9188" s="142"/>
      <c r="J9188" s="642">
        <f t="shared" si="5821"/>
        <v>5.6040000000000001</v>
      </c>
    </row>
    <row r="9189" spans="1:10" ht="15" customHeight="1">
      <c r="A9189" s="1320"/>
      <c r="B9189" s="1321"/>
      <c r="C9189" s="1321"/>
      <c r="D9189" s="1322"/>
      <c r="E9189" s="641" t="str">
        <f t="shared" ref="E9189:G9189" si="5823">E2062</f>
        <v>DOMICILIARIA 8</v>
      </c>
      <c r="F9189" s="642">
        <f t="shared" si="5823"/>
        <v>5.01</v>
      </c>
      <c r="G9189" s="642">
        <f t="shared" si="5823"/>
        <v>1.2</v>
      </c>
      <c r="H9189" s="141"/>
      <c r="I9189" s="142"/>
      <c r="J9189" s="642">
        <f t="shared" si="5821"/>
        <v>6.0119999999999996</v>
      </c>
    </row>
    <row r="9190" spans="1:10" ht="15" customHeight="1">
      <c r="A9190" s="1320"/>
      <c r="B9190" s="1321"/>
      <c r="C9190" s="1321"/>
      <c r="D9190" s="1322"/>
      <c r="E9190" s="641" t="str">
        <f t="shared" ref="E9190:G9190" si="5824">E2063</f>
        <v>P25 A P57</v>
      </c>
      <c r="F9190" s="642">
        <f t="shared" si="5824"/>
        <v>0</v>
      </c>
      <c r="G9190" s="642">
        <f t="shared" si="5824"/>
        <v>0</v>
      </c>
      <c r="H9190" s="141"/>
      <c r="I9190" s="142"/>
      <c r="J9190" s="642">
        <f t="shared" si="5821"/>
        <v>0</v>
      </c>
    </row>
    <row r="9191" spans="1:10" ht="15" customHeight="1">
      <c r="A9191" s="1320"/>
      <c r="B9191" s="1321"/>
      <c r="C9191" s="1321"/>
      <c r="D9191" s="1322"/>
      <c r="E9191" s="641" t="str">
        <f t="shared" ref="E9191:G9191" si="5825">E2064</f>
        <v>P57 A P17</v>
      </c>
      <c r="F9191" s="642">
        <f t="shared" si="5825"/>
        <v>0</v>
      </c>
      <c r="G9191" s="642">
        <f t="shared" si="5825"/>
        <v>0</v>
      </c>
      <c r="H9191" s="141"/>
      <c r="I9191" s="142"/>
      <c r="J9191" s="642">
        <f t="shared" si="5821"/>
        <v>0</v>
      </c>
    </row>
    <row r="9192" spans="1:10" ht="15" customHeight="1">
      <c r="A9192" s="1320"/>
      <c r="B9192" s="1321"/>
      <c r="C9192" s="1321"/>
      <c r="D9192" s="1322"/>
      <c r="E9192" s="641" t="str">
        <f t="shared" ref="E9192:G9192" si="5826">E2065</f>
        <v>DOMICILIARIA 1</v>
      </c>
      <c r="F9192" s="642">
        <f t="shared" si="5826"/>
        <v>5.35</v>
      </c>
      <c r="G9192" s="642">
        <f t="shared" si="5826"/>
        <v>0.7</v>
      </c>
      <c r="H9192" s="141"/>
      <c r="I9192" s="142"/>
      <c r="J9192" s="642">
        <f t="shared" si="5821"/>
        <v>3.7449999999999997</v>
      </c>
    </row>
    <row r="9193" spans="1:10" ht="15" customHeight="1">
      <c r="A9193" s="1320"/>
      <c r="B9193" s="1321"/>
      <c r="C9193" s="1321"/>
      <c r="D9193" s="1322"/>
      <c r="E9193" s="641" t="str">
        <f t="shared" ref="E9193:G9193" si="5827">E2066</f>
        <v>DOMICILIARIA 2</v>
      </c>
      <c r="F9193" s="642">
        <f t="shared" si="5827"/>
        <v>4.59</v>
      </c>
      <c r="G9193" s="642">
        <f t="shared" si="5827"/>
        <v>0.7</v>
      </c>
      <c r="H9193" s="141"/>
      <c r="I9193" s="142"/>
      <c r="J9193" s="642">
        <f t="shared" si="5821"/>
        <v>3.2129999999999996</v>
      </c>
    </row>
    <row r="9194" spans="1:10" ht="15" customHeight="1">
      <c r="A9194" s="1320"/>
      <c r="B9194" s="1321"/>
      <c r="C9194" s="1321"/>
      <c r="D9194" s="1322"/>
      <c r="E9194" s="641" t="str">
        <f t="shared" ref="E9194:G9194" si="5828">E2067</f>
        <v>DOMICILIARIA 3</v>
      </c>
      <c r="F9194" s="642">
        <f t="shared" si="5828"/>
        <v>4.49</v>
      </c>
      <c r="G9194" s="642">
        <f t="shared" si="5828"/>
        <v>0.7</v>
      </c>
      <c r="H9194" s="141"/>
      <c r="I9194" s="142"/>
      <c r="J9194" s="642">
        <f t="shared" si="5821"/>
        <v>3.1429999999999998</v>
      </c>
    </row>
    <row r="9195" spans="1:10" ht="15" customHeight="1">
      <c r="A9195" s="1320"/>
      <c r="B9195" s="1321"/>
      <c r="C9195" s="1321"/>
      <c r="D9195" s="1322"/>
      <c r="E9195" s="641" t="str">
        <f t="shared" ref="E9195:G9195" si="5829">E2068</f>
        <v>DOMICILIARIA 4</v>
      </c>
      <c r="F9195" s="642">
        <f t="shared" si="5829"/>
        <v>4.37</v>
      </c>
      <c r="G9195" s="642">
        <f t="shared" si="5829"/>
        <v>0.7</v>
      </c>
      <c r="H9195" s="141"/>
      <c r="I9195" s="142"/>
      <c r="J9195" s="642">
        <f t="shared" si="5821"/>
        <v>3.0589999999999997</v>
      </c>
    </row>
    <row r="9196" spans="1:10" ht="15" customHeight="1">
      <c r="A9196" s="1320"/>
      <c r="B9196" s="1321"/>
      <c r="C9196" s="1321"/>
      <c r="D9196" s="1322"/>
      <c r="E9196" s="641" t="str">
        <f t="shared" ref="E9196:G9196" si="5830">E2069</f>
        <v>DOMICILIARIA 5</v>
      </c>
      <c r="F9196" s="642">
        <f t="shared" si="5830"/>
        <v>4.3099999999999996</v>
      </c>
      <c r="G9196" s="642">
        <f t="shared" si="5830"/>
        <v>0.7</v>
      </c>
      <c r="H9196" s="141"/>
      <c r="I9196" s="142"/>
      <c r="J9196" s="642">
        <f t="shared" si="5821"/>
        <v>3.0169999999999995</v>
      </c>
    </row>
    <row r="9197" spans="1:10" ht="15" customHeight="1">
      <c r="A9197" s="1320"/>
      <c r="B9197" s="1321"/>
      <c r="C9197" s="1321"/>
      <c r="D9197" s="1322"/>
      <c r="E9197" s="641" t="str">
        <f t="shared" ref="E9197:G9197" si="5831">E2070</f>
        <v>DOMICILIARIA 6</v>
      </c>
      <c r="F9197" s="642">
        <f t="shared" si="5831"/>
        <v>4.4400000000000004</v>
      </c>
      <c r="G9197" s="642">
        <f t="shared" si="5831"/>
        <v>0.7</v>
      </c>
      <c r="H9197" s="141"/>
      <c r="I9197" s="142"/>
      <c r="J9197" s="642">
        <f t="shared" si="5821"/>
        <v>3.1080000000000001</v>
      </c>
    </row>
    <row r="9198" spans="1:10" ht="15" customHeight="1">
      <c r="A9198" s="1320"/>
      <c r="B9198" s="1321"/>
      <c r="C9198" s="1321"/>
      <c r="D9198" s="1322"/>
      <c r="E9198" s="641" t="str">
        <f t="shared" ref="E9198:G9198" si="5832">E2071</f>
        <v>DOMICILIARIA 7</v>
      </c>
      <c r="F9198" s="642">
        <f t="shared" si="5832"/>
        <v>4.3899999999999997</v>
      </c>
      <c r="G9198" s="642">
        <f t="shared" si="5832"/>
        <v>0.7</v>
      </c>
      <c r="H9198" s="141"/>
      <c r="I9198" s="142"/>
      <c r="J9198" s="642">
        <f t="shared" si="5821"/>
        <v>3.0729999999999995</v>
      </c>
    </row>
    <row r="9199" spans="1:10" ht="15" customHeight="1">
      <c r="A9199" s="1320"/>
      <c r="B9199" s="1321"/>
      <c r="C9199" s="1321"/>
      <c r="D9199" s="1322"/>
      <c r="E9199" s="641" t="str">
        <f t="shared" ref="E9199:G9199" si="5833">E2072</f>
        <v>DOMICILIARIA 8</v>
      </c>
      <c r="F9199" s="642">
        <f t="shared" si="5833"/>
        <v>4.53</v>
      </c>
      <c r="G9199" s="642">
        <f t="shared" si="5833"/>
        <v>0.7</v>
      </c>
      <c r="H9199" s="141"/>
      <c r="I9199" s="142"/>
      <c r="J9199" s="642">
        <f t="shared" si="5821"/>
        <v>3.1709999999999998</v>
      </c>
    </row>
    <row r="9200" spans="1:10" ht="15" customHeight="1">
      <c r="A9200" s="1320"/>
      <c r="B9200" s="1321"/>
      <c r="C9200" s="1321"/>
      <c r="D9200" s="1322"/>
      <c r="E9200" s="641" t="str">
        <f t="shared" ref="E9200:G9200" si="5834">E2073</f>
        <v>DOMICILIARIA 9</v>
      </c>
      <c r="F9200" s="642">
        <f t="shared" si="5834"/>
        <v>4.4400000000000004</v>
      </c>
      <c r="G9200" s="642">
        <f t="shared" si="5834"/>
        <v>0.7</v>
      </c>
      <c r="H9200" s="141"/>
      <c r="I9200" s="142"/>
      <c r="J9200" s="642">
        <f t="shared" si="5821"/>
        <v>3.1080000000000001</v>
      </c>
    </row>
    <row r="9201" spans="1:10" ht="15" customHeight="1">
      <c r="A9201" s="1320"/>
      <c r="B9201" s="1321"/>
      <c r="C9201" s="1321"/>
      <c r="D9201" s="1322"/>
      <c r="E9201" s="641" t="str">
        <f t="shared" ref="E9201:G9201" si="5835">E2074</f>
        <v>DOMICILIARIA 10</v>
      </c>
      <c r="F9201" s="642">
        <f t="shared" si="5835"/>
        <v>4.58</v>
      </c>
      <c r="G9201" s="642">
        <f t="shared" si="5835"/>
        <v>0.7</v>
      </c>
      <c r="H9201" s="141"/>
      <c r="I9201" s="142"/>
      <c r="J9201" s="642">
        <f t="shared" si="5821"/>
        <v>3.206</v>
      </c>
    </row>
    <row r="9202" spans="1:10" ht="15" customHeight="1">
      <c r="A9202" s="1320"/>
      <c r="B9202" s="1321"/>
      <c r="C9202" s="1321"/>
      <c r="D9202" s="1322"/>
      <c r="E9202" s="641" t="str">
        <f t="shared" ref="E9202:G9202" si="5836">E2075</f>
        <v>DOMICILIARIA 11</v>
      </c>
      <c r="F9202" s="642">
        <f t="shared" si="5836"/>
        <v>5.83</v>
      </c>
      <c r="G9202" s="642">
        <f t="shared" si="5836"/>
        <v>0.7</v>
      </c>
      <c r="H9202" s="141"/>
      <c r="I9202" s="142"/>
      <c r="J9202" s="642">
        <f t="shared" si="5821"/>
        <v>4.0809999999999995</v>
      </c>
    </row>
    <row r="9203" spans="1:10" ht="15" customHeight="1">
      <c r="A9203" s="1320"/>
      <c r="B9203" s="1321"/>
      <c r="C9203" s="1321"/>
      <c r="D9203" s="1322"/>
      <c r="E9203" s="641" t="str">
        <f t="shared" ref="E9203:G9203" si="5837">E2076</f>
        <v>DOMICILIARIA 12</v>
      </c>
      <c r="F9203" s="642">
        <f t="shared" si="5837"/>
        <v>5.7</v>
      </c>
      <c r="G9203" s="642">
        <f t="shared" si="5837"/>
        <v>0.7</v>
      </c>
      <c r="H9203" s="141"/>
      <c r="I9203" s="142"/>
      <c r="J9203" s="642">
        <f t="shared" si="5821"/>
        <v>3.9899999999999998</v>
      </c>
    </row>
    <row r="9204" spans="1:10" ht="15" customHeight="1">
      <c r="A9204" s="1320"/>
      <c r="B9204" s="1321"/>
      <c r="C9204" s="1321"/>
      <c r="D9204" s="1322"/>
      <c r="E9204" s="641" t="str">
        <f t="shared" ref="E9204:G9204" si="5838">E2077</f>
        <v>DOMICILIARIA 13</v>
      </c>
      <c r="F9204" s="642">
        <f t="shared" si="5838"/>
        <v>6.1</v>
      </c>
      <c r="G9204" s="642">
        <f t="shared" si="5838"/>
        <v>0.7</v>
      </c>
      <c r="H9204" s="141"/>
      <c r="I9204" s="142"/>
      <c r="J9204" s="642">
        <f t="shared" si="5821"/>
        <v>4.2699999999999996</v>
      </c>
    </row>
    <row r="9205" spans="1:10" ht="15" customHeight="1">
      <c r="A9205" s="1320"/>
      <c r="B9205" s="1321"/>
      <c r="C9205" s="1321"/>
      <c r="D9205" s="1322"/>
      <c r="E9205" s="641" t="str">
        <f t="shared" ref="E9205:G9205" si="5839">E2078</f>
        <v>DOMICILIARIA 14</v>
      </c>
      <c r="F9205" s="642">
        <f t="shared" si="5839"/>
        <v>4.8099999999999996</v>
      </c>
      <c r="G9205" s="642">
        <f t="shared" si="5839"/>
        <v>0.7</v>
      </c>
      <c r="H9205" s="141"/>
      <c r="I9205" s="142"/>
      <c r="J9205" s="642">
        <f t="shared" si="5821"/>
        <v>3.3669999999999995</v>
      </c>
    </row>
    <row r="9206" spans="1:10" ht="15" customHeight="1">
      <c r="A9206" s="1320"/>
      <c r="B9206" s="1321"/>
      <c r="C9206" s="1321"/>
      <c r="D9206" s="1322"/>
      <c r="E9206" s="641" t="str">
        <f t="shared" ref="E9206" si="5840">E2079</f>
        <v>SOCAVACIÓN DE LOSAS</v>
      </c>
      <c r="F9206" s="642">
        <f>F2079</f>
        <v>3776.46</v>
      </c>
      <c r="G9206" s="642">
        <f>G2079</f>
        <v>0.4</v>
      </c>
      <c r="H9206" s="141"/>
      <c r="I9206" s="142"/>
      <c r="J9206" s="642">
        <f t="shared" si="5821"/>
        <v>1510.5840000000001</v>
      </c>
    </row>
    <row r="9207" spans="1:10" ht="13.5" thickBot="1">
      <c r="A9207" s="1320"/>
      <c r="B9207" s="1321"/>
      <c r="C9207" s="1321"/>
      <c r="D9207" s="1322"/>
      <c r="E9207" s="119"/>
      <c r="F9207" s="943"/>
      <c r="G9207" s="119"/>
      <c r="H9207" s="750"/>
      <c r="I9207" s="128"/>
      <c r="J9207" s="642">
        <f t="shared" ref="J9207" si="5841">F9207*G9207</f>
        <v>0</v>
      </c>
    </row>
    <row r="9208" spans="1:10" ht="13.5" thickBot="1">
      <c r="A9208" s="1323"/>
      <c r="B9208" s="1324"/>
      <c r="C9208" s="1324"/>
      <c r="D9208" s="1325"/>
      <c r="E9208" s="606" t="s">
        <v>49</v>
      </c>
      <c r="F9208" s="938"/>
      <c r="G9208" s="384"/>
      <c r="H9208" s="384"/>
      <c r="I9208" s="928"/>
      <c r="J9208" s="753">
        <f>ROUND(SUM(J8262:J9207),2)</f>
        <v>10253.81</v>
      </c>
    </row>
    <row r="9209" spans="1:10" ht="13.5" thickBot="1">
      <c r="A9209" s="441"/>
      <c r="B9209" s="442"/>
      <c r="C9209" s="442"/>
      <c r="D9209" s="442"/>
      <c r="E9209" s="384"/>
      <c r="F9209" s="938"/>
      <c r="G9209" s="384"/>
      <c r="H9209" s="384"/>
      <c r="I9209" s="928"/>
      <c r="J9209" s="753"/>
    </row>
    <row r="9210" spans="1:10" ht="54.75" customHeight="1" thickBot="1">
      <c r="A9210" s="1330" t="str">
        <f>+'PRESU OFICIAL'!B47</f>
        <v>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v>
      </c>
      <c r="B9210" s="1327"/>
      <c r="C9210" s="1327"/>
      <c r="D9210" s="1327"/>
      <c r="E9210" s="1327"/>
      <c r="F9210" s="1327"/>
      <c r="G9210" s="1327"/>
      <c r="H9210" s="1329"/>
      <c r="I9210" s="132" t="str">
        <f>'PRESU OFICIAL'!C47</f>
        <v>M2</v>
      </c>
      <c r="J9210" s="435" t="str">
        <f>+'PRESU OFICIAL'!A47</f>
        <v>1,6,2</v>
      </c>
    </row>
    <row r="9211" spans="1:10" ht="22.5" customHeight="1" thickBot="1">
      <c r="A9211" s="1317" t="s">
        <v>831</v>
      </c>
      <c r="B9211" s="1318"/>
      <c r="C9211" s="1318"/>
      <c r="D9211" s="1319"/>
      <c r="E9211" s="112" t="s">
        <v>3</v>
      </c>
      <c r="F9211" s="939" t="s">
        <v>59</v>
      </c>
      <c r="G9211" s="112" t="s">
        <v>60</v>
      </c>
      <c r="H9211" s="112" t="s">
        <v>61</v>
      </c>
      <c r="I9211" s="114" t="s">
        <v>57</v>
      </c>
      <c r="J9211" s="112" t="s">
        <v>49</v>
      </c>
    </row>
    <row r="9212" spans="1:10" ht="15" customHeight="1">
      <c r="A9212" s="1320"/>
      <c r="B9212" s="1321"/>
      <c r="C9212" s="1321"/>
      <c r="D9212" s="1322"/>
      <c r="E9212" s="141"/>
      <c r="F9212" s="945"/>
      <c r="G9212" s="141"/>
      <c r="H9212" s="141"/>
      <c r="I9212" s="142"/>
      <c r="J9212" s="141"/>
    </row>
    <row r="9213" spans="1:10">
      <c r="A9213" s="1320"/>
      <c r="B9213" s="1321"/>
      <c r="C9213" s="1321"/>
      <c r="D9213" s="1322"/>
      <c r="E9213" s="745" t="str">
        <f>E8263</f>
        <v>REDES PRINCIPALES</v>
      </c>
      <c r="F9213" s="774"/>
      <c r="G9213" s="774"/>
      <c r="H9213" s="775"/>
      <c r="I9213" s="128"/>
      <c r="J9213" s="750"/>
    </row>
    <row r="9214" spans="1:10">
      <c r="A9214" s="1320"/>
      <c r="B9214" s="1321"/>
      <c r="C9214" s="1321"/>
      <c r="D9214" s="1322"/>
      <c r="E9214" s="776" t="str">
        <f>E8264</f>
        <v>P1 A P2</v>
      </c>
      <c r="F9214" s="777">
        <f>F8264</f>
        <v>0</v>
      </c>
      <c r="G9214" s="777">
        <f>G8264</f>
        <v>1</v>
      </c>
      <c r="H9214" s="775"/>
      <c r="I9214" s="128"/>
      <c r="J9214" s="642">
        <f>F9214*G9214</f>
        <v>0</v>
      </c>
    </row>
    <row r="9215" spans="1:10" ht="15" customHeight="1">
      <c r="A9215" s="1320"/>
      <c r="B9215" s="1321"/>
      <c r="C9215" s="1321"/>
      <c r="D9215" s="1322"/>
      <c r="E9215" s="776" t="str">
        <f t="shared" ref="E9215:G9215" si="5842">E8265</f>
        <v>P3 A P4</v>
      </c>
      <c r="F9215" s="777">
        <f t="shared" si="5842"/>
        <v>0</v>
      </c>
      <c r="G9215" s="777">
        <f t="shared" si="5842"/>
        <v>1</v>
      </c>
      <c r="H9215" s="698"/>
      <c r="I9215" s="142"/>
      <c r="J9215" s="642">
        <f t="shared" ref="J9215:J9216" si="5843">F9215*G9215</f>
        <v>0</v>
      </c>
    </row>
    <row r="9216" spans="1:10" ht="15" customHeight="1">
      <c r="A9216" s="1320"/>
      <c r="B9216" s="1321"/>
      <c r="C9216" s="1321"/>
      <c r="D9216" s="1322"/>
      <c r="E9216" s="776" t="str">
        <f t="shared" ref="E9216:G9216" si="5844">E8266</f>
        <v>P4 A P5</v>
      </c>
      <c r="F9216" s="777">
        <f t="shared" si="5844"/>
        <v>0</v>
      </c>
      <c r="G9216" s="777">
        <f t="shared" si="5844"/>
        <v>1</v>
      </c>
      <c r="H9216" s="775"/>
      <c r="I9216" s="128"/>
      <c r="J9216" s="642">
        <f t="shared" si="5843"/>
        <v>0</v>
      </c>
    </row>
    <row r="9217" spans="1:10" ht="15" customHeight="1">
      <c r="A9217" s="1320"/>
      <c r="B9217" s="1321"/>
      <c r="C9217" s="1321"/>
      <c r="D9217" s="1322"/>
      <c r="E9217" s="776" t="str">
        <f t="shared" ref="E9217:G9217" si="5845">E8267</f>
        <v>P5 A P6</v>
      </c>
      <c r="F9217" s="777">
        <f t="shared" si="5845"/>
        <v>0</v>
      </c>
      <c r="G9217" s="777">
        <f t="shared" si="5845"/>
        <v>1</v>
      </c>
      <c r="H9217" s="698"/>
      <c r="I9217" s="142"/>
      <c r="J9217" s="642">
        <f t="shared" ref="J9217:J9275" si="5846">F9217*G9217</f>
        <v>0</v>
      </c>
    </row>
    <row r="9218" spans="1:10" ht="15" customHeight="1">
      <c r="A9218" s="1320"/>
      <c r="B9218" s="1321"/>
      <c r="C9218" s="1321"/>
      <c r="D9218" s="1322"/>
      <c r="E9218" s="776" t="str">
        <f t="shared" ref="E9218:G9218" si="5847">E8268</f>
        <v>P6 A P7</v>
      </c>
      <c r="F9218" s="777">
        <f t="shared" si="5847"/>
        <v>0</v>
      </c>
      <c r="G9218" s="777">
        <f t="shared" si="5847"/>
        <v>1</v>
      </c>
      <c r="H9218" s="775"/>
      <c r="I9218" s="128"/>
      <c r="J9218" s="642">
        <f t="shared" si="5846"/>
        <v>0</v>
      </c>
    </row>
    <row r="9219" spans="1:10" ht="15" customHeight="1">
      <c r="A9219" s="1320"/>
      <c r="B9219" s="1321"/>
      <c r="C9219" s="1321"/>
      <c r="D9219" s="1322"/>
      <c r="E9219" s="776" t="str">
        <f t="shared" ref="E9219:G9219" si="5848">E8269</f>
        <v>P7 A P8</v>
      </c>
      <c r="F9219" s="777">
        <f t="shared" si="5848"/>
        <v>0</v>
      </c>
      <c r="G9219" s="777">
        <f t="shared" si="5848"/>
        <v>0</v>
      </c>
      <c r="H9219" s="698"/>
      <c r="I9219" s="142"/>
      <c r="J9219" s="642">
        <f t="shared" si="5846"/>
        <v>0</v>
      </c>
    </row>
    <row r="9220" spans="1:10">
      <c r="A9220" s="1320"/>
      <c r="B9220" s="1321"/>
      <c r="C9220" s="1321"/>
      <c r="D9220" s="1322"/>
      <c r="E9220" s="776" t="str">
        <f t="shared" ref="E9220:G9220" si="5849">E8270</f>
        <v>P8 A P9</v>
      </c>
      <c r="F9220" s="777">
        <f t="shared" si="5849"/>
        <v>0</v>
      </c>
      <c r="G9220" s="777">
        <f t="shared" si="5849"/>
        <v>2.1</v>
      </c>
      <c r="H9220" s="775"/>
      <c r="I9220" s="128"/>
      <c r="J9220" s="642">
        <f t="shared" si="5846"/>
        <v>0</v>
      </c>
    </row>
    <row r="9221" spans="1:10">
      <c r="A9221" s="1320"/>
      <c r="B9221" s="1321"/>
      <c r="C9221" s="1321"/>
      <c r="D9221" s="1322"/>
      <c r="E9221" s="776" t="str">
        <f t="shared" ref="E9221:G9221" si="5850">E8271</f>
        <v>P9 A P10</v>
      </c>
      <c r="F9221" s="777">
        <f t="shared" si="5850"/>
        <v>0</v>
      </c>
      <c r="G9221" s="777">
        <f t="shared" si="5850"/>
        <v>1.8</v>
      </c>
      <c r="H9221" s="698"/>
      <c r="I9221" s="142"/>
      <c r="J9221" s="642">
        <f t="shared" si="5846"/>
        <v>0</v>
      </c>
    </row>
    <row r="9222" spans="1:10">
      <c r="A9222" s="1320"/>
      <c r="B9222" s="1321"/>
      <c r="C9222" s="1321"/>
      <c r="D9222" s="1322"/>
      <c r="E9222" s="776" t="str">
        <f t="shared" ref="E9222:G9222" si="5851">E8272</f>
        <v>P10 A P11</v>
      </c>
      <c r="F9222" s="777">
        <f t="shared" si="5851"/>
        <v>0</v>
      </c>
      <c r="G9222" s="777">
        <f t="shared" si="5851"/>
        <v>1</v>
      </c>
      <c r="H9222" s="775"/>
      <c r="I9222" s="128"/>
      <c r="J9222" s="642">
        <f t="shared" si="5846"/>
        <v>0</v>
      </c>
    </row>
    <row r="9223" spans="1:10">
      <c r="A9223" s="1320"/>
      <c r="B9223" s="1321"/>
      <c r="C9223" s="1321"/>
      <c r="D9223" s="1322"/>
      <c r="E9223" s="776" t="str">
        <f t="shared" ref="E9223:G9223" si="5852">E8273</f>
        <v>P58 A P59</v>
      </c>
      <c r="F9223" s="777">
        <f t="shared" si="5852"/>
        <v>0</v>
      </c>
      <c r="G9223" s="777">
        <f t="shared" si="5852"/>
        <v>1.2</v>
      </c>
      <c r="H9223" s="698"/>
      <c r="I9223" s="142"/>
      <c r="J9223" s="642">
        <f t="shared" si="5846"/>
        <v>0</v>
      </c>
    </row>
    <row r="9224" spans="1:10">
      <c r="A9224" s="1320"/>
      <c r="B9224" s="1321"/>
      <c r="C9224" s="1321"/>
      <c r="D9224" s="1322"/>
      <c r="E9224" s="776" t="str">
        <f t="shared" ref="E9224:G9224" si="5853">E8274</f>
        <v>P59 A P60</v>
      </c>
      <c r="F9224" s="777">
        <f t="shared" si="5853"/>
        <v>0</v>
      </c>
      <c r="G9224" s="777">
        <f t="shared" si="5853"/>
        <v>1.5</v>
      </c>
      <c r="H9224" s="775"/>
      <c r="I9224" s="128"/>
      <c r="J9224" s="642">
        <f t="shared" si="5846"/>
        <v>0</v>
      </c>
    </row>
    <row r="9225" spans="1:10">
      <c r="A9225" s="1320"/>
      <c r="B9225" s="1321"/>
      <c r="C9225" s="1321"/>
      <c r="D9225" s="1322"/>
      <c r="E9225" s="776" t="str">
        <f t="shared" ref="E9225:G9225" si="5854">E8275</f>
        <v>P60 A P61</v>
      </c>
      <c r="F9225" s="777">
        <f t="shared" si="5854"/>
        <v>0</v>
      </c>
      <c r="G9225" s="777">
        <f t="shared" si="5854"/>
        <v>1.1000000000000001</v>
      </c>
      <c r="H9225" s="698"/>
      <c r="I9225" s="142"/>
      <c r="J9225" s="642">
        <f t="shared" si="5846"/>
        <v>0</v>
      </c>
    </row>
    <row r="9226" spans="1:10">
      <c r="A9226" s="1320"/>
      <c r="B9226" s="1321"/>
      <c r="C9226" s="1321"/>
      <c r="D9226" s="1322"/>
      <c r="E9226" s="776" t="str">
        <f t="shared" ref="E9226:G9226" si="5855">E8276</f>
        <v>P12 A P13</v>
      </c>
      <c r="F9226" s="777">
        <f t="shared" si="5855"/>
        <v>106.32</v>
      </c>
      <c r="G9226" s="777">
        <f t="shared" si="5855"/>
        <v>1</v>
      </c>
      <c r="H9226" s="775"/>
      <c r="I9226" s="128"/>
      <c r="J9226" s="642">
        <f t="shared" si="5846"/>
        <v>106.32</v>
      </c>
    </row>
    <row r="9227" spans="1:10">
      <c r="A9227" s="1320"/>
      <c r="B9227" s="1321"/>
      <c r="C9227" s="1321"/>
      <c r="D9227" s="1322"/>
      <c r="E9227" s="776" t="str">
        <f t="shared" ref="E9227:G9227" si="5856">E8277</f>
        <v>P13 A P14</v>
      </c>
      <c r="F9227" s="777">
        <f t="shared" si="5856"/>
        <v>85.81</v>
      </c>
      <c r="G9227" s="777">
        <f t="shared" si="5856"/>
        <v>1</v>
      </c>
      <c r="H9227" s="698"/>
      <c r="I9227" s="142"/>
      <c r="J9227" s="642">
        <f t="shared" si="5846"/>
        <v>85.81</v>
      </c>
    </row>
    <row r="9228" spans="1:10">
      <c r="A9228" s="1320"/>
      <c r="B9228" s="1321"/>
      <c r="C9228" s="1321"/>
      <c r="D9228" s="1322"/>
      <c r="E9228" s="776" t="str">
        <f t="shared" ref="E9228:G9228" si="5857">E8278</f>
        <v>P14 A P15</v>
      </c>
      <c r="F9228" s="777">
        <f t="shared" si="5857"/>
        <v>105.24</v>
      </c>
      <c r="G9228" s="777">
        <f t="shared" si="5857"/>
        <v>1.1000000000000001</v>
      </c>
      <c r="H9228" s="775"/>
      <c r="I9228" s="128"/>
      <c r="J9228" s="642">
        <f t="shared" si="5846"/>
        <v>115.76400000000001</v>
      </c>
    </row>
    <row r="9229" spans="1:10">
      <c r="A9229" s="1320"/>
      <c r="B9229" s="1321"/>
      <c r="C9229" s="1321"/>
      <c r="D9229" s="1322"/>
      <c r="E9229" s="776" t="str">
        <f t="shared" ref="E9229:G9229" si="5858">E8279</f>
        <v>P15 A P16</v>
      </c>
      <c r="F9229" s="777">
        <f t="shared" si="5858"/>
        <v>93.33</v>
      </c>
      <c r="G9229" s="777">
        <f t="shared" si="5858"/>
        <v>1.1000000000000001</v>
      </c>
      <c r="H9229" s="698"/>
      <c r="I9229" s="142"/>
      <c r="J9229" s="642">
        <f t="shared" si="5846"/>
        <v>102.66300000000001</v>
      </c>
    </row>
    <row r="9230" spans="1:10">
      <c r="A9230" s="1320"/>
      <c r="B9230" s="1321"/>
      <c r="C9230" s="1321"/>
      <c r="D9230" s="1322"/>
      <c r="E9230" s="776" t="str">
        <f t="shared" ref="E9230:G9230" si="5859">E8280</f>
        <v>P16 A P17</v>
      </c>
      <c r="F9230" s="777">
        <f t="shared" si="5859"/>
        <v>94.43</v>
      </c>
      <c r="G9230" s="777">
        <f t="shared" si="5859"/>
        <v>1</v>
      </c>
      <c r="H9230" s="775"/>
      <c r="I9230" s="128"/>
      <c r="J9230" s="642">
        <f t="shared" si="5846"/>
        <v>94.43</v>
      </c>
    </row>
    <row r="9231" spans="1:10">
      <c r="A9231" s="1320"/>
      <c r="B9231" s="1321"/>
      <c r="C9231" s="1321"/>
      <c r="D9231" s="1322"/>
      <c r="E9231" s="776" t="str">
        <f t="shared" ref="E9231:G9231" si="5860">E8281</f>
        <v>P17 A P18</v>
      </c>
      <c r="F9231" s="777">
        <f t="shared" si="5860"/>
        <v>83.87</v>
      </c>
      <c r="G9231" s="777">
        <f t="shared" si="5860"/>
        <v>1.5</v>
      </c>
      <c r="H9231" s="698"/>
      <c r="I9231" s="142"/>
      <c r="J9231" s="642">
        <f t="shared" si="5846"/>
        <v>125.80500000000001</v>
      </c>
    </row>
    <row r="9232" spans="1:10">
      <c r="A9232" s="1320"/>
      <c r="B9232" s="1321"/>
      <c r="C9232" s="1321"/>
      <c r="D9232" s="1322"/>
      <c r="E9232" s="776" t="str">
        <f t="shared" ref="E9232:G9232" si="5861">E8282</f>
        <v>P52 A P54</v>
      </c>
      <c r="F9232" s="777">
        <f t="shared" si="5861"/>
        <v>87.96</v>
      </c>
      <c r="G9232" s="777">
        <f t="shared" si="5861"/>
        <v>1</v>
      </c>
      <c r="H9232" s="775"/>
      <c r="I9232" s="128"/>
      <c r="J9232" s="642">
        <f t="shared" si="5846"/>
        <v>87.96</v>
      </c>
    </row>
    <row r="9233" spans="1:10">
      <c r="A9233" s="1320"/>
      <c r="B9233" s="1321"/>
      <c r="C9233" s="1321"/>
      <c r="D9233" s="1322"/>
      <c r="E9233" s="776" t="str">
        <f t="shared" ref="E9233:G9233" si="5862">E8283</f>
        <v>P19 A P20</v>
      </c>
      <c r="F9233" s="777">
        <f t="shared" si="5862"/>
        <v>63.87</v>
      </c>
      <c r="G9233" s="777">
        <f t="shared" si="5862"/>
        <v>1</v>
      </c>
      <c r="H9233" s="698"/>
      <c r="I9233" s="142"/>
      <c r="J9233" s="642">
        <f t="shared" si="5846"/>
        <v>63.87</v>
      </c>
    </row>
    <row r="9234" spans="1:10">
      <c r="A9234" s="1320"/>
      <c r="B9234" s="1321"/>
      <c r="C9234" s="1321"/>
      <c r="D9234" s="1322"/>
      <c r="E9234" s="776" t="str">
        <f t="shared" ref="E9234:G9234" si="5863">E8284</f>
        <v>P20 A P21</v>
      </c>
      <c r="F9234" s="777">
        <f t="shared" si="5863"/>
        <v>91.48</v>
      </c>
      <c r="G9234" s="777">
        <f t="shared" si="5863"/>
        <v>1</v>
      </c>
      <c r="H9234" s="775"/>
      <c r="I9234" s="128"/>
      <c r="J9234" s="642">
        <f t="shared" si="5846"/>
        <v>91.48</v>
      </c>
    </row>
    <row r="9235" spans="1:10">
      <c r="A9235" s="1320"/>
      <c r="B9235" s="1321"/>
      <c r="C9235" s="1321"/>
      <c r="D9235" s="1322"/>
      <c r="E9235" s="776" t="str">
        <f t="shared" ref="E9235:G9235" si="5864">E8285</f>
        <v>P21 A P22</v>
      </c>
      <c r="F9235" s="777">
        <f t="shared" si="5864"/>
        <v>100.81</v>
      </c>
      <c r="G9235" s="777">
        <f t="shared" si="5864"/>
        <v>1</v>
      </c>
      <c r="H9235" s="698"/>
      <c r="I9235" s="142"/>
      <c r="J9235" s="642">
        <f t="shared" si="5846"/>
        <v>100.81</v>
      </c>
    </row>
    <row r="9236" spans="1:10">
      <c r="A9236" s="1320"/>
      <c r="B9236" s="1321"/>
      <c r="C9236" s="1321"/>
      <c r="D9236" s="1322"/>
      <c r="E9236" s="776" t="str">
        <f t="shared" ref="E9236:G9236" si="5865">E8286</f>
        <v>P22 A P23</v>
      </c>
      <c r="F9236" s="777">
        <f t="shared" si="5865"/>
        <v>95.32</v>
      </c>
      <c r="G9236" s="777">
        <f t="shared" si="5865"/>
        <v>1</v>
      </c>
      <c r="H9236" s="775"/>
      <c r="I9236" s="128"/>
      <c r="J9236" s="642">
        <f t="shared" si="5846"/>
        <v>95.32</v>
      </c>
    </row>
    <row r="9237" spans="1:10">
      <c r="A9237" s="1320"/>
      <c r="B9237" s="1321"/>
      <c r="C9237" s="1321"/>
      <c r="D9237" s="1322"/>
      <c r="E9237" s="776" t="str">
        <f t="shared" ref="E9237:G9237" si="5866">E8287</f>
        <v>P23 A P24</v>
      </c>
      <c r="F9237" s="777">
        <f t="shared" si="5866"/>
        <v>4.1100000000000003</v>
      </c>
      <c r="G9237" s="777">
        <f t="shared" si="5866"/>
        <v>1</v>
      </c>
      <c r="H9237" s="698"/>
      <c r="I9237" s="142"/>
      <c r="J9237" s="642">
        <f t="shared" si="5846"/>
        <v>4.1100000000000003</v>
      </c>
    </row>
    <row r="9238" spans="1:10">
      <c r="A9238" s="1320"/>
      <c r="B9238" s="1321"/>
      <c r="C9238" s="1321"/>
      <c r="D9238" s="1322"/>
      <c r="E9238" s="776" t="str">
        <f t="shared" ref="E9238:G9238" si="5867">E8288</f>
        <v>P24 A P25</v>
      </c>
      <c r="F9238" s="777">
        <f t="shared" si="5867"/>
        <v>83.34</v>
      </c>
      <c r="G9238" s="777">
        <f t="shared" si="5867"/>
        <v>1</v>
      </c>
      <c r="H9238" s="775"/>
      <c r="I9238" s="128"/>
      <c r="J9238" s="642">
        <f t="shared" si="5846"/>
        <v>83.34</v>
      </c>
    </row>
    <row r="9239" spans="1:10">
      <c r="A9239" s="1320"/>
      <c r="B9239" s="1321"/>
      <c r="C9239" s="1321"/>
      <c r="D9239" s="1322"/>
      <c r="E9239" s="776" t="str">
        <f t="shared" ref="E9239:G9239" si="5868">E8289</f>
        <v>P26 A P27</v>
      </c>
      <c r="F9239" s="777">
        <f t="shared" si="5868"/>
        <v>71.010000000000005</v>
      </c>
      <c r="G9239" s="777">
        <f t="shared" si="5868"/>
        <v>1</v>
      </c>
      <c r="H9239" s="698"/>
      <c r="I9239" s="142"/>
      <c r="J9239" s="642">
        <f t="shared" si="5846"/>
        <v>71.010000000000005</v>
      </c>
    </row>
    <row r="9240" spans="1:10">
      <c r="A9240" s="1320"/>
      <c r="B9240" s="1321"/>
      <c r="C9240" s="1321"/>
      <c r="D9240" s="1322"/>
      <c r="E9240" s="776" t="str">
        <f t="shared" ref="E9240:G9240" si="5869">E8290</f>
        <v>P27 A P28</v>
      </c>
      <c r="F9240" s="777">
        <f t="shared" si="5869"/>
        <v>6.7</v>
      </c>
      <c r="G9240" s="777">
        <f t="shared" si="5869"/>
        <v>1</v>
      </c>
      <c r="H9240" s="775"/>
      <c r="I9240" s="128"/>
      <c r="J9240" s="642">
        <f t="shared" si="5846"/>
        <v>6.7</v>
      </c>
    </row>
    <row r="9241" spans="1:10">
      <c r="A9241" s="1320"/>
      <c r="B9241" s="1321"/>
      <c r="C9241" s="1321"/>
      <c r="D9241" s="1322"/>
      <c r="E9241" s="776" t="str">
        <f t="shared" ref="E9241:G9241" si="5870">E8291</f>
        <v>P28 A P29</v>
      </c>
      <c r="F9241" s="777">
        <f t="shared" si="5870"/>
        <v>65.3</v>
      </c>
      <c r="G9241" s="777">
        <f t="shared" si="5870"/>
        <v>1</v>
      </c>
      <c r="H9241" s="698"/>
      <c r="I9241" s="142"/>
      <c r="J9241" s="642">
        <f t="shared" si="5846"/>
        <v>65.3</v>
      </c>
    </row>
    <row r="9242" spans="1:10">
      <c r="A9242" s="1320"/>
      <c r="B9242" s="1321"/>
      <c r="C9242" s="1321"/>
      <c r="D9242" s="1322"/>
      <c r="E9242" s="776" t="str">
        <f t="shared" ref="E9242:G9242" si="5871">E8292</f>
        <v>P29 A P30</v>
      </c>
      <c r="F9242" s="777">
        <f t="shared" si="5871"/>
        <v>94.98</v>
      </c>
      <c r="G9242" s="777">
        <f t="shared" si="5871"/>
        <v>1.1000000000000001</v>
      </c>
      <c r="H9242" s="775"/>
      <c r="I9242" s="128"/>
      <c r="J9242" s="642">
        <f t="shared" si="5846"/>
        <v>104.47800000000001</v>
      </c>
    </row>
    <row r="9243" spans="1:10">
      <c r="A9243" s="1320"/>
      <c r="B9243" s="1321"/>
      <c r="C9243" s="1321"/>
      <c r="D9243" s="1322"/>
      <c r="E9243" s="776" t="str">
        <f t="shared" ref="E9243:G9243" si="5872">E8293</f>
        <v>P30 A P31</v>
      </c>
      <c r="F9243" s="777">
        <f t="shared" si="5872"/>
        <v>93.35</v>
      </c>
      <c r="G9243" s="777">
        <f t="shared" si="5872"/>
        <v>1.2</v>
      </c>
      <c r="H9243" s="698"/>
      <c r="I9243" s="142"/>
      <c r="J9243" s="642">
        <f t="shared" si="5846"/>
        <v>112.02</v>
      </c>
    </row>
    <row r="9244" spans="1:10">
      <c r="A9244" s="1320"/>
      <c r="B9244" s="1321"/>
      <c r="C9244" s="1321"/>
      <c r="D9244" s="1322"/>
      <c r="E9244" s="776" t="str">
        <f t="shared" ref="E9244:G9244" si="5873">E8294</f>
        <v>P31 A P32</v>
      </c>
      <c r="F9244" s="777">
        <f t="shared" si="5873"/>
        <v>95.12</v>
      </c>
      <c r="G9244" s="777">
        <f t="shared" si="5873"/>
        <v>1.2</v>
      </c>
      <c r="H9244" s="775"/>
      <c r="I9244" s="128"/>
      <c r="J9244" s="642">
        <f t="shared" si="5846"/>
        <v>114.14400000000001</v>
      </c>
    </row>
    <row r="9245" spans="1:10">
      <c r="A9245" s="1320"/>
      <c r="B9245" s="1321"/>
      <c r="C9245" s="1321"/>
      <c r="D9245" s="1322"/>
      <c r="E9245" s="776" t="str">
        <f t="shared" ref="E9245:G9245" si="5874">E8295</f>
        <v>P32 A P33</v>
      </c>
      <c r="F9245" s="777">
        <f t="shared" si="5874"/>
        <v>89.82</v>
      </c>
      <c r="G9245" s="777">
        <f t="shared" si="5874"/>
        <v>1.5</v>
      </c>
      <c r="H9245" s="698"/>
      <c r="I9245" s="142"/>
      <c r="J9245" s="642">
        <f t="shared" si="5846"/>
        <v>134.72999999999999</v>
      </c>
    </row>
    <row r="9246" spans="1:10">
      <c r="A9246" s="1320"/>
      <c r="B9246" s="1321"/>
      <c r="C9246" s="1321"/>
      <c r="D9246" s="1322"/>
      <c r="E9246" s="776" t="str">
        <f t="shared" ref="E9246:G9246" si="5875">E8296</f>
        <v>P33 A P34</v>
      </c>
      <c r="F9246" s="777">
        <f t="shared" si="5875"/>
        <v>5.74</v>
      </c>
      <c r="G9246" s="777">
        <f t="shared" si="5875"/>
        <v>1.5</v>
      </c>
      <c r="H9246" s="775"/>
      <c r="I9246" s="128"/>
      <c r="J9246" s="642">
        <f t="shared" si="5846"/>
        <v>8.61</v>
      </c>
    </row>
    <row r="9247" spans="1:10">
      <c r="A9247" s="1320"/>
      <c r="B9247" s="1321"/>
      <c r="C9247" s="1321"/>
      <c r="D9247" s="1322"/>
      <c r="E9247" s="776" t="str">
        <f t="shared" ref="E9247:G9247" si="5876">E8297</f>
        <v>P34 A P35</v>
      </c>
      <c r="F9247" s="777">
        <f t="shared" si="5876"/>
        <v>79.2</v>
      </c>
      <c r="G9247" s="777">
        <f t="shared" si="5876"/>
        <v>1.8</v>
      </c>
      <c r="H9247" s="698"/>
      <c r="I9247" s="142"/>
      <c r="J9247" s="642">
        <f t="shared" si="5846"/>
        <v>142.56</v>
      </c>
    </row>
    <row r="9248" spans="1:10">
      <c r="A9248" s="1320"/>
      <c r="B9248" s="1321"/>
      <c r="C9248" s="1321"/>
      <c r="D9248" s="1322"/>
      <c r="E9248" s="776" t="str">
        <f t="shared" ref="E9248:G9248" si="5877">E8298</f>
        <v>P36 A P37</v>
      </c>
      <c r="F9248" s="777">
        <f t="shared" si="5877"/>
        <v>78.44</v>
      </c>
      <c r="G9248" s="777">
        <f t="shared" si="5877"/>
        <v>1</v>
      </c>
      <c r="H9248" s="775"/>
      <c r="I9248" s="128"/>
      <c r="J9248" s="642">
        <f t="shared" si="5846"/>
        <v>78.44</v>
      </c>
    </row>
    <row r="9249" spans="1:10">
      <c r="A9249" s="1320"/>
      <c r="B9249" s="1321"/>
      <c r="C9249" s="1321"/>
      <c r="D9249" s="1322"/>
      <c r="E9249" s="776" t="str">
        <f t="shared" ref="E9249:G9249" si="5878">E8299</f>
        <v>P37 A P38</v>
      </c>
      <c r="F9249" s="777">
        <f t="shared" si="5878"/>
        <v>71.17</v>
      </c>
      <c r="G9249" s="777">
        <f t="shared" si="5878"/>
        <v>1</v>
      </c>
      <c r="H9249" s="698"/>
      <c r="I9249" s="142"/>
      <c r="J9249" s="642">
        <f t="shared" si="5846"/>
        <v>71.17</v>
      </c>
    </row>
    <row r="9250" spans="1:10">
      <c r="A9250" s="1320"/>
      <c r="B9250" s="1321"/>
      <c r="C9250" s="1321"/>
      <c r="D9250" s="1322"/>
      <c r="E9250" s="776" t="str">
        <f t="shared" ref="E9250:G9250" si="5879">E8300</f>
        <v>P38 A P39</v>
      </c>
      <c r="F9250" s="777">
        <f t="shared" si="5879"/>
        <v>71.89</v>
      </c>
      <c r="G9250" s="777">
        <f t="shared" si="5879"/>
        <v>1</v>
      </c>
      <c r="H9250" s="775"/>
      <c r="I9250" s="128"/>
      <c r="J9250" s="642">
        <f t="shared" si="5846"/>
        <v>71.89</v>
      </c>
    </row>
    <row r="9251" spans="1:10">
      <c r="A9251" s="1320"/>
      <c r="B9251" s="1321"/>
      <c r="C9251" s="1321"/>
      <c r="D9251" s="1322"/>
      <c r="E9251" s="776" t="str">
        <f t="shared" ref="E9251:G9251" si="5880">E8301</f>
        <v>P39 A P40</v>
      </c>
      <c r="F9251" s="777">
        <f t="shared" si="5880"/>
        <v>76.86</v>
      </c>
      <c r="G9251" s="777">
        <f t="shared" si="5880"/>
        <v>1</v>
      </c>
      <c r="H9251" s="698"/>
      <c r="I9251" s="142"/>
      <c r="J9251" s="642">
        <f t="shared" si="5846"/>
        <v>76.86</v>
      </c>
    </row>
    <row r="9252" spans="1:10">
      <c r="A9252" s="1320"/>
      <c r="B9252" s="1321"/>
      <c r="C9252" s="1321"/>
      <c r="D9252" s="1322"/>
      <c r="E9252" s="776" t="str">
        <f t="shared" ref="E9252:G9252" si="5881">E8302</f>
        <v>P40 A P41</v>
      </c>
      <c r="F9252" s="777">
        <f t="shared" si="5881"/>
        <v>108.73</v>
      </c>
      <c r="G9252" s="777">
        <f t="shared" si="5881"/>
        <v>1</v>
      </c>
      <c r="H9252" s="775"/>
      <c r="I9252" s="128"/>
      <c r="J9252" s="642">
        <f t="shared" si="5846"/>
        <v>108.73</v>
      </c>
    </row>
    <row r="9253" spans="1:10">
      <c r="A9253" s="1320"/>
      <c r="B9253" s="1321"/>
      <c r="C9253" s="1321"/>
      <c r="D9253" s="1322"/>
      <c r="E9253" s="776" t="str">
        <f t="shared" ref="E9253:G9253" si="5882">E8303</f>
        <v>P41 A P42</v>
      </c>
      <c r="F9253" s="777">
        <f t="shared" si="5882"/>
        <v>94.27</v>
      </c>
      <c r="G9253" s="777">
        <f t="shared" si="5882"/>
        <v>1</v>
      </c>
      <c r="H9253" s="698"/>
      <c r="I9253" s="142"/>
      <c r="J9253" s="642">
        <f t="shared" si="5846"/>
        <v>94.27</v>
      </c>
    </row>
    <row r="9254" spans="1:10">
      <c r="A9254" s="1320"/>
      <c r="B9254" s="1321"/>
      <c r="C9254" s="1321"/>
      <c r="D9254" s="1322"/>
      <c r="E9254" s="776" t="str">
        <f t="shared" ref="E9254:G9254" si="5883">E8304</f>
        <v>P42 A P43</v>
      </c>
      <c r="F9254" s="777">
        <f t="shared" si="5883"/>
        <v>98.09</v>
      </c>
      <c r="G9254" s="777">
        <f t="shared" si="5883"/>
        <v>2</v>
      </c>
      <c r="H9254" s="775"/>
      <c r="I9254" s="128"/>
      <c r="J9254" s="642">
        <f t="shared" si="5846"/>
        <v>196.18</v>
      </c>
    </row>
    <row r="9255" spans="1:10">
      <c r="A9255" s="1320"/>
      <c r="B9255" s="1321"/>
      <c r="C9255" s="1321"/>
      <c r="D9255" s="1322"/>
      <c r="E9255" s="776" t="str">
        <f t="shared" ref="E9255:G9255" si="5884">E8305</f>
        <v>P44 A P45</v>
      </c>
      <c r="F9255" s="777">
        <f t="shared" si="5884"/>
        <v>79.650000000000006</v>
      </c>
      <c r="G9255" s="777">
        <f t="shared" si="5884"/>
        <v>1</v>
      </c>
      <c r="H9255" s="698"/>
      <c r="I9255" s="142"/>
      <c r="J9255" s="642">
        <f t="shared" si="5846"/>
        <v>79.650000000000006</v>
      </c>
    </row>
    <row r="9256" spans="1:10">
      <c r="A9256" s="1320"/>
      <c r="B9256" s="1321"/>
      <c r="C9256" s="1321"/>
      <c r="D9256" s="1322"/>
      <c r="E9256" s="776" t="str">
        <f t="shared" ref="E9256:G9256" si="5885">E8306</f>
        <v>P45 A P46</v>
      </c>
      <c r="F9256" s="777">
        <f t="shared" si="5885"/>
        <v>68.989999999999995</v>
      </c>
      <c r="G9256" s="777">
        <f t="shared" si="5885"/>
        <v>1.1000000000000001</v>
      </c>
      <c r="H9256" s="775"/>
      <c r="I9256" s="128"/>
      <c r="J9256" s="642">
        <f t="shared" si="5846"/>
        <v>75.888999999999996</v>
      </c>
    </row>
    <row r="9257" spans="1:10">
      <c r="A9257" s="1320"/>
      <c r="B9257" s="1321"/>
      <c r="C9257" s="1321"/>
      <c r="D9257" s="1322"/>
      <c r="E9257" s="776" t="str">
        <f t="shared" ref="E9257:G9257" si="5886">E8307</f>
        <v>P46 A P76</v>
      </c>
      <c r="F9257" s="777">
        <f t="shared" si="5886"/>
        <v>68.63</v>
      </c>
      <c r="G9257" s="777">
        <f t="shared" si="5886"/>
        <v>1.1000000000000001</v>
      </c>
      <c r="H9257" s="698"/>
      <c r="I9257" s="142"/>
      <c r="J9257" s="642">
        <f t="shared" si="5846"/>
        <v>75.492999999999995</v>
      </c>
    </row>
    <row r="9258" spans="1:10">
      <c r="A9258" s="1320"/>
      <c r="B9258" s="1321"/>
      <c r="C9258" s="1321"/>
      <c r="D9258" s="1322"/>
      <c r="E9258" s="776" t="str">
        <f t="shared" ref="E9258:G9258" si="5887">E8308</f>
        <v>P76 A P47</v>
      </c>
      <c r="F9258" s="777">
        <f t="shared" si="5887"/>
        <v>57.17</v>
      </c>
      <c r="G9258" s="777">
        <f t="shared" si="5887"/>
        <v>1</v>
      </c>
      <c r="H9258" s="775"/>
      <c r="I9258" s="128"/>
      <c r="J9258" s="642">
        <f t="shared" si="5846"/>
        <v>57.17</v>
      </c>
    </row>
    <row r="9259" spans="1:10">
      <c r="A9259" s="1320"/>
      <c r="B9259" s="1321"/>
      <c r="C9259" s="1321"/>
      <c r="D9259" s="1322"/>
      <c r="E9259" s="776" t="str">
        <f t="shared" ref="E9259:G9259" si="5888">E8309</f>
        <v>P47 A P62</v>
      </c>
      <c r="F9259" s="777">
        <f t="shared" si="5888"/>
        <v>55.79</v>
      </c>
      <c r="G9259" s="777">
        <f t="shared" si="5888"/>
        <v>1.2</v>
      </c>
      <c r="H9259" s="698"/>
      <c r="I9259" s="142"/>
      <c r="J9259" s="642">
        <f t="shared" si="5846"/>
        <v>66.947999999999993</v>
      </c>
    </row>
    <row r="9260" spans="1:10">
      <c r="A9260" s="1320"/>
      <c r="B9260" s="1321"/>
      <c r="C9260" s="1321"/>
      <c r="D9260" s="1322"/>
      <c r="E9260" s="776" t="str">
        <f t="shared" ref="E9260:G9260" si="5889">E8310</f>
        <v>P62 A P48</v>
      </c>
      <c r="F9260" s="777">
        <f t="shared" si="5889"/>
        <v>70.06</v>
      </c>
      <c r="G9260" s="777">
        <f t="shared" si="5889"/>
        <v>1.1000000000000001</v>
      </c>
      <c r="H9260" s="775"/>
      <c r="I9260" s="128"/>
      <c r="J9260" s="642">
        <f t="shared" si="5846"/>
        <v>77.066000000000003</v>
      </c>
    </row>
    <row r="9261" spans="1:10">
      <c r="A9261" s="1320"/>
      <c r="B9261" s="1321"/>
      <c r="C9261" s="1321"/>
      <c r="D9261" s="1322"/>
      <c r="E9261" s="776" t="str">
        <f t="shared" ref="E9261:G9261" si="5890">E8311</f>
        <v>P48 A P49</v>
      </c>
      <c r="F9261" s="777">
        <f t="shared" si="5890"/>
        <v>95.9</v>
      </c>
      <c r="G9261" s="777">
        <f t="shared" si="5890"/>
        <v>1</v>
      </c>
      <c r="H9261" s="698"/>
      <c r="I9261" s="142"/>
      <c r="J9261" s="642">
        <f t="shared" si="5846"/>
        <v>95.9</v>
      </c>
    </row>
    <row r="9262" spans="1:10">
      <c r="A9262" s="1320"/>
      <c r="B9262" s="1321"/>
      <c r="C9262" s="1321"/>
      <c r="D9262" s="1322"/>
      <c r="E9262" s="776" t="str">
        <f t="shared" ref="E9262:G9262" si="5891">E8312</f>
        <v>P45 A P50</v>
      </c>
      <c r="F9262" s="777">
        <f t="shared" si="5891"/>
        <v>46.92</v>
      </c>
      <c r="G9262" s="777">
        <f t="shared" si="5891"/>
        <v>1</v>
      </c>
      <c r="H9262" s="775"/>
      <c r="I9262" s="128"/>
      <c r="J9262" s="642">
        <f t="shared" si="5846"/>
        <v>46.92</v>
      </c>
    </row>
    <row r="9263" spans="1:10">
      <c r="A9263" s="1320"/>
      <c r="B9263" s="1321"/>
      <c r="C9263" s="1321"/>
      <c r="D9263" s="1322"/>
      <c r="E9263" s="776" t="str">
        <f t="shared" ref="E9263:G9263" si="5892">E8313</f>
        <v>P50 A P37</v>
      </c>
      <c r="F9263" s="777">
        <f t="shared" si="5892"/>
        <v>46.51</v>
      </c>
      <c r="G9263" s="777">
        <f t="shared" si="5892"/>
        <v>1</v>
      </c>
      <c r="H9263" s="775"/>
      <c r="I9263" s="128"/>
      <c r="J9263" s="642">
        <f t="shared" si="5846"/>
        <v>46.51</v>
      </c>
    </row>
    <row r="9264" spans="1:10">
      <c r="A9264" s="1320"/>
      <c r="B9264" s="1321"/>
      <c r="C9264" s="1321"/>
      <c r="D9264" s="1322"/>
      <c r="E9264" s="776" t="str">
        <f t="shared" ref="E9264:G9264" si="5893">E8314</f>
        <v>P39 A P51</v>
      </c>
      <c r="F9264" s="777">
        <f t="shared" si="5893"/>
        <v>46.17</v>
      </c>
      <c r="G9264" s="777">
        <f t="shared" si="5893"/>
        <v>1</v>
      </c>
      <c r="H9264" s="698"/>
      <c r="I9264" s="142"/>
      <c r="J9264" s="642">
        <f t="shared" si="5846"/>
        <v>46.17</v>
      </c>
    </row>
    <row r="9265" spans="1:10">
      <c r="A9265" s="1320"/>
      <c r="B9265" s="1321"/>
      <c r="C9265" s="1321"/>
      <c r="D9265" s="1322"/>
      <c r="E9265" s="776" t="str">
        <f t="shared" ref="E9265:G9265" si="5894">E8315</f>
        <v>P51 A P29</v>
      </c>
      <c r="F9265" s="777">
        <f t="shared" si="5894"/>
        <v>45.24</v>
      </c>
      <c r="G9265" s="777">
        <f t="shared" si="5894"/>
        <v>1.2</v>
      </c>
      <c r="H9265" s="775"/>
      <c r="I9265" s="128"/>
      <c r="J9265" s="642">
        <f t="shared" si="5846"/>
        <v>54.288000000000004</v>
      </c>
    </row>
    <row r="9266" spans="1:10">
      <c r="A9266" s="1320"/>
      <c r="B9266" s="1321"/>
      <c r="C9266" s="1321"/>
      <c r="D9266" s="1322"/>
      <c r="E9266" s="776" t="str">
        <f t="shared" ref="E9266:G9266" si="5895">E8316</f>
        <v>P29 A P20</v>
      </c>
      <c r="F9266" s="777">
        <f t="shared" si="5895"/>
        <v>72.459999999999994</v>
      </c>
      <c r="G9266" s="777">
        <f t="shared" si="5895"/>
        <v>1</v>
      </c>
      <c r="H9266" s="698"/>
      <c r="I9266" s="142"/>
      <c r="J9266" s="642">
        <f t="shared" si="5846"/>
        <v>72.459999999999994</v>
      </c>
    </row>
    <row r="9267" spans="1:10">
      <c r="A9267" s="1320"/>
      <c r="B9267" s="1321"/>
      <c r="C9267" s="1321"/>
      <c r="D9267" s="1322"/>
      <c r="E9267" s="776" t="str">
        <f t="shared" ref="E9267:G9267" si="5896">E8317</f>
        <v>P20 A P52</v>
      </c>
      <c r="F9267" s="777">
        <f t="shared" si="5896"/>
        <v>64.61</v>
      </c>
      <c r="G9267" s="777">
        <f t="shared" si="5896"/>
        <v>1</v>
      </c>
      <c r="H9267" s="775"/>
      <c r="I9267" s="128"/>
      <c r="J9267" s="642">
        <f t="shared" si="5846"/>
        <v>64.61</v>
      </c>
    </row>
    <row r="9268" spans="1:10">
      <c r="A9268" s="1320"/>
      <c r="B9268" s="1321"/>
      <c r="C9268" s="1321"/>
      <c r="D9268" s="1322"/>
      <c r="E9268" s="776" t="str">
        <f t="shared" ref="E9268:G9268" si="5897">E8318</f>
        <v>P52 A P13</v>
      </c>
      <c r="F9268" s="777">
        <f t="shared" si="5897"/>
        <v>46.79</v>
      </c>
      <c r="G9268" s="777">
        <f t="shared" si="5897"/>
        <v>1</v>
      </c>
      <c r="H9268" s="698"/>
      <c r="I9268" s="142"/>
      <c r="J9268" s="642">
        <f t="shared" si="5846"/>
        <v>46.79</v>
      </c>
    </row>
    <row r="9269" spans="1:10">
      <c r="A9269" s="1320"/>
      <c r="B9269" s="1321"/>
      <c r="C9269" s="1321"/>
      <c r="D9269" s="1322"/>
      <c r="E9269" s="776" t="str">
        <f t="shared" ref="E9269:G9269" si="5898">E8319</f>
        <v>P13 A P53</v>
      </c>
      <c r="F9269" s="777">
        <f t="shared" si="5898"/>
        <v>81.010000000000005</v>
      </c>
      <c r="G9269" s="777">
        <f t="shared" si="5898"/>
        <v>1</v>
      </c>
      <c r="H9269" s="775"/>
      <c r="I9269" s="128"/>
      <c r="J9269" s="642">
        <f t="shared" si="5846"/>
        <v>81.010000000000005</v>
      </c>
    </row>
    <row r="9270" spans="1:10">
      <c r="A9270" s="1320"/>
      <c r="B9270" s="1321"/>
      <c r="C9270" s="1321"/>
      <c r="D9270" s="1322"/>
      <c r="E9270" s="776" t="str">
        <f t="shared" ref="E9270:G9270" si="5899">E8320</f>
        <v>P47 A P40</v>
      </c>
      <c r="F9270" s="777">
        <f t="shared" si="5899"/>
        <v>92.49</v>
      </c>
      <c r="G9270" s="777">
        <f t="shared" si="5899"/>
        <v>1.1000000000000001</v>
      </c>
      <c r="H9270" s="698"/>
      <c r="I9270" s="142"/>
      <c r="J9270" s="642">
        <f t="shared" si="5846"/>
        <v>101.739</v>
      </c>
    </row>
    <row r="9271" spans="1:10">
      <c r="A9271" s="1320"/>
      <c r="B9271" s="1321"/>
      <c r="C9271" s="1321"/>
      <c r="D9271" s="1322"/>
      <c r="E9271" s="776" t="str">
        <f t="shared" ref="E9271:G9271" si="5900">E8321</f>
        <v>P40 A P30</v>
      </c>
      <c r="F9271" s="777">
        <f t="shared" si="5900"/>
        <v>96.04</v>
      </c>
      <c r="G9271" s="777">
        <f t="shared" si="5900"/>
        <v>1.1000000000000001</v>
      </c>
      <c r="H9271" s="775"/>
      <c r="I9271" s="128"/>
      <c r="J9271" s="642">
        <f t="shared" si="5846"/>
        <v>105.64400000000002</v>
      </c>
    </row>
    <row r="9272" spans="1:10">
      <c r="A9272" s="1320"/>
      <c r="B9272" s="1321"/>
      <c r="C9272" s="1321"/>
      <c r="D9272" s="1322"/>
      <c r="E9272" s="776" t="str">
        <f t="shared" ref="E9272:G9272" si="5901">E8322</f>
        <v>P30 A P21</v>
      </c>
      <c r="F9272" s="777">
        <f t="shared" si="5901"/>
        <v>74.72</v>
      </c>
      <c r="G9272" s="777">
        <f t="shared" si="5901"/>
        <v>1.1000000000000001</v>
      </c>
      <c r="H9272" s="698"/>
      <c r="I9272" s="142"/>
      <c r="J9272" s="642">
        <f t="shared" si="5846"/>
        <v>82.192000000000007</v>
      </c>
    </row>
    <row r="9273" spans="1:10">
      <c r="A9273" s="1320"/>
      <c r="B9273" s="1321"/>
      <c r="C9273" s="1321"/>
      <c r="D9273" s="1322"/>
      <c r="E9273" s="776" t="str">
        <f t="shared" ref="E9273:G9273" si="5902">E8323</f>
        <v>P21 A P54</v>
      </c>
      <c r="F9273" s="777">
        <f t="shared" si="5902"/>
        <v>65.73</v>
      </c>
      <c r="G9273" s="777">
        <f t="shared" si="5902"/>
        <v>1</v>
      </c>
      <c r="H9273" s="775"/>
      <c r="I9273" s="128"/>
      <c r="J9273" s="642">
        <f t="shared" si="5846"/>
        <v>65.73</v>
      </c>
    </row>
    <row r="9274" spans="1:10">
      <c r="A9274" s="1320"/>
      <c r="B9274" s="1321"/>
      <c r="C9274" s="1321"/>
      <c r="D9274" s="1322"/>
      <c r="E9274" s="776" t="str">
        <f t="shared" ref="E9274:G9274" si="5903">E8324</f>
        <v>P54 A P14</v>
      </c>
      <c r="F9274" s="777">
        <f t="shared" si="5903"/>
        <v>45.64</v>
      </c>
      <c r="G9274" s="777">
        <f t="shared" si="5903"/>
        <v>1.1000000000000001</v>
      </c>
      <c r="H9274" s="698"/>
      <c r="I9274" s="142"/>
      <c r="J9274" s="642">
        <f t="shared" si="5846"/>
        <v>50.204000000000008</v>
      </c>
    </row>
    <row r="9275" spans="1:10">
      <c r="A9275" s="1320"/>
      <c r="B9275" s="1321"/>
      <c r="C9275" s="1321"/>
      <c r="D9275" s="1322"/>
      <c r="E9275" s="776" t="str">
        <f t="shared" ref="E9275:G9275" si="5904">E8325</f>
        <v>P14 A P55</v>
      </c>
      <c r="F9275" s="777">
        <f t="shared" si="5904"/>
        <v>83.33</v>
      </c>
      <c r="G9275" s="777">
        <f t="shared" si="5904"/>
        <v>1</v>
      </c>
      <c r="H9275" s="775"/>
      <c r="I9275" s="128"/>
      <c r="J9275" s="642">
        <f t="shared" si="5846"/>
        <v>83.33</v>
      </c>
    </row>
    <row r="9276" spans="1:10">
      <c r="A9276" s="1320"/>
      <c r="B9276" s="1321"/>
      <c r="C9276" s="1321"/>
      <c r="D9276" s="1322"/>
      <c r="E9276" s="776" t="str">
        <f t="shared" ref="E9276:G9276" si="5905">E8326</f>
        <v>P55 A P4</v>
      </c>
      <c r="F9276" s="777">
        <f t="shared" si="5905"/>
        <v>92.39</v>
      </c>
      <c r="G9276" s="777">
        <f t="shared" si="5905"/>
        <v>1</v>
      </c>
      <c r="H9276" s="698"/>
      <c r="I9276" s="142"/>
      <c r="J9276" s="642">
        <f t="shared" ref="J9276:J9339" si="5906">F9276*G9276</f>
        <v>92.39</v>
      </c>
    </row>
    <row r="9277" spans="1:10">
      <c r="A9277" s="1320"/>
      <c r="B9277" s="1321"/>
      <c r="C9277" s="1321"/>
      <c r="D9277" s="1322"/>
      <c r="E9277" s="776" t="str">
        <f t="shared" ref="E9277:G9277" si="5907">E8327</f>
        <v>P4 A P1</v>
      </c>
      <c r="F9277" s="777">
        <f t="shared" si="5907"/>
        <v>0</v>
      </c>
      <c r="G9277" s="777">
        <f t="shared" si="5907"/>
        <v>1</v>
      </c>
      <c r="H9277" s="775"/>
      <c r="I9277" s="128"/>
      <c r="J9277" s="642">
        <f t="shared" si="5906"/>
        <v>0</v>
      </c>
    </row>
    <row r="9278" spans="1:10">
      <c r="A9278" s="1320"/>
      <c r="B9278" s="1321"/>
      <c r="C9278" s="1321"/>
      <c r="D9278" s="1322"/>
      <c r="E9278" s="776" t="str">
        <f t="shared" ref="E9278:G9278" si="5908">E8328</f>
        <v>P48 A P41</v>
      </c>
      <c r="F9278" s="777">
        <f t="shared" si="5908"/>
        <v>96.04</v>
      </c>
      <c r="G9278" s="777">
        <f t="shared" si="5908"/>
        <v>1</v>
      </c>
      <c r="H9278" s="698"/>
      <c r="I9278" s="142"/>
      <c r="J9278" s="642">
        <f t="shared" si="5906"/>
        <v>96.04</v>
      </c>
    </row>
    <row r="9279" spans="1:10">
      <c r="A9279" s="1320"/>
      <c r="B9279" s="1321"/>
      <c r="C9279" s="1321"/>
      <c r="D9279" s="1322"/>
      <c r="E9279" s="776" t="str">
        <f t="shared" ref="E9279:G9279" si="5909">E8329</f>
        <v>P41 A P31</v>
      </c>
      <c r="F9279" s="777">
        <f t="shared" si="5909"/>
        <v>96.75</v>
      </c>
      <c r="G9279" s="777">
        <f t="shared" si="5909"/>
        <v>1</v>
      </c>
      <c r="H9279" s="775"/>
      <c r="I9279" s="128"/>
      <c r="J9279" s="642">
        <f t="shared" si="5906"/>
        <v>96.75</v>
      </c>
    </row>
    <row r="9280" spans="1:10">
      <c r="A9280" s="1320"/>
      <c r="B9280" s="1321"/>
      <c r="C9280" s="1321"/>
      <c r="D9280" s="1322"/>
      <c r="E9280" s="776" t="str">
        <f t="shared" ref="E9280:G9280" si="5910">E8330</f>
        <v>P22 A P15</v>
      </c>
      <c r="F9280" s="777">
        <f t="shared" si="5910"/>
        <v>105.63</v>
      </c>
      <c r="G9280" s="777">
        <f t="shared" si="5910"/>
        <v>1</v>
      </c>
      <c r="H9280" s="698"/>
      <c r="I9280" s="142"/>
      <c r="J9280" s="642">
        <f t="shared" si="5906"/>
        <v>105.63</v>
      </c>
    </row>
    <row r="9281" spans="1:10">
      <c r="A9281" s="1320"/>
      <c r="B9281" s="1321"/>
      <c r="C9281" s="1321"/>
      <c r="D9281" s="1322"/>
      <c r="E9281" s="776" t="str">
        <f t="shared" ref="E9281:G9281" si="5911">E8331</f>
        <v>P15 A P56</v>
      </c>
      <c r="F9281" s="777">
        <f t="shared" si="5911"/>
        <v>87.96</v>
      </c>
      <c r="G9281" s="777">
        <f t="shared" si="5911"/>
        <v>1.1000000000000001</v>
      </c>
      <c r="H9281" s="775"/>
      <c r="I9281" s="128"/>
      <c r="J9281" s="642">
        <f t="shared" si="5906"/>
        <v>96.756</v>
      </c>
    </row>
    <row r="9282" spans="1:10">
      <c r="A9282" s="1320"/>
      <c r="B9282" s="1321"/>
      <c r="C9282" s="1321"/>
      <c r="D9282" s="1322"/>
      <c r="E9282" s="776" t="str">
        <f t="shared" ref="E9282:G9282" si="5912">E8332</f>
        <v>P56 A P5</v>
      </c>
      <c r="F9282" s="777">
        <f t="shared" si="5912"/>
        <v>92.72</v>
      </c>
      <c r="G9282" s="777">
        <f t="shared" si="5912"/>
        <v>1</v>
      </c>
      <c r="H9282" s="698"/>
      <c r="I9282" s="142"/>
      <c r="J9282" s="642">
        <f t="shared" si="5906"/>
        <v>92.72</v>
      </c>
    </row>
    <row r="9283" spans="1:10">
      <c r="A9283" s="1320"/>
      <c r="B9283" s="1321"/>
      <c r="C9283" s="1321"/>
      <c r="D9283" s="1322"/>
      <c r="E9283" s="776" t="str">
        <f t="shared" ref="E9283:G9283" si="5913">E8333</f>
        <v>P5 A P2</v>
      </c>
      <c r="F9283" s="777">
        <f t="shared" si="5913"/>
        <v>0</v>
      </c>
      <c r="G9283" s="777">
        <f t="shared" si="5913"/>
        <v>1</v>
      </c>
      <c r="H9283" s="775"/>
      <c r="I9283" s="128"/>
      <c r="J9283" s="642">
        <f t="shared" si="5906"/>
        <v>0</v>
      </c>
    </row>
    <row r="9284" spans="1:10">
      <c r="A9284" s="1320"/>
      <c r="B9284" s="1321"/>
      <c r="C9284" s="1321"/>
      <c r="D9284" s="1322"/>
      <c r="E9284" s="776" t="str">
        <f t="shared" ref="E9284:G9284" si="5914">E8334</f>
        <v>P49 A P42</v>
      </c>
      <c r="F9284" s="777">
        <f t="shared" si="5914"/>
        <v>101.74</v>
      </c>
      <c r="G9284" s="777">
        <f t="shared" si="5914"/>
        <v>1</v>
      </c>
      <c r="H9284" s="698"/>
      <c r="I9284" s="142"/>
      <c r="J9284" s="642">
        <f t="shared" si="5906"/>
        <v>101.74</v>
      </c>
    </row>
    <row r="9285" spans="1:10">
      <c r="A9285" s="1320"/>
      <c r="B9285" s="1321"/>
      <c r="C9285" s="1321"/>
      <c r="D9285" s="1322"/>
      <c r="E9285" s="776" t="str">
        <f t="shared" ref="E9285:G9285" si="5915">E8335</f>
        <v>P42 A P32</v>
      </c>
      <c r="F9285" s="777">
        <f t="shared" si="5915"/>
        <v>98.84</v>
      </c>
      <c r="G9285" s="777">
        <f t="shared" si="5915"/>
        <v>1.1000000000000001</v>
      </c>
      <c r="H9285" s="775"/>
      <c r="I9285" s="128"/>
      <c r="J9285" s="642">
        <f t="shared" si="5906"/>
        <v>108.72400000000002</v>
      </c>
    </row>
    <row r="9286" spans="1:10">
      <c r="A9286" s="1320"/>
      <c r="B9286" s="1321"/>
      <c r="C9286" s="1321"/>
      <c r="D9286" s="1322"/>
      <c r="E9286" s="776" t="str">
        <f t="shared" ref="E9286:G9286" si="5916">E8336</f>
        <v>P23 A P16</v>
      </c>
      <c r="F9286" s="777">
        <f t="shared" si="5916"/>
        <v>102.55</v>
      </c>
      <c r="G9286" s="777">
        <f t="shared" si="5916"/>
        <v>1</v>
      </c>
      <c r="H9286" s="698"/>
      <c r="I9286" s="142"/>
      <c r="J9286" s="642">
        <f t="shared" si="5906"/>
        <v>102.55</v>
      </c>
    </row>
    <row r="9287" spans="1:10">
      <c r="A9287" s="1320"/>
      <c r="B9287" s="1321"/>
      <c r="C9287" s="1321"/>
      <c r="D9287" s="1322"/>
      <c r="E9287" s="776" t="str">
        <f t="shared" ref="E9287:G9287" si="5917">E8337</f>
        <v>P43 A P34</v>
      </c>
      <c r="F9287" s="777">
        <f t="shared" si="5917"/>
        <v>103.35</v>
      </c>
      <c r="G9287" s="777">
        <f t="shared" si="5917"/>
        <v>2</v>
      </c>
      <c r="H9287" s="775"/>
      <c r="I9287" s="128"/>
      <c r="J9287" s="642">
        <f t="shared" si="5906"/>
        <v>206.7</v>
      </c>
    </row>
    <row r="9288" spans="1:10">
      <c r="A9288" s="1320"/>
      <c r="B9288" s="1321"/>
      <c r="C9288" s="1321"/>
      <c r="D9288" s="1322"/>
      <c r="E9288" s="776" t="str">
        <f t="shared" ref="E9288:G9288" si="5918">E8338</f>
        <v>P25 A P57</v>
      </c>
      <c r="F9288" s="777">
        <f t="shared" si="5918"/>
        <v>7.17</v>
      </c>
      <c r="G9288" s="777">
        <f t="shared" si="5918"/>
        <v>1</v>
      </c>
      <c r="H9288" s="698"/>
      <c r="I9288" s="142"/>
      <c r="J9288" s="642">
        <f t="shared" si="5906"/>
        <v>7.17</v>
      </c>
    </row>
    <row r="9289" spans="1:10">
      <c r="A9289" s="1320"/>
      <c r="B9289" s="1321"/>
      <c r="C9289" s="1321"/>
      <c r="D9289" s="1322"/>
      <c r="E9289" s="776" t="str">
        <f t="shared" ref="E9289:G9289" si="5919">E8339</f>
        <v>P57 A P17</v>
      </c>
      <c r="F9289" s="777">
        <f t="shared" si="5919"/>
        <v>91.73</v>
      </c>
      <c r="G9289" s="777">
        <f t="shared" si="5919"/>
        <v>1</v>
      </c>
      <c r="H9289" s="775"/>
      <c r="I9289" s="128"/>
      <c r="J9289" s="642">
        <f t="shared" si="5906"/>
        <v>91.73</v>
      </c>
    </row>
    <row r="9290" spans="1:10" ht="13.5" thickBot="1">
      <c r="A9290" s="1320"/>
      <c r="B9290" s="1321"/>
      <c r="C9290" s="1321"/>
      <c r="D9290" s="1322"/>
      <c r="E9290" s="776" t="str">
        <f t="shared" ref="E9290:G9290" si="5920">E8340</f>
        <v>SOCAVACIÓN DE LOSAS</v>
      </c>
      <c r="F9290" s="777">
        <f t="shared" si="5920"/>
        <v>2388.64</v>
      </c>
      <c r="G9290" s="777">
        <f t="shared" si="5920"/>
        <v>0.4</v>
      </c>
      <c r="H9290" s="698"/>
      <c r="I9290" s="142"/>
      <c r="J9290" s="642">
        <f t="shared" si="5906"/>
        <v>955.45600000000002</v>
      </c>
    </row>
    <row r="9291" spans="1:10" ht="13.5" thickBot="1">
      <c r="A9291" s="1320"/>
      <c r="B9291" s="1321"/>
      <c r="C9291" s="1321"/>
      <c r="D9291" s="1322"/>
      <c r="E9291" s="1241" t="str">
        <f t="shared" ref="E9291:G9291" si="5921">E8341</f>
        <v>DOMICILIARIAS</v>
      </c>
      <c r="F9291" s="1237">
        <f t="shared" si="5921"/>
        <v>0</v>
      </c>
      <c r="G9291" s="1237">
        <f t="shared" si="5921"/>
        <v>0</v>
      </c>
      <c r="H9291" s="1238"/>
      <c r="I9291" s="1239"/>
      <c r="J9291" s="1240">
        <f t="shared" si="5906"/>
        <v>0</v>
      </c>
    </row>
    <row r="9292" spans="1:10">
      <c r="A9292" s="1320"/>
      <c r="B9292" s="1321"/>
      <c r="C9292" s="1321"/>
      <c r="D9292" s="1322"/>
      <c r="E9292" s="776" t="str">
        <f t="shared" ref="E9292:G9292" si="5922">E8342</f>
        <v>P1 A P2</v>
      </c>
      <c r="F9292" s="777">
        <f t="shared" si="5922"/>
        <v>0</v>
      </c>
      <c r="G9292" s="777">
        <f t="shared" si="5922"/>
        <v>0</v>
      </c>
      <c r="H9292" s="698"/>
      <c r="I9292" s="142"/>
      <c r="J9292" s="642">
        <f t="shared" si="5906"/>
        <v>0</v>
      </c>
    </row>
    <row r="9293" spans="1:10">
      <c r="A9293" s="1320"/>
      <c r="B9293" s="1321"/>
      <c r="C9293" s="1321"/>
      <c r="D9293" s="1322"/>
      <c r="E9293" s="776" t="str">
        <f t="shared" ref="E9293:G9293" si="5923">E8343</f>
        <v>DOMICILIARIA 1</v>
      </c>
      <c r="F9293" s="777">
        <f t="shared" si="5923"/>
        <v>5.58</v>
      </c>
      <c r="G9293" s="777">
        <f t="shared" si="5923"/>
        <v>0</v>
      </c>
      <c r="H9293" s="775"/>
      <c r="I9293" s="128"/>
      <c r="J9293" s="642">
        <f t="shared" si="5906"/>
        <v>0</v>
      </c>
    </row>
    <row r="9294" spans="1:10">
      <c r="A9294" s="1320"/>
      <c r="B9294" s="1321"/>
      <c r="C9294" s="1321"/>
      <c r="D9294" s="1322"/>
      <c r="E9294" s="776" t="str">
        <f t="shared" ref="E9294:G9294" si="5924">E8344</f>
        <v>DOMICILIARIA 2</v>
      </c>
      <c r="F9294" s="777">
        <f t="shared" si="5924"/>
        <v>3.25</v>
      </c>
      <c r="G9294" s="777">
        <f t="shared" si="5924"/>
        <v>0</v>
      </c>
      <c r="H9294" s="698"/>
      <c r="I9294" s="142"/>
      <c r="J9294" s="642">
        <f t="shared" si="5906"/>
        <v>0</v>
      </c>
    </row>
    <row r="9295" spans="1:10">
      <c r="A9295" s="1320"/>
      <c r="B9295" s="1321"/>
      <c r="C9295" s="1321"/>
      <c r="D9295" s="1322"/>
      <c r="E9295" s="776" t="str">
        <f t="shared" ref="E9295:G9295" si="5925">E8345</f>
        <v>DOMICILIARIA 3</v>
      </c>
      <c r="F9295" s="777">
        <f t="shared" si="5925"/>
        <v>5.1100000000000003</v>
      </c>
      <c r="G9295" s="777">
        <f t="shared" si="5925"/>
        <v>0</v>
      </c>
      <c r="H9295" s="775"/>
      <c r="I9295" s="128"/>
      <c r="J9295" s="642">
        <f t="shared" si="5906"/>
        <v>0</v>
      </c>
    </row>
    <row r="9296" spans="1:10">
      <c r="A9296" s="1320"/>
      <c r="B9296" s="1321"/>
      <c r="C9296" s="1321"/>
      <c r="D9296" s="1322"/>
      <c r="E9296" s="776" t="str">
        <f t="shared" ref="E9296:G9296" si="5926">E8346</f>
        <v>DOMICILIARIA 4</v>
      </c>
      <c r="F9296" s="777">
        <f t="shared" si="5926"/>
        <v>4.82</v>
      </c>
      <c r="G9296" s="777">
        <f t="shared" si="5926"/>
        <v>0</v>
      </c>
      <c r="H9296" s="698"/>
      <c r="I9296" s="142"/>
      <c r="J9296" s="642">
        <f t="shared" si="5906"/>
        <v>0</v>
      </c>
    </row>
    <row r="9297" spans="1:10">
      <c r="A9297" s="1320"/>
      <c r="B9297" s="1321"/>
      <c r="C9297" s="1321"/>
      <c r="D9297" s="1322"/>
      <c r="E9297" s="776" t="str">
        <f t="shared" ref="E9297:G9297" si="5927">E8347</f>
        <v>DOMICILIARIA 5</v>
      </c>
      <c r="F9297" s="777">
        <f t="shared" si="5927"/>
        <v>4.71</v>
      </c>
      <c r="G9297" s="777">
        <f t="shared" si="5927"/>
        <v>0</v>
      </c>
      <c r="H9297" s="775"/>
      <c r="I9297" s="128"/>
      <c r="J9297" s="642">
        <f t="shared" si="5906"/>
        <v>0</v>
      </c>
    </row>
    <row r="9298" spans="1:10">
      <c r="A9298" s="1320"/>
      <c r="B9298" s="1321"/>
      <c r="C9298" s="1321"/>
      <c r="D9298" s="1322"/>
      <c r="E9298" s="776" t="str">
        <f t="shared" ref="E9298:G9298" si="5928">E8348</f>
        <v>DOMICILIARIA 6</v>
      </c>
      <c r="F9298" s="777">
        <f t="shared" si="5928"/>
        <v>5.1100000000000003</v>
      </c>
      <c r="G9298" s="777">
        <f t="shared" si="5928"/>
        <v>0</v>
      </c>
      <c r="H9298" s="698"/>
      <c r="I9298" s="142"/>
      <c r="J9298" s="642">
        <f t="shared" si="5906"/>
        <v>0</v>
      </c>
    </row>
    <row r="9299" spans="1:10">
      <c r="A9299" s="1320"/>
      <c r="B9299" s="1321"/>
      <c r="C9299" s="1321"/>
      <c r="D9299" s="1322"/>
      <c r="E9299" s="776" t="str">
        <f t="shared" ref="E9299:G9299" si="5929">E8349</f>
        <v>DOMICILIARIA 7</v>
      </c>
      <c r="F9299" s="777">
        <f t="shared" si="5929"/>
        <v>4.88</v>
      </c>
      <c r="G9299" s="777">
        <f t="shared" si="5929"/>
        <v>0</v>
      </c>
      <c r="H9299" s="775"/>
      <c r="I9299" s="128"/>
      <c r="J9299" s="642">
        <f t="shared" si="5906"/>
        <v>0</v>
      </c>
    </row>
    <row r="9300" spans="1:10">
      <c r="A9300" s="1320"/>
      <c r="B9300" s="1321"/>
      <c r="C9300" s="1321"/>
      <c r="D9300" s="1322"/>
      <c r="E9300" s="776" t="str">
        <f t="shared" ref="E9300:G9300" si="5930">E8350</f>
        <v>DOMICILIARIA 8</v>
      </c>
      <c r="F9300" s="777">
        <f t="shared" si="5930"/>
        <v>5.26</v>
      </c>
      <c r="G9300" s="777">
        <f t="shared" si="5930"/>
        <v>0</v>
      </c>
      <c r="H9300" s="698"/>
      <c r="I9300" s="142"/>
      <c r="J9300" s="642">
        <f t="shared" si="5906"/>
        <v>0</v>
      </c>
    </row>
    <row r="9301" spans="1:10">
      <c r="A9301" s="1320"/>
      <c r="B9301" s="1321"/>
      <c r="C9301" s="1321"/>
      <c r="D9301" s="1322"/>
      <c r="E9301" s="776" t="str">
        <f t="shared" ref="E9301:G9301" si="5931">E8351</f>
        <v>DOMICILIARIA 9</v>
      </c>
      <c r="F9301" s="777">
        <f t="shared" si="5931"/>
        <v>4.72</v>
      </c>
      <c r="G9301" s="777">
        <f t="shared" si="5931"/>
        <v>0</v>
      </c>
      <c r="H9301" s="775"/>
      <c r="I9301" s="128"/>
      <c r="J9301" s="642">
        <f t="shared" si="5906"/>
        <v>0</v>
      </c>
    </row>
    <row r="9302" spans="1:10">
      <c r="A9302" s="1320"/>
      <c r="B9302" s="1321"/>
      <c r="C9302" s="1321"/>
      <c r="D9302" s="1322"/>
      <c r="E9302" s="776" t="str">
        <f t="shared" ref="E9302:G9302" si="5932">E8352</f>
        <v>DOMICILIARIA 10</v>
      </c>
      <c r="F9302" s="777">
        <f t="shared" si="5932"/>
        <v>4.55</v>
      </c>
      <c r="G9302" s="777">
        <f t="shared" si="5932"/>
        <v>0</v>
      </c>
      <c r="H9302" s="698"/>
      <c r="I9302" s="142"/>
      <c r="J9302" s="642">
        <f t="shared" si="5906"/>
        <v>0</v>
      </c>
    </row>
    <row r="9303" spans="1:10">
      <c r="A9303" s="1320"/>
      <c r="B9303" s="1321"/>
      <c r="C9303" s="1321"/>
      <c r="D9303" s="1322"/>
      <c r="E9303" s="776" t="str">
        <f t="shared" ref="E9303:G9303" si="5933">E8353</f>
        <v>DOMICILIARIA 11</v>
      </c>
      <c r="F9303" s="777">
        <f t="shared" si="5933"/>
        <v>4.5</v>
      </c>
      <c r="G9303" s="777">
        <f t="shared" si="5933"/>
        <v>0</v>
      </c>
      <c r="H9303" s="775"/>
      <c r="I9303" s="128"/>
      <c r="J9303" s="642">
        <f t="shared" si="5906"/>
        <v>0</v>
      </c>
    </row>
    <row r="9304" spans="1:10">
      <c r="A9304" s="1320"/>
      <c r="B9304" s="1321"/>
      <c r="C9304" s="1321"/>
      <c r="D9304" s="1322"/>
      <c r="E9304" s="776" t="str">
        <f t="shared" ref="E9304:G9304" si="5934">E8354</f>
        <v>DOMICILIARIA 12</v>
      </c>
      <c r="F9304" s="777">
        <f t="shared" si="5934"/>
        <v>3.98</v>
      </c>
      <c r="G9304" s="777">
        <f t="shared" si="5934"/>
        <v>0</v>
      </c>
      <c r="H9304" s="698"/>
      <c r="I9304" s="142"/>
      <c r="J9304" s="642">
        <f t="shared" si="5906"/>
        <v>0</v>
      </c>
    </row>
    <row r="9305" spans="1:10">
      <c r="A9305" s="1320"/>
      <c r="B9305" s="1321"/>
      <c r="C9305" s="1321"/>
      <c r="D9305" s="1322"/>
      <c r="E9305" s="776" t="str">
        <f t="shared" ref="E9305:G9305" si="5935">E8355</f>
        <v>DOMICILIARIA 13</v>
      </c>
      <c r="F9305" s="777">
        <f t="shared" si="5935"/>
        <v>3.28</v>
      </c>
      <c r="G9305" s="777">
        <f t="shared" si="5935"/>
        <v>0</v>
      </c>
      <c r="H9305" s="775"/>
      <c r="I9305" s="128"/>
      <c r="J9305" s="642">
        <f t="shared" si="5906"/>
        <v>0</v>
      </c>
    </row>
    <row r="9306" spans="1:10">
      <c r="A9306" s="1320"/>
      <c r="B9306" s="1321"/>
      <c r="C9306" s="1321"/>
      <c r="D9306" s="1322"/>
      <c r="E9306" s="776" t="str">
        <f t="shared" ref="E9306:G9306" si="5936">E8356</f>
        <v>DOMICILIARIA 14</v>
      </c>
      <c r="F9306" s="777">
        <f t="shared" si="5936"/>
        <v>3.65</v>
      </c>
      <c r="G9306" s="777">
        <f t="shared" si="5936"/>
        <v>0</v>
      </c>
      <c r="H9306" s="698"/>
      <c r="I9306" s="142"/>
      <c r="J9306" s="642">
        <f t="shared" si="5906"/>
        <v>0</v>
      </c>
    </row>
    <row r="9307" spans="1:10">
      <c r="A9307" s="1320"/>
      <c r="B9307" s="1321"/>
      <c r="C9307" s="1321"/>
      <c r="D9307" s="1322"/>
      <c r="E9307" s="776" t="str">
        <f t="shared" ref="E9307:G9307" si="5937">E8357</f>
        <v>DOMICILIARIA 15</v>
      </c>
      <c r="F9307" s="777">
        <f t="shared" si="5937"/>
        <v>3.45</v>
      </c>
      <c r="G9307" s="777">
        <f t="shared" si="5937"/>
        <v>0</v>
      </c>
      <c r="H9307" s="775"/>
      <c r="I9307" s="128"/>
      <c r="J9307" s="642">
        <f t="shared" si="5906"/>
        <v>0</v>
      </c>
    </row>
    <row r="9308" spans="1:10">
      <c r="A9308" s="1320"/>
      <c r="B9308" s="1321"/>
      <c r="C9308" s="1321"/>
      <c r="D9308" s="1322"/>
      <c r="E9308" s="776" t="str">
        <f t="shared" ref="E9308:G9308" si="5938">E8358</f>
        <v>DOMICILIARIA 16</v>
      </c>
      <c r="F9308" s="777">
        <f t="shared" si="5938"/>
        <v>3.39</v>
      </c>
      <c r="G9308" s="777">
        <f t="shared" si="5938"/>
        <v>0</v>
      </c>
      <c r="H9308" s="698"/>
      <c r="I9308" s="142"/>
      <c r="J9308" s="642">
        <f t="shared" si="5906"/>
        <v>0</v>
      </c>
    </row>
    <row r="9309" spans="1:10">
      <c r="A9309" s="1320"/>
      <c r="B9309" s="1321"/>
      <c r="C9309" s="1321"/>
      <c r="D9309" s="1322"/>
      <c r="E9309" s="776" t="str">
        <f t="shared" ref="E9309:G9309" si="5939">E8359</f>
        <v>DOMICILIARIA 17</v>
      </c>
      <c r="F9309" s="777">
        <f t="shared" si="5939"/>
        <v>3.76</v>
      </c>
      <c r="G9309" s="777">
        <f t="shared" si="5939"/>
        <v>0</v>
      </c>
      <c r="H9309" s="775"/>
      <c r="I9309" s="128"/>
      <c r="J9309" s="642">
        <f t="shared" si="5906"/>
        <v>0</v>
      </c>
    </row>
    <row r="9310" spans="1:10">
      <c r="A9310" s="1320"/>
      <c r="B9310" s="1321"/>
      <c r="C9310" s="1321"/>
      <c r="D9310" s="1322"/>
      <c r="E9310" s="776" t="str">
        <f t="shared" ref="E9310:G9310" si="5940">E8360</f>
        <v>DOMICILIARIA 18</v>
      </c>
      <c r="F9310" s="777">
        <f t="shared" si="5940"/>
        <v>5.18</v>
      </c>
      <c r="G9310" s="777">
        <f t="shared" si="5940"/>
        <v>0</v>
      </c>
      <c r="H9310" s="698"/>
      <c r="I9310" s="142"/>
      <c r="J9310" s="642">
        <f t="shared" si="5906"/>
        <v>0</v>
      </c>
    </row>
    <row r="9311" spans="1:10">
      <c r="A9311" s="1320"/>
      <c r="B9311" s="1321"/>
      <c r="C9311" s="1321"/>
      <c r="D9311" s="1322"/>
      <c r="E9311" s="776" t="str">
        <f t="shared" ref="E9311:G9311" si="5941">E8361</f>
        <v>DOMICILIARIA 19</v>
      </c>
      <c r="F9311" s="777">
        <f t="shared" si="5941"/>
        <v>5.47</v>
      </c>
      <c r="G9311" s="777">
        <f t="shared" si="5941"/>
        <v>0</v>
      </c>
      <c r="H9311" s="775"/>
      <c r="I9311" s="128"/>
      <c r="J9311" s="642">
        <f t="shared" si="5906"/>
        <v>0</v>
      </c>
    </row>
    <row r="9312" spans="1:10">
      <c r="A9312" s="1320"/>
      <c r="B9312" s="1321"/>
      <c r="C9312" s="1321"/>
      <c r="D9312" s="1322"/>
      <c r="E9312" s="776" t="str">
        <f t="shared" ref="E9312:G9312" si="5942">E8362</f>
        <v>DOMICILIARIA 20</v>
      </c>
      <c r="F9312" s="777">
        <f t="shared" si="5942"/>
        <v>5.65</v>
      </c>
      <c r="G9312" s="777">
        <f t="shared" si="5942"/>
        <v>0</v>
      </c>
      <c r="H9312" s="698"/>
      <c r="I9312" s="142"/>
      <c r="J9312" s="642">
        <f t="shared" si="5906"/>
        <v>0</v>
      </c>
    </row>
    <row r="9313" spans="1:10">
      <c r="A9313" s="1320"/>
      <c r="B9313" s="1321"/>
      <c r="C9313" s="1321"/>
      <c r="D9313" s="1322"/>
      <c r="E9313" s="776" t="str">
        <f t="shared" ref="E9313:G9313" si="5943">E8363</f>
        <v>P3 A P4</v>
      </c>
      <c r="F9313" s="777">
        <f t="shared" si="5943"/>
        <v>0</v>
      </c>
      <c r="G9313" s="777">
        <f t="shared" si="5943"/>
        <v>0</v>
      </c>
      <c r="H9313" s="775"/>
      <c r="I9313" s="128"/>
      <c r="J9313" s="642">
        <f t="shared" si="5906"/>
        <v>0</v>
      </c>
    </row>
    <row r="9314" spans="1:10">
      <c r="A9314" s="1320"/>
      <c r="B9314" s="1321"/>
      <c r="C9314" s="1321"/>
      <c r="D9314" s="1322"/>
      <c r="E9314" s="776" t="str">
        <f t="shared" ref="E9314:G9314" si="5944">E8364</f>
        <v>DOMICILIARIA 1</v>
      </c>
      <c r="F9314" s="777">
        <f t="shared" si="5944"/>
        <v>4.68</v>
      </c>
      <c r="G9314" s="777">
        <f t="shared" si="5944"/>
        <v>0</v>
      </c>
      <c r="H9314" s="698"/>
      <c r="I9314" s="142"/>
      <c r="J9314" s="642">
        <f t="shared" si="5906"/>
        <v>0</v>
      </c>
    </row>
    <row r="9315" spans="1:10">
      <c r="A9315" s="1320"/>
      <c r="B9315" s="1321"/>
      <c r="C9315" s="1321"/>
      <c r="D9315" s="1322"/>
      <c r="E9315" s="776" t="str">
        <f t="shared" ref="E9315:G9315" si="5945">E8365</f>
        <v>DOMICILIARIA 2</v>
      </c>
      <c r="F9315" s="777">
        <f t="shared" si="5945"/>
        <v>5.89</v>
      </c>
      <c r="G9315" s="777">
        <f t="shared" si="5945"/>
        <v>0</v>
      </c>
      <c r="H9315" s="775"/>
      <c r="I9315" s="128"/>
      <c r="J9315" s="642">
        <f t="shared" si="5906"/>
        <v>0</v>
      </c>
    </row>
    <row r="9316" spans="1:10">
      <c r="A9316" s="1320"/>
      <c r="B9316" s="1321"/>
      <c r="C9316" s="1321"/>
      <c r="D9316" s="1322"/>
      <c r="E9316" s="776" t="str">
        <f t="shared" ref="E9316:G9316" si="5946">E8366</f>
        <v>DOMICILIARIA 3</v>
      </c>
      <c r="F9316" s="777">
        <f t="shared" si="5946"/>
        <v>6.89</v>
      </c>
      <c r="G9316" s="777">
        <f t="shared" si="5946"/>
        <v>0</v>
      </c>
      <c r="H9316" s="698"/>
      <c r="I9316" s="142"/>
      <c r="J9316" s="642">
        <f t="shared" si="5906"/>
        <v>0</v>
      </c>
    </row>
    <row r="9317" spans="1:10">
      <c r="A9317" s="1320"/>
      <c r="B9317" s="1321"/>
      <c r="C9317" s="1321"/>
      <c r="D9317" s="1322"/>
      <c r="E9317" s="776" t="str">
        <f t="shared" ref="E9317:G9317" si="5947">E8367</f>
        <v>DOMICILIARIA 4</v>
      </c>
      <c r="F9317" s="777">
        <f t="shared" si="5947"/>
        <v>6.87</v>
      </c>
      <c r="G9317" s="777">
        <f t="shared" si="5947"/>
        <v>0</v>
      </c>
      <c r="H9317" s="775"/>
      <c r="I9317" s="128"/>
      <c r="J9317" s="642">
        <f t="shared" si="5906"/>
        <v>0</v>
      </c>
    </row>
    <row r="9318" spans="1:10">
      <c r="A9318" s="1320"/>
      <c r="B9318" s="1321"/>
      <c r="C9318" s="1321"/>
      <c r="D9318" s="1322"/>
      <c r="E9318" s="776" t="str">
        <f t="shared" ref="E9318:G9318" si="5948">E8368</f>
        <v>DOMICILIARIA 5</v>
      </c>
      <c r="F9318" s="777">
        <f t="shared" si="5948"/>
        <v>6.36</v>
      </c>
      <c r="G9318" s="777">
        <f t="shared" si="5948"/>
        <v>0</v>
      </c>
      <c r="H9318" s="698"/>
      <c r="I9318" s="142"/>
      <c r="J9318" s="642">
        <f t="shared" si="5906"/>
        <v>0</v>
      </c>
    </row>
    <row r="9319" spans="1:10">
      <c r="A9319" s="1320"/>
      <c r="B9319" s="1321"/>
      <c r="C9319" s="1321"/>
      <c r="D9319" s="1322"/>
      <c r="E9319" s="776" t="str">
        <f t="shared" ref="E9319:G9319" si="5949">E8369</f>
        <v>DOMICILIARIA 6</v>
      </c>
      <c r="F9319" s="777">
        <f t="shared" si="5949"/>
        <v>6.18</v>
      </c>
      <c r="G9319" s="777">
        <f t="shared" si="5949"/>
        <v>0</v>
      </c>
      <c r="H9319" s="775"/>
      <c r="I9319" s="128"/>
      <c r="J9319" s="642">
        <f t="shared" si="5906"/>
        <v>0</v>
      </c>
    </row>
    <row r="9320" spans="1:10">
      <c r="A9320" s="1320"/>
      <c r="B9320" s="1321"/>
      <c r="C9320" s="1321"/>
      <c r="D9320" s="1322"/>
      <c r="E9320" s="776" t="str">
        <f t="shared" ref="E9320:G9320" si="5950">E8370</f>
        <v>DOMICILIARIA 7</v>
      </c>
      <c r="F9320" s="777">
        <f t="shared" si="5950"/>
        <v>5.99</v>
      </c>
      <c r="G9320" s="777">
        <f t="shared" si="5950"/>
        <v>0</v>
      </c>
      <c r="H9320" s="698"/>
      <c r="I9320" s="142"/>
      <c r="J9320" s="642">
        <f t="shared" si="5906"/>
        <v>0</v>
      </c>
    </row>
    <row r="9321" spans="1:10">
      <c r="A9321" s="1320"/>
      <c r="B9321" s="1321"/>
      <c r="C9321" s="1321"/>
      <c r="D9321" s="1322"/>
      <c r="E9321" s="776" t="str">
        <f t="shared" ref="E9321:G9321" si="5951">E8371</f>
        <v>DOMICILIARIA 8</v>
      </c>
      <c r="F9321" s="777">
        <f t="shared" si="5951"/>
        <v>4.79</v>
      </c>
      <c r="G9321" s="777">
        <f t="shared" si="5951"/>
        <v>0</v>
      </c>
      <c r="H9321" s="775"/>
      <c r="I9321" s="128"/>
      <c r="J9321" s="642">
        <f t="shared" si="5906"/>
        <v>0</v>
      </c>
    </row>
    <row r="9322" spans="1:10">
      <c r="A9322" s="1320"/>
      <c r="B9322" s="1321"/>
      <c r="C9322" s="1321"/>
      <c r="D9322" s="1322"/>
      <c r="E9322" s="776" t="str">
        <f t="shared" ref="E9322:G9322" si="5952">E8372</f>
        <v>DOMICILIARIA 9</v>
      </c>
      <c r="F9322" s="777">
        <f t="shared" si="5952"/>
        <v>4.97</v>
      </c>
      <c r="G9322" s="777">
        <f t="shared" si="5952"/>
        <v>0</v>
      </c>
      <c r="H9322" s="698"/>
      <c r="I9322" s="142"/>
      <c r="J9322" s="642">
        <f t="shared" si="5906"/>
        <v>0</v>
      </c>
    </row>
    <row r="9323" spans="1:10">
      <c r="A9323" s="1320"/>
      <c r="B9323" s="1321"/>
      <c r="C9323" s="1321"/>
      <c r="D9323" s="1322"/>
      <c r="E9323" s="776" t="str">
        <f t="shared" ref="E9323:G9323" si="5953">E8373</f>
        <v>DOMICILIARIA 10</v>
      </c>
      <c r="F9323" s="777">
        <f t="shared" si="5953"/>
        <v>5.24</v>
      </c>
      <c r="G9323" s="777">
        <f t="shared" si="5953"/>
        <v>0</v>
      </c>
      <c r="H9323" s="775"/>
      <c r="I9323" s="128"/>
      <c r="J9323" s="642">
        <f t="shared" si="5906"/>
        <v>0</v>
      </c>
    </row>
    <row r="9324" spans="1:10">
      <c r="A9324" s="1320"/>
      <c r="B9324" s="1321"/>
      <c r="C9324" s="1321"/>
      <c r="D9324" s="1322"/>
      <c r="E9324" s="776" t="str">
        <f t="shared" ref="E9324:G9324" si="5954">E8374</f>
        <v>DOMICILIARIA 11</v>
      </c>
      <c r="F9324" s="777">
        <f t="shared" si="5954"/>
        <v>5.37</v>
      </c>
      <c r="G9324" s="777">
        <f t="shared" si="5954"/>
        <v>0</v>
      </c>
      <c r="H9324" s="698"/>
      <c r="I9324" s="142"/>
      <c r="J9324" s="642">
        <f t="shared" si="5906"/>
        <v>0</v>
      </c>
    </row>
    <row r="9325" spans="1:10">
      <c r="A9325" s="1320"/>
      <c r="B9325" s="1321"/>
      <c r="C9325" s="1321"/>
      <c r="D9325" s="1322"/>
      <c r="E9325" s="776" t="str">
        <f t="shared" ref="E9325:G9325" si="5955">E8375</f>
        <v>DOMICILIARIA 12</v>
      </c>
      <c r="F9325" s="777">
        <f t="shared" si="5955"/>
        <v>5.27</v>
      </c>
      <c r="G9325" s="777">
        <f t="shared" si="5955"/>
        <v>0</v>
      </c>
      <c r="H9325" s="775"/>
      <c r="I9325" s="128"/>
      <c r="J9325" s="642">
        <f t="shared" si="5906"/>
        <v>0</v>
      </c>
    </row>
    <row r="9326" spans="1:10">
      <c r="A9326" s="1320"/>
      <c r="B9326" s="1321"/>
      <c r="C9326" s="1321"/>
      <c r="D9326" s="1322"/>
      <c r="E9326" s="776" t="str">
        <f t="shared" ref="E9326:G9326" si="5956">E8376</f>
        <v>DOMICILIARIA 13</v>
      </c>
      <c r="F9326" s="777">
        <f t="shared" si="5956"/>
        <v>5.5</v>
      </c>
      <c r="G9326" s="777">
        <f t="shared" si="5956"/>
        <v>0</v>
      </c>
      <c r="H9326" s="698"/>
      <c r="I9326" s="142"/>
      <c r="J9326" s="642">
        <f t="shared" si="5906"/>
        <v>0</v>
      </c>
    </row>
    <row r="9327" spans="1:10">
      <c r="A9327" s="1320"/>
      <c r="B9327" s="1321"/>
      <c r="C9327" s="1321"/>
      <c r="D9327" s="1322"/>
      <c r="E9327" s="776" t="str">
        <f t="shared" ref="E9327:G9327" si="5957">E8377</f>
        <v>DOMICILIARIA 14</v>
      </c>
      <c r="F9327" s="777">
        <f t="shared" si="5957"/>
        <v>6.41</v>
      </c>
      <c r="G9327" s="777">
        <f t="shared" si="5957"/>
        <v>0</v>
      </c>
      <c r="H9327" s="775"/>
      <c r="I9327" s="128"/>
      <c r="J9327" s="642">
        <f t="shared" si="5906"/>
        <v>0</v>
      </c>
    </row>
    <row r="9328" spans="1:10">
      <c r="A9328" s="1320"/>
      <c r="B9328" s="1321"/>
      <c r="C9328" s="1321"/>
      <c r="D9328" s="1322"/>
      <c r="E9328" s="776" t="str">
        <f t="shared" ref="E9328:G9328" si="5958">E8378</f>
        <v>DOMICILIARIA 15</v>
      </c>
      <c r="F9328" s="777">
        <f t="shared" si="5958"/>
        <v>6.35</v>
      </c>
      <c r="G9328" s="777">
        <f t="shared" si="5958"/>
        <v>0</v>
      </c>
      <c r="H9328" s="698"/>
      <c r="I9328" s="142"/>
      <c r="J9328" s="642">
        <f t="shared" si="5906"/>
        <v>0</v>
      </c>
    </row>
    <row r="9329" spans="1:10">
      <c r="A9329" s="1320"/>
      <c r="B9329" s="1321"/>
      <c r="C9329" s="1321"/>
      <c r="D9329" s="1322"/>
      <c r="E9329" s="776" t="str">
        <f t="shared" ref="E9329:G9329" si="5959">E8379</f>
        <v>DOMICILIARIA 16</v>
      </c>
      <c r="F9329" s="777">
        <f t="shared" si="5959"/>
        <v>6.76</v>
      </c>
      <c r="G9329" s="777">
        <f t="shared" si="5959"/>
        <v>0</v>
      </c>
      <c r="H9329" s="775"/>
      <c r="I9329" s="128"/>
      <c r="J9329" s="642">
        <f t="shared" si="5906"/>
        <v>0</v>
      </c>
    </row>
    <row r="9330" spans="1:10">
      <c r="A9330" s="1320"/>
      <c r="B9330" s="1321"/>
      <c r="C9330" s="1321"/>
      <c r="D9330" s="1322"/>
      <c r="E9330" s="776" t="str">
        <f t="shared" ref="E9330:G9330" si="5960">E8380</f>
        <v>P4 A P5</v>
      </c>
      <c r="F9330" s="777">
        <f t="shared" si="5960"/>
        <v>0</v>
      </c>
      <c r="G9330" s="777">
        <f t="shared" si="5960"/>
        <v>0</v>
      </c>
      <c r="H9330" s="698"/>
      <c r="I9330" s="142"/>
      <c r="J9330" s="642">
        <f t="shared" si="5906"/>
        <v>0</v>
      </c>
    </row>
    <row r="9331" spans="1:10">
      <c r="A9331" s="1320"/>
      <c r="B9331" s="1321"/>
      <c r="C9331" s="1321"/>
      <c r="D9331" s="1322"/>
      <c r="E9331" s="776" t="str">
        <f t="shared" ref="E9331:G9331" si="5961">E8381</f>
        <v>DOMICILIARIA 1</v>
      </c>
      <c r="F9331" s="777">
        <f t="shared" si="5961"/>
        <v>4.67</v>
      </c>
      <c r="G9331" s="777">
        <f t="shared" si="5961"/>
        <v>0</v>
      </c>
      <c r="H9331" s="775"/>
      <c r="I9331" s="128"/>
      <c r="J9331" s="642">
        <f t="shared" si="5906"/>
        <v>0</v>
      </c>
    </row>
    <row r="9332" spans="1:10">
      <c r="A9332" s="1320"/>
      <c r="B9332" s="1321"/>
      <c r="C9332" s="1321"/>
      <c r="D9332" s="1322"/>
      <c r="E9332" s="776" t="str">
        <f t="shared" ref="E9332:G9332" si="5962">E8382</f>
        <v>DOMICILIARIA 2</v>
      </c>
      <c r="F9332" s="777">
        <f t="shared" si="5962"/>
        <v>4.5999999999999996</v>
      </c>
      <c r="G9332" s="777">
        <f t="shared" si="5962"/>
        <v>0</v>
      </c>
      <c r="H9332" s="698"/>
      <c r="I9332" s="142"/>
      <c r="J9332" s="642">
        <f t="shared" si="5906"/>
        <v>0</v>
      </c>
    </row>
    <row r="9333" spans="1:10">
      <c r="A9333" s="1320"/>
      <c r="B9333" s="1321"/>
      <c r="C9333" s="1321"/>
      <c r="D9333" s="1322"/>
      <c r="E9333" s="776" t="str">
        <f t="shared" ref="E9333:G9333" si="5963">E8383</f>
        <v>DOMICILIARIA 3</v>
      </c>
      <c r="F9333" s="777">
        <f t="shared" si="5963"/>
        <v>4.9000000000000004</v>
      </c>
      <c r="G9333" s="777">
        <f t="shared" si="5963"/>
        <v>0</v>
      </c>
      <c r="H9333" s="775"/>
      <c r="I9333" s="128"/>
      <c r="J9333" s="642">
        <f t="shared" si="5906"/>
        <v>0</v>
      </c>
    </row>
    <row r="9334" spans="1:10">
      <c r="A9334" s="1320"/>
      <c r="B9334" s="1321"/>
      <c r="C9334" s="1321"/>
      <c r="D9334" s="1322"/>
      <c r="E9334" s="776" t="str">
        <f t="shared" ref="E9334:G9334" si="5964">E8384</f>
        <v>DOMICILIARIA 4</v>
      </c>
      <c r="F9334" s="777">
        <f t="shared" si="5964"/>
        <v>5.0999999999999996</v>
      </c>
      <c r="G9334" s="777">
        <f t="shared" si="5964"/>
        <v>0</v>
      </c>
      <c r="H9334" s="698"/>
      <c r="I9334" s="142"/>
      <c r="J9334" s="642">
        <f t="shared" si="5906"/>
        <v>0</v>
      </c>
    </row>
    <row r="9335" spans="1:10">
      <c r="A9335" s="1320"/>
      <c r="B9335" s="1321"/>
      <c r="C9335" s="1321"/>
      <c r="D9335" s="1322"/>
      <c r="E9335" s="776" t="str">
        <f t="shared" ref="E9335:G9335" si="5965">E8385</f>
        <v>DOMICILIARIA 5</v>
      </c>
      <c r="F9335" s="777">
        <f t="shared" si="5965"/>
        <v>5.51</v>
      </c>
      <c r="G9335" s="777">
        <f t="shared" si="5965"/>
        <v>0</v>
      </c>
      <c r="H9335" s="775"/>
      <c r="I9335" s="128"/>
      <c r="J9335" s="642">
        <f t="shared" si="5906"/>
        <v>0</v>
      </c>
    </row>
    <row r="9336" spans="1:10">
      <c r="A9336" s="1320"/>
      <c r="B9336" s="1321"/>
      <c r="C9336" s="1321"/>
      <c r="D9336" s="1322"/>
      <c r="E9336" s="776" t="str">
        <f t="shared" ref="E9336:G9336" si="5966">E8386</f>
        <v>DOMICILIARIA 6</v>
      </c>
      <c r="F9336" s="777">
        <f t="shared" si="5966"/>
        <v>4.84</v>
      </c>
      <c r="G9336" s="777">
        <f t="shared" si="5966"/>
        <v>0</v>
      </c>
      <c r="H9336" s="698"/>
      <c r="I9336" s="142"/>
      <c r="J9336" s="642">
        <f t="shared" si="5906"/>
        <v>0</v>
      </c>
    </row>
    <row r="9337" spans="1:10">
      <c r="A9337" s="1320"/>
      <c r="B9337" s="1321"/>
      <c r="C9337" s="1321"/>
      <c r="D9337" s="1322"/>
      <c r="E9337" s="776" t="str">
        <f t="shared" ref="E9337:G9337" si="5967">E8387</f>
        <v>DOMICILIARIA 7</v>
      </c>
      <c r="F9337" s="777">
        <f t="shared" si="5967"/>
        <v>4.63</v>
      </c>
      <c r="G9337" s="777">
        <f t="shared" si="5967"/>
        <v>0</v>
      </c>
      <c r="H9337" s="775"/>
      <c r="I9337" s="128"/>
      <c r="J9337" s="642">
        <f t="shared" si="5906"/>
        <v>0</v>
      </c>
    </row>
    <row r="9338" spans="1:10">
      <c r="A9338" s="1320"/>
      <c r="B9338" s="1321"/>
      <c r="C9338" s="1321"/>
      <c r="D9338" s="1322"/>
      <c r="E9338" s="776" t="str">
        <f t="shared" ref="E9338:G9338" si="5968">E8388</f>
        <v>DOMICILIARIA 8</v>
      </c>
      <c r="F9338" s="777">
        <f t="shared" si="5968"/>
        <v>4.54</v>
      </c>
      <c r="G9338" s="777">
        <f t="shared" si="5968"/>
        <v>0</v>
      </c>
      <c r="H9338" s="698"/>
      <c r="I9338" s="142"/>
      <c r="J9338" s="642">
        <f t="shared" si="5906"/>
        <v>0</v>
      </c>
    </row>
    <row r="9339" spans="1:10">
      <c r="A9339" s="1320"/>
      <c r="B9339" s="1321"/>
      <c r="C9339" s="1321"/>
      <c r="D9339" s="1322"/>
      <c r="E9339" s="776" t="str">
        <f t="shared" ref="E9339:G9339" si="5969">E8389</f>
        <v>DOMICILIARIA 9</v>
      </c>
      <c r="F9339" s="777">
        <f t="shared" si="5969"/>
        <v>4.7699999999999996</v>
      </c>
      <c r="G9339" s="777">
        <f t="shared" si="5969"/>
        <v>0</v>
      </c>
      <c r="H9339" s="775"/>
      <c r="I9339" s="128"/>
      <c r="J9339" s="642">
        <f t="shared" si="5906"/>
        <v>0</v>
      </c>
    </row>
    <row r="9340" spans="1:10">
      <c r="A9340" s="1320"/>
      <c r="B9340" s="1321"/>
      <c r="C9340" s="1321"/>
      <c r="D9340" s="1322"/>
      <c r="E9340" s="776" t="str">
        <f t="shared" ref="E9340:G9340" si="5970">E8390</f>
        <v>DOMICILIARIA 10</v>
      </c>
      <c r="F9340" s="777">
        <f t="shared" si="5970"/>
        <v>4.5999999999999996</v>
      </c>
      <c r="G9340" s="777">
        <f t="shared" si="5970"/>
        <v>0</v>
      </c>
      <c r="H9340" s="698"/>
      <c r="I9340" s="142"/>
      <c r="J9340" s="642">
        <f t="shared" ref="J9340:J9403" si="5971">F9340*G9340</f>
        <v>0</v>
      </c>
    </row>
    <row r="9341" spans="1:10">
      <c r="A9341" s="1320"/>
      <c r="B9341" s="1321"/>
      <c r="C9341" s="1321"/>
      <c r="D9341" s="1322"/>
      <c r="E9341" s="776" t="str">
        <f t="shared" ref="E9341:G9341" si="5972">E8391</f>
        <v>DOMICILIARIA 11</v>
      </c>
      <c r="F9341" s="777">
        <f t="shared" si="5972"/>
        <v>6.29</v>
      </c>
      <c r="G9341" s="777">
        <f t="shared" si="5972"/>
        <v>0</v>
      </c>
      <c r="H9341" s="775"/>
      <c r="I9341" s="128"/>
      <c r="J9341" s="642">
        <f t="shared" si="5971"/>
        <v>0</v>
      </c>
    </row>
    <row r="9342" spans="1:10">
      <c r="A9342" s="1320"/>
      <c r="B9342" s="1321"/>
      <c r="C9342" s="1321"/>
      <c r="D9342" s="1322"/>
      <c r="E9342" s="776" t="str">
        <f t="shared" ref="E9342:G9342" si="5973">E8392</f>
        <v>DOMICILIARIA 12</v>
      </c>
      <c r="F9342" s="777">
        <f t="shared" si="5973"/>
        <v>7.34</v>
      </c>
      <c r="G9342" s="777">
        <f t="shared" si="5973"/>
        <v>0</v>
      </c>
      <c r="H9342" s="698"/>
      <c r="I9342" s="142"/>
      <c r="J9342" s="642">
        <f t="shared" si="5971"/>
        <v>0</v>
      </c>
    </row>
    <row r="9343" spans="1:10">
      <c r="A9343" s="1320"/>
      <c r="B9343" s="1321"/>
      <c r="C9343" s="1321"/>
      <c r="D9343" s="1322"/>
      <c r="E9343" s="776" t="str">
        <f t="shared" ref="E9343:G9343" si="5974">E8393</f>
        <v>DOMICILIARIA 13</v>
      </c>
      <c r="F9343" s="777">
        <f t="shared" si="5974"/>
        <v>7.87</v>
      </c>
      <c r="G9343" s="777">
        <f t="shared" si="5974"/>
        <v>0</v>
      </c>
      <c r="H9343" s="775"/>
      <c r="I9343" s="128"/>
      <c r="J9343" s="642">
        <f t="shared" si="5971"/>
        <v>0</v>
      </c>
    </row>
    <row r="9344" spans="1:10">
      <c r="A9344" s="1320"/>
      <c r="B9344" s="1321"/>
      <c r="C9344" s="1321"/>
      <c r="D9344" s="1322"/>
      <c r="E9344" s="776" t="str">
        <f t="shared" ref="E9344:G9344" si="5975">E8394</f>
        <v>DOMICILIARIA 14</v>
      </c>
      <c r="F9344" s="777">
        <f t="shared" si="5975"/>
        <v>8.1999999999999993</v>
      </c>
      <c r="G9344" s="777">
        <f t="shared" si="5975"/>
        <v>0</v>
      </c>
      <c r="H9344" s="698"/>
      <c r="I9344" s="142"/>
      <c r="J9344" s="642">
        <f t="shared" si="5971"/>
        <v>0</v>
      </c>
    </row>
    <row r="9345" spans="1:10">
      <c r="A9345" s="1320"/>
      <c r="B9345" s="1321"/>
      <c r="C9345" s="1321"/>
      <c r="D9345" s="1322"/>
      <c r="E9345" s="776" t="str">
        <f t="shared" ref="E9345:G9345" si="5976">E8395</f>
        <v>DOMICILIARIA 15</v>
      </c>
      <c r="F9345" s="777">
        <f t="shared" si="5976"/>
        <v>7.37</v>
      </c>
      <c r="G9345" s="777">
        <f t="shared" si="5976"/>
        <v>0</v>
      </c>
      <c r="H9345" s="775"/>
      <c r="I9345" s="128"/>
      <c r="J9345" s="642">
        <f t="shared" si="5971"/>
        <v>0</v>
      </c>
    </row>
    <row r="9346" spans="1:10">
      <c r="A9346" s="1320"/>
      <c r="B9346" s="1321"/>
      <c r="C9346" s="1321"/>
      <c r="D9346" s="1322"/>
      <c r="E9346" s="776" t="str">
        <f t="shared" ref="E9346:G9346" si="5977">E8396</f>
        <v>DOMICILIARIA 16</v>
      </c>
      <c r="F9346" s="777">
        <f t="shared" si="5977"/>
        <v>7.28</v>
      </c>
      <c r="G9346" s="777">
        <f t="shared" si="5977"/>
        <v>0</v>
      </c>
      <c r="H9346" s="698"/>
      <c r="I9346" s="142"/>
      <c r="J9346" s="642">
        <f t="shared" si="5971"/>
        <v>0</v>
      </c>
    </row>
    <row r="9347" spans="1:10">
      <c r="A9347" s="1320"/>
      <c r="B9347" s="1321"/>
      <c r="C9347" s="1321"/>
      <c r="D9347" s="1322"/>
      <c r="E9347" s="776" t="str">
        <f t="shared" ref="E9347:G9347" si="5978">E8397</f>
        <v>DOMICILIARIA 17</v>
      </c>
      <c r="F9347" s="777">
        <f t="shared" si="5978"/>
        <v>7.42</v>
      </c>
      <c r="G9347" s="777">
        <f t="shared" si="5978"/>
        <v>0</v>
      </c>
      <c r="H9347" s="775"/>
      <c r="I9347" s="128"/>
      <c r="J9347" s="642">
        <f t="shared" si="5971"/>
        <v>0</v>
      </c>
    </row>
    <row r="9348" spans="1:10">
      <c r="A9348" s="1320"/>
      <c r="B9348" s="1321"/>
      <c r="C9348" s="1321"/>
      <c r="D9348" s="1322"/>
      <c r="E9348" s="776" t="str">
        <f t="shared" ref="E9348:G9348" si="5979">E8398</f>
        <v>DOMICILIARIA 18</v>
      </c>
      <c r="F9348" s="777">
        <f t="shared" si="5979"/>
        <v>7.05</v>
      </c>
      <c r="G9348" s="777">
        <f t="shared" si="5979"/>
        <v>0</v>
      </c>
      <c r="H9348" s="698"/>
      <c r="I9348" s="142"/>
      <c r="J9348" s="642">
        <f t="shared" si="5971"/>
        <v>0</v>
      </c>
    </row>
    <row r="9349" spans="1:10">
      <c r="A9349" s="1320"/>
      <c r="B9349" s="1321"/>
      <c r="C9349" s="1321"/>
      <c r="D9349" s="1322"/>
      <c r="E9349" s="776" t="str">
        <f t="shared" ref="E9349:G9349" si="5980">E8399</f>
        <v>DOMICILIARIA 19</v>
      </c>
      <c r="F9349" s="777">
        <f t="shared" si="5980"/>
        <v>6.85</v>
      </c>
      <c r="G9349" s="777">
        <f t="shared" si="5980"/>
        <v>0</v>
      </c>
      <c r="H9349" s="775"/>
      <c r="I9349" s="128"/>
      <c r="J9349" s="642">
        <f t="shared" si="5971"/>
        <v>0</v>
      </c>
    </row>
    <row r="9350" spans="1:10">
      <c r="A9350" s="1320"/>
      <c r="B9350" s="1321"/>
      <c r="C9350" s="1321"/>
      <c r="D9350" s="1322"/>
      <c r="E9350" s="776" t="str">
        <f t="shared" ref="E9350:G9350" si="5981">E8400</f>
        <v>DOMICILIARIA 20</v>
      </c>
      <c r="F9350" s="777">
        <f t="shared" si="5981"/>
        <v>7.17</v>
      </c>
      <c r="G9350" s="777">
        <f t="shared" si="5981"/>
        <v>0</v>
      </c>
      <c r="H9350" s="698"/>
      <c r="I9350" s="142"/>
      <c r="J9350" s="642">
        <f t="shared" si="5971"/>
        <v>0</v>
      </c>
    </row>
    <row r="9351" spans="1:10">
      <c r="A9351" s="1320"/>
      <c r="B9351" s="1321"/>
      <c r="C9351" s="1321"/>
      <c r="D9351" s="1322"/>
      <c r="E9351" s="776" t="str">
        <f t="shared" ref="E9351:G9351" si="5982">E8401</f>
        <v>P5 A P6</v>
      </c>
      <c r="F9351" s="777">
        <f t="shared" si="5982"/>
        <v>0</v>
      </c>
      <c r="G9351" s="777">
        <f t="shared" si="5982"/>
        <v>0</v>
      </c>
      <c r="H9351" s="775"/>
      <c r="I9351" s="128"/>
      <c r="J9351" s="642">
        <f t="shared" si="5971"/>
        <v>0</v>
      </c>
    </row>
    <row r="9352" spans="1:10">
      <c r="A9352" s="1320"/>
      <c r="B9352" s="1321"/>
      <c r="C9352" s="1321"/>
      <c r="D9352" s="1322"/>
      <c r="E9352" s="776" t="str">
        <f t="shared" ref="E9352:G9352" si="5983">E8402</f>
        <v>DOMICILIARIA 1</v>
      </c>
      <c r="F9352" s="777">
        <f t="shared" si="5983"/>
        <v>5.37</v>
      </c>
      <c r="G9352" s="777">
        <f t="shared" si="5983"/>
        <v>0</v>
      </c>
      <c r="H9352" s="698"/>
      <c r="I9352" s="142"/>
      <c r="J9352" s="642">
        <f t="shared" si="5971"/>
        <v>0</v>
      </c>
    </row>
    <row r="9353" spans="1:10">
      <c r="A9353" s="1320"/>
      <c r="B9353" s="1321"/>
      <c r="C9353" s="1321"/>
      <c r="D9353" s="1322"/>
      <c r="E9353" s="776" t="str">
        <f t="shared" ref="E9353:G9353" si="5984">E8403</f>
        <v>DOMICILIARIA 2</v>
      </c>
      <c r="F9353" s="777">
        <f t="shared" si="5984"/>
        <v>5</v>
      </c>
      <c r="G9353" s="777">
        <f t="shared" si="5984"/>
        <v>0</v>
      </c>
      <c r="H9353" s="775"/>
      <c r="I9353" s="128"/>
      <c r="J9353" s="642">
        <f t="shared" si="5971"/>
        <v>0</v>
      </c>
    </row>
    <row r="9354" spans="1:10">
      <c r="A9354" s="1320"/>
      <c r="B9354" s="1321"/>
      <c r="C9354" s="1321"/>
      <c r="D9354" s="1322"/>
      <c r="E9354" s="776" t="str">
        <f t="shared" ref="E9354:G9354" si="5985">E8404</f>
        <v>DOMICILIARIA 3</v>
      </c>
      <c r="F9354" s="777">
        <f t="shared" si="5985"/>
        <v>4.79</v>
      </c>
      <c r="G9354" s="777">
        <f t="shared" si="5985"/>
        <v>0</v>
      </c>
      <c r="H9354" s="698"/>
      <c r="I9354" s="142"/>
      <c r="J9354" s="642">
        <f t="shared" si="5971"/>
        <v>0</v>
      </c>
    </row>
    <row r="9355" spans="1:10">
      <c r="A9355" s="1320"/>
      <c r="B9355" s="1321"/>
      <c r="C9355" s="1321"/>
      <c r="D9355" s="1322"/>
      <c r="E9355" s="776" t="str">
        <f t="shared" ref="E9355:G9355" si="5986">E8405</f>
        <v>DOMICILIARIA 4</v>
      </c>
      <c r="F9355" s="777">
        <f t="shared" si="5986"/>
        <v>4.63</v>
      </c>
      <c r="G9355" s="777">
        <f t="shared" si="5986"/>
        <v>0</v>
      </c>
      <c r="H9355" s="775"/>
      <c r="I9355" s="128"/>
      <c r="J9355" s="642">
        <f t="shared" si="5971"/>
        <v>0</v>
      </c>
    </row>
    <row r="9356" spans="1:10">
      <c r="A9356" s="1320"/>
      <c r="B9356" s="1321"/>
      <c r="C9356" s="1321"/>
      <c r="D9356" s="1322"/>
      <c r="E9356" s="776" t="str">
        <f t="shared" ref="E9356:G9356" si="5987">E8406</f>
        <v>DOMICILIARIA 5</v>
      </c>
      <c r="F9356" s="777">
        <f t="shared" si="5987"/>
        <v>5</v>
      </c>
      <c r="G9356" s="777">
        <f t="shared" si="5987"/>
        <v>0</v>
      </c>
      <c r="H9356" s="698"/>
      <c r="I9356" s="142"/>
      <c r="J9356" s="642">
        <f t="shared" si="5971"/>
        <v>0</v>
      </c>
    </row>
    <row r="9357" spans="1:10">
      <c r="A9357" s="1320"/>
      <c r="B9357" s="1321"/>
      <c r="C9357" s="1321"/>
      <c r="D9357" s="1322"/>
      <c r="E9357" s="776" t="str">
        <f t="shared" ref="E9357:G9357" si="5988">E8407</f>
        <v>DOMICILIARIA 6</v>
      </c>
      <c r="F9357" s="777">
        <f t="shared" si="5988"/>
        <v>4.8499999999999996</v>
      </c>
      <c r="G9357" s="777">
        <f t="shared" si="5988"/>
        <v>0</v>
      </c>
      <c r="H9357" s="775"/>
      <c r="I9357" s="128"/>
      <c r="J9357" s="642">
        <f t="shared" si="5971"/>
        <v>0</v>
      </c>
    </row>
    <row r="9358" spans="1:10">
      <c r="A9358" s="1320"/>
      <c r="B9358" s="1321"/>
      <c r="C9358" s="1321"/>
      <c r="D9358" s="1322"/>
      <c r="E9358" s="776" t="str">
        <f t="shared" ref="E9358:G9358" si="5989">E8408</f>
        <v>DOMICILIARIA 7</v>
      </c>
      <c r="F9358" s="777">
        <f t="shared" si="5989"/>
        <v>4.8</v>
      </c>
      <c r="G9358" s="777">
        <f t="shared" si="5989"/>
        <v>0</v>
      </c>
      <c r="H9358" s="698"/>
      <c r="I9358" s="142"/>
      <c r="J9358" s="642">
        <f t="shared" si="5971"/>
        <v>0</v>
      </c>
    </row>
    <row r="9359" spans="1:10">
      <c r="A9359" s="1320"/>
      <c r="B9359" s="1321"/>
      <c r="C9359" s="1321"/>
      <c r="D9359" s="1322"/>
      <c r="E9359" s="776" t="str">
        <f t="shared" ref="E9359:G9359" si="5990">E8409</f>
        <v>DOMICILIARIA 8</v>
      </c>
      <c r="F9359" s="777">
        <f t="shared" si="5990"/>
        <v>4.8499999999999996</v>
      </c>
      <c r="G9359" s="777">
        <f t="shared" si="5990"/>
        <v>0</v>
      </c>
      <c r="H9359" s="775"/>
      <c r="I9359" s="128"/>
      <c r="J9359" s="642">
        <f t="shared" si="5971"/>
        <v>0</v>
      </c>
    </row>
    <row r="9360" spans="1:10">
      <c r="A9360" s="1320"/>
      <c r="B9360" s="1321"/>
      <c r="C9360" s="1321"/>
      <c r="D9360" s="1322"/>
      <c r="E9360" s="776" t="str">
        <f t="shared" ref="E9360:G9360" si="5991">E8410</f>
        <v>DOMICILIARIA 9</v>
      </c>
      <c r="F9360" s="777">
        <f t="shared" si="5991"/>
        <v>5.31</v>
      </c>
      <c r="G9360" s="777">
        <f t="shared" si="5991"/>
        <v>0</v>
      </c>
      <c r="H9360" s="698"/>
      <c r="I9360" s="142"/>
      <c r="J9360" s="642">
        <f t="shared" si="5971"/>
        <v>0</v>
      </c>
    </row>
    <row r="9361" spans="1:10" ht="13.5" customHeight="1">
      <c r="A9361" s="1320"/>
      <c r="B9361" s="1321"/>
      <c r="C9361" s="1321"/>
      <c r="D9361" s="1322"/>
      <c r="E9361" s="776" t="str">
        <f t="shared" ref="E9361:G9361" si="5992">E8411</f>
        <v>DOMICILIARIA 10</v>
      </c>
      <c r="F9361" s="777">
        <f t="shared" si="5992"/>
        <v>4.9000000000000004</v>
      </c>
      <c r="G9361" s="777">
        <f t="shared" si="5992"/>
        <v>0</v>
      </c>
      <c r="H9361" s="775"/>
      <c r="I9361" s="128"/>
      <c r="J9361" s="642">
        <f t="shared" si="5971"/>
        <v>0</v>
      </c>
    </row>
    <row r="9362" spans="1:10" ht="13.5" customHeight="1">
      <c r="A9362" s="1320"/>
      <c r="B9362" s="1321"/>
      <c r="C9362" s="1321"/>
      <c r="D9362" s="1322"/>
      <c r="E9362" s="776" t="str">
        <f t="shared" ref="E9362:G9362" si="5993">E8412</f>
        <v>DOMICILIARIA 11</v>
      </c>
      <c r="F9362" s="777">
        <f t="shared" si="5993"/>
        <v>5.65</v>
      </c>
      <c r="G9362" s="777">
        <f t="shared" si="5993"/>
        <v>0</v>
      </c>
      <c r="H9362" s="698"/>
      <c r="I9362" s="142"/>
      <c r="J9362" s="642">
        <f t="shared" si="5971"/>
        <v>0</v>
      </c>
    </row>
    <row r="9363" spans="1:10" ht="13.5" customHeight="1">
      <c r="A9363" s="1320"/>
      <c r="B9363" s="1321"/>
      <c r="C9363" s="1321"/>
      <c r="D9363" s="1322"/>
      <c r="E9363" s="776" t="str">
        <f t="shared" ref="E9363:G9363" si="5994">E8413</f>
        <v>DOMICILIARIA 12</v>
      </c>
      <c r="F9363" s="777">
        <f t="shared" si="5994"/>
        <v>5.31</v>
      </c>
      <c r="G9363" s="777">
        <f t="shared" si="5994"/>
        <v>0</v>
      </c>
      <c r="H9363" s="775"/>
      <c r="I9363" s="128"/>
      <c r="J9363" s="642">
        <f t="shared" si="5971"/>
        <v>0</v>
      </c>
    </row>
    <row r="9364" spans="1:10" ht="13.5" customHeight="1">
      <c r="A9364" s="1320"/>
      <c r="B9364" s="1321"/>
      <c r="C9364" s="1321"/>
      <c r="D9364" s="1322"/>
      <c r="E9364" s="776" t="str">
        <f t="shared" ref="E9364:G9364" si="5995">E8414</f>
        <v>DOMICILIARIA 13</v>
      </c>
      <c r="F9364" s="777">
        <f t="shared" si="5995"/>
        <v>5.38</v>
      </c>
      <c r="G9364" s="777">
        <f t="shared" si="5995"/>
        <v>0</v>
      </c>
      <c r="H9364" s="698"/>
      <c r="I9364" s="142"/>
      <c r="J9364" s="642">
        <f t="shared" si="5971"/>
        <v>0</v>
      </c>
    </row>
    <row r="9365" spans="1:10">
      <c r="A9365" s="1320"/>
      <c r="B9365" s="1321"/>
      <c r="C9365" s="1321"/>
      <c r="D9365" s="1322"/>
      <c r="E9365" s="776" t="str">
        <f t="shared" ref="E9365:G9365" si="5996">E8415</f>
        <v>DOMICILIARIA 14</v>
      </c>
      <c r="F9365" s="777">
        <f t="shared" si="5996"/>
        <v>5.34</v>
      </c>
      <c r="G9365" s="777">
        <f t="shared" si="5996"/>
        <v>0</v>
      </c>
      <c r="H9365" s="775"/>
      <c r="I9365" s="128"/>
      <c r="J9365" s="642">
        <f t="shared" si="5971"/>
        <v>0</v>
      </c>
    </row>
    <row r="9366" spans="1:10">
      <c r="A9366" s="1320"/>
      <c r="B9366" s="1321"/>
      <c r="C9366" s="1321"/>
      <c r="D9366" s="1322"/>
      <c r="E9366" s="776" t="str">
        <f t="shared" ref="E9366:G9366" si="5997">E8416</f>
        <v>DOMICILIARIA 15</v>
      </c>
      <c r="F9366" s="777">
        <f t="shared" si="5997"/>
        <v>5.53</v>
      </c>
      <c r="G9366" s="777">
        <f t="shared" si="5997"/>
        <v>0</v>
      </c>
      <c r="H9366" s="698"/>
      <c r="I9366" s="142"/>
      <c r="J9366" s="642">
        <f t="shared" si="5971"/>
        <v>0</v>
      </c>
    </row>
    <row r="9367" spans="1:10">
      <c r="A9367" s="1320"/>
      <c r="B9367" s="1321"/>
      <c r="C9367" s="1321"/>
      <c r="D9367" s="1322"/>
      <c r="E9367" s="776" t="str">
        <f t="shared" ref="E9367:G9367" si="5998">E8417</f>
        <v>DOMICILIARIA 16</v>
      </c>
      <c r="F9367" s="777">
        <f t="shared" si="5998"/>
        <v>5.28</v>
      </c>
      <c r="G9367" s="777">
        <f t="shared" si="5998"/>
        <v>0</v>
      </c>
      <c r="H9367" s="775"/>
      <c r="I9367" s="128"/>
      <c r="J9367" s="642">
        <f t="shared" si="5971"/>
        <v>0</v>
      </c>
    </row>
    <row r="9368" spans="1:10">
      <c r="A9368" s="1320"/>
      <c r="B9368" s="1321"/>
      <c r="C9368" s="1321"/>
      <c r="D9368" s="1322"/>
      <c r="E9368" s="776" t="str">
        <f t="shared" ref="E9368:G9368" si="5999">E8418</f>
        <v>DOMICILIARIA 17</v>
      </c>
      <c r="F9368" s="777">
        <f t="shared" si="5999"/>
        <v>4.41</v>
      </c>
      <c r="G9368" s="777">
        <f t="shared" si="5999"/>
        <v>0</v>
      </c>
      <c r="H9368" s="698"/>
      <c r="I9368" s="142"/>
      <c r="J9368" s="642">
        <f t="shared" si="5971"/>
        <v>0</v>
      </c>
    </row>
    <row r="9369" spans="1:10">
      <c r="A9369" s="1320"/>
      <c r="B9369" s="1321"/>
      <c r="C9369" s="1321"/>
      <c r="D9369" s="1322"/>
      <c r="E9369" s="776" t="str">
        <f t="shared" ref="E9369:G9369" si="6000">E8419</f>
        <v>DOMICILIARIA 18</v>
      </c>
      <c r="F9369" s="777">
        <f t="shared" si="6000"/>
        <v>4.6100000000000003</v>
      </c>
      <c r="G9369" s="777">
        <f t="shared" si="6000"/>
        <v>0</v>
      </c>
      <c r="H9369" s="775"/>
      <c r="I9369" s="128"/>
      <c r="J9369" s="642">
        <f t="shared" si="5971"/>
        <v>0</v>
      </c>
    </row>
    <row r="9370" spans="1:10">
      <c r="A9370" s="1320"/>
      <c r="B9370" s="1321"/>
      <c r="C9370" s="1321"/>
      <c r="D9370" s="1322"/>
      <c r="E9370" s="776" t="str">
        <f t="shared" ref="E9370:G9370" si="6001">E8420</f>
        <v>DOMICILIARIA 19</v>
      </c>
      <c r="F9370" s="777">
        <f t="shared" si="6001"/>
        <v>4.58</v>
      </c>
      <c r="G9370" s="777">
        <f t="shared" si="6001"/>
        <v>0</v>
      </c>
      <c r="H9370" s="698"/>
      <c r="I9370" s="142"/>
      <c r="J9370" s="642">
        <f t="shared" si="5971"/>
        <v>0</v>
      </c>
    </row>
    <row r="9371" spans="1:10">
      <c r="A9371" s="1320"/>
      <c r="B9371" s="1321"/>
      <c r="C9371" s="1321"/>
      <c r="D9371" s="1322"/>
      <c r="E9371" s="776" t="str">
        <f t="shared" ref="E9371:G9371" si="6002">E8421</f>
        <v>P6 A P7</v>
      </c>
      <c r="F9371" s="777">
        <f t="shared" si="6002"/>
        <v>0</v>
      </c>
      <c r="G9371" s="777">
        <f t="shared" si="6002"/>
        <v>0</v>
      </c>
      <c r="H9371" s="775"/>
      <c r="I9371" s="128"/>
      <c r="J9371" s="642">
        <f t="shared" si="5971"/>
        <v>0</v>
      </c>
    </row>
    <row r="9372" spans="1:10">
      <c r="A9372" s="1320"/>
      <c r="B9372" s="1321"/>
      <c r="C9372" s="1321"/>
      <c r="D9372" s="1322"/>
      <c r="E9372" s="776" t="str">
        <f t="shared" ref="E9372:G9372" si="6003">E8422</f>
        <v>DOMICILIARIA 1</v>
      </c>
      <c r="F9372" s="777">
        <f t="shared" si="6003"/>
        <v>4.71</v>
      </c>
      <c r="G9372" s="777">
        <f t="shared" si="6003"/>
        <v>0</v>
      </c>
      <c r="H9372" s="698"/>
      <c r="I9372" s="142"/>
      <c r="J9372" s="642">
        <f t="shared" si="5971"/>
        <v>0</v>
      </c>
    </row>
    <row r="9373" spans="1:10">
      <c r="A9373" s="1320"/>
      <c r="B9373" s="1321"/>
      <c r="C9373" s="1321"/>
      <c r="D9373" s="1322"/>
      <c r="E9373" s="776" t="str">
        <f t="shared" ref="E9373:G9373" si="6004">E8423</f>
        <v>DOMICILIARIA 2</v>
      </c>
      <c r="F9373" s="777">
        <f t="shared" si="6004"/>
        <v>3.66</v>
      </c>
      <c r="G9373" s="777">
        <f t="shared" si="6004"/>
        <v>0</v>
      </c>
      <c r="H9373" s="775"/>
      <c r="I9373" s="128"/>
      <c r="J9373" s="642">
        <f t="shared" si="5971"/>
        <v>0</v>
      </c>
    </row>
    <row r="9374" spans="1:10">
      <c r="A9374" s="1320"/>
      <c r="B9374" s="1321"/>
      <c r="C9374" s="1321"/>
      <c r="D9374" s="1322"/>
      <c r="E9374" s="776" t="str">
        <f t="shared" ref="E9374:G9374" si="6005">E8424</f>
        <v>DOMICILIARIA 3</v>
      </c>
      <c r="F9374" s="777">
        <f t="shared" si="6005"/>
        <v>5</v>
      </c>
      <c r="G9374" s="777">
        <f t="shared" si="6005"/>
        <v>0</v>
      </c>
      <c r="H9374" s="698"/>
      <c r="I9374" s="142"/>
      <c r="J9374" s="642">
        <f t="shared" si="5971"/>
        <v>0</v>
      </c>
    </row>
    <row r="9375" spans="1:10">
      <c r="A9375" s="1320"/>
      <c r="B9375" s="1321"/>
      <c r="C9375" s="1321"/>
      <c r="D9375" s="1322"/>
      <c r="E9375" s="776" t="str">
        <f t="shared" ref="E9375:G9375" si="6006">E8425</f>
        <v>DOMICILIARIA 4</v>
      </c>
      <c r="F9375" s="777">
        <f t="shared" si="6006"/>
        <v>5.45</v>
      </c>
      <c r="G9375" s="777">
        <f t="shared" si="6006"/>
        <v>0</v>
      </c>
      <c r="H9375" s="775"/>
      <c r="I9375" s="128"/>
      <c r="J9375" s="642">
        <f t="shared" si="5971"/>
        <v>0</v>
      </c>
    </row>
    <row r="9376" spans="1:10">
      <c r="A9376" s="1320"/>
      <c r="B9376" s="1321"/>
      <c r="C9376" s="1321"/>
      <c r="D9376" s="1322"/>
      <c r="E9376" s="776" t="str">
        <f t="shared" ref="E9376:G9376" si="6007">E8426</f>
        <v>DOMICILIARIA 5</v>
      </c>
      <c r="F9376" s="777">
        <f t="shared" si="6007"/>
        <v>5.72</v>
      </c>
      <c r="G9376" s="777">
        <f t="shared" si="6007"/>
        <v>0</v>
      </c>
      <c r="H9376" s="698"/>
      <c r="I9376" s="142"/>
      <c r="J9376" s="642">
        <f t="shared" si="5971"/>
        <v>0</v>
      </c>
    </row>
    <row r="9377" spans="1:10">
      <c r="A9377" s="1320"/>
      <c r="B9377" s="1321"/>
      <c r="C9377" s="1321"/>
      <c r="D9377" s="1322"/>
      <c r="E9377" s="776" t="str">
        <f t="shared" ref="E9377:G9377" si="6008">E8427</f>
        <v>DOMICILIARIA 6</v>
      </c>
      <c r="F9377" s="777">
        <f t="shared" si="6008"/>
        <v>2.19</v>
      </c>
      <c r="G9377" s="777">
        <f t="shared" si="6008"/>
        <v>0</v>
      </c>
      <c r="H9377" s="775"/>
      <c r="I9377" s="128"/>
      <c r="J9377" s="642">
        <f t="shared" si="5971"/>
        <v>0</v>
      </c>
    </row>
    <row r="9378" spans="1:10">
      <c r="A9378" s="1320"/>
      <c r="B9378" s="1321"/>
      <c r="C9378" s="1321"/>
      <c r="D9378" s="1322"/>
      <c r="E9378" s="776" t="str">
        <f t="shared" ref="E9378:G9378" si="6009">E8428</f>
        <v>DOMICILIARIA 7</v>
      </c>
      <c r="F9378" s="777">
        <f t="shared" si="6009"/>
        <v>5.78</v>
      </c>
      <c r="G9378" s="777">
        <f t="shared" si="6009"/>
        <v>0</v>
      </c>
      <c r="H9378" s="698"/>
      <c r="I9378" s="142"/>
      <c r="J9378" s="642">
        <f t="shared" si="5971"/>
        <v>0</v>
      </c>
    </row>
    <row r="9379" spans="1:10">
      <c r="A9379" s="1320"/>
      <c r="B9379" s="1321"/>
      <c r="C9379" s="1321"/>
      <c r="D9379" s="1322"/>
      <c r="E9379" s="776" t="str">
        <f t="shared" ref="E9379:G9379" si="6010">E8429</f>
        <v>DOMICILIARIA 8</v>
      </c>
      <c r="F9379" s="777">
        <f t="shared" si="6010"/>
        <v>6.19</v>
      </c>
      <c r="G9379" s="777">
        <f t="shared" si="6010"/>
        <v>0</v>
      </c>
      <c r="H9379" s="775"/>
      <c r="I9379" s="128"/>
      <c r="J9379" s="642">
        <f t="shared" si="5971"/>
        <v>0</v>
      </c>
    </row>
    <row r="9380" spans="1:10">
      <c r="A9380" s="1320"/>
      <c r="B9380" s="1321"/>
      <c r="C9380" s="1321"/>
      <c r="D9380" s="1322"/>
      <c r="E9380" s="776" t="str">
        <f t="shared" ref="E9380:G9380" si="6011">E8430</f>
        <v>DOMICILIARIA 9</v>
      </c>
      <c r="F9380" s="777">
        <f t="shared" si="6011"/>
        <v>6.5</v>
      </c>
      <c r="G9380" s="777">
        <f t="shared" si="6011"/>
        <v>0</v>
      </c>
      <c r="H9380" s="698"/>
      <c r="I9380" s="142"/>
      <c r="J9380" s="642">
        <f t="shared" si="5971"/>
        <v>0</v>
      </c>
    </row>
    <row r="9381" spans="1:10">
      <c r="A9381" s="1320"/>
      <c r="B9381" s="1321"/>
      <c r="C9381" s="1321"/>
      <c r="D9381" s="1322"/>
      <c r="E9381" s="776" t="str">
        <f t="shared" ref="E9381:G9381" si="6012">E8431</f>
        <v>DOMICILIARIA 10</v>
      </c>
      <c r="F9381" s="777">
        <f t="shared" si="6012"/>
        <v>4.16</v>
      </c>
      <c r="G9381" s="777">
        <f t="shared" si="6012"/>
        <v>0</v>
      </c>
      <c r="H9381" s="775"/>
      <c r="I9381" s="128"/>
      <c r="J9381" s="642">
        <f t="shared" si="5971"/>
        <v>0</v>
      </c>
    </row>
    <row r="9382" spans="1:10">
      <c r="A9382" s="1320"/>
      <c r="B9382" s="1321"/>
      <c r="C9382" s="1321"/>
      <c r="D9382" s="1322"/>
      <c r="E9382" s="776" t="str">
        <f t="shared" ref="E9382:G9382" si="6013">E8432</f>
        <v>DOMICILIARIA 11</v>
      </c>
      <c r="F9382" s="777">
        <f t="shared" si="6013"/>
        <v>4.38</v>
      </c>
      <c r="G9382" s="777">
        <f t="shared" si="6013"/>
        <v>0</v>
      </c>
      <c r="H9382" s="698"/>
      <c r="I9382" s="142"/>
      <c r="J9382" s="642">
        <f t="shared" si="5971"/>
        <v>0</v>
      </c>
    </row>
    <row r="9383" spans="1:10">
      <c r="A9383" s="1320"/>
      <c r="B9383" s="1321"/>
      <c r="C9383" s="1321"/>
      <c r="D9383" s="1322"/>
      <c r="E9383" s="776" t="str">
        <f t="shared" ref="E9383:G9383" si="6014">E8433</f>
        <v>DOMICILIARIA 12</v>
      </c>
      <c r="F9383" s="777">
        <f t="shared" si="6014"/>
        <v>4.3899999999999997</v>
      </c>
      <c r="G9383" s="777">
        <f t="shared" si="6014"/>
        <v>0</v>
      </c>
      <c r="H9383" s="775"/>
      <c r="I9383" s="128"/>
      <c r="J9383" s="642">
        <f t="shared" si="5971"/>
        <v>0</v>
      </c>
    </row>
    <row r="9384" spans="1:10">
      <c r="A9384" s="1320"/>
      <c r="B9384" s="1321"/>
      <c r="C9384" s="1321"/>
      <c r="D9384" s="1322"/>
      <c r="E9384" s="776" t="str">
        <f t="shared" ref="E9384:G9384" si="6015">E8434</f>
        <v>DOMICILIARIA 13</v>
      </c>
      <c r="F9384" s="777">
        <f t="shared" si="6015"/>
        <v>4.43</v>
      </c>
      <c r="G9384" s="777">
        <f t="shared" si="6015"/>
        <v>0</v>
      </c>
      <c r="H9384" s="698"/>
      <c r="I9384" s="142"/>
      <c r="J9384" s="642">
        <f t="shared" si="5971"/>
        <v>0</v>
      </c>
    </row>
    <row r="9385" spans="1:10">
      <c r="A9385" s="1320"/>
      <c r="B9385" s="1321"/>
      <c r="C9385" s="1321"/>
      <c r="D9385" s="1322"/>
      <c r="E9385" s="776" t="str">
        <f t="shared" ref="E9385:G9385" si="6016">E8435</f>
        <v>DOMICILIARIA 14</v>
      </c>
      <c r="F9385" s="777">
        <f t="shared" si="6016"/>
        <v>4.25</v>
      </c>
      <c r="G9385" s="777">
        <f t="shared" si="6016"/>
        <v>0</v>
      </c>
      <c r="H9385" s="775"/>
      <c r="I9385" s="128"/>
      <c r="J9385" s="642">
        <f t="shared" si="5971"/>
        <v>0</v>
      </c>
    </row>
    <row r="9386" spans="1:10">
      <c r="A9386" s="1320"/>
      <c r="B9386" s="1321"/>
      <c r="C9386" s="1321"/>
      <c r="D9386" s="1322"/>
      <c r="E9386" s="776" t="str">
        <f t="shared" ref="E9386:G9386" si="6017">E8436</f>
        <v>DOMICILIARIA 15</v>
      </c>
      <c r="F9386" s="777">
        <f t="shared" si="6017"/>
        <v>4.16</v>
      </c>
      <c r="G9386" s="777">
        <f t="shared" si="6017"/>
        <v>0</v>
      </c>
      <c r="H9386" s="698"/>
      <c r="I9386" s="142"/>
      <c r="J9386" s="642">
        <f t="shared" si="5971"/>
        <v>0</v>
      </c>
    </row>
    <row r="9387" spans="1:10">
      <c r="A9387" s="1320"/>
      <c r="B9387" s="1321"/>
      <c r="C9387" s="1321"/>
      <c r="D9387" s="1322"/>
      <c r="E9387" s="776" t="str">
        <f t="shared" ref="E9387:G9387" si="6018">E8437</f>
        <v>DOMICILIARIA 16</v>
      </c>
      <c r="F9387" s="777">
        <f t="shared" si="6018"/>
        <v>4.74</v>
      </c>
      <c r="G9387" s="777">
        <f t="shared" si="6018"/>
        <v>0</v>
      </c>
      <c r="H9387" s="775"/>
      <c r="I9387" s="128"/>
      <c r="J9387" s="642">
        <f t="shared" si="5971"/>
        <v>0</v>
      </c>
    </row>
    <row r="9388" spans="1:10">
      <c r="A9388" s="1320"/>
      <c r="B9388" s="1321"/>
      <c r="C9388" s="1321"/>
      <c r="D9388" s="1322"/>
      <c r="E9388" s="776" t="str">
        <f t="shared" ref="E9388:G9388" si="6019">E8438</f>
        <v>DOMICILIARIA 17</v>
      </c>
      <c r="F9388" s="777">
        <f t="shared" si="6019"/>
        <v>4.3</v>
      </c>
      <c r="G9388" s="777">
        <f t="shared" si="6019"/>
        <v>0</v>
      </c>
      <c r="H9388" s="698"/>
      <c r="I9388" s="142"/>
      <c r="J9388" s="642">
        <f t="shared" si="5971"/>
        <v>0</v>
      </c>
    </row>
    <row r="9389" spans="1:10">
      <c r="A9389" s="1320"/>
      <c r="B9389" s="1321"/>
      <c r="C9389" s="1321"/>
      <c r="D9389" s="1322"/>
      <c r="E9389" s="776" t="str">
        <f t="shared" ref="E9389:G9389" si="6020">E8439</f>
        <v>DOMICILIARIA 18</v>
      </c>
      <c r="F9389" s="777">
        <f t="shared" si="6020"/>
        <v>4.2699999999999996</v>
      </c>
      <c r="G9389" s="777">
        <f t="shared" si="6020"/>
        <v>0</v>
      </c>
      <c r="H9389" s="775"/>
      <c r="I9389" s="128"/>
      <c r="J9389" s="642">
        <f t="shared" si="5971"/>
        <v>0</v>
      </c>
    </row>
    <row r="9390" spans="1:10">
      <c r="A9390" s="1320"/>
      <c r="B9390" s="1321"/>
      <c r="C9390" s="1321"/>
      <c r="D9390" s="1322"/>
      <c r="E9390" s="776" t="str">
        <f t="shared" ref="E9390:G9390" si="6021">E8440</f>
        <v>P7 A P8</v>
      </c>
      <c r="F9390" s="777">
        <f t="shared" si="6021"/>
        <v>0</v>
      </c>
      <c r="G9390" s="777">
        <f t="shared" si="6021"/>
        <v>0</v>
      </c>
      <c r="H9390" s="698"/>
      <c r="I9390" s="142"/>
      <c r="J9390" s="642">
        <f t="shared" si="5971"/>
        <v>0</v>
      </c>
    </row>
    <row r="9391" spans="1:10">
      <c r="A9391" s="1320"/>
      <c r="B9391" s="1321"/>
      <c r="C9391" s="1321"/>
      <c r="D9391" s="1322"/>
      <c r="E9391" s="776" t="str">
        <f t="shared" ref="E9391:G9391" si="6022">E8441</f>
        <v>P8 A P9</v>
      </c>
      <c r="F9391" s="777">
        <f t="shared" si="6022"/>
        <v>0</v>
      </c>
      <c r="G9391" s="777">
        <f t="shared" si="6022"/>
        <v>0</v>
      </c>
      <c r="H9391" s="775"/>
      <c r="I9391" s="128"/>
      <c r="J9391" s="642">
        <f t="shared" si="5971"/>
        <v>0</v>
      </c>
    </row>
    <row r="9392" spans="1:10">
      <c r="A9392" s="1320"/>
      <c r="B9392" s="1321"/>
      <c r="C9392" s="1321"/>
      <c r="D9392" s="1322"/>
      <c r="E9392" s="776" t="str">
        <f t="shared" ref="E9392:G9392" si="6023">E8442</f>
        <v>DOMICILIARIA 1</v>
      </c>
      <c r="F9392" s="777">
        <f t="shared" si="6023"/>
        <v>5.5</v>
      </c>
      <c r="G9392" s="777">
        <f t="shared" si="6023"/>
        <v>0</v>
      </c>
      <c r="H9392" s="698"/>
      <c r="I9392" s="142"/>
      <c r="J9392" s="642">
        <f t="shared" si="5971"/>
        <v>0</v>
      </c>
    </row>
    <row r="9393" spans="1:10">
      <c r="A9393" s="1320"/>
      <c r="B9393" s="1321"/>
      <c r="C9393" s="1321"/>
      <c r="D9393" s="1322"/>
      <c r="E9393" s="776" t="str">
        <f t="shared" ref="E9393:G9393" si="6024">E8443</f>
        <v>DOMICILIARIA 2</v>
      </c>
      <c r="F9393" s="777">
        <f t="shared" si="6024"/>
        <v>5.83</v>
      </c>
      <c r="G9393" s="777">
        <f t="shared" si="6024"/>
        <v>0</v>
      </c>
      <c r="H9393" s="775"/>
      <c r="I9393" s="128"/>
      <c r="J9393" s="642">
        <f t="shared" si="5971"/>
        <v>0</v>
      </c>
    </row>
    <row r="9394" spans="1:10">
      <c r="A9394" s="1320"/>
      <c r="B9394" s="1321"/>
      <c r="C9394" s="1321"/>
      <c r="D9394" s="1322"/>
      <c r="E9394" s="776" t="str">
        <f t="shared" ref="E9394:G9394" si="6025">E8444</f>
        <v>DOMICILIARIA 3</v>
      </c>
      <c r="F9394" s="777">
        <f t="shared" si="6025"/>
        <v>5.62</v>
      </c>
      <c r="G9394" s="777">
        <f t="shared" si="6025"/>
        <v>0</v>
      </c>
      <c r="H9394" s="698"/>
      <c r="I9394" s="142"/>
      <c r="J9394" s="642">
        <f t="shared" si="5971"/>
        <v>0</v>
      </c>
    </row>
    <row r="9395" spans="1:10">
      <c r="A9395" s="1320"/>
      <c r="B9395" s="1321"/>
      <c r="C9395" s="1321"/>
      <c r="D9395" s="1322"/>
      <c r="E9395" s="776" t="str">
        <f t="shared" ref="E9395:G9395" si="6026">E8445</f>
        <v>DOMICILIARIA 4</v>
      </c>
      <c r="F9395" s="777">
        <f t="shared" si="6026"/>
        <v>5.98</v>
      </c>
      <c r="G9395" s="777">
        <f t="shared" si="6026"/>
        <v>0</v>
      </c>
      <c r="H9395" s="775"/>
      <c r="I9395" s="128"/>
      <c r="J9395" s="642">
        <f t="shared" si="5971"/>
        <v>0</v>
      </c>
    </row>
    <row r="9396" spans="1:10">
      <c r="A9396" s="1320"/>
      <c r="B9396" s="1321"/>
      <c r="C9396" s="1321"/>
      <c r="D9396" s="1322"/>
      <c r="E9396" s="776" t="str">
        <f t="shared" ref="E9396:G9396" si="6027">E8446</f>
        <v>DOMICILIARIA 5</v>
      </c>
      <c r="F9396" s="777">
        <f t="shared" si="6027"/>
        <v>6.89</v>
      </c>
      <c r="G9396" s="777">
        <f t="shared" si="6027"/>
        <v>0</v>
      </c>
      <c r="H9396" s="698"/>
      <c r="I9396" s="142"/>
      <c r="J9396" s="642">
        <f t="shared" si="5971"/>
        <v>0</v>
      </c>
    </row>
    <row r="9397" spans="1:10">
      <c r="A9397" s="1320"/>
      <c r="B9397" s="1321"/>
      <c r="C9397" s="1321"/>
      <c r="D9397" s="1322"/>
      <c r="E9397" s="776" t="str">
        <f t="shared" ref="E9397:G9397" si="6028">E8447</f>
        <v>DOMICILIARIA 6</v>
      </c>
      <c r="F9397" s="777">
        <f t="shared" si="6028"/>
        <v>6.31</v>
      </c>
      <c r="G9397" s="777">
        <f t="shared" si="6028"/>
        <v>0</v>
      </c>
      <c r="H9397" s="775"/>
      <c r="I9397" s="128"/>
      <c r="J9397" s="642">
        <f t="shared" si="5971"/>
        <v>0</v>
      </c>
    </row>
    <row r="9398" spans="1:10">
      <c r="A9398" s="1320"/>
      <c r="B9398" s="1321"/>
      <c r="C9398" s="1321"/>
      <c r="D9398" s="1322"/>
      <c r="E9398" s="776" t="str">
        <f t="shared" ref="E9398:G9398" si="6029">E8448</f>
        <v>DOMICILIARIA 7</v>
      </c>
      <c r="F9398" s="777">
        <f t="shared" si="6029"/>
        <v>4.96</v>
      </c>
      <c r="G9398" s="777">
        <f t="shared" si="6029"/>
        <v>0</v>
      </c>
      <c r="H9398" s="698"/>
      <c r="I9398" s="142"/>
      <c r="J9398" s="642">
        <f t="shared" si="5971"/>
        <v>0</v>
      </c>
    </row>
    <row r="9399" spans="1:10">
      <c r="A9399" s="1320"/>
      <c r="B9399" s="1321"/>
      <c r="C9399" s="1321"/>
      <c r="D9399" s="1322"/>
      <c r="E9399" s="776" t="str">
        <f t="shared" ref="E9399:G9399" si="6030">E8449</f>
        <v>DOMICILIARIA 8</v>
      </c>
      <c r="F9399" s="777">
        <f t="shared" si="6030"/>
        <v>5.4</v>
      </c>
      <c r="G9399" s="777">
        <f t="shared" si="6030"/>
        <v>0</v>
      </c>
      <c r="H9399" s="775"/>
      <c r="I9399" s="128"/>
      <c r="J9399" s="642">
        <f t="shared" si="5971"/>
        <v>0</v>
      </c>
    </row>
    <row r="9400" spans="1:10">
      <c r="A9400" s="1320"/>
      <c r="B9400" s="1321"/>
      <c r="C9400" s="1321"/>
      <c r="D9400" s="1322"/>
      <c r="E9400" s="776" t="str">
        <f t="shared" ref="E9400:G9400" si="6031">E8450</f>
        <v>DOMICILIARIA 9</v>
      </c>
      <c r="F9400" s="777">
        <f t="shared" si="6031"/>
        <v>4.83</v>
      </c>
      <c r="G9400" s="777">
        <f t="shared" si="6031"/>
        <v>0</v>
      </c>
      <c r="H9400" s="698"/>
      <c r="I9400" s="142"/>
      <c r="J9400" s="642">
        <f t="shared" si="5971"/>
        <v>0</v>
      </c>
    </row>
    <row r="9401" spans="1:10">
      <c r="A9401" s="1320"/>
      <c r="B9401" s="1321"/>
      <c r="C9401" s="1321"/>
      <c r="D9401" s="1322"/>
      <c r="E9401" s="776" t="str">
        <f t="shared" ref="E9401:G9401" si="6032">E8451</f>
        <v>DOMICILIARIA 10</v>
      </c>
      <c r="F9401" s="777">
        <f t="shared" si="6032"/>
        <v>4.57</v>
      </c>
      <c r="G9401" s="777">
        <f t="shared" si="6032"/>
        <v>0</v>
      </c>
      <c r="H9401" s="775"/>
      <c r="I9401" s="128"/>
      <c r="J9401" s="642">
        <f t="shared" si="5971"/>
        <v>0</v>
      </c>
    </row>
    <row r="9402" spans="1:10">
      <c r="A9402" s="1320"/>
      <c r="B9402" s="1321"/>
      <c r="C9402" s="1321"/>
      <c r="D9402" s="1322"/>
      <c r="E9402" s="776" t="str">
        <f t="shared" ref="E9402:G9402" si="6033">E8452</f>
        <v>DOMICILIARIA 11</v>
      </c>
      <c r="F9402" s="777">
        <f t="shared" si="6033"/>
        <v>4.91</v>
      </c>
      <c r="G9402" s="777">
        <f t="shared" si="6033"/>
        <v>0</v>
      </c>
      <c r="H9402" s="698"/>
      <c r="I9402" s="142"/>
      <c r="J9402" s="642">
        <f t="shared" si="5971"/>
        <v>0</v>
      </c>
    </row>
    <row r="9403" spans="1:10">
      <c r="A9403" s="1320"/>
      <c r="B9403" s="1321"/>
      <c r="C9403" s="1321"/>
      <c r="D9403" s="1322"/>
      <c r="E9403" s="776" t="str">
        <f t="shared" ref="E9403:G9403" si="6034">E8453</f>
        <v>DOMICILIARIA 12</v>
      </c>
      <c r="F9403" s="777">
        <f t="shared" si="6034"/>
        <v>5.07</v>
      </c>
      <c r="G9403" s="777">
        <f t="shared" si="6034"/>
        <v>0</v>
      </c>
      <c r="H9403" s="775"/>
      <c r="I9403" s="128"/>
      <c r="J9403" s="642">
        <f t="shared" si="5971"/>
        <v>0</v>
      </c>
    </row>
    <row r="9404" spans="1:10">
      <c r="A9404" s="1320"/>
      <c r="B9404" s="1321"/>
      <c r="C9404" s="1321"/>
      <c r="D9404" s="1322"/>
      <c r="E9404" s="776" t="str">
        <f t="shared" ref="E9404:G9404" si="6035">E8454</f>
        <v>P9 A P10</v>
      </c>
      <c r="F9404" s="777">
        <f t="shared" si="6035"/>
        <v>0</v>
      </c>
      <c r="G9404" s="777">
        <f t="shared" si="6035"/>
        <v>0</v>
      </c>
      <c r="H9404" s="698"/>
      <c r="I9404" s="142"/>
      <c r="J9404" s="642">
        <f t="shared" ref="J9404:J9467" si="6036">F9404*G9404</f>
        <v>0</v>
      </c>
    </row>
    <row r="9405" spans="1:10">
      <c r="A9405" s="1320"/>
      <c r="B9405" s="1321"/>
      <c r="C9405" s="1321"/>
      <c r="D9405" s="1322"/>
      <c r="E9405" s="776" t="str">
        <f t="shared" ref="E9405:G9405" si="6037">E8455</f>
        <v>DOMICILIARIA 1</v>
      </c>
      <c r="F9405" s="777">
        <f t="shared" si="6037"/>
        <v>7.66</v>
      </c>
      <c r="G9405" s="777">
        <f t="shared" si="6037"/>
        <v>0</v>
      </c>
      <c r="H9405" s="775"/>
      <c r="I9405" s="128"/>
      <c r="J9405" s="642">
        <f t="shared" si="6036"/>
        <v>0</v>
      </c>
    </row>
    <row r="9406" spans="1:10">
      <c r="A9406" s="1320"/>
      <c r="B9406" s="1321"/>
      <c r="C9406" s="1321"/>
      <c r="D9406" s="1322"/>
      <c r="E9406" s="776" t="str">
        <f t="shared" ref="E9406:G9406" si="6038">E8456</f>
        <v>DOMICILIARIA 2</v>
      </c>
      <c r="F9406" s="777">
        <f t="shared" si="6038"/>
        <v>3.46</v>
      </c>
      <c r="G9406" s="777">
        <f t="shared" si="6038"/>
        <v>0</v>
      </c>
      <c r="H9406" s="698"/>
      <c r="I9406" s="142"/>
      <c r="J9406" s="642">
        <f t="shared" si="6036"/>
        <v>0</v>
      </c>
    </row>
    <row r="9407" spans="1:10">
      <c r="A9407" s="1320"/>
      <c r="B9407" s="1321"/>
      <c r="C9407" s="1321"/>
      <c r="D9407" s="1322"/>
      <c r="E9407" s="776" t="str">
        <f t="shared" ref="E9407:G9407" si="6039">E8457</f>
        <v>DOMICILIARIA 3</v>
      </c>
      <c r="F9407" s="777">
        <f t="shared" si="6039"/>
        <v>7.84</v>
      </c>
      <c r="G9407" s="777">
        <f t="shared" si="6039"/>
        <v>0</v>
      </c>
      <c r="H9407" s="775"/>
      <c r="I9407" s="128"/>
      <c r="J9407" s="642">
        <f t="shared" si="6036"/>
        <v>0</v>
      </c>
    </row>
    <row r="9408" spans="1:10">
      <c r="A9408" s="1320"/>
      <c r="B9408" s="1321"/>
      <c r="C9408" s="1321"/>
      <c r="D9408" s="1322"/>
      <c r="E9408" s="776" t="str">
        <f t="shared" ref="E9408:G9408" si="6040">E8458</f>
        <v>DOMICILIARIA 4</v>
      </c>
      <c r="F9408" s="777">
        <f t="shared" si="6040"/>
        <v>7.39</v>
      </c>
      <c r="G9408" s="777">
        <f t="shared" si="6040"/>
        <v>0</v>
      </c>
      <c r="H9408" s="698"/>
      <c r="I9408" s="142"/>
      <c r="J9408" s="642">
        <f t="shared" si="6036"/>
        <v>0</v>
      </c>
    </row>
    <row r="9409" spans="1:10">
      <c r="A9409" s="1320"/>
      <c r="B9409" s="1321"/>
      <c r="C9409" s="1321"/>
      <c r="D9409" s="1322"/>
      <c r="E9409" s="776" t="str">
        <f t="shared" ref="E9409:G9409" si="6041">E8459</f>
        <v>DOMICILIARIA 5</v>
      </c>
      <c r="F9409" s="777">
        <f t="shared" si="6041"/>
        <v>2.89</v>
      </c>
      <c r="G9409" s="777">
        <f t="shared" si="6041"/>
        <v>0</v>
      </c>
      <c r="H9409" s="775"/>
      <c r="I9409" s="128"/>
      <c r="J9409" s="642">
        <f t="shared" si="6036"/>
        <v>0</v>
      </c>
    </row>
    <row r="9410" spans="1:10">
      <c r="A9410" s="1320"/>
      <c r="B9410" s="1321"/>
      <c r="C9410" s="1321"/>
      <c r="D9410" s="1322"/>
      <c r="E9410" s="776" t="str">
        <f t="shared" ref="E9410:G9410" si="6042">E8460</f>
        <v>DOMICILIARIA 6</v>
      </c>
      <c r="F9410" s="777">
        <f t="shared" si="6042"/>
        <v>3.1</v>
      </c>
      <c r="G9410" s="777">
        <f t="shared" si="6042"/>
        <v>0</v>
      </c>
      <c r="H9410" s="698"/>
      <c r="I9410" s="142"/>
      <c r="J9410" s="642">
        <f t="shared" si="6036"/>
        <v>0</v>
      </c>
    </row>
    <row r="9411" spans="1:10">
      <c r="A9411" s="1320"/>
      <c r="B9411" s="1321"/>
      <c r="C9411" s="1321"/>
      <c r="D9411" s="1322"/>
      <c r="E9411" s="776" t="str">
        <f t="shared" ref="E9411:G9411" si="6043">E8461</f>
        <v>DOMICILIARIA 7</v>
      </c>
      <c r="F9411" s="777">
        <f t="shared" si="6043"/>
        <v>3.25</v>
      </c>
      <c r="G9411" s="777">
        <f t="shared" si="6043"/>
        <v>0</v>
      </c>
      <c r="H9411" s="775"/>
      <c r="I9411" s="128"/>
      <c r="J9411" s="642">
        <f t="shared" si="6036"/>
        <v>0</v>
      </c>
    </row>
    <row r="9412" spans="1:10">
      <c r="A9412" s="1320"/>
      <c r="B9412" s="1321"/>
      <c r="C9412" s="1321"/>
      <c r="D9412" s="1322"/>
      <c r="E9412" s="776" t="str">
        <f t="shared" ref="E9412:G9412" si="6044">E8462</f>
        <v>DOMICILIARIA 8</v>
      </c>
      <c r="F9412" s="777">
        <f t="shared" si="6044"/>
        <v>12.47</v>
      </c>
      <c r="G9412" s="777">
        <f t="shared" si="6044"/>
        <v>0</v>
      </c>
      <c r="H9412" s="698"/>
      <c r="I9412" s="142"/>
      <c r="J9412" s="642">
        <f t="shared" si="6036"/>
        <v>0</v>
      </c>
    </row>
    <row r="9413" spans="1:10">
      <c r="A9413" s="1320"/>
      <c r="B9413" s="1321"/>
      <c r="C9413" s="1321"/>
      <c r="D9413" s="1322"/>
      <c r="E9413" s="776" t="str">
        <f t="shared" ref="E9413:G9413" si="6045">E8463</f>
        <v>DOMICILIARIA 9</v>
      </c>
      <c r="F9413" s="777">
        <f t="shared" si="6045"/>
        <v>3.35</v>
      </c>
      <c r="G9413" s="777">
        <f t="shared" si="6045"/>
        <v>0</v>
      </c>
      <c r="H9413" s="775"/>
      <c r="I9413" s="128"/>
      <c r="J9413" s="642">
        <f t="shared" si="6036"/>
        <v>0</v>
      </c>
    </row>
    <row r="9414" spans="1:10">
      <c r="A9414" s="1320"/>
      <c r="B9414" s="1321"/>
      <c r="C9414" s="1321"/>
      <c r="D9414" s="1322"/>
      <c r="E9414" s="776" t="str">
        <f t="shared" ref="E9414:G9414" si="6046">E8464</f>
        <v>DOMICILIARIA 10</v>
      </c>
      <c r="F9414" s="777">
        <f t="shared" si="6046"/>
        <v>3.6</v>
      </c>
      <c r="G9414" s="777">
        <f t="shared" si="6046"/>
        <v>0</v>
      </c>
      <c r="H9414" s="698"/>
      <c r="I9414" s="142"/>
      <c r="J9414" s="642">
        <f t="shared" si="6036"/>
        <v>0</v>
      </c>
    </row>
    <row r="9415" spans="1:10">
      <c r="A9415" s="1320"/>
      <c r="B9415" s="1321"/>
      <c r="C9415" s="1321"/>
      <c r="D9415" s="1322"/>
      <c r="E9415" s="776" t="str">
        <f t="shared" ref="E9415:G9415" si="6047">E8465</f>
        <v>DOMICILIARIA 11</v>
      </c>
      <c r="F9415" s="777">
        <f t="shared" si="6047"/>
        <v>4.3</v>
      </c>
      <c r="G9415" s="777">
        <f t="shared" si="6047"/>
        <v>0</v>
      </c>
      <c r="H9415" s="775"/>
      <c r="I9415" s="128"/>
      <c r="J9415" s="642">
        <f t="shared" si="6036"/>
        <v>0</v>
      </c>
    </row>
    <row r="9416" spans="1:10">
      <c r="A9416" s="1320"/>
      <c r="B9416" s="1321"/>
      <c r="C9416" s="1321"/>
      <c r="D9416" s="1322"/>
      <c r="E9416" s="776" t="str">
        <f t="shared" ref="E9416:G9416" si="6048">E8466</f>
        <v>P10 A P11</v>
      </c>
      <c r="F9416" s="777">
        <f t="shared" si="6048"/>
        <v>0</v>
      </c>
      <c r="G9416" s="777">
        <f t="shared" si="6048"/>
        <v>0</v>
      </c>
      <c r="H9416" s="698"/>
      <c r="I9416" s="142"/>
      <c r="J9416" s="642">
        <f t="shared" si="6036"/>
        <v>0</v>
      </c>
    </row>
    <row r="9417" spans="1:10">
      <c r="A9417" s="1320"/>
      <c r="B9417" s="1321"/>
      <c r="C9417" s="1321"/>
      <c r="D9417" s="1322"/>
      <c r="E9417" s="776" t="str">
        <f t="shared" ref="E9417:G9417" si="6049">E8467</f>
        <v>DOMICILIARIA 1</v>
      </c>
      <c r="F9417" s="777">
        <f t="shared" si="6049"/>
        <v>6.86</v>
      </c>
      <c r="G9417" s="777">
        <f t="shared" si="6049"/>
        <v>0</v>
      </c>
      <c r="H9417" s="775"/>
      <c r="I9417" s="128"/>
      <c r="J9417" s="642">
        <f t="shared" si="6036"/>
        <v>0</v>
      </c>
    </row>
    <row r="9418" spans="1:10">
      <c r="A9418" s="1320"/>
      <c r="B9418" s="1321"/>
      <c r="C9418" s="1321"/>
      <c r="D9418" s="1322"/>
      <c r="E9418" s="776" t="str">
        <f t="shared" ref="E9418:G9418" si="6050">E8468</f>
        <v>DOMICILIARIA 2</v>
      </c>
      <c r="F9418" s="777">
        <f t="shared" si="6050"/>
        <v>3.95</v>
      </c>
      <c r="G9418" s="777">
        <f t="shared" si="6050"/>
        <v>0</v>
      </c>
      <c r="H9418" s="698"/>
      <c r="I9418" s="142"/>
      <c r="J9418" s="642">
        <f t="shared" si="6036"/>
        <v>0</v>
      </c>
    </row>
    <row r="9419" spans="1:10">
      <c r="A9419" s="1320"/>
      <c r="B9419" s="1321"/>
      <c r="C9419" s="1321"/>
      <c r="D9419" s="1322"/>
      <c r="E9419" s="776" t="str">
        <f t="shared" ref="E9419:G9419" si="6051">E8469</f>
        <v>DOMICILIARIA 3</v>
      </c>
      <c r="F9419" s="777">
        <f t="shared" si="6051"/>
        <v>6.59</v>
      </c>
      <c r="G9419" s="777">
        <f t="shared" si="6051"/>
        <v>0</v>
      </c>
      <c r="H9419" s="775"/>
      <c r="I9419" s="128"/>
      <c r="J9419" s="642">
        <f t="shared" si="6036"/>
        <v>0</v>
      </c>
    </row>
    <row r="9420" spans="1:10">
      <c r="A9420" s="1320"/>
      <c r="B9420" s="1321"/>
      <c r="C9420" s="1321"/>
      <c r="D9420" s="1322"/>
      <c r="E9420" s="776" t="str">
        <f t="shared" ref="E9420:G9420" si="6052">E8470</f>
        <v>DOMICILIARIA 4</v>
      </c>
      <c r="F9420" s="777">
        <f t="shared" si="6052"/>
        <v>4.75</v>
      </c>
      <c r="G9420" s="777">
        <f t="shared" si="6052"/>
        <v>0</v>
      </c>
      <c r="H9420" s="698"/>
      <c r="I9420" s="142"/>
      <c r="J9420" s="642">
        <f t="shared" si="6036"/>
        <v>0</v>
      </c>
    </row>
    <row r="9421" spans="1:10">
      <c r="A9421" s="1320"/>
      <c r="B9421" s="1321"/>
      <c r="C9421" s="1321"/>
      <c r="D9421" s="1322"/>
      <c r="E9421" s="776" t="str">
        <f t="shared" ref="E9421:G9421" si="6053">E8471</f>
        <v>DOMICILIARIA 5</v>
      </c>
      <c r="F9421" s="777">
        <f t="shared" si="6053"/>
        <v>6.25</v>
      </c>
      <c r="G9421" s="777">
        <f t="shared" si="6053"/>
        <v>0</v>
      </c>
      <c r="H9421" s="775"/>
      <c r="I9421" s="128"/>
      <c r="J9421" s="642">
        <f t="shared" si="6036"/>
        <v>0</v>
      </c>
    </row>
    <row r="9422" spans="1:10">
      <c r="A9422" s="1320"/>
      <c r="B9422" s="1321"/>
      <c r="C9422" s="1321"/>
      <c r="D9422" s="1322"/>
      <c r="E9422" s="776" t="str">
        <f t="shared" ref="E9422:G9422" si="6054">E8472</f>
        <v>DOMICILIARIA 6</v>
      </c>
      <c r="F9422" s="777">
        <f t="shared" si="6054"/>
        <v>6.5</v>
      </c>
      <c r="G9422" s="777">
        <f t="shared" si="6054"/>
        <v>0</v>
      </c>
      <c r="H9422" s="698"/>
      <c r="I9422" s="142"/>
      <c r="J9422" s="642">
        <f t="shared" si="6036"/>
        <v>0</v>
      </c>
    </row>
    <row r="9423" spans="1:10">
      <c r="A9423" s="1320"/>
      <c r="B9423" s="1321"/>
      <c r="C9423" s="1321"/>
      <c r="D9423" s="1322"/>
      <c r="E9423" s="776" t="str">
        <f t="shared" ref="E9423:G9423" si="6055">E8473</f>
        <v>DOMICILIARIA 7</v>
      </c>
      <c r="F9423" s="777">
        <f t="shared" si="6055"/>
        <v>6.64</v>
      </c>
      <c r="G9423" s="777">
        <f t="shared" si="6055"/>
        <v>0</v>
      </c>
      <c r="H9423" s="775"/>
      <c r="I9423" s="128"/>
      <c r="J9423" s="642">
        <f t="shared" si="6036"/>
        <v>0</v>
      </c>
    </row>
    <row r="9424" spans="1:10">
      <c r="A9424" s="1320"/>
      <c r="B9424" s="1321"/>
      <c r="C9424" s="1321"/>
      <c r="D9424" s="1322"/>
      <c r="E9424" s="776" t="str">
        <f t="shared" ref="E9424:G9424" si="6056">E8474</f>
        <v>DOMICILIARIA 8</v>
      </c>
      <c r="F9424" s="777">
        <f t="shared" si="6056"/>
        <v>5.41</v>
      </c>
      <c r="G9424" s="777">
        <f t="shared" si="6056"/>
        <v>0</v>
      </c>
      <c r="H9424" s="698"/>
      <c r="I9424" s="142"/>
      <c r="J9424" s="642">
        <f t="shared" si="6036"/>
        <v>0</v>
      </c>
    </row>
    <row r="9425" spans="1:10">
      <c r="A9425" s="1320"/>
      <c r="B9425" s="1321"/>
      <c r="C9425" s="1321"/>
      <c r="D9425" s="1322"/>
      <c r="E9425" s="776" t="str">
        <f t="shared" ref="E9425:G9425" si="6057">E8475</f>
        <v>DOMICILIARIA 9</v>
      </c>
      <c r="F9425" s="777">
        <f t="shared" si="6057"/>
        <v>3.85</v>
      </c>
      <c r="G9425" s="777">
        <f t="shared" si="6057"/>
        <v>0</v>
      </c>
      <c r="H9425" s="775"/>
      <c r="I9425" s="128"/>
      <c r="J9425" s="642">
        <f t="shared" si="6036"/>
        <v>0</v>
      </c>
    </row>
    <row r="9426" spans="1:10">
      <c r="A9426" s="1320"/>
      <c r="B9426" s="1321"/>
      <c r="C9426" s="1321"/>
      <c r="D9426" s="1322"/>
      <c r="E9426" s="776" t="str">
        <f t="shared" ref="E9426:G9426" si="6058">E8476</f>
        <v>DOMICILIARIA 10</v>
      </c>
      <c r="F9426" s="777">
        <f t="shared" si="6058"/>
        <v>6.79</v>
      </c>
      <c r="G9426" s="777">
        <f t="shared" si="6058"/>
        <v>0</v>
      </c>
      <c r="H9426" s="698"/>
      <c r="I9426" s="142"/>
      <c r="J9426" s="642">
        <f t="shared" si="6036"/>
        <v>0</v>
      </c>
    </row>
    <row r="9427" spans="1:10">
      <c r="A9427" s="1320"/>
      <c r="B9427" s="1321"/>
      <c r="C9427" s="1321"/>
      <c r="D9427" s="1322"/>
      <c r="E9427" s="776" t="str">
        <f t="shared" ref="E9427:G9427" si="6059">E8477</f>
        <v>P58 A P59</v>
      </c>
      <c r="F9427" s="777">
        <f t="shared" si="6059"/>
        <v>0</v>
      </c>
      <c r="G9427" s="777">
        <f t="shared" si="6059"/>
        <v>0</v>
      </c>
      <c r="H9427" s="775"/>
      <c r="I9427" s="128"/>
      <c r="J9427" s="642">
        <f t="shared" si="6036"/>
        <v>0</v>
      </c>
    </row>
    <row r="9428" spans="1:10">
      <c r="A9428" s="1320"/>
      <c r="B9428" s="1321"/>
      <c r="C9428" s="1321"/>
      <c r="D9428" s="1322"/>
      <c r="E9428" s="776" t="str">
        <f t="shared" ref="E9428:G9428" si="6060">E8478</f>
        <v>DOMICILIARIA 1</v>
      </c>
      <c r="F9428" s="777">
        <f t="shared" si="6060"/>
        <v>4.46</v>
      </c>
      <c r="G9428" s="777">
        <f t="shared" si="6060"/>
        <v>0</v>
      </c>
      <c r="H9428" s="698"/>
      <c r="I9428" s="142"/>
      <c r="J9428" s="642">
        <f t="shared" si="6036"/>
        <v>0</v>
      </c>
    </row>
    <row r="9429" spans="1:10">
      <c r="A9429" s="1320"/>
      <c r="B9429" s="1321"/>
      <c r="C9429" s="1321"/>
      <c r="D9429" s="1322"/>
      <c r="E9429" s="776" t="str">
        <f t="shared" ref="E9429:G9429" si="6061">E8479</f>
        <v>DOMICILIARIA 2</v>
      </c>
      <c r="F9429" s="777">
        <f t="shared" si="6061"/>
        <v>4.79</v>
      </c>
      <c r="G9429" s="777">
        <f t="shared" si="6061"/>
        <v>0</v>
      </c>
      <c r="H9429" s="775"/>
      <c r="I9429" s="128"/>
      <c r="J9429" s="642">
        <f t="shared" si="6036"/>
        <v>0</v>
      </c>
    </row>
    <row r="9430" spans="1:10">
      <c r="A9430" s="1320"/>
      <c r="B9430" s="1321"/>
      <c r="C9430" s="1321"/>
      <c r="D9430" s="1322"/>
      <c r="E9430" s="776" t="str">
        <f t="shared" ref="E9430:G9430" si="6062">E8480</f>
        <v>DOMICILIARIA 3</v>
      </c>
      <c r="F9430" s="777">
        <f t="shared" si="6062"/>
        <v>4.9800000000000004</v>
      </c>
      <c r="G9430" s="777">
        <f t="shared" si="6062"/>
        <v>0</v>
      </c>
      <c r="H9430" s="698"/>
      <c r="I9430" s="142"/>
      <c r="J9430" s="642">
        <f t="shared" si="6036"/>
        <v>0</v>
      </c>
    </row>
    <row r="9431" spans="1:10">
      <c r="A9431" s="1320"/>
      <c r="B9431" s="1321"/>
      <c r="C9431" s="1321"/>
      <c r="D9431" s="1322"/>
      <c r="E9431" s="776" t="str">
        <f t="shared" ref="E9431:G9431" si="6063">E8481</f>
        <v>DOMICILIARIA 4</v>
      </c>
      <c r="F9431" s="777">
        <f t="shared" si="6063"/>
        <v>4.97</v>
      </c>
      <c r="G9431" s="777">
        <f t="shared" si="6063"/>
        <v>0</v>
      </c>
      <c r="H9431" s="775"/>
      <c r="I9431" s="128"/>
      <c r="J9431" s="642">
        <f t="shared" si="6036"/>
        <v>0</v>
      </c>
    </row>
    <row r="9432" spans="1:10">
      <c r="A9432" s="1320"/>
      <c r="B9432" s="1321"/>
      <c r="C9432" s="1321"/>
      <c r="D9432" s="1322"/>
      <c r="E9432" s="776" t="str">
        <f t="shared" ref="E9432:G9432" si="6064">E8482</f>
        <v>DOMICILIARIA 5</v>
      </c>
      <c r="F9432" s="777">
        <f t="shared" si="6064"/>
        <v>5.15</v>
      </c>
      <c r="G9432" s="777">
        <f t="shared" si="6064"/>
        <v>0</v>
      </c>
      <c r="H9432" s="698"/>
      <c r="I9432" s="142"/>
      <c r="J9432" s="642">
        <f t="shared" si="6036"/>
        <v>0</v>
      </c>
    </row>
    <row r="9433" spans="1:10">
      <c r="A9433" s="1320"/>
      <c r="B9433" s="1321"/>
      <c r="C9433" s="1321"/>
      <c r="D9433" s="1322"/>
      <c r="E9433" s="776" t="str">
        <f t="shared" ref="E9433:G9433" si="6065">E8483</f>
        <v>P59 A P60</v>
      </c>
      <c r="F9433" s="777">
        <f t="shared" si="6065"/>
        <v>0</v>
      </c>
      <c r="G9433" s="777">
        <f t="shared" si="6065"/>
        <v>0</v>
      </c>
      <c r="H9433" s="775"/>
      <c r="I9433" s="128"/>
      <c r="J9433" s="642">
        <f t="shared" si="6036"/>
        <v>0</v>
      </c>
    </row>
    <row r="9434" spans="1:10">
      <c r="A9434" s="1320"/>
      <c r="B9434" s="1321"/>
      <c r="C9434" s="1321"/>
      <c r="D9434" s="1322"/>
      <c r="E9434" s="776" t="str">
        <f t="shared" ref="E9434:G9434" si="6066">E8484</f>
        <v>DOMICILIARIA 1</v>
      </c>
      <c r="F9434" s="777">
        <f t="shared" si="6066"/>
        <v>4.22</v>
      </c>
      <c r="G9434" s="777">
        <f t="shared" si="6066"/>
        <v>0</v>
      </c>
      <c r="H9434" s="698"/>
      <c r="I9434" s="142"/>
      <c r="J9434" s="642">
        <f t="shared" si="6036"/>
        <v>0</v>
      </c>
    </row>
    <row r="9435" spans="1:10">
      <c r="A9435" s="1320"/>
      <c r="B9435" s="1321"/>
      <c r="C9435" s="1321"/>
      <c r="D9435" s="1322"/>
      <c r="E9435" s="776" t="str">
        <f t="shared" ref="E9435:G9435" si="6067">E8485</f>
        <v>DOMICILIARIA 2</v>
      </c>
      <c r="F9435" s="777">
        <f t="shared" si="6067"/>
        <v>3.31</v>
      </c>
      <c r="G9435" s="777">
        <f t="shared" si="6067"/>
        <v>0</v>
      </c>
      <c r="H9435" s="775"/>
      <c r="I9435" s="128"/>
      <c r="J9435" s="642">
        <f t="shared" si="6036"/>
        <v>0</v>
      </c>
    </row>
    <row r="9436" spans="1:10">
      <c r="A9436" s="1320"/>
      <c r="B9436" s="1321"/>
      <c r="C9436" s="1321"/>
      <c r="D9436" s="1322"/>
      <c r="E9436" s="776" t="str">
        <f t="shared" ref="E9436:G9436" si="6068">E8486</f>
        <v>DOMICILIARIA 3</v>
      </c>
      <c r="F9436" s="777">
        <f t="shared" si="6068"/>
        <v>4.49</v>
      </c>
      <c r="G9436" s="777">
        <f t="shared" si="6068"/>
        <v>0</v>
      </c>
      <c r="H9436" s="698"/>
      <c r="I9436" s="142"/>
      <c r="J9436" s="642">
        <f t="shared" si="6036"/>
        <v>0</v>
      </c>
    </row>
    <row r="9437" spans="1:10">
      <c r="A9437" s="1320"/>
      <c r="B9437" s="1321"/>
      <c r="C9437" s="1321"/>
      <c r="D9437" s="1322"/>
      <c r="E9437" s="776" t="str">
        <f t="shared" ref="E9437:G9437" si="6069">E8487</f>
        <v>P60 A P61</v>
      </c>
      <c r="F9437" s="777">
        <f t="shared" si="6069"/>
        <v>0</v>
      </c>
      <c r="G9437" s="777">
        <f t="shared" si="6069"/>
        <v>0</v>
      </c>
      <c r="H9437" s="775"/>
      <c r="I9437" s="128"/>
      <c r="J9437" s="642">
        <f t="shared" si="6036"/>
        <v>0</v>
      </c>
    </row>
    <row r="9438" spans="1:10">
      <c r="A9438" s="1320"/>
      <c r="B9438" s="1321"/>
      <c r="C9438" s="1321"/>
      <c r="D9438" s="1322"/>
      <c r="E9438" s="776" t="str">
        <f t="shared" ref="E9438:G9438" si="6070">E8488</f>
        <v>P12 A P13</v>
      </c>
      <c r="F9438" s="777">
        <f t="shared" si="6070"/>
        <v>0</v>
      </c>
      <c r="G9438" s="777">
        <f t="shared" si="6070"/>
        <v>0</v>
      </c>
      <c r="H9438" s="698"/>
      <c r="I9438" s="142"/>
      <c r="J9438" s="642">
        <f t="shared" si="6036"/>
        <v>0</v>
      </c>
    </row>
    <row r="9439" spans="1:10">
      <c r="A9439" s="1320"/>
      <c r="B9439" s="1321"/>
      <c r="C9439" s="1321"/>
      <c r="D9439" s="1322"/>
      <c r="E9439" s="776" t="str">
        <f t="shared" ref="E9439:G9439" si="6071">E8489</f>
        <v>DOMICILIARIA 1</v>
      </c>
      <c r="F9439" s="777">
        <f t="shared" si="6071"/>
        <v>7.59</v>
      </c>
      <c r="G9439" s="777">
        <f t="shared" si="6071"/>
        <v>0.7</v>
      </c>
      <c r="H9439" s="775"/>
      <c r="I9439" s="128"/>
      <c r="J9439" s="642">
        <f t="shared" si="6036"/>
        <v>5.3129999999999997</v>
      </c>
    </row>
    <row r="9440" spans="1:10">
      <c r="A9440" s="1320"/>
      <c r="B9440" s="1321"/>
      <c r="C9440" s="1321"/>
      <c r="D9440" s="1322"/>
      <c r="E9440" s="776" t="str">
        <f t="shared" ref="E9440:G9440" si="6072">E8490</f>
        <v>DOMICILIARIA 2</v>
      </c>
      <c r="F9440" s="777">
        <f t="shared" si="6072"/>
        <v>9.11</v>
      </c>
      <c r="G9440" s="777">
        <f t="shared" si="6072"/>
        <v>0.7</v>
      </c>
      <c r="H9440" s="698"/>
      <c r="I9440" s="142"/>
      <c r="J9440" s="642">
        <f t="shared" si="6036"/>
        <v>6.3769999999999989</v>
      </c>
    </row>
    <row r="9441" spans="1:10">
      <c r="A9441" s="1320"/>
      <c r="B9441" s="1321"/>
      <c r="C9441" s="1321"/>
      <c r="D9441" s="1322"/>
      <c r="E9441" s="776" t="str">
        <f t="shared" ref="E9441:G9441" si="6073">E8491</f>
        <v>DOMICILIARIA 3</v>
      </c>
      <c r="F9441" s="777">
        <f t="shared" si="6073"/>
        <v>8.25</v>
      </c>
      <c r="G9441" s="777">
        <f t="shared" si="6073"/>
        <v>0.7</v>
      </c>
      <c r="H9441" s="775"/>
      <c r="I9441" s="128"/>
      <c r="J9441" s="642">
        <f t="shared" si="6036"/>
        <v>5.7749999999999995</v>
      </c>
    </row>
    <row r="9442" spans="1:10">
      <c r="A9442" s="1320"/>
      <c r="B9442" s="1321"/>
      <c r="C9442" s="1321"/>
      <c r="D9442" s="1322"/>
      <c r="E9442" s="776" t="str">
        <f t="shared" ref="E9442:G9442" si="6074">E8492</f>
        <v>DOMICILIARIA 4</v>
      </c>
      <c r="F9442" s="777">
        <f t="shared" si="6074"/>
        <v>6.68</v>
      </c>
      <c r="G9442" s="777">
        <f t="shared" si="6074"/>
        <v>0.7</v>
      </c>
      <c r="H9442" s="698"/>
      <c r="I9442" s="142"/>
      <c r="J9442" s="642">
        <f t="shared" si="6036"/>
        <v>4.6759999999999993</v>
      </c>
    </row>
    <row r="9443" spans="1:10">
      <c r="A9443" s="1320"/>
      <c r="B9443" s="1321"/>
      <c r="C9443" s="1321"/>
      <c r="D9443" s="1322"/>
      <c r="E9443" s="776" t="str">
        <f t="shared" ref="E9443:G9443" si="6075">E8493</f>
        <v>DOMICILIARIA 5</v>
      </c>
      <c r="F9443" s="777">
        <f t="shared" si="6075"/>
        <v>7.29</v>
      </c>
      <c r="G9443" s="777">
        <f t="shared" si="6075"/>
        <v>0.7</v>
      </c>
      <c r="H9443" s="775"/>
      <c r="I9443" s="128"/>
      <c r="J9443" s="642">
        <f t="shared" si="6036"/>
        <v>5.1029999999999998</v>
      </c>
    </row>
    <row r="9444" spans="1:10">
      <c r="A9444" s="1320"/>
      <c r="B9444" s="1321"/>
      <c r="C9444" s="1321"/>
      <c r="D9444" s="1322"/>
      <c r="E9444" s="776" t="str">
        <f t="shared" ref="E9444:G9444" si="6076">E8494</f>
        <v>DOMICILIARIA 6</v>
      </c>
      <c r="F9444" s="777">
        <f t="shared" si="6076"/>
        <v>6.64</v>
      </c>
      <c r="G9444" s="777">
        <f t="shared" si="6076"/>
        <v>0.7</v>
      </c>
      <c r="H9444" s="698"/>
      <c r="I9444" s="142"/>
      <c r="J9444" s="642">
        <f t="shared" si="6036"/>
        <v>4.6479999999999997</v>
      </c>
    </row>
    <row r="9445" spans="1:10">
      <c r="A9445" s="1320"/>
      <c r="B9445" s="1321"/>
      <c r="C9445" s="1321"/>
      <c r="D9445" s="1322"/>
      <c r="E9445" s="776" t="str">
        <f t="shared" ref="E9445:G9445" si="6077">E8495</f>
        <v>DOMICILIARIA 7</v>
      </c>
      <c r="F9445" s="777">
        <f t="shared" si="6077"/>
        <v>7.24</v>
      </c>
      <c r="G9445" s="777">
        <f t="shared" si="6077"/>
        <v>0.7</v>
      </c>
      <c r="H9445" s="775"/>
      <c r="I9445" s="128"/>
      <c r="J9445" s="642">
        <f t="shared" si="6036"/>
        <v>5.0679999999999996</v>
      </c>
    </row>
    <row r="9446" spans="1:10">
      <c r="A9446" s="1320"/>
      <c r="B9446" s="1321"/>
      <c r="C9446" s="1321"/>
      <c r="D9446" s="1322"/>
      <c r="E9446" s="776" t="str">
        <f t="shared" ref="E9446:G9446" si="6078">E8496</f>
        <v>DOMICILIARIA 8</v>
      </c>
      <c r="F9446" s="777">
        <f t="shared" si="6078"/>
        <v>7.28</v>
      </c>
      <c r="G9446" s="777">
        <f t="shared" si="6078"/>
        <v>0.7</v>
      </c>
      <c r="H9446" s="698"/>
      <c r="I9446" s="142"/>
      <c r="J9446" s="642">
        <f t="shared" si="6036"/>
        <v>5.0960000000000001</v>
      </c>
    </row>
    <row r="9447" spans="1:10">
      <c r="A9447" s="1320"/>
      <c r="B9447" s="1321"/>
      <c r="C9447" s="1321"/>
      <c r="D9447" s="1322"/>
      <c r="E9447" s="776" t="str">
        <f t="shared" ref="E9447:G9447" si="6079">E8497</f>
        <v>DOMICILIARIA 9</v>
      </c>
      <c r="F9447" s="777">
        <f t="shared" si="6079"/>
        <v>7.21</v>
      </c>
      <c r="G9447" s="777">
        <f t="shared" si="6079"/>
        <v>0.7</v>
      </c>
      <c r="H9447" s="775"/>
      <c r="I9447" s="128"/>
      <c r="J9447" s="642">
        <f t="shared" si="6036"/>
        <v>5.0469999999999997</v>
      </c>
    </row>
    <row r="9448" spans="1:10">
      <c r="A9448" s="1320"/>
      <c r="B9448" s="1321"/>
      <c r="C9448" s="1321"/>
      <c r="D9448" s="1322"/>
      <c r="E9448" s="776" t="str">
        <f t="shared" ref="E9448:G9448" si="6080">E8498</f>
        <v>DOMICILIARIA 10</v>
      </c>
      <c r="F9448" s="777">
        <f t="shared" si="6080"/>
        <v>7</v>
      </c>
      <c r="G9448" s="777">
        <f t="shared" si="6080"/>
        <v>0.7</v>
      </c>
      <c r="H9448" s="698"/>
      <c r="I9448" s="142"/>
      <c r="J9448" s="642">
        <f t="shared" si="6036"/>
        <v>4.8999999999999995</v>
      </c>
    </row>
    <row r="9449" spans="1:10">
      <c r="A9449" s="1320"/>
      <c r="B9449" s="1321"/>
      <c r="C9449" s="1321"/>
      <c r="D9449" s="1322"/>
      <c r="E9449" s="776" t="str">
        <f t="shared" ref="E9449:G9449" si="6081">E8499</f>
        <v>DOMICILIARIA 11</v>
      </c>
      <c r="F9449" s="777">
        <f t="shared" si="6081"/>
        <v>5.92</v>
      </c>
      <c r="G9449" s="777">
        <f t="shared" si="6081"/>
        <v>0.7</v>
      </c>
      <c r="H9449" s="775"/>
      <c r="I9449" s="128"/>
      <c r="J9449" s="642">
        <f t="shared" si="6036"/>
        <v>4.1440000000000001</v>
      </c>
    </row>
    <row r="9450" spans="1:10">
      <c r="A9450" s="1320"/>
      <c r="B9450" s="1321"/>
      <c r="C9450" s="1321"/>
      <c r="D9450" s="1322"/>
      <c r="E9450" s="776" t="str">
        <f t="shared" ref="E9450:G9450" si="6082">E8500</f>
        <v>DOMICILIARIA 12</v>
      </c>
      <c r="F9450" s="777">
        <f t="shared" si="6082"/>
        <v>7.85</v>
      </c>
      <c r="G9450" s="777">
        <f t="shared" si="6082"/>
        <v>0.7</v>
      </c>
      <c r="H9450" s="698"/>
      <c r="I9450" s="142"/>
      <c r="J9450" s="642">
        <f t="shared" si="6036"/>
        <v>5.4949999999999992</v>
      </c>
    </row>
    <row r="9451" spans="1:10">
      <c r="A9451" s="1320"/>
      <c r="B9451" s="1321"/>
      <c r="C9451" s="1321"/>
      <c r="D9451" s="1322"/>
      <c r="E9451" s="776" t="str">
        <f t="shared" ref="E9451:G9451" si="6083">E8501</f>
        <v>DOMICILIARIA 13</v>
      </c>
      <c r="F9451" s="777">
        <f t="shared" si="6083"/>
        <v>7.6</v>
      </c>
      <c r="G9451" s="777">
        <f t="shared" si="6083"/>
        <v>0.7</v>
      </c>
      <c r="H9451" s="775"/>
      <c r="I9451" s="128"/>
      <c r="J9451" s="642">
        <f t="shared" si="6036"/>
        <v>5.3199999999999994</v>
      </c>
    </row>
    <row r="9452" spans="1:10">
      <c r="A9452" s="1320"/>
      <c r="B9452" s="1321"/>
      <c r="C9452" s="1321"/>
      <c r="D9452" s="1322"/>
      <c r="E9452" s="776" t="str">
        <f t="shared" ref="E9452:G9452" si="6084">E8502</f>
        <v>P13 A P14</v>
      </c>
      <c r="F9452" s="777">
        <f t="shared" si="6084"/>
        <v>0</v>
      </c>
      <c r="G9452" s="777">
        <f t="shared" si="6084"/>
        <v>0</v>
      </c>
      <c r="H9452" s="698"/>
      <c r="I9452" s="142"/>
      <c r="J9452" s="642">
        <f t="shared" si="6036"/>
        <v>0</v>
      </c>
    </row>
    <row r="9453" spans="1:10">
      <c r="A9453" s="1320"/>
      <c r="B9453" s="1321"/>
      <c r="C9453" s="1321"/>
      <c r="D9453" s="1322"/>
      <c r="E9453" s="776" t="str">
        <f t="shared" ref="E9453:G9453" si="6085">E8503</f>
        <v>DOMICILIARIA 1</v>
      </c>
      <c r="F9453" s="777">
        <f t="shared" si="6085"/>
        <v>4.9000000000000004</v>
      </c>
      <c r="G9453" s="777">
        <f t="shared" si="6085"/>
        <v>0.7</v>
      </c>
      <c r="H9453" s="775"/>
      <c r="I9453" s="128"/>
      <c r="J9453" s="642">
        <f t="shared" si="6036"/>
        <v>3.43</v>
      </c>
    </row>
    <row r="9454" spans="1:10">
      <c r="A9454" s="1320"/>
      <c r="B9454" s="1321"/>
      <c r="C9454" s="1321"/>
      <c r="D9454" s="1322"/>
      <c r="E9454" s="776" t="str">
        <f t="shared" ref="E9454:G9454" si="6086">E8504</f>
        <v>DOMICILIARIA 2</v>
      </c>
      <c r="F9454" s="777">
        <f t="shared" si="6086"/>
        <v>6.31</v>
      </c>
      <c r="G9454" s="777">
        <f t="shared" si="6086"/>
        <v>0.7</v>
      </c>
      <c r="H9454" s="698"/>
      <c r="I9454" s="142"/>
      <c r="J9454" s="642">
        <f t="shared" si="6036"/>
        <v>4.4169999999999998</v>
      </c>
    </row>
    <row r="9455" spans="1:10">
      <c r="A9455" s="1320"/>
      <c r="B9455" s="1321"/>
      <c r="C9455" s="1321"/>
      <c r="D9455" s="1322"/>
      <c r="E9455" s="776" t="str">
        <f t="shared" ref="E9455:G9455" si="6087">E8505</f>
        <v>DOMICILIARIA 3</v>
      </c>
      <c r="F9455" s="777">
        <f t="shared" si="6087"/>
        <v>6.34</v>
      </c>
      <c r="G9455" s="777">
        <f t="shared" si="6087"/>
        <v>0.7</v>
      </c>
      <c r="H9455" s="775"/>
      <c r="I9455" s="128"/>
      <c r="J9455" s="642">
        <f t="shared" si="6036"/>
        <v>4.4379999999999997</v>
      </c>
    </row>
    <row r="9456" spans="1:10">
      <c r="A9456" s="1320"/>
      <c r="B9456" s="1321"/>
      <c r="C9456" s="1321"/>
      <c r="D9456" s="1322"/>
      <c r="E9456" s="776" t="str">
        <f t="shared" ref="E9456:G9456" si="6088">E8506</f>
        <v>DOMICILIARIA 4</v>
      </c>
      <c r="F9456" s="777">
        <f t="shared" si="6088"/>
        <v>6.48</v>
      </c>
      <c r="G9456" s="777">
        <f t="shared" si="6088"/>
        <v>0.7</v>
      </c>
      <c r="H9456" s="698"/>
      <c r="I9456" s="142"/>
      <c r="J9456" s="642">
        <f t="shared" si="6036"/>
        <v>4.5359999999999996</v>
      </c>
    </row>
    <row r="9457" spans="1:10">
      <c r="A9457" s="1320"/>
      <c r="B9457" s="1321"/>
      <c r="C9457" s="1321"/>
      <c r="D9457" s="1322"/>
      <c r="E9457" s="776" t="str">
        <f t="shared" ref="E9457:G9457" si="6089">E8507</f>
        <v>DOMICILIARIA 5</v>
      </c>
      <c r="F9457" s="777">
        <f t="shared" si="6089"/>
        <v>6.2</v>
      </c>
      <c r="G9457" s="777">
        <f t="shared" si="6089"/>
        <v>0.7</v>
      </c>
      <c r="H9457" s="775"/>
      <c r="I9457" s="128"/>
      <c r="J9457" s="642">
        <f t="shared" si="6036"/>
        <v>4.34</v>
      </c>
    </row>
    <row r="9458" spans="1:10">
      <c r="A9458" s="1320"/>
      <c r="B9458" s="1321"/>
      <c r="C9458" s="1321"/>
      <c r="D9458" s="1322"/>
      <c r="E9458" s="776" t="str">
        <f t="shared" ref="E9458:G9458" si="6090">E8508</f>
        <v>DOMICILIARIA 6</v>
      </c>
      <c r="F9458" s="777">
        <f t="shared" si="6090"/>
        <v>6.28</v>
      </c>
      <c r="G9458" s="777">
        <f t="shared" si="6090"/>
        <v>0.7</v>
      </c>
      <c r="H9458" s="698"/>
      <c r="I9458" s="142"/>
      <c r="J9458" s="642">
        <f t="shared" si="6036"/>
        <v>4.3959999999999999</v>
      </c>
    </row>
    <row r="9459" spans="1:10">
      <c r="A9459" s="1320"/>
      <c r="B9459" s="1321"/>
      <c r="C9459" s="1321"/>
      <c r="D9459" s="1322"/>
      <c r="E9459" s="776" t="str">
        <f t="shared" ref="E9459:G9459" si="6091">E8509</f>
        <v>DOMICILIARIA 7</v>
      </c>
      <c r="F9459" s="777">
        <f t="shared" si="6091"/>
        <v>5.6</v>
      </c>
      <c r="G9459" s="777">
        <f t="shared" si="6091"/>
        <v>0.7</v>
      </c>
      <c r="H9459" s="775"/>
      <c r="I9459" s="128"/>
      <c r="J9459" s="642">
        <f t="shared" si="6036"/>
        <v>3.9199999999999995</v>
      </c>
    </row>
    <row r="9460" spans="1:10">
      <c r="A9460" s="1320"/>
      <c r="B9460" s="1321"/>
      <c r="C9460" s="1321"/>
      <c r="D9460" s="1322"/>
      <c r="E9460" s="776" t="str">
        <f t="shared" ref="E9460:G9460" si="6092">E8510</f>
        <v>DOMICILIARIA 8</v>
      </c>
      <c r="F9460" s="777">
        <f t="shared" si="6092"/>
        <v>5.64</v>
      </c>
      <c r="G9460" s="777">
        <f t="shared" si="6092"/>
        <v>0.7</v>
      </c>
      <c r="H9460" s="698"/>
      <c r="I9460" s="142"/>
      <c r="J9460" s="642">
        <f t="shared" si="6036"/>
        <v>3.9479999999999995</v>
      </c>
    </row>
    <row r="9461" spans="1:10">
      <c r="A9461" s="1320"/>
      <c r="B9461" s="1321"/>
      <c r="C9461" s="1321"/>
      <c r="D9461" s="1322"/>
      <c r="E9461" s="776" t="str">
        <f t="shared" ref="E9461:G9461" si="6093">E8511</f>
        <v>DOMICILIARIA 9</v>
      </c>
      <c r="F9461" s="777">
        <f t="shared" si="6093"/>
        <v>5.43</v>
      </c>
      <c r="G9461" s="777">
        <f t="shared" si="6093"/>
        <v>0.7</v>
      </c>
      <c r="H9461" s="775"/>
      <c r="I9461" s="128"/>
      <c r="J9461" s="642">
        <f t="shared" si="6036"/>
        <v>3.8009999999999997</v>
      </c>
    </row>
    <row r="9462" spans="1:10">
      <c r="A9462" s="1320"/>
      <c r="B9462" s="1321"/>
      <c r="C9462" s="1321"/>
      <c r="D9462" s="1322"/>
      <c r="E9462" s="776" t="str">
        <f t="shared" ref="E9462:G9462" si="6094">E8512</f>
        <v>DOMICILIARIA 10</v>
      </c>
      <c r="F9462" s="777">
        <f t="shared" si="6094"/>
        <v>6.12</v>
      </c>
      <c r="G9462" s="777">
        <f t="shared" si="6094"/>
        <v>0.7</v>
      </c>
      <c r="H9462" s="698"/>
      <c r="I9462" s="142"/>
      <c r="J9462" s="642">
        <f t="shared" si="6036"/>
        <v>4.2839999999999998</v>
      </c>
    </row>
    <row r="9463" spans="1:10">
      <c r="A9463" s="1320"/>
      <c r="B9463" s="1321"/>
      <c r="C9463" s="1321"/>
      <c r="D9463" s="1322"/>
      <c r="E9463" s="776" t="str">
        <f t="shared" ref="E9463:G9463" si="6095">E8513</f>
        <v>P14 A P15</v>
      </c>
      <c r="F9463" s="777">
        <f t="shared" si="6095"/>
        <v>0</v>
      </c>
      <c r="G9463" s="777">
        <f t="shared" si="6095"/>
        <v>0</v>
      </c>
      <c r="H9463" s="775"/>
      <c r="I9463" s="128"/>
      <c r="J9463" s="642">
        <f t="shared" si="6036"/>
        <v>0</v>
      </c>
    </row>
    <row r="9464" spans="1:10">
      <c r="A9464" s="1320"/>
      <c r="B9464" s="1321"/>
      <c r="C9464" s="1321"/>
      <c r="D9464" s="1322"/>
      <c r="E9464" s="776" t="str">
        <f t="shared" ref="E9464:G9464" si="6096">E8514</f>
        <v>DOMICILIARIA 1</v>
      </c>
      <c r="F9464" s="777">
        <f t="shared" si="6096"/>
        <v>6.24</v>
      </c>
      <c r="G9464" s="777">
        <f t="shared" si="6096"/>
        <v>0.7</v>
      </c>
      <c r="H9464" s="698"/>
      <c r="I9464" s="142"/>
      <c r="J9464" s="642">
        <f t="shared" si="6036"/>
        <v>4.3679999999999994</v>
      </c>
    </row>
    <row r="9465" spans="1:10">
      <c r="A9465" s="1320"/>
      <c r="B9465" s="1321"/>
      <c r="C9465" s="1321"/>
      <c r="D9465" s="1322"/>
      <c r="E9465" s="776" t="str">
        <f t="shared" ref="E9465:G9465" si="6097">E8515</f>
        <v>DOMICILIARIA 2</v>
      </c>
      <c r="F9465" s="777">
        <f t="shared" si="6097"/>
        <v>6.24</v>
      </c>
      <c r="G9465" s="777">
        <f t="shared" si="6097"/>
        <v>0.7</v>
      </c>
      <c r="H9465" s="775"/>
      <c r="I9465" s="128"/>
      <c r="J9465" s="642">
        <f t="shared" si="6036"/>
        <v>4.3679999999999994</v>
      </c>
    </row>
    <row r="9466" spans="1:10">
      <c r="A9466" s="1320"/>
      <c r="B9466" s="1321"/>
      <c r="C9466" s="1321"/>
      <c r="D9466" s="1322"/>
      <c r="E9466" s="776" t="str">
        <f t="shared" ref="E9466:G9466" si="6098">E8516</f>
        <v>DOMICILIARIA 3</v>
      </c>
      <c r="F9466" s="777">
        <f t="shared" si="6098"/>
        <v>5.95</v>
      </c>
      <c r="G9466" s="777">
        <f t="shared" si="6098"/>
        <v>0.7</v>
      </c>
      <c r="H9466" s="698"/>
      <c r="I9466" s="142"/>
      <c r="J9466" s="642">
        <f t="shared" si="6036"/>
        <v>4.165</v>
      </c>
    </row>
    <row r="9467" spans="1:10">
      <c r="A9467" s="1320"/>
      <c r="B9467" s="1321"/>
      <c r="C9467" s="1321"/>
      <c r="D9467" s="1322"/>
      <c r="E9467" s="776" t="str">
        <f t="shared" ref="E9467:G9467" si="6099">E8517</f>
        <v>DOMICILIARIA 4</v>
      </c>
      <c r="F9467" s="777">
        <f t="shared" si="6099"/>
        <v>6.04</v>
      </c>
      <c r="G9467" s="777">
        <f t="shared" si="6099"/>
        <v>0.7</v>
      </c>
      <c r="H9467" s="775"/>
      <c r="I9467" s="128"/>
      <c r="J9467" s="642">
        <f t="shared" si="6036"/>
        <v>4.2279999999999998</v>
      </c>
    </row>
    <row r="9468" spans="1:10">
      <c r="A9468" s="1320"/>
      <c r="B9468" s="1321"/>
      <c r="C9468" s="1321"/>
      <c r="D9468" s="1322"/>
      <c r="E9468" s="776" t="str">
        <f t="shared" ref="E9468:G9468" si="6100">E8518</f>
        <v>DOMICILIARIA 5</v>
      </c>
      <c r="F9468" s="777">
        <f t="shared" si="6100"/>
        <v>6.13</v>
      </c>
      <c r="G9468" s="777">
        <f t="shared" si="6100"/>
        <v>0.7</v>
      </c>
      <c r="H9468" s="698"/>
      <c r="I9468" s="142"/>
      <c r="J9468" s="642">
        <f t="shared" ref="J9468:J9531" si="6101">F9468*G9468</f>
        <v>4.2909999999999995</v>
      </c>
    </row>
    <row r="9469" spans="1:10">
      <c r="A9469" s="1320"/>
      <c r="B9469" s="1321"/>
      <c r="C9469" s="1321"/>
      <c r="D9469" s="1322"/>
      <c r="E9469" s="776" t="str">
        <f t="shared" ref="E9469:G9469" si="6102">E8519</f>
        <v>DOMICILIARIA 6</v>
      </c>
      <c r="F9469" s="777">
        <f t="shared" si="6102"/>
        <v>5.51</v>
      </c>
      <c r="G9469" s="777">
        <f t="shared" si="6102"/>
        <v>0.7</v>
      </c>
      <c r="H9469" s="775"/>
      <c r="I9469" s="128"/>
      <c r="J9469" s="642">
        <f t="shared" si="6101"/>
        <v>3.8569999999999998</v>
      </c>
    </row>
    <row r="9470" spans="1:10">
      <c r="A9470" s="1320"/>
      <c r="B9470" s="1321"/>
      <c r="C9470" s="1321"/>
      <c r="D9470" s="1322"/>
      <c r="E9470" s="776" t="str">
        <f t="shared" ref="E9470:G9470" si="6103">E8520</f>
        <v>DOMICILIARIA 7</v>
      </c>
      <c r="F9470" s="777">
        <f t="shared" si="6103"/>
        <v>5.97</v>
      </c>
      <c r="G9470" s="777">
        <f t="shared" si="6103"/>
        <v>0.7</v>
      </c>
      <c r="H9470" s="698"/>
      <c r="I9470" s="142"/>
      <c r="J9470" s="642">
        <f t="shared" si="6101"/>
        <v>4.1789999999999994</v>
      </c>
    </row>
    <row r="9471" spans="1:10">
      <c r="A9471" s="1320"/>
      <c r="B9471" s="1321"/>
      <c r="C9471" s="1321"/>
      <c r="D9471" s="1322"/>
      <c r="E9471" s="776" t="str">
        <f t="shared" ref="E9471:G9471" si="6104">E8521</f>
        <v>DOMICILIARIA 8</v>
      </c>
      <c r="F9471" s="777">
        <f t="shared" si="6104"/>
        <v>5.52</v>
      </c>
      <c r="G9471" s="777">
        <f t="shared" si="6104"/>
        <v>0.7</v>
      </c>
      <c r="H9471" s="775"/>
      <c r="I9471" s="128"/>
      <c r="J9471" s="642">
        <f t="shared" si="6101"/>
        <v>3.8639999999999994</v>
      </c>
    </row>
    <row r="9472" spans="1:10">
      <c r="A9472" s="1320"/>
      <c r="B9472" s="1321"/>
      <c r="C9472" s="1321"/>
      <c r="D9472" s="1322"/>
      <c r="E9472" s="776" t="str">
        <f t="shared" ref="E9472:G9472" si="6105">E8522</f>
        <v>DOMICILIARIA 9</v>
      </c>
      <c r="F9472" s="777">
        <f t="shared" si="6105"/>
        <v>5.62</v>
      </c>
      <c r="G9472" s="777">
        <f t="shared" si="6105"/>
        <v>0.7</v>
      </c>
      <c r="H9472" s="698"/>
      <c r="I9472" s="142"/>
      <c r="J9472" s="642">
        <f t="shared" si="6101"/>
        <v>3.9339999999999997</v>
      </c>
    </row>
    <row r="9473" spans="1:10">
      <c r="A9473" s="1320"/>
      <c r="B9473" s="1321"/>
      <c r="C9473" s="1321"/>
      <c r="D9473" s="1322"/>
      <c r="E9473" s="776" t="str">
        <f t="shared" ref="E9473:G9473" si="6106">E8523</f>
        <v>DOMICILIARIA 10</v>
      </c>
      <c r="F9473" s="777">
        <f t="shared" si="6106"/>
        <v>5.08</v>
      </c>
      <c r="G9473" s="777">
        <f t="shared" si="6106"/>
        <v>0.7</v>
      </c>
      <c r="H9473" s="775"/>
      <c r="I9473" s="128"/>
      <c r="J9473" s="642">
        <f t="shared" si="6101"/>
        <v>3.5559999999999996</v>
      </c>
    </row>
    <row r="9474" spans="1:10">
      <c r="A9474" s="1320"/>
      <c r="B9474" s="1321"/>
      <c r="C9474" s="1321"/>
      <c r="D9474" s="1322"/>
      <c r="E9474" s="776" t="str">
        <f t="shared" ref="E9474:G9474" si="6107">E8524</f>
        <v>DOMICILIARIA 11</v>
      </c>
      <c r="F9474" s="777">
        <f t="shared" si="6107"/>
        <v>5.96</v>
      </c>
      <c r="G9474" s="777">
        <f t="shared" si="6107"/>
        <v>0.7</v>
      </c>
      <c r="H9474" s="698"/>
      <c r="I9474" s="142"/>
      <c r="J9474" s="642">
        <f t="shared" si="6101"/>
        <v>4.1719999999999997</v>
      </c>
    </row>
    <row r="9475" spans="1:10">
      <c r="A9475" s="1320"/>
      <c r="B9475" s="1321"/>
      <c r="C9475" s="1321"/>
      <c r="D9475" s="1322"/>
      <c r="E9475" s="776" t="str">
        <f t="shared" ref="E9475:G9475" si="6108">E8525</f>
        <v>DOMICILIARIA 12</v>
      </c>
      <c r="F9475" s="777">
        <f t="shared" si="6108"/>
        <v>5.82</v>
      </c>
      <c r="G9475" s="777">
        <f t="shared" si="6108"/>
        <v>0.7</v>
      </c>
      <c r="H9475" s="775"/>
      <c r="I9475" s="128"/>
      <c r="J9475" s="642">
        <f t="shared" si="6101"/>
        <v>4.0739999999999998</v>
      </c>
    </row>
    <row r="9476" spans="1:10">
      <c r="A9476" s="1320"/>
      <c r="B9476" s="1321"/>
      <c r="C9476" s="1321"/>
      <c r="D9476" s="1322"/>
      <c r="E9476" s="776" t="str">
        <f t="shared" ref="E9476:G9476" si="6109">E8526</f>
        <v>DOMICILIARIA 13</v>
      </c>
      <c r="F9476" s="777">
        <f t="shared" si="6109"/>
        <v>7.13</v>
      </c>
      <c r="G9476" s="777">
        <f t="shared" si="6109"/>
        <v>0.7</v>
      </c>
      <c r="H9476" s="698"/>
      <c r="I9476" s="142"/>
      <c r="J9476" s="642">
        <f t="shared" si="6101"/>
        <v>4.9909999999999997</v>
      </c>
    </row>
    <row r="9477" spans="1:10">
      <c r="A9477" s="1320"/>
      <c r="B9477" s="1321"/>
      <c r="C9477" s="1321"/>
      <c r="D9477" s="1322"/>
      <c r="E9477" s="776" t="str">
        <f t="shared" ref="E9477:G9477" si="6110">E8527</f>
        <v>DOMICILIARIA 14</v>
      </c>
      <c r="F9477" s="777">
        <f t="shared" si="6110"/>
        <v>5.54</v>
      </c>
      <c r="G9477" s="777">
        <f t="shared" si="6110"/>
        <v>0.7</v>
      </c>
      <c r="H9477" s="775"/>
      <c r="I9477" s="128"/>
      <c r="J9477" s="642">
        <f t="shared" si="6101"/>
        <v>3.8779999999999997</v>
      </c>
    </row>
    <row r="9478" spans="1:10">
      <c r="A9478" s="1320"/>
      <c r="B9478" s="1321"/>
      <c r="C9478" s="1321"/>
      <c r="D9478" s="1322"/>
      <c r="E9478" s="776" t="str">
        <f t="shared" ref="E9478:G9478" si="6111">E8528</f>
        <v>DOMICILIARIA 15</v>
      </c>
      <c r="F9478" s="777">
        <f t="shared" si="6111"/>
        <v>6.48</v>
      </c>
      <c r="G9478" s="777">
        <f t="shared" si="6111"/>
        <v>0.7</v>
      </c>
      <c r="H9478" s="698"/>
      <c r="I9478" s="142"/>
      <c r="J9478" s="642">
        <f t="shared" si="6101"/>
        <v>4.5359999999999996</v>
      </c>
    </row>
    <row r="9479" spans="1:10">
      <c r="A9479" s="1320"/>
      <c r="B9479" s="1321"/>
      <c r="C9479" s="1321"/>
      <c r="D9479" s="1322"/>
      <c r="E9479" s="776" t="str">
        <f t="shared" ref="E9479:G9479" si="6112">E8529</f>
        <v>DOMICILIARIA 16</v>
      </c>
      <c r="F9479" s="777">
        <f t="shared" si="6112"/>
        <v>6.44</v>
      </c>
      <c r="G9479" s="777">
        <f t="shared" si="6112"/>
        <v>0.7</v>
      </c>
      <c r="H9479" s="775"/>
      <c r="I9479" s="128"/>
      <c r="J9479" s="642">
        <f t="shared" si="6101"/>
        <v>4.508</v>
      </c>
    </row>
    <row r="9480" spans="1:10">
      <c r="A9480" s="1320"/>
      <c r="B9480" s="1321"/>
      <c r="C9480" s="1321"/>
      <c r="D9480" s="1322"/>
      <c r="E9480" s="776" t="str">
        <f t="shared" ref="E9480:G9480" si="6113">E8530</f>
        <v>DOMICILIARIA 17</v>
      </c>
      <c r="F9480" s="777">
        <f t="shared" si="6113"/>
        <v>5.12</v>
      </c>
      <c r="G9480" s="777">
        <f t="shared" si="6113"/>
        <v>0.7</v>
      </c>
      <c r="H9480" s="698"/>
      <c r="I9480" s="142"/>
      <c r="J9480" s="642">
        <f t="shared" si="6101"/>
        <v>3.5839999999999996</v>
      </c>
    </row>
    <row r="9481" spans="1:10">
      <c r="A9481" s="1320"/>
      <c r="B9481" s="1321"/>
      <c r="C9481" s="1321"/>
      <c r="D9481" s="1322"/>
      <c r="E9481" s="776" t="str">
        <f t="shared" ref="E9481:G9481" si="6114">E8531</f>
        <v>DOMICILIARIA 18</v>
      </c>
      <c r="F9481" s="777">
        <f t="shared" si="6114"/>
        <v>6.71</v>
      </c>
      <c r="G9481" s="777">
        <f t="shared" si="6114"/>
        <v>0.7</v>
      </c>
      <c r="H9481" s="775"/>
      <c r="I9481" s="128"/>
      <c r="J9481" s="642">
        <f t="shared" si="6101"/>
        <v>4.6970000000000001</v>
      </c>
    </row>
    <row r="9482" spans="1:10">
      <c r="A9482" s="1320"/>
      <c r="B9482" s="1321"/>
      <c r="C9482" s="1321"/>
      <c r="D9482" s="1322"/>
      <c r="E9482" s="776" t="str">
        <f t="shared" ref="E9482:G9482" si="6115">E8532</f>
        <v>P15 A P16</v>
      </c>
      <c r="F9482" s="777">
        <f t="shared" si="6115"/>
        <v>0</v>
      </c>
      <c r="G9482" s="777">
        <f t="shared" si="6115"/>
        <v>0</v>
      </c>
      <c r="H9482" s="698"/>
      <c r="I9482" s="142"/>
      <c r="J9482" s="642">
        <f t="shared" si="6101"/>
        <v>0</v>
      </c>
    </row>
    <row r="9483" spans="1:10">
      <c r="A9483" s="1320"/>
      <c r="B9483" s="1321"/>
      <c r="C9483" s="1321"/>
      <c r="D9483" s="1322"/>
      <c r="E9483" s="776" t="str">
        <f t="shared" ref="E9483:G9483" si="6116">E8533</f>
        <v>DOMICILIARIA 1</v>
      </c>
      <c r="F9483" s="777">
        <f t="shared" si="6116"/>
        <v>4.72</v>
      </c>
      <c r="G9483" s="777">
        <f t="shared" si="6116"/>
        <v>0.7</v>
      </c>
      <c r="H9483" s="775"/>
      <c r="I9483" s="128"/>
      <c r="J9483" s="642">
        <f t="shared" si="6101"/>
        <v>3.3039999999999998</v>
      </c>
    </row>
    <row r="9484" spans="1:10">
      <c r="A9484" s="1320"/>
      <c r="B9484" s="1321"/>
      <c r="C9484" s="1321"/>
      <c r="D9484" s="1322"/>
      <c r="E9484" s="776" t="str">
        <f t="shared" ref="E9484:G9484" si="6117">E8534</f>
        <v>DOMICILIARIA 2</v>
      </c>
      <c r="F9484" s="777">
        <f t="shared" si="6117"/>
        <v>5.48</v>
      </c>
      <c r="G9484" s="777">
        <f t="shared" si="6117"/>
        <v>0.7</v>
      </c>
      <c r="H9484" s="698"/>
      <c r="I9484" s="142"/>
      <c r="J9484" s="642">
        <f t="shared" si="6101"/>
        <v>3.8359999999999999</v>
      </c>
    </row>
    <row r="9485" spans="1:10">
      <c r="A9485" s="1320"/>
      <c r="B9485" s="1321"/>
      <c r="C9485" s="1321"/>
      <c r="D9485" s="1322"/>
      <c r="E9485" s="776" t="str">
        <f t="shared" ref="E9485:G9485" si="6118">E8535</f>
        <v>DOMICILIARIA 3</v>
      </c>
      <c r="F9485" s="777">
        <f t="shared" si="6118"/>
        <v>4.42</v>
      </c>
      <c r="G9485" s="777">
        <f t="shared" si="6118"/>
        <v>0.7</v>
      </c>
      <c r="H9485" s="775"/>
      <c r="I9485" s="128"/>
      <c r="J9485" s="642">
        <f t="shared" si="6101"/>
        <v>3.0939999999999999</v>
      </c>
    </row>
    <row r="9486" spans="1:10">
      <c r="A9486" s="1320"/>
      <c r="B9486" s="1321"/>
      <c r="C9486" s="1321"/>
      <c r="D9486" s="1322"/>
      <c r="E9486" s="776" t="str">
        <f t="shared" ref="E9486:G9486" si="6119">E8536</f>
        <v>DOMICILIARIA 4</v>
      </c>
      <c r="F9486" s="777">
        <f t="shared" si="6119"/>
        <v>5.42</v>
      </c>
      <c r="G9486" s="777">
        <f t="shared" si="6119"/>
        <v>0.7</v>
      </c>
      <c r="H9486" s="698"/>
      <c r="I9486" s="142"/>
      <c r="J9486" s="642">
        <f t="shared" si="6101"/>
        <v>3.7939999999999996</v>
      </c>
    </row>
    <row r="9487" spans="1:10">
      <c r="A9487" s="1320"/>
      <c r="B9487" s="1321"/>
      <c r="C9487" s="1321"/>
      <c r="D9487" s="1322"/>
      <c r="E9487" s="776" t="str">
        <f t="shared" ref="E9487:G9487" si="6120">E8537</f>
        <v>DOMICILIARIA 5</v>
      </c>
      <c r="F9487" s="777">
        <f t="shared" si="6120"/>
        <v>4.68</v>
      </c>
      <c r="G9487" s="777">
        <f t="shared" si="6120"/>
        <v>0.7</v>
      </c>
      <c r="H9487" s="775"/>
      <c r="I9487" s="128"/>
      <c r="J9487" s="642">
        <f t="shared" si="6101"/>
        <v>3.2759999999999998</v>
      </c>
    </row>
    <row r="9488" spans="1:10">
      <c r="A9488" s="1320"/>
      <c r="B9488" s="1321"/>
      <c r="C9488" s="1321"/>
      <c r="D9488" s="1322"/>
      <c r="E9488" s="776" t="str">
        <f t="shared" ref="E9488:G9488" si="6121">E8538</f>
        <v>DOMICILIARIA 6</v>
      </c>
      <c r="F9488" s="777">
        <f t="shared" si="6121"/>
        <v>4.88</v>
      </c>
      <c r="G9488" s="777">
        <f t="shared" si="6121"/>
        <v>0.7</v>
      </c>
      <c r="H9488" s="698"/>
      <c r="I9488" s="142"/>
      <c r="J9488" s="642">
        <f t="shared" si="6101"/>
        <v>3.4159999999999999</v>
      </c>
    </row>
    <row r="9489" spans="1:10">
      <c r="A9489" s="1320"/>
      <c r="B9489" s="1321"/>
      <c r="C9489" s="1321"/>
      <c r="D9489" s="1322"/>
      <c r="E9489" s="776" t="str">
        <f t="shared" ref="E9489:G9489" si="6122">E8539</f>
        <v>DOMICILIARIA 7</v>
      </c>
      <c r="F9489" s="777">
        <f t="shared" si="6122"/>
        <v>6.11</v>
      </c>
      <c r="G9489" s="777">
        <f t="shared" si="6122"/>
        <v>0.7</v>
      </c>
      <c r="H9489" s="775"/>
      <c r="I9489" s="128"/>
      <c r="J9489" s="642">
        <f t="shared" si="6101"/>
        <v>4.2770000000000001</v>
      </c>
    </row>
    <row r="9490" spans="1:10">
      <c r="A9490" s="1320"/>
      <c r="B9490" s="1321"/>
      <c r="C9490" s="1321"/>
      <c r="D9490" s="1322"/>
      <c r="E9490" s="776" t="str">
        <f t="shared" ref="E9490:G9490" si="6123">E8540</f>
        <v>DOMICILIARIA 8</v>
      </c>
      <c r="F9490" s="777">
        <f t="shared" si="6123"/>
        <v>5.3</v>
      </c>
      <c r="G9490" s="777">
        <f t="shared" si="6123"/>
        <v>0.7</v>
      </c>
      <c r="H9490" s="698"/>
      <c r="I9490" s="142"/>
      <c r="J9490" s="642">
        <f t="shared" si="6101"/>
        <v>3.7099999999999995</v>
      </c>
    </row>
    <row r="9491" spans="1:10">
      <c r="A9491" s="1320"/>
      <c r="B9491" s="1321"/>
      <c r="C9491" s="1321"/>
      <c r="D9491" s="1322"/>
      <c r="E9491" s="776" t="str">
        <f t="shared" ref="E9491:G9491" si="6124">E8541</f>
        <v>DOMICILIARIA 9</v>
      </c>
      <c r="F9491" s="777">
        <f t="shared" si="6124"/>
        <v>5.57</v>
      </c>
      <c r="G9491" s="777">
        <f t="shared" si="6124"/>
        <v>0.7</v>
      </c>
      <c r="H9491" s="775"/>
      <c r="I9491" s="128"/>
      <c r="J9491" s="642">
        <f t="shared" si="6101"/>
        <v>3.899</v>
      </c>
    </row>
    <row r="9492" spans="1:10">
      <c r="A9492" s="1320"/>
      <c r="B9492" s="1321"/>
      <c r="C9492" s="1321"/>
      <c r="D9492" s="1322"/>
      <c r="E9492" s="776" t="str">
        <f t="shared" ref="E9492:G9492" si="6125">E8542</f>
        <v>DOMICILIARIA 10</v>
      </c>
      <c r="F9492" s="777">
        <f t="shared" si="6125"/>
        <v>5.42</v>
      </c>
      <c r="G9492" s="777">
        <f t="shared" si="6125"/>
        <v>0.7</v>
      </c>
      <c r="H9492" s="698"/>
      <c r="I9492" s="142"/>
      <c r="J9492" s="642">
        <f t="shared" si="6101"/>
        <v>3.7939999999999996</v>
      </c>
    </row>
    <row r="9493" spans="1:10">
      <c r="A9493" s="1320"/>
      <c r="B9493" s="1321"/>
      <c r="C9493" s="1321"/>
      <c r="D9493" s="1322"/>
      <c r="E9493" s="776" t="str">
        <f t="shared" ref="E9493:G9493" si="6126">E8543</f>
        <v>DOMICILIARIA 11</v>
      </c>
      <c r="F9493" s="777">
        <f t="shared" si="6126"/>
        <v>5.31</v>
      </c>
      <c r="G9493" s="777">
        <f t="shared" si="6126"/>
        <v>0.7</v>
      </c>
      <c r="H9493" s="775"/>
      <c r="I9493" s="128"/>
      <c r="J9493" s="642">
        <f t="shared" si="6101"/>
        <v>3.7169999999999996</v>
      </c>
    </row>
    <row r="9494" spans="1:10">
      <c r="A9494" s="1320"/>
      <c r="B9494" s="1321"/>
      <c r="C9494" s="1321"/>
      <c r="D9494" s="1322"/>
      <c r="E9494" s="776" t="str">
        <f t="shared" ref="E9494:G9494" si="6127">E8544</f>
        <v>DOMICILIARIA 12</v>
      </c>
      <c r="F9494" s="777">
        <f t="shared" si="6127"/>
        <v>5.5551000000000004</v>
      </c>
      <c r="G9494" s="777">
        <f t="shared" si="6127"/>
        <v>0.7</v>
      </c>
      <c r="H9494" s="698"/>
      <c r="I9494" s="142"/>
      <c r="J9494" s="642">
        <f t="shared" si="6101"/>
        <v>3.8885700000000001</v>
      </c>
    </row>
    <row r="9495" spans="1:10">
      <c r="A9495" s="1320"/>
      <c r="B9495" s="1321"/>
      <c r="C9495" s="1321"/>
      <c r="D9495" s="1322"/>
      <c r="E9495" s="776" t="str">
        <f t="shared" ref="E9495:G9495" si="6128">E8545</f>
        <v>DOMICILIARIA 13</v>
      </c>
      <c r="F9495" s="777">
        <f t="shared" si="6128"/>
        <v>4.6100000000000003</v>
      </c>
      <c r="G9495" s="777">
        <f t="shared" si="6128"/>
        <v>0.7</v>
      </c>
      <c r="H9495" s="775"/>
      <c r="I9495" s="128"/>
      <c r="J9495" s="642">
        <f t="shared" si="6101"/>
        <v>3.2269999999999999</v>
      </c>
    </row>
    <row r="9496" spans="1:10">
      <c r="A9496" s="1320"/>
      <c r="B9496" s="1321"/>
      <c r="C9496" s="1321"/>
      <c r="D9496" s="1322"/>
      <c r="E9496" s="776" t="str">
        <f t="shared" ref="E9496:G9496" si="6129">E8546</f>
        <v>DOMICILIARIA 14</v>
      </c>
      <c r="F9496" s="777">
        <f t="shared" si="6129"/>
        <v>5.31</v>
      </c>
      <c r="G9496" s="777">
        <f t="shared" si="6129"/>
        <v>0.7</v>
      </c>
      <c r="H9496" s="698"/>
      <c r="I9496" s="142"/>
      <c r="J9496" s="642">
        <f t="shared" si="6101"/>
        <v>3.7169999999999996</v>
      </c>
    </row>
    <row r="9497" spans="1:10">
      <c r="A9497" s="1320"/>
      <c r="B9497" s="1321"/>
      <c r="C9497" s="1321"/>
      <c r="D9497" s="1322"/>
      <c r="E9497" s="776" t="str">
        <f t="shared" ref="E9497:G9497" si="6130">E8547</f>
        <v>DOMICILIARIA 15</v>
      </c>
      <c r="F9497" s="777">
        <f t="shared" si="6130"/>
        <v>4.22</v>
      </c>
      <c r="G9497" s="777">
        <f t="shared" si="6130"/>
        <v>0.7</v>
      </c>
      <c r="H9497" s="775"/>
      <c r="I9497" s="128"/>
      <c r="J9497" s="642">
        <f t="shared" si="6101"/>
        <v>2.9539999999999997</v>
      </c>
    </row>
    <row r="9498" spans="1:10">
      <c r="A9498" s="1320"/>
      <c r="B9498" s="1321"/>
      <c r="C9498" s="1321"/>
      <c r="D9498" s="1322"/>
      <c r="E9498" s="776" t="str">
        <f t="shared" ref="E9498:G9498" si="6131">E8548</f>
        <v>DOMICILIARIA 16</v>
      </c>
      <c r="F9498" s="777">
        <f t="shared" si="6131"/>
        <v>3.8</v>
      </c>
      <c r="G9498" s="777">
        <f t="shared" si="6131"/>
        <v>0.7</v>
      </c>
      <c r="H9498" s="698"/>
      <c r="I9498" s="142"/>
      <c r="J9498" s="642">
        <f t="shared" si="6101"/>
        <v>2.6599999999999997</v>
      </c>
    </row>
    <row r="9499" spans="1:10">
      <c r="A9499" s="1320"/>
      <c r="B9499" s="1321"/>
      <c r="C9499" s="1321"/>
      <c r="D9499" s="1322"/>
      <c r="E9499" s="776" t="str">
        <f t="shared" ref="E9499:G9499" si="6132">E8549</f>
        <v>DOMICILIARIA 17</v>
      </c>
      <c r="F9499" s="777">
        <f t="shared" si="6132"/>
        <v>5.7</v>
      </c>
      <c r="G9499" s="777">
        <f t="shared" si="6132"/>
        <v>0.7</v>
      </c>
      <c r="H9499" s="775"/>
      <c r="I9499" s="128"/>
      <c r="J9499" s="642">
        <f t="shared" si="6101"/>
        <v>3.9899999999999998</v>
      </c>
    </row>
    <row r="9500" spans="1:10">
      <c r="A9500" s="1320"/>
      <c r="B9500" s="1321"/>
      <c r="C9500" s="1321"/>
      <c r="D9500" s="1322"/>
      <c r="E9500" s="776" t="str">
        <f t="shared" ref="E9500:G9500" si="6133">E8550</f>
        <v>P16 A P17</v>
      </c>
      <c r="F9500" s="777">
        <f t="shared" si="6133"/>
        <v>0</v>
      </c>
      <c r="G9500" s="777">
        <f t="shared" si="6133"/>
        <v>0</v>
      </c>
      <c r="H9500" s="698"/>
      <c r="I9500" s="142"/>
      <c r="J9500" s="642">
        <f t="shared" si="6101"/>
        <v>0</v>
      </c>
    </row>
    <row r="9501" spans="1:10">
      <c r="A9501" s="1320"/>
      <c r="B9501" s="1321"/>
      <c r="C9501" s="1321"/>
      <c r="D9501" s="1322"/>
      <c r="E9501" s="776" t="str">
        <f t="shared" ref="E9501:G9501" si="6134">E8551</f>
        <v>DOMICILIARIA 1</v>
      </c>
      <c r="F9501" s="777">
        <f t="shared" si="6134"/>
        <v>5.28</v>
      </c>
      <c r="G9501" s="777">
        <f t="shared" si="6134"/>
        <v>0.7</v>
      </c>
      <c r="H9501" s="775"/>
      <c r="I9501" s="128"/>
      <c r="J9501" s="642">
        <f t="shared" si="6101"/>
        <v>3.6959999999999997</v>
      </c>
    </row>
    <row r="9502" spans="1:10">
      <c r="A9502" s="1320"/>
      <c r="B9502" s="1321"/>
      <c r="C9502" s="1321"/>
      <c r="D9502" s="1322"/>
      <c r="E9502" s="776" t="str">
        <f t="shared" ref="E9502:G9502" si="6135">E8552</f>
        <v>DOMICILIARIA 2</v>
      </c>
      <c r="F9502" s="777">
        <f t="shared" si="6135"/>
        <v>5.32</v>
      </c>
      <c r="G9502" s="777">
        <f t="shared" si="6135"/>
        <v>0.7</v>
      </c>
      <c r="H9502" s="698"/>
      <c r="I9502" s="142"/>
      <c r="J9502" s="642">
        <f t="shared" si="6101"/>
        <v>3.7239999999999998</v>
      </c>
    </row>
    <row r="9503" spans="1:10">
      <c r="A9503" s="1320"/>
      <c r="B9503" s="1321"/>
      <c r="C9503" s="1321"/>
      <c r="D9503" s="1322"/>
      <c r="E9503" s="776" t="str">
        <f t="shared" ref="E9503:G9503" si="6136">E8553</f>
        <v>DOMICILIARIA 3</v>
      </c>
      <c r="F9503" s="777">
        <f t="shared" si="6136"/>
        <v>5.33</v>
      </c>
      <c r="G9503" s="777">
        <f t="shared" si="6136"/>
        <v>0.7</v>
      </c>
      <c r="H9503" s="775"/>
      <c r="I9503" s="128"/>
      <c r="J9503" s="642">
        <f t="shared" si="6101"/>
        <v>3.7309999999999999</v>
      </c>
    </row>
    <row r="9504" spans="1:10">
      <c r="A9504" s="1320"/>
      <c r="B9504" s="1321"/>
      <c r="C9504" s="1321"/>
      <c r="D9504" s="1322"/>
      <c r="E9504" s="776" t="str">
        <f t="shared" ref="E9504:G9504" si="6137">E8554</f>
        <v>DOMICILIARIA 4</v>
      </c>
      <c r="F9504" s="777">
        <f t="shared" si="6137"/>
        <v>5.33</v>
      </c>
      <c r="G9504" s="777">
        <f t="shared" si="6137"/>
        <v>0.7</v>
      </c>
      <c r="H9504" s="698"/>
      <c r="I9504" s="142"/>
      <c r="J9504" s="642">
        <f t="shared" si="6101"/>
        <v>3.7309999999999999</v>
      </c>
    </row>
    <row r="9505" spans="1:10">
      <c r="A9505" s="1320"/>
      <c r="B9505" s="1321"/>
      <c r="C9505" s="1321"/>
      <c r="D9505" s="1322"/>
      <c r="E9505" s="776" t="str">
        <f t="shared" ref="E9505:G9505" si="6138">E8555</f>
        <v>DOMICILIARIA 5</v>
      </c>
      <c r="F9505" s="777">
        <f t="shared" si="6138"/>
        <v>4.1500000000000004</v>
      </c>
      <c r="G9505" s="777">
        <f t="shared" si="6138"/>
        <v>0.7</v>
      </c>
      <c r="H9505" s="775"/>
      <c r="I9505" s="128"/>
      <c r="J9505" s="642">
        <f t="shared" si="6101"/>
        <v>2.9050000000000002</v>
      </c>
    </row>
    <row r="9506" spans="1:10">
      <c r="A9506" s="1320"/>
      <c r="B9506" s="1321"/>
      <c r="C9506" s="1321"/>
      <c r="D9506" s="1322"/>
      <c r="E9506" s="776" t="str">
        <f t="shared" ref="E9506:G9506" si="6139">E8556</f>
        <v>DOMICILIARIA 6</v>
      </c>
      <c r="F9506" s="777">
        <f t="shared" si="6139"/>
        <v>5.73</v>
      </c>
      <c r="G9506" s="777">
        <f t="shared" si="6139"/>
        <v>0.7</v>
      </c>
      <c r="H9506" s="698"/>
      <c r="I9506" s="142"/>
      <c r="J9506" s="642">
        <f t="shared" si="6101"/>
        <v>4.0110000000000001</v>
      </c>
    </row>
    <row r="9507" spans="1:10">
      <c r="A9507" s="1320"/>
      <c r="B9507" s="1321"/>
      <c r="C9507" s="1321"/>
      <c r="D9507" s="1322"/>
      <c r="E9507" s="776" t="str">
        <f t="shared" ref="E9507:G9507" si="6140">E8557</f>
        <v>DOMICILIARIA 7</v>
      </c>
      <c r="F9507" s="777">
        <f t="shared" si="6140"/>
        <v>4.67</v>
      </c>
      <c r="G9507" s="777">
        <f t="shared" si="6140"/>
        <v>0.7</v>
      </c>
      <c r="H9507" s="775"/>
      <c r="I9507" s="128"/>
      <c r="J9507" s="642">
        <f t="shared" si="6101"/>
        <v>3.2689999999999997</v>
      </c>
    </row>
    <row r="9508" spans="1:10">
      <c r="A9508" s="1320"/>
      <c r="B9508" s="1321"/>
      <c r="C9508" s="1321"/>
      <c r="D9508" s="1322"/>
      <c r="E9508" s="776" t="str">
        <f t="shared" ref="E9508:G9508" si="6141">E8558</f>
        <v>DOMICILIARIA 7</v>
      </c>
      <c r="F9508" s="777">
        <f t="shared" si="6141"/>
        <v>3.96</v>
      </c>
      <c r="G9508" s="777">
        <f t="shared" si="6141"/>
        <v>0.7</v>
      </c>
      <c r="H9508" s="698"/>
      <c r="I9508" s="142"/>
      <c r="J9508" s="642">
        <f t="shared" si="6101"/>
        <v>2.7719999999999998</v>
      </c>
    </row>
    <row r="9509" spans="1:10">
      <c r="A9509" s="1320"/>
      <c r="B9509" s="1321"/>
      <c r="C9509" s="1321"/>
      <c r="D9509" s="1322"/>
      <c r="E9509" s="776" t="str">
        <f t="shared" ref="E9509:G9509" si="6142">E8559</f>
        <v>DOMICILIARIA 8</v>
      </c>
      <c r="F9509" s="777">
        <f t="shared" si="6142"/>
        <v>6.13</v>
      </c>
      <c r="G9509" s="777">
        <f t="shared" si="6142"/>
        <v>0.7</v>
      </c>
      <c r="H9509" s="775"/>
      <c r="I9509" s="128"/>
      <c r="J9509" s="642">
        <f t="shared" si="6101"/>
        <v>4.2909999999999995</v>
      </c>
    </row>
    <row r="9510" spans="1:10">
      <c r="A9510" s="1320"/>
      <c r="B9510" s="1321"/>
      <c r="C9510" s="1321"/>
      <c r="D9510" s="1322"/>
      <c r="E9510" s="776" t="str">
        <f t="shared" ref="E9510:G9510" si="6143">E8560</f>
        <v>DOMICILIARIA 9</v>
      </c>
      <c r="F9510" s="777">
        <f t="shared" si="6143"/>
        <v>5.04</v>
      </c>
      <c r="G9510" s="777">
        <f t="shared" si="6143"/>
        <v>0.7</v>
      </c>
      <c r="H9510" s="698"/>
      <c r="I9510" s="142"/>
      <c r="J9510" s="642">
        <f t="shared" si="6101"/>
        <v>3.5279999999999996</v>
      </c>
    </row>
    <row r="9511" spans="1:10">
      <c r="A9511" s="1320"/>
      <c r="B9511" s="1321"/>
      <c r="C9511" s="1321"/>
      <c r="D9511" s="1322"/>
      <c r="E9511" s="776" t="str">
        <f t="shared" ref="E9511:G9511" si="6144">E8561</f>
        <v>DOMICILIARIA 10</v>
      </c>
      <c r="F9511" s="777">
        <f t="shared" si="6144"/>
        <v>3.95</v>
      </c>
      <c r="G9511" s="777">
        <f t="shared" si="6144"/>
        <v>0.7</v>
      </c>
      <c r="H9511" s="775"/>
      <c r="I9511" s="128"/>
      <c r="J9511" s="642">
        <f t="shared" si="6101"/>
        <v>2.7650000000000001</v>
      </c>
    </row>
    <row r="9512" spans="1:10">
      <c r="A9512" s="1320"/>
      <c r="B9512" s="1321"/>
      <c r="C9512" s="1321"/>
      <c r="D9512" s="1322"/>
      <c r="E9512" s="776" t="str">
        <f t="shared" ref="E9512:G9512" si="6145">E8562</f>
        <v>DOMICILIARIA 11</v>
      </c>
      <c r="F9512" s="777">
        <f t="shared" si="6145"/>
        <v>7.36</v>
      </c>
      <c r="G9512" s="777">
        <f t="shared" si="6145"/>
        <v>0.7</v>
      </c>
      <c r="H9512" s="698"/>
      <c r="I9512" s="142"/>
      <c r="J9512" s="642">
        <f t="shared" si="6101"/>
        <v>5.1520000000000001</v>
      </c>
    </row>
    <row r="9513" spans="1:10">
      <c r="A9513" s="1320"/>
      <c r="B9513" s="1321"/>
      <c r="C9513" s="1321"/>
      <c r="D9513" s="1322"/>
      <c r="E9513" s="776" t="str">
        <f t="shared" ref="E9513:G9513" si="6146">E8563</f>
        <v>DOMICILIARIA 12</v>
      </c>
      <c r="F9513" s="777">
        <f t="shared" si="6146"/>
        <v>2.91</v>
      </c>
      <c r="G9513" s="777">
        <f t="shared" si="6146"/>
        <v>0.7</v>
      </c>
      <c r="H9513" s="775"/>
      <c r="I9513" s="128"/>
      <c r="J9513" s="642">
        <f t="shared" si="6101"/>
        <v>2.0369999999999999</v>
      </c>
    </row>
    <row r="9514" spans="1:10">
      <c r="A9514" s="1320"/>
      <c r="B9514" s="1321"/>
      <c r="C9514" s="1321"/>
      <c r="D9514" s="1322"/>
      <c r="E9514" s="776" t="str">
        <f t="shared" ref="E9514:G9514" si="6147">E8564</f>
        <v>P17 A P18</v>
      </c>
      <c r="F9514" s="777">
        <f t="shared" si="6147"/>
        <v>0</v>
      </c>
      <c r="G9514" s="777">
        <f t="shared" si="6147"/>
        <v>0</v>
      </c>
      <c r="H9514" s="698"/>
      <c r="I9514" s="142"/>
      <c r="J9514" s="642">
        <f t="shared" si="6101"/>
        <v>0</v>
      </c>
    </row>
    <row r="9515" spans="1:10">
      <c r="A9515" s="1320"/>
      <c r="B9515" s="1321"/>
      <c r="C9515" s="1321"/>
      <c r="D9515" s="1322"/>
      <c r="E9515" s="776" t="str">
        <f t="shared" ref="E9515:G9515" si="6148">E8565</f>
        <v>DOMICILIARIA 1</v>
      </c>
      <c r="F9515" s="777">
        <f t="shared" si="6148"/>
        <v>3.79</v>
      </c>
      <c r="G9515" s="777">
        <f t="shared" si="6148"/>
        <v>0.85</v>
      </c>
      <c r="H9515" s="775"/>
      <c r="I9515" s="128"/>
      <c r="J9515" s="642">
        <f t="shared" si="6101"/>
        <v>3.2214999999999998</v>
      </c>
    </row>
    <row r="9516" spans="1:10">
      <c r="A9516" s="1320"/>
      <c r="B9516" s="1321"/>
      <c r="C9516" s="1321"/>
      <c r="D9516" s="1322"/>
      <c r="E9516" s="776" t="str">
        <f t="shared" ref="E9516:G9516" si="6149">E8566</f>
        <v>DOMICILIARIA 2</v>
      </c>
      <c r="F9516" s="777">
        <f t="shared" si="6149"/>
        <v>8.18</v>
      </c>
      <c r="G9516" s="777">
        <f t="shared" si="6149"/>
        <v>0.85</v>
      </c>
      <c r="H9516" s="698"/>
      <c r="I9516" s="142"/>
      <c r="J9516" s="642">
        <f t="shared" si="6101"/>
        <v>6.9529999999999994</v>
      </c>
    </row>
    <row r="9517" spans="1:10">
      <c r="A9517" s="1320"/>
      <c r="B9517" s="1321"/>
      <c r="C9517" s="1321"/>
      <c r="D9517" s="1322"/>
      <c r="E9517" s="776" t="str">
        <f t="shared" ref="E9517:G9517" si="6150">E8567</f>
        <v>DOMICILIARIA 3</v>
      </c>
      <c r="F9517" s="777">
        <f t="shared" si="6150"/>
        <v>3.97</v>
      </c>
      <c r="G9517" s="777">
        <f t="shared" si="6150"/>
        <v>0.85</v>
      </c>
      <c r="H9517" s="775"/>
      <c r="I9517" s="128"/>
      <c r="J9517" s="642">
        <f t="shared" si="6101"/>
        <v>3.3745000000000003</v>
      </c>
    </row>
    <row r="9518" spans="1:10">
      <c r="A9518" s="1320"/>
      <c r="B9518" s="1321"/>
      <c r="C9518" s="1321"/>
      <c r="D9518" s="1322"/>
      <c r="E9518" s="776" t="str">
        <f t="shared" ref="E9518:G9518" si="6151">E8568</f>
        <v>DOMICILIARIA 4</v>
      </c>
      <c r="F9518" s="777">
        <f t="shared" si="6151"/>
        <v>4.34</v>
      </c>
      <c r="G9518" s="777">
        <f t="shared" si="6151"/>
        <v>0.85</v>
      </c>
      <c r="H9518" s="698"/>
      <c r="I9518" s="142"/>
      <c r="J9518" s="642">
        <f t="shared" si="6101"/>
        <v>3.6889999999999996</v>
      </c>
    </row>
    <row r="9519" spans="1:10">
      <c r="A9519" s="1320"/>
      <c r="B9519" s="1321"/>
      <c r="C9519" s="1321"/>
      <c r="D9519" s="1322"/>
      <c r="E9519" s="776" t="str">
        <f t="shared" ref="E9519:G9519" si="6152">E8569</f>
        <v>DOMICILIARIA 5</v>
      </c>
      <c r="F9519" s="777">
        <f t="shared" si="6152"/>
        <v>3.73</v>
      </c>
      <c r="G9519" s="777">
        <f t="shared" si="6152"/>
        <v>0.85</v>
      </c>
      <c r="H9519" s="775"/>
      <c r="I9519" s="128"/>
      <c r="J9519" s="642">
        <f t="shared" si="6101"/>
        <v>3.1705000000000001</v>
      </c>
    </row>
    <row r="9520" spans="1:10">
      <c r="A9520" s="1320"/>
      <c r="B9520" s="1321"/>
      <c r="C9520" s="1321"/>
      <c r="D9520" s="1322"/>
      <c r="E9520" s="776" t="str">
        <f t="shared" ref="E9520:G9520" si="6153">E8570</f>
        <v>DOMICILIARIA 6</v>
      </c>
      <c r="F9520" s="777">
        <f t="shared" si="6153"/>
        <v>5.28</v>
      </c>
      <c r="G9520" s="777">
        <f t="shared" si="6153"/>
        <v>0.85</v>
      </c>
      <c r="H9520" s="698"/>
      <c r="I9520" s="142"/>
      <c r="J9520" s="642">
        <f t="shared" si="6101"/>
        <v>4.4880000000000004</v>
      </c>
    </row>
    <row r="9521" spans="1:10">
      <c r="A9521" s="1320"/>
      <c r="B9521" s="1321"/>
      <c r="C9521" s="1321"/>
      <c r="D9521" s="1322"/>
      <c r="E9521" s="776" t="str">
        <f t="shared" ref="E9521:G9521" si="6154">E8571</f>
        <v>DOMICILIARIA 7</v>
      </c>
      <c r="F9521" s="777">
        <f t="shared" si="6154"/>
        <v>7.2</v>
      </c>
      <c r="G9521" s="777">
        <f t="shared" si="6154"/>
        <v>0.85</v>
      </c>
      <c r="H9521" s="775"/>
      <c r="I9521" s="128"/>
      <c r="J9521" s="642">
        <f t="shared" si="6101"/>
        <v>6.12</v>
      </c>
    </row>
    <row r="9522" spans="1:10">
      <c r="A9522" s="1320"/>
      <c r="B9522" s="1321"/>
      <c r="C9522" s="1321"/>
      <c r="D9522" s="1322"/>
      <c r="E9522" s="776" t="str">
        <f t="shared" ref="E9522:G9522" si="6155">E8572</f>
        <v>DOMICILIARIA 8</v>
      </c>
      <c r="F9522" s="777">
        <f t="shared" si="6155"/>
        <v>5.77</v>
      </c>
      <c r="G9522" s="777">
        <f t="shared" si="6155"/>
        <v>0.85</v>
      </c>
      <c r="H9522" s="698"/>
      <c r="I9522" s="142"/>
      <c r="J9522" s="642">
        <f t="shared" si="6101"/>
        <v>4.9044999999999996</v>
      </c>
    </row>
    <row r="9523" spans="1:10">
      <c r="A9523" s="1320"/>
      <c r="B9523" s="1321"/>
      <c r="C9523" s="1321"/>
      <c r="D9523" s="1322"/>
      <c r="E9523" s="776" t="str">
        <f t="shared" ref="E9523:G9523" si="6156">E8573</f>
        <v>DOMICILIARIA 9</v>
      </c>
      <c r="F9523" s="777">
        <f t="shared" si="6156"/>
        <v>5.55</v>
      </c>
      <c r="G9523" s="777">
        <f t="shared" si="6156"/>
        <v>0.85</v>
      </c>
      <c r="H9523" s="775"/>
      <c r="I9523" s="128"/>
      <c r="J9523" s="642">
        <f t="shared" si="6101"/>
        <v>4.7174999999999994</v>
      </c>
    </row>
    <row r="9524" spans="1:10">
      <c r="A9524" s="1320"/>
      <c r="B9524" s="1321"/>
      <c r="C9524" s="1321"/>
      <c r="D9524" s="1322"/>
      <c r="E9524" s="776" t="str">
        <f t="shared" ref="E9524:G9524" si="6157">E8574</f>
        <v>DOMICILIARIA 10</v>
      </c>
      <c r="F9524" s="777">
        <f t="shared" si="6157"/>
        <v>5.0199999999999996</v>
      </c>
      <c r="G9524" s="777">
        <f t="shared" si="6157"/>
        <v>0.85</v>
      </c>
      <c r="H9524" s="698"/>
      <c r="I9524" s="142"/>
      <c r="J9524" s="642">
        <f t="shared" si="6101"/>
        <v>4.2669999999999995</v>
      </c>
    </row>
    <row r="9525" spans="1:10">
      <c r="A9525" s="1320"/>
      <c r="B9525" s="1321"/>
      <c r="C9525" s="1321"/>
      <c r="D9525" s="1322"/>
      <c r="E9525" s="776" t="str">
        <f t="shared" ref="E9525:G9525" si="6158">E8575</f>
        <v>P52 A P54</v>
      </c>
      <c r="F9525" s="777">
        <f t="shared" si="6158"/>
        <v>0</v>
      </c>
      <c r="G9525" s="777">
        <f t="shared" si="6158"/>
        <v>0</v>
      </c>
      <c r="H9525" s="775"/>
      <c r="I9525" s="128"/>
      <c r="J9525" s="642">
        <f t="shared" si="6101"/>
        <v>0</v>
      </c>
    </row>
    <row r="9526" spans="1:10">
      <c r="A9526" s="1320"/>
      <c r="B9526" s="1321"/>
      <c r="C9526" s="1321"/>
      <c r="D9526" s="1322"/>
      <c r="E9526" s="776" t="str">
        <f t="shared" ref="E9526:G9526" si="6159">E8576</f>
        <v>DOMICILIARIA 1</v>
      </c>
      <c r="F9526" s="777">
        <f t="shared" si="6159"/>
        <v>5.27</v>
      </c>
      <c r="G9526" s="777">
        <f t="shared" si="6159"/>
        <v>0.7</v>
      </c>
      <c r="H9526" s="698"/>
      <c r="I9526" s="142"/>
      <c r="J9526" s="642">
        <f t="shared" si="6101"/>
        <v>3.6889999999999996</v>
      </c>
    </row>
    <row r="9527" spans="1:10">
      <c r="A9527" s="1320"/>
      <c r="B9527" s="1321"/>
      <c r="C9527" s="1321"/>
      <c r="D9527" s="1322"/>
      <c r="E9527" s="776" t="str">
        <f t="shared" ref="E9527:G9527" si="6160">E8577</f>
        <v>DOMICILIARIA 2</v>
      </c>
      <c r="F9527" s="777">
        <f t="shared" si="6160"/>
        <v>3.92</v>
      </c>
      <c r="G9527" s="777">
        <f t="shared" si="6160"/>
        <v>0.7</v>
      </c>
      <c r="H9527" s="775"/>
      <c r="I9527" s="128"/>
      <c r="J9527" s="642">
        <f t="shared" si="6101"/>
        <v>2.7439999999999998</v>
      </c>
    </row>
    <row r="9528" spans="1:10">
      <c r="A9528" s="1320"/>
      <c r="B9528" s="1321"/>
      <c r="C9528" s="1321"/>
      <c r="D9528" s="1322"/>
      <c r="E9528" s="776" t="str">
        <f t="shared" ref="E9528:G9528" si="6161">E8578</f>
        <v>DOMICILIARIA 3</v>
      </c>
      <c r="F9528" s="777">
        <f t="shared" si="6161"/>
        <v>3.31</v>
      </c>
      <c r="G9528" s="777">
        <f t="shared" si="6161"/>
        <v>0.7</v>
      </c>
      <c r="H9528" s="698"/>
      <c r="I9528" s="142"/>
      <c r="J9528" s="642">
        <f t="shared" si="6101"/>
        <v>2.3169999999999997</v>
      </c>
    </row>
    <row r="9529" spans="1:10">
      <c r="A9529" s="1320"/>
      <c r="B9529" s="1321"/>
      <c r="C9529" s="1321"/>
      <c r="D9529" s="1322"/>
      <c r="E9529" s="776" t="str">
        <f t="shared" ref="E9529:G9529" si="6162">E8579</f>
        <v>DOMICILIARIA 4</v>
      </c>
      <c r="F9529" s="777">
        <f t="shared" si="6162"/>
        <v>3.19</v>
      </c>
      <c r="G9529" s="777">
        <f t="shared" si="6162"/>
        <v>0.7</v>
      </c>
      <c r="H9529" s="775"/>
      <c r="I9529" s="128"/>
      <c r="J9529" s="642">
        <f t="shared" si="6101"/>
        <v>2.2329999999999997</v>
      </c>
    </row>
    <row r="9530" spans="1:10">
      <c r="A9530" s="1320"/>
      <c r="B9530" s="1321"/>
      <c r="C9530" s="1321"/>
      <c r="D9530" s="1322"/>
      <c r="E9530" s="776" t="str">
        <f t="shared" ref="E9530:G9530" si="6163">E8580</f>
        <v>DOMICILIARIA 5</v>
      </c>
      <c r="F9530" s="777">
        <f t="shared" si="6163"/>
        <v>2.75</v>
      </c>
      <c r="G9530" s="777">
        <f t="shared" si="6163"/>
        <v>0.7</v>
      </c>
      <c r="H9530" s="698"/>
      <c r="I9530" s="142"/>
      <c r="J9530" s="642">
        <f t="shared" si="6101"/>
        <v>1.9249999999999998</v>
      </c>
    </row>
    <row r="9531" spans="1:10">
      <c r="A9531" s="1320"/>
      <c r="B9531" s="1321"/>
      <c r="C9531" s="1321"/>
      <c r="D9531" s="1322"/>
      <c r="E9531" s="776" t="str">
        <f t="shared" ref="E9531:G9531" si="6164">E8581</f>
        <v>DOMICILIARIA 6</v>
      </c>
      <c r="F9531" s="777">
        <f t="shared" si="6164"/>
        <v>5.76</v>
      </c>
      <c r="G9531" s="777">
        <f t="shared" si="6164"/>
        <v>0.7</v>
      </c>
      <c r="H9531" s="775"/>
      <c r="I9531" s="128"/>
      <c r="J9531" s="642">
        <f t="shared" si="6101"/>
        <v>4.032</v>
      </c>
    </row>
    <row r="9532" spans="1:10">
      <c r="A9532" s="1320"/>
      <c r="B9532" s="1321"/>
      <c r="C9532" s="1321"/>
      <c r="D9532" s="1322"/>
      <c r="E9532" s="776" t="str">
        <f t="shared" ref="E9532:G9532" si="6165">E8582</f>
        <v>DOMICILIARIA 7</v>
      </c>
      <c r="F9532" s="777">
        <f t="shared" si="6165"/>
        <v>2.39</v>
      </c>
      <c r="G9532" s="777">
        <f t="shared" si="6165"/>
        <v>0.7</v>
      </c>
      <c r="H9532" s="698"/>
      <c r="I9532" s="142"/>
      <c r="J9532" s="642">
        <f t="shared" ref="J9532:J9595" si="6166">F9532*G9532</f>
        <v>1.673</v>
      </c>
    </row>
    <row r="9533" spans="1:10">
      <c r="A9533" s="1320"/>
      <c r="B9533" s="1321"/>
      <c r="C9533" s="1321"/>
      <c r="D9533" s="1322"/>
      <c r="E9533" s="776" t="str">
        <f t="shared" ref="E9533:G9533" si="6167">E8583</f>
        <v>DOMICILIARIA 8</v>
      </c>
      <c r="F9533" s="777">
        <f t="shared" si="6167"/>
        <v>1.76</v>
      </c>
      <c r="G9533" s="777">
        <f t="shared" si="6167"/>
        <v>0.7</v>
      </c>
      <c r="H9533" s="775"/>
      <c r="I9533" s="128"/>
      <c r="J9533" s="642">
        <f t="shared" si="6166"/>
        <v>1.232</v>
      </c>
    </row>
    <row r="9534" spans="1:10">
      <c r="A9534" s="1320"/>
      <c r="B9534" s="1321"/>
      <c r="C9534" s="1321"/>
      <c r="D9534" s="1322"/>
      <c r="E9534" s="776" t="str">
        <f t="shared" ref="E9534:G9534" si="6168">E8584</f>
        <v>DOMICILIARIA 9</v>
      </c>
      <c r="F9534" s="777">
        <f t="shared" si="6168"/>
        <v>5.31</v>
      </c>
      <c r="G9534" s="777">
        <f t="shared" si="6168"/>
        <v>0.7</v>
      </c>
      <c r="H9534" s="698"/>
      <c r="I9534" s="142"/>
      <c r="J9534" s="642">
        <f t="shared" si="6166"/>
        <v>3.7169999999999996</v>
      </c>
    </row>
    <row r="9535" spans="1:10">
      <c r="A9535" s="1320"/>
      <c r="B9535" s="1321"/>
      <c r="C9535" s="1321"/>
      <c r="D9535" s="1322"/>
      <c r="E9535" s="776" t="str">
        <f t="shared" ref="E9535:G9535" si="6169">E8585</f>
        <v>P19 A P20</v>
      </c>
      <c r="F9535" s="777">
        <f t="shared" si="6169"/>
        <v>0</v>
      </c>
      <c r="G9535" s="777">
        <f t="shared" si="6169"/>
        <v>0</v>
      </c>
      <c r="H9535" s="775"/>
      <c r="I9535" s="128"/>
      <c r="J9535" s="642">
        <f t="shared" si="6166"/>
        <v>0</v>
      </c>
    </row>
    <row r="9536" spans="1:10">
      <c r="A9536" s="1320"/>
      <c r="B9536" s="1321"/>
      <c r="C9536" s="1321"/>
      <c r="D9536" s="1322"/>
      <c r="E9536" s="776" t="str">
        <f t="shared" ref="E9536:G9536" si="6170">E8586</f>
        <v>DOMICILIARIA 1</v>
      </c>
      <c r="F9536" s="777">
        <f t="shared" si="6170"/>
        <v>7.01</v>
      </c>
      <c r="G9536" s="777">
        <f t="shared" si="6170"/>
        <v>0.7</v>
      </c>
      <c r="H9536" s="698"/>
      <c r="I9536" s="142"/>
      <c r="J9536" s="642">
        <f t="shared" si="6166"/>
        <v>4.9069999999999991</v>
      </c>
    </row>
    <row r="9537" spans="1:10">
      <c r="A9537" s="1320"/>
      <c r="B9537" s="1321"/>
      <c r="C9537" s="1321"/>
      <c r="D9537" s="1322"/>
      <c r="E9537" s="776" t="str">
        <f t="shared" ref="E9537:G9537" si="6171">E8587</f>
        <v>DOMICILIARIA 2</v>
      </c>
      <c r="F9537" s="777">
        <f t="shared" si="6171"/>
        <v>7.04</v>
      </c>
      <c r="G9537" s="777">
        <f t="shared" si="6171"/>
        <v>0.7</v>
      </c>
      <c r="H9537" s="775"/>
      <c r="I9537" s="128"/>
      <c r="J9537" s="642">
        <f t="shared" si="6166"/>
        <v>4.9279999999999999</v>
      </c>
    </row>
    <row r="9538" spans="1:10">
      <c r="A9538" s="1320"/>
      <c r="B9538" s="1321"/>
      <c r="C9538" s="1321"/>
      <c r="D9538" s="1322"/>
      <c r="E9538" s="776" t="str">
        <f t="shared" ref="E9538:G9538" si="6172">E8588</f>
        <v>DOMICILIARIA 3</v>
      </c>
      <c r="F9538" s="777">
        <f t="shared" si="6172"/>
        <v>6.88</v>
      </c>
      <c r="G9538" s="777">
        <f t="shared" si="6172"/>
        <v>0.7</v>
      </c>
      <c r="H9538" s="698"/>
      <c r="I9538" s="142"/>
      <c r="J9538" s="642">
        <f t="shared" si="6166"/>
        <v>4.8159999999999998</v>
      </c>
    </row>
    <row r="9539" spans="1:10">
      <c r="A9539" s="1320"/>
      <c r="B9539" s="1321"/>
      <c r="C9539" s="1321"/>
      <c r="D9539" s="1322"/>
      <c r="E9539" s="776" t="str">
        <f t="shared" ref="E9539:G9539" si="6173">E8589</f>
        <v>DOMICILIARIA 4</v>
      </c>
      <c r="F9539" s="777">
        <f t="shared" si="6173"/>
        <v>4.51</v>
      </c>
      <c r="G9539" s="777">
        <f t="shared" si="6173"/>
        <v>0.7</v>
      </c>
      <c r="H9539" s="775"/>
      <c r="I9539" s="128"/>
      <c r="J9539" s="642">
        <f t="shared" si="6166"/>
        <v>3.1569999999999996</v>
      </c>
    </row>
    <row r="9540" spans="1:10">
      <c r="A9540" s="1320"/>
      <c r="B9540" s="1321"/>
      <c r="C9540" s="1321"/>
      <c r="D9540" s="1322"/>
      <c r="E9540" s="776" t="str">
        <f t="shared" ref="E9540:G9540" si="6174">E8590</f>
        <v>DOMICILIARIA 5</v>
      </c>
      <c r="F9540" s="777">
        <f t="shared" si="6174"/>
        <v>6.54</v>
      </c>
      <c r="G9540" s="777">
        <f t="shared" si="6174"/>
        <v>0.7</v>
      </c>
      <c r="H9540" s="698"/>
      <c r="I9540" s="142"/>
      <c r="J9540" s="642">
        <f t="shared" si="6166"/>
        <v>4.5779999999999994</v>
      </c>
    </row>
    <row r="9541" spans="1:10">
      <c r="A9541" s="1320"/>
      <c r="B9541" s="1321"/>
      <c r="C9541" s="1321"/>
      <c r="D9541" s="1322"/>
      <c r="E9541" s="776" t="str">
        <f t="shared" ref="E9541:G9541" si="6175">E8591</f>
        <v>DOMICILIARIA 6</v>
      </c>
      <c r="F9541" s="777">
        <f t="shared" si="6175"/>
        <v>6.43</v>
      </c>
      <c r="G9541" s="777">
        <f t="shared" si="6175"/>
        <v>0.7</v>
      </c>
      <c r="H9541" s="775"/>
      <c r="I9541" s="128"/>
      <c r="J9541" s="642">
        <f t="shared" si="6166"/>
        <v>4.5009999999999994</v>
      </c>
    </row>
    <row r="9542" spans="1:10">
      <c r="A9542" s="1320"/>
      <c r="B9542" s="1321"/>
      <c r="C9542" s="1321"/>
      <c r="D9542" s="1322"/>
      <c r="E9542" s="776" t="str">
        <f t="shared" ref="E9542:G9542" si="6176">E8592</f>
        <v>DOMICILIARIA 7</v>
      </c>
      <c r="F9542" s="777">
        <f t="shared" si="6176"/>
        <v>6.32</v>
      </c>
      <c r="G9542" s="777">
        <f t="shared" si="6176"/>
        <v>0.7</v>
      </c>
      <c r="H9542" s="698"/>
      <c r="I9542" s="142"/>
      <c r="J9542" s="642">
        <f t="shared" si="6166"/>
        <v>4.4239999999999995</v>
      </c>
    </row>
    <row r="9543" spans="1:10">
      <c r="A9543" s="1320"/>
      <c r="B9543" s="1321"/>
      <c r="C9543" s="1321"/>
      <c r="D9543" s="1322"/>
      <c r="E9543" s="776" t="str">
        <f t="shared" ref="E9543:G9543" si="6177">E8593</f>
        <v>P20 A P21</v>
      </c>
      <c r="F9543" s="777">
        <f t="shared" si="6177"/>
        <v>0</v>
      </c>
      <c r="G9543" s="777">
        <f t="shared" si="6177"/>
        <v>0</v>
      </c>
      <c r="H9543" s="775"/>
      <c r="I9543" s="128"/>
      <c r="J9543" s="642">
        <f t="shared" si="6166"/>
        <v>0</v>
      </c>
    </row>
    <row r="9544" spans="1:10">
      <c r="A9544" s="1320"/>
      <c r="B9544" s="1321"/>
      <c r="C9544" s="1321"/>
      <c r="D9544" s="1322"/>
      <c r="E9544" s="776" t="str">
        <f t="shared" ref="E9544:G9544" si="6178">E8594</f>
        <v>DOMICILIARIA 1</v>
      </c>
      <c r="F9544" s="777">
        <f t="shared" si="6178"/>
        <v>6.37</v>
      </c>
      <c r="G9544" s="777">
        <f t="shared" si="6178"/>
        <v>0.7</v>
      </c>
      <c r="H9544" s="698"/>
      <c r="I9544" s="142"/>
      <c r="J9544" s="642">
        <f t="shared" si="6166"/>
        <v>4.4589999999999996</v>
      </c>
    </row>
    <row r="9545" spans="1:10">
      <c r="A9545" s="1320"/>
      <c r="B9545" s="1321"/>
      <c r="C9545" s="1321"/>
      <c r="D9545" s="1322"/>
      <c r="E9545" s="776" t="str">
        <f t="shared" ref="E9545:G9545" si="6179">E8595</f>
        <v>DOMICILIARIA 2</v>
      </c>
      <c r="F9545" s="777">
        <f t="shared" si="6179"/>
        <v>5.61</v>
      </c>
      <c r="G9545" s="777">
        <f t="shared" si="6179"/>
        <v>0.7</v>
      </c>
      <c r="H9545" s="775"/>
      <c r="I9545" s="128"/>
      <c r="J9545" s="642">
        <f t="shared" si="6166"/>
        <v>3.927</v>
      </c>
    </row>
    <row r="9546" spans="1:10">
      <c r="A9546" s="1320"/>
      <c r="B9546" s="1321"/>
      <c r="C9546" s="1321"/>
      <c r="D9546" s="1322"/>
      <c r="E9546" s="776" t="str">
        <f t="shared" ref="E9546:G9546" si="6180">E8596</f>
        <v>DOMICILIARIA 3</v>
      </c>
      <c r="F9546" s="777">
        <f t="shared" si="6180"/>
        <v>5.96</v>
      </c>
      <c r="G9546" s="777">
        <f t="shared" si="6180"/>
        <v>0.7</v>
      </c>
      <c r="H9546" s="698"/>
      <c r="I9546" s="142"/>
      <c r="J9546" s="642">
        <f t="shared" si="6166"/>
        <v>4.1719999999999997</v>
      </c>
    </row>
    <row r="9547" spans="1:10">
      <c r="A9547" s="1320"/>
      <c r="B9547" s="1321"/>
      <c r="C9547" s="1321"/>
      <c r="D9547" s="1322"/>
      <c r="E9547" s="776" t="str">
        <f t="shared" ref="E9547:G9547" si="6181">E8597</f>
        <v>DOMICILIARIA 4</v>
      </c>
      <c r="F9547" s="777">
        <f t="shared" si="6181"/>
        <v>5.98</v>
      </c>
      <c r="G9547" s="777">
        <f t="shared" si="6181"/>
        <v>0.7</v>
      </c>
      <c r="H9547" s="775"/>
      <c r="I9547" s="128"/>
      <c r="J9547" s="642">
        <f t="shared" si="6166"/>
        <v>4.1859999999999999</v>
      </c>
    </row>
    <row r="9548" spans="1:10">
      <c r="A9548" s="1320"/>
      <c r="B9548" s="1321"/>
      <c r="C9548" s="1321"/>
      <c r="D9548" s="1322"/>
      <c r="E9548" s="776" t="str">
        <f t="shared" ref="E9548:G9548" si="6182">E8598</f>
        <v>DOMICILIARIA 5</v>
      </c>
      <c r="F9548" s="777">
        <f t="shared" si="6182"/>
        <v>5.97</v>
      </c>
      <c r="G9548" s="777">
        <f t="shared" si="6182"/>
        <v>0.7</v>
      </c>
      <c r="H9548" s="698"/>
      <c r="I9548" s="142"/>
      <c r="J9548" s="642">
        <f t="shared" si="6166"/>
        <v>4.1789999999999994</v>
      </c>
    </row>
    <row r="9549" spans="1:10">
      <c r="A9549" s="1320"/>
      <c r="B9549" s="1321"/>
      <c r="C9549" s="1321"/>
      <c r="D9549" s="1322"/>
      <c r="E9549" s="776" t="str">
        <f t="shared" ref="E9549:G9549" si="6183">E8599</f>
        <v>DOMICILIARIA 6</v>
      </c>
      <c r="F9549" s="777">
        <f t="shared" si="6183"/>
        <v>6.35</v>
      </c>
      <c r="G9549" s="777">
        <f t="shared" si="6183"/>
        <v>0.7</v>
      </c>
      <c r="H9549" s="775"/>
      <c r="I9549" s="128"/>
      <c r="J9549" s="642">
        <f t="shared" si="6166"/>
        <v>4.4449999999999994</v>
      </c>
    </row>
    <row r="9550" spans="1:10">
      <c r="A9550" s="1320"/>
      <c r="B9550" s="1321"/>
      <c r="C9550" s="1321"/>
      <c r="D9550" s="1322"/>
      <c r="E9550" s="776" t="str">
        <f t="shared" ref="E9550:G9550" si="6184">E8600</f>
        <v>DOMICILIARIA 7</v>
      </c>
      <c r="F9550" s="777">
        <f t="shared" si="6184"/>
        <v>6.7</v>
      </c>
      <c r="G9550" s="777">
        <f t="shared" si="6184"/>
        <v>0.7</v>
      </c>
      <c r="H9550" s="698"/>
      <c r="I9550" s="142"/>
      <c r="J9550" s="642">
        <f t="shared" si="6166"/>
        <v>4.6899999999999995</v>
      </c>
    </row>
    <row r="9551" spans="1:10">
      <c r="A9551" s="1320"/>
      <c r="B9551" s="1321"/>
      <c r="C9551" s="1321"/>
      <c r="D9551" s="1322"/>
      <c r="E9551" s="776" t="str">
        <f t="shared" ref="E9551:G9551" si="6185">E8601</f>
        <v>DOMICILIARIA 8</v>
      </c>
      <c r="F9551" s="777">
        <f t="shared" si="6185"/>
        <v>6.2</v>
      </c>
      <c r="G9551" s="777">
        <f t="shared" si="6185"/>
        <v>0.7</v>
      </c>
      <c r="H9551" s="775"/>
      <c r="I9551" s="128"/>
      <c r="J9551" s="642">
        <f t="shared" si="6166"/>
        <v>4.34</v>
      </c>
    </row>
    <row r="9552" spans="1:10">
      <c r="A9552" s="1320"/>
      <c r="B9552" s="1321"/>
      <c r="C9552" s="1321"/>
      <c r="D9552" s="1322"/>
      <c r="E9552" s="776" t="str">
        <f t="shared" ref="E9552:G9552" si="6186">E8602</f>
        <v>DOMICILIARIA 9</v>
      </c>
      <c r="F9552" s="777">
        <f t="shared" si="6186"/>
        <v>6.13</v>
      </c>
      <c r="G9552" s="777">
        <f t="shared" si="6186"/>
        <v>0.7</v>
      </c>
      <c r="H9552" s="698"/>
      <c r="I9552" s="142"/>
      <c r="J9552" s="642">
        <f t="shared" si="6166"/>
        <v>4.2909999999999995</v>
      </c>
    </row>
    <row r="9553" spans="1:10">
      <c r="A9553" s="1320"/>
      <c r="B9553" s="1321"/>
      <c r="C9553" s="1321"/>
      <c r="D9553" s="1322"/>
      <c r="E9553" s="776" t="str">
        <f t="shared" ref="E9553:G9553" si="6187">E8603</f>
        <v>DOMICILIARIA 10</v>
      </c>
      <c r="F9553" s="777">
        <f t="shared" si="6187"/>
        <v>6.22</v>
      </c>
      <c r="G9553" s="777">
        <f t="shared" si="6187"/>
        <v>0.7</v>
      </c>
      <c r="H9553" s="775"/>
      <c r="I9553" s="128"/>
      <c r="J9553" s="642">
        <f t="shared" si="6166"/>
        <v>4.3539999999999992</v>
      </c>
    </row>
    <row r="9554" spans="1:10">
      <c r="A9554" s="1320"/>
      <c r="B9554" s="1321"/>
      <c r="C9554" s="1321"/>
      <c r="D9554" s="1322"/>
      <c r="E9554" s="776" t="str">
        <f t="shared" ref="E9554:G9554" si="6188">E8604</f>
        <v>P21 A P22</v>
      </c>
      <c r="F9554" s="777">
        <f t="shared" si="6188"/>
        <v>0</v>
      </c>
      <c r="G9554" s="777">
        <f t="shared" si="6188"/>
        <v>0</v>
      </c>
      <c r="H9554" s="698"/>
      <c r="I9554" s="142"/>
      <c r="J9554" s="642">
        <f t="shared" si="6166"/>
        <v>0</v>
      </c>
    </row>
    <row r="9555" spans="1:10">
      <c r="A9555" s="1320"/>
      <c r="B9555" s="1321"/>
      <c r="C9555" s="1321"/>
      <c r="D9555" s="1322"/>
      <c r="E9555" s="776" t="str">
        <f t="shared" ref="E9555:G9555" si="6189">E8605</f>
        <v>DOMICILIARIA 1</v>
      </c>
      <c r="F9555" s="777">
        <f t="shared" si="6189"/>
        <v>4.72</v>
      </c>
      <c r="G9555" s="777">
        <f t="shared" si="6189"/>
        <v>0.7</v>
      </c>
      <c r="H9555" s="775"/>
      <c r="I9555" s="128"/>
      <c r="J9555" s="642">
        <f t="shared" si="6166"/>
        <v>3.3039999999999998</v>
      </c>
    </row>
    <row r="9556" spans="1:10">
      <c r="A9556" s="1320"/>
      <c r="B9556" s="1321"/>
      <c r="C9556" s="1321"/>
      <c r="D9556" s="1322"/>
      <c r="E9556" s="776" t="str">
        <f t="shared" ref="E9556:G9556" si="6190">E8606</f>
        <v>DOMICILIARIA 2</v>
      </c>
      <c r="F9556" s="777">
        <f t="shared" si="6190"/>
        <v>5.52</v>
      </c>
      <c r="G9556" s="777">
        <f t="shared" si="6190"/>
        <v>0.7</v>
      </c>
      <c r="H9556" s="698"/>
      <c r="I9556" s="142"/>
      <c r="J9556" s="642">
        <f t="shared" si="6166"/>
        <v>3.8639999999999994</v>
      </c>
    </row>
    <row r="9557" spans="1:10">
      <c r="A9557" s="1320"/>
      <c r="B9557" s="1321"/>
      <c r="C9557" s="1321"/>
      <c r="D9557" s="1322"/>
      <c r="E9557" s="776" t="str">
        <f t="shared" ref="E9557:G9557" si="6191">E8607</f>
        <v>DOMICILIARIA 3</v>
      </c>
      <c r="F9557" s="777">
        <f t="shared" si="6191"/>
        <v>4.34</v>
      </c>
      <c r="G9557" s="777">
        <f t="shared" si="6191"/>
        <v>0.7</v>
      </c>
      <c r="H9557" s="775"/>
      <c r="I9557" s="128"/>
      <c r="J9557" s="642">
        <f t="shared" si="6166"/>
        <v>3.0379999999999998</v>
      </c>
    </row>
    <row r="9558" spans="1:10">
      <c r="A9558" s="1320"/>
      <c r="B9558" s="1321"/>
      <c r="C9558" s="1321"/>
      <c r="D9558" s="1322"/>
      <c r="E9558" s="776" t="str">
        <f t="shared" ref="E9558:G9558" si="6192">E8608</f>
        <v>DOMICILIARIA 4</v>
      </c>
      <c r="F9558" s="777">
        <f t="shared" si="6192"/>
        <v>5.43</v>
      </c>
      <c r="G9558" s="777">
        <f t="shared" si="6192"/>
        <v>0.7</v>
      </c>
      <c r="H9558" s="698"/>
      <c r="I9558" s="142"/>
      <c r="J9558" s="642">
        <f t="shared" si="6166"/>
        <v>3.8009999999999997</v>
      </c>
    </row>
    <row r="9559" spans="1:10">
      <c r="A9559" s="1320"/>
      <c r="B9559" s="1321"/>
      <c r="C9559" s="1321"/>
      <c r="D9559" s="1322"/>
      <c r="E9559" s="776" t="str">
        <f t="shared" ref="E9559:G9559" si="6193">E8609</f>
        <v>DOMICILIARIA 5</v>
      </c>
      <c r="F9559" s="777">
        <f t="shared" si="6193"/>
        <v>4.4000000000000004</v>
      </c>
      <c r="G9559" s="777">
        <f t="shared" si="6193"/>
        <v>0.7</v>
      </c>
      <c r="H9559" s="775"/>
      <c r="I9559" s="128"/>
      <c r="J9559" s="642">
        <f t="shared" si="6166"/>
        <v>3.08</v>
      </c>
    </row>
    <row r="9560" spans="1:10">
      <c r="A9560" s="1320"/>
      <c r="B9560" s="1321"/>
      <c r="C9560" s="1321"/>
      <c r="D9560" s="1322"/>
      <c r="E9560" s="776" t="str">
        <f t="shared" ref="E9560:G9560" si="6194">E8610</f>
        <v>DOMICILIARIA 6</v>
      </c>
      <c r="F9560" s="777">
        <f t="shared" si="6194"/>
        <v>5.49</v>
      </c>
      <c r="G9560" s="777">
        <f t="shared" si="6194"/>
        <v>0.7</v>
      </c>
      <c r="H9560" s="698"/>
      <c r="I9560" s="142"/>
      <c r="J9560" s="642">
        <f t="shared" si="6166"/>
        <v>3.843</v>
      </c>
    </row>
    <row r="9561" spans="1:10">
      <c r="A9561" s="1320"/>
      <c r="B9561" s="1321"/>
      <c r="C9561" s="1321"/>
      <c r="D9561" s="1322"/>
      <c r="E9561" s="776" t="str">
        <f t="shared" ref="E9561:G9561" si="6195">E8611</f>
        <v>DOMICILIARIA 7</v>
      </c>
      <c r="F9561" s="777">
        <f t="shared" si="6195"/>
        <v>4.5</v>
      </c>
      <c r="G9561" s="777">
        <f t="shared" si="6195"/>
        <v>0.7</v>
      </c>
      <c r="H9561" s="775"/>
      <c r="I9561" s="128"/>
      <c r="J9561" s="642">
        <f t="shared" si="6166"/>
        <v>3.15</v>
      </c>
    </row>
    <row r="9562" spans="1:10">
      <c r="A9562" s="1320"/>
      <c r="B9562" s="1321"/>
      <c r="C9562" s="1321"/>
      <c r="D9562" s="1322"/>
      <c r="E9562" s="776" t="str">
        <f t="shared" ref="E9562:G9562" si="6196">E8612</f>
        <v>DOMICILIARIA 8</v>
      </c>
      <c r="F9562" s="777">
        <f t="shared" si="6196"/>
        <v>4.99</v>
      </c>
      <c r="G9562" s="777">
        <f t="shared" si="6196"/>
        <v>0.7</v>
      </c>
      <c r="H9562" s="698"/>
      <c r="I9562" s="142"/>
      <c r="J9562" s="642">
        <f t="shared" si="6166"/>
        <v>3.4929999999999999</v>
      </c>
    </row>
    <row r="9563" spans="1:10">
      <c r="A9563" s="1320"/>
      <c r="B9563" s="1321"/>
      <c r="C9563" s="1321"/>
      <c r="D9563" s="1322"/>
      <c r="E9563" s="776" t="str">
        <f t="shared" ref="E9563:G9563" si="6197">E8613</f>
        <v>DOMICILIARIA 9</v>
      </c>
      <c r="F9563" s="777">
        <f t="shared" si="6197"/>
        <v>4.9400000000000004</v>
      </c>
      <c r="G9563" s="777">
        <f t="shared" si="6197"/>
        <v>0.7</v>
      </c>
      <c r="H9563" s="775"/>
      <c r="I9563" s="128"/>
      <c r="J9563" s="642">
        <f t="shared" si="6166"/>
        <v>3.4580000000000002</v>
      </c>
    </row>
    <row r="9564" spans="1:10">
      <c r="A9564" s="1320"/>
      <c r="B9564" s="1321"/>
      <c r="C9564" s="1321"/>
      <c r="D9564" s="1322"/>
      <c r="E9564" s="776" t="str">
        <f t="shared" ref="E9564:G9564" si="6198">E8614</f>
        <v>DOMICILIARIA 10</v>
      </c>
      <c r="F9564" s="777">
        <f t="shared" si="6198"/>
        <v>5.58</v>
      </c>
      <c r="G9564" s="777">
        <f t="shared" si="6198"/>
        <v>0.7</v>
      </c>
      <c r="H9564" s="698"/>
      <c r="I9564" s="142"/>
      <c r="J9564" s="642">
        <f t="shared" si="6166"/>
        <v>3.9059999999999997</v>
      </c>
    </row>
    <row r="9565" spans="1:10">
      <c r="A9565" s="1320"/>
      <c r="B9565" s="1321"/>
      <c r="C9565" s="1321"/>
      <c r="D9565" s="1322"/>
      <c r="E9565" s="776" t="str">
        <f t="shared" ref="E9565:G9565" si="6199">E8615</f>
        <v>DOMICILIARIA 11</v>
      </c>
      <c r="F9565" s="777">
        <f t="shared" si="6199"/>
        <v>5.01</v>
      </c>
      <c r="G9565" s="777">
        <f t="shared" si="6199"/>
        <v>0.7</v>
      </c>
      <c r="H9565" s="775"/>
      <c r="I9565" s="128"/>
      <c r="J9565" s="642">
        <f t="shared" si="6166"/>
        <v>3.5069999999999997</v>
      </c>
    </row>
    <row r="9566" spans="1:10">
      <c r="A9566" s="1320"/>
      <c r="B9566" s="1321"/>
      <c r="C9566" s="1321"/>
      <c r="D9566" s="1322"/>
      <c r="E9566" s="776" t="str">
        <f t="shared" ref="E9566:G9566" si="6200">E8616</f>
        <v>DOMICILIARIA 12</v>
      </c>
      <c r="F9566" s="777">
        <f t="shared" si="6200"/>
        <v>6.18</v>
      </c>
      <c r="G9566" s="777">
        <f t="shared" si="6200"/>
        <v>0.7</v>
      </c>
      <c r="H9566" s="698"/>
      <c r="I9566" s="142"/>
      <c r="J9566" s="642">
        <f t="shared" si="6166"/>
        <v>4.3259999999999996</v>
      </c>
    </row>
    <row r="9567" spans="1:10">
      <c r="A9567" s="1320"/>
      <c r="B9567" s="1321"/>
      <c r="C9567" s="1321"/>
      <c r="D9567" s="1322"/>
      <c r="E9567" s="776" t="str">
        <f t="shared" ref="E9567:G9567" si="6201">E8617</f>
        <v>DOMICILIARIA 13</v>
      </c>
      <c r="F9567" s="777">
        <f t="shared" si="6201"/>
        <v>6.16</v>
      </c>
      <c r="G9567" s="777">
        <f t="shared" si="6201"/>
        <v>0.7</v>
      </c>
      <c r="H9567" s="775"/>
      <c r="I9567" s="128"/>
      <c r="J9567" s="642">
        <f t="shared" si="6166"/>
        <v>4.3119999999999994</v>
      </c>
    </row>
    <row r="9568" spans="1:10">
      <c r="A9568" s="1320"/>
      <c r="B9568" s="1321"/>
      <c r="C9568" s="1321"/>
      <c r="D9568" s="1322"/>
      <c r="E9568" s="776" t="str">
        <f t="shared" ref="E9568:G9568" si="6202">E8618</f>
        <v>DOMICILIARIA 14</v>
      </c>
      <c r="F9568" s="777">
        <f t="shared" si="6202"/>
        <v>4.88</v>
      </c>
      <c r="G9568" s="777">
        <f t="shared" si="6202"/>
        <v>0.7</v>
      </c>
      <c r="H9568" s="698"/>
      <c r="I9568" s="142"/>
      <c r="J9568" s="642">
        <f t="shared" si="6166"/>
        <v>3.4159999999999999</v>
      </c>
    </row>
    <row r="9569" spans="1:10">
      <c r="A9569" s="1320"/>
      <c r="B9569" s="1321"/>
      <c r="C9569" s="1321"/>
      <c r="D9569" s="1322"/>
      <c r="E9569" s="776" t="str">
        <f t="shared" ref="E9569:G9569" si="6203">E8619</f>
        <v>DOMICILIARIA 15</v>
      </c>
      <c r="F9569" s="777">
        <f t="shared" si="6203"/>
        <v>5.79</v>
      </c>
      <c r="G9569" s="777">
        <f t="shared" si="6203"/>
        <v>0.7</v>
      </c>
      <c r="H9569" s="775"/>
      <c r="I9569" s="128"/>
      <c r="J9569" s="642">
        <f t="shared" si="6166"/>
        <v>4.0529999999999999</v>
      </c>
    </row>
    <row r="9570" spans="1:10">
      <c r="A9570" s="1320"/>
      <c r="B9570" s="1321"/>
      <c r="C9570" s="1321"/>
      <c r="D9570" s="1322"/>
      <c r="E9570" s="776" t="str">
        <f t="shared" ref="E9570:G9570" si="6204">E8620</f>
        <v>DOMICILIARIA 16</v>
      </c>
      <c r="F9570" s="777">
        <f t="shared" si="6204"/>
        <v>4.84</v>
      </c>
      <c r="G9570" s="777">
        <f t="shared" si="6204"/>
        <v>0.7</v>
      </c>
      <c r="H9570" s="698"/>
      <c r="I9570" s="142"/>
      <c r="J9570" s="642">
        <f t="shared" si="6166"/>
        <v>3.3879999999999999</v>
      </c>
    </row>
    <row r="9571" spans="1:10">
      <c r="A9571" s="1320"/>
      <c r="B9571" s="1321"/>
      <c r="C9571" s="1321"/>
      <c r="D9571" s="1322"/>
      <c r="E9571" s="776" t="str">
        <f t="shared" ref="E9571:G9571" si="6205">E8621</f>
        <v>DOMICILIARIA 17</v>
      </c>
      <c r="F9571" s="777">
        <f t="shared" si="6205"/>
        <v>5.49</v>
      </c>
      <c r="G9571" s="777">
        <f t="shared" si="6205"/>
        <v>0.7</v>
      </c>
      <c r="H9571" s="775"/>
      <c r="I9571" s="128"/>
      <c r="J9571" s="642">
        <f t="shared" si="6166"/>
        <v>3.843</v>
      </c>
    </row>
    <row r="9572" spans="1:10">
      <c r="A9572" s="1320"/>
      <c r="B9572" s="1321"/>
      <c r="C9572" s="1321"/>
      <c r="D9572" s="1322"/>
      <c r="E9572" s="776" t="str">
        <f t="shared" ref="E9572:G9572" si="6206">E8622</f>
        <v>DOMICILIARIA 18</v>
      </c>
      <c r="F9572" s="777">
        <f t="shared" si="6206"/>
        <v>4.95</v>
      </c>
      <c r="G9572" s="777">
        <f t="shared" si="6206"/>
        <v>0.7</v>
      </c>
      <c r="H9572" s="698"/>
      <c r="I9572" s="142"/>
      <c r="J9572" s="642">
        <f t="shared" si="6166"/>
        <v>3.4649999999999999</v>
      </c>
    </row>
    <row r="9573" spans="1:10">
      <c r="A9573" s="1320"/>
      <c r="B9573" s="1321"/>
      <c r="C9573" s="1321"/>
      <c r="D9573" s="1322"/>
      <c r="E9573" s="776" t="str">
        <f t="shared" ref="E9573:G9573" si="6207">E8623</f>
        <v>P22 A P23</v>
      </c>
      <c r="F9573" s="777">
        <f t="shared" si="6207"/>
        <v>0</v>
      </c>
      <c r="G9573" s="777">
        <f t="shared" si="6207"/>
        <v>0</v>
      </c>
      <c r="H9573" s="775"/>
      <c r="I9573" s="128"/>
      <c r="J9573" s="642">
        <f t="shared" si="6166"/>
        <v>0</v>
      </c>
    </row>
    <row r="9574" spans="1:10">
      <c r="A9574" s="1320"/>
      <c r="B9574" s="1321"/>
      <c r="C9574" s="1321"/>
      <c r="D9574" s="1322"/>
      <c r="E9574" s="776" t="str">
        <f t="shared" ref="E9574:G9574" si="6208">E8624</f>
        <v>DOMICILIARIA 1</v>
      </c>
      <c r="F9574" s="777">
        <f t="shared" si="6208"/>
        <v>5.07</v>
      </c>
      <c r="G9574" s="777">
        <f t="shared" si="6208"/>
        <v>0.7</v>
      </c>
      <c r="H9574" s="698"/>
      <c r="I9574" s="142"/>
      <c r="J9574" s="642">
        <f t="shared" si="6166"/>
        <v>3.5489999999999999</v>
      </c>
    </row>
    <row r="9575" spans="1:10">
      <c r="A9575" s="1320"/>
      <c r="B9575" s="1321"/>
      <c r="C9575" s="1321"/>
      <c r="D9575" s="1322"/>
      <c r="E9575" s="776" t="str">
        <f t="shared" ref="E9575:G9575" si="6209">E8625</f>
        <v>DOMICILIARIA 2</v>
      </c>
      <c r="F9575" s="777">
        <f t="shared" si="6209"/>
        <v>4.33</v>
      </c>
      <c r="G9575" s="777">
        <f t="shared" si="6209"/>
        <v>0.7</v>
      </c>
      <c r="H9575" s="775"/>
      <c r="I9575" s="128"/>
      <c r="J9575" s="642">
        <f t="shared" si="6166"/>
        <v>3.0309999999999997</v>
      </c>
    </row>
    <row r="9576" spans="1:10">
      <c r="A9576" s="1320"/>
      <c r="B9576" s="1321"/>
      <c r="C9576" s="1321"/>
      <c r="D9576" s="1322"/>
      <c r="E9576" s="776" t="str">
        <f t="shared" ref="E9576:G9576" si="6210">E8626</f>
        <v>DOMICILIARIA 3</v>
      </c>
      <c r="F9576" s="777">
        <f t="shared" si="6210"/>
        <v>4.6900000000000004</v>
      </c>
      <c r="G9576" s="777">
        <f t="shared" si="6210"/>
        <v>0.7</v>
      </c>
      <c r="H9576" s="698"/>
      <c r="I9576" s="142"/>
      <c r="J9576" s="642">
        <f t="shared" si="6166"/>
        <v>3.2829999999999999</v>
      </c>
    </row>
    <row r="9577" spans="1:10">
      <c r="A9577" s="1320"/>
      <c r="B9577" s="1321"/>
      <c r="C9577" s="1321"/>
      <c r="D9577" s="1322"/>
      <c r="E9577" s="776" t="str">
        <f t="shared" ref="E9577:G9577" si="6211">E8627</f>
        <v>DOMICILIARIA 4</v>
      </c>
      <c r="F9577" s="777">
        <f t="shared" si="6211"/>
        <v>4.62</v>
      </c>
      <c r="G9577" s="777">
        <f t="shared" si="6211"/>
        <v>0.7</v>
      </c>
      <c r="H9577" s="775"/>
      <c r="I9577" s="128"/>
      <c r="J9577" s="642">
        <f t="shared" si="6166"/>
        <v>3.234</v>
      </c>
    </row>
    <row r="9578" spans="1:10">
      <c r="A9578" s="1320"/>
      <c r="B9578" s="1321"/>
      <c r="C9578" s="1321"/>
      <c r="D9578" s="1322"/>
      <c r="E9578" s="776" t="str">
        <f t="shared" ref="E9578:G9578" si="6212">E8628</f>
        <v>DOMICILIARIA 5</v>
      </c>
      <c r="F9578" s="777">
        <f t="shared" si="6212"/>
        <v>4.3099999999999996</v>
      </c>
      <c r="G9578" s="777">
        <f t="shared" si="6212"/>
        <v>0.7</v>
      </c>
      <c r="H9578" s="698"/>
      <c r="I9578" s="142"/>
      <c r="J9578" s="642">
        <f t="shared" si="6166"/>
        <v>3.0169999999999995</v>
      </c>
    </row>
    <row r="9579" spans="1:10">
      <c r="A9579" s="1320"/>
      <c r="B9579" s="1321"/>
      <c r="C9579" s="1321"/>
      <c r="D9579" s="1322"/>
      <c r="E9579" s="776" t="str">
        <f t="shared" ref="E9579:G9579" si="6213">E8629</f>
        <v>DOMICILIARIA 6</v>
      </c>
      <c r="F9579" s="777">
        <f t="shared" si="6213"/>
        <v>6.6</v>
      </c>
      <c r="G9579" s="777">
        <f t="shared" si="6213"/>
        <v>0.7</v>
      </c>
      <c r="H9579" s="775"/>
      <c r="I9579" s="128"/>
      <c r="J9579" s="642">
        <f t="shared" si="6166"/>
        <v>4.6199999999999992</v>
      </c>
    </row>
    <row r="9580" spans="1:10">
      <c r="A9580" s="1320"/>
      <c r="B9580" s="1321"/>
      <c r="C9580" s="1321"/>
      <c r="D9580" s="1322"/>
      <c r="E9580" s="776" t="str">
        <f t="shared" ref="E9580:G9580" si="6214">E8630</f>
        <v>DOMICILIARIA 7</v>
      </c>
      <c r="F9580" s="777">
        <f t="shared" si="6214"/>
        <v>4.45</v>
      </c>
      <c r="G9580" s="777">
        <f t="shared" si="6214"/>
        <v>0.7</v>
      </c>
      <c r="H9580" s="698"/>
      <c r="I9580" s="142"/>
      <c r="J9580" s="642">
        <f t="shared" si="6166"/>
        <v>3.1149999999999998</v>
      </c>
    </row>
    <row r="9581" spans="1:10">
      <c r="A9581" s="1320"/>
      <c r="B9581" s="1321"/>
      <c r="C9581" s="1321"/>
      <c r="D9581" s="1322"/>
      <c r="E9581" s="776" t="str">
        <f t="shared" ref="E9581:G9581" si="6215">E8631</f>
        <v>DOMICILIARIA 8</v>
      </c>
      <c r="F9581" s="777">
        <f t="shared" si="6215"/>
        <v>4.53</v>
      </c>
      <c r="G9581" s="777">
        <f t="shared" si="6215"/>
        <v>0.7</v>
      </c>
      <c r="H9581" s="775"/>
      <c r="I9581" s="128"/>
      <c r="J9581" s="642">
        <f t="shared" si="6166"/>
        <v>3.1709999999999998</v>
      </c>
    </row>
    <row r="9582" spans="1:10">
      <c r="A9582" s="1320"/>
      <c r="B9582" s="1321"/>
      <c r="C9582" s="1321"/>
      <c r="D9582" s="1322"/>
      <c r="E9582" s="776" t="str">
        <f t="shared" ref="E9582:G9582" si="6216">E8632</f>
        <v>DOMICILIARIA 9</v>
      </c>
      <c r="F9582" s="777">
        <f t="shared" si="6216"/>
        <v>6.74</v>
      </c>
      <c r="G9582" s="777">
        <f t="shared" si="6216"/>
        <v>0.7</v>
      </c>
      <c r="H9582" s="698"/>
      <c r="I9582" s="142"/>
      <c r="J9582" s="642">
        <f t="shared" si="6166"/>
        <v>4.718</v>
      </c>
    </row>
    <row r="9583" spans="1:10">
      <c r="A9583" s="1320"/>
      <c r="B9583" s="1321"/>
      <c r="C9583" s="1321"/>
      <c r="D9583" s="1322"/>
      <c r="E9583" s="776" t="str">
        <f t="shared" ref="E9583:G9583" si="6217">E8633</f>
        <v>DOMICILIARIA 10</v>
      </c>
      <c r="F9583" s="777">
        <f t="shared" si="6217"/>
        <v>4.53</v>
      </c>
      <c r="G9583" s="777">
        <f t="shared" si="6217"/>
        <v>0.7</v>
      </c>
      <c r="H9583" s="775"/>
      <c r="I9583" s="128"/>
      <c r="J9583" s="642">
        <f t="shared" si="6166"/>
        <v>3.1709999999999998</v>
      </c>
    </row>
    <row r="9584" spans="1:10">
      <c r="A9584" s="1320"/>
      <c r="B9584" s="1321"/>
      <c r="C9584" s="1321"/>
      <c r="D9584" s="1322"/>
      <c r="E9584" s="776" t="str">
        <f t="shared" ref="E9584:G9584" si="6218">E8634</f>
        <v>DOMICILIARIA 11</v>
      </c>
      <c r="F9584" s="777">
        <f t="shared" si="6218"/>
        <v>6.71</v>
      </c>
      <c r="G9584" s="777">
        <f t="shared" si="6218"/>
        <v>0.7</v>
      </c>
      <c r="H9584" s="698"/>
      <c r="I9584" s="142"/>
      <c r="J9584" s="642">
        <f t="shared" si="6166"/>
        <v>4.6970000000000001</v>
      </c>
    </row>
    <row r="9585" spans="1:10">
      <c r="A9585" s="1320"/>
      <c r="B9585" s="1321"/>
      <c r="C9585" s="1321"/>
      <c r="D9585" s="1322"/>
      <c r="E9585" s="776" t="str">
        <f t="shared" ref="E9585:G9585" si="6219">E8635</f>
        <v>DOMICILIARIA 12</v>
      </c>
      <c r="F9585" s="777">
        <f t="shared" si="6219"/>
        <v>4.53</v>
      </c>
      <c r="G9585" s="777">
        <f t="shared" si="6219"/>
        <v>0.7</v>
      </c>
      <c r="H9585" s="775"/>
      <c r="I9585" s="128"/>
      <c r="J9585" s="642">
        <f t="shared" si="6166"/>
        <v>3.1709999999999998</v>
      </c>
    </row>
    <row r="9586" spans="1:10">
      <c r="A9586" s="1320"/>
      <c r="B9586" s="1321"/>
      <c r="C9586" s="1321"/>
      <c r="D9586" s="1322"/>
      <c r="E9586" s="776" t="str">
        <f t="shared" ref="E9586:G9586" si="6220">E8636</f>
        <v>P23 A P24</v>
      </c>
      <c r="F9586" s="777">
        <f t="shared" si="6220"/>
        <v>0</v>
      </c>
      <c r="G9586" s="777">
        <f t="shared" si="6220"/>
        <v>0</v>
      </c>
      <c r="H9586" s="698"/>
      <c r="I9586" s="142"/>
      <c r="J9586" s="642">
        <f t="shared" si="6166"/>
        <v>0</v>
      </c>
    </row>
    <row r="9587" spans="1:10">
      <c r="A9587" s="1320"/>
      <c r="B9587" s="1321"/>
      <c r="C9587" s="1321"/>
      <c r="D9587" s="1322"/>
      <c r="E9587" s="776" t="str">
        <f t="shared" ref="E9587:G9587" si="6221">E8637</f>
        <v>P24 A P25</v>
      </c>
      <c r="F9587" s="777">
        <f t="shared" si="6221"/>
        <v>0</v>
      </c>
      <c r="G9587" s="777">
        <f t="shared" si="6221"/>
        <v>0</v>
      </c>
      <c r="H9587" s="775"/>
      <c r="I9587" s="128"/>
      <c r="J9587" s="642">
        <f t="shared" si="6166"/>
        <v>0</v>
      </c>
    </row>
    <row r="9588" spans="1:10">
      <c r="A9588" s="1320"/>
      <c r="B9588" s="1321"/>
      <c r="C9588" s="1321"/>
      <c r="D9588" s="1322"/>
      <c r="E9588" s="776" t="str">
        <f t="shared" ref="E9588:G9588" si="6222">E8638</f>
        <v>DOMICILIARIA 1</v>
      </c>
      <c r="F9588" s="777">
        <f t="shared" si="6222"/>
        <v>4.1500000000000004</v>
      </c>
      <c r="G9588" s="777">
        <f t="shared" si="6222"/>
        <v>0.7</v>
      </c>
      <c r="H9588" s="698"/>
      <c r="I9588" s="142"/>
      <c r="J9588" s="642">
        <f t="shared" si="6166"/>
        <v>2.9050000000000002</v>
      </c>
    </row>
    <row r="9589" spans="1:10">
      <c r="A9589" s="1320"/>
      <c r="B9589" s="1321"/>
      <c r="C9589" s="1321"/>
      <c r="D9589" s="1322"/>
      <c r="E9589" s="776" t="str">
        <f t="shared" ref="E9589:G9589" si="6223">E8639</f>
        <v>DOMICILIARIA 2</v>
      </c>
      <c r="F9589" s="777">
        <f t="shared" si="6223"/>
        <v>5.32</v>
      </c>
      <c r="G9589" s="777">
        <f t="shared" si="6223"/>
        <v>0.7</v>
      </c>
      <c r="H9589" s="775"/>
      <c r="I9589" s="128"/>
      <c r="J9589" s="642">
        <f t="shared" si="6166"/>
        <v>3.7239999999999998</v>
      </c>
    </row>
    <row r="9590" spans="1:10">
      <c r="A9590" s="1320"/>
      <c r="B9590" s="1321"/>
      <c r="C9590" s="1321"/>
      <c r="D9590" s="1322"/>
      <c r="E9590" s="776" t="str">
        <f t="shared" ref="E9590:G9590" si="6224">E8640</f>
        <v>DOMICILIARIA 3</v>
      </c>
      <c r="F9590" s="777">
        <f t="shared" si="6224"/>
        <v>4.87</v>
      </c>
      <c r="G9590" s="777">
        <f t="shared" si="6224"/>
        <v>0.7</v>
      </c>
      <c r="H9590" s="698"/>
      <c r="I9590" s="142"/>
      <c r="J9590" s="642">
        <f t="shared" si="6166"/>
        <v>3.4089999999999998</v>
      </c>
    </row>
    <row r="9591" spans="1:10">
      <c r="A9591" s="1320"/>
      <c r="B9591" s="1321"/>
      <c r="C9591" s="1321"/>
      <c r="D9591" s="1322"/>
      <c r="E9591" s="776" t="str">
        <f t="shared" ref="E9591:G9591" si="6225">E8641</f>
        <v>DOMICILIARIA 4</v>
      </c>
      <c r="F9591" s="777">
        <f t="shared" si="6225"/>
        <v>4.8</v>
      </c>
      <c r="G9591" s="777">
        <f t="shared" si="6225"/>
        <v>0.7</v>
      </c>
      <c r="H9591" s="775"/>
      <c r="I9591" s="128"/>
      <c r="J9591" s="642">
        <f t="shared" si="6166"/>
        <v>3.36</v>
      </c>
    </row>
    <row r="9592" spans="1:10">
      <c r="A9592" s="1320"/>
      <c r="B9592" s="1321"/>
      <c r="C9592" s="1321"/>
      <c r="D9592" s="1322"/>
      <c r="E9592" s="776" t="str">
        <f t="shared" ref="E9592:G9592" si="6226">E8642</f>
        <v>DOMICILIARIA 5</v>
      </c>
      <c r="F9592" s="777">
        <f t="shared" si="6226"/>
        <v>5.37</v>
      </c>
      <c r="G9592" s="777">
        <f t="shared" si="6226"/>
        <v>0.7</v>
      </c>
      <c r="H9592" s="698"/>
      <c r="I9592" s="142"/>
      <c r="J9592" s="642">
        <f t="shared" si="6166"/>
        <v>3.7589999999999999</v>
      </c>
    </row>
    <row r="9593" spans="1:10">
      <c r="A9593" s="1320"/>
      <c r="B9593" s="1321"/>
      <c r="C9593" s="1321"/>
      <c r="D9593" s="1322"/>
      <c r="E9593" s="776" t="str">
        <f t="shared" ref="E9593:G9593" si="6227">E8643</f>
        <v>DOMICILIARIA 6</v>
      </c>
      <c r="F9593" s="777">
        <f t="shared" si="6227"/>
        <v>5.46</v>
      </c>
      <c r="G9593" s="777">
        <f t="shared" si="6227"/>
        <v>0.7</v>
      </c>
      <c r="H9593" s="775"/>
      <c r="I9593" s="128"/>
      <c r="J9593" s="642">
        <f t="shared" si="6166"/>
        <v>3.8219999999999996</v>
      </c>
    </row>
    <row r="9594" spans="1:10">
      <c r="A9594" s="1320"/>
      <c r="B9594" s="1321"/>
      <c r="C9594" s="1321"/>
      <c r="D9594" s="1322"/>
      <c r="E9594" s="776" t="str">
        <f t="shared" ref="E9594:G9594" si="6228">E8644</f>
        <v>P26 A P27</v>
      </c>
      <c r="F9594" s="777">
        <f t="shared" si="6228"/>
        <v>0</v>
      </c>
      <c r="G9594" s="777">
        <f t="shared" si="6228"/>
        <v>0</v>
      </c>
      <c r="H9594" s="698"/>
      <c r="I9594" s="142"/>
      <c r="J9594" s="642">
        <f t="shared" si="6166"/>
        <v>0</v>
      </c>
    </row>
    <row r="9595" spans="1:10">
      <c r="A9595" s="1320"/>
      <c r="B9595" s="1321"/>
      <c r="C9595" s="1321"/>
      <c r="D9595" s="1322"/>
      <c r="E9595" s="776" t="str">
        <f t="shared" ref="E9595:G9595" si="6229">E8645</f>
        <v>DOMICILIARIA 1</v>
      </c>
      <c r="F9595" s="777">
        <f t="shared" si="6229"/>
        <v>2.93</v>
      </c>
      <c r="G9595" s="777">
        <f t="shared" si="6229"/>
        <v>0.7</v>
      </c>
      <c r="H9595" s="775"/>
      <c r="I9595" s="128"/>
      <c r="J9595" s="642">
        <f t="shared" si="6166"/>
        <v>2.0510000000000002</v>
      </c>
    </row>
    <row r="9596" spans="1:10">
      <c r="A9596" s="1320"/>
      <c r="B9596" s="1321"/>
      <c r="C9596" s="1321"/>
      <c r="D9596" s="1322"/>
      <c r="E9596" s="776" t="str">
        <f t="shared" ref="E9596:G9596" si="6230">E8646</f>
        <v>DOMICILIARIA 2</v>
      </c>
      <c r="F9596" s="777">
        <f t="shared" si="6230"/>
        <v>7.63</v>
      </c>
      <c r="G9596" s="777">
        <f t="shared" si="6230"/>
        <v>0.7</v>
      </c>
      <c r="H9596" s="698"/>
      <c r="I9596" s="142"/>
      <c r="J9596" s="642">
        <f t="shared" ref="J9596:J9659" si="6231">F9596*G9596</f>
        <v>5.3409999999999993</v>
      </c>
    </row>
    <row r="9597" spans="1:10">
      <c r="A9597" s="1320"/>
      <c r="B9597" s="1321"/>
      <c r="C9597" s="1321"/>
      <c r="D9597" s="1322"/>
      <c r="E9597" s="776" t="str">
        <f t="shared" ref="E9597:G9597" si="6232">E8647</f>
        <v>DOMICILIARIA 3</v>
      </c>
      <c r="F9597" s="777">
        <f t="shared" si="6232"/>
        <v>6.7</v>
      </c>
      <c r="G9597" s="777">
        <f t="shared" si="6232"/>
        <v>0.7</v>
      </c>
      <c r="H9597" s="775"/>
      <c r="I9597" s="128"/>
      <c r="J9597" s="642">
        <f t="shared" si="6231"/>
        <v>4.6899999999999995</v>
      </c>
    </row>
    <row r="9598" spans="1:10">
      <c r="A9598" s="1320"/>
      <c r="B9598" s="1321"/>
      <c r="C9598" s="1321"/>
      <c r="D9598" s="1322"/>
      <c r="E9598" s="776" t="str">
        <f t="shared" ref="E9598:G9598" si="6233">E8648</f>
        <v>DOMICILIARIA 4</v>
      </c>
      <c r="F9598" s="777">
        <f t="shared" si="6233"/>
        <v>9.52</v>
      </c>
      <c r="G9598" s="777">
        <f t="shared" si="6233"/>
        <v>0.7</v>
      </c>
      <c r="H9598" s="698"/>
      <c r="I9598" s="142"/>
      <c r="J9598" s="642">
        <f t="shared" si="6231"/>
        <v>6.6639999999999997</v>
      </c>
    </row>
    <row r="9599" spans="1:10">
      <c r="A9599" s="1320"/>
      <c r="B9599" s="1321"/>
      <c r="C9599" s="1321"/>
      <c r="D9599" s="1322"/>
      <c r="E9599" s="776" t="str">
        <f t="shared" ref="E9599:G9599" si="6234">E8649</f>
        <v>DOMICILIARIA 5</v>
      </c>
      <c r="F9599" s="777">
        <f t="shared" si="6234"/>
        <v>11.41</v>
      </c>
      <c r="G9599" s="777">
        <f t="shared" si="6234"/>
        <v>0.7</v>
      </c>
      <c r="H9599" s="775"/>
      <c r="I9599" s="128"/>
      <c r="J9599" s="642">
        <f t="shared" si="6231"/>
        <v>7.9869999999999992</v>
      </c>
    </row>
    <row r="9600" spans="1:10">
      <c r="A9600" s="1320"/>
      <c r="B9600" s="1321"/>
      <c r="C9600" s="1321"/>
      <c r="D9600" s="1322"/>
      <c r="E9600" s="776" t="str">
        <f t="shared" ref="E9600:G9600" si="6235">E8650</f>
        <v>DOMICILIARIA 6</v>
      </c>
      <c r="F9600" s="777">
        <f t="shared" si="6235"/>
        <v>13.29</v>
      </c>
      <c r="G9600" s="777">
        <f t="shared" si="6235"/>
        <v>0.7</v>
      </c>
      <c r="H9600" s="698"/>
      <c r="I9600" s="142"/>
      <c r="J9600" s="642">
        <f t="shared" si="6231"/>
        <v>9.302999999999999</v>
      </c>
    </row>
    <row r="9601" spans="1:10">
      <c r="A9601" s="1320"/>
      <c r="B9601" s="1321"/>
      <c r="C9601" s="1321"/>
      <c r="D9601" s="1322"/>
      <c r="E9601" s="776" t="str">
        <f t="shared" ref="E9601:G9601" si="6236">E8651</f>
        <v>DOMICILIARIA 7</v>
      </c>
      <c r="F9601" s="777">
        <f t="shared" si="6236"/>
        <v>15.18</v>
      </c>
      <c r="G9601" s="777">
        <f t="shared" si="6236"/>
        <v>0.7</v>
      </c>
      <c r="H9601" s="775"/>
      <c r="I9601" s="128"/>
      <c r="J9601" s="642">
        <f t="shared" si="6231"/>
        <v>10.625999999999999</v>
      </c>
    </row>
    <row r="9602" spans="1:10">
      <c r="A9602" s="1320"/>
      <c r="B9602" s="1321"/>
      <c r="C9602" s="1321"/>
      <c r="D9602" s="1322"/>
      <c r="E9602" s="776" t="str">
        <f t="shared" ref="E9602:G9602" si="6237">E8652</f>
        <v>DOMICILIARIA 8</v>
      </c>
      <c r="F9602" s="777">
        <f t="shared" si="6237"/>
        <v>17.059999999999999</v>
      </c>
      <c r="G9602" s="777">
        <f t="shared" si="6237"/>
        <v>0.7</v>
      </c>
      <c r="H9602" s="698"/>
      <c r="I9602" s="142"/>
      <c r="J9602" s="642">
        <f t="shared" si="6231"/>
        <v>11.941999999999998</v>
      </c>
    </row>
    <row r="9603" spans="1:10">
      <c r="A9603" s="1320"/>
      <c r="B9603" s="1321"/>
      <c r="C9603" s="1321"/>
      <c r="D9603" s="1322"/>
      <c r="E9603" s="776" t="str">
        <f t="shared" ref="E9603:G9603" si="6238">E8653</f>
        <v>DOMICILIARIA 9</v>
      </c>
      <c r="F9603" s="777">
        <f t="shared" si="6238"/>
        <v>18.95</v>
      </c>
      <c r="G9603" s="777">
        <f t="shared" si="6238"/>
        <v>0.7</v>
      </c>
      <c r="H9603" s="775"/>
      <c r="I9603" s="128"/>
      <c r="J9603" s="642">
        <f t="shared" si="6231"/>
        <v>13.264999999999999</v>
      </c>
    </row>
    <row r="9604" spans="1:10">
      <c r="A9604" s="1320"/>
      <c r="B9604" s="1321"/>
      <c r="C9604" s="1321"/>
      <c r="D9604" s="1322"/>
      <c r="E9604" s="776" t="str">
        <f t="shared" ref="E9604:G9604" si="6239">E8654</f>
        <v>DOMICILIARIA 10</v>
      </c>
      <c r="F9604" s="777">
        <f t="shared" si="6239"/>
        <v>20.83</v>
      </c>
      <c r="G9604" s="777">
        <f t="shared" si="6239"/>
        <v>0.7</v>
      </c>
      <c r="H9604" s="698"/>
      <c r="I9604" s="142"/>
      <c r="J9604" s="642">
        <f t="shared" si="6231"/>
        <v>14.580999999999998</v>
      </c>
    </row>
    <row r="9605" spans="1:10">
      <c r="A9605" s="1320"/>
      <c r="B9605" s="1321"/>
      <c r="C9605" s="1321"/>
      <c r="D9605" s="1322"/>
      <c r="E9605" s="776" t="str">
        <f t="shared" ref="E9605:G9605" si="6240">E8655</f>
        <v>DOMICILIARIA 11</v>
      </c>
      <c r="F9605" s="777">
        <f t="shared" si="6240"/>
        <v>22.71</v>
      </c>
      <c r="G9605" s="777">
        <f t="shared" si="6240"/>
        <v>0.7</v>
      </c>
      <c r="H9605" s="775"/>
      <c r="I9605" s="128"/>
      <c r="J9605" s="642">
        <f t="shared" si="6231"/>
        <v>15.897</v>
      </c>
    </row>
    <row r="9606" spans="1:10">
      <c r="A9606" s="1320"/>
      <c r="B9606" s="1321"/>
      <c r="C9606" s="1321"/>
      <c r="D9606" s="1322"/>
      <c r="E9606" s="776" t="str">
        <f t="shared" ref="E9606:G9606" si="6241">E8656</f>
        <v>DOMICILIARIA 12</v>
      </c>
      <c r="F9606" s="777">
        <f t="shared" si="6241"/>
        <v>24.6</v>
      </c>
      <c r="G9606" s="777">
        <f t="shared" si="6241"/>
        <v>0.7</v>
      </c>
      <c r="H9606" s="698"/>
      <c r="I9606" s="142"/>
      <c r="J9606" s="642">
        <f t="shared" si="6231"/>
        <v>17.22</v>
      </c>
    </row>
    <row r="9607" spans="1:10">
      <c r="A9607" s="1320"/>
      <c r="B9607" s="1321"/>
      <c r="C9607" s="1321"/>
      <c r="D9607" s="1322"/>
      <c r="E9607" s="776" t="str">
        <f t="shared" ref="E9607:G9607" si="6242">E8657</f>
        <v>DOMICILIARIA 13</v>
      </c>
      <c r="F9607" s="777">
        <f t="shared" si="6242"/>
        <v>26.48</v>
      </c>
      <c r="G9607" s="777">
        <f t="shared" si="6242"/>
        <v>0.7</v>
      </c>
      <c r="H9607" s="775"/>
      <c r="I9607" s="128"/>
      <c r="J9607" s="642">
        <f t="shared" si="6231"/>
        <v>18.535999999999998</v>
      </c>
    </row>
    <row r="9608" spans="1:10">
      <c r="A9608" s="1320"/>
      <c r="B9608" s="1321"/>
      <c r="C9608" s="1321"/>
      <c r="D9608" s="1322"/>
      <c r="E9608" s="776" t="str">
        <f t="shared" ref="E9608:G9608" si="6243">E8658</f>
        <v>DOMICILIARIA 14</v>
      </c>
      <c r="F9608" s="777">
        <f t="shared" si="6243"/>
        <v>28.37</v>
      </c>
      <c r="G9608" s="777">
        <f t="shared" si="6243"/>
        <v>0.7</v>
      </c>
      <c r="H9608" s="698"/>
      <c r="I9608" s="142"/>
      <c r="J9608" s="642">
        <f t="shared" si="6231"/>
        <v>19.858999999999998</v>
      </c>
    </row>
    <row r="9609" spans="1:10">
      <c r="A9609" s="1320"/>
      <c r="B9609" s="1321"/>
      <c r="C9609" s="1321"/>
      <c r="D9609" s="1322"/>
      <c r="E9609" s="776" t="str">
        <f t="shared" ref="E9609:G9609" si="6244">E8659</f>
        <v>P27 A P28</v>
      </c>
      <c r="F9609" s="777">
        <f t="shared" si="6244"/>
        <v>0</v>
      </c>
      <c r="G9609" s="777">
        <f t="shared" si="6244"/>
        <v>0</v>
      </c>
      <c r="H9609" s="775"/>
      <c r="I9609" s="128"/>
      <c r="J9609" s="642">
        <f t="shared" si="6231"/>
        <v>0</v>
      </c>
    </row>
    <row r="9610" spans="1:10">
      <c r="A9610" s="1320"/>
      <c r="B9610" s="1321"/>
      <c r="C9610" s="1321"/>
      <c r="D9610" s="1322"/>
      <c r="E9610" s="776" t="str">
        <f t="shared" ref="E9610:G9610" si="6245">E8660</f>
        <v>P28 A P29</v>
      </c>
      <c r="F9610" s="777">
        <f t="shared" si="6245"/>
        <v>0</v>
      </c>
      <c r="G9610" s="777">
        <f t="shared" si="6245"/>
        <v>0</v>
      </c>
      <c r="H9610" s="698"/>
      <c r="I9610" s="142"/>
      <c r="J9610" s="642">
        <f t="shared" si="6231"/>
        <v>0</v>
      </c>
    </row>
    <row r="9611" spans="1:10">
      <c r="A9611" s="1320"/>
      <c r="B9611" s="1321"/>
      <c r="C9611" s="1321"/>
      <c r="D9611" s="1322"/>
      <c r="E9611" s="776" t="str">
        <f t="shared" ref="E9611:G9611" si="6246">E8661</f>
        <v>DOMICILIARIA 1</v>
      </c>
      <c r="F9611" s="777">
        <f t="shared" si="6246"/>
        <v>5.66</v>
      </c>
      <c r="G9611" s="777">
        <f t="shared" si="6246"/>
        <v>0.7</v>
      </c>
      <c r="H9611" s="775"/>
      <c r="I9611" s="128"/>
      <c r="J9611" s="642">
        <f t="shared" si="6231"/>
        <v>3.9619999999999997</v>
      </c>
    </row>
    <row r="9612" spans="1:10">
      <c r="A9612" s="1320"/>
      <c r="B9612" s="1321"/>
      <c r="C9612" s="1321"/>
      <c r="D9612" s="1322"/>
      <c r="E9612" s="776" t="str">
        <f t="shared" ref="E9612:G9612" si="6247">E8662</f>
        <v>DOMICILIARIA 2</v>
      </c>
      <c r="F9612" s="777">
        <f t="shared" si="6247"/>
        <v>4.29</v>
      </c>
      <c r="G9612" s="777">
        <f t="shared" si="6247"/>
        <v>0.7</v>
      </c>
      <c r="H9612" s="698"/>
      <c r="I9612" s="142"/>
      <c r="J9612" s="642">
        <f t="shared" si="6231"/>
        <v>3.0029999999999997</v>
      </c>
    </row>
    <row r="9613" spans="1:10">
      <c r="A9613" s="1320"/>
      <c r="B9613" s="1321"/>
      <c r="C9613" s="1321"/>
      <c r="D9613" s="1322"/>
      <c r="E9613" s="776" t="str">
        <f t="shared" ref="E9613:G9613" si="6248">E8663</f>
        <v>DOMICILIARIA 3</v>
      </c>
      <c r="F9613" s="777">
        <f t="shared" si="6248"/>
        <v>5.75</v>
      </c>
      <c r="G9613" s="777">
        <f t="shared" si="6248"/>
        <v>0.7</v>
      </c>
      <c r="H9613" s="775"/>
      <c r="I9613" s="128"/>
      <c r="J9613" s="642">
        <f t="shared" si="6231"/>
        <v>4.0249999999999995</v>
      </c>
    </row>
    <row r="9614" spans="1:10">
      <c r="A9614" s="1320"/>
      <c r="B9614" s="1321"/>
      <c r="C9614" s="1321"/>
      <c r="D9614" s="1322"/>
      <c r="E9614" s="776" t="str">
        <f t="shared" ref="E9614:G9614" si="6249">E8664</f>
        <v>DOMICILIARIA 4</v>
      </c>
      <c r="F9614" s="777">
        <f t="shared" si="6249"/>
        <v>4.3099999999999996</v>
      </c>
      <c r="G9614" s="777">
        <f t="shared" si="6249"/>
        <v>0.7</v>
      </c>
      <c r="H9614" s="698"/>
      <c r="I9614" s="142"/>
      <c r="J9614" s="642">
        <f t="shared" si="6231"/>
        <v>3.0169999999999995</v>
      </c>
    </row>
    <row r="9615" spans="1:10">
      <c r="A9615" s="1320"/>
      <c r="B9615" s="1321"/>
      <c r="C9615" s="1321"/>
      <c r="D9615" s="1322"/>
      <c r="E9615" s="776" t="str">
        <f t="shared" ref="E9615:G9615" si="6250">E8665</f>
        <v>DOMICILIARIA 5</v>
      </c>
      <c r="F9615" s="777">
        <f t="shared" si="6250"/>
        <v>5.84</v>
      </c>
      <c r="G9615" s="777">
        <f t="shared" si="6250"/>
        <v>0.7</v>
      </c>
      <c r="H9615" s="775"/>
      <c r="I9615" s="128"/>
      <c r="J9615" s="642">
        <f t="shared" si="6231"/>
        <v>4.0880000000000001</v>
      </c>
    </row>
    <row r="9616" spans="1:10">
      <c r="A9616" s="1320"/>
      <c r="B9616" s="1321"/>
      <c r="C9616" s="1321"/>
      <c r="D9616" s="1322"/>
      <c r="E9616" s="776" t="str">
        <f t="shared" ref="E9616:G9616" si="6251">E8666</f>
        <v>DOMICILIARIA 6</v>
      </c>
      <c r="F9616" s="777">
        <f t="shared" si="6251"/>
        <v>4.3</v>
      </c>
      <c r="G9616" s="777">
        <f t="shared" si="6251"/>
        <v>0.7</v>
      </c>
      <c r="H9616" s="698"/>
      <c r="I9616" s="142"/>
      <c r="J9616" s="642">
        <f t="shared" si="6231"/>
        <v>3.01</v>
      </c>
    </row>
    <row r="9617" spans="1:10">
      <c r="A9617" s="1320"/>
      <c r="B9617" s="1321"/>
      <c r="C9617" s="1321"/>
      <c r="D9617" s="1322"/>
      <c r="E9617" s="776" t="str">
        <f t="shared" ref="E9617:G9617" si="6252">E8667</f>
        <v>DOMICILIARIA 7</v>
      </c>
      <c r="F9617" s="777">
        <f t="shared" si="6252"/>
        <v>5.86</v>
      </c>
      <c r="G9617" s="777">
        <f t="shared" si="6252"/>
        <v>0.7</v>
      </c>
      <c r="H9617" s="775"/>
      <c r="I9617" s="128"/>
      <c r="J9617" s="642">
        <f t="shared" si="6231"/>
        <v>4.1020000000000003</v>
      </c>
    </row>
    <row r="9618" spans="1:10">
      <c r="A9618" s="1320"/>
      <c r="B9618" s="1321"/>
      <c r="C9618" s="1321"/>
      <c r="D9618" s="1322"/>
      <c r="E9618" s="776" t="str">
        <f t="shared" ref="E9618:G9618" si="6253">E8668</f>
        <v>DOMICILIARIA 8</v>
      </c>
      <c r="F9618" s="777">
        <f t="shared" si="6253"/>
        <v>4.1900000000000004</v>
      </c>
      <c r="G9618" s="777">
        <f t="shared" si="6253"/>
        <v>0.7</v>
      </c>
      <c r="H9618" s="698"/>
      <c r="I9618" s="142"/>
      <c r="J9618" s="642">
        <f t="shared" si="6231"/>
        <v>2.9330000000000003</v>
      </c>
    </row>
    <row r="9619" spans="1:10">
      <c r="A9619" s="1320"/>
      <c r="B9619" s="1321"/>
      <c r="C9619" s="1321"/>
      <c r="D9619" s="1322"/>
      <c r="E9619" s="776" t="str">
        <f t="shared" ref="E9619:G9619" si="6254">E8669</f>
        <v>DOMICILIARIA 9</v>
      </c>
      <c r="F9619" s="777">
        <f t="shared" si="6254"/>
        <v>5.71</v>
      </c>
      <c r="G9619" s="777">
        <f t="shared" si="6254"/>
        <v>0.7</v>
      </c>
      <c r="H9619" s="775"/>
      <c r="I9619" s="128"/>
      <c r="J9619" s="642">
        <f t="shared" si="6231"/>
        <v>3.9969999999999999</v>
      </c>
    </row>
    <row r="9620" spans="1:10">
      <c r="A9620" s="1320"/>
      <c r="B9620" s="1321"/>
      <c r="C9620" s="1321"/>
      <c r="D9620" s="1322"/>
      <c r="E9620" s="776" t="str">
        <f t="shared" ref="E9620:G9620" si="6255">E8670</f>
        <v>DOMICILIARIA 10</v>
      </c>
      <c r="F9620" s="777">
        <f t="shared" si="6255"/>
        <v>3.66</v>
      </c>
      <c r="G9620" s="777">
        <f t="shared" si="6255"/>
        <v>0.7</v>
      </c>
      <c r="H9620" s="698"/>
      <c r="I9620" s="142"/>
      <c r="J9620" s="642">
        <f t="shared" si="6231"/>
        <v>2.5619999999999998</v>
      </c>
    </row>
    <row r="9621" spans="1:10">
      <c r="A9621" s="1320"/>
      <c r="B9621" s="1321"/>
      <c r="C9621" s="1321"/>
      <c r="D9621" s="1322"/>
      <c r="E9621" s="776" t="str">
        <f t="shared" ref="E9621:G9621" si="6256">E8671</f>
        <v>DOMICILIARIA 11</v>
      </c>
      <c r="F9621" s="777">
        <f t="shared" si="6256"/>
        <v>4.33</v>
      </c>
      <c r="G9621" s="777">
        <f t="shared" si="6256"/>
        <v>0.7</v>
      </c>
      <c r="H9621" s="775"/>
      <c r="I9621" s="128"/>
      <c r="J9621" s="642">
        <f t="shared" si="6231"/>
        <v>3.0309999999999997</v>
      </c>
    </row>
    <row r="9622" spans="1:10">
      <c r="A9622" s="1320"/>
      <c r="B9622" s="1321"/>
      <c r="C9622" s="1321"/>
      <c r="D9622" s="1322"/>
      <c r="E9622" s="776" t="str">
        <f t="shared" ref="E9622:G9622" si="6257">E8672</f>
        <v>DOMICILIARIA 12</v>
      </c>
      <c r="F9622" s="777">
        <f t="shared" si="6257"/>
        <v>7.62</v>
      </c>
      <c r="G9622" s="777">
        <f t="shared" si="6257"/>
        <v>0.7</v>
      </c>
      <c r="H9622" s="698"/>
      <c r="I9622" s="142"/>
      <c r="J9622" s="642">
        <f t="shared" si="6231"/>
        <v>5.3339999999999996</v>
      </c>
    </row>
    <row r="9623" spans="1:10">
      <c r="A9623" s="1320"/>
      <c r="B9623" s="1321"/>
      <c r="C9623" s="1321"/>
      <c r="D9623" s="1322"/>
      <c r="E9623" s="776" t="str">
        <f t="shared" ref="E9623:G9623" si="6258">E8673</f>
        <v>DOMICILIARIA 13</v>
      </c>
      <c r="F9623" s="777">
        <f t="shared" si="6258"/>
        <v>4.38</v>
      </c>
      <c r="G9623" s="777">
        <f t="shared" si="6258"/>
        <v>0.7</v>
      </c>
      <c r="H9623" s="775"/>
      <c r="I9623" s="128"/>
      <c r="J9623" s="642">
        <f t="shared" si="6231"/>
        <v>3.0659999999999998</v>
      </c>
    </row>
    <row r="9624" spans="1:10">
      <c r="A9624" s="1320"/>
      <c r="B9624" s="1321"/>
      <c r="C9624" s="1321"/>
      <c r="D9624" s="1322"/>
      <c r="E9624" s="776" t="str">
        <f t="shared" ref="E9624:G9624" si="6259">E8674</f>
        <v>DOMICILIARIA 14</v>
      </c>
      <c r="F9624" s="777">
        <f t="shared" si="6259"/>
        <v>8.42</v>
      </c>
      <c r="G9624" s="777">
        <f t="shared" si="6259"/>
        <v>0.7</v>
      </c>
      <c r="H9624" s="698"/>
      <c r="I9624" s="142"/>
      <c r="J9624" s="642">
        <f t="shared" si="6231"/>
        <v>5.8939999999999992</v>
      </c>
    </row>
    <row r="9625" spans="1:10">
      <c r="A9625" s="1320"/>
      <c r="B9625" s="1321"/>
      <c r="C9625" s="1321"/>
      <c r="D9625" s="1322"/>
      <c r="E9625" s="776" t="str">
        <f t="shared" ref="E9625:G9625" si="6260">E8675</f>
        <v>P29 A P30</v>
      </c>
      <c r="F9625" s="777">
        <f t="shared" si="6260"/>
        <v>0</v>
      </c>
      <c r="G9625" s="777">
        <f t="shared" si="6260"/>
        <v>0</v>
      </c>
      <c r="H9625" s="775"/>
      <c r="I9625" s="128"/>
      <c r="J9625" s="642">
        <f t="shared" si="6231"/>
        <v>0</v>
      </c>
    </row>
    <row r="9626" spans="1:10">
      <c r="A9626" s="1320"/>
      <c r="B9626" s="1321"/>
      <c r="C9626" s="1321"/>
      <c r="D9626" s="1322"/>
      <c r="E9626" s="776" t="str">
        <f t="shared" ref="E9626:G9626" si="6261">E8676</f>
        <v>DOMICILIARIA 1</v>
      </c>
      <c r="F9626" s="777">
        <f t="shared" si="6261"/>
        <v>3.26</v>
      </c>
      <c r="G9626" s="777">
        <f t="shared" si="6261"/>
        <v>0.7</v>
      </c>
      <c r="H9626" s="698"/>
      <c r="I9626" s="142"/>
      <c r="J9626" s="642">
        <f t="shared" si="6231"/>
        <v>2.2819999999999996</v>
      </c>
    </row>
    <row r="9627" spans="1:10">
      <c r="A9627" s="1320"/>
      <c r="B9627" s="1321"/>
      <c r="C9627" s="1321"/>
      <c r="D9627" s="1322"/>
      <c r="E9627" s="776" t="str">
        <f t="shared" ref="E9627:G9627" si="6262">E8677</f>
        <v>DOMICILIARIA 2</v>
      </c>
      <c r="F9627" s="777">
        <f t="shared" si="6262"/>
        <v>13.87</v>
      </c>
      <c r="G9627" s="777">
        <f t="shared" si="6262"/>
        <v>0.7</v>
      </c>
      <c r="H9627" s="775"/>
      <c r="I9627" s="128"/>
      <c r="J9627" s="642">
        <f t="shared" si="6231"/>
        <v>9.7089999999999996</v>
      </c>
    </row>
    <row r="9628" spans="1:10">
      <c r="A9628" s="1320"/>
      <c r="B9628" s="1321"/>
      <c r="C9628" s="1321"/>
      <c r="D9628" s="1322"/>
      <c r="E9628" s="776" t="str">
        <f t="shared" ref="E9628:G9628" si="6263">E8678</f>
        <v>DOMICILIARIA 3</v>
      </c>
      <c r="F9628" s="777">
        <f t="shared" si="6263"/>
        <v>3.51</v>
      </c>
      <c r="G9628" s="777">
        <f t="shared" si="6263"/>
        <v>0.7</v>
      </c>
      <c r="H9628" s="698"/>
      <c r="I9628" s="142"/>
      <c r="J9628" s="642">
        <f t="shared" si="6231"/>
        <v>2.4569999999999999</v>
      </c>
    </row>
    <row r="9629" spans="1:10">
      <c r="A9629" s="1320"/>
      <c r="B9629" s="1321"/>
      <c r="C9629" s="1321"/>
      <c r="D9629" s="1322"/>
      <c r="E9629" s="776" t="str">
        <f t="shared" ref="E9629:G9629" si="6264">E8679</f>
        <v>DOMICILIARIA 4</v>
      </c>
      <c r="F9629" s="777">
        <f t="shared" si="6264"/>
        <v>4.8099999999999996</v>
      </c>
      <c r="G9629" s="777">
        <f t="shared" si="6264"/>
        <v>0.7</v>
      </c>
      <c r="H9629" s="775"/>
      <c r="I9629" s="128"/>
      <c r="J9629" s="642">
        <f t="shared" si="6231"/>
        <v>3.3669999999999995</v>
      </c>
    </row>
    <row r="9630" spans="1:10">
      <c r="A9630" s="1320"/>
      <c r="B9630" s="1321"/>
      <c r="C9630" s="1321"/>
      <c r="D9630" s="1322"/>
      <c r="E9630" s="776" t="str">
        <f t="shared" ref="E9630:G9630" si="6265">E8680</f>
        <v>DOMICILIARIA 5</v>
      </c>
      <c r="F9630" s="777">
        <f t="shared" si="6265"/>
        <v>5.0199999999999996</v>
      </c>
      <c r="G9630" s="777">
        <f t="shared" si="6265"/>
        <v>0.7</v>
      </c>
      <c r="H9630" s="698"/>
      <c r="I9630" s="142"/>
      <c r="J9630" s="642">
        <f t="shared" si="6231"/>
        <v>3.5139999999999993</v>
      </c>
    </row>
    <row r="9631" spans="1:10">
      <c r="A9631" s="1320"/>
      <c r="B9631" s="1321"/>
      <c r="C9631" s="1321"/>
      <c r="D9631" s="1322"/>
      <c r="E9631" s="776" t="str">
        <f t="shared" ref="E9631:G9631" si="6266">E8681</f>
        <v>DOMICILIARIA 6</v>
      </c>
      <c r="F9631" s="777">
        <f t="shared" si="6266"/>
        <v>5.84</v>
      </c>
      <c r="G9631" s="777">
        <f t="shared" si="6266"/>
        <v>0.7</v>
      </c>
      <c r="H9631" s="775"/>
      <c r="I9631" s="128"/>
      <c r="J9631" s="642">
        <f t="shared" si="6231"/>
        <v>4.0880000000000001</v>
      </c>
    </row>
    <row r="9632" spans="1:10">
      <c r="A9632" s="1320"/>
      <c r="B9632" s="1321"/>
      <c r="C9632" s="1321"/>
      <c r="D9632" s="1322"/>
      <c r="E9632" s="776" t="str">
        <f t="shared" ref="E9632:G9632" si="6267">E8682</f>
        <v>DOMICILIARIA 7</v>
      </c>
      <c r="F9632" s="777">
        <f t="shared" si="6267"/>
        <v>5.57</v>
      </c>
      <c r="G9632" s="777">
        <f t="shared" si="6267"/>
        <v>0.7</v>
      </c>
      <c r="H9632" s="698"/>
      <c r="I9632" s="142"/>
      <c r="J9632" s="642">
        <f t="shared" si="6231"/>
        <v>3.899</v>
      </c>
    </row>
    <row r="9633" spans="1:10">
      <c r="A9633" s="1320"/>
      <c r="B9633" s="1321"/>
      <c r="C9633" s="1321"/>
      <c r="D9633" s="1322"/>
      <c r="E9633" s="776" t="str">
        <f t="shared" ref="E9633:G9633" si="6268">E8683</f>
        <v>DOMICILIARIA 8</v>
      </c>
      <c r="F9633" s="777">
        <f t="shared" si="6268"/>
        <v>11.93</v>
      </c>
      <c r="G9633" s="777">
        <f t="shared" si="6268"/>
        <v>0.7</v>
      </c>
      <c r="H9633" s="775"/>
      <c r="I9633" s="128"/>
      <c r="J9633" s="642">
        <f t="shared" si="6231"/>
        <v>8.3509999999999991</v>
      </c>
    </row>
    <row r="9634" spans="1:10">
      <c r="A9634" s="1320"/>
      <c r="B9634" s="1321"/>
      <c r="C9634" s="1321"/>
      <c r="D9634" s="1322"/>
      <c r="E9634" s="776" t="str">
        <f t="shared" ref="E9634:G9634" si="6269">E8684</f>
        <v>DOMICILIARIA 9</v>
      </c>
      <c r="F9634" s="777">
        <f t="shared" si="6269"/>
        <v>6.11</v>
      </c>
      <c r="G9634" s="777">
        <f t="shared" si="6269"/>
        <v>0.7</v>
      </c>
      <c r="H9634" s="698"/>
      <c r="I9634" s="142"/>
      <c r="J9634" s="642">
        <f t="shared" si="6231"/>
        <v>4.2770000000000001</v>
      </c>
    </row>
    <row r="9635" spans="1:10">
      <c r="A9635" s="1320"/>
      <c r="B9635" s="1321"/>
      <c r="C9635" s="1321"/>
      <c r="D9635" s="1322"/>
      <c r="E9635" s="776" t="str">
        <f t="shared" ref="E9635:G9635" si="6270">E8685</f>
        <v>P30 A P31</v>
      </c>
      <c r="F9635" s="777">
        <f t="shared" si="6270"/>
        <v>0</v>
      </c>
      <c r="G9635" s="777">
        <f t="shared" si="6270"/>
        <v>0</v>
      </c>
      <c r="H9635" s="775"/>
      <c r="I9635" s="128"/>
      <c r="J9635" s="642">
        <f t="shared" si="6231"/>
        <v>0</v>
      </c>
    </row>
    <row r="9636" spans="1:10">
      <c r="A9636" s="1320"/>
      <c r="B9636" s="1321"/>
      <c r="C9636" s="1321"/>
      <c r="D9636" s="1322"/>
      <c r="E9636" s="776" t="str">
        <f t="shared" ref="E9636:G9636" si="6271">E8686</f>
        <v>DOMICILIARIA 1</v>
      </c>
      <c r="F9636" s="777">
        <f t="shared" si="6271"/>
        <v>3.16</v>
      </c>
      <c r="G9636" s="777">
        <f t="shared" si="6271"/>
        <v>0.7</v>
      </c>
      <c r="H9636" s="698"/>
      <c r="I9636" s="142"/>
      <c r="J9636" s="642">
        <f t="shared" si="6231"/>
        <v>2.2119999999999997</v>
      </c>
    </row>
    <row r="9637" spans="1:10">
      <c r="A9637" s="1320"/>
      <c r="B9637" s="1321"/>
      <c r="C9637" s="1321"/>
      <c r="D9637" s="1322"/>
      <c r="E9637" s="776" t="str">
        <f t="shared" ref="E9637:G9637" si="6272">E8687</f>
        <v>DOMICILIARIA 2</v>
      </c>
      <c r="F9637" s="777">
        <f t="shared" si="6272"/>
        <v>5.89</v>
      </c>
      <c r="G9637" s="777">
        <f t="shared" si="6272"/>
        <v>0.7</v>
      </c>
      <c r="H9637" s="775"/>
      <c r="I9637" s="128"/>
      <c r="J9637" s="642">
        <f t="shared" si="6231"/>
        <v>4.1229999999999993</v>
      </c>
    </row>
    <row r="9638" spans="1:10">
      <c r="A9638" s="1320"/>
      <c r="B9638" s="1321"/>
      <c r="C9638" s="1321"/>
      <c r="D9638" s="1322"/>
      <c r="E9638" s="776" t="str">
        <f t="shared" ref="E9638:G9638" si="6273">E8688</f>
        <v>DOMICILIARIA 3</v>
      </c>
      <c r="F9638" s="777">
        <f t="shared" si="6273"/>
        <v>5.84</v>
      </c>
      <c r="G9638" s="777">
        <f t="shared" si="6273"/>
        <v>0.7</v>
      </c>
      <c r="H9638" s="698"/>
      <c r="I9638" s="142"/>
      <c r="J9638" s="642">
        <f t="shared" si="6231"/>
        <v>4.0880000000000001</v>
      </c>
    </row>
    <row r="9639" spans="1:10">
      <c r="A9639" s="1320"/>
      <c r="B9639" s="1321"/>
      <c r="C9639" s="1321"/>
      <c r="D9639" s="1322"/>
      <c r="E9639" s="776" t="str">
        <f t="shared" ref="E9639:G9639" si="6274">E8689</f>
        <v>DOMICILIARIA 4</v>
      </c>
      <c r="F9639" s="777">
        <f t="shared" si="6274"/>
        <v>5.87</v>
      </c>
      <c r="G9639" s="777">
        <f t="shared" si="6274"/>
        <v>0.7</v>
      </c>
      <c r="H9639" s="775"/>
      <c r="I9639" s="128"/>
      <c r="J9639" s="642">
        <f t="shared" si="6231"/>
        <v>4.109</v>
      </c>
    </row>
    <row r="9640" spans="1:10">
      <c r="A9640" s="1320"/>
      <c r="B9640" s="1321"/>
      <c r="C9640" s="1321"/>
      <c r="D9640" s="1322"/>
      <c r="E9640" s="776" t="str">
        <f t="shared" ref="E9640:G9640" si="6275">E8690</f>
        <v>DOMICILIARIA 5</v>
      </c>
      <c r="F9640" s="777">
        <f t="shared" si="6275"/>
        <v>3.14</v>
      </c>
      <c r="G9640" s="777">
        <f t="shared" si="6275"/>
        <v>0.7</v>
      </c>
      <c r="H9640" s="698"/>
      <c r="I9640" s="142"/>
      <c r="J9640" s="642">
        <f t="shared" si="6231"/>
        <v>2.198</v>
      </c>
    </row>
    <row r="9641" spans="1:10">
      <c r="A9641" s="1320"/>
      <c r="B9641" s="1321"/>
      <c r="C9641" s="1321"/>
      <c r="D9641" s="1322"/>
      <c r="E9641" s="776" t="str">
        <f t="shared" ref="E9641:G9641" si="6276">E8691</f>
        <v>DOMICILIARIA 6</v>
      </c>
      <c r="F9641" s="777">
        <f t="shared" si="6276"/>
        <v>5.84</v>
      </c>
      <c r="G9641" s="777">
        <f t="shared" si="6276"/>
        <v>0.7</v>
      </c>
      <c r="H9641" s="775"/>
      <c r="I9641" s="128"/>
      <c r="J9641" s="642">
        <f t="shared" si="6231"/>
        <v>4.0880000000000001</v>
      </c>
    </row>
    <row r="9642" spans="1:10">
      <c r="A9642" s="1320"/>
      <c r="B9642" s="1321"/>
      <c r="C9642" s="1321"/>
      <c r="D9642" s="1322"/>
      <c r="E9642" s="776" t="str">
        <f t="shared" ref="E9642:G9642" si="6277">E8692</f>
        <v>DOMICILIARIA 7</v>
      </c>
      <c r="F9642" s="777">
        <f t="shared" si="6277"/>
        <v>3.15</v>
      </c>
      <c r="G9642" s="777">
        <f t="shared" si="6277"/>
        <v>0.7</v>
      </c>
      <c r="H9642" s="698"/>
      <c r="I9642" s="142"/>
      <c r="J9642" s="642">
        <f t="shared" si="6231"/>
        <v>2.2049999999999996</v>
      </c>
    </row>
    <row r="9643" spans="1:10">
      <c r="A9643" s="1320"/>
      <c r="B9643" s="1321"/>
      <c r="C9643" s="1321"/>
      <c r="D9643" s="1322"/>
      <c r="E9643" s="776" t="str">
        <f t="shared" ref="E9643:G9643" si="6278">E8693</f>
        <v>DOMICILIARIA 8</v>
      </c>
      <c r="F9643" s="777">
        <f t="shared" si="6278"/>
        <v>6.47</v>
      </c>
      <c r="G9643" s="777">
        <f t="shared" si="6278"/>
        <v>0.7</v>
      </c>
      <c r="H9643" s="775"/>
      <c r="I9643" s="128"/>
      <c r="J9643" s="642">
        <f t="shared" si="6231"/>
        <v>4.5289999999999999</v>
      </c>
    </row>
    <row r="9644" spans="1:10">
      <c r="A9644" s="1320"/>
      <c r="B9644" s="1321"/>
      <c r="C9644" s="1321"/>
      <c r="D9644" s="1322"/>
      <c r="E9644" s="776" t="str">
        <f t="shared" ref="E9644:G9644" si="6279">E8694</f>
        <v>DOMICILIARIA 9</v>
      </c>
      <c r="F9644" s="777">
        <f t="shared" si="6279"/>
        <v>6.53</v>
      </c>
      <c r="G9644" s="777">
        <f t="shared" si="6279"/>
        <v>0.7</v>
      </c>
      <c r="H9644" s="698"/>
      <c r="I9644" s="142"/>
      <c r="J9644" s="642">
        <f t="shared" si="6231"/>
        <v>4.5709999999999997</v>
      </c>
    </row>
    <row r="9645" spans="1:10">
      <c r="A9645" s="1320"/>
      <c r="B9645" s="1321"/>
      <c r="C9645" s="1321"/>
      <c r="D9645" s="1322"/>
      <c r="E9645" s="776" t="str">
        <f t="shared" ref="E9645:G9645" si="6280">E8695</f>
        <v>DOMICILIARIA 10</v>
      </c>
      <c r="F9645" s="777">
        <f t="shared" si="6280"/>
        <v>3.86</v>
      </c>
      <c r="G9645" s="777">
        <f t="shared" si="6280"/>
        <v>0.7</v>
      </c>
      <c r="H9645" s="775"/>
      <c r="I9645" s="128"/>
      <c r="J9645" s="642">
        <f t="shared" si="6231"/>
        <v>2.702</v>
      </c>
    </row>
    <row r="9646" spans="1:10">
      <c r="A9646" s="1320"/>
      <c r="B9646" s="1321"/>
      <c r="C9646" s="1321"/>
      <c r="D9646" s="1322"/>
      <c r="E9646" s="776" t="str">
        <f t="shared" ref="E9646:G9646" si="6281">E8696</f>
        <v>DOMICILIARIA 11</v>
      </c>
      <c r="F9646" s="777">
        <f t="shared" si="6281"/>
        <v>6.39</v>
      </c>
      <c r="G9646" s="777">
        <f t="shared" si="6281"/>
        <v>0.7</v>
      </c>
      <c r="H9646" s="698"/>
      <c r="I9646" s="142"/>
      <c r="J9646" s="642">
        <f t="shared" si="6231"/>
        <v>4.4729999999999999</v>
      </c>
    </row>
    <row r="9647" spans="1:10">
      <c r="A9647" s="1320"/>
      <c r="B9647" s="1321"/>
      <c r="C9647" s="1321"/>
      <c r="D9647" s="1322"/>
      <c r="E9647" s="776" t="str">
        <f t="shared" ref="E9647:G9647" si="6282">E8697</f>
        <v>DOMICILIARIA 12</v>
      </c>
      <c r="F9647" s="777">
        <f t="shared" si="6282"/>
        <v>3.94</v>
      </c>
      <c r="G9647" s="777">
        <f t="shared" si="6282"/>
        <v>0.7</v>
      </c>
      <c r="H9647" s="775"/>
      <c r="I9647" s="128"/>
      <c r="J9647" s="642">
        <f t="shared" si="6231"/>
        <v>2.758</v>
      </c>
    </row>
    <row r="9648" spans="1:10">
      <c r="A9648" s="1320"/>
      <c r="B9648" s="1321"/>
      <c r="C9648" s="1321"/>
      <c r="D9648" s="1322"/>
      <c r="E9648" s="776" t="str">
        <f t="shared" ref="E9648:G9648" si="6283">E8698</f>
        <v>DOMICILIARIA 13</v>
      </c>
      <c r="F9648" s="777">
        <f t="shared" si="6283"/>
        <v>6.43</v>
      </c>
      <c r="G9648" s="777">
        <f t="shared" si="6283"/>
        <v>0.7</v>
      </c>
      <c r="H9648" s="698"/>
      <c r="I9648" s="142"/>
      <c r="J9648" s="642">
        <f t="shared" si="6231"/>
        <v>4.5009999999999994</v>
      </c>
    </row>
    <row r="9649" spans="1:10">
      <c r="A9649" s="1320"/>
      <c r="B9649" s="1321"/>
      <c r="C9649" s="1321"/>
      <c r="D9649" s="1322"/>
      <c r="E9649" s="776" t="str">
        <f t="shared" ref="E9649:G9649" si="6284">E8699</f>
        <v>DOMICILIARIA 14</v>
      </c>
      <c r="F9649" s="777">
        <f t="shared" si="6284"/>
        <v>3.89</v>
      </c>
      <c r="G9649" s="777">
        <f t="shared" si="6284"/>
        <v>0.7</v>
      </c>
      <c r="H9649" s="775"/>
      <c r="I9649" s="128"/>
      <c r="J9649" s="642">
        <f t="shared" si="6231"/>
        <v>2.7229999999999999</v>
      </c>
    </row>
    <row r="9650" spans="1:10">
      <c r="A9650" s="1320"/>
      <c r="B9650" s="1321"/>
      <c r="C9650" s="1321"/>
      <c r="D9650" s="1322"/>
      <c r="E9650" s="776" t="str">
        <f t="shared" ref="E9650:G9650" si="6285">E8700</f>
        <v>DOMICILIARIA 15</v>
      </c>
      <c r="F9650" s="777">
        <f t="shared" si="6285"/>
        <v>6.38</v>
      </c>
      <c r="G9650" s="777">
        <f t="shared" si="6285"/>
        <v>0.7</v>
      </c>
      <c r="H9650" s="698"/>
      <c r="I9650" s="142"/>
      <c r="J9650" s="642">
        <f t="shared" si="6231"/>
        <v>4.4659999999999993</v>
      </c>
    </row>
    <row r="9651" spans="1:10">
      <c r="A9651" s="1320"/>
      <c r="B9651" s="1321"/>
      <c r="C9651" s="1321"/>
      <c r="D9651" s="1322"/>
      <c r="E9651" s="776" t="str">
        <f t="shared" ref="E9651:G9651" si="6286">E8701</f>
        <v>DOMICILIARIA 16</v>
      </c>
      <c r="F9651" s="777">
        <f t="shared" si="6286"/>
        <v>4.28</v>
      </c>
      <c r="G9651" s="777">
        <f t="shared" si="6286"/>
        <v>0.7</v>
      </c>
      <c r="H9651" s="775"/>
      <c r="I9651" s="128"/>
      <c r="J9651" s="642">
        <f t="shared" si="6231"/>
        <v>2.996</v>
      </c>
    </row>
    <row r="9652" spans="1:10">
      <c r="A9652" s="1320"/>
      <c r="B9652" s="1321"/>
      <c r="C9652" s="1321"/>
      <c r="D9652" s="1322"/>
      <c r="E9652" s="776" t="str">
        <f t="shared" ref="E9652:G9652" si="6287">E8702</f>
        <v>DOMICILIARIA 17</v>
      </c>
      <c r="F9652" s="777">
        <f t="shared" si="6287"/>
        <v>6.44</v>
      </c>
      <c r="G9652" s="777">
        <f t="shared" si="6287"/>
        <v>0.7</v>
      </c>
      <c r="H9652" s="698"/>
      <c r="I9652" s="142"/>
      <c r="J9652" s="642">
        <f t="shared" si="6231"/>
        <v>4.508</v>
      </c>
    </row>
    <row r="9653" spans="1:10">
      <c r="A9653" s="1320"/>
      <c r="B9653" s="1321"/>
      <c r="C9653" s="1321"/>
      <c r="D9653" s="1322"/>
      <c r="E9653" s="776" t="str">
        <f t="shared" ref="E9653:G9653" si="6288">E8703</f>
        <v>DOMICILIARIA 18</v>
      </c>
      <c r="F9653" s="777">
        <f t="shared" si="6288"/>
        <v>6.33</v>
      </c>
      <c r="G9653" s="777">
        <f t="shared" si="6288"/>
        <v>0.7</v>
      </c>
      <c r="H9653" s="775"/>
      <c r="I9653" s="128"/>
      <c r="J9653" s="642">
        <f t="shared" si="6231"/>
        <v>4.431</v>
      </c>
    </row>
    <row r="9654" spans="1:10">
      <c r="A9654" s="1320"/>
      <c r="B9654" s="1321"/>
      <c r="C9654" s="1321"/>
      <c r="D9654" s="1322"/>
      <c r="E9654" s="776" t="str">
        <f t="shared" ref="E9654:G9654" si="6289">E8704</f>
        <v>P31 A P32</v>
      </c>
      <c r="F9654" s="777">
        <f t="shared" si="6289"/>
        <v>0</v>
      </c>
      <c r="G9654" s="777">
        <f t="shared" si="6289"/>
        <v>0</v>
      </c>
      <c r="H9654" s="698"/>
      <c r="I9654" s="142"/>
      <c r="J9654" s="642">
        <f t="shared" si="6231"/>
        <v>0</v>
      </c>
    </row>
    <row r="9655" spans="1:10">
      <c r="A9655" s="1320"/>
      <c r="B9655" s="1321"/>
      <c r="C9655" s="1321"/>
      <c r="D9655" s="1322"/>
      <c r="E9655" s="776" t="str">
        <f t="shared" ref="E9655:G9655" si="6290">E8705</f>
        <v>DOMICILIARIA 1</v>
      </c>
      <c r="F9655" s="777">
        <f t="shared" si="6290"/>
        <v>5.45</v>
      </c>
      <c r="G9655" s="777">
        <f t="shared" si="6290"/>
        <v>0.7</v>
      </c>
      <c r="H9655" s="775"/>
      <c r="I9655" s="128"/>
      <c r="J9655" s="642">
        <f t="shared" si="6231"/>
        <v>3.8149999999999999</v>
      </c>
    </row>
    <row r="9656" spans="1:10">
      <c r="A9656" s="1320"/>
      <c r="B9656" s="1321"/>
      <c r="C9656" s="1321"/>
      <c r="D9656" s="1322"/>
      <c r="E9656" s="776" t="str">
        <f t="shared" ref="E9656:G9656" si="6291">E8706</f>
        <v>DOMICILIARIA 2</v>
      </c>
      <c r="F9656" s="777">
        <f t="shared" si="6291"/>
        <v>6.51</v>
      </c>
      <c r="G9656" s="777">
        <f t="shared" si="6291"/>
        <v>0.7</v>
      </c>
      <c r="H9656" s="698"/>
      <c r="I9656" s="142"/>
      <c r="J9656" s="642">
        <f t="shared" si="6231"/>
        <v>4.5569999999999995</v>
      </c>
    </row>
    <row r="9657" spans="1:10">
      <c r="A9657" s="1320"/>
      <c r="B9657" s="1321"/>
      <c r="C9657" s="1321"/>
      <c r="D9657" s="1322"/>
      <c r="E9657" s="776" t="str">
        <f t="shared" ref="E9657:G9657" si="6292">E8707</f>
        <v>DOMICILIARIA 3</v>
      </c>
      <c r="F9657" s="777">
        <f t="shared" si="6292"/>
        <v>5.04</v>
      </c>
      <c r="G9657" s="777">
        <f t="shared" si="6292"/>
        <v>0.7</v>
      </c>
      <c r="H9657" s="775"/>
      <c r="I9657" s="128"/>
      <c r="J9657" s="642">
        <f t="shared" si="6231"/>
        <v>3.5279999999999996</v>
      </c>
    </row>
    <row r="9658" spans="1:10">
      <c r="A9658" s="1320"/>
      <c r="B9658" s="1321"/>
      <c r="C9658" s="1321"/>
      <c r="D9658" s="1322"/>
      <c r="E9658" s="776" t="str">
        <f t="shared" ref="E9658:G9658" si="6293">E8708</f>
        <v>DOMICILIARIA 4</v>
      </c>
      <c r="F9658" s="777">
        <f t="shared" si="6293"/>
        <v>6.4</v>
      </c>
      <c r="G9658" s="777">
        <f t="shared" si="6293"/>
        <v>0.7</v>
      </c>
      <c r="H9658" s="698"/>
      <c r="I9658" s="142"/>
      <c r="J9658" s="642">
        <f t="shared" si="6231"/>
        <v>4.4799999999999995</v>
      </c>
    </row>
    <row r="9659" spans="1:10">
      <c r="A9659" s="1320"/>
      <c r="B9659" s="1321"/>
      <c r="C9659" s="1321"/>
      <c r="D9659" s="1322"/>
      <c r="E9659" s="776" t="str">
        <f t="shared" ref="E9659:G9659" si="6294">E8709</f>
        <v>DOMICILIARIA 5</v>
      </c>
      <c r="F9659" s="777">
        <f t="shared" si="6294"/>
        <v>6.29</v>
      </c>
      <c r="G9659" s="777">
        <f t="shared" si="6294"/>
        <v>0.7</v>
      </c>
      <c r="H9659" s="775"/>
      <c r="I9659" s="128"/>
      <c r="J9659" s="642">
        <f t="shared" si="6231"/>
        <v>4.4029999999999996</v>
      </c>
    </row>
    <row r="9660" spans="1:10">
      <c r="A9660" s="1320"/>
      <c r="B9660" s="1321"/>
      <c r="C9660" s="1321"/>
      <c r="D9660" s="1322"/>
      <c r="E9660" s="776" t="str">
        <f t="shared" ref="E9660:G9660" si="6295">E8710</f>
        <v>DOMICILIARIA 6</v>
      </c>
      <c r="F9660" s="777">
        <f t="shared" si="6295"/>
        <v>6.56</v>
      </c>
      <c r="G9660" s="777">
        <f t="shared" si="6295"/>
        <v>0.7</v>
      </c>
      <c r="H9660" s="698"/>
      <c r="I9660" s="142"/>
      <c r="J9660" s="642">
        <f t="shared" ref="J9660:J9676" si="6296">F9660*G9660</f>
        <v>4.5919999999999996</v>
      </c>
    </row>
    <row r="9661" spans="1:10">
      <c r="A9661" s="1320"/>
      <c r="B9661" s="1321"/>
      <c r="C9661" s="1321"/>
      <c r="D9661" s="1322"/>
      <c r="E9661" s="776" t="str">
        <f t="shared" ref="E9661:G9661" si="6297">E8711</f>
        <v>DOMICILIARIA 7</v>
      </c>
      <c r="F9661" s="777">
        <f t="shared" si="6297"/>
        <v>3.89</v>
      </c>
      <c r="G9661" s="777">
        <f t="shared" si="6297"/>
        <v>0.7</v>
      </c>
      <c r="H9661" s="775"/>
      <c r="I9661" s="128"/>
      <c r="J9661" s="642">
        <f t="shared" si="6296"/>
        <v>2.7229999999999999</v>
      </c>
    </row>
    <row r="9662" spans="1:10">
      <c r="A9662" s="1320"/>
      <c r="B9662" s="1321"/>
      <c r="C9662" s="1321"/>
      <c r="D9662" s="1322"/>
      <c r="E9662" s="776" t="str">
        <f t="shared" ref="E9662:G9662" si="6298">E8712</f>
        <v>DOMICILIARIA 8</v>
      </c>
      <c r="F9662" s="777">
        <f t="shared" si="6298"/>
        <v>6.35</v>
      </c>
      <c r="G9662" s="777">
        <f t="shared" si="6298"/>
        <v>0.7</v>
      </c>
      <c r="H9662" s="698"/>
      <c r="I9662" s="142"/>
      <c r="J9662" s="642">
        <f t="shared" si="6296"/>
        <v>4.4449999999999994</v>
      </c>
    </row>
    <row r="9663" spans="1:10">
      <c r="A9663" s="1320"/>
      <c r="B9663" s="1321"/>
      <c r="C9663" s="1321"/>
      <c r="D9663" s="1322"/>
      <c r="E9663" s="776" t="str">
        <f t="shared" ref="E9663:G9663" si="6299">E8713</f>
        <v>DOMICILIARIA 9</v>
      </c>
      <c r="F9663" s="777">
        <f t="shared" si="6299"/>
        <v>6.7</v>
      </c>
      <c r="G9663" s="777">
        <f t="shared" si="6299"/>
        <v>0.7</v>
      </c>
      <c r="H9663" s="775"/>
      <c r="I9663" s="128"/>
      <c r="J9663" s="642">
        <f t="shared" si="6296"/>
        <v>4.6899999999999995</v>
      </c>
    </row>
    <row r="9664" spans="1:10">
      <c r="A9664" s="1320"/>
      <c r="B9664" s="1321"/>
      <c r="C9664" s="1321"/>
      <c r="D9664" s="1322"/>
      <c r="E9664" s="776" t="str">
        <f t="shared" ref="E9664:G9664" si="6300">E8714</f>
        <v>DOMICILIARIA 10</v>
      </c>
      <c r="F9664" s="777">
        <f t="shared" si="6300"/>
        <v>6.71</v>
      </c>
      <c r="G9664" s="777">
        <f t="shared" si="6300"/>
        <v>0.7</v>
      </c>
      <c r="H9664" s="698"/>
      <c r="I9664" s="142"/>
      <c r="J9664" s="642">
        <f t="shared" si="6296"/>
        <v>4.6970000000000001</v>
      </c>
    </row>
    <row r="9665" spans="1:10">
      <c r="A9665" s="1320"/>
      <c r="B9665" s="1321"/>
      <c r="C9665" s="1321"/>
      <c r="D9665" s="1322"/>
      <c r="E9665" s="776" t="str">
        <f t="shared" ref="E9665:G9665" si="6301">E8715</f>
        <v>P32 A P33</v>
      </c>
      <c r="F9665" s="777">
        <f t="shared" si="6301"/>
        <v>0</v>
      </c>
      <c r="G9665" s="777">
        <f t="shared" si="6301"/>
        <v>0</v>
      </c>
      <c r="H9665" s="775"/>
      <c r="I9665" s="128"/>
      <c r="J9665" s="642">
        <f t="shared" si="6296"/>
        <v>0</v>
      </c>
    </row>
    <row r="9666" spans="1:10">
      <c r="A9666" s="1320"/>
      <c r="B9666" s="1321"/>
      <c r="C9666" s="1321"/>
      <c r="D9666" s="1322"/>
      <c r="E9666" s="776" t="str">
        <f t="shared" ref="E9666:G9666" si="6302">E8716</f>
        <v>DOMICILIARIA 1</v>
      </c>
      <c r="F9666" s="777">
        <f t="shared" si="6302"/>
        <v>6.47</v>
      </c>
      <c r="G9666" s="777">
        <f t="shared" si="6302"/>
        <v>0.8</v>
      </c>
      <c r="H9666" s="698"/>
      <c r="I9666" s="142"/>
      <c r="J9666" s="642">
        <f t="shared" si="6296"/>
        <v>5.1760000000000002</v>
      </c>
    </row>
    <row r="9667" spans="1:10">
      <c r="A9667" s="1320"/>
      <c r="B9667" s="1321"/>
      <c r="C9667" s="1321"/>
      <c r="D9667" s="1322"/>
      <c r="E9667" s="776" t="str">
        <f t="shared" ref="E9667:G9667" si="6303">E8717</f>
        <v>DOMICILIARIA 2</v>
      </c>
      <c r="F9667" s="777">
        <f t="shared" si="6303"/>
        <v>7.01</v>
      </c>
      <c r="G9667" s="777">
        <f t="shared" si="6303"/>
        <v>0.8</v>
      </c>
      <c r="H9667" s="775"/>
      <c r="I9667" s="128"/>
      <c r="J9667" s="642">
        <f t="shared" si="6296"/>
        <v>5.6080000000000005</v>
      </c>
    </row>
    <row r="9668" spans="1:10">
      <c r="A9668" s="1320"/>
      <c r="B9668" s="1321"/>
      <c r="C9668" s="1321"/>
      <c r="D9668" s="1322"/>
      <c r="E9668" s="776" t="str">
        <f t="shared" ref="E9668:G9668" si="6304">E8718</f>
        <v>DOMICILIARIA 3</v>
      </c>
      <c r="F9668" s="777">
        <f t="shared" si="6304"/>
        <v>7.07</v>
      </c>
      <c r="G9668" s="777">
        <f t="shared" si="6304"/>
        <v>0.8</v>
      </c>
      <c r="H9668" s="698"/>
      <c r="I9668" s="142"/>
      <c r="J9668" s="642">
        <f t="shared" si="6296"/>
        <v>5.6560000000000006</v>
      </c>
    </row>
    <row r="9669" spans="1:10">
      <c r="A9669" s="1320"/>
      <c r="B9669" s="1321"/>
      <c r="C9669" s="1321"/>
      <c r="D9669" s="1322"/>
      <c r="E9669" s="776" t="str">
        <f t="shared" ref="E9669:G9669" si="6305">E8719</f>
        <v>DOMICILIARIA 4</v>
      </c>
      <c r="F9669" s="777">
        <f t="shared" si="6305"/>
        <v>6.92</v>
      </c>
      <c r="G9669" s="777">
        <f t="shared" si="6305"/>
        <v>0.8</v>
      </c>
      <c r="H9669" s="775"/>
      <c r="I9669" s="128"/>
      <c r="J9669" s="642">
        <f t="shared" si="6296"/>
        <v>5.5360000000000005</v>
      </c>
    </row>
    <row r="9670" spans="1:10">
      <c r="A9670" s="1320"/>
      <c r="B9670" s="1321"/>
      <c r="C9670" s="1321"/>
      <c r="D9670" s="1322"/>
      <c r="E9670" s="776" t="str">
        <f t="shared" ref="E9670:G9670" si="6306">E8720</f>
        <v>DOMICILIARIA 5</v>
      </c>
      <c r="F9670" s="777">
        <f t="shared" si="6306"/>
        <v>8.1199999999999992</v>
      </c>
      <c r="G9670" s="777">
        <f t="shared" si="6306"/>
        <v>0.8</v>
      </c>
      <c r="H9670" s="698"/>
      <c r="I9670" s="142"/>
      <c r="J9670" s="642">
        <f t="shared" si="6296"/>
        <v>6.4959999999999996</v>
      </c>
    </row>
    <row r="9671" spans="1:10">
      <c r="A9671" s="1320"/>
      <c r="B9671" s="1321"/>
      <c r="C9671" s="1321"/>
      <c r="D9671" s="1322"/>
      <c r="E9671" s="776" t="str">
        <f t="shared" ref="E9671:G9671" si="6307">E8721</f>
        <v>P33 A P34</v>
      </c>
      <c r="F9671" s="777">
        <f t="shared" si="6307"/>
        <v>0</v>
      </c>
      <c r="G9671" s="777">
        <f t="shared" si="6307"/>
        <v>0</v>
      </c>
      <c r="H9671" s="775"/>
      <c r="I9671" s="128"/>
      <c r="J9671" s="642">
        <f t="shared" si="6296"/>
        <v>0</v>
      </c>
    </row>
    <row r="9672" spans="1:10">
      <c r="A9672" s="1320"/>
      <c r="B9672" s="1321"/>
      <c r="C9672" s="1321"/>
      <c r="D9672" s="1322"/>
      <c r="E9672" s="776" t="str">
        <f t="shared" ref="E9672:G9672" si="6308">E8722</f>
        <v>P34 A P35</v>
      </c>
      <c r="F9672" s="777">
        <f t="shared" si="6308"/>
        <v>0</v>
      </c>
      <c r="G9672" s="777">
        <f t="shared" si="6308"/>
        <v>0</v>
      </c>
      <c r="H9672" s="698"/>
      <c r="I9672" s="142"/>
      <c r="J9672" s="642">
        <f t="shared" si="6296"/>
        <v>0</v>
      </c>
    </row>
    <row r="9673" spans="1:10">
      <c r="A9673" s="1320"/>
      <c r="B9673" s="1321"/>
      <c r="C9673" s="1321"/>
      <c r="D9673" s="1322"/>
      <c r="E9673" s="776" t="str">
        <f t="shared" ref="E9673:G9673" si="6309">E8723</f>
        <v>DOMICILIARIA 1</v>
      </c>
      <c r="F9673" s="777">
        <f t="shared" si="6309"/>
        <v>5.12</v>
      </c>
      <c r="G9673" s="777">
        <f t="shared" si="6309"/>
        <v>1</v>
      </c>
      <c r="H9673" s="775"/>
      <c r="I9673" s="128"/>
      <c r="J9673" s="642">
        <f t="shared" si="6296"/>
        <v>5.12</v>
      </c>
    </row>
    <row r="9674" spans="1:10">
      <c r="A9674" s="1320"/>
      <c r="B9674" s="1321"/>
      <c r="C9674" s="1321"/>
      <c r="D9674" s="1322"/>
      <c r="E9674" s="776" t="str">
        <f t="shared" ref="E9674:G9674" si="6310">E8724</f>
        <v>DOMICILIARIA 2</v>
      </c>
      <c r="F9674" s="777">
        <f t="shared" si="6310"/>
        <v>4.3099999999999996</v>
      </c>
      <c r="G9674" s="777">
        <f t="shared" si="6310"/>
        <v>1</v>
      </c>
      <c r="H9674" s="698"/>
      <c r="I9674" s="142"/>
      <c r="J9674" s="642">
        <f t="shared" si="6296"/>
        <v>4.3099999999999996</v>
      </c>
    </row>
    <row r="9675" spans="1:10">
      <c r="A9675" s="1320"/>
      <c r="B9675" s="1321"/>
      <c r="C9675" s="1321"/>
      <c r="D9675" s="1322"/>
      <c r="E9675" s="776" t="str">
        <f t="shared" ref="E9675:G9675" si="6311">E8725</f>
        <v>DOMICILIARIA 3</v>
      </c>
      <c r="F9675" s="777">
        <f t="shared" si="6311"/>
        <v>4.7300000000000004</v>
      </c>
      <c r="G9675" s="777">
        <f t="shared" si="6311"/>
        <v>1</v>
      </c>
      <c r="H9675" s="775"/>
      <c r="I9675" s="128"/>
      <c r="J9675" s="642">
        <f t="shared" si="6296"/>
        <v>4.7300000000000004</v>
      </c>
    </row>
    <row r="9676" spans="1:10">
      <c r="A9676" s="1320"/>
      <c r="B9676" s="1321"/>
      <c r="C9676" s="1321"/>
      <c r="D9676" s="1322"/>
      <c r="E9676" s="776" t="str">
        <f t="shared" ref="E9676:G9676" si="6312">E8726</f>
        <v>DOMICILIARIA 4</v>
      </c>
      <c r="F9676" s="777">
        <f t="shared" si="6312"/>
        <v>4.74</v>
      </c>
      <c r="G9676" s="777">
        <f t="shared" si="6312"/>
        <v>1</v>
      </c>
      <c r="H9676" s="698"/>
      <c r="I9676" s="142"/>
      <c r="J9676" s="642">
        <f t="shared" si="6296"/>
        <v>4.74</v>
      </c>
    </row>
    <row r="9677" spans="1:10">
      <c r="A9677" s="1320"/>
      <c r="B9677" s="1321"/>
      <c r="C9677" s="1321"/>
      <c r="D9677" s="1322"/>
      <c r="E9677" s="776" t="str">
        <f t="shared" ref="E9677:G9677" si="6313">E8727</f>
        <v>DOMICILIARIA 5</v>
      </c>
      <c r="F9677" s="777">
        <f t="shared" si="6313"/>
        <v>4.4000000000000004</v>
      </c>
      <c r="G9677" s="777">
        <f t="shared" si="6313"/>
        <v>1</v>
      </c>
      <c r="H9677" s="775"/>
      <c r="I9677" s="128"/>
      <c r="J9677" s="642">
        <f>F9677*G9677</f>
        <v>4.4000000000000004</v>
      </c>
    </row>
    <row r="9678" spans="1:10">
      <c r="A9678" s="1320"/>
      <c r="B9678" s="1321"/>
      <c r="C9678" s="1321"/>
      <c r="D9678" s="1322"/>
      <c r="E9678" s="776" t="str">
        <f t="shared" ref="E9678:G9678" si="6314">E8728</f>
        <v>DOMICILIARIA 6</v>
      </c>
      <c r="F9678" s="777">
        <f t="shared" si="6314"/>
        <v>3.67</v>
      </c>
      <c r="G9678" s="777">
        <f t="shared" si="6314"/>
        <v>1</v>
      </c>
      <c r="H9678" s="698"/>
      <c r="I9678" s="142"/>
      <c r="J9678" s="642">
        <f t="shared" ref="J9678:J9854" si="6315">F9678*G9678</f>
        <v>3.67</v>
      </c>
    </row>
    <row r="9679" spans="1:10">
      <c r="A9679" s="1320"/>
      <c r="B9679" s="1321"/>
      <c r="C9679" s="1321"/>
      <c r="D9679" s="1322"/>
      <c r="E9679" s="776" t="str">
        <f t="shared" ref="E9679:G9679" si="6316">E8729</f>
        <v>DOMICILIARIA 7</v>
      </c>
      <c r="F9679" s="777">
        <f t="shared" si="6316"/>
        <v>4.62</v>
      </c>
      <c r="G9679" s="777">
        <f t="shared" si="6316"/>
        <v>1</v>
      </c>
      <c r="H9679" s="775"/>
      <c r="I9679" s="128"/>
      <c r="J9679" s="642">
        <f t="shared" si="6315"/>
        <v>4.62</v>
      </c>
    </row>
    <row r="9680" spans="1:10">
      <c r="A9680" s="1320"/>
      <c r="B9680" s="1321"/>
      <c r="C9680" s="1321"/>
      <c r="D9680" s="1322"/>
      <c r="E9680" s="776" t="str">
        <f t="shared" ref="E9680:G9680" si="6317">E8730</f>
        <v>P36 A P37</v>
      </c>
      <c r="F9680" s="777">
        <f t="shared" si="6317"/>
        <v>0</v>
      </c>
      <c r="G9680" s="777">
        <f t="shared" si="6317"/>
        <v>0</v>
      </c>
      <c r="H9680" s="698"/>
      <c r="I9680" s="142"/>
      <c r="J9680" s="642">
        <f t="shared" si="6315"/>
        <v>0</v>
      </c>
    </row>
    <row r="9681" spans="1:10">
      <c r="A9681" s="1320"/>
      <c r="B9681" s="1321"/>
      <c r="C9681" s="1321"/>
      <c r="D9681" s="1322"/>
      <c r="E9681" s="776" t="str">
        <f t="shared" ref="E9681:G9681" si="6318">E8731</f>
        <v>DOMICILIARIA 1</v>
      </c>
      <c r="F9681" s="777">
        <f t="shared" si="6318"/>
        <v>4.55</v>
      </c>
      <c r="G9681" s="777">
        <f t="shared" si="6318"/>
        <v>0.7</v>
      </c>
      <c r="H9681" s="775"/>
      <c r="I9681" s="128"/>
      <c r="J9681" s="642">
        <f t="shared" si="6315"/>
        <v>3.1849999999999996</v>
      </c>
    </row>
    <row r="9682" spans="1:10">
      <c r="A9682" s="1320"/>
      <c r="B9682" s="1321"/>
      <c r="C9682" s="1321"/>
      <c r="D9682" s="1322"/>
      <c r="E9682" s="776" t="str">
        <f t="shared" ref="E9682:G9682" si="6319">E8732</f>
        <v>DOMICILIARIA 2</v>
      </c>
      <c r="F9682" s="777">
        <f t="shared" si="6319"/>
        <v>6.31</v>
      </c>
      <c r="G9682" s="777">
        <f t="shared" si="6319"/>
        <v>0.7</v>
      </c>
      <c r="H9682" s="698"/>
      <c r="I9682" s="142"/>
      <c r="J9682" s="642">
        <f t="shared" si="6315"/>
        <v>4.4169999999999998</v>
      </c>
    </row>
    <row r="9683" spans="1:10">
      <c r="A9683" s="1320"/>
      <c r="B9683" s="1321"/>
      <c r="C9683" s="1321"/>
      <c r="D9683" s="1322"/>
      <c r="E9683" s="776" t="str">
        <f t="shared" ref="E9683:G9683" si="6320">E8733</f>
        <v>DOMICILIARIA 3</v>
      </c>
      <c r="F9683" s="777">
        <f t="shared" si="6320"/>
        <v>6.45</v>
      </c>
      <c r="G9683" s="777">
        <f t="shared" si="6320"/>
        <v>0.7</v>
      </c>
      <c r="H9683" s="775"/>
      <c r="I9683" s="128"/>
      <c r="J9683" s="642">
        <f t="shared" si="6315"/>
        <v>4.5149999999999997</v>
      </c>
    </row>
    <row r="9684" spans="1:10">
      <c r="A9684" s="1320"/>
      <c r="B9684" s="1321"/>
      <c r="C9684" s="1321"/>
      <c r="D9684" s="1322"/>
      <c r="E9684" s="776" t="str">
        <f t="shared" ref="E9684:G9684" si="6321">E8734</f>
        <v>DOMICILIARIA 4</v>
      </c>
      <c r="F9684" s="777">
        <f t="shared" si="6321"/>
        <v>4.4800000000000004</v>
      </c>
      <c r="G9684" s="777">
        <f t="shared" si="6321"/>
        <v>0.7</v>
      </c>
      <c r="H9684" s="698"/>
      <c r="I9684" s="142"/>
      <c r="J9684" s="642">
        <f t="shared" si="6315"/>
        <v>3.1360000000000001</v>
      </c>
    </row>
    <row r="9685" spans="1:10">
      <c r="A9685" s="1320"/>
      <c r="B9685" s="1321"/>
      <c r="C9685" s="1321"/>
      <c r="D9685" s="1322"/>
      <c r="E9685" s="776" t="str">
        <f t="shared" ref="E9685:G9685" si="6322">E8735</f>
        <v>DOMICILIARIA 5</v>
      </c>
      <c r="F9685" s="777">
        <f t="shared" si="6322"/>
        <v>6.72</v>
      </c>
      <c r="G9685" s="777">
        <f t="shared" si="6322"/>
        <v>0.7</v>
      </c>
      <c r="H9685" s="775"/>
      <c r="I9685" s="128"/>
      <c r="J9685" s="642">
        <f t="shared" si="6315"/>
        <v>4.7039999999999997</v>
      </c>
    </row>
    <row r="9686" spans="1:10">
      <c r="A9686" s="1320"/>
      <c r="B9686" s="1321"/>
      <c r="C9686" s="1321"/>
      <c r="D9686" s="1322"/>
      <c r="E9686" s="776" t="str">
        <f t="shared" ref="E9686:G9686" si="6323">E8736</f>
        <v>DOMICILIARIA 6</v>
      </c>
      <c r="F9686" s="777">
        <f t="shared" si="6323"/>
        <v>4.76</v>
      </c>
      <c r="G9686" s="777">
        <f t="shared" si="6323"/>
        <v>0.7</v>
      </c>
      <c r="H9686" s="698"/>
      <c r="I9686" s="142"/>
      <c r="J9686" s="642">
        <f t="shared" si="6315"/>
        <v>3.3319999999999999</v>
      </c>
    </row>
    <row r="9687" spans="1:10">
      <c r="A9687" s="1320"/>
      <c r="B9687" s="1321"/>
      <c r="C9687" s="1321"/>
      <c r="D9687" s="1322"/>
      <c r="E9687" s="776" t="str">
        <f t="shared" ref="E9687:G9687" si="6324">E8737</f>
        <v>DOMICILIARIA 7</v>
      </c>
      <c r="F9687" s="777">
        <f t="shared" si="6324"/>
        <v>4.9000000000000004</v>
      </c>
      <c r="G9687" s="777">
        <f t="shared" si="6324"/>
        <v>0.7</v>
      </c>
      <c r="H9687" s="775"/>
      <c r="I9687" s="128"/>
      <c r="J9687" s="642">
        <f t="shared" si="6315"/>
        <v>3.43</v>
      </c>
    </row>
    <row r="9688" spans="1:10">
      <c r="A9688" s="1320"/>
      <c r="B9688" s="1321"/>
      <c r="C9688" s="1321"/>
      <c r="D9688" s="1322"/>
      <c r="E9688" s="776" t="str">
        <f t="shared" ref="E9688:G9688" si="6325">E8738</f>
        <v>DOMICILIARIA 8</v>
      </c>
      <c r="F9688" s="777">
        <f t="shared" si="6325"/>
        <v>6.83</v>
      </c>
      <c r="G9688" s="777">
        <f t="shared" si="6325"/>
        <v>0.7</v>
      </c>
      <c r="H9688" s="698"/>
      <c r="I9688" s="142"/>
      <c r="J9688" s="642">
        <f t="shared" si="6315"/>
        <v>4.7809999999999997</v>
      </c>
    </row>
    <row r="9689" spans="1:10">
      <c r="A9689" s="1320"/>
      <c r="B9689" s="1321"/>
      <c r="C9689" s="1321"/>
      <c r="D9689" s="1322"/>
      <c r="E9689" s="776" t="str">
        <f t="shared" ref="E9689:G9689" si="6326">E8739</f>
        <v>DOMICILIARIA 9</v>
      </c>
      <c r="F9689" s="777">
        <f t="shared" si="6326"/>
        <v>5.64</v>
      </c>
      <c r="G9689" s="777">
        <f t="shared" si="6326"/>
        <v>0.7</v>
      </c>
      <c r="H9689" s="775"/>
      <c r="I9689" s="128"/>
      <c r="J9689" s="642">
        <f t="shared" si="6315"/>
        <v>3.9479999999999995</v>
      </c>
    </row>
    <row r="9690" spans="1:10">
      <c r="A9690" s="1320"/>
      <c r="B9690" s="1321"/>
      <c r="C9690" s="1321"/>
      <c r="D9690" s="1322"/>
      <c r="E9690" s="776" t="str">
        <f t="shared" ref="E9690:G9690" si="6327">E8740</f>
        <v>DOMICILIARIA 10</v>
      </c>
      <c r="F9690" s="777">
        <f t="shared" si="6327"/>
        <v>7.73</v>
      </c>
      <c r="G9690" s="777">
        <f t="shared" si="6327"/>
        <v>0.7</v>
      </c>
      <c r="H9690" s="698"/>
      <c r="I9690" s="142"/>
      <c r="J9690" s="642">
        <f t="shared" si="6315"/>
        <v>5.4109999999999996</v>
      </c>
    </row>
    <row r="9691" spans="1:10">
      <c r="A9691" s="1320"/>
      <c r="B9691" s="1321"/>
      <c r="C9691" s="1321"/>
      <c r="D9691" s="1322"/>
      <c r="E9691" s="776" t="str">
        <f t="shared" ref="E9691:G9691" si="6328">E8741</f>
        <v>DOMICILIARIA 11</v>
      </c>
      <c r="F9691" s="777">
        <f t="shared" si="6328"/>
        <v>5.43</v>
      </c>
      <c r="G9691" s="777">
        <f t="shared" si="6328"/>
        <v>0.7</v>
      </c>
      <c r="H9691" s="775"/>
      <c r="I9691" s="128"/>
      <c r="J9691" s="642">
        <f t="shared" si="6315"/>
        <v>3.8009999999999997</v>
      </c>
    </row>
    <row r="9692" spans="1:10">
      <c r="A9692" s="1320"/>
      <c r="B9692" s="1321"/>
      <c r="C9692" s="1321"/>
      <c r="D9692" s="1322"/>
      <c r="E9692" s="776" t="str">
        <f t="shared" ref="E9692:G9692" si="6329">E8742</f>
        <v>DOMICILIARIA 12</v>
      </c>
      <c r="F9692" s="777">
        <f t="shared" si="6329"/>
        <v>5.96</v>
      </c>
      <c r="G9692" s="777">
        <f t="shared" si="6329"/>
        <v>0.7</v>
      </c>
      <c r="H9692" s="698"/>
      <c r="I9692" s="142"/>
      <c r="J9692" s="642">
        <f t="shared" si="6315"/>
        <v>4.1719999999999997</v>
      </c>
    </row>
    <row r="9693" spans="1:10">
      <c r="A9693" s="1320"/>
      <c r="B9693" s="1321"/>
      <c r="C9693" s="1321"/>
      <c r="D9693" s="1322"/>
      <c r="E9693" s="776" t="str">
        <f t="shared" ref="E9693:G9693" si="6330">E8743</f>
        <v>DOMICILIARIA 13</v>
      </c>
      <c r="F9693" s="777">
        <f t="shared" si="6330"/>
        <v>5.3</v>
      </c>
      <c r="G9693" s="777">
        <f t="shared" si="6330"/>
        <v>0.7</v>
      </c>
      <c r="H9693" s="775"/>
      <c r="I9693" s="128"/>
      <c r="J9693" s="642">
        <f t="shared" si="6315"/>
        <v>3.7099999999999995</v>
      </c>
    </row>
    <row r="9694" spans="1:10">
      <c r="A9694" s="1320"/>
      <c r="B9694" s="1321"/>
      <c r="C9694" s="1321"/>
      <c r="D9694" s="1322"/>
      <c r="E9694" s="776" t="str">
        <f t="shared" ref="E9694:G9694" si="6331">E8744</f>
        <v>DOMICILIARIA 14</v>
      </c>
      <c r="F9694" s="777">
        <f t="shared" si="6331"/>
        <v>6.23</v>
      </c>
      <c r="G9694" s="777">
        <f t="shared" si="6331"/>
        <v>0.7</v>
      </c>
      <c r="H9694" s="698"/>
      <c r="I9694" s="142"/>
      <c r="J9694" s="642">
        <f t="shared" si="6315"/>
        <v>4.3609999999999998</v>
      </c>
    </row>
    <row r="9695" spans="1:10">
      <c r="A9695" s="1320"/>
      <c r="B9695" s="1321"/>
      <c r="C9695" s="1321"/>
      <c r="D9695" s="1322"/>
      <c r="E9695" s="776" t="str">
        <f t="shared" ref="E9695:G9695" si="6332">E8745</f>
        <v>DOMICILIARIA 15</v>
      </c>
      <c r="F9695" s="777">
        <f t="shared" si="6332"/>
        <v>5.18</v>
      </c>
      <c r="G9695" s="777">
        <f t="shared" si="6332"/>
        <v>0.7</v>
      </c>
      <c r="H9695" s="775"/>
      <c r="I9695" s="128"/>
      <c r="J9695" s="642">
        <f t="shared" si="6315"/>
        <v>3.6259999999999994</v>
      </c>
    </row>
    <row r="9696" spans="1:10">
      <c r="A9696" s="1320"/>
      <c r="B9696" s="1321"/>
      <c r="C9696" s="1321"/>
      <c r="D9696" s="1322"/>
      <c r="E9696" s="776" t="str">
        <f t="shared" ref="E9696:G9696" si="6333">E8746</f>
        <v>DOMICILIARIA 16</v>
      </c>
      <c r="F9696" s="777">
        <f t="shared" si="6333"/>
        <v>6.6</v>
      </c>
      <c r="G9696" s="777">
        <f t="shared" si="6333"/>
        <v>0.7</v>
      </c>
      <c r="H9696" s="698"/>
      <c r="I9696" s="142"/>
      <c r="J9696" s="642">
        <f t="shared" si="6315"/>
        <v>4.6199999999999992</v>
      </c>
    </row>
    <row r="9697" spans="1:10">
      <c r="A9697" s="1320"/>
      <c r="B9697" s="1321"/>
      <c r="C9697" s="1321"/>
      <c r="D9697" s="1322"/>
      <c r="E9697" s="776" t="str">
        <f t="shared" ref="E9697:G9697" si="6334">E8747</f>
        <v>DOMICILIARIA 17</v>
      </c>
      <c r="F9697" s="777">
        <f t="shared" si="6334"/>
        <v>5.0999999999999996</v>
      </c>
      <c r="G9697" s="777">
        <f t="shared" si="6334"/>
        <v>0.7</v>
      </c>
      <c r="H9697" s="775"/>
      <c r="I9697" s="128"/>
      <c r="J9697" s="642">
        <f t="shared" si="6315"/>
        <v>3.5699999999999994</v>
      </c>
    </row>
    <row r="9698" spans="1:10">
      <c r="A9698" s="1320"/>
      <c r="B9698" s="1321"/>
      <c r="C9698" s="1321"/>
      <c r="D9698" s="1322"/>
      <c r="E9698" s="776" t="str">
        <f t="shared" ref="E9698:G9698" si="6335">E8748</f>
        <v>P37 A P38</v>
      </c>
      <c r="F9698" s="777">
        <f t="shared" si="6335"/>
        <v>0</v>
      </c>
      <c r="G9698" s="777">
        <f t="shared" si="6335"/>
        <v>0</v>
      </c>
      <c r="H9698" s="698"/>
      <c r="I9698" s="142"/>
      <c r="J9698" s="642">
        <f t="shared" si="6315"/>
        <v>0</v>
      </c>
    </row>
    <row r="9699" spans="1:10">
      <c r="A9699" s="1320"/>
      <c r="B9699" s="1321"/>
      <c r="C9699" s="1321"/>
      <c r="D9699" s="1322"/>
      <c r="E9699" s="776" t="str">
        <f t="shared" ref="E9699:G9699" si="6336">E8749</f>
        <v>DOMICILIARIA 1</v>
      </c>
      <c r="F9699" s="777">
        <f t="shared" si="6336"/>
        <v>4.99</v>
      </c>
      <c r="G9699" s="777">
        <f t="shared" si="6336"/>
        <v>0.7</v>
      </c>
      <c r="H9699" s="775"/>
      <c r="I9699" s="128"/>
      <c r="J9699" s="642">
        <f t="shared" si="6315"/>
        <v>3.4929999999999999</v>
      </c>
    </row>
    <row r="9700" spans="1:10">
      <c r="A9700" s="1320"/>
      <c r="B9700" s="1321"/>
      <c r="C9700" s="1321"/>
      <c r="D9700" s="1322"/>
      <c r="E9700" s="776" t="str">
        <f t="shared" ref="E9700:G9700" si="6337">E8750</f>
        <v>DOMICILIARIA 2</v>
      </c>
      <c r="F9700" s="777">
        <f t="shared" si="6337"/>
        <v>8.3800000000000008</v>
      </c>
      <c r="G9700" s="777">
        <f t="shared" si="6337"/>
        <v>0.7</v>
      </c>
      <c r="H9700" s="698"/>
      <c r="I9700" s="142"/>
      <c r="J9700" s="642">
        <f t="shared" si="6315"/>
        <v>5.8660000000000005</v>
      </c>
    </row>
    <row r="9701" spans="1:10">
      <c r="A9701" s="1320"/>
      <c r="B9701" s="1321"/>
      <c r="C9701" s="1321"/>
      <c r="D9701" s="1322"/>
      <c r="E9701" s="776" t="str">
        <f t="shared" ref="E9701:G9701" si="6338">E8751</f>
        <v>DOMICILIARIA 3</v>
      </c>
      <c r="F9701" s="777">
        <f t="shared" si="6338"/>
        <v>8.3000000000000007</v>
      </c>
      <c r="G9701" s="777">
        <f t="shared" si="6338"/>
        <v>0.7</v>
      </c>
      <c r="H9701" s="775"/>
      <c r="I9701" s="128"/>
      <c r="J9701" s="642">
        <f t="shared" si="6315"/>
        <v>5.8100000000000005</v>
      </c>
    </row>
    <row r="9702" spans="1:10">
      <c r="A9702" s="1320"/>
      <c r="B9702" s="1321"/>
      <c r="C9702" s="1321"/>
      <c r="D9702" s="1322"/>
      <c r="E9702" s="776" t="str">
        <f t="shared" ref="E9702:G9702" si="6339">E8752</f>
        <v>DOMICILIARIA 4</v>
      </c>
      <c r="F9702" s="777">
        <f t="shared" si="6339"/>
        <v>4.62</v>
      </c>
      <c r="G9702" s="777">
        <f t="shared" si="6339"/>
        <v>0.7</v>
      </c>
      <c r="H9702" s="698"/>
      <c r="I9702" s="142"/>
      <c r="J9702" s="642">
        <f t="shared" si="6315"/>
        <v>3.234</v>
      </c>
    </row>
    <row r="9703" spans="1:10">
      <c r="A9703" s="1320"/>
      <c r="B9703" s="1321"/>
      <c r="C9703" s="1321"/>
      <c r="D9703" s="1322"/>
      <c r="E9703" s="776" t="str">
        <f t="shared" ref="E9703:G9703" si="6340">E8753</f>
        <v>DOMICILIARIA 5</v>
      </c>
      <c r="F9703" s="777">
        <f t="shared" si="6340"/>
        <v>8.41</v>
      </c>
      <c r="G9703" s="777">
        <f t="shared" si="6340"/>
        <v>0.7</v>
      </c>
      <c r="H9703" s="775"/>
      <c r="I9703" s="128"/>
      <c r="J9703" s="642">
        <f t="shared" si="6315"/>
        <v>5.8869999999999996</v>
      </c>
    </row>
    <row r="9704" spans="1:10">
      <c r="A9704" s="1320"/>
      <c r="B9704" s="1321"/>
      <c r="C9704" s="1321"/>
      <c r="D9704" s="1322"/>
      <c r="E9704" s="776" t="str">
        <f t="shared" ref="E9704:G9704" si="6341">E8754</f>
        <v>DOMICILIARIA 6</v>
      </c>
      <c r="F9704" s="777">
        <f t="shared" si="6341"/>
        <v>4.5</v>
      </c>
      <c r="G9704" s="777">
        <f t="shared" si="6341"/>
        <v>0.7</v>
      </c>
      <c r="H9704" s="698"/>
      <c r="I9704" s="142"/>
      <c r="J9704" s="642">
        <f t="shared" si="6315"/>
        <v>3.15</v>
      </c>
    </row>
    <row r="9705" spans="1:10">
      <c r="A9705" s="1320"/>
      <c r="B9705" s="1321"/>
      <c r="C9705" s="1321"/>
      <c r="D9705" s="1322"/>
      <c r="E9705" s="776" t="str">
        <f t="shared" ref="E9705:G9705" si="6342">E8755</f>
        <v>DOMICILIARIA 7</v>
      </c>
      <c r="F9705" s="777">
        <f t="shared" si="6342"/>
        <v>8.31</v>
      </c>
      <c r="G9705" s="777">
        <f t="shared" si="6342"/>
        <v>0.7</v>
      </c>
      <c r="H9705" s="775"/>
      <c r="I9705" s="128"/>
      <c r="J9705" s="642">
        <f t="shared" si="6315"/>
        <v>5.8170000000000002</v>
      </c>
    </row>
    <row r="9706" spans="1:10">
      <c r="A9706" s="1320"/>
      <c r="B9706" s="1321"/>
      <c r="C9706" s="1321"/>
      <c r="D9706" s="1322"/>
      <c r="E9706" s="776" t="str">
        <f t="shared" ref="E9706:G9706" si="6343">E8756</f>
        <v>DOMICILIARIA 8</v>
      </c>
      <c r="F9706" s="777">
        <f t="shared" si="6343"/>
        <v>8.26</v>
      </c>
      <c r="G9706" s="777">
        <f t="shared" si="6343"/>
        <v>0.7</v>
      </c>
      <c r="H9706" s="698"/>
      <c r="I9706" s="142"/>
      <c r="J9706" s="642">
        <f t="shared" si="6315"/>
        <v>5.7819999999999991</v>
      </c>
    </row>
    <row r="9707" spans="1:10">
      <c r="A9707" s="1320"/>
      <c r="B9707" s="1321"/>
      <c r="C9707" s="1321"/>
      <c r="D9707" s="1322"/>
      <c r="E9707" s="776" t="str">
        <f t="shared" ref="E9707:G9707" si="6344">E8757</f>
        <v>DOMICILIARIA 9</v>
      </c>
      <c r="F9707" s="777">
        <f t="shared" si="6344"/>
        <v>4.55</v>
      </c>
      <c r="G9707" s="777">
        <f t="shared" si="6344"/>
        <v>0.7</v>
      </c>
      <c r="H9707" s="775"/>
      <c r="I9707" s="128"/>
      <c r="J9707" s="642">
        <f t="shared" si="6315"/>
        <v>3.1849999999999996</v>
      </c>
    </row>
    <row r="9708" spans="1:10">
      <c r="A9708" s="1320"/>
      <c r="B9708" s="1321"/>
      <c r="C9708" s="1321"/>
      <c r="D9708" s="1322"/>
      <c r="E9708" s="776" t="str">
        <f t="shared" ref="E9708:G9708" si="6345">E8758</f>
        <v>DOMICILIARIA 10</v>
      </c>
      <c r="F9708" s="777">
        <f t="shared" si="6345"/>
        <v>8.24</v>
      </c>
      <c r="G9708" s="777">
        <f t="shared" si="6345"/>
        <v>0.7</v>
      </c>
      <c r="H9708" s="698"/>
      <c r="I9708" s="142"/>
      <c r="J9708" s="642">
        <f t="shared" si="6315"/>
        <v>5.7679999999999998</v>
      </c>
    </row>
    <row r="9709" spans="1:10">
      <c r="A9709" s="1320"/>
      <c r="B9709" s="1321"/>
      <c r="C9709" s="1321"/>
      <c r="D9709" s="1322"/>
      <c r="E9709" s="776" t="str">
        <f t="shared" ref="E9709:G9709" si="6346">E8759</f>
        <v>DOMICILIARIA 11</v>
      </c>
      <c r="F9709" s="777">
        <f t="shared" si="6346"/>
        <v>8.17</v>
      </c>
      <c r="G9709" s="777">
        <f t="shared" si="6346"/>
        <v>0.7</v>
      </c>
      <c r="H9709" s="775"/>
      <c r="I9709" s="128"/>
      <c r="J9709" s="642">
        <f t="shared" si="6315"/>
        <v>5.7189999999999994</v>
      </c>
    </row>
    <row r="9710" spans="1:10">
      <c r="A9710" s="1320"/>
      <c r="B9710" s="1321"/>
      <c r="C9710" s="1321"/>
      <c r="D9710" s="1322"/>
      <c r="E9710" s="776" t="str">
        <f t="shared" ref="E9710:G9710" si="6347">E8760</f>
        <v>DOMICILIARIA 12</v>
      </c>
      <c r="F9710" s="777">
        <f t="shared" si="6347"/>
        <v>4.41</v>
      </c>
      <c r="G9710" s="777">
        <f t="shared" si="6347"/>
        <v>0.7</v>
      </c>
      <c r="H9710" s="698"/>
      <c r="I9710" s="142"/>
      <c r="J9710" s="642">
        <f t="shared" si="6315"/>
        <v>3.0869999999999997</v>
      </c>
    </row>
    <row r="9711" spans="1:10">
      <c r="A9711" s="1320"/>
      <c r="B9711" s="1321"/>
      <c r="C9711" s="1321"/>
      <c r="D9711" s="1322"/>
      <c r="E9711" s="776" t="str">
        <f t="shared" ref="E9711:G9711" si="6348">E8761</f>
        <v>DOMICILIARIA 13</v>
      </c>
      <c r="F9711" s="777">
        <f t="shared" si="6348"/>
        <v>8.1</v>
      </c>
      <c r="G9711" s="777">
        <f t="shared" si="6348"/>
        <v>0.7</v>
      </c>
      <c r="H9711" s="775"/>
      <c r="I9711" s="128"/>
      <c r="J9711" s="642">
        <f t="shared" si="6315"/>
        <v>5.669999999999999</v>
      </c>
    </row>
    <row r="9712" spans="1:10">
      <c r="A9712" s="1320"/>
      <c r="B9712" s="1321"/>
      <c r="C9712" s="1321"/>
      <c r="D9712" s="1322"/>
      <c r="E9712" s="776" t="str">
        <f t="shared" ref="E9712:G9712" si="6349">E8762</f>
        <v>P38 A P39</v>
      </c>
      <c r="F9712" s="777">
        <f t="shared" si="6349"/>
        <v>0</v>
      </c>
      <c r="G9712" s="777">
        <f t="shared" si="6349"/>
        <v>0</v>
      </c>
      <c r="H9712" s="698"/>
      <c r="I9712" s="142"/>
      <c r="J9712" s="642">
        <f t="shared" si="6315"/>
        <v>0</v>
      </c>
    </row>
    <row r="9713" spans="1:10">
      <c r="A9713" s="1320"/>
      <c r="B9713" s="1321"/>
      <c r="C9713" s="1321"/>
      <c r="D9713" s="1322"/>
      <c r="E9713" s="776" t="str">
        <f t="shared" ref="E9713:G9713" si="6350">E8763</f>
        <v>DOMICILIARIA 1</v>
      </c>
      <c r="F9713" s="777">
        <f t="shared" si="6350"/>
        <v>4.1900000000000004</v>
      </c>
      <c r="G9713" s="777">
        <f t="shared" si="6350"/>
        <v>0.7</v>
      </c>
      <c r="H9713" s="775"/>
      <c r="I9713" s="128"/>
      <c r="J9713" s="642">
        <f t="shared" si="6315"/>
        <v>2.9330000000000003</v>
      </c>
    </row>
    <row r="9714" spans="1:10">
      <c r="A9714" s="1320"/>
      <c r="B9714" s="1321"/>
      <c r="C9714" s="1321"/>
      <c r="D9714" s="1322"/>
      <c r="E9714" s="776" t="str">
        <f t="shared" ref="E9714:G9714" si="6351">E8764</f>
        <v>DOMICILIARIA 2</v>
      </c>
      <c r="F9714" s="777">
        <f t="shared" si="6351"/>
        <v>5.73</v>
      </c>
      <c r="G9714" s="777">
        <f t="shared" si="6351"/>
        <v>0.7</v>
      </c>
      <c r="H9714" s="698"/>
      <c r="I9714" s="142"/>
      <c r="J9714" s="642">
        <f t="shared" si="6315"/>
        <v>4.0110000000000001</v>
      </c>
    </row>
    <row r="9715" spans="1:10">
      <c r="A9715" s="1320"/>
      <c r="B9715" s="1321"/>
      <c r="C9715" s="1321"/>
      <c r="D9715" s="1322"/>
      <c r="E9715" s="776" t="str">
        <f t="shared" ref="E9715:G9715" si="6352">E8765</f>
        <v>DOMICILIARIA 3</v>
      </c>
      <c r="F9715" s="777">
        <f t="shared" si="6352"/>
        <v>4.21</v>
      </c>
      <c r="G9715" s="777">
        <f t="shared" si="6352"/>
        <v>0.7</v>
      </c>
      <c r="H9715" s="775"/>
      <c r="I9715" s="128"/>
      <c r="J9715" s="642">
        <f t="shared" si="6315"/>
        <v>2.9469999999999996</v>
      </c>
    </row>
    <row r="9716" spans="1:10">
      <c r="A9716" s="1320"/>
      <c r="B9716" s="1321"/>
      <c r="C9716" s="1321"/>
      <c r="D9716" s="1322"/>
      <c r="E9716" s="776" t="str">
        <f t="shared" ref="E9716:G9716" si="6353">E8766</f>
        <v>DOMICILIARIA 4</v>
      </c>
      <c r="F9716" s="777">
        <f t="shared" si="6353"/>
        <v>5.66</v>
      </c>
      <c r="G9716" s="777">
        <f t="shared" si="6353"/>
        <v>0.7</v>
      </c>
      <c r="H9716" s="698"/>
      <c r="I9716" s="142"/>
      <c r="J9716" s="642">
        <f t="shared" si="6315"/>
        <v>3.9619999999999997</v>
      </c>
    </row>
    <row r="9717" spans="1:10">
      <c r="A9717" s="1320"/>
      <c r="B9717" s="1321"/>
      <c r="C9717" s="1321"/>
      <c r="D9717" s="1322"/>
      <c r="E9717" s="776" t="str">
        <f t="shared" ref="E9717:G9717" si="6354">E8767</f>
        <v>DOMICILIARIA 5</v>
      </c>
      <c r="F9717" s="777">
        <f t="shared" si="6354"/>
        <v>4.05</v>
      </c>
      <c r="G9717" s="777">
        <f t="shared" si="6354"/>
        <v>0.7</v>
      </c>
      <c r="H9717" s="775"/>
      <c r="I9717" s="128"/>
      <c r="J9717" s="642">
        <f t="shared" si="6315"/>
        <v>2.8349999999999995</v>
      </c>
    </row>
    <row r="9718" spans="1:10">
      <c r="A9718" s="1320"/>
      <c r="B9718" s="1321"/>
      <c r="C9718" s="1321"/>
      <c r="D9718" s="1322"/>
      <c r="E9718" s="776" t="str">
        <f t="shared" ref="E9718:G9718" si="6355">E8768</f>
        <v>DOMICILIARIA 6</v>
      </c>
      <c r="F9718" s="777">
        <f t="shared" si="6355"/>
        <v>5.99</v>
      </c>
      <c r="G9718" s="777">
        <f t="shared" si="6355"/>
        <v>0.7</v>
      </c>
      <c r="H9718" s="698"/>
      <c r="I9718" s="142"/>
      <c r="J9718" s="642">
        <f t="shared" si="6315"/>
        <v>4.1929999999999996</v>
      </c>
    </row>
    <row r="9719" spans="1:10">
      <c r="A9719" s="1320"/>
      <c r="B9719" s="1321"/>
      <c r="C9719" s="1321"/>
      <c r="D9719" s="1322"/>
      <c r="E9719" s="776" t="str">
        <f t="shared" ref="E9719:G9719" si="6356">E8769</f>
        <v>DOMICILIARIA 7</v>
      </c>
      <c r="F9719" s="777">
        <f t="shared" si="6356"/>
        <v>3.88</v>
      </c>
      <c r="G9719" s="777">
        <f t="shared" si="6356"/>
        <v>0.7</v>
      </c>
      <c r="H9719" s="775"/>
      <c r="I9719" s="128"/>
      <c r="J9719" s="642">
        <f t="shared" si="6315"/>
        <v>2.7159999999999997</v>
      </c>
    </row>
    <row r="9720" spans="1:10">
      <c r="A9720" s="1320"/>
      <c r="B9720" s="1321"/>
      <c r="C9720" s="1321"/>
      <c r="D9720" s="1322"/>
      <c r="E9720" s="776" t="str">
        <f t="shared" ref="E9720:G9720" si="6357">E8770</f>
        <v>DOMICILIARIA 8</v>
      </c>
      <c r="F9720" s="777">
        <f t="shared" si="6357"/>
        <v>3.08</v>
      </c>
      <c r="G9720" s="777">
        <f t="shared" si="6357"/>
        <v>0.7</v>
      </c>
      <c r="H9720" s="698"/>
      <c r="I9720" s="142"/>
      <c r="J9720" s="642">
        <f t="shared" si="6315"/>
        <v>2.1559999999999997</v>
      </c>
    </row>
    <row r="9721" spans="1:10">
      <c r="A9721" s="1320"/>
      <c r="B9721" s="1321"/>
      <c r="C9721" s="1321"/>
      <c r="D9721" s="1322"/>
      <c r="E9721" s="776" t="str">
        <f t="shared" ref="E9721:G9721" si="6358">E8771</f>
        <v>DOMICILIARIA 9</v>
      </c>
      <c r="F9721" s="777">
        <f t="shared" si="6358"/>
        <v>6.12</v>
      </c>
      <c r="G9721" s="777">
        <f t="shared" si="6358"/>
        <v>0.7</v>
      </c>
      <c r="H9721" s="775"/>
      <c r="I9721" s="128"/>
      <c r="J9721" s="642">
        <f t="shared" si="6315"/>
        <v>4.2839999999999998</v>
      </c>
    </row>
    <row r="9722" spans="1:10">
      <c r="A9722" s="1320"/>
      <c r="B9722" s="1321"/>
      <c r="C9722" s="1321"/>
      <c r="D9722" s="1322"/>
      <c r="E9722" s="776" t="str">
        <f t="shared" ref="E9722:G9722" si="6359">E8772</f>
        <v>DOMICILIARIA 10</v>
      </c>
      <c r="F9722" s="777">
        <f t="shared" si="6359"/>
        <v>2.7</v>
      </c>
      <c r="G9722" s="777">
        <f t="shared" si="6359"/>
        <v>0.7</v>
      </c>
      <c r="H9722" s="698"/>
      <c r="I9722" s="142"/>
      <c r="J9722" s="642">
        <f t="shared" si="6315"/>
        <v>1.89</v>
      </c>
    </row>
    <row r="9723" spans="1:10">
      <c r="A9723" s="1320"/>
      <c r="B9723" s="1321"/>
      <c r="C9723" s="1321"/>
      <c r="D9723" s="1322"/>
      <c r="E9723" s="776" t="str">
        <f t="shared" ref="E9723:G9723" si="6360">E8773</f>
        <v>DOMICILIARIA 11</v>
      </c>
      <c r="F9723" s="777">
        <f t="shared" si="6360"/>
        <v>6.52</v>
      </c>
      <c r="G9723" s="777">
        <f t="shared" si="6360"/>
        <v>0.7</v>
      </c>
      <c r="H9723" s="775"/>
      <c r="I9723" s="128"/>
      <c r="J9723" s="642">
        <f t="shared" si="6315"/>
        <v>4.5639999999999992</v>
      </c>
    </row>
    <row r="9724" spans="1:10">
      <c r="A9724" s="1320"/>
      <c r="B9724" s="1321"/>
      <c r="C9724" s="1321"/>
      <c r="D9724" s="1322"/>
      <c r="E9724" s="776" t="str">
        <f t="shared" ref="E9724:G9724" si="6361">E8774</f>
        <v>DOMICILIARIA 12</v>
      </c>
      <c r="F9724" s="777">
        <f t="shared" si="6361"/>
        <v>2.56</v>
      </c>
      <c r="G9724" s="777">
        <f t="shared" si="6361"/>
        <v>0.7</v>
      </c>
      <c r="H9724" s="698"/>
      <c r="I9724" s="142"/>
      <c r="J9724" s="642">
        <f t="shared" si="6315"/>
        <v>1.7919999999999998</v>
      </c>
    </row>
    <row r="9725" spans="1:10">
      <c r="A9725" s="1320"/>
      <c r="B9725" s="1321"/>
      <c r="C9725" s="1321"/>
      <c r="D9725" s="1322"/>
      <c r="E9725" s="776" t="str">
        <f t="shared" ref="E9725:G9725" si="6362">E8775</f>
        <v>P39 A P40</v>
      </c>
      <c r="F9725" s="777">
        <f t="shared" si="6362"/>
        <v>0</v>
      </c>
      <c r="G9725" s="777">
        <f t="shared" si="6362"/>
        <v>0</v>
      </c>
      <c r="H9725" s="775"/>
      <c r="I9725" s="128"/>
      <c r="J9725" s="642">
        <f t="shared" si="6315"/>
        <v>0</v>
      </c>
    </row>
    <row r="9726" spans="1:10">
      <c r="A9726" s="1320"/>
      <c r="B9726" s="1321"/>
      <c r="C9726" s="1321"/>
      <c r="D9726" s="1322"/>
      <c r="E9726" s="776" t="str">
        <f t="shared" ref="E9726:G9726" si="6363">E8776</f>
        <v>DOMICILIARIA 1</v>
      </c>
      <c r="F9726" s="777">
        <f t="shared" si="6363"/>
        <v>7.08</v>
      </c>
      <c r="G9726" s="777">
        <f t="shared" si="6363"/>
        <v>0.7</v>
      </c>
      <c r="H9726" s="698"/>
      <c r="I9726" s="142"/>
      <c r="J9726" s="642">
        <f t="shared" si="6315"/>
        <v>4.9559999999999995</v>
      </c>
    </row>
    <row r="9727" spans="1:10">
      <c r="A9727" s="1320"/>
      <c r="B9727" s="1321"/>
      <c r="C9727" s="1321"/>
      <c r="D9727" s="1322"/>
      <c r="E9727" s="776" t="str">
        <f t="shared" ref="E9727:G9727" si="6364">E8777</f>
        <v>DOMICILIARIA 2</v>
      </c>
      <c r="F9727" s="777">
        <f t="shared" si="6364"/>
        <v>1.81</v>
      </c>
      <c r="G9727" s="777">
        <f t="shared" si="6364"/>
        <v>0.7</v>
      </c>
      <c r="H9727" s="775"/>
      <c r="I9727" s="128"/>
      <c r="J9727" s="642">
        <f t="shared" si="6315"/>
        <v>1.2669999999999999</v>
      </c>
    </row>
    <row r="9728" spans="1:10">
      <c r="A9728" s="1320"/>
      <c r="B9728" s="1321"/>
      <c r="C9728" s="1321"/>
      <c r="D9728" s="1322"/>
      <c r="E9728" s="776" t="str">
        <f t="shared" ref="E9728:G9728" si="6365">E8778</f>
        <v>DOMICILIARIA 3</v>
      </c>
      <c r="F9728" s="777">
        <f t="shared" si="6365"/>
        <v>6.98</v>
      </c>
      <c r="G9728" s="777">
        <f t="shared" si="6365"/>
        <v>0.7</v>
      </c>
      <c r="H9728" s="698"/>
      <c r="I9728" s="142"/>
      <c r="J9728" s="642">
        <f t="shared" si="6315"/>
        <v>4.8860000000000001</v>
      </c>
    </row>
    <row r="9729" spans="1:10">
      <c r="A9729" s="1320"/>
      <c r="B9729" s="1321"/>
      <c r="C9729" s="1321"/>
      <c r="D9729" s="1322"/>
      <c r="E9729" s="776" t="str">
        <f t="shared" ref="E9729:G9729" si="6366">E8779</f>
        <v>DOMICILIARIA 4</v>
      </c>
      <c r="F9729" s="777">
        <f t="shared" si="6366"/>
        <v>1.68</v>
      </c>
      <c r="G9729" s="777">
        <f t="shared" si="6366"/>
        <v>0.7</v>
      </c>
      <c r="H9729" s="775"/>
      <c r="I9729" s="128"/>
      <c r="J9729" s="642">
        <f t="shared" si="6315"/>
        <v>1.1759999999999999</v>
      </c>
    </row>
    <row r="9730" spans="1:10">
      <c r="A9730" s="1320"/>
      <c r="B9730" s="1321"/>
      <c r="C9730" s="1321"/>
      <c r="D9730" s="1322"/>
      <c r="E9730" s="776" t="str">
        <f t="shared" ref="E9730:G9730" si="6367">E8780</f>
        <v>DOMICILIARIA 5</v>
      </c>
      <c r="F9730" s="777">
        <f t="shared" si="6367"/>
        <v>7.27</v>
      </c>
      <c r="G9730" s="777">
        <f t="shared" si="6367"/>
        <v>0.7</v>
      </c>
      <c r="H9730" s="698"/>
      <c r="I9730" s="142"/>
      <c r="J9730" s="642">
        <f t="shared" si="6315"/>
        <v>5.0889999999999995</v>
      </c>
    </row>
    <row r="9731" spans="1:10">
      <c r="A9731" s="1320"/>
      <c r="B9731" s="1321"/>
      <c r="C9731" s="1321"/>
      <c r="D9731" s="1322"/>
      <c r="E9731" s="776" t="str">
        <f t="shared" ref="E9731:G9731" si="6368">E8781</f>
        <v>DOMICILIARIA 6</v>
      </c>
      <c r="F9731" s="777">
        <f t="shared" si="6368"/>
        <v>1.73</v>
      </c>
      <c r="G9731" s="777">
        <f t="shared" si="6368"/>
        <v>0.7</v>
      </c>
      <c r="H9731" s="775"/>
      <c r="I9731" s="128"/>
      <c r="J9731" s="642">
        <f t="shared" si="6315"/>
        <v>1.2109999999999999</v>
      </c>
    </row>
    <row r="9732" spans="1:10">
      <c r="A9732" s="1320"/>
      <c r="B9732" s="1321"/>
      <c r="C9732" s="1321"/>
      <c r="D9732" s="1322"/>
      <c r="E9732" s="776" t="str">
        <f t="shared" ref="E9732:G9732" si="6369">E8782</f>
        <v>DOMICILIARIA 7</v>
      </c>
      <c r="F9732" s="777">
        <f t="shared" si="6369"/>
        <v>7.38</v>
      </c>
      <c r="G9732" s="777">
        <f t="shared" si="6369"/>
        <v>0.7</v>
      </c>
      <c r="H9732" s="698"/>
      <c r="I9732" s="142"/>
      <c r="J9732" s="642">
        <f t="shared" si="6315"/>
        <v>5.1659999999999995</v>
      </c>
    </row>
    <row r="9733" spans="1:10">
      <c r="A9733" s="1320"/>
      <c r="B9733" s="1321"/>
      <c r="C9733" s="1321"/>
      <c r="D9733" s="1322"/>
      <c r="E9733" s="776" t="str">
        <f t="shared" ref="E9733:G9733" si="6370">E8783</f>
        <v>DOMICILIARIA 8</v>
      </c>
      <c r="F9733" s="777">
        <f t="shared" si="6370"/>
        <v>7.36</v>
      </c>
      <c r="G9733" s="777">
        <f t="shared" si="6370"/>
        <v>0.7</v>
      </c>
      <c r="H9733" s="775"/>
      <c r="I9733" s="128"/>
      <c r="J9733" s="642">
        <f t="shared" si="6315"/>
        <v>5.1520000000000001</v>
      </c>
    </row>
    <row r="9734" spans="1:10">
      <c r="A9734" s="1320"/>
      <c r="B9734" s="1321"/>
      <c r="C9734" s="1321"/>
      <c r="D9734" s="1322"/>
      <c r="E9734" s="776" t="str">
        <f t="shared" ref="E9734:G9734" si="6371">E8784</f>
        <v>DOMICILIARIA 9</v>
      </c>
      <c r="F9734" s="777">
        <f t="shared" si="6371"/>
        <v>2.2000000000000002</v>
      </c>
      <c r="G9734" s="777">
        <f t="shared" si="6371"/>
        <v>0.7</v>
      </c>
      <c r="H9734" s="698"/>
      <c r="I9734" s="142"/>
      <c r="J9734" s="642">
        <f t="shared" si="6315"/>
        <v>1.54</v>
      </c>
    </row>
    <row r="9735" spans="1:10">
      <c r="A9735" s="1320"/>
      <c r="B9735" s="1321"/>
      <c r="C9735" s="1321"/>
      <c r="D9735" s="1322"/>
      <c r="E9735" s="776" t="str">
        <f t="shared" ref="E9735:G9735" si="6372">E8785</f>
        <v>DOMICILIARIA 10</v>
      </c>
      <c r="F9735" s="777">
        <f t="shared" si="6372"/>
        <v>3.24</v>
      </c>
      <c r="G9735" s="777">
        <f t="shared" si="6372"/>
        <v>0.7</v>
      </c>
      <c r="H9735" s="775"/>
      <c r="I9735" s="128"/>
      <c r="J9735" s="642">
        <f t="shared" si="6315"/>
        <v>2.2679999999999998</v>
      </c>
    </row>
    <row r="9736" spans="1:10">
      <c r="A9736" s="1320"/>
      <c r="B9736" s="1321"/>
      <c r="C9736" s="1321"/>
      <c r="D9736" s="1322"/>
      <c r="E9736" s="776" t="str">
        <f t="shared" ref="E9736:G9736" si="6373">E8786</f>
        <v>DOMICILIARIA 11</v>
      </c>
      <c r="F9736" s="777">
        <f t="shared" si="6373"/>
        <v>9.24</v>
      </c>
      <c r="G9736" s="777">
        <f t="shared" si="6373"/>
        <v>0.7</v>
      </c>
      <c r="H9736" s="698"/>
      <c r="I9736" s="142"/>
      <c r="J9736" s="642">
        <f t="shared" si="6315"/>
        <v>6.468</v>
      </c>
    </row>
    <row r="9737" spans="1:10">
      <c r="A9737" s="1320"/>
      <c r="B9737" s="1321"/>
      <c r="C9737" s="1321"/>
      <c r="D9737" s="1322"/>
      <c r="E9737" s="776" t="str">
        <f t="shared" ref="E9737:G9737" si="6374">E8787</f>
        <v>DOMICILIARIA 12</v>
      </c>
      <c r="F9737" s="777">
        <f t="shared" si="6374"/>
        <v>4.08</v>
      </c>
      <c r="G9737" s="777">
        <f t="shared" si="6374"/>
        <v>0.7</v>
      </c>
      <c r="H9737" s="775"/>
      <c r="I9737" s="128"/>
      <c r="J9737" s="642">
        <f t="shared" si="6315"/>
        <v>2.8559999999999999</v>
      </c>
    </row>
    <row r="9738" spans="1:10">
      <c r="A9738" s="1320"/>
      <c r="B9738" s="1321"/>
      <c r="C9738" s="1321"/>
      <c r="D9738" s="1322"/>
      <c r="E9738" s="776" t="str">
        <f t="shared" ref="E9738:G9738" si="6375">E8788</f>
        <v>P40 A P41</v>
      </c>
      <c r="F9738" s="777">
        <f t="shared" si="6375"/>
        <v>0</v>
      </c>
      <c r="G9738" s="777">
        <f t="shared" si="6375"/>
        <v>0</v>
      </c>
      <c r="H9738" s="698"/>
      <c r="I9738" s="142"/>
      <c r="J9738" s="642">
        <f t="shared" si="6315"/>
        <v>0</v>
      </c>
    </row>
    <row r="9739" spans="1:10">
      <c r="A9739" s="1320"/>
      <c r="B9739" s="1321"/>
      <c r="C9739" s="1321"/>
      <c r="D9739" s="1322"/>
      <c r="E9739" s="776" t="str">
        <f t="shared" ref="E9739:G9739" si="6376">E8789</f>
        <v>DOMICILIARIA 1</v>
      </c>
      <c r="F9739" s="777">
        <f t="shared" si="6376"/>
        <v>5.13</v>
      </c>
      <c r="G9739" s="777">
        <f t="shared" si="6376"/>
        <v>0.7</v>
      </c>
      <c r="H9739" s="775"/>
      <c r="I9739" s="128"/>
      <c r="J9739" s="642">
        <f t="shared" si="6315"/>
        <v>3.5909999999999997</v>
      </c>
    </row>
    <row r="9740" spans="1:10">
      <c r="A9740" s="1320"/>
      <c r="B9740" s="1321"/>
      <c r="C9740" s="1321"/>
      <c r="D9740" s="1322"/>
      <c r="E9740" s="776" t="str">
        <f t="shared" ref="E9740:G9740" si="6377">E8790</f>
        <v>DOMICILIARIA 2</v>
      </c>
      <c r="F9740" s="777">
        <f t="shared" si="6377"/>
        <v>5.14</v>
      </c>
      <c r="G9740" s="777">
        <f t="shared" si="6377"/>
        <v>0.7</v>
      </c>
      <c r="H9740" s="698"/>
      <c r="I9740" s="142"/>
      <c r="J9740" s="642">
        <f t="shared" si="6315"/>
        <v>3.5979999999999994</v>
      </c>
    </row>
    <row r="9741" spans="1:10">
      <c r="A9741" s="1320"/>
      <c r="B9741" s="1321"/>
      <c r="C9741" s="1321"/>
      <c r="D9741" s="1322"/>
      <c r="E9741" s="776" t="str">
        <f t="shared" ref="E9741:G9741" si="6378">E8791</f>
        <v>DOMICILIARIA 3</v>
      </c>
      <c r="F9741" s="777">
        <f t="shared" si="6378"/>
        <v>3.86</v>
      </c>
      <c r="G9741" s="777">
        <f t="shared" si="6378"/>
        <v>0.7</v>
      </c>
      <c r="H9741" s="775"/>
      <c r="I9741" s="128"/>
      <c r="J9741" s="642">
        <f t="shared" si="6315"/>
        <v>2.702</v>
      </c>
    </row>
    <row r="9742" spans="1:10">
      <c r="A9742" s="1320"/>
      <c r="B9742" s="1321"/>
      <c r="C9742" s="1321"/>
      <c r="D9742" s="1322"/>
      <c r="E9742" s="776" t="str">
        <f t="shared" ref="E9742:G9742" si="6379">E8792</f>
        <v>DOMICILIARIA 4</v>
      </c>
      <c r="F9742" s="777">
        <f t="shared" si="6379"/>
        <v>5.24</v>
      </c>
      <c r="G9742" s="777">
        <f t="shared" si="6379"/>
        <v>0.7</v>
      </c>
      <c r="H9742" s="698"/>
      <c r="I9742" s="142"/>
      <c r="J9742" s="642">
        <f t="shared" si="6315"/>
        <v>3.6679999999999997</v>
      </c>
    </row>
    <row r="9743" spans="1:10">
      <c r="A9743" s="1320"/>
      <c r="B9743" s="1321"/>
      <c r="C9743" s="1321"/>
      <c r="D9743" s="1322"/>
      <c r="E9743" s="776" t="str">
        <f t="shared" ref="E9743:G9743" si="6380">E8793</f>
        <v>DOMICILIARIA 5</v>
      </c>
      <c r="F9743" s="777">
        <f t="shared" si="6380"/>
        <v>5.48</v>
      </c>
      <c r="G9743" s="777">
        <f t="shared" si="6380"/>
        <v>0.7</v>
      </c>
      <c r="H9743" s="775"/>
      <c r="I9743" s="128"/>
      <c r="J9743" s="642">
        <f t="shared" si="6315"/>
        <v>3.8359999999999999</v>
      </c>
    </row>
    <row r="9744" spans="1:10">
      <c r="A9744" s="1320"/>
      <c r="B9744" s="1321"/>
      <c r="C9744" s="1321"/>
      <c r="D9744" s="1322"/>
      <c r="E9744" s="776" t="str">
        <f t="shared" ref="E9744:G9744" si="6381">E8794</f>
        <v>DOMICILIARIA 6</v>
      </c>
      <c r="F9744" s="777">
        <f t="shared" si="6381"/>
        <v>3.8</v>
      </c>
      <c r="G9744" s="777">
        <f t="shared" si="6381"/>
        <v>0.7</v>
      </c>
      <c r="H9744" s="698"/>
      <c r="I9744" s="142"/>
      <c r="J9744" s="642">
        <f t="shared" si="6315"/>
        <v>2.6599999999999997</v>
      </c>
    </row>
    <row r="9745" spans="1:10">
      <c r="A9745" s="1320"/>
      <c r="B9745" s="1321"/>
      <c r="C9745" s="1321"/>
      <c r="D9745" s="1322"/>
      <c r="E9745" s="776" t="str">
        <f t="shared" ref="E9745:G9745" si="6382">E8795</f>
        <v>DOMICILIARIA 7</v>
      </c>
      <c r="F9745" s="777">
        <f t="shared" si="6382"/>
        <v>7.02</v>
      </c>
      <c r="G9745" s="777">
        <f t="shared" si="6382"/>
        <v>0.7</v>
      </c>
      <c r="H9745" s="775"/>
      <c r="I9745" s="128"/>
      <c r="J9745" s="642">
        <f t="shared" si="6315"/>
        <v>4.9139999999999997</v>
      </c>
    </row>
    <row r="9746" spans="1:10">
      <c r="A9746" s="1320"/>
      <c r="B9746" s="1321"/>
      <c r="C9746" s="1321"/>
      <c r="D9746" s="1322"/>
      <c r="E9746" s="776" t="str">
        <f t="shared" ref="E9746:G9746" si="6383">E8796</f>
        <v>DOMICILIARIA 8</v>
      </c>
      <c r="F9746" s="777">
        <f t="shared" si="6383"/>
        <v>5.78</v>
      </c>
      <c r="G9746" s="777">
        <f t="shared" si="6383"/>
        <v>0.7</v>
      </c>
      <c r="H9746" s="698"/>
      <c r="I9746" s="142"/>
      <c r="J9746" s="642">
        <f t="shared" si="6315"/>
        <v>4.0460000000000003</v>
      </c>
    </row>
    <row r="9747" spans="1:10">
      <c r="A9747" s="1320"/>
      <c r="B9747" s="1321"/>
      <c r="C9747" s="1321"/>
      <c r="D9747" s="1322"/>
      <c r="E9747" s="776" t="str">
        <f t="shared" ref="E9747:G9747" si="6384">E8797</f>
        <v>DOMICILIARIA 9</v>
      </c>
      <c r="F9747" s="777">
        <f t="shared" si="6384"/>
        <v>4.88</v>
      </c>
      <c r="G9747" s="777">
        <f t="shared" si="6384"/>
        <v>0.7</v>
      </c>
      <c r="H9747" s="775"/>
      <c r="I9747" s="128"/>
      <c r="J9747" s="642">
        <f t="shared" si="6315"/>
        <v>3.4159999999999999</v>
      </c>
    </row>
    <row r="9748" spans="1:10">
      <c r="A9748" s="1320"/>
      <c r="B9748" s="1321"/>
      <c r="C9748" s="1321"/>
      <c r="D9748" s="1322"/>
      <c r="E9748" s="776" t="str">
        <f t="shared" ref="E9748:G9748" si="6385">E8798</f>
        <v>DOMICILIARIA 10</v>
      </c>
      <c r="F9748" s="777">
        <f t="shared" si="6385"/>
        <v>6.09</v>
      </c>
      <c r="G9748" s="777">
        <f t="shared" si="6385"/>
        <v>0.7</v>
      </c>
      <c r="H9748" s="698"/>
      <c r="I9748" s="142"/>
      <c r="J9748" s="642">
        <f t="shared" si="6315"/>
        <v>4.2629999999999999</v>
      </c>
    </row>
    <row r="9749" spans="1:10">
      <c r="A9749" s="1320"/>
      <c r="B9749" s="1321"/>
      <c r="C9749" s="1321"/>
      <c r="D9749" s="1322"/>
      <c r="E9749" s="776" t="str">
        <f t="shared" ref="E9749:G9749" si="6386">E8799</f>
        <v>DOMICILIARIA 11</v>
      </c>
      <c r="F9749" s="777">
        <f t="shared" si="6386"/>
        <v>6.1</v>
      </c>
      <c r="G9749" s="777">
        <f t="shared" si="6386"/>
        <v>0.7</v>
      </c>
      <c r="H9749" s="775"/>
      <c r="I9749" s="128"/>
      <c r="J9749" s="642">
        <f t="shared" si="6315"/>
        <v>4.2699999999999996</v>
      </c>
    </row>
    <row r="9750" spans="1:10">
      <c r="A9750" s="1320"/>
      <c r="B9750" s="1321"/>
      <c r="C9750" s="1321"/>
      <c r="D9750" s="1322"/>
      <c r="E9750" s="776" t="str">
        <f t="shared" ref="E9750:G9750" si="6387">E8800</f>
        <v>DOMICILIARIA 12</v>
      </c>
      <c r="F9750" s="777">
        <f t="shared" si="6387"/>
        <v>4.72</v>
      </c>
      <c r="G9750" s="777">
        <f t="shared" si="6387"/>
        <v>0.7</v>
      </c>
      <c r="H9750" s="698"/>
      <c r="I9750" s="142"/>
      <c r="J9750" s="642">
        <f t="shared" si="6315"/>
        <v>3.3039999999999998</v>
      </c>
    </row>
    <row r="9751" spans="1:10">
      <c r="A9751" s="1320"/>
      <c r="B9751" s="1321"/>
      <c r="C9751" s="1321"/>
      <c r="D9751" s="1322"/>
      <c r="E9751" s="776" t="str">
        <f t="shared" ref="E9751:G9751" si="6388">E8801</f>
        <v>DOMICILIARIA 13</v>
      </c>
      <c r="F9751" s="777">
        <f t="shared" si="6388"/>
        <v>4.6100000000000003</v>
      </c>
      <c r="G9751" s="777">
        <f t="shared" si="6388"/>
        <v>0.7</v>
      </c>
      <c r="H9751" s="775"/>
      <c r="I9751" s="128"/>
      <c r="J9751" s="642">
        <f t="shared" si="6315"/>
        <v>3.2269999999999999</v>
      </c>
    </row>
    <row r="9752" spans="1:10">
      <c r="A9752" s="1320"/>
      <c r="B9752" s="1321"/>
      <c r="C9752" s="1321"/>
      <c r="D9752" s="1322"/>
      <c r="E9752" s="776" t="str">
        <f t="shared" ref="E9752:G9752" si="6389">E8802</f>
        <v>DOMICILIARIA 14</v>
      </c>
      <c r="F9752" s="777">
        <f t="shared" si="6389"/>
        <v>4.9400000000000004</v>
      </c>
      <c r="G9752" s="777">
        <f t="shared" si="6389"/>
        <v>0.7</v>
      </c>
      <c r="H9752" s="698"/>
      <c r="I9752" s="142"/>
      <c r="J9752" s="642">
        <f t="shared" si="6315"/>
        <v>3.4580000000000002</v>
      </c>
    </row>
    <row r="9753" spans="1:10">
      <c r="A9753" s="1320"/>
      <c r="B9753" s="1321"/>
      <c r="C9753" s="1321"/>
      <c r="D9753" s="1322"/>
      <c r="E9753" s="776" t="str">
        <f t="shared" ref="E9753:G9753" si="6390">E8803</f>
        <v>DOMICILIARIA 15</v>
      </c>
      <c r="F9753" s="777">
        <f t="shared" si="6390"/>
        <v>5.54</v>
      </c>
      <c r="G9753" s="777">
        <f t="shared" si="6390"/>
        <v>0.7</v>
      </c>
      <c r="H9753" s="775"/>
      <c r="I9753" s="128"/>
      <c r="J9753" s="642">
        <f t="shared" si="6315"/>
        <v>3.8779999999999997</v>
      </c>
    </row>
    <row r="9754" spans="1:10">
      <c r="A9754" s="1320"/>
      <c r="B9754" s="1321"/>
      <c r="C9754" s="1321"/>
      <c r="D9754" s="1322"/>
      <c r="E9754" s="776" t="str">
        <f t="shared" ref="E9754:G9754" si="6391">E8804</f>
        <v>DOMICILIARIA 16</v>
      </c>
      <c r="F9754" s="777">
        <f t="shared" si="6391"/>
        <v>4.3</v>
      </c>
      <c r="G9754" s="777">
        <f t="shared" si="6391"/>
        <v>0.7</v>
      </c>
      <c r="H9754" s="698"/>
      <c r="I9754" s="142"/>
      <c r="J9754" s="642">
        <f t="shared" si="6315"/>
        <v>3.01</v>
      </c>
    </row>
    <row r="9755" spans="1:10">
      <c r="A9755" s="1320"/>
      <c r="B9755" s="1321"/>
      <c r="C9755" s="1321"/>
      <c r="D9755" s="1322"/>
      <c r="E9755" s="776" t="str">
        <f t="shared" ref="E9755:G9755" si="6392">E8805</f>
        <v>P41 A P42</v>
      </c>
      <c r="F9755" s="777">
        <f t="shared" si="6392"/>
        <v>0</v>
      </c>
      <c r="G9755" s="777">
        <f t="shared" si="6392"/>
        <v>0</v>
      </c>
      <c r="H9755" s="775"/>
      <c r="I9755" s="128"/>
      <c r="J9755" s="642">
        <f t="shared" si="6315"/>
        <v>0</v>
      </c>
    </row>
    <row r="9756" spans="1:10">
      <c r="A9756" s="1320"/>
      <c r="B9756" s="1321"/>
      <c r="C9756" s="1321"/>
      <c r="D9756" s="1322"/>
      <c r="E9756" s="776" t="str">
        <f t="shared" ref="E9756:G9756" si="6393">E8806</f>
        <v>DOMICILIARIA 1</v>
      </c>
      <c r="F9756" s="777">
        <f t="shared" si="6393"/>
        <v>4.32</v>
      </c>
      <c r="G9756" s="777">
        <f t="shared" si="6393"/>
        <v>0.7</v>
      </c>
      <c r="H9756" s="698"/>
      <c r="I9756" s="142"/>
      <c r="J9756" s="642">
        <f t="shared" si="6315"/>
        <v>3.024</v>
      </c>
    </row>
    <row r="9757" spans="1:10">
      <c r="A9757" s="1320"/>
      <c r="B9757" s="1321"/>
      <c r="C9757" s="1321"/>
      <c r="D9757" s="1322"/>
      <c r="E9757" s="776" t="str">
        <f t="shared" ref="E9757:G9757" si="6394">E8807</f>
        <v>DOMICILIARIA 2</v>
      </c>
      <c r="F9757" s="777">
        <f t="shared" si="6394"/>
        <v>5.99</v>
      </c>
      <c r="G9757" s="777">
        <f t="shared" si="6394"/>
        <v>0.7</v>
      </c>
      <c r="H9757" s="775"/>
      <c r="I9757" s="128"/>
      <c r="J9757" s="642">
        <f t="shared" si="6315"/>
        <v>4.1929999999999996</v>
      </c>
    </row>
    <row r="9758" spans="1:10">
      <c r="A9758" s="1320"/>
      <c r="B9758" s="1321"/>
      <c r="C9758" s="1321"/>
      <c r="D9758" s="1322"/>
      <c r="E9758" s="776" t="str">
        <f t="shared" ref="E9758:G9758" si="6395">E8808</f>
        <v>DOMICILIARIA 3</v>
      </c>
      <c r="F9758" s="777">
        <f t="shared" si="6395"/>
        <v>4.16</v>
      </c>
      <c r="G9758" s="777">
        <f t="shared" si="6395"/>
        <v>0.7</v>
      </c>
      <c r="H9758" s="698"/>
      <c r="I9758" s="142"/>
      <c r="J9758" s="642">
        <f t="shared" si="6315"/>
        <v>2.9119999999999999</v>
      </c>
    </row>
    <row r="9759" spans="1:10">
      <c r="A9759" s="1320"/>
      <c r="B9759" s="1321"/>
      <c r="C9759" s="1321"/>
      <c r="D9759" s="1322"/>
      <c r="E9759" s="776" t="str">
        <f t="shared" ref="E9759:G9759" si="6396">E8809</f>
        <v>DOMICILIARIA 4</v>
      </c>
      <c r="F9759" s="777">
        <f t="shared" si="6396"/>
        <v>5.59</v>
      </c>
      <c r="G9759" s="777">
        <f t="shared" si="6396"/>
        <v>0.7</v>
      </c>
      <c r="H9759" s="775"/>
      <c r="I9759" s="128"/>
      <c r="J9759" s="642">
        <f t="shared" si="6315"/>
        <v>3.9129999999999998</v>
      </c>
    </row>
    <row r="9760" spans="1:10">
      <c r="A9760" s="1320"/>
      <c r="B9760" s="1321"/>
      <c r="C9760" s="1321"/>
      <c r="D9760" s="1322"/>
      <c r="E9760" s="776" t="str">
        <f t="shared" ref="E9760:G9760" si="6397">E8810</f>
        <v>DOMICILIARIA 5</v>
      </c>
      <c r="F9760" s="777">
        <f t="shared" si="6397"/>
        <v>4.2300000000000004</v>
      </c>
      <c r="G9760" s="777">
        <f t="shared" si="6397"/>
        <v>0.7</v>
      </c>
      <c r="H9760" s="698"/>
      <c r="I9760" s="142"/>
      <c r="J9760" s="642">
        <f t="shared" si="6315"/>
        <v>2.9610000000000003</v>
      </c>
    </row>
    <row r="9761" spans="1:10">
      <c r="A9761" s="1320"/>
      <c r="B9761" s="1321"/>
      <c r="C9761" s="1321"/>
      <c r="D9761" s="1322"/>
      <c r="E9761" s="776" t="str">
        <f t="shared" ref="E9761:G9761" si="6398">E8811</f>
        <v>DOMICILIARIA 6</v>
      </c>
      <c r="F9761" s="777">
        <f t="shared" si="6398"/>
        <v>5.32</v>
      </c>
      <c r="G9761" s="777">
        <f t="shared" si="6398"/>
        <v>0.7</v>
      </c>
      <c r="H9761" s="775"/>
      <c r="I9761" s="128"/>
      <c r="J9761" s="642">
        <f t="shared" si="6315"/>
        <v>3.7239999999999998</v>
      </c>
    </row>
    <row r="9762" spans="1:10">
      <c r="A9762" s="1320"/>
      <c r="B9762" s="1321"/>
      <c r="C9762" s="1321"/>
      <c r="D9762" s="1322"/>
      <c r="E9762" s="776" t="str">
        <f t="shared" ref="E9762:G9762" si="6399">E8812</f>
        <v>DOMICILIARIA 7</v>
      </c>
      <c r="F9762" s="777">
        <f t="shared" si="6399"/>
        <v>4.38</v>
      </c>
      <c r="G9762" s="777">
        <f t="shared" si="6399"/>
        <v>0.7</v>
      </c>
      <c r="H9762" s="698"/>
      <c r="I9762" s="142"/>
      <c r="J9762" s="642">
        <f t="shared" si="6315"/>
        <v>3.0659999999999998</v>
      </c>
    </row>
    <row r="9763" spans="1:10">
      <c r="A9763" s="1320"/>
      <c r="B9763" s="1321"/>
      <c r="C9763" s="1321"/>
      <c r="D9763" s="1322"/>
      <c r="E9763" s="776" t="str">
        <f t="shared" ref="E9763:G9763" si="6400">E8813</f>
        <v>DOMICILIARIA 8</v>
      </c>
      <c r="F9763" s="777">
        <f t="shared" si="6400"/>
        <v>5.08</v>
      </c>
      <c r="G9763" s="777">
        <f t="shared" si="6400"/>
        <v>0.7</v>
      </c>
      <c r="H9763" s="775"/>
      <c r="I9763" s="128"/>
      <c r="J9763" s="642">
        <f t="shared" si="6315"/>
        <v>3.5559999999999996</v>
      </c>
    </row>
    <row r="9764" spans="1:10">
      <c r="A9764" s="1320"/>
      <c r="B9764" s="1321"/>
      <c r="C9764" s="1321"/>
      <c r="D9764" s="1322"/>
      <c r="E9764" s="776" t="str">
        <f t="shared" ref="E9764:G9764" si="6401">E8814</f>
        <v>DOMICILIARIA 9</v>
      </c>
      <c r="F9764" s="777">
        <f t="shared" si="6401"/>
        <v>4.53</v>
      </c>
      <c r="G9764" s="777">
        <f t="shared" si="6401"/>
        <v>0.7</v>
      </c>
      <c r="H9764" s="698"/>
      <c r="I9764" s="142"/>
      <c r="J9764" s="642">
        <f t="shared" si="6315"/>
        <v>3.1709999999999998</v>
      </c>
    </row>
    <row r="9765" spans="1:10">
      <c r="A9765" s="1320"/>
      <c r="B9765" s="1321"/>
      <c r="C9765" s="1321"/>
      <c r="D9765" s="1322"/>
      <c r="E9765" s="776" t="str">
        <f t="shared" ref="E9765:G9765" si="6402">E8815</f>
        <v>DOMICILIARIA 10</v>
      </c>
      <c r="F9765" s="777">
        <f t="shared" si="6402"/>
        <v>4.82</v>
      </c>
      <c r="G9765" s="777">
        <f t="shared" si="6402"/>
        <v>0.7</v>
      </c>
      <c r="H9765" s="775"/>
      <c r="I9765" s="128"/>
      <c r="J9765" s="642">
        <f t="shared" si="6315"/>
        <v>3.3740000000000001</v>
      </c>
    </row>
    <row r="9766" spans="1:10">
      <c r="A9766" s="1320"/>
      <c r="B9766" s="1321"/>
      <c r="C9766" s="1321"/>
      <c r="D9766" s="1322"/>
      <c r="E9766" s="776" t="str">
        <f t="shared" ref="E9766:G9766" si="6403">E8816</f>
        <v>DOMICILIARIA 11</v>
      </c>
      <c r="F9766" s="777">
        <f t="shared" si="6403"/>
        <v>4.76</v>
      </c>
      <c r="G9766" s="777">
        <f t="shared" si="6403"/>
        <v>0.7</v>
      </c>
      <c r="H9766" s="698"/>
      <c r="I9766" s="142"/>
      <c r="J9766" s="642">
        <f t="shared" si="6315"/>
        <v>3.3319999999999999</v>
      </c>
    </row>
    <row r="9767" spans="1:10">
      <c r="A9767" s="1320"/>
      <c r="B9767" s="1321"/>
      <c r="C9767" s="1321"/>
      <c r="D9767" s="1322"/>
      <c r="E9767" s="776" t="str">
        <f t="shared" ref="E9767:G9767" si="6404">E8817</f>
        <v>DOMICILIARIA 12</v>
      </c>
      <c r="F9767" s="777">
        <f t="shared" si="6404"/>
        <v>4.42</v>
      </c>
      <c r="G9767" s="777">
        <f t="shared" si="6404"/>
        <v>0.7</v>
      </c>
      <c r="H9767" s="775"/>
      <c r="I9767" s="128"/>
      <c r="J9767" s="642">
        <f t="shared" si="6315"/>
        <v>3.0939999999999999</v>
      </c>
    </row>
    <row r="9768" spans="1:10">
      <c r="A9768" s="1320"/>
      <c r="B9768" s="1321"/>
      <c r="C9768" s="1321"/>
      <c r="D9768" s="1322"/>
      <c r="E9768" s="776" t="str">
        <f t="shared" ref="E9768:G9768" si="6405">E8818</f>
        <v>DOMICILIARIA 13</v>
      </c>
      <c r="F9768" s="777">
        <f t="shared" si="6405"/>
        <v>5.08</v>
      </c>
      <c r="G9768" s="777">
        <f t="shared" si="6405"/>
        <v>0.7</v>
      </c>
      <c r="H9768" s="698"/>
      <c r="I9768" s="142"/>
      <c r="J9768" s="642">
        <f t="shared" si="6315"/>
        <v>3.5559999999999996</v>
      </c>
    </row>
    <row r="9769" spans="1:10">
      <c r="A9769" s="1320"/>
      <c r="B9769" s="1321"/>
      <c r="C9769" s="1321"/>
      <c r="D9769" s="1322"/>
      <c r="E9769" s="776" t="str">
        <f t="shared" ref="E9769:G9769" si="6406">E8819</f>
        <v>DOMICILIARIA 14</v>
      </c>
      <c r="F9769" s="777">
        <f t="shared" si="6406"/>
        <v>4.33</v>
      </c>
      <c r="G9769" s="777">
        <f t="shared" si="6406"/>
        <v>0.7</v>
      </c>
      <c r="H9769" s="775"/>
      <c r="I9769" s="128"/>
      <c r="J9769" s="642">
        <f t="shared" si="6315"/>
        <v>3.0309999999999997</v>
      </c>
    </row>
    <row r="9770" spans="1:10">
      <c r="A9770" s="1320"/>
      <c r="B9770" s="1321"/>
      <c r="C9770" s="1321"/>
      <c r="D9770" s="1322"/>
      <c r="E9770" s="776" t="str">
        <f t="shared" ref="E9770:G9770" si="6407">E8820</f>
        <v>DOMICILIARIA 15</v>
      </c>
      <c r="F9770" s="777">
        <f t="shared" si="6407"/>
        <v>4.72</v>
      </c>
      <c r="G9770" s="777">
        <f t="shared" si="6407"/>
        <v>0.7</v>
      </c>
      <c r="H9770" s="698"/>
      <c r="I9770" s="142"/>
      <c r="J9770" s="642">
        <f t="shared" si="6315"/>
        <v>3.3039999999999998</v>
      </c>
    </row>
    <row r="9771" spans="1:10">
      <c r="A9771" s="1320"/>
      <c r="B9771" s="1321"/>
      <c r="C9771" s="1321"/>
      <c r="D9771" s="1322"/>
      <c r="E9771" s="776" t="str">
        <f t="shared" ref="E9771:G9771" si="6408">E8821</f>
        <v>DOMICILIARIA 16</v>
      </c>
      <c r="F9771" s="777">
        <f t="shared" si="6408"/>
        <v>4.2</v>
      </c>
      <c r="G9771" s="777">
        <f t="shared" si="6408"/>
        <v>0.7</v>
      </c>
      <c r="H9771" s="775"/>
      <c r="I9771" s="128"/>
      <c r="J9771" s="642">
        <f t="shared" si="6315"/>
        <v>2.94</v>
      </c>
    </row>
    <row r="9772" spans="1:10">
      <c r="A9772" s="1320"/>
      <c r="B9772" s="1321"/>
      <c r="C9772" s="1321"/>
      <c r="D9772" s="1322"/>
      <c r="E9772" s="776" t="str">
        <f t="shared" ref="E9772:G9772" si="6409">E8822</f>
        <v>DOMICILIARIA 17</v>
      </c>
      <c r="F9772" s="777">
        <f t="shared" si="6409"/>
        <v>4.8600000000000003</v>
      </c>
      <c r="G9772" s="777">
        <f t="shared" si="6409"/>
        <v>0.7</v>
      </c>
      <c r="H9772" s="698"/>
      <c r="I9772" s="142"/>
      <c r="J9772" s="642">
        <f t="shared" si="6315"/>
        <v>3.4020000000000001</v>
      </c>
    </row>
    <row r="9773" spans="1:10">
      <c r="A9773" s="1320"/>
      <c r="B9773" s="1321"/>
      <c r="C9773" s="1321"/>
      <c r="D9773" s="1322"/>
      <c r="E9773" s="776" t="str">
        <f t="shared" ref="E9773:G9773" si="6410">E8823</f>
        <v>DOMICILIARIA 18</v>
      </c>
      <c r="F9773" s="777">
        <f t="shared" si="6410"/>
        <v>4.3099999999999996</v>
      </c>
      <c r="G9773" s="777">
        <f t="shared" si="6410"/>
        <v>0.7</v>
      </c>
      <c r="H9773" s="775"/>
      <c r="I9773" s="128"/>
      <c r="J9773" s="642">
        <f t="shared" si="6315"/>
        <v>3.0169999999999995</v>
      </c>
    </row>
    <row r="9774" spans="1:10">
      <c r="A9774" s="1320"/>
      <c r="B9774" s="1321"/>
      <c r="C9774" s="1321"/>
      <c r="D9774" s="1322"/>
      <c r="E9774" s="776" t="str">
        <f t="shared" ref="E9774:G9774" si="6411">E8824</f>
        <v>P42 A P43</v>
      </c>
      <c r="F9774" s="777">
        <f t="shared" si="6411"/>
        <v>0</v>
      </c>
      <c r="G9774" s="777">
        <f t="shared" si="6411"/>
        <v>0</v>
      </c>
      <c r="H9774" s="698"/>
      <c r="I9774" s="142"/>
      <c r="J9774" s="642">
        <f t="shared" si="6315"/>
        <v>0</v>
      </c>
    </row>
    <row r="9775" spans="1:10">
      <c r="A9775" s="1320"/>
      <c r="B9775" s="1321"/>
      <c r="C9775" s="1321"/>
      <c r="D9775" s="1322"/>
      <c r="E9775" s="776" t="str">
        <f t="shared" ref="E9775:G9775" si="6412">E8825</f>
        <v>DOMICILIARIA 1</v>
      </c>
      <c r="F9775" s="777">
        <f t="shared" si="6412"/>
        <v>5.22</v>
      </c>
      <c r="G9775" s="777">
        <f t="shared" si="6412"/>
        <v>1.1000000000000001</v>
      </c>
      <c r="H9775" s="775"/>
      <c r="I9775" s="128"/>
      <c r="J9775" s="642">
        <f t="shared" si="6315"/>
        <v>5.742</v>
      </c>
    </row>
    <row r="9776" spans="1:10">
      <c r="A9776" s="1320"/>
      <c r="B9776" s="1321"/>
      <c r="C9776" s="1321"/>
      <c r="D9776" s="1322"/>
      <c r="E9776" s="776" t="str">
        <f t="shared" ref="E9776:G9776" si="6413">E8826</f>
        <v>DOMICILIARIA 2</v>
      </c>
      <c r="F9776" s="777">
        <f t="shared" si="6413"/>
        <v>4.88</v>
      </c>
      <c r="G9776" s="777">
        <f t="shared" si="6413"/>
        <v>1.1000000000000001</v>
      </c>
      <c r="H9776" s="698"/>
      <c r="I9776" s="142"/>
      <c r="J9776" s="642">
        <f t="shared" si="6315"/>
        <v>5.3680000000000003</v>
      </c>
    </row>
    <row r="9777" spans="1:10">
      <c r="A9777" s="1320"/>
      <c r="B9777" s="1321"/>
      <c r="C9777" s="1321"/>
      <c r="D9777" s="1322"/>
      <c r="E9777" s="776" t="str">
        <f t="shared" ref="E9777:G9777" si="6414">E8827</f>
        <v>DOMICILIARIA 3</v>
      </c>
      <c r="F9777" s="777">
        <f t="shared" si="6414"/>
        <v>5.69</v>
      </c>
      <c r="G9777" s="777">
        <f t="shared" si="6414"/>
        <v>1.1000000000000001</v>
      </c>
      <c r="H9777" s="775"/>
      <c r="I9777" s="128"/>
      <c r="J9777" s="642">
        <f t="shared" si="6315"/>
        <v>6.2590000000000012</v>
      </c>
    </row>
    <row r="9778" spans="1:10">
      <c r="A9778" s="1320"/>
      <c r="B9778" s="1321"/>
      <c r="C9778" s="1321"/>
      <c r="D9778" s="1322"/>
      <c r="E9778" s="776" t="str">
        <f t="shared" ref="E9778:G9778" si="6415">E8828</f>
        <v>DOMICILIARIA 4</v>
      </c>
      <c r="F9778" s="777">
        <f t="shared" si="6415"/>
        <v>4.9400000000000004</v>
      </c>
      <c r="G9778" s="777">
        <f t="shared" si="6415"/>
        <v>1.1000000000000001</v>
      </c>
      <c r="H9778" s="698"/>
      <c r="I9778" s="142"/>
      <c r="J9778" s="642">
        <f t="shared" si="6315"/>
        <v>5.4340000000000011</v>
      </c>
    </row>
    <row r="9779" spans="1:10">
      <c r="A9779" s="1320"/>
      <c r="B9779" s="1321"/>
      <c r="C9779" s="1321"/>
      <c r="D9779" s="1322"/>
      <c r="E9779" s="776" t="str">
        <f t="shared" ref="E9779:G9779" si="6416">E8829</f>
        <v>DOMICILIARIA 5</v>
      </c>
      <c r="F9779" s="777">
        <f t="shared" si="6416"/>
        <v>4.6399999999999997</v>
      </c>
      <c r="G9779" s="777">
        <f t="shared" si="6416"/>
        <v>1.1000000000000001</v>
      </c>
      <c r="H9779" s="775"/>
      <c r="I9779" s="128"/>
      <c r="J9779" s="642">
        <f t="shared" si="6315"/>
        <v>5.1040000000000001</v>
      </c>
    </row>
    <row r="9780" spans="1:10">
      <c r="A9780" s="1320"/>
      <c r="B9780" s="1321"/>
      <c r="C9780" s="1321"/>
      <c r="D9780" s="1322"/>
      <c r="E9780" s="776" t="str">
        <f t="shared" ref="E9780:G9780" si="6417">E8830</f>
        <v>DOMICILIARIA 6</v>
      </c>
      <c r="F9780" s="777">
        <f t="shared" si="6417"/>
        <v>5.68</v>
      </c>
      <c r="G9780" s="777">
        <f t="shared" si="6417"/>
        <v>1.1000000000000001</v>
      </c>
      <c r="H9780" s="698"/>
      <c r="I9780" s="142"/>
      <c r="J9780" s="642">
        <f t="shared" si="6315"/>
        <v>6.2480000000000002</v>
      </c>
    </row>
    <row r="9781" spans="1:10">
      <c r="A9781" s="1320"/>
      <c r="B9781" s="1321"/>
      <c r="C9781" s="1321"/>
      <c r="D9781" s="1322"/>
      <c r="E9781" s="776" t="str">
        <f t="shared" ref="E9781:G9781" si="6418">E8831</f>
        <v>DOMICILIARIA 7</v>
      </c>
      <c r="F9781" s="777">
        <f t="shared" si="6418"/>
        <v>4.55</v>
      </c>
      <c r="G9781" s="777">
        <f t="shared" si="6418"/>
        <v>1.1000000000000001</v>
      </c>
      <c r="H9781" s="775"/>
      <c r="I9781" s="128"/>
      <c r="J9781" s="642">
        <f t="shared" si="6315"/>
        <v>5.0049999999999999</v>
      </c>
    </row>
    <row r="9782" spans="1:10">
      <c r="A9782" s="1320"/>
      <c r="B9782" s="1321"/>
      <c r="C9782" s="1321"/>
      <c r="D9782" s="1322"/>
      <c r="E9782" s="776" t="str">
        <f t="shared" ref="E9782:G9782" si="6419">E8832</f>
        <v>DOMICILIARIA 8</v>
      </c>
      <c r="F9782" s="777">
        <f t="shared" si="6419"/>
        <v>4.41</v>
      </c>
      <c r="G9782" s="777">
        <f t="shared" si="6419"/>
        <v>1.1000000000000001</v>
      </c>
      <c r="H9782" s="698"/>
      <c r="I9782" s="142"/>
      <c r="J9782" s="642">
        <f t="shared" si="6315"/>
        <v>4.8510000000000009</v>
      </c>
    </row>
    <row r="9783" spans="1:10">
      <c r="A9783" s="1320"/>
      <c r="B9783" s="1321"/>
      <c r="C9783" s="1321"/>
      <c r="D9783" s="1322"/>
      <c r="E9783" s="776" t="str">
        <f t="shared" ref="E9783:G9783" si="6420">E8833</f>
        <v>DOMICILIARIA 9</v>
      </c>
      <c r="F9783" s="777">
        <f t="shared" si="6420"/>
        <v>5.69</v>
      </c>
      <c r="G9783" s="777">
        <f t="shared" si="6420"/>
        <v>1.1000000000000001</v>
      </c>
      <c r="H9783" s="775"/>
      <c r="I9783" s="128"/>
      <c r="J9783" s="642">
        <f t="shared" si="6315"/>
        <v>6.2590000000000012</v>
      </c>
    </row>
    <row r="9784" spans="1:10">
      <c r="A9784" s="1320"/>
      <c r="B9784" s="1321"/>
      <c r="C9784" s="1321"/>
      <c r="D9784" s="1322"/>
      <c r="E9784" s="776" t="str">
        <f t="shared" ref="E9784:G9784" si="6421">E8834</f>
        <v>DOMICILIARIA 10</v>
      </c>
      <c r="F9784" s="777">
        <f t="shared" si="6421"/>
        <v>4.3499999999999996</v>
      </c>
      <c r="G9784" s="777">
        <f t="shared" si="6421"/>
        <v>1.1000000000000001</v>
      </c>
      <c r="H9784" s="698"/>
      <c r="I9784" s="142"/>
      <c r="J9784" s="642">
        <f t="shared" si="6315"/>
        <v>4.7850000000000001</v>
      </c>
    </row>
    <row r="9785" spans="1:10">
      <c r="A9785" s="1320"/>
      <c r="B9785" s="1321"/>
      <c r="C9785" s="1321"/>
      <c r="D9785" s="1322"/>
      <c r="E9785" s="776" t="str">
        <f t="shared" ref="E9785:G9785" si="6422">E8835</f>
        <v>DOMICILIARIA 11</v>
      </c>
      <c r="F9785" s="777">
        <f t="shared" si="6422"/>
        <v>4</v>
      </c>
      <c r="G9785" s="777">
        <f t="shared" si="6422"/>
        <v>1.1000000000000001</v>
      </c>
      <c r="H9785" s="775"/>
      <c r="I9785" s="128"/>
      <c r="J9785" s="642">
        <f t="shared" si="6315"/>
        <v>4.4000000000000004</v>
      </c>
    </row>
    <row r="9786" spans="1:10">
      <c r="A9786" s="1320"/>
      <c r="B9786" s="1321"/>
      <c r="C9786" s="1321"/>
      <c r="D9786" s="1322"/>
      <c r="E9786" s="776" t="str">
        <f t="shared" ref="E9786:G9786" si="6423">E8836</f>
        <v>DOMICILIARIA 12</v>
      </c>
      <c r="F9786" s="777">
        <f t="shared" si="6423"/>
        <v>5.82</v>
      </c>
      <c r="G9786" s="777">
        <f t="shared" si="6423"/>
        <v>1.1000000000000001</v>
      </c>
      <c r="H9786" s="698"/>
      <c r="I9786" s="142"/>
      <c r="J9786" s="642">
        <f t="shared" si="6315"/>
        <v>6.402000000000001</v>
      </c>
    </row>
    <row r="9787" spans="1:10">
      <c r="A9787" s="1320"/>
      <c r="B9787" s="1321"/>
      <c r="C9787" s="1321"/>
      <c r="D9787" s="1322"/>
      <c r="E9787" s="776" t="str">
        <f t="shared" ref="E9787:G9787" si="6424">E8837</f>
        <v>P44 A P45</v>
      </c>
      <c r="F9787" s="777">
        <f t="shared" si="6424"/>
        <v>0</v>
      </c>
      <c r="G9787" s="777">
        <f t="shared" si="6424"/>
        <v>0</v>
      </c>
      <c r="H9787" s="775"/>
      <c r="I9787" s="128"/>
      <c r="J9787" s="642">
        <f t="shared" si="6315"/>
        <v>0</v>
      </c>
    </row>
    <row r="9788" spans="1:10">
      <c r="A9788" s="1320"/>
      <c r="B9788" s="1321"/>
      <c r="C9788" s="1321"/>
      <c r="D9788" s="1322"/>
      <c r="E9788" s="776" t="str">
        <f t="shared" ref="E9788:G9788" si="6425">E8838</f>
        <v>DOMICILIARIA 1</v>
      </c>
      <c r="F9788" s="777">
        <f t="shared" si="6425"/>
        <v>4.43</v>
      </c>
      <c r="G9788" s="777">
        <f t="shared" si="6425"/>
        <v>0.7</v>
      </c>
      <c r="H9788" s="698"/>
      <c r="I9788" s="142"/>
      <c r="J9788" s="642">
        <f t="shared" si="6315"/>
        <v>3.1009999999999995</v>
      </c>
    </row>
    <row r="9789" spans="1:10">
      <c r="A9789" s="1320"/>
      <c r="B9789" s="1321"/>
      <c r="C9789" s="1321"/>
      <c r="D9789" s="1322"/>
      <c r="E9789" s="776" t="str">
        <f t="shared" ref="E9789:G9789" si="6426">E8839</f>
        <v>DOMICILIARIA 2</v>
      </c>
      <c r="F9789" s="777">
        <f t="shared" si="6426"/>
        <v>4.05</v>
      </c>
      <c r="G9789" s="777">
        <f t="shared" si="6426"/>
        <v>0.7</v>
      </c>
      <c r="H9789" s="775"/>
      <c r="I9789" s="128"/>
      <c r="J9789" s="642">
        <f t="shared" si="6315"/>
        <v>2.8349999999999995</v>
      </c>
    </row>
    <row r="9790" spans="1:10">
      <c r="A9790" s="1320"/>
      <c r="B9790" s="1321"/>
      <c r="C9790" s="1321"/>
      <c r="D9790" s="1322"/>
      <c r="E9790" s="776" t="str">
        <f t="shared" ref="E9790:G9790" si="6427">E8840</f>
        <v>DOMICILIARIA 3</v>
      </c>
      <c r="F9790" s="777">
        <f t="shared" si="6427"/>
        <v>4.63</v>
      </c>
      <c r="G9790" s="777">
        <f t="shared" si="6427"/>
        <v>0.7</v>
      </c>
      <c r="H9790" s="698"/>
      <c r="I9790" s="142"/>
      <c r="J9790" s="642">
        <f t="shared" si="6315"/>
        <v>3.2409999999999997</v>
      </c>
    </row>
    <row r="9791" spans="1:10">
      <c r="A9791" s="1320"/>
      <c r="B9791" s="1321"/>
      <c r="C9791" s="1321"/>
      <c r="D9791" s="1322"/>
      <c r="E9791" s="776" t="str">
        <f t="shared" ref="E9791:G9791" si="6428">E8841</f>
        <v>DOMICILIARIA 4</v>
      </c>
      <c r="F9791" s="777">
        <f t="shared" si="6428"/>
        <v>4.5</v>
      </c>
      <c r="G9791" s="777">
        <f t="shared" si="6428"/>
        <v>0.7</v>
      </c>
      <c r="H9791" s="775"/>
      <c r="I9791" s="128"/>
      <c r="J9791" s="642">
        <f t="shared" si="6315"/>
        <v>3.15</v>
      </c>
    </row>
    <row r="9792" spans="1:10">
      <c r="A9792" s="1320"/>
      <c r="B9792" s="1321"/>
      <c r="C9792" s="1321"/>
      <c r="D9792" s="1322"/>
      <c r="E9792" s="776" t="str">
        <f t="shared" ref="E9792:G9792" si="6429">E8842</f>
        <v>DOMICILIARIA 5</v>
      </c>
      <c r="F9792" s="777">
        <f t="shared" si="6429"/>
        <v>4.4000000000000004</v>
      </c>
      <c r="G9792" s="777">
        <f t="shared" si="6429"/>
        <v>0.7</v>
      </c>
      <c r="H9792" s="698"/>
      <c r="I9792" s="142"/>
      <c r="J9792" s="642">
        <f t="shared" si="6315"/>
        <v>3.08</v>
      </c>
    </row>
    <row r="9793" spans="1:10">
      <c r="A9793" s="1320"/>
      <c r="B9793" s="1321"/>
      <c r="C9793" s="1321"/>
      <c r="D9793" s="1322"/>
      <c r="E9793" s="776" t="str">
        <f t="shared" ref="E9793:G9793" si="6430">E8843</f>
        <v>DOMICILIARIA 6</v>
      </c>
      <c r="F9793" s="777">
        <f t="shared" si="6430"/>
        <v>4.3</v>
      </c>
      <c r="G9793" s="777">
        <f t="shared" si="6430"/>
        <v>0.7</v>
      </c>
      <c r="H9793" s="775"/>
      <c r="I9793" s="128"/>
      <c r="J9793" s="642">
        <f t="shared" si="6315"/>
        <v>3.01</v>
      </c>
    </row>
    <row r="9794" spans="1:10">
      <c r="A9794" s="1320"/>
      <c r="B9794" s="1321"/>
      <c r="C9794" s="1321"/>
      <c r="D9794" s="1322"/>
      <c r="E9794" s="776" t="str">
        <f t="shared" ref="E9794:G9794" si="6431">E8844</f>
        <v>DOMICILIARIA 7</v>
      </c>
      <c r="F9794" s="777">
        <f t="shared" si="6431"/>
        <v>4.38</v>
      </c>
      <c r="G9794" s="777">
        <f t="shared" si="6431"/>
        <v>0.7</v>
      </c>
      <c r="H9794" s="698"/>
      <c r="I9794" s="142"/>
      <c r="J9794" s="642">
        <f t="shared" si="6315"/>
        <v>3.0659999999999998</v>
      </c>
    </row>
    <row r="9795" spans="1:10">
      <c r="A9795" s="1320"/>
      <c r="B9795" s="1321"/>
      <c r="C9795" s="1321"/>
      <c r="D9795" s="1322"/>
      <c r="E9795" s="776" t="str">
        <f t="shared" ref="E9795:G9795" si="6432">E8845</f>
        <v>DOMICILIARIA 8</v>
      </c>
      <c r="F9795" s="777">
        <f t="shared" si="6432"/>
        <v>4.55</v>
      </c>
      <c r="G9795" s="777">
        <f t="shared" si="6432"/>
        <v>0.7</v>
      </c>
      <c r="H9795" s="775"/>
      <c r="I9795" s="128"/>
      <c r="J9795" s="642">
        <f t="shared" si="6315"/>
        <v>3.1849999999999996</v>
      </c>
    </row>
    <row r="9796" spans="1:10">
      <c r="A9796" s="1320"/>
      <c r="B9796" s="1321"/>
      <c r="C9796" s="1321"/>
      <c r="D9796" s="1322"/>
      <c r="E9796" s="776" t="str">
        <f t="shared" ref="E9796:G9796" si="6433">E8846</f>
        <v>DOMICILIARIA 9</v>
      </c>
      <c r="F9796" s="777">
        <f t="shared" si="6433"/>
        <v>4.37</v>
      </c>
      <c r="G9796" s="777">
        <f t="shared" si="6433"/>
        <v>0.7</v>
      </c>
      <c r="H9796" s="698"/>
      <c r="I9796" s="142"/>
      <c r="J9796" s="642">
        <f t="shared" si="6315"/>
        <v>3.0589999999999997</v>
      </c>
    </row>
    <row r="9797" spans="1:10">
      <c r="A9797" s="1320"/>
      <c r="B9797" s="1321"/>
      <c r="C9797" s="1321"/>
      <c r="D9797" s="1322"/>
      <c r="E9797" s="776" t="str">
        <f t="shared" ref="E9797:G9797" si="6434">E8847</f>
        <v>DOMICILIARIA 10</v>
      </c>
      <c r="F9797" s="777">
        <f t="shared" si="6434"/>
        <v>4.3600000000000003</v>
      </c>
      <c r="G9797" s="777">
        <f t="shared" si="6434"/>
        <v>0.7</v>
      </c>
      <c r="H9797" s="775"/>
      <c r="I9797" s="128"/>
      <c r="J9797" s="642">
        <f t="shared" si="6315"/>
        <v>3.052</v>
      </c>
    </row>
    <row r="9798" spans="1:10">
      <c r="A9798" s="1320"/>
      <c r="B9798" s="1321"/>
      <c r="C9798" s="1321"/>
      <c r="D9798" s="1322"/>
      <c r="E9798" s="776" t="str">
        <f t="shared" ref="E9798:G9798" si="6435">E8848</f>
        <v>DOMICILIARIA 11</v>
      </c>
      <c r="F9798" s="777">
        <f t="shared" si="6435"/>
        <v>4.1100000000000003</v>
      </c>
      <c r="G9798" s="777">
        <f t="shared" si="6435"/>
        <v>0.7</v>
      </c>
      <c r="H9798" s="698"/>
      <c r="I9798" s="142"/>
      <c r="J9798" s="642">
        <f t="shared" si="6315"/>
        <v>2.8770000000000002</v>
      </c>
    </row>
    <row r="9799" spans="1:10">
      <c r="A9799" s="1320"/>
      <c r="B9799" s="1321"/>
      <c r="C9799" s="1321"/>
      <c r="D9799" s="1322"/>
      <c r="E9799" s="776" t="str">
        <f t="shared" ref="E9799:G9799" si="6436">E8849</f>
        <v>DOMICILIARIA 12</v>
      </c>
      <c r="F9799" s="777">
        <f t="shared" si="6436"/>
        <v>5.09</v>
      </c>
      <c r="G9799" s="777">
        <f t="shared" si="6436"/>
        <v>0.7</v>
      </c>
      <c r="H9799" s="775"/>
      <c r="I9799" s="128"/>
      <c r="J9799" s="642">
        <f t="shared" si="6315"/>
        <v>3.5629999999999997</v>
      </c>
    </row>
    <row r="9800" spans="1:10">
      <c r="A9800" s="1320"/>
      <c r="B9800" s="1321"/>
      <c r="C9800" s="1321"/>
      <c r="D9800" s="1322"/>
      <c r="E9800" s="776" t="str">
        <f t="shared" ref="E9800:G9800" si="6437">E8850</f>
        <v>P45 A P46</v>
      </c>
      <c r="F9800" s="777">
        <f t="shared" si="6437"/>
        <v>0</v>
      </c>
      <c r="G9800" s="777">
        <f t="shared" si="6437"/>
        <v>0</v>
      </c>
      <c r="H9800" s="698"/>
      <c r="I9800" s="142"/>
      <c r="J9800" s="642">
        <f t="shared" si="6315"/>
        <v>0</v>
      </c>
    </row>
    <row r="9801" spans="1:10">
      <c r="A9801" s="1320"/>
      <c r="B9801" s="1321"/>
      <c r="C9801" s="1321"/>
      <c r="D9801" s="1322"/>
      <c r="E9801" s="776" t="str">
        <f t="shared" ref="E9801:G9801" si="6438">E8851</f>
        <v>DOMICILIARIA 1</v>
      </c>
      <c r="F9801" s="777">
        <f t="shared" si="6438"/>
        <v>6.48</v>
      </c>
      <c r="G9801" s="777">
        <f t="shared" si="6438"/>
        <v>0.7</v>
      </c>
      <c r="H9801" s="775"/>
      <c r="I9801" s="128"/>
      <c r="J9801" s="642">
        <f t="shared" si="6315"/>
        <v>4.5359999999999996</v>
      </c>
    </row>
    <row r="9802" spans="1:10">
      <c r="A9802" s="1320"/>
      <c r="B9802" s="1321"/>
      <c r="C9802" s="1321"/>
      <c r="D9802" s="1322"/>
      <c r="E9802" s="776" t="str">
        <f t="shared" ref="E9802:G9802" si="6439">E8852</f>
        <v>DOMICILIARIA 2</v>
      </c>
      <c r="F9802" s="777">
        <f t="shared" si="6439"/>
        <v>6.09</v>
      </c>
      <c r="G9802" s="777">
        <f t="shared" si="6439"/>
        <v>0.7</v>
      </c>
      <c r="H9802" s="698"/>
      <c r="I9802" s="142"/>
      <c r="J9802" s="642">
        <f t="shared" si="6315"/>
        <v>4.2629999999999999</v>
      </c>
    </row>
    <row r="9803" spans="1:10">
      <c r="A9803" s="1320"/>
      <c r="B9803" s="1321"/>
      <c r="C9803" s="1321"/>
      <c r="D9803" s="1322"/>
      <c r="E9803" s="776" t="str">
        <f t="shared" ref="E9803:G9803" si="6440">E8853</f>
        <v>DOMICILIARIA 3</v>
      </c>
      <c r="F9803" s="777">
        <f t="shared" si="6440"/>
        <v>5.5</v>
      </c>
      <c r="G9803" s="777">
        <f t="shared" si="6440"/>
        <v>0.7</v>
      </c>
      <c r="H9803" s="775"/>
      <c r="I9803" s="128"/>
      <c r="J9803" s="642">
        <f t="shared" si="6315"/>
        <v>3.8499999999999996</v>
      </c>
    </row>
    <row r="9804" spans="1:10">
      <c r="A9804" s="1320"/>
      <c r="B9804" s="1321"/>
      <c r="C9804" s="1321"/>
      <c r="D9804" s="1322"/>
      <c r="E9804" s="776" t="str">
        <f t="shared" ref="E9804:G9804" si="6441">E8854</f>
        <v>DOMICILIARIA 4</v>
      </c>
      <c r="F9804" s="777">
        <f t="shared" si="6441"/>
        <v>5.07</v>
      </c>
      <c r="G9804" s="777">
        <f t="shared" si="6441"/>
        <v>0.7</v>
      </c>
      <c r="H9804" s="698"/>
      <c r="I9804" s="142"/>
      <c r="J9804" s="642">
        <f t="shared" si="6315"/>
        <v>3.5489999999999999</v>
      </c>
    </row>
    <row r="9805" spans="1:10">
      <c r="A9805" s="1320"/>
      <c r="B9805" s="1321"/>
      <c r="C9805" s="1321"/>
      <c r="D9805" s="1322"/>
      <c r="E9805" s="776" t="str">
        <f t="shared" ref="E9805:G9805" si="6442">E8855</f>
        <v>DOMICILIARIA 5</v>
      </c>
      <c r="F9805" s="777">
        <f t="shared" si="6442"/>
        <v>4.59</v>
      </c>
      <c r="G9805" s="777">
        <f t="shared" si="6442"/>
        <v>0.7</v>
      </c>
      <c r="H9805" s="775"/>
      <c r="I9805" s="128"/>
      <c r="J9805" s="642">
        <f t="shared" si="6315"/>
        <v>3.2129999999999996</v>
      </c>
    </row>
    <row r="9806" spans="1:10">
      <c r="A9806" s="1320"/>
      <c r="B9806" s="1321"/>
      <c r="C9806" s="1321"/>
      <c r="D9806" s="1322"/>
      <c r="E9806" s="776" t="str">
        <f t="shared" ref="E9806:G9806" si="6443">E8856</f>
        <v>DOMICILIARIA 6</v>
      </c>
      <c r="F9806" s="777">
        <f t="shared" si="6443"/>
        <v>3.27</v>
      </c>
      <c r="G9806" s="777">
        <f t="shared" si="6443"/>
        <v>0.7</v>
      </c>
      <c r="H9806" s="698"/>
      <c r="I9806" s="142"/>
      <c r="J9806" s="642">
        <f t="shared" si="6315"/>
        <v>2.2889999999999997</v>
      </c>
    </row>
    <row r="9807" spans="1:10">
      <c r="A9807" s="1320"/>
      <c r="B9807" s="1321"/>
      <c r="C9807" s="1321"/>
      <c r="D9807" s="1322"/>
      <c r="E9807" s="776" t="str">
        <f t="shared" ref="E9807:G9807" si="6444">E8857</f>
        <v>DOMICILIARIA 7</v>
      </c>
      <c r="F9807" s="777">
        <f t="shared" si="6444"/>
        <v>3.65</v>
      </c>
      <c r="G9807" s="777">
        <f t="shared" si="6444"/>
        <v>0.7</v>
      </c>
      <c r="H9807" s="775"/>
      <c r="I9807" s="128"/>
      <c r="J9807" s="642">
        <f t="shared" si="6315"/>
        <v>2.5549999999999997</v>
      </c>
    </row>
    <row r="9808" spans="1:10">
      <c r="A9808" s="1320"/>
      <c r="B9808" s="1321"/>
      <c r="C9808" s="1321"/>
      <c r="D9808" s="1322"/>
      <c r="E9808" s="776" t="str">
        <f t="shared" ref="E9808:G9808" si="6445">E8858</f>
        <v>DOMICILIARIA 8</v>
      </c>
      <c r="F9808" s="777">
        <f t="shared" si="6445"/>
        <v>3.33</v>
      </c>
      <c r="G9808" s="777">
        <f t="shared" si="6445"/>
        <v>0.7</v>
      </c>
      <c r="H9808" s="698"/>
      <c r="I9808" s="142"/>
      <c r="J9808" s="642">
        <f t="shared" si="6315"/>
        <v>2.331</v>
      </c>
    </row>
    <row r="9809" spans="1:10">
      <c r="A9809" s="1320"/>
      <c r="B9809" s="1321"/>
      <c r="C9809" s="1321"/>
      <c r="D9809" s="1322"/>
      <c r="E9809" s="776" t="str">
        <f t="shared" ref="E9809:G9809" si="6446">E8859</f>
        <v>P46 A P76</v>
      </c>
      <c r="F9809" s="777">
        <f t="shared" si="6446"/>
        <v>0</v>
      </c>
      <c r="G9809" s="777">
        <f t="shared" si="6446"/>
        <v>0</v>
      </c>
      <c r="H9809" s="775"/>
      <c r="I9809" s="128"/>
      <c r="J9809" s="642">
        <f t="shared" si="6315"/>
        <v>0</v>
      </c>
    </row>
    <row r="9810" spans="1:10">
      <c r="A9810" s="1320"/>
      <c r="B9810" s="1321"/>
      <c r="C9810" s="1321"/>
      <c r="D9810" s="1322"/>
      <c r="E9810" s="776" t="str">
        <f t="shared" ref="E9810:G9810" si="6447">E8860</f>
        <v>DOMICILIARIA 1</v>
      </c>
      <c r="F9810" s="777">
        <f t="shared" si="6447"/>
        <v>1.17</v>
      </c>
      <c r="G9810" s="777">
        <f t="shared" si="6447"/>
        <v>0.7</v>
      </c>
      <c r="H9810" s="698"/>
      <c r="I9810" s="142"/>
      <c r="J9810" s="642">
        <f t="shared" si="6315"/>
        <v>0.81899999999999995</v>
      </c>
    </row>
    <row r="9811" spans="1:10">
      <c r="A9811" s="1320"/>
      <c r="B9811" s="1321"/>
      <c r="C9811" s="1321"/>
      <c r="D9811" s="1322"/>
      <c r="E9811" s="776" t="str">
        <f t="shared" ref="E9811:G9811" si="6448">E8861</f>
        <v>DOMICILIARIA 2</v>
      </c>
      <c r="F9811" s="777">
        <f t="shared" si="6448"/>
        <v>1.78</v>
      </c>
      <c r="G9811" s="777">
        <f t="shared" si="6448"/>
        <v>0.7</v>
      </c>
      <c r="H9811" s="775"/>
      <c r="I9811" s="128"/>
      <c r="J9811" s="642">
        <f t="shared" si="6315"/>
        <v>1.246</v>
      </c>
    </row>
    <row r="9812" spans="1:10">
      <c r="A9812" s="1320"/>
      <c r="B9812" s="1321"/>
      <c r="C9812" s="1321"/>
      <c r="D9812" s="1322"/>
      <c r="E9812" s="776" t="str">
        <f t="shared" ref="E9812:G9812" si="6449">E8862</f>
        <v>DOMICILIARIA 3</v>
      </c>
      <c r="F9812" s="777">
        <f t="shared" si="6449"/>
        <v>2.17</v>
      </c>
      <c r="G9812" s="777">
        <f t="shared" si="6449"/>
        <v>0.7</v>
      </c>
      <c r="H9812" s="698"/>
      <c r="I9812" s="142"/>
      <c r="J9812" s="642">
        <f t="shared" si="6315"/>
        <v>1.5189999999999999</v>
      </c>
    </row>
    <row r="9813" spans="1:10">
      <c r="A9813" s="1320"/>
      <c r="B9813" s="1321"/>
      <c r="C9813" s="1321"/>
      <c r="D9813" s="1322"/>
      <c r="E9813" s="776" t="str">
        <f t="shared" ref="E9813:G9813" si="6450">E8863</f>
        <v>DOMICILIARIA 4</v>
      </c>
      <c r="F9813" s="777">
        <f t="shared" si="6450"/>
        <v>2.54</v>
      </c>
      <c r="G9813" s="777">
        <f t="shared" si="6450"/>
        <v>0.7</v>
      </c>
      <c r="H9813" s="775"/>
      <c r="I9813" s="128"/>
      <c r="J9813" s="642">
        <f t="shared" si="6315"/>
        <v>1.7779999999999998</v>
      </c>
    </row>
    <row r="9814" spans="1:10">
      <c r="A9814" s="1320"/>
      <c r="B9814" s="1321"/>
      <c r="C9814" s="1321"/>
      <c r="D9814" s="1322"/>
      <c r="E9814" s="776" t="str">
        <f t="shared" ref="E9814:G9814" si="6451">E8864</f>
        <v>DOMICILIARIA 5</v>
      </c>
      <c r="F9814" s="777">
        <f t="shared" si="6451"/>
        <v>3.03</v>
      </c>
      <c r="G9814" s="777">
        <f t="shared" si="6451"/>
        <v>0.7</v>
      </c>
      <c r="H9814" s="698"/>
      <c r="I9814" s="142"/>
      <c r="J9814" s="642">
        <f t="shared" si="6315"/>
        <v>2.1209999999999996</v>
      </c>
    </row>
    <row r="9815" spans="1:10">
      <c r="A9815" s="1320"/>
      <c r="B9815" s="1321"/>
      <c r="C9815" s="1321"/>
      <c r="D9815" s="1322"/>
      <c r="E9815" s="776" t="str">
        <f t="shared" ref="E9815:G9815" si="6452">E8865</f>
        <v>DOMICILIARIA 6</v>
      </c>
      <c r="F9815" s="777">
        <f t="shared" si="6452"/>
        <v>3.79</v>
      </c>
      <c r="G9815" s="777">
        <f t="shared" si="6452"/>
        <v>0.7</v>
      </c>
      <c r="H9815" s="775"/>
      <c r="I9815" s="128"/>
      <c r="J9815" s="642">
        <f t="shared" si="6315"/>
        <v>2.653</v>
      </c>
    </row>
    <row r="9816" spans="1:10">
      <c r="A9816" s="1320"/>
      <c r="B9816" s="1321"/>
      <c r="C9816" s="1321"/>
      <c r="D9816" s="1322"/>
      <c r="E9816" s="776" t="str">
        <f t="shared" ref="E9816:G9816" si="6453">E8866</f>
        <v>DOMICILIARIA 7</v>
      </c>
      <c r="F9816" s="777">
        <f t="shared" si="6453"/>
        <v>4.28</v>
      </c>
      <c r="G9816" s="777">
        <f t="shared" si="6453"/>
        <v>0.7</v>
      </c>
      <c r="H9816" s="698"/>
      <c r="I9816" s="142"/>
      <c r="J9816" s="642">
        <f t="shared" si="6315"/>
        <v>2.996</v>
      </c>
    </row>
    <row r="9817" spans="1:10">
      <c r="A9817" s="1320"/>
      <c r="B9817" s="1321"/>
      <c r="C9817" s="1321"/>
      <c r="D9817" s="1322"/>
      <c r="E9817" s="776" t="str">
        <f t="shared" ref="E9817:G9817" si="6454">E8867</f>
        <v>P76 A P47</v>
      </c>
      <c r="F9817" s="777">
        <f t="shared" si="6454"/>
        <v>0</v>
      </c>
      <c r="G9817" s="777">
        <f t="shared" si="6454"/>
        <v>0</v>
      </c>
      <c r="H9817" s="775"/>
      <c r="I9817" s="128"/>
      <c r="J9817" s="642">
        <f t="shared" si="6315"/>
        <v>0</v>
      </c>
    </row>
    <row r="9818" spans="1:10">
      <c r="A9818" s="1320"/>
      <c r="B9818" s="1321"/>
      <c r="C9818" s="1321"/>
      <c r="D9818" s="1322"/>
      <c r="E9818" s="776" t="str">
        <f t="shared" ref="E9818:G9818" si="6455">E8868</f>
        <v>P47 A P62</v>
      </c>
      <c r="F9818" s="777">
        <f t="shared" si="6455"/>
        <v>0</v>
      </c>
      <c r="G9818" s="777">
        <f t="shared" si="6455"/>
        <v>0</v>
      </c>
      <c r="H9818" s="698"/>
      <c r="I9818" s="142"/>
      <c r="J9818" s="642">
        <f t="shared" si="6315"/>
        <v>0</v>
      </c>
    </row>
    <row r="9819" spans="1:10">
      <c r="A9819" s="1320"/>
      <c r="B9819" s="1321"/>
      <c r="C9819" s="1321"/>
      <c r="D9819" s="1322"/>
      <c r="E9819" s="776" t="str">
        <f t="shared" ref="E9819:G9819" si="6456">E8869</f>
        <v>DOMICILIARIA 1</v>
      </c>
      <c r="F9819" s="777">
        <f t="shared" si="6456"/>
        <v>5.1100000000000003</v>
      </c>
      <c r="G9819" s="777">
        <f t="shared" si="6456"/>
        <v>0.7</v>
      </c>
      <c r="H9819" s="775"/>
      <c r="I9819" s="128"/>
      <c r="J9819" s="642">
        <f t="shared" si="6315"/>
        <v>3.577</v>
      </c>
    </row>
    <row r="9820" spans="1:10">
      <c r="A9820" s="1320"/>
      <c r="B9820" s="1321"/>
      <c r="C9820" s="1321"/>
      <c r="D9820" s="1322"/>
      <c r="E9820" s="776" t="str">
        <f t="shared" ref="E9820:G9820" si="6457">E8870</f>
        <v>DOMICILIARIA 2</v>
      </c>
      <c r="F9820" s="777">
        <f t="shared" si="6457"/>
        <v>3.65</v>
      </c>
      <c r="G9820" s="777">
        <f t="shared" si="6457"/>
        <v>0.7</v>
      </c>
      <c r="H9820" s="698"/>
      <c r="I9820" s="142"/>
      <c r="J9820" s="642">
        <f t="shared" si="6315"/>
        <v>2.5549999999999997</v>
      </c>
    </row>
    <row r="9821" spans="1:10">
      <c r="A9821" s="1320"/>
      <c r="B9821" s="1321"/>
      <c r="C9821" s="1321"/>
      <c r="D9821" s="1322"/>
      <c r="E9821" s="776" t="str">
        <f t="shared" ref="E9821:G9821" si="6458">E8871</f>
        <v>DOMICILIARIA 3</v>
      </c>
      <c r="F9821" s="777">
        <f t="shared" si="6458"/>
        <v>5.83</v>
      </c>
      <c r="G9821" s="777">
        <f t="shared" si="6458"/>
        <v>0.7</v>
      </c>
      <c r="H9821" s="775"/>
      <c r="I9821" s="128"/>
      <c r="J9821" s="642">
        <f t="shared" si="6315"/>
        <v>4.0809999999999995</v>
      </c>
    </row>
    <row r="9822" spans="1:10">
      <c r="A9822" s="1320"/>
      <c r="B9822" s="1321"/>
      <c r="C9822" s="1321"/>
      <c r="D9822" s="1322"/>
      <c r="E9822" s="776" t="str">
        <f t="shared" ref="E9822:G9822" si="6459">E8872</f>
        <v>DOMICILIARIA 4</v>
      </c>
      <c r="F9822" s="777">
        <f t="shared" si="6459"/>
        <v>3.69</v>
      </c>
      <c r="G9822" s="777">
        <f t="shared" si="6459"/>
        <v>0.7</v>
      </c>
      <c r="H9822" s="698"/>
      <c r="I9822" s="142"/>
      <c r="J9822" s="642">
        <f t="shared" si="6315"/>
        <v>2.5829999999999997</v>
      </c>
    </row>
    <row r="9823" spans="1:10">
      <c r="A9823" s="1320"/>
      <c r="B9823" s="1321"/>
      <c r="C9823" s="1321"/>
      <c r="D9823" s="1322"/>
      <c r="E9823" s="776" t="str">
        <f t="shared" ref="E9823:G9823" si="6460">E8873</f>
        <v>DOMICILIARIA 5</v>
      </c>
      <c r="F9823" s="777">
        <f t="shared" si="6460"/>
        <v>5.94</v>
      </c>
      <c r="G9823" s="777">
        <f t="shared" si="6460"/>
        <v>0.7</v>
      </c>
      <c r="H9823" s="775"/>
      <c r="I9823" s="128"/>
      <c r="J9823" s="642">
        <f t="shared" si="6315"/>
        <v>4.1580000000000004</v>
      </c>
    </row>
    <row r="9824" spans="1:10">
      <c r="A9824" s="1320"/>
      <c r="B9824" s="1321"/>
      <c r="C9824" s="1321"/>
      <c r="D9824" s="1322"/>
      <c r="E9824" s="776" t="str">
        <f t="shared" ref="E9824:G9824" si="6461">E8874</f>
        <v>DOMICILIARIA 6</v>
      </c>
      <c r="F9824" s="777">
        <f t="shared" si="6461"/>
        <v>2.5</v>
      </c>
      <c r="G9824" s="777">
        <f t="shared" si="6461"/>
        <v>0.7</v>
      </c>
      <c r="H9824" s="698"/>
      <c r="I9824" s="142"/>
      <c r="J9824" s="642">
        <f t="shared" si="6315"/>
        <v>1.75</v>
      </c>
    </row>
    <row r="9825" spans="1:10">
      <c r="A9825" s="1320"/>
      <c r="B9825" s="1321"/>
      <c r="C9825" s="1321"/>
      <c r="D9825" s="1322"/>
      <c r="E9825" s="776" t="str">
        <f t="shared" ref="E9825:G9825" si="6462">E8875</f>
        <v>DOMICILIARIA 7</v>
      </c>
      <c r="F9825" s="777">
        <f t="shared" si="6462"/>
        <v>5.37</v>
      </c>
      <c r="G9825" s="777">
        <f t="shared" si="6462"/>
        <v>0.7</v>
      </c>
      <c r="H9825" s="775"/>
      <c r="I9825" s="128"/>
      <c r="J9825" s="642">
        <f t="shared" si="6315"/>
        <v>3.7589999999999999</v>
      </c>
    </row>
    <row r="9826" spans="1:10">
      <c r="A9826" s="1320"/>
      <c r="B9826" s="1321"/>
      <c r="C9826" s="1321"/>
      <c r="D9826" s="1322"/>
      <c r="E9826" s="776" t="str">
        <f t="shared" ref="E9826:G9826" si="6463">E8876</f>
        <v>P62 A P48</v>
      </c>
      <c r="F9826" s="777">
        <f t="shared" si="6463"/>
        <v>0</v>
      </c>
      <c r="G9826" s="777">
        <f t="shared" si="6463"/>
        <v>0</v>
      </c>
      <c r="H9826" s="698"/>
      <c r="I9826" s="142"/>
      <c r="J9826" s="642">
        <f t="shared" si="6315"/>
        <v>0</v>
      </c>
    </row>
    <row r="9827" spans="1:10">
      <c r="A9827" s="1320"/>
      <c r="B9827" s="1321"/>
      <c r="C9827" s="1321"/>
      <c r="D9827" s="1322"/>
      <c r="E9827" s="776" t="str">
        <f t="shared" ref="E9827:G9827" si="6464">E8877</f>
        <v>DOMICILIARIA 1</v>
      </c>
      <c r="F9827" s="777">
        <f t="shared" si="6464"/>
        <v>2.12</v>
      </c>
      <c r="G9827" s="777">
        <f t="shared" si="6464"/>
        <v>0.7</v>
      </c>
      <c r="H9827" s="775"/>
      <c r="I9827" s="128"/>
      <c r="J9827" s="642">
        <f t="shared" si="6315"/>
        <v>1.484</v>
      </c>
    </row>
    <row r="9828" spans="1:10">
      <c r="A9828" s="1320"/>
      <c r="B9828" s="1321"/>
      <c r="C9828" s="1321"/>
      <c r="D9828" s="1322"/>
      <c r="E9828" s="776" t="str">
        <f t="shared" ref="E9828:G9828" si="6465">E8878</f>
        <v>DOMICILIARIA 2</v>
      </c>
      <c r="F9828" s="777">
        <f t="shared" si="6465"/>
        <v>5.84</v>
      </c>
      <c r="G9828" s="777">
        <f t="shared" si="6465"/>
        <v>0.7</v>
      </c>
      <c r="H9828" s="698"/>
      <c r="I9828" s="142"/>
      <c r="J9828" s="642">
        <f t="shared" si="6315"/>
        <v>4.0880000000000001</v>
      </c>
    </row>
    <row r="9829" spans="1:10">
      <c r="A9829" s="1320"/>
      <c r="B9829" s="1321"/>
      <c r="C9829" s="1321"/>
      <c r="D9829" s="1322"/>
      <c r="E9829" s="776" t="str">
        <f t="shared" ref="E9829:G9829" si="6466">E8879</f>
        <v>DOMICILIARIA 3</v>
      </c>
      <c r="F9829" s="777">
        <f t="shared" si="6466"/>
        <v>2.64</v>
      </c>
      <c r="G9829" s="777">
        <f t="shared" si="6466"/>
        <v>0.7</v>
      </c>
      <c r="H9829" s="775"/>
      <c r="I9829" s="128"/>
      <c r="J9829" s="642">
        <f t="shared" si="6315"/>
        <v>1.8479999999999999</v>
      </c>
    </row>
    <row r="9830" spans="1:10">
      <c r="A9830" s="1320"/>
      <c r="B9830" s="1321"/>
      <c r="C9830" s="1321"/>
      <c r="D9830" s="1322"/>
      <c r="E9830" s="776" t="str">
        <f t="shared" ref="E9830:G9830" si="6467">E8880</f>
        <v>DOMICILIARIA 4</v>
      </c>
      <c r="F9830" s="777">
        <f t="shared" si="6467"/>
        <v>4.58</v>
      </c>
      <c r="G9830" s="777">
        <f t="shared" si="6467"/>
        <v>0.7</v>
      </c>
      <c r="H9830" s="698"/>
      <c r="I9830" s="142"/>
      <c r="J9830" s="642">
        <f t="shared" si="6315"/>
        <v>3.206</v>
      </c>
    </row>
    <row r="9831" spans="1:10">
      <c r="A9831" s="1320"/>
      <c r="B9831" s="1321"/>
      <c r="C9831" s="1321"/>
      <c r="D9831" s="1322"/>
      <c r="E9831" s="776" t="str">
        <f t="shared" ref="E9831:G9831" si="6468">E8881</f>
        <v>DOMICILIARIA 5</v>
      </c>
      <c r="F9831" s="777">
        <f t="shared" si="6468"/>
        <v>2.99</v>
      </c>
      <c r="G9831" s="777">
        <f t="shared" si="6468"/>
        <v>0.7</v>
      </c>
      <c r="H9831" s="775"/>
      <c r="I9831" s="128"/>
      <c r="J9831" s="642">
        <f t="shared" si="6315"/>
        <v>2.093</v>
      </c>
    </row>
    <row r="9832" spans="1:10">
      <c r="A9832" s="1320"/>
      <c r="B9832" s="1321"/>
      <c r="C9832" s="1321"/>
      <c r="D9832" s="1322"/>
      <c r="E9832" s="776" t="str">
        <f t="shared" ref="E9832:G9832" si="6469">E8882</f>
        <v>DOMICILIARIA 6</v>
      </c>
      <c r="F9832" s="777">
        <f t="shared" si="6469"/>
        <v>5.63</v>
      </c>
      <c r="G9832" s="777">
        <f t="shared" si="6469"/>
        <v>0.7</v>
      </c>
      <c r="H9832" s="698"/>
      <c r="I9832" s="142"/>
      <c r="J9832" s="642">
        <f t="shared" si="6315"/>
        <v>3.9409999999999998</v>
      </c>
    </row>
    <row r="9833" spans="1:10">
      <c r="A9833" s="1320"/>
      <c r="B9833" s="1321"/>
      <c r="C9833" s="1321"/>
      <c r="D9833" s="1322"/>
      <c r="E9833" s="776" t="str">
        <f t="shared" ref="E9833:G9833" si="6470">E8883</f>
        <v>DOMICILIARIA 7</v>
      </c>
      <c r="F9833" s="777">
        <f t="shared" si="6470"/>
        <v>3.38</v>
      </c>
      <c r="G9833" s="777">
        <f t="shared" si="6470"/>
        <v>0.7</v>
      </c>
      <c r="H9833" s="775"/>
      <c r="I9833" s="128"/>
      <c r="J9833" s="642">
        <f t="shared" si="6315"/>
        <v>2.3659999999999997</v>
      </c>
    </row>
    <row r="9834" spans="1:10">
      <c r="A9834" s="1320"/>
      <c r="B9834" s="1321"/>
      <c r="C9834" s="1321"/>
      <c r="D9834" s="1322"/>
      <c r="E9834" s="776" t="str">
        <f t="shared" ref="E9834:G9834" si="6471">E8884</f>
        <v>DOMICILIARIA 8</v>
      </c>
      <c r="F9834" s="777">
        <f t="shared" si="6471"/>
        <v>3.37</v>
      </c>
      <c r="G9834" s="777">
        <f t="shared" si="6471"/>
        <v>0.7</v>
      </c>
      <c r="H9834" s="698"/>
      <c r="I9834" s="142"/>
      <c r="J9834" s="642">
        <f t="shared" si="6315"/>
        <v>2.359</v>
      </c>
    </row>
    <row r="9835" spans="1:10">
      <c r="A9835" s="1320"/>
      <c r="B9835" s="1321"/>
      <c r="C9835" s="1321"/>
      <c r="D9835" s="1322"/>
      <c r="E9835" s="776" t="str">
        <f t="shared" ref="E9835:G9835" si="6472">E8885</f>
        <v>DOMICILIARIA 9</v>
      </c>
      <c r="F9835" s="777">
        <f t="shared" si="6472"/>
        <v>6.04</v>
      </c>
      <c r="G9835" s="777">
        <f t="shared" si="6472"/>
        <v>0.7</v>
      </c>
      <c r="H9835" s="775"/>
      <c r="I9835" s="128"/>
      <c r="J9835" s="642">
        <f t="shared" si="6315"/>
        <v>4.2279999999999998</v>
      </c>
    </row>
    <row r="9836" spans="1:10">
      <c r="A9836" s="1320"/>
      <c r="B9836" s="1321"/>
      <c r="C9836" s="1321"/>
      <c r="D9836" s="1322"/>
      <c r="E9836" s="776" t="str">
        <f t="shared" ref="E9836:G9836" si="6473">E8886</f>
        <v>DOMICILIARIA 10</v>
      </c>
      <c r="F9836" s="777">
        <f t="shared" si="6473"/>
        <v>5.59</v>
      </c>
      <c r="G9836" s="777">
        <f t="shared" si="6473"/>
        <v>0.7</v>
      </c>
      <c r="H9836" s="698"/>
      <c r="I9836" s="142"/>
      <c r="J9836" s="642">
        <f t="shared" si="6315"/>
        <v>3.9129999999999998</v>
      </c>
    </row>
    <row r="9837" spans="1:10">
      <c r="A9837" s="1320"/>
      <c r="B9837" s="1321"/>
      <c r="C9837" s="1321"/>
      <c r="D9837" s="1322"/>
      <c r="E9837" s="776" t="str">
        <f t="shared" ref="E9837:G9837" si="6474">E8887</f>
        <v>DOMICILIARIA 11</v>
      </c>
      <c r="F9837" s="777">
        <f t="shared" si="6474"/>
        <v>3.08</v>
      </c>
      <c r="G9837" s="777">
        <f t="shared" si="6474"/>
        <v>0.7</v>
      </c>
      <c r="H9837" s="775"/>
      <c r="I9837" s="128"/>
      <c r="J9837" s="642">
        <f t="shared" si="6315"/>
        <v>2.1559999999999997</v>
      </c>
    </row>
    <row r="9838" spans="1:10">
      <c r="A9838" s="1320"/>
      <c r="B9838" s="1321"/>
      <c r="C9838" s="1321"/>
      <c r="D9838" s="1322"/>
      <c r="E9838" s="776" t="str">
        <f t="shared" ref="E9838:G9838" si="6475">E8888</f>
        <v>DOMICILIARIA 12</v>
      </c>
      <c r="F9838" s="777">
        <f t="shared" si="6475"/>
        <v>5.41</v>
      </c>
      <c r="G9838" s="777">
        <f t="shared" si="6475"/>
        <v>0.7</v>
      </c>
      <c r="H9838" s="698"/>
      <c r="I9838" s="142"/>
      <c r="J9838" s="642">
        <f t="shared" si="6315"/>
        <v>3.7869999999999999</v>
      </c>
    </row>
    <row r="9839" spans="1:10">
      <c r="A9839" s="1320"/>
      <c r="B9839" s="1321"/>
      <c r="C9839" s="1321"/>
      <c r="D9839" s="1322"/>
      <c r="E9839" s="776" t="str">
        <f t="shared" ref="E9839:G9839" si="6476">E8889</f>
        <v>DOMICILIARIA 13</v>
      </c>
      <c r="F9839" s="777">
        <f t="shared" si="6476"/>
        <v>5.66</v>
      </c>
      <c r="G9839" s="777">
        <f t="shared" si="6476"/>
        <v>0.7</v>
      </c>
      <c r="H9839" s="775"/>
      <c r="I9839" s="128"/>
      <c r="J9839" s="642">
        <f t="shared" si="6315"/>
        <v>3.9619999999999997</v>
      </c>
    </row>
    <row r="9840" spans="1:10">
      <c r="A9840" s="1320"/>
      <c r="B9840" s="1321"/>
      <c r="C9840" s="1321"/>
      <c r="D9840" s="1322"/>
      <c r="E9840" s="776" t="str">
        <f t="shared" ref="E9840:G9840" si="6477">E8890</f>
        <v>P48 A P49</v>
      </c>
      <c r="F9840" s="777">
        <f t="shared" si="6477"/>
        <v>0</v>
      </c>
      <c r="G9840" s="777">
        <f t="shared" si="6477"/>
        <v>0</v>
      </c>
      <c r="H9840" s="698"/>
      <c r="I9840" s="142"/>
      <c r="J9840" s="642">
        <f t="shared" si="6315"/>
        <v>0</v>
      </c>
    </row>
    <row r="9841" spans="1:10">
      <c r="A9841" s="1320"/>
      <c r="B9841" s="1321"/>
      <c r="C9841" s="1321"/>
      <c r="D9841" s="1322"/>
      <c r="E9841" s="776" t="str">
        <f t="shared" ref="E9841:G9841" si="6478">E8891</f>
        <v>DOMICILIARIA 1</v>
      </c>
      <c r="F9841" s="777">
        <f t="shared" si="6478"/>
        <v>2.96</v>
      </c>
      <c r="G9841" s="777">
        <f t="shared" si="6478"/>
        <v>0.7</v>
      </c>
      <c r="H9841" s="775"/>
      <c r="I9841" s="128"/>
      <c r="J9841" s="642">
        <f t="shared" si="6315"/>
        <v>2.0720000000000001</v>
      </c>
    </row>
    <row r="9842" spans="1:10">
      <c r="A9842" s="1320"/>
      <c r="B9842" s="1321"/>
      <c r="C9842" s="1321"/>
      <c r="D9842" s="1322"/>
      <c r="E9842" s="776" t="str">
        <f t="shared" ref="E9842:G9842" si="6479">E8892</f>
        <v>DOMICILIARIA 2</v>
      </c>
      <c r="F9842" s="777">
        <f t="shared" si="6479"/>
        <v>5.49</v>
      </c>
      <c r="G9842" s="777">
        <f t="shared" si="6479"/>
        <v>0.7</v>
      </c>
      <c r="H9842" s="698"/>
      <c r="I9842" s="142"/>
      <c r="J9842" s="642">
        <f t="shared" si="6315"/>
        <v>3.843</v>
      </c>
    </row>
    <row r="9843" spans="1:10">
      <c r="A9843" s="1320"/>
      <c r="B9843" s="1321"/>
      <c r="C9843" s="1321"/>
      <c r="D9843" s="1322"/>
      <c r="E9843" s="776" t="str">
        <f t="shared" ref="E9843:G9843" si="6480">E8893</f>
        <v>DOMICILIARIA 3</v>
      </c>
      <c r="F9843" s="777">
        <f t="shared" si="6480"/>
        <v>5.28</v>
      </c>
      <c r="G9843" s="777">
        <f t="shared" si="6480"/>
        <v>0.7</v>
      </c>
      <c r="H9843" s="775"/>
      <c r="I9843" s="128"/>
      <c r="J9843" s="642">
        <f t="shared" si="6315"/>
        <v>3.6959999999999997</v>
      </c>
    </row>
    <row r="9844" spans="1:10">
      <c r="A9844" s="1320"/>
      <c r="B9844" s="1321"/>
      <c r="C9844" s="1321"/>
      <c r="D9844" s="1322"/>
      <c r="E9844" s="776" t="str">
        <f t="shared" ref="E9844:G9844" si="6481">E8894</f>
        <v>DOMICILIARIA 4</v>
      </c>
      <c r="F9844" s="777">
        <f t="shared" si="6481"/>
        <v>3.26</v>
      </c>
      <c r="G9844" s="777">
        <f t="shared" si="6481"/>
        <v>0.7</v>
      </c>
      <c r="H9844" s="698"/>
      <c r="I9844" s="142"/>
      <c r="J9844" s="642">
        <f t="shared" si="6315"/>
        <v>2.2819999999999996</v>
      </c>
    </row>
    <row r="9845" spans="1:10">
      <c r="A9845" s="1320"/>
      <c r="B9845" s="1321"/>
      <c r="C9845" s="1321"/>
      <c r="D9845" s="1322"/>
      <c r="E9845" s="776" t="str">
        <f t="shared" ref="E9845:G9845" si="6482">E8895</f>
        <v>DOMICILIARIA 5</v>
      </c>
      <c r="F9845" s="777">
        <f t="shared" si="6482"/>
        <v>6.02</v>
      </c>
      <c r="G9845" s="777">
        <f t="shared" si="6482"/>
        <v>0.7</v>
      </c>
      <c r="H9845" s="775"/>
      <c r="I9845" s="128"/>
      <c r="J9845" s="642">
        <f t="shared" si="6315"/>
        <v>4.2139999999999995</v>
      </c>
    </row>
    <row r="9846" spans="1:10">
      <c r="A9846" s="1320"/>
      <c r="B9846" s="1321"/>
      <c r="C9846" s="1321"/>
      <c r="D9846" s="1322"/>
      <c r="E9846" s="776" t="str">
        <f t="shared" ref="E9846:G9846" si="6483">E8896</f>
        <v>DOMICILIARIA 6</v>
      </c>
      <c r="F9846" s="777">
        <f t="shared" si="6483"/>
        <v>3.39</v>
      </c>
      <c r="G9846" s="777">
        <f t="shared" si="6483"/>
        <v>0.7</v>
      </c>
      <c r="H9846" s="698"/>
      <c r="I9846" s="142"/>
      <c r="J9846" s="642">
        <f t="shared" si="6315"/>
        <v>2.3729999999999998</v>
      </c>
    </row>
    <row r="9847" spans="1:10">
      <c r="A9847" s="1320"/>
      <c r="B9847" s="1321"/>
      <c r="C9847" s="1321"/>
      <c r="D9847" s="1322"/>
      <c r="E9847" s="776" t="str">
        <f t="shared" ref="E9847:G9847" si="6484">E8897</f>
        <v>DOMICILIARIA 7</v>
      </c>
      <c r="F9847" s="777">
        <f t="shared" si="6484"/>
        <v>5.6</v>
      </c>
      <c r="G9847" s="777">
        <f t="shared" si="6484"/>
        <v>0.7</v>
      </c>
      <c r="H9847" s="775"/>
      <c r="I9847" s="128"/>
      <c r="J9847" s="642">
        <f t="shared" si="6315"/>
        <v>3.9199999999999995</v>
      </c>
    </row>
    <row r="9848" spans="1:10">
      <c r="A9848" s="1320"/>
      <c r="B9848" s="1321"/>
      <c r="C9848" s="1321"/>
      <c r="D9848" s="1322"/>
      <c r="E9848" s="776" t="str">
        <f t="shared" ref="E9848:G9848" si="6485">E8898</f>
        <v>DOMICILIARIA 8</v>
      </c>
      <c r="F9848" s="777">
        <f t="shared" si="6485"/>
        <v>3.77</v>
      </c>
      <c r="G9848" s="777">
        <f t="shared" si="6485"/>
        <v>0.7</v>
      </c>
      <c r="H9848" s="698"/>
      <c r="I9848" s="142"/>
      <c r="J9848" s="642">
        <f t="shared" si="6315"/>
        <v>2.6389999999999998</v>
      </c>
    </row>
    <row r="9849" spans="1:10">
      <c r="A9849" s="1320"/>
      <c r="B9849" s="1321"/>
      <c r="C9849" s="1321"/>
      <c r="D9849" s="1322"/>
      <c r="E9849" s="776" t="str">
        <f t="shared" ref="E9849:G9849" si="6486">E8899</f>
        <v>DOMICILIARIA 9</v>
      </c>
      <c r="F9849" s="777">
        <f t="shared" si="6486"/>
        <v>5.41</v>
      </c>
      <c r="G9849" s="777">
        <f t="shared" si="6486"/>
        <v>0.7</v>
      </c>
      <c r="H9849" s="775"/>
      <c r="I9849" s="128"/>
      <c r="J9849" s="642">
        <f t="shared" si="6315"/>
        <v>3.7869999999999999</v>
      </c>
    </row>
    <row r="9850" spans="1:10">
      <c r="A9850" s="1320"/>
      <c r="B9850" s="1321"/>
      <c r="C9850" s="1321"/>
      <c r="D9850" s="1322"/>
      <c r="E9850" s="776" t="str">
        <f t="shared" ref="E9850:G9850" si="6487">E8900</f>
        <v>DOMICILIARIA 10</v>
      </c>
      <c r="F9850" s="777">
        <f t="shared" si="6487"/>
        <v>5.4</v>
      </c>
      <c r="G9850" s="777">
        <f t="shared" si="6487"/>
        <v>0.7</v>
      </c>
      <c r="H9850" s="698"/>
      <c r="I9850" s="142"/>
      <c r="J9850" s="642">
        <f t="shared" si="6315"/>
        <v>3.78</v>
      </c>
    </row>
    <row r="9851" spans="1:10">
      <c r="A9851" s="1320"/>
      <c r="B9851" s="1321"/>
      <c r="C9851" s="1321"/>
      <c r="D9851" s="1322"/>
      <c r="E9851" s="776" t="str">
        <f t="shared" ref="E9851:G9851" si="6488">E8901</f>
        <v>DOMICILIARIA 11</v>
      </c>
      <c r="F9851" s="777">
        <f t="shared" si="6488"/>
        <v>3.9</v>
      </c>
      <c r="G9851" s="777">
        <f t="shared" si="6488"/>
        <v>0.7</v>
      </c>
      <c r="H9851" s="775"/>
      <c r="I9851" s="128"/>
      <c r="J9851" s="642">
        <f t="shared" si="6315"/>
        <v>2.73</v>
      </c>
    </row>
    <row r="9852" spans="1:10">
      <c r="A9852" s="1320"/>
      <c r="B9852" s="1321"/>
      <c r="C9852" s="1321"/>
      <c r="D9852" s="1322"/>
      <c r="E9852" s="776" t="str">
        <f t="shared" ref="E9852:G9852" si="6489">E8902</f>
        <v>DOMICILIARIA 12</v>
      </c>
      <c r="F9852" s="777">
        <f t="shared" si="6489"/>
        <v>5</v>
      </c>
      <c r="G9852" s="777">
        <f t="shared" si="6489"/>
        <v>0.7</v>
      </c>
      <c r="H9852" s="698"/>
      <c r="I9852" s="142"/>
      <c r="J9852" s="642">
        <f t="shared" si="6315"/>
        <v>3.5</v>
      </c>
    </row>
    <row r="9853" spans="1:10">
      <c r="A9853" s="1320"/>
      <c r="B9853" s="1321"/>
      <c r="C9853" s="1321"/>
      <c r="D9853" s="1322"/>
      <c r="E9853" s="776" t="str">
        <f t="shared" ref="E9853:G9853" si="6490">E8903</f>
        <v>DOMICILIARIA 13</v>
      </c>
      <c r="F9853" s="777">
        <f t="shared" si="6490"/>
        <v>4.8899999999999997</v>
      </c>
      <c r="G9853" s="777">
        <f t="shared" si="6490"/>
        <v>0.7</v>
      </c>
      <c r="H9853" s="775"/>
      <c r="I9853" s="128"/>
      <c r="J9853" s="642">
        <f t="shared" si="6315"/>
        <v>3.4229999999999996</v>
      </c>
    </row>
    <row r="9854" spans="1:10">
      <c r="A9854" s="1320"/>
      <c r="B9854" s="1321"/>
      <c r="C9854" s="1321"/>
      <c r="D9854" s="1322"/>
      <c r="E9854" s="776" t="str">
        <f t="shared" ref="E9854:G9854" si="6491">E8904</f>
        <v>DOMICILIARIA 14</v>
      </c>
      <c r="F9854" s="777">
        <f t="shared" si="6491"/>
        <v>3.73</v>
      </c>
      <c r="G9854" s="777">
        <f t="shared" si="6491"/>
        <v>0.7</v>
      </c>
      <c r="H9854" s="698"/>
      <c r="I9854" s="142"/>
      <c r="J9854" s="642">
        <f t="shared" si="6315"/>
        <v>2.6109999999999998</v>
      </c>
    </row>
    <row r="9855" spans="1:10">
      <c r="A9855" s="1320"/>
      <c r="B9855" s="1321"/>
      <c r="C9855" s="1321"/>
      <c r="D9855" s="1322"/>
      <c r="E9855" s="776" t="str">
        <f t="shared" ref="E9855:G9855" si="6492">E8905</f>
        <v>DOMICILIARIA 15</v>
      </c>
      <c r="F9855" s="777">
        <f t="shared" si="6492"/>
        <v>4.88</v>
      </c>
      <c r="G9855" s="777">
        <f t="shared" si="6492"/>
        <v>0.7</v>
      </c>
      <c r="H9855" s="775"/>
      <c r="I9855" s="128"/>
      <c r="J9855" s="642">
        <f>F9855*G9855</f>
        <v>3.4159999999999999</v>
      </c>
    </row>
    <row r="9856" spans="1:10">
      <c r="A9856" s="1320"/>
      <c r="B9856" s="1321"/>
      <c r="C9856" s="1321"/>
      <c r="D9856" s="1322"/>
      <c r="E9856" s="776" t="str">
        <f t="shared" ref="E9856:G9856" si="6493">E8906</f>
        <v>DOMICILIARIA 16</v>
      </c>
      <c r="F9856" s="777">
        <f t="shared" si="6493"/>
        <v>3.75</v>
      </c>
      <c r="G9856" s="777">
        <f t="shared" si="6493"/>
        <v>0.7</v>
      </c>
      <c r="H9856" s="698"/>
      <c r="I9856" s="142"/>
      <c r="J9856" s="642">
        <f t="shared" ref="J9856:J9898" si="6494">F9856*G9856</f>
        <v>2.625</v>
      </c>
    </row>
    <row r="9857" spans="1:10">
      <c r="A9857" s="1320"/>
      <c r="B9857" s="1321"/>
      <c r="C9857" s="1321"/>
      <c r="D9857" s="1322"/>
      <c r="E9857" s="776" t="str">
        <f t="shared" ref="E9857:G9857" si="6495">E8907</f>
        <v>DOMICILIARIA 17</v>
      </c>
      <c r="F9857" s="777">
        <f t="shared" si="6495"/>
        <v>6.1</v>
      </c>
      <c r="G9857" s="777">
        <f t="shared" si="6495"/>
        <v>0.7</v>
      </c>
      <c r="H9857" s="775"/>
      <c r="I9857" s="128"/>
      <c r="J9857" s="642">
        <f t="shared" si="6494"/>
        <v>4.2699999999999996</v>
      </c>
    </row>
    <row r="9858" spans="1:10">
      <c r="A9858" s="1320"/>
      <c r="B9858" s="1321"/>
      <c r="C9858" s="1321"/>
      <c r="D9858" s="1322"/>
      <c r="E9858" s="776" t="str">
        <f t="shared" ref="E9858:G9858" si="6496">E8908</f>
        <v>DOMICILIARIA 18</v>
      </c>
      <c r="F9858" s="777">
        <f t="shared" si="6496"/>
        <v>6.1</v>
      </c>
      <c r="G9858" s="777">
        <f t="shared" si="6496"/>
        <v>0.7</v>
      </c>
      <c r="H9858" s="698"/>
      <c r="I9858" s="142"/>
      <c r="J9858" s="642">
        <f t="shared" si="6494"/>
        <v>4.2699999999999996</v>
      </c>
    </row>
    <row r="9859" spans="1:10">
      <c r="A9859" s="1320"/>
      <c r="B9859" s="1321"/>
      <c r="C9859" s="1321"/>
      <c r="D9859" s="1322"/>
      <c r="E9859" s="776" t="str">
        <f t="shared" ref="E9859:G9859" si="6497">E8909</f>
        <v>P45 A P50</v>
      </c>
      <c r="F9859" s="777">
        <f t="shared" si="6497"/>
        <v>0</v>
      </c>
      <c r="G9859" s="777">
        <f t="shared" si="6497"/>
        <v>0</v>
      </c>
      <c r="H9859" s="775"/>
      <c r="I9859" s="128"/>
      <c r="J9859" s="642">
        <f t="shared" si="6494"/>
        <v>0</v>
      </c>
    </row>
    <row r="9860" spans="1:10">
      <c r="A9860" s="1320"/>
      <c r="B9860" s="1321"/>
      <c r="C9860" s="1321"/>
      <c r="D9860" s="1322"/>
      <c r="E9860" s="776" t="str">
        <f t="shared" ref="E9860:G9860" si="6498">E8910</f>
        <v>DOMICILIARIA 1</v>
      </c>
      <c r="F9860" s="777">
        <f t="shared" si="6498"/>
        <v>7.46</v>
      </c>
      <c r="G9860" s="777">
        <f t="shared" si="6498"/>
        <v>0.7</v>
      </c>
      <c r="H9860" s="698"/>
      <c r="I9860" s="142"/>
      <c r="J9860" s="642">
        <f t="shared" si="6494"/>
        <v>5.2219999999999995</v>
      </c>
    </row>
    <row r="9861" spans="1:10">
      <c r="A9861" s="1320"/>
      <c r="B9861" s="1321"/>
      <c r="C9861" s="1321"/>
      <c r="D9861" s="1322"/>
      <c r="E9861" s="776" t="str">
        <f t="shared" ref="E9861:G9861" si="6499">E8911</f>
        <v>DOMICILIARIA 2</v>
      </c>
      <c r="F9861" s="777">
        <f t="shared" si="6499"/>
        <v>6.66</v>
      </c>
      <c r="G9861" s="777">
        <f t="shared" si="6499"/>
        <v>0.7</v>
      </c>
      <c r="H9861" s="775"/>
      <c r="I9861" s="128"/>
      <c r="J9861" s="642">
        <f t="shared" si="6494"/>
        <v>4.6619999999999999</v>
      </c>
    </row>
    <row r="9862" spans="1:10">
      <c r="A9862" s="1320"/>
      <c r="B9862" s="1321"/>
      <c r="C9862" s="1321"/>
      <c r="D9862" s="1322"/>
      <c r="E9862" s="776" t="str">
        <f t="shared" ref="E9862:G9862" si="6500">E8912</f>
        <v>DOMICILIARIA 3</v>
      </c>
      <c r="F9862" s="777">
        <f t="shared" si="6500"/>
        <v>8.6300000000000008</v>
      </c>
      <c r="G9862" s="777">
        <f t="shared" si="6500"/>
        <v>0.7</v>
      </c>
      <c r="H9862" s="698"/>
      <c r="I9862" s="142"/>
      <c r="J9862" s="642">
        <f t="shared" si="6494"/>
        <v>6.0410000000000004</v>
      </c>
    </row>
    <row r="9863" spans="1:10">
      <c r="A9863" s="1320"/>
      <c r="B9863" s="1321"/>
      <c r="C9863" s="1321"/>
      <c r="D9863" s="1322"/>
      <c r="E9863" s="776" t="str">
        <f t="shared" ref="E9863:G9863" si="6501">E8913</f>
        <v>P50 A P37</v>
      </c>
      <c r="F9863" s="777">
        <f t="shared" si="6501"/>
        <v>0</v>
      </c>
      <c r="G9863" s="777">
        <f t="shared" si="6501"/>
        <v>0.7</v>
      </c>
      <c r="H9863" s="775"/>
      <c r="I9863" s="128"/>
      <c r="J9863" s="642">
        <f t="shared" si="6494"/>
        <v>0</v>
      </c>
    </row>
    <row r="9864" spans="1:10">
      <c r="A9864" s="1320"/>
      <c r="B9864" s="1321"/>
      <c r="C9864" s="1321"/>
      <c r="D9864" s="1322"/>
      <c r="E9864" s="776" t="str">
        <f t="shared" ref="E9864:G9864" si="6502">E8914</f>
        <v>DOMICILIARIA 1</v>
      </c>
      <c r="F9864" s="777">
        <f t="shared" si="6502"/>
        <v>6.76</v>
      </c>
      <c r="G9864" s="777">
        <f t="shared" si="6502"/>
        <v>0.7</v>
      </c>
      <c r="H9864" s="698"/>
      <c r="I9864" s="142"/>
      <c r="J9864" s="642">
        <f t="shared" si="6494"/>
        <v>4.7319999999999993</v>
      </c>
    </row>
    <row r="9865" spans="1:10">
      <c r="A9865" s="1320"/>
      <c r="B9865" s="1321"/>
      <c r="C9865" s="1321"/>
      <c r="D9865" s="1322"/>
      <c r="E9865" s="776" t="str">
        <f t="shared" ref="E9865:G9865" si="6503">E8915</f>
        <v>DOMICILIARIA 2</v>
      </c>
      <c r="F9865" s="777">
        <f t="shared" si="6503"/>
        <v>4.83</v>
      </c>
      <c r="G9865" s="777">
        <f t="shared" si="6503"/>
        <v>0.7</v>
      </c>
      <c r="H9865" s="775"/>
      <c r="I9865" s="128"/>
      <c r="J9865" s="642">
        <f t="shared" si="6494"/>
        <v>3.3809999999999998</v>
      </c>
    </row>
    <row r="9866" spans="1:10">
      <c r="A9866" s="1320"/>
      <c r="B9866" s="1321"/>
      <c r="C9866" s="1321"/>
      <c r="D9866" s="1322"/>
      <c r="E9866" s="776" t="str">
        <f t="shared" ref="E9866:G9866" si="6504">E8916</f>
        <v>DOMICILIARIA 3</v>
      </c>
      <c r="F9866" s="777">
        <f t="shared" si="6504"/>
        <v>4.4400000000000004</v>
      </c>
      <c r="G9866" s="777">
        <f t="shared" si="6504"/>
        <v>0.7</v>
      </c>
      <c r="H9866" s="698"/>
      <c r="I9866" s="142"/>
      <c r="J9866" s="642">
        <f t="shared" si="6494"/>
        <v>3.1080000000000001</v>
      </c>
    </row>
    <row r="9867" spans="1:10">
      <c r="A9867" s="1320"/>
      <c r="B9867" s="1321"/>
      <c r="C9867" s="1321"/>
      <c r="D9867" s="1322"/>
      <c r="E9867" s="776" t="str">
        <f t="shared" ref="E9867:G9867" si="6505">E8917</f>
        <v>P39 A P51</v>
      </c>
      <c r="F9867" s="777">
        <f t="shared" si="6505"/>
        <v>0</v>
      </c>
      <c r="G9867" s="777">
        <f t="shared" si="6505"/>
        <v>0</v>
      </c>
      <c r="H9867" s="775"/>
      <c r="I9867" s="128"/>
      <c r="J9867" s="642">
        <f t="shared" si="6494"/>
        <v>0</v>
      </c>
    </row>
    <row r="9868" spans="1:10">
      <c r="A9868" s="1320"/>
      <c r="B9868" s="1321"/>
      <c r="C9868" s="1321"/>
      <c r="D9868" s="1322"/>
      <c r="E9868" s="776" t="str">
        <f t="shared" ref="E9868:G9868" si="6506">E8918</f>
        <v>DOMICILIARIA 1</v>
      </c>
      <c r="F9868" s="777">
        <f t="shared" si="6506"/>
        <v>5.49</v>
      </c>
      <c r="G9868" s="777">
        <f t="shared" si="6506"/>
        <v>0.7</v>
      </c>
      <c r="H9868" s="698"/>
      <c r="I9868" s="142"/>
      <c r="J9868" s="642">
        <f t="shared" si="6494"/>
        <v>3.843</v>
      </c>
    </row>
    <row r="9869" spans="1:10">
      <c r="A9869" s="1320"/>
      <c r="B9869" s="1321"/>
      <c r="C9869" s="1321"/>
      <c r="D9869" s="1322"/>
      <c r="E9869" s="776" t="str">
        <f t="shared" ref="E9869:G9869" si="6507">E8919</f>
        <v>DOMICILIARIA 2</v>
      </c>
      <c r="F9869" s="777">
        <f t="shared" si="6507"/>
        <v>4.8</v>
      </c>
      <c r="G9869" s="777">
        <f t="shared" si="6507"/>
        <v>0.7</v>
      </c>
      <c r="H9869" s="775"/>
      <c r="I9869" s="128"/>
      <c r="J9869" s="642">
        <f t="shared" si="6494"/>
        <v>3.36</v>
      </c>
    </row>
    <row r="9870" spans="1:10">
      <c r="A9870" s="1320"/>
      <c r="B9870" s="1321"/>
      <c r="C9870" s="1321"/>
      <c r="D9870" s="1322"/>
      <c r="E9870" s="776" t="str">
        <f t="shared" ref="E9870:G9870" si="6508">E8920</f>
        <v>DOMICILIARIA 3</v>
      </c>
      <c r="F9870" s="777">
        <f t="shared" si="6508"/>
        <v>5.35</v>
      </c>
      <c r="G9870" s="777">
        <f t="shared" si="6508"/>
        <v>0.7</v>
      </c>
      <c r="H9870" s="698"/>
      <c r="I9870" s="142"/>
      <c r="J9870" s="642">
        <f t="shared" si="6494"/>
        <v>3.7449999999999997</v>
      </c>
    </row>
    <row r="9871" spans="1:10">
      <c r="A9871" s="1320"/>
      <c r="B9871" s="1321"/>
      <c r="C9871" s="1321"/>
      <c r="D9871" s="1322"/>
      <c r="E9871" s="776" t="str">
        <f t="shared" ref="E9871:G9871" si="6509">E8921</f>
        <v>DOMICILIARIA 12</v>
      </c>
      <c r="F9871" s="777">
        <f t="shared" si="6509"/>
        <v>5.01</v>
      </c>
      <c r="G9871" s="777">
        <f t="shared" si="6509"/>
        <v>0.7</v>
      </c>
      <c r="H9871" s="775"/>
      <c r="I9871" s="128"/>
      <c r="J9871" s="642">
        <f t="shared" si="6494"/>
        <v>3.5069999999999997</v>
      </c>
    </row>
    <row r="9872" spans="1:10">
      <c r="A9872" s="1320"/>
      <c r="B9872" s="1321"/>
      <c r="C9872" s="1321"/>
      <c r="D9872" s="1322"/>
      <c r="E9872" s="776" t="str">
        <f t="shared" ref="E9872:G9872" si="6510">E8922</f>
        <v>DOMICILIARIA 13</v>
      </c>
      <c r="F9872" s="777">
        <f t="shared" si="6510"/>
        <v>5.41</v>
      </c>
      <c r="G9872" s="777">
        <f t="shared" si="6510"/>
        <v>0.7</v>
      </c>
      <c r="H9872" s="698"/>
      <c r="I9872" s="142"/>
      <c r="J9872" s="642">
        <f t="shared" si="6494"/>
        <v>3.7869999999999999</v>
      </c>
    </row>
    <row r="9873" spans="1:10">
      <c r="A9873" s="1320"/>
      <c r="B9873" s="1321"/>
      <c r="C9873" s="1321"/>
      <c r="D9873" s="1322"/>
      <c r="E9873" s="776" t="str">
        <f t="shared" ref="E9873:G9873" si="6511">E8923</f>
        <v>DOMICILIARIA 14</v>
      </c>
      <c r="F9873" s="777">
        <f t="shared" si="6511"/>
        <v>4.96</v>
      </c>
      <c r="G9873" s="777">
        <f t="shared" si="6511"/>
        <v>0.7</v>
      </c>
      <c r="H9873" s="775"/>
      <c r="I9873" s="128"/>
      <c r="J9873" s="642">
        <f t="shared" si="6494"/>
        <v>3.472</v>
      </c>
    </row>
    <row r="9874" spans="1:10">
      <c r="A9874" s="1320"/>
      <c r="B9874" s="1321"/>
      <c r="C9874" s="1321"/>
      <c r="D9874" s="1322"/>
      <c r="E9874" s="776" t="str">
        <f t="shared" ref="E9874:G9874" si="6512">E8924</f>
        <v>P51 A P29</v>
      </c>
      <c r="F9874" s="777">
        <f t="shared" si="6512"/>
        <v>0</v>
      </c>
      <c r="G9874" s="777">
        <f t="shared" si="6512"/>
        <v>0</v>
      </c>
      <c r="H9874" s="698"/>
      <c r="I9874" s="142"/>
      <c r="J9874" s="642">
        <f t="shared" si="6494"/>
        <v>0</v>
      </c>
    </row>
    <row r="9875" spans="1:10">
      <c r="A9875" s="1320"/>
      <c r="B9875" s="1321"/>
      <c r="C9875" s="1321"/>
      <c r="D9875" s="1322"/>
      <c r="E9875" s="776" t="str">
        <f t="shared" ref="E9875:G9875" si="6513">E8925</f>
        <v>DOMICILIARIA 1</v>
      </c>
      <c r="F9875" s="777">
        <f t="shared" si="6513"/>
        <v>4.67</v>
      </c>
      <c r="G9875" s="777">
        <f t="shared" si="6513"/>
        <v>0.7</v>
      </c>
      <c r="H9875" s="775"/>
      <c r="I9875" s="128"/>
      <c r="J9875" s="642">
        <f t="shared" si="6494"/>
        <v>3.2689999999999997</v>
      </c>
    </row>
    <row r="9876" spans="1:10">
      <c r="A9876" s="1320"/>
      <c r="B9876" s="1321"/>
      <c r="C9876" s="1321"/>
      <c r="D9876" s="1322"/>
      <c r="E9876" s="776" t="str">
        <f t="shared" ref="E9876:G9876" si="6514">E8926</f>
        <v>DOMICILIARIA 2</v>
      </c>
      <c r="F9876" s="777">
        <f t="shared" si="6514"/>
        <v>4.28</v>
      </c>
      <c r="G9876" s="777">
        <f t="shared" si="6514"/>
        <v>0.7</v>
      </c>
      <c r="H9876" s="698"/>
      <c r="I9876" s="142"/>
      <c r="J9876" s="642">
        <f t="shared" si="6494"/>
        <v>2.996</v>
      </c>
    </row>
    <row r="9877" spans="1:10">
      <c r="A9877" s="1320"/>
      <c r="B9877" s="1321"/>
      <c r="C9877" s="1321"/>
      <c r="D9877" s="1322"/>
      <c r="E9877" s="776" t="str">
        <f t="shared" ref="E9877:G9877" si="6515">E8927</f>
        <v>DOMICILIARIA 3</v>
      </c>
      <c r="F9877" s="777">
        <f t="shared" si="6515"/>
        <v>5.49</v>
      </c>
      <c r="G9877" s="777">
        <f t="shared" si="6515"/>
        <v>0.7</v>
      </c>
      <c r="H9877" s="775"/>
      <c r="I9877" s="128"/>
      <c r="J9877" s="642">
        <f t="shared" si="6494"/>
        <v>3.843</v>
      </c>
    </row>
    <row r="9878" spans="1:10">
      <c r="A9878" s="1320"/>
      <c r="B9878" s="1321"/>
      <c r="C9878" s="1321"/>
      <c r="D9878" s="1322"/>
      <c r="E9878" s="776" t="str">
        <f t="shared" ref="E9878:G9878" si="6516">E8928</f>
        <v>DOMICILIARIA 4</v>
      </c>
      <c r="F9878" s="777">
        <f t="shared" si="6516"/>
        <v>4.29</v>
      </c>
      <c r="G9878" s="777">
        <f t="shared" si="6516"/>
        <v>0.7</v>
      </c>
      <c r="H9878" s="698"/>
      <c r="I9878" s="142"/>
      <c r="J9878" s="642">
        <f t="shared" si="6494"/>
        <v>3.0029999999999997</v>
      </c>
    </row>
    <row r="9879" spans="1:10">
      <c r="A9879" s="1320"/>
      <c r="B9879" s="1321"/>
      <c r="C9879" s="1321"/>
      <c r="D9879" s="1322"/>
      <c r="E9879" s="776" t="str">
        <f t="shared" ref="E9879:G9879" si="6517">E8929</f>
        <v>DOMICILIARIA 5</v>
      </c>
      <c r="F9879" s="777">
        <f t="shared" si="6517"/>
        <v>5.17</v>
      </c>
      <c r="G9879" s="777">
        <f t="shared" si="6517"/>
        <v>0.7</v>
      </c>
      <c r="H9879" s="775"/>
      <c r="I9879" s="128"/>
      <c r="J9879" s="642">
        <f t="shared" si="6494"/>
        <v>3.6189999999999998</v>
      </c>
    </row>
    <row r="9880" spans="1:10">
      <c r="A9880" s="1320"/>
      <c r="B9880" s="1321"/>
      <c r="C9880" s="1321"/>
      <c r="D9880" s="1322"/>
      <c r="E9880" s="776" t="str">
        <f t="shared" ref="E9880:G9880" si="6518">E8930</f>
        <v>DOMICILIARIA 6</v>
      </c>
      <c r="F9880" s="777">
        <f t="shared" si="6518"/>
        <v>4.42</v>
      </c>
      <c r="G9880" s="777">
        <f t="shared" si="6518"/>
        <v>0.7</v>
      </c>
      <c r="H9880" s="698"/>
      <c r="I9880" s="142"/>
      <c r="J9880" s="642">
        <f t="shared" si="6494"/>
        <v>3.0939999999999999</v>
      </c>
    </row>
    <row r="9881" spans="1:10">
      <c r="A9881" s="1320"/>
      <c r="B9881" s="1321"/>
      <c r="C9881" s="1321"/>
      <c r="D9881" s="1322"/>
      <c r="E9881" s="776" t="str">
        <f t="shared" ref="E9881:G9881" si="6519">E8931</f>
        <v>P29 A P20</v>
      </c>
      <c r="F9881" s="777">
        <f t="shared" si="6519"/>
        <v>0</v>
      </c>
      <c r="G9881" s="777">
        <f t="shared" si="6519"/>
        <v>0</v>
      </c>
      <c r="H9881" s="775"/>
      <c r="I9881" s="128"/>
      <c r="J9881" s="642">
        <f t="shared" si="6494"/>
        <v>0</v>
      </c>
    </row>
    <row r="9882" spans="1:10">
      <c r="A9882" s="1320"/>
      <c r="B9882" s="1321"/>
      <c r="C9882" s="1321"/>
      <c r="D9882" s="1322"/>
      <c r="E9882" s="776" t="str">
        <f t="shared" ref="E9882:G9882" si="6520">E8932</f>
        <v>DOMICILIARIA 1</v>
      </c>
      <c r="F9882" s="777">
        <f t="shared" si="6520"/>
        <v>6.4</v>
      </c>
      <c r="G9882" s="777">
        <f t="shared" si="6520"/>
        <v>0.7</v>
      </c>
      <c r="H9882" s="698"/>
      <c r="I9882" s="142"/>
      <c r="J9882" s="642">
        <f t="shared" si="6494"/>
        <v>4.4799999999999995</v>
      </c>
    </row>
    <row r="9883" spans="1:10">
      <c r="A9883" s="1320"/>
      <c r="B9883" s="1321"/>
      <c r="C9883" s="1321"/>
      <c r="D9883" s="1322"/>
      <c r="E9883" s="776" t="str">
        <f t="shared" ref="E9883:G9883" si="6521">E8933</f>
        <v>DOMICILIARIA 2</v>
      </c>
      <c r="F9883" s="777">
        <f t="shared" si="6521"/>
        <v>6.11</v>
      </c>
      <c r="G9883" s="777">
        <f t="shared" si="6521"/>
        <v>0.7</v>
      </c>
      <c r="H9883" s="775"/>
      <c r="I9883" s="128"/>
      <c r="J9883" s="642">
        <f t="shared" si="6494"/>
        <v>4.2770000000000001</v>
      </c>
    </row>
    <row r="9884" spans="1:10" ht="15" customHeight="1">
      <c r="A9884" s="1320"/>
      <c r="B9884" s="1321"/>
      <c r="C9884" s="1321"/>
      <c r="D9884" s="1322"/>
      <c r="E9884" s="776" t="str">
        <f t="shared" ref="E9884:G9884" si="6522">E8934</f>
        <v>DOMICILIARIA 3</v>
      </c>
      <c r="F9884" s="777">
        <f t="shared" si="6522"/>
        <v>6.19</v>
      </c>
      <c r="G9884" s="777">
        <f t="shared" si="6522"/>
        <v>0.7</v>
      </c>
      <c r="H9884" s="698"/>
      <c r="I9884" s="142"/>
      <c r="J9884" s="642">
        <f t="shared" si="6494"/>
        <v>4.3330000000000002</v>
      </c>
    </row>
    <row r="9885" spans="1:10" ht="15" customHeight="1">
      <c r="A9885" s="1320"/>
      <c r="B9885" s="1321"/>
      <c r="C9885" s="1321"/>
      <c r="D9885" s="1322"/>
      <c r="E9885" s="776" t="str">
        <f t="shared" ref="E9885:G9885" si="6523">E8935</f>
        <v>DOMICILIARIA 4</v>
      </c>
      <c r="F9885" s="777">
        <f t="shared" si="6523"/>
        <v>5.63</v>
      </c>
      <c r="G9885" s="777">
        <f t="shared" si="6523"/>
        <v>0.7</v>
      </c>
      <c r="H9885" s="775"/>
      <c r="I9885" s="128"/>
      <c r="J9885" s="642">
        <f t="shared" si="6494"/>
        <v>3.9409999999999998</v>
      </c>
    </row>
    <row r="9886" spans="1:10" ht="15" customHeight="1">
      <c r="A9886" s="1320"/>
      <c r="B9886" s="1321"/>
      <c r="C9886" s="1321"/>
      <c r="D9886" s="1322"/>
      <c r="E9886" s="776" t="str">
        <f t="shared" ref="E9886:G9886" si="6524">E8936</f>
        <v>P20 A P52</v>
      </c>
      <c r="F9886" s="777">
        <f t="shared" si="6524"/>
        <v>0</v>
      </c>
      <c r="G9886" s="777">
        <f t="shared" si="6524"/>
        <v>0</v>
      </c>
      <c r="H9886" s="698"/>
      <c r="I9886" s="142"/>
      <c r="J9886" s="642">
        <f t="shared" si="6494"/>
        <v>0</v>
      </c>
    </row>
    <row r="9887" spans="1:10" ht="15" customHeight="1">
      <c r="A9887" s="1320"/>
      <c r="B9887" s="1321"/>
      <c r="C9887" s="1321"/>
      <c r="D9887" s="1322"/>
      <c r="E9887" s="776" t="str">
        <f t="shared" ref="E9887:G9887" si="6525">E8937</f>
        <v>DOMICILIARIA 1</v>
      </c>
      <c r="F9887" s="777">
        <f t="shared" si="6525"/>
        <v>3.9</v>
      </c>
      <c r="G9887" s="777">
        <f t="shared" si="6525"/>
        <v>0.7</v>
      </c>
      <c r="H9887" s="775"/>
      <c r="I9887" s="128"/>
      <c r="J9887" s="642">
        <f t="shared" si="6494"/>
        <v>2.73</v>
      </c>
    </row>
    <row r="9888" spans="1:10" ht="15" customHeight="1">
      <c r="A9888" s="1320"/>
      <c r="B9888" s="1321"/>
      <c r="C9888" s="1321"/>
      <c r="D9888" s="1322"/>
      <c r="E9888" s="776" t="str">
        <f t="shared" ref="E9888:G9888" si="6526">E8938</f>
        <v>DOMICILIARIA 2</v>
      </c>
      <c r="F9888" s="777">
        <f t="shared" si="6526"/>
        <v>3.78</v>
      </c>
      <c r="G9888" s="777">
        <f t="shared" si="6526"/>
        <v>0.7</v>
      </c>
      <c r="H9888" s="698"/>
      <c r="I9888" s="142"/>
      <c r="J9888" s="642">
        <f t="shared" si="6494"/>
        <v>2.6459999999999999</v>
      </c>
    </row>
    <row r="9889" spans="1:10" ht="15" customHeight="1">
      <c r="A9889" s="1320"/>
      <c r="B9889" s="1321"/>
      <c r="C9889" s="1321"/>
      <c r="D9889" s="1322"/>
      <c r="E9889" s="776" t="str">
        <f t="shared" ref="E9889:G9889" si="6527">E8939</f>
        <v>DOMICILIARIA 3</v>
      </c>
      <c r="F9889" s="777">
        <f t="shared" si="6527"/>
        <v>4.2300000000000004</v>
      </c>
      <c r="G9889" s="777">
        <f t="shared" si="6527"/>
        <v>0.7</v>
      </c>
      <c r="H9889" s="775"/>
      <c r="I9889" s="128"/>
      <c r="J9889" s="642">
        <f t="shared" si="6494"/>
        <v>2.9610000000000003</v>
      </c>
    </row>
    <row r="9890" spans="1:10" ht="15" customHeight="1">
      <c r="A9890" s="1320"/>
      <c r="B9890" s="1321"/>
      <c r="C9890" s="1321"/>
      <c r="D9890" s="1322"/>
      <c r="E9890" s="776" t="str">
        <f t="shared" ref="E9890:G9890" si="6528">E8940</f>
        <v>DOMICILIARIA 4</v>
      </c>
      <c r="F9890" s="777">
        <f t="shared" si="6528"/>
        <v>4.05</v>
      </c>
      <c r="G9890" s="777">
        <f t="shared" si="6528"/>
        <v>0.7</v>
      </c>
      <c r="H9890" s="698"/>
      <c r="I9890" s="142"/>
      <c r="J9890" s="642">
        <f t="shared" si="6494"/>
        <v>2.8349999999999995</v>
      </c>
    </row>
    <row r="9891" spans="1:10" ht="15" customHeight="1">
      <c r="A9891" s="1320"/>
      <c r="B9891" s="1321"/>
      <c r="C9891" s="1321"/>
      <c r="D9891" s="1322"/>
      <c r="E9891" s="776" t="str">
        <f t="shared" ref="E9891:G9891" si="6529">E8941</f>
        <v>DOMICILIARIA 5</v>
      </c>
      <c r="F9891" s="777">
        <f t="shared" si="6529"/>
        <v>15.63</v>
      </c>
      <c r="G9891" s="777">
        <f t="shared" si="6529"/>
        <v>0.7</v>
      </c>
      <c r="H9891" s="775"/>
      <c r="I9891" s="128"/>
      <c r="J9891" s="642">
        <f t="shared" si="6494"/>
        <v>10.941000000000001</v>
      </c>
    </row>
    <row r="9892" spans="1:10" ht="15" customHeight="1">
      <c r="A9892" s="1320"/>
      <c r="B9892" s="1321"/>
      <c r="C9892" s="1321"/>
      <c r="D9892" s="1322"/>
      <c r="E9892" s="776" t="str">
        <f t="shared" ref="E9892:G9892" si="6530">E8942</f>
        <v>DOMICILIARIA 6</v>
      </c>
      <c r="F9892" s="777">
        <f t="shared" si="6530"/>
        <v>5.92</v>
      </c>
      <c r="G9892" s="777">
        <f t="shared" si="6530"/>
        <v>0.7</v>
      </c>
      <c r="H9892" s="698"/>
      <c r="I9892" s="142"/>
      <c r="J9892" s="642">
        <f t="shared" si="6494"/>
        <v>4.1440000000000001</v>
      </c>
    </row>
    <row r="9893" spans="1:10" ht="15" customHeight="1">
      <c r="A9893" s="1320"/>
      <c r="B9893" s="1321"/>
      <c r="C9893" s="1321"/>
      <c r="D9893" s="1322"/>
      <c r="E9893" s="776" t="str">
        <f t="shared" ref="E9893:G9893" si="6531">E8943</f>
        <v>DOMICILIARIA 7</v>
      </c>
      <c r="F9893" s="777">
        <f t="shared" si="6531"/>
        <v>6.31</v>
      </c>
      <c r="G9893" s="777">
        <f t="shared" si="6531"/>
        <v>0.7</v>
      </c>
      <c r="H9893" s="775"/>
      <c r="I9893" s="128"/>
      <c r="J9893" s="642">
        <f t="shared" si="6494"/>
        <v>4.4169999999999998</v>
      </c>
    </row>
    <row r="9894" spans="1:10" ht="15" customHeight="1">
      <c r="A9894" s="1320"/>
      <c r="B9894" s="1321"/>
      <c r="C9894" s="1321"/>
      <c r="D9894" s="1322"/>
      <c r="E9894" s="776" t="str">
        <f t="shared" ref="E9894:G9894" si="6532">E8944</f>
        <v>DOMICILIARIA 8</v>
      </c>
      <c r="F9894" s="777">
        <f t="shared" si="6532"/>
        <v>5.73</v>
      </c>
      <c r="G9894" s="777">
        <f t="shared" si="6532"/>
        <v>0.7</v>
      </c>
      <c r="H9894" s="698"/>
      <c r="I9894" s="142"/>
      <c r="J9894" s="642">
        <f t="shared" si="6494"/>
        <v>4.0110000000000001</v>
      </c>
    </row>
    <row r="9895" spans="1:10" ht="15" customHeight="1">
      <c r="A9895" s="1320"/>
      <c r="B9895" s="1321"/>
      <c r="C9895" s="1321"/>
      <c r="D9895" s="1322"/>
      <c r="E9895" s="776" t="str">
        <f t="shared" ref="E9895:G9895" si="6533">E8945</f>
        <v>DOMICILIARIA 9</v>
      </c>
      <c r="F9895" s="777">
        <f t="shared" si="6533"/>
        <v>5.09</v>
      </c>
      <c r="G9895" s="777">
        <f t="shared" si="6533"/>
        <v>0.7</v>
      </c>
      <c r="H9895" s="775"/>
      <c r="I9895" s="128"/>
      <c r="J9895" s="642">
        <f t="shared" si="6494"/>
        <v>3.5629999999999997</v>
      </c>
    </row>
    <row r="9896" spans="1:10" ht="15" customHeight="1">
      <c r="A9896" s="1320"/>
      <c r="B9896" s="1321"/>
      <c r="C9896" s="1321"/>
      <c r="D9896" s="1322"/>
      <c r="E9896" s="776" t="str">
        <f t="shared" ref="E9896:G9896" si="6534">E8946</f>
        <v>P52 A P13</v>
      </c>
      <c r="F9896" s="777">
        <f t="shared" si="6534"/>
        <v>0</v>
      </c>
      <c r="G9896" s="777">
        <f t="shared" si="6534"/>
        <v>0</v>
      </c>
      <c r="H9896" s="698"/>
      <c r="I9896" s="142"/>
      <c r="J9896" s="642">
        <f t="shared" si="6494"/>
        <v>0</v>
      </c>
    </row>
    <row r="9897" spans="1:10" ht="15" customHeight="1">
      <c r="A9897" s="1320"/>
      <c r="B9897" s="1321"/>
      <c r="C9897" s="1321"/>
      <c r="D9897" s="1322"/>
      <c r="E9897" s="776" t="str">
        <f t="shared" ref="E9897:G9897" si="6535">E8947</f>
        <v>DOMICILIARIA 1</v>
      </c>
      <c r="F9897" s="777">
        <f t="shared" si="6535"/>
        <v>10</v>
      </c>
      <c r="G9897" s="777">
        <f t="shared" si="6535"/>
        <v>0.6</v>
      </c>
      <c r="H9897" s="775"/>
      <c r="I9897" s="128"/>
      <c r="J9897" s="642">
        <f t="shared" si="6494"/>
        <v>6</v>
      </c>
    </row>
    <row r="9898" spans="1:10" ht="15" customHeight="1">
      <c r="A9898" s="1320"/>
      <c r="B9898" s="1321"/>
      <c r="C9898" s="1321"/>
      <c r="D9898" s="1322"/>
      <c r="E9898" s="776" t="str">
        <f t="shared" ref="E9898:G9898" si="6536">E8948</f>
        <v>DOMICILIARIA 2</v>
      </c>
      <c r="F9898" s="777">
        <f t="shared" si="6536"/>
        <v>5.12</v>
      </c>
      <c r="G9898" s="777">
        <f t="shared" si="6536"/>
        <v>0.6</v>
      </c>
      <c r="H9898" s="698"/>
      <c r="I9898" s="142"/>
      <c r="J9898" s="642">
        <f t="shared" si="6494"/>
        <v>3.0720000000000001</v>
      </c>
    </row>
    <row r="9899" spans="1:10" ht="15" customHeight="1">
      <c r="A9899" s="1320"/>
      <c r="B9899" s="1321"/>
      <c r="C9899" s="1321"/>
      <c r="D9899" s="1322"/>
      <c r="E9899" s="776" t="str">
        <f t="shared" ref="E9899:G9899" si="6537">E8949</f>
        <v>DOMICILIARIA 3</v>
      </c>
      <c r="F9899" s="777">
        <f t="shared" si="6537"/>
        <v>5.77</v>
      </c>
      <c r="G9899" s="777">
        <f t="shared" si="6537"/>
        <v>0.6</v>
      </c>
      <c r="H9899" s="775"/>
      <c r="I9899" s="128"/>
      <c r="J9899" s="642">
        <f>F9899*G9899</f>
        <v>3.4619999999999997</v>
      </c>
    </row>
    <row r="9900" spans="1:10" ht="15" customHeight="1">
      <c r="A9900" s="1320"/>
      <c r="B9900" s="1321"/>
      <c r="C9900" s="1321"/>
      <c r="D9900" s="1322"/>
      <c r="E9900" s="776" t="str">
        <f t="shared" ref="E9900:G9900" si="6538">E8950</f>
        <v>P13 A P53</v>
      </c>
      <c r="F9900" s="777">
        <f t="shared" si="6538"/>
        <v>0</v>
      </c>
      <c r="G9900" s="777">
        <f t="shared" si="6538"/>
        <v>0</v>
      </c>
      <c r="H9900" s="698"/>
      <c r="I9900" s="142"/>
      <c r="J9900" s="642">
        <f t="shared" ref="J9900:J9936" si="6539">F9900*G9900</f>
        <v>0</v>
      </c>
    </row>
    <row r="9901" spans="1:10" ht="15" customHeight="1">
      <c r="A9901" s="1320"/>
      <c r="B9901" s="1321"/>
      <c r="C9901" s="1321"/>
      <c r="D9901" s="1322"/>
      <c r="E9901" s="776" t="str">
        <f t="shared" ref="E9901:G9901" si="6540">E8951</f>
        <v>DOMICILIARIA 1</v>
      </c>
      <c r="F9901" s="777">
        <f t="shared" si="6540"/>
        <v>4.87</v>
      </c>
      <c r="G9901" s="777">
        <f t="shared" si="6540"/>
        <v>0.7</v>
      </c>
      <c r="H9901" s="775"/>
      <c r="I9901" s="128"/>
      <c r="J9901" s="642">
        <f t="shared" si="6539"/>
        <v>3.4089999999999998</v>
      </c>
    </row>
    <row r="9902" spans="1:10" ht="15" customHeight="1">
      <c r="A9902" s="1320"/>
      <c r="B9902" s="1321"/>
      <c r="C9902" s="1321"/>
      <c r="D9902" s="1322"/>
      <c r="E9902" s="776" t="str">
        <f t="shared" ref="E9902:G9902" si="6541">E8952</f>
        <v>DOMICILIARIA 2</v>
      </c>
      <c r="F9902" s="777">
        <f t="shared" si="6541"/>
        <v>6.32</v>
      </c>
      <c r="G9902" s="777">
        <f t="shared" si="6541"/>
        <v>0.7</v>
      </c>
      <c r="H9902" s="698"/>
      <c r="I9902" s="142"/>
      <c r="J9902" s="642">
        <f t="shared" si="6539"/>
        <v>4.4239999999999995</v>
      </c>
    </row>
    <row r="9903" spans="1:10" ht="15" customHeight="1">
      <c r="A9903" s="1320"/>
      <c r="B9903" s="1321"/>
      <c r="C9903" s="1321"/>
      <c r="D9903" s="1322"/>
      <c r="E9903" s="776" t="str">
        <f t="shared" ref="E9903:G9903" si="6542">E8953</f>
        <v>DOMICILIARIA 3</v>
      </c>
      <c r="F9903" s="777">
        <f t="shared" si="6542"/>
        <v>5.18</v>
      </c>
      <c r="G9903" s="777">
        <f t="shared" si="6542"/>
        <v>0.7</v>
      </c>
      <c r="H9903" s="775"/>
      <c r="I9903" s="128"/>
      <c r="J9903" s="642">
        <f t="shared" si="6539"/>
        <v>3.6259999999999994</v>
      </c>
    </row>
    <row r="9904" spans="1:10" ht="15" customHeight="1">
      <c r="A9904" s="1320"/>
      <c r="B9904" s="1321"/>
      <c r="C9904" s="1321"/>
      <c r="D9904" s="1322"/>
      <c r="E9904" s="776" t="str">
        <f t="shared" ref="E9904:G9904" si="6543">E8954</f>
        <v>DOMICILIARIA 4</v>
      </c>
      <c r="F9904" s="777">
        <f t="shared" si="6543"/>
        <v>6.43</v>
      </c>
      <c r="G9904" s="777">
        <f t="shared" si="6543"/>
        <v>0.7</v>
      </c>
      <c r="H9904" s="698"/>
      <c r="I9904" s="142"/>
      <c r="J9904" s="642">
        <f t="shared" si="6539"/>
        <v>4.5009999999999994</v>
      </c>
    </row>
    <row r="9905" spans="1:10" ht="15" customHeight="1">
      <c r="A9905" s="1320"/>
      <c r="B9905" s="1321"/>
      <c r="C9905" s="1321"/>
      <c r="D9905" s="1322"/>
      <c r="E9905" s="776" t="str">
        <f t="shared" ref="E9905:G9905" si="6544">E8955</f>
        <v>DOMICILIARIA 5</v>
      </c>
      <c r="F9905" s="777">
        <f t="shared" si="6544"/>
        <v>6.4</v>
      </c>
      <c r="G9905" s="777">
        <f t="shared" si="6544"/>
        <v>0.7</v>
      </c>
      <c r="H9905" s="775"/>
      <c r="I9905" s="128"/>
      <c r="J9905" s="642">
        <f t="shared" si="6539"/>
        <v>4.4799999999999995</v>
      </c>
    </row>
    <row r="9906" spans="1:10" ht="15" customHeight="1">
      <c r="A9906" s="1320"/>
      <c r="B9906" s="1321"/>
      <c r="C9906" s="1321"/>
      <c r="D9906" s="1322"/>
      <c r="E9906" s="776" t="str">
        <f t="shared" ref="E9906:G9906" si="6545">E8956</f>
        <v>DOMICILIARIA 6</v>
      </c>
      <c r="F9906" s="777">
        <f t="shared" si="6545"/>
        <v>5.2</v>
      </c>
      <c r="G9906" s="777">
        <f t="shared" si="6545"/>
        <v>0.7</v>
      </c>
      <c r="H9906" s="698"/>
      <c r="I9906" s="142"/>
      <c r="J9906" s="642">
        <f t="shared" si="6539"/>
        <v>3.6399999999999997</v>
      </c>
    </row>
    <row r="9907" spans="1:10" ht="15" customHeight="1">
      <c r="A9907" s="1320"/>
      <c r="B9907" s="1321"/>
      <c r="C9907" s="1321"/>
      <c r="D9907" s="1322"/>
      <c r="E9907" s="776" t="str">
        <f t="shared" ref="E9907:G9907" si="6546">E8957</f>
        <v>DOMICILIARIA 7</v>
      </c>
      <c r="F9907" s="777">
        <f t="shared" si="6546"/>
        <v>6.24</v>
      </c>
      <c r="G9907" s="777">
        <f t="shared" si="6546"/>
        <v>0.7</v>
      </c>
      <c r="H9907" s="775"/>
      <c r="I9907" s="128"/>
      <c r="J9907" s="642">
        <f t="shared" si="6539"/>
        <v>4.3679999999999994</v>
      </c>
    </row>
    <row r="9908" spans="1:10" ht="15" customHeight="1">
      <c r="A9908" s="1320"/>
      <c r="B9908" s="1321"/>
      <c r="C9908" s="1321"/>
      <c r="D9908" s="1322"/>
      <c r="E9908" s="776" t="str">
        <f t="shared" ref="E9908:G9908" si="6547">E8958</f>
        <v>DOMICILIARIA 8</v>
      </c>
      <c r="F9908" s="777">
        <f t="shared" si="6547"/>
        <v>4.83</v>
      </c>
      <c r="G9908" s="777">
        <f t="shared" si="6547"/>
        <v>0.7</v>
      </c>
      <c r="H9908" s="698"/>
      <c r="I9908" s="142"/>
      <c r="J9908" s="642">
        <f t="shared" si="6539"/>
        <v>3.3809999999999998</v>
      </c>
    </row>
    <row r="9909" spans="1:10" ht="15" customHeight="1">
      <c r="A9909" s="1320"/>
      <c r="B9909" s="1321"/>
      <c r="C9909" s="1321"/>
      <c r="D9909" s="1322"/>
      <c r="E9909" s="776" t="str">
        <f t="shared" ref="E9909:G9909" si="6548">E8959</f>
        <v>DOMICILIARIA 9</v>
      </c>
      <c r="F9909" s="777">
        <f t="shared" si="6548"/>
        <v>5.32</v>
      </c>
      <c r="G9909" s="777">
        <f t="shared" si="6548"/>
        <v>0.7</v>
      </c>
      <c r="H9909" s="775"/>
      <c r="I9909" s="128"/>
      <c r="J9909" s="642">
        <f t="shared" si="6539"/>
        <v>3.7239999999999998</v>
      </c>
    </row>
    <row r="9910" spans="1:10" ht="15" customHeight="1">
      <c r="A9910" s="1320"/>
      <c r="B9910" s="1321"/>
      <c r="C9910" s="1321"/>
      <c r="D9910" s="1322"/>
      <c r="E9910" s="776" t="str">
        <f t="shared" ref="E9910:G9910" si="6549">E8960</f>
        <v>P47 A P40</v>
      </c>
      <c r="F9910" s="777">
        <f t="shared" si="6549"/>
        <v>0</v>
      </c>
      <c r="G9910" s="777">
        <f t="shared" si="6549"/>
        <v>0</v>
      </c>
      <c r="H9910" s="698"/>
      <c r="I9910" s="142"/>
      <c r="J9910" s="642">
        <f t="shared" si="6539"/>
        <v>0</v>
      </c>
    </row>
    <row r="9911" spans="1:10" ht="15" customHeight="1">
      <c r="A9911" s="1320"/>
      <c r="B9911" s="1321"/>
      <c r="C9911" s="1321"/>
      <c r="D9911" s="1322"/>
      <c r="E9911" s="776" t="str">
        <f t="shared" ref="E9911:G9911" si="6550">E8961</f>
        <v>DOMICILIARIA 1</v>
      </c>
      <c r="F9911" s="777">
        <f t="shared" si="6550"/>
        <v>7.57</v>
      </c>
      <c r="G9911" s="777">
        <f t="shared" si="6550"/>
        <v>0.7</v>
      </c>
      <c r="H9911" s="775"/>
      <c r="I9911" s="128"/>
      <c r="J9911" s="642">
        <f t="shared" si="6539"/>
        <v>5.2989999999999995</v>
      </c>
    </row>
    <row r="9912" spans="1:10" ht="15" customHeight="1">
      <c r="A9912" s="1320"/>
      <c r="B9912" s="1321"/>
      <c r="C9912" s="1321"/>
      <c r="D9912" s="1322"/>
      <c r="E9912" s="776" t="str">
        <f t="shared" ref="E9912:G9912" si="6551">E8962</f>
        <v>DOMICILIARIA 2</v>
      </c>
      <c r="F9912" s="777">
        <f t="shared" si="6551"/>
        <v>6.68</v>
      </c>
      <c r="G9912" s="777">
        <f t="shared" si="6551"/>
        <v>0.7</v>
      </c>
      <c r="H9912" s="698"/>
      <c r="I9912" s="142"/>
      <c r="J9912" s="642">
        <f t="shared" si="6539"/>
        <v>4.6759999999999993</v>
      </c>
    </row>
    <row r="9913" spans="1:10" ht="15" customHeight="1">
      <c r="A9913" s="1320"/>
      <c r="B9913" s="1321"/>
      <c r="C9913" s="1321"/>
      <c r="D9913" s="1322"/>
      <c r="E9913" s="776" t="str">
        <f t="shared" ref="E9913:G9913" si="6552">E8963</f>
        <v>DOMICILIARIA 3</v>
      </c>
      <c r="F9913" s="777">
        <f t="shared" si="6552"/>
        <v>7.3</v>
      </c>
      <c r="G9913" s="777">
        <f t="shared" si="6552"/>
        <v>0.7</v>
      </c>
      <c r="H9913" s="775"/>
      <c r="I9913" s="128"/>
      <c r="J9913" s="642">
        <f t="shared" si="6539"/>
        <v>5.1099999999999994</v>
      </c>
    </row>
    <row r="9914" spans="1:10" ht="15" customHeight="1">
      <c r="A9914" s="1320"/>
      <c r="B9914" s="1321"/>
      <c r="C9914" s="1321"/>
      <c r="D9914" s="1322"/>
      <c r="E9914" s="776" t="str">
        <f t="shared" ref="E9914:G9914" si="6553">E8964</f>
        <v>DOMICILIARIA 4</v>
      </c>
      <c r="F9914" s="777">
        <f t="shared" si="6553"/>
        <v>7.73</v>
      </c>
      <c r="G9914" s="777">
        <f t="shared" si="6553"/>
        <v>0.7</v>
      </c>
      <c r="H9914" s="698"/>
      <c r="I9914" s="142"/>
      <c r="J9914" s="642">
        <f t="shared" si="6539"/>
        <v>5.4109999999999996</v>
      </c>
    </row>
    <row r="9915" spans="1:10" ht="15" customHeight="1">
      <c r="A9915" s="1320"/>
      <c r="B9915" s="1321"/>
      <c r="C9915" s="1321"/>
      <c r="D9915" s="1322"/>
      <c r="E9915" s="776" t="str">
        <f t="shared" ref="E9915:G9915" si="6554">E8965</f>
        <v>DOMICILIARIA 5</v>
      </c>
      <c r="F9915" s="777">
        <f t="shared" si="6554"/>
        <v>6.64</v>
      </c>
      <c r="G9915" s="777">
        <f t="shared" si="6554"/>
        <v>0.7</v>
      </c>
      <c r="H9915" s="775"/>
      <c r="I9915" s="128"/>
      <c r="J9915" s="642">
        <f t="shared" si="6539"/>
        <v>4.6479999999999997</v>
      </c>
    </row>
    <row r="9916" spans="1:10" ht="15" customHeight="1">
      <c r="A9916" s="1320"/>
      <c r="B9916" s="1321"/>
      <c r="C9916" s="1321"/>
      <c r="D9916" s="1322"/>
      <c r="E9916" s="776" t="str">
        <f t="shared" ref="E9916:G9916" si="6555">E8966</f>
        <v>DOMICILIARIA 6</v>
      </c>
      <c r="F9916" s="777">
        <f t="shared" si="6555"/>
        <v>7.41</v>
      </c>
      <c r="G9916" s="777">
        <f t="shared" si="6555"/>
        <v>0.7</v>
      </c>
      <c r="H9916" s="698"/>
      <c r="I9916" s="142"/>
      <c r="J9916" s="642">
        <f t="shared" si="6539"/>
        <v>5.1869999999999994</v>
      </c>
    </row>
    <row r="9917" spans="1:10" ht="15" customHeight="1">
      <c r="A9917" s="1320"/>
      <c r="B9917" s="1321"/>
      <c r="C9917" s="1321"/>
      <c r="D9917" s="1322"/>
      <c r="E9917" s="776" t="str">
        <f t="shared" ref="E9917:G9917" si="6556">E8967</f>
        <v>DOMICILIARIA 7</v>
      </c>
      <c r="F9917" s="777">
        <f t="shared" si="6556"/>
        <v>6.26</v>
      </c>
      <c r="G9917" s="777">
        <f t="shared" si="6556"/>
        <v>0.7</v>
      </c>
      <c r="H9917" s="775"/>
      <c r="I9917" s="128"/>
      <c r="J9917" s="642">
        <f t="shared" si="6539"/>
        <v>4.3819999999999997</v>
      </c>
    </row>
    <row r="9918" spans="1:10" ht="15" customHeight="1">
      <c r="A9918" s="1320"/>
      <c r="B9918" s="1321"/>
      <c r="C9918" s="1321"/>
      <c r="D9918" s="1322"/>
      <c r="E9918" s="776" t="str">
        <f t="shared" ref="E9918:G9918" si="6557">E8968</f>
        <v>DOMICILIARIA 8</v>
      </c>
      <c r="F9918" s="777">
        <f t="shared" si="6557"/>
        <v>7.51</v>
      </c>
      <c r="G9918" s="777">
        <f t="shared" si="6557"/>
        <v>0.7</v>
      </c>
      <c r="H9918" s="698"/>
      <c r="I9918" s="142"/>
      <c r="J9918" s="642">
        <f t="shared" si="6539"/>
        <v>5.2569999999999997</v>
      </c>
    </row>
    <row r="9919" spans="1:10" ht="15" customHeight="1">
      <c r="A9919" s="1320"/>
      <c r="B9919" s="1321"/>
      <c r="C9919" s="1321"/>
      <c r="D9919" s="1322"/>
      <c r="E9919" s="776" t="str">
        <f t="shared" ref="E9919:G9919" si="6558">E8969</f>
        <v>DOMICILIARIA 9</v>
      </c>
      <c r="F9919" s="777">
        <f t="shared" si="6558"/>
        <v>5.0199999999999996</v>
      </c>
      <c r="G9919" s="777">
        <f t="shared" si="6558"/>
        <v>0.7</v>
      </c>
      <c r="H9919" s="775"/>
      <c r="I9919" s="128"/>
      <c r="J9919" s="642">
        <f t="shared" si="6539"/>
        <v>3.5139999999999993</v>
      </c>
    </row>
    <row r="9920" spans="1:10" ht="15" customHeight="1">
      <c r="A9920" s="1320"/>
      <c r="B9920" s="1321"/>
      <c r="C9920" s="1321"/>
      <c r="D9920" s="1322"/>
      <c r="E9920" s="776" t="str">
        <f t="shared" ref="E9920:G9920" si="6559">E8970</f>
        <v>DOMICILIARIA 10</v>
      </c>
      <c r="F9920" s="777">
        <f t="shared" si="6559"/>
        <v>4.9000000000000004</v>
      </c>
      <c r="G9920" s="777">
        <f t="shared" si="6559"/>
        <v>0.7</v>
      </c>
      <c r="H9920" s="698"/>
      <c r="I9920" s="142"/>
      <c r="J9920" s="642">
        <f t="shared" si="6539"/>
        <v>3.43</v>
      </c>
    </row>
    <row r="9921" spans="1:10" ht="15" customHeight="1">
      <c r="A9921" s="1320"/>
      <c r="B9921" s="1321"/>
      <c r="C9921" s="1321"/>
      <c r="D9921" s="1322"/>
      <c r="E9921" s="776" t="str">
        <f t="shared" ref="E9921:G9921" si="6560">E8971</f>
        <v>DOMICILIARIA 11</v>
      </c>
      <c r="F9921" s="777">
        <f t="shared" si="6560"/>
        <v>7.06</v>
      </c>
      <c r="G9921" s="777">
        <f t="shared" si="6560"/>
        <v>0.7</v>
      </c>
      <c r="H9921" s="775"/>
      <c r="I9921" s="128"/>
      <c r="J9921" s="642">
        <f t="shared" si="6539"/>
        <v>4.9419999999999993</v>
      </c>
    </row>
    <row r="9922" spans="1:10" ht="15" customHeight="1">
      <c r="A9922" s="1320"/>
      <c r="B9922" s="1321"/>
      <c r="C9922" s="1321"/>
      <c r="D9922" s="1322"/>
      <c r="E9922" s="776" t="str">
        <f t="shared" ref="E9922:G9922" si="6561">E8972</f>
        <v>DOMICILIARIA 12</v>
      </c>
      <c r="F9922" s="777">
        <f t="shared" si="6561"/>
        <v>7.22</v>
      </c>
      <c r="G9922" s="777">
        <f t="shared" si="6561"/>
        <v>0.7</v>
      </c>
      <c r="H9922" s="698"/>
      <c r="I9922" s="142"/>
      <c r="J9922" s="642">
        <f t="shared" si="6539"/>
        <v>5.0539999999999994</v>
      </c>
    </row>
    <row r="9923" spans="1:10" ht="15" customHeight="1">
      <c r="A9923" s="1320"/>
      <c r="B9923" s="1321"/>
      <c r="C9923" s="1321"/>
      <c r="D9923" s="1322"/>
      <c r="E9923" s="776" t="str">
        <f t="shared" ref="E9923:G9923" si="6562">E8973</f>
        <v>DOMICILIARIA 13</v>
      </c>
      <c r="F9923" s="777">
        <f t="shared" si="6562"/>
        <v>4.0599999999999996</v>
      </c>
      <c r="G9923" s="777">
        <f t="shared" si="6562"/>
        <v>0.7</v>
      </c>
      <c r="H9923" s="775"/>
      <c r="I9923" s="128"/>
      <c r="J9923" s="642">
        <f t="shared" si="6539"/>
        <v>2.8419999999999996</v>
      </c>
    </row>
    <row r="9924" spans="1:10" ht="15" customHeight="1">
      <c r="A9924" s="1320"/>
      <c r="B9924" s="1321"/>
      <c r="C9924" s="1321"/>
      <c r="D9924" s="1322"/>
      <c r="E9924" s="776" t="str">
        <f t="shared" ref="E9924:G9924" si="6563">E8974</f>
        <v>DOMICILIARIA 14</v>
      </c>
      <c r="F9924" s="777">
        <f t="shared" si="6563"/>
        <v>7.22</v>
      </c>
      <c r="G9924" s="777">
        <f t="shared" si="6563"/>
        <v>0.7</v>
      </c>
      <c r="H9924" s="698"/>
      <c r="I9924" s="142"/>
      <c r="J9924" s="642">
        <f t="shared" si="6539"/>
        <v>5.0539999999999994</v>
      </c>
    </row>
    <row r="9925" spans="1:10" ht="15" customHeight="1">
      <c r="A9925" s="1320"/>
      <c r="B9925" s="1321"/>
      <c r="C9925" s="1321"/>
      <c r="D9925" s="1322"/>
      <c r="E9925" s="776" t="str">
        <f t="shared" ref="E9925:G9925" si="6564">E8975</f>
        <v>P40 A P30</v>
      </c>
      <c r="F9925" s="777">
        <f t="shared" si="6564"/>
        <v>0</v>
      </c>
      <c r="G9925" s="777">
        <f t="shared" si="6564"/>
        <v>0</v>
      </c>
      <c r="H9925" s="775"/>
      <c r="I9925" s="128"/>
      <c r="J9925" s="642">
        <f t="shared" si="6539"/>
        <v>0</v>
      </c>
    </row>
    <row r="9926" spans="1:10" ht="15" customHeight="1">
      <c r="A9926" s="1320"/>
      <c r="B9926" s="1321"/>
      <c r="C9926" s="1321"/>
      <c r="D9926" s="1322"/>
      <c r="E9926" s="776" t="str">
        <f t="shared" ref="E9926:G9926" si="6565">E8976</f>
        <v>DOMICILIARIA 1</v>
      </c>
      <c r="F9926" s="777">
        <f t="shared" si="6565"/>
        <v>4.63</v>
      </c>
      <c r="G9926" s="777">
        <f t="shared" si="6565"/>
        <v>0.7</v>
      </c>
      <c r="H9926" s="698"/>
      <c r="I9926" s="142"/>
      <c r="J9926" s="642">
        <f t="shared" si="6539"/>
        <v>3.2409999999999997</v>
      </c>
    </row>
    <row r="9927" spans="1:10" ht="15" customHeight="1">
      <c r="A9927" s="1320"/>
      <c r="B9927" s="1321"/>
      <c r="C9927" s="1321"/>
      <c r="D9927" s="1322"/>
      <c r="E9927" s="776" t="str">
        <f t="shared" ref="E9927:G9927" si="6566">E8977</f>
        <v>DOMICILIARIA 2</v>
      </c>
      <c r="F9927" s="777">
        <f t="shared" si="6566"/>
        <v>4.3600000000000003</v>
      </c>
      <c r="G9927" s="777">
        <f t="shared" si="6566"/>
        <v>0.7</v>
      </c>
      <c r="H9927" s="775"/>
      <c r="I9927" s="128"/>
      <c r="J9927" s="642">
        <f t="shared" si="6539"/>
        <v>3.052</v>
      </c>
    </row>
    <row r="9928" spans="1:10" ht="15" customHeight="1">
      <c r="A9928" s="1320"/>
      <c r="B9928" s="1321"/>
      <c r="C9928" s="1321"/>
      <c r="D9928" s="1322"/>
      <c r="E9928" s="776" t="str">
        <f t="shared" ref="E9928:G9928" si="6567">E8978</f>
        <v>DOMICILIARIA 3</v>
      </c>
      <c r="F9928" s="777">
        <f t="shared" si="6567"/>
        <v>5.42</v>
      </c>
      <c r="G9928" s="777">
        <f t="shared" si="6567"/>
        <v>0.7</v>
      </c>
      <c r="H9928" s="698"/>
      <c r="I9928" s="142"/>
      <c r="J9928" s="642">
        <f t="shared" si="6539"/>
        <v>3.7939999999999996</v>
      </c>
    </row>
    <row r="9929" spans="1:10" ht="15" customHeight="1">
      <c r="A9929" s="1320"/>
      <c r="B9929" s="1321"/>
      <c r="C9929" s="1321"/>
      <c r="D9929" s="1322"/>
      <c r="E9929" s="776" t="str">
        <f t="shared" ref="E9929:G9929" si="6568">E8979</f>
        <v>DOMICILIARIA 4</v>
      </c>
      <c r="F9929" s="777">
        <f t="shared" si="6568"/>
        <v>6.13</v>
      </c>
      <c r="G9929" s="777">
        <f t="shared" si="6568"/>
        <v>0.7</v>
      </c>
      <c r="H9929" s="775"/>
      <c r="I9929" s="128"/>
      <c r="J9929" s="642">
        <f t="shared" si="6539"/>
        <v>4.2909999999999995</v>
      </c>
    </row>
    <row r="9930" spans="1:10" ht="15" customHeight="1">
      <c r="A9930" s="1320"/>
      <c r="B9930" s="1321"/>
      <c r="C9930" s="1321"/>
      <c r="D9930" s="1322"/>
      <c r="E9930" s="776" t="str">
        <f t="shared" ref="E9930:G9930" si="6569">E8980</f>
        <v>DOMICILIARIA 5</v>
      </c>
      <c r="F9930" s="777">
        <f t="shared" si="6569"/>
        <v>4.28</v>
      </c>
      <c r="G9930" s="777">
        <f t="shared" si="6569"/>
        <v>0.7</v>
      </c>
      <c r="H9930" s="698"/>
      <c r="I9930" s="142"/>
      <c r="J9930" s="642">
        <f t="shared" si="6539"/>
        <v>2.996</v>
      </c>
    </row>
    <row r="9931" spans="1:10" ht="15" customHeight="1">
      <c r="A9931" s="1320"/>
      <c r="B9931" s="1321"/>
      <c r="C9931" s="1321"/>
      <c r="D9931" s="1322"/>
      <c r="E9931" s="776" t="str">
        <f t="shared" ref="E9931:G9931" si="6570">E8981</f>
        <v>DOMICILIARIA 6</v>
      </c>
      <c r="F9931" s="777">
        <f t="shared" si="6570"/>
        <v>5.51</v>
      </c>
      <c r="G9931" s="777">
        <f t="shared" si="6570"/>
        <v>0.7</v>
      </c>
      <c r="H9931" s="775"/>
      <c r="I9931" s="128"/>
      <c r="J9931" s="642">
        <f t="shared" si="6539"/>
        <v>3.8569999999999998</v>
      </c>
    </row>
    <row r="9932" spans="1:10" ht="15" customHeight="1">
      <c r="A9932" s="1320"/>
      <c r="B9932" s="1321"/>
      <c r="C9932" s="1321"/>
      <c r="D9932" s="1322"/>
      <c r="E9932" s="776" t="str">
        <f t="shared" ref="E9932:G9932" si="6571">E8982</f>
        <v>DOMICILIARIA 7</v>
      </c>
      <c r="F9932" s="777">
        <f t="shared" si="6571"/>
        <v>4.3099999999999996</v>
      </c>
      <c r="G9932" s="777">
        <f t="shared" si="6571"/>
        <v>0.7</v>
      </c>
      <c r="H9932" s="698"/>
      <c r="I9932" s="142"/>
      <c r="J9932" s="642">
        <f t="shared" si="6539"/>
        <v>3.0169999999999995</v>
      </c>
    </row>
    <row r="9933" spans="1:10" ht="15" customHeight="1">
      <c r="A9933" s="1320"/>
      <c r="B9933" s="1321"/>
      <c r="C9933" s="1321"/>
      <c r="D9933" s="1322"/>
      <c r="E9933" s="776" t="str">
        <f t="shared" ref="E9933:G9933" si="6572">E8983</f>
        <v>DOMICILIARIA 8</v>
      </c>
      <c r="F9933" s="777">
        <f t="shared" si="6572"/>
        <v>4.59</v>
      </c>
      <c r="G9933" s="777">
        <f t="shared" si="6572"/>
        <v>0.7</v>
      </c>
      <c r="H9933" s="775"/>
      <c r="I9933" s="128"/>
      <c r="J9933" s="642">
        <f t="shared" si="6539"/>
        <v>3.2129999999999996</v>
      </c>
    </row>
    <row r="9934" spans="1:10" ht="15" customHeight="1">
      <c r="A9934" s="1320"/>
      <c r="B9934" s="1321"/>
      <c r="C9934" s="1321"/>
      <c r="D9934" s="1322"/>
      <c r="E9934" s="776" t="str">
        <f t="shared" ref="E9934:G9934" si="6573">E8984</f>
        <v>DOMICILIARIA 9</v>
      </c>
      <c r="F9934" s="777">
        <f t="shared" si="6573"/>
        <v>4.74</v>
      </c>
      <c r="G9934" s="777">
        <f t="shared" si="6573"/>
        <v>0.7</v>
      </c>
      <c r="H9934" s="698"/>
      <c r="I9934" s="142"/>
      <c r="J9934" s="642">
        <f t="shared" si="6539"/>
        <v>3.3180000000000001</v>
      </c>
    </row>
    <row r="9935" spans="1:10" ht="15" customHeight="1">
      <c r="A9935" s="1320"/>
      <c r="B9935" s="1321"/>
      <c r="C9935" s="1321"/>
      <c r="D9935" s="1322"/>
      <c r="E9935" s="776" t="str">
        <f t="shared" ref="E9935:G9935" si="6574">E8985</f>
        <v>DOMICILIARIA 10</v>
      </c>
      <c r="F9935" s="777">
        <f t="shared" si="6574"/>
        <v>5.75</v>
      </c>
      <c r="G9935" s="777">
        <f t="shared" si="6574"/>
        <v>0.7</v>
      </c>
      <c r="H9935" s="775"/>
      <c r="I9935" s="128"/>
      <c r="J9935" s="642">
        <f t="shared" si="6539"/>
        <v>4.0249999999999995</v>
      </c>
    </row>
    <row r="9936" spans="1:10" ht="15" customHeight="1">
      <c r="A9936" s="1320"/>
      <c r="B9936" s="1321"/>
      <c r="C9936" s="1321"/>
      <c r="D9936" s="1322"/>
      <c r="E9936" s="776" t="str">
        <f t="shared" ref="E9936:G9936" si="6575">E8986</f>
        <v>DOMICILIARIA 11</v>
      </c>
      <c r="F9936" s="777">
        <f t="shared" si="6575"/>
        <v>4.6500000000000004</v>
      </c>
      <c r="G9936" s="777">
        <f t="shared" si="6575"/>
        <v>0.7</v>
      </c>
      <c r="H9936" s="698"/>
      <c r="I9936" s="142"/>
      <c r="J9936" s="642">
        <f t="shared" si="6539"/>
        <v>3.2549999999999999</v>
      </c>
    </row>
    <row r="9937" spans="1:10" ht="15" customHeight="1">
      <c r="A9937" s="1320"/>
      <c r="B9937" s="1321"/>
      <c r="C9937" s="1321"/>
      <c r="D9937" s="1322"/>
      <c r="E9937" s="776" t="str">
        <f t="shared" ref="E9937:G9937" si="6576">E8987</f>
        <v>DOMICILIARIA 12</v>
      </c>
      <c r="F9937" s="777">
        <f t="shared" si="6576"/>
        <v>5.46</v>
      </c>
      <c r="G9937" s="777">
        <f t="shared" si="6576"/>
        <v>0.7</v>
      </c>
      <c r="H9937" s="775"/>
      <c r="I9937" s="128"/>
      <c r="J9937" s="642">
        <f>F9937*G9937</f>
        <v>3.8219999999999996</v>
      </c>
    </row>
    <row r="9938" spans="1:10" ht="15" customHeight="1">
      <c r="A9938" s="1320"/>
      <c r="B9938" s="1321"/>
      <c r="C9938" s="1321"/>
      <c r="D9938" s="1322"/>
      <c r="E9938" s="776" t="str">
        <f t="shared" ref="E9938:G9938" si="6577">E8988</f>
        <v>DOMICILIARIA 13</v>
      </c>
      <c r="F9938" s="777">
        <f t="shared" si="6577"/>
        <v>4.8</v>
      </c>
      <c r="G9938" s="777">
        <f t="shared" si="6577"/>
        <v>0.7</v>
      </c>
      <c r="H9938" s="698"/>
      <c r="I9938" s="142"/>
      <c r="J9938" s="642">
        <f t="shared" ref="J9938:J9964" si="6578">F9938*G9938</f>
        <v>3.36</v>
      </c>
    </row>
    <row r="9939" spans="1:10" ht="15" customHeight="1">
      <c r="A9939" s="1320"/>
      <c r="B9939" s="1321"/>
      <c r="C9939" s="1321"/>
      <c r="D9939" s="1322"/>
      <c r="E9939" s="776" t="str">
        <f t="shared" ref="E9939:G9939" si="6579">E8989</f>
        <v>P30 A P21</v>
      </c>
      <c r="F9939" s="777">
        <f t="shared" si="6579"/>
        <v>0</v>
      </c>
      <c r="G9939" s="777">
        <f t="shared" si="6579"/>
        <v>0</v>
      </c>
      <c r="H9939" s="775"/>
      <c r="I9939" s="128"/>
      <c r="J9939" s="642">
        <f t="shared" si="6578"/>
        <v>0</v>
      </c>
    </row>
    <row r="9940" spans="1:10" ht="15" customHeight="1">
      <c r="A9940" s="1320"/>
      <c r="B9940" s="1321"/>
      <c r="C9940" s="1321"/>
      <c r="D9940" s="1322"/>
      <c r="E9940" s="776" t="str">
        <f t="shared" ref="E9940:G9940" si="6580">E8990</f>
        <v>DOMICILIARIA 1</v>
      </c>
      <c r="F9940" s="777">
        <f t="shared" si="6580"/>
        <v>6.07</v>
      </c>
      <c r="G9940" s="777">
        <f t="shared" si="6580"/>
        <v>0.7</v>
      </c>
      <c r="H9940" s="698"/>
      <c r="I9940" s="142"/>
      <c r="J9940" s="642">
        <f t="shared" si="6578"/>
        <v>4.2489999999999997</v>
      </c>
    </row>
    <row r="9941" spans="1:10" ht="15" customHeight="1">
      <c r="A9941" s="1320"/>
      <c r="B9941" s="1321"/>
      <c r="C9941" s="1321"/>
      <c r="D9941" s="1322"/>
      <c r="E9941" s="776" t="str">
        <f t="shared" ref="E9941:G9941" si="6581">E8991</f>
        <v>DOMICILIARIA 2</v>
      </c>
      <c r="F9941" s="777">
        <f t="shared" si="6581"/>
        <v>5.87</v>
      </c>
      <c r="G9941" s="777">
        <f t="shared" si="6581"/>
        <v>0.7</v>
      </c>
      <c r="H9941" s="775"/>
      <c r="I9941" s="128"/>
      <c r="J9941" s="642">
        <f t="shared" si="6578"/>
        <v>4.109</v>
      </c>
    </row>
    <row r="9942" spans="1:10" ht="15" customHeight="1">
      <c r="A9942" s="1320"/>
      <c r="B9942" s="1321"/>
      <c r="C9942" s="1321"/>
      <c r="D9942" s="1322"/>
      <c r="E9942" s="776" t="str">
        <f t="shared" ref="E9942:G9942" si="6582">E8992</f>
        <v>DOMICILIARIA 3</v>
      </c>
      <c r="F9942" s="777">
        <f t="shared" si="6582"/>
        <v>6.57</v>
      </c>
      <c r="G9942" s="777">
        <f t="shared" si="6582"/>
        <v>0.7</v>
      </c>
      <c r="H9942" s="698"/>
      <c r="I9942" s="142"/>
      <c r="J9942" s="642">
        <f t="shared" si="6578"/>
        <v>4.5990000000000002</v>
      </c>
    </row>
    <row r="9943" spans="1:10" ht="15" customHeight="1">
      <c r="A9943" s="1320"/>
      <c r="B9943" s="1321"/>
      <c r="C9943" s="1321"/>
      <c r="D9943" s="1322"/>
      <c r="E9943" s="776" t="str">
        <f t="shared" ref="E9943:G9943" si="6583">E8993</f>
        <v>DOMICILIARIA 4</v>
      </c>
      <c r="F9943" s="777">
        <f t="shared" si="6583"/>
        <v>6.14</v>
      </c>
      <c r="G9943" s="777">
        <f t="shared" si="6583"/>
        <v>0.7</v>
      </c>
      <c r="H9943" s="775"/>
      <c r="I9943" s="128"/>
      <c r="J9943" s="642">
        <f t="shared" si="6578"/>
        <v>4.2979999999999992</v>
      </c>
    </row>
    <row r="9944" spans="1:10" ht="15" customHeight="1">
      <c r="A9944" s="1320"/>
      <c r="B9944" s="1321"/>
      <c r="C9944" s="1321"/>
      <c r="D9944" s="1322"/>
      <c r="E9944" s="776" t="str">
        <f t="shared" ref="E9944:G9944" si="6584">E8994</f>
        <v>P21 A P54</v>
      </c>
      <c r="F9944" s="777">
        <f t="shared" si="6584"/>
        <v>0</v>
      </c>
      <c r="G9944" s="777">
        <f t="shared" si="6584"/>
        <v>0</v>
      </c>
      <c r="H9944" s="698"/>
      <c r="I9944" s="142"/>
      <c r="J9944" s="642">
        <f t="shared" si="6578"/>
        <v>0</v>
      </c>
    </row>
    <row r="9945" spans="1:10" ht="15" customHeight="1">
      <c r="A9945" s="1320"/>
      <c r="B9945" s="1321"/>
      <c r="C9945" s="1321"/>
      <c r="D9945" s="1322"/>
      <c r="E9945" s="776" t="str">
        <f t="shared" ref="E9945:G9945" si="6585">E8995</f>
        <v>DOMICILIARIA 1</v>
      </c>
      <c r="F9945" s="777">
        <f t="shared" si="6585"/>
        <v>5.45</v>
      </c>
      <c r="G9945" s="777">
        <f t="shared" si="6585"/>
        <v>0.7</v>
      </c>
      <c r="H9945" s="775"/>
      <c r="I9945" s="128"/>
      <c r="J9945" s="642">
        <f t="shared" si="6578"/>
        <v>3.8149999999999999</v>
      </c>
    </row>
    <row r="9946" spans="1:10" ht="15" customHeight="1">
      <c r="A9946" s="1320"/>
      <c r="B9946" s="1321"/>
      <c r="C9946" s="1321"/>
      <c r="D9946" s="1322"/>
      <c r="E9946" s="776" t="str">
        <f t="shared" ref="E9946:G9946" si="6586">E8996</f>
        <v>DOMICILIARIA 2</v>
      </c>
      <c r="F9946" s="777">
        <f t="shared" si="6586"/>
        <v>5.25</v>
      </c>
      <c r="G9946" s="777">
        <f t="shared" si="6586"/>
        <v>0.7</v>
      </c>
      <c r="H9946" s="698"/>
      <c r="I9946" s="142"/>
      <c r="J9946" s="642">
        <f t="shared" si="6578"/>
        <v>3.6749999999999998</v>
      </c>
    </row>
    <row r="9947" spans="1:10" ht="15" customHeight="1">
      <c r="A9947" s="1320"/>
      <c r="B9947" s="1321"/>
      <c r="C9947" s="1321"/>
      <c r="D9947" s="1322"/>
      <c r="E9947" s="776" t="str">
        <f t="shared" ref="E9947:G9947" si="6587">E8997</f>
        <v>DOMICILIARIA 3</v>
      </c>
      <c r="F9947" s="777">
        <f t="shared" si="6587"/>
        <v>5.28</v>
      </c>
      <c r="G9947" s="777">
        <f t="shared" si="6587"/>
        <v>0.7</v>
      </c>
      <c r="H9947" s="775"/>
      <c r="I9947" s="128"/>
      <c r="J9947" s="642">
        <f t="shared" si="6578"/>
        <v>3.6959999999999997</v>
      </c>
    </row>
    <row r="9948" spans="1:10" ht="15" customHeight="1">
      <c r="A9948" s="1320"/>
      <c r="B9948" s="1321"/>
      <c r="C9948" s="1321"/>
      <c r="D9948" s="1322"/>
      <c r="E9948" s="776" t="str">
        <f t="shared" ref="E9948:G9948" si="6588">E8998</f>
        <v>DOMICILIARIA 4</v>
      </c>
      <c r="F9948" s="777">
        <f t="shared" si="6588"/>
        <v>5.25</v>
      </c>
      <c r="G9948" s="777">
        <f t="shared" si="6588"/>
        <v>0.7</v>
      </c>
      <c r="H9948" s="698"/>
      <c r="I9948" s="142"/>
      <c r="J9948" s="642">
        <f t="shared" si="6578"/>
        <v>3.6749999999999998</v>
      </c>
    </row>
    <row r="9949" spans="1:10" ht="15" customHeight="1">
      <c r="A9949" s="1320"/>
      <c r="B9949" s="1321"/>
      <c r="C9949" s="1321"/>
      <c r="D9949" s="1322"/>
      <c r="E9949" s="776" t="str">
        <f t="shared" ref="E9949:G9949" si="6589">E8999</f>
        <v>DOMICILIARIA 5</v>
      </c>
      <c r="F9949" s="777">
        <f t="shared" si="6589"/>
        <v>4.93</v>
      </c>
      <c r="G9949" s="777">
        <f t="shared" si="6589"/>
        <v>0.7</v>
      </c>
      <c r="H9949" s="775"/>
      <c r="I9949" s="128"/>
      <c r="J9949" s="642">
        <f t="shared" si="6578"/>
        <v>3.4509999999999996</v>
      </c>
    </row>
    <row r="9950" spans="1:10" ht="15" customHeight="1">
      <c r="A9950" s="1320"/>
      <c r="B9950" s="1321"/>
      <c r="C9950" s="1321"/>
      <c r="D9950" s="1322"/>
      <c r="E9950" s="776" t="str">
        <f t="shared" ref="E9950:G9950" si="6590">E9000</f>
        <v>DOMICILIARIA 6</v>
      </c>
      <c r="F9950" s="777">
        <f t="shared" si="6590"/>
        <v>4.91</v>
      </c>
      <c r="G9950" s="777">
        <f t="shared" si="6590"/>
        <v>0.7</v>
      </c>
      <c r="H9950" s="698"/>
      <c r="I9950" s="142"/>
      <c r="J9950" s="642">
        <f t="shared" si="6578"/>
        <v>3.4369999999999998</v>
      </c>
    </row>
    <row r="9951" spans="1:10" ht="15" customHeight="1">
      <c r="A9951" s="1320"/>
      <c r="B9951" s="1321"/>
      <c r="C9951" s="1321"/>
      <c r="D9951" s="1322"/>
      <c r="E9951" s="776" t="str">
        <f t="shared" ref="E9951:G9951" si="6591">E9001</f>
        <v>DOMICILIARIA 7</v>
      </c>
      <c r="F9951" s="777">
        <f t="shared" si="6591"/>
        <v>4.7</v>
      </c>
      <c r="G9951" s="777">
        <f t="shared" si="6591"/>
        <v>0.7</v>
      </c>
      <c r="H9951" s="775"/>
      <c r="I9951" s="128"/>
      <c r="J9951" s="642">
        <f t="shared" si="6578"/>
        <v>3.29</v>
      </c>
    </row>
    <row r="9952" spans="1:10" ht="15" customHeight="1">
      <c r="A9952" s="1320"/>
      <c r="B9952" s="1321"/>
      <c r="C9952" s="1321"/>
      <c r="D9952" s="1322"/>
      <c r="E9952" s="776" t="str">
        <f t="shared" ref="E9952:G9952" si="6592">E9002</f>
        <v>DOMICILIARIA 8</v>
      </c>
      <c r="F9952" s="777">
        <f t="shared" si="6592"/>
        <v>5.19</v>
      </c>
      <c r="G9952" s="777">
        <f t="shared" si="6592"/>
        <v>0.7</v>
      </c>
      <c r="H9952" s="698"/>
      <c r="I9952" s="142"/>
      <c r="J9952" s="642">
        <f t="shared" si="6578"/>
        <v>3.633</v>
      </c>
    </row>
    <row r="9953" spans="1:10" ht="15" customHeight="1">
      <c r="A9953" s="1320"/>
      <c r="B9953" s="1321"/>
      <c r="C9953" s="1321"/>
      <c r="D9953" s="1322"/>
      <c r="E9953" s="776" t="str">
        <f t="shared" ref="E9953:G9953" si="6593">E9003</f>
        <v>DOMICILIARIA 9</v>
      </c>
      <c r="F9953" s="777">
        <f t="shared" si="6593"/>
        <v>5.69</v>
      </c>
      <c r="G9953" s="777">
        <f t="shared" si="6593"/>
        <v>0.7</v>
      </c>
      <c r="H9953" s="775"/>
      <c r="I9953" s="128"/>
      <c r="J9953" s="642">
        <f t="shared" si="6578"/>
        <v>3.9830000000000001</v>
      </c>
    </row>
    <row r="9954" spans="1:10" ht="15" customHeight="1">
      <c r="A9954" s="1320"/>
      <c r="B9954" s="1321"/>
      <c r="C9954" s="1321"/>
      <c r="D9954" s="1322"/>
      <c r="E9954" s="776" t="str">
        <f t="shared" ref="E9954:G9954" si="6594">E9004</f>
        <v>DOMICILIARIA 10</v>
      </c>
      <c r="F9954" s="777">
        <f t="shared" si="6594"/>
        <v>4.34</v>
      </c>
      <c r="G9954" s="777">
        <f t="shared" si="6594"/>
        <v>0.7</v>
      </c>
      <c r="H9954" s="698"/>
      <c r="I9954" s="142"/>
      <c r="J9954" s="642">
        <f t="shared" si="6578"/>
        <v>3.0379999999999998</v>
      </c>
    </row>
    <row r="9955" spans="1:10" ht="15" customHeight="1">
      <c r="A9955" s="1320"/>
      <c r="B9955" s="1321"/>
      <c r="C9955" s="1321"/>
      <c r="D9955" s="1322"/>
      <c r="E9955" s="776" t="str">
        <f t="shared" ref="E9955:G9955" si="6595">E9005</f>
        <v>DOMICILIARIA 11</v>
      </c>
      <c r="F9955" s="777">
        <f t="shared" si="6595"/>
        <v>5.35</v>
      </c>
      <c r="G9955" s="777">
        <f t="shared" si="6595"/>
        <v>0.7</v>
      </c>
      <c r="H9955" s="775"/>
      <c r="I9955" s="128"/>
      <c r="J9955" s="642">
        <f t="shared" si="6578"/>
        <v>3.7449999999999997</v>
      </c>
    </row>
    <row r="9956" spans="1:10" ht="15" customHeight="1">
      <c r="A9956" s="1320"/>
      <c r="B9956" s="1321"/>
      <c r="C9956" s="1321"/>
      <c r="D9956" s="1322"/>
      <c r="E9956" s="776" t="str">
        <f t="shared" ref="E9956:G9956" si="6596">E9006</f>
        <v>DOMICILIARIA 12</v>
      </c>
      <c r="F9956" s="777">
        <f t="shared" si="6596"/>
        <v>5.14</v>
      </c>
      <c r="G9956" s="777">
        <f t="shared" si="6596"/>
        <v>0.7</v>
      </c>
      <c r="H9956" s="698"/>
      <c r="I9956" s="142"/>
      <c r="J9956" s="642">
        <f t="shared" si="6578"/>
        <v>3.5979999999999994</v>
      </c>
    </row>
    <row r="9957" spans="1:10" ht="15" customHeight="1">
      <c r="A9957" s="1320"/>
      <c r="B9957" s="1321"/>
      <c r="C9957" s="1321"/>
      <c r="D9957" s="1322"/>
      <c r="E9957" s="776" t="str">
        <f t="shared" ref="E9957:G9957" si="6597">E9007</f>
        <v>DOMICILIARIA 13</v>
      </c>
      <c r="F9957" s="777">
        <f t="shared" si="6597"/>
        <v>4.3099999999999996</v>
      </c>
      <c r="G9957" s="777">
        <f t="shared" si="6597"/>
        <v>0.7</v>
      </c>
      <c r="H9957" s="775"/>
      <c r="I9957" s="128"/>
      <c r="J9957" s="642">
        <f t="shared" si="6578"/>
        <v>3.0169999999999995</v>
      </c>
    </row>
    <row r="9958" spans="1:10" ht="15" customHeight="1">
      <c r="A9958" s="1320"/>
      <c r="B9958" s="1321"/>
      <c r="C9958" s="1321"/>
      <c r="D9958" s="1322"/>
      <c r="E9958" s="776" t="str">
        <f t="shared" ref="E9958:G9958" si="6598">E9008</f>
        <v>P54 A P14</v>
      </c>
      <c r="F9958" s="777">
        <f t="shared" si="6598"/>
        <v>0</v>
      </c>
      <c r="G9958" s="777">
        <f t="shared" si="6598"/>
        <v>0</v>
      </c>
      <c r="H9958" s="698"/>
      <c r="I9958" s="142"/>
      <c r="J9958" s="642">
        <f t="shared" si="6578"/>
        <v>0</v>
      </c>
    </row>
    <row r="9959" spans="1:10" ht="15" customHeight="1">
      <c r="A9959" s="1320"/>
      <c r="B9959" s="1321"/>
      <c r="C9959" s="1321"/>
      <c r="D9959" s="1322"/>
      <c r="E9959" s="776" t="str">
        <f t="shared" ref="E9959:G9959" si="6599">E9009</f>
        <v>DOMICILIARIA 1</v>
      </c>
      <c r="F9959" s="777">
        <f t="shared" si="6599"/>
        <v>5.33</v>
      </c>
      <c r="G9959" s="777">
        <f t="shared" si="6599"/>
        <v>0.7</v>
      </c>
      <c r="H9959" s="775"/>
      <c r="I9959" s="128"/>
      <c r="J9959" s="642">
        <f t="shared" si="6578"/>
        <v>3.7309999999999999</v>
      </c>
    </row>
    <row r="9960" spans="1:10" ht="15" customHeight="1">
      <c r="A9960" s="1320"/>
      <c r="B9960" s="1321"/>
      <c r="C9960" s="1321"/>
      <c r="D9960" s="1322"/>
      <c r="E9960" s="776" t="str">
        <f t="shared" ref="E9960:G9960" si="6600">E9010</f>
        <v>DOMICILIARIA 2</v>
      </c>
      <c r="F9960" s="777">
        <f t="shared" si="6600"/>
        <v>4.29</v>
      </c>
      <c r="G9960" s="777">
        <f t="shared" si="6600"/>
        <v>0.7</v>
      </c>
      <c r="H9960" s="698"/>
      <c r="I9960" s="142"/>
      <c r="J9960" s="642">
        <f t="shared" si="6578"/>
        <v>3.0029999999999997</v>
      </c>
    </row>
    <row r="9961" spans="1:10" ht="15" customHeight="1">
      <c r="A9961" s="1320"/>
      <c r="B9961" s="1321"/>
      <c r="C9961" s="1321"/>
      <c r="D9961" s="1322"/>
      <c r="E9961" s="776" t="str">
        <f t="shared" ref="E9961:G9961" si="6601">E9011</f>
        <v>DOMICILIARIA 3</v>
      </c>
      <c r="F9961" s="777">
        <f t="shared" si="6601"/>
        <v>5.53</v>
      </c>
      <c r="G9961" s="777">
        <f t="shared" si="6601"/>
        <v>0.7</v>
      </c>
      <c r="H9961" s="775"/>
      <c r="I9961" s="128"/>
      <c r="J9961" s="642">
        <f t="shared" si="6578"/>
        <v>3.871</v>
      </c>
    </row>
    <row r="9962" spans="1:10" ht="15" customHeight="1">
      <c r="A9962" s="1320"/>
      <c r="B9962" s="1321"/>
      <c r="C9962" s="1321"/>
      <c r="D9962" s="1322"/>
      <c r="E9962" s="776" t="str">
        <f t="shared" ref="E9962:G9962" si="6602">E9012</f>
        <v>DOMICILIARIA 4</v>
      </c>
      <c r="F9962" s="777">
        <f t="shared" si="6602"/>
        <v>5.7</v>
      </c>
      <c r="G9962" s="777">
        <f t="shared" si="6602"/>
        <v>0.7</v>
      </c>
      <c r="H9962" s="698"/>
      <c r="I9962" s="142"/>
      <c r="J9962" s="642">
        <f t="shared" si="6578"/>
        <v>3.9899999999999998</v>
      </c>
    </row>
    <row r="9963" spans="1:10" ht="15" customHeight="1">
      <c r="A9963" s="1320"/>
      <c r="B9963" s="1321"/>
      <c r="C9963" s="1321"/>
      <c r="D9963" s="1322"/>
      <c r="E9963" s="776" t="str">
        <f t="shared" ref="E9963:G9963" si="6603">E9013</f>
        <v>DOMICILIARIA 5</v>
      </c>
      <c r="F9963" s="777">
        <f t="shared" si="6603"/>
        <v>4.5</v>
      </c>
      <c r="G9963" s="777">
        <f t="shared" si="6603"/>
        <v>0.7</v>
      </c>
      <c r="H9963" s="775"/>
      <c r="I9963" s="128"/>
      <c r="J9963" s="642">
        <f t="shared" si="6578"/>
        <v>3.15</v>
      </c>
    </row>
    <row r="9964" spans="1:10" ht="15" customHeight="1">
      <c r="A9964" s="1320"/>
      <c r="B9964" s="1321"/>
      <c r="C9964" s="1321"/>
      <c r="D9964" s="1322"/>
      <c r="E9964" s="776" t="str">
        <f t="shared" ref="E9964:G9964" si="6604">E9014</f>
        <v>DOMICILIARIA 6</v>
      </c>
      <c r="F9964" s="777">
        <f t="shared" si="6604"/>
        <v>5.38</v>
      </c>
      <c r="G9964" s="777">
        <f t="shared" si="6604"/>
        <v>0.7</v>
      </c>
      <c r="H9964" s="698"/>
      <c r="I9964" s="142"/>
      <c r="J9964" s="642">
        <f t="shared" si="6578"/>
        <v>3.7659999999999996</v>
      </c>
    </row>
    <row r="9965" spans="1:10" ht="15" customHeight="1">
      <c r="A9965" s="1320"/>
      <c r="B9965" s="1321"/>
      <c r="C9965" s="1321"/>
      <c r="D9965" s="1322"/>
      <c r="E9965" s="776" t="str">
        <f t="shared" ref="E9965:G9965" si="6605">E9015</f>
        <v>P14 A P55</v>
      </c>
      <c r="F9965" s="777">
        <f t="shared" si="6605"/>
        <v>0</v>
      </c>
      <c r="G9965" s="777">
        <f t="shared" si="6605"/>
        <v>0</v>
      </c>
      <c r="H9965" s="775"/>
      <c r="I9965" s="128"/>
      <c r="J9965" s="642">
        <f>F9965*G9965</f>
        <v>0</v>
      </c>
    </row>
    <row r="9966" spans="1:10" ht="15" customHeight="1">
      <c r="A9966" s="1320"/>
      <c r="B9966" s="1321"/>
      <c r="C9966" s="1321"/>
      <c r="D9966" s="1322"/>
      <c r="E9966" s="776" t="str">
        <f t="shared" ref="E9966:G9966" si="6606">E9016</f>
        <v>DOMICILIARIA 1</v>
      </c>
      <c r="F9966" s="777">
        <f t="shared" si="6606"/>
        <v>4.54</v>
      </c>
      <c r="G9966" s="777">
        <f t="shared" si="6606"/>
        <v>0.7</v>
      </c>
      <c r="H9966" s="698"/>
      <c r="I9966" s="142"/>
      <c r="J9966" s="642">
        <f t="shared" ref="J9966:J10046" si="6607">F9966*G9966</f>
        <v>3.1779999999999999</v>
      </c>
    </row>
    <row r="9967" spans="1:10" ht="15" customHeight="1">
      <c r="A9967" s="1320"/>
      <c r="B9967" s="1321"/>
      <c r="C9967" s="1321"/>
      <c r="D9967" s="1322"/>
      <c r="E9967" s="776" t="str">
        <f t="shared" ref="E9967:G9967" si="6608">E9017</f>
        <v>DOMICILIARIA 2</v>
      </c>
      <c r="F9967" s="777">
        <f t="shared" si="6608"/>
        <v>4.5199999999999996</v>
      </c>
      <c r="G9967" s="777">
        <f t="shared" si="6608"/>
        <v>0.7</v>
      </c>
      <c r="H9967" s="775"/>
      <c r="I9967" s="128"/>
      <c r="J9967" s="642">
        <f t="shared" si="6607"/>
        <v>3.1639999999999997</v>
      </c>
    </row>
    <row r="9968" spans="1:10" ht="15" customHeight="1">
      <c r="A9968" s="1320"/>
      <c r="B9968" s="1321"/>
      <c r="C9968" s="1321"/>
      <c r="D9968" s="1322"/>
      <c r="E9968" s="776" t="str">
        <f t="shared" ref="E9968:G9968" si="6609">E9018</f>
        <v>DOMICILIARIA 3</v>
      </c>
      <c r="F9968" s="777">
        <f t="shared" si="6609"/>
        <v>4.66</v>
      </c>
      <c r="G9968" s="777">
        <f t="shared" si="6609"/>
        <v>0.7</v>
      </c>
      <c r="H9968" s="698"/>
      <c r="I9968" s="142"/>
      <c r="J9968" s="642">
        <f t="shared" si="6607"/>
        <v>3.262</v>
      </c>
    </row>
    <row r="9969" spans="1:10" ht="15" customHeight="1">
      <c r="A9969" s="1320"/>
      <c r="B9969" s="1321"/>
      <c r="C9969" s="1321"/>
      <c r="D9969" s="1322"/>
      <c r="E9969" s="776" t="str">
        <f t="shared" ref="E9969:G9969" si="6610">E9019</f>
        <v>DOMICILIARIA 4</v>
      </c>
      <c r="F9969" s="777">
        <f t="shared" si="6610"/>
        <v>4.43</v>
      </c>
      <c r="G9969" s="777">
        <f t="shared" si="6610"/>
        <v>0.7</v>
      </c>
      <c r="H9969" s="775"/>
      <c r="I9969" s="128"/>
      <c r="J9969" s="642">
        <f t="shared" si="6607"/>
        <v>3.1009999999999995</v>
      </c>
    </row>
    <row r="9970" spans="1:10" ht="15" customHeight="1">
      <c r="A9970" s="1320"/>
      <c r="B9970" s="1321"/>
      <c r="C9970" s="1321"/>
      <c r="D9970" s="1322"/>
      <c r="E9970" s="776" t="str">
        <f t="shared" ref="E9970:G9970" si="6611">E9020</f>
        <v>DOMICILIARIA 5</v>
      </c>
      <c r="F9970" s="777">
        <f t="shared" si="6611"/>
        <v>10</v>
      </c>
      <c r="G9970" s="777">
        <f t="shared" si="6611"/>
        <v>0.7</v>
      </c>
      <c r="H9970" s="698"/>
      <c r="I9970" s="142"/>
      <c r="J9970" s="642">
        <f t="shared" si="6607"/>
        <v>7</v>
      </c>
    </row>
    <row r="9971" spans="1:10" ht="15" customHeight="1">
      <c r="A9971" s="1320"/>
      <c r="B9971" s="1321"/>
      <c r="C9971" s="1321"/>
      <c r="D9971" s="1322"/>
      <c r="E9971" s="776" t="str">
        <f t="shared" ref="E9971:G9971" si="6612">E9021</f>
        <v>DOMICILIARIA 6</v>
      </c>
      <c r="F9971" s="777">
        <f t="shared" si="6612"/>
        <v>5.15</v>
      </c>
      <c r="G9971" s="777">
        <f t="shared" si="6612"/>
        <v>0.7</v>
      </c>
      <c r="H9971" s="775"/>
      <c r="I9971" s="128"/>
      <c r="J9971" s="642">
        <f t="shared" si="6607"/>
        <v>3.605</v>
      </c>
    </row>
    <row r="9972" spans="1:10" ht="15" customHeight="1">
      <c r="A9972" s="1320"/>
      <c r="B9972" s="1321"/>
      <c r="C9972" s="1321"/>
      <c r="D9972" s="1322"/>
      <c r="E9972" s="776" t="str">
        <f t="shared" ref="E9972:G9972" si="6613">E9022</f>
        <v>DOMICILIARIA 7</v>
      </c>
      <c r="F9972" s="777">
        <f t="shared" si="6613"/>
        <v>5.88</v>
      </c>
      <c r="G9972" s="777">
        <f t="shared" si="6613"/>
        <v>0.7</v>
      </c>
      <c r="H9972" s="698"/>
      <c r="I9972" s="142"/>
      <c r="J9972" s="642">
        <f t="shared" si="6607"/>
        <v>4.1159999999999997</v>
      </c>
    </row>
    <row r="9973" spans="1:10" ht="15" customHeight="1">
      <c r="A9973" s="1320"/>
      <c r="B9973" s="1321"/>
      <c r="C9973" s="1321"/>
      <c r="D9973" s="1322"/>
      <c r="E9973" s="776" t="str">
        <f t="shared" ref="E9973:G9973" si="6614">E9023</f>
        <v>DOMICILIARIA 8</v>
      </c>
      <c r="F9973" s="777">
        <f t="shared" si="6614"/>
        <v>5.74</v>
      </c>
      <c r="G9973" s="777">
        <f t="shared" si="6614"/>
        <v>0.7</v>
      </c>
      <c r="H9973" s="775"/>
      <c r="I9973" s="128"/>
      <c r="J9973" s="642">
        <f t="shared" si="6607"/>
        <v>4.0179999999999998</v>
      </c>
    </row>
    <row r="9974" spans="1:10" ht="15" customHeight="1">
      <c r="A9974" s="1320"/>
      <c r="B9974" s="1321"/>
      <c r="C9974" s="1321"/>
      <c r="D9974" s="1322"/>
      <c r="E9974" s="776" t="str">
        <f t="shared" ref="E9974:G9974" si="6615">E9024</f>
        <v>DOMICILIARIA 9</v>
      </c>
      <c r="F9974" s="777">
        <f t="shared" si="6615"/>
        <v>5.68</v>
      </c>
      <c r="G9974" s="777">
        <f t="shared" si="6615"/>
        <v>0.7</v>
      </c>
      <c r="H9974" s="698"/>
      <c r="I9974" s="142"/>
      <c r="J9974" s="642">
        <f t="shared" si="6607"/>
        <v>3.9759999999999995</v>
      </c>
    </row>
    <row r="9975" spans="1:10" ht="15" customHeight="1">
      <c r="A9975" s="1320"/>
      <c r="B9975" s="1321"/>
      <c r="C9975" s="1321"/>
      <c r="D9975" s="1322"/>
      <c r="E9975" s="776" t="str">
        <f t="shared" ref="E9975:G9975" si="6616">E9025</f>
        <v>DOMICILIARIA 10</v>
      </c>
      <c r="F9975" s="777">
        <f t="shared" si="6616"/>
        <v>5.85</v>
      </c>
      <c r="G9975" s="777">
        <f t="shared" si="6616"/>
        <v>0.7</v>
      </c>
      <c r="H9975" s="775"/>
      <c r="I9975" s="128"/>
      <c r="J9975" s="642">
        <f t="shared" si="6607"/>
        <v>4.0949999999999998</v>
      </c>
    </row>
    <row r="9976" spans="1:10" ht="15" customHeight="1">
      <c r="A9976" s="1320"/>
      <c r="B9976" s="1321"/>
      <c r="C9976" s="1321"/>
      <c r="D9976" s="1322"/>
      <c r="E9976" s="776" t="str">
        <f t="shared" ref="E9976:G9976" si="6617">E9026</f>
        <v>DOMICILIARIA 11</v>
      </c>
      <c r="F9976" s="777">
        <f t="shared" si="6617"/>
        <v>9.8000000000000007</v>
      </c>
      <c r="G9976" s="777">
        <f t="shared" si="6617"/>
        <v>0.7</v>
      </c>
      <c r="H9976" s="698"/>
      <c r="I9976" s="142"/>
      <c r="J9976" s="642">
        <f t="shared" si="6607"/>
        <v>6.86</v>
      </c>
    </row>
    <row r="9977" spans="1:10" ht="15" customHeight="1">
      <c r="A9977" s="1320"/>
      <c r="B9977" s="1321"/>
      <c r="C9977" s="1321"/>
      <c r="D9977" s="1322"/>
      <c r="E9977" s="776" t="str">
        <f t="shared" ref="E9977:G9977" si="6618">E9027</f>
        <v>DOMICILIARIA 12</v>
      </c>
      <c r="F9977" s="777">
        <f t="shared" si="6618"/>
        <v>6.03</v>
      </c>
      <c r="G9977" s="777">
        <f t="shared" si="6618"/>
        <v>0.7</v>
      </c>
      <c r="H9977" s="775"/>
      <c r="I9977" s="128"/>
      <c r="J9977" s="642">
        <f t="shared" si="6607"/>
        <v>4.2210000000000001</v>
      </c>
    </row>
    <row r="9978" spans="1:10" ht="15" customHeight="1">
      <c r="A9978" s="1320"/>
      <c r="B9978" s="1321"/>
      <c r="C9978" s="1321"/>
      <c r="D9978" s="1322"/>
      <c r="E9978" s="776" t="str">
        <f t="shared" ref="E9978:G9978" si="6619">E9028</f>
        <v>P55 A P4</v>
      </c>
      <c r="F9978" s="777">
        <f t="shared" si="6619"/>
        <v>0</v>
      </c>
      <c r="G9978" s="777">
        <f t="shared" si="6619"/>
        <v>0</v>
      </c>
      <c r="H9978" s="698"/>
      <c r="I9978" s="142"/>
      <c r="J9978" s="642">
        <f t="shared" si="6607"/>
        <v>0</v>
      </c>
    </row>
    <row r="9979" spans="1:10" ht="15" customHeight="1">
      <c r="A9979" s="1320"/>
      <c r="B9979" s="1321"/>
      <c r="C9979" s="1321"/>
      <c r="D9979" s="1322"/>
      <c r="E9979" s="776" t="str">
        <f t="shared" ref="E9979:G9979" si="6620">E9029</f>
        <v>DOMICILIARIA 1</v>
      </c>
      <c r="F9979" s="777">
        <f t="shared" si="6620"/>
        <v>4.47</v>
      </c>
      <c r="G9979" s="777">
        <f t="shared" si="6620"/>
        <v>0.7</v>
      </c>
      <c r="H9979" s="775"/>
      <c r="I9979" s="128"/>
      <c r="J9979" s="642">
        <f t="shared" si="6607"/>
        <v>3.1289999999999996</v>
      </c>
    </row>
    <row r="9980" spans="1:10" ht="15" customHeight="1">
      <c r="A9980" s="1320"/>
      <c r="B9980" s="1321"/>
      <c r="C9980" s="1321"/>
      <c r="D9980" s="1322"/>
      <c r="E9980" s="776" t="str">
        <f t="shared" ref="E9980:G9980" si="6621">E9030</f>
        <v>DOMICILIARIA 2</v>
      </c>
      <c r="F9980" s="777">
        <f t="shared" si="6621"/>
        <v>5.32</v>
      </c>
      <c r="G9980" s="777">
        <f t="shared" si="6621"/>
        <v>0.7</v>
      </c>
      <c r="H9980" s="698"/>
      <c r="I9980" s="142"/>
      <c r="J9980" s="642">
        <f t="shared" si="6607"/>
        <v>3.7239999999999998</v>
      </c>
    </row>
    <row r="9981" spans="1:10" ht="15" customHeight="1">
      <c r="A9981" s="1320"/>
      <c r="B9981" s="1321"/>
      <c r="C9981" s="1321"/>
      <c r="D9981" s="1322"/>
      <c r="E9981" s="776" t="str">
        <f t="shared" ref="E9981:G9981" si="6622">E9031</f>
        <v>DOMICILIARIA 3</v>
      </c>
      <c r="F9981" s="777">
        <f t="shared" si="6622"/>
        <v>5.48</v>
      </c>
      <c r="G9981" s="777">
        <f t="shared" si="6622"/>
        <v>0.7</v>
      </c>
      <c r="H9981" s="775"/>
      <c r="I9981" s="128"/>
      <c r="J9981" s="642">
        <f t="shared" si="6607"/>
        <v>3.8359999999999999</v>
      </c>
    </row>
    <row r="9982" spans="1:10" ht="15" customHeight="1">
      <c r="A9982" s="1320"/>
      <c r="B9982" s="1321"/>
      <c r="C9982" s="1321"/>
      <c r="D9982" s="1322"/>
      <c r="E9982" s="776" t="str">
        <f t="shared" ref="E9982:G9982" si="6623">E9032</f>
        <v>DOMICILIARIA 4</v>
      </c>
      <c r="F9982" s="777">
        <f t="shared" si="6623"/>
        <v>4.72</v>
      </c>
      <c r="G9982" s="777">
        <f t="shared" si="6623"/>
        <v>0.7</v>
      </c>
      <c r="H9982" s="698"/>
      <c r="I9982" s="142"/>
      <c r="J9982" s="642">
        <f t="shared" si="6607"/>
        <v>3.3039999999999998</v>
      </c>
    </row>
    <row r="9983" spans="1:10" ht="15" customHeight="1">
      <c r="A9983" s="1320"/>
      <c r="B9983" s="1321"/>
      <c r="C9983" s="1321"/>
      <c r="D9983" s="1322"/>
      <c r="E9983" s="776" t="str">
        <f t="shared" ref="E9983:G9983" si="6624">E9033</f>
        <v>DOMICILIARIA 5</v>
      </c>
      <c r="F9983" s="777">
        <f t="shared" si="6624"/>
        <v>5.66</v>
      </c>
      <c r="G9983" s="777">
        <f t="shared" si="6624"/>
        <v>0.7</v>
      </c>
      <c r="H9983" s="775"/>
      <c r="I9983" s="128"/>
      <c r="J9983" s="642">
        <f t="shared" si="6607"/>
        <v>3.9619999999999997</v>
      </c>
    </row>
    <row r="9984" spans="1:10" ht="15" customHeight="1">
      <c r="A9984" s="1320"/>
      <c r="B9984" s="1321"/>
      <c r="C9984" s="1321"/>
      <c r="D9984" s="1322"/>
      <c r="E9984" s="776" t="str">
        <f t="shared" ref="E9984:G9984" si="6625">E9034</f>
        <v>DOMICILIARIA 6</v>
      </c>
      <c r="F9984" s="777">
        <f t="shared" si="6625"/>
        <v>4.83</v>
      </c>
      <c r="G9984" s="777">
        <f t="shared" si="6625"/>
        <v>0.7</v>
      </c>
      <c r="H9984" s="698"/>
      <c r="I9984" s="142"/>
      <c r="J9984" s="642">
        <f t="shared" si="6607"/>
        <v>3.3809999999999998</v>
      </c>
    </row>
    <row r="9985" spans="1:10" ht="15" customHeight="1">
      <c r="A9985" s="1320"/>
      <c r="B9985" s="1321"/>
      <c r="C9985" s="1321"/>
      <c r="D9985" s="1322"/>
      <c r="E9985" s="776" t="str">
        <f t="shared" ref="E9985:G9985" si="6626">E9035</f>
        <v>DOMICILIARIA 7</v>
      </c>
      <c r="F9985" s="777">
        <f t="shared" si="6626"/>
        <v>5.72</v>
      </c>
      <c r="G9985" s="777">
        <f t="shared" si="6626"/>
        <v>0.7</v>
      </c>
      <c r="H9985" s="775"/>
      <c r="I9985" s="128"/>
      <c r="J9985" s="642">
        <f t="shared" si="6607"/>
        <v>4.0039999999999996</v>
      </c>
    </row>
    <row r="9986" spans="1:10" ht="15" customHeight="1">
      <c r="A9986" s="1320"/>
      <c r="B9986" s="1321"/>
      <c r="C9986" s="1321"/>
      <c r="D9986" s="1322"/>
      <c r="E9986" s="776" t="str">
        <f t="shared" ref="E9986:G9986" si="6627">E9036</f>
        <v>DOMICILIARIA 8</v>
      </c>
      <c r="F9986" s="777">
        <f t="shared" si="6627"/>
        <v>5.19</v>
      </c>
      <c r="G9986" s="777">
        <f t="shared" si="6627"/>
        <v>0.7</v>
      </c>
      <c r="H9986" s="698"/>
      <c r="I9986" s="142"/>
      <c r="J9986" s="642">
        <f t="shared" si="6607"/>
        <v>3.633</v>
      </c>
    </row>
    <row r="9987" spans="1:10" ht="15" customHeight="1">
      <c r="A9987" s="1320"/>
      <c r="B9987" s="1321"/>
      <c r="C9987" s="1321"/>
      <c r="D9987" s="1322"/>
      <c r="E9987" s="776" t="str">
        <f t="shared" ref="E9987:G9987" si="6628">E9037</f>
        <v>DOMICILIARIA 9</v>
      </c>
      <c r="F9987" s="777">
        <f t="shared" si="6628"/>
        <v>5.35</v>
      </c>
      <c r="G9987" s="777">
        <f t="shared" si="6628"/>
        <v>0.7</v>
      </c>
      <c r="H9987" s="775"/>
      <c r="I9987" s="128"/>
      <c r="J9987" s="642">
        <f t="shared" si="6607"/>
        <v>3.7449999999999997</v>
      </c>
    </row>
    <row r="9988" spans="1:10" ht="15" customHeight="1">
      <c r="A9988" s="1320"/>
      <c r="B9988" s="1321"/>
      <c r="C9988" s="1321"/>
      <c r="D9988" s="1322"/>
      <c r="E9988" s="776" t="str">
        <f t="shared" ref="E9988:G9988" si="6629">E9038</f>
        <v>DOMICILIARIA 10</v>
      </c>
      <c r="F9988" s="777">
        <f t="shared" si="6629"/>
        <v>6.13</v>
      </c>
      <c r="G9988" s="777">
        <f t="shared" si="6629"/>
        <v>0.7</v>
      </c>
      <c r="H9988" s="698"/>
      <c r="I9988" s="142"/>
      <c r="J9988" s="642">
        <f t="shared" si="6607"/>
        <v>4.2909999999999995</v>
      </c>
    </row>
    <row r="9989" spans="1:10" ht="15" customHeight="1">
      <c r="A9989" s="1320"/>
      <c r="B9989" s="1321"/>
      <c r="C9989" s="1321"/>
      <c r="D9989" s="1322"/>
      <c r="E9989" s="776" t="str">
        <f t="shared" ref="E9989:G9989" si="6630">E9039</f>
        <v>DOMICILIARIA 11</v>
      </c>
      <c r="F9989" s="777">
        <f t="shared" si="6630"/>
        <v>5.6</v>
      </c>
      <c r="G9989" s="777">
        <f t="shared" si="6630"/>
        <v>0.7</v>
      </c>
      <c r="H9989" s="775"/>
      <c r="I9989" s="128"/>
      <c r="J9989" s="642">
        <f t="shared" si="6607"/>
        <v>3.9199999999999995</v>
      </c>
    </row>
    <row r="9990" spans="1:10" ht="15" customHeight="1">
      <c r="A9990" s="1320"/>
      <c r="B9990" s="1321"/>
      <c r="C9990" s="1321"/>
      <c r="D9990" s="1322"/>
      <c r="E9990" s="776" t="str">
        <f t="shared" ref="E9990:G9990" si="6631">E9040</f>
        <v>DOMICILIARIA 12</v>
      </c>
      <c r="F9990" s="777">
        <f t="shared" si="6631"/>
        <v>6.1</v>
      </c>
      <c r="G9990" s="777">
        <f t="shared" si="6631"/>
        <v>0.7</v>
      </c>
      <c r="H9990" s="698"/>
      <c r="I9990" s="142"/>
      <c r="J9990" s="642">
        <f t="shared" si="6607"/>
        <v>4.2699999999999996</v>
      </c>
    </row>
    <row r="9991" spans="1:10" ht="15" customHeight="1">
      <c r="A9991" s="1320"/>
      <c r="B9991" s="1321"/>
      <c r="C9991" s="1321"/>
      <c r="D9991" s="1322"/>
      <c r="E9991" s="776" t="str">
        <f t="shared" ref="E9991:G9991" si="6632">E9041</f>
        <v>DOMICILIARIA 13</v>
      </c>
      <c r="F9991" s="777">
        <f t="shared" si="6632"/>
        <v>4.97</v>
      </c>
      <c r="G9991" s="777">
        <f t="shared" si="6632"/>
        <v>0.7</v>
      </c>
      <c r="H9991" s="775"/>
      <c r="I9991" s="128"/>
      <c r="J9991" s="642">
        <f t="shared" si="6607"/>
        <v>3.4789999999999996</v>
      </c>
    </row>
    <row r="9992" spans="1:10" ht="15" customHeight="1">
      <c r="A9992" s="1320"/>
      <c r="B9992" s="1321"/>
      <c r="C9992" s="1321"/>
      <c r="D9992" s="1322"/>
      <c r="E9992" s="776" t="str">
        <f t="shared" ref="E9992:G9992" si="6633">E9042</f>
        <v>DOMICILIARIA 14</v>
      </c>
      <c r="F9992" s="777">
        <f t="shared" si="6633"/>
        <v>5.39</v>
      </c>
      <c r="G9992" s="777">
        <f t="shared" si="6633"/>
        <v>0.7</v>
      </c>
      <c r="H9992" s="698"/>
      <c r="I9992" s="142"/>
      <c r="J9992" s="642">
        <f t="shared" si="6607"/>
        <v>3.7729999999999997</v>
      </c>
    </row>
    <row r="9993" spans="1:10" ht="15" customHeight="1">
      <c r="A9993" s="1320"/>
      <c r="B9993" s="1321"/>
      <c r="C9993" s="1321"/>
      <c r="D9993" s="1322"/>
      <c r="E9993" s="776" t="str">
        <f t="shared" ref="E9993:G9993" si="6634">E9043</f>
        <v>DOMICILIARIA 15</v>
      </c>
      <c r="F9993" s="777">
        <f t="shared" si="6634"/>
        <v>5.22</v>
      </c>
      <c r="G9993" s="777">
        <f t="shared" si="6634"/>
        <v>0.7</v>
      </c>
      <c r="H9993" s="775"/>
      <c r="I9993" s="128"/>
      <c r="J9993" s="642">
        <f t="shared" si="6607"/>
        <v>3.6539999999999995</v>
      </c>
    </row>
    <row r="9994" spans="1:10" ht="15" customHeight="1">
      <c r="A9994" s="1320"/>
      <c r="B9994" s="1321"/>
      <c r="C9994" s="1321"/>
      <c r="D9994" s="1322"/>
      <c r="E9994" s="776" t="str">
        <f t="shared" ref="E9994:G9994" si="6635">E9044</f>
        <v>P4 A P1</v>
      </c>
      <c r="F9994" s="777">
        <f t="shared" si="6635"/>
        <v>0</v>
      </c>
      <c r="G9994" s="777">
        <f t="shared" si="6635"/>
        <v>0</v>
      </c>
      <c r="H9994" s="698"/>
      <c r="I9994" s="142"/>
      <c r="J9994" s="642">
        <f t="shared" si="6607"/>
        <v>0</v>
      </c>
    </row>
    <row r="9995" spans="1:10" ht="15" customHeight="1">
      <c r="A9995" s="1320"/>
      <c r="B9995" s="1321"/>
      <c r="C9995" s="1321"/>
      <c r="D9995" s="1322"/>
      <c r="E9995" s="776" t="str">
        <f t="shared" ref="E9995:G9995" si="6636">E9045</f>
        <v>DOMICILIARIA 1</v>
      </c>
      <c r="F9995" s="777">
        <f t="shared" si="6636"/>
        <v>4.55</v>
      </c>
      <c r="G9995" s="777">
        <f t="shared" si="6636"/>
        <v>0</v>
      </c>
      <c r="H9995" s="775"/>
      <c r="I9995" s="128"/>
      <c r="J9995" s="642">
        <f t="shared" si="6607"/>
        <v>0</v>
      </c>
    </row>
    <row r="9996" spans="1:10" ht="15" customHeight="1">
      <c r="A9996" s="1320"/>
      <c r="B9996" s="1321"/>
      <c r="C9996" s="1321"/>
      <c r="D9996" s="1322"/>
      <c r="E9996" s="776" t="str">
        <f t="shared" ref="E9996:G9996" si="6637">E9046</f>
        <v>DOMICILIARIA 2</v>
      </c>
      <c r="F9996" s="777">
        <f t="shared" si="6637"/>
        <v>4.3330000000000002</v>
      </c>
      <c r="G9996" s="777">
        <f t="shared" si="6637"/>
        <v>0</v>
      </c>
      <c r="H9996" s="698"/>
      <c r="I9996" s="142"/>
      <c r="J9996" s="642">
        <f t="shared" si="6607"/>
        <v>0</v>
      </c>
    </row>
    <row r="9997" spans="1:10" ht="15" customHeight="1">
      <c r="A9997" s="1320"/>
      <c r="B9997" s="1321"/>
      <c r="C9997" s="1321"/>
      <c r="D9997" s="1322"/>
      <c r="E9997" s="776" t="str">
        <f t="shared" ref="E9997:G9997" si="6638">E9047</f>
        <v>DOMICILIARIA 3</v>
      </c>
      <c r="F9997" s="777">
        <f t="shared" si="6638"/>
        <v>4.8899999999999997</v>
      </c>
      <c r="G9997" s="777">
        <f t="shared" si="6638"/>
        <v>0</v>
      </c>
      <c r="H9997" s="775"/>
      <c r="I9997" s="128"/>
      <c r="J9997" s="642">
        <f t="shared" si="6607"/>
        <v>0</v>
      </c>
    </row>
    <row r="9998" spans="1:10" ht="15" customHeight="1">
      <c r="A9998" s="1320"/>
      <c r="B9998" s="1321"/>
      <c r="C9998" s="1321"/>
      <c r="D9998" s="1322"/>
      <c r="E9998" s="776" t="str">
        <f t="shared" ref="E9998:G9998" si="6639">E9048</f>
        <v>DOMICILIARIA 4</v>
      </c>
      <c r="F9998" s="777">
        <f t="shared" si="6639"/>
        <v>4.18</v>
      </c>
      <c r="G9998" s="777">
        <f t="shared" si="6639"/>
        <v>0</v>
      </c>
      <c r="H9998" s="698"/>
      <c r="I9998" s="142"/>
      <c r="J9998" s="642">
        <f t="shared" si="6607"/>
        <v>0</v>
      </c>
    </row>
    <row r="9999" spans="1:10" ht="15" customHeight="1">
      <c r="A9999" s="1320"/>
      <c r="B9999" s="1321"/>
      <c r="C9999" s="1321"/>
      <c r="D9999" s="1322"/>
      <c r="E9999" s="776" t="str">
        <f t="shared" ref="E9999:G9999" si="6640">E9049</f>
        <v>DOMICILIARIA 5</v>
      </c>
      <c r="F9999" s="777">
        <f t="shared" si="6640"/>
        <v>4.24</v>
      </c>
      <c r="G9999" s="777">
        <f t="shared" si="6640"/>
        <v>0</v>
      </c>
      <c r="H9999" s="775"/>
      <c r="I9999" s="128"/>
      <c r="J9999" s="642">
        <f t="shared" si="6607"/>
        <v>0</v>
      </c>
    </row>
    <row r="10000" spans="1:10" ht="15" customHeight="1">
      <c r="A10000" s="1320"/>
      <c r="B10000" s="1321"/>
      <c r="C10000" s="1321"/>
      <c r="D10000" s="1322"/>
      <c r="E10000" s="776" t="str">
        <f t="shared" ref="E10000:G10000" si="6641">E9050</f>
        <v>DOMICILIARIA 6</v>
      </c>
      <c r="F10000" s="777">
        <f t="shared" si="6641"/>
        <v>5.54</v>
      </c>
      <c r="G10000" s="777">
        <f t="shared" si="6641"/>
        <v>0</v>
      </c>
      <c r="H10000" s="698"/>
      <c r="I10000" s="142"/>
      <c r="J10000" s="642">
        <f t="shared" si="6607"/>
        <v>0</v>
      </c>
    </row>
    <row r="10001" spans="1:10" ht="15" customHeight="1">
      <c r="A10001" s="1320"/>
      <c r="B10001" s="1321"/>
      <c r="C10001" s="1321"/>
      <c r="D10001" s="1322"/>
      <c r="E10001" s="776" t="str">
        <f t="shared" ref="E10001:G10001" si="6642">E9051</f>
        <v>DOMICILIARIA 7</v>
      </c>
      <c r="F10001" s="777">
        <f t="shared" si="6642"/>
        <v>4.6500000000000004</v>
      </c>
      <c r="G10001" s="777">
        <f t="shared" si="6642"/>
        <v>0</v>
      </c>
      <c r="H10001" s="775"/>
      <c r="I10001" s="128"/>
      <c r="J10001" s="642">
        <f t="shared" si="6607"/>
        <v>0</v>
      </c>
    </row>
    <row r="10002" spans="1:10" ht="15" customHeight="1">
      <c r="A10002" s="1320"/>
      <c r="B10002" s="1321"/>
      <c r="C10002" s="1321"/>
      <c r="D10002" s="1322"/>
      <c r="E10002" s="776" t="str">
        <f t="shared" ref="E10002:G10002" si="6643">E9052</f>
        <v>DOMICILIARIA 8</v>
      </c>
      <c r="F10002" s="777">
        <f t="shared" si="6643"/>
        <v>5.47</v>
      </c>
      <c r="G10002" s="777">
        <f t="shared" si="6643"/>
        <v>0</v>
      </c>
      <c r="H10002" s="698"/>
      <c r="I10002" s="142"/>
      <c r="J10002" s="642">
        <f t="shared" si="6607"/>
        <v>0</v>
      </c>
    </row>
    <row r="10003" spans="1:10" ht="15" customHeight="1">
      <c r="A10003" s="1320"/>
      <c r="B10003" s="1321"/>
      <c r="C10003" s="1321"/>
      <c r="D10003" s="1322"/>
      <c r="E10003" s="776" t="str">
        <f t="shared" ref="E10003:G10003" si="6644">E9053</f>
        <v>DOMICILIARIA 9</v>
      </c>
      <c r="F10003" s="777">
        <f t="shared" si="6644"/>
        <v>4.88</v>
      </c>
      <c r="G10003" s="777">
        <f t="shared" si="6644"/>
        <v>0</v>
      </c>
      <c r="H10003" s="775"/>
      <c r="I10003" s="128"/>
      <c r="J10003" s="642">
        <f t="shared" si="6607"/>
        <v>0</v>
      </c>
    </row>
    <row r="10004" spans="1:10" ht="15" customHeight="1">
      <c r="A10004" s="1320"/>
      <c r="B10004" s="1321"/>
      <c r="C10004" s="1321"/>
      <c r="D10004" s="1322"/>
      <c r="E10004" s="776" t="str">
        <f t="shared" ref="E10004:G10004" si="6645">E9054</f>
        <v>DOMICILIARIA 10</v>
      </c>
      <c r="F10004" s="777">
        <f t="shared" si="6645"/>
        <v>5.03</v>
      </c>
      <c r="G10004" s="777">
        <f t="shared" si="6645"/>
        <v>0</v>
      </c>
      <c r="H10004" s="698"/>
      <c r="I10004" s="142"/>
      <c r="J10004" s="642">
        <f t="shared" si="6607"/>
        <v>0</v>
      </c>
    </row>
    <row r="10005" spans="1:10" ht="15" customHeight="1">
      <c r="A10005" s="1320"/>
      <c r="B10005" s="1321"/>
      <c r="C10005" s="1321"/>
      <c r="D10005" s="1322"/>
      <c r="E10005" s="776" t="str">
        <f t="shared" ref="E10005:G10005" si="6646">E9055</f>
        <v>DOMICILIARIA 11</v>
      </c>
      <c r="F10005" s="777">
        <f t="shared" si="6646"/>
        <v>5.26</v>
      </c>
      <c r="G10005" s="777">
        <f t="shared" si="6646"/>
        <v>0</v>
      </c>
      <c r="H10005" s="775"/>
      <c r="I10005" s="128"/>
      <c r="J10005" s="642">
        <f t="shared" si="6607"/>
        <v>0</v>
      </c>
    </row>
    <row r="10006" spans="1:10" ht="15" customHeight="1">
      <c r="A10006" s="1320"/>
      <c r="B10006" s="1321"/>
      <c r="C10006" s="1321"/>
      <c r="D10006" s="1322"/>
      <c r="E10006" s="776" t="str">
        <f t="shared" ref="E10006:G10006" si="6647">E9056</f>
        <v>P48 A P41</v>
      </c>
      <c r="F10006" s="777">
        <f t="shared" si="6647"/>
        <v>0</v>
      </c>
      <c r="G10006" s="777">
        <f t="shared" si="6647"/>
        <v>0</v>
      </c>
      <c r="H10006" s="698"/>
      <c r="I10006" s="142"/>
      <c r="J10006" s="642">
        <f t="shared" si="6607"/>
        <v>0</v>
      </c>
    </row>
    <row r="10007" spans="1:10" ht="15" customHeight="1">
      <c r="A10007" s="1320"/>
      <c r="B10007" s="1321"/>
      <c r="C10007" s="1321"/>
      <c r="D10007" s="1322"/>
      <c r="E10007" s="776" t="str">
        <f t="shared" ref="E10007:G10007" si="6648">E9057</f>
        <v>DOMICILIARIA 1</v>
      </c>
      <c r="F10007" s="777">
        <f t="shared" si="6648"/>
        <v>7.87</v>
      </c>
      <c r="G10007" s="777">
        <f t="shared" si="6648"/>
        <v>0.7</v>
      </c>
      <c r="H10007" s="775"/>
      <c r="I10007" s="128"/>
      <c r="J10007" s="642">
        <f t="shared" si="6607"/>
        <v>5.5089999999999995</v>
      </c>
    </row>
    <row r="10008" spans="1:10" ht="15" customHeight="1">
      <c r="A10008" s="1320"/>
      <c r="B10008" s="1321"/>
      <c r="C10008" s="1321"/>
      <c r="D10008" s="1322"/>
      <c r="E10008" s="776" t="str">
        <f t="shared" ref="E10008:G10008" si="6649">E9058</f>
        <v>DOMICILIARIA 2</v>
      </c>
      <c r="F10008" s="777">
        <f t="shared" si="6649"/>
        <v>5.76</v>
      </c>
      <c r="G10008" s="777">
        <f t="shared" si="6649"/>
        <v>0.7</v>
      </c>
      <c r="H10008" s="698"/>
      <c r="I10008" s="142"/>
      <c r="J10008" s="642">
        <f t="shared" si="6607"/>
        <v>4.032</v>
      </c>
    </row>
    <row r="10009" spans="1:10" ht="15" customHeight="1">
      <c r="A10009" s="1320"/>
      <c r="B10009" s="1321"/>
      <c r="C10009" s="1321"/>
      <c r="D10009" s="1322"/>
      <c r="E10009" s="776" t="str">
        <f t="shared" ref="E10009:G10009" si="6650">E9059</f>
        <v>DOMICILIARIA 3</v>
      </c>
      <c r="F10009" s="777">
        <f t="shared" si="6650"/>
        <v>5.39</v>
      </c>
      <c r="G10009" s="777">
        <f t="shared" si="6650"/>
        <v>0.7</v>
      </c>
      <c r="H10009" s="775"/>
      <c r="I10009" s="128"/>
      <c r="J10009" s="642">
        <f t="shared" si="6607"/>
        <v>3.7729999999999997</v>
      </c>
    </row>
    <row r="10010" spans="1:10" ht="15" customHeight="1">
      <c r="A10010" s="1320"/>
      <c r="B10010" s="1321"/>
      <c r="C10010" s="1321"/>
      <c r="D10010" s="1322"/>
      <c r="E10010" s="776" t="str">
        <f t="shared" ref="E10010:G10010" si="6651">E9060</f>
        <v>DOMICILIARIA 4</v>
      </c>
      <c r="F10010" s="777">
        <f t="shared" si="6651"/>
        <v>6.07</v>
      </c>
      <c r="G10010" s="777">
        <f t="shared" si="6651"/>
        <v>0.7</v>
      </c>
      <c r="H10010" s="698"/>
      <c r="I10010" s="142"/>
      <c r="J10010" s="642">
        <f t="shared" si="6607"/>
        <v>4.2489999999999997</v>
      </c>
    </row>
    <row r="10011" spans="1:10" ht="15" customHeight="1">
      <c r="A10011" s="1320"/>
      <c r="B10011" s="1321"/>
      <c r="C10011" s="1321"/>
      <c r="D10011" s="1322"/>
      <c r="E10011" s="776" t="str">
        <f t="shared" ref="E10011:G10011" si="6652">E9061</f>
        <v>DOMICILIARIA 5</v>
      </c>
      <c r="F10011" s="777">
        <f t="shared" si="6652"/>
        <v>6.12</v>
      </c>
      <c r="G10011" s="777">
        <f t="shared" si="6652"/>
        <v>0.7</v>
      </c>
      <c r="H10011" s="775"/>
      <c r="I10011" s="128"/>
      <c r="J10011" s="642">
        <f t="shared" si="6607"/>
        <v>4.2839999999999998</v>
      </c>
    </row>
    <row r="10012" spans="1:10" ht="15" customHeight="1">
      <c r="A10012" s="1320"/>
      <c r="B10012" s="1321"/>
      <c r="C10012" s="1321"/>
      <c r="D10012" s="1322"/>
      <c r="E10012" s="776" t="str">
        <f t="shared" ref="E10012:G10012" si="6653">E9062</f>
        <v>DOMICILIARIA 6</v>
      </c>
      <c r="F10012" s="777">
        <f t="shared" si="6653"/>
        <v>5.74</v>
      </c>
      <c r="G10012" s="777">
        <f t="shared" si="6653"/>
        <v>0.7</v>
      </c>
      <c r="H10012" s="698"/>
      <c r="I10012" s="142"/>
      <c r="J10012" s="642">
        <f t="shared" si="6607"/>
        <v>4.0179999999999998</v>
      </c>
    </row>
    <row r="10013" spans="1:10" ht="15" customHeight="1">
      <c r="A10013" s="1320"/>
      <c r="B10013" s="1321"/>
      <c r="C10013" s="1321"/>
      <c r="D10013" s="1322"/>
      <c r="E10013" s="776" t="str">
        <f t="shared" ref="E10013:G10013" si="6654">E9063</f>
        <v>DOMICILIARIA 7</v>
      </c>
      <c r="F10013" s="777">
        <f t="shared" si="6654"/>
        <v>5.01</v>
      </c>
      <c r="G10013" s="777">
        <f t="shared" si="6654"/>
        <v>0.7</v>
      </c>
      <c r="H10013" s="775"/>
      <c r="I10013" s="128"/>
      <c r="J10013" s="642">
        <f t="shared" si="6607"/>
        <v>3.5069999999999997</v>
      </c>
    </row>
    <row r="10014" spans="1:10" ht="15" customHeight="1">
      <c r="A10014" s="1320"/>
      <c r="B10014" s="1321"/>
      <c r="C10014" s="1321"/>
      <c r="D10014" s="1322"/>
      <c r="E10014" s="776" t="str">
        <f t="shared" ref="E10014:G10014" si="6655">E9064</f>
        <v>DOMICILIARIA 8</v>
      </c>
      <c r="F10014" s="777">
        <f t="shared" si="6655"/>
        <v>5.57</v>
      </c>
      <c r="G10014" s="777">
        <f t="shared" si="6655"/>
        <v>0.7</v>
      </c>
      <c r="H10014" s="698"/>
      <c r="I10014" s="142"/>
      <c r="J10014" s="642">
        <f t="shared" si="6607"/>
        <v>3.899</v>
      </c>
    </row>
    <row r="10015" spans="1:10" ht="15" customHeight="1">
      <c r="A10015" s="1320"/>
      <c r="B10015" s="1321"/>
      <c r="C10015" s="1321"/>
      <c r="D10015" s="1322"/>
      <c r="E10015" s="776" t="str">
        <f t="shared" ref="E10015:G10015" si="6656">E9065</f>
        <v>DOMICILIARIA 9</v>
      </c>
      <c r="F10015" s="777">
        <f t="shared" si="6656"/>
        <v>5.01</v>
      </c>
      <c r="G10015" s="777">
        <f t="shared" si="6656"/>
        <v>0.7</v>
      </c>
      <c r="H10015" s="775"/>
      <c r="I10015" s="128"/>
      <c r="J10015" s="642">
        <f t="shared" si="6607"/>
        <v>3.5069999999999997</v>
      </c>
    </row>
    <row r="10016" spans="1:10" ht="15" customHeight="1">
      <c r="A10016" s="1320"/>
      <c r="B10016" s="1321"/>
      <c r="C10016" s="1321"/>
      <c r="D10016" s="1322"/>
      <c r="E10016" s="776" t="str">
        <f t="shared" ref="E10016:G10016" si="6657">E9066</f>
        <v>DOMICILIARIA 10</v>
      </c>
      <c r="F10016" s="777">
        <f t="shared" si="6657"/>
        <v>4.83</v>
      </c>
      <c r="G10016" s="777">
        <f t="shared" si="6657"/>
        <v>0.7</v>
      </c>
      <c r="H10016" s="698"/>
      <c r="I10016" s="142"/>
      <c r="J10016" s="642">
        <f t="shared" si="6607"/>
        <v>3.3809999999999998</v>
      </c>
    </row>
    <row r="10017" spans="1:10" ht="15" customHeight="1">
      <c r="A10017" s="1320"/>
      <c r="B10017" s="1321"/>
      <c r="C10017" s="1321"/>
      <c r="D10017" s="1322"/>
      <c r="E10017" s="776" t="str">
        <f t="shared" ref="E10017:G10017" si="6658">E9067</f>
        <v>DOMICILIARIA 11</v>
      </c>
      <c r="F10017" s="777">
        <f t="shared" si="6658"/>
        <v>5.42</v>
      </c>
      <c r="G10017" s="777">
        <f t="shared" si="6658"/>
        <v>0.7</v>
      </c>
      <c r="H10017" s="775"/>
      <c r="I10017" s="128"/>
      <c r="J10017" s="642">
        <f t="shared" si="6607"/>
        <v>3.7939999999999996</v>
      </c>
    </row>
    <row r="10018" spans="1:10" ht="15" customHeight="1">
      <c r="A10018" s="1320"/>
      <c r="B10018" s="1321"/>
      <c r="C10018" s="1321"/>
      <c r="D10018" s="1322"/>
      <c r="E10018" s="776" t="str">
        <f t="shared" ref="E10018:G10018" si="6659">E9068</f>
        <v>DOMICILIARIA 12</v>
      </c>
      <c r="F10018" s="777">
        <f t="shared" si="6659"/>
        <v>4.57</v>
      </c>
      <c r="G10018" s="777">
        <f t="shared" si="6659"/>
        <v>0.7</v>
      </c>
      <c r="H10018" s="698"/>
      <c r="I10018" s="142"/>
      <c r="J10018" s="642">
        <f t="shared" si="6607"/>
        <v>3.1989999999999998</v>
      </c>
    </row>
    <row r="10019" spans="1:10" ht="15" customHeight="1">
      <c r="A10019" s="1320"/>
      <c r="B10019" s="1321"/>
      <c r="C10019" s="1321"/>
      <c r="D10019" s="1322"/>
      <c r="E10019" s="776" t="str">
        <f t="shared" ref="E10019:G10019" si="6660">E9069</f>
        <v>DOMICILIARIA 13</v>
      </c>
      <c r="F10019" s="777">
        <f t="shared" si="6660"/>
        <v>4.5999999999999996</v>
      </c>
      <c r="G10019" s="777">
        <f t="shared" si="6660"/>
        <v>0.7</v>
      </c>
      <c r="H10019" s="775"/>
      <c r="I10019" s="128"/>
      <c r="J10019" s="642">
        <f t="shared" si="6607"/>
        <v>3.2199999999999998</v>
      </c>
    </row>
    <row r="10020" spans="1:10" ht="15" customHeight="1">
      <c r="A10020" s="1320"/>
      <c r="B10020" s="1321"/>
      <c r="C10020" s="1321"/>
      <c r="D10020" s="1322"/>
      <c r="E10020" s="776" t="str">
        <f t="shared" ref="E10020:G10020" si="6661">E9070</f>
        <v>P41 A P31</v>
      </c>
      <c r="F10020" s="777">
        <f t="shared" si="6661"/>
        <v>0</v>
      </c>
      <c r="G10020" s="777">
        <f t="shared" si="6661"/>
        <v>0</v>
      </c>
      <c r="H10020" s="698"/>
      <c r="I10020" s="142"/>
      <c r="J10020" s="642">
        <f t="shared" si="6607"/>
        <v>0</v>
      </c>
    </row>
    <row r="10021" spans="1:10" ht="15" customHeight="1">
      <c r="A10021" s="1320"/>
      <c r="B10021" s="1321"/>
      <c r="C10021" s="1321"/>
      <c r="D10021" s="1322"/>
      <c r="E10021" s="776" t="str">
        <f t="shared" ref="E10021:G10021" si="6662">E9071</f>
        <v>DOMICILIARIA 1</v>
      </c>
      <c r="F10021" s="777">
        <f t="shared" si="6662"/>
        <v>5.63</v>
      </c>
      <c r="G10021" s="777">
        <f t="shared" si="6662"/>
        <v>0.7</v>
      </c>
      <c r="H10021" s="775"/>
      <c r="I10021" s="128"/>
      <c r="J10021" s="642">
        <f t="shared" si="6607"/>
        <v>3.9409999999999998</v>
      </c>
    </row>
    <row r="10022" spans="1:10" ht="15" customHeight="1">
      <c r="A10022" s="1320"/>
      <c r="B10022" s="1321"/>
      <c r="C10022" s="1321"/>
      <c r="D10022" s="1322"/>
      <c r="E10022" s="776" t="str">
        <f t="shared" ref="E10022:G10022" si="6663">E9072</f>
        <v>DOMICILIARIA 2</v>
      </c>
      <c r="F10022" s="777">
        <f t="shared" si="6663"/>
        <v>5.79</v>
      </c>
      <c r="G10022" s="777">
        <f t="shared" si="6663"/>
        <v>0.7</v>
      </c>
      <c r="H10022" s="698"/>
      <c r="I10022" s="142"/>
      <c r="J10022" s="642">
        <f t="shared" si="6607"/>
        <v>4.0529999999999999</v>
      </c>
    </row>
    <row r="10023" spans="1:10" ht="15" customHeight="1">
      <c r="A10023" s="1320"/>
      <c r="B10023" s="1321"/>
      <c r="C10023" s="1321"/>
      <c r="D10023" s="1322"/>
      <c r="E10023" s="776" t="str">
        <f t="shared" ref="E10023:G10023" si="6664">E9073</f>
        <v>DOMICILIARIA 3</v>
      </c>
      <c r="F10023" s="777">
        <f t="shared" si="6664"/>
        <v>5.82</v>
      </c>
      <c r="G10023" s="777">
        <f t="shared" si="6664"/>
        <v>0.7</v>
      </c>
      <c r="H10023" s="775"/>
      <c r="I10023" s="128"/>
      <c r="J10023" s="642">
        <f t="shared" si="6607"/>
        <v>4.0739999999999998</v>
      </c>
    </row>
    <row r="10024" spans="1:10" ht="15" customHeight="1">
      <c r="A10024" s="1320"/>
      <c r="B10024" s="1321"/>
      <c r="C10024" s="1321"/>
      <c r="D10024" s="1322"/>
      <c r="E10024" s="776" t="str">
        <f t="shared" ref="E10024:G10024" si="6665">E9074</f>
        <v>DOMICILIARIA 4</v>
      </c>
      <c r="F10024" s="777">
        <f t="shared" si="6665"/>
        <v>5.76</v>
      </c>
      <c r="G10024" s="777">
        <f t="shared" si="6665"/>
        <v>0.7</v>
      </c>
      <c r="H10024" s="698"/>
      <c r="I10024" s="142"/>
      <c r="J10024" s="642">
        <f t="shared" si="6607"/>
        <v>4.032</v>
      </c>
    </row>
    <row r="10025" spans="1:10" ht="15" customHeight="1">
      <c r="A10025" s="1320"/>
      <c r="B10025" s="1321"/>
      <c r="C10025" s="1321"/>
      <c r="D10025" s="1322"/>
      <c r="E10025" s="776" t="str">
        <f t="shared" ref="E10025:G10025" si="6666">E9075</f>
        <v>DOMICILIARIA 5</v>
      </c>
      <c r="F10025" s="777">
        <f t="shared" si="6666"/>
        <v>4.97</v>
      </c>
      <c r="G10025" s="777">
        <f t="shared" si="6666"/>
        <v>0.7</v>
      </c>
      <c r="H10025" s="775"/>
      <c r="I10025" s="128"/>
      <c r="J10025" s="642">
        <f t="shared" si="6607"/>
        <v>3.4789999999999996</v>
      </c>
    </row>
    <row r="10026" spans="1:10" ht="15" customHeight="1">
      <c r="A10026" s="1320"/>
      <c r="B10026" s="1321"/>
      <c r="C10026" s="1321"/>
      <c r="D10026" s="1322"/>
      <c r="E10026" s="776" t="str">
        <f t="shared" ref="E10026:G10026" si="6667">E9076</f>
        <v>DOMICILIARIA 6</v>
      </c>
      <c r="F10026" s="777">
        <f t="shared" si="6667"/>
        <v>5.49</v>
      </c>
      <c r="G10026" s="777">
        <f t="shared" si="6667"/>
        <v>0.7</v>
      </c>
      <c r="H10026" s="698"/>
      <c r="I10026" s="142"/>
      <c r="J10026" s="642">
        <f t="shared" si="6607"/>
        <v>3.843</v>
      </c>
    </row>
    <row r="10027" spans="1:10" ht="15" customHeight="1">
      <c r="A10027" s="1320"/>
      <c r="B10027" s="1321"/>
      <c r="C10027" s="1321"/>
      <c r="D10027" s="1322"/>
      <c r="E10027" s="776" t="str">
        <f t="shared" ref="E10027:G10027" si="6668">E9077</f>
        <v>DOMICILIARIA 7</v>
      </c>
      <c r="F10027" s="777">
        <f t="shared" si="6668"/>
        <v>5.28</v>
      </c>
      <c r="G10027" s="777">
        <f t="shared" si="6668"/>
        <v>0.7</v>
      </c>
      <c r="H10027" s="775"/>
      <c r="I10027" s="128"/>
      <c r="J10027" s="642">
        <f t="shared" si="6607"/>
        <v>3.6959999999999997</v>
      </c>
    </row>
    <row r="10028" spans="1:10" ht="15" customHeight="1">
      <c r="A10028" s="1320"/>
      <c r="B10028" s="1321"/>
      <c r="C10028" s="1321"/>
      <c r="D10028" s="1322"/>
      <c r="E10028" s="776" t="str">
        <f t="shared" ref="E10028:G10028" si="6669">E9078</f>
        <v>DOMICILIARIA 8</v>
      </c>
      <c r="F10028" s="777">
        <f t="shared" si="6669"/>
        <v>5.5</v>
      </c>
      <c r="G10028" s="777">
        <f t="shared" si="6669"/>
        <v>0.7</v>
      </c>
      <c r="H10028" s="698"/>
      <c r="I10028" s="142"/>
      <c r="J10028" s="642">
        <f t="shared" si="6607"/>
        <v>3.8499999999999996</v>
      </c>
    </row>
    <row r="10029" spans="1:10" ht="15" customHeight="1">
      <c r="A10029" s="1320"/>
      <c r="B10029" s="1321"/>
      <c r="C10029" s="1321"/>
      <c r="D10029" s="1322"/>
      <c r="E10029" s="776" t="str">
        <f t="shared" ref="E10029:G10029" si="6670">E9079</f>
        <v>DOMICILIARIA 9</v>
      </c>
      <c r="F10029" s="777">
        <f t="shared" si="6670"/>
        <v>5.0999999999999996</v>
      </c>
      <c r="G10029" s="777">
        <f t="shared" si="6670"/>
        <v>0.7</v>
      </c>
      <c r="H10029" s="775"/>
      <c r="I10029" s="128"/>
      <c r="J10029" s="642">
        <f t="shared" si="6607"/>
        <v>3.5699999999999994</v>
      </c>
    </row>
    <row r="10030" spans="1:10" ht="15" customHeight="1">
      <c r="A10030" s="1320"/>
      <c r="B10030" s="1321"/>
      <c r="C10030" s="1321"/>
      <c r="D10030" s="1322"/>
      <c r="E10030" s="776" t="str">
        <f t="shared" ref="E10030:G10030" si="6671">E9080</f>
        <v>DOMICILIARIA 10</v>
      </c>
      <c r="F10030" s="777">
        <f t="shared" si="6671"/>
        <v>5.19</v>
      </c>
      <c r="G10030" s="777">
        <f t="shared" si="6671"/>
        <v>0.7</v>
      </c>
      <c r="H10030" s="698"/>
      <c r="I10030" s="142"/>
      <c r="J10030" s="642">
        <f t="shared" si="6607"/>
        <v>3.633</v>
      </c>
    </row>
    <row r="10031" spans="1:10" ht="15" customHeight="1">
      <c r="A10031" s="1320"/>
      <c r="B10031" s="1321"/>
      <c r="C10031" s="1321"/>
      <c r="D10031" s="1322"/>
      <c r="E10031" s="776" t="str">
        <f t="shared" ref="E10031:G10031" si="6672">E9081</f>
        <v>DOMICILIARIA 11</v>
      </c>
      <c r="F10031" s="777">
        <f t="shared" si="6672"/>
        <v>4.95</v>
      </c>
      <c r="G10031" s="777">
        <f t="shared" si="6672"/>
        <v>0.7</v>
      </c>
      <c r="H10031" s="775"/>
      <c r="I10031" s="128"/>
      <c r="J10031" s="642">
        <f t="shared" si="6607"/>
        <v>3.4649999999999999</v>
      </c>
    </row>
    <row r="10032" spans="1:10" ht="15" customHeight="1">
      <c r="A10032" s="1320"/>
      <c r="B10032" s="1321"/>
      <c r="C10032" s="1321"/>
      <c r="D10032" s="1322"/>
      <c r="E10032" s="776" t="str">
        <f t="shared" ref="E10032:G10032" si="6673">E9082</f>
        <v>DOMICILIARIA 12</v>
      </c>
      <c r="F10032" s="777">
        <f t="shared" si="6673"/>
        <v>4.79</v>
      </c>
      <c r="G10032" s="777">
        <f t="shared" si="6673"/>
        <v>0.7</v>
      </c>
      <c r="H10032" s="698"/>
      <c r="I10032" s="142"/>
      <c r="J10032" s="642">
        <f t="shared" si="6607"/>
        <v>3.3529999999999998</v>
      </c>
    </row>
    <row r="10033" spans="1:10" ht="15" customHeight="1">
      <c r="A10033" s="1320"/>
      <c r="B10033" s="1321"/>
      <c r="C10033" s="1321"/>
      <c r="D10033" s="1322"/>
      <c r="E10033" s="776" t="str">
        <f t="shared" ref="E10033:G10033" si="6674">E9083</f>
        <v>DOMICILIARIA 13</v>
      </c>
      <c r="F10033" s="777">
        <f t="shared" si="6674"/>
        <v>4.7300000000000004</v>
      </c>
      <c r="G10033" s="777">
        <f t="shared" si="6674"/>
        <v>0.7</v>
      </c>
      <c r="H10033" s="775"/>
      <c r="I10033" s="128"/>
      <c r="J10033" s="642">
        <f t="shared" si="6607"/>
        <v>3.3109999999999999</v>
      </c>
    </row>
    <row r="10034" spans="1:10" ht="15" customHeight="1">
      <c r="A10034" s="1320"/>
      <c r="B10034" s="1321"/>
      <c r="C10034" s="1321"/>
      <c r="D10034" s="1322"/>
      <c r="E10034" s="776" t="str">
        <f t="shared" ref="E10034:G10034" si="6675">E9084</f>
        <v>DOMICILIARIA 14</v>
      </c>
      <c r="F10034" s="777">
        <f t="shared" si="6675"/>
        <v>4.6100000000000003</v>
      </c>
      <c r="G10034" s="777">
        <f t="shared" si="6675"/>
        <v>0.7</v>
      </c>
      <c r="H10034" s="698"/>
      <c r="I10034" s="142"/>
      <c r="J10034" s="642">
        <f t="shared" si="6607"/>
        <v>3.2269999999999999</v>
      </c>
    </row>
    <row r="10035" spans="1:10" ht="15" customHeight="1">
      <c r="A10035" s="1320"/>
      <c r="B10035" s="1321"/>
      <c r="C10035" s="1321"/>
      <c r="D10035" s="1322"/>
      <c r="E10035" s="776" t="str">
        <f t="shared" ref="E10035:G10035" si="6676">E9085</f>
        <v>P22 A P15</v>
      </c>
      <c r="F10035" s="777">
        <f t="shared" si="6676"/>
        <v>0</v>
      </c>
      <c r="G10035" s="777">
        <f t="shared" si="6676"/>
        <v>0</v>
      </c>
      <c r="H10035" s="775"/>
      <c r="I10035" s="128"/>
      <c r="J10035" s="642">
        <f t="shared" si="6607"/>
        <v>0</v>
      </c>
    </row>
    <row r="10036" spans="1:10" ht="15" customHeight="1">
      <c r="A10036" s="1320"/>
      <c r="B10036" s="1321"/>
      <c r="C10036" s="1321"/>
      <c r="D10036" s="1322"/>
      <c r="E10036" s="776" t="str">
        <f t="shared" ref="E10036:G10036" si="6677">E9086</f>
        <v>DOMICILIARIA 1</v>
      </c>
      <c r="F10036" s="777">
        <f t="shared" si="6677"/>
        <v>6.01</v>
      </c>
      <c r="G10036" s="777">
        <f t="shared" si="6677"/>
        <v>0.7</v>
      </c>
      <c r="H10036" s="698"/>
      <c r="I10036" s="142"/>
      <c r="J10036" s="642">
        <f t="shared" si="6607"/>
        <v>4.2069999999999999</v>
      </c>
    </row>
    <row r="10037" spans="1:10" ht="15" customHeight="1">
      <c r="A10037" s="1320"/>
      <c r="B10037" s="1321"/>
      <c r="C10037" s="1321"/>
      <c r="D10037" s="1322"/>
      <c r="E10037" s="776" t="str">
        <f t="shared" ref="E10037:G10037" si="6678">E9087</f>
        <v>DOMICILIARIA 2</v>
      </c>
      <c r="F10037" s="777">
        <f t="shared" si="6678"/>
        <v>5.48</v>
      </c>
      <c r="G10037" s="777">
        <f t="shared" si="6678"/>
        <v>0.7</v>
      </c>
      <c r="H10037" s="775"/>
      <c r="I10037" s="128"/>
      <c r="J10037" s="642">
        <f t="shared" si="6607"/>
        <v>3.8359999999999999</v>
      </c>
    </row>
    <row r="10038" spans="1:10" ht="15" customHeight="1">
      <c r="A10038" s="1320"/>
      <c r="B10038" s="1321"/>
      <c r="C10038" s="1321"/>
      <c r="D10038" s="1322"/>
      <c r="E10038" s="776" t="str">
        <f t="shared" ref="E10038:G10038" si="6679">E9088</f>
        <v>DOMICILIARIA 3</v>
      </c>
      <c r="F10038" s="777">
        <f t="shared" si="6679"/>
        <v>5.31</v>
      </c>
      <c r="G10038" s="777">
        <f t="shared" si="6679"/>
        <v>0.7</v>
      </c>
      <c r="H10038" s="698"/>
      <c r="I10038" s="142"/>
      <c r="J10038" s="642">
        <f t="shared" si="6607"/>
        <v>3.7169999999999996</v>
      </c>
    </row>
    <row r="10039" spans="1:10" ht="15" customHeight="1">
      <c r="A10039" s="1320"/>
      <c r="B10039" s="1321"/>
      <c r="C10039" s="1321"/>
      <c r="D10039" s="1322"/>
      <c r="E10039" s="776" t="str">
        <f t="shared" ref="E10039:G10039" si="6680">E9089</f>
        <v>DOMICILIARIA 4</v>
      </c>
      <c r="F10039" s="777">
        <f t="shared" si="6680"/>
        <v>5.62</v>
      </c>
      <c r="G10039" s="777">
        <f t="shared" si="6680"/>
        <v>0.7</v>
      </c>
      <c r="H10039" s="775"/>
      <c r="I10039" s="128"/>
      <c r="J10039" s="642">
        <f t="shared" si="6607"/>
        <v>3.9339999999999997</v>
      </c>
    </row>
    <row r="10040" spans="1:10" ht="15" customHeight="1">
      <c r="A10040" s="1320"/>
      <c r="B10040" s="1321"/>
      <c r="C10040" s="1321"/>
      <c r="D10040" s="1322"/>
      <c r="E10040" s="776" t="str">
        <f t="shared" ref="E10040:G10040" si="6681">E9090</f>
        <v>DOMICILIARIA 5</v>
      </c>
      <c r="F10040" s="777">
        <f t="shared" si="6681"/>
        <v>5.35</v>
      </c>
      <c r="G10040" s="777">
        <f t="shared" si="6681"/>
        <v>0.7</v>
      </c>
      <c r="H10040" s="698"/>
      <c r="I10040" s="142"/>
      <c r="J10040" s="642">
        <f t="shared" si="6607"/>
        <v>3.7449999999999997</v>
      </c>
    </row>
    <row r="10041" spans="1:10" ht="15" customHeight="1">
      <c r="A10041" s="1320"/>
      <c r="B10041" s="1321"/>
      <c r="C10041" s="1321"/>
      <c r="D10041" s="1322"/>
      <c r="E10041" s="776" t="str">
        <f t="shared" ref="E10041:G10041" si="6682">E9091</f>
        <v>DOMICILIARIA 6</v>
      </c>
      <c r="F10041" s="777">
        <f t="shared" si="6682"/>
        <v>5.41</v>
      </c>
      <c r="G10041" s="777">
        <f t="shared" si="6682"/>
        <v>0.7</v>
      </c>
      <c r="H10041" s="775"/>
      <c r="I10041" s="128"/>
      <c r="J10041" s="642">
        <f t="shared" si="6607"/>
        <v>3.7869999999999999</v>
      </c>
    </row>
    <row r="10042" spans="1:10" ht="15" customHeight="1">
      <c r="A10042" s="1320"/>
      <c r="B10042" s="1321"/>
      <c r="C10042" s="1321"/>
      <c r="D10042" s="1322"/>
      <c r="E10042" s="776" t="str">
        <f t="shared" ref="E10042:G10042" si="6683">E9092</f>
        <v>DOMICILIARIA 7</v>
      </c>
      <c r="F10042" s="777">
        <f t="shared" si="6683"/>
        <v>5.35</v>
      </c>
      <c r="G10042" s="777">
        <f t="shared" si="6683"/>
        <v>0.7</v>
      </c>
      <c r="H10042" s="698"/>
      <c r="I10042" s="142"/>
      <c r="J10042" s="642">
        <f t="shared" si="6607"/>
        <v>3.7449999999999997</v>
      </c>
    </row>
    <row r="10043" spans="1:10" ht="15" customHeight="1">
      <c r="A10043" s="1320"/>
      <c r="B10043" s="1321"/>
      <c r="C10043" s="1321"/>
      <c r="D10043" s="1322"/>
      <c r="E10043" s="776" t="str">
        <f t="shared" ref="E10043:G10043" si="6684">E9093</f>
        <v>DOMICILIARIA 8</v>
      </c>
      <c r="F10043" s="777">
        <f t="shared" si="6684"/>
        <v>5.79</v>
      </c>
      <c r="G10043" s="777">
        <f t="shared" si="6684"/>
        <v>0.7</v>
      </c>
      <c r="H10043" s="775"/>
      <c r="I10043" s="128"/>
      <c r="J10043" s="642">
        <f t="shared" si="6607"/>
        <v>4.0529999999999999</v>
      </c>
    </row>
    <row r="10044" spans="1:10" ht="15" customHeight="1">
      <c r="A10044" s="1320"/>
      <c r="B10044" s="1321"/>
      <c r="C10044" s="1321"/>
      <c r="D10044" s="1322"/>
      <c r="E10044" s="776" t="str">
        <f t="shared" ref="E10044:G10044" si="6685">E9094</f>
        <v>DOMICILIARIA 9</v>
      </c>
      <c r="F10044" s="777">
        <f t="shared" si="6685"/>
        <v>5.13</v>
      </c>
      <c r="G10044" s="777">
        <f t="shared" si="6685"/>
        <v>0.7</v>
      </c>
      <c r="H10044" s="698"/>
      <c r="I10044" s="142"/>
      <c r="J10044" s="642">
        <f t="shared" si="6607"/>
        <v>3.5909999999999997</v>
      </c>
    </row>
    <row r="10045" spans="1:10" ht="15" customHeight="1">
      <c r="A10045" s="1320"/>
      <c r="B10045" s="1321"/>
      <c r="C10045" s="1321"/>
      <c r="D10045" s="1322"/>
      <c r="E10045" s="776" t="str">
        <f t="shared" ref="E10045:G10045" si="6686">E9095</f>
        <v>DOMICILIARIA 10</v>
      </c>
      <c r="F10045" s="777">
        <f t="shared" si="6686"/>
        <v>5.6</v>
      </c>
      <c r="G10045" s="777">
        <f t="shared" si="6686"/>
        <v>0.7</v>
      </c>
      <c r="H10045" s="775"/>
      <c r="I10045" s="128"/>
      <c r="J10045" s="642">
        <f t="shared" si="6607"/>
        <v>3.9199999999999995</v>
      </c>
    </row>
    <row r="10046" spans="1:10" ht="15" customHeight="1">
      <c r="A10046" s="1320"/>
      <c r="B10046" s="1321"/>
      <c r="C10046" s="1321"/>
      <c r="D10046" s="1322"/>
      <c r="E10046" s="776" t="str">
        <f t="shared" ref="E10046:G10046" si="6687">E9096</f>
        <v>DOMICILIARIA 11</v>
      </c>
      <c r="F10046" s="777">
        <f t="shared" si="6687"/>
        <v>5.31</v>
      </c>
      <c r="G10046" s="777">
        <f t="shared" si="6687"/>
        <v>0.7</v>
      </c>
      <c r="H10046" s="698"/>
      <c r="I10046" s="142"/>
      <c r="J10046" s="642">
        <f t="shared" si="6607"/>
        <v>3.7169999999999996</v>
      </c>
    </row>
    <row r="10047" spans="1:10" ht="15" customHeight="1">
      <c r="A10047" s="1320"/>
      <c r="B10047" s="1321"/>
      <c r="C10047" s="1321"/>
      <c r="D10047" s="1322"/>
      <c r="E10047" s="776" t="str">
        <f t="shared" ref="E10047:G10047" si="6688">E9097</f>
        <v>DOMICILIARIA 12</v>
      </c>
      <c r="F10047" s="777">
        <f t="shared" si="6688"/>
        <v>5.29</v>
      </c>
      <c r="G10047" s="777">
        <f t="shared" si="6688"/>
        <v>0.7</v>
      </c>
      <c r="H10047" s="775"/>
      <c r="I10047" s="128"/>
      <c r="J10047" s="642">
        <f>F10047*G10047</f>
        <v>3.7029999999999998</v>
      </c>
    </row>
    <row r="10048" spans="1:10" ht="15" customHeight="1">
      <c r="A10048" s="1320"/>
      <c r="B10048" s="1321"/>
      <c r="C10048" s="1321"/>
      <c r="D10048" s="1322"/>
      <c r="E10048" s="776" t="str">
        <f t="shared" ref="E10048:G10048" si="6689">E9098</f>
        <v>DOMICILIARIA 13</v>
      </c>
      <c r="F10048" s="777">
        <f t="shared" si="6689"/>
        <v>4.9400000000000004</v>
      </c>
      <c r="G10048" s="777">
        <f t="shared" si="6689"/>
        <v>0.7</v>
      </c>
      <c r="H10048" s="698"/>
      <c r="I10048" s="142"/>
      <c r="J10048" s="642">
        <f t="shared" ref="J10048:J10141" si="6690">F10048*G10048</f>
        <v>3.4580000000000002</v>
      </c>
    </row>
    <row r="10049" spans="1:10" ht="15" customHeight="1">
      <c r="A10049" s="1320"/>
      <c r="B10049" s="1321"/>
      <c r="C10049" s="1321"/>
      <c r="D10049" s="1322"/>
      <c r="E10049" s="776" t="str">
        <f t="shared" ref="E10049:G10049" si="6691">E9099</f>
        <v>DOMICILIARIA 14</v>
      </c>
      <c r="F10049" s="777">
        <f t="shared" si="6691"/>
        <v>5.12</v>
      </c>
      <c r="G10049" s="777">
        <f t="shared" si="6691"/>
        <v>0.7</v>
      </c>
      <c r="H10049" s="775"/>
      <c r="I10049" s="128"/>
      <c r="J10049" s="642">
        <f t="shared" si="6690"/>
        <v>3.5839999999999996</v>
      </c>
    </row>
    <row r="10050" spans="1:10" ht="15" customHeight="1">
      <c r="A10050" s="1320"/>
      <c r="B10050" s="1321"/>
      <c r="C10050" s="1321"/>
      <c r="D10050" s="1322"/>
      <c r="E10050" s="776" t="str">
        <f t="shared" ref="E10050:G10050" si="6692">E9100</f>
        <v>P15 A P56</v>
      </c>
      <c r="F10050" s="777">
        <f t="shared" si="6692"/>
        <v>0</v>
      </c>
      <c r="G10050" s="777">
        <f t="shared" si="6692"/>
        <v>0</v>
      </c>
      <c r="H10050" s="698"/>
      <c r="I10050" s="142"/>
      <c r="J10050" s="642">
        <f t="shared" si="6690"/>
        <v>0</v>
      </c>
    </row>
    <row r="10051" spans="1:10" ht="15" customHeight="1">
      <c r="A10051" s="1320"/>
      <c r="B10051" s="1321"/>
      <c r="C10051" s="1321"/>
      <c r="D10051" s="1322"/>
      <c r="E10051" s="776" t="str">
        <f t="shared" ref="E10051:G10051" si="6693">E9101</f>
        <v>DOMICILIARIA 1</v>
      </c>
      <c r="F10051" s="777">
        <f t="shared" si="6693"/>
        <v>4.4000000000000004</v>
      </c>
      <c r="G10051" s="777">
        <f t="shared" si="6693"/>
        <v>0.7</v>
      </c>
      <c r="H10051" s="775"/>
      <c r="I10051" s="128"/>
      <c r="J10051" s="642">
        <f t="shared" si="6690"/>
        <v>3.08</v>
      </c>
    </row>
    <row r="10052" spans="1:10" ht="15" customHeight="1">
      <c r="A10052" s="1320"/>
      <c r="B10052" s="1321"/>
      <c r="C10052" s="1321"/>
      <c r="D10052" s="1322"/>
      <c r="E10052" s="776" t="str">
        <f t="shared" ref="E10052:G10052" si="6694">E9102</f>
        <v>DOMICILIARIA 2</v>
      </c>
      <c r="F10052" s="777">
        <f t="shared" si="6694"/>
        <v>4.43</v>
      </c>
      <c r="G10052" s="777">
        <f t="shared" si="6694"/>
        <v>0.7</v>
      </c>
      <c r="H10052" s="698"/>
      <c r="I10052" s="142"/>
      <c r="J10052" s="642">
        <f t="shared" si="6690"/>
        <v>3.1009999999999995</v>
      </c>
    </row>
    <row r="10053" spans="1:10" ht="15" customHeight="1">
      <c r="A10053" s="1320"/>
      <c r="B10053" s="1321"/>
      <c r="C10053" s="1321"/>
      <c r="D10053" s="1322"/>
      <c r="E10053" s="776" t="str">
        <f t="shared" ref="E10053:G10053" si="6695">E9103</f>
        <v>DOMICILIARIA 3</v>
      </c>
      <c r="F10053" s="777">
        <f t="shared" si="6695"/>
        <v>3.56</v>
      </c>
      <c r="G10053" s="777">
        <f t="shared" si="6695"/>
        <v>0.7</v>
      </c>
      <c r="H10053" s="775"/>
      <c r="I10053" s="128"/>
      <c r="J10053" s="642">
        <f t="shared" si="6690"/>
        <v>2.492</v>
      </c>
    </row>
    <row r="10054" spans="1:10" ht="15" customHeight="1">
      <c r="A10054" s="1320"/>
      <c r="B10054" s="1321"/>
      <c r="C10054" s="1321"/>
      <c r="D10054" s="1322"/>
      <c r="E10054" s="776" t="str">
        <f t="shared" ref="E10054:G10054" si="6696">E9104</f>
        <v>DOMICILIARIA 4</v>
      </c>
      <c r="F10054" s="777">
        <f t="shared" si="6696"/>
        <v>4.41</v>
      </c>
      <c r="G10054" s="777">
        <f t="shared" si="6696"/>
        <v>0.7</v>
      </c>
      <c r="H10054" s="698"/>
      <c r="I10054" s="142"/>
      <c r="J10054" s="642">
        <f t="shared" si="6690"/>
        <v>3.0869999999999997</v>
      </c>
    </row>
    <row r="10055" spans="1:10" ht="15" customHeight="1">
      <c r="A10055" s="1320"/>
      <c r="B10055" s="1321"/>
      <c r="C10055" s="1321"/>
      <c r="D10055" s="1322"/>
      <c r="E10055" s="776" t="str">
        <f t="shared" ref="E10055:G10055" si="6697">E9105</f>
        <v>DOMICILIARIA 5</v>
      </c>
      <c r="F10055" s="777">
        <f t="shared" si="6697"/>
        <v>3.73</v>
      </c>
      <c r="G10055" s="777">
        <f t="shared" si="6697"/>
        <v>0.7</v>
      </c>
      <c r="H10055" s="775"/>
      <c r="I10055" s="128"/>
      <c r="J10055" s="642">
        <f t="shared" si="6690"/>
        <v>2.6109999999999998</v>
      </c>
    </row>
    <row r="10056" spans="1:10" ht="15" customHeight="1">
      <c r="A10056" s="1320"/>
      <c r="B10056" s="1321"/>
      <c r="C10056" s="1321"/>
      <c r="D10056" s="1322"/>
      <c r="E10056" s="776" t="str">
        <f t="shared" ref="E10056:G10056" si="6698">E9106</f>
        <v>DOMICILIARIA 6</v>
      </c>
      <c r="F10056" s="777">
        <f t="shared" si="6698"/>
        <v>4.34</v>
      </c>
      <c r="G10056" s="777">
        <f t="shared" si="6698"/>
        <v>0.7</v>
      </c>
      <c r="H10056" s="698"/>
      <c r="I10056" s="142"/>
      <c r="J10056" s="642">
        <f t="shared" si="6690"/>
        <v>3.0379999999999998</v>
      </c>
    </row>
    <row r="10057" spans="1:10" ht="15" customHeight="1">
      <c r="A10057" s="1320"/>
      <c r="B10057" s="1321"/>
      <c r="C10057" s="1321"/>
      <c r="D10057" s="1322"/>
      <c r="E10057" s="776" t="str">
        <f t="shared" ref="E10057:G10057" si="6699">E9107</f>
        <v>DOMICILIARIA 7</v>
      </c>
      <c r="F10057" s="777">
        <f t="shared" si="6699"/>
        <v>4.04</v>
      </c>
      <c r="G10057" s="777">
        <f t="shared" si="6699"/>
        <v>0.7</v>
      </c>
      <c r="H10057" s="775"/>
      <c r="I10057" s="128"/>
      <c r="J10057" s="642">
        <f t="shared" si="6690"/>
        <v>2.8279999999999998</v>
      </c>
    </row>
    <row r="10058" spans="1:10" ht="15" customHeight="1">
      <c r="A10058" s="1320"/>
      <c r="B10058" s="1321"/>
      <c r="C10058" s="1321"/>
      <c r="D10058" s="1322"/>
      <c r="E10058" s="776" t="str">
        <f t="shared" ref="E10058:G10058" si="6700">E9108</f>
        <v>DOMICILIARIA 8</v>
      </c>
      <c r="F10058" s="777">
        <f t="shared" si="6700"/>
        <v>4.2300000000000004</v>
      </c>
      <c r="G10058" s="777">
        <f t="shared" si="6700"/>
        <v>0.7</v>
      </c>
      <c r="H10058" s="698"/>
      <c r="I10058" s="142"/>
      <c r="J10058" s="642">
        <f t="shared" si="6690"/>
        <v>2.9610000000000003</v>
      </c>
    </row>
    <row r="10059" spans="1:10" ht="15" customHeight="1">
      <c r="A10059" s="1320"/>
      <c r="B10059" s="1321"/>
      <c r="C10059" s="1321"/>
      <c r="D10059" s="1322"/>
      <c r="E10059" s="776" t="str">
        <f t="shared" ref="E10059:G10059" si="6701">E9109</f>
        <v>DOMICILIARIA 9</v>
      </c>
      <c r="F10059" s="777">
        <f t="shared" si="6701"/>
        <v>4.3</v>
      </c>
      <c r="G10059" s="777">
        <f t="shared" si="6701"/>
        <v>0.7</v>
      </c>
      <c r="H10059" s="775"/>
      <c r="I10059" s="128"/>
      <c r="J10059" s="642">
        <f t="shared" si="6690"/>
        <v>3.01</v>
      </c>
    </row>
    <row r="10060" spans="1:10" ht="15" customHeight="1">
      <c r="A10060" s="1320"/>
      <c r="B10060" s="1321"/>
      <c r="C10060" s="1321"/>
      <c r="D10060" s="1322"/>
      <c r="E10060" s="776" t="str">
        <f t="shared" ref="E10060:G10060" si="6702">E9110</f>
        <v>DOMICILIARIA 10</v>
      </c>
      <c r="F10060" s="777">
        <f t="shared" si="6702"/>
        <v>4.3</v>
      </c>
      <c r="G10060" s="777">
        <f t="shared" si="6702"/>
        <v>0.7</v>
      </c>
      <c r="H10060" s="698"/>
      <c r="I10060" s="142"/>
      <c r="J10060" s="642">
        <f t="shared" si="6690"/>
        <v>3.01</v>
      </c>
    </row>
    <row r="10061" spans="1:10" ht="15" customHeight="1">
      <c r="A10061" s="1320"/>
      <c r="B10061" s="1321"/>
      <c r="C10061" s="1321"/>
      <c r="D10061" s="1322"/>
      <c r="E10061" s="776" t="str">
        <f t="shared" ref="E10061:G10061" si="6703">E9111</f>
        <v>DOMICILIARIA 11</v>
      </c>
      <c r="F10061" s="777">
        <f t="shared" si="6703"/>
        <v>3.69</v>
      </c>
      <c r="G10061" s="777">
        <f t="shared" si="6703"/>
        <v>0.7</v>
      </c>
      <c r="H10061" s="775"/>
      <c r="I10061" s="128"/>
      <c r="J10061" s="642">
        <f t="shared" si="6690"/>
        <v>2.5829999999999997</v>
      </c>
    </row>
    <row r="10062" spans="1:10" ht="15" customHeight="1">
      <c r="A10062" s="1320"/>
      <c r="B10062" s="1321"/>
      <c r="C10062" s="1321"/>
      <c r="D10062" s="1322"/>
      <c r="E10062" s="776" t="str">
        <f t="shared" ref="E10062:G10062" si="6704">E9112</f>
        <v>DOMICILIARIA 12</v>
      </c>
      <c r="F10062" s="777">
        <f t="shared" si="6704"/>
        <v>4.1399999999999997</v>
      </c>
      <c r="G10062" s="777">
        <f t="shared" si="6704"/>
        <v>0.7</v>
      </c>
      <c r="H10062" s="775"/>
      <c r="I10062" s="128"/>
      <c r="J10062" s="642">
        <f t="shared" si="6690"/>
        <v>2.8979999999999997</v>
      </c>
    </row>
    <row r="10063" spans="1:10" ht="15" customHeight="1">
      <c r="A10063" s="1320"/>
      <c r="B10063" s="1321"/>
      <c r="C10063" s="1321"/>
      <c r="D10063" s="1322"/>
      <c r="E10063" s="776" t="str">
        <f t="shared" ref="E10063:G10063" si="6705">E9113</f>
        <v>P56 A P5</v>
      </c>
      <c r="F10063" s="777">
        <f t="shared" si="6705"/>
        <v>0</v>
      </c>
      <c r="G10063" s="777">
        <f t="shared" si="6705"/>
        <v>0</v>
      </c>
      <c r="H10063" s="775"/>
      <c r="I10063" s="128"/>
      <c r="J10063" s="642">
        <f t="shared" si="6690"/>
        <v>0</v>
      </c>
    </row>
    <row r="10064" spans="1:10" ht="15" customHeight="1">
      <c r="A10064" s="1320"/>
      <c r="B10064" s="1321"/>
      <c r="C10064" s="1321"/>
      <c r="D10064" s="1322"/>
      <c r="E10064" s="776" t="str">
        <f t="shared" ref="E10064:G10064" si="6706">E9114</f>
        <v>DOMICILIARIA 1</v>
      </c>
      <c r="F10064" s="777">
        <f t="shared" si="6706"/>
        <v>4.1399999999999997</v>
      </c>
      <c r="G10064" s="777">
        <f t="shared" si="6706"/>
        <v>0.7</v>
      </c>
      <c r="H10064" s="775"/>
      <c r="I10064" s="128"/>
      <c r="J10064" s="642">
        <f t="shared" si="6690"/>
        <v>2.8979999999999997</v>
      </c>
    </row>
    <row r="10065" spans="1:10" ht="15" customHeight="1">
      <c r="A10065" s="1320"/>
      <c r="B10065" s="1321"/>
      <c r="C10065" s="1321"/>
      <c r="D10065" s="1322"/>
      <c r="E10065" s="776" t="str">
        <f t="shared" ref="E10065:G10065" si="6707">E9115</f>
        <v>DOMICILIARIA 2</v>
      </c>
      <c r="F10065" s="777">
        <f t="shared" si="6707"/>
        <v>7.55</v>
      </c>
      <c r="G10065" s="777">
        <f t="shared" si="6707"/>
        <v>0.7</v>
      </c>
      <c r="H10065" s="775"/>
      <c r="I10065" s="128"/>
      <c r="J10065" s="642">
        <f t="shared" si="6690"/>
        <v>5.2849999999999993</v>
      </c>
    </row>
    <row r="10066" spans="1:10" ht="15" customHeight="1">
      <c r="A10066" s="1320"/>
      <c r="B10066" s="1321"/>
      <c r="C10066" s="1321"/>
      <c r="D10066" s="1322"/>
      <c r="E10066" s="776" t="str">
        <f t="shared" ref="E10066:G10066" si="6708">E9116</f>
        <v>DOMICILIARIA 3</v>
      </c>
      <c r="F10066" s="777">
        <f t="shared" si="6708"/>
        <v>4.26</v>
      </c>
      <c r="G10066" s="777">
        <f t="shared" si="6708"/>
        <v>0.7</v>
      </c>
      <c r="H10066" s="775"/>
      <c r="I10066" s="128"/>
      <c r="J10066" s="642">
        <f t="shared" si="6690"/>
        <v>2.9819999999999998</v>
      </c>
    </row>
    <row r="10067" spans="1:10" ht="15" customHeight="1">
      <c r="A10067" s="1320"/>
      <c r="B10067" s="1321"/>
      <c r="C10067" s="1321"/>
      <c r="D10067" s="1322"/>
      <c r="E10067" s="776" t="str">
        <f t="shared" ref="E10067:G10067" si="6709">E9117</f>
        <v>DOMICILIARIA 4</v>
      </c>
      <c r="F10067" s="777">
        <f t="shared" si="6709"/>
        <v>7.21</v>
      </c>
      <c r="G10067" s="777">
        <f t="shared" si="6709"/>
        <v>0.7</v>
      </c>
      <c r="H10067" s="775"/>
      <c r="I10067" s="128"/>
      <c r="J10067" s="642">
        <f t="shared" si="6690"/>
        <v>5.0469999999999997</v>
      </c>
    </row>
    <row r="10068" spans="1:10" ht="15" customHeight="1">
      <c r="A10068" s="1320"/>
      <c r="B10068" s="1321"/>
      <c r="C10068" s="1321"/>
      <c r="D10068" s="1322"/>
      <c r="E10068" s="776" t="str">
        <f t="shared" ref="E10068:G10068" si="6710">E9118</f>
        <v>DOMICILIARIA 5</v>
      </c>
      <c r="F10068" s="777">
        <f t="shared" si="6710"/>
        <v>7.11</v>
      </c>
      <c r="G10068" s="777">
        <f t="shared" si="6710"/>
        <v>0.7</v>
      </c>
      <c r="H10068" s="775"/>
      <c r="I10068" s="128"/>
      <c r="J10068" s="642">
        <f t="shared" si="6690"/>
        <v>4.9770000000000003</v>
      </c>
    </row>
    <row r="10069" spans="1:10" ht="15" customHeight="1">
      <c r="A10069" s="1320"/>
      <c r="B10069" s="1321"/>
      <c r="C10069" s="1321"/>
      <c r="D10069" s="1322"/>
      <c r="E10069" s="776" t="str">
        <f t="shared" ref="E10069:G10069" si="6711">E9119</f>
        <v>DOMICILIARIA 6</v>
      </c>
      <c r="F10069" s="777">
        <f t="shared" si="6711"/>
        <v>3.99</v>
      </c>
      <c r="G10069" s="777">
        <f t="shared" si="6711"/>
        <v>0.7</v>
      </c>
      <c r="H10069" s="775"/>
      <c r="I10069" s="128"/>
      <c r="J10069" s="642">
        <f t="shared" si="6690"/>
        <v>2.7930000000000001</v>
      </c>
    </row>
    <row r="10070" spans="1:10" ht="15" customHeight="1">
      <c r="A10070" s="1320"/>
      <c r="B10070" s="1321"/>
      <c r="C10070" s="1321"/>
      <c r="D10070" s="1322"/>
      <c r="E10070" s="776" t="str">
        <f t="shared" ref="E10070:G10070" si="6712">E9120</f>
        <v>DOMICILIARIA 7</v>
      </c>
      <c r="F10070" s="777">
        <f t="shared" si="6712"/>
        <v>7.59</v>
      </c>
      <c r="G10070" s="777">
        <f t="shared" si="6712"/>
        <v>0.7</v>
      </c>
      <c r="H10070" s="775"/>
      <c r="I10070" s="128"/>
      <c r="J10070" s="642">
        <f t="shared" si="6690"/>
        <v>5.3129999999999997</v>
      </c>
    </row>
    <row r="10071" spans="1:10" ht="15" customHeight="1">
      <c r="A10071" s="1320"/>
      <c r="B10071" s="1321"/>
      <c r="C10071" s="1321"/>
      <c r="D10071" s="1322"/>
      <c r="E10071" s="776" t="str">
        <f t="shared" ref="E10071:G10071" si="6713">E9121</f>
        <v>DOMICILIARIA 8</v>
      </c>
      <c r="F10071" s="777">
        <f t="shared" si="6713"/>
        <v>3.7</v>
      </c>
      <c r="G10071" s="777">
        <f t="shared" si="6713"/>
        <v>0.7</v>
      </c>
      <c r="H10071" s="775"/>
      <c r="I10071" s="128"/>
      <c r="J10071" s="642">
        <f t="shared" si="6690"/>
        <v>2.59</v>
      </c>
    </row>
    <row r="10072" spans="1:10" ht="15" customHeight="1">
      <c r="A10072" s="1320"/>
      <c r="B10072" s="1321"/>
      <c r="C10072" s="1321"/>
      <c r="D10072" s="1322"/>
      <c r="E10072" s="776" t="str">
        <f t="shared" ref="E10072:G10072" si="6714">E9122</f>
        <v>DOMICILIARIA 9</v>
      </c>
      <c r="F10072" s="777">
        <f t="shared" si="6714"/>
        <v>6.55</v>
      </c>
      <c r="G10072" s="777">
        <f t="shared" si="6714"/>
        <v>0.7</v>
      </c>
      <c r="H10072" s="775"/>
      <c r="I10072" s="128"/>
      <c r="J10072" s="642">
        <f t="shared" si="6690"/>
        <v>4.585</v>
      </c>
    </row>
    <row r="10073" spans="1:10" ht="15" customHeight="1">
      <c r="A10073" s="1320"/>
      <c r="B10073" s="1321"/>
      <c r="C10073" s="1321"/>
      <c r="D10073" s="1322"/>
      <c r="E10073" s="776" t="str">
        <f t="shared" ref="E10073:G10073" si="6715">E9123</f>
        <v>DOMICILIARIA 10</v>
      </c>
      <c r="F10073" s="777">
        <f t="shared" si="6715"/>
        <v>4.07</v>
      </c>
      <c r="G10073" s="777">
        <f t="shared" si="6715"/>
        <v>0.7</v>
      </c>
      <c r="H10073" s="775"/>
      <c r="I10073" s="128"/>
      <c r="J10073" s="642">
        <f t="shared" si="6690"/>
        <v>2.8490000000000002</v>
      </c>
    </row>
    <row r="10074" spans="1:10" ht="15" customHeight="1">
      <c r="A10074" s="1320"/>
      <c r="B10074" s="1321"/>
      <c r="C10074" s="1321"/>
      <c r="D10074" s="1322"/>
      <c r="E10074" s="776" t="str">
        <f t="shared" ref="E10074:G10074" si="6716">E9124</f>
        <v>DOMICILIARIA 11</v>
      </c>
      <c r="F10074" s="777">
        <f t="shared" si="6716"/>
        <v>6.17</v>
      </c>
      <c r="G10074" s="777">
        <f t="shared" si="6716"/>
        <v>0.7</v>
      </c>
      <c r="H10074" s="775"/>
      <c r="I10074" s="128"/>
      <c r="J10074" s="642">
        <f t="shared" si="6690"/>
        <v>4.319</v>
      </c>
    </row>
    <row r="10075" spans="1:10" ht="15" customHeight="1">
      <c r="A10075" s="1320"/>
      <c r="B10075" s="1321"/>
      <c r="C10075" s="1321"/>
      <c r="D10075" s="1322"/>
      <c r="E10075" s="776" t="str">
        <f t="shared" ref="E10075:G10075" si="6717">E9125</f>
        <v>DOMICILIARIA 12</v>
      </c>
      <c r="F10075" s="777">
        <f t="shared" si="6717"/>
        <v>6.63</v>
      </c>
      <c r="G10075" s="777">
        <f t="shared" si="6717"/>
        <v>0.7</v>
      </c>
      <c r="H10075" s="775"/>
      <c r="I10075" s="128"/>
      <c r="J10075" s="642">
        <f t="shared" si="6690"/>
        <v>4.641</v>
      </c>
    </row>
    <row r="10076" spans="1:10" ht="15" customHeight="1">
      <c r="A10076" s="1320"/>
      <c r="B10076" s="1321"/>
      <c r="C10076" s="1321"/>
      <c r="D10076" s="1322"/>
      <c r="E10076" s="776" t="str">
        <f t="shared" ref="E10076:G10076" si="6718">E9126</f>
        <v>DOMICILIARIA 13</v>
      </c>
      <c r="F10076" s="777">
        <f t="shared" si="6718"/>
        <v>4.07</v>
      </c>
      <c r="G10076" s="777">
        <f t="shared" si="6718"/>
        <v>0.7</v>
      </c>
      <c r="H10076" s="775"/>
      <c r="I10076" s="128"/>
      <c r="J10076" s="642">
        <f t="shared" si="6690"/>
        <v>2.8490000000000002</v>
      </c>
    </row>
    <row r="10077" spans="1:10" ht="15" customHeight="1">
      <c r="A10077" s="1320"/>
      <c r="B10077" s="1321"/>
      <c r="C10077" s="1321"/>
      <c r="D10077" s="1322"/>
      <c r="E10077" s="776" t="str">
        <f t="shared" ref="E10077:G10077" si="6719">E9127</f>
        <v>DOMICILIARIA 14</v>
      </c>
      <c r="F10077" s="777">
        <f t="shared" si="6719"/>
        <v>6.24</v>
      </c>
      <c r="G10077" s="777">
        <f t="shared" si="6719"/>
        <v>0.7</v>
      </c>
      <c r="H10077" s="775"/>
      <c r="I10077" s="128"/>
      <c r="J10077" s="642">
        <f t="shared" si="6690"/>
        <v>4.3679999999999994</v>
      </c>
    </row>
    <row r="10078" spans="1:10" ht="15" customHeight="1">
      <c r="A10078" s="1320"/>
      <c r="B10078" s="1321"/>
      <c r="C10078" s="1321"/>
      <c r="D10078" s="1322"/>
      <c r="E10078" s="776" t="str">
        <f t="shared" ref="E10078:G10078" si="6720">E9128</f>
        <v>DOMICILIARIA 15</v>
      </c>
      <c r="F10078" s="777">
        <f t="shared" si="6720"/>
        <v>5.92</v>
      </c>
      <c r="G10078" s="777">
        <f t="shared" si="6720"/>
        <v>0.7</v>
      </c>
      <c r="H10078" s="775"/>
      <c r="I10078" s="128"/>
      <c r="J10078" s="642">
        <f t="shared" si="6690"/>
        <v>4.1440000000000001</v>
      </c>
    </row>
    <row r="10079" spans="1:10" ht="15" customHeight="1">
      <c r="A10079" s="1320"/>
      <c r="B10079" s="1321"/>
      <c r="C10079" s="1321"/>
      <c r="D10079" s="1322"/>
      <c r="E10079" s="776" t="str">
        <f t="shared" ref="E10079:G10079" si="6721">E9129</f>
        <v>DOMICILIARIA 16</v>
      </c>
      <c r="F10079" s="777">
        <f t="shared" si="6721"/>
        <v>3.73</v>
      </c>
      <c r="G10079" s="777">
        <f t="shared" si="6721"/>
        <v>0.7</v>
      </c>
      <c r="H10079" s="775"/>
      <c r="I10079" s="128"/>
      <c r="J10079" s="642">
        <f t="shared" si="6690"/>
        <v>2.6109999999999998</v>
      </c>
    </row>
    <row r="10080" spans="1:10" ht="15" customHeight="1">
      <c r="A10080" s="1320"/>
      <c r="B10080" s="1321"/>
      <c r="C10080" s="1321"/>
      <c r="D10080" s="1322"/>
      <c r="E10080" s="776" t="str">
        <f t="shared" ref="E10080:G10080" si="6722">E9130</f>
        <v>DOMICILIARIA 17</v>
      </c>
      <c r="F10080" s="777">
        <f t="shared" si="6722"/>
        <v>5.49</v>
      </c>
      <c r="G10080" s="777">
        <f t="shared" si="6722"/>
        <v>0.7</v>
      </c>
      <c r="H10080" s="775"/>
      <c r="I10080" s="128"/>
      <c r="J10080" s="642">
        <f t="shared" si="6690"/>
        <v>3.843</v>
      </c>
    </row>
    <row r="10081" spans="1:10" ht="15" customHeight="1">
      <c r="A10081" s="1320"/>
      <c r="B10081" s="1321"/>
      <c r="C10081" s="1321"/>
      <c r="D10081" s="1322"/>
      <c r="E10081" s="776" t="str">
        <f t="shared" ref="E10081:G10081" si="6723">E9131</f>
        <v>P5 A P2</v>
      </c>
      <c r="F10081" s="777">
        <f t="shared" si="6723"/>
        <v>0</v>
      </c>
      <c r="G10081" s="777">
        <f t="shared" si="6723"/>
        <v>0</v>
      </c>
      <c r="H10081" s="775"/>
      <c r="I10081" s="128"/>
      <c r="J10081" s="642">
        <f t="shared" si="6690"/>
        <v>0</v>
      </c>
    </row>
    <row r="10082" spans="1:10" ht="15" customHeight="1">
      <c r="A10082" s="1320"/>
      <c r="B10082" s="1321"/>
      <c r="C10082" s="1321"/>
      <c r="D10082" s="1322"/>
      <c r="E10082" s="776" t="str">
        <f t="shared" ref="E10082:G10082" si="6724">E9132</f>
        <v>DOMICILIARIA 1</v>
      </c>
      <c r="F10082" s="777">
        <f t="shared" si="6724"/>
        <v>3.92</v>
      </c>
      <c r="G10082" s="777">
        <f t="shared" si="6724"/>
        <v>0</v>
      </c>
      <c r="H10082" s="775"/>
      <c r="I10082" s="128"/>
      <c r="J10082" s="642">
        <f t="shared" si="6690"/>
        <v>0</v>
      </c>
    </row>
    <row r="10083" spans="1:10" ht="15" customHeight="1">
      <c r="A10083" s="1320"/>
      <c r="B10083" s="1321"/>
      <c r="C10083" s="1321"/>
      <c r="D10083" s="1322"/>
      <c r="E10083" s="776" t="str">
        <f t="shared" ref="E10083:G10083" si="6725">E9133</f>
        <v>DOMICILIARIA 2</v>
      </c>
      <c r="F10083" s="777">
        <f t="shared" si="6725"/>
        <v>5.69</v>
      </c>
      <c r="G10083" s="777">
        <f t="shared" si="6725"/>
        <v>0</v>
      </c>
      <c r="H10083" s="775"/>
      <c r="I10083" s="128"/>
      <c r="J10083" s="642">
        <f t="shared" si="6690"/>
        <v>0</v>
      </c>
    </row>
    <row r="10084" spans="1:10" ht="15" customHeight="1">
      <c r="A10084" s="1320"/>
      <c r="B10084" s="1321"/>
      <c r="C10084" s="1321"/>
      <c r="D10084" s="1322"/>
      <c r="E10084" s="776" t="str">
        <f t="shared" ref="E10084:G10084" si="6726">E9134</f>
        <v>DOMICILIARIA 3</v>
      </c>
      <c r="F10084" s="777">
        <f t="shared" si="6726"/>
        <v>4.3</v>
      </c>
      <c r="G10084" s="777">
        <f t="shared" si="6726"/>
        <v>0</v>
      </c>
      <c r="H10084" s="775"/>
      <c r="I10084" s="128"/>
      <c r="J10084" s="642">
        <f t="shared" si="6690"/>
        <v>0</v>
      </c>
    </row>
    <row r="10085" spans="1:10" ht="15" customHeight="1">
      <c r="A10085" s="1320"/>
      <c r="B10085" s="1321"/>
      <c r="C10085" s="1321"/>
      <c r="D10085" s="1322"/>
      <c r="E10085" s="776" t="str">
        <f t="shared" ref="E10085:G10085" si="6727">E9135</f>
        <v>DOMICILIARIA 4</v>
      </c>
      <c r="F10085" s="777">
        <f t="shared" si="6727"/>
        <v>5.59</v>
      </c>
      <c r="G10085" s="777">
        <f t="shared" si="6727"/>
        <v>0</v>
      </c>
      <c r="H10085" s="775"/>
      <c r="I10085" s="128"/>
      <c r="J10085" s="642">
        <f t="shared" si="6690"/>
        <v>0</v>
      </c>
    </row>
    <row r="10086" spans="1:10" ht="15" customHeight="1">
      <c r="A10086" s="1320"/>
      <c r="B10086" s="1321"/>
      <c r="C10086" s="1321"/>
      <c r="D10086" s="1322"/>
      <c r="E10086" s="776" t="str">
        <f t="shared" ref="E10086:G10086" si="6728">E9136</f>
        <v>DOMICILIARIA 5</v>
      </c>
      <c r="F10086" s="777">
        <f t="shared" si="6728"/>
        <v>4.5</v>
      </c>
      <c r="G10086" s="777">
        <f t="shared" si="6728"/>
        <v>0</v>
      </c>
      <c r="H10086" s="775"/>
      <c r="I10086" s="128"/>
      <c r="J10086" s="642">
        <f t="shared" si="6690"/>
        <v>0</v>
      </c>
    </row>
    <row r="10087" spans="1:10" ht="15" customHeight="1">
      <c r="A10087" s="1320"/>
      <c r="B10087" s="1321"/>
      <c r="C10087" s="1321"/>
      <c r="D10087" s="1322"/>
      <c r="E10087" s="776" t="str">
        <f t="shared" ref="E10087:G10087" si="6729">E9137</f>
        <v>DOMICILIARIA 6</v>
      </c>
      <c r="F10087" s="777">
        <f t="shared" si="6729"/>
        <v>5.38</v>
      </c>
      <c r="G10087" s="777">
        <f t="shared" si="6729"/>
        <v>0</v>
      </c>
      <c r="H10087" s="775"/>
      <c r="I10087" s="128"/>
      <c r="J10087" s="642">
        <f t="shared" si="6690"/>
        <v>0</v>
      </c>
    </row>
    <row r="10088" spans="1:10" ht="15" customHeight="1">
      <c r="A10088" s="1320"/>
      <c r="B10088" s="1321"/>
      <c r="C10088" s="1321"/>
      <c r="D10088" s="1322"/>
      <c r="E10088" s="776" t="str">
        <f t="shared" ref="E10088:G10088" si="6730">E9138</f>
        <v>DOMICILIARIA 7</v>
      </c>
      <c r="F10088" s="777">
        <f t="shared" si="6730"/>
        <v>4.67</v>
      </c>
      <c r="G10088" s="777">
        <f t="shared" si="6730"/>
        <v>0</v>
      </c>
      <c r="H10088" s="775"/>
      <c r="I10088" s="128"/>
      <c r="J10088" s="642">
        <f t="shared" si="6690"/>
        <v>0</v>
      </c>
    </row>
    <row r="10089" spans="1:10" ht="15" customHeight="1">
      <c r="A10089" s="1320"/>
      <c r="B10089" s="1321"/>
      <c r="C10089" s="1321"/>
      <c r="D10089" s="1322"/>
      <c r="E10089" s="776" t="str">
        <f t="shared" ref="E10089:G10089" si="6731">E9139</f>
        <v>DOMICILIARIA 8</v>
      </c>
      <c r="F10089" s="777">
        <f t="shared" si="6731"/>
        <v>5.08</v>
      </c>
      <c r="G10089" s="777">
        <f t="shared" si="6731"/>
        <v>0</v>
      </c>
      <c r="H10089" s="775"/>
      <c r="I10089" s="128"/>
      <c r="J10089" s="642">
        <f t="shared" si="6690"/>
        <v>0</v>
      </c>
    </row>
    <row r="10090" spans="1:10" ht="15" customHeight="1">
      <c r="A10090" s="1320"/>
      <c r="B10090" s="1321"/>
      <c r="C10090" s="1321"/>
      <c r="D10090" s="1322"/>
      <c r="E10090" s="776" t="str">
        <f t="shared" ref="E10090:G10090" si="6732">E9140</f>
        <v>DOMICILIARIA 9</v>
      </c>
      <c r="F10090" s="777">
        <f t="shared" si="6732"/>
        <v>5.17</v>
      </c>
      <c r="G10090" s="777">
        <f t="shared" si="6732"/>
        <v>0</v>
      </c>
      <c r="H10090" s="775"/>
      <c r="I10090" s="128"/>
      <c r="J10090" s="642">
        <f t="shared" si="6690"/>
        <v>0</v>
      </c>
    </row>
    <row r="10091" spans="1:10" ht="15" customHeight="1">
      <c r="A10091" s="1320"/>
      <c r="B10091" s="1321"/>
      <c r="C10091" s="1321"/>
      <c r="D10091" s="1322"/>
      <c r="E10091" s="776" t="str">
        <f t="shared" ref="E10091:G10091" si="6733">E9141</f>
        <v>DOMICILIARIA 10</v>
      </c>
      <c r="F10091" s="777">
        <f t="shared" si="6733"/>
        <v>5.22</v>
      </c>
      <c r="G10091" s="777">
        <f t="shared" si="6733"/>
        <v>0</v>
      </c>
      <c r="H10091" s="775"/>
      <c r="I10091" s="128"/>
      <c r="J10091" s="642">
        <f t="shared" si="6690"/>
        <v>0</v>
      </c>
    </row>
    <row r="10092" spans="1:10" ht="15" customHeight="1">
      <c r="A10092" s="1320"/>
      <c r="B10092" s="1321"/>
      <c r="C10092" s="1321"/>
      <c r="D10092" s="1322"/>
      <c r="E10092" s="776" t="str">
        <f t="shared" ref="E10092:G10092" si="6734">E9142</f>
        <v>DOMICILIARIA 11</v>
      </c>
      <c r="F10092" s="777">
        <f t="shared" si="6734"/>
        <v>5.16</v>
      </c>
      <c r="G10092" s="777">
        <f t="shared" si="6734"/>
        <v>0</v>
      </c>
      <c r="H10092" s="775"/>
      <c r="I10092" s="128"/>
      <c r="J10092" s="642">
        <f t="shared" si="6690"/>
        <v>0</v>
      </c>
    </row>
    <row r="10093" spans="1:10" ht="15" customHeight="1">
      <c r="A10093" s="1320"/>
      <c r="B10093" s="1321"/>
      <c r="C10093" s="1321"/>
      <c r="D10093" s="1322"/>
      <c r="E10093" s="776" t="str">
        <f t="shared" ref="E10093:G10093" si="6735">E9143</f>
        <v>DOMICILIARIA 12</v>
      </c>
      <c r="F10093" s="777">
        <f t="shared" si="6735"/>
        <v>4.93</v>
      </c>
      <c r="G10093" s="777">
        <f t="shared" si="6735"/>
        <v>0</v>
      </c>
      <c r="H10093" s="775"/>
      <c r="I10093" s="128"/>
      <c r="J10093" s="642">
        <f t="shared" si="6690"/>
        <v>0</v>
      </c>
    </row>
    <row r="10094" spans="1:10" ht="15" customHeight="1">
      <c r="A10094" s="1320"/>
      <c r="B10094" s="1321"/>
      <c r="C10094" s="1321"/>
      <c r="D10094" s="1322"/>
      <c r="E10094" s="776" t="str">
        <f t="shared" ref="E10094:G10094" si="6736">E9144</f>
        <v>DOMICILIARIA 13</v>
      </c>
      <c r="F10094" s="777">
        <f t="shared" si="6736"/>
        <v>5.54</v>
      </c>
      <c r="G10094" s="777">
        <f t="shared" si="6736"/>
        <v>0</v>
      </c>
      <c r="H10094" s="775"/>
      <c r="I10094" s="128"/>
      <c r="J10094" s="642">
        <f t="shared" si="6690"/>
        <v>0</v>
      </c>
    </row>
    <row r="10095" spans="1:10" ht="15" customHeight="1">
      <c r="A10095" s="1320"/>
      <c r="B10095" s="1321"/>
      <c r="C10095" s="1321"/>
      <c r="D10095" s="1322"/>
      <c r="E10095" s="776" t="str">
        <f t="shared" ref="E10095:G10095" si="6737">E9145</f>
        <v>DOMICILIARIA 14</v>
      </c>
      <c r="F10095" s="777">
        <f t="shared" si="6737"/>
        <v>5.15</v>
      </c>
      <c r="G10095" s="777">
        <f t="shared" si="6737"/>
        <v>0</v>
      </c>
      <c r="H10095" s="775"/>
      <c r="I10095" s="128"/>
      <c r="J10095" s="642">
        <f t="shared" si="6690"/>
        <v>0</v>
      </c>
    </row>
    <row r="10096" spans="1:10" ht="15" customHeight="1">
      <c r="A10096" s="1320"/>
      <c r="B10096" s="1321"/>
      <c r="C10096" s="1321"/>
      <c r="D10096" s="1322"/>
      <c r="E10096" s="776" t="str">
        <f t="shared" ref="E10096:G10096" si="6738">E9146</f>
        <v>DOMICILIARIA 15</v>
      </c>
      <c r="F10096" s="777">
        <f t="shared" si="6738"/>
        <v>6.03</v>
      </c>
      <c r="G10096" s="777">
        <f t="shared" si="6738"/>
        <v>0</v>
      </c>
      <c r="H10096" s="775"/>
      <c r="I10096" s="128"/>
      <c r="J10096" s="642">
        <f t="shared" si="6690"/>
        <v>0</v>
      </c>
    </row>
    <row r="10097" spans="1:10" ht="15" customHeight="1">
      <c r="A10097" s="1320"/>
      <c r="B10097" s="1321"/>
      <c r="C10097" s="1321"/>
      <c r="D10097" s="1322"/>
      <c r="E10097" s="776" t="str">
        <f t="shared" ref="E10097:G10097" si="6739">E9147</f>
        <v>P49 A P42</v>
      </c>
      <c r="F10097" s="777">
        <f t="shared" si="6739"/>
        <v>0</v>
      </c>
      <c r="G10097" s="777">
        <f t="shared" si="6739"/>
        <v>0</v>
      </c>
      <c r="H10097" s="775"/>
      <c r="I10097" s="128"/>
      <c r="J10097" s="642">
        <f t="shared" si="6690"/>
        <v>0</v>
      </c>
    </row>
    <row r="10098" spans="1:10" ht="15" customHeight="1">
      <c r="A10098" s="1320"/>
      <c r="B10098" s="1321"/>
      <c r="C10098" s="1321"/>
      <c r="D10098" s="1322"/>
      <c r="E10098" s="776" t="str">
        <f t="shared" ref="E10098:G10098" si="6740">E9148</f>
        <v>DOMICILIARIA 1</v>
      </c>
      <c r="F10098" s="777">
        <f t="shared" si="6740"/>
        <v>4.33</v>
      </c>
      <c r="G10098" s="777">
        <f t="shared" si="6740"/>
        <v>0.7</v>
      </c>
      <c r="H10098" s="775"/>
      <c r="I10098" s="128"/>
      <c r="J10098" s="642">
        <f t="shared" si="6690"/>
        <v>3.0309999999999997</v>
      </c>
    </row>
    <row r="10099" spans="1:10" ht="15" customHeight="1">
      <c r="A10099" s="1320"/>
      <c r="B10099" s="1321"/>
      <c r="C10099" s="1321"/>
      <c r="D10099" s="1322"/>
      <c r="E10099" s="776" t="str">
        <f t="shared" ref="E10099:G10099" si="6741">E9149</f>
        <v>DOMICILIARIA 2</v>
      </c>
      <c r="F10099" s="777">
        <f t="shared" si="6741"/>
        <v>4.0199999999999996</v>
      </c>
      <c r="G10099" s="777">
        <f t="shared" si="6741"/>
        <v>0.7</v>
      </c>
      <c r="H10099" s="775"/>
      <c r="I10099" s="128"/>
      <c r="J10099" s="642">
        <f t="shared" si="6690"/>
        <v>2.8139999999999996</v>
      </c>
    </row>
    <row r="10100" spans="1:10" ht="15" customHeight="1">
      <c r="A10100" s="1320"/>
      <c r="B10100" s="1321"/>
      <c r="C10100" s="1321"/>
      <c r="D10100" s="1322"/>
      <c r="E10100" s="776" t="str">
        <f t="shared" ref="E10100:G10100" si="6742">E9150</f>
        <v>DOMICILIARIA 3</v>
      </c>
      <c r="F10100" s="777">
        <f t="shared" si="6742"/>
        <v>4.42</v>
      </c>
      <c r="G10100" s="777">
        <f t="shared" si="6742"/>
        <v>0.7</v>
      </c>
      <c r="H10100" s="775"/>
      <c r="I10100" s="128"/>
      <c r="J10100" s="642">
        <f t="shared" si="6690"/>
        <v>3.0939999999999999</v>
      </c>
    </row>
    <row r="10101" spans="1:10" ht="15" customHeight="1">
      <c r="A10101" s="1320"/>
      <c r="B10101" s="1321"/>
      <c r="C10101" s="1321"/>
      <c r="D10101" s="1322"/>
      <c r="E10101" s="776" t="str">
        <f t="shared" ref="E10101:G10101" si="6743">E9151</f>
        <v>DOMICILIARIA 4</v>
      </c>
      <c r="F10101" s="777">
        <f t="shared" si="6743"/>
        <v>4.55</v>
      </c>
      <c r="G10101" s="777">
        <f t="shared" si="6743"/>
        <v>0.7</v>
      </c>
      <c r="H10101" s="775"/>
      <c r="I10101" s="128"/>
      <c r="J10101" s="642">
        <f t="shared" si="6690"/>
        <v>3.1849999999999996</v>
      </c>
    </row>
    <row r="10102" spans="1:10" ht="15" customHeight="1">
      <c r="A10102" s="1320"/>
      <c r="B10102" s="1321"/>
      <c r="C10102" s="1321"/>
      <c r="D10102" s="1322"/>
      <c r="E10102" s="776" t="str">
        <f t="shared" ref="E10102:G10102" si="6744">E9152</f>
        <v>DOMICILIARIA 5</v>
      </c>
      <c r="F10102" s="777">
        <f t="shared" si="6744"/>
        <v>4.75</v>
      </c>
      <c r="G10102" s="777">
        <f t="shared" si="6744"/>
        <v>0.7</v>
      </c>
      <c r="H10102" s="775"/>
      <c r="I10102" s="128"/>
      <c r="J10102" s="642">
        <f t="shared" si="6690"/>
        <v>3.3249999999999997</v>
      </c>
    </row>
    <row r="10103" spans="1:10" ht="15" customHeight="1">
      <c r="A10103" s="1320"/>
      <c r="B10103" s="1321"/>
      <c r="C10103" s="1321"/>
      <c r="D10103" s="1322"/>
      <c r="E10103" s="776" t="str">
        <f t="shared" ref="E10103:G10103" si="6745">E9153</f>
        <v>DOMICILIARIA 6</v>
      </c>
      <c r="F10103" s="777">
        <f t="shared" si="6745"/>
        <v>4.71</v>
      </c>
      <c r="G10103" s="777">
        <f t="shared" si="6745"/>
        <v>0.7</v>
      </c>
      <c r="H10103" s="775"/>
      <c r="I10103" s="128"/>
      <c r="J10103" s="642">
        <f t="shared" si="6690"/>
        <v>3.2969999999999997</v>
      </c>
    </row>
    <row r="10104" spans="1:10" ht="15" customHeight="1">
      <c r="A10104" s="1320"/>
      <c r="B10104" s="1321"/>
      <c r="C10104" s="1321"/>
      <c r="D10104" s="1322"/>
      <c r="E10104" s="776" t="str">
        <f t="shared" ref="E10104:G10104" si="6746">E9154</f>
        <v>DOMICILIARIA 7</v>
      </c>
      <c r="F10104" s="777">
        <f t="shared" si="6746"/>
        <v>3.79</v>
      </c>
      <c r="G10104" s="777">
        <f t="shared" si="6746"/>
        <v>0.7</v>
      </c>
      <c r="H10104" s="775"/>
      <c r="I10104" s="128"/>
      <c r="J10104" s="642">
        <f t="shared" si="6690"/>
        <v>2.653</v>
      </c>
    </row>
    <row r="10105" spans="1:10" ht="15" customHeight="1">
      <c r="A10105" s="1320"/>
      <c r="B10105" s="1321"/>
      <c r="C10105" s="1321"/>
      <c r="D10105" s="1322"/>
      <c r="E10105" s="776" t="str">
        <f t="shared" ref="E10105:G10105" si="6747">E9155</f>
        <v>DOMICILIARIA 8</v>
      </c>
      <c r="F10105" s="777">
        <f t="shared" si="6747"/>
        <v>4.5199999999999996</v>
      </c>
      <c r="G10105" s="777">
        <f t="shared" si="6747"/>
        <v>0.7</v>
      </c>
      <c r="H10105" s="775"/>
      <c r="I10105" s="128"/>
      <c r="J10105" s="642">
        <f t="shared" si="6690"/>
        <v>3.1639999999999997</v>
      </c>
    </row>
    <row r="10106" spans="1:10" ht="15" customHeight="1">
      <c r="A10106" s="1320"/>
      <c r="B10106" s="1321"/>
      <c r="C10106" s="1321"/>
      <c r="D10106" s="1322"/>
      <c r="E10106" s="776" t="str">
        <f t="shared" ref="E10106:G10106" si="6748">E9156</f>
        <v>DOMICILIARIA 9</v>
      </c>
      <c r="F10106" s="777">
        <f t="shared" si="6748"/>
        <v>5.23</v>
      </c>
      <c r="G10106" s="777">
        <f t="shared" si="6748"/>
        <v>0.7</v>
      </c>
      <c r="H10106" s="775"/>
      <c r="I10106" s="128"/>
      <c r="J10106" s="642">
        <f t="shared" si="6690"/>
        <v>3.661</v>
      </c>
    </row>
    <row r="10107" spans="1:10" ht="15" customHeight="1">
      <c r="A10107" s="1320"/>
      <c r="B10107" s="1321"/>
      <c r="C10107" s="1321"/>
      <c r="D10107" s="1322"/>
      <c r="E10107" s="776" t="str">
        <f t="shared" ref="E10107:G10107" si="6749">E9157</f>
        <v>DOMICILIARIA 10</v>
      </c>
      <c r="F10107" s="777">
        <f t="shared" si="6749"/>
        <v>4.75</v>
      </c>
      <c r="G10107" s="777">
        <f t="shared" si="6749"/>
        <v>0.7</v>
      </c>
      <c r="H10107" s="775"/>
      <c r="I10107" s="128"/>
      <c r="J10107" s="642">
        <f t="shared" si="6690"/>
        <v>3.3249999999999997</v>
      </c>
    </row>
    <row r="10108" spans="1:10" ht="15" customHeight="1">
      <c r="A10108" s="1320"/>
      <c r="B10108" s="1321"/>
      <c r="C10108" s="1321"/>
      <c r="D10108" s="1322"/>
      <c r="E10108" s="776" t="str">
        <f t="shared" ref="E10108:G10108" si="6750">E9158</f>
        <v>DOMICILIARIA 11</v>
      </c>
      <c r="F10108" s="777">
        <f t="shared" si="6750"/>
        <v>4.16</v>
      </c>
      <c r="G10108" s="777">
        <f t="shared" si="6750"/>
        <v>0.7</v>
      </c>
      <c r="H10108" s="775"/>
      <c r="I10108" s="128"/>
      <c r="J10108" s="642">
        <f t="shared" si="6690"/>
        <v>2.9119999999999999</v>
      </c>
    </row>
    <row r="10109" spans="1:10" ht="15" customHeight="1">
      <c r="A10109" s="1320"/>
      <c r="B10109" s="1321"/>
      <c r="C10109" s="1321"/>
      <c r="D10109" s="1322"/>
      <c r="E10109" s="776" t="str">
        <f t="shared" ref="E10109:G10109" si="6751">E9159</f>
        <v>DOMICILIARIA 12</v>
      </c>
      <c r="F10109" s="777">
        <f t="shared" si="6751"/>
        <v>4.79</v>
      </c>
      <c r="G10109" s="777">
        <f t="shared" si="6751"/>
        <v>0.7</v>
      </c>
      <c r="H10109" s="775"/>
      <c r="I10109" s="128"/>
      <c r="J10109" s="642">
        <f t="shared" si="6690"/>
        <v>3.3529999999999998</v>
      </c>
    </row>
    <row r="10110" spans="1:10" ht="15" customHeight="1">
      <c r="A10110" s="1320"/>
      <c r="B10110" s="1321"/>
      <c r="C10110" s="1321"/>
      <c r="D10110" s="1322"/>
      <c r="E10110" s="776" t="str">
        <f t="shared" ref="E10110:G10110" si="6752">E9160</f>
        <v>DOMICILIARIA 13</v>
      </c>
      <c r="F10110" s="777">
        <f t="shared" si="6752"/>
        <v>5.22</v>
      </c>
      <c r="G10110" s="777">
        <f t="shared" si="6752"/>
        <v>0.7</v>
      </c>
      <c r="H10110" s="775"/>
      <c r="I10110" s="128"/>
      <c r="J10110" s="642">
        <f t="shared" si="6690"/>
        <v>3.6539999999999995</v>
      </c>
    </row>
    <row r="10111" spans="1:10" ht="15" customHeight="1">
      <c r="A10111" s="1320"/>
      <c r="B10111" s="1321"/>
      <c r="C10111" s="1321"/>
      <c r="D10111" s="1322"/>
      <c r="E10111" s="776" t="str">
        <f t="shared" ref="E10111:G10111" si="6753">E9161</f>
        <v>DOMICILIARIA 14</v>
      </c>
      <c r="F10111" s="777">
        <f t="shared" si="6753"/>
        <v>4.95</v>
      </c>
      <c r="G10111" s="777">
        <f t="shared" si="6753"/>
        <v>0.7</v>
      </c>
      <c r="H10111" s="775"/>
      <c r="I10111" s="128"/>
      <c r="J10111" s="642">
        <f t="shared" si="6690"/>
        <v>3.4649999999999999</v>
      </c>
    </row>
    <row r="10112" spans="1:10" ht="15" customHeight="1">
      <c r="A10112" s="1320"/>
      <c r="B10112" s="1321"/>
      <c r="C10112" s="1321"/>
      <c r="D10112" s="1322"/>
      <c r="E10112" s="776" t="str">
        <f t="shared" ref="E10112:G10112" si="6754">E9162</f>
        <v>P42 A P32</v>
      </c>
      <c r="F10112" s="777">
        <f t="shared" si="6754"/>
        <v>0</v>
      </c>
      <c r="G10112" s="777">
        <f t="shared" si="6754"/>
        <v>0</v>
      </c>
      <c r="H10112" s="775"/>
      <c r="I10112" s="128"/>
      <c r="J10112" s="642">
        <f t="shared" si="6690"/>
        <v>0</v>
      </c>
    </row>
    <row r="10113" spans="1:10" ht="15" customHeight="1">
      <c r="A10113" s="1320"/>
      <c r="B10113" s="1321"/>
      <c r="C10113" s="1321"/>
      <c r="D10113" s="1322"/>
      <c r="E10113" s="776" t="str">
        <f t="shared" ref="E10113:G10113" si="6755">E9163</f>
        <v>DOMICILIARIA 1</v>
      </c>
      <c r="F10113" s="777">
        <f t="shared" si="6755"/>
        <v>5.2</v>
      </c>
      <c r="G10113" s="777">
        <f t="shared" si="6755"/>
        <v>0.7</v>
      </c>
      <c r="H10113" s="775"/>
      <c r="I10113" s="128"/>
      <c r="J10113" s="642">
        <f t="shared" si="6690"/>
        <v>3.6399999999999997</v>
      </c>
    </row>
    <row r="10114" spans="1:10" ht="15" customHeight="1">
      <c r="A10114" s="1320"/>
      <c r="B10114" s="1321"/>
      <c r="C10114" s="1321"/>
      <c r="D10114" s="1322"/>
      <c r="E10114" s="776" t="str">
        <f t="shared" ref="E10114:G10114" si="6756">E9164</f>
        <v>DOMICILIARIA 2</v>
      </c>
      <c r="F10114" s="777">
        <f t="shared" si="6756"/>
        <v>5.44</v>
      </c>
      <c r="G10114" s="777">
        <f t="shared" si="6756"/>
        <v>0.7</v>
      </c>
      <c r="H10114" s="775"/>
      <c r="I10114" s="128"/>
      <c r="J10114" s="642">
        <f t="shared" si="6690"/>
        <v>3.8079999999999998</v>
      </c>
    </row>
    <row r="10115" spans="1:10" ht="15" customHeight="1">
      <c r="A10115" s="1320"/>
      <c r="B10115" s="1321"/>
      <c r="C10115" s="1321"/>
      <c r="D10115" s="1322"/>
      <c r="E10115" s="776" t="str">
        <f t="shared" ref="E10115:G10115" si="6757">E9165</f>
        <v>DOMICILIARIA 3</v>
      </c>
      <c r="F10115" s="777">
        <f t="shared" si="6757"/>
        <v>5.5</v>
      </c>
      <c r="G10115" s="777">
        <f t="shared" si="6757"/>
        <v>0.7</v>
      </c>
      <c r="H10115" s="775"/>
      <c r="I10115" s="128"/>
      <c r="J10115" s="642">
        <f t="shared" si="6690"/>
        <v>3.8499999999999996</v>
      </c>
    </row>
    <row r="10116" spans="1:10" ht="15" customHeight="1">
      <c r="A10116" s="1320"/>
      <c r="B10116" s="1321"/>
      <c r="C10116" s="1321"/>
      <c r="D10116" s="1322"/>
      <c r="E10116" s="776" t="str">
        <f t="shared" ref="E10116:G10116" si="6758">E9166</f>
        <v>DOMICILIARIA 4</v>
      </c>
      <c r="F10116" s="777">
        <f t="shared" si="6758"/>
        <v>4.83</v>
      </c>
      <c r="G10116" s="777">
        <f t="shared" si="6758"/>
        <v>0.7</v>
      </c>
      <c r="H10116" s="775"/>
      <c r="I10116" s="128"/>
      <c r="J10116" s="642">
        <f t="shared" si="6690"/>
        <v>3.3809999999999998</v>
      </c>
    </row>
    <row r="10117" spans="1:10" ht="15" customHeight="1">
      <c r="A10117" s="1320"/>
      <c r="B10117" s="1321"/>
      <c r="C10117" s="1321"/>
      <c r="D10117" s="1322"/>
      <c r="E10117" s="776" t="str">
        <f t="shared" ref="E10117:G10117" si="6759">E9167</f>
        <v>DOMICILIARIA 5</v>
      </c>
      <c r="F10117" s="777">
        <f t="shared" si="6759"/>
        <v>5.01</v>
      </c>
      <c r="G10117" s="777">
        <f t="shared" si="6759"/>
        <v>0.7</v>
      </c>
      <c r="H10117" s="775"/>
      <c r="I10117" s="128"/>
      <c r="J10117" s="642">
        <f t="shared" si="6690"/>
        <v>3.5069999999999997</v>
      </c>
    </row>
    <row r="10118" spans="1:10" ht="15" customHeight="1">
      <c r="A10118" s="1320"/>
      <c r="B10118" s="1321"/>
      <c r="C10118" s="1321"/>
      <c r="D10118" s="1322"/>
      <c r="E10118" s="776" t="str">
        <f t="shared" ref="E10118:G10118" si="6760">E9168</f>
        <v>DOMICILIARIA 6</v>
      </c>
      <c r="F10118" s="777">
        <f t="shared" si="6760"/>
        <v>5.4</v>
      </c>
      <c r="G10118" s="777">
        <f t="shared" si="6760"/>
        <v>0.7</v>
      </c>
      <c r="H10118" s="775"/>
      <c r="I10118" s="128"/>
      <c r="J10118" s="642">
        <f t="shared" si="6690"/>
        <v>3.78</v>
      </c>
    </row>
    <row r="10119" spans="1:10" ht="15" customHeight="1">
      <c r="A10119" s="1320"/>
      <c r="B10119" s="1321"/>
      <c r="C10119" s="1321"/>
      <c r="D10119" s="1322"/>
      <c r="E10119" s="776" t="str">
        <f t="shared" ref="E10119:G10119" si="6761">E9169</f>
        <v>DOMICILIARIA 7</v>
      </c>
      <c r="F10119" s="777">
        <f t="shared" si="6761"/>
        <v>4.3899999999999997</v>
      </c>
      <c r="G10119" s="777">
        <f t="shared" si="6761"/>
        <v>0.7</v>
      </c>
      <c r="H10119" s="775"/>
      <c r="I10119" s="128"/>
      <c r="J10119" s="642">
        <f t="shared" si="6690"/>
        <v>3.0729999999999995</v>
      </c>
    </row>
    <row r="10120" spans="1:10" ht="15" customHeight="1">
      <c r="A10120" s="1320"/>
      <c r="B10120" s="1321"/>
      <c r="C10120" s="1321"/>
      <c r="D10120" s="1322"/>
      <c r="E10120" s="776" t="str">
        <f t="shared" ref="E10120:G10120" si="6762">E9170</f>
        <v>DOMICILIARIA 8</v>
      </c>
      <c r="F10120" s="777">
        <f t="shared" si="6762"/>
        <v>5.52</v>
      </c>
      <c r="G10120" s="777">
        <f t="shared" si="6762"/>
        <v>0.7</v>
      </c>
      <c r="H10120" s="775"/>
      <c r="I10120" s="128"/>
      <c r="J10120" s="642">
        <f t="shared" si="6690"/>
        <v>3.8639999999999994</v>
      </c>
    </row>
    <row r="10121" spans="1:10" ht="15" customHeight="1">
      <c r="A10121" s="1320"/>
      <c r="B10121" s="1321"/>
      <c r="C10121" s="1321"/>
      <c r="D10121" s="1322"/>
      <c r="E10121" s="776" t="str">
        <f t="shared" ref="E10121:G10121" si="6763">E9171</f>
        <v>P23 A P16</v>
      </c>
      <c r="F10121" s="777">
        <f t="shared" si="6763"/>
        <v>0</v>
      </c>
      <c r="G10121" s="777">
        <f t="shared" si="6763"/>
        <v>0</v>
      </c>
      <c r="H10121" s="775"/>
      <c r="I10121" s="128"/>
      <c r="J10121" s="642">
        <f t="shared" si="6690"/>
        <v>0</v>
      </c>
    </row>
    <row r="10122" spans="1:10" ht="15" customHeight="1">
      <c r="A10122" s="1320"/>
      <c r="B10122" s="1321"/>
      <c r="C10122" s="1321"/>
      <c r="D10122" s="1322"/>
      <c r="E10122" s="776" t="str">
        <f t="shared" ref="E10122:G10122" si="6764">E9172</f>
        <v>DOMICILIARIA 1</v>
      </c>
      <c r="F10122" s="777">
        <f t="shared" si="6764"/>
        <v>4.4000000000000004</v>
      </c>
      <c r="G10122" s="777">
        <f t="shared" si="6764"/>
        <v>0.7</v>
      </c>
      <c r="H10122" s="775"/>
      <c r="I10122" s="128"/>
      <c r="J10122" s="642">
        <f t="shared" si="6690"/>
        <v>3.08</v>
      </c>
    </row>
    <row r="10123" spans="1:10" ht="15" customHeight="1">
      <c r="A10123" s="1320"/>
      <c r="B10123" s="1321"/>
      <c r="C10123" s="1321"/>
      <c r="D10123" s="1322"/>
      <c r="E10123" s="776" t="str">
        <f t="shared" ref="E10123:G10123" si="6765">E9173</f>
        <v>DOMICILIARIA 2</v>
      </c>
      <c r="F10123" s="777">
        <f t="shared" si="6765"/>
        <v>4.55</v>
      </c>
      <c r="G10123" s="777">
        <f t="shared" si="6765"/>
        <v>0.7</v>
      </c>
      <c r="H10123" s="698"/>
      <c r="I10123" s="142"/>
      <c r="J10123" s="642">
        <f t="shared" si="6690"/>
        <v>3.1849999999999996</v>
      </c>
    </row>
    <row r="10124" spans="1:10" ht="15" customHeight="1">
      <c r="A10124" s="1320"/>
      <c r="B10124" s="1321"/>
      <c r="C10124" s="1321"/>
      <c r="D10124" s="1322"/>
      <c r="E10124" s="776" t="str">
        <f t="shared" ref="E10124:G10124" si="6766">E9174</f>
        <v>DOMICILIARIA 3</v>
      </c>
      <c r="F10124" s="777">
        <f t="shared" si="6766"/>
        <v>4.6500000000000004</v>
      </c>
      <c r="G10124" s="777">
        <f t="shared" si="6766"/>
        <v>0.7</v>
      </c>
      <c r="H10124" s="775"/>
      <c r="I10124" s="128"/>
      <c r="J10124" s="642">
        <f t="shared" si="6690"/>
        <v>3.2549999999999999</v>
      </c>
    </row>
    <row r="10125" spans="1:10" ht="15" customHeight="1">
      <c r="A10125" s="1320"/>
      <c r="B10125" s="1321"/>
      <c r="C10125" s="1321"/>
      <c r="D10125" s="1322"/>
      <c r="E10125" s="776" t="str">
        <f t="shared" ref="E10125:G10125" si="6767">E9175</f>
        <v>DOMICILIARIA 4</v>
      </c>
      <c r="F10125" s="777">
        <f t="shared" si="6767"/>
        <v>4.9800000000000004</v>
      </c>
      <c r="G10125" s="777">
        <f t="shared" si="6767"/>
        <v>0.7</v>
      </c>
      <c r="H10125" s="698"/>
      <c r="I10125" s="142"/>
      <c r="J10125" s="642">
        <f t="shared" si="6690"/>
        <v>3.4860000000000002</v>
      </c>
    </row>
    <row r="10126" spans="1:10" ht="15" customHeight="1">
      <c r="A10126" s="1320"/>
      <c r="B10126" s="1321"/>
      <c r="C10126" s="1321"/>
      <c r="D10126" s="1322"/>
      <c r="E10126" s="776" t="str">
        <f t="shared" ref="E10126:G10126" si="6768">E9176</f>
        <v>DOMICILIARIA 5</v>
      </c>
      <c r="F10126" s="777">
        <f t="shared" si="6768"/>
        <v>5.09</v>
      </c>
      <c r="G10126" s="777">
        <f t="shared" si="6768"/>
        <v>0.7</v>
      </c>
      <c r="H10126" s="775"/>
      <c r="I10126" s="128"/>
      <c r="J10126" s="642">
        <f t="shared" si="6690"/>
        <v>3.5629999999999997</v>
      </c>
    </row>
    <row r="10127" spans="1:10" ht="15" customHeight="1">
      <c r="A10127" s="1320"/>
      <c r="B10127" s="1321"/>
      <c r="C10127" s="1321"/>
      <c r="D10127" s="1322"/>
      <c r="E10127" s="776" t="str">
        <f t="shared" ref="E10127:G10127" si="6769">E9177</f>
        <v>DOMICILIARIA 6</v>
      </c>
      <c r="F10127" s="777">
        <f t="shared" si="6769"/>
        <v>4.25</v>
      </c>
      <c r="G10127" s="777">
        <f t="shared" si="6769"/>
        <v>0.7</v>
      </c>
      <c r="H10127" s="698"/>
      <c r="I10127" s="142"/>
      <c r="J10127" s="642">
        <f t="shared" si="6690"/>
        <v>2.9749999999999996</v>
      </c>
    </row>
    <row r="10128" spans="1:10" ht="15" customHeight="1">
      <c r="A10128" s="1320"/>
      <c r="B10128" s="1321"/>
      <c r="C10128" s="1321"/>
      <c r="D10128" s="1322"/>
      <c r="E10128" s="776" t="str">
        <f t="shared" ref="E10128:G10128" si="6770">E9178</f>
        <v>DOMICILIARIA 7</v>
      </c>
      <c r="F10128" s="777">
        <f t="shared" si="6770"/>
        <v>4.32</v>
      </c>
      <c r="G10128" s="777">
        <f t="shared" si="6770"/>
        <v>0.7</v>
      </c>
      <c r="H10128" s="775"/>
      <c r="I10128" s="128"/>
      <c r="J10128" s="642">
        <f t="shared" si="6690"/>
        <v>3.024</v>
      </c>
    </row>
    <row r="10129" spans="1:10" ht="15" customHeight="1">
      <c r="A10129" s="1320"/>
      <c r="B10129" s="1321"/>
      <c r="C10129" s="1321"/>
      <c r="D10129" s="1322"/>
      <c r="E10129" s="776" t="str">
        <f t="shared" ref="E10129:G10129" si="6771">E9179</f>
        <v>DOMICILIARIA 1</v>
      </c>
      <c r="F10129" s="777">
        <f t="shared" si="6771"/>
        <v>3.97</v>
      </c>
      <c r="G10129" s="777">
        <f t="shared" si="6771"/>
        <v>0.7</v>
      </c>
      <c r="H10129" s="698"/>
      <c r="I10129" s="142"/>
      <c r="J10129" s="642">
        <f t="shared" si="6690"/>
        <v>2.7789999999999999</v>
      </c>
    </row>
    <row r="10130" spans="1:10" ht="15" customHeight="1">
      <c r="A10130" s="1320"/>
      <c r="B10130" s="1321"/>
      <c r="C10130" s="1321"/>
      <c r="D10130" s="1322"/>
      <c r="E10130" s="776" t="str">
        <f t="shared" ref="E10130:G10130" si="6772">E9180</f>
        <v>DOMICILIARIA 2</v>
      </c>
      <c r="F10130" s="777">
        <f t="shared" si="6772"/>
        <v>4.5999999999999996</v>
      </c>
      <c r="G10130" s="777">
        <f t="shared" si="6772"/>
        <v>0.7</v>
      </c>
      <c r="H10130" s="775"/>
      <c r="I10130" s="128"/>
      <c r="J10130" s="642">
        <f t="shared" si="6690"/>
        <v>3.2199999999999998</v>
      </c>
    </row>
    <row r="10131" spans="1:10" ht="15" customHeight="1">
      <c r="A10131" s="1320"/>
      <c r="B10131" s="1321"/>
      <c r="C10131" s="1321"/>
      <c r="D10131" s="1322"/>
      <c r="E10131" s="776" t="str">
        <f t="shared" ref="E10131:G10131" si="6773">E9181</f>
        <v>P43 A P34</v>
      </c>
      <c r="F10131" s="777">
        <f t="shared" si="6773"/>
        <v>0</v>
      </c>
      <c r="G10131" s="777">
        <f t="shared" si="6773"/>
        <v>0</v>
      </c>
      <c r="H10131" s="698"/>
      <c r="I10131" s="142"/>
      <c r="J10131" s="642">
        <f t="shared" si="6690"/>
        <v>0</v>
      </c>
    </row>
    <row r="10132" spans="1:10" ht="15" customHeight="1">
      <c r="A10132" s="1320"/>
      <c r="B10132" s="1321"/>
      <c r="C10132" s="1321"/>
      <c r="D10132" s="1322"/>
      <c r="E10132" s="776" t="str">
        <f t="shared" ref="E10132:G10132" si="6774">E9182</f>
        <v>DOMICILIARIA 1</v>
      </c>
      <c r="F10132" s="777">
        <f t="shared" si="6774"/>
        <v>4.4400000000000004</v>
      </c>
      <c r="G10132" s="777">
        <f t="shared" si="6774"/>
        <v>1.2</v>
      </c>
      <c r="H10132" s="775"/>
      <c r="I10132" s="128"/>
      <c r="J10132" s="642">
        <f t="shared" si="6690"/>
        <v>5.3280000000000003</v>
      </c>
    </row>
    <row r="10133" spans="1:10" ht="15" customHeight="1">
      <c r="A10133" s="1320"/>
      <c r="B10133" s="1321"/>
      <c r="C10133" s="1321"/>
      <c r="D10133" s="1322"/>
      <c r="E10133" s="776" t="str">
        <f t="shared" ref="E10133:G10133" si="6775">E9183</f>
        <v>DOMICILIARIA 2</v>
      </c>
      <c r="F10133" s="777">
        <f t="shared" si="6775"/>
        <v>4.58</v>
      </c>
      <c r="G10133" s="777">
        <f t="shared" si="6775"/>
        <v>1.2</v>
      </c>
      <c r="H10133" s="698"/>
      <c r="I10133" s="142"/>
      <c r="J10133" s="642">
        <f t="shared" si="6690"/>
        <v>5.4959999999999996</v>
      </c>
    </row>
    <row r="10134" spans="1:10" ht="15" customHeight="1">
      <c r="A10134" s="1320"/>
      <c r="B10134" s="1321"/>
      <c r="C10134" s="1321"/>
      <c r="D10134" s="1322"/>
      <c r="E10134" s="776" t="str">
        <f t="shared" ref="E10134:G10134" si="6776">E9184</f>
        <v>DOMICILIARIA 3</v>
      </c>
      <c r="F10134" s="777">
        <f t="shared" si="6776"/>
        <v>4.41</v>
      </c>
      <c r="G10134" s="777">
        <f t="shared" si="6776"/>
        <v>1.2</v>
      </c>
      <c r="H10134" s="775"/>
      <c r="I10134" s="128"/>
      <c r="J10134" s="642">
        <f t="shared" si="6690"/>
        <v>5.2919999999999998</v>
      </c>
    </row>
    <row r="10135" spans="1:10" ht="15" customHeight="1">
      <c r="A10135" s="1320"/>
      <c r="B10135" s="1321"/>
      <c r="C10135" s="1321"/>
      <c r="D10135" s="1322"/>
      <c r="E10135" s="776" t="str">
        <f t="shared" ref="E10135:G10135" si="6777">E9185</f>
        <v>DOMICILIARIA 4</v>
      </c>
      <c r="F10135" s="777">
        <f t="shared" si="6777"/>
        <v>4.49</v>
      </c>
      <c r="G10135" s="777">
        <f t="shared" si="6777"/>
        <v>1.2</v>
      </c>
      <c r="H10135" s="698"/>
      <c r="I10135" s="142"/>
      <c r="J10135" s="642">
        <f t="shared" si="6690"/>
        <v>5.3879999999999999</v>
      </c>
    </row>
    <row r="10136" spans="1:10" ht="15" customHeight="1">
      <c r="A10136" s="1320"/>
      <c r="B10136" s="1321"/>
      <c r="C10136" s="1321"/>
      <c r="D10136" s="1322"/>
      <c r="E10136" s="776" t="str">
        <f t="shared" ref="E10136:G10136" si="6778">E9186</f>
        <v>DOMICILIARIA 5</v>
      </c>
      <c r="F10136" s="777">
        <f t="shared" si="6778"/>
        <v>4.8899999999999997</v>
      </c>
      <c r="G10136" s="777">
        <f t="shared" si="6778"/>
        <v>1.2</v>
      </c>
      <c r="H10136" s="775"/>
      <c r="I10136" s="128"/>
      <c r="J10136" s="642">
        <f t="shared" si="6690"/>
        <v>5.8679999999999994</v>
      </c>
    </row>
    <row r="10137" spans="1:10" ht="15" customHeight="1">
      <c r="A10137" s="1320"/>
      <c r="B10137" s="1321"/>
      <c r="C10137" s="1321"/>
      <c r="D10137" s="1322"/>
      <c r="E10137" s="776" t="str">
        <f t="shared" ref="E10137:G10137" si="6779">E9187</f>
        <v>DOMICILIARIA 6</v>
      </c>
      <c r="F10137" s="777">
        <f t="shared" si="6779"/>
        <v>4.8</v>
      </c>
      <c r="G10137" s="777">
        <f t="shared" si="6779"/>
        <v>1.2</v>
      </c>
      <c r="H10137" s="698"/>
      <c r="I10137" s="142"/>
      <c r="J10137" s="642">
        <f t="shared" si="6690"/>
        <v>5.76</v>
      </c>
    </row>
    <row r="10138" spans="1:10" ht="15" customHeight="1">
      <c r="A10138" s="1320"/>
      <c r="B10138" s="1321"/>
      <c r="C10138" s="1321"/>
      <c r="D10138" s="1322"/>
      <c r="E10138" s="776" t="str">
        <f t="shared" ref="E10138:G10138" si="6780">E9188</f>
        <v>DOMICILIARIA 7</v>
      </c>
      <c r="F10138" s="777">
        <f t="shared" si="6780"/>
        <v>4.67</v>
      </c>
      <c r="G10138" s="777">
        <f t="shared" si="6780"/>
        <v>1.2</v>
      </c>
      <c r="H10138" s="775"/>
      <c r="I10138" s="128"/>
      <c r="J10138" s="642">
        <f t="shared" si="6690"/>
        <v>5.6040000000000001</v>
      </c>
    </row>
    <row r="10139" spans="1:10" ht="15" customHeight="1">
      <c r="A10139" s="1320"/>
      <c r="B10139" s="1321"/>
      <c r="C10139" s="1321"/>
      <c r="D10139" s="1322"/>
      <c r="E10139" s="776" t="str">
        <f t="shared" ref="E10139:G10139" si="6781">E9189</f>
        <v>DOMICILIARIA 8</v>
      </c>
      <c r="F10139" s="777">
        <f t="shared" si="6781"/>
        <v>5.01</v>
      </c>
      <c r="G10139" s="777">
        <f t="shared" si="6781"/>
        <v>1.2</v>
      </c>
      <c r="H10139" s="698"/>
      <c r="I10139" s="142"/>
      <c r="J10139" s="642">
        <f t="shared" si="6690"/>
        <v>6.0119999999999996</v>
      </c>
    </row>
    <row r="10140" spans="1:10" ht="15" customHeight="1">
      <c r="A10140" s="1320"/>
      <c r="B10140" s="1321"/>
      <c r="C10140" s="1321"/>
      <c r="D10140" s="1322"/>
      <c r="E10140" s="776" t="str">
        <f t="shared" ref="E10140:G10140" si="6782">E9190</f>
        <v>P25 A P57</v>
      </c>
      <c r="F10140" s="777">
        <f t="shared" si="6782"/>
        <v>0</v>
      </c>
      <c r="G10140" s="777">
        <f t="shared" si="6782"/>
        <v>0</v>
      </c>
      <c r="H10140" s="775"/>
      <c r="I10140" s="128"/>
      <c r="J10140" s="642">
        <f t="shared" si="6690"/>
        <v>0</v>
      </c>
    </row>
    <row r="10141" spans="1:10" ht="15" customHeight="1">
      <c r="A10141" s="1320"/>
      <c r="B10141" s="1321"/>
      <c r="C10141" s="1321"/>
      <c r="D10141" s="1322"/>
      <c r="E10141" s="776" t="str">
        <f t="shared" ref="E10141:G10141" si="6783">E9191</f>
        <v>P57 A P17</v>
      </c>
      <c r="F10141" s="777">
        <f t="shared" si="6783"/>
        <v>0</v>
      </c>
      <c r="G10141" s="777">
        <f t="shared" si="6783"/>
        <v>0</v>
      </c>
      <c r="H10141" s="698"/>
      <c r="I10141" s="142"/>
      <c r="J10141" s="642">
        <f t="shared" si="6690"/>
        <v>0</v>
      </c>
    </row>
    <row r="10142" spans="1:10" ht="15" customHeight="1">
      <c r="A10142" s="1320"/>
      <c r="B10142" s="1321"/>
      <c r="C10142" s="1321"/>
      <c r="D10142" s="1322"/>
      <c r="E10142" s="776" t="str">
        <f t="shared" ref="E10142:G10142" si="6784">E9192</f>
        <v>DOMICILIARIA 1</v>
      </c>
      <c r="F10142" s="777">
        <f t="shared" si="6784"/>
        <v>5.35</v>
      </c>
      <c r="G10142" s="777">
        <f t="shared" si="6784"/>
        <v>0.7</v>
      </c>
      <c r="H10142" s="775"/>
      <c r="I10142" s="128"/>
      <c r="J10142" s="642">
        <f t="shared" ref="J10142:J10156" si="6785">F10142*G10142</f>
        <v>3.7449999999999997</v>
      </c>
    </row>
    <row r="10143" spans="1:10" ht="15" customHeight="1">
      <c r="A10143" s="1320"/>
      <c r="B10143" s="1321"/>
      <c r="C10143" s="1321"/>
      <c r="D10143" s="1322"/>
      <c r="E10143" s="776" t="str">
        <f t="shared" ref="E10143:G10143" si="6786">E9193</f>
        <v>DOMICILIARIA 2</v>
      </c>
      <c r="F10143" s="777">
        <f t="shared" si="6786"/>
        <v>4.59</v>
      </c>
      <c r="G10143" s="777">
        <f t="shared" si="6786"/>
        <v>0.7</v>
      </c>
      <c r="H10143" s="698"/>
      <c r="I10143" s="142"/>
      <c r="J10143" s="642">
        <f t="shared" si="6785"/>
        <v>3.2129999999999996</v>
      </c>
    </row>
    <row r="10144" spans="1:10" ht="15" customHeight="1">
      <c r="A10144" s="1320"/>
      <c r="B10144" s="1321"/>
      <c r="C10144" s="1321"/>
      <c r="D10144" s="1322"/>
      <c r="E10144" s="776" t="str">
        <f t="shared" ref="E10144:G10144" si="6787">E9194</f>
        <v>DOMICILIARIA 3</v>
      </c>
      <c r="F10144" s="777">
        <f t="shared" si="6787"/>
        <v>4.49</v>
      </c>
      <c r="G10144" s="777">
        <f t="shared" si="6787"/>
        <v>0.7</v>
      </c>
      <c r="H10144" s="775"/>
      <c r="I10144" s="128"/>
      <c r="J10144" s="642">
        <f t="shared" si="6785"/>
        <v>3.1429999999999998</v>
      </c>
    </row>
    <row r="10145" spans="1:10" ht="15" customHeight="1">
      <c r="A10145" s="1320"/>
      <c r="B10145" s="1321"/>
      <c r="C10145" s="1321"/>
      <c r="D10145" s="1322"/>
      <c r="E10145" s="776" t="str">
        <f t="shared" ref="E10145:G10145" si="6788">E9195</f>
        <v>DOMICILIARIA 4</v>
      </c>
      <c r="F10145" s="777">
        <f t="shared" si="6788"/>
        <v>4.37</v>
      </c>
      <c r="G10145" s="777">
        <f t="shared" si="6788"/>
        <v>0.7</v>
      </c>
      <c r="H10145" s="698"/>
      <c r="I10145" s="142"/>
      <c r="J10145" s="642">
        <f t="shared" si="6785"/>
        <v>3.0589999999999997</v>
      </c>
    </row>
    <row r="10146" spans="1:10" ht="15" customHeight="1">
      <c r="A10146" s="1320"/>
      <c r="B10146" s="1321"/>
      <c r="C10146" s="1321"/>
      <c r="D10146" s="1322"/>
      <c r="E10146" s="776" t="str">
        <f t="shared" ref="E10146:G10146" si="6789">E9196</f>
        <v>DOMICILIARIA 5</v>
      </c>
      <c r="F10146" s="777">
        <f t="shared" si="6789"/>
        <v>4.3099999999999996</v>
      </c>
      <c r="G10146" s="777">
        <f t="shared" si="6789"/>
        <v>0.7</v>
      </c>
      <c r="H10146" s="775"/>
      <c r="I10146" s="128"/>
      <c r="J10146" s="642">
        <f t="shared" si="6785"/>
        <v>3.0169999999999995</v>
      </c>
    </row>
    <row r="10147" spans="1:10" ht="15" customHeight="1">
      <c r="A10147" s="1320"/>
      <c r="B10147" s="1321"/>
      <c r="C10147" s="1321"/>
      <c r="D10147" s="1322"/>
      <c r="E10147" s="776" t="str">
        <f t="shared" ref="E10147:G10147" si="6790">E9197</f>
        <v>DOMICILIARIA 6</v>
      </c>
      <c r="F10147" s="777">
        <f t="shared" si="6790"/>
        <v>4.4400000000000004</v>
      </c>
      <c r="G10147" s="777">
        <f t="shared" si="6790"/>
        <v>0.7</v>
      </c>
      <c r="H10147" s="698"/>
      <c r="I10147" s="142"/>
      <c r="J10147" s="642">
        <f t="shared" si="6785"/>
        <v>3.1080000000000001</v>
      </c>
    </row>
    <row r="10148" spans="1:10" ht="15" customHeight="1">
      <c r="A10148" s="1320"/>
      <c r="B10148" s="1321"/>
      <c r="C10148" s="1321"/>
      <c r="D10148" s="1322"/>
      <c r="E10148" s="776" t="str">
        <f t="shared" ref="E10148:G10148" si="6791">E9198</f>
        <v>DOMICILIARIA 7</v>
      </c>
      <c r="F10148" s="777">
        <f t="shared" si="6791"/>
        <v>4.3899999999999997</v>
      </c>
      <c r="G10148" s="777">
        <f t="shared" si="6791"/>
        <v>0.7</v>
      </c>
      <c r="H10148" s="775"/>
      <c r="I10148" s="128"/>
      <c r="J10148" s="642">
        <f t="shared" si="6785"/>
        <v>3.0729999999999995</v>
      </c>
    </row>
    <row r="10149" spans="1:10" ht="15" customHeight="1">
      <c r="A10149" s="1320"/>
      <c r="B10149" s="1321"/>
      <c r="C10149" s="1321"/>
      <c r="D10149" s="1322"/>
      <c r="E10149" s="776" t="str">
        <f t="shared" ref="E10149:G10149" si="6792">E9199</f>
        <v>DOMICILIARIA 8</v>
      </c>
      <c r="F10149" s="777">
        <f t="shared" si="6792"/>
        <v>4.53</v>
      </c>
      <c r="G10149" s="777">
        <f t="shared" si="6792"/>
        <v>0.7</v>
      </c>
      <c r="H10149" s="698"/>
      <c r="I10149" s="142"/>
      <c r="J10149" s="642">
        <f t="shared" si="6785"/>
        <v>3.1709999999999998</v>
      </c>
    </row>
    <row r="10150" spans="1:10" ht="15" customHeight="1">
      <c r="A10150" s="1320"/>
      <c r="B10150" s="1321"/>
      <c r="C10150" s="1321"/>
      <c r="D10150" s="1322"/>
      <c r="E10150" s="776" t="str">
        <f t="shared" ref="E10150:G10150" si="6793">E9200</f>
        <v>DOMICILIARIA 9</v>
      </c>
      <c r="F10150" s="777">
        <f t="shared" si="6793"/>
        <v>4.4400000000000004</v>
      </c>
      <c r="G10150" s="777">
        <f t="shared" si="6793"/>
        <v>0.7</v>
      </c>
      <c r="H10150" s="775"/>
      <c r="I10150" s="128"/>
      <c r="J10150" s="642">
        <f t="shared" si="6785"/>
        <v>3.1080000000000001</v>
      </c>
    </row>
    <row r="10151" spans="1:10" ht="15" customHeight="1">
      <c r="A10151" s="1320"/>
      <c r="B10151" s="1321"/>
      <c r="C10151" s="1321"/>
      <c r="D10151" s="1322"/>
      <c r="E10151" s="776" t="str">
        <f t="shared" ref="E10151:G10151" si="6794">E9201</f>
        <v>DOMICILIARIA 10</v>
      </c>
      <c r="F10151" s="777">
        <f t="shared" si="6794"/>
        <v>4.58</v>
      </c>
      <c r="G10151" s="777">
        <f t="shared" si="6794"/>
        <v>0.7</v>
      </c>
      <c r="H10151" s="698"/>
      <c r="I10151" s="142"/>
      <c r="J10151" s="642">
        <f t="shared" si="6785"/>
        <v>3.206</v>
      </c>
    </row>
    <row r="10152" spans="1:10" ht="15" customHeight="1">
      <c r="A10152" s="1320"/>
      <c r="B10152" s="1321"/>
      <c r="C10152" s="1321"/>
      <c r="D10152" s="1322"/>
      <c r="E10152" s="776" t="str">
        <f t="shared" ref="E10152:G10152" si="6795">E9202</f>
        <v>DOMICILIARIA 11</v>
      </c>
      <c r="F10152" s="777">
        <f t="shared" si="6795"/>
        <v>5.83</v>
      </c>
      <c r="G10152" s="777">
        <f t="shared" si="6795"/>
        <v>0.7</v>
      </c>
      <c r="H10152" s="775"/>
      <c r="I10152" s="128"/>
      <c r="J10152" s="642">
        <f t="shared" si="6785"/>
        <v>4.0809999999999995</v>
      </c>
    </row>
    <row r="10153" spans="1:10" ht="15" customHeight="1">
      <c r="A10153" s="1320"/>
      <c r="B10153" s="1321"/>
      <c r="C10153" s="1321"/>
      <c r="D10153" s="1322"/>
      <c r="E10153" s="776" t="str">
        <f t="shared" ref="E10153:G10153" si="6796">E9203</f>
        <v>DOMICILIARIA 12</v>
      </c>
      <c r="F10153" s="777">
        <f t="shared" si="6796"/>
        <v>5.7</v>
      </c>
      <c r="G10153" s="777">
        <f t="shared" si="6796"/>
        <v>0.7</v>
      </c>
      <c r="H10153" s="698"/>
      <c r="I10153" s="142"/>
      <c r="J10153" s="642">
        <f t="shared" si="6785"/>
        <v>3.9899999999999998</v>
      </c>
    </row>
    <row r="10154" spans="1:10" ht="15" customHeight="1">
      <c r="A10154" s="1320"/>
      <c r="B10154" s="1321"/>
      <c r="C10154" s="1321"/>
      <c r="D10154" s="1322"/>
      <c r="E10154" s="776" t="str">
        <f t="shared" ref="E10154:G10154" si="6797">E9204</f>
        <v>DOMICILIARIA 13</v>
      </c>
      <c r="F10154" s="777">
        <f t="shared" si="6797"/>
        <v>6.1</v>
      </c>
      <c r="G10154" s="777">
        <f t="shared" si="6797"/>
        <v>0.7</v>
      </c>
      <c r="H10154" s="775"/>
      <c r="I10154" s="128"/>
      <c r="J10154" s="642">
        <f t="shared" si="6785"/>
        <v>4.2699999999999996</v>
      </c>
    </row>
    <row r="10155" spans="1:10" ht="15" customHeight="1">
      <c r="A10155" s="1320"/>
      <c r="B10155" s="1321"/>
      <c r="C10155" s="1321"/>
      <c r="D10155" s="1322"/>
      <c r="E10155" s="776" t="str">
        <f t="shared" ref="E10155:G10155" si="6798">E9205</f>
        <v>DOMICILIARIA 14</v>
      </c>
      <c r="F10155" s="777">
        <f t="shared" si="6798"/>
        <v>4.8099999999999996</v>
      </c>
      <c r="G10155" s="777">
        <f t="shared" si="6798"/>
        <v>0.7</v>
      </c>
      <c r="H10155" s="698"/>
      <c r="I10155" s="142"/>
      <c r="J10155" s="642">
        <f t="shared" si="6785"/>
        <v>3.3669999999999995</v>
      </c>
    </row>
    <row r="10156" spans="1:10" ht="15" customHeight="1">
      <c r="A10156" s="1320"/>
      <c r="B10156" s="1321"/>
      <c r="C10156" s="1321"/>
      <c r="D10156" s="1322"/>
      <c r="E10156" s="776" t="str">
        <f t="shared" ref="E10156" si="6799">E9206</f>
        <v>SOCAVACIÓN DE LOSAS</v>
      </c>
      <c r="F10156" s="777">
        <f>F9206</f>
        <v>3776.46</v>
      </c>
      <c r="G10156" s="777">
        <f>G9206</f>
        <v>0.4</v>
      </c>
      <c r="H10156" s="775"/>
      <c r="I10156" s="128"/>
      <c r="J10156" s="642">
        <f t="shared" si="6785"/>
        <v>1510.5840000000001</v>
      </c>
    </row>
    <row r="10157" spans="1:10" ht="13.5" thickBot="1">
      <c r="A10157" s="1320"/>
      <c r="B10157" s="1321"/>
      <c r="C10157" s="1321"/>
      <c r="D10157" s="1322"/>
      <c r="E10157" s="776"/>
      <c r="F10157" s="777"/>
      <c r="G10157" s="777"/>
      <c r="H10157" s="775"/>
      <c r="I10157" s="128"/>
      <c r="J10157" s="642">
        <f>F10157*G10157</f>
        <v>0</v>
      </c>
    </row>
    <row r="10158" spans="1:10" ht="13.5" thickBot="1">
      <c r="A10158" s="1323"/>
      <c r="B10158" s="1324"/>
      <c r="C10158" s="1324"/>
      <c r="D10158" s="1325"/>
      <c r="E10158" s="606" t="s">
        <v>49</v>
      </c>
      <c r="F10158" s="938"/>
      <c r="G10158" s="384"/>
      <c r="H10158" s="384"/>
      <c r="I10158" s="928"/>
      <c r="J10158" s="753">
        <f>ROUND(SUM(J9212:J10157),2)</f>
        <v>10253.81</v>
      </c>
    </row>
    <row r="10159" spans="1:10" ht="13.5" thickBot="1">
      <c r="A10159" s="441"/>
      <c r="B10159" s="442"/>
      <c r="C10159" s="442"/>
      <c r="D10159" s="442"/>
      <c r="E10159" s="384"/>
      <c r="F10159" s="938"/>
      <c r="G10159" s="384"/>
      <c r="H10159" s="384"/>
      <c r="I10159" s="928"/>
      <c r="J10159" s="753"/>
    </row>
    <row r="10160" spans="1:10" ht="27" customHeight="1" thickBot="1">
      <c r="A10160" s="1330" t="str">
        <f>'PRESU OFICIAL'!B48</f>
        <v xml:space="preserve">Demolición de cajilla domiciliaria existente. Incluye cajillas construidas en mampostería y/o concreto de medidas variables. </v>
      </c>
      <c r="B10160" s="1327"/>
      <c r="C10160" s="1327"/>
      <c r="D10160" s="1327"/>
      <c r="E10160" s="1327"/>
      <c r="F10160" s="1327"/>
      <c r="G10160" s="1327"/>
      <c r="H10160" s="1329"/>
      <c r="I10160" s="132" t="str">
        <f>'PRESU OFICIAL'!C48</f>
        <v>UN</v>
      </c>
      <c r="J10160" s="435" t="str">
        <f>+'PRESU OFICIAL'!A48</f>
        <v>1,6,3</v>
      </c>
    </row>
    <row r="10161" spans="1:10" ht="22.5" customHeight="1" thickBot="1">
      <c r="A10161" s="1317" t="s">
        <v>831</v>
      </c>
      <c r="B10161" s="1318"/>
      <c r="C10161" s="1318"/>
      <c r="D10161" s="1319"/>
      <c r="E10161" s="112" t="s">
        <v>3</v>
      </c>
      <c r="F10161" s="939" t="s">
        <v>59</v>
      </c>
      <c r="G10161" s="112" t="s">
        <v>60</v>
      </c>
      <c r="H10161" s="112" t="s">
        <v>61</v>
      </c>
      <c r="I10161" s="114" t="s">
        <v>57</v>
      </c>
      <c r="J10161" s="112" t="s">
        <v>49</v>
      </c>
    </row>
    <row r="10162" spans="1:10" ht="15" customHeight="1">
      <c r="A10162" s="1320"/>
      <c r="B10162" s="1321"/>
      <c r="C10162" s="1321"/>
      <c r="D10162" s="1322"/>
      <c r="E10162" s="141"/>
      <c r="F10162" s="945"/>
      <c r="G10162" s="141"/>
      <c r="H10162" s="141"/>
      <c r="I10162" s="142"/>
      <c r="J10162" s="141"/>
    </row>
    <row r="10163" spans="1:10">
      <c r="A10163" s="1320"/>
      <c r="B10163" s="1321"/>
      <c r="C10163" s="1321"/>
      <c r="D10163" s="1322"/>
      <c r="E10163" s="745" t="str">
        <f>E7323</f>
        <v xml:space="preserve">CAJILLAS  </v>
      </c>
      <c r="F10163" s="637"/>
      <c r="G10163" s="128"/>
      <c r="H10163" s="750"/>
      <c r="I10163" s="128"/>
      <c r="J10163" s="642"/>
    </row>
    <row r="10164" spans="1:10" ht="15" customHeight="1">
      <c r="A10164" s="1320"/>
      <c r="B10164" s="1321"/>
      <c r="C10164" s="1321"/>
      <c r="D10164" s="1322"/>
      <c r="E10164" s="776" t="str">
        <f>E7324</f>
        <v>DOMICILIARIAS</v>
      </c>
      <c r="F10164" s="637"/>
      <c r="G10164" s="128"/>
      <c r="H10164" s="698"/>
      <c r="I10164" s="699">
        <f>I7324+I7314</f>
        <v>629</v>
      </c>
      <c r="J10164" s="642">
        <f>I10164</f>
        <v>629</v>
      </c>
    </row>
    <row r="10165" spans="1:10" ht="15" customHeight="1">
      <c r="A10165" s="1320"/>
      <c r="B10165" s="1321"/>
      <c r="C10165" s="1321"/>
      <c r="D10165" s="1322"/>
      <c r="E10165" s="776"/>
      <c r="F10165" s="637"/>
      <c r="G10165" s="128"/>
      <c r="H10165" s="141"/>
      <c r="I10165" s="142"/>
      <c r="J10165" s="642">
        <f>F10165*G10165</f>
        <v>0</v>
      </c>
    </row>
    <row r="10166" spans="1:10" ht="15" customHeight="1">
      <c r="A10166" s="1320"/>
      <c r="B10166" s="1321"/>
      <c r="C10166" s="1321"/>
      <c r="D10166" s="1322"/>
      <c r="E10166" s="776"/>
      <c r="F10166" s="637"/>
      <c r="G10166" s="128"/>
      <c r="H10166" s="141"/>
      <c r="I10166" s="142"/>
      <c r="J10166" s="642">
        <f>F10166*G10166</f>
        <v>0</v>
      </c>
    </row>
    <row r="10167" spans="1:10" ht="15" customHeight="1">
      <c r="A10167" s="1320"/>
      <c r="B10167" s="1321"/>
      <c r="C10167" s="1321"/>
      <c r="D10167" s="1322"/>
      <c r="E10167" s="776"/>
      <c r="F10167" s="637"/>
      <c r="G10167" s="128"/>
      <c r="H10167" s="141"/>
      <c r="I10167" s="142"/>
      <c r="J10167" s="642">
        <f>F10167*G10167</f>
        <v>0</v>
      </c>
    </row>
    <row r="10168" spans="1:10" ht="15" customHeight="1">
      <c r="A10168" s="1320"/>
      <c r="B10168" s="1321"/>
      <c r="C10168" s="1321"/>
      <c r="D10168" s="1322"/>
      <c r="E10168" s="776"/>
      <c r="F10168" s="637"/>
      <c r="G10168" s="128"/>
      <c r="H10168" s="141"/>
      <c r="I10168" s="142"/>
      <c r="J10168" s="642">
        <f>F10168*G10168</f>
        <v>0</v>
      </c>
    </row>
    <row r="10169" spans="1:10" ht="13.5" thickBot="1">
      <c r="A10169" s="1320"/>
      <c r="B10169" s="1321"/>
      <c r="C10169" s="1321"/>
      <c r="D10169" s="1322"/>
      <c r="E10169" s="119"/>
      <c r="F10169" s="943"/>
      <c r="G10169" s="119"/>
      <c r="H10169" s="750"/>
      <c r="I10169" s="128"/>
      <c r="J10169" s="750">
        <f>F10169*G10169*H10169*I10169</f>
        <v>0</v>
      </c>
    </row>
    <row r="10170" spans="1:10" ht="13.5" thickBot="1">
      <c r="A10170" s="1323"/>
      <c r="B10170" s="1324"/>
      <c r="C10170" s="1324"/>
      <c r="D10170" s="1325"/>
      <c r="E10170" s="606" t="s">
        <v>49</v>
      </c>
      <c r="F10170" s="938"/>
      <c r="G10170" s="384"/>
      <c r="H10170" s="384"/>
      <c r="I10170" s="928"/>
      <c r="J10170" s="753">
        <f>ROUND(SUM(J10162:J10169),2)</f>
        <v>629</v>
      </c>
    </row>
    <row r="10171" spans="1:10" ht="13.5" thickBot="1">
      <c r="A10171" s="382"/>
      <c r="B10171" s="383"/>
      <c r="C10171" s="383"/>
      <c r="D10171" s="383"/>
      <c r="E10171" s="124"/>
      <c r="F10171" s="947"/>
      <c r="G10171" s="124"/>
      <c r="H10171" s="124"/>
      <c r="I10171" s="929"/>
      <c r="J10171" s="773"/>
    </row>
    <row r="10172" spans="1:10" ht="27" customHeight="1" thickBot="1">
      <c r="A10172" s="1330" t="str">
        <f>'PRESU OFICIAL'!B49</f>
        <v xml:space="preserve">Demolición de pozo existente. Incluye pozos construidos en mampostería y/o concreto de medidas variables. </v>
      </c>
      <c r="B10172" s="1327"/>
      <c r="C10172" s="1327"/>
      <c r="D10172" s="1327"/>
      <c r="E10172" s="1327"/>
      <c r="F10172" s="1327"/>
      <c r="G10172" s="1327"/>
      <c r="H10172" s="1329"/>
      <c r="I10172" s="132" t="str">
        <f>'PRESU OFICIAL'!C49</f>
        <v>UN</v>
      </c>
      <c r="J10172" s="435" t="str">
        <f>+'PRESU OFICIAL'!A49</f>
        <v>1,6,4</v>
      </c>
    </row>
    <row r="10173" spans="1:10" ht="22.5" customHeight="1" thickBot="1">
      <c r="A10173" s="1317" t="s">
        <v>831</v>
      </c>
      <c r="B10173" s="1318"/>
      <c r="C10173" s="1318"/>
      <c r="D10173" s="1319"/>
      <c r="E10173" s="112" t="s">
        <v>3</v>
      </c>
      <c r="F10173" s="939" t="s">
        <v>59</v>
      </c>
      <c r="G10173" s="112" t="s">
        <v>60</v>
      </c>
      <c r="H10173" s="112" t="s">
        <v>61</v>
      </c>
      <c r="I10173" s="114" t="s">
        <v>57</v>
      </c>
      <c r="J10173" s="112" t="s">
        <v>49</v>
      </c>
    </row>
    <row r="10174" spans="1:10" ht="15" customHeight="1">
      <c r="A10174" s="1320"/>
      <c r="B10174" s="1321"/>
      <c r="C10174" s="1321"/>
      <c r="D10174" s="1322"/>
      <c r="E10174" s="866"/>
      <c r="F10174" s="945"/>
      <c r="G10174" s="141"/>
      <c r="H10174" s="141"/>
      <c r="I10174" s="142"/>
      <c r="J10174" s="141"/>
    </row>
    <row r="10175" spans="1:10">
      <c r="A10175" s="1320"/>
      <c r="B10175" s="1321"/>
      <c r="C10175" s="1321"/>
      <c r="D10175" s="1322"/>
      <c r="E10175" s="776" t="s">
        <v>565</v>
      </c>
      <c r="F10175" s="637"/>
      <c r="G10175" s="128"/>
      <c r="H10175" s="750"/>
      <c r="I10175" s="637">
        <f>+'MEMORIAS CENTRO'!J1142</f>
        <v>35</v>
      </c>
      <c r="J10175" s="642">
        <f>+I10175</f>
        <v>35</v>
      </c>
    </row>
    <row r="10176" spans="1:10" ht="15" customHeight="1">
      <c r="A10176" s="1320"/>
      <c r="B10176" s="1321"/>
      <c r="C10176" s="1321"/>
      <c r="D10176" s="1322"/>
      <c r="E10176" s="776" t="s">
        <v>566</v>
      </c>
      <c r="F10176" s="637"/>
      <c r="G10176" s="128"/>
      <c r="H10176" s="698"/>
      <c r="I10176" s="699">
        <f>+'MEMORIAS CENTRO'!J1210</f>
        <v>14</v>
      </c>
      <c r="J10176" s="642">
        <f t="shared" ref="J10176:J10181" si="6800">+I10176</f>
        <v>14</v>
      </c>
    </row>
    <row r="10177" spans="1:10" ht="15" customHeight="1">
      <c r="A10177" s="1320"/>
      <c r="B10177" s="1321"/>
      <c r="C10177" s="1321"/>
      <c r="D10177" s="1322"/>
      <c r="E10177" s="776"/>
      <c r="F10177" s="637"/>
      <c r="G10177" s="128"/>
      <c r="H10177" s="141"/>
      <c r="I10177" s="699"/>
      <c r="J10177" s="642">
        <f t="shared" si="6800"/>
        <v>0</v>
      </c>
    </row>
    <row r="10178" spans="1:10" ht="15" customHeight="1">
      <c r="A10178" s="1320"/>
      <c r="B10178" s="1321"/>
      <c r="C10178" s="1321"/>
      <c r="D10178" s="1322"/>
      <c r="E10178" s="745"/>
      <c r="F10178" s="637"/>
      <c r="G10178" s="128"/>
      <c r="H10178" s="141"/>
      <c r="I10178" s="142"/>
      <c r="J10178" s="642">
        <f t="shared" si="6800"/>
        <v>0</v>
      </c>
    </row>
    <row r="10179" spans="1:10" ht="15" customHeight="1">
      <c r="A10179" s="1320"/>
      <c r="B10179" s="1321"/>
      <c r="C10179" s="1321"/>
      <c r="D10179" s="1322"/>
      <c r="E10179" s="776"/>
      <c r="F10179" s="637"/>
      <c r="G10179" s="128"/>
      <c r="H10179" s="141"/>
      <c r="I10179" s="142"/>
      <c r="J10179" s="642">
        <f t="shared" si="6800"/>
        <v>0</v>
      </c>
    </row>
    <row r="10180" spans="1:10" ht="15" customHeight="1">
      <c r="A10180" s="1320"/>
      <c r="B10180" s="1321"/>
      <c r="C10180" s="1321"/>
      <c r="D10180" s="1322"/>
      <c r="E10180" s="776"/>
      <c r="F10180" s="637"/>
      <c r="G10180" s="128"/>
      <c r="H10180" s="141"/>
      <c r="I10180" s="142"/>
      <c r="J10180" s="642">
        <f t="shared" si="6800"/>
        <v>0</v>
      </c>
    </row>
    <row r="10181" spans="1:10" ht="13.5" thickBot="1">
      <c r="A10181" s="1320"/>
      <c r="B10181" s="1321"/>
      <c r="C10181" s="1321"/>
      <c r="D10181" s="1322"/>
      <c r="E10181" s="119"/>
      <c r="F10181" s="943"/>
      <c r="G10181" s="119"/>
      <c r="H10181" s="750"/>
      <c r="I10181" s="128"/>
      <c r="J10181" s="642">
        <f t="shared" si="6800"/>
        <v>0</v>
      </c>
    </row>
    <row r="10182" spans="1:10" ht="13.5" thickBot="1">
      <c r="A10182" s="1323"/>
      <c r="B10182" s="1324"/>
      <c r="C10182" s="1324"/>
      <c r="D10182" s="1325"/>
      <c r="E10182" s="606" t="s">
        <v>49</v>
      </c>
      <c r="F10182" s="938"/>
      <c r="G10182" s="384"/>
      <c r="H10182" s="384"/>
      <c r="I10182" s="928"/>
      <c r="J10182" s="753">
        <f>ROUND(SUM(J10174:J10181),2)</f>
        <v>49</v>
      </c>
    </row>
    <row r="10183" spans="1:10" ht="13.5" thickBot="1">
      <c r="A10183" s="382"/>
      <c r="B10183" s="383"/>
      <c r="C10183" s="383"/>
      <c r="D10183" s="383"/>
      <c r="E10183" s="124"/>
      <c r="F10183" s="947"/>
      <c r="G10183" s="124"/>
      <c r="H10183" s="124"/>
      <c r="I10183" s="929"/>
      <c r="J10183" s="773"/>
    </row>
    <row r="10184" spans="1:10" ht="27" customHeight="1" thickBot="1">
      <c r="A10184" s="1330" t="str">
        <f>'PRESU OFICIAL'!B50</f>
        <v>Suministro, corte, figurado y armado de acero de 60.000 PSI para refuerzo de estructuras en concreto.</v>
      </c>
      <c r="B10184" s="1327"/>
      <c r="C10184" s="1327"/>
      <c r="D10184" s="1327"/>
      <c r="E10184" s="1327"/>
      <c r="F10184" s="1327"/>
      <c r="G10184" s="1327"/>
      <c r="H10184" s="1329"/>
      <c r="I10184" s="132" t="str">
        <f>'PRESU OFICIAL'!C50</f>
        <v>KG</v>
      </c>
      <c r="J10184" s="435" t="str">
        <f>+'PRESU OFICIAL'!A50</f>
        <v>1,6,5</v>
      </c>
    </row>
    <row r="10185" spans="1:10" ht="39.75" customHeight="1" thickBot="1">
      <c r="A10185" s="1317" t="s">
        <v>831</v>
      </c>
      <c r="B10185" s="1318"/>
      <c r="C10185" s="1318"/>
      <c r="D10185" s="1319"/>
      <c r="E10185" s="112" t="s">
        <v>3</v>
      </c>
      <c r="F10185" s="939"/>
      <c r="G10185" s="112"/>
      <c r="H10185" s="114" t="s">
        <v>651</v>
      </c>
      <c r="I10185" s="114" t="s">
        <v>57</v>
      </c>
      <c r="J10185" s="112" t="s">
        <v>49</v>
      </c>
    </row>
    <row r="10186" spans="1:10" ht="15" customHeight="1">
      <c r="A10186" s="1320"/>
      <c r="B10186" s="1321"/>
      <c r="C10186" s="1321"/>
      <c r="D10186" s="1322"/>
      <c r="E10186" s="141" t="s">
        <v>649</v>
      </c>
      <c r="F10186" s="945"/>
      <c r="G10186" s="141"/>
      <c r="H10186" s="642"/>
      <c r="I10186" s="699"/>
      <c r="J10186" s="642"/>
    </row>
    <row r="10187" spans="1:10">
      <c r="A10187" s="1320"/>
      <c r="B10187" s="1321"/>
      <c r="C10187" s="1321"/>
      <c r="D10187" s="1322"/>
      <c r="E10187" s="776" t="s">
        <v>650</v>
      </c>
      <c r="F10187" s="637"/>
      <c r="G10187" s="128"/>
      <c r="H10187" s="775">
        <v>216</v>
      </c>
      <c r="I10187" s="637">
        <f>+J1142</f>
        <v>35</v>
      </c>
      <c r="J10187" s="642">
        <f>+I10187*H10187</f>
        <v>7560</v>
      </c>
    </row>
    <row r="10188" spans="1:10" ht="15" customHeight="1">
      <c r="A10188" s="1320"/>
      <c r="B10188" s="1321"/>
      <c r="C10188" s="1321"/>
      <c r="D10188" s="1322"/>
      <c r="E10188" s="141" t="s">
        <v>652</v>
      </c>
      <c r="F10188" s="637"/>
      <c r="G10188" s="128"/>
      <c r="H10188" s="642"/>
      <c r="I10188" s="699"/>
      <c r="J10188" s="642">
        <f t="shared" ref="J10188:J10191" si="6801">+I10188*H10188</f>
        <v>0</v>
      </c>
    </row>
    <row r="10189" spans="1:10" ht="15" customHeight="1">
      <c r="A10189" s="1320"/>
      <c r="B10189" s="1321"/>
      <c r="C10189" s="1321"/>
      <c r="D10189" s="1322"/>
      <c r="E10189" s="776" t="s">
        <v>650</v>
      </c>
      <c r="F10189" s="637"/>
      <c r="G10189" s="128"/>
      <c r="H10189" s="642">
        <v>392</v>
      </c>
      <c r="I10189" s="699">
        <f>+J1210</f>
        <v>14</v>
      </c>
      <c r="J10189" s="642">
        <f t="shared" si="6801"/>
        <v>5488</v>
      </c>
    </row>
    <row r="10190" spans="1:10" ht="15" customHeight="1">
      <c r="A10190" s="1320"/>
      <c r="B10190" s="1321"/>
      <c r="C10190" s="1321"/>
      <c r="D10190" s="1322"/>
      <c r="E10190" s="141" t="s">
        <v>653</v>
      </c>
      <c r="F10190" s="637"/>
      <c r="G10190" s="128"/>
      <c r="H10190" s="642"/>
      <c r="I10190" s="699"/>
      <c r="J10190" s="642">
        <f t="shared" si="6801"/>
        <v>0</v>
      </c>
    </row>
    <row r="10191" spans="1:10" ht="15" customHeight="1">
      <c r="A10191" s="1320"/>
      <c r="B10191" s="1321"/>
      <c r="C10191" s="1321"/>
      <c r="D10191" s="1322"/>
      <c r="E10191" s="776" t="s">
        <v>650</v>
      </c>
      <c r="F10191" s="637"/>
      <c r="G10191" s="128"/>
      <c r="H10191" s="642">
        <v>293</v>
      </c>
      <c r="I10191" s="699">
        <v>0</v>
      </c>
      <c r="J10191" s="642">
        <f t="shared" si="6801"/>
        <v>0</v>
      </c>
    </row>
    <row r="10192" spans="1:10" ht="15" customHeight="1">
      <c r="A10192" s="1320"/>
      <c r="B10192" s="1321"/>
      <c r="C10192" s="1321"/>
      <c r="D10192" s="1322"/>
      <c r="E10192" s="141" t="s">
        <v>654</v>
      </c>
      <c r="F10192" s="637"/>
      <c r="G10192" s="128"/>
      <c r="H10192" s="642"/>
      <c r="I10192" s="699"/>
      <c r="J10192" s="642">
        <f t="shared" ref="J10192:J10202" si="6802">+I10192*H10192</f>
        <v>0</v>
      </c>
    </row>
    <row r="10193" spans="1:10" ht="15" customHeight="1">
      <c r="A10193" s="1320"/>
      <c r="B10193" s="1321"/>
      <c r="C10193" s="1321"/>
      <c r="D10193" s="1322"/>
      <c r="E10193" s="776" t="s">
        <v>650</v>
      </c>
      <c r="F10193" s="637"/>
      <c r="G10193" s="128"/>
      <c r="H10193" s="925">
        <v>504</v>
      </c>
      <c r="I10193" s="926">
        <v>0</v>
      </c>
      <c r="J10193" s="642">
        <f t="shared" si="6802"/>
        <v>0</v>
      </c>
    </row>
    <row r="10194" spans="1:10" ht="15" customHeight="1">
      <c r="A10194" s="1320"/>
      <c r="B10194" s="1321"/>
      <c r="C10194" s="1321"/>
      <c r="D10194" s="1322"/>
      <c r="E10194" s="776"/>
      <c r="F10194" s="637"/>
      <c r="G10194" s="128"/>
      <c r="H10194" s="642"/>
      <c r="I10194" s="699"/>
      <c r="J10194" s="642">
        <f t="shared" si="6802"/>
        <v>0</v>
      </c>
    </row>
    <row r="10195" spans="1:10" ht="15" customHeight="1">
      <c r="A10195" s="1320"/>
      <c r="B10195" s="1321"/>
      <c r="C10195" s="1321"/>
      <c r="D10195" s="1322"/>
      <c r="E10195" s="745" t="s">
        <v>655</v>
      </c>
      <c r="F10195" s="637"/>
      <c r="G10195" s="128"/>
      <c r="H10195" s="642"/>
      <c r="I10195" s="699"/>
      <c r="J10195" s="642">
        <f t="shared" si="6802"/>
        <v>0</v>
      </c>
    </row>
    <row r="10196" spans="1:10" ht="15" customHeight="1">
      <c r="A10196" s="1320"/>
      <c r="B10196" s="1321"/>
      <c r="C10196" s="1321"/>
      <c r="D10196" s="1322"/>
      <c r="E10196" s="776" t="s">
        <v>650</v>
      </c>
      <c r="F10196" s="637"/>
      <c r="G10196" s="128"/>
      <c r="H10196" s="642">
        <v>33</v>
      </c>
      <c r="I10196" s="699">
        <f>+J7318</f>
        <v>150</v>
      </c>
      <c r="J10196" s="642">
        <f t="shared" si="6802"/>
        <v>4950</v>
      </c>
    </row>
    <row r="10197" spans="1:10" ht="15" customHeight="1">
      <c r="A10197" s="1320"/>
      <c r="B10197" s="1321"/>
      <c r="C10197" s="1321"/>
      <c r="D10197" s="1322"/>
      <c r="E10197" s="745" t="s">
        <v>656</v>
      </c>
      <c r="F10197" s="637"/>
      <c r="G10197" s="128"/>
      <c r="H10197" s="642"/>
      <c r="I10197" s="699"/>
      <c r="J10197" s="642">
        <f t="shared" si="6802"/>
        <v>0</v>
      </c>
    </row>
    <row r="10198" spans="1:10" ht="15" customHeight="1">
      <c r="A10198" s="1320"/>
      <c r="B10198" s="1321"/>
      <c r="C10198" s="1321"/>
      <c r="D10198" s="1322"/>
      <c r="E10198" s="776" t="s">
        <v>650</v>
      </c>
      <c r="F10198" s="637"/>
      <c r="G10198" s="128"/>
      <c r="H10198" s="642">
        <v>43</v>
      </c>
      <c r="I10198" s="699">
        <f>+J7327</f>
        <v>479</v>
      </c>
      <c r="J10198" s="642">
        <f t="shared" si="6802"/>
        <v>20597</v>
      </c>
    </row>
    <row r="10199" spans="1:10" ht="15" customHeight="1">
      <c r="A10199" s="1320"/>
      <c r="B10199" s="1321"/>
      <c r="C10199" s="1321"/>
      <c r="D10199" s="1322"/>
      <c r="E10199" s="776"/>
      <c r="F10199" s="637"/>
      <c r="G10199" s="128"/>
      <c r="H10199" s="642"/>
      <c r="I10199" s="699"/>
      <c r="J10199" s="642">
        <f t="shared" si="6802"/>
        <v>0</v>
      </c>
    </row>
    <row r="10200" spans="1:10" ht="15" customHeight="1">
      <c r="A10200" s="1320"/>
      <c r="B10200" s="1321"/>
      <c r="C10200" s="1321"/>
      <c r="D10200" s="1322"/>
      <c r="E10200" s="745" t="s">
        <v>657</v>
      </c>
      <c r="F10200" s="637"/>
      <c r="G10200" s="128"/>
      <c r="H10200" s="642"/>
      <c r="I10200" s="699"/>
      <c r="J10200" s="642">
        <f t="shared" si="6802"/>
        <v>0</v>
      </c>
    </row>
    <row r="10201" spans="1:10" ht="15" customHeight="1">
      <c r="A10201" s="1320"/>
      <c r="B10201" s="1321"/>
      <c r="C10201" s="1321"/>
      <c r="D10201" s="1322"/>
      <c r="E10201" s="776" t="s">
        <v>650</v>
      </c>
      <c r="F10201" s="637"/>
      <c r="G10201" s="128"/>
      <c r="H10201" s="642">
        <v>253</v>
      </c>
      <c r="I10201" s="699">
        <v>0</v>
      </c>
      <c r="J10201" s="642">
        <f t="shared" si="6802"/>
        <v>0</v>
      </c>
    </row>
    <row r="10202" spans="1:10" ht="34.5" customHeight="1">
      <c r="A10202" s="1320"/>
      <c r="B10202" s="1321"/>
      <c r="C10202" s="1321"/>
      <c r="D10202" s="1322"/>
      <c r="E10202" s="1104" t="s">
        <v>842</v>
      </c>
      <c r="F10202" s="637"/>
      <c r="G10202" s="128"/>
      <c r="H10202" s="642">
        <f>((4*0.4)+(4*0.4)+(4*0.4))*1.1</f>
        <v>5.2800000000000011</v>
      </c>
      <c r="I10202" s="699">
        <f>+J10158</f>
        <v>10253.81</v>
      </c>
      <c r="J10202" s="642">
        <f t="shared" si="6802"/>
        <v>54140.116800000011</v>
      </c>
    </row>
    <row r="10203" spans="1:10" ht="13.5" thickBot="1">
      <c r="A10203" s="1320"/>
      <c r="B10203" s="1321"/>
      <c r="C10203" s="1321"/>
      <c r="D10203" s="1322"/>
      <c r="E10203" s="119"/>
      <c r="F10203" s="943"/>
      <c r="G10203" s="119"/>
      <c r="H10203" s="750"/>
      <c r="I10203" s="128"/>
      <c r="J10203" s="642">
        <f t="shared" ref="J10203" si="6803">+I10203*H10203</f>
        <v>0</v>
      </c>
    </row>
    <row r="10204" spans="1:10" ht="13.5" thickBot="1">
      <c r="A10204" s="1323"/>
      <c r="B10204" s="1324"/>
      <c r="C10204" s="1324"/>
      <c r="D10204" s="1325"/>
      <c r="E10204" s="606" t="s">
        <v>49</v>
      </c>
      <c r="F10204" s="938"/>
      <c r="G10204" s="384"/>
      <c r="H10204" s="384"/>
      <c r="I10204" s="928"/>
      <c r="J10204" s="753">
        <f>ROUND(SUM(J10186:J10203),2)</f>
        <v>92735.12</v>
      </c>
    </row>
    <row r="10209" spans="1:9">
      <c r="A10209" s="361"/>
      <c r="B10209" s="361"/>
      <c r="C10209" s="361"/>
      <c r="D10209" s="361"/>
    </row>
    <row r="10210" spans="1:9">
      <c r="A10210" s="361"/>
      <c r="B10210" s="361"/>
      <c r="C10210" s="361"/>
      <c r="D10210" s="361"/>
    </row>
    <row r="10211" spans="1:9">
      <c r="A10211" s="778" t="s">
        <v>20</v>
      </c>
      <c r="B10211" s="95" t="s">
        <v>41</v>
      </c>
      <c r="C10211" s="91"/>
      <c r="D10211" s="91"/>
      <c r="F10211" s="950" t="s">
        <v>626</v>
      </c>
      <c r="G10211" s="95" t="s">
        <v>627</v>
      </c>
      <c r="H10211" s="897"/>
      <c r="I10211" s="932"/>
    </row>
    <row r="10212" spans="1:9">
      <c r="A10212" s="3"/>
      <c r="B10212" s="96" t="s">
        <v>42</v>
      </c>
      <c r="C10212" s="15"/>
      <c r="D10212" s="15"/>
      <c r="F10212" s="951"/>
      <c r="G10212" s="96" t="s">
        <v>628</v>
      </c>
    </row>
    <row r="10213" spans="1:9" ht="14.25">
      <c r="A10213" s="15"/>
      <c r="B10213" s="779" t="s">
        <v>22</v>
      </c>
      <c r="C10213" s="15"/>
      <c r="D10213" s="15"/>
      <c r="F10213" s="952"/>
      <c r="G10213" s="14" t="s">
        <v>629</v>
      </c>
    </row>
  </sheetData>
  <mergeCells count="91">
    <mergeCell ref="A10184:H10184"/>
    <mergeCell ref="A10185:D10204"/>
    <mergeCell ref="A1058:H1058"/>
    <mergeCell ref="A1059:D1072"/>
    <mergeCell ref="A1145:D1210"/>
    <mergeCell ref="A1144:H1144"/>
    <mergeCell ref="A1074:H1074"/>
    <mergeCell ref="A1076:D1142"/>
    <mergeCell ref="A7321:D7327"/>
    <mergeCell ref="A7310:H7310"/>
    <mergeCell ref="A7311:D7318"/>
    <mergeCell ref="A7320:H7320"/>
    <mergeCell ref="A1212:H1212"/>
    <mergeCell ref="A2955:D3822"/>
    <mergeCell ref="A1213:H1213"/>
    <mergeCell ref="A2954:H2954"/>
    <mergeCell ref="A716:D724"/>
    <mergeCell ref="A6440:H6440"/>
    <mergeCell ref="A2086:H2086"/>
    <mergeCell ref="A2087:D2953"/>
    <mergeCell ref="A3823:H3823"/>
    <mergeCell ref="A3824:D4691"/>
    <mergeCell ref="A630:D713"/>
    <mergeCell ref="A545:H545"/>
    <mergeCell ref="A546:H546"/>
    <mergeCell ref="A547:D627"/>
    <mergeCell ref="A715:H715"/>
    <mergeCell ref="A8260:H8260"/>
    <mergeCell ref="A5563:H5563"/>
    <mergeCell ref="A5564:D6438"/>
    <mergeCell ref="A7952:D8057"/>
    <mergeCell ref="A4694:D5561"/>
    <mergeCell ref="A8259:H8259"/>
    <mergeCell ref="A7951:H7951"/>
    <mergeCell ref="A7338:H7338"/>
    <mergeCell ref="A7339:D7758"/>
    <mergeCell ref="A7330:D7336"/>
    <mergeCell ref="A7760:H7760"/>
    <mergeCell ref="A8059:H8059"/>
    <mergeCell ref="A8236:D8245"/>
    <mergeCell ref="A8247:H8247"/>
    <mergeCell ref="A8248:D8257"/>
    <mergeCell ref="A8223:H8223"/>
    <mergeCell ref="A463:H463"/>
    <mergeCell ref="A629:H629"/>
    <mergeCell ref="A894:H894"/>
    <mergeCell ref="A1075:H1075"/>
    <mergeCell ref="I1:J3"/>
    <mergeCell ref="C3:H3"/>
    <mergeCell ref="A6:D6"/>
    <mergeCell ref="A90:H90"/>
    <mergeCell ref="A91:D234"/>
    <mergeCell ref="E234:H234"/>
    <mergeCell ref="A1:B3"/>
    <mergeCell ref="C1:H1"/>
    <mergeCell ref="A5:J5"/>
    <mergeCell ref="A726:H726"/>
    <mergeCell ref="A895:D974"/>
    <mergeCell ref="A464:D544"/>
    <mergeCell ref="A462:H462"/>
    <mergeCell ref="A7:H7"/>
    <mergeCell ref="A8:D87"/>
    <mergeCell ref="E87:H87"/>
    <mergeCell ref="A382:H382"/>
    <mergeCell ref="A383:D461"/>
    <mergeCell ref="E461:H461"/>
    <mergeCell ref="A236:H236"/>
    <mergeCell ref="A237:D381"/>
    <mergeCell ref="E381:H381"/>
    <mergeCell ref="A89:E89"/>
    <mergeCell ref="A10172:H10172"/>
    <mergeCell ref="A10173:D10182"/>
    <mergeCell ref="A9210:H9210"/>
    <mergeCell ref="A9211:D10158"/>
    <mergeCell ref="A8261:D9208"/>
    <mergeCell ref="A10160:H10160"/>
    <mergeCell ref="A10161:D10170"/>
    <mergeCell ref="A8224:D8233"/>
    <mergeCell ref="A8235:H8235"/>
    <mergeCell ref="A727:H727"/>
    <mergeCell ref="A728:D810"/>
    <mergeCell ref="A976:H976"/>
    <mergeCell ref="A977:D1056"/>
    <mergeCell ref="A812:H812"/>
    <mergeCell ref="A813:D892"/>
    <mergeCell ref="A4693:H4693"/>
    <mergeCell ref="A8060:D8221"/>
    <mergeCell ref="A7329:H7329"/>
    <mergeCell ref="A7761:D7949"/>
    <mergeCell ref="A6441:D7308"/>
    <mergeCell ref="A1214:D2084"/>
  </mergeCells>
  <phoneticPr fontId="51" type="noConversion"/>
  <printOptions horizontalCentered="1" verticalCentered="1"/>
  <pageMargins left="0.70866141732283472" right="0.70866141732283472" top="0.74803149606299213" bottom="0.94488188976377963" header="0.31496062992125984" footer="0.31496062992125984"/>
  <pageSetup scale="54" fitToHeight="0" orientation="portrait" r:id="rId1"/>
  <rowBreaks count="44" manualBreakCount="44">
    <brk id="79" max="9" man="1"/>
    <brk id="156" max="9" man="1"/>
    <brk id="234" max="9" man="1"/>
    <brk id="311" max="9" man="1"/>
    <brk id="381" max="9" man="1"/>
    <brk id="457" max="9" man="1"/>
    <brk id="532" max="9" man="1"/>
    <brk id="609" max="9" man="1"/>
    <brk id="684" max="9" man="1"/>
    <brk id="757" max="9" man="1"/>
    <brk id="1123" max="9" man="1"/>
    <brk id="1197" max="9" man="1"/>
    <brk id="1433" max="9" man="1"/>
    <brk id="1591" max="9" man="1"/>
    <brk id="1670" max="9" man="1"/>
    <brk id="2217" max="9" man="1"/>
    <brk id="2290" max="9" man="1"/>
    <brk id="3629" max="9" man="1"/>
    <brk id="3708" max="9" man="1"/>
    <brk id="3786" max="9" man="1"/>
    <brk id="4467" max="9" man="1"/>
    <brk id="4546" max="9" man="1"/>
    <brk id="4692" max="9" man="1"/>
    <brk id="5363" max="9" man="1"/>
    <brk id="5441" max="9" man="1"/>
    <brk id="5519" max="9" man="1"/>
    <brk id="6201" max="9" man="1"/>
    <brk id="6280" max="9" man="1"/>
    <brk id="6438" max="9" man="1"/>
    <brk id="7108" max="9" man="1"/>
    <brk id="7186" max="9" man="1"/>
    <brk id="7263" max="9" man="1"/>
    <brk id="7327" max="9" man="1"/>
    <brk id="7759" max="9" man="1"/>
    <brk id="7830" max="9" man="1"/>
    <brk id="7892" max="9" man="1"/>
    <brk id="8119" max="9" man="1"/>
    <brk id="8198" max="9" man="1"/>
    <brk id="8258" max="9" man="1"/>
    <brk id="9108" max="9" man="1"/>
    <brk id="9180" max="9" man="1"/>
    <brk id="9938" max="9" man="1"/>
    <brk id="10010" max="9" man="1"/>
    <brk id="10149" max="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E89E4-2809-4233-B81A-3260E7D3BBDC}">
  <sheetPr>
    <tabColor rgb="FF00B0F0"/>
    <pageSetUpPr fitToPage="1"/>
  </sheetPr>
  <dimension ref="A1:K55"/>
  <sheetViews>
    <sheetView view="pageBreakPreview" zoomScale="60" zoomScaleNormal="100" workbookViewId="0">
      <selection activeCell="J59" sqref="J59"/>
    </sheetView>
  </sheetViews>
  <sheetFormatPr baseColWidth="10" defaultColWidth="11.42578125" defaultRowHeight="12.75"/>
  <cols>
    <col min="1" max="1" width="22.5703125" style="15" customWidth="1"/>
    <col min="2" max="2" width="15.5703125" style="15" customWidth="1"/>
    <col min="3" max="3" width="8.85546875" style="15" customWidth="1"/>
    <col min="4" max="4" width="13.140625" style="15" customWidth="1"/>
    <col min="5" max="5" width="18.7109375" style="15" customWidth="1"/>
    <col min="6" max="6" width="15.7109375" style="16" customWidth="1"/>
    <col min="7" max="7" width="15.85546875" style="15" customWidth="1"/>
    <col min="8" max="8" width="25" style="16" customWidth="1"/>
    <col min="9" max="9" width="12.28515625" style="15" bestFit="1" customWidth="1"/>
    <col min="10" max="10" width="11.42578125" style="15"/>
    <col min="11" max="11" width="15.8554687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7.75" customHeight="1">
      <c r="A5" s="1591"/>
      <c r="B5" s="1634"/>
      <c r="C5" s="1635"/>
      <c r="D5" s="1635"/>
      <c r="E5" s="1635"/>
      <c r="F5" s="1635"/>
      <c r="G5" s="1636"/>
      <c r="H5" s="1625"/>
    </row>
    <row r="6" spans="1:8" ht="22.5" customHeight="1">
      <c r="A6" s="155"/>
      <c r="B6" s="202"/>
      <c r="C6" s="202"/>
      <c r="D6" s="202"/>
      <c r="E6" s="202"/>
      <c r="F6" s="202"/>
      <c r="G6" s="202"/>
      <c r="H6" s="203"/>
    </row>
    <row r="7" spans="1:8">
      <c r="A7" s="204" t="s">
        <v>36</v>
      </c>
      <c r="B7" s="353" t="str">
        <f>+'PRESU OFICIAL'!A29</f>
        <v>1,5,2</v>
      </c>
      <c r="C7" s="439"/>
      <c r="D7" s="291"/>
      <c r="G7" s="205" t="s">
        <v>4</v>
      </c>
      <c r="H7" s="206" t="s">
        <v>1</v>
      </c>
    </row>
    <row r="8" spans="1:8" ht="12.75" customHeight="1">
      <c r="A8" s="99"/>
      <c r="B8" s="99"/>
      <c r="C8" s="99"/>
      <c r="D8" s="99"/>
      <c r="E8" s="99"/>
      <c r="F8" s="99"/>
      <c r="H8" s="15"/>
    </row>
    <row r="9" spans="1:8" ht="12.75" customHeight="1">
      <c r="A9" s="1673" t="s">
        <v>607</v>
      </c>
      <c r="B9" s="1673"/>
      <c r="C9" s="1673"/>
      <c r="D9" s="1673"/>
      <c r="E9" s="1673"/>
      <c r="F9" s="1673"/>
      <c r="G9" s="1673"/>
      <c r="H9" s="1673"/>
    </row>
    <row r="10" spans="1:8" ht="12.75" customHeight="1">
      <c r="A10" s="1673"/>
      <c r="B10" s="1673"/>
      <c r="C10" s="1673"/>
      <c r="D10" s="1673"/>
      <c r="E10" s="1673"/>
      <c r="F10" s="1673"/>
      <c r="G10" s="1673"/>
      <c r="H10" s="1673"/>
    </row>
    <row r="11" spans="1:8" ht="12.75" customHeight="1">
      <c r="A11" s="1673"/>
      <c r="B11" s="1673"/>
      <c r="C11" s="1673"/>
      <c r="D11" s="1673"/>
      <c r="E11" s="1673"/>
      <c r="F11" s="1673"/>
      <c r="G11" s="1673"/>
      <c r="H11" s="1673"/>
    </row>
    <row r="12" spans="1:8">
      <c r="A12" s="1673"/>
      <c r="B12" s="1673"/>
      <c r="C12" s="1673"/>
      <c r="D12" s="1673"/>
      <c r="E12" s="1673"/>
      <c r="F12" s="1673"/>
      <c r="G12" s="1673"/>
      <c r="H12" s="1673"/>
    </row>
    <row r="13" spans="1:8" ht="12.75" customHeight="1">
      <c r="A13" s="253"/>
      <c r="B13" s="254"/>
      <c r="C13" s="255"/>
      <c r="D13" s="255"/>
      <c r="E13" s="255"/>
      <c r="F13" s="255"/>
      <c r="G13" s="99"/>
      <c r="H13" s="252"/>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8">
      <c r="A17" s="1675"/>
      <c r="B17" s="1676"/>
      <c r="C17" s="1676"/>
      <c r="D17" s="1677"/>
      <c r="E17" s="259"/>
      <c r="F17" s="262"/>
      <c r="G17" s="261"/>
      <c r="H17" s="261"/>
    </row>
    <row r="18" spans="1:8">
      <c r="A18" s="1675"/>
      <c r="B18" s="1676"/>
      <c r="C18" s="1676"/>
      <c r="D18" s="1677"/>
      <c r="E18" s="259"/>
      <c r="F18" s="262"/>
      <c r="G18" s="261"/>
      <c r="H18" s="261"/>
    </row>
    <row r="19" spans="1:8">
      <c r="A19" s="1675"/>
      <c r="B19" s="1676"/>
      <c r="C19" s="1676"/>
      <c r="D19" s="1677"/>
      <c r="E19" s="259"/>
      <c r="F19" s="260"/>
      <c r="G19" s="261"/>
      <c r="H19" s="261"/>
    </row>
    <row r="20" spans="1:8">
      <c r="A20" s="1678"/>
      <c r="B20" s="1679"/>
      <c r="C20" s="1679"/>
      <c r="D20" s="1680"/>
      <c r="E20" s="259"/>
      <c r="F20" s="263"/>
      <c r="G20" s="261"/>
      <c r="H20" s="261"/>
    </row>
    <row r="21" spans="1:8">
      <c r="A21" s="1675"/>
      <c r="B21" s="1676"/>
      <c r="C21" s="1676"/>
      <c r="D21" s="1677"/>
      <c r="E21" s="259"/>
      <c r="F21" s="260"/>
      <c r="G21" s="261"/>
      <c r="H21" s="261"/>
    </row>
    <row r="22" spans="1:8">
      <c r="A22" s="1675"/>
      <c r="B22" s="1676"/>
      <c r="C22" s="1676"/>
      <c r="D22" s="1677"/>
      <c r="E22" s="264"/>
      <c r="F22" s="261"/>
      <c r="G22" s="264"/>
      <c r="H22" s="261"/>
    </row>
    <row r="23" spans="1:8">
      <c r="G23" s="265" t="s">
        <v>10</v>
      </c>
      <c r="H23" s="266">
        <f>SUM(H16:H22)</f>
        <v>0</v>
      </c>
    </row>
    <row r="25" spans="1:8">
      <c r="A25" s="1674" t="s">
        <v>11</v>
      </c>
      <c r="B25" s="1674"/>
      <c r="C25" s="1674"/>
      <c r="D25" s="1674"/>
      <c r="E25" s="1674"/>
    </row>
    <row r="26" spans="1:8" s="17" customFormat="1" ht="12">
      <c r="A26" s="1670" t="s">
        <v>3</v>
      </c>
      <c r="B26" s="1671"/>
      <c r="C26" s="1671"/>
      <c r="D26" s="1672"/>
      <c r="E26" s="257" t="s">
        <v>6</v>
      </c>
      <c r="F26" s="258" t="s">
        <v>12</v>
      </c>
      <c r="G26" s="375" t="s">
        <v>21</v>
      </c>
      <c r="H26" s="258" t="s">
        <v>9</v>
      </c>
    </row>
    <row r="27" spans="1:8">
      <c r="A27" s="1681" t="s">
        <v>25</v>
      </c>
      <c r="B27" s="1682"/>
      <c r="C27" s="1682"/>
      <c r="D27" s="1683"/>
      <c r="E27" s="292" t="s">
        <v>52</v>
      </c>
      <c r="F27" s="268">
        <v>0.05</v>
      </c>
      <c r="G27" s="292">
        <f>+H47</f>
        <v>77149.856549999997</v>
      </c>
      <c r="H27" s="291">
        <f>F27*G27</f>
        <v>3857.4928275000002</v>
      </c>
    </row>
    <row r="28" spans="1:8" ht="12.75" customHeight="1">
      <c r="A28" s="1681"/>
      <c r="B28" s="1676"/>
      <c r="C28" s="1676"/>
      <c r="D28" s="1683"/>
      <c r="E28" s="292"/>
      <c r="F28" s="293"/>
      <c r="G28" s="292"/>
      <c r="H28" s="291"/>
    </row>
    <row r="29" spans="1:8">
      <c r="A29" s="1675"/>
      <c r="B29" s="1676"/>
      <c r="C29" s="1676"/>
      <c r="D29" s="1677"/>
      <c r="E29" s="260"/>
      <c r="F29" s="263"/>
      <c r="G29" s="261"/>
      <c r="H29" s="291"/>
    </row>
    <row r="30" spans="1:8">
      <c r="A30" s="1675"/>
      <c r="B30" s="1676"/>
      <c r="C30" s="1676"/>
      <c r="D30" s="1677"/>
      <c r="E30" s="264"/>
      <c r="F30" s="261"/>
      <c r="G30" s="264"/>
      <c r="H30" s="261"/>
    </row>
    <row r="31" spans="1:8">
      <c r="A31" s="1675"/>
      <c r="B31" s="1676"/>
      <c r="C31" s="1676"/>
      <c r="D31" s="1677"/>
      <c r="E31" s="264"/>
      <c r="F31" s="261"/>
      <c r="G31" s="264"/>
      <c r="H31" s="261"/>
    </row>
    <row r="32" spans="1:8">
      <c r="G32" s="265" t="s">
        <v>10</v>
      </c>
      <c r="H32" s="266">
        <f>SUM(H27:H31)</f>
        <v>3857.4928275000002</v>
      </c>
    </row>
    <row r="34" spans="1:11">
      <c r="A34" s="1689" t="s">
        <v>13</v>
      </c>
      <c r="B34" s="1689"/>
      <c r="C34" s="1689"/>
      <c r="D34" s="1689"/>
      <c r="E34" s="1689"/>
    </row>
    <row r="35" spans="1:11">
      <c r="A35" s="1690" t="s">
        <v>3</v>
      </c>
      <c r="B35" s="1685"/>
      <c r="C35" s="1685"/>
      <c r="D35" s="1686"/>
      <c r="E35" s="279" t="s">
        <v>6</v>
      </c>
      <c r="F35" s="282" t="s">
        <v>12</v>
      </c>
      <c r="G35" s="257" t="s">
        <v>8</v>
      </c>
      <c r="H35" s="258" t="s">
        <v>9</v>
      </c>
    </row>
    <row r="36" spans="1:11">
      <c r="A36" s="1691"/>
      <c r="B36" s="1692"/>
      <c r="C36" s="1692"/>
      <c r="D36" s="1693"/>
      <c r="E36" s="259"/>
      <c r="F36" s="327"/>
      <c r="G36" s="328"/>
      <c r="H36" s="328"/>
    </row>
    <row r="37" spans="1:11">
      <c r="A37" s="1691"/>
      <c r="B37" s="1692"/>
      <c r="C37" s="1692"/>
      <c r="D37" s="1693"/>
      <c r="E37" s="259"/>
      <c r="F37" s="327"/>
      <c r="G37" s="328"/>
      <c r="H37" s="328"/>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266">
        <f>SUM(H36:H39)</f>
        <v>0</v>
      </c>
    </row>
    <row r="41" spans="1:11">
      <c r="K41" s="40">
        <v>37317</v>
      </c>
    </row>
    <row r="42" spans="1:11">
      <c r="A42" s="1674" t="s">
        <v>14</v>
      </c>
      <c r="B42" s="1674"/>
      <c r="C42" s="1674"/>
      <c r="D42" s="1674"/>
      <c r="E42" s="1674"/>
    </row>
    <row r="43" spans="1:11" s="283" customFormat="1">
      <c r="A43" s="279" t="s">
        <v>15</v>
      </c>
      <c r="B43" s="280" t="s">
        <v>3</v>
      </c>
      <c r="C43" s="279" t="s">
        <v>6</v>
      </c>
      <c r="D43" s="257" t="s">
        <v>8</v>
      </c>
      <c r="E43" s="281" t="s">
        <v>16</v>
      </c>
      <c r="F43" s="282" t="s">
        <v>17</v>
      </c>
      <c r="G43" s="279" t="s">
        <v>12</v>
      </c>
      <c r="H43" s="258" t="s">
        <v>9</v>
      </c>
      <c r="K43" s="86">
        <f>K41*1.035</f>
        <v>38623.094999999994</v>
      </c>
    </row>
    <row r="44" spans="1:11" ht="24" customHeight="1">
      <c r="A44" s="159">
        <v>1</v>
      </c>
      <c r="B44" s="284" t="s">
        <v>476</v>
      </c>
      <c r="C44" s="285" t="s">
        <v>78</v>
      </c>
      <c r="D44" s="355">
        <f>+FP!E59</f>
        <v>220642.49999999997</v>
      </c>
      <c r="E44" s="248">
        <f>+FP!V44</f>
        <v>1.7483</v>
      </c>
      <c r="F44" s="251">
        <f>D44*E44</f>
        <v>385749.28274999995</v>
      </c>
      <c r="G44" s="287">
        <v>5</v>
      </c>
      <c r="H44" s="251">
        <f>F44/G44</f>
        <v>77149.856549999997</v>
      </c>
    </row>
    <row r="45" spans="1:11">
      <c r="A45" s="264"/>
      <c r="B45" s="264"/>
      <c r="C45" s="259"/>
      <c r="D45" s="260"/>
      <c r="E45" s="259"/>
      <c r="F45" s="261"/>
      <c r="G45" s="289"/>
      <c r="H45" s="356"/>
    </row>
    <row r="46" spans="1:11">
      <c r="A46" s="264"/>
      <c r="B46" s="264"/>
      <c r="C46" s="264"/>
      <c r="D46" s="264"/>
      <c r="E46" s="264"/>
      <c r="F46" s="261"/>
      <c r="G46" s="264"/>
      <c r="H46" s="356"/>
    </row>
    <row r="47" spans="1:11">
      <c r="G47" s="265" t="s">
        <v>10</v>
      </c>
      <c r="H47" s="356">
        <f>SUM(H44:H46)</f>
        <v>77149.856549999997</v>
      </c>
    </row>
    <row r="48" spans="1:11" ht="13.5" thickBot="1"/>
    <row r="49" spans="1:11" ht="13.5" customHeight="1" thickBot="1">
      <c r="B49" s="254"/>
      <c r="C49" s="254"/>
      <c r="D49" s="254"/>
      <c r="F49" s="1687" t="s">
        <v>19</v>
      </c>
      <c r="G49" s="1688"/>
      <c r="H49" s="249">
        <f>ROUND(H47+H40+H32+H24,0)</f>
        <v>81007</v>
      </c>
      <c r="J49" s="41">
        <f>H49/1.86</f>
        <v>43552.150537634407</v>
      </c>
      <c r="K49" s="413">
        <f>+H47/H49</f>
        <v>0.95238505993309219</v>
      </c>
    </row>
    <row r="50" spans="1:11" ht="13.5" customHeight="1">
      <c r="B50" s="254"/>
      <c r="C50" s="254"/>
      <c r="D50" s="254"/>
      <c r="F50" s="376"/>
      <c r="G50" s="376"/>
      <c r="H50" s="377"/>
    </row>
    <row r="51" spans="1:11" ht="13.5" customHeight="1">
      <c r="B51" s="254"/>
      <c r="C51" s="254"/>
      <c r="D51" s="254"/>
      <c r="F51" s="376"/>
      <c r="G51" s="376"/>
      <c r="H51" s="377"/>
    </row>
    <row r="52" spans="1:11" ht="26.25" customHeight="1"/>
    <row r="53" spans="1:11">
      <c r="A53" s="2" t="s">
        <v>20</v>
      </c>
      <c r="B53" s="95" t="s">
        <v>41</v>
      </c>
      <c r="C53" s="90"/>
      <c r="D53" s="90"/>
      <c r="F53" s="2" t="s">
        <v>626</v>
      </c>
      <c r="G53" s="95" t="s">
        <v>627</v>
      </c>
      <c r="H53" s="898"/>
    </row>
    <row r="54" spans="1:11">
      <c r="A54" s="3"/>
      <c r="B54" s="96" t="s">
        <v>42</v>
      </c>
      <c r="E54" s="303"/>
      <c r="F54" s="3"/>
      <c r="G54" s="96" t="s">
        <v>628</v>
      </c>
      <c r="H54" s="431"/>
    </row>
    <row r="55" spans="1:11" ht="14.25">
      <c r="B55" s="14" t="s">
        <v>22</v>
      </c>
      <c r="F55" s="15"/>
      <c r="G55" s="14" t="s">
        <v>629</v>
      </c>
      <c r="H55" s="361"/>
    </row>
  </sheetData>
  <mergeCells count="28">
    <mergeCell ref="A38:D38"/>
    <mergeCell ref="A39:D39"/>
    <mergeCell ref="A42:E42"/>
    <mergeCell ref="F49:G49"/>
    <mergeCell ref="A30:D30"/>
    <mergeCell ref="A31:D31"/>
    <mergeCell ref="A34:E34"/>
    <mergeCell ref="A35:D35"/>
    <mergeCell ref="A36:D36"/>
    <mergeCell ref="A37:D37"/>
    <mergeCell ref="A29:D29"/>
    <mergeCell ref="A16:D16"/>
    <mergeCell ref="A17:D17"/>
    <mergeCell ref="A18:D18"/>
    <mergeCell ref="A19:D19"/>
    <mergeCell ref="A20:D20"/>
    <mergeCell ref="A21:D21"/>
    <mergeCell ref="A22:D22"/>
    <mergeCell ref="A25:E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67"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tabColor rgb="FF00B0F0"/>
    <pageSetUpPr fitToPage="1"/>
  </sheetPr>
  <dimension ref="A1:J54"/>
  <sheetViews>
    <sheetView view="pageBreakPreview" topLeftCell="A15" zoomScale="60" zoomScaleNormal="100" workbookViewId="0">
      <selection activeCell="J30" sqref="J30"/>
    </sheetView>
  </sheetViews>
  <sheetFormatPr baseColWidth="10" defaultColWidth="11.42578125" defaultRowHeight="14.25"/>
  <cols>
    <col min="1" max="1" width="24" style="146" customWidth="1"/>
    <col min="2" max="2" width="14.42578125" style="146" customWidth="1"/>
    <col min="3" max="3" width="10.5703125" style="146" bestFit="1" customWidth="1"/>
    <col min="4" max="4" width="12.140625" style="146" customWidth="1"/>
    <col min="5" max="5" width="11.42578125" style="146"/>
    <col min="6" max="6" width="14.42578125" style="148" customWidth="1"/>
    <col min="7" max="7" width="14.85546875" style="146" bestFit="1" customWidth="1"/>
    <col min="8" max="8" width="22.5703125" style="148" customWidth="1"/>
    <col min="9" max="9" width="12.28515625" style="146" bestFit="1" customWidth="1"/>
    <col min="10" max="10" width="19.85546875" style="146" customWidth="1"/>
    <col min="11" max="16384" width="11.42578125" style="146"/>
  </cols>
  <sheetData>
    <row r="1" spans="1:8" s="144" customFormat="1" ht="12.75" customHeight="1">
      <c r="A1" s="1701"/>
      <c r="B1" s="1628" t="s">
        <v>24</v>
      </c>
      <c r="C1" s="1629"/>
      <c r="D1" s="1629"/>
      <c r="E1" s="1629"/>
      <c r="F1" s="1629"/>
      <c r="G1" s="1630"/>
      <c r="H1" s="1694"/>
    </row>
    <row r="2" spans="1:8" s="144" customFormat="1">
      <c r="A2" s="1701"/>
      <c r="B2" s="1631"/>
      <c r="C2" s="1632"/>
      <c r="D2" s="1632"/>
      <c r="E2" s="1632"/>
      <c r="F2" s="1632"/>
      <c r="G2" s="1633"/>
      <c r="H2" s="1695"/>
    </row>
    <row r="3" spans="1:8" s="144" customFormat="1">
      <c r="A3" s="1701"/>
      <c r="B3" s="1631"/>
      <c r="C3" s="1632"/>
      <c r="D3" s="1632"/>
      <c r="E3" s="1632"/>
      <c r="F3" s="1632"/>
      <c r="G3" s="1633"/>
      <c r="H3" s="1695"/>
    </row>
    <row r="4" spans="1:8" s="144" customFormat="1">
      <c r="A4" s="1701"/>
      <c r="B4" s="1631"/>
      <c r="C4" s="1632"/>
      <c r="D4" s="1632"/>
      <c r="E4" s="1632"/>
      <c r="F4" s="1632"/>
      <c r="G4" s="1633"/>
      <c r="H4" s="1695"/>
    </row>
    <row r="5" spans="1:8" s="144" customFormat="1" ht="30" customHeight="1">
      <c r="A5" s="1701"/>
      <c r="B5" s="1634"/>
      <c r="C5" s="1635"/>
      <c r="D5" s="1635"/>
      <c r="E5" s="1635"/>
      <c r="F5" s="1635"/>
      <c r="G5" s="1636"/>
      <c r="H5" s="1696"/>
    </row>
    <row r="6" spans="1:8" s="144" customFormat="1">
      <c r="F6" s="145"/>
      <c r="H6" s="145"/>
    </row>
    <row r="7" spans="1:8" s="144" customFormat="1" ht="12.75" customHeight="1">
      <c r="A7" s="162" t="s">
        <v>36</v>
      </c>
      <c r="B7" s="1077" t="str">
        <f>+'PRESU OFICIAL'!A13</f>
        <v>1,2,3</v>
      </c>
      <c r="C7" s="154" t="str">
        <f>+'PRESU OFICIAL'!A30</f>
        <v>1,5,3</v>
      </c>
      <c r="D7" s="1077" t="str">
        <f>+'PRESU OFICIAL'!A58</f>
        <v>2,2,3</v>
      </c>
      <c r="E7" s="163"/>
      <c r="F7" s="163"/>
      <c r="G7" s="164" t="s">
        <v>4</v>
      </c>
      <c r="H7" s="165" t="s">
        <v>1</v>
      </c>
    </row>
    <row r="8" spans="1:8" s="144" customFormat="1" ht="12.75" customHeight="1">
      <c r="A8" s="163"/>
      <c r="B8" s="163"/>
      <c r="C8" s="163"/>
      <c r="D8" s="163"/>
      <c r="E8" s="163"/>
      <c r="F8" s="163"/>
      <c r="G8" s="166"/>
      <c r="H8" s="167"/>
    </row>
    <row r="9" spans="1:8" s="144" customFormat="1" ht="12.75" customHeight="1">
      <c r="A9" s="1697" t="s">
        <v>595</v>
      </c>
      <c r="B9" s="1697"/>
      <c r="C9" s="1697"/>
      <c r="D9" s="1697"/>
      <c r="E9" s="1697"/>
      <c r="F9" s="1697"/>
      <c r="G9" s="1697"/>
      <c r="H9" s="1697"/>
    </row>
    <row r="10" spans="1:8" s="144" customFormat="1" ht="12.75" customHeight="1">
      <c r="A10" s="1697"/>
      <c r="B10" s="1697"/>
      <c r="C10" s="1697"/>
      <c r="D10" s="1697"/>
      <c r="E10" s="1697"/>
      <c r="F10" s="1697"/>
      <c r="G10" s="1697"/>
      <c r="H10" s="1697"/>
    </row>
    <row r="11" spans="1:8" s="144" customFormat="1" ht="12.75" customHeight="1">
      <c r="A11" s="1697"/>
      <c r="B11" s="1697"/>
      <c r="C11" s="1697"/>
      <c r="D11" s="1697"/>
      <c r="E11" s="1697"/>
      <c r="F11" s="1697"/>
      <c r="G11" s="1697"/>
      <c r="H11" s="1697"/>
    </row>
    <row r="12" spans="1:8" s="144" customFormat="1" ht="19.149999999999999" customHeight="1">
      <c r="A12" s="1697"/>
      <c r="B12" s="1697"/>
      <c r="C12" s="1697"/>
      <c r="D12" s="1697"/>
      <c r="E12" s="1697"/>
      <c r="F12" s="1697"/>
      <c r="G12" s="1697"/>
      <c r="H12" s="1697"/>
    </row>
    <row r="13" spans="1:8" s="144" customFormat="1" ht="12.75" customHeight="1">
      <c r="A13" s="168"/>
      <c r="B13" s="169"/>
      <c r="C13" s="170"/>
      <c r="D13" s="170"/>
      <c r="E13" s="170"/>
      <c r="F13" s="170"/>
      <c r="G13" s="166"/>
      <c r="H13" s="167"/>
    </row>
    <row r="14" spans="1:8" ht="15">
      <c r="A14" s="1702" t="s">
        <v>5</v>
      </c>
      <c r="B14" s="1702"/>
      <c r="C14" s="1702"/>
      <c r="D14" s="1702"/>
      <c r="E14" s="1702"/>
      <c r="F14" s="171"/>
    </row>
    <row r="15" spans="1:8" s="147" customFormat="1" ht="15">
      <c r="A15" s="1703" t="s">
        <v>3</v>
      </c>
      <c r="B15" s="1704"/>
      <c r="C15" s="1704"/>
      <c r="D15" s="1705"/>
      <c r="E15" s="172" t="s">
        <v>6</v>
      </c>
      <c r="F15" s="173" t="s">
        <v>7</v>
      </c>
      <c r="G15" s="172" t="s">
        <v>8</v>
      </c>
      <c r="H15" s="173" t="s">
        <v>9</v>
      </c>
    </row>
    <row r="16" spans="1:8">
      <c r="A16" s="1698" t="str">
        <f>+'ESTUDIO DE MERCADO'!B52</f>
        <v>SUBBASE GRANULAR</v>
      </c>
      <c r="B16" s="1699"/>
      <c r="C16" s="1699"/>
      <c r="D16" s="1700"/>
      <c r="E16" s="174" t="s">
        <v>1</v>
      </c>
      <c r="F16" s="175">
        <v>1.3</v>
      </c>
      <c r="G16" s="176">
        <f>+'ESTUDIO DE MERCADO'!D52</f>
        <v>90440</v>
      </c>
      <c r="H16" s="177">
        <f>G16*F16</f>
        <v>117572</v>
      </c>
    </row>
    <row r="17" spans="1:10">
      <c r="A17" s="1698" t="s">
        <v>35</v>
      </c>
      <c r="B17" s="1699"/>
      <c r="C17" s="1699"/>
      <c r="D17" s="1700"/>
      <c r="E17" s="174" t="s">
        <v>33</v>
      </c>
      <c r="F17" s="178">
        <f>F16*1000*0.1</f>
        <v>130</v>
      </c>
      <c r="G17" s="176">
        <f>+'ESTUDIO DE MERCADO'!D13</f>
        <v>0</v>
      </c>
      <c r="H17" s="177">
        <f t="shared" ref="H17:H22" si="0">G17*F17</f>
        <v>0</v>
      </c>
    </row>
    <row r="18" spans="1:10">
      <c r="A18" s="1706"/>
      <c r="B18" s="1699"/>
      <c r="C18" s="1699"/>
      <c r="D18" s="1707"/>
      <c r="E18" s="179"/>
      <c r="F18" s="180"/>
      <c r="G18" s="177"/>
      <c r="H18" s="177">
        <f t="shared" si="0"/>
        <v>0</v>
      </c>
    </row>
    <row r="19" spans="1:10">
      <c r="A19" s="1706"/>
      <c r="B19" s="1699"/>
      <c r="C19" s="1699"/>
      <c r="D19" s="1707"/>
      <c r="E19" s="179"/>
      <c r="F19" s="181"/>
      <c r="G19" s="177"/>
      <c r="H19" s="177">
        <f t="shared" si="0"/>
        <v>0</v>
      </c>
    </row>
    <row r="20" spans="1:10">
      <c r="A20" s="1706"/>
      <c r="B20" s="1699"/>
      <c r="C20" s="1699"/>
      <c r="D20" s="1707"/>
      <c r="E20" s="179"/>
      <c r="F20" s="182"/>
      <c r="G20" s="177"/>
      <c r="H20" s="177">
        <f t="shared" si="0"/>
        <v>0</v>
      </c>
    </row>
    <row r="21" spans="1:10">
      <c r="A21" s="1706"/>
      <c r="B21" s="1699"/>
      <c r="C21" s="1699"/>
      <c r="D21" s="1707"/>
      <c r="E21" s="179"/>
      <c r="F21" s="181"/>
      <c r="G21" s="177"/>
      <c r="H21" s="177">
        <f t="shared" si="0"/>
        <v>0</v>
      </c>
    </row>
    <row r="22" spans="1:10">
      <c r="A22" s="1706"/>
      <c r="B22" s="1699"/>
      <c r="C22" s="1699"/>
      <c r="D22" s="1707"/>
      <c r="E22" s="183"/>
      <c r="F22" s="177"/>
      <c r="G22" s="183"/>
      <c r="H22" s="177">
        <f t="shared" si="0"/>
        <v>0</v>
      </c>
    </row>
    <row r="23" spans="1:10" ht="15">
      <c r="G23" s="184" t="s">
        <v>10</v>
      </c>
      <c r="H23" s="185">
        <f>SUM(H16:H22)</f>
        <v>117572</v>
      </c>
    </row>
    <row r="25" spans="1:10" ht="15">
      <c r="A25" s="1702" t="s">
        <v>11</v>
      </c>
      <c r="B25" s="1702"/>
      <c r="C25" s="1702"/>
      <c r="D25" s="1702"/>
      <c r="E25" s="1702"/>
    </row>
    <row r="26" spans="1:10" s="147" customFormat="1" ht="15">
      <c r="A26" s="1703" t="s">
        <v>3</v>
      </c>
      <c r="B26" s="1704"/>
      <c r="C26" s="1704"/>
      <c r="D26" s="1705"/>
      <c r="E26" s="172" t="s">
        <v>6</v>
      </c>
      <c r="F26" s="173" t="s">
        <v>12</v>
      </c>
      <c r="G26" s="186" t="s">
        <v>21</v>
      </c>
      <c r="H26" s="173" t="s">
        <v>9</v>
      </c>
    </row>
    <row r="27" spans="1:10">
      <c r="A27" s="1708" t="str">
        <f>+'ESTUDIO DE MERCADO'!B113</f>
        <v>COMPACTADOR (CANGURO) INCLUYE COMBUSTIBLE</v>
      </c>
      <c r="B27" s="1709"/>
      <c r="C27" s="1709"/>
      <c r="D27" s="1710"/>
      <c r="E27" s="187" t="s">
        <v>64</v>
      </c>
      <c r="F27" s="188">
        <v>20</v>
      </c>
      <c r="G27" s="189">
        <f>+'ESTUDIO DE MERCADO'!D113</f>
        <v>90000</v>
      </c>
      <c r="H27" s="189">
        <f>G27/F27</f>
        <v>4500</v>
      </c>
      <c r="J27" s="146">
        <f>+G27/8</f>
        <v>11250</v>
      </c>
    </row>
    <row r="28" spans="1:10">
      <c r="A28" s="1708" t="s">
        <v>25</v>
      </c>
      <c r="B28" s="1709"/>
      <c r="C28" s="1709"/>
      <c r="D28" s="1710"/>
      <c r="E28" s="187" t="s">
        <v>53</v>
      </c>
      <c r="F28" s="190">
        <v>0.05</v>
      </c>
      <c r="G28" s="189">
        <f>H47</f>
        <v>16072.886781249998</v>
      </c>
      <c r="H28" s="189">
        <f>G28*F28</f>
        <v>803.64433906249997</v>
      </c>
    </row>
    <row r="29" spans="1:10">
      <c r="A29" s="1708" t="str">
        <f>+'ESTUDIO DE MERCADO'!B99</f>
        <v>MINICARGADOR BOBCAT</v>
      </c>
      <c r="B29" s="1709"/>
      <c r="C29" s="1709"/>
      <c r="D29" s="1710"/>
      <c r="E29" s="187" t="s">
        <v>26</v>
      </c>
      <c r="F29" s="188">
        <v>20</v>
      </c>
      <c r="G29" s="189">
        <f>+'ESTUDIO DE MERCADO'!D99</f>
        <v>100000</v>
      </c>
      <c r="H29" s="189">
        <f>+G29/F29</f>
        <v>5000</v>
      </c>
    </row>
    <row r="30" spans="1:10">
      <c r="A30" s="1706"/>
      <c r="B30" s="1699"/>
      <c r="C30" s="1699"/>
      <c r="D30" s="1707"/>
      <c r="E30" s="183"/>
      <c r="F30" s="177"/>
      <c r="G30" s="183"/>
      <c r="H30" s="177"/>
    </row>
    <row r="31" spans="1:10">
      <c r="A31" s="1706"/>
      <c r="B31" s="1699"/>
      <c r="C31" s="1699"/>
      <c r="D31" s="1707"/>
      <c r="E31" s="183"/>
      <c r="F31" s="177"/>
      <c r="G31" s="183"/>
      <c r="H31" s="177"/>
    </row>
    <row r="32" spans="1:10" ht="15">
      <c r="G32" s="184" t="s">
        <v>10</v>
      </c>
      <c r="H32" s="185">
        <f>SUM(H27:H31)</f>
        <v>10303.644339062499</v>
      </c>
    </row>
    <row r="34" spans="1:8" ht="15">
      <c r="A34" s="1711" t="s">
        <v>13</v>
      </c>
      <c r="B34" s="1711"/>
      <c r="C34" s="1711"/>
      <c r="D34" s="1711"/>
      <c r="E34" s="1711"/>
    </row>
    <row r="35" spans="1:8" ht="25.5" customHeight="1">
      <c r="A35" s="1712" t="s">
        <v>3</v>
      </c>
      <c r="B35" s="1712"/>
      <c r="C35" s="1712" t="s">
        <v>27</v>
      </c>
      <c r="D35" s="1712"/>
      <c r="E35" s="191" t="s">
        <v>28</v>
      </c>
      <c r="F35" s="192" t="s">
        <v>29</v>
      </c>
      <c r="G35" s="191" t="s">
        <v>30</v>
      </c>
      <c r="H35" s="173" t="s">
        <v>9</v>
      </c>
    </row>
    <row r="36" spans="1:8" ht="15">
      <c r="A36" s="1703"/>
      <c r="B36" s="1713"/>
      <c r="C36" s="1714"/>
      <c r="D36" s="1705"/>
      <c r="E36" s="172"/>
      <c r="F36" s="173"/>
      <c r="G36" s="172"/>
      <c r="H36" s="173"/>
    </row>
    <row r="37" spans="1:8" ht="12.75" customHeight="1">
      <c r="A37" s="1717"/>
      <c r="B37" s="1717"/>
      <c r="C37" s="1718"/>
      <c r="D37" s="1719"/>
      <c r="E37" s="179"/>
      <c r="F37" s="193"/>
      <c r="G37" s="194"/>
      <c r="H37" s="194"/>
    </row>
    <row r="38" spans="1:8">
      <c r="A38" s="1720"/>
      <c r="B38" s="1720"/>
      <c r="C38" s="1719"/>
      <c r="D38" s="1719"/>
      <c r="E38" s="183"/>
      <c r="F38" s="193"/>
      <c r="G38" s="194"/>
      <c r="H38" s="194">
        <f>F38*G38</f>
        <v>0</v>
      </c>
    </row>
    <row r="39" spans="1:8">
      <c r="A39" s="1717"/>
      <c r="B39" s="1717"/>
      <c r="C39" s="1719"/>
      <c r="D39" s="1719"/>
      <c r="E39" s="183"/>
      <c r="F39" s="177"/>
      <c r="G39" s="195"/>
      <c r="H39" s="194"/>
    </row>
    <row r="40" spans="1:8" ht="15">
      <c r="G40" s="184" t="s">
        <v>10</v>
      </c>
      <c r="H40" s="185">
        <f>SUM(H37:H39)</f>
        <v>0</v>
      </c>
    </row>
    <row r="42" spans="1:8" ht="15">
      <c r="A42" s="1702" t="s">
        <v>14</v>
      </c>
      <c r="B42" s="1702"/>
      <c r="C42" s="1702"/>
      <c r="D42" s="1702"/>
      <c r="E42" s="1702"/>
    </row>
    <row r="43" spans="1:8" s="147" customFormat="1" ht="45">
      <c r="A43" s="172" t="s">
        <v>15</v>
      </c>
      <c r="B43" s="196" t="s">
        <v>3</v>
      </c>
      <c r="C43" s="172" t="s">
        <v>6</v>
      </c>
      <c r="D43" s="172" t="s">
        <v>8</v>
      </c>
      <c r="E43" s="197" t="s">
        <v>16</v>
      </c>
      <c r="F43" s="173" t="s">
        <v>17</v>
      </c>
      <c r="G43" s="172" t="s">
        <v>12</v>
      </c>
      <c r="H43" s="173" t="s">
        <v>9</v>
      </c>
    </row>
    <row r="44" spans="1:8" ht="38.25">
      <c r="A44" s="198">
        <v>1</v>
      </c>
      <c r="B44" s="284" t="s">
        <v>476</v>
      </c>
      <c r="C44" s="174" t="s">
        <v>18</v>
      </c>
      <c r="D44" s="199">
        <f>+FP!E59</f>
        <v>220642.49999999997</v>
      </c>
      <c r="E44" s="175">
        <f>+FP!V44</f>
        <v>1.7483</v>
      </c>
      <c r="F44" s="176">
        <f>D44*E44</f>
        <v>385749.28274999995</v>
      </c>
      <c r="G44" s="175">
        <v>24</v>
      </c>
      <c r="H44" s="176">
        <f>F44/G44</f>
        <v>16072.886781249998</v>
      </c>
    </row>
    <row r="45" spans="1:8">
      <c r="A45" s="183"/>
      <c r="B45" s="183"/>
      <c r="C45" s="179"/>
      <c r="D45" s="181"/>
      <c r="E45" s="179"/>
      <c r="F45" s="177"/>
      <c r="G45" s="200"/>
      <c r="H45" s="177"/>
    </row>
    <row r="46" spans="1:8">
      <c r="A46" s="183"/>
      <c r="B46" s="183"/>
      <c r="C46" s="183"/>
      <c r="D46" s="183"/>
      <c r="E46" s="183"/>
      <c r="F46" s="177"/>
      <c r="G46" s="183"/>
      <c r="H46" s="177"/>
    </row>
    <row r="47" spans="1:8" ht="15">
      <c r="G47" s="184" t="s">
        <v>10</v>
      </c>
      <c r="H47" s="185">
        <f>SUM(H44:H46)</f>
        <v>16072.886781249998</v>
      </c>
    </row>
    <row r="48" spans="1:8" ht="15" thickBot="1"/>
    <row r="49" spans="1:8" ht="13.5" customHeight="1" thickBot="1">
      <c r="B49" s="201"/>
      <c r="C49" s="201"/>
      <c r="D49" s="201"/>
      <c r="F49" s="1715" t="s">
        <v>19</v>
      </c>
      <c r="G49" s="1716"/>
      <c r="H49" s="1126">
        <f>ROUND(SUM(H47+H32+H40+H23),0)</f>
        <v>143949</v>
      </c>
    </row>
    <row r="50" spans="1:8" ht="73.5" customHeight="1"/>
    <row r="51" spans="1:8" s="144" customFormat="1" ht="15">
      <c r="A51" s="149" t="s">
        <v>20</v>
      </c>
      <c r="B51" s="151" t="s">
        <v>41</v>
      </c>
      <c r="C51" s="152"/>
      <c r="D51" s="152"/>
      <c r="F51" s="2" t="s">
        <v>626</v>
      </c>
      <c r="G51" s="95" t="s">
        <v>627</v>
      </c>
      <c r="H51" s="898"/>
    </row>
    <row r="52" spans="1:8" s="144" customFormat="1">
      <c r="A52" s="150"/>
      <c r="B52" s="153" t="s">
        <v>42</v>
      </c>
      <c r="F52" s="3"/>
      <c r="G52" s="96" t="s">
        <v>628</v>
      </c>
      <c r="H52" s="431"/>
    </row>
    <row r="53" spans="1:8" s="144" customFormat="1">
      <c r="B53" s="14" t="s">
        <v>22</v>
      </c>
      <c r="F53" s="15"/>
      <c r="G53" s="14" t="s">
        <v>629</v>
      </c>
      <c r="H53" s="361"/>
    </row>
    <row r="54" spans="1:8" s="144" customFormat="1">
      <c r="F54" s="145"/>
      <c r="H54" s="145"/>
    </row>
  </sheetData>
  <mergeCells count="33">
    <mergeCell ref="A42:E42"/>
    <mergeCell ref="F49:G49"/>
    <mergeCell ref="A37:B37"/>
    <mergeCell ref="C37:D37"/>
    <mergeCell ref="A38:B38"/>
    <mergeCell ref="C38:D38"/>
    <mergeCell ref="A39:B39"/>
    <mergeCell ref="C39:D39"/>
    <mergeCell ref="A31:D31"/>
    <mergeCell ref="A34:E34"/>
    <mergeCell ref="A35:B35"/>
    <mergeCell ref="C35:D35"/>
    <mergeCell ref="A36:B36"/>
    <mergeCell ref="C36:D36"/>
    <mergeCell ref="A30:D30"/>
    <mergeCell ref="A17:D17"/>
    <mergeCell ref="A18:D18"/>
    <mergeCell ref="A19:D19"/>
    <mergeCell ref="A20:D20"/>
    <mergeCell ref="A21:D21"/>
    <mergeCell ref="A22:D22"/>
    <mergeCell ref="A25:E25"/>
    <mergeCell ref="A26:D26"/>
    <mergeCell ref="A27:D27"/>
    <mergeCell ref="A28:D28"/>
    <mergeCell ref="A29:D29"/>
    <mergeCell ref="H1:H5"/>
    <mergeCell ref="A9:H12"/>
    <mergeCell ref="A16:D16"/>
    <mergeCell ref="A1:A5"/>
    <mergeCell ref="A14:E14"/>
    <mergeCell ref="A15:D15"/>
    <mergeCell ref="B1:G5"/>
  </mergeCells>
  <printOptions horizontalCentered="1" verticalCentered="1"/>
  <pageMargins left="0.78740157480314965" right="0.59055118110236227" top="0.39370078740157483" bottom="0.39370078740157483" header="0.39370078740157483" footer="0.39370078740157483"/>
  <pageSetup scale="73"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rgb="FF00B0F0"/>
    <pageSetUpPr fitToPage="1"/>
  </sheetPr>
  <dimension ref="A1:K54"/>
  <sheetViews>
    <sheetView view="pageBreakPreview" topLeftCell="A13" zoomScale="60" zoomScaleNormal="100" workbookViewId="0">
      <selection activeCell="J42" sqref="J42"/>
    </sheetView>
  </sheetViews>
  <sheetFormatPr baseColWidth="10" defaultColWidth="11.42578125" defaultRowHeight="12.75"/>
  <cols>
    <col min="1" max="1" width="22" style="15" customWidth="1"/>
    <col min="2" max="2" width="15.85546875" style="15" customWidth="1"/>
    <col min="3" max="3" width="8.85546875" style="15" customWidth="1"/>
    <col min="4" max="4" width="13.85546875" style="15" customWidth="1"/>
    <col min="5" max="5" width="13.5703125" style="15" customWidth="1"/>
    <col min="6" max="6" width="11.7109375" style="16" customWidth="1"/>
    <col min="7" max="7" width="14.5703125" style="15" customWidth="1"/>
    <col min="8" max="8" width="22.140625" style="16" customWidth="1"/>
    <col min="9" max="9" width="12.28515625" style="15" bestFit="1" customWidth="1"/>
    <col min="10" max="10" width="11.42578125" style="15"/>
    <col min="11" max="11" width="18.710937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4" customHeight="1">
      <c r="A5" s="1591"/>
      <c r="B5" s="1634"/>
      <c r="C5" s="1635"/>
      <c r="D5" s="1635"/>
      <c r="E5" s="1635"/>
      <c r="F5" s="1635"/>
      <c r="G5" s="1636"/>
      <c r="H5" s="1625"/>
    </row>
    <row r="6" spans="1:8" ht="24" customHeight="1">
      <c r="A6" s="155"/>
      <c r="B6" s="202"/>
      <c r="C6" s="202"/>
      <c r="D6" s="202"/>
      <c r="E6" s="202"/>
      <c r="F6" s="202"/>
      <c r="G6" s="202"/>
      <c r="H6" s="203"/>
    </row>
    <row r="7" spans="1:8">
      <c r="A7" s="204" t="s">
        <v>36</v>
      </c>
      <c r="B7" s="288" t="str">
        <f>+'PRESU OFICIAL'!A14</f>
        <v>1,2,4</v>
      </c>
      <c r="C7" s="288" t="str">
        <f>+'PRESU OFICIAL'!A31</f>
        <v>1,5,4</v>
      </c>
      <c r="D7" s="288" t="str">
        <f>+'PRESU OFICIAL'!A59</f>
        <v>2,2,4</v>
      </c>
      <c r="G7" s="205" t="s">
        <v>4</v>
      </c>
      <c r="H7" s="206" t="s">
        <v>1</v>
      </c>
    </row>
    <row r="8" spans="1:8" ht="12.75" customHeight="1">
      <c r="A8" s="99"/>
      <c r="B8" s="99"/>
      <c r="C8" s="99"/>
      <c r="D8" s="99"/>
      <c r="E8" s="99"/>
      <c r="F8" s="99"/>
      <c r="H8" s="15"/>
    </row>
    <row r="9" spans="1:8" ht="12.75" customHeight="1">
      <c r="A9" s="99"/>
      <c r="B9" s="99"/>
      <c r="C9" s="99"/>
      <c r="D9" s="99"/>
      <c r="E9" s="99"/>
      <c r="F9" s="99"/>
      <c r="G9" s="99"/>
      <c r="H9" s="252"/>
    </row>
    <row r="10" spans="1:8" ht="12.75" customHeight="1">
      <c r="A10" s="1673" t="s">
        <v>594</v>
      </c>
      <c r="B10" s="1673"/>
      <c r="C10" s="1673"/>
      <c r="D10" s="1673"/>
      <c r="E10" s="1673"/>
      <c r="F10" s="1673"/>
      <c r="G10" s="1673"/>
      <c r="H10" s="1673"/>
    </row>
    <row r="11" spans="1:8" ht="12.75" customHeight="1">
      <c r="A11" s="1673"/>
      <c r="B11" s="1673"/>
      <c r="C11" s="1673"/>
      <c r="D11" s="1673"/>
      <c r="E11" s="1673"/>
      <c r="F11" s="1673"/>
      <c r="G11" s="1673"/>
      <c r="H11" s="1673"/>
    </row>
    <row r="12" spans="1:8" ht="12.75" customHeight="1">
      <c r="A12" s="1673"/>
      <c r="B12" s="1673"/>
      <c r="C12" s="1673"/>
      <c r="D12" s="1673"/>
      <c r="E12" s="1673"/>
      <c r="F12" s="1673"/>
      <c r="G12" s="1673"/>
      <c r="H12" s="1673"/>
    </row>
    <row r="13" spans="1:8" ht="19.149999999999999" customHeight="1">
      <c r="A13" s="1673"/>
      <c r="B13" s="1673"/>
      <c r="C13" s="1673"/>
      <c r="D13" s="1673"/>
      <c r="E13" s="1673"/>
      <c r="F13" s="1673"/>
      <c r="G13" s="1673"/>
      <c r="H13" s="1673"/>
    </row>
    <row r="14" spans="1:8" ht="12.75" customHeight="1">
      <c r="A14" s="253"/>
      <c r="B14" s="254"/>
      <c r="C14" s="255"/>
      <c r="D14" s="255"/>
      <c r="E14" s="255"/>
      <c r="F14" s="255"/>
      <c r="G14" s="99"/>
      <c r="H14" s="252"/>
    </row>
    <row r="15" spans="1:8">
      <c r="A15" s="1674" t="s">
        <v>5</v>
      </c>
      <c r="B15" s="1674"/>
      <c r="C15" s="1674"/>
      <c r="D15" s="1674"/>
      <c r="E15" s="1674"/>
      <c r="F15" s="256"/>
    </row>
    <row r="16" spans="1:8" s="17" customFormat="1" ht="12">
      <c r="A16" s="1670" t="s">
        <v>3</v>
      </c>
      <c r="B16" s="1671"/>
      <c r="C16" s="1671"/>
      <c r="D16" s="1672"/>
      <c r="E16" s="257" t="s">
        <v>6</v>
      </c>
      <c r="F16" s="258" t="s">
        <v>7</v>
      </c>
      <c r="G16" s="257" t="s">
        <v>8</v>
      </c>
      <c r="H16" s="258" t="s">
        <v>9</v>
      </c>
    </row>
    <row r="17" spans="1:8">
      <c r="A17" s="1675" t="str">
        <f>+'ESTUDIO DE MERCADO'!B41</f>
        <v>RECEBO COMÚN</v>
      </c>
      <c r="B17" s="1676"/>
      <c r="C17" s="1676"/>
      <c r="D17" s="1677"/>
      <c r="E17" s="259" t="s">
        <v>1</v>
      </c>
      <c r="F17" s="262">
        <v>1.3</v>
      </c>
      <c r="G17" s="261">
        <f>+'ESTUDIO DE MERCADO'!D41</f>
        <v>59500</v>
      </c>
      <c r="H17" s="269">
        <f>F17*G17</f>
        <v>77350</v>
      </c>
    </row>
    <row r="18" spans="1:8">
      <c r="A18" s="1675" t="s">
        <v>35</v>
      </c>
      <c r="B18" s="1676"/>
      <c r="C18" s="1676"/>
      <c r="D18" s="1677"/>
      <c r="E18" s="259" t="s">
        <v>33</v>
      </c>
      <c r="F18" s="260">
        <v>125</v>
      </c>
      <c r="G18" s="261">
        <f>+'ESTUDIO DE MERCADO'!D13</f>
        <v>0</v>
      </c>
      <c r="H18" s="269">
        <f t="shared" ref="H18:H23" si="0">F18*G18</f>
        <v>0</v>
      </c>
    </row>
    <row r="19" spans="1:8">
      <c r="A19" s="1675"/>
      <c r="B19" s="1676"/>
      <c r="C19" s="1676"/>
      <c r="D19" s="1677"/>
      <c r="E19" s="259"/>
      <c r="F19" s="262"/>
      <c r="G19" s="261"/>
      <c r="H19" s="269">
        <f t="shared" si="0"/>
        <v>0</v>
      </c>
    </row>
    <row r="20" spans="1:8">
      <c r="A20" s="1675"/>
      <c r="B20" s="1676"/>
      <c r="C20" s="1676"/>
      <c r="D20" s="1677"/>
      <c r="E20" s="259"/>
      <c r="F20" s="260"/>
      <c r="G20" s="261"/>
      <c r="H20" s="269">
        <f t="shared" si="0"/>
        <v>0</v>
      </c>
    </row>
    <row r="21" spans="1:8">
      <c r="A21" s="1678"/>
      <c r="B21" s="1679"/>
      <c r="C21" s="1679"/>
      <c r="D21" s="1680"/>
      <c r="E21" s="259"/>
      <c r="F21" s="263"/>
      <c r="G21" s="261"/>
      <c r="H21" s="269">
        <f t="shared" si="0"/>
        <v>0</v>
      </c>
    </row>
    <row r="22" spans="1:8">
      <c r="A22" s="1675"/>
      <c r="B22" s="1676"/>
      <c r="C22" s="1676"/>
      <c r="D22" s="1677"/>
      <c r="E22" s="259"/>
      <c r="F22" s="260"/>
      <c r="G22" s="261"/>
      <c r="H22" s="269">
        <f t="shared" si="0"/>
        <v>0</v>
      </c>
    </row>
    <row r="23" spans="1:8">
      <c r="A23" s="1675"/>
      <c r="B23" s="1676"/>
      <c r="C23" s="1676"/>
      <c r="D23" s="1677"/>
      <c r="E23" s="264"/>
      <c r="F23" s="261"/>
      <c r="G23" s="264"/>
      <c r="H23" s="269">
        <f t="shared" si="0"/>
        <v>0</v>
      </c>
    </row>
    <row r="24" spans="1:8">
      <c r="G24" s="265" t="s">
        <v>10</v>
      </c>
      <c r="H24" s="266">
        <f>SUM(H17:H23)</f>
        <v>77350</v>
      </c>
    </row>
    <row r="26" spans="1:8">
      <c r="A26" s="1674" t="s">
        <v>11</v>
      </c>
      <c r="B26" s="1674"/>
      <c r="C26" s="1674"/>
      <c r="D26" s="1674"/>
      <c r="E26" s="1674"/>
    </row>
    <row r="27" spans="1:8" s="17" customFormat="1" ht="12">
      <c r="A27" s="1670" t="s">
        <v>3</v>
      </c>
      <c r="B27" s="1671"/>
      <c r="C27" s="1671"/>
      <c r="D27" s="1672"/>
      <c r="E27" s="257" t="s">
        <v>6</v>
      </c>
      <c r="F27" s="258" t="s">
        <v>12</v>
      </c>
      <c r="G27" s="257" t="s">
        <v>8</v>
      </c>
      <c r="H27" s="258" t="s">
        <v>9</v>
      </c>
    </row>
    <row r="28" spans="1:8">
      <c r="A28" s="1725" t="str">
        <f>+'ESTUDIO DE MERCADO'!B113</f>
        <v>COMPACTADOR (CANGURO) INCLUYE COMBUSTIBLE</v>
      </c>
      <c r="B28" s="1726"/>
      <c r="C28" s="1726"/>
      <c r="D28" s="1727"/>
      <c r="E28" s="267" t="s">
        <v>64</v>
      </c>
      <c r="F28" s="276">
        <v>20</v>
      </c>
      <c r="G28" s="269">
        <f>+'ESTUDIO DE MERCADO'!D113</f>
        <v>90000</v>
      </c>
      <c r="H28" s="269">
        <f>+G28/F28</f>
        <v>4500</v>
      </c>
    </row>
    <row r="29" spans="1:8">
      <c r="A29" s="1725" t="s">
        <v>25</v>
      </c>
      <c r="B29" s="1726"/>
      <c r="C29" s="1726"/>
      <c r="D29" s="1727"/>
      <c r="E29" s="267" t="s">
        <v>53</v>
      </c>
      <c r="F29" s="268">
        <v>0.05</v>
      </c>
      <c r="G29" s="269">
        <f>H47</f>
        <v>16072.886781249998</v>
      </c>
      <c r="H29" s="269">
        <f>+G29*F29</f>
        <v>803.64433906249997</v>
      </c>
    </row>
    <row r="30" spans="1:8">
      <c r="A30" s="1675" t="str">
        <f>+'ESTUDIO DE MERCADO'!B99</f>
        <v>MINICARGADOR BOBCAT</v>
      </c>
      <c r="B30" s="1676"/>
      <c r="C30" s="1676"/>
      <c r="D30" s="1677"/>
      <c r="E30" s="260" t="s">
        <v>26</v>
      </c>
      <c r="F30" s="263">
        <v>20</v>
      </c>
      <c r="G30" s="261">
        <f>+'ESTUDIO DE MERCADO'!D99</f>
        <v>100000</v>
      </c>
      <c r="H30" s="269">
        <f>+G30/F30</f>
        <v>5000</v>
      </c>
    </row>
    <row r="31" spans="1:8">
      <c r="A31" s="1675"/>
      <c r="B31" s="1676"/>
      <c r="C31" s="1676"/>
      <c r="D31" s="1677"/>
      <c r="E31" s="264"/>
      <c r="F31" s="261"/>
      <c r="G31" s="264"/>
      <c r="H31" s="261"/>
    </row>
    <row r="32" spans="1:8">
      <c r="A32" s="1675"/>
      <c r="B32" s="1676"/>
      <c r="C32" s="1676"/>
      <c r="D32" s="1677"/>
      <c r="E32" s="264"/>
      <c r="F32" s="261"/>
      <c r="G32" s="264"/>
      <c r="H32" s="261"/>
    </row>
    <row r="33" spans="1:11">
      <c r="G33" s="265" t="s">
        <v>10</v>
      </c>
      <c r="H33" s="266">
        <f>SUM(H28:H32)</f>
        <v>10303.644339062499</v>
      </c>
    </row>
    <row r="35" spans="1:11">
      <c r="A35" s="1689" t="s">
        <v>13</v>
      </c>
      <c r="B35" s="1689"/>
      <c r="C35" s="1689"/>
      <c r="D35" s="1689"/>
      <c r="E35" s="1689"/>
    </row>
    <row r="36" spans="1:11" s="22" customFormat="1" ht="25.5" customHeight="1">
      <c r="A36" s="1728" t="s">
        <v>3</v>
      </c>
      <c r="B36" s="1728"/>
      <c r="C36" s="1728" t="s">
        <v>27</v>
      </c>
      <c r="D36" s="1728"/>
      <c r="E36" s="271" t="s">
        <v>28</v>
      </c>
      <c r="F36" s="272" t="s">
        <v>29</v>
      </c>
      <c r="G36" s="273" t="s">
        <v>30</v>
      </c>
      <c r="H36" s="274" t="s">
        <v>9</v>
      </c>
    </row>
    <row r="37" spans="1:11" ht="12.75" customHeight="1">
      <c r="A37" s="1645"/>
      <c r="B37" s="1645"/>
      <c r="C37" s="1723"/>
      <c r="D37" s="1724"/>
      <c r="E37" s="275"/>
      <c r="F37" s="276"/>
      <c r="G37" s="277"/>
      <c r="H37" s="277">
        <f>F37*G37</f>
        <v>0</v>
      </c>
    </row>
    <row r="38" spans="1:11">
      <c r="A38" s="1645"/>
      <c r="B38" s="1645"/>
      <c r="C38" s="1721"/>
      <c r="D38" s="1722"/>
      <c r="E38" s="264"/>
      <c r="F38" s="261"/>
      <c r="G38" s="278"/>
      <c r="H38" s="261"/>
    </row>
    <row r="39" spans="1:11">
      <c r="A39" s="1684"/>
      <c r="B39" s="1685"/>
      <c r="C39" s="1685"/>
      <c r="D39" s="1686"/>
      <c r="E39" s="264"/>
      <c r="F39" s="261"/>
      <c r="G39" s="278"/>
      <c r="H39" s="261"/>
    </row>
    <row r="40" spans="1:11">
      <c r="G40" s="265" t="s">
        <v>10</v>
      </c>
      <c r="H40" s="266">
        <f>SUM(H37:H39)</f>
        <v>0</v>
      </c>
    </row>
    <row r="42" spans="1:11">
      <c r="A42" s="1674" t="s">
        <v>14</v>
      </c>
      <c r="B42" s="1674"/>
      <c r="C42" s="1674"/>
      <c r="D42" s="1674"/>
      <c r="E42" s="1674"/>
    </row>
    <row r="43" spans="1:11" s="283" customFormat="1" ht="22.5">
      <c r="A43" s="1127" t="s">
        <v>15</v>
      </c>
      <c r="B43" s="1128" t="s">
        <v>3</v>
      </c>
      <c r="C43" s="1127" t="s">
        <v>6</v>
      </c>
      <c r="D43" s="1129" t="s">
        <v>8</v>
      </c>
      <c r="E43" s="1130" t="s">
        <v>16</v>
      </c>
      <c r="F43" s="1131" t="s">
        <v>17</v>
      </c>
      <c r="G43" s="1127" t="s">
        <v>12</v>
      </c>
      <c r="H43" s="1132" t="s">
        <v>9</v>
      </c>
      <c r="K43" s="86">
        <v>17257</v>
      </c>
    </row>
    <row r="44" spans="1:11" ht="38.25">
      <c r="A44" s="1122">
        <v>1</v>
      </c>
      <c r="B44" s="1137" t="s">
        <v>476</v>
      </c>
      <c r="C44" s="1134" t="s">
        <v>18</v>
      </c>
      <c r="D44" s="1135">
        <f>+FP!E59</f>
        <v>220642.49999999997</v>
      </c>
      <c r="E44" s="1125">
        <f>+FP!V44</f>
        <v>1.7483</v>
      </c>
      <c r="F44" s="1138">
        <f>D44*E44</f>
        <v>385749.28274999995</v>
      </c>
      <c r="G44" s="1125">
        <v>24</v>
      </c>
      <c r="H44" s="1138">
        <f>F44/G44</f>
        <v>16072.886781249998</v>
      </c>
    </row>
    <row r="45" spans="1:11">
      <c r="A45" s="264"/>
      <c r="B45" s="264"/>
      <c r="C45" s="259"/>
      <c r="D45" s="260"/>
      <c r="E45" s="259"/>
      <c r="F45" s="261"/>
      <c r="G45" s="289"/>
      <c r="H45" s="261"/>
    </row>
    <row r="46" spans="1:11">
      <c r="A46" s="264"/>
      <c r="B46" s="264"/>
      <c r="C46" s="264"/>
      <c r="D46" s="264"/>
      <c r="E46" s="264"/>
      <c r="F46" s="261"/>
      <c r="G46" s="264"/>
      <c r="H46" s="261"/>
      <c r="K46" s="40">
        <f>K43*1.035</f>
        <v>17860.994999999999</v>
      </c>
    </row>
    <row r="47" spans="1:11">
      <c r="G47" s="265" t="s">
        <v>10</v>
      </c>
      <c r="H47" s="266">
        <f>SUM(H44:H46)</f>
        <v>16072.886781249998</v>
      </c>
    </row>
    <row r="48" spans="1:11" ht="13.5" thickBot="1"/>
    <row r="49" spans="1:8" ht="13.5" customHeight="1" thickBot="1">
      <c r="B49" s="254"/>
      <c r="C49" s="254"/>
      <c r="D49" s="254"/>
      <c r="F49" s="1687" t="s">
        <v>19</v>
      </c>
      <c r="G49" s="1688"/>
      <c r="H49" s="290">
        <f>ROUND(SUM(+H47+H40+H33+H24),0)</f>
        <v>103727</v>
      </c>
    </row>
    <row r="50" spans="1:8" ht="13.5" customHeight="1">
      <c r="B50" s="254"/>
      <c r="C50" s="254"/>
      <c r="D50" s="254"/>
      <c r="F50" s="418"/>
      <c r="G50" s="418"/>
      <c r="H50" s="419"/>
    </row>
    <row r="51" spans="1:8" ht="36" customHeight="1"/>
    <row r="52" spans="1:8">
      <c r="A52" s="2" t="s">
        <v>20</v>
      </c>
      <c r="B52" s="95" t="s">
        <v>41</v>
      </c>
      <c r="C52" s="91"/>
      <c r="D52" s="91"/>
      <c r="F52" s="2" t="s">
        <v>626</v>
      </c>
      <c r="G52" s="95" t="s">
        <v>627</v>
      </c>
      <c r="H52" s="898"/>
    </row>
    <row r="53" spans="1:8">
      <c r="A53" s="3"/>
      <c r="B53" s="96" t="s">
        <v>42</v>
      </c>
      <c r="E53" s="41"/>
      <c r="F53" s="3"/>
      <c r="G53" s="96" t="s">
        <v>628</v>
      </c>
      <c r="H53" s="431"/>
    </row>
    <row r="54" spans="1:8" ht="14.25">
      <c r="B54" s="14" t="s">
        <v>22</v>
      </c>
      <c r="F54" s="15"/>
      <c r="G54" s="14" t="s">
        <v>629</v>
      </c>
      <c r="H54" s="361"/>
    </row>
  </sheetData>
  <mergeCells count="30">
    <mergeCell ref="A22:D22"/>
    <mergeCell ref="A1:A5"/>
    <mergeCell ref="B1:G5"/>
    <mergeCell ref="H1:H5"/>
    <mergeCell ref="A10:H13"/>
    <mergeCell ref="A15:E15"/>
    <mergeCell ref="A16:D16"/>
    <mergeCell ref="A17:D17"/>
    <mergeCell ref="A18:D18"/>
    <mergeCell ref="A19:D19"/>
    <mergeCell ref="A20:D20"/>
    <mergeCell ref="A21:D21"/>
    <mergeCell ref="A37:B37"/>
    <mergeCell ref="C37:D37"/>
    <mergeCell ref="A23:D23"/>
    <mergeCell ref="A26:E26"/>
    <mergeCell ref="A27:D27"/>
    <mergeCell ref="A28:D28"/>
    <mergeCell ref="A29:D29"/>
    <mergeCell ref="A30:D30"/>
    <mergeCell ref="A31:D31"/>
    <mergeCell ref="A32:D32"/>
    <mergeCell ref="A35:E35"/>
    <mergeCell ref="A36:B36"/>
    <mergeCell ref="C36:D36"/>
    <mergeCell ref="A39:D39"/>
    <mergeCell ref="A42:E42"/>
    <mergeCell ref="F49:G49"/>
    <mergeCell ref="A38:B38"/>
    <mergeCell ref="C38:D38"/>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tabColor rgb="FF00B0F0"/>
    <pageSetUpPr fitToPage="1"/>
  </sheetPr>
  <dimension ref="A1:K54"/>
  <sheetViews>
    <sheetView view="pageBreakPreview" topLeftCell="A22" zoomScale="60" zoomScaleNormal="100" workbookViewId="0">
      <selection activeCell="T59" sqref="T59"/>
    </sheetView>
  </sheetViews>
  <sheetFormatPr baseColWidth="10" defaultColWidth="11.42578125" defaultRowHeight="12.75"/>
  <cols>
    <col min="1" max="1" width="22" style="15" customWidth="1"/>
    <col min="2" max="2" width="15.85546875" style="15" customWidth="1"/>
    <col min="3" max="3" width="8.85546875" style="15" customWidth="1"/>
    <col min="4" max="4" width="13.85546875" style="15" customWidth="1"/>
    <col min="5" max="5" width="13.5703125" style="15" customWidth="1"/>
    <col min="6" max="6" width="11.7109375" style="16" customWidth="1"/>
    <col min="7" max="7" width="14.5703125" style="15" customWidth="1"/>
    <col min="8" max="8" width="22.140625" style="16" customWidth="1"/>
    <col min="9" max="9" width="12.28515625" style="15" bestFit="1" customWidth="1"/>
    <col min="10" max="10" width="11.42578125" style="15"/>
    <col min="11" max="11" width="18.710937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4" customHeight="1">
      <c r="A5" s="1591"/>
      <c r="B5" s="1634"/>
      <c r="C5" s="1635"/>
      <c r="D5" s="1635"/>
      <c r="E5" s="1635"/>
      <c r="F5" s="1635"/>
      <c r="G5" s="1636"/>
      <c r="H5" s="1625"/>
    </row>
    <row r="6" spans="1:8" ht="24" customHeight="1">
      <c r="A6" s="155"/>
      <c r="B6" s="202"/>
      <c r="C6" s="202"/>
      <c r="D6" s="202"/>
      <c r="E6" s="202"/>
      <c r="F6" s="202"/>
      <c r="G6" s="202"/>
      <c r="H6" s="203"/>
    </row>
    <row r="7" spans="1:8">
      <c r="A7" s="204" t="s">
        <v>36</v>
      </c>
      <c r="B7" s="288" t="str">
        <f>+'PRESU OFICIAL'!A15</f>
        <v>1,2,5</v>
      </c>
      <c r="C7" s="390" t="str">
        <f>+'PRESU OFICIAL'!A32</f>
        <v>1,5,5</v>
      </c>
      <c r="D7" s="291" t="str">
        <f>+'PRESU OFICIAL'!A60</f>
        <v>2,2,5</v>
      </c>
      <c r="G7" s="205" t="s">
        <v>4</v>
      </c>
      <c r="H7" s="206" t="s">
        <v>1</v>
      </c>
    </row>
    <row r="8" spans="1:8" ht="12.75" customHeight="1">
      <c r="A8" s="99"/>
      <c r="B8" s="99"/>
      <c r="C8" s="99"/>
      <c r="D8" s="99"/>
      <c r="E8" s="99"/>
      <c r="F8" s="99"/>
      <c r="H8" s="15"/>
    </row>
    <row r="9" spans="1:8" ht="12.75" customHeight="1">
      <c r="A9" s="99"/>
      <c r="B9" s="99"/>
      <c r="C9" s="99"/>
      <c r="D9" s="99"/>
      <c r="E9" s="99"/>
      <c r="F9" s="99"/>
      <c r="G9" s="99"/>
      <c r="H9" s="252"/>
    </row>
    <row r="10" spans="1:8" ht="12.75" customHeight="1">
      <c r="A10" s="1673" t="s">
        <v>94</v>
      </c>
      <c r="B10" s="1673"/>
      <c r="C10" s="1673"/>
      <c r="D10" s="1673"/>
      <c r="E10" s="1673"/>
      <c r="F10" s="1673"/>
      <c r="G10" s="1673"/>
      <c r="H10" s="1673"/>
    </row>
    <row r="11" spans="1:8" ht="12.75" customHeight="1">
      <c r="A11" s="1673"/>
      <c r="B11" s="1673"/>
      <c r="C11" s="1673"/>
      <c r="D11" s="1673"/>
      <c r="E11" s="1673"/>
      <c r="F11" s="1673"/>
      <c r="G11" s="1673"/>
      <c r="H11" s="1673"/>
    </row>
    <row r="12" spans="1:8" ht="12.75" customHeight="1">
      <c r="A12" s="1673"/>
      <c r="B12" s="1673"/>
      <c r="C12" s="1673"/>
      <c r="D12" s="1673"/>
      <c r="E12" s="1673"/>
      <c r="F12" s="1673"/>
      <c r="G12" s="1673"/>
      <c r="H12" s="1673"/>
    </row>
    <row r="13" spans="1:8" ht="19.149999999999999" customHeight="1">
      <c r="A13" s="1673"/>
      <c r="B13" s="1673"/>
      <c r="C13" s="1673"/>
      <c r="D13" s="1673"/>
      <c r="E13" s="1673"/>
      <c r="F13" s="1673"/>
      <c r="G13" s="1673"/>
      <c r="H13" s="1673"/>
    </row>
    <row r="14" spans="1:8" ht="12.75" customHeight="1">
      <c r="A14" s="253"/>
      <c r="B14" s="254"/>
      <c r="C14" s="255"/>
      <c r="D14" s="255"/>
      <c r="E14" s="255"/>
      <c r="F14" s="255"/>
      <c r="G14" s="99"/>
      <c r="H14" s="252"/>
    </row>
    <row r="15" spans="1:8">
      <c r="A15" s="1674" t="s">
        <v>5</v>
      </c>
      <c r="B15" s="1674"/>
      <c r="C15" s="1674"/>
      <c r="D15" s="1674"/>
      <c r="E15" s="1674"/>
      <c r="F15" s="256"/>
    </row>
    <row r="16" spans="1:8" s="17" customFormat="1" ht="12">
      <c r="A16" s="1670" t="s">
        <v>3</v>
      </c>
      <c r="B16" s="1671"/>
      <c r="C16" s="1671"/>
      <c r="D16" s="1672"/>
      <c r="E16" s="257" t="s">
        <v>6</v>
      </c>
      <c r="F16" s="258" t="s">
        <v>7</v>
      </c>
      <c r="G16" s="257" t="s">
        <v>8</v>
      </c>
      <c r="H16" s="258" t="s">
        <v>9</v>
      </c>
    </row>
    <row r="17" spans="1:8">
      <c r="A17" s="1675"/>
      <c r="B17" s="1676"/>
      <c r="C17" s="1676"/>
      <c r="D17" s="1677"/>
      <c r="E17" s="259"/>
      <c r="F17" s="260"/>
      <c r="G17" s="261"/>
      <c r="H17" s="261"/>
    </row>
    <row r="18" spans="1:8">
      <c r="A18" s="1675"/>
      <c r="B18" s="1676"/>
      <c r="C18" s="1676"/>
      <c r="D18" s="1677"/>
      <c r="E18" s="259"/>
      <c r="F18" s="262"/>
      <c r="G18" s="261"/>
      <c r="H18" s="261"/>
    </row>
    <row r="19" spans="1:8">
      <c r="A19" s="1675"/>
      <c r="B19" s="1676"/>
      <c r="C19" s="1676"/>
      <c r="D19" s="1677"/>
      <c r="E19" s="259"/>
      <c r="F19" s="262"/>
      <c r="G19" s="261"/>
      <c r="H19" s="261"/>
    </row>
    <row r="20" spans="1:8">
      <c r="A20" s="1675"/>
      <c r="B20" s="1676"/>
      <c r="C20" s="1676"/>
      <c r="D20" s="1677"/>
      <c r="E20" s="259"/>
      <c r="F20" s="260"/>
      <c r="G20" s="261"/>
      <c r="H20" s="261"/>
    </row>
    <row r="21" spans="1:8">
      <c r="A21" s="1678"/>
      <c r="B21" s="1679"/>
      <c r="C21" s="1679"/>
      <c r="D21" s="1680"/>
      <c r="E21" s="259"/>
      <c r="F21" s="263"/>
      <c r="G21" s="261"/>
      <c r="H21" s="261"/>
    </row>
    <row r="22" spans="1:8">
      <c r="A22" s="1675"/>
      <c r="B22" s="1676"/>
      <c r="C22" s="1676"/>
      <c r="D22" s="1677"/>
      <c r="E22" s="259"/>
      <c r="F22" s="260"/>
      <c r="G22" s="261"/>
      <c r="H22" s="261"/>
    </row>
    <row r="23" spans="1:8">
      <c r="A23" s="1675"/>
      <c r="B23" s="1676"/>
      <c r="C23" s="1676"/>
      <c r="D23" s="1677"/>
      <c r="E23" s="264"/>
      <c r="F23" s="261"/>
      <c r="G23" s="264"/>
      <c r="H23" s="261"/>
    </row>
    <row r="24" spans="1:8">
      <c r="G24" s="265" t="s">
        <v>10</v>
      </c>
      <c r="H24" s="266">
        <f>SUM(H17:H23)</f>
        <v>0</v>
      </c>
    </row>
    <row r="26" spans="1:8">
      <c r="A26" s="1674" t="s">
        <v>11</v>
      </c>
      <c r="B26" s="1674"/>
      <c r="C26" s="1674"/>
      <c r="D26" s="1674"/>
      <c r="E26" s="1674"/>
    </row>
    <row r="27" spans="1:8" s="17" customFormat="1" ht="12">
      <c r="A27" s="1670" t="s">
        <v>3</v>
      </c>
      <c r="B27" s="1671"/>
      <c r="C27" s="1671"/>
      <c r="D27" s="1672"/>
      <c r="E27" s="257" t="s">
        <v>6</v>
      </c>
      <c r="F27" s="258" t="s">
        <v>12</v>
      </c>
      <c r="G27" s="257" t="s">
        <v>8</v>
      </c>
      <c r="H27" s="258" t="s">
        <v>9</v>
      </c>
    </row>
    <row r="28" spans="1:8">
      <c r="A28" s="1725" t="str">
        <f>+'ESTUDIO DE MERCADO'!B113</f>
        <v>COMPACTADOR (CANGURO) INCLUYE COMBUSTIBLE</v>
      </c>
      <c r="B28" s="1726"/>
      <c r="C28" s="1726"/>
      <c r="D28" s="1727"/>
      <c r="E28" s="267" t="s">
        <v>64</v>
      </c>
      <c r="F28" s="276">
        <v>19</v>
      </c>
      <c r="G28" s="269">
        <f>+'ESTUDIO DE MERCADO'!D113</f>
        <v>90000</v>
      </c>
      <c r="H28" s="269">
        <f>+G28/F28</f>
        <v>4736.8421052631575</v>
      </c>
    </row>
    <row r="29" spans="1:8">
      <c r="A29" s="1725" t="s">
        <v>25</v>
      </c>
      <c r="B29" s="1726"/>
      <c r="C29" s="1726"/>
      <c r="D29" s="1727"/>
      <c r="E29" s="267" t="s">
        <v>53</v>
      </c>
      <c r="F29" s="268">
        <v>0.05</v>
      </c>
      <c r="G29" s="269">
        <f>H47</f>
        <v>20302.593828947367</v>
      </c>
      <c r="H29" s="269">
        <f>+G29*F29</f>
        <v>1015.1296914473684</v>
      </c>
    </row>
    <row r="30" spans="1:8">
      <c r="A30" s="1675" t="str">
        <f>+'ESTUDIO DE MERCADO'!B99</f>
        <v>MINICARGADOR BOBCAT</v>
      </c>
      <c r="B30" s="1676"/>
      <c r="C30" s="1676"/>
      <c r="D30" s="1677"/>
      <c r="E30" s="260" t="s">
        <v>26</v>
      </c>
      <c r="F30" s="263">
        <v>19</v>
      </c>
      <c r="G30" s="261">
        <f>+'ESTUDIO DE MERCADO'!D99</f>
        <v>100000</v>
      </c>
      <c r="H30" s="269">
        <f>+G30/F30</f>
        <v>5263.1578947368425</v>
      </c>
    </row>
    <row r="31" spans="1:8">
      <c r="A31" s="1675"/>
      <c r="B31" s="1676"/>
      <c r="C31" s="1676"/>
      <c r="D31" s="1677"/>
      <c r="E31" s="264"/>
      <c r="F31" s="261"/>
      <c r="G31" s="264"/>
      <c r="H31" s="261"/>
    </row>
    <row r="32" spans="1:8">
      <c r="A32" s="1675"/>
      <c r="B32" s="1676"/>
      <c r="C32" s="1676"/>
      <c r="D32" s="1677"/>
      <c r="E32" s="264"/>
      <c r="F32" s="261"/>
      <c r="G32" s="264"/>
      <c r="H32" s="261"/>
    </row>
    <row r="33" spans="1:11">
      <c r="G33" s="265" t="s">
        <v>10</v>
      </c>
      <c r="H33" s="266">
        <f>SUM(H28:H32)</f>
        <v>11015.129691447368</v>
      </c>
    </row>
    <row r="35" spans="1:11">
      <c r="A35" s="1689" t="s">
        <v>13</v>
      </c>
      <c r="B35" s="1689"/>
      <c r="C35" s="1689"/>
      <c r="D35" s="1689"/>
      <c r="E35" s="1689"/>
    </row>
    <row r="36" spans="1:11" s="22" customFormat="1" ht="25.5" customHeight="1">
      <c r="A36" s="1728" t="s">
        <v>3</v>
      </c>
      <c r="B36" s="1728"/>
      <c r="C36" s="1728" t="s">
        <v>27</v>
      </c>
      <c r="D36" s="1728"/>
      <c r="E36" s="271" t="s">
        <v>28</v>
      </c>
      <c r="F36" s="272" t="s">
        <v>29</v>
      </c>
      <c r="G36" s="273" t="s">
        <v>30</v>
      </c>
      <c r="H36" s="274" t="s">
        <v>9</v>
      </c>
    </row>
    <row r="37" spans="1:11" ht="12.75" customHeight="1">
      <c r="A37" s="1645"/>
      <c r="B37" s="1645"/>
      <c r="C37" s="1721"/>
      <c r="D37" s="1722"/>
      <c r="E37" s="275"/>
      <c r="F37" s="276"/>
      <c r="G37" s="277"/>
      <c r="H37" s="277">
        <f>F37*G37</f>
        <v>0</v>
      </c>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266">
        <f>SUM(H37:H39)</f>
        <v>0</v>
      </c>
    </row>
    <row r="42" spans="1:11">
      <c r="A42" s="1674" t="s">
        <v>14</v>
      </c>
      <c r="B42" s="1674"/>
      <c r="C42" s="1674"/>
      <c r="D42" s="1674"/>
      <c r="E42" s="1674"/>
    </row>
    <row r="43" spans="1:11" s="283" customFormat="1" ht="22.5">
      <c r="A43" s="279" t="s">
        <v>15</v>
      </c>
      <c r="B43" s="280" t="s">
        <v>3</v>
      </c>
      <c r="C43" s="279" t="s">
        <v>6</v>
      </c>
      <c r="D43" s="257" t="s">
        <v>8</v>
      </c>
      <c r="E43" s="281" t="s">
        <v>16</v>
      </c>
      <c r="F43" s="282" t="s">
        <v>17</v>
      </c>
      <c r="G43" s="279" t="s">
        <v>12</v>
      </c>
      <c r="H43" s="258" t="s">
        <v>9</v>
      </c>
      <c r="K43" s="86">
        <v>17257</v>
      </c>
    </row>
    <row r="44" spans="1:11" ht="38.25">
      <c r="A44" s="159">
        <v>1</v>
      </c>
      <c r="B44" s="284" t="s">
        <v>476</v>
      </c>
      <c r="C44" s="174" t="s">
        <v>18</v>
      </c>
      <c r="D44" s="199">
        <f>+FP!E59</f>
        <v>220642.49999999997</v>
      </c>
      <c r="E44" s="287">
        <f>+FP!V44</f>
        <v>1.7483</v>
      </c>
      <c r="F44" s="288">
        <f>D44*E44</f>
        <v>385749.28274999995</v>
      </c>
      <c r="G44" s="287">
        <v>19</v>
      </c>
      <c r="H44" s="288">
        <f>F44/G44</f>
        <v>20302.593828947367</v>
      </c>
    </row>
    <row r="45" spans="1:11">
      <c r="A45" s="264"/>
      <c r="B45" s="264"/>
      <c r="C45" s="259"/>
      <c r="D45" s="260"/>
      <c r="E45" s="259"/>
      <c r="F45" s="261"/>
      <c r="G45" s="289"/>
      <c r="H45" s="261"/>
    </row>
    <row r="46" spans="1:11">
      <c r="A46" s="264"/>
      <c r="B46" s="264"/>
      <c r="C46" s="264"/>
      <c r="D46" s="264"/>
      <c r="E46" s="264"/>
      <c r="F46" s="261"/>
      <c r="G46" s="264"/>
      <c r="H46" s="261"/>
      <c r="K46" s="40">
        <f>K43*1.035</f>
        <v>17860.994999999999</v>
      </c>
    </row>
    <row r="47" spans="1:11">
      <c r="G47" s="265" t="s">
        <v>10</v>
      </c>
      <c r="H47" s="266">
        <f>SUM(H44:H46)</f>
        <v>20302.593828947367</v>
      </c>
    </row>
    <row r="48" spans="1:11" ht="13.5" thickBot="1"/>
    <row r="49" spans="1:8" ht="13.5" customHeight="1" thickBot="1">
      <c r="B49" s="254"/>
      <c r="C49" s="254"/>
      <c r="D49" s="254"/>
      <c r="F49" s="1687" t="s">
        <v>19</v>
      </c>
      <c r="G49" s="1688"/>
      <c r="H49" s="290">
        <f>ROUND(SUM(+H47+H40+H33+H24),0)</f>
        <v>31318</v>
      </c>
    </row>
    <row r="50" spans="1:8" ht="13.5" customHeight="1">
      <c r="B50" s="254"/>
      <c r="C50" s="254"/>
      <c r="D50" s="254"/>
      <c r="F50" s="418"/>
      <c r="G50" s="418"/>
      <c r="H50" s="419"/>
    </row>
    <row r="51" spans="1:8" ht="39.75" customHeight="1"/>
    <row r="52" spans="1:8">
      <c r="A52" s="2" t="s">
        <v>20</v>
      </c>
      <c r="B52" s="95" t="s">
        <v>41</v>
      </c>
      <c r="C52" s="91"/>
      <c r="D52" s="91"/>
      <c r="F52" s="2" t="s">
        <v>626</v>
      </c>
      <c r="G52" s="95" t="s">
        <v>627</v>
      </c>
      <c r="H52" s="898"/>
    </row>
    <row r="53" spans="1:8">
      <c r="A53" s="3"/>
      <c r="B53" s="96" t="s">
        <v>42</v>
      </c>
      <c r="E53" s="41"/>
      <c r="F53" s="3"/>
      <c r="G53" s="96" t="s">
        <v>628</v>
      </c>
      <c r="H53" s="431"/>
    </row>
    <row r="54" spans="1:8" ht="14.25">
      <c r="B54" s="14" t="s">
        <v>22</v>
      </c>
      <c r="F54" s="15"/>
      <c r="G54" s="14" t="s">
        <v>629</v>
      </c>
      <c r="H54" s="361"/>
    </row>
  </sheetData>
  <mergeCells count="29">
    <mergeCell ref="B1:G5"/>
    <mergeCell ref="H1:H5"/>
    <mergeCell ref="A10:H13"/>
    <mergeCell ref="A28:D28"/>
    <mergeCell ref="A29:D29"/>
    <mergeCell ref="A1:A5"/>
    <mergeCell ref="A15:E15"/>
    <mergeCell ref="A16:D16"/>
    <mergeCell ref="A21:D21"/>
    <mergeCell ref="A22:D22"/>
    <mergeCell ref="A23:D23"/>
    <mergeCell ref="A17:D17"/>
    <mergeCell ref="F49:G49"/>
    <mergeCell ref="A32:D32"/>
    <mergeCell ref="A35:E35"/>
    <mergeCell ref="A38:D38"/>
    <mergeCell ref="A39:D39"/>
    <mergeCell ref="A37:B37"/>
    <mergeCell ref="C37:D37"/>
    <mergeCell ref="A36:B36"/>
    <mergeCell ref="C36:D36"/>
    <mergeCell ref="A31:D31"/>
    <mergeCell ref="A18:D18"/>
    <mergeCell ref="A19:D19"/>
    <mergeCell ref="A20:D20"/>
    <mergeCell ref="A42:E42"/>
    <mergeCell ref="A30:D30"/>
    <mergeCell ref="A26:E26"/>
    <mergeCell ref="A27:D27"/>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rgb="FF00B0F0"/>
    <pageSetUpPr fitToPage="1"/>
  </sheetPr>
  <dimension ref="A1:K53"/>
  <sheetViews>
    <sheetView view="pageBreakPreview" topLeftCell="A11" zoomScale="70" zoomScaleNormal="100" zoomScaleSheetLayoutView="70" workbookViewId="0">
      <selection activeCell="A26" sqref="A26:XFD26"/>
    </sheetView>
  </sheetViews>
  <sheetFormatPr baseColWidth="10" defaultColWidth="11.42578125" defaultRowHeight="12.75"/>
  <cols>
    <col min="1" max="1" width="24.7109375" style="15" customWidth="1"/>
    <col min="2" max="2" width="14.42578125" style="15" customWidth="1"/>
    <col min="3" max="3" width="8.85546875" style="15" customWidth="1"/>
    <col min="4" max="4" width="12.140625" style="15" customWidth="1"/>
    <col min="5" max="5" width="11.42578125" style="15"/>
    <col min="6" max="6" width="11.7109375" style="16" customWidth="1"/>
    <col min="7" max="7" width="17" style="15" customWidth="1"/>
    <col min="8" max="8" width="22.85546875" style="16" customWidth="1"/>
    <col min="9" max="9" width="12.28515625" style="15" bestFit="1" customWidth="1"/>
    <col min="10" max="10" width="11.42578125" style="15"/>
    <col min="11" max="11" width="17"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5.5" customHeight="1">
      <c r="A5" s="1591"/>
      <c r="B5" s="1634"/>
      <c r="C5" s="1635"/>
      <c r="D5" s="1635"/>
      <c r="E5" s="1635"/>
      <c r="F5" s="1635"/>
      <c r="G5" s="1636"/>
      <c r="H5" s="1625"/>
    </row>
    <row r="6" spans="1:8" ht="16.5" customHeight="1">
      <c r="A6" s="155"/>
      <c r="B6" s="202"/>
      <c r="C6" s="202"/>
      <c r="D6" s="202"/>
      <c r="E6" s="202"/>
      <c r="F6" s="202"/>
      <c r="G6" s="202"/>
      <c r="H6" s="203"/>
    </row>
    <row r="7" spans="1:8">
      <c r="A7" s="204" t="s">
        <v>36</v>
      </c>
      <c r="B7" s="438" t="str">
        <f>+'PRESU OFICIAL'!A16</f>
        <v>1,2,6</v>
      </c>
      <c r="C7" s="438" t="str">
        <f>+'PRESU OFICIAL'!A33</f>
        <v>1,5,6</v>
      </c>
      <c r="D7" s="438" t="str">
        <f>+'PRESU OFICIAL'!A61</f>
        <v>2,2,6</v>
      </c>
      <c r="G7" s="205" t="s">
        <v>4</v>
      </c>
      <c r="H7" s="206" t="s">
        <v>1</v>
      </c>
    </row>
    <row r="8" spans="1:8" ht="12.75" customHeight="1">
      <c r="A8" s="99"/>
      <c r="B8" s="99"/>
      <c r="C8" s="99"/>
      <c r="D8" s="99"/>
      <c r="F8" s="15"/>
      <c r="H8" s="15"/>
    </row>
    <row r="9" spans="1:8" ht="12.75" customHeight="1">
      <c r="A9" s="1734" t="s">
        <v>810</v>
      </c>
      <c r="B9" s="1735"/>
      <c r="C9" s="1735"/>
      <c r="D9" s="1735"/>
      <c r="E9" s="1735"/>
      <c r="F9" s="1735"/>
      <c r="G9" s="1735"/>
      <c r="H9" s="1736"/>
    </row>
    <row r="10" spans="1:8" ht="12.75" customHeight="1">
      <c r="A10" s="1737"/>
      <c r="B10" s="1738"/>
      <c r="C10" s="1738"/>
      <c r="D10" s="1738"/>
      <c r="E10" s="1738"/>
      <c r="F10" s="1738"/>
      <c r="G10" s="1738"/>
      <c r="H10" s="1739"/>
    </row>
    <row r="11" spans="1:8" ht="12.75" customHeight="1">
      <c r="A11" s="1737"/>
      <c r="B11" s="1738"/>
      <c r="C11" s="1738"/>
      <c r="D11" s="1738"/>
      <c r="E11" s="1738"/>
      <c r="F11" s="1738"/>
      <c r="G11" s="1738"/>
      <c r="H11" s="1739"/>
    </row>
    <row r="12" spans="1:8">
      <c r="A12" s="1740"/>
      <c r="B12" s="1741"/>
      <c r="C12" s="1741"/>
      <c r="D12" s="1741"/>
      <c r="E12" s="1741"/>
      <c r="F12" s="1741"/>
      <c r="G12" s="1741"/>
      <c r="H12" s="1742"/>
    </row>
    <row r="13" spans="1:8" ht="13.5" customHeight="1">
      <c r="A13" s="253"/>
      <c r="B13" s="254"/>
      <c r="C13" s="254"/>
      <c r="D13" s="254"/>
      <c r="E13" s="254"/>
      <c r="F13" s="254"/>
      <c r="G13" s="99"/>
      <c r="H13" s="252"/>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t="s">
        <v>638</v>
      </c>
      <c r="B16" s="1676"/>
      <c r="C16" s="1676"/>
      <c r="D16" s="1677"/>
      <c r="E16" s="259" t="s">
        <v>1</v>
      </c>
      <c r="F16" s="263">
        <v>1</v>
      </c>
      <c r="G16" s="261">
        <v>19040</v>
      </c>
      <c r="H16" s="261">
        <f>+F16*G16</f>
        <v>19040</v>
      </c>
    </row>
    <row r="17" spans="1:8">
      <c r="A17" s="1675"/>
      <c r="B17" s="1676"/>
      <c r="C17" s="1676"/>
      <c r="D17" s="1677"/>
      <c r="E17" s="259"/>
      <c r="F17" s="262"/>
      <c r="G17" s="261"/>
      <c r="H17" s="261"/>
    </row>
    <row r="18" spans="1:8">
      <c r="A18" s="1675"/>
      <c r="B18" s="1676"/>
      <c r="C18" s="1676"/>
      <c r="D18" s="1677"/>
      <c r="E18" s="259"/>
      <c r="F18" s="262"/>
      <c r="G18" s="261"/>
      <c r="H18" s="261"/>
    </row>
    <row r="19" spans="1:8">
      <c r="A19" s="1675"/>
      <c r="B19" s="1676"/>
      <c r="C19" s="1676"/>
      <c r="D19" s="1677"/>
      <c r="E19" s="259"/>
      <c r="F19" s="260"/>
      <c r="G19" s="261"/>
      <c r="H19" s="261"/>
    </row>
    <row r="20" spans="1:8">
      <c r="A20" s="1678"/>
      <c r="B20" s="1679"/>
      <c r="C20" s="1679"/>
      <c r="D20" s="1680"/>
      <c r="E20" s="259"/>
      <c r="F20" s="263"/>
      <c r="G20" s="261"/>
      <c r="H20" s="261"/>
    </row>
    <row r="21" spans="1:8">
      <c r="A21" s="1675"/>
      <c r="B21" s="1676"/>
      <c r="C21" s="1676"/>
      <c r="D21" s="1677"/>
      <c r="E21" s="259"/>
      <c r="F21" s="260"/>
      <c r="G21" s="261"/>
      <c r="H21" s="261"/>
    </row>
    <row r="22" spans="1:8">
      <c r="A22" s="1675"/>
      <c r="B22" s="1676"/>
      <c r="C22" s="1676"/>
      <c r="D22" s="1677"/>
      <c r="E22" s="264"/>
      <c r="F22" s="261"/>
      <c r="G22" s="264"/>
      <c r="H22" s="261"/>
    </row>
    <row r="23" spans="1:8">
      <c r="G23" s="265" t="s">
        <v>10</v>
      </c>
      <c r="H23" s="266">
        <f>SUM(H16:H22)</f>
        <v>19040</v>
      </c>
    </row>
    <row r="25" spans="1:8">
      <c r="A25" s="1674" t="s">
        <v>11</v>
      </c>
      <c r="B25" s="1674"/>
      <c r="C25" s="1674"/>
      <c r="D25" s="1674"/>
      <c r="E25" s="1674"/>
    </row>
    <row r="26" spans="1:8" s="17" customFormat="1" ht="12">
      <c r="A26" s="1670" t="s">
        <v>3</v>
      </c>
      <c r="B26" s="1671"/>
      <c r="C26" s="1671"/>
      <c r="D26" s="1672"/>
      <c r="E26" s="257" t="s">
        <v>6</v>
      </c>
      <c r="F26" s="258" t="s">
        <v>12</v>
      </c>
      <c r="G26" s="257" t="s">
        <v>8</v>
      </c>
      <c r="H26" s="258" t="s">
        <v>9</v>
      </c>
    </row>
    <row r="27" spans="1:8">
      <c r="A27" s="1681"/>
      <c r="B27" s="1682"/>
      <c r="C27" s="1682"/>
      <c r="D27" s="1683"/>
      <c r="E27" s="291"/>
      <c r="F27" s="268"/>
      <c r="G27" s="291"/>
      <c r="H27" s="291"/>
    </row>
    <row r="28" spans="1:8">
      <c r="A28" s="1681" t="str">
        <f>+'ESTUDIO DE MERCADO'!B99</f>
        <v>MINICARGADOR BOBCAT</v>
      </c>
      <c r="B28" s="1682"/>
      <c r="C28" s="1682"/>
      <c r="D28" s="1683"/>
      <c r="E28" s="260" t="s">
        <v>26</v>
      </c>
      <c r="F28" s="263">
        <v>12</v>
      </c>
      <c r="G28" s="261">
        <f>+'ESTUDIO DE MERCADO'!D99</f>
        <v>100000</v>
      </c>
      <c r="H28" s="291">
        <f>G28/F28</f>
        <v>8333.3333333333339</v>
      </c>
    </row>
    <row r="29" spans="1:8">
      <c r="A29" s="1675"/>
      <c r="B29" s="1676"/>
      <c r="C29" s="1676"/>
      <c r="D29" s="1677"/>
      <c r="E29" s="264"/>
      <c r="F29" s="261"/>
      <c r="G29" s="264"/>
      <c r="H29" s="261"/>
    </row>
    <row r="30" spans="1:8">
      <c r="A30" s="1675"/>
      <c r="B30" s="1676"/>
      <c r="C30" s="1676"/>
      <c r="D30" s="1677"/>
      <c r="E30" s="264"/>
      <c r="F30" s="261"/>
      <c r="G30" s="264"/>
      <c r="H30" s="261"/>
    </row>
    <row r="31" spans="1:8">
      <c r="G31" s="265" t="s">
        <v>10</v>
      </c>
      <c r="H31" s="266">
        <f>SUM(H27:H30)</f>
        <v>8333.3333333333339</v>
      </c>
    </row>
    <row r="32" spans="1:8">
      <c r="G32" s="90"/>
      <c r="H32" s="41"/>
    </row>
    <row r="33" spans="1:11">
      <c r="A33" s="1689" t="s">
        <v>13</v>
      </c>
      <c r="B33" s="1689"/>
      <c r="C33" s="1689"/>
      <c r="D33" s="1689"/>
      <c r="E33" s="1689"/>
    </row>
    <row r="34" spans="1:11">
      <c r="A34" s="1652" t="s">
        <v>3</v>
      </c>
      <c r="B34" s="1652"/>
      <c r="C34" s="1652" t="s">
        <v>27</v>
      </c>
      <c r="D34" s="1652"/>
      <c r="E34" s="224" t="s">
        <v>28</v>
      </c>
      <c r="F34" s="225" t="s">
        <v>29</v>
      </c>
      <c r="G34" s="226" t="s">
        <v>30</v>
      </c>
      <c r="H34" s="227" t="s">
        <v>9</v>
      </c>
    </row>
    <row r="35" spans="1:11">
      <c r="A35" s="1732"/>
      <c r="B35" s="1733"/>
      <c r="C35" s="1642"/>
      <c r="D35" s="1643"/>
      <c r="E35" s="294"/>
      <c r="F35" s="295"/>
      <c r="G35" s="296"/>
      <c r="H35" s="227"/>
    </row>
    <row r="36" spans="1:11">
      <c r="A36" s="1647"/>
      <c r="B36" s="1647"/>
      <c r="C36" s="1646"/>
      <c r="D36" s="1648"/>
      <c r="E36" s="436"/>
      <c r="F36" s="297"/>
      <c r="G36" s="298"/>
      <c r="H36" s="298">
        <f>F36*G36</f>
        <v>0</v>
      </c>
    </row>
    <row r="37" spans="1:11">
      <c r="A37" s="1645"/>
      <c r="B37" s="1645"/>
      <c r="C37" s="1731"/>
      <c r="D37" s="1731"/>
      <c r="E37" s="437"/>
      <c r="F37" s="300"/>
      <c r="G37" s="301"/>
      <c r="H37" s="301"/>
    </row>
    <row r="38" spans="1:11">
      <c r="A38" s="1647"/>
      <c r="B38" s="1647"/>
      <c r="C38" s="1648"/>
      <c r="D38" s="1648"/>
      <c r="E38" s="232"/>
      <c r="F38" s="233"/>
      <c r="G38" s="234"/>
      <c r="H38" s="233"/>
    </row>
    <row r="39" spans="1:11">
      <c r="A39" s="22"/>
      <c r="B39" s="22"/>
      <c r="C39" s="22"/>
      <c r="D39" s="22"/>
      <c r="E39" s="22"/>
      <c r="F39" s="23"/>
      <c r="G39" s="235" t="s">
        <v>10</v>
      </c>
      <c r="H39" s="236">
        <f>SUM(H36:H38)</f>
        <v>0</v>
      </c>
    </row>
    <row r="41" spans="1:11">
      <c r="A41" s="1674" t="s">
        <v>14</v>
      </c>
      <c r="B41" s="1674"/>
      <c r="C41" s="1674"/>
      <c r="D41" s="1674"/>
      <c r="E41" s="1674"/>
    </row>
    <row r="42" spans="1:11" s="283" customFormat="1" ht="22.5">
      <c r="A42" s="279" t="s">
        <v>15</v>
      </c>
      <c r="B42" s="280" t="s">
        <v>3</v>
      </c>
      <c r="C42" s="279" t="s">
        <v>6</v>
      </c>
      <c r="D42" s="257" t="s">
        <v>8</v>
      </c>
      <c r="E42" s="281" t="s">
        <v>16</v>
      </c>
      <c r="F42" s="282" t="s">
        <v>17</v>
      </c>
      <c r="G42" s="279" t="s">
        <v>12</v>
      </c>
      <c r="H42" s="258" t="s">
        <v>9</v>
      </c>
    </row>
    <row r="43" spans="1:11">
      <c r="A43" s="159"/>
      <c r="B43" s="284"/>
      <c r="C43" s="285"/>
      <c r="D43" s="286"/>
      <c r="E43" s="287"/>
      <c r="F43" s="288"/>
      <c r="G43" s="287"/>
      <c r="H43" s="288"/>
      <c r="K43" s="40">
        <v>19073</v>
      </c>
    </row>
    <row r="44" spans="1:11">
      <c r="A44" s="264"/>
      <c r="B44" s="264"/>
      <c r="C44" s="259"/>
      <c r="D44" s="260"/>
      <c r="E44" s="259"/>
      <c r="F44" s="261"/>
      <c r="G44" s="289"/>
      <c r="H44" s="261"/>
    </row>
    <row r="45" spans="1:11">
      <c r="A45" s="264"/>
      <c r="B45" s="264"/>
      <c r="C45" s="264"/>
      <c r="D45" s="264"/>
      <c r="E45" s="264"/>
      <c r="F45" s="261"/>
      <c r="G45" s="264"/>
      <c r="H45" s="261"/>
      <c r="K45" s="40">
        <f>K43*1.035</f>
        <v>19740.555</v>
      </c>
    </row>
    <row r="46" spans="1:11">
      <c r="G46" s="265" t="s">
        <v>10</v>
      </c>
      <c r="H46" s="266">
        <f>SUM(H43:H45)</f>
        <v>0</v>
      </c>
    </row>
    <row r="47" spans="1:11" ht="13.5" thickBot="1"/>
    <row r="48" spans="1:11" ht="13.5" customHeight="1" thickBot="1">
      <c r="B48" s="254"/>
      <c r="C48" s="254"/>
      <c r="D48" s="254"/>
      <c r="F48" s="1729" t="s">
        <v>19</v>
      </c>
      <c r="G48" s="1730"/>
      <c r="H48" s="302">
        <f>ROUND(SUM(+H46+H39+H31+H23),0)</f>
        <v>27373</v>
      </c>
    </row>
    <row r="49" spans="1:8" ht="13.5" customHeight="1">
      <c r="B49" s="254"/>
      <c r="C49" s="254"/>
      <c r="D49" s="254"/>
      <c r="F49" s="376"/>
      <c r="G49" s="376"/>
      <c r="H49" s="377"/>
    </row>
    <row r="50" spans="1:8" ht="55.5" customHeight="1"/>
    <row r="51" spans="1:8">
      <c r="A51" s="2" t="s">
        <v>20</v>
      </c>
      <c r="B51" s="95" t="s">
        <v>41</v>
      </c>
      <c r="C51" s="91"/>
      <c r="D51" s="91"/>
      <c r="F51" s="2" t="s">
        <v>626</v>
      </c>
      <c r="G51" s="95" t="s">
        <v>627</v>
      </c>
      <c r="H51" s="898"/>
    </row>
    <row r="52" spans="1:8">
      <c r="A52" s="3"/>
      <c r="B52" s="96" t="s">
        <v>42</v>
      </c>
      <c r="F52" s="3"/>
      <c r="G52" s="96" t="s">
        <v>628</v>
      </c>
      <c r="H52" s="431"/>
    </row>
    <row r="53" spans="1:8" ht="14.25">
      <c r="B53" s="14" t="s">
        <v>22</v>
      </c>
      <c r="E53" s="303"/>
      <c r="F53" s="15"/>
      <c r="G53" s="14" t="s">
        <v>629</v>
      </c>
      <c r="H53" s="361"/>
    </row>
  </sheetData>
  <mergeCells count="32">
    <mergeCell ref="H1:H5"/>
    <mergeCell ref="A9:H12"/>
    <mergeCell ref="A28:D28"/>
    <mergeCell ref="A14:E14"/>
    <mergeCell ref="A15:D15"/>
    <mergeCell ref="B1:G5"/>
    <mergeCell ref="A16:D16"/>
    <mergeCell ref="A1:A5"/>
    <mergeCell ref="A17:D17"/>
    <mergeCell ref="A18:D18"/>
    <mergeCell ref="A19:D19"/>
    <mergeCell ref="A20:D20"/>
    <mergeCell ref="A21:D21"/>
    <mergeCell ref="A22:D22"/>
    <mergeCell ref="A25:E25"/>
    <mergeCell ref="A26:D26"/>
    <mergeCell ref="A27:D27"/>
    <mergeCell ref="A35:B35"/>
    <mergeCell ref="C35:D35"/>
    <mergeCell ref="A41:E41"/>
    <mergeCell ref="A30:D30"/>
    <mergeCell ref="A33:E33"/>
    <mergeCell ref="A34:B34"/>
    <mergeCell ref="C34:D34"/>
    <mergeCell ref="A29:D29"/>
    <mergeCell ref="F48:G48"/>
    <mergeCell ref="A36:B36"/>
    <mergeCell ref="C36:D36"/>
    <mergeCell ref="A37:B37"/>
    <mergeCell ref="C37:D37"/>
    <mergeCell ref="A38:B38"/>
    <mergeCell ref="C38:D38"/>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EA92E-CFE7-4D03-B3CF-E89D1B9789C1}">
  <sheetPr>
    <tabColor rgb="FF00B0F0"/>
    <pageSetUpPr fitToPage="1"/>
  </sheetPr>
  <dimension ref="A1:H53"/>
  <sheetViews>
    <sheetView view="pageBreakPreview" topLeftCell="A9" zoomScale="85" zoomScaleNormal="100" zoomScaleSheetLayoutView="85" workbookViewId="0">
      <selection activeCell="D60" sqref="D60"/>
    </sheetView>
  </sheetViews>
  <sheetFormatPr baseColWidth="10" defaultColWidth="11.42578125" defaultRowHeight="12.75"/>
  <cols>
    <col min="1" max="1" width="24.7109375" style="15" customWidth="1"/>
    <col min="2" max="2" width="13.28515625" style="15" customWidth="1"/>
    <col min="3" max="3" width="8.85546875" style="15" customWidth="1"/>
    <col min="4" max="4" width="12.140625" style="15" customWidth="1"/>
    <col min="5" max="5" width="11.42578125" style="15"/>
    <col min="6" max="6" width="11.7109375" style="16" customWidth="1"/>
    <col min="7" max="7" width="17" style="15" customWidth="1"/>
    <col min="8" max="8" width="22.85546875" style="16" customWidth="1"/>
    <col min="9" max="9" width="12.28515625" style="15" bestFit="1" customWidth="1"/>
    <col min="10" max="10" width="13.42578125" style="15" bestFit="1" customWidth="1"/>
    <col min="11" max="11" width="17"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5.5" customHeight="1">
      <c r="A5" s="1591"/>
      <c r="B5" s="1634"/>
      <c r="C5" s="1635"/>
      <c r="D5" s="1635"/>
      <c r="E5" s="1635"/>
      <c r="F5" s="1635"/>
      <c r="G5" s="1636"/>
      <c r="H5" s="1625"/>
    </row>
    <row r="6" spans="1:8" ht="16.5" customHeight="1">
      <c r="A6" s="155"/>
      <c r="B6" s="202"/>
      <c r="C6" s="202"/>
      <c r="D6" s="202"/>
      <c r="E6" s="202"/>
      <c r="F6" s="202"/>
      <c r="G6" s="202"/>
      <c r="H6" s="203"/>
    </row>
    <row r="7" spans="1:8">
      <c r="A7" s="204" t="s">
        <v>36</v>
      </c>
      <c r="B7" s="438" t="str">
        <f>+'PRESU OFICIAL'!A17</f>
        <v>1,2,7</v>
      </c>
      <c r="C7" s="438" t="str">
        <f>+'PRESU OFICIAL'!A43</f>
        <v>1,5,16</v>
      </c>
      <c r="D7" s="438" t="str">
        <f>+'PRESU OFICIAL'!A62</f>
        <v>2,2,7</v>
      </c>
      <c r="G7" s="205" t="s">
        <v>4</v>
      </c>
      <c r="H7" s="206" t="s">
        <v>29</v>
      </c>
    </row>
    <row r="8" spans="1:8" ht="12.75" customHeight="1">
      <c r="A8" s="99"/>
      <c r="B8" s="99"/>
      <c r="C8" s="99"/>
      <c r="D8" s="99"/>
      <c r="F8" s="15"/>
      <c r="H8" s="15"/>
    </row>
    <row r="9" spans="1:8" ht="12.75" customHeight="1">
      <c r="A9" s="1734" t="s">
        <v>811</v>
      </c>
      <c r="B9" s="1735"/>
      <c r="C9" s="1735"/>
      <c r="D9" s="1735"/>
      <c r="E9" s="1735"/>
      <c r="F9" s="1735"/>
      <c r="G9" s="1735"/>
      <c r="H9" s="1736"/>
    </row>
    <row r="10" spans="1:8" ht="12.75" customHeight="1">
      <c r="A10" s="1737"/>
      <c r="B10" s="1738"/>
      <c r="C10" s="1738"/>
      <c r="D10" s="1738"/>
      <c r="E10" s="1738"/>
      <c r="F10" s="1738"/>
      <c r="G10" s="1738"/>
      <c r="H10" s="1739"/>
    </row>
    <row r="11" spans="1:8" ht="12.75" customHeight="1">
      <c r="A11" s="1737"/>
      <c r="B11" s="1738"/>
      <c r="C11" s="1738"/>
      <c r="D11" s="1738"/>
      <c r="E11" s="1738"/>
      <c r="F11" s="1738"/>
      <c r="G11" s="1738"/>
      <c r="H11" s="1739"/>
    </row>
    <row r="12" spans="1:8">
      <c r="A12" s="1740"/>
      <c r="B12" s="1741"/>
      <c r="C12" s="1741"/>
      <c r="D12" s="1741"/>
      <c r="E12" s="1741"/>
      <c r="F12" s="1741"/>
      <c r="G12" s="1741"/>
      <c r="H12" s="1742"/>
    </row>
    <row r="13" spans="1:8" ht="13.5" customHeight="1">
      <c r="A13" s="253"/>
      <c r="B13" s="254"/>
      <c r="C13" s="254"/>
      <c r="D13" s="254"/>
      <c r="E13" s="254"/>
      <c r="F13" s="254"/>
      <c r="G13" s="99"/>
      <c r="H13" s="252"/>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8">
      <c r="A17" s="1675"/>
      <c r="B17" s="1676"/>
      <c r="C17" s="1676"/>
      <c r="D17" s="1677"/>
      <c r="E17" s="259"/>
      <c r="F17" s="262"/>
      <c r="G17" s="261"/>
      <c r="H17" s="261"/>
    </row>
    <row r="18" spans="1:8">
      <c r="A18" s="1675"/>
      <c r="B18" s="1676"/>
      <c r="C18" s="1676"/>
      <c r="D18" s="1677"/>
      <c r="E18" s="259"/>
      <c r="F18" s="262"/>
      <c r="G18" s="261"/>
      <c r="H18" s="261"/>
    </row>
    <row r="19" spans="1:8">
      <c r="A19" s="1675"/>
      <c r="B19" s="1676"/>
      <c r="C19" s="1676"/>
      <c r="D19" s="1677"/>
      <c r="E19" s="259"/>
      <c r="F19" s="260"/>
      <c r="G19" s="261"/>
      <c r="H19" s="261"/>
    </row>
    <row r="20" spans="1:8">
      <c r="A20" s="1678"/>
      <c r="B20" s="1679"/>
      <c r="C20" s="1679"/>
      <c r="D20" s="1680"/>
      <c r="E20" s="259"/>
      <c r="F20" s="263"/>
      <c r="G20" s="261"/>
      <c r="H20" s="261"/>
    </row>
    <row r="21" spans="1:8">
      <c r="A21" s="1675"/>
      <c r="B21" s="1676"/>
      <c r="C21" s="1676"/>
      <c r="D21" s="1677"/>
      <c r="E21" s="259"/>
      <c r="F21" s="260"/>
      <c r="G21" s="261"/>
      <c r="H21" s="261"/>
    </row>
    <row r="22" spans="1:8">
      <c r="A22" s="1675"/>
      <c r="B22" s="1676"/>
      <c r="C22" s="1676"/>
      <c r="D22" s="1677"/>
      <c r="E22" s="264"/>
      <c r="F22" s="261"/>
      <c r="G22" s="264"/>
      <c r="H22" s="261"/>
    </row>
    <row r="23" spans="1:8">
      <c r="G23" s="265" t="s">
        <v>10</v>
      </c>
      <c r="H23" s="266">
        <f>SUM(H16:H22)</f>
        <v>0</v>
      </c>
    </row>
    <row r="25" spans="1:8">
      <c r="A25" s="1674" t="s">
        <v>11</v>
      </c>
      <c r="B25" s="1674"/>
      <c r="C25" s="1674"/>
      <c r="D25" s="1674"/>
      <c r="E25" s="1674"/>
    </row>
    <row r="26" spans="1:8" s="17" customFormat="1" ht="12">
      <c r="A26" s="1670" t="s">
        <v>3</v>
      </c>
      <c r="B26" s="1671"/>
      <c r="C26" s="1671"/>
      <c r="D26" s="1672"/>
      <c r="E26" s="257" t="s">
        <v>6</v>
      </c>
      <c r="F26" s="258" t="s">
        <v>12</v>
      </c>
      <c r="G26" s="257" t="s">
        <v>8</v>
      </c>
      <c r="H26" s="258" t="s">
        <v>9</v>
      </c>
    </row>
    <row r="27" spans="1:8">
      <c r="A27" s="1681"/>
      <c r="B27" s="1682"/>
      <c r="C27" s="1682"/>
      <c r="D27" s="1683"/>
      <c r="E27" s="291"/>
      <c r="F27" s="268"/>
      <c r="G27" s="291"/>
      <c r="H27" s="291"/>
    </row>
    <row r="28" spans="1:8">
      <c r="A28" s="1681"/>
      <c r="B28" s="1682"/>
      <c r="C28" s="1682"/>
      <c r="D28" s="1683"/>
      <c r="E28" s="260"/>
      <c r="F28" s="263"/>
      <c r="G28" s="261"/>
      <c r="H28" s="291"/>
    </row>
    <row r="29" spans="1:8">
      <c r="A29" s="1675"/>
      <c r="B29" s="1676"/>
      <c r="C29" s="1676"/>
      <c r="D29" s="1677"/>
      <c r="E29" s="264"/>
      <c r="F29" s="261"/>
      <c r="G29" s="264"/>
      <c r="H29" s="261"/>
    </row>
    <row r="30" spans="1:8">
      <c r="A30" s="1675"/>
      <c r="B30" s="1676"/>
      <c r="C30" s="1676"/>
      <c r="D30" s="1677"/>
      <c r="E30" s="264"/>
      <c r="F30" s="261"/>
      <c r="G30" s="264"/>
      <c r="H30" s="261"/>
    </row>
    <row r="31" spans="1:8">
      <c r="G31" s="265" t="s">
        <v>10</v>
      </c>
      <c r="H31" s="266">
        <f>SUM(H27:H30)</f>
        <v>0</v>
      </c>
    </row>
    <row r="32" spans="1:8">
      <c r="G32" s="90"/>
      <c r="H32" s="41"/>
    </row>
    <row r="33" spans="1:8">
      <c r="A33" s="1689" t="s">
        <v>13</v>
      </c>
      <c r="B33" s="1689"/>
      <c r="C33" s="1689"/>
      <c r="D33" s="1689"/>
      <c r="E33" s="1689"/>
    </row>
    <row r="34" spans="1:8">
      <c r="A34" s="1652" t="s">
        <v>3</v>
      </c>
      <c r="B34" s="1652"/>
      <c r="C34" s="1652" t="s">
        <v>27</v>
      </c>
      <c r="D34" s="1652"/>
      <c r="E34" s="224" t="s">
        <v>28</v>
      </c>
      <c r="F34" s="225" t="s">
        <v>29</v>
      </c>
      <c r="G34" s="226" t="s">
        <v>30</v>
      </c>
      <c r="H34" s="227" t="s">
        <v>9</v>
      </c>
    </row>
    <row r="35" spans="1:8">
      <c r="A35" s="1732"/>
      <c r="B35" s="1733"/>
      <c r="C35" s="1642"/>
      <c r="D35" s="1643"/>
      <c r="E35" s="294"/>
      <c r="F35" s="295"/>
      <c r="G35" s="296"/>
      <c r="H35" s="227"/>
    </row>
    <row r="36" spans="1:8">
      <c r="A36" s="1647" t="s">
        <v>44</v>
      </c>
      <c r="B36" s="1647"/>
      <c r="C36" s="1646">
        <v>1</v>
      </c>
      <c r="D36" s="1648"/>
      <c r="E36" s="1139">
        <v>1</v>
      </c>
      <c r="F36" s="297">
        <f>C36*E36</f>
        <v>1</v>
      </c>
      <c r="G36" s="1140">
        <f>+'ESTUDIO DE MERCADO'!D5</f>
        <v>1600</v>
      </c>
      <c r="H36" s="1140">
        <f>F36*G36</f>
        <v>1600</v>
      </c>
    </row>
    <row r="37" spans="1:8">
      <c r="A37" s="1645"/>
      <c r="B37" s="1645"/>
      <c r="C37" s="1731"/>
      <c r="D37" s="1731"/>
      <c r="E37" s="437"/>
      <c r="F37" s="300"/>
      <c r="G37" s="301"/>
      <c r="H37" s="301"/>
    </row>
    <row r="38" spans="1:8">
      <c r="A38" s="1647"/>
      <c r="B38" s="1647"/>
      <c r="C38" s="1648"/>
      <c r="D38" s="1648"/>
      <c r="E38" s="232"/>
      <c r="F38" s="233"/>
      <c r="G38" s="234"/>
      <c r="H38" s="233"/>
    </row>
    <row r="39" spans="1:8">
      <c r="A39" s="22"/>
      <c r="B39" s="22"/>
      <c r="C39" s="22"/>
      <c r="D39" s="22"/>
      <c r="E39" s="22"/>
      <c r="F39" s="23"/>
      <c r="G39" s="235" t="s">
        <v>10</v>
      </c>
      <c r="H39" s="236">
        <f>SUM(H36:H38)</f>
        <v>1600</v>
      </c>
    </row>
    <row r="41" spans="1:8">
      <c r="A41" s="1674" t="s">
        <v>14</v>
      </c>
      <c r="B41" s="1674"/>
      <c r="C41" s="1674"/>
      <c r="D41" s="1674"/>
      <c r="E41" s="1674"/>
    </row>
    <row r="42" spans="1:8" s="283" customFormat="1" ht="22.5">
      <c r="A42" s="1127" t="s">
        <v>15</v>
      </c>
      <c r="B42" s="1128" t="s">
        <v>3</v>
      </c>
      <c r="C42" s="1127" t="s">
        <v>6</v>
      </c>
      <c r="D42" s="1129" t="s">
        <v>8</v>
      </c>
      <c r="E42" s="1130" t="s">
        <v>16</v>
      </c>
      <c r="F42" s="1131" t="s">
        <v>17</v>
      </c>
      <c r="G42" s="1127" t="s">
        <v>12</v>
      </c>
      <c r="H42" s="1132" t="s">
        <v>9</v>
      </c>
    </row>
    <row r="43" spans="1:8">
      <c r="A43" s="1121"/>
      <c r="B43" s="1133"/>
      <c r="C43" s="1122"/>
      <c r="D43" s="1141"/>
      <c r="E43" s="1125"/>
      <c r="F43" s="1136"/>
      <c r="G43" s="1125"/>
      <c r="H43" s="1136"/>
    </row>
    <row r="44" spans="1:8">
      <c r="A44" s="264"/>
      <c r="B44" s="264"/>
      <c r="C44" s="259"/>
      <c r="D44" s="260"/>
      <c r="E44" s="259"/>
      <c r="F44" s="261"/>
      <c r="G44" s="289"/>
      <c r="H44" s="261"/>
    </row>
    <row r="45" spans="1:8">
      <c r="A45" s="264"/>
      <c r="B45" s="264"/>
      <c r="C45" s="264"/>
      <c r="D45" s="264"/>
      <c r="E45" s="264"/>
      <c r="F45" s="261"/>
      <c r="G45" s="264"/>
      <c r="H45" s="261"/>
    </row>
    <row r="46" spans="1:8">
      <c r="G46" s="265" t="s">
        <v>10</v>
      </c>
      <c r="H46" s="266">
        <f>SUM(H43:H45)</f>
        <v>0</v>
      </c>
    </row>
    <row r="47" spans="1:8" ht="13.5" thickBot="1"/>
    <row r="48" spans="1:8" ht="13.5" customHeight="1" thickBot="1">
      <c r="B48" s="254"/>
      <c r="C48" s="254"/>
      <c r="D48" s="254"/>
      <c r="F48" s="1729" t="s">
        <v>19</v>
      </c>
      <c r="G48" s="1730"/>
      <c r="H48" s="302">
        <f>ROUND(SUM(+H46+H39+H31+H23),0)</f>
        <v>1600</v>
      </c>
    </row>
    <row r="49" spans="1:8" ht="13.5" customHeight="1">
      <c r="B49" s="254"/>
      <c r="C49" s="254"/>
      <c r="D49" s="254"/>
      <c r="F49" s="376"/>
      <c r="G49" s="376"/>
      <c r="H49" s="377"/>
    </row>
    <row r="50" spans="1:8" ht="49.5" customHeight="1"/>
    <row r="51" spans="1:8">
      <c r="A51" s="2" t="s">
        <v>20</v>
      </c>
      <c r="B51" s="95" t="s">
        <v>41</v>
      </c>
      <c r="C51" s="91"/>
      <c r="D51" s="91"/>
      <c r="F51" s="2" t="s">
        <v>626</v>
      </c>
      <c r="G51" s="95" t="s">
        <v>627</v>
      </c>
      <c r="H51" s="898"/>
    </row>
    <row r="52" spans="1:8">
      <c r="A52" s="3"/>
      <c r="B52" s="96" t="s">
        <v>42</v>
      </c>
      <c r="F52" s="3"/>
      <c r="G52" s="96" t="s">
        <v>628</v>
      </c>
      <c r="H52" s="431"/>
    </row>
    <row r="53" spans="1:8" ht="14.25">
      <c r="B53" s="14" t="s">
        <v>22</v>
      </c>
      <c r="E53" s="303"/>
      <c r="F53" s="15"/>
      <c r="G53" s="14" t="s">
        <v>629</v>
      </c>
      <c r="H53" s="361"/>
    </row>
  </sheetData>
  <mergeCells count="32">
    <mergeCell ref="A15:D15"/>
    <mergeCell ref="A1:A5"/>
    <mergeCell ref="B1:G5"/>
    <mergeCell ref="H1:H5"/>
    <mergeCell ref="A9:H12"/>
    <mergeCell ref="A14:E14"/>
    <mergeCell ref="A29:D29"/>
    <mergeCell ref="A16:D16"/>
    <mergeCell ref="A17:D17"/>
    <mergeCell ref="A18:D18"/>
    <mergeCell ref="A19:D19"/>
    <mergeCell ref="A20:D20"/>
    <mergeCell ref="A21:D21"/>
    <mergeCell ref="A22:D22"/>
    <mergeCell ref="A25:E25"/>
    <mergeCell ref="A26:D26"/>
    <mergeCell ref="A27:D27"/>
    <mergeCell ref="A28:D28"/>
    <mergeCell ref="A30:D30"/>
    <mergeCell ref="A33:E33"/>
    <mergeCell ref="A34:B34"/>
    <mergeCell ref="C34:D34"/>
    <mergeCell ref="A35:B35"/>
    <mergeCell ref="C35:D35"/>
    <mergeCell ref="A41:E41"/>
    <mergeCell ref="F48:G48"/>
    <mergeCell ref="A36:B36"/>
    <mergeCell ref="C36:D36"/>
    <mergeCell ref="A37:B37"/>
    <mergeCell ref="C37:D37"/>
    <mergeCell ref="A38:B38"/>
    <mergeCell ref="C38:D38"/>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rgb="FF00B0F0"/>
    <pageSetUpPr fitToPage="1"/>
  </sheetPr>
  <dimension ref="A1:K54"/>
  <sheetViews>
    <sheetView view="pageBreakPreview" zoomScale="60" zoomScaleNormal="100" workbookViewId="0">
      <selection activeCell="K23" sqref="K23"/>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t="str">
        <f>+'PRESU OFICIAL'!A34</f>
        <v>1,5,7</v>
      </c>
      <c r="F7" s="16"/>
      <c r="G7" s="205" t="s">
        <v>4</v>
      </c>
      <c r="H7" s="206" t="s">
        <v>0</v>
      </c>
    </row>
    <row r="8" spans="1:8" s="15" customFormat="1" ht="12.75" customHeight="1">
      <c r="A8" s="252"/>
      <c r="B8" s="252"/>
      <c r="C8" s="252"/>
      <c r="D8" s="252"/>
      <c r="E8" s="252"/>
      <c r="F8" s="252"/>
    </row>
    <row r="9" spans="1:8" s="15" customFormat="1" ht="12.75" customHeight="1">
      <c r="A9" s="1626" t="s">
        <v>623</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27" customHeigh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MERCADO'!B36</f>
        <v>LUBRICANTE  500 GRAMOS</v>
      </c>
      <c r="B16" s="1640"/>
      <c r="C16" s="1640"/>
      <c r="D16" s="1641"/>
      <c r="E16" s="247" t="s">
        <v>79</v>
      </c>
      <c r="F16" s="304">
        <v>1.4999999999999999E-2</v>
      </c>
      <c r="G16" s="216">
        <f>+'ESTUDIO DE MERCADO'!D36</f>
        <v>31800</v>
      </c>
      <c r="H16" s="216">
        <f>F16*G16</f>
        <v>477</v>
      </c>
    </row>
    <row r="17" spans="1:8">
      <c r="A17" s="1639"/>
      <c r="B17" s="1640"/>
      <c r="C17" s="1640"/>
      <c r="D17" s="1641"/>
      <c r="E17" s="247"/>
      <c r="F17" s="304"/>
      <c r="G17" s="216"/>
      <c r="H17" s="216">
        <f>F17*G17</f>
        <v>0</v>
      </c>
    </row>
    <row r="18" spans="1:8">
      <c r="A18" s="1639"/>
      <c r="B18" s="1640"/>
      <c r="C18" s="1640"/>
      <c r="D18" s="1641"/>
      <c r="E18" s="247"/>
      <c r="F18" s="305"/>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477</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t="s">
        <v>25</v>
      </c>
      <c r="B26" s="1669"/>
      <c r="C26" s="1669"/>
      <c r="D26" s="1650"/>
      <c r="E26" s="222" t="s">
        <v>53</v>
      </c>
      <c r="F26" s="268">
        <v>0.05</v>
      </c>
      <c r="G26" s="222">
        <f>H46</f>
        <v>12858.309424999998</v>
      </c>
      <c r="H26" s="223">
        <f>F26*G26</f>
        <v>642.91547124999988</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642.91547124999988</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743"/>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ht="38.25">
      <c r="A43" s="159">
        <v>1</v>
      </c>
      <c r="B43" s="284" t="s">
        <v>476</v>
      </c>
      <c r="C43" s="174" t="s">
        <v>18</v>
      </c>
      <c r="D43" s="199">
        <f>+FP!E59</f>
        <v>220642.49999999997</v>
      </c>
      <c r="E43" s="287">
        <f>+FP!V44</f>
        <v>1.7483</v>
      </c>
      <c r="F43" s="216">
        <f>D43*E43</f>
        <v>385749.28274999995</v>
      </c>
      <c r="G43" s="248">
        <v>30</v>
      </c>
      <c r="H43" s="216">
        <f>F43/G43</f>
        <v>12858.309424999998</v>
      </c>
      <c r="I43" s="42">
        <f>(6*1200)*1.86</f>
        <v>13392</v>
      </c>
      <c r="J43" s="42">
        <f>6*1000</f>
        <v>6000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12858.309424999998</v>
      </c>
      <c r="K46" s="413">
        <f>+H46/H48</f>
        <v>0.9198962244240948</v>
      </c>
    </row>
    <row r="47" spans="1:11" ht="13.5" thickBot="1"/>
    <row r="48" spans="1:11" ht="13.5" customHeight="1" thickBot="1">
      <c r="B48" s="208"/>
      <c r="C48" s="208"/>
      <c r="D48" s="208"/>
      <c r="F48" s="1637" t="s">
        <v>19</v>
      </c>
      <c r="G48" s="1638"/>
      <c r="H48" s="249">
        <f>ROUND(H46+H39+H31+H22,0)</f>
        <v>13978</v>
      </c>
      <c r="I48" s="42">
        <v>12609</v>
      </c>
    </row>
    <row r="49" spans="1:8" ht="13.5" customHeight="1">
      <c r="B49" s="208"/>
      <c r="C49" s="208"/>
      <c r="D49" s="208"/>
      <c r="F49" s="416"/>
      <c r="G49" s="416"/>
      <c r="H49" s="417"/>
    </row>
    <row r="50" spans="1:8" ht="57"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row r="54" spans="1:8" s="15" customFormat="1">
      <c r="F54" s="16"/>
      <c r="H54" s="16"/>
    </row>
  </sheetData>
  <mergeCells count="30">
    <mergeCell ref="A15:D15"/>
    <mergeCell ref="A1:A5"/>
    <mergeCell ref="A14:E14"/>
    <mergeCell ref="B1:G5"/>
    <mergeCell ref="H1:H5"/>
    <mergeCell ref="A9:H12"/>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7:D37"/>
    <mergeCell ref="A38:D38"/>
    <mergeCell ref="A41:E41"/>
    <mergeCell ref="A36:B36"/>
    <mergeCell ref="C36:D36"/>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rgb="FF00B0F0"/>
    <pageSetUpPr fitToPage="1"/>
  </sheetPr>
  <dimension ref="A1:K54"/>
  <sheetViews>
    <sheetView view="pageBreakPreview" topLeftCell="A34" zoomScaleNormal="100" zoomScaleSheetLayoutView="100" workbookViewId="0">
      <selection activeCell="G64" sqref="G64"/>
    </sheetView>
  </sheetViews>
  <sheetFormatPr baseColWidth="10" defaultColWidth="11.42578125" defaultRowHeight="12.75"/>
  <cols>
    <col min="1" max="1" width="19.85546875" style="42" customWidth="1"/>
    <col min="2" max="2" width="13.8554687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2.855468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5.25" customHeight="1">
      <c r="A5" s="1591"/>
      <c r="B5" s="1634"/>
      <c r="C5" s="1635"/>
      <c r="D5" s="1635"/>
      <c r="E5" s="1635"/>
      <c r="F5" s="1635"/>
      <c r="G5" s="1636"/>
      <c r="H5" s="1625"/>
    </row>
    <row r="6" spans="1:8" s="15" customFormat="1" ht="14.25" customHeight="1">
      <c r="A6" s="155"/>
      <c r="B6" s="202"/>
      <c r="C6" s="202"/>
      <c r="D6" s="202"/>
      <c r="E6" s="202"/>
      <c r="F6" s="202"/>
      <c r="G6" s="202"/>
      <c r="H6" s="203"/>
    </row>
    <row r="7" spans="1:8" s="15" customFormat="1">
      <c r="A7" s="312" t="s">
        <v>36</v>
      </c>
      <c r="B7" s="288" t="str">
        <f>+'PRESU OFICIAL'!A19</f>
        <v>1,3,1</v>
      </c>
      <c r="C7" s="288" t="str">
        <f>+'PRESU OFICIAL'!A64</f>
        <v>2,3,1</v>
      </c>
      <c r="F7" s="16"/>
      <c r="G7" s="205" t="s">
        <v>4</v>
      </c>
      <c r="H7" s="206" t="s">
        <v>0</v>
      </c>
    </row>
    <row r="8" spans="1:8" s="15" customFormat="1" ht="12.75" customHeight="1">
      <c r="A8" s="252"/>
      <c r="B8" s="252"/>
      <c r="C8" s="252"/>
      <c r="D8" s="252"/>
      <c r="E8" s="252"/>
      <c r="F8" s="252"/>
    </row>
    <row r="9" spans="1:8" s="15" customFormat="1" ht="12.75" customHeight="1">
      <c r="A9" s="1626" t="s">
        <v>346</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31.5" customHeigh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5"/>
      <c r="E15" s="212" t="s">
        <v>6</v>
      </c>
      <c r="F15" s="213" t="s">
        <v>7</v>
      </c>
      <c r="G15" s="212" t="s">
        <v>8</v>
      </c>
      <c r="H15" s="213" t="s">
        <v>9</v>
      </c>
    </row>
    <row r="16" spans="1:8">
      <c r="A16" s="1749" t="str">
        <f>+'ESTUDIO DE MERCADO'!B36</f>
        <v>LUBRICANTE  500 GRAMOS</v>
      </c>
      <c r="B16" s="1640"/>
      <c r="C16" s="1640"/>
      <c r="D16" s="1663"/>
      <c r="E16" s="247" t="s">
        <v>79</v>
      </c>
      <c r="F16" s="304">
        <v>1.4999999999999999E-2</v>
      </c>
      <c r="G16" s="216">
        <f>+'ESTUDIO DE MERCADO'!D36</f>
        <v>31800</v>
      </c>
      <c r="H16" s="216">
        <f>F16*G16</f>
        <v>477</v>
      </c>
    </row>
    <row r="17" spans="1:8">
      <c r="A17" s="1639"/>
      <c r="B17" s="1640"/>
      <c r="C17" s="1640"/>
      <c r="D17" s="1663"/>
      <c r="E17" s="247"/>
      <c r="F17" s="304"/>
      <c r="G17" s="216"/>
      <c r="H17" s="216">
        <f>F17*G17</f>
        <v>0</v>
      </c>
    </row>
    <row r="18" spans="1:8">
      <c r="A18" s="1639"/>
      <c r="B18" s="1640"/>
      <c r="C18" s="1640"/>
      <c r="D18" s="1663"/>
      <c r="E18" s="247"/>
      <c r="F18" s="304"/>
      <c r="G18" s="216"/>
      <c r="H18" s="216">
        <f>+G18*F18</f>
        <v>0</v>
      </c>
    </row>
    <row r="19" spans="1:8">
      <c r="A19" s="1750"/>
      <c r="B19" s="1751"/>
      <c r="C19" s="1751"/>
      <c r="D19" s="1756"/>
      <c r="E19" s="247"/>
      <c r="F19" s="217"/>
      <c r="G19" s="216"/>
      <c r="H19" s="216"/>
    </row>
    <row r="20" spans="1:8">
      <c r="A20" s="1639"/>
      <c r="B20" s="1640"/>
      <c r="C20" s="1640"/>
      <c r="D20" s="1663"/>
      <c r="E20" s="247"/>
      <c r="F20" s="215"/>
      <c r="G20" s="216"/>
      <c r="H20" s="216"/>
    </row>
    <row r="21" spans="1:8">
      <c r="A21" s="1639"/>
      <c r="B21" s="1640"/>
      <c r="C21" s="1640"/>
      <c r="D21" s="1663"/>
      <c r="E21" s="246"/>
      <c r="F21" s="216"/>
      <c r="G21" s="246"/>
      <c r="H21" s="216"/>
    </row>
    <row r="22" spans="1:8">
      <c r="G22" s="218" t="s">
        <v>10</v>
      </c>
      <c r="H22" s="219">
        <f>SUM(H16:H21)</f>
        <v>477</v>
      </c>
    </row>
    <row r="24" spans="1:8">
      <c r="A24" s="1627" t="s">
        <v>11</v>
      </c>
      <c r="B24" s="1627"/>
      <c r="C24" s="1627"/>
      <c r="D24" s="1627"/>
      <c r="E24" s="1627"/>
    </row>
    <row r="25" spans="1:8" s="52" customFormat="1" ht="12">
      <c r="A25" s="1619" t="s">
        <v>3</v>
      </c>
      <c r="B25" s="1620"/>
      <c r="C25" s="1620"/>
      <c r="D25" s="1757"/>
      <c r="E25" s="212" t="s">
        <v>21</v>
      </c>
      <c r="F25" s="213" t="s">
        <v>12</v>
      </c>
      <c r="G25" s="212" t="s">
        <v>8</v>
      </c>
      <c r="H25" s="213" t="s">
        <v>9</v>
      </c>
    </row>
    <row r="26" spans="1:8" ht="12.75" customHeight="1">
      <c r="A26" s="1649" t="s">
        <v>25</v>
      </c>
      <c r="B26" s="1669"/>
      <c r="C26" s="1669"/>
      <c r="D26" s="1650"/>
      <c r="E26" s="222" t="s">
        <v>53</v>
      </c>
      <c r="F26" s="268">
        <v>0.05</v>
      </c>
      <c r="G26" s="222">
        <f>H46</f>
        <v>18369.013464285712</v>
      </c>
      <c r="H26" s="223">
        <f>F26*G26</f>
        <v>918.45067321428564</v>
      </c>
    </row>
    <row r="27" spans="1:8">
      <c r="A27" s="1639"/>
      <c r="B27" s="1640"/>
      <c r="C27" s="1640"/>
      <c r="D27" s="1663"/>
      <c r="E27" s="215"/>
      <c r="F27" s="217"/>
      <c r="G27" s="216"/>
      <c r="H27" s="216"/>
    </row>
    <row r="28" spans="1:8">
      <c r="A28" s="1639"/>
      <c r="B28" s="1640"/>
      <c r="C28" s="1640"/>
      <c r="D28" s="1663"/>
      <c r="E28" s="215"/>
      <c r="F28" s="217"/>
      <c r="G28" s="216"/>
      <c r="H28" s="216"/>
    </row>
    <row r="29" spans="1:8">
      <c r="A29" s="1639"/>
      <c r="B29" s="1640"/>
      <c r="C29" s="1640"/>
      <c r="D29" s="1663"/>
      <c r="E29" s="246"/>
      <c r="F29" s="216"/>
      <c r="G29" s="246"/>
      <c r="H29" s="216"/>
    </row>
    <row r="30" spans="1:8">
      <c r="A30" s="1639"/>
      <c r="B30" s="1640"/>
      <c r="C30" s="1640"/>
      <c r="D30" s="1663"/>
      <c r="E30" s="246"/>
      <c r="F30" s="216"/>
      <c r="G30" s="246"/>
      <c r="H30" s="216"/>
    </row>
    <row r="31" spans="1:8">
      <c r="G31" s="218" t="s">
        <v>10</v>
      </c>
      <c r="H31" s="219">
        <f>SUM(H26:H30)</f>
        <v>918.45067321428564</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759"/>
      <c r="B35" s="1760"/>
      <c r="C35" s="1761"/>
      <c r="D35" s="1760"/>
      <c r="E35" s="615"/>
      <c r="F35" s="270"/>
      <c r="G35" s="623"/>
      <c r="H35" s="301">
        <f>F35*G35</f>
        <v>0</v>
      </c>
    </row>
    <row r="36" spans="1:11">
      <c r="A36" s="1762"/>
      <c r="B36" s="1763"/>
      <c r="C36" s="1763"/>
      <c r="D36" s="1764"/>
      <c r="E36" s="247"/>
      <c r="F36" s="313"/>
      <c r="G36" s="314"/>
      <c r="H36" s="314"/>
    </row>
    <row r="37" spans="1:11">
      <c r="A37" s="1746"/>
      <c r="B37" s="1747"/>
      <c r="C37" s="1747"/>
      <c r="D37" s="1765"/>
      <c r="E37" s="246"/>
      <c r="F37" s="216"/>
      <c r="G37" s="310"/>
      <c r="H37" s="216"/>
    </row>
    <row r="38" spans="1:11">
      <c r="A38" s="1746"/>
      <c r="B38" s="1747"/>
      <c r="C38" s="1747"/>
      <c r="D38" s="1765"/>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c r="K42" s="64">
        <v>25443</v>
      </c>
    </row>
    <row r="43" spans="1:11" ht="53.25" customHeight="1">
      <c r="A43" s="159">
        <v>1</v>
      </c>
      <c r="B43" s="284" t="s">
        <v>476</v>
      </c>
      <c r="C43" s="174" t="s">
        <v>18</v>
      </c>
      <c r="D43" s="199">
        <f>+FP!E59</f>
        <v>220642.49999999997</v>
      </c>
      <c r="E43" s="287">
        <f>+FP!V44</f>
        <v>1.7483</v>
      </c>
      <c r="F43" s="216">
        <f>D43*E43</f>
        <v>385749.28274999995</v>
      </c>
      <c r="G43" s="248">
        <v>21</v>
      </c>
      <c r="H43" s="216">
        <f>F43/G43</f>
        <v>18369.013464285712</v>
      </c>
      <c r="I43" s="42">
        <f>(8*1000)*1.86</f>
        <v>14880</v>
      </c>
      <c r="J43" s="42">
        <f>(10*700)</f>
        <v>7000</v>
      </c>
    </row>
    <row r="44" spans="1:11">
      <c r="A44" s="246"/>
      <c r="B44" s="311"/>
      <c r="C44" s="247"/>
      <c r="D44" s="215"/>
      <c r="E44" s="248"/>
      <c r="F44" s="216"/>
      <c r="G44" s="248"/>
      <c r="H44" s="216"/>
      <c r="K44" s="42">
        <f>K42*1.035</f>
        <v>26333.504999999997</v>
      </c>
    </row>
    <row r="45" spans="1:11">
      <c r="A45" s="246"/>
      <c r="B45" s="246"/>
      <c r="C45" s="246"/>
      <c r="D45" s="246"/>
      <c r="E45" s="246"/>
      <c r="F45" s="216"/>
      <c r="G45" s="246"/>
      <c r="H45" s="216"/>
    </row>
    <row r="46" spans="1:11">
      <c r="G46" s="218" t="s">
        <v>10</v>
      </c>
      <c r="H46" s="219">
        <f>SUM(H43:H45)</f>
        <v>18369.013464285712</v>
      </c>
    </row>
    <row r="47" spans="1:11" ht="13.5" thickBot="1"/>
    <row r="48" spans="1:11" ht="13.5" customHeight="1" thickBot="1">
      <c r="B48" s="208"/>
      <c r="C48" s="208"/>
      <c r="D48" s="208"/>
      <c r="F48" s="1637" t="s">
        <v>19</v>
      </c>
      <c r="G48" s="1638"/>
      <c r="H48" s="249">
        <f>ROUND(H46+H39+H31+H22,0)</f>
        <v>19764</v>
      </c>
      <c r="I48" s="42">
        <v>30114</v>
      </c>
    </row>
    <row r="49" spans="1:8" ht="13.5" customHeight="1">
      <c r="B49" s="208"/>
      <c r="C49" s="208"/>
      <c r="D49" s="208"/>
      <c r="F49" s="416"/>
      <c r="G49" s="416"/>
      <c r="H49" s="417"/>
    </row>
    <row r="51" spans="1:8" s="15" customFormat="1" ht="57" customHeight="1">
      <c r="A51" s="900" t="s">
        <v>20</v>
      </c>
      <c r="B51" s="1758"/>
      <c r="C51" s="1758"/>
      <c r="D51" s="1758"/>
      <c r="F51" s="16"/>
      <c r="H51" s="16"/>
    </row>
    <row r="52" spans="1:8" s="15" customFormat="1">
      <c r="A52" s="3"/>
      <c r="B52" s="95" t="s">
        <v>41</v>
      </c>
      <c r="C52" s="91"/>
      <c r="D52" s="91"/>
      <c r="F52" s="2" t="s">
        <v>626</v>
      </c>
      <c r="G52" s="95" t="s">
        <v>627</v>
      </c>
      <c r="H52" s="898"/>
    </row>
    <row r="53" spans="1:8" s="15" customFormat="1">
      <c r="B53" s="96" t="s">
        <v>42</v>
      </c>
      <c r="F53" s="3"/>
      <c r="G53" s="96" t="s">
        <v>628</v>
      </c>
      <c r="H53" s="431"/>
    </row>
    <row r="54" spans="1:8" s="15" customFormat="1" ht="14.25">
      <c r="B54" s="14" t="s">
        <v>22</v>
      </c>
      <c r="G54" s="14" t="s">
        <v>629</v>
      </c>
      <c r="H54" s="361"/>
    </row>
  </sheetData>
  <mergeCells count="30">
    <mergeCell ref="F48:G48"/>
    <mergeCell ref="B51:D51"/>
    <mergeCell ref="A30:D30"/>
    <mergeCell ref="A33:E33"/>
    <mergeCell ref="A34:B34"/>
    <mergeCell ref="C34:D34"/>
    <mergeCell ref="A35:B35"/>
    <mergeCell ref="C35:D35"/>
    <mergeCell ref="A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3"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427D8-587D-42D7-B1B6-29F3EA97D5FF}">
  <sheetPr>
    <tabColor rgb="FF92D050"/>
    <pageSetUpPr fitToPage="1"/>
  </sheetPr>
  <dimension ref="A1:K54"/>
  <sheetViews>
    <sheetView view="pageBreakPreview" topLeftCell="A27" zoomScale="85" zoomScaleNormal="100" zoomScaleSheetLayoutView="85" workbookViewId="0">
      <selection activeCell="I63" sqref="I63"/>
    </sheetView>
  </sheetViews>
  <sheetFormatPr baseColWidth="10" defaultColWidth="11.42578125" defaultRowHeight="12.75"/>
  <cols>
    <col min="1" max="1" width="19.85546875" style="42" customWidth="1"/>
    <col min="2" max="2" width="13.8554687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2.855468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5.25" customHeight="1">
      <c r="A5" s="1591"/>
      <c r="B5" s="1634"/>
      <c r="C5" s="1635"/>
      <c r="D5" s="1635"/>
      <c r="E5" s="1635"/>
      <c r="F5" s="1635"/>
      <c r="G5" s="1636"/>
      <c r="H5" s="1625"/>
    </row>
    <row r="6" spans="1:8" s="15" customFormat="1" ht="14.25" customHeight="1">
      <c r="A6" s="155"/>
      <c r="B6" s="202"/>
      <c r="C6" s="202"/>
      <c r="D6" s="202"/>
      <c r="E6" s="202"/>
      <c r="F6" s="202"/>
      <c r="G6" s="202"/>
      <c r="H6" s="203"/>
    </row>
    <row r="7" spans="1:8" s="15" customFormat="1">
      <c r="A7" s="312" t="s">
        <v>36</v>
      </c>
      <c r="B7" s="288" t="str">
        <f>+'PRESU OFICIAL'!A20</f>
        <v>1,3,2</v>
      </c>
      <c r="F7" s="16"/>
      <c r="G7" s="205" t="s">
        <v>4</v>
      </c>
      <c r="H7" s="206" t="s">
        <v>0</v>
      </c>
    </row>
    <row r="8" spans="1:8" s="15" customFormat="1" ht="12.75" customHeight="1">
      <c r="A8" s="252"/>
      <c r="B8" s="252"/>
      <c r="C8" s="252"/>
      <c r="D8" s="252"/>
      <c r="E8" s="252"/>
      <c r="F8" s="252"/>
    </row>
    <row r="9" spans="1:8" s="15" customFormat="1" ht="12.75" customHeight="1">
      <c r="A9" s="1626" t="s">
        <v>561</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31.5" customHeigh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5"/>
      <c r="E15" s="212" t="s">
        <v>6</v>
      </c>
      <c r="F15" s="213" t="s">
        <v>7</v>
      </c>
      <c r="G15" s="212" t="s">
        <v>8</v>
      </c>
      <c r="H15" s="213" t="s">
        <v>9</v>
      </c>
    </row>
    <row r="16" spans="1:8">
      <c r="A16" s="1749" t="str">
        <f>+'ESTUDIO DE MERCADO'!B36</f>
        <v>LUBRICANTE  500 GRAMOS</v>
      </c>
      <c r="B16" s="1640"/>
      <c r="C16" s="1640"/>
      <c r="D16" s="1663"/>
      <c r="E16" s="247" t="s">
        <v>79</v>
      </c>
      <c r="F16" s="304">
        <v>0.02</v>
      </c>
      <c r="G16" s="216">
        <f>+'ESTUDIO DE MERCADO'!D36</f>
        <v>31800</v>
      </c>
      <c r="H16" s="216">
        <f>F16*G16</f>
        <v>636</v>
      </c>
    </row>
    <row r="17" spans="1:8">
      <c r="A17" s="1639"/>
      <c r="B17" s="1640"/>
      <c r="C17" s="1640"/>
      <c r="D17" s="1663"/>
      <c r="E17" s="247"/>
      <c r="F17" s="304"/>
      <c r="G17" s="216"/>
      <c r="H17" s="216">
        <f>F17*G17</f>
        <v>0</v>
      </c>
    </row>
    <row r="18" spans="1:8">
      <c r="A18" s="1639"/>
      <c r="B18" s="1640"/>
      <c r="C18" s="1640"/>
      <c r="D18" s="1663"/>
      <c r="E18" s="247"/>
      <c r="F18" s="304"/>
      <c r="G18" s="216"/>
      <c r="H18" s="216">
        <f>+G18*F18</f>
        <v>0</v>
      </c>
    </row>
    <row r="19" spans="1:8">
      <c r="A19" s="1750"/>
      <c r="B19" s="1751"/>
      <c r="C19" s="1751"/>
      <c r="D19" s="1756"/>
      <c r="E19" s="247"/>
      <c r="F19" s="217"/>
      <c r="G19" s="216"/>
      <c r="H19" s="216"/>
    </row>
    <row r="20" spans="1:8">
      <c r="A20" s="1639"/>
      <c r="B20" s="1640"/>
      <c r="C20" s="1640"/>
      <c r="D20" s="1663"/>
      <c r="E20" s="247"/>
      <c r="F20" s="215"/>
      <c r="G20" s="216"/>
      <c r="H20" s="216"/>
    </row>
    <row r="21" spans="1:8">
      <c r="A21" s="1639"/>
      <c r="B21" s="1640"/>
      <c r="C21" s="1640"/>
      <c r="D21" s="1663"/>
      <c r="E21" s="246"/>
      <c r="F21" s="216"/>
      <c r="G21" s="246"/>
      <c r="H21" s="216"/>
    </row>
    <row r="22" spans="1:8">
      <c r="G22" s="218" t="s">
        <v>10</v>
      </c>
      <c r="H22" s="219">
        <f>SUM(H16:H21)</f>
        <v>636</v>
      </c>
    </row>
    <row r="24" spans="1:8">
      <c r="A24" s="1627" t="s">
        <v>11</v>
      </c>
      <c r="B24" s="1627"/>
      <c r="C24" s="1627"/>
      <c r="D24" s="1627"/>
      <c r="E24" s="1627"/>
    </row>
    <row r="25" spans="1:8" s="52" customFormat="1" ht="12">
      <c r="A25" s="1619" t="s">
        <v>3</v>
      </c>
      <c r="B25" s="1620"/>
      <c r="C25" s="1620"/>
      <c r="D25" s="1757"/>
      <c r="E25" s="212" t="s">
        <v>21</v>
      </c>
      <c r="F25" s="213" t="s">
        <v>12</v>
      </c>
      <c r="G25" s="212" t="s">
        <v>8</v>
      </c>
      <c r="H25" s="213" t="s">
        <v>9</v>
      </c>
    </row>
    <row r="26" spans="1:8" ht="12.75" customHeight="1">
      <c r="A26" s="1649" t="s">
        <v>25</v>
      </c>
      <c r="B26" s="1669"/>
      <c r="C26" s="1669"/>
      <c r="D26" s="1650"/>
      <c r="E26" s="222" t="s">
        <v>53</v>
      </c>
      <c r="F26" s="268">
        <v>0.05</v>
      </c>
      <c r="G26" s="222">
        <f>H46</f>
        <v>22691.134279411763</v>
      </c>
      <c r="H26" s="223">
        <f>F26*G26</f>
        <v>1134.5567139705881</v>
      </c>
    </row>
    <row r="27" spans="1:8">
      <c r="A27" s="1639"/>
      <c r="B27" s="1640"/>
      <c r="C27" s="1640"/>
      <c r="D27" s="1663"/>
      <c r="E27" s="215"/>
      <c r="F27" s="217"/>
      <c r="G27" s="216"/>
      <c r="H27" s="216"/>
    </row>
    <row r="28" spans="1:8">
      <c r="A28" s="1639"/>
      <c r="B28" s="1640"/>
      <c r="C28" s="1640"/>
      <c r="D28" s="1663"/>
      <c r="E28" s="215"/>
      <c r="F28" s="217"/>
      <c r="G28" s="216"/>
      <c r="H28" s="216"/>
    </row>
    <row r="29" spans="1:8">
      <c r="A29" s="1639"/>
      <c r="B29" s="1640"/>
      <c r="C29" s="1640"/>
      <c r="D29" s="1663"/>
      <c r="E29" s="246"/>
      <c r="F29" s="216"/>
      <c r="G29" s="246"/>
      <c r="H29" s="216"/>
    </row>
    <row r="30" spans="1:8">
      <c r="A30" s="1639"/>
      <c r="B30" s="1640"/>
      <c r="C30" s="1640"/>
      <c r="D30" s="1663"/>
      <c r="E30" s="246"/>
      <c r="F30" s="216"/>
      <c r="G30" s="246"/>
      <c r="H30" s="216"/>
    </row>
    <row r="31" spans="1:8">
      <c r="G31" s="218" t="s">
        <v>10</v>
      </c>
      <c r="H31" s="219">
        <f>SUM(H26:H30)</f>
        <v>1134.5567139705881</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759"/>
      <c r="B35" s="1760"/>
      <c r="C35" s="1761"/>
      <c r="D35" s="1760"/>
      <c r="E35" s="615"/>
      <c r="F35" s="270"/>
      <c r="G35" s="623"/>
      <c r="H35" s="301">
        <f>F35*G35</f>
        <v>0</v>
      </c>
    </row>
    <row r="36" spans="1:11">
      <c r="A36" s="1762"/>
      <c r="B36" s="1763"/>
      <c r="C36" s="1763"/>
      <c r="D36" s="1764"/>
      <c r="E36" s="247"/>
      <c r="F36" s="313"/>
      <c r="G36" s="314"/>
      <c r="H36" s="314"/>
    </row>
    <row r="37" spans="1:11">
      <c r="A37" s="1746"/>
      <c r="B37" s="1747"/>
      <c r="C37" s="1747"/>
      <c r="D37" s="1765"/>
      <c r="E37" s="246"/>
      <c r="F37" s="216"/>
      <c r="G37" s="310"/>
      <c r="H37" s="216"/>
    </row>
    <row r="38" spans="1:11">
      <c r="A38" s="1746"/>
      <c r="B38" s="1747"/>
      <c r="C38" s="1747"/>
      <c r="D38" s="1765"/>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c r="K42" s="64">
        <v>25443</v>
      </c>
    </row>
    <row r="43" spans="1:11" ht="53.25" customHeight="1">
      <c r="A43" s="159">
        <v>1</v>
      </c>
      <c r="B43" s="284" t="s">
        <v>476</v>
      </c>
      <c r="C43" s="174" t="s">
        <v>18</v>
      </c>
      <c r="D43" s="199">
        <f>+FP!E59</f>
        <v>220642.49999999997</v>
      </c>
      <c r="E43" s="287">
        <f>+FP!V44</f>
        <v>1.7483</v>
      </c>
      <c r="F43" s="216">
        <f>D43*E43</f>
        <v>385749.28274999995</v>
      </c>
      <c r="G43" s="248">
        <v>17</v>
      </c>
      <c r="H43" s="216">
        <f>F43/G43</f>
        <v>22691.134279411763</v>
      </c>
      <c r="I43" s="42">
        <f>(8*1000)*1.86</f>
        <v>14880</v>
      </c>
      <c r="J43" s="42">
        <f>(10*700)</f>
        <v>7000</v>
      </c>
    </row>
    <row r="44" spans="1:11">
      <c r="A44" s="246"/>
      <c r="B44" s="311"/>
      <c r="C44" s="247"/>
      <c r="D44" s="215"/>
      <c r="E44" s="248"/>
      <c r="F44" s="216"/>
      <c r="G44" s="248"/>
      <c r="H44" s="216"/>
      <c r="K44" s="42">
        <f>K42*1.035</f>
        <v>26333.504999999997</v>
      </c>
    </row>
    <row r="45" spans="1:11">
      <c r="A45" s="246"/>
      <c r="B45" s="246"/>
      <c r="C45" s="246"/>
      <c r="D45" s="246"/>
      <c r="E45" s="246"/>
      <c r="F45" s="216"/>
      <c r="G45" s="246"/>
      <c r="H45" s="216"/>
    </row>
    <row r="46" spans="1:11">
      <c r="G46" s="218" t="s">
        <v>10</v>
      </c>
      <c r="H46" s="219">
        <f>SUM(H43:H45)</f>
        <v>22691.134279411763</v>
      </c>
    </row>
    <row r="47" spans="1:11" ht="13.5" thickBot="1"/>
    <row r="48" spans="1:11" ht="13.5" customHeight="1" thickBot="1">
      <c r="B48" s="208"/>
      <c r="C48" s="208"/>
      <c r="D48" s="208"/>
      <c r="F48" s="1637" t="s">
        <v>19</v>
      </c>
      <c r="G48" s="1638"/>
      <c r="H48" s="249">
        <f>ROUND(H46+H39+H31+H22,0)</f>
        <v>24462</v>
      </c>
      <c r="I48" s="42">
        <v>30114</v>
      </c>
    </row>
    <row r="49" spans="1:8" ht="13.5" customHeight="1">
      <c r="B49" s="208"/>
      <c r="C49" s="208"/>
      <c r="D49" s="208"/>
      <c r="F49" s="416"/>
      <c r="G49" s="416"/>
      <c r="H49" s="417"/>
    </row>
    <row r="51" spans="1:8" s="15" customFormat="1" ht="50.25" customHeight="1">
      <c r="A51" s="2" t="s">
        <v>20</v>
      </c>
      <c r="B51" s="1758"/>
      <c r="C51" s="1758"/>
      <c r="D51" s="1758"/>
      <c r="F51" s="16"/>
      <c r="H51" s="16"/>
    </row>
    <row r="52" spans="1:8" s="15" customFormat="1">
      <c r="A52" s="3"/>
      <c r="B52" s="95" t="s">
        <v>41</v>
      </c>
      <c r="C52" s="91"/>
      <c r="D52" s="91"/>
      <c r="F52" s="2" t="s">
        <v>626</v>
      </c>
      <c r="G52" s="95" t="s">
        <v>627</v>
      </c>
      <c r="H52" s="898"/>
    </row>
    <row r="53" spans="1:8" s="15" customFormat="1">
      <c r="B53" s="96" t="s">
        <v>42</v>
      </c>
      <c r="F53" s="3"/>
      <c r="G53" s="96" t="s">
        <v>628</v>
      </c>
      <c r="H53" s="431"/>
    </row>
    <row r="54" spans="1:8" s="15" customFormat="1" ht="14.25">
      <c r="B54" s="14" t="s">
        <v>22</v>
      </c>
      <c r="G54" s="14" t="s">
        <v>629</v>
      </c>
      <c r="H54" s="361"/>
    </row>
  </sheetData>
  <mergeCells count="30">
    <mergeCell ref="F48:G48"/>
    <mergeCell ref="B51:D51"/>
    <mergeCell ref="A30:D30"/>
    <mergeCell ref="A33:E33"/>
    <mergeCell ref="A34:B34"/>
    <mergeCell ref="C34:D34"/>
    <mergeCell ref="A35:B35"/>
    <mergeCell ref="C35:D35"/>
    <mergeCell ref="A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3"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EC46-CF30-4B8B-9F30-FB801BC34654}">
  <sheetPr>
    <tabColor rgb="FF00B0F0"/>
    <pageSetUpPr fitToPage="1"/>
  </sheetPr>
  <dimension ref="A1:K54"/>
  <sheetViews>
    <sheetView view="pageBreakPreview" topLeftCell="A9" zoomScale="60" zoomScaleNormal="100" workbookViewId="0">
      <selection activeCell="K51" sqref="K51"/>
    </sheetView>
  </sheetViews>
  <sheetFormatPr baseColWidth="10" defaultColWidth="11.42578125" defaultRowHeight="12.75"/>
  <cols>
    <col min="1" max="1" width="19.85546875" style="42" customWidth="1"/>
    <col min="2" max="2" width="13.8554687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19.7109375" style="43" customWidth="1"/>
    <col min="9" max="9" width="7.85546875" style="42"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5.25" customHeight="1">
      <c r="A5" s="1591"/>
      <c r="B5" s="1634"/>
      <c r="C5" s="1635"/>
      <c r="D5" s="1635"/>
      <c r="E5" s="1635"/>
      <c r="F5" s="1635"/>
      <c r="G5" s="1636"/>
      <c r="H5" s="1625"/>
    </row>
    <row r="6" spans="1:8" s="15" customFormat="1" ht="24" customHeight="1">
      <c r="A6" s="155"/>
      <c r="B6" s="202"/>
      <c r="C6" s="202"/>
      <c r="D6" s="202"/>
      <c r="E6" s="202"/>
      <c r="F6" s="202"/>
      <c r="G6" s="202"/>
      <c r="H6" s="203"/>
    </row>
    <row r="7" spans="1:8" s="15" customFormat="1">
      <c r="A7" s="312" t="s">
        <v>36</v>
      </c>
      <c r="B7" s="288" t="str">
        <f>+'PRESU OFICIAL'!A21</f>
        <v>1,3,3</v>
      </c>
      <c r="C7" s="291"/>
      <c r="F7" s="16"/>
      <c r="G7" s="205" t="s">
        <v>4</v>
      </c>
      <c r="H7" s="206" t="s">
        <v>0</v>
      </c>
    </row>
    <row r="8" spans="1:8" s="15" customFormat="1" ht="12.75" customHeight="1">
      <c r="A8" s="252"/>
      <c r="B8" s="252"/>
      <c r="C8" s="252"/>
      <c r="D8" s="252"/>
      <c r="E8" s="252"/>
      <c r="F8" s="252"/>
    </row>
    <row r="9" spans="1:8" s="15" customFormat="1" ht="12.75" customHeight="1">
      <c r="A9" s="1626" t="s">
        <v>345</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54" customHeigh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5"/>
      <c r="E15" s="212" t="s">
        <v>6</v>
      </c>
      <c r="F15" s="213" t="s">
        <v>7</v>
      </c>
      <c r="G15" s="212" t="s">
        <v>8</v>
      </c>
      <c r="H15" s="213" t="s">
        <v>9</v>
      </c>
    </row>
    <row r="16" spans="1:8">
      <c r="A16" s="1749" t="str">
        <f>+'ESTUDIO DE MERCADO'!B36</f>
        <v>LUBRICANTE  500 GRAMOS</v>
      </c>
      <c r="B16" s="1640"/>
      <c r="C16" s="1640"/>
      <c r="D16" s="1663"/>
      <c r="E16" s="247" t="s">
        <v>79</v>
      </c>
      <c r="F16" s="304">
        <v>0.03</v>
      </c>
      <c r="G16" s="216">
        <f>+'ESTUDIO DE MERCADO'!D36</f>
        <v>31800</v>
      </c>
      <c r="H16" s="216">
        <f>F16*G16</f>
        <v>954</v>
      </c>
    </row>
    <row r="17" spans="1:8">
      <c r="A17" s="1639"/>
      <c r="B17" s="1640"/>
      <c r="C17" s="1640"/>
      <c r="D17" s="1663"/>
      <c r="E17" s="247"/>
      <c r="F17" s="304"/>
      <c r="G17" s="216"/>
      <c r="H17" s="216">
        <f>F17*G17</f>
        <v>0</v>
      </c>
    </row>
    <row r="18" spans="1:8">
      <c r="A18" s="1639"/>
      <c r="B18" s="1640"/>
      <c r="C18" s="1640"/>
      <c r="D18" s="1663"/>
      <c r="E18" s="247"/>
      <c r="F18" s="304"/>
      <c r="G18" s="216"/>
      <c r="H18" s="216">
        <f>+G18*F18</f>
        <v>0</v>
      </c>
    </row>
    <row r="19" spans="1:8">
      <c r="A19" s="1750"/>
      <c r="B19" s="1751"/>
      <c r="C19" s="1751"/>
      <c r="D19" s="1756"/>
      <c r="E19" s="247"/>
      <c r="F19" s="217"/>
      <c r="G19" s="216"/>
      <c r="H19" s="216"/>
    </row>
    <row r="20" spans="1:8">
      <c r="A20" s="1639"/>
      <c r="B20" s="1640"/>
      <c r="C20" s="1640"/>
      <c r="D20" s="1663"/>
      <c r="E20" s="247"/>
      <c r="F20" s="215"/>
      <c r="G20" s="216"/>
      <c r="H20" s="216"/>
    </row>
    <row r="21" spans="1:8">
      <c r="A21" s="1639"/>
      <c r="B21" s="1640"/>
      <c r="C21" s="1640"/>
      <c r="D21" s="1663"/>
      <c r="E21" s="246"/>
      <c r="F21" s="216"/>
      <c r="G21" s="246"/>
      <c r="H21" s="216"/>
    </row>
    <row r="22" spans="1:8">
      <c r="G22" s="218" t="s">
        <v>10</v>
      </c>
      <c r="H22" s="219">
        <f>SUM(H16:H21)</f>
        <v>954</v>
      </c>
    </row>
    <row r="24" spans="1:8">
      <c r="A24" s="1627" t="s">
        <v>11</v>
      </c>
      <c r="B24" s="1627"/>
      <c r="C24" s="1627"/>
      <c r="D24" s="1627"/>
      <c r="E24" s="1627"/>
    </row>
    <row r="25" spans="1:8" s="52" customFormat="1" ht="12">
      <c r="A25" s="1619" t="s">
        <v>3</v>
      </c>
      <c r="B25" s="1620"/>
      <c r="C25" s="1620"/>
      <c r="D25" s="1757"/>
      <c r="E25" s="212" t="s">
        <v>21</v>
      </c>
      <c r="F25" s="213" t="s">
        <v>12</v>
      </c>
      <c r="G25" s="212" t="s">
        <v>8</v>
      </c>
      <c r="H25" s="213" t="s">
        <v>9</v>
      </c>
    </row>
    <row r="26" spans="1:8" ht="12.75" customHeight="1">
      <c r="A26" s="1649" t="s">
        <v>25</v>
      </c>
      <c r="B26" s="1669"/>
      <c r="C26" s="1669"/>
      <c r="D26" s="1650"/>
      <c r="E26" s="222" t="s">
        <v>53</v>
      </c>
      <c r="F26" s="268">
        <v>0.05</v>
      </c>
      <c r="G26" s="222">
        <f>H46</f>
        <v>27882.713986111106</v>
      </c>
      <c r="H26" s="223">
        <f>F26*G26</f>
        <v>1394.1356993055554</v>
      </c>
    </row>
    <row r="27" spans="1:8">
      <c r="A27" s="1639"/>
      <c r="B27" s="1640"/>
      <c r="C27" s="1640"/>
      <c r="D27" s="1663"/>
      <c r="E27" s="215"/>
      <c r="F27" s="217"/>
      <c r="G27" s="216"/>
      <c r="H27" s="216"/>
    </row>
    <row r="28" spans="1:8">
      <c r="A28" s="1639"/>
      <c r="B28" s="1640"/>
      <c r="C28" s="1640"/>
      <c r="D28" s="1663"/>
      <c r="E28" s="215"/>
      <c r="F28" s="217"/>
      <c r="G28" s="216"/>
      <c r="H28" s="216"/>
    </row>
    <row r="29" spans="1:8">
      <c r="A29" s="1639"/>
      <c r="B29" s="1640"/>
      <c r="C29" s="1640"/>
      <c r="D29" s="1663"/>
      <c r="E29" s="246"/>
      <c r="F29" s="216"/>
      <c r="G29" s="246"/>
      <c r="H29" s="216"/>
    </row>
    <row r="30" spans="1:8">
      <c r="A30" s="1639"/>
      <c r="B30" s="1640"/>
      <c r="C30" s="1640"/>
      <c r="D30" s="1663"/>
      <c r="E30" s="246"/>
      <c r="F30" s="216"/>
      <c r="G30" s="246"/>
      <c r="H30" s="216"/>
    </row>
    <row r="31" spans="1:8">
      <c r="G31" s="218" t="s">
        <v>10</v>
      </c>
      <c r="H31" s="219">
        <f>SUM(H26:H30)</f>
        <v>1394.1356993055554</v>
      </c>
    </row>
    <row r="33" spans="1:11">
      <c r="A33" s="1651" t="s">
        <v>13</v>
      </c>
      <c r="B33" s="1651"/>
      <c r="C33" s="1651"/>
      <c r="D33" s="1651"/>
      <c r="E33" s="1651"/>
    </row>
    <row r="34" spans="1:11">
      <c r="A34" s="1652" t="s">
        <v>3</v>
      </c>
      <c r="B34" s="1652"/>
      <c r="C34" s="1652" t="s">
        <v>27</v>
      </c>
      <c r="D34" s="1652"/>
      <c r="E34" s="224" t="s">
        <v>28</v>
      </c>
      <c r="F34" s="225" t="s">
        <v>29</v>
      </c>
      <c r="G34" s="226" t="s">
        <v>30</v>
      </c>
      <c r="H34" s="227" t="s">
        <v>9</v>
      </c>
      <c r="K34" s="42">
        <f>ROUND(H46+H39+H31+H22,0)*0</f>
        <v>0</v>
      </c>
    </row>
    <row r="35" spans="1:11">
      <c r="A35" s="1759"/>
      <c r="B35" s="1760"/>
      <c r="C35" s="1761"/>
      <c r="D35" s="1760"/>
      <c r="E35" s="615"/>
      <c r="F35" s="270"/>
      <c r="G35" s="623"/>
      <c r="H35" s="301">
        <f>F35*G35</f>
        <v>0</v>
      </c>
    </row>
    <row r="36" spans="1:11">
      <c r="A36" s="1762"/>
      <c r="B36" s="1763"/>
      <c r="C36" s="1763"/>
      <c r="D36" s="1764"/>
      <c r="E36" s="247"/>
      <c r="F36" s="313"/>
      <c r="G36" s="314"/>
      <c r="H36" s="314"/>
    </row>
    <row r="37" spans="1:11">
      <c r="A37" s="1746"/>
      <c r="B37" s="1747"/>
      <c r="C37" s="1747"/>
      <c r="D37" s="1765"/>
      <c r="E37" s="246"/>
      <c r="F37" s="216"/>
      <c r="G37" s="310"/>
      <c r="H37" s="216"/>
    </row>
    <row r="38" spans="1:11">
      <c r="A38" s="1746"/>
      <c r="B38" s="1747"/>
      <c r="C38" s="1747"/>
      <c r="D38" s="1765"/>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c r="K42" s="64">
        <v>25443</v>
      </c>
    </row>
    <row r="43" spans="1:11" ht="38.25">
      <c r="A43" s="159">
        <v>1</v>
      </c>
      <c r="B43" s="284" t="s">
        <v>478</v>
      </c>
      <c r="C43" s="174" t="s">
        <v>18</v>
      </c>
      <c r="D43" s="199">
        <f>+FP!E60</f>
        <v>287072.49999999994</v>
      </c>
      <c r="E43" s="287">
        <f>+FP!V44</f>
        <v>1.7483</v>
      </c>
      <c r="F43" s="216">
        <f>D43*E43</f>
        <v>501888.85174999991</v>
      </c>
      <c r="G43" s="248">
        <v>18</v>
      </c>
      <c r="H43" s="216">
        <f>F43/G43</f>
        <v>27882.713986111106</v>
      </c>
      <c r="I43" s="42">
        <f>(12*1000)*1.86</f>
        <v>22320</v>
      </c>
      <c r="J43" s="42">
        <f>(10*700)</f>
        <v>7000</v>
      </c>
    </row>
    <row r="44" spans="1:11">
      <c r="A44" s="246"/>
      <c r="B44" s="311"/>
      <c r="C44" s="247"/>
      <c r="D44" s="215"/>
      <c r="E44" s="248"/>
      <c r="F44" s="216"/>
      <c r="G44" s="248"/>
      <c r="H44" s="216"/>
      <c r="K44" s="42">
        <f>K42*1.035</f>
        <v>26333.504999999997</v>
      </c>
    </row>
    <row r="45" spans="1:11">
      <c r="A45" s="246"/>
      <c r="B45" s="246"/>
      <c r="C45" s="246"/>
      <c r="D45" s="246"/>
      <c r="E45" s="246"/>
      <c r="F45" s="216"/>
      <c r="G45" s="246"/>
      <c r="H45" s="216"/>
    </row>
    <row r="46" spans="1:11">
      <c r="G46" s="218" t="s">
        <v>10</v>
      </c>
      <c r="H46" s="219">
        <f>SUM(H43:H45)</f>
        <v>27882.713986111106</v>
      </c>
    </row>
    <row r="47" spans="1:11" ht="13.5" thickBot="1"/>
    <row r="48" spans="1:11" ht="13.5" customHeight="1" thickBot="1">
      <c r="B48" s="208"/>
      <c r="C48" s="208"/>
      <c r="D48" s="208"/>
      <c r="F48" s="1637" t="s">
        <v>19</v>
      </c>
      <c r="G48" s="1638"/>
      <c r="H48" s="249">
        <f>ROUND(H46+H39+H31+H22,0)</f>
        <v>30231</v>
      </c>
      <c r="I48" s="42">
        <v>30114</v>
      </c>
    </row>
    <row r="51" spans="1:8" s="15" customFormat="1" ht="30" customHeight="1">
      <c r="A51" s="2" t="s">
        <v>20</v>
      </c>
      <c r="B51" s="1758"/>
      <c r="C51" s="1758"/>
      <c r="D51" s="1758"/>
      <c r="F51" s="16"/>
      <c r="H51" s="16"/>
    </row>
    <row r="52" spans="1:8" s="15" customFormat="1">
      <c r="A52" s="3"/>
      <c r="B52" s="95" t="s">
        <v>41</v>
      </c>
      <c r="C52" s="91"/>
      <c r="D52" s="91"/>
      <c r="F52" s="2" t="s">
        <v>626</v>
      </c>
      <c r="G52" s="95" t="s">
        <v>627</v>
      </c>
      <c r="H52" s="898"/>
    </row>
    <row r="53" spans="1:8" s="15" customFormat="1">
      <c r="B53" s="96" t="s">
        <v>42</v>
      </c>
      <c r="F53" s="3"/>
      <c r="G53" s="96" t="s">
        <v>628</v>
      </c>
      <c r="H53" s="431"/>
    </row>
    <row r="54" spans="1:8" s="15" customFormat="1" ht="14.25">
      <c r="B54" s="14" t="s">
        <v>22</v>
      </c>
      <c r="G54" s="14" t="s">
        <v>629</v>
      </c>
      <c r="H54" s="361"/>
    </row>
  </sheetData>
  <mergeCells count="30">
    <mergeCell ref="F48:G48"/>
    <mergeCell ref="B51:D51"/>
    <mergeCell ref="A30:D30"/>
    <mergeCell ref="A33:E33"/>
    <mergeCell ref="A34:B34"/>
    <mergeCell ref="C34:D34"/>
    <mergeCell ref="A35:B35"/>
    <mergeCell ref="C35:D35"/>
    <mergeCell ref="A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5"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pageSetUpPr fitToPage="1"/>
  </sheetPr>
  <dimension ref="A1:N580"/>
  <sheetViews>
    <sheetView view="pageBreakPreview" topLeftCell="A533" zoomScale="70" zoomScaleNormal="70" zoomScaleSheetLayoutView="70" workbookViewId="0">
      <selection activeCell="N566" sqref="M566:N566"/>
    </sheetView>
  </sheetViews>
  <sheetFormatPr baseColWidth="10" defaultColWidth="11.42578125" defaultRowHeight="12.75"/>
  <cols>
    <col min="1" max="4" width="11.42578125" style="1"/>
    <col min="5" max="5" width="61" style="1" customWidth="1"/>
    <col min="6" max="6" width="11.28515625" style="1" customWidth="1"/>
    <col min="7" max="7" width="20.5703125" style="1" customWidth="1"/>
    <col min="8" max="8" width="13.42578125" style="1" customWidth="1"/>
    <col min="9" max="9" width="15.85546875" style="1" customWidth="1"/>
    <col min="10" max="10" width="12.85546875" style="1" customWidth="1"/>
    <col min="11" max="11" width="5.140625" style="1" customWidth="1"/>
    <col min="12" max="12" width="10.28515625" style="1" customWidth="1"/>
    <col min="13" max="13" width="16.28515625" style="1" customWidth="1"/>
    <col min="14" max="14" width="6.42578125" style="1" customWidth="1"/>
    <col min="15" max="15" width="6.5703125" style="1" customWidth="1"/>
    <col min="16" max="16" width="5.7109375" style="1" customWidth="1"/>
    <col min="17" max="17" width="5.85546875" style="1" customWidth="1"/>
    <col min="18" max="18" width="4.85546875" style="1" customWidth="1"/>
    <col min="19" max="16384" width="11.42578125" style="1"/>
  </cols>
  <sheetData>
    <row r="1" spans="1:10" ht="41.25" customHeight="1" thickBot="1">
      <c r="A1" s="1347"/>
      <c r="B1" s="1348"/>
      <c r="C1" s="1369" t="s">
        <v>830</v>
      </c>
      <c r="D1" s="1364"/>
      <c r="E1" s="1364"/>
      <c r="F1" s="1364"/>
      <c r="G1" s="1364"/>
      <c r="H1" s="1365"/>
      <c r="I1" s="1359"/>
      <c r="J1" s="1360"/>
    </row>
    <row r="2" spans="1:10" ht="43.5" customHeight="1" thickBot="1">
      <c r="A2" s="1351"/>
      <c r="B2" s="1352"/>
      <c r="C2" s="1363" t="str">
        <f>+'PRESU OFICIAL'!B3</f>
        <v>OPTIMIZACIÓN DE REDES DE ALCANTARILLADO SANITARIO Y PLUVIAL EN LA ZONA CENTRO DEL MUNICIPIO DE LA PLATA HUILA</v>
      </c>
      <c r="D2" s="1364"/>
      <c r="E2" s="1364"/>
      <c r="F2" s="1364"/>
      <c r="G2" s="1364"/>
      <c r="H2" s="1365"/>
      <c r="I2" s="1361"/>
      <c r="J2" s="1362"/>
    </row>
    <row r="3" spans="1:10" ht="11.25" customHeight="1">
      <c r="A3" s="107"/>
      <c r="B3" s="107"/>
      <c r="C3" s="107"/>
      <c r="D3" s="107"/>
      <c r="E3" s="107"/>
      <c r="F3" s="107"/>
      <c r="G3" s="107"/>
      <c r="H3" s="107"/>
      <c r="I3" s="107"/>
      <c r="J3" s="107"/>
    </row>
    <row r="4" spans="1:10" ht="15" customHeight="1" thickBot="1">
      <c r="A4" s="1366" t="str">
        <f>'PRESU OFICIAL'!A52:F52</f>
        <v>2. OPTIMIZACIÓN RED  DEL ALCANTARILLADO PLUVIAL EN LA CARRERA 4 ENTRE CALLE 10 Y QUEBRADA QUIEBRAMUELAS</v>
      </c>
      <c r="B4" s="1367"/>
      <c r="C4" s="1367"/>
      <c r="D4" s="1367"/>
      <c r="E4" s="1367"/>
      <c r="F4" s="1367"/>
      <c r="G4" s="1367"/>
      <c r="H4" s="1367"/>
      <c r="I4" s="1367"/>
      <c r="J4" s="1368"/>
    </row>
    <row r="5" spans="1:10" ht="15" customHeight="1" thickBot="1">
      <c r="A5" s="1357" t="str">
        <f>'PRESU OFICIAL'!B53</f>
        <v>ACTIVIDADES PRELIMINARES</v>
      </c>
      <c r="B5" s="1358"/>
      <c r="C5" s="1358"/>
      <c r="D5" s="1358"/>
      <c r="E5" s="108"/>
      <c r="F5" s="108"/>
      <c r="G5" s="108"/>
      <c r="H5" s="108"/>
      <c r="I5" s="108"/>
      <c r="J5" s="109">
        <f>'PRESU OFICIAL'!A53</f>
        <v>2.1</v>
      </c>
    </row>
    <row r="6" spans="1:10" ht="25.5" customHeight="1" thickBot="1">
      <c r="A6" s="1326" t="str">
        <f>'PRESU OFICIAL'!B54</f>
        <v>Replanteo topográfico (Contiene: Control de niveles permanente y planos finales de la obra en formato CAD)</v>
      </c>
      <c r="B6" s="1327"/>
      <c r="C6" s="1327"/>
      <c r="D6" s="1327"/>
      <c r="E6" s="1327"/>
      <c r="F6" s="1327"/>
      <c r="G6" s="1327"/>
      <c r="H6" s="1329"/>
      <c r="I6" s="110" t="str">
        <f>'PRESU OFICIAL'!C54</f>
        <v>ML</v>
      </c>
      <c r="J6" s="111" t="str">
        <f>+'PRESU OFICIAL'!A54</f>
        <v>2,1,1</v>
      </c>
    </row>
    <row r="7" spans="1:10" ht="24.75" customHeight="1" thickBot="1">
      <c r="A7" s="1317" t="s">
        <v>831</v>
      </c>
      <c r="B7" s="1318"/>
      <c r="C7" s="1318"/>
      <c r="D7" s="1318"/>
      <c r="E7" s="112" t="s">
        <v>3</v>
      </c>
      <c r="F7" s="113" t="s">
        <v>59</v>
      </c>
      <c r="G7" s="112" t="s">
        <v>60</v>
      </c>
      <c r="H7" s="112" t="s">
        <v>61</v>
      </c>
      <c r="I7" s="114" t="s">
        <v>213</v>
      </c>
      <c r="J7" s="112" t="s">
        <v>49</v>
      </c>
    </row>
    <row r="8" spans="1:10" ht="15">
      <c r="A8" s="1320"/>
      <c r="B8" s="1321"/>
      <c r="C8" s="1321"/>
      <c r="D8" s="1321"/>
      <c r="E8" s="115"/>
      <c r="F8" s="116"/>
      <c r="G8" s="117"/>
      <c r="H8" s="118"/>
      <c r="I8" s="137"/>
      <c r="J8" s="118"/>
    </row>
    <row r="9" spans="1:10" ht="15">
      <c r="A9" s="1320"/>
      <c r="B9" s="1321"/>
      <c r="C9" s="1321"/>
      <c r="D9" s="1321"/>
      <c r="E9" s="120" t="s">
        <v>883</v>
      </c>
      <c r="F9" s="121">
        <v>1</v>
      </c>
      <c r="G9" s="117"/>
      <c r="H9" s="118"/>
      <c r="I9" s="137">
        <v>24</v>
      </c>
      <c r="J9" s="118">
        <f>+F9</f>
        <v>1</v>
      </c>
    </row>
    <row r="10" spans="1:10" ht="15">
      <c r="A10" s="1320"/>
      <c r="B10" s="1321"/>
      <c r="C10" s="1321"/>
      <c r="D10" s="1321"/>
      <c r="E10" s="120" t="s">
        <v>289</v>
      </c>
      <c r="F10" s="121">
        <v>90.93</v>
      </c>
      <c r="G10" s="117"/>
      <c r="H10" s="118"/>
      <c r="I10" s="137">
        <v>24</v>
      </c>
      <c r="J10" s="118">
        <f t="shared" ref="J10:J49" si="0">+F10</f>
        <v>90.93</v>
      </c>
    </row>
    <row r="11" spans="1:10" ht="15">
      <c r="A11" s="1320"/>
      <c r="B11" s="1321"/>
      <c r="C11" s="1321"/>
      <c r="D11" s="1321"/>
      <c r="E11" s="120" t="s">
        <v>884</v>
      </c>
      <c r="F11" s="121">
        <v>1</v>
      </c>
      <c r="G11" s="117"/>
      <c r="H11" s="118"/>
      <c r="I11" s="137">
        <v>24</v>
      </c>
      <c r="J11" s="118">
        <f t="shared" si="0"/>
        <v>1</v>
      </c>
    </row>
    <row r="12" spans="1:10" ht="15">
      <c r="A12" s="1320"/>
      <c r="B12" s="1321"/>
      <c r="C12" s="1321"/>
      <c r="D12" s="1321"/>
      <c r="E12" s="120" t="s">
        <v>217</v>
      </c>
      <c r="F12" s="121">
        <v>89.69</v>
      </c>
      <c r="G12" s="117"/>
      <c r="H12" s="118"/>
      <c r="I12" s="137">
        <v>24</v>
      </c>
      <c r="J12" s="118">
        <f t="shared" si="0"/>
        <v>89.69</v>
      </c>
    </row>
    <row r="13" spans="1:10" ht="15">
      <c r="A13" s="1320"/>
      <c r="B13" s="1321"/>
      <c r="C13" s="1321"/>
      <c r="D13" s="1321"/>
      <c r="E13" s="120" t="s">
        <v>218</v>
      </c>
      <c r="F13" s="121">
        <v>4.71</v>
      </c>
      <c r="G13" s="117"/>
      <c r="H13" s="118"/>
      <c r="I13" s="137">
        <v>24</v>
      </c>
      <c r="J13" s="118">
        <f t="shared" si="0"/>
        <v>4.71</v>
      </c>
    </row>
    <row r="14" spans="1:10" ht="15">
      <c r="A14" s="1320"/>
      <c r="B14" s="1321"/>
      <c r="C14" s="1321"/>
      <c r="D14" s="1321"/>
      <c r="E14" s="120" t="s">
        <v>219</v>
      </c>
      <c r="F14" s="121">
        <v>78.739999999999995</v>
      </c>
      <c r="G14" s="117"/>
      <c r="H14" s="118"/>
      <c r="I14" s="137">
        <v>24</v>
      </c>
      <c r="J14" s="118">
        <f t="shared" si="0"/>
        <v>78.739999999999995</v>
      </c>
    </row>
    <row r="15" spans="1:10" ht="15">
      <c r="A15" s="1320"/>
      <c r="B15" s="1321"/>
      <c r="C15" s="1321"/>
      <c r="D15" s="1321"/>
      <c r="E15" s="120" t="s">
        <v>885</v>
      </c>
      <c r="F15" s="121">
        <v>1</v>
      </c>
      <c r="G15" s="117"/>
      <c r="H15" s="118"/>
      <c r="I15" s="137">
        <v>24</v>
      </c>
      <c r="J15" s="118">
        <f t="shared" si="0"/>
        <v>1</v>
      </c>
    </row>
    <row r="16" spans="1:10" ht="15">
      <c r="A16" s="1320"/>
      <c r="B16" s="1321"/>
      <c r="C16" s="1321"/>
      <c r="D16" s="1321"/>
      <c r="E16" s="120" t="s">
        <v>726</v>
      </c>
      <c r="F16" s="121">
        <v>42.65</v>
      </c>
      <c r="G16" s="117"/>
      <c r="H16" s="118"/>
      <c r="I16" s="137">
        <v>24</v>
      </c>
      <c r="J16" s="118">
        <f t="shared" si="0"/>
        <v>42.65</v>
      </c>
    </row>
    <row r="17" spans="1:10" ht="15">
      <c r="A17" s="1320"/>
      <c r="B17" s="1321"/>
      <c r="C17" s="1321"/>
      <c r="D17" s="1321"/>
      <c r="E17" s="120" t="s">
        <v>569</v>
      </c>
      <c r="F17" s="121">
        <v>85.08</v>
      </c>
      <c r="G17" s="117"/>
      <c r="H17" s="118"/>
      <c r="I17" s="137">
        <v>16</v>
      </c>
      <c r="J17" s="118">
        <f t="shared" si="0"/>
        <v>85.08</v>
      </c>
    </row>
    <row r="18" spans="1:10" ht="15">
      <c r="A18" s="1320"/>
      <c r="B18" s="1321"/>
      <c r="C18" s="1321"/>
      <c r="D18" s="1321"/>
      <c r="E18" s="120"/>
      <c r="F18" s="121"/>
      <c r="G18" s="117"/>
      <c r="H18" s="118"/>
      <c r="I18" s="137"/>
      <c r="J18" s="118">
        <f t="shared" si="0"/>
        <v>0</v>
      </c>
    </row>
    <row r="19" spans="1:10" ht="15">
      <c r="A19" s="1320"/>
      <c r="B19" s="1321"/>
      <c r="C19" s="1321"/>
      <c r="D19" s="1321"/>
      <c r="E19" s="120" t="s">
        <v>886</v>
      </c>
      <c r="F19" s="121">
        <v>1</v>
      </c>
      <c r="G19" s="117"/>
      <c r="H19" s="118"/>
      <c r="I19" s="137">
        <v>16</v>
      </c>
      <c r="J19" s="118">
        <f t="shared" si="0"/>
        <v>1</v>
      </c>
    </row>
    <row r="20" spans="1:10" ht="15">
      <c r="A20" s="1320"/>
      <c r="B20" s="1321"/>
      <c r="C20" s="1321"/>
      <c r="D20" s="1321"/>
      <c r="E20" s="120" t="s">
        <v>572</v>
      </c>
      <c r="F20" s="121">
        <v>71.48</v>
      </c>
      <c r="G20" s="117"/>
      <c r="H20" s="118"/>
      <c r="I20" s="137">
        <v>16</v>
      </c>
      <c r="J20" s="118">
        <f t="shared" si="0"/>
        <v>71.48</v>
      </c>
    </row>
    <row r="21" spans="1:10" ht="15">
      <c r="A21" s="1320"/>
      <c r="B21" s="1321"/>
      <c r="C21" s="1321"/>
      <c r="D21" s="1321"/>
      <c r="E21" s="120" t="s">
        <v>573</v>
      </c>
      <c r="F21" s="121">
        <v>59.28</v>
      </c>
      <c r="G21" s="117"/>
      <c r="H21" s="118"/>
      <c r="I21" s="137">
        <v>16</v>
      </c>
      <c r="J21" s="118">
        <f t="shared" si="0"/>
        <v>59.28</v>
      </c>
    </row>
    <row r="22" spans="1:10" ht="15">
      <c r="A22" s="1320"/>
      <c r="B22" s="1321"/>
      <c r="C22" s="1321"/>
      <c r="D22" s="1321"/>
      <c r="E22" s="120" t="s">
        <v>574</v>
      </c>
      <c r="F22" s="121">
        <v>11.08</v>
      </c>
      <c r="G22" s="117"/>
      <c r="H22" s="118"/>
      <c r="I22" s="137">
        <v>16</v>
      </c>
      <c r="J22" s="118">
        <f t="shared" si="0"/>
        <v>11.08</v>
      </c>
    </row>
    <row r="23" spans="1:10" ht="15">
      <c r="A23" s="1320"/>
      <c r="B23" s="1321"/>
      <c r="C23" s="1321"/>
      <c r="D23" s="1321"/>
      <c r="E23" s="120" t="s">
        <v>887</v>
      </c>
      <c r="F23" s="121">
        <v>1</v>
      </c>
      <c r="G23" s="117"/>
      <c r="H23" s="118"/>
      <c r="I23" s="137">
        <v>16</v>
      </c>
      <c r="J23" s="118">
        <f t="shared" si="0"/>
        <v>1</v>
      </c>
    </row>
    <row r="24" spans="1:10" ht="15">
      <c r="A24" s="1320"/>
      <c r="B24" s="1321"/>
      <c r="C24" s="1321"/>
      <c r="D24" s="1321"/>
      <c r="E24" s="120" t="s">
        <v>575</v>
      </c>
      <c r="F24" s="121">
        <v>87</v>
      </c>
      <c r="G24" s="117"/>
      <c r="H24" s="118"/>
      <c r="I24" s="137">
        <v>16</v>
      </c>
      <c r="J24" s="118">
        <f t="shared" si="0"/>
        <v>87</v>
      </c>
    </row>
    <row r="25" spans="1:10" ht="15">
      <c r="A25" s="1320"/>
      <c r="B25" s="1321"/>
      <c r="C25" s="1321"/>
      <c r="D25" s="1321"/>
      <c r="E25" s="120"/>
      <c r="F25" s="121"/>
      <c r="G25" s="117"/>
      <c r="H25" s="118"/>
      <c r="I25" s="137"/>
      <c r="J25" s="118"/>
    </row>
    <row r="26" spans="1:10" ht="15">
      <c r="A26" s="1320"/>
      <c r="B26" s="1321"/>
      <c r="C26" s="1321"/>
      <c r="D26" s="1321"/>
      <c r="E26" s="120" t="s">
        <v>727</v>
      </c>
      <c r="F26" s="121">
        <v>2.23</v>
      </c>
      <c r="G26" s="117"/>
      <c r="H26" s="118"/>
      <c r="I26" s="137">
        <v>8</v>
      </c>
      <c r="J26" s="118">
        <f t="shared" ref="J26:J29" si="1">+F26</f>
        <v>2.23</v>
      </c>
    </row>
    <row r="27" spans="1:10" ht="15">
      <c r="A27" s="1320"/>
      <c r="B27" s="1321"/>
      <c r="C27" s="1321"/>
      <c r="D27" s="1321"/>
      <c r="E27" s="120" t="s">
        <v>728</v>
      </c>
      <c r="F27" s="121">
        <v>5.15</v>
      </c>
      <c r="G27" s="117"/>
      <c r="H27" s="118"/>
      <c r="I27" s="137">
        <v>8</v>
      </c>
      <c r="J27" s="118">
        <f t="shared" si="1"/>
        <v>5.15</v>
      </c>
    </row>
    <row r="28" spans="1:10" ht="15">
      <c r="A28" s="1320"/>
      <c r="B28" s="1321"/>
      <c r="C28" s="1321"/>
      <c r="D28" s="1321"/>
      <c r="E28" s="120" t="s">
        <v>729</v>
      </c>
      <c r="F28" s="121">
        <v>3.71</v>
      </c>
      <c r="G28" s="117"/>
      <c r="H28" s="118"/>
      <c r="I28" s="137">
        <v>8</v>
      </c>
      <c r="J28" s="118">
        <f t="shared" si="1"/>
        <v>3.71</v>
      </c>
    </row>
    <row r="29" spans="1:10" ht="15">
      <c r="A29" s="1320"/>
      <c r="B29" s="1321"/>
      <c r="C29" s="1321"/>
      <c r="D29" s="1321"/>
      <c r="E29" s="120" t="s">
        <v>730</v>
      </c>
      <c r="F29" s="121">
        <v>4.25</v>
      </c>
      <c r="G29" s="117"/>
      <c r="H29" s="118"/>
      <c r="I29" s="137">
        <v>8</v>
      </c>
      <c r="J29" s="118">
        <f t="shared" si="1"/>
        <v>4.25</v>
      </c>
    </row>
    <row r="30" spans="1:10" ht="15">
      <c r="A30" s="1320"/>
      <c r="B30" s="1321"/>
      <c r="C30" s="1321"/>
      <c r="D30" s="1321"/>
      <c r="E30" s="120"/>
      <c r="F30" s="121"/>
      <c r="G30" s="117"/>
      <c r="H30" s="118"/>
      <c r="I30" s="137"/>
      <c r="J30" s="118"/>
    </row>
    <row r="31" spans="1:10" ht="15">
      <c r="A31" s="1320"/>
      <c r="B31" s="1321"/>
      <c r="C31" s="1321"/>
      <c r="D31" s="1321"/>
      <c r="E31" s="120" t="s">
        <v>576</v>
      </c>
      <c r="F31" s="121">
        <v>1.9</v>
      </c>
      <c r="G31" s="117"/>
      <c r="H31" s="118"/>
      <c r="I31" s="137"/>
      <c r="J31" s="118">
        <f t="shared" si="0"/>
        <v>1.9</v>
      </c>
    </row>
    <row r="32" spans="1:10" ht="15">
      <c r="A32" s="1320"/>
      <c r="B32" s="1321"/>
      <c r="C32" s="1321"/>
      <c r="D32" s="1321"/>
      <c r="E32" s="120" t="s">
        <v>497</v>
      </c>
      <c r="F32" s="121">
        <v>1.9</v>
      </c>
      <c r="G32" s="117"/>
      <c r="H32" s="118"/>
      <c r="I32" s="137"/>
      <c r="J32" s="118">
        <f t="shared" si="0"/>
        <v>1.9</v>
      </c>
    </row>
    <row r="33" spans="1:10" ht="15">
      <c r="A33" s="1320"/>
      <c r="B33" s="1321"/>
      <c r="C33" s="1321"/>
      <c r="D33" s="1321"/>
      <c r="E33" s="120" t="s">
        <v>498</v>
      </c>
      <c r="F33" s="121">
        <v>1.9</v>
      </c>
      <c r="G33" s="117"/>
      <c r="H33" s="118"/>
      <c r="I33" s="137"/>
      <c r="J33" s="118">
        <f t="shared" si="0"/>
        <v>1.9</v>
      </c>
    </row>
    <row r="34" spans="1:10" ht="15">
      <c r="A34" s="1320"/>
      <c r="B34" s="1321"/>
      <c r="C34" s="1321"/>
      <c r="D34" s="1321"/>
      <c r="E34" s="120" t="s">
        <v>499</v>
      </c>
      <c r="F34" s="121">
        <v>1.9</v>
      </c>
      <c r="G34" s="117"/>
      <c r="H34" s="118"/>
      <c r="I34" s="137"/>
      <c r="J34" s="118">
        <f t="shared" si="0"/>
        <v>1.9</v>
      </c>
    </row>
    <row r="35" spans="1:10" ht="15">
      <c r="A35" s="1320"/>
      <c r="B35" s="1321"/>
      <c r="C35" s="1321"/>
      <c r="D35" s="1321"/>
      <c r="E35" s="120" t="s">
        <v>500</v>
      </c>
      <c r="F35" s="121">
        <v>1.9</v>
      </c>
      <c r="G35" s="117"/>
      <c r="H35" s="118"/>
      <c r="I35" s="137"/>
      <c r="J35" s="118">
        <f t="shared" si="0"/>
        <v>1.9</v>
      </c>
    </row>
    <row r="36" spans="1:10" ht="15">
      <c r="A36" s="1320"/>
      <c r="B36" s="1321"/>
      <c r="C36" s="1321"/>
      <c r="D36" s="1321"/>
      <c r="E36" s="120" t="s">
        <v>731</v>
      </c>
      <c r="F36" s="121">
        <v>1.9</v>
      </c>
      <c r="G36" s="117"/>
      <c r="H36" s="118"/>
      <c r="I36" s="137"/>
      <c r="J36" s="118">
        <f t="shared" si="0"/>
        <v>1.9</v>
      </c>
    </row>
    <row r="37" spans="1:10" ht="15">
      <c r="A37" s="1320"/>
      <c r="B37" s="1321"/>
      <c r="C37" s="1321"/>
      <c r="D37" s="1321"/>
      <c r="E37" s="120" t="s">
        <v>502</v>
      </c>
      <c r="F37" s="121">
        <v>1.6</v>
      </c>
      <c r="G37" s="117"/>
      <c r="H37" s="118"/>
      <c r="I37" s="137"/>
      <c r="J37" s="118">
        <f t="shared" si="0"/>
        <v>1.6</v>
      </c>
    </row>
    <row r="38" spans="1:10" ht="15">
      <c r="A38" s="1320"/>
      <c r="B38" s="1321"/>
      <c r="C38" s="1321"/>
      <c r="D38" s="1321"/>
      <c r="E38" s="120" t="s">
        <v>577</v>
      </c>
      <c r="F38" s="121">
        <v>1.6</v>
      </c>
      <c r="G38" s="117"/>
      <c r="H38" s="118"/>
      <c r="I38" s="137"/>
      <c r="J38" s="118">
        <f t="shared" si="0"/>
        <v>1.6</v>
      </c>
    </row>
    <row r="39" spans="1:10" ht="15">
      <c r="A39" s="1320"/>
      <c r="B39" s="1321"/>
      <c r="C39" s="1321"/>
      <c r="D39" s="1321"/>
      <c r="E39" s="120" t="s">
        <v>578</v>
      </c>
      <c r="F39" s="121">
        <v>1.6</v>
      </c>
      <c r="G39" s="117"/>
      <c r="H39" s="118"/>
      <c r="I39" s="137"/>
      <c r="J39" s="118">
        <f t="shared" si="0"/>
        <v>1.6</v>
      </c>
    </row>
    <row r="40" spans="1:10" ht="15">
      <c r="A40" s="1320"/>
      <c r="B40" s="1321"/>
      <c r="C40" s="1321"/>
      <c r="D40" s="1321"/>
      <c r="E40" s="120" t="s">
        <v>579</v>
      </c>
      <c r="F40" s="121">
        <v>1.6</v>
      </c>
      <c r="G40" s="117"/>
      <c r="H40" s="118"/>
      <c r="I40" s="137"/>
      <c r="J40" s="118">
        <f t="shared" si="0"/>
        <v>1.6</v>
      </c>
    </row>
    <row r="41" spans="1:10" ht="15">
      <c r="A41" s="1320"/>
      <c r="B41" s="1321"/>
      <c r="C41" s="1321"/>
      <c r="D41" s="1321"/>
      <c r="E41" s="120" t="s">
        <v>580</v>
      </c>
      <c r="F41" s="121">
        <v>1.6</v>
      </c>
      <c r="G41" s="117"/>
      <c r="H41" s="118"/>
      <c r="I41" s="137"/>
      <c r="J41" s="118">
        <f t="shared" si="0"/>
        <v>1.6</v>
      </c>
    </row>
    <row r="42" spans="1:10" ht="15">
      <c r="A42" s="1320"/>
      <c r="B42" s="1321"/>
      <c r="C42" s="1321"/>
      <c r="D42" s="1321"/>
      <c r="E42" s="120" t="s">
        <v>581</v>
      </c>
      <c r="F42" s="121">
        <v>1.9</v>
      </c>
      <c r="G42" s="117"/>
      <c r="H42" s="118"/>
      <c r="I42" s="137"/>
      <c r="J42" s="118">
        <f t="shared" si="0"/>
        <v>1.9</v>
      </c>
    </row>
    <row r="43" spans="1:10" ht="15">
      <c r="A43" s="1320"/>
      <c r="B43" s="1321"/>
      <c r="C43" s="1321"/>
      <c r="D43" s="1321"/>
      <c r="E43" s="120"/>
      <c r="F43" s="121"/>
      <c r="G43" s="117"/>
      <c r="H43" s="118"/>
      <c r="I43" s="137"/>
      <c r="J43" s="118">
        <f t="shared" si="0"/>
        <v>0</v>
      </c>
    </row>
    <row r="44" spans="1:10" ht="15">
      <c r="A44" s="1320"/>
      <c r="B44" s="1321"/>
      <c r="C44" s="1321"/>
      <c r="D44" s="1321"/>
      <c r="E44" s="120" t="s">
        <v>888</v>
      </c>
      <c r="F44" s="121">
        <v>6.41</v>
      </c>
      <c r="G44" s="1116">
        <v>0.8</v>
      </c>
      <c r="H44" s="118"/>
      <c r="I44" s="137"/>
      <c r="J44" s="118">
        <f t="shared" si="0"/>
        <v>6.41</v>
      </c>
    </row>
    <row r="45" spans="1:10" ht="15">
      <c r="A45" s="1320"/>
      <c r="B45" s="1321"/>
      <c r="C45" s="1321"/>
      <c r="D45" s="1321"/>
      <c r="E45" s="120" t="s">
        <v>889</v>
      </c>
      <c r="F45" s="121">
        <v>6.41</v>
      </c>
      <c r="G45" s="1116">
        <v>0.8</v>
      </c>
      <c r="H45" s="118"/>
      <c r="I45" s="137"/>
      <c r="J45" s="118">
        <f t="shared" si="0"/>
        <v>6.41</v>
      </c>
    </row>
    <row r="46" spans="1:10" ht="15">
      <c r="A46" s="1320"/>
      <c r="B46" s="1321"/>
      <c r="C46" s="1321"/>
      <c r="D46" s="1321"/>
      <c r="E46" s="120" t="s">
        <v>890</v>
      </c>
      <c r="F46" s="121">
        <v>6.41</v>
      </c>
      <c r="G46" s="1116">
        <v>0.8</v>
      </c>
      <c r="H46" s="118"/>
      <c r="I46" s="137"/>
      <c r="J46" s="118">
        <f t="shared" si="0"/>
        <v>6.41</v>
      </c>
    </row>
    <row r="47" spans="1:10" ht="15">
      <c r="A47" s="1320"/>
      <c r="B47" s="1321"/>
      <c r="C47" s="1321"/>
      <c r="D47" s="1321"/>
      <c r="E47" s="120" t="s">
        <v>891</v>
      </c>
      <c r="F47" s="121">
        <v>6.41</v>
      </c>
      <c r="G47" s="1116">
        <v>0.8</v>
      </c>
      <c r="H47" s="118"/>
      <c r="I47" s="137"/>
      <c r="J47" s="118">
        <f t="shared" si="0"/>
        <v>6.41</v>
      </c>
    </row>
    <row r="48" spans="1:10" ht="15">
      <c r="A48" s="1320"/>
      <c r="B48" s="1321"/>
      <c r="C48" s="1321"/>
      <c r="D48" s="1321"/>
      <c r="E48" s="120" t="s">
        <v>892</v>
      </c>
      <c r="F48" s="121">
        <v>6.41</v>
      </c>
      <c r="G48" s="1116">
        <v>0.8</v>
      </c>
      <c r="H48" s="118"/>
      <c r="I48" s="137"/>
      <c r="J48" s="118">
        <f t="shared" si="0"/>
        <v>6.41</v>
      </c>
    </row>
    <row r="49" spans="1:10" ht="15.75" thickBot="1">
      <c r="A49" s="1320"/>
      <c r="B49" s="1321"/>
      <c r="C49" s="1321"/>
      <c r="D49" s="1321"/>
      <c r="E49" s="120"/>
      <c r="F49" s="121"/>
      <c r="G49" s="117"/>
      <c r="H49" s="118"/>
      <c r="I49" s="137"/>
      <c r="J49" s="118">
        <f t="shared" si="0"/>
        <v>0</v>
      </c>
    </row>
    <row r="50" spans="1:10" ht="15.75" thickBot="1">
      <c r="A50" s="1331"/>
      <c r="B50" s="1332"/>
      <c r="C50" s="1332"/>
      <c r="D50" s="1334"/>
      <c r="E50" s="1335" t="s">
        <v>49</v>
      </c>
      <c r="F50" s="1333"/>
      <c r="G50" s="1333"/>
      <c r="H50" s="1333"/>
      <c r="I50" s="384"/>
      <c r="J50" s="122">
        <f>ROUND(SUM(J8:J49),2)</f>
        <v>694.33</v>
      </c>
    </row>
    <row r="51" spans="1:10" ht="15.75" thickBot="1">
      <c r="A51" s="382"/>
      <c r="B51" s="383"/>
      <c r="C51" s="383"/>
      <c r="D51" s="383"/>
      <c r="E51" s="384"/>
      <c r="F51" s="384"/>
      <c r="G51" s="384"/>
      <c r="H51" s="384"/>
      <c r="I51" s="384"/>
      <c r="J51" s="123"/>
    </row>
    <row r="52" spans="1:10" ht="15" customHeight="1" thickBot="1">
      <c r="A52" s="1357" t="str">
        <f>'PRESU OFICIAL'!B55</f>
        <v>EXCAVACIONES Y RELLENOS EN LA RED PRINCIPAL</v>
      </c>
      <c r="B52" s="1358"/>
      <c r="C52" s="1358"/>
      <c r="D52" s="1358"/>
      <c r="E52" s="1358"/>
      <c r="F52" s="108"/>
      <c r="G52" s="108"/>
      <c r="H52" s="108"/>
      <c r="I52" s="108"/>
      <c r="J52" s="109">
        <f>'PRESU OFICIAL'!A55</f>
        <v>2.2000000000000002</v>
      </c>
    </row>
    <row r="53" spans="1:10" ht="26.25" customHeight="1" thickBot="1">
      <c r="A53" s="1326" t="str">
        <f>+'PRESU OFICIAL'!B56</f>
        <v>Excavación mecánica en material común. Incluye mano de obra, materiales y equipo</v>
      </c>
      <c r="B53" s="1327"/>
      <c r="C53" s="1327"/>
      <c r="D53" s="1327"/>
      <c r="E53" s="1327"/>
      <c r="F53" s="1327"/>
      <c r="G53" s="1327"/>
      <c r="H53" s="1329"/>
      <c r="I53" s="110" t="str">
        <f>'PRESU OFICIAL'!C56</f>
        <v>M3</v>
      </c>
      <c r="J53" s="434" t="str">
        <f>+'PRESU OFICIAL'!A56</f>
        <v>2,2,1</v>
      </c>
    </row>
    <row r="54" spans="1:10" ht="13.5" thickBot="1">
      <c r="A54" s="1317" t="s">
        <v>831</v>
      </c>
      <c r="B54" s="1318"/>
      <c r="C54" s="1318"/>
      <c r="D54" s="1319"/>
      <c r="E54" s="112" t="s">
        <v>3</v>
      </c>
      <c r="F54" s="112" t="s">
        <v>59</v>
      </c>
      <c r="G54" s="112" t="s">
        <v>60</v>
      </c>
      <c r="H54" s="112" t="s">
        <v>61</v>
      </c>
      <c r="I54" s="114" t="s">
        <v>62</v>
      </c>
      <c r="J54" s="112" t="s">
        <v>49</v>
      </c>
    </row>
    <row r="55" spans="1:10" ht="15">
      <c r="A55" s="1320"/>
      <c r="B55" s="1321"/>
      <c r="C55" s="1321"/>
      <c r="D55" s="1322"/>
      <c r="E55" s="119"/>
      <c r="F55" s="125"/>
      <c r="G55" s="128"/>
      <c r="H55" s="118"/>
      <c r="I55" s="127"/>
      <c r="J55" s="118"/>
    </row>
    <row r="56" spans="1:10" ht="15">
      <c r="A56" s="1320"/>
      <c r="B56" s="1321"/>
      <c r="C56" s="1321"/>
      <c r="D56" s="1322"/>
      <c r="E56" s="120" t="str">
        <f t="shared" ref="E56:F64" si="2">+E9</f>
        <v>CÁRCAMO 1 A P1</v>
      </c>
      <c r="F56" s="125">
        <f t="shared" si="2"/>
        <v>1</v>
      </c>
      <c r="G56" s="128">
        <v>1</v>
      </c>
      <c r="H56" s="118">
        <f>(H79+H92)/2+0.1</f>
        <v>1.6</v>
      </c>
      <c r="I56" s="127">
        <v>0.5</v>
      </c>
      <c r="J56" s="118">
        <f>+F56*G56*I56*H56</f>
        <v>0.8</v>
      </c>
    </row>
    <row r="57" spans="1:10" ht="15">
      <c r="A57" s="1320"/>
      <c r="B57" s="1321"/>
      <c r="C57" s="1321"/>
      <c r="D57" s="1322"/>
      <c r="E57" s="120" t="str">
        <f t="shared" si="2"/>
        <v>P1 A P2</v>
      </c>
      <c r="F57" s="125">
        <f t="shared" si="2"/>
        <v>90.93</v>
      </c>
      <c r="G57" s="128">
        <v>1</v>
      </c>
      <c r="H57" s="118">
        <f>(H79+H80)/2+0.1</f>
        <v>1.9000000000000001</v>
      </c>
      <c r="I57" s="127">
        <v>0.5</v>
      </c>
      <c r="J57" s="118">
        <f t="shared" ref="J57:J77" si="3">+F57*G57*I57*H57</f>
        <v>86.383500000000012</v>
      </c>
    </row>
    <row r="58" spans="1:10" ht="15">
      <c r="A58" s="1320"/>
      <c r="B58" s="1321"/>
      <c r="C58" s="1321"/>
      <c r="D58" s="1322"/>
      <c r="E58" s="120" t="str">
        <f t="shared" si="2"/>
        <v>CÁRCAMO 2 A RED</v>
      </c>
      <c r="F58" s="125">
        <f t="shared" si="2"/>
        <v>1</v>
      </c>
      <c r="G58" s="128">
        <v>1</v>
      </c>
      <c r="H58" s="118">
        <f>(H93+H59)/2+0.1</f>
        <v>2.0375000000000001</v>
      </c>
      <c r="I58" s="127">
        <v>0.5</v>
      </c>
      <c r="J58" s="118">
        <f t="shared" si="3"/>
        <v>1.01875</v>
      </c>
    </row>
    <row r="59" spans="1:10" ht="15">
      <c r="A59" s="1320"/>
      <c r="B59" s="1321"/>
      <c r="C59" s="1321"/>
      <c r="D59" s="1322"/>
      <c r="E59" s="120" t="str">
        <f t="shared" si="2"/>
        <v>P2 A P3</v>
      </c>
      <c r="F59" s="125">
        <f t="shared" si="2"/>
        <v>89.69</v>
      </c>
      <c r="G59" s="128">
        <v>1.2</v>
      </c>
      <c r="H59" s="118">
        <f>(H80+H81)/2+0.1</f>
        <v>2.6750000000000003</v>
      </c>
      <c r="I59" s="127">
        <v>0.5</v>
      </c>
      <c r="J59" s="118">
        <f t="shared" si="3"/>
        <v>143.95245000000003</v>
      </c>
    </row>
    <row r="60" spans="1:10" ht="15">
      <c r="A60" s="1320"/>
      <c r="B60" s="1321"/>
      <c r="C60" s="1321"/>
      <c r="D60" s="1322"/>
      <c r="E60" s="120" t="str">
        <f t="shared" si="2"/>
        <v>P3 A P4</v>
      </c>
      <c r="F60" s="125">
        <f t="shared" si="2"/>
        <v>4.71</v>
      </c>
      <c r="G60" s="128">
        <v>1.5</v>
      </c>
      <c r="H60" s="118">
        <f>(H81+H82)/2+0.1</f>
        <v>3.4200000000000004</v>
      </c>
      <c r="I60" s="127">
        <v>0.5</v>
      </c>
      <c r="J60" s="118">
        <f t="shared" si="3"/>
        <v>12.081150000000001</v>
      </c>
    </row>
    <row r="61" spans="1:10" ht="15">
      <c r="A61" s="1320"/>
      <c r="B61" s="1321"/>
      <c r="C61" s="1321"/>
      <c r="D61" s="1322"/>
      <c r="E61" s="120" t="str">
        <f t="shared" si="2"/>
        <v>P4 A P5</v>
      </c>
      <c r="F61" s="125">
        <f t="shared" si="2"/>
        <v>78.739999999999995</v>
      </c>
      <c r="G61" s="128">
        <v>1.2</v>
      </c>
      <c r="H61" s="118">
        <f>(H82+H83)/2+0.1</f>
        <v>2.8250000000000002</v>
      </c>
      <c r="I61" s="127">
        <v>0.5</v>
      </c>
      <c r="J61" s="118">
        <f t="shared" si="3"/>
        <v>133.46429999999998</v>
      </c>
    </row>
    <row r="62" spans="1:10" ht="15">
      <c r="A62" s="1320"/>
      <c r="B62" s="1321"/>
      <c r="C62" s="1321"/>
      <c r="D62" s="1322"/>
      <c r="E62" s="120" t="str">
        <f t="shared" si="2"/>
        <v>CÁRCAMO 3 A RED</v>
      </c>
      <c r="F62" s="125">
        <f t="shared" si="2"/>
        <v>1</v>
      </c>
      <c r="G62" s="128">
        <v>1</v>
      </c>
      <c r="H62" s="118">
        <f>(H94+H61)/2+0.1</f>
        <v>2.1125000000000003</v>
      </c>
      <c r="I62" s="127">
        <v>0.5</v>
      </c>
      <c r="J62" s="118">
        <f t="shared" si="3"/>
        <v>1.0562500000000001</v>
      </c>
    </row>
    <row r="63" spans="1:10" ht="15">
      <c r="A63" s="1320"/>
      <c r="B63" s="1321"/>
      <c r="C63" s="1321"/>
      <c r="D63" s="1322"/>
      <c r="E63" s="120" t="str">
        <f t="shared" si="2"/>
        <v>P5 A P6 DESCOLE</v>
      </c>
      <c r="F63" s="125">
        <f t="shared" si="2"/>
        <v>42.65</v>
      </c>
      <c r="G63" s="128">
        <v>1</v>
      </c>
      <c r="H63" s="118">
        <f>(H84+H83)/2+0.1</f>
        <v>2.08</v>
      </c>
      <c r="I63" s="127">
        <v>0.5</v>
      </c>
      <c r="J63" s="118">
        <f t="shared" si="3"/>
        <v>44.356000000000002</v>
      </c>
    </row>
    <row r="64" spans="1:10" ht="15">
      <c r="A64" s="1320"/>
      <c r="B64" s="1321"/>
      <c r="C64" s="1321"/>
      <c r="D64" s="1322"/>
      <c r="E64" s="120" t="str">
        <f t="shared" si="2"/>
        <v>P7 A P3</v>
      </c>
      <c r="F64" s="125">
        <f t="shared" si="2"/>
        <v>85.08</v>
      </c>
      <c r="G64" s="128">
        <v>1.2</v>
      </c>
      <c r="H64" s="118">
        <f>(H85+H81)/2+0.1</f>
        <v>2.6750000000000003</v>
      </c>
      <c r="I64" s="127">
        <v>0.5</v>
      </c>
      <c r="J64" s="118">
        <f t="shared" si="3"/>
        <v>136.55340000000001</v>
      </c>
    </row>
    <row r="65" spans="1:10" ht="15">
      <c r="A65" s="1320"/>
      <c r="B65" s="1321"/>
      <c r="C65" s="1321"/>
      <c r="D65" s="1322"/>
      <c r="E65" s="120">
        <f t="shared" ref="E65:E76" si="4">+E18</f>
        <v>0</v>
      </c>
      <c r="F65" s="125"/>
      <c r="G65" s="128"/>
      <c r="H65" s="118">
        <v>0</v>
      </c>
      <c r="I65" s="127"/>
      <c r="J65" s="118">
        <f t="shared" si="3"/>
        <v>0</v>
      </c>
    </row>
    <row r="66" spans="1:10" ht="15">
      <c r="A66" s="1320"/>
      <c r="B66" s="1321"/>
      <c r="C66" s="1321"/>
      <c r="D66" s="1322"/>
      <c r="E66" s="120" t="str">
        <f t="shared" si="4"/>
        <v>CÁRCAMO 4 A POZO 8</v>
      </c>
      <c r="F66" s="125">
        <f t="shared" ref="F66:F71" si="5">+F19</f>
        <v>1</v>
      </c>
      <c r="G66" s="128">
        <v>1</v>
      </c>
      <c r="H66" s="118">
        <f>(H86+H95)/2+0.1</f>
        <v>1.55</v>
      </c>
      <c r="I66" s="127">
        <v>0.5</v>
      </c>
      <c r="J66" s="118">
        <f t="shared" si="3"/>
        <v>0.77500000000000002</v>
      </c>
    </row>
    <row r="67" spans="1:10" ht="15">
      <c r="A67" s="1320"/>
      <c r="B67" s="1321"/>
      <c r="C67" s="1321"/>
      <c r="D67" s="1322"/>
      <c r="E67" s="120" t="str">
        <f t="shared" si="4"/>
        <v>POZO 8 A POZO 9</v>
      </c>
      <c r="F67" s="125">
        <f t="shared" si="5"/>
        <v>71.48</v>
      </c>
      <c r="G67" s="128">
        <v>1</v>
      </c>
      <c r="H67" s="118">
        <f>(H87+H86)/2+0.1</f>
        <v>1.8</v>
      </c>
      <c r="I67" s="127">
        <v>0.5</v>
      </c>
      <c r="J67" s="118">
        <f>+F67*G67*I67*H67</f>
        <v>64.332000000000008</v>
      </c>
    </row>
    <row r="68" spans="1:10" ht="15">
      <c r="A68" s="1320"/>
      <c r="B68" s="1321"/>
      <c r="C68" s="1321"/>
      <c r="D68" s="1322"/>
      <c r="E68" s="120" t="str">
        <f t="shared" si="4"/>
        <v>POZO 9 A POZO 10</v>
      </c>
      <c r="F68" s="125">
        <f t="shared" si="5"/>
        <v>59.28</v>
      </c>
      <c r="G68" s="128">
        <v>1</v>
      </c>
      <c r="H68" s="118">
        <f>(H88+H87)/2+0.1</f>
        <v>1.8</v>
      </c>
      <c r="I68" s="127">
        <v>0.5</v>
      </c>
      <c r="J68" s="118">
        <f>+F68*G68*I68*H68</f>
        <v>53.352000000000004</v>
      </c>
    </row>
    <row r="69" spans="1:10" ht="15">
      <c r="A69" s="1320"/>
      <c r="B69" s="1321"/>
      <c r="C69" s="1321"/>
      <c r="D69" s="1322"/>
      <c r="E69" s="120" t="str">
        <f t="shared" si="4"/>
        <v>POZO 10 A POZO 11</v>
      </c>
      <c r="F69" s="125">
        <f t="shared" si="5"/>
        <v>11.08</v>
      </c>
      <c r="G69" s="128">
        <v>1</v>
      </c>
      <c r="H69" s="118">
        <f>(H89+H88)/2+0.1</f>
        <v>1.8</v>
      </c>
      <c r="I69" s="127">
        <v>0.5</v>
      </c>
      <c r="J69" s="118">
        <f t="shared" si="3"/>
        <v>9.9719999999999995</v>
      </c>
    </row>
    <row r="70" spans="1:10" ht="15">
      <c r="A70" s="1320"/>
      <c r="B70" s="1321"/>
      <c r="C70" s="1321"/>
      <c r="D70" s="1322"/>
      <c r="E70" s="120" t="str">
        <f t="shared" si="4"/>
        <v xml:space="preserve">CÁRCAMO 5 A RED </v>
      </c>
      <c r="F70" s="125">
        <f t="shared" si="5"/>
        <v>1</v>
      </c>
      <c r="G70" s="128">
        <v>1</v>
      </c>
      <c r="H70" s="118">
        <f>(H69+H96)/2+0.1</f>
        <v>1.6</v>
      </c>
      <c r="I70" s="127">
        <v>0.5</v>
      </c>
      <c r="J70" s="118">
        <f t="shared" si="3"/>
        <v>0.8</v>
      </c>
    </row>
    <row r="71" spans="1:10" ht="15">
      <c r="A71" s="1320"/>
      <c r="B71" s="1321"/>
      <c r="C71" s="1321"/>
      <c r="D71" s="1322"/>
      <c r="E71" s="120" t="str">
        <f t="shared" si="4"/>
        <v>POZO 11 A POZO 12 EXISTENTE</v>
      </c>
      <c r="F71" s="125">
        <f t="shared" si="5"/>
        <v>87</v>
      </c>
      <c r="G71" s="128">
        <v>1</v>
      </c>
      <c r="H71" s="118">
        <f>(H90+H89)/2+0.1</f>
        <v>1.8</v>
      </c>
      <c r="I71" s="127">
        <v>0.5</v>
      </c>
      <c r="J71" s="118">
        <f t="shared" si="3"/>
        <v>78.3</v>
      </c>
    </row>
    <row r="72" spans="1:10" ht="15">
      <c r="A72" s="1320"/>
      <c r="B72" s="1321"/>
      <c r="C72" s="1321"/>
      <c r="D72" s="1322"/>
      <c r="E72" s="120">
        <f t="shared" si="4"/>
        <v>0</v>
      </c>
      <c r="F72" s="125"/>
      <c r="G72" s="128"/>
      <c r="H72" s="118"/>
      <c r="I72" s="127"/>
      <c r="J72" s="118">
        <f t="shared" si="3"/>
        <v>0</v>
      </c>
    </row>
    <row r="73" spans="1:10" ht="15">
      <c r="A73" s="1320"/>
      <c r="B73" s="1321"/>
      <c r="C73" s="1321"/>
      <c r="D73" s="1322"/>
      <c r="E73" s="120" t="str">
        <f t="shared" si="4"/>
        <v>SUMIDERO 1 A RED</v>
      </c>
      <c r="F73" s="120">
        <f>+F26</f>
        <v>2.23</v>
      </c>
      <c r="G73" s="128">
        <v>1</v>
      </c>
      <c r="H73" s="118">
        <f>(H$64+H$98)/2+0.1</f>
        <v>2.0375000000000001</v>
      </c>
      <c r="I73" s="127">
        <v>0.5</v>
      </c>
      <c r="J73" s="118">
        <f t="shared" si="3"/>
        <v>2.2718125000000002</v>
      </c>
    </row>
    <row r="74" spans="1:10" ht="15">
      <c r="A74" s="1320"/>
      <c r="B74" s="1321"/>
      <c r="C74" s="1321"/>
      <c r="D74" s="1322"/>
      <c r="E74" s="120" t="str">
        <f t="shared" si="4"/>
        <v>SUMIDERO 2 A RED</v>
      </c>
      <c r="F74" s="120">
        <f>+F27</f>
        <v>5.15</v>
      </c>
      <c r="G74" s="128">
        <v>1</v>
      </c>
      <c r="H74" s="118">
        <f t="shared" ref="H74:H76" si="6">(H$64+H$98)/2+0.1</f>
        <v>2.0375000000000001</v>
      </c>
      <c r="I74" s="127">
        <v>0.5</v>
      </c>
      <c r="J74" s="118">
        <f t="shared" si="3"/>
        <v>5.2465625000000005</v>
      </c>
    </row>
    <row r="75" spans="1:10" ht="15">
      <c r="A75" s="1320"/>
      <c r="B75" s="1321"/>
      <c r="C75" s="1321"/>
      <c r="D75" s="1322"/>
      <c r="E75" s="120" t="str">
        <f t="shared" si="4"/>
        <v>SUMIDERO 3 A RED</v>
      </c>
      <c r="F75" s="120">
        <f>+F28</f>
        <v>3.71</v>
      </c>
      <c r="G75" s="128">
        <v>1</v>
      </c>
      <c r="H75" s="118">
        <f t="shared" si="6"/>
        <v>2.0375000000000001</v>
      </c>
      <c r="I75" s="127">
        <v>0.5</v>
      </c>
      <c r="J75" s="118">
        <f t="shared" si="3"/>
        <v>3.7795624999999999</v>
      </c>
    </row>
    <row r="76" spans="1:10" ht="15">
      <c r="A76" s="1320"/>
      <c r="B76" s="1321"/>
      <c r="C76" s="1321"/>
      <c r="D76" s="1322"/>
      <c r="E76" s="120" t="str">
        <f t="shared" si="4"/>
        <v>SUMIDERO 4 A RED</v>
      </c>
      <c r="F76" s="120">
        <f>+F29</f>
        <v>4.25</v>
      </c>
      <c r="G76" s="128">
        <v>1</v>
      </c>
      <c r="H76" s="118">
        <f t="shared" si="6"/>
        <v>2.0375000000000001</v>
      </c>
      <c r="I76" s="127">
        <v>0.5</v>
      </c>
      <c r="J76" s="118">
        <f t="shared" si="3"/>
        <v>4.3296875000000004</v>
      </c>
    </row>
    <row r="77" spans="1:10" ht="15.75" thickBot="1">
      <c r="A77" s="1320"/>
      <c r="B77" s="1321"/>
      <c r="C77" s="1321"/>
      <c r="D77" s="1322"/>
      <c r="E77" s="120"/>
      <c r="F77" s="125"/>
      <c r="G77" s="128"/>
      <c r="H77" s="118"/>
      <c r="I77" s="127"/>
      <c r="J77" s="118">
        <f t="shared" si="3"/>
        <v>0</v>
      </c>
    </row>
    <row r="78" spans="1:10" ht="13.5" thickBot="1">
      <c r="A78" s="1320"/>
      <c r="B78" s="1321"/>
      <c r="C78" s="1321"/>
      <c r="D78" s="1322"/>
      <c r="E78" s="112" t="s">
        <v>95</v>
      </c>
      <c r="F78" s="112" t="s">
        <v>59</v>
      </c>
      <c r="G78" s="112" t="s">
        <v>97</v>
      </c>
      <c r="H78" s="112" t="s">
        <v>96</v>
      </c>
      <c r="I78" s="114"/>
      <c r="J78" s="112"/>
    </row>
    <row r="79" spans="1:10" ht="15">
      <c r="A79" s="1320"/>
      <c r="B79" s="1321"/>
      <c r="C79" s="1321"/>
      <c r="D79" s="1322"/>
      <c r="E79" s="120" t="str">
        <f t="shared" ref="E79:E90" si="7">+E31</f>
        <v xml:space="preserve">P1 </v>
      </c>
      <c r="F79" s="120"/>
      <c r="G79" s="128">
        <f>(PI()/4)*1.9*1.9</f>
        <v>2.8352873698647882</v>
      </c>
      <c r="H79" s="867">
        <v>1.8</v>
      </c>
      <c r="I79" s="127">
        <v>0.5</v>
      </c>
      <c r="J79" s="118">
        <f>G79*I79*H79</f>
        <v>2.5517586328783093</v>
      </c>
    </row>
    <row r="80" spans="1:10" ht="15">
      <c r="A80" s="1320"/>
      <c r="B80" s="1321"/>
      <c r="C80" s="1321"/>
      <c r="D80" s="1322"/>
      <c r="E80" s="120" t="str">
        <f t="shared" si="7"/>
        <v>P2</v>
      </c>
      <c r="F80" s="120"/>
      <c r="G80" s="128">
        <f t="shared" ref="G80:G83" si="8">(PI()/4)*1.9*1.9</f>
        <v>2.8352873698647882</v>
      </c>
      <c r="H80" s="867">
        <v>1.8</v>
      </c>
      <c r="I80" s="127">
        <v>0.5</v>
      </c>
      <c r="J80" s="118">
        <f t="shared" ref="J80:J90" si="9">G80*I80*H80</f>
        <v>2.5517586328783093</v>
      </c>
    </row>
    <row r="81" spans="1:10" ht="15">
      <c r="A81" s="1320"/>
      <c r="B81" s="1321"/>
      <c r="C81" s="1321"/>
      <c r="D81" s="1322"/>
      <c r="E81" s="120" t="str">
        <f t="shared" si="7"/>
        <v>P3</v>
      </c>
      <c r="F81" s="120"/>
      <c r="G81" s="128">
        <f t="shared" si="8"/>
        <v>2.8352873698647882</v>
      </c>
      <c r="H81" s="867">
        <v>3.35</v>
      </c>
      <c r="I81" s="127">
        <v>0.5</v>
      </c>
      <c r="J81" s="118">
        <f t="shared" si="9"/>
        <v>4.7491063445235202</v>
      </c>
    </row>
    <row r="82" spans="1:10" ht="15">
      <c r="A82" s="1320"/>
      <c r="B82" s="1321"/>
      <c r="C82" s="1321"/>
      <c r="D82" s="1322"/>
      <c r="E82" s="120" t="str">
        <f t="shared" si="7"/>
        <v>P4</v>
      </c>
      <c r="F82" s="120"/>
      <c r="G82" s="128">
        <f t="shared" si="8"/>
        <v>2.8352873698647882</v>
      </c>
      <c r="H82" s="867">
        <v>3.29</v>
      </c>
      <c r="I82" s="127">
        <v>0.5</v>
      </c>
      <c r="J82" s="118">
        <f t="shared" si="9"/>
        <v>4.6640477234275766</v>
      </c>
    </row>
    <row r="83" spans="1:10" ht="15">
      <c r="A83" s="1320"/>
      <c r="B83" s="1321"/>
      <c r="C83" s="1321"/>
      <c r="D83" s="1322"/>
      <c r="E83" s="120" t="str">
        <f t="shared" si="7"/>
        <v>P5</v>
      </c>
      <c r="F83" s="120"/>
      <c r="G83" s="128">
        <f t="shared" si="8"/>
        <v>2.8352873698647882</v>
      </c>
      <c r="H83" s="867">
        <v>2.16</v>
      </c>
      <c r="I83" s="127">
        <v>0.5</v>
      </c>
      <c r="J83" s="118">
        <f t="shared" si="9"/>
        <v>3.0621103594539716</v>
      </c>
    </row>
    <row r="84" spans="1:10" ht="15">
      <c r="A84" s="1320"/>
      <c r="B84" s="1321"/>
      <c r="C84" s="1321"/>
      <c r="D84" s="1322"/>
      <c r="E84" s="120" t="str">
        <f t="shared" si="7"/>
        <v>P6 DESCOLE</v>
      </c>
      <c r="F84" s="120"/>
      <c r="G84" s="128">
        <f>(PI()/4)*1.9*1.9</f>
        <v>2.8352873698647882</v>
      </c>
      <c r="H84" s="867">
        <v>1.8</v>
      </c>
      <c r="I84" s="127">
        <v>0.5</v>
      </c>
      <c r="J84" s="118">
        <f t="shared" si="9"/>
        <v>2.5517586328783093</v>
      </c>
    </row>
    <row r="85" spans="1:10" ht="15">
      <c r="A85" s="1320"/>
      <c r="B85" s="1321"/>
      <c r="C85" s="1321"/>
      <c r="D85" s="1322"/>
      <c r="E85" s="120" t="str">
        <f t="shared" si="7"/>
        <v>P7</v>
      </c>
      <c r="F85" s="120"/>
      <c r="G85" s="128">
        <f t="shared" ref="G85:G90" si="10">(PI()/4)*1.6*1.6</f>
        <v>2.0106192982974678</v>
      </c>
      <c r="H85" s="867">
        <v>1.8</v>
      </c>
      <c r="I85" s="127">
        <v>0.5</v>
      </c>
      <c r="J85" s="118">
        <f t="shared" si="9"/>
        <v>1.8095573684677211</v>
      </c>
    </row>
    <row r="86" spans="1:10" ht="15">
      <c r="A86" s="1320"/>
      <c r="B86" s="1321"/>
      <c r="C86" s="1321"/>
      <c r="D86" s="1322"/>
      <c r="E86" s="120" t="str">
        <f t="shared" si="7"/>
        <v>P8</v>
      </c>
      <c r="F86" s="120"/>
      <c r="G86" s="128">
        <f t="shared" si="10"/>
        <v>2.0106192982974678</v>
      </c>
      <c r="H86" s="867">
        <v>1.7</v>
      </c>
      <c r="I86" s="127">
        <v>0.5</v>
      </c>
      <c r="J86" s="118">
        <f t="shared" si="9"/>
        <v>1.7090264035528475</v>
      </c>
    </row>
    <row r="87" spans="1:10" ht="15">
      <c r="A87" s="1320"/>
      <c r="B87" s="1321"/>
      <c r="C87" s="1321"/>
      <c r="D87" s="1322"/>
      <c r="E87" s="120" t="str">
        <f t="shared" si="7"/>
        <v>P9</v>
      </c>
      <c r="F87" s="120"/>
      <c r="G87" s="128">
        <f t="shared" si="10"/>
        <v>2.0106192982974678</v>
      </c>
      <c r="H87" s="867">
        <v>1.7</v>
      </c>
      <c r="I87" s="127">
        <v>0.5</v>
      </c>
      <c r="J87" s="118">
        <f t="shared" si="9"/>
        <v>1.7090264035528475</v>
      </c>
    </row>
    <row r="88" spans="1:10" ht="15">
      <c r="A88" s="1320"/>
      <c r="B88" s="1321"/>
      <c r="C88" s="1321"/>
      <c r="D88" s="1322"/>
      <c r="E88" s="120" t="str">
        <f t="shared" si="7"/>
        <v>P10</v>
      </c>
      <c r="F88" s="120"/>
      <c r="G88" s="128">
        <f t="shared" si="10"/>
        <v>2.0106192982974678</v>
      </c>
      <c r="H88" s="867">
        <v>1.7</v>
      </c>
      <c r="I88" s="127">
        <v>0.5</v>
      </c>
      <c r="J88" s="118">
        <f t="shared" si="9"/>
        <v>1.7090264035528475</v>
      </c>
    </row>
    <row r="89" spans="1:10" ht="15">
      <c r="A89" s="1320"/>
      <c r="B89" s="1321"/>
      <c r="C89" s="1321"/>
      <c r="D89" s="1322"/>
      <c r="E89" s="120" t="str">
        <f t="shared" si="7"/>
        <v>P11</v>
      </c>
      <c r="F89" s="120"/>
      <c r="G89" s="128">
        <f t="shared" si="10"/>
        <v>2.0106192982974678</v>
      </c>
      <c r="H89" s="867">
        <v>1.7</v>
      </c>
      <c r="I89" s="127">
        <v>0.5</v>
      </c>
      <c r="J89" s="118">
        <f t="shared" si="9"/>
        <v>1.7090264035528475</v>
      </c>
    </row>
    <row r="90" spans="1:10" ht="15">
      <c r="A90" s="1320"/>
      <c r="B90" s="1321"/>
      <c r="C90" s="1321"/>
      <c r="D90" s="1322"/>
      <c r="E90" s="120" t="str">
        <f t="shared" si="7"/>
        <v>P12 EXISTENTE</v>
      </c>
      <c r="F90" s="120"/>
      <c r="G90" s="128">
        <f t="shared" si="10"/>
        <v>2.0106192982974678</v>
      </c>
      <c r="H90" s="867">
        <v>1.7</v>
      </c>
      <c r="I90" s="127">
        <v>0.5</v>
      </c>
      <c r="J90" s="118">
        <f t="shared" si="9"/>
        <v>1.7090264035528475</v>
      </c>
    </row>
    <row r="91" spans="1:10" ht="15">
      <c r="A91" s="1320"/>
      <c r="B91" s="1321"/>
      <c r="C91" s="1321"/>
      <c r="D91" s="1322"/>
      <c r="E91" s="120"/>
      <c r="F91" s="657" t="s">
        <v>59</v>
      </c>
      <c r="G91" s="445" t="s">
        <v>60</v>
      </c>
      <c r="H91" s="867"/>
      <c r="I91" s="127"/>
      <c r="J91" s="118"/>
    </row>
    <row r="92" spans="1:10" ht="15">
      <c r="A92" s="1320"/>
      <c r="B92" s="1321"/>
      <c r="C92" s="1321"/>
      <c r="D92" s="1322"/>
      <c r="E92" s="120" t="str">
        <f t="shared" ref="E92:F96" si="11">+E44</f>
        <v xml:space="preserve">CÁRCAMO 1 </v>
      </c>
      <c r="F92" s="120">
        <f t="shared" si="11"/>
        <v>6.41</v>
      </c>
      <c r="G92" s="128">
        <v>0.8</v>
      </c>
      <c r="H92" s="867">
        <v>1.2</v>
      </c>
      <c r="I92" s="127">
        <v>0.5</v>
      </c>
      <c r="J92" s="118">
        <f>+F92*G92*I92*H92</f>
        <v>3.0768</v>
      </c>
    </row>
    <row r="93" spans="1:10" ht="15">
      <c r="A93" s="1320"/>
      <c r="B93" s="1321"/>
      <c r="C93" s="1321"/>
      <c r="D93" s="1322"/>
      <c r="E93" s="120" t="str">
        <f t="shared" si="11"/>
        <v>CÁRCAMO 2</v>
      </c>
      <c r="F93" s="120">
        <f t="shared" si="11"/>
        <v>6.41</v>
      </c>
      <c r="G93" s="128">
        <v>0.8</v>
      </c>
      <c r="H93" s="867">
        <v>1.2</v>
      </c>
      <c r="I93" s="127">
        <v>0.5</v>
      </c>
      <c r="J93" s="118">
        <f t="shared" ref="J93:J102" si="12">+F93*G93*I93*H93</f>
        <v>3.0768</v>
      </c>
    </row>
    <row r="94" spans="1:10" ht="15">
      <c r="A94" s="1320"/>
      <c r="B94" s="1321"/>
      <c r="C94" s="1321"/>
      <c r="D94" s="1322"/>
      <c r="E94" s="120" t="str">
        <f t="shared" si="11"/>
        <v>CÁRCAMO 3</v>
      </c>
      <c r="F94" s="120">
        <f t="shared" si="11"/>
        <v>6.41</v>
      </c>
      <c r="G94" s="128">
        <v>0.8</v>
      </c>
      <c r="H94" s="867">
        <v>1.2</v>
      </c>
      <c r="I94" s="127">
        <v>0.5</v>
      </c>
      <c r="J94" s="118">
        <f t="shared" si="12"/>
        <v>3.0768</v>
      </c>
    </row>
    <row r="95" spans="1:10" ht="15">
      <c r="A95" s="1320"/>
      <c r="B95" s="1321"/>
      <c r="C95" s="1321"/>
      <c r="D95" s="1322"/>
      <c r="E95" s="120" t="str">
        <f t="shared" si="11"/>
        <v>CÁRCAMO 4</v>
      </c>
      <c r="F95" s="120">
        <f t="shared" si="11"/>
        <v>6.41</v>
      </c>
      <c r="G95" s="128">
        <v>0.8</v>
      </c>
      <c r="H95" s="867">
        <v>1.2</v>
      </c>
      <c r="I95" s="127">
        <v>0.5</v>
      </c>
      <c r="J95" s="118">
        <f t="shared" si="12"/>
        <v>3.0768</v>
      </c>
    </row>
    <row r="96" spans="1:10" ht="15">
      <c r="A96" s="1320"/>
      <c r="B96" s="1321"/>
      <c r="C96" s="1321"/>
      <c r="D96" s="1322"/>
      <c r="E96" s="120" t="str">
        <f t="shared" si="11"/>
        <v>CÁRCAMO 5</v>
      </c>
      <c r="F96" s="120">
        <f t="shared" si="11"/>
        <v>6.41</v>
      </c>
      <c r="G96" s="128">
        <v>0.8</v>
      </c>
      <c r="H96" s="867">
        <v>1.2</v>
      </c>
      <c r="I96" s="127">
        <v>0.5</v>
      </c>
      <c r="J96" s="118">
        <f t="shared" si="12"/>
        <v>3.0768</v>
      </c>
    </row>
    <row r="97" spans="1:14" ht="15">
      <c r="A97" s="1320"/>
      <c r="B97" s="1321"/>
      <c r="C97" s="1321"/>
      <c r="D97" s="1322"/>
      <c r="E97" s="120"/>
      <c r="F97" s="120"/>
      <c r="G97" s="128"/>
      <c r="H97" s="867"/>
      <c r="I97" s="127"/>
      <c r="J97" s="118">
        <f t="shared" si="12"/>
        <v>0</v>
      </c>
    </row>
    <row r="98" spans="1:14" ht="15">
      <c r="A98" s="1320"/>
      <c r="B98" s="1321"/>
      <c r="C98" s="1321"/>
      <c r="D98" s="1322"/>
      <c r="E98" s="120" t="s">
        <v>270</v>
      </c>
      <c r="F98" s="120">
        <v>2.2000000000000002</v>
      </c>
      <c r="G98" s="128">
        <v>0.8</v>
      </c>
      <c r="H98" s="867">
        <v>1.2</v>
      </c>
      <c r="I98" s="127">
        <v>0.5</v>
      </c>
      <c r="J98" s="118">
        <f t="shared" si="12"/>
        <v>1.056</v>
      </c>
    </row>
    <row r="99" spans="1:14" ht="15">
      <c r="A99" s="1320"/>
      <c r="B99" s="1321"/>
      <c r="C99" s="1321"/>
      <c r="D99" s="1322"/>
      <c r="E99" s="120" t="s">
        <v>271</v>
      </c>
      <c r="F99" s="120">
        <v>2.2000000000000002</v>
      </c>
      <c r="G99" s="128">
        <v>0.8</v>
      </c>
      <c r="H99" s="867">
        <v>1.2</v>
      </c>
      <c r="I99" s="127">
        <v>0.5</v>
      </c>
      <c r="J99" s="118">
        <f t="shared" si="12"/>
        <v>1.056</v>
      </c>
      <c r="N99" s="1">
        <v>1.5</v>
      </c>
    </row>
    <row r="100" spans="1:14" ht="15">
      <c r="A100" s="1320"/>
      <c r="B100" s="1321"/>
      <c r="C100" s="1321"/>
      <c r="D100" s="1322"/>
      <c r="E100" s="120" t="s">
        <v>570</v>
      </c>
      <c r="F100" s="120">
        <v>2.2000000000000002</v>
      </c>
      <c r="G100" s="128">
        <v>0.8</v>
      </c>
      <c r="H100" s="867">
        <v>1.2</v>
      </c>
      <c r="I100" s="127">
        <v>0.5</v>
      </c>
      <c r="J100" s="118">
        <f t="shared" si="12"/>
        <v>1.056</v>
      </c>
    </row>
    <row r="101" spans="1:14" ht="15">
      <c r="A101" s="1320"/>
      <c r="B101" s="1321"/>
      <c r="C101" s="1321"/>
      <c r="D101" s="1322"/>
      <c r="E101" s="120" t="s">
        <v>571</v>
      </c>
      <c r="F101" s="120">
        <v>2.2000000000000002</v>
      </c>
      <c r="G101" s="128">
        <v>0.8</v>
      </c>
      <c r="H101" s="867">
        <v>1.2</v>
      </c>
      <c r="I101" s="127">
        <v>0.5</v>
      </c>
      <c r="J101" s="118">
        <f t="shared" si="12"/>
        <v>1.056</v>
      </c>
      <c r="N101" s="1">
        <v>1.5</v>
      </c>
    </row>
    <row r="102" spans="1:14" ht="15.75" thickBot="1">
      <c r="A102" s="1320"/>
      <c r="B102" s="1321"/>
      <c r="C102" s="1321"/>
      <c r="D102" s="1322"/>
      <c r="E102" s="120"/>
      <c r="F102" s="125"/>
      <c r="G102" s="128"/>
      <c r="H102" s="118"/>
      <c r="I102" s="127"/>
      <c r="J102" s="118">
        <f t="shared" si="12"/>
        <v>0</v>
      </c>
    </row>
    <row r="103" spans="1:14" ht="17.25" customHeight="1" thickBot="1">
      <c r="A103" s="1331"/>
      <c r="B103" s="1332"/>
      <c r="C103" s="1332"/>
      <c r="D103" s="1334"/>
      <c r="E103" s="1335" t="s">
        <v>49</v>
      </c>
      <c r="F103" s="1333"/>
      <c r="G103" s="1333"/>
      <c r="H103" s="1333"/>
      <c r="I103" s="384"/>
      <c r="J103" s="122">
        <f>ROUND(SUM(J55:J102),2)</f>
        <v>832.92</v>
      </c>
    </row>
    <row r="104" spans="1:14" ht="12" customHeight="1" thickBot="1">
      <c r="A104" s="382"/>
      <c r="B104" s="383"/>
      <c r="C104" s="383"/>
      <c r="D104" s="383"/>
      <c r="E104" s="384"/>
      <c r="F104" s="384"/>
      <c r="G104" s="384"/>
      <c r="H104" s="384"/>
      <c r="I104" s="124"/>
    </row>
    <row r="105" spans="1:14" ht="32.25" customHeight="1" thickBot="1">
      <c r="A105" s="1326" t="str">
        <f>+'PRESU OFICIAL'!B57</f>
        <v>Excavación mecánica en material conglomerado. Incluye mano de obra, materiales y equipo. Para el pago se realizará caracterización de material y registro, los cuales no tendrán medida ni pago por separado.</v>
      </c>
      <c r="B105" s="1327"/>
      <c r="C105" s="1327"/>
      <c r="D105" s="1327"/>
      <c r="E105" s="1327"/>
      <c r="F105" s="1327"/>
      <c r="G105" s="1327"/>
      <c r="H105" s="1329"/>
      <c r="I105" s="110" t="str">
        <f>'PRESU OFICIAL'!C57</f>
        <v>M3</v>
      </c>
      <c r="J105" s="435" t="str">
        <f>+'PRESU OFICIAL'!A57</f>
        <v>2,2,2</v>
      </c>
    </row>
    <row r="106" spans="1:14" ht="13.5" thickBot="1">
      <c r="A106" s="1317" t="s">
        <v>831</v>
      </c>
      <c r="B106" s="1318"/>
      <c r="C106" s="1318"/>
      <c r="D106" s="1319"/>
      <c r="E106" s="112" t="s">
        <v>3</v>
      </c>
      <c r="F106" s="112" t="s">
        <v>59</v>
      </c>
      <c r="G106" s="112" t="s">
        <v>60</v>
      </c>
      <c r="H106" s="112" t="s">
        <v>61</v>
      </c>
      <c r="I106" s="114" t="s">
        <v>62</v>
      </c>
      <c r="J106" s="112" t="s">
        <v>49</v>
      </c>
    </row>
    <row r="107" spans="1:14" ht="15">
      <c r="A107" s="1320"/>
      <c r="B107" s="1321"/>
      <c r="C107" s="1321"/>
      <c r="D107" s="1322"/>
      <c r="E107" s="119"/>
      <c r="F107" s="125"/>
      <c r="G107" s="128"/>
      <c r="H107" s="118"/>
      <c r="I107" s="127"/>
      <c r="J107" s="118"/>
    </row>
    <row r="108" spans="1:14" ht="15">
      <c r="A108" s="1320"/>
      <c r="B108" s="1321"/>
      <c r="C108" s="1321"/>
      <c r="D108" s="1322"/>
      <c r="E108" s="403" t="str">
        <f t="shared" ref="E108:I121" si="13">+E56</f>
        <v>CÁRCAMO 1 A P1</v>
      </c>
      <c r="F108" s="125">
        <f t="shared" si="13"/>
        <v>1</v>
      </c>
      <c r="G108" s="128">
        <f t="shared" si="13"/>
        <v>1</v>
      </c>
      <c r="H108" s="118">
        <f t="shared" si="13"/>
        <v>1.6</v>
      </c>
      <c r="I108" s="127">
        <f t="shared" si="13"/>
        <v>0.5</v>
      </c>
      <c r="J108" s="118">
        <f t="shared" ref="J108:J153" si="14">+F108*G108*I108*H108</f>
        <v>0.8</v>
      </c>
    </row>
    <row r="109" spans="1:14" ht="15">
      <c r="A109" s="1320"/>
      <c r="B109" s="1321"/>
      <c r="C109" s="1321"/>
      <c r="D109" s="1322"/>
      <c r="E109" s="403" t="str">
        <f t="shared" si="13"/>
        <v>P1 A P2</v>
      </c>
      <c r="F109" s="125">
        <f t="shared" si="13"/>
        <v>90.93</v>
      </c>
      <c r="G109" s="128">
        <f t="shared" si="13"/>
        <v>1</v>
      </c>
      <c r="H109" s="118">
        <f t="shared" si="13"/>
        <v>1.9000000000000001</v>
      </c>
      <c r="I109" s="127">
        <f t="shared" si="13"/>
        <v>0.5</v>
      </c>
      <c r="J109" s="118">
        <f t="shared" si="14"/>
        <v>86.383500000000012</v>
      </c>
    </row>
    <row r="110" spans="1:14" ht="15">
      <c r="A110" s="1320"/>
      <c r="B110" s="1321"/>
      <c r="C110" s="1321"/>
      <c r="D110" s="1322"/>
      <c r="E110" s="403" t="str">
        <f t="shared" si="13"/>
        <v>CÁRCAMO 2 A RED</v>
      </c>
      <c r="F110" s="125">
        <f t="shared" si="13"/>
        <v>1</v>
      </c>
      <c r="G110" s="128">
        <f t="shared" si="13"/>
        <v>1</v>
      </c>
      <c r="H110" s="118">
        <f t="shared" si="13"/>
        <v>2.0375000000000001</v>
      </c>
      <c r="I110" s="127">
        <f t="shared" si="13"/>
        <v>0.5</v>
      </c>
      <c r="J110" s="118">
        <f t="shared" si="14"/>
        <v>1.01875</v>
      </c>
    </row>
    <row r="111" spans="1:14" ht="15">
      <c r="A111" s="1320"/>
      <c r="B111" s="1321"/>
      <c r="C111" s="1321"/>
      <c r="D111" s="1322"/>
      <c r="E111" s="403" t="str">
        <f t="shared" si="13"/>
        <v>P2 A P3</v>
      </c>
      <c r="F111" s="125">
        <f t="shared" si="13"/>
        <v>89.69</v>
      </c>
      <c r="G111" s="128">
        <f t="shared" si="13"/>
        <v>1.2</v>
      </c>
      <c r="H111" s="118">
        <f t="shared" si="13"/>
        <v>2.6750000000000003</v>
      </c>
      <c r="I111" s="127">
        <f t="shared" si="13"/>
        <v>0.5</v>
      </c>
      <c r="J111" s="118">
        <f t="shared" si="14"/>
        <v>143.95245000000003</v>
      </c>
    </row>
    <row r="112" spans="1:14" ht="15">
      <c r="A112" s="1320"/>
      <c r="B112" s="1321"/>
      <c r="C112" s="1321"/>
      <c r="D112" s="1322"/>
      <c r="E112" s="403" t="str">
        <f t="shared" si="13"/>
        <v>P3 A P4</v>
      </c>
      <c r="F112" s="125">
        <f t="shared" si="13"/>
        <v>4.71</v>
      </c>
      <c r="G112" s="128">
        <f t="shared" si="13"/>
        <v>1.5</v>
      </c>
      <c r="H112" s="118">
        <f t="shared" si="13"/>
        <v>3.4200000000000004</v>
      </c>
      <c r="I112" s="127">
        <f t="shared" si="13"/>
        <v>0.5</v>
      </c>
      <c r="J112" s="118">
        <f t="shared" si="14"/>
        <v>12.081150000000001</v>
      </c>
    </row>
    <row r="113" spans="1:10" ht="15">
      <c r="A113" s="1320"/>
      <c r="B113" s="1321"/>
      <c r="C113" s="1321"/>
      <c r="D113" s="1322"/>
      <c r="E113" s="403" t="str">
        <f t="shared" si="13"/>
        <v>P4 A P5</v>
      </c>
      <c r="F113" s="125">
        <f t="shared" si="13"/>
        <v>78.739999999999995</v>
      </c>
      <c r="G113" s="128">
        <f t="shared" si="13"/>
        <v>1.2</v>
      </c>
      <c r="H113" s="118">
        <f t="shared" si="13"/>
        <v>2.8250000000000002</v>
      </c>
      <c r="I113" s="127">
        <f t="shared" si="13"/>
        <v>0.5</v>
      </c>
      <c r="J113" s="118">
        <f t="shared" si="14"/>
        <v>133.46429999999998</v>
      </c>
    </row>
    <row r="114" spans="1:10" ht="15">
      <c r="A114" s="1320"/>
      <c r="B114" s="1321"/>
      <c r="C114" s="1321"/>
      <c r="D114" s="1322"/>
      <c r="E114" s="403" t="str">
        <f t="shared" si="13"/>
        <v>CÁRCAMO 3 A RED</v>
      </c>
      <c r="F114" s="125">
        <f t="shared" si="13"/>
        <v>1</v>
      </c>
      <c r="G114" s="128">
        <f t="shared" si="13"/>
        <v>1</v>
      </c>
      <c r="H114" s="118">
        <f t="shared" si="13"/>
        <v>2.1125000000000003</v>
      </c>
      <c r="I114" s="127">
        <f t="shared" si="13"/>
        <v>0.5</v>
      </c>
      <c r="J114" s="118">
        <f t="shared" si="14"/>
        <v>1.0562500000000001</v>
      </c>
    </row>
    <row r="115" spans="1:10" ht="15">
      <c r="A115" s="1320"/>
      <c r="B115" s="1321"/>
      <c r="C115" s="1321"/>
      <c r="D115" s="1322"/>
      <c r="E115" s="403" t="str">
        <f t="shared" si="13"/>
        <v>P5 A P6 DESCOLE</v>
      </c>
      <c r="F115" s="125">
        <f t="shared" si="13"/>
        <v>42.65</v>
      </c>
      <c r="G115" s="128">
        <f t="shared" si="13"/>
        <v>1</v>
      </c>
      <c r="H115" s="118">
        <f t="shared" si="13"/>
        <v>2.08</v>
      </c>
      <c r="I115" s="127">
        <f t="shared" si="13"/>
        <v>0.5</v>
      </c>
      <c r="J115" s="118">
        <f t="shared" si="14"/>
        <v>44.356000000000002</v>
      </c>
    </row>
    <row r="116" spans="1:10" ht="15">
      <c r="A116" s="1320"/>
      <c r="B116" s="1321"/>
      <c r="C116" s="1321"/>
      <c r="D116" s="1322"/>
      <c r="E116" s="403" t="str">
        <f t="shared" si="13"/>
        <v>P7 A P3</v>
      </c>
      <c r="F116" s="125">
        <f t="shared" si="13"/>
        <v>85.08</v>
      </c>
      <c r="G116" s="128">
        <f t="shared" si="13"/>
        <v>1.2</v>
      </c>
      <c r="H116" s="118">
        <f t="shared" si="13"/>
        <v>2.6750000000000003</v>
      </c>
      <c r="I116" s="127">
        <f t="shared" si="13"/>
        <v>0.5</v>
      </c>
      <c r="J116" s="118">
        <f t="shared" si="14"/>
        <v>136.55340000000001</v>
      </c>
    </row>
    <row r="117" spans="1:10" ht="15">
      <c r="A117" s="1320"/>
      <c r="B117" s="1321"/>
      <c r="C117" s="1321"/>
      <c r="D117" s="1322"/>
      <c r="E117" s="403">
        <f t="shared" si="13"/>
        <v>0</v>
      </c>
      <c r="F117" s="125">
        <f t="shared" si="13"/>
        <v>0</v>
      </c>
      <c r="G117" s="128">
        <f t="shared" si="13"/>
        <v>0</v>
      </c>
      <c r="H117" s="118">
        <f t="shared" si="13"/>
        <v>0</v>
      </c>
      <c r="I117" s="127">
        <f t="shared" si="13"/>
        <v>0</v>
      </c>
      <c r="J117" s="118">
        <f t="shared" si="14"/>
        <v>0</v>
      </c>
    </row>
    <row r="118" spans="1:10" ht="15">
      <c r="A118" s="1320"/>
      <c r="B118" s="1321"/>
      <c r="C118" s="1321"/>
      <c r="D118" s="1322"/>
      <c r="E118" s="403" t="str">
        <f t="shared" si="13"/>
        <v>CÁRCAMO 4 A POZO 8</v>
      </c>
      <c r="F118" s="125">
        <f t="shared" si="13"/>
        <v>1</v>
      </c>
      <c r="G118" s="128">
        <f t="shared" si="13"/>
        <v>1</v>
      </c>
      <c r="H118" s="118">
        <f t="shared" si="13"/>
        <v>1.55</v>
      </c>
      <c r="I118" s="127">
        <f t="shared" si="13"/>
        <v>0.5</v>
      </c>
      <c r="J118" s="118">
        <f t="shared" si="14"/>
        <v>0.77500000000000002</v>
      </c>
    </row>
    <row r="119" spans="1:10" ht="15">
      <c r="A119" s="1320"/>
      <c r="B119" s="1321"/>
      <c r="C119" s="1321"/>
      <c r="D119" s="1322"/>
      <c r="E119" s="403" t="str">
        <f t="shared" si="13"/>
        <v>POZO 8 A POZO 9</v>
      </c>
      <c r="F119" s="125">
        <f t="shared" si="13"/>
        <v>71.48</v>
      </c>
      <c r="G119" s="128">
        <f t="shared" si="13"/>
        <v>1</v>
      </c>
      <c r="H119" s="118">
        <f t="shared" si="13"/>
        <v>1.8</v>
      </c>
      <c r="I119" s="127">
        <f t="shared" si="13"/>
        <v>0.5</v>
      </c>
      <c r="J119" s="118">
        <f t="shared" si="14"/>
        <v>64.332000000000008</v>
      </c>
    </row>
    <row r="120" spans="1:10" ht="15">
      <c r="A120" s="1320"/>
      <c r="B120" s="1321"/>
      <c r="C120" s="1321"/>
      <c r="D120" s="1322"/>
      <c r="E120" s="403" t="str">
        <f t="shared" si="13"/>
        <v>POZO 9 A POZO 10</v>
      </c>
      <c r="F120" s="125">
        <f t="shared" si="13"/>
        <v>59.28</v>
      </c>
      <c r="G120" s="128">
        <f t="shared" si="13"/>
        <v>1</v>
      </c>
      <c r="H120" s="118">
        <f t="shared" si="13"/>
        <v>1.8</v>
      </c>
      <c r="I120" s="127">
        <f t="shared" si="13"/>
        <v>0.5</v>
      </c>
      <c r="J120" s="118">
        <f t="shared" si="14"/>
        <v>53.352000000000004</v>
      </c>
    </row>
    <row r="121" spans="1:10" ht="15">
      <c r="A121" s="1320"/>
      <c r="B121" s="1321"/>
      <c r="C121" s="1321"/>
      <c r="D121" s="1322"/>
      <c r="E121" s="403" t="str">
        <f t="shared" si="13"/>
        <v>POZO 10 A POZO 11</v>
      </c>
      <c r="F121" s="125">
        <f t="shared" si="13"/>
        <v>11.08</v>
      </c>
      <c r="G121" s="128">
        <f t="shared" si="13"/>
        <v>1</v>
      </c>
      <c r="H121" s="118">
        <f t="shared" si="13"/>
        <v>1.8</v>
      </c>
      <c r="I121" s="127">
        <f t="shared" si="13"/>
        <v>0.5</v>
      </c>
      <c r="J121" s="118">
        <f t="shared" si="14"/>
        <v>9.9719999999999995</v>
      </c>
    </row>
    <row r="122" spans="1:10" ht="15">
      <c r="A122" s="1320"/>
      <c r="B122" s="1321"/>
      <c r="C122" s="1321"/>
      <c r="D122" s="1322"/>
      <c r="E122" s="403" t="str">
        <f>+E70</f>
        <v xml:space="preserve">CÁRCAMO 5 A RED </v>
      </c>
      <c r="F122" s="125">
        <f t="shared" ref="F122:G122" si="15">+F70</f>
        <v>1</v>
      </c>
      <c r="G122" s="128">
        <f t="shared" si="15"/>
        <v>1</v>
      </c>
      <c r="H122" s="118">
        <f>+H70</f>
        <v>1.6</v>
      </c>
      <c r="I122" s="127">
        <f>+I70</f>
        <v>0.5</v>
      </c>
      <c r="J122" s="118">
        <f t="shared" si="14"/>
        <v>0.8</v>
      </c>
    </row>
    <row r="123" spans="1:10" ht="15">
      <c r="A123" s="1320"/>
      <c r="B123" s="1321"/>
      <c r="C123" s="1321"/>
      <c r="D123" s="1322"/>
      <c r="E123" s="403" t="str">
        <f t="shared" ref="E123:E128" si="16">+E71</f>
        <v>POZO 11 A POZO 12 EXISTENTE</v>
      </c>
      <c r="F123" s="125">
        <f t="shared" ref="F123:G123" si="17">+F71</f>
        <v>87</v>
      </c>
      <c r="G123" s="128">
        <f t="shared" si="17"/>
        <v>1</v>
      </c>
      <c r="H123" s="118">
        <f>+H71</f>
        <v>1.8</v>
      </c>
      <c r="I123" s="127">
        <f>+I71</f>
        <v>0.5</v>
      </c>
      <c r="J123" s="118">
        <f t="shared" si="14"/>
        <v>78.3</v>
      </c>
    </row>
    <row r="124" spans="1:10" ht="15">
      <c r="A124" s="1320"/>
      <c r="B124" s="1321"/>
      <c r="C124" s="1321"/>
      <c r="D124" s="1322"/>
      <c r="E124" s="403"/>
      <c r="F124" s="120"/>
      <c r="G124" s="128"/>
      <c r="H124" s="118"/>
      <c r="I124" s="127"/>
      <c r="J124" s="118"/>
    </row>
    <row r="125" spans="1:10" ht="15">
      <c r="A125" s="1320"/>
      <c r="B125" s="1321"/>
      <c r="C125" s="1321"/>
      <c r="D125" s="1322"/>
      <c r="E125" s="403" t="str">
        <f t="shared" si="16"/>
        <v>SUMIDERO 1 A RED</v>
      </c>
      <c r="F125" s="120">
        <f t="shared" ref="F125:G125" si="18">+F73</f>
        <v>2.23</v>
      </c>
      <c r="G125" s="128">
        <f t="shared" si="18"/>
        <v>1</v>
      </c>
      <c r="H125" s="118">
        <f t="shared" ref="H125:H128" si="19">(H$64+H$98)/2+0.1</f>
        <v>2.0375000000000001</v>
      </c>
      <c r="I125" s="127">
        <v>0.5</v>
      </c>
      <c r="J125" s="118">
        <f t="shared" si="14"/>
        <v>2.2718125000000002</v>
      </c>
    </row>
    <row r="126" spans="1:10" ht="15">
      <c r="A126" s="1320"/>
      <c r="B126" s="1321"/>
      <c r="C126" s="1321"/>
      <c r="D126" s="1322"/>
      <c r="E126" s="403" t="str">
        <f t="shared" si="16"/>
        <v>SUMIDERO 2 A RED</v>
      </c>
      <c r="F126" s="120">
        <f t="shared" ref="F126:G126" si="20">+F74</f>
        <v>5.15</v>
      </c>
      <c r="G126" s="128">
        <f t="shared" si="20"/>
        <v>1</v>
      </c>
      <c r="H126" s="118">
        <f t="shared" si="19"/>
        <v>2.0375000000000001</v>
      </c>
      <c r="I126" s="127">
        <v>0.5</v>
      </c>
      <c r="J126" s="118">
        <f t="shared" si="14"/>
        <v>5.2465625000000005</v>
      </c>
    </row>
    <row r="127" spans="1:10" ht="15">
      <c r="A127" s="1320"/>
      <c r="B127" s="1321"/>
      <c r="C127" s="1321"/>
      <c r="D127" s="1322"/>
      <c r="E127" s="403" t="str">
        <f t="shared" si="16"/>
        <v>SUMIDERO 3 A RED</v>
      </c>
      <c r="F127" s="120">
        <f t="shared" ref="F127:G128" si="21">+F75</f>
        <v>3.71</v>
      </c>
      <c r="G127" s="128">
        <f t="shared" si="21"/>
        <v>1</v>
      </c>
      <c r="H127" s="118">
        <f t="shared" si="19"/>
        <v>2.0375000000000001</v>
      </c>
      <c r="I127" s="127">
        <v>0.5</v>
      </c>
      <c r="J127" s="118">
        <f t="shared" si="14"/>
        <v>3.7795624999999999</v>
      </c>
    </row>
    <row r="128" spans="1:10" ht="15">
      <c r="A128" s="1320"/>
      <c r="B128" s="1321"/>
      <c r="C128" s="1321"/>
      <c r="D128" s="1322"/>
      <c r="E128" s="403" t="str">
        <f t="shared" si="16"/>
        <v>SUMIDERO 4 A RED</v>
      </c>
      <c r="F128" s="120">
        <f t="shared" si="21"/>
        <v>4.25</v>
      </c>
      <c r="G128" s="128">
        <f t="shared" ref="G128" si="22">+G76</f>
        <v>1</v>
      </c>
      <c r="H128" s="118">
        <f t="shared" si="19"/>
        <v>2.0375000000000001</v>
      </c>
      <c r="I128" s="127">
        <v>0.5</v>
      </c>
      <c r="J128" s="118">
        <f t="shared" si="14"/>
        <v>4.3296875000000004</v>
      </c>
    </row>
    <row r="129" spans="1:10" ht="15.75" thickBot="1">
      <c r="A129" s="1320"/>
      <c r="B129" s="1321"/>
      <c r="C129" s="1321"/>
      <c r="D129" s="1322"/>
      <c r="E129" s="403"/>
      <c r="F129" s="125"/>
      <c r="G129" s="128"/>
      <c r="H129" s="118"/>
      <c r="I129" s="127"/>
      <c r="J129" s="118">
        <f t="shared" si="14"/>
        <v>0</v>
      </c>
    </row>
    <row r="130" spans="1:10" ht="13.5" thickBot="1">
      <c r="A130" s="1320"/>
      <c r="B130" s="1321"/>
      <c r="C130" s="1321"/>
      <c r="D130" s="1322"/>
      <c r="E130" s="112" t="str">
        <f t="shared" ref="E130:E153" si="23">+E78</f>
        <v>POZOS</v>
      </c>
      <c r="F130" s="112"/>
      <c r="G130" s="112" t="str">
        <f t="shared" ref="G130:H153" si="24">+G78</f>
        <v>ÁREA</v>
      </c>
      <c r="H130" s="112" t="str">
        <f t="shared" si="24"/>
        <v>PROF.</v>
      </c>
      <c r="I130" s="114"/>
      <c r="J130" s="112"/>
    </row>
    <row r="131" spans="1:10" ht="15">
      <c r="A131" s="1320"/>
      <c r="B131" s="1321"/>
      <c r="C131" s="1321"/>
      <c r="D131" s="1322"/>
      <c r="E131" s="403" t="str">
        <f t="shared" si="23"/>
        <v xml:space="preserve">P1 </v>
      </c>
      <c r="F131" s="125"/>
      <c r="G131" s="128">
        <f t="shared" si="24"/>
        <v>2.8352873698647882</v>
      </c>
      <c r="H131" s="118">
        <f t="shared" si="24"/>
        <v>1.8</v>
      </c>
      <c r="I131" s="127">
        <f t="shared" ref="I131:I148" si="25">+I79</f>
        <v>0.5</v>
      </c>
      <c r="J131" s="118">
        <f>+G131*I131*H131</f>
        <v>2.5517586328783093</v>
      </c>
    </row>
    <row r="132" spans="1:10" ht="15">
      <c r="A132" s="1320"/>
      <c r="B132" s="1321"/>
      <c r="C132" s="1321"/>
      <c r="D132" s="1322"/>
      <c r="E132" s="403" t="str">
        <f t="shared" si="23"/>
        <v>P2</v>
      </c>
      <c r="F132" s="125"/>
      <c r="G132" s="128">
        <f t="shared" si="24"/>
        <v>2.8352873698647882</v>
      </c>
      <c r="H132" s="118">
        <f t="shared" si="24"/>
        <v>1.8</v>
      </c>
      <c r="I132" s="127">
        <f t="shared" si="25"/>
        <v>0.5</v>
      </c>
      <c r="J132" s="118">
        <f t="shared" ref="J132:J142" si="26">+G132*I132*H132</f>
        <v>2.5517586328783093</v>
      </c>
    </row>
    <row r="133" spans="1:10" ht="15">
      <c r="A133" s="1320"/>
      <c r="B133" s="1321"/>
      <c r="C133" s="1321"/>
      <c r="D133" s="1322"/>
      <c r="E133" s="403" t="str">
        <f t="shared" si="23"/>
        <v>P3</v>
      </c>
      <c r="F133" s="125"/>
      <c r="G133" s="128">
        <f t="shared" si="24"/>
        <v>2.8352873698647882</v>
      </c>
      <c r="H133" s="118">
        <f t="shared" si="24"/>
        <v>3.35</v>
      </c>
      <c r="I133" s="127">
        <f t="shared" si="25"/>
        <v>0.5</v>
      </c>
      <c r="J133" s="118">
        <f t="shared" si="26"/>
        <v>4.7491063445235202</v>
      </c>
    </row>
    <row r="134" spans="1:10" ht="15">
      <c r="A134" s="1320"/>
      <c r="B134" s="1321"/>
      <c r="C134" s="1321"/>
      <c r="D134" s="1322"/>
      <c r="E134" s="403" t="str">
        <f t="shared" si="23"/>
        <v>P4</v>
      </c>
      <c r="F134" s="125"/>
      <c r="G134" s="128">
        <f t="shared" si="24"/>
        <v>2.8352873698647882</v>
      </c>
      <c r="H134" s="118">
        <f t="shared" si="24"/>
        <v>3.29</v>
      </c>
      <c r="I134" s="127">
        <f t="shared" si="25"/>
        <v>0.5</v>
      </c>
      <c r="J134" s="118">
        <f t="shared" si="26"/>
        <v>4.6640477234275766</v>
      </c>
    </row>
    <row r="135" spans="1:10" ht="15">
      <c r="A135" s="1320"/>
      <c r="B135" s="1321"/>
      <c r="C135" s="1321"/>
      <c r="D135" s="1322"/>
      <c r="E135" s="403" t="str">
        <f t="shared" si="23"/>
        <v>P5</v>
      </c>
      <c r="F135" s="125"/>
      <c r="G135" s="128">
        <f t="shared" si="24"/>
        <v>2.8352873698647882</v>
      </c>
      <c r="H135" s="118">
        <f t="shared" si="24"/>
        <v>2.16</v>
      </c>
      <c r="I135" s="127">
        <f t="shared" si="25"/>
        <v>0.5</v>
      </c>
      <c r="J135" s="118">
        <f t="shared" si="26"/>
        <v>3.0621103594539716</v>
      </c>
    </row>
    <row r="136" spans="1:10" ht="15">
      <c r="A136" s="1320"/>
      <c r="B136" s="1321"/>
      <c r="C136" s="1321"/>
      <c r="D136" s="1322"/>
      <c r="E136" s="403" t="str">
        <f t="shared" si="23"/>
        <v>P6 DESCOLE</v>
      </c>
      <c r="F136" s="125"/>
      <c r="G136" s="128">
        <f t="shared" si="24"/>
        <v>2.8352873698647882</v>
      </c>
      <c r="H136" s="118">
        <f t="shared" si="24"/>
        <v>1.8</v>
      </c>
      <c r="I136" s="127">
        <f t="shared" si="25"/>
        <v>0.5</v>
      </c>
      <c r="J136" s="118">
        <f t="shared" si="26"/>
        <v>2.5517586328783093</v>
      </c>
    </row>
    <row r="137" spans="1:10" ht="15">
      <c r="A137" s="1320"/>
      <c r="B137" s="1321"/>
      <c r="C137" s="1321"/>
      <c r="D137" s="1322"/>
      <c r="E137" s="403" t="str">
        <f t="shared" si="23"/>
        <v>P7</v>
      </c>
      <c r="F137" s="125"/>
      <c r="G137" s="128">
        <f t="shared" si="24"/>
        <v>2.0106192982974678</v>
      </c>
      <c r="H137" s="118">
        <f t="shared" si="24"/>
        <v>1.8</v>
      </c>
      <c r="I137" s="127">
        <f t="shared" si="25"/>
        <v>0.5</v>
      </c>
      <c r="J137" s="118">
        <f t="shared" si="26"/>
        <v>1.8095573684677211</v>
      </c>
    </row>
    <row r="138" spans="1:10" ht="15">
      <c r="A138" s="1320"/>
      <c r="B138" s="1321"/>
      <c r="C138" s="1321"/>
      <c r="D138" s="1322"/>
      <c r="E138" s="403" t="str">
        <f t="shared" si="23"/>
        <v>P8</v>
      </c>
      <c r="F138" s="125"/>
      <c r="G138" s="128">
        <f t="shared" si="24"/>
        <v>2.0106192982974678</v>
      </c>
      <c r="H138" s="118">
        <f t="shared" si="24"/>
        <v>1.7</v>
      </c>
      <c r="I138" s="127">
        <f t="shared" si="25"/>
        <v>0.5</v>
      </c>
      <c r="J138" s="118">
        <f t="shared" si="26"/>
        <v>1.7090264035528475</v>
      </c>
    </row>
    <row r="139" spans="1:10" ht="15">
      <c r="A139" s="1320"/>
      <c r="B139" s="1321"/>
      <c r="C139" s="1321"/>
      <c r="D139" s="1322"/>
      <c r="E139" s="403" t="str">
        <f t="shared" si="23"/>
        <v>P9</v>
      </c>
      <c r="F139" s="125"/>
      <c r="G139" s="128">
        <f t="shared" si="24"/>
        <v>2.0106192982974678</v>
      </c>
      <c r="H139" s="118">
        <f t="shared" si="24"/>
        <v>1.7</v>
      </c>
      <c r="I139" s="127">
        <f t="shared" si="25"/>
        <v>0.5</v>
      </c>
      <c r="J139" s="118">
        <f t="shared" si="26"/>
        <v>1.7090264035528475</v>
      </c>
    </row>
    <row r="140" spans="1:10" ht="15">
      <c r="A140" s="1320"/>
      <c r="B140" s="1321"/>
      <c r="C140" s="1321"/>
      <c r="D140" s="1322"/>
      <c r="E140" s="403" t="str">
        <f t="shared" si="23"/>
        <v>P10</v>
      </c>
      <c r="F140" s="125"/>
      <c r="G140" s="128">
        <f t="shared" si="24"/>
        <v>2.0106192982974678</v>
      </c>
      <c r="H140" s="118">
        <f t="shared" si="24"/>
        <v>1.7</v>
      </c>
      <c r="I140" s="127">
        <f t="shared" si="25"/>
        <v>0.5</v>
      </c>
      <c r="J140" s="118">
        <f t="shared" si="26"/>
        <v>1.7090264035528475</v>
      </c>
    </row>
    <row r="141" spans="1:10" ht="15">
      <c r="A141" s="1320"/>
      <c r="B141" s="1321"/>
      <c r="C141" s="1321"/>
      <c r="D141" s="1322"/>
      <c r="E141" s="403" t="str">
        <f t="shared" si="23"/>
        <v>P11</v>
      </c>
      <c r="F141" s="125"/>
      <c r="G141" s="128">
        <f t="shared" si="24"/>
        <v>2.0106192982974678</v>
      </c>
      <c r="H141" s="118">
        <f t="shared" si="24"/>
        <v>1.7</v>
      </c>
      <c r="I141" s="127">
        <f t="shared" si="25"/>
        <v>0.5</v>
      </c>
      <c r="J141" s="118">
        <f t="shared" si="26"/>
        <v>1.7090264035528475</v>
      </c>
    </row>
    <row r="142" spans="1:10" ht="15.75" thickBot="1">
      <c r="A142" s="1320"/>
      <c r="B142" s="1321"/>
      <c r="C142" s="1321"/>
      <c r="D142" s="1322"/>
      <c r="E142" s="403" t="str">
        <f t="shared" si="23"/>
        <v>P12 EXISTENTE</v>
      </c>
      <c r="F142" s="125"/>
      <c r="G142" s="128">
        <f t="shared" si="24"/>
        <v>2.0106192982974678</v>
      </c>
      <c r="H142" s="118">
        <f t="shared" si="24"/>
        <v>1.7</v>
      </c>
      <c r="I142" s="127">
        <f t="shared" si="25"/>
        <v>0.5</v>
      </c>
      <c r="J142" s="118">
        <f t="shared" si="26"/>
        <v>1.7090264035528475</v>
      </c>
    </row>
    <row r="143" spans="1:10" ht="13.5" thickBot="1">
      <c r="A143" s="1320"/>
      <c r="B143" s="1321"/>
      <c r="C143" s="1321"/>
      <c r="D143" s="1322"/>
      <c r="E143" s="112"/>
      <c r="F143" s="112" t="str">
        <f t="shared" ref="F143:F153" si="27">+F91</f>
        <v>LARGO</v>
      </c>
      <c r="G143" s="112" t="str">
        <f t="shared" si="24"/>
        <v>ANCHO</v>
      </c>
      <c r="H143" s="112"/>
      <c r="I143" s="114"/>
      <c r="J143" s="112"/>
    </row>
    <row r="144" spans="1:10" ht="15">
      <c r="A144" s="1320"/>
      <c r="B144" s="1321"/>
      <c r="C144" s="1321"/>
      <c r="D144" s="1322"/>
      <c r="E144" s="403" t="str">
        <f t="shared" si="23"/>
        <v xml:space="preserve">CÁRCAMO 1 </v>
      </c>
      <c r="F144" s="125">
        <f t="shared" si="27"/>
        <v>6.41</v>
      </c>
      <c r="G144" s="128">
        <f t="shared" si="24"/>
        <v>0.8</v>
      </c>
      <c r="H144" s="118">
        <f t="shared" si="24"/>
        <v>1.2</v>
      </c>
      <c r="I144" s="127">
        <f t="shared" si="25"/>
        <v>0.5</v>
      </c>
      <c r="J144" s="118">
        <f t="shared" si="14"/>
        <v>3.0768</v>
      </c>
    </row>
    <row r="145" spans="1:14" ht="15">
      <c r="A145" s="1320"/>
      <c r="B145" s="1321"/>
      <c r="C145" s="1321"/>
      <c r="D145" s="1322"/>
      <c r="E145" s="403" t="str">
        <f t="shared" si="23"/>
        <v>CÁRCAMO 2</v>
      </c>
      <c r="F145" s="125">
        <f t="shared" si="27"/>
        <v>6.41</v>
      </c>
      <c r="G145" s="128">
        <f t="shared" si="24"/>
        <v>0.8</v>
      </c>
      <c r="H145" s="867">
        <f t="shared" si="24"/>
        <v>1.2</v>
      </c>
      <c r="I145" s="127">
        <f t="shared" si="25"/>
        <v>0.5</v>
      </c>
      <c r="J145" s="118">
        <f t="shared" si="14"/>
        <v>3.0768</v>
      </c>
    </row>
    <row r="146" spans="1:14" ht="15">
      <c r="A146" s="1320"/>
      <c r="B146" s="1321"/>
      <c r="C146" s="1321"/>
      <c r="D146" s="1322"/>
      <c r="E146" s="403" t="str">
        <f t="shared" si="23"/>
        <v>CÁRCAMO 3</v>
      </c>
      <c r="F146" s="125">
        <f t="shared" si="27"/>
        <v>6.41</v>
      </c>
      <c r="G146" s="128">
        <f t="shared" si="24"/>
        <v>0.8</v>
      </c>
      <c r="H146" s="867">
        <f t="shared" si="24"/>
        <v>1.2</v>
      </c>
      <c r="I146" s="127">
        <f t="shared" si="25"/>
        <v>0.5</v>
      </c>
      <c r="J146" s="118">
        <f t="shared" si="14"/>
        <v>3.0768</v>
      </c>
    </row>
    <row r="147" spans="1:14" ht="15">
      <c r="A147" s="1320"/>
      <c r="B147" s="1321"/>
      <c r="C147" s="1321"/>
      <c r="D147" s="1322"/>
      <c r="E147" s="403" t="str">
        <f t="shared" si="23"/>
        <v>CÁRCAMO 4</v>
      </c>
      <c r="F147" s="125">
        <f t="shared" si="27"/>
        <v>6.41</v>
      </c>
      <c r="G147" s="128">
        <f t="shared" si="24"/>
        <v>0.8</v>
      </c>
      <c r="H147" s="867">
        <f t="shared" si="24"/>
        <v>1.2</v>
      </c>
      <c r="I147" s="127">
        <f t="shared" si="25"/>
        <v>0.5</v>
      </c>
      <c r="J147" s="118">
        <f t="shared" si="14"/>
        <v>3.0768</v>
      </c>
    </row>
    <row r="148" spans="1:14" ht="15">
      <c r="A148" s="1320"/>
      <c r="B148" s="1321"/>
      <c r="C148" s="1321"/>
      <c r="D148" s="1322"/>
      <c r="E148" s="403" t="str">
        <f t="shared" si="23"/>
        <v>CÁRCAMO 5</v>
      </c>
      <c r="F148" s="125">
        <f t="shared" si="27"/>
        <v>6.41</v>
      </c>
      <c r="G148" s="128">
        <f t="shared" si="24"/>
        <v>0.8</v>
      </c>
      <c r="H148" s="867">
        <f t="shared" si="24"/>
        <v>1.2</v>
      </c>
      <c r="I148" s="127">
        <f t="shared" si="25"/>
        <v>0.5</v>
      </c>
      <c r="J148" s="118">
        <f t="shared" si="14"/>
        <v>3.0768</v>
      </c>
    </row>
    <row r="149" spans="1:14" ht="15">
      <c r="A149" s="1320"/>
      <c r="B149" s="1321"/>
      <c r="C149" s="1321"/>
      <c r="D149" s="1322"/>
      <c r="E149" s="403"/>
      <c r="F149" s="125"/>
      <c r="G149" s="128"/>
      <c r="H149" s="867"/>
      <c r="I149" s="127"/>
      <c r="J149" s="118"/>
    </row>
    <row r="150" spans="1:14" ht="15">
      <c r="A150" s="1320"/>
      <c r="B150" s="1321"/>
      <c r="C150" s="1321"/>
      <c r="D150" s="1322"/>
      <c r="E150" s="403" t="str">
        <f t="shared" si="23"/>
        <v>SUMIDERO 1</v>
      </c>
      <c r="F150" s="125">
        <f t="shared" si="27"/>
        <v>2.2000000000000002</v>
      </c>
      <c r="G150" s="128">
        <f t="shared" si="24"/>
        <v>0.8</v>
      </c>
      <c r="H150" s="867">
        <f t="shared" si="24"/>
        <v>1.2</v>
      </c>
      <c r="I150" s="127">
        <f>+I98</f>
        <v>0.5</v>
      </c>
      <c r="J150" s="118">
        <f t="shared" si="14"/>
        <v>1.056</v>
      </c>
    </row>
    <row r="151" spans="1:14" ht="15">
      <c r="A151" s="1320"/>
      <c r="B151" s="1321"/>
      <c r="C151" s="1321"/>
      <c r="D151" s="1322"/>
      <c r="E151" s="403" t="str">
        <f t="shared" si="23"/>
        <v>SUMIDERO 2</v>
      </c>
      <c r="F151" s="125">
        <f t="shared" si="27"/>
        <v>2.2000000000000002</v>
      </c>
      <c r="G151" s="128">
        <f t="shared" si="24"/>
        <v>0.8</v>
      </c>
      <c r="H151" s="867">
        <f t="shared" si="24"/>
        <v>1.2</v>
      </c>
      <c r="I151" s="127">
        <f>+I99</f>
        <v>0.5</v>
      </c>
      <c r="J151" s="118">
        <f t="shared" si="14"/>
        <v>1.056</v>
      </c>
    </row>
    <row r="152" spans="1:14" ht="15">
      <c r="A152" s="1320"/>
      <c r="B152" s="1321"/>
      <c r="C152" s="1321"/>
      <c r="D152" s="1322"/>
      <c r="E152" s="403" t="str">
        <f t="shared" si="23"/>
        <v>SUMIDERO 3</v>
      </c>
      <c r="F152" s="125">
        <f t="shared" si="27"/>
        <v>2.2000000000000002</v>
      </c>
      <c r="G152" s="128">
        <f t="shared" si="24"/>
        <v>0.8</v>
      </c>
      <c r="H152" s="867">
        <f t="shared" si="24"/>
        <v>1.2</v>
      </c>
      <c r="I152" s="127">
        <f>+I100</f>
        <v>0.5</v>
      </c>
      <c r="J152" s="118">
        <f t="shared" si="14"/>
        <v>1.056</v>
      </c>
      <c r="N152" s="1">
        <v>1.5</v>
      </c>
    </row>
    <row r="153" spans="1:14" ht="15">
      <c r="A153" s="1320"/>
      <c r="B153" s="1321"/>
      <c r="C153" s="1321"/>
      <c r="D153" s="1322"/>
      <c r="E153" s="403" t="str">
        <f t="shared" si="23"/>
        <v>SUMIDERO 4</v>
      </c>
      <c r="F153" s="125">
        <f t="shared" si="27"/>
        <v>2.2000000000000002</v>
      </c>
      <c r="G153" s="128">
        <f t="shared" si="24"/>
        <v>0.8</v>
      </c>
      <c r="H153" s="867">
        <f t="shared" si="24"/>
        <v>1.2</v>
      </c>
      <c r="I153" s="127">
        <f>+I101</f>
        <v>0.5</v>
      </c>
      <c r="J153" s="118">
        <f t="shared" si="14"/>
        <v>1.056</v>
      </c>
    </row>
    <row r="154" spans="1:14" ht="15.75" thickBot="1">
      <c r="A154" s="1320"/>
      <c r="B154" s="1321"/>
      <c r="C154" s="1321"/>
      <c r="D154" s="1322"/>
      <c r="E154" s="120"/>
      <c r="F154" s="125"/>
      <c r="G154" s="128"/>
      <c r="H154" s="118"/>
      <c r="I154" s="127"/>
      <c r="J154" s="118">
        <f t="shared" ref="J154" si="28">F154*G154*I154*H154</f>
        <v>0</v>
      </c>
    </row>
    <row r="155" spans="1:14" ht="17.25" customHeight="1" thickBot="1">
      <c r="A155" s="1331"/>
      <c r="B155" s="1332"/>
      <c r="C155" s="1332"/>
      <c r="D155" s="1334"/>
      <c r="E155" s="1335" t="s">
        <v>49</v>
      </c>
      <c r="F155" s="1333"/>
      <c r="G155" s="1333"/>
      <c r="H155" s="1333"/>
      <c r="I155" s="384"/>
      <c r="J155" s="122">
        <f>ROUND(SUM(J107:J154),2)</f>
        <v>832.92</v>
      </c>
    </row>
    <row r="156" spans="1:14" ht="12" customHeight="1" thickBot="1">
      <c r="A156" s="382"/>
      <c r="B156" s="383"/>
      <c r="C156" s="383"/>
      <c r="D156" s="383"/>
      <c r="E156" s="384"/>
      <c r="F156" s="384"/>
      <c r="G156" s="384"/>
      <c r="H156" s="384"/>
      <c r="I156" s="124"/>
    </row>
    <row r="157" spans="1:14" ht="27" customHeight="1" thickBot="1">
      <c r="A157" s="1326" t="str">
        <f>+'PRESU OFICIAL'!B58</f>
        <v>Suministro, extendida y compactación de material seleccionado para Subbase Granular Clase C. La unidad de medida y forma de pago corresponden al material compactado</v>
      </c>
      <c r="B157" s="1327"/>
      <c r="C157" s="1327"/>
      <c r="D157" s="1327"/>
      <c r="E157" s="1327"/>
      <c r="F157" s="1327"/>
      <c r="G157" s="1327"/>
      <c r="H157" s="1329"/>
      <c r="I157" s="132" t="str">
        <f>'PRESU OFICIAL'!C58</f>
        <v>M3</v>
      </c>
      <c r="J157" s="435" t="str">
        <f>+'PRESU OFICIAL'!A58</f>
        <v>2,2,3</v>
      </c>
    </row>
    <row r="158" spans="1:14" ht="33.75" customHeight="1" thickBot="1">
      <c r="A158" s="1317" t="s">
        <v>831</v>
      </c>
      <c r="B158" s="1318"/>
      <c r="C158" s="1318"/>
      <c r="D158" s="1319"/>
      <c r="E158" s="112" t="s">
        <v>3</v>
      </c>
      <c r="F158" s="112" t="s">
        <v>59</v>
      </c>
      <c r="G158" s="112" t="s">
        <v>60</v>
      </c>
      <c r="H158" s="112" t="s">
        <v>61</v>
      </c>
      <c r="I158" s="114" t="s">
        <v>98</v>
      </c>
      <c r="J158" s="112" t="s">
        <v>49</v>
      </c>
    </row>
    <row r="159" spans="1:14" ht="15">
      <c r="A159" s="1320"/>
      <c r="B159" s="1321"/>
      <c r="C159" s="1321"/>
      <c r="D159" s="1322"/>
      <c r="E159" s="120"/>
      <c r="F159" s="129"/>
      <c r="G159" s="126"/>
      <c r="H159" s="118"/>
      <c r="I159" s="127"/>
      <c r="J159" s="118"/>
    </row>
    <row r="160" spans="1:14" ht="15">
      <c r="A160" s="1320"/>
      <c r="B160" s="1321"/>
      <c r="C160" s="1321"/>
      <c r="D160" s="1322"/>
      <c r="E160" s="120" t="str">
        <f>+E108</f>
        <v>CÁRCAMO 1 A P1</v>
      </c>
      <c r="F160" s="125">
        <f t="shared" ref="F160:G160" si="29">+F108</f>
        <v>1</v>
      </c>
      <c r="G160" s="128">
        <f t="shared" si="29"/>
        <v>1</v>
      </c>
      <c r="H160" s="118">
        <v>0.3</v>
      </c>
      <c r="I160" s="636">
        <f t="shared" ref="I160:I180" si="30">I9</f>
        <v>24</v>
      </c>
      <c r="J160" s="118">
        <f>+F160*G160*H160</f>
        <v>0.3</v>
      </c>
    </row>
    <row r="161" spans="1:10" ht="15">
      <c r="A161" s="1320"/>
      <c r="B161" s="1321"/>
      <c r="C161" s="1321"/>
      <c r="D161" s="1322"/>
      <c r="E161" s="120" t="str">
        <f t="shared" ref="E161:G161" si="31">+E109</f>
        <v>P1 A P2</v>
      </c>
      <c r="F161" s="125">
        <f t="shared" si="31"/>
        <v>90.93</v>
      </c>
      <c r="G161" s="128">
        <f t="shared" si="31"/>
        <v>1</v>
      </c>
      <c r="H161" s="118">
        <v>0.3</v>
      </c>
      <c r="I161" s="636">
        <f t="shared" si="30"/>
        <v>24</v>
      </c>
      <c r="J161" s="118">
        <f t="shared" ref="J161:J181" si="32">+F161*G161*H161</f>
        <v>27.279</v>
      </c>
    </row>
    <row r="162" spans="1:10" ht="15">
      <c r="A162" s="1320"/>
      <c r="B162" s="1321"/>
      <c r="C162" s="1321"/>
      <c r="D162" s="1322"/>
      <c r="E162" s="120" t="str">
        <f t="shared" ref="E162:G162" si="33">+E110</f>
        <v>CÁRCAMO 2 A RED</v>
      </c>
      <c r="F162" s="125">
        <f t="shared" si="33"/>
        <v>1</v>
      </c>
      <c r="G162" s="128">
        <f t="shared" si="33"/>
        <v>1</v>
      </c>
      <c r="H162" s="118">
        <v>0.3</v>
      </c>
      <c r="I162" s="636">
        <f t="shared" si="30"/>
        <v>24</v>
      </c>
      <c r="J162" s="118">
        <f t="shared" si="32"/>
        <v>0.3</v>
      </c>
    </row>
    <row r="163" spans="1:10" ht="15">
      <c r="A163" s="1320"/>
      <c r="B163" s="1321"/>
      <c r="C163" s="1321"/>
      <c r="D163" s="1322"/>
      <c r="E163" s="120" t="str">
        <f t="shared" ref="E163:G163" si="34">+E111</f>
        <v>P2 A P3</v>
      </c>
      <c r="F163" s="125">
        <f t="shared" si="34"/>
        <v>89.69</v>
      </c>
      <c r="G163" s="128">
        <f t="shared" si="34"/>
        <v>1.2</v>
      </c>
      <c r="H163" s="118">
        <v>0.3</v>
      </c>
      <c r="I163" s="636">
        <f t="shared" si="30"/>
        <v>24</v>
      </c>
      <c r="J163" s="118">
        <f t="shared" si="32"/>
        <v>32.288399999999996</v>
      </c>
    </row>
    <row r="164" spans="1:10" ht="15">
      <c r="A164" s="1320"/>
      <c r="B164" s="1321"/>
      <c r="C164" s="1321"/>
      <c r="D164" s="1322"/>
      <c r="E164" s="120" t="str">
        <f t="shared" ref="E164:G164" si="35">+E112</f>
        <v>P3 A P4</v>
      </c>
      <c r="F164" s="125">
        <f t="shared" si="35"/>
        <v>4.71</v>
      </c>
      <c r="G164" s="128">
        <f t="shared" si="35"/>
        <v>1.5</v>
      </c>
      <c r="H164" s="118">
        <v>0.3</v>
      </c>
      <c r="I164" s="636">
        <f t="shared" si="30"/>
        <v>24</v>
      </c>
      <c r="J164" s="118">
        <f t="shared" si="32"/>
        <v>2.1194999999999999</v>
      </c>
    </row>
    <row r="165" spans="1:10" ht="15">
      <c r="A165" s="1320"/>
      <c r="B165" s="1321"/>
      <c r="C165" s="1321"/>
      <c r="D165" s="1322"/>
      <c r="E165" s="120" t="str">
        <f t="shared" ref="E165:G165" si="36">+E113</f>
        <v>P4 A P5</v>
      </c>
      <c r="F165" s="125">
        <f t="shared" si="36"/>
        <v>78.739999999999995</v>
      </c>
      <c r="G165" s="128">
        <f t="shared" si="36"/>
        <v>1.2</v>
      </c>
      <c r="H165" s="118">
        <v>0.3</v>
      </c>
      <c r="I165" s="636">
        <f t="shared" si="30"/>
        <v>24</v>
      </c>
      <c r="J165" s="118">
        <f t="shared" si="32"/>
        <v>28.346399999999996</v>
      </c>
    </row>
    <row r="166" spans="1:10" ht="15">
      <c r="A166" s="1320"/>
      <c r="B166" s="1321"/>
      <c r="C166" s="1321"/>
      <c r="D166" s="1322"/>
      <c r="E166" s="120" t="str">
        <f t="shared" ref="E166:G166" si="37">+E114</f>
        <v>CÁRCAMO 3 A RED</v>
      </c>
      <c r="F166" s="125">
        <f t="shared" si="37"/>
        <v>1</v>
      </c>
      <c r="G166" s="128">
        <f t="shared" si="37"/>
        <v>1</v>
      </c>
      <c r="H166" s="118">
        <v>0.3</v>
      </c>
      <c r="I166" s="636">
        <f t="shared" si="30"/>
        <v>24</v>
      </c>
      <c r="J166" s="118">
        <f t="shared" si="32"/>
        <v>0.3</v>
      </c>
    </row>
    <row r="167" spans="1:10" ht="15">
      <c r="A167" s="1320"/>
      <c r="B167" s="1321"/>
      <c r="C167" s="1321"/>
      <c r="D167" s="1322"/>
      <c r="E167" s="120" t="str">
        <f t="shared" ref="E167:G167" si="38">+E115</f>
        <v>P5 A P6 DESCOLE</v>
      </c>
      <c r="F167" s="125">
        <f t="shared" si="38"/>
        <v>42.65</v>
      </c>
      <c r="G167" s="128">
        <f t="shared" si="38"/>
        <v>1</v>
      </c>
      <c r="H167" s="118">
        <v>0.3</v>
      </c>
      <c r="I167" s="636">
        <f t="shared" si="30"/>
        <v>24</v>
      </c>
      <c r="J167" s="118">
        <f t="shared" si="32"/>
        <v>12.795</v>
      </c>
    </row>
    <row r="168" spans="1:10" ht="15">
      <c r="A168" s="1320"/>
      <c r="B168" s="1321"/>
      <c r="C168" s="1321"/>
      <c r="D168" s="1322"/>
      <c r="E168" s="120" t="str">
        <f t="shared" ref="E168:G168" si="39">+E116</f>
        <v>P7 A P3</v>
      </c>
      <c r="F168" s="125">
        <f t="shared" si="39"/>
        <v>85.08</v>
      </c>
      <c r="G168" s="128">
        <f t="shared" si="39"/>
        <v>1.2</v>
      </c>
      <c r="H168" s="118">
        <v>0.3</v>
      </c>
      <c r="I168" s="636">
        <f t="shared" si="30"/>
        <v>16</v>
      </c>
      <c r="J168" s="118">
        <f t="shared" si="32"/>
        <v>30.628799999999995</v>
      </c>
    </row>
    <row r="169" spans="1:10" ht="15">
      <c r="A169" s="1320"/>
      <c r="B169" s="1321"/>
      <c r="C169" s="1321"/>
      <c r="D169" s="1322"/>
      <c r="E169" s="120">
        <f t="shared" ref="E169:G169" si="40">+E117</f>
        <v>0</v>
      </c>
      <c r="F169" s="125">
        <f t="shared" si="40"/>
        <v>0</v>
      </c>
      <c r="G169" s="128">
        <f t="shared" si="40"/>
        <v>0</v>
      </c>
      <c r="H169" s="118">
        <v>0.3</v>
      </c>
      <c r="I169" s="636">
        <f t="shared" si="30"/>
        <v>0</v>
      </c>
      <c r="J169" s="118">
        <f t="shared" si="32"/>
        <v>0</v>
      </c>
    </row>
    <row r="170" spans="1:10" ht="15">
      <c r="A170" s="1320"/>
      <c r="B170" s="1321"/>
      <c r="C170" s="1321"/>
      <c r="D170" s="1322"/>
      <c r="E170" s="120" t="str">
        <f t="shared" ref="E170:G170" si="41">+E118</f>
        <v>CÁRCAMO 4 A POZO 8</v>
      </c>
      <c r="F170" s="125">
        <f t="shared" si="41"/>
        <v>1</v>
      </c>
      <c r="G170" s="128">
        <f t="shared" si="41"/>
        <v>1</v>
      </c>
      <c r="H170" s="118">
        <v>0.3</v>
      </c>
      <c r="I170" s="636">
        <f t="shared" si="30"/>
        <v>16</v>
      </c>
      <c r="J170" s="118">
        <f t="shared" si="32"/>
        <v>0.3</v>
      </c>
    </row>
    <row r="171" spans="1:10" ht="15">
      <c r="A171" s="1320"/>
      <c r="B171" s="1321"/>
      <c r="C171" s="1321"/>
      <c r="D171" s="1322"/>
      <c r="E171" s="120" t="str">
        <f t="shared" ref="E171:G171" si="42">+E119</f>
        <v>POZO 8 A POZO 9</v>
      </c>
      <c r="F171" s="125">
        <f t="shared" si="42"/>
        <v>71.48</v>
      </c>
      <c r="G171" s="128">
        <f t="shared" si="42"/>
        <v>1</v>
      </c>
      <c r="H171" s="118">
        <v>0.3</v>
      </c>
      <c r="I171" s="636">
        <f t="shared" si="30"/>
        <v>16</v>
      </c>
      <c r="J171" s="118">
        <f t="shared" si="32"/>
        <v>21.443999999999999</v>
      </c>
    </row>
    <row r="172" spans="1:10" ht="15">
      <c r="A172" s="1320"/>
      <c r="B172" s="1321"/>
      <c r="C172" s="1321"/>
      <c r="D172" s="1322"/>
      <c r="E172" s="120" t="str">
        <f t="shared" ref="E172:G172" si="43">+E120</f>
        <v>POZO 9 A POZO 10</v>
      </c>
      <c r="F172" s="125">
        <f t="shared" si="43"/>
        <v>59.28</v>
      </c>
      <c r="G172" s="128">
        <f t="shared" si="43"/>
        <v>1</v>
      </c>
      <c r="H172" s="118">
        <v>0.3</v>
      </c>
      <c r="I172" s="636">
        <f t="shared" si="30"/>
        <v>16</v>
      </c>
      <c r="J172" s="118">
        <f t="shared" si="32"/>
        <v>17.783999999999999</v>
      </c>
    </row>
    <row r="173" spans="1:10" ht="15">
      <c r="A173" s="1320"/>
      <c r="B173" s="1321"/>
      <c r="C173" s="1321"/>
      <c r="D173" s="1322"/>
      <c r="E173" s="120" t="str">
        <f t="shared" ref="E173:G173" si="44">+E121</f>
        <v>POZO 10 A POZO 11</v>
      </c>
      <c r="F173" s="125">
        <f t="shared" si="44"/>
        <v>11.08</v>
      </c>
      <c r="G173" s="128">
        <f t="shared" si="44"/>
        <v>1</v>
      </c>
      <c r="H173" s="118">
        <v>0.3</v>
      </c>
      <c r="I173" s="636">
        <f t="shared" si="30"/>
        <v>16</v>
      </c>
      <c r="J173" s="118">
        <f t="shared" si="32"/>
        <v>3.3239999999999998</v>
      </c>
    </row>
    <row r="174" spans="1:10" ht="15">
      <c r="A174" s="1320"/>
      <c r="B174" s="1321"/>
      <c r="C174" s="1321"/>
      <c r="D174" s="1322"/>
      <c r="E174" s="120" t="str">
        <f t="shared" ref="E174:G175" si="45">+E122</f>
        <v xml:space="preserve">CÁRCAMO 5 A RED </v>
      </c>
      <c r="F174" s="125">
        <f t="shared" si="45"/>
        <v>1</v>
      </c>
      <c r="G174" s="128">
        <f t="shared" si="45"/>
        <v>1</v>
      </c>
      <c r="H174" s="118">
        <v>0.3</v>
      </c>
      <c r="I174" s="636">
        <f t="shared" si="30"/>
        <v>16</v>
      </c>
      <c r="J174" s="118">
        <f t="shared" si="32"/>
        <v>0.3</v>
      </c>
    </row>
    <row r="175" spans="1:10" ht="15">
      <c r="A175" s="1320"/>
      <c r="B175" s="1321"/>
      <c r="C175" s="1321"/>
      <c r="D175" s="1322"/>
      <c r="E175" s="120" t="str">
        <f t="shared" si="45"/>
        <v>POZO 11 A POZO 12 EXISTENTE</v>
      </c>
      <c r="F175" s="125">
        <f t="shared" si="45"/>
        <v>87</v>
      </c>
      <c r="G175" s="128">
        <f t="shared" si="45"/>
        <v>1</v>
      </c>
      <c r="H175" s="118">
        <v>0.3</v>
      </c>
      <c r="I175" s="636">
        <f t="shared" si="30"/>
        <v>16</v>
      </c>
      <c r="J175" s="118">
        <f t="shared" si="32"/>
        <v>26.099999999999998</v>
      </c>
    </row>
    <row r="176" spans="1:10" ht="15">
      <c r="A176" s="1320"/>
      <c r="B176" s="1321"/>
      <c r="C176" s="1321"/>
      <c r="D176" s="1322"/>
      <c r="E176" s="120">
        <f t="shared" ref="E176:G180" si="46">+E124</f>
        <v>0</v>
      </c>
      <c r="F176" s="125">
        <f t="shared" si="46"/>
        <v>0</v>
      </c>
      <c r="G176" s="128">
        <f t="shared" si="46"/>
        <v>0</v>
      </c>
      <c r="H176" s="118">
        <v>0.3</v>
      </c>
      <c r="I176" s="636">
        <f t="shared" si="30"/>
        <v>0</v>
      </c>
      <c r="J176" s="118">
        <f t="shared" si="32"/>
        <v>0</v>
      </c>
    </row>
    <row r="177" spans="1:10" ht="15">
      <c r="A177" s="1320"/>
      <c r="B177" s="1321"/>
      <c r="C177" s="1321"/>
      <c r="D177" s="1322"/>
      <c r="E177" s="120" t="str">
        <f t="shared" si="46"/>
        <v>SUMIDERO 1 A RED</v>
      </c>
      <c r="F177" s="125">
        <f t="shared" si="46"/>
        <v>2.23</v>
      </c>
      <c r="G177" s="128">
        <f t="shared" si="46"/>
        <v>1</v>
      </c>
      <c r="H177" s="118">
        <v>0.3</v>
      </c>
      <c r="I177" s="636">
        <f t="shared" si="30"/>
        <v>8</v>
      </c>
      <c r="J177" s="118">
        <f t="shared" si="32"/>
        <v>0.66899999999999993</v>
      </c>
    </row>
    <row r="178" spans="1:10" ht="15">
      <c r="A178" s="1320"/>
      <c r="B178" s="1321"/>
      <c r="C178" s="1321"/>
      <c r="D178" s="1322"/>
      <c r="E178" s="120" t="str">
        <f t="shared" si="46"/>
        <v>SUMIDERO 2 A RED</v>
      </c>
      <c r="F178" s="125">
        <f t="shared" si="46"/>
        <v>5.15</v>
      </c>
      <c r="G178" s="128">
        <f t="shared" si="46"/>
        <v>1</v>
      </c>
      <c r="H178" s="118">
        <v>0.3</v>
      </c>
      <c r="I178" s="636">
        <f t="shared" si="30"/>
        <v>8</v>
      </c>
      <c r="J178" s="118">
        <f t="shared" si="32"/>
        <v>1.5450000000000002</v>
      </c>
    </row>
    <row r="179" spans="1:10" ht="15">
      <c r="A179" s="1320"/>
      <c r="B179" s="1321"/>
      <c r="C179" s="1321"/>
      <c r="D179" s="1322"/>
      <c r="E179" s="120" t="str">
        <f t="shared" si="46"/>
        <v>SUMIDERO 3 A RED</v>
      </c>
      <c r="F179" s="125">
        <f t="shared" si="46"/>
        <v>3.71</v>
      </c>
      <c r="G179" s="128">
        <f t="shared" si="46"/>
        <v>1</v>
      </c>
      <c r="H179" s="118">
        <v>0.3</v>
      </c>
      <c r="I179" s="636">
        <f t="shared" si="30"/>
        <v>8</v>
      </c>
      <c r="J179" s="118">
        <f t="shared" si="32"/>
        <v>1.113</v>
      </c>
    </row>
    <row r="180" spans="1:10" ht="15">
      <c r="A180" s="1320"/>
      <c r="B180" s="1321"/>
      <c r="C180" s="1321"/>
      <c r="D180" s="1322"/>
      <c r="E180" s="120" t="str">
        <f t="shared" si="46"/>
        <v>SUMIDERO 4 A RED</v>
      </c>
      <c r="F180" s="125">
        <f t="shared" si="46"/>
        <v>4.25</v>
      </c>
      <c r="G180" s="128">
        <f t="shared" si="46"/>
        <v>1</v>
      </c>
      <c r="H180" s="118">
        <v>0.3</v>
      </c>
      <c r="I180" s="636">
        <f t="shared" si="30"/>
        <v>8</v>
      </c>
      <c r="J180" s="118">
        <f t="shared" si="32"/>
        <v>1.2749999999999999</v>
      </c>
    </row>
    <row r="181" spans="1:10" ht="15.75" thickBot="1">
      <c r="A181" s="1320"/>
      <c r="B181" s="1321"/>
      <c r="C181" s="1321"/>
      <c r="D181" s="1322"/>
      <c r="E181" s="120"/>
      <c r="F181" s="954"/>
      <c r="G181" s="955"/>
      <c r="H181" s="956"/>
      <c r="I181" s="957"/>
      <c r="J181" s="118">
        <f t="shared" si="32"/>
        <v>0</v>
      </c>
    </row>
    <row r="182" spans="1:10" ht="15.75" thickBot="1">
      <c r="A182" s="1323"/>
      <c r="B182" s="1324"/>
      <c r="C182" s="1324"/>
      <c r="D182" s="1325"/>
      <c r="E182" s="1335" t="s">
        <v>49</v>
      </c>
      <c r="F182" s="1333"/>
      <c r="G182" s="1333"/>
      <c r="H182" s="1333"/>
      <c r="I182" s="384"/>
      <c r="J182" s="122">
        <f>+ROUND(SUM(J159:J181),2)</f>
        <v>208.21</v>
      </c>
    </row>
    <row r="183" spans="1:10" ht="12" customHeight="1" thickBot="1">
      <c r="A183" s="1331"/>
      <c r="B183" s="1332"/>
      <c r="C183" s="1332"/>
      <c r="D183" s="1332"/>
      <c r="E183" s="1333"/>
      <c r="F183" s="1333"/>
      <c r="G183" s="1333"/>
      <c r="H183" s="1333"/>
      <c r="I183" s="124"/>
    </row>
    <row r="184" spans="1:10" ht="45.75" customHeight="1" thickBot="1">
      <c r="A184" s="1326" t="str">
        <f>+'PRESU OFICIAL'!B59</f>
        <v>Relleno en recebo compactado en capas. Proctor modificado 95% a todo factor, incluye: recebo, equipo, herramienta y mano de obra. La unidad de medida y forma de pago corresponden al material compactado.</v>
      </c>
      <c r="B184" s="1327"/>
      <c r="C184" s="1327"/>
      <c r="D184" s="1327"/>
      <c r="E184" s="1327"/>
      <c r="F184" s="1327"/>
      <c r="G184" s="1327"/>
      <c r="H184" s="1329"/>
      <c r="I184" s="132" t="str">
        <f>'PRESU OFICIAL'!C59</f>
        <v>M3</v>
      </c>
      <c r="J184" s="435" t="str">
        <f>+'PRESU OFICIAL'!A59</f>
        <v>2,2,4</v>
      </c>
    </row>
    <row r="185" spans="1:10" ht="28.5" customHeight="1" thickBot="1">
      <c r="A185" s="1317" t="s">
        <v>831</v>
      </c>
      <c r="B185" s="1318"/>
      <c r="C185" s="1318"/>
      <c r="D185" s="1319"/>
      <c r="E185" s="112" t="s">
        <v>3</v>
      </c>
      <c r="F185" s="112" t="s">
        <v>59</v>
      </c>
      <c r="G185" s="112" t="s">
        <v>60</v>
      </c>
      <c r="H185" s="112" t="s">
        <v>61</v>
      </c>
      <c r="I185" s="114" t="s">
        <v>98</v>
      </c>
      <c r="J185" s="112" t="s">
        <v>49</v>
      </c>
    </row>
    <row r="186" spans="1:10" ht="15">
      <c r="A186" s="1320"/>
      <c r="B186" s="1321"/>
      <c r="C186" s="1321"/>
      <c r="D186" s="1322"/>
      <c r="E186" s="120"/>
      <c r="F186" s="129"/>
      <c r="G186" s="126"/>
      <c r="H186" s="118"/>
      <c r="I186" s="127"/>
      <c r="J186" s="118"/>
    </row>
    <row r="187" spans="1:10" ht="15">
      <c r="A187" s="1320"/>
      <c r="B187" s="1321"/>
      <c r="C187" s="1321"/>
      <c r="D187" s="1322"/>
      <c r="E187" s="120" t="str">
        <f t="shared" ref="E187:G195" si="47">E56</f>
        <v>CÁRCAMO 1 A P1</v>
      </c>
      <c r="F187" s="125">
        <f t="shared" si="47"/>
        <v>1</v>
      </c>
      <c r="G187" s="128">
        <f t="shared" si="47"/>
        <v>1</v>
      </c>
      <c r="H187" s="118">
        <f>1+M214</f>
        <v>0.39040000000000008</v>
      </c>
      <c r="I187" s="125">
        <f t="shared" ref="I187:I195" si="48">I9</f>
        <v>24</v>
      </c>
      <c r="J187" s="118">
        <f>+F187*G187*H187</f>
        <v>0.39040000000000008</v>
      </c>
    </row>
    <row r="188" spans="1:10" ht="15">
      <c r="A188" s="1320"/>
      <c r="B188" s="1321"/>
      <c r="C188" s="1321"/>
      <c r="D188" s="1322"/>
      <c r="E188" s="120" t="str">
        <f t="shared" si="47"/>
        <v>P1 A P2</v>
      </c>
      <c r="F188" s="125">
        <f t="shared" si="47"/>
        <v>90.93</v>
      </c>
      <c r="G188" s="128">
        <f t="shared" si="47"/>
        <v>1</v>
      </c>
      <c r="H188" s="118">
        <f t="shared" ref="H188:H204" si="49">1+M215</f>
        <v>0.79040000000000021</v>
      </c>
      <c r="I188" s="125">
        <f t="shared" si="48"/>
        <v>24</v>
      </c>
      <c r="J188" s="118">
        <f t="shared" ref="J188:J208" si="50">+F188*G188*H188</f>
        <v>71.871072000000026</v>
      </c>
    </row>
    <row r="189" spans="1:10" ht="15">
      <c r="A189" s="1320"/>
      <c r="B189" s="1321"/>
      <c r="C189" s="1321"/>
      <c r="D189" s="1322"/>
      <c r="E189" s="120" t="str">
        <f t="shared" si="47"/>
        <v>CÁRCAMO 2 A RED</v>
      </c>
      <c r="F189" s="125">
        <f t="shared" si="47"/>
        <v>1</v>
      </c>
      <c r="G189" s="128">
        <f t="shared" si="47"/>
        <v>1</v>
      </c>
      <c r="H189" s="118">
        <f t="shared" si="49"/>
        <v>0.8279000000000003</v>
      </c>
      <c r="I189" s="125">
        <f t="shared" si="48"/>
        <v>24</v>
      </c>
      <c r="J189" s="118">
        <f t="shared" si="50"/>
        <v>0.8279000000000003</v>
      </c>
    </row>
    <row r="190" spans="1:10" ht="15">
      <c r="A190" s="1320"/>
      <c r="B190" s="1321"/>
      <c r="C190" s="1321"/>
      <c r="D190" s="1322"/>
      <c r="E190" s="120" t="str">
        <f t="shared" si="47"/>
        <v>P2 A P3</v>
      </c>
      <c r="F190" s="125">
        <f t="shared" si="47"/>
        <v>89.69</v>
      </c>
      <c r="G190" s="128">
        <f t="shared" si="47"/>
        <v>1.2</v>
      </c>
      <c r="H190" s="118">
        <f t="shared" si="49"/>
        <v>1</v>
      </c>
      <c r="I190" s="125">
        <f t="shared" si="48"/>
        <v>24</v>
      </c>
      <c r="J190" s="118">
        <f t="shared" si="50"/>
        <v>107.628</v>
      </c>
    </row>
    <row r="191" spans="1:10" ht="15">
      <c r="A191" s="1320"/>
      <c r="B191" s="1321"/>
      <c r="C191" s="1321"/>
      <c r="D191" s="1322"/>
      <c r="E191" s="120" t="str">
        <f t="shared" si="47"/>
        <v>P3 A P4</v>
      </c>
      <c r="F191" s="125">
        <f t="shared" si="47"/>
        <v>4.71</v>
      </c>
      <c r="G191" s="128">
        <f t="shared" si="47"/>
        <v>1.5</v>
      </c>
      <c r="H191" s="118">
        <f t="shared" si="49"/>
        <v>1</v>
      </c>
      <c r="I191" s="125">
        <f t="shared" si="48"/>
        <v>24</v>
      </c>
      <c r="J191" s="118">
        <f t="shared" si="50"/>
        <v>7.0649999999999995</v>
      </c>
    </row>
    <row r="192" spans="1:10" ht="15">
      <c r="A192" s="1320"/>
      <c r="B192" s="1321"/>
      <c r="C192" s="1321"/>
      <c r="D192" s="1322"/>
      <c r="E192" s="120" t="str">
        <f t="shared" si="47"/>
        <v>P4 A P5</v>
      </c>
      <c r="F192" s="125">
        <f t="shared" si="47"/>
        <v>78.739999999999995</v>
      </c>
      <c r="G192" s="128">
        <f t="shared" si="47"/>
        <v>1.2</v>
      </c>
      <c r="H192" s="118">
        <f t="shared" si="49"/>
        <v>1</v>
      </c>
      <c r="I192" s="125">
        <f t="shared" si="48"/>
        <v>24</v>
      </c>
      <c r="J192" s="118">
        <f t="shared" si="50"/>
        <v>94.487999999999985</v>
      </c>
    </row>
    <row r="193" spans="1:10" ht="15">
      <c r="A193" s="1320"/>
      <c r="B193" s="1321"/>
      <c r="C193" s="1321"/>
      <c r="D193" s="1322"/>
      <c r="E193" s="120" t="str">
        <f t="shared" si="47"/>
        <v>CÁRCAMO 3 A RED</v>
      </c>
      <c r="F193" s="125">
        <f t="shared" si="47"/>
        <v>1</v>
      </c>
      <c r="G193" s="128">
        <f t="shared" si="47"/>
        <v>1</v>
      </c>
      <c r="H193" s="118">
        <f t="shared" si="49"/>
        <v>0.90290000000000026</v>
      </c>
      <c r="I193" s="125">
        <f t="shared" si="48"/>
        <v>24</v>
      </c>
      <c r="J193" s="118">
        <f t="shared" si="50"/>
        <v>0.90290000000000026</v>
      </c>
    </row>
    <row r="194" spans="1:10" ht="15">
      <c r="A194" s="1320"/>
      <c r="B194" s="1321"/>
      <c r="C194" s="1321"/>
      <c r="D194" s="1322"/>
      <c r="E194" s="120" t="str">
        <f t="shared" si="47"/>
        <v>P5 A P6 DESCOLE</v>
      </c>
      <c r="F194" s="125">
        <f t="shared" si="47"/>
        <v>42.65</v>
      </c>
      <c r="G194" s="128">
        <f t="shared" si="47"/>
        <v>1</v>
      </c>
      <c r="H194" s="118">
        <f t="shared" si="49"/>
        <v>0.97040000000000015</v>
      </c>
      <c r="I194" s="125">
        <f t="shared" si="48"/>
        <v>24</v>
      </c>
      <c r="J194" s="118">
        <f t="shared" si="50"/>
        <v>41.387560000000008</v>
      </c>
    </row>
    <row r="195" spans="1:10" ht="15">
      <c r="A195" s="1320"/>
      <c r="B195" s="1321"/>
      <c r="C195" s="1321"/>
      <c r="D195" s="1322"/>
      <c r="E195" s="120" t="str">
        <f t="shared" si="47"/>
        <v>P7 A P3</v>
      </c>
      <c r="F195" s="125">
        <f t="shared" si="47"/>
        <v>85.08</v>
      </c>
      <c r="G195" s="128">
        <f t="shared" si="47"/>
        <v>1.2</v>
      </c>
      <c r="H195" s="118">
        <f t="shared" si="49"/>
        <v>1</v>
      </c>
      <c r="I195" s="125">
        <f t="shared" si="48"/>
        <v>16</v>
      </c>
      <c r="J195" s="118">
        <f t="shared" si="50"/>
        <v>102.09599999999999</v>
      </c>
    </row>
    <row r="196" spans="1:10" ht="15">
      <c r="A196" s="1320"/>
      <c r="B196" s="1321"/>
      <c r="C196" s="1321"/>
      <c r="D196" s="1322"/>
      <c r="E196" s="120">
        <f t="shared" ref="E196:E201" si="51">E65</f>
        <v>0</v>
      </c>
      <c r="F196" s="125"/>
      <c r="G196" s="128"/>
      <c r="H196" s="118"/>
      <c r="I196" s="125"/>
      <c r="J196" s="118">
        <f t="shared" si="50"/>
        <v>0</v>
      </c>
    </row>
    <row r="197" spans="1:10" ht="15">
      <c r="A197" s="1320"/>
      <c r="B197" s="1321"/>
      <c r="C197" s="1321"/>
      <c r="D197" s="1322"/>
      <c r="E197" s="120" t="str">
        <f t="shared" si="51"/>
        <v>CÁRCAMO 4 A POZO 8</v>
      </c>
      <c r="F197" s="125">
        <f t="shared" ref="F197:G202" si="52">F66</f>
        <v>1</v>
      </c>
      <c r="G197" s="128">
        <f t="shared" si="52"/>
        <v>1</v>
      </c>
      <c r="H197" s="118">
        <f t="shared" si="49"/>
        <v>0.54360000000000031</v>
      </c>
      <c r="I197" s="125">
        <f t="shared" ref="I197:I207" si="53">I19</f>
        <v>16</v>
      </c>
      <c r="J197" s="118">
        <f t="shared" si="50"/>
        <v>0.54360000000000031</v>
      </c>
    </row>
    <row r="198" spans="1:10" ht="15">
      <c r="A198" s="1320"/>
      <c r="B198" s="1321"/>
      <c r="C198" s="1321"/>
      <c r="D198" s="1322"/>
      <c r="E198" s="120" t="str">
        <f t="shared" si="51"/>
        <v>POZO 8 A POZO 9</v>
      </c>
      <c r="F198" s="125">
        <f t="shared" si="52"/>
        <v>71.48</v>
      </c>
      <c r="G198" s="128">
        <f t="shared" si="52"/>
        <v>1</v>
      </c>
      <c r="H198" s="118">
        <f t="shared" si="49"/>
        <v>0.89359999999999995</v>
      </c>
      <c r="I198" s="125">
        <f t="shared" si="53"/>
        <v>16</v>
      </c>
      <c r="J198" s="118">
        <f t="shared" si="50"/>
        <v>63.874527999999998</v>
      </c>
    </row>
    <row r="199" spans="1:10" ht="15">
      <c r="A199" s="1320"/>
      <c r="B199" s="1321"/>
      <c r="C199" s="1321"/>
      <c r="D199" s="1322"/>
      <c r="E199" s="120" t="str">
        <f t="shared" si="51"/>
        <v>POZO 9 A POZO 10</v>
      </c>
      <c r="F199" s="125">
        <f t="shared" si="52"/>
        <v>59.28</v>
      </c>
      <c r="G199" s="128">
        <f t="shared" si="52"/>
        <v>1</v>
      </c>
      <c r="H199" s="118">
        <f t="shared" si="49"/>
        <v>0.89359999999999995</v>
      </c>
      <c r="I199" s="125">
        <f t="shared" si="53"/>
        <v>16</v>
      </c>
      <c r="J199" s="118">
        <f t="shared" si="50"/>
        <v>52.972608000000001</v>
      </c>
    </row>
    <row r="200" spans="1:10" ht="15">
      <c r="A200" s="1320"/>
      <c r="B200" s="1321"/>
      <c r="C200" s="1321"/>
      <c r="D200" s="1322"/>
      <c r="E200" s="120" t="str">
        <f t="shared" si="51"/>
        <v>POZO 10 A POZO 11</v>
      </c>
      <c r="F200" s="125">
        <f t="shared" si="52"/>
        <v>11.08</v>
      </c>
      <c r="G200" s="128">
        <f t="shared" si="52"/>
        <v>1</v>
      </c>
      <c r="H200" s="118">
        <f t="shared" si="49"/>
        <v>0.89359999999999995</v>
      </c>
      <c r="I200" s="125">
        <f t="shared" si="53"/>
        <v>16</v>
      </c>
      <c r="J200" s="118">
        <f t="shared" si="50"/>
        <v>9.9010879999999997</v>
      </c>
    </row>
    <row r="201" spans="1:10" ht="15">
      <c r="A201" s="1320"/>
      <c r="B201" s="1321"/>
      <c r="C201" s="1321"/>
      <c r="D201" s="1322"/>
      <c r="E201" s="120" t="str">
        <f t="shared" si="51"/>
        <v xml:space="preserve">CÁRCAMO 5 A RED </v>
      </c>
      <c r="F201" s="125">
        <f t="shared" si="52"/>
        <v>1</v>
      </c>
      <c r="G201" s="128">
        <f t="shared" si="52"/>
        <v>1</v>
      </c>
      <c r="H201" s="118">
        <f t="shared" si="49"/>
        <v>0.59360000000000013</v>
      </c>
      <c r="I201" s="125">
        <f t="shared" si="53"/>
        <v>16</v>
      </c>
      <c r="J201" s="118">
        <f t="shared" si="50"/>
        <v>0.59360000000000013</v>
      </c>
    </row>
    <row r="202" spans="1:10" ht="15">
      <c r="A202" s="1320"/>
      <c r="B202" s="1321"/>
      <c r="C202" s="1321"/>
      <c r="D202" s="1322"/>
      <c r="E202" s="120" t="str">
        <f t="shared" ref="E202:G207" si="54">E71</f>
        <v>POZO 11 A POZO 12 EXISTENTE</v>
      </c>
      <c r="F202" s="125">
        <f t="shared" si="52"/>
        <v>87</v>
      </c>
      <c r="G202" s="128">
        <f t="shared" si="52"/>
        <v>1</v>
      </c>
      <c r="H202" s="118">
        <f t="shared" si="49"/>
        <v>0.89359999999999995</v>
      </c>
      <c r="I202" s="125">
        <f t="shared" si="53"/>
        <v>16</v>
      </c>
      <c r="J202" s="118">
        <f t="shared" si="50"/>
        <v>77.743200000000002</v>
      </c>
    </row>
    <row r="203" spans="1:10" ht="15">
      <c r="A203" s="1320"/>
      <c r="B203" s="1321"/>
      <c r="C203" s="1321"/>
      <c r="D203" s="1322"/>
      <c r="E203" s="120">
        <f t="shared" si="54"/>
        <v>0</v>
      </c>
      <c r="F203" s="125"/>
      <c r="G203" s="128"/>
      <c r="H203" s="118">
        <f t="shared" si="49"/>
        <v>-0.5</v>
      </c>
      <c r="I203" s="125">
        <f t="shared" si="53"/>
        <v>0</v>
      </c>
      <c r="J203" s="118">
        <f t="shared" si="50"/>
        <v>0</v>
      </c>
    </row>
    <row r="204" spans="1:10" ht="15">
      <c r="A204" s="1320"/>
      <c r="B204" s="1321"/>
      <c r="C204" s="1321"/>
      <c r="D204" s="1322"/>
      <c r="E204" s="120" t="str">
        <f t="shared" si="54"/>
        <v>SUMIDERO 1 A RED</v>
      </c>
      <c r="F204" s="120">
        <f t="shared" si="54"/>
        <v>2.23</v>
      </c>
      <c r="G204" s="120">
        <f t="shared" si="54"/>
        <v>1</v>
      </c>
      <c r="H204" s="118">
        <f t="shared" si="49"/>
        <v>1</v>
      </c>
      <c r="I204" s="125">
        <f t="shared" si="53"/>
        <v>8</v>
      </c>
      <c r="J204" s="118">
        <f t="shared" si="50"/>
        <v>2.23</v>
      </c>
    </row>
    <row r="205" spans="1:10" ht="15">
      <c r="A205" s="1320"/>
      <c r="B205" s="1321"/>
      <c r="C205" s="1321"/>
      <c r="D205" s="1322"/>
      <c r="E205" s="120" t="str">
        <f t="shared" si="54"/>
        <v>SUMIDERO 2 A RED</v>
      </c>
      <c r="F205" s="120">
        <f t="shared" si="54"/>
        <v>5.15</v>
      </c>
      <c r="G205" s="120">
        <f t="shared" si="54"/>
        <v>1</v>
      </c>
      <c r="H205" s="118">
        <f t="shared" ref="H205" si="55">1+M234</f>
        <v>1</v>
      </c>
      <c r="I205" s="125">
        <f t="shared" si="53"/>
        <v>8</v>
      </c>
      <c r="J205" s="118">
        <f t="shared" si="50"/>
        <v>5.15</v>
      </c>
    </row>
    <row r="206" spans="1:10" ht="15">
      <c r="A206" s="1320"/>
      <c r="B206" s="1321"/>
      <c r="C206" s="1321"/>
      <c r="D206" s="1322"/>
      <c r="E206" s="120" t="str">
        <f t="shared" si="54"/>
        <v>SUMIDERO 3 A RED</v>
      </c>
      <c r="F206" s="120">
        <f t="shared" si="54"/>
        <v>3.71</v>
      </c>
      <c r="G206" s="120">
        <f t="shared" si="54"/>
        <v>1</v>
      </c>
      <c r="H206" s="118">
        <f>1+M235</f>
        <v>1</v>
      </c>
      <c r="I206" s="125">
        <f t="shared" si="53"/>
        <v>8</v>
      </c>
      <c r="J206" s="118">
        <f t="shared" si="50"/>
        <v>3.71</v>
      </c>
    </row>
    <row r="207" spans="1:10" ht="15">
      <c r="A207" s="1320"/>
      <c r="B207" s="1321"/>
      <c r="C207" s="1321"/>
      <c r="D207" s="1322"/>
      <c r="E207" s="120" t="str">
        <f t="shared" si="54"/>
        <v>SUMIDERO 4 A RED</v>
      </c>
      <c r="F207" s="120">
        <f t="shared" si="54"/>
        <v>4.25</v>
      </c>
      <c r="G207" s="120">
        <f t="shared" si="54"/>
        <v>1</v>
      </c>
      <c r="H207" s="118">
        <f>1+M236</f>
        <v>1</v>
      </c>
      <c r="I207" s="125">
        <f t="shared" si="53"/>
        <v>8</v>
      </c>
      <c r="J207" s="118">
        <f t="shared" si="50"/>
        <v>4.25</v>
      </c>
    </row>
    <row r="208" spans="1:10" ht="15.75" thickBot="1">
      <c r="A208" s="1320"/>
      <c r="B208" s="1321"/>
      <c r="C208" s="1321"/>
      <c r="D208" s="1322"/>
      <c r="E208" s="120"/>
      <c r="F208" s="125"/>
      <c r="G208" s="128"/>
      <c r="H208" s="118"/>
      <c r="I208" s="127"/>
      <c r="J208" s="118">
        <f t="shared" si="50"/>
        <v>0</v>
      </c>
    </row>
    <row r="209" spans="1:13" ht="15.75" thickBot="1">
      <c r="A209" s="1323"/>
      <c r="B209" s="1324"/>
      <c r="C209" s="1324"/>
      <c r="D209" s="1325"/>
      <c r="E209" s="606" t="s">
        <v>49</v>
      </c>
      <c r="F209" s="384"/>
      <c r="G209" s="384"/>
      <c r="H209" s="384"/>
      <c r="I209" s="384"/>
      <c r="J209" s="122">
        <f>+ROUND(SUM(J186:J208),2)</f>
        <v>647.63</v>
      </c>
      <c r="L209" s="385"/>
    </row>
    <row r="210" spans="1:13" ht="12" customHeight="1" thickBot="1">
      <c r="A210" s="1331"/>
      <c r="B210" s="1332"/>
      <c r="C210" s="1332"/>
      <c r="D210" s="1332"/>
      <c r="E210" s="1333"/>
      <c r="F210" s="1333"/>
      <c r="G210" s="1333"/>
      <c r="H210" s="1333"/>
      <c r="I210" s="124"/>
    </row>
    <row r="211" spans="1:13" ht="33" customHeight="1" thickBot="1">
      <c r="A211" s="1326" t="str">
        <f>+'PRESU OFICIAL'!B60</f>
        <v>Relleno con material de la misma excavación compactado en capas. incluye: equipo, herramienta y mano de obra</v>
      </c>
      <c r="B211" s="1327"/>
      <c r="C211" s="1327"/>
      <c r="D211" s="1327"/>
      <c r="E211" s="1327"/>
      <c r="F211" s="1327"/>
      <c r="G211" s="1327"/>
      <c r="H211" s="1329"/>
      <c r="I211" s="132" t="str">
        <f>'PRESU OFICIAL'!C60</f>
        <v>M3</v>
      </c>
      <c r="J211" s="435" t="str">
        <f>+'PRESU OFICIAL'!A60</f>
        <v>2,2,5</v>
      </c>
    </row>
    <row r="212" spans="1:13" ht="30" customHeight="1" thickBot="1">
      <c r="A212" s="1317" t="s">
        <v>831</v>
      </c>
      <c r="B212" s="1318"/>
      <c r="C212" s="1318"/>
      <c r="D212" s="1319"/>
      <c r="E212" s="112" t="s">
        <v>3</v>
      </c>
      <c r="F212" s="112" t="s">
        <v>59</v>
      </c>
      <c r="G212" s="112" t="s">
        <v>60</v>
      </c>
      <c r="H212" s="112" t="s">
        <v>61</v>
      </c>
      <c r="I212" s="114" t="s">
        <v>98</v>
      </c>
      <c r="J212" s="112" t="s">
        <v>49</v>
      </c>
    </row>
    <row r="213" spans="1:13" ht="15">
      <c r="A213" s="1320"/>
      <c r="B213" s="1321"/>
      <c r="C213" s="1321"/>
      <c r="D213" s="1322"/>
      <c r="E213" s="120"/>
      <c r="F213" s="129"/>
      <c r="G213" s="126"/>
      <c r="H213" s="118"/>
      <c r="I213" s="127"/>
      <c r="J213" s="118"/>
    </row>
    <row r="214" spans="1:13" ht="15">
      <c r="A214" s="1320"/>
      <c r="B214" s="1321"/>
      <c r="C214" s="1321"/>
      <c r="D214" s="1322"/>
      <c r="E214" s="120" t="str">
        <f t="shared" ref="E214:E228" si="56">+E187</f>
        <v>CÁRCAMO 1 A P1</v>
      </c>
      <c r="F214" s="125">
        <f t="shared" ref="F214:G214" si="57">+F187</f>
        <v>1</v>
      </c>
      <c r="G214" s="128">
        <f t="shared" si="57"/>
        <v>1</v>
      </c>
      <c r="H214" s="118">
        <f t="shared" ref="H214:H222" si="58">H56-0.2-(I214*0.0254)-H160-H187</f>
        <v>0.10000000000000014</v>
      </c>
      <c r="I214" s="125">
        <f t="shared" ref="I214:I222" si="59">I9</f>
        <v>24</v>
      </c>
      <c r="J214" s="118">
        <f>+F214*G214*H214</f>
        <v>0.10000000000000014</v>
      </c>
      <c r="L214" s="768">
        <v>-0.60959999999999992</v>
      </c>
      <c r="M214" s="768">
        <v>-0.60959999999999992</v>
      </c>
    </row>
    <row r="215" spans="1:13" ht="15">
      <c r="A215" s="1320"/>
      <c r="B215" s="1321"/>
      <c r="C215" s="1321"/>
      <c r="D215" s="1322"/>
      <c r="E215" s="120" t="str">
        <f t="shared" si="56"/>
        <v>P1 A P2</v>
      </c>
      <c r="F215" s="125">
        <f t="shared" ref="F215:G215" si="60">+F188</f>
        <v>90.93</v>
      </c>
      <c r="G215" s="128">
        <f t="shared" si="60"/>
        <v>1</v>
      </c>
      <c r="H215" s="118">
        <f t="shared" si="58"/>
        <v>0</v>
      </c>
      <c r="I215" s="125">
        <f t="shared" si="59"/>
        <v>24</v>
      </c>
      <c r="J215" s="118">
        <f t="shared" ref="J215:J235" si="61">+F215*G215*H215</f>
        <v>0</v>
      </c>
      <c r="L215" s="768">
        <v>-0.20959999999999979</v>
      </c>
      <c r="M215" s="768">
        <v>-0.20959999999999979</v>
      </c>
    </row>
    <row r="216" spans="1:13" ht="15">
      <c r="A216" s="1320"/>
      <c r="B216" s="1321"/>
      <c r="C216" s="1321"/>
      <c r="D216" s="1322"/>
      <c r="E216" s="120" t="str">
        <f t="shared" si="56"/>
        <v>CÁRCAMO 2 A RED</v>
      </c>
      <c r="F216" s="125">
        <f t="shared" ref="F216:G216" si="62">+F189</f>
        <v>1</v>
      </c>
      <c r="G216" s="128">
        <f t="shared" si="62"/>
        <v>1</v>
      </c>
      <c r="H216" s="118">
        <f t="shared" si="58"/>
        <v>9.9999999999999867E-2</v>
      </c>
      <c r="I216" s="125">
        <f t="shared" si="59"/>
        <v>24</v>
      </c>
      <c r="J216" s="118">
        <f t="shared" si="61"/>
        <v>9.9999999999999867E-2</v>
      </c>
      <c r="L216" s="768">
        <v>-0.1720999999999997</v>
      </c>
      <c r="M216" s="768">
        <v>-0.1720999999999997</v>
      </c>
    </row>
    <row r="217" spans="1:13" ht="15">
      <c r="A217" s="1320"/>
      <c r="B217" s="1321"/>
      <c r="C217" s="1321"/>
      <c r="D217" s="1322"/>
      <c r="E217" s="120" t="str">
        <f t="shared" si="56"/>
        <v>P2 A P3</v>
      </c>
      <c r="F217" s="125">
        <f t="shared" ref="F217:G217" si="63">+F190</f>
        <v>89.69</v>
      </c>
      <c r="G217" s="128">
        <f t="shared" si="63"/>
        <v>1.2</v>
      </c>
      <c r="H217" s="118">
        <f t="shared" si="58"/>
        <v>0.56540000000000012</v>
      </c>
      <c r="I217" s="125">
        <f t="shared" si="59"/>
        <v>24</v>
      </c>
      <c r="J217" s="118">
        <f t="shared" si="61"/>
        <v>60.852871200000017</v>
      </c>
      <c r="L217" s="768">
        <v>0.56540000000000012</v>
      </c>
    </row>
    <row r="218" spans="1:13" ht="15">
      <c r="A218" s="1320"/>
      <c r="B218" s="1321"/>
      <c r="C218" s="1321"/>
      <c r="D218" s="1322"/>
      <c r="E218" s="120" t="str">
        <f t="shared" si="56"/>
        <v>P3 A P4</v>
      </c>
      <c r="F218" s="125">
        <f t="shared" ref="F218:G218" si="64">+F191</f>
        <v>4.71</v>
      </c>
      <c r="G218" s="128">
        <f t="shared" si="64"/>
        <v>1.5</v>
      </c>
      <c r="H218" s="118">
        <f t="shared" si="58"/>
        <v>1.3104000000000005</v>
      </c>
      <c r="I218" s="125">
        <f t="shared" si="59"/>
        <v>24</v>
      </c>
      <c r="J218" s="118">
        <f t="shared" si="61"/>
        <v>9.2579760000000029</v>
      </c>
      <c r="L218" s="768">
        <v>1.3104000000000005</v>
      </c>
    </row>
    <row r="219" spans="1:13" ht="15">
      <c r="A219" s="1320"/>
      <c r="B219" s="1321"/>
      <c r="C219" s="1321"/>
      <c r="D219" s="1322"/>
      <c r="E219" s="120" t="str">
        <f t="shared" si="56"/>
        <v>P4 A P5</v>
      </c>
      <c r="F219" s="125">
        <f t="shared" ref="F219:G219" si="65">+F192</f>
        <v>78.739999999999995</v>
      </c>
      <c r="G219" s="128">
        <f t="shared" si="65"/>
        <v>1.2</v>
      </c>
      <c r="H219" s="118">
        <f t="shared" si="58"/>
        <v>0.71540000000000004</v>
      </c>
      <c r="I219" s="125">
        <f t="shared" si="59"/>
        <v>24</v>
      </c>
      <c r="J219" s="118">
        <f t="shared" si="61"/>
        <v>67.596715199999991</v>
      </c>
      <c r="L219" s="768">
        <v>0.71540000000000004</v>
      </c>
    </row>
    <row r="220" spans="1:13" ht="15">
      <c r="A220" s="1320"/>
      <c r="B220" s="1321"/>
      <c r="C220" s="1321"/>
      <c r="D220" s="1322"/>
      <c r="E220" s="120" t="str">
        <f t="shared" si="56"/>
        <v>CÁRCAMO 3 A RED</v>
      </c>
      <c r="F220" s="125">
        <f t="shared" ref="F220:G220" si="66">+F193</f>
        <v>1</v>
      </c>
      <c r="G220" s="128">
        <f t="shared" si="66"/>
        <v>1</v>
      </c>
      <c r="H220" s="118">
        <f t="shared" si="58"/>
        <v>0.10000000000000009</v>
      </c>
      <c r="I220" s="125">
        <f t="shared" si="59"/>
        <v>24</v>
      </c>
      <c r="J220" s="118">
        <f t="shared" si="61"/>
        <v>0.10000000000000009</v>
      </c>
      <c r="L220" s="768">
        <v>-9.7099999999999742E-2</v>
      </c>
      <c r="M220" s="768">
        <v>-9.7099999999999742E-2</v>
      </c>
    </row>
    <row r="221" spans="1:13" ht="15">
      <c r="A221" s="1320"/>
      <c r="B221" s="1321"/>
      <c r="C221" s="1321"/>
      <c r="D221" s="1322"/>
      <c r="E221" s="120" t="str">
        <f t="shared" si="56"/>
        <v>P5 A P6 DESCOLE</v>
      </c>
      <c r="F221" s="125">
        <f t="shared" ref="F221:G221" si="67">+F194</f>
        <v>42.65</v>
      </c>
      <c r="G221" s="128">
        <f t="shared" si="67"/>
        <v>1</v>
      </c>
      <c r="H221" s="118">
        <f t="shared" si="58"/>
        <v>0</v>
      </c>
      <c r="I221" s="125">
        <f t="shared" si="59"/>
        <v>24</v>
      </c>
      <c r="J221" s="118">
        <f t="shared" si="61"/>
        <v>0</v>
      </c>
      <c r="L221" s="768">
        <v>-2.9599999999999849E-2</v>
      </c>
      <c r="M221" s="768">
        <v>-2.9599999999999849E-2</v>
      </c>
    </row>
    <row r="222" spans="1:13" ht="15">
      <c r="A222" s="1320"/>
      <c r="B222" s="1321"/>
      <c r="C222" s="1321"/>
      <c r="D222" s="1322"/>
      <c r="E222" s="120" t="str">
        <f t="shared" si="56"/>
        <v>P7 A P3</v>
      </c>
      <c r="F222" s="125">
        <f t="shared" ref="F222:G222" si="68">+F195</f>
        <v>85.08</v>
      </c>
      <c r="G222" s="128">
        <f t="shared" si="68"/>
        <v>1.2</v>
      </c>
      <c r="H222" s="118">
        <f t="shared" si="58"/>
        <v>0.76859999999999995</v>
      </c>
      <c r="I222" s="125">
        <f t="shared" si="59"/>
        <v>16</v>
      </c>
      <c r="J222" s="118">
        <f t="shared" si="61"/>
        <v>78.470985599999992</v>
      </c>
      <c r="L222" s="768">
        <v>0.76859999999999995</v>
      </c>
    </row>
    <row r="223" spans="1:13" ht="15">
      <c r="A223" s="1320"/>
      <c r="B223" s="1321"/>
      <c r="C223" s="1321"/>
      <c r="D223" s="1322"/>
      <c r="E223" s="120">
        <f t="shared" si="56"/>
        <v>0</v>
      </c>
      <c r="F223" s="125"/>
      <c r="G223" s="128"/>
      <c r="H223" s="118"/>
      <c r="I223" s="125"/>
      <c r="J223" s="118"/>
      <c r="L223" s="768"/>
    </row>
    <row r="224" spans="1:13" ht="15">
      <c r="A224" s="1320"/>
      <c r="B224" s="1321"/>
      <c r="C224" s="1321"/>
      <c r="D224" s="1322"/>
      <c r="E224" s="120" t="str">
        <f t="shared" si="56"/>
        <v>CÁRCAMO 4 A POZO 8</v>
      </c>
      <c r="F224" s="125">
        <f t="shared" ref="F224:G224" si="69">+F197</f>
        <v>1</v>
      </c>
      <c r="G224" s="128">
        <f t="shared" si="69"/>
        <v>1</v>
      </c>
      <c r="H224" s="118">
        <f t="shared" ref="H224:H229" si="70">H66-0.2-(I224*0.0254)-H170-H197</f>
        <v>9.9999999999999867E-2</v>
      </c>
      <c r="I224" s="125">
        <f t="shared" ref="I224:I234" si="71">I19</f>
        <v>16</v>
      </c>
      <c r="J224" s="118">
        <f t="shared" si="61"/>
        <v>9.9999999999999867E-2</v>
      </c>
      <c r="L224" s="768">
        <v>-0.45639999999999969</v>
      </c>
      <c r="M224" s="768">
        <v>-0.45639999999999969</v>
      </c>
    </row>
    <row r="225" spans="1:13" ht="15">
      <c r="A225" s="1320"/>
      <c r="B225" s="1321"/>
      <c r="C225" s="1321"/>
      <c r="D225" s="1322"/>
      <c r="E225" s="120" t="str">
        <f t="shared" si="56"/>
        <v>POZO 8 A POZO 9</v>
      </c>
      <c r="F225" s="125">
        <f t="shared" ref="F225:G225" si="72">+F198</f>
        <v>71.48</v>
      </c>
      <c r="G225" s="128">
        <f t="shared" si="72"/>
        <v>1</v>
      </c>
      <c r="H225" s="118">
        <f t="shared" si="70"/>
        <v>0</v>
      </c>
      <c r="I225" s="125">
        <f t="shared" si="71"/>
        <v>16</v>
      </c>
      <c r="J225" s="118">
        <f t="shared" si="61"/>
        <v>0</v>
      </c>
      <c r="L225" s="768">
        <v>-0.10640000000000005</v>
      </c>
      <c r="M225" s="768">
        <v>-0.10640000000000005</v>
      </c>
    </row>
    <row r="226" spans="1:13" ht="15">
      <c r="A226" s="1320"/>
      <c r="B226" s="1321"/>
      <c r="C226" s="1321"/>
      <c r="D226" s="1322"/>
      <c r="E226" s="120" t="str">
        <f t="shared" si="56"/>
        <v>POZO 9 A POZO 10</v>
      </c>
      <c r="F226" s="125">
        <f t="shared" ref="F226:G226" si="73">+F199</f>
        <v>59.28</v>
      </c>
      <c r="G226" s="128">
        <f t="shared" si="73"/>
        <v>1</v>
      </c>
      <c r="H226" s="118">
        <f t="shared" si="70"/>
        <v>0</v>
      </c>
      <c r="I226" s="125">
        <f t="shared" si="71"/>
        <v>16</v>
      </c>
      <c r="J226" s="118">
        <f t="shared" si="61"/>
        <v>0</v>
      </c>
      <c r="L226" s="768">
        <v>-0.10640000000000005</v>
      </c>
      <c r="M226" s="768">
        <v>-0.10640000000000005</v>
      </c>
    </row>
    <row r="227" spans="1:13" ht="15">
      <c r="A227" s="1320"/>
      <c r="B227" s="1321"/>
      <c r="C227" s="1321"/>
      <c r="D227" s="1322"/>
      <c r="E227" s="120" t="str">
        <f t="shared" si="56"/>
        <v>POZO 10 A POZO 11</v>
      </c>
      <c r="F227" s="125">
        <f t="shared" ref="F227:G227" si="74">+F200</f>
        <v>11.08</v>
      </c>
      <c r="G227" s="128">
        <f t="shared" si="74"/>
        <v>1</v>
      </c>
      <c r="H227" s="118">
        <f t="shared" si="70"/>
        <v>0</v>
      </c>
      <c r="I227" s="125">
        <f t="shared" si="71"/>
        <v>16</v>
      </c>
      <c r="J227" s="118">
        <f t="shared" si="61"/>
        <v>0</v>
      </c>
      <c r="L227" s="768">
        <v>-0.10640000000000005</v>
      </c>
      <c r="M227" s="768">
        <v>-0.10640000000000005</v>
      </c>
    </row>
    <row r="228" spans="1:13" ht="15">
      <c r="A228" s="1320"/>
      <c r="B228" s="1321"/>
      <c r="C228" s="1321"/>
      <c r="D228" s="1322"/>
      <c r="E228" s="120" t="str">
        <f t="shared" si="56"/>
        <v xml:space="preserve">CÁRCAMO 5 A RED </v>
      </c>
      <c r="F228" s="125">
        <f t="shared" ref="F228:G228" si="75">+F201</f>
        <v>1</v>
      </c>
      <c r="G228" s="128">
        <f t="shared" si="75"/>
        <v>1</v>
      </c>
      <c r="H228" s="118">
        <f t="shared" si="70"/>
        <v>0.10000000000000009</v>
      </c>
      <c r="I228" s="125">
        <f t="shared" si="71"/>
        <v>16</v>
      </c>
      <c r="J228" s="118">
        <f t="shared" si="61"/>
        <v>0.10000000000000009</v>
      </c>
      <c r="L228" s="768">
        <v>-0.40639999999999987</v>
      </c>
      <c r="M228" s="768">
        <v>-0.40639999999999987</v>
      </c>
    </row>
    <row r="229" spans="1:13" ht="15">
      <c r="A229" s="1320"/>
      <c r="B229" s="1321"/>
      <c r="C229" s="1321"/>
      <c r="D229" s="1322"/>
      <c r="E229" s="120" t="str">
        <f t="shared" ref="E229:G229" si="76">+E202</f>
        <v>POZO 11 A POZO 12 EXISTENTE</v>
      </c>
      <c r="F229" s="125">
        <f t="shared" si="76"/>
        <v>87</v>
      </c>
      <c r="G229" s="128">
        <f t="shared" si="76"/>
        <v>1</v>
      </c>
      <c r="H229" s="118">
        <f t="shared" si="70"/>
        <v>0</v>
      </c>
      <c r="I229" s="125">
        <f t="shared" si="71"/>
        <v>16</v>
      </c>
      <c r="J229" s="118">
        <f t="shared" ref="J229:J234" si="77">+F229*G229*H229</f>
        <v>0</v>
      </c>
      <c r="L229" s="768">
        <v>-0.10640000000000005</v>
      </c>
      <c r="M229" s="768">
        <v>-0.10640000000000005</v>
      </c>
    </row>
    <row r="230" spans="1:13" ht="15">
      <c r="A230" s="1320"/>
      <c r="B230" s="1321"/>
      <c r="C230" s="1321"/>
      <c r="D230" s="1322"/>
      <c r="E230" s="120">
        <f t="shared" ref="E230:G230" si="78">+E203</f>
        <v>0</v>
      </c>
      <c r="F230" s="125">
        <f t="shared" si="78"/>
        <v>0</v>
      </c>
      <c r="G230" s="128">
        <f t="shared" si="78"/>
        <v>0</v>
      </c>
      <c r="H230" s="118">
        <f t="shared" ref="H230:H234" si="79">H72-0.2-(I230*0.0254)-H176-H203</f>
        <v>0</v>
      </c>
      <c r="I230" s="125">
        <f t="shared" si="71"/>
        <v>0</v>
      </c>
      <c r="J230" s="118">
        <f t="shared" si="77"/>
        <v>0</v>
      </c>
      <c r="L230" s="768">
        <v>-1.5</v>
      </c>
      <c r="M230" s="768">
        <v>-1.5</v>
      </c>
    </row>
    <row r="231" spans="1:13" ht="15">
      <c r="A231" s="1320"/>
      <c r="B231" s="1321"/>
      <c r="C231" s="1321"/>
      <c r="D231" s="1322"/>
      <c r="E231" s="120" t="str">
        <f t="shared" ref="E231:G231" si="80">+E204</f>
        <v>SUMIDERO 1 A RED</v>
      </c>
      <c r="F231" s="125">
        <f t="shared" si="80"/>
        <v>2.23</v>
      </c>
      <c r="G231" s="128">
        <f t="shared" si="80"/>
        <v>1</v>
      </c>
      <c r="H231" s="118">
        <f t="shared" si="79"/>
        <v>0.33430000000000004</v>
      </c>
      <c r="I231" s="125">
        <f t="shared" si="71"/>
        <v>8</v>
      </c>
      <c r="J231" s="118">
        <f t="shared" si="77"/>
        <v>0.74548900000000007</v>
      </c>
      <c r="L231" s="768">
        <v>0.23430000000000017</v>
      </c>
    </row>
    <row r="232" spans="1:13" ht="15">
      <c r="A232" s="1320"/>
      <c r="B232" s="1321"/>
      <c r="C232" s="1321"/>
      <c r="D232" s="1322"/>
      <c r="E232" s="120" t="str">
        <f t="shared" ref="E232:G232" si="81">+E205</f>
        <v>SUMIDERO 2 A RED</v>
      </c>
      <c r="F232" s="125">
        <f t="shared" si="81"/>
        <v>5.15</v>
      </c>
      <c r="G232" s="128">
        <f t="shared" si="81"/>
        <v>1</v>
      </c>
      <c r="H232" s="118">
        <f t="shared" si="79"/>
        <v>0.33430000000000004</v>
      </c>
      <c r="I232" s="125">
        <f t="shared" si="71"/>
        <v>8</v>
      </c>
      <c r="J232" s="118">
        <f t="shared" si="77"/>
        <v>1.7216450000000003</v>
      </c>
      <c r="L232" s="768">
        <v>0.23430000000000017</v>
      </c>
    </row>
    <row r="233" spans="1:13" ht="15">
      <c r="A233" s="1320"/>
      <c r="B233" s="1321"/>
      <c r="C233" s="1321"/>
      <c r="D233" s="1322"/>
      <c r="E233" s="120" t="str">
        <f t="shared" ref="E233:G233" si="82">+E206</f>
        <v>SUMIDERO 3 A RED</v>
      </c>
      <c r="F233" s="125">
        <f t="shared" si="82"/>
        <v>3.71</v>
      </c>
      <c r="G233" s="128">
        <f t="shared" si="82"/>
        <v>1</v>
      </c>
      <c r="H233" s="118">
        <f t="shared" si="79"/>
        <v>0.33430000000000004</v>
      </c>
      <c r="I233" s="125">
        <f t="shared" si="71"/>
        <v>8</v>
      </c>
      <c r="J233" s="118">
        <f t="shared" si="77"/>
        <v>1.240253</v>
      </c>
      <c r="L233" s="768">
        <v>0.23430000000000017</v>
      </c>
    </row>
    <row r="234" spans="1:13" ht="15">
      <c r="A234" s="1320"/>
      <c r="B234" s="1321"/>
      <c r="C234" s="1321"/>
      <c r="D234" s="1322"/>
      <c r="E234" s="120" t="str">
        <f t="shared" ref="E234:G234" si="83">+E207</f>
        <v>SUMIDERO 4 A RED</v>
      </c>
      <c r="F234" s="125">
        <f t="shared" si="83"/>
        <v>4.25</v>
      </c>
      <c r="G234" s="128">
        <f t="shared" si="83"/>
        <v>1</v>
      </c>
      <c r="H234" s="118">
        <f t="shared" si="79"/>
        <v>0.33430000000000004</v>
      </c>
      <c r="I234" s="125">
        <f t="shared" si="71"/>
        <v>8</v>
      </c>
      <c r="J234" s="118">
        <f t="shared" si="77"/>
        <v>1.4207750000000001</v>
      </c>
      <c r="L234" s="1">
        <v>0.23430000000000017</v>
      </c>
    </row>
    <row r="235" spans="1:13" ht="15.75" thickBot="1">
      <c r="A235" s="1320"/>
      <c r="B235" s="1321"/>
      <c r="C235" s="1321"/>
      <c r="D235" s="1322"/>
      <c r="E235" s="120"/>
      <c r="F235" s="125"/>
      <c r="G235" s="128"/>
      <c r="H235" s="118"/>
      <c r="I235" s="125"/>
      <c r="J235" s="118">
        <f t="shared" si="61"/>
        <v>0</v>
      </c>
      <c r="L235" s="385"/>
    </row>
    <row r="236" spans="1:13" ht="15.75" thickBot="1">
      <c r="A236" s="1323"/>
      <c r="B236" s="1324"/>
      <c r="C236" s="1324"/>
      <c r="D236" s="1325"/>
      <c r="E236" s="606" t="s">
        <v>49</v>
      </c>
      <c r="F236" s="384"/>
      <c r="G236" s="384"/>
      <c r="H236" s="384"/>
      <c r="I236" s="384"/>
      <c r="J236" s="122">
        <f>+ROUND(SUM(J213:J235),2)</f>
        <v>221.81</v>
      </c>
      <c r="L236" s="385"/>
    </row>
    <row r="237" spans="1:13" ht="15.75" thickBot="1">
      <c r="A237" s="441"/>
      <c r="B237" s="442"/>
      <c r="C237" s="442"/>
      <c r="D237" s="442"/>
      <c r="E237" s="384"/>
      <c r="F237" s="384"/>
      <c r="G237" s="384"/>
      <c r="H237" s="384"/>
      <c r="I237" s="384"/>
      <c r="J237" s="122"/>
      <c r="L237" s="385"/>
    </row>
    <row r="238" spans="1:13" ht="40.5" customHeight="1" thickBot="1">
      <c r="A238" s="1326" t="str">
        <f>+'PRESU OFICIAL'!B61</f>
        <v xml:space="preserve">Recolección y cargue de material sobrante en lugar de obra. Incluye: maquinaria, costo de disposición final del material y todo lo necesario para la correcta ejecución de la obra. No incluye transporte. </v>
      </c>
      <c r="B238" s="1327"/>
      <c r="C238" s="1327"/>
      <c r="D238" s="1327"/>
      <c r="E238" s="1327"/>
      <c r="F238" s="1327"/>
      <c r="G238" s="1327"/>
      <c r="H238" s="1329"/>
      <c r="I238" s="132" t="str">
        <f>'PRESU OFICIAL'!C61</f>
        <v>M3</v>
      </c>
      <c r="J238" s="435" t="str">
        <f>+'PRESU OFICIAL'!A61</f>
        <v>2,2,6</v>
      </c>
    </row>
    <row r="239" spans="1:13" ht="30" customHeight="1" thickBot="1">
      <c r="A239" s="1317" t="s">
        <v>831</v>
      </c>
      <c r="B239" s="1318"/>
      <c r="C239" s="1318"/>
      <c r="D239" s="1319"/>
      <c r="E239" s="112" t="s">
        <v>3</v>
      </c>
      <c r="F239" s="112" t="s">
        <v>59</v>
      </c>
      <c r="G239" s="112" t="s">
        <v>60</v>
      </c>
      <c r="H239" s="112" t="s">
        <v>61</v>
      </c>
      <c r="I239" s="114" t="s">
        <v>832</v>
      </c>
      <c r="J239" s="112" t="s">
        <v>49</v>
      </c>
    </row>
    <row r="240" spans="1:13" ht="15">
      <c r="A240" s="1320"/>
      <c r="B240" s="1321"/>
      <c r="C240" s="1321"/>
      <c r="D240" s="1322"/>
      <c r="E240" s="120"/>
      <c r="F240" s="129"/>
      <c r="G240" s="126"/>
      <c r="H240" s="118"/>
      <c r="I240" s="125"/>
      <c r="J240" s="118"/>
    </row>
    <row r="241" spans="1:10" ht="15">
      <c r="A241" s="1320"/>
      <c r="B241" s="1321"/>
      <c r="C241" s="1321"/>
      <c r="D241" s="1322"/>
      <c r="E241" s="120" t="str">
        <f t="shared" ref="E241:G256" si="84">+E214</f>
        <v>CÁRCAMO 1 A P1</v>
      </c>
      <c r="F241" s="125">
        <f t="shared" si="84"/>
        <v>1</v>
      </c>
      <c r="G241" s="126">
        <f t="shared" si="84"/>
        <v>1</v>
      </c>
      <c r="H241" s="118">
        <f t="shared" ref="H241:H256" si="85">H56-H214</f>
        <v>1.5</v>
      </c>
      <c r="I241" s="125">
        <v>1.3</v>
      </c>
      <c r="J241" s="118">
        <f>+F241*G241*H241*I241</f>
        <v>1.9500000000000002</v>
      </c>
    </row>
    <row r="242" spans="1:10" ht="15">
      <c r="A242" s="1320"/>
      <c r="B242" s="1321"/>
      <c r="C242" s="1321"/>
      <c r="D242" s="1322"/>
      <c r="E242" s="120" t="str">
        <f t="shared" si="84"/>
        <v>P1 A P2</v>
      </c>
      <c r="F242" s="125">
        <f t="shared" si="84"/>
        <v>90.93</v>
      </c>
      <c r="G242" s="126">
        <f t="shared" si="84"/>
        <v>1</v>
      </c>
      <c r="H242" s="118">
        <f t="shared" si="85"/>
        <v>1.9000000000000001</v>
      </c>
      <c r="I242" s="125">
        <v>1.3</v>
      </c>
      <c r="J242" s="118">
        <f t="shared" ref="J242:J262" si="86">+F242*G242*H242*I242</f>
        <v>224.59710000000004</v>
      </c>
    </row>
    <row r="243" spans="1:10" ht="15">
      <c r="A243" s="1320"/>
      <c r="B243" s="1321"/>
      <c r="C243" s="1321"/>
      <c r="D243" s="1322"/>
      <c r="E243" s="120" t="str">
        <f t="shared" si="84"/>
        <v>CÁRCAMO 2 A RED</v>
      </c>
      <c r="F243" s="125">
        <f t="shared" si="84"/>
        <v>1</v>
      </c>
      <c r="G243" s="126">
        <f t="shared" si="84"/>
        <v>1</v>
      </c>
      <c r="H243" s="118">
        <f t="shared" si="85"/>
        <v>1.9375000000000002</v>
      </c>
      <c r="I243" s="125">
        <v>1.3</v>
      </c>
      <c r="J243" s="118">
        <f t="shared" si="86"/>
        <v>2.5187500000000003</v>
      </c>
    </row>
    <row r="244" spans="1:10" ht="15">
      <c r="A244" s="1320"/>
      <c r="B244" s="1321"/>
      <c r="C244" s="1321"/>
      <c r="D244" s="1322"/>
      <c r="E244" s="120" t="str">
        <f t="shared" si="84"/>
        <v>P2 A P3</v>
      </c>
      <c r="F244" s="125">
        <f t="shared" si="84"/>
        <v>89.69</v>
      </c>
      <c r="G244" s="126">
        <f t="shared" si="84"/>
        <v>1.2</v>
      </c>
      <c r="H244" s="118">
        <f t="shared" si="85"/>
        <v>2.1096000000000004</v>
      </c>
      <c r="I244" s="125">
        <v>1.3</v>
      </c>
      <c r="J244" s="118">
        <f t="shared" si="86"/>
        <v>295.16763744000008</v>
      </c>
    </row>
    <row r="245" spans="1:10" ht="15">
      <c r="A245" s="1320"/>
      <c r="B245" s="1321"/>
      <c r="C245" s="1321"/>
      <c r="D245" s="1322"/>
      <c r="E245" s="120" t="str">
        <f t="shared" si="84"/>
        <v>P3 A P4</v>
      </c>
      <c r="F245" s="125">
        <f t="shared" si="84"/>
        <v>4.71</v>
      </c>
      <c r="G245" s="126">
        <f t="shared" si="84"/>
        <v>1.5</v>
      </c>
      <c r="H245" s="118">
        <f t="shared" si="85"/>
        <v>2.1095999999999999</v>
      </c>
      <c r="I245" s="125">
        <v>1.3</v>
      </c>
      <c r="J245" s="118">
        <f t="shared" si="86"/>
        <v>19.375621199999998</v>
      </c>
    </row>
    <row r="246" spans="1:10" ht="15">
      <c r="A246" s="1320"/>
      <c r="B246" s="1321"/>
      <c r="C246" s="1321"/>
      <c r="D246" s="1322"/>
      <c r="E246" s="120" t="str">
        <f t="shared" si="84"/>
        <v>P4 A P5</v>
      </c>
      <c r="F246" s="125">
        <f t="shared" si="84"/>
        <v>78.739999999999995</v>
      </c>
      <c r="G246" s="126">
        <f t="shared" si="84"/>
        <v>1.2</v>
      </c>
      <c r="H246" s="118">
        <f t="shared" si="85"/>
        <v>2.1096000000000004</v>
      </c>
      <c r="I246" s="125">
        <v>1.3</v>
      </c>
      <c r="J246" s="118">
        <f t="shared" si="86"/>
        <v>259.13145024000005</v>
      </c>
    </row>
    <row r="247" spans="1:10" ht="15">
      <c r="A247" s="1320"/>
      <c r="B247" s="1321"/>
      <c r="C247" s="1321"/>
      <c r="D247" s="1322"/>
      <c r="E247" s="120" t="str">
        <f t="shared" si="84"/>
        <v>CÁRCAMO 3 A RED</v>
      </c>
      <c r="F247" s="125">
        <f t="shared" si="84"/>
        <v>1</v>
      </c>
      <c r="G247" s="126">
        <f t="shared" si="84"/>
        <v>1</v>
      </c>
      <c r="H247" s="118">
        <f t="shared" si="85"/>
        <v>2.0125000000000002</v>
      </c>
      <c r="I247" s="125">
        <v>1.3</v>
      </c>
      <c r="J247" s="118">
        <f t="shared" si="86"/>
        <v>2.6162500000000004</v>
      </c>
    </row>
    <row r="248" spans="1:10" ht="15">
      <c r="A248" s="1320"/>
      <c r="B248" s="1321"/>
      <c r="C248" s="1321"/>
      <c r="D248" s="1322"/>
      <c r="E248" s="120" t="str">
        <f t="shared" si="84"/>
        <v>P5 A P6 DESCOLE</v>
      </c>
      <c r="F248" s="125">
        <f t="shared" si="84"/>
        <v>42.65</v>
      </c>
      <c r="G248" s="126">
        <f t="shared" si="84"/>
        <v>1</v>
      </c>
      <c r="H248" s="118">
        <f t="shared" si="85"/>
        <v>2.08</v>
      </c>
      <c r="I248" s="125">
        <v>1.3</v>
      </c>
      <c r="J248" s="118">
        <f t="shared" si="86"/>
        <v>115.32560000000001</v>
      </c>
    </row>
    <row r="249" spans="1:10" ht="15">
      <c r="A249" s="1320"/>
      <c r="B249" s="1321"/>
      <c r="C249" s="1321"/>
      <c r="D249" s="1322"/>
      <c r="E249" s="120" t="str">
        <f t="shared" si="84"/>
        <v>P7 A P3</v>
      </c>
      <c r="F249" s="125">
        <f t="shared" si="84"/>
        <v>85.08</v>
      </c>
      <c r="G249" s="126">
        <f t="shared" si="84"/>
        <v>1.2</v>
      </c>
      <c r="H249" s="118">
        <f t="shared" si="85"/>
        <v>1.9064000000000003</v>
      </c>
      <c r="I249" s="125">
        <v>1.3</v>
      </c>
      <c r="J249" s="118">
        <f t="shared" si="86"/>
        <v>253.02655872000003</v>
      </c>
    </row>
    <row r="250" spans="1:10" ht="15">
      <c r="A250" s="1320"/>
      <c r="B250" s="1321"/>
      <c r="C250" s="1321"/>
      <c r="D250" s="1322"/>
      <c r="E250" s="120">
        <f t="shared" si="84"/>
        <v>0</v>
      </c>
      <c r="F250" s="125">
        <f t="shared" si="84"/>
        <v>0</v>
      </c>
      <c r="G250" s="126">
        <f t="shared" si="84"/>
        <v>0</v>
      </c>
      <c r="H250" s="118">
        <f t="shared" si="85"/>
        <v>0</v>
      </c>
      <c r="I250" s="125">
        <v>1.3</v>
      </c>
      <c r="J250" s="118">
        <f t="shared" si="86"/>
        <v>0</v>
      </c>
    </row>
    <row r="251" spans="1:10" ht="15">
      <c r="A251" s="1320"/>
      <c r="B251" s="1321"/>
      <c r="C251" s="1321"/>
      <c r="D251" s="1322"/>
      <c r="E251" s="120" t="str">
        <f t="shared" si="84"/>
        <v>CÁRCAMO 4 A POZO 8</v>
      </c>
      <c r="F251" s="125">
        <f t="shared" si="84"/>
        <v>1</v>
      </c>
      <c r="G251" s="126">
        <f t="shared" si="84"/>
        <v>1</v>
      </c>
      <c r="H251" s="118">
        <f t="shared" si="85"/>
        <v>1.4500000000000002</v>
      </c>
      <c r="I251" s="125">
        <v>1.3</v>
      </c>
      <c r="J251" s="118">
        <f t="shared" si="86"/>
        <v>1.8850000000000002</v>
      </c>
    </row>
    <row r="252" spans="1:10" ht="15">
      <c r="A252" s="1320"/>
      <c r="B252" s="1321"/>
      <c r="C252" s="1321"/>
      <c r="D252" s="1322"/>
      <c r="E252" s="120" t="str">
        <f t="shared" si="84"/>
        <v>POZO 8 A POZO 9</v>
      </c>
      <c r="F252" s="125">
        <f t="shared" si="84"/>
        <v>71.48</v>
      </c>
      <c r="G252" s="126">
        <f t="shared" si="84"/>
        <v>1</v>
      </c>
      <c r="H252" s="118">
        <f t="shared" si="85"/>
        <v>1.8</v>
      </c>
      <c r="I252" s="125">
        <v>1.3</v>
      </c>
      <c r="J252" s="118">
        <f t="shared" si="86"/>
        <v>167.26320000000004</v>
      </c>
    </row>
    <row r="253" spans="1:10" ht="15">
      <c r="A253" s="1320"/>
      <c r="B253" s="1321"/>
      <c r="C253" s="1321"/>
      <c r="D253" s="1322"/>
      <c r="E253" s="120" t="str">
        <f t="shared" si="84"/>
        <v>POZO 9 A POZO 10</v>
      </c>
      <c r="F253" s="125">
        <f t="shared" si="84"/>
        <v>59.28</v>
      </c>
      <c r="G253" s="126">
        <f t="shared" si="84"/>
        <v>1</v>
      </c>
      <c r="H253" s="118">
        <f t="shared" si="85"/>
        <v>1.8</v>
      </c>
      <c r="I253" s="125">
        <v>1.3</v>
      </c>
      <c r="J253" s="118">
        <f t="shared" si="86"/>
        <v>138.71520000000001</v>
      </c>
    </row>
    <row r="254" spans="1:10" ht="15">
      <c r="A254" s="1320"/>
      <c r="B254" s="1321"/>
      <c r="C254" s="1321"/>
      <c r="D254" s="1322"/>
      <c r="E254" s="120" t="str">
        <f t="shared" si="84"/>
        <v>POZO 10 A POZO 11</v>
      </c>
      <c r="F254" s="125">
        <f t="shared" si="84"/>
        <v>11.08</v>
      </c>
      <c r="G254" s="126">
        <f t="shared" si="84"/>
        <v>1</v>
      </c>
      <c r="H254" s="118">
        <f t="shared" si="85"/>
        <v>1.8</v>
      </c>
      <c r="I254" s="125">
        <v>1.3</v>
      </c>
      <c r="J254" s="118">
        <f t="shared" si="86"/>
        <v>25.927199999999999</v>
      </c>
    </row>
    <row r="255" spans="1:10" ht="15">
      <c r="A255" s="1320"/>
      <c r="B255" s="1321"/>
      <c r="C255" s="1321"/>
      <c r="D255" s="1322"/>
      <c r="E255" s="120" t="str">
        <f t="shared" si="84"/>
        <v xml:space="preserve">CÁRCAMO 5 A RED </v>
      </c>
      <c r="F255" s="125">
        <f t="shared" si="84"/>
        <v>1</v>
      </c>
      <c r="G255" s="128">
        <f t="shared" si="84"/>
        <v>1</v>
      </c>
      <c r="H255" s="118">
        <f t="shared" si="85"/>
        <v>1.5</v>
      </c>
      <c r="I255" s="125">
        <v>1.3</v>
      </c>
      <c r="J255" s="118">
        <f t="shared" si="86"/>
        <v>1.9500000000000002</v>
      </c>
    </row>
    <row r="256" spans="1:10" ht="15">
      <c r="A256" s="1320"/>
      <c r="B256" s="1321"/>
      <c r="C256" s="1321"/>
      <c r="D256" s="1322"/>
      <c r="E256" s="120" t="str">
        <f t="shared" si="84"/>
        <v>POZO 11 A POZO 12 EXISTENTE</v>
      </c>
      <c r="F256" s="125">
        <f t="shared" si="84"/>
        <v>87</v>
      </c>
      <c r="G256" s="128">
        <f t="shared" si="84"/>
        <v>1</v>
      </c>
      <c r="H256" s="118">
        <f t="shared" si="85"/>
        <v>1.8</v>
      </c>
      <c r="I256" s="125">
        <v>1.3</v>
      </c>
      <c r="J256" s="118">
        <f t="shared" si="86"/>
        <v>203.58</v>
      </c>
    </row>
    <row r="257" spans="1:10" ht="15">
      <c r="A257" s="1320"/>
      <c r="B257" s="1321"/>
      <c r="C257" s="1321"/>
      <c r="D257" s="1322"/>
      <c r="E257" s="120">
        <f t="shared" ref="E257:E261" si="87">+E230</f>
        <v>0</v>
      </c>
      <c r="F257" s="125"/>
      <c r="G257" s="128"/>
      <c r="H257" s="118">
        <f t="shared" ref="H257:H261" si="88">H72-H230</f>
        <v>0</v>
      </c>
      <c r="I257" s="125">
        <v>1.3</v>
      </c>
      <c r="J257" s="118">
        <f t="shared" si="86"/>
        <v>0</v>
      </c>
    </row>
    <row r="258" spans="1:10" ht="15">
      <c r="A258" s="1320"/>
      <c r="B258" s="1321"/>
      <c r="C258" s="1321"/>
      <c r="D258" s="1322"/>
      <c r="E258" s="120" t="str">
        <f t="shared" si="87"/>
        <v>SUMIDERO 1 A RED</v>
      </c>
      <c r="F258" s="125">
        <f t="shared" ref="F258:G258" si="89">+F231</f>
        <v>2.23</v>
      </c>
      <c r="G258" s="128">
        <f t="shared" si="89"/>
        <v>1</v>
      </c>
      <c r="H258" s="118">
        <f>H73-H231</f>
        <v>1.7032</v>
      </c>
      <c r="I258" s="125">
        <v>1.3</v>
      </c>
      <c r="J258" s="118">
        <f t="shared" si="86"/>
        <v>4.9375768000000004</v>
      </c>
    </row>
    <row r="259" spans="1:10" ht="15">
      <c r="A259" s="1320"/>
      <c r="B259" s="1321"/>
      <c r="C259" s="1321"/>
      <c r="D259" s="1322"/>
      <c r="E259" s="120" t="str">
        <f t="shared" si="87"/>
        <v>SUMIDERO 2 A RED</v>
      </c>
      <c r="F259" s="125">
        <f t="shared" ref="F259:G259" si="90">+F232</f>
        <v>5.15</v>
      </c>
      <c r="G259" s="128">
        <f t="shared" si="90"/>
        <v>1</v>
      </c>
      <c r="H259" s="118">
        <f t="shared" si="88"/>
        <v>1.7032</v>
      </c>
      <c r="I259" s="125">
        <v>1.3</v>
      </c>
      <c r="J259" s="118">
        <f t="shared" si="86"/>
        <v>11.402924000000001</v>
      </c>
    </row>
    <row r="260" spans="1:10" ht="15">
      <c r="A260" s="1320"/>
      <c r="B260" s="1321"/>
      <c r="C260" s="1321"/>
      <c r="D260" s="1322"/>
      <c r="E260" s="120" t="str">
        <f t="shared" si="87"/>
        <v>SUMIDERO 3 A RED</v>
      </c>
      <c r="F260" s="125">
        <f t="shared" ref="F260:G260" si="91">+F233</f>
        <v>3.71</v>
      </c>
      <c r="G260" s="128">
        <f t="shared" si="91"/>
        <v>1</v>
      </c>
      <c r="H260" s="118">
        <f t="shared" si="88"/>
        <v>1.7032</v>
      </c>
      <c r="I260" s="125">
        <v>1.3</v>
      </c>
      <c r="J260" s="118">
        <f t="shared" si="86"/>
        <v>8.2145335999999993</v>
      </c>
    </row>
    <row r="261" spans="1:10" ht="15">
      <c r="A261" s="1320"/>
      <c r="B261" s="1321"/>
      <c r="C261" s="1321"/>
      <c r="D261" s="1322"/>
      <c r="E261" s="120" t="str">
        <f t="shared" si="87"/>
        <v>SUMIDERO 4 A RED</v>
      </c>
      <c r="F261" s="125">
        <f t="shared" ref="F261:G261" si="92">+F234</f>
        <v>4.25</v>
      </c>
      <c r="G261" s="128">
        <f t="shared" si="92"/>
        <v>1</v>
      </c>
      <c r="H261" s="118">
        <f t="shared" si="88"/>
        <v>1.7032</v>
      </c>
      <c r="I261" s="125">
        <v>1.3</v>
      </c>
      <c r="J261" s="118">
        <f t="shared" si="86"/>
        <v>9.4101800000000004</v>
      </c>
    </row>
    <row r="262" spans="1:10" ht="15.75" thickBot="1">
      <c r="A262" s="1320"/>
      <c r="B262" s="1321"/>
      <c r="C262" s="1321"/>
      <c r="D262" s="1322"/>
      <c r="E262" s="120"/>
      <c r="F262" s="125"/>
      <c r="G262" s="128"/>
      <c r="H262" s="118"/>
      <c r="I262" s="125"/>
      <c r="J262" s="118">
        <f t="shared" si="86"/>
        <v>0</v>
      </c>
    </row>
    <row r="263" spans="1:10" ht="15.75" thickBot="1">
      <c r="A263" s="1323"/>
      <c r="B263" s="1324"/>
      <c r="C263" s="1324"/>
      <c r="D263" s="1325"/>
      <c r="E263" s="606" t="s">
        <v>49</v>
      </c>
      <c r="F263" s="384"/>
      <c r="G263" s="384"/>
      <c r="H263" s="384"/>
      <c r="I263" s="384"/>
      <c r="J263" s="122">
        <f>ROUND(SUM(J240:J262),2)</f>
        <v>1746.99</v>
      </c>
    </row>
    <row r="264" spans="1:10" ht="15.75" thickBot="1">
      <c r="A264" s="441"/>
      <c r="B264" s="442"/>
      <c r="C264" s="442"/>
      <c r="D264" s="442"/>
      <c r="E264" s="384"/>
      <c r="F264" s="384"/>
      <c r="G264" s="894"/>
      <c r="H264" s="384"/>
      <c r="I264" s="384"/>
      <c r="J264" s="122"/>
    </row>
    <row r="265" spans="1:10" ht="27.75" customHeight="1" thickBot="1">
      <c r="A265" s="1326" t="str">
        <f>+'PRESU OFICIAL'!B62</f>
        <v>Transporte de materiales pétreos y material sobrante de excavaciones y demoliciones.</v>
      </c>
      <c r="B265" s="1327"/>
      <c r="C265" s="1327"/>
      <c r="D265" s="1327"/>
      <c r="E265" s="1327"/>
      <c r="F265" s="1327"/>
      <c r="G265" s="1327"/>
      <c r="H265" s="1329"/>
      <c r="I265" s="132" t="str">
        <f>'PRESU OFICIAL'!C62</f>
        <v>M3/KM</v>
      </c>
      <c r="J265" s="435" t="str">
        <f>+'PRESU OFICIAL'!A62</f>
        <v>2,2,7</v>
      </c>
    </row>
    <row r="266" spans="1:10" ht="49.5" customHeight="1" thickBot="1">
      <c r="A266" s="1317" t="s">
        <v>831</v>
      </c>
      <c r="B266" s="1318"/>
      <c r="C266" s="1318"/>
      <c r="D266" s="1319"/>
      <c r="E266" s="891" t="s">
        <v>3</v>
      </c>
      <c r="F266" s="1175" t="s">
        <v>23</v>
      </c>
      <c r="G266" s="1094" t="s">
        <v>840</v>
      </c>
      <c r="H266" s="891" t="s">
        <v>1</v>
      </c>
      <c r="I266" s="112" t="s">
        <v>613</v>
      </c>
      <c r="J266" s="112" t="s">
        <v>49</v>
      </c>
    </row>
    <row r="267" spans="1:10">
      <c r="A267" s="1320"/>
      <c r="B267" s="1321"/>
      <c r="C267" s="1321"/>
      <c r="D267" s="1322"/>
      <c r="E267" s="751"/>
      <c r="F267" s="119"/>
      <c r="G267" s="1142"/>
      <c r="H267" s="1095"/>
      <c r="I267" s="126"/>
      <c r="J267" s="750"/>
    </row>
    <row r="268" spans="1:10">
      <c r="A268" s="1320"/>
      <c r="B268" s="1321"/>
      <c r="C268" s="1321"/>
      <c r="D268" s="1322"/>
      <c r="E268" s="890" t="s">
        <v>612</v>
      </c>
      <c r="F268" s="119"/>
      <c r="G268" s="137">
        <v>1.3</v>
      </c>
      <c r="H268" s="1096">
        <f>+J182</f>
        <v>208.21</v>
      </c>
      <c r="I268" s="128">
        <v>33</v>
      </c>
      <c r="J268" s="750">
        <f>+H268*I268*G268</f>
        <v>8932.2090000000007</v>
      </c>
    </row>
    <row r="269" spans="1:10">
      <c r="A269" s="1320"/>
      <c r="B269" s="1321"/>
      <c r="C269" s="1321"/>
      <c r="D269" s="1322"/>
      <c r="E269" s="890" t="s">
        <v>614</v>
      </c>
      <c r="F269" s="119"/>
      <c r="G269" s="137">
        <v>1.3</v>
      </c>
      <c r="H269" s="1096">
        <f>+J209</f>
        <v>647.63</v>
      </c>
      <c r="I269" s="128">
        <v>33</v>
      </c>
      <c r="J269" s="750">
        <f t="shared" ref="J269" si="93">+H269*I269*G269</f>
        <v>27783.327000000001</v>
      </c>
    </row>
    <row r="270" spans="1:10" ht="33" customHeight="1" thickBot="1">
      <c r="A270" s="1320"/>
      <c r="B270" s="1321"/>
      <c r="C270" s="1321"/>
      <c r="D270" s="1322"/>
      <c r="E270" s="890" t="s">
        <v>618</v>
      </c>
      <c r="F270" s="119"/>
      <c r="G270" s="137">
        <v>1.3</v>
      </c>
      <c r="H270" s="1143">
        <f>+J263</f>
        <v>1746.99</v>
      </c>
      <c r="I270" s="128">
        <v>33</v>
      </c>
      <c r="J270" s="766">
        <f>+H270*I270*G270</f>
        <v>74945.870999999999</v>
      </c>
    </row>
    <row r="271" spans="1:10" ht="18" customHeight="1" thickBot="1">
      <c r="A271" s="1320"/>
      <c r="B271" s="1321"/>
      <c r="C271" s="1321"/>
      <c r="D271" s="1322"/>
      <c r="E271" s="891"/>
      <c r="F271" s="1175"/>
      <c r="G271" s="1094"/>
      <c r="H271" s="891" t="s">
        <v>619</v>
      </c>
      <c r="I271" s="112"/>
      <c r="J271" s="112"/>
    </row>
    <row r="272" spans="1:10">
      <c r="A272" s="1320"/>
      <c r="B272" s="1321"/>
      <c r="C272" s="1321"/>
      <c r="D272" s="1322"/>
      <c r="E272" s="751" t="s">
        <v>893</v>
      </c>
      <c r="F272" s="125">
        <f>+J485</f>
        <v>806.72</v>
      </c>
      <c r="G272" s="137">
        <v>1.3</v>
      </c>
      <c r="H272" s="1242">
        <f>0.2*1.05</f>
        <v>0.21000000000000002</v>
      </c>
      <c r="I272" s="128">
        <v>33</v>
      </c>
      <c r="J272" s="750">
        <f>+F272*H272*I272*G272</f>
        <v>7267.7404800000013</v>
      </c>
    </row>
    <row r="273" spans="1:10">
      <c r="A273" s="1320"/>
      <c r="B273" s="1321"/>
      <c r="C273" s="1321"/>
      <c r="D273" s="1322"/>
      <c r="E273" s="751"/>
      <c r="F273" s="125"/>
      <c r="G273" s="128"/>
      <c r="H273" s="1097"/>
      <c r="I273" s="125"/>
      <c r="J273" s="750">
        <f t="shared" ref="J273:J274" si="94">+F273*G273*I273</f>
        <v>0</v>
      </c>
    </row>
    <row r="274" spans="1:10" ht="13.5" thickBot="1">
      <c r="A274" s="1320"/>
      <c r="B274" s="1321"/>
      <c r="C274" s="1321"/>
      <c r="D274" s="1322"/>
      <c r="E274" s="751"/>
      <c r="F274" s="125"/>
      <c r="G274" s="1098"/>
      <c r="H274" s="1097"/>
      <c r="I274" s="125"/>
      <c r="J274" s="750">
        <f t="shared" si="94"/>
        <v>0</v>
      </c>
    </row>
    <row r="275" spans="1:10" ht="13.5" thickBot="1">
      <c r="A275" s="1323"/>
      <c r="B275" s="1324"/>
      <c r="C275" s="1324"/>
      <c r="D275" s="1325"/>
      <c r="E275" s="606" t="s">
        <v>49</v>
      </c>
      <c r="F275" s="384"/>
      <c r="G275" s="384"/>
      <c r="H275" s="384"/>
      <c r="I275" s="384"/>
      <c r="J275" s="753">
        <f>ROUND(SUM(J267:J274),2)</f>
        <v>118929.15</v>
      </c>
    </row>
    <row r="276" spans="1:10" ht="13.5" thickBot="1"/>
    <row r="277" spans="1:10" ht="15" customHeight="1" thickBot="1">
      <c r="A277" s="1357" t="str">
        <f>'PRESU OFICIAL'!B63</f>
        <v>SUMINISTRO E INSTALACIÓN DE TUBERÍAS PARA LA RED PRINCIPAL</v>
      </c>
      <c r="B277" s="1358"/>
      <c r="C277" s="1358"/>
      <c r="D277" s="1358"/>
      <c r="E277" s="1358"/>
      <c r="F277" s="1358"/>
      <c r="G277" s="1358"/>
      <c r="H277" s="1358"/>
      <c r="I277" s="108"/>
      <c r="J277" s="658">
        <f>'PRESU OFICIAL'!A63</f>
        <v>2.2999999999999998</v>
      </c>
    </row>
    <row r="278" spans="1:10" ht="21.75" customHeight="1" thickBot="1">
      <c r="A278" s="1326" t="str">
        <f>+'PRESU OFICIAL'!B64</f>
        <v>Instalación de Tubería PVC diámetro 10" Incluye: Adecuación del fondo de la zanja, bajada y empalme del tubo, lubricante.</v>
      </c>
      <c r="B278" s="1327"/>
      <c r="C278" s="1327"/>
      <c r="D278" s="1327"/>
      <c r="E278" s="1327"/>
      <c r="F278" s="1327"/>
      <c r="G278" s="1327"/>
      <c r="H278" s="1329"/>
      <c r="I278" s="132" t="str">
        <f>'PRESU OFICIAL'!C64</f>
        <v>ML</v>
      </c>
      <c r="J278" s="443" t="str">
        <f>+'PRESU OFICIAL'!A64</f>
        <v>2,3,1</v>
      </c>
    </row>
    <row r="279" spans="1:10" ht="28.5" customHeight="1" thickBot="1">
      <c r="A279" s="1317" t="s">
        <v>831</v>
      </c>
      <c r="B279" s="1318"/>
      <c r="C279" s="1318"/>
      <c r="D279" s="1319"/>
      <c r="E279" s="112" t="s">
        <v>3</v>
      </c>
      <c r="F279" s="112" t="s">
        <v>59</v>
      </c>
      <c r="G279" s="114" t="s">
        <v>560</v>
      </c>
      <c r="H279" s="112" t="s">
        <v>61</v>
      </c>
      <c r="I279" s="114" t="s">
        <v>80</v>
      </c>
      <c r="J279" s="112" t="s">
        <v>49</v>
      </c>
    </row>
    <row r="280" spans="1:10" ht="15">
      <c r="A280" s="1320"/>
      <c r="B280" s="1321"/>
      <c r="C280" s="1321"/>
      <c r="D280" s="1322"/>
      <c r="E280" s="120"/>
      <c r="F280" s="1078"/>
      <c r="G280" s="119"/>
      <c r="H280" s="118"/>
      <c r="I280" s="119"/>
      <c r="J280" s="118"/>
    </row>
    <row r="281" spans="1:10" ht="15">
      <c r="A281" s="1320"/>
      <c r="B281" s="1321"/>
      <c r="C281" s="1321"/>
      <c r="D281" s="1322"/>
      <c r="E281" s="120" t="str">
        <f>+E258</f>
        <v>SUMIDERO 1 A RED</v>
      </c>
      <c r="F281" s="1079">
        <v>3.66</v>
      </c>
      <c r="G281" s="440"/>
      <c r="H281" s="386"/>
      <c r="I281" s="137">
        <v>10</v>
      </c>
      <c r="J281" s="118">
        <f>F281+G281</f>
        <v>3.66</v>
      </c>
    </row>
    <row r="282" spans="1:10" ht="15">
      <c r="A282" s="1320"/>
      <c r="B282" s="1321"/>
      <c r="C282" s="1321"/>
      <c r="D282" s="1322"/>
      <c r="E282" s="120" t="str">
        <f t="shared" ref="E282:E284" si="95">+E259</f>
        <v>SUMIDERO 2 A RED</v>
      </c>
      <c r="F282" s="1079">
        <v>3.51</v>
      </c>
      <c r="G282" s="440"/>
      <c r="H282" s="386"/>
      <c r="I282" s="137">
        <v>10</v>
      </c>
      <c r="J282" s="118">
        <f t="shared" ref="J282:J290" si="96">F282+G282</f>
        <v>3.51</v>
      </c>
    </row>
    <row r="283" spans="1:10" ht="15">
      <c r="A283" s="1320"/>
      <c r="B283" s="1321"/>
      <c r="C283" s="1321"/>
      <c r="D283" s="1322"/>
      <c r="E283" s="120" t="str">
        <f t="shared" si="95"/>
        <v>SUMIDERO 3 A RED</v>
      </c>
      <c r="F283" s="1079">
        <v>4.68</v>
      </c>
      <c r="G283" s="440"/>
      <c r="H283" s="386"/>
      <c r="I283" s="137">
        <v>10</v>
      </c>
      <c r="J283" s="118">
        <f t="shared" si="96"/>
        <v>4.68</v>
      </c>
    </row>
    <row r="284" spans="1:10" ht="15">
      <c r="A284" s="1320"/>
      <c r="B284" s="1321"/>
      <c r="C284" s="1321"/>
      <c r="D284" s="1322"/>
      <c r="E284" s="120" t="str">
        <f t="shared" si="95"/>
        <v>SUMIDERO 4 A RED</v>
      </c>
      <c r="F284" s="1079">
        <v>1.91</v>
      </c>
      <c r="G284" s="440"/>
      <c r="H284" s="386"/>
      <c r="I284" s="137">
        <v>10</v>
      </c>
      <c r="J284" s="118">
        <f t="shared" si="96"/>
        <v>1.91</v>
      </c>
    </row>
    <row r="285" spans="1:10" ht="15">
      <c r="A285" s="1320"/>
      <c r="B285" s="1321"/>
      <c r="C285" s="1321"/>
      <c r="D285" s="1322"/>
      <c r="E285" s="120"/>
      <c r="F285" s="869"/>
      <c r="G285" s="440"/>
      <c r="H285" s="386"/>
      <c r="I285" s="137"/>
      <c r="J285" s="118">
        <f t="shared" si="96"/>
        <v>0</v>
      </c>
    </row>
    <row r="286" spans="1:10" ht="15">
      <c r="A286" s="1320"/>
      <c r="B286" s="1321"/>
      <c r="C286" s="1321"/>
      <c r="D286" s="1322"/>
      <c r="E286" s="120" t="s">
        <v>894</v>
      </c>
      <c r="F286" s="869">
        <v>1.5</v>
      </c>
      <c r="G286" s="440"/>
      <c r="H286" s="386"/>
      <c r="I286" s="137">
        <v>10</v>
      </c>
      <c r="J286" s="118">
        <f t="shared" si="96"/>
        <v>1.5</v>
      </c>
    </row>
    <row r="287" spans="1:10" ht="15">
      <c r="A287" s="1320"/>
      <c r="B287" s="1321"/>
      <c r="C287" s="1321"/>
      <c r="D287" s="1322"/>
      <c r="E287" s="120" t="s">
        <v>889</v>
      </c>
      <c r="F287" s="869">
        <v>1.5</v>
      </c>
      <c r="G287" s="440"/>
      <c r="H287" s="386"/>
      <c r="I287" s="137">
        <v>10</v>
      </c>
      <c r="J287" s="118">
        <f t="shared" si="96"/>
        <v>1.5</v>
      </c>
    </row>
    <row r="288" spans="1:10" ht="15">
      <c r="A288" s="1320"/>
      <c r="B288" s="1321"/>
      <c r="C288" s="1321"/>
      <c r="D288" s="1322"/>
      <c r="E288" s="120" t="s">
        <v>890</v>
      </c>
      <c r="F288" s="869">
        <v>1.5</v>
      </c>
      <c r="G288" s="440"/>
      <c r="H288" s="386"/>
      <c r="I288" s="137">
        <v>10</v>
      </c>
      <c r="J288" s="118">
        <f t="shared" si="96"/>
        <v>1.5</v>
      </c>
    </row>
    <row r="289" spans="1:10" ht="15">
      <c r="A289" s="1320"/>
      <c r="B289" s="1321"/>
      <c r="C289" s="1321"/>
      <c r="D289" s="1322"/>
      <c r="E289" s="120" t="s">
        <v>891</v>
      </c>
      <c r="F289" s="869">
        <v>1.5</v>
      </c>
      <c r="G289" s="440"/>
      <c r="H289" s="386"/>
      <c r="I289" s="137">
        <v>10</v>
      </c>
      <c r="J289" s="118">
        <f t="shared" si="96"/>
        <v>1.5</v>
      </c>
    </row>
    <row r="290" spans="1:10" ht="15.75" thickBot="1">
      <c r="A290" s="1320"/>
      <c r="B290" s="1321"/>
      <c r="C290" s="1321"/>
      <c r="D290" s="1322"/>
      <c r="E290" s="120" t="s">
        <v>892</v>
      </c>
      <c r="F290" s="869">
        <v>1.5</v>
      </c>
      <c r="G290" s="119"/>
      <c r="H290" s="118"/>
      <c r="I290" s="137">
        <v>10</v>
      </c>
      <c r="J290" s="118">
        <f t="shared" si="96"/>
        <v>1.5</v>
      </c>
    </row>
    <row r="291" spans="1:10" ht="15.75" thickBot="1">
      <c r="A291" s="1323"/>
      <c r="B291" s="1324"/>
      <c r="C291" s="1324"/>
      <c r="D291" s="1325"/>
      <c r="E291" s="606" t="s">
        <v>49</v>
      </c>
      <c r="F291" s="384"/>
      <c r="G291" s="384"/>
      <c r="H291" s="384"/>
      <c r="I291" s="384"/>
      <c r="J291" s="122">
        <f>ROUND(SUM(J280:J290),2)</f>
        <v>21.26</v>
      </c>
    </row>
    <row r="292" spans="1:10" ht="13.5" thickBot="1"/>
    <row r="293" spans="1:10" ht="21.75" customHeight="1" thickBot="1">
      <c r="A293" s="1326" t="str">
        <f>+'PRESU OFICIAL'!B65</f>
        <v>Instalación de Tubería PVC diámetro 16" Incluye: Adecuación del fondo de la zanja, bajada y empalme del tubo, lubricante.</v>
      </c>
      <c r="B293" s="1327"/>
      <c r="C293" s="1327"/>
      <c r="D293" s="1327"/>
      <c r="E293" s="1327"/>
      <c r="F293" s="1327"/>
      <c r="G293" s="1327"/>
      <c r="H293" s="1329"/>
      <c r="I293" s="132" t="str">
        <f>'PRESU OFICIAL'!C65</f>
        <v>ML</v>
      </c>
      <c r="J293" s="443" t="str">
        <f>+'PRESU OFICIAL'!A65</f>
        <v>2,3,2</v>
      </c>
    </row>
    <row r="294" spans="1:10" ht="28.5" customHeight="1" thickBot="1">
      <c r="A294" s="1317" t="s">
        <v>831</v>
      </c>
      <c r="B294" s="1318"/>
      <c r="C294" s="1318"/>
      <c r="D294" s="1319"/>
      <c r="E294" s="112" t="s">
        <v>3</v>
      </c>
      <c r="F294" s="112" t="s">
        <v>59</v>
      </c>
      <c r="G294" s="114" t="s">
        <v>560</v>
      </c>
      <c r="H294" s="112" t="s">
        <v>61</v>
      </c>
      <c r="I294" s="114" t="s">
        <v>80</v>
      </c>
      <c r="J294" s="112" t="s">
        <v>49</v>
      </c>
    </row>
    <row r="295" spans="1:10" ht="15">
      <c r="A295" s="1320"/>
      <c r="B295" s="1321"/>
      <c r="C295" s="1321"/>
      <c r="D295" s="1322"/>
      <c r="E295" s="120"/>
      <c r="F295" s="129"/>
      <c r="G295" s="119"/>
      <c r="H295" s="118"/>
      <c r="I295" s="119"/>
      <c r="J295" s="118"/>
    </row>
    <row r="296" spans="1:10" ht="15">
      <c r="A296" s="1320"/>
      <c r="B296" s="1321"/>
      <c r="C296" s="1321"/>
      <c r="D296" s="1322"/>
      <c r="E296" s="120" t="str">
        <f t="shared" ref="E296:F303" si="97">E168</f>
        <v>P7 A P3</v>
      </c>
      <c r="F296" s="869">
        <f t="shared" si="97"/>
        <v>85.08</v>
      </c>
      <c r="G296" s="440">
        <v>0.4</v>
      </c>
      <c r="H296" s="386"/>
      <c r="I296" s="137">
        <f t="shared" ref="I296:I303" si="98">I168</f>
        <v>16</v>
      </c>
      <c r="J296" s="118">
        <f>F296+G296</f>
        <v>85.48</v>
      </c>
    </row>
    <row r="297" spans="1:10" ht="15">
      <c r="A297" s="1320"/>
      <c r="B297" s="1321"/>
      <c r="C297" s="1321"/>
      <c r="D297" s="1322"/>
      <c r="E297" s="120"/>
      <c r="F297" s="869"/>
      <c r="G297" s="440"/>
      <c r="H297" s="386"/>
      <c r="I297" s="137"/>
      <c r="J297" s="118"/>
    </row>
    <row r="298" spans="1:10" ht="15">
      <c r="A298" s="1320"/>
      <c r="B298" s="1321"/>
      <c r="C298" s="1321"/>
      <c r="D298" s="1322"/>
      <c r="E298" s="120" t="str">
        <f t="shared" si="97"/>
        <v>CÁRCAMO 4 A POZO 8</v>
      </c>
      <c r="F298" s="869">
        <f t="shared" si="97"/>
        <v>1</v>
      </c>
      <c r="G298" s="440">
        <v>0.4</v>
      </c>
      <c r="H298" s="386"/>
      <c r="I298" s="137">
        <f t="shared" si="98"/>
        <v>16</v>
      </c>
      <c r="J298" s="118">
        <f t="shared" ref="J298:J306" si="99">F298+G298</f>
        <v>1.4</v>
      </c>
    </row>
    <row r="299" spans="1:10" ht="15">
      <c r="A299" s="1320"/>
      <c r="B299" s="1321"/>
      <c r="C299" s="1321"/>
      <c r="D299" s="1322"/>
      <c r="E299" s="120" t="str">
        <f t="shared" si="97"/>
        <v>POZO 8 A POZO 9</v>
      </c>
      <c r="F299" s="869">
        <f t="shared" si="97"/>
        <v>71.48</v>
      </c>
      <c r="G299" s="440">
        <v>0.4</v>
      </c>
      <c r="H299" s="386"/>
      <c r="I299" s="137">
        <f t="shared" si="98"/>
        <v>16</v>
      </c>
      <c r="J299" s="118">
        <f t="shared" si="99"/>
        <v>71.88000000000001</v>
      </c>
    </row>
    <row r="300" spans="1:10" ht="15">
      <c r="A300" s="1320"/>
      <c r="B300" s="1321"/>
      <c r="C300" s="1321"/>
      <c r="D300" s="1322"/>
      <c r="E300" s="120" t="str">
        <f t="shared" si="97"/>
        <v>POZO 9 A POZO 10</v>
      </c>
      <c r="F300" s="870">
        <f t="shared" si="97"/>
        <v>59.28</v>
      </c>
      <c r="G300" s="440">
        <v>0.4</v>
      </c>
      <c r="H300" s="386"/>
      <c r="I300" s="137">
        <f t="shared" si="98"/>
        <v>16</v>
      </c>
      <c r="J300" s="118">
        <f t="shared" si="99"/>
        <v>59.68</v>
      </c>
    </row>
    <row r="301" spans="1:10" ht="15">
      <c r="A301" s="1320"/>
      <c r="B301" s="1321"/>
      <c r="C301" s="1321"/>
      <c r="D301" s="1322"/>
      <c r="E301" s="120" t="str">
        <f t="shared" si="97"/>
        <v>POZO 10 A POZO 11</v>
      </c>
      <c r="F301" s="870">
        <f t="shared" si="97"/>
        <v>11.08</v>
      </c>
      <c r="G301" s="440">
        <v>0.4</v>
      </c>
      <c r="H301" s="386"/>
      <c r="I301" s="137">
        <f t="shared" si="98"/>
        <v>16</v>
      </c>
      <c r="J301" s="118">
        <f t="shared" si="99"/>
        <v>11.48</v>
      </c>
    </row>
    <row r="302" spans="1:10" ht="15">
      <c r="A302" s="1320"/>
      <c r="B302" s="1321"/>
      <c r="C302" s="1321"/>
      <c r="D302" s="1322"/>
      <c r="E302" s="120" t="str">
        <f t="shared" si="97"/>
        <v xml:space="preserve">CÁRCAMO 5 A RED </v>
      </c>
      <c r="F302" s="870">
        <f t="shared" si="97"/>
        <v>1</v>
      </c>
      <c r="G302" s="440">
        <v>0.4</v>
      </c>
      <c r="H302" s="386"/>
      <c r="I302" s="137">
        <f t="shared" si="98"/>
        <v>16</v>
      </c>
      <c r="J302" s="118">
        <f t="shared" si="99"/>
        <v>1.4</v>
      </c>
    </row>
    <row r="303" spans="1:10" ht="15">
      <c r="A303" s="1320"/>
      <c r="B303" s="1321"/>
      <c r="C303" s="1321"/>
      <c r="D303" s="1322"/>
      <c r="E303" s="120" t="str">
        <f t="shared" si="97"/>
        <v>POZO 11 A POZO 12 EXISTENTE</v>
      </c>
      <c r="F303" s="870">
        <f t="shared" si="97"/>
        <v>87</v>
      </c>
      <c r="G303" s="440">
        <v>0.4</v>
      </c>
      <c r="H303" s="386"/>
      <c r="I303" s="137">
        <f t="shared" si="98"/>
        <v>16</v>
      </c>
      <c r="J303" s="118">
        <f t="shared" si="99"/>
        <v>87.4</v>
      </c>
    </row>
    <row r="304" spans="1:10" ht="15">
      <c r="A304" s="1320"/>
      <c r="B304" s="1321"/>
      <c r="C304" s="1321"/>
      <c r="D304" s="1322"/>
      <c r="E304" s="120"/>
      <c r="F304" s="870"/>
      <c r="G304" s="440"/>
      <c r="H304" s="386"/>
      <c r="I304" s="137"/>
      <c r="J304" s="118">
        <f t="shared" si="99"/>
        <v>0</v>
      </c>
    </row>
    <row r="305" spans="1:10" ht="15">
      <c r="A305" s="1320"/>
      <c r="B305" s="1321"/>
      <c r="C305" s="1321"/>
      <c r="D305" s="1322"/>
      <c r="E305" s="120"/>
      <c r="F305" s="870"/>
      <c r="G305" s="440"/>
      <c r="H305" s="386"/>
      <c r="I305" s="137"/>
      <c r="J305" s="118">
        <f t="shared" si="99"/>
        <v>0</v>
      </c>
    </row>
    <row r="306" spans="1:10" ht="15.75" thickBot="1">
      <c r="A306" s="1320"/>
      <c r="B306" s="1321"/>
      <c r="C306" s="1321"/>
      <c r="D306" s="1322"/>
      <c r="E306" s="120"/>
      <c r="F306" s="125"/>
      <c r="G306" s="119"/>
      <c r="H306" s="118"/>
      <c r="I306" s="119"/>
      <c r="J306" s="118">
        <f t="shared" si="99"/>
        <v>0</v>
      </c>
    </row>
    <row r="307" spans="1:10" ht="15.75" thickBot="1">
      <c r="A307" s="1323"/>
      <c r="B307" s="1324"/>
      <c r="C307" s="1324"/>
      <c r="D307" s="1325"/>
      <c r="E307" s="606" t="s">
        <v>49</v>
      </c>
      <c r="F307" s="384"/>
      <c r="G307" s="384"/>
      <c r="H307" s="384"/>
      <c r="I307" s="384"/>
      <c r="J307" s="122">
        <f>ROUND(SUM(J295:J306),2)</f>
        <v>318.72000000000003</v>
      </c>
    </row>
    <row r="308" spans="1:10" ht="13.5" thickBot="1"/>
    <row r="309" spans="1:10" ht="25.5" customHeight="1" thickBot="1">
      <c r="A309" s="1326" t="str">
        <f>+'PRESU OFICIAL'!B66</f>
        <v>Instalación de Tubería PVC diámetro 24" Incluye: Adecuación del fondo de la zanja, bajada y empalme del tubo, lubricante.</v>
      </c>
      <c r="B309" s="1327"/>
      <c r="C309" s="1327"/>
      <c r="D309" s="1327"/>
      <c r="E309" s="1327"/>
      <c r="F309" s="1327"/>
      <c r="G309" s="1327"/>
      <c r="H309" s="1329"/>
      <c r="I309" s="132" t="str">
        <f>'PRESU OFICIAL'!C66</f>
        <v>ML</v>
      </c>
      <c r="J309" s="443" t="str">
        <f>+'PRESU OFICIAL'!A66</f>
        <v>2,3,3</v>
      </c>
    </row>
    <row r="310" spans="1:10" ht="29.25" customHeight="1" thickBot="1">
      <c r="A310" s="1317" t="s">
        <v>831</v>
      </c>
      <c r="B310" s="1318"/>
      <c r="C310" s="1318"/>
      <c r="D310" s="1319"/>
      <c r="E310" s="112" t="s">
        <v>3</v>
      </c>
      <c r="F310" s="112" t="s">
        <v>59</v>
      </c>
      <c r="G310" s="114" t="s">
        <v>560</v>
      </c>
      <c r="H310" s="112"/>
      <c r="I310" s="114" t="s">
        <v>80</v>
      </c>
      <c r="J310" s="112" t="s">
        <v>49</v>
      </c>
    </row>
    <row r="311" spans="1:10" ht="15">
      <c r="A311" s="1320"/>
      <c r="B311" s="1321"/>
      <c r="C311" s="1321"/>
      <c r="D311" s="1322"/>
      <c r="E311" s="120"/>
      <c r="F311" s="129"/>
      <c r="G311" s="119"/>
      <c r="H311" s="118"/>
      <c r="I311" s="119"/>
      <c r="J311" s="118"/>
    </row>
    <row r="312" spans="1:10" ht="15">
      <c r="A312" s="1320"/>
      <c r="B312" s="1321"/>
      <c r="C312" s="1321"/>
      <c r="D312" s="1322"/>
      <c r="E312" s="120" t="str">
        <f t="shared" ref="E312:F319" si="100">+E160</f>
        <v>CÁRCAMO 1 A P1</v>
      </c>
      <c r="F312" s="869">
        <f t="shared" si="100"/>
        <v>1</v>
      </c>
      <c r="G312" s="440">
        <v>0.4</v>
      </c>
      <c r="H312" s="386"/>
      <c r="I312" s="137">
        <f t="shared" ref="I312:I319" si="101">+I160</f>
        <v>24</v>
      </c>
      <c r="J312" s="118">
        <f>F312+G312</f>
        <v>1.4</v>
      </c>
    </row>
    <row r="313" spans="1:10" ht="15">
      <c r="A313" s="1320"/>
      <c r="B313" s="1321"/>
      <c r="C313" s="1321"/>
      <c r="D313" s="1322"/>
      <c r="E313" s="120" t="str">
        <f t="shared" si="100"/>
        <v>P1 A P2</v>
      </c>
      <c r="F313" s="869">
        <f t="shared" si="100"/>
        <v>90.93</v>
      </c>
      <c r="G313" s="440">
        <v>0.4</v>
      </c>
      <c r="H313" s="386"/>
      <c r="I313" s="137">
        <f t="shared" si="101"/>
        <v>24</v>
      </c>
      <c r="J313" s="118">
        <f t="shared" ref="J313:J320" si="102">F313+G313</f>
        <v>91.330000000000013</v>
      </c>
    </row>
    <row r="314" spans="1:10" ht="15">
      <c r="A314" s="1320"/>
      <c r="B314" s="1321"/>
      <c r="C314" s="1321"/>
      <c r="D314" s="1322"/>
      <c r="E314" s="120" t="str">
        <f t="shared" si="100"/>
        <v>CÁRCAMO 2 A RED</v>
      </c>
      <c r="F314" s="869">
        <f t="shared" si="100"/>
        <v>1</v>
      </c>
      <c r="G314" s="440">
        <v>0.4</v>
      </c>
      <c r="H314" s="386"/>
      <c r="I314" s="137">
        <f t="shared" si="101"/>
        <v>24</v>
      </c>
      <c r="J314" s="118">
        <f t="shared" si="102"/>
        <v>1.4</v>
      </c>
    </row>
    <row r="315" spans="1:10" ht="15">
      <c r="A315" s="1320"/>
      <c r="B315" s="1321"/>
      <c r="C315" s="1321"/>
      <c r="D315" s="1322"/>
      <c r="E315" s="120" t="str">
        <f t="shared" si="100"/>
        <v>P2 A P3</v>
      </c>
      <c r="F315" s="869">
        <f t="shared" si="100"/>
        <v>89.69</v>
      </c>
      <c r="G315" s="440">
        <v>0.4</v>
      </c>
      <c r="H315" s="386"/>
      <c r="I315" s="137">
        <f t="shared" si="101"/>
        <v>24</v>
      </c>
      <c r="J315" s="118">
        <f t="shared" si="102"/>
        <v>90.09</v>
      </c>
    </row>
    <row r="316" spans="1:10" ht="15">
      <c r="A316" s="1320"/>
      <c r="B316" s="1321"/>
      <c r="C316" s="1321"/>
      <c r="D316" s="1322"/>
      <c r="E316" s="120" t="str">
        <f t="shared" si="100"/>
        <v>P3 A P4</v>
      </c>
      <c r="F316" s="870">
        <f t="shared" si="100"/>
        <v>4.71</v>
      </c>
      <c r="G316" s="440">
        <v>0.4</v>
      </c>
      <c r="H316" s="386"/>
      <c r="I316" s="137">
        <f t="shared" si="101"/>
        <v>24</v>
      </c>
      <c r="J316" s="118">
        <f t="shared" si="102"/>
        <v>5.1100000000000003</v>
      </c>
    </row>
    <row r="317" spans="1:10" ht="15">
      <c r="A317" s="1320"/>
      <c r="B317" s="1321"/>
      <c r="C317" s="1321"/>
      <c r="D317" s="1322"/>
      <c r="E317" s="120" t="str">
        <f t="shared" si="100"/>
        <v>P4 A P5</v>
      </c>
      <c r="F317" s="870">
        <f t="shared" si="100"/>
        <v>78.739999999999995</v>
      </c>
      <c r="G317" s="440">
        <v>0.4</v>
      </c>
      <c r="H317" s="386"/>
      <c r="I317" s="137">
        <f t="shared" si="101"/>
        <v>24</v>
      </c>
      <c r="J317" s="118">
        <f t="shared" si="102"/>
        <v>79.14</v>
      </c>
    </row>
    <row r="318" spans="1:10" ht="15">
      <c r="A318" s="1320"/>
      <c r="B318" s="1321"/>
      <c r="C318" s="1321"/>
      <c r="D318" s="1322"/>
      <c r="E318" s="120" t="str">
        <f t="shared" si="100"/>
        <v>CÁRCAMO 3 A RED</v>
      </c>
      <c r="F318" s="870">
        <f t="shared" si="100"/>
        <v>1</v>
      </c>
      <c r="G318" s="440">
        <v>0.4</v>
      </c>
      <c r="H318" s="386"/>
      <c r="I318" s="137">
        <f t="shared" si="101"/>
        <v>24</v>
      </c>
      <c r="J318" s="118">
        <f t="shared" si="102"/>
        <v>1.4</v>
      </c>
    </row>
    <row r="319" spans="1:10" ht="15">
      <c r="A319" s="1320"/>
      <c r="B319" s="1321"/>
      <c r="C319" s="1321"/>
      <c r="D319" s="1322"/>
      <c r="E319" s="120" t="str">
        <f t="shared" si="100"/>
        <v>P5 A P6 DESCOLE</v>
      </c>
      <c r="F319" s="870">
        <f t="shared" si="100"/>
        <v>42.65</v>
      </c>
      <c r="G319" s="440">
        <v>0.4</v>
      </c>
      <c r="H319" s="386"/>
      <c r="I319" s="137">
        <f t="shared" si="101"/>
        <v>24</v>
      </c>
      <c r="J319" s="118">
        <f t="shared" si="102"/>
        <v>43.05</v>
      </c>
    </row>
    <row r="320" spans="1:10" ht="15.75" thickBot="1">
      <c r="A320" s="1320"/>
      <c r="B320" s="1321"/>
      <c r="C320" s="1321"/>
      <c r="D320" s="1322"/>
      <c r="E320" s="120"/>
      <c r="F320" s="125"/>
      <c r="G320" s="119"/>
      <c r="H320" s="118"/>
      <c r="I320" s="119"/>
      <c r="J320" s="118">
        <f t="shared" si="102"/>
        <v>0</v>
      </c>
    </row>
    <row r="321" spans="1:10" ht="15.75" thickBot="1">
      <c r="A321" s="1323"/>
      <c r="B321" s="1324"/>
      <c r="C321" s="1324"/>
      <c r="D321" s="1325"/>
      <c r="E321" s="606" t="s">
        <v>49</v>
      </c>
      <c r="F321" s="384"/>
      <c r="G321" s="384"/>
      <c r="H321" s="384"/>
      <c r="I321" s="384"/>
      <c r="J321" s="122">
        <f>ROUND(SUM(J311:J320),2)</f>
        <v>312.92</v>
      </c>
    </row>
    <row r="322" spans="1:10" ht="13.5" thickBot="1"/>
    <row r="323" spans="1:10" ht="26.25" customHeight="1" thickBot="1">
      <c r="A323" s="1326" t="str">
        <f>+'PRESU OFICIAL'!B67</f>
        <v>Suministro e instalación de Kit Silla Yee 16" x 10" de PVC para alcantarillados.</v>
      </c>
      <c r="B323" s="1327"/>
      <c r="C323" s="1327"/>
      <c r="D323" s="1327"/>
      <c r="E323" s="1327"/>
      <c r="F323" s="1327"/>
      <c r="G323" s="1327"/>
      <c r="H323" s="1329"/>
      <c r="I323" s="132" t="str">
        <f>'PRESU OFICIAL'!C67</f>
        <v>UND</v>
      </c>
      <c r="J323" s="443" t="str">
        <f>+'PRESU OFICIAL'!A67</f>
        <v>2,3,4</v>
      </c>
    </row>
    <row r="324" spans="1:10" ht="34.5" customHeight="1" thickBot="1">
      <c r="A324" s="1317" t="s">
        <v>831</v>
      </c>
      <c r="B324" s="1318"/>
      <c r="C324" s="1318"/>
      <c r="D324" s="1319"/>
      <c r="E324" s="112" t="s">
        <v>3</v>
      </c>
      <c r="F324" s="112" t="s">
        <v>59</v>
      </c>
      <c r="G324" s="112" t="s">
        <v>60</v>
      </c>
      <c r="H324" s="112" t="s">
        <v>61</v>
      </c>
      <c r="I324" s="114" t="s">
        <v>7</v>
      </c>
      <c r="J324" s="112" t="s">
        <v>49</v>
      </c>
    </row>
    <row r="325" spans="1:10">
      <c r="A325" s="1320"/>
      <c r="B325" s="1321"/>
      <c r="C325" s="1321"/>
      <c r="D325" s="1322"/>
      <c r="E325" s="751"/>
      <c r="F325" s="129"/>
      <c r="G325" s="119"/>
      <c r="H325" s="750"/>
      <c r="I325" s="119"/>
      <c r="J325" s="750"/>
    </row>
    <row r="326" spans="1:10">
      <c r="A326" s="1320"/>
      <c r="B326" s="1321"/>
      <c r="C326" s="1321"/>
      <c r="D326" s="1322"/>
      <c r="E326" s="751" t="s">
        <v>270</v>
      </c>
      <c r="F326" s="756"/>
      <c r="G326" s="781"/>
      <c r="H326" s="762"/>
      <c r="I326" s="763">
        <v>1</v>
      </c>
      <c r="J326" s="750">
        <f>+I326</f>
        <v>1</v>
      </c>
    </row>
    <row r="327" spans="1:10">
      <c r="A327" s="1320"/>
      <c r="B327" s="1321"/>
      <c r="C327" s="1321"/>
      <c r="D327" s="1322"/>
      <c r="E327" s="751" t="s">
        <v>271</v>
      </c>
      <c r="F327" s="756"/>
      <c r="G327" s="781"/>
      <c r="H327" s="762"/>
      <c r="I327" s="763">
        <v>1</v>
      </c>
      <c r="J327" s="750">
        <f t="shared" ref="J327:J332" si="103">+I327</f>
        <v>1</v>
      </c>
    </row>
    <row r="328" spans="1:10">
      <c r="A328" s="1320"/>
      <c r="B328" s="1321"/>
      <c r="C328" s="1321"/>
      <c r="D328" s="1322"/>
      <c r="E328" s="751" t="s">
        <v>570</v>
      </c>
      <c r="F328" s="756"/>
      <c r="G328" s="781"/>
      <c r="H328" s="762"/>
      <c r="I328" s="763">
        <v>1</v>
      </c>
      <c r="J328" s="750">
        <f t="shared" si="103"/>
        <v>1</v>
      </c>
    </row>
    <row r="329" spans="1:10">
      <c r="A329" s="1320"/>
      <c r="B329" s="1321"/>
      <c r="C329" s="1321"/>
      <c r="D329" s="1322"/>
      <c r="E329" s="751" t="s">
        <v>571</v>
      </c>
      <c r="F329" s="756"/>
      <c r="G329" s="781"/>
      <c r="H329" s="762"/>
      <c r="I329" s="763">
        <v>1</v>
      </c>
      <c r="J329" s="750">
        <f t="shared" si="103"/>
        <v>1</v>
      </c>
    </row>
    <row r="330" spans="1:10">
      <c r="A330" s="1320"/>
      <c r="B330" s="1321"/>
      <c r="C330" s="1321"/>
      <c r="D330" s="1322"/>
      <c r="E330" s="751"/>
      <c r="F330" s="756"/>
      <c r="G330" s="781"/>
      <c r="H330" s="762"/>
      <c r="I330" s="763"/>
      <c r="J330" s="750">
        <f t="shared" si="103"/>
        <v>0</v>
      </c>
    </row>
    <row r="331" spans="1:10">
      <c r="A331" s="1320"/>
      <c r="B331" s="1321"/>
      <c r="C331" s="1321"/>
      <c r="D331" s="1322"/>
      <c r="E331" s="751"/>
      <c r="F331" s="756"/>
      <c r="G331" s="781"/>
      <c r="H331" s="762"/>
      <c r="I331" s="763"/>
      <c r="J331" s="750">
        <f t="shared" si="103"/>
        <v>0</v>
      </c>
    </row>
    <row r="332" spans="1:10" ht="15.75" thickBot="1">
      <c r="A332" s="1320"/>
      <c r="B332" s="1321"/>
      <c r="C332" s="1321"/>
      <c r="D332" s="1322"/>
      <c r="E332" s="120"/>
      <c r="F332" s="125"/>
      <c r="G332" s="119"/>
      <c r="H332" s="118"/>
      <c r="I332" s="119"/>
      <c r="J332" s="750">
        <f t="shared" si="103"/>
        <v>0</v>
      </c>
    </row>
    <row r="333" spans="1:10" ht="15.75" thickBot="1">
      <c r="A333" s="1323"/>
      <c r="B333" s="1324"/>
      <c r="C333" s="1324"/>
      <c r="D333" s="1325"/>
      <c r="E333" s="606" t="s">
        <v>49</v>
      </c>
      <c r="F333" s="384"/>
      <c r="G333" s="384"/>
      <c r="H333" s="384"/>
      <c r="I333" s="384"/>
      <c r="J333" s="122">
        <f>ROUND(SUM(J325:J332),2)</f>
        <v>4</v>
      </c>
    </row>
    <row r="334" spans="1:10" ht="13.5" thickBot="1"/>
    <row r="335" spans="1:10" ht="21.75" customHeight="1" thickBot="1">
      <c r="A335" s="1326" t="str">
        <f>+'PRESU OFICIAL'!B68</f>
        <v>Suministro e instalación de Kit Silla Yee 24" x 10" de PVC para alcantarillados.</v>
      </c>
      <c r="B335" s="1327"/>
      <c r="C335" s="1327"/>
      <c r="D335" s="1327"/>
      <c r="E335" s="1327"/>
      <c r="F335" s="1327"/>
      <c r="G335" s="1327"/>
      <c r="H335" s="1329"/>
      <c r="I335" s="132" t="str">
        <f>'PRESU OFICIAL'!C68</f>
        <v>UND</v>
      </c>
      <c r="J335" s="443" t="str">
        <f>+'PRESU OFICIAL'!A68</f>
        <v>2,3,5</v>
      </c>
    </row>
    <row r="336" spans="1:10" ht="34.5" customHeight="1" thickBot="1">
      <c r="A336" s="1317" t="s">
        <v>831</v>
      </c>
      <c r="B336" s="1318"/>
      <c r="C336" s="1318"/>
      <c r="D336" s="1319"/>
      <c r="E336" s="112" t="s">
        <v>3</v>
      </c>
      <c r="F336" s="112" t="s">
        <v>59</v>
      </c>
      <c r="G336" s="112" t="s">
        <v>60</v>
      </c>
      <c r="H336" s="112" t="s">
        <v>61</v>
      </c>
      <c r="I336" s="114" t="s">
        <v>7</v>
      </c>
      <c r="J336" s="112" t="s">
        <v>49</v>
      </c>
    </row>
    <row r="337" spans="1:10">
      <c r="A337" s="1320"/>
      <c r="B337" s="1321"/>
      <c r="C337" s="1321"/>
      <c r="D337" s="1322"/>
      <c r="E337" s="751"/>
      <c r="F337" s="129"/>
      <c r="G337" s="119"/>
      <c r="H337" s="750"/>
      <c r="I337" s="119"/>
      <c r="J337" s="750"/>
    </row>
    <row r="338" spans="1:10">
      <c r="A338" s="1320"/>
      <c r="B338" s="1321"/>
      <c r="C338" s="1321"/>
      <c r="D338" s="1322"/>
      <c r="E338" s="751" t="s">
        <v>888</v>
      </c>
      <c r="F338" s="756"/>
      <c r="G338" s="781"/>
      <c r="H338" s="762"/>
      <c r="I338" s="763">
        <v>1</v>
      </c>
      <c r="J338" s="750">
        <f>+I338</f>
        <v>1</v>
      </c>
    </row>
    <row r="339" spans="1:10">
      <c r="A339" s="1320"/>
      <c r="B339" s="1321"/>
      <c r="C339" s="1321"/>
      <c r="D339" s="1322"/>
      <c r="E339" s="751" t="s">
        <v>889</v>
      </c>
      <c r="F339" s="756"/>
      <c r="G339" s="781"/>
      <c r="H339" s="762"/>
      <c r="I339" s="763">
        <v>1</v>
      </c>
      <c r="J339" s="750">
        <f t="shared" ref="J339:J346" si="104">+I339</f>
        <v>1</v>
      </c>
    </row>
    <row r="340" spans="1:10">
      <c r="A340" s="1320"/>
      <c r="B340" s="1321"/>
      <c r="C340" s="1321"/>
      <c r="D340" s="1322"/>
      <c r="E340" s="751" t="s">
        <v>890</v>
      </c>
      <c r="F340" s="756"/>
      <c r="G340" s="781"/>
      <c r="H340" s="762"/>
      <c r="I340" s="763">
        <v>1</v>
      </c>
      <c r="J340" s="750">
        <f t="shared" si="104"/>
        <v>1</v>
      </c>
    </row>
    <row r="341" spans="1:10">
      <c r="A341" s="1320"/>
      <c r="B341" s="1321"/>
      <c r="C341" s="1321"/>
      <c r="D341" s="1322"/>
      <c r="E341" s="751" t="s">
        <v>891</v>
      </c>
      <c r="F341" s="756"/>
      <c r="G341" s="781"/>
      <c r="H341" s="762"/>
      <c r="I341" s="763">
        <v>1</v>
      </c>
      <c r="J341" s="750">
        <f t="shared" si="104"/>
        <v>1</v>
      </c>
    </row>
    <row r="342" spans="1:10">
      <c r="A342" s="1320"/>
      <c r="B342" s="1321"/>
      <c r="C342" s="1321"/>
      <c r="D342" s="1322"/>
      <c r="E342" s="751" t="s">
        <v>892</v>
      </c>
      <c r="F342" s="756"/>
      <c r="G342" s="781"/>
      <c r="H342" s="762"/>
      <c r="I342" s="763">
        <v>1</v>
      </c>
      <c r="J342" s="750">
        <f t="shared" si="104"/>
        <v>1</v>
      </c>
    </row>
    <row r="343" spans="1:10">
      <c r="A343" s="1320"/>
      <c r="B343" s="1321"/>
      <c r="C343" s="1321"/>
      <c r="D343" s="1322"/>
      <c r="E343" s="751"/>
      <c r="F343" s="756"/>
      <c r="G343" s="781"/>
      <c r="H343" s="762"/>
      <c r="I343" s="763"/>
      <c r="J343" s="750">
        <f t="shared" si="104"/>
        <v>0</v>
      </c>
    </row>
    <row r="344" spans="1:10">
      <c r="A344" s="1320"/>
      <c r="B344" s="1321"/>
      <c r="C344" s="1321"/>
      <c r="D344" s="1322"/>
      <c r="E344" s="751"/>
      <c r="F344" s="756"/>
      <c r="G344" s="781"/>
      <c r="H344" s="762"/>
      <c r="I344" s="763"/>
      <c r="J344" s="750">
        <f t="shared" si="104"/>
        <v>0</v>
      </c>
    </row>
    <row r="345" spans="1:10">
      <c r="A345" s="1320"/>
      <c r="B345" s="1321"/>
      <c r="C345" s="1321"/>
      <c r="D345" s="1322"/>
      <c r="E345" s="751"/>
      <c r="F345" s="756"/>
      <c r="G345" s="781"/>
      <c r="H345" s="762"/>
      <c r="I345" s="763"/>
      <c r="J345" s="750">
        <f t="shared" si="104"/>
        <v>0</v>
      </c>
    </row>
    <row r="346" spans="1:10" ht="15.75" thickBot="1">
      <c r="A346" s="1320"/>
      <c r="B346" s="1321"/>
      <c r="C346" s="1321"/>
      <c r="D346" s="1322"/>
      <c r="E346" s="120"/>
      <c r="F346" s="125"/>
      <c r="G346" s="119"/>
      <c r="H346" s="118"/>
      <c r="I346" s="119"/>
      <c r="J346" s="750">
        <f t="shared" si="104"/>
        <v>0</v>
      </c>
    </row>
    <row r="347" spans="1:10" ht="15.75" thickBot="1">
      <c r="A347" s="1323"/>
      <c r="B347" s="1324"/>
      <c r="C347" s="1324"/>
      <c r="D347" s="1325"/>
      <c r="E347" s="606" t="s">
        <v>49</v>
      </c>
      <c r="F347" s="384"/>
      <c r="G347" s="384"/>
      <c r="H347" s="384"/>
      <c r="I347" s="384"/>
      <c r="J347" s="122">
        <f>ROUND(SUM(J337:J346),2)</f>
        <v>5</v>
      </c>
    </row>
    <row r="348" spans="1:10" ht="13.5" thickBot="1"/>
    <row r="349" spans="1:10" ht="44.25" customHeight="1" thickBot="1">
      <c r="A349" s="1326" t="str">
        <f>+'PRESU OFICIAL'!B69</f>
        <v xml:space="preserve">Suministro e instalación de arena para cama del tubo en una altura de 10 cm. Y arena para atraque hasta 10cm por encima de la cota clave del tubo, compactado a mano, herramienta, mano de obra y todo lo necesario para la correcta ejecución. </v>
      </c>
      <c r="B349" s="1327"/>
      <c r="C349" s="1327"/>
      <c r="D349" s="1327"/>
      <c r="E349" s="1327"/>
      <c r="F349" s="1327"/>
      <c r="G349" s="1327"/>
      <c r="H349" s="1329"/>
      <c r="I349" s="132" t="str">
        <f>'PRESU OFICIAL'!C69</f>
        <v>M3</v>
      </c>
      <c r="J349" s="443" t="str">
        <f>+'PRESU OFICIAL'!A69</f>
        <v>2,3,6</v>
      </c>
    </row>
    <row r="350" spans="1:10" ht="56.25" customHeight="1" thickBot="1">
      <c r="A350" s="1317" t="s">
        <v>831</v>
      </c>
      <c r="B350" s="1318"/>
      <c r="C350" s="1318"/>
      <c r="D350" s="1319"/>
      <c r="E350" s="112" t="s">
        <v>3</v>
      </c>
      <c r="F350" s="112" t="s">
        <v>59</v>
      </c>
      <c r="G350" s="112" t="s">
        <v>60</v>
      </c>
      <c r="H350" s="112" t="s">
        <v>61</v>
      </c>
      <c r="I350" s="114" t="s">
        <v>352</v>
      </c>
      <c r="J350" s="112" t="s">
        <v>49</v>
      </c>
    </row>
    <row r="351" spans="1:10">
      <c r="A351" s="1320"/>
      <c r="B351" s="1321"/>
      <c r="C351" s="1321"/>
      <c r="D351" s="1322"/>
      <c r="E351" s="751"/>
      <c r="F351" s="129"/>
      <c r="G351" s="119"/>
      <c r="H351" s="750"/>
      <c r="I351" s="119"/>
      <c r="J351" s="750"/>
    </row>
    <row r="352" spans="1:10">
      <c r="A352" s="1320"/>
      <c r="B352" s="1321"/>
      <c r="C352" s="1321"/>
      <c r="D352" s="1322"/>
      <c r="E352" s="751" t="str">
        <f t="shared" ref="E352:F360" si="105">+E9</f>
        <v>CÁRCAMO 1 A P1</v>
      </c>
      <c r="F352" s="756">
        <f t="shared" si="105"/>
        <v>1</v>
      </c>
      <c r="G352" s="781">
        <f t="shared" ref="G352:G360" si="106">+G56</f>
        <v>1</v>
      </c>
      <c r="H352" s="762">
        <f>0.2+(24*0.0254)</f>
        <v>0.80959999999999988</v>
      </c>
      <c r="I352" s="763">
        <f>((PI()/4)*(24*0.0254)*(24*0.0254))</f>
        <v>0.29186350796015864</v>
      </c>
      <c r="J352" s="750">
        <f>(F352*G352*H352)-(I352*F352)</f>
        <v>0.51773649203984129</v>
      </c>
    </row>
    <row r="353" spans="1:10">
      <c r="A353" s="1320"/>
      <c r="B353" s="1321"/>
      <c r="C353" s="1321"/>
      <c r="D353" s="1322"/>
      <c r="E353" s="751" t="str">
        <f t="shared" si="105"/>
        <v>P1 A P2</v>
      </c>
      <c r="F353" s="756">
        <f t="shared" si="105"/>
        <v>90.93</v>
      </c>
      <c r="G353" s="781">
        <f t="shared" si="106"/>
        <v>1</v>
      </c>
      <c r="H353" s="762">
        <f t="shared" ref="H353:H359" si="107">0.2+(24*0.0254)</f>
        <v>0.80959999999999988</v>
      </c>
      <c r="I353" s="763">
        <f t="shared" ref="I353:I359" si="108">((PI()/4)*(24*0.0254)*(24*0.0254))</f>
        <v>0.29186350796015864</v>
      </c>
      <c r="J353" s="750">
        <f t="shared" ref="J353:J373" si="109">(F353*G353*H353)-(I353*F353)</f>
        <v>47.077779221182759</v>
      </c>
    </row>
    <row r="354" spans="1:10">
      <c r="A354" s="1320"/>
      <c r="B354" s="1321"/>
      <c r="C354" s="1321"/>
      <c r="D354" s="1322"/>
      <c r="E354" s="751" t="str">
        <f t="shared" si="105"/>
        <v>CÁRCAMO 2 A RED</v>
      </c>
      <c r="F354" s="756">
        <f t="shared" si="105"/>
        <v>1</v>
      </c>
      <c r="G354" s="781">
        <f t="shared" si="106"/>
        <v>1</v>
      </c>
      <c r="H354" s="762">
        <f t="shared" si="107"/>
        <v>0.80959999999999988</v>
      </c>
      <c r="I354" s="763">
        <f t="shared" si="108"/>
        <v>0.29186350796015864</v>
      </c>
      <c r="J354" s="750">
        <f t="shared" si="109"/>
        <v>0.51773649203984129</v>
      </c>
    </row>
    <row r="355" spans="1:10">
      <c r="A355" s="1320"/>
      <c r="B355" s="1321"/>
      <c r="C355" s="1321"/>
      <c r="D355" s="1322"/>
      <c r="E355" s="751" t="str">
        <f t="shared" si="105"/>
        <v>P2 A P3</v>
      </c>
      <c r="F355" s="756">
        <f t="shared" si="105"/>
        <v>89.69</v>
      </c>
      <c r="G355" s="781">
        <f t="shared" si="106"/>
        <v>1.2</v>
      </c>
      <c r="H355" s="762">
        <f t="shared" si="107"/>
        <v>0.80959999999999988</v>
      </c>
      <c r="I355" s="763">
        <f t="shared" si="108"/>
        <v>0.29186350796015864</v>
      </c>
      <c r="J355" s="750">
        <f t="shared" si="109"/>
        <v>60.958390771053359</v>
      </c>
    </row>
    <row r="356" spans="1:10">
      <c r="A356" s="1320"/>
      <c r="B356" s="1321"/>
      <c r="C356" s="1321"/>
      <c r="D356" s="1322"/>
      <c r="E356" s="751" t="str">
        <f t="shared" si="105"/>
        <v>P3 A P4</v>
      </c>
      <c r="F356" s="756">
        <f t="shared" si="105"/>
        <v>4.71</v>
      </c>
      <c r="G356" s="781">
        <f t="shared" si="106"/>
        <v>1.5</v>
      </c>
      <c r="H356" s="762">
        <f t="shared" si="107"/>
        <v>0.80959999999999988</v>
      </c>
      <c r="I356" s="763">
        <f t="shared" si="108"/>
        <v>0.29186350796015864</v>
      </c>
      <c r="J356" s="750">
        <f t="shared" si="109"/>
        <v>4.3451468775076521</v>
      </c>
    </row>
    <row r="357" spans="1:10">
      <c r="A357" s="1320"/>
      <c r="B357" s="1321"/>
      <c r="C357" s="1321"/>
      <c r="D357" s="1322"/>
      <c r="E357" s="751" t="str">
        <f t="shared" si="105"/>
        <v>P4 A P5</v>
      </c>
      <c r="F357" s="756">
        <f t="shared" si="105"/>
        <v>78.739999999999995</v>
      </c>
      <c r="G357" s="781">
        <f t="shared" si="106"/>
        <v>1.2</v>
      </c>
      <c r="H357" s="762">
        <f t="shared" si="107"/>
        <v>0.80959999999999988</v>
      </c>
      <c r="I357" s="763">
        <f t="shared" si="108"/>
        <v>0.29186350796015864</v>
      </c>
      <c r="J357" s="750">
        <f t="shared" si="109"/>
        <v>53.516152183217088</v>
      </c>
    </row>
    <row r="358" spans="1:10">
      <c r="A358" s="1320"/>
      <c r="B358" s="1321"/>
      <c r="C358" s="1321"/>
      <c r="D358" s="1322"/>
      <c r="E358" s="751" t="str">
        <f t="shared" si="105"/>
        <v>CÁRCAMO 3 A RED</v>
      </c>
      <c r="F358" s="756">
        <f t="shared" si="105"/>
        <v>1</v>
      </c>
      <c r="G358" s="781">
        <f t="shared" si="106"/>
        <v>1</v>
      </c>
      <c r="H358" s="762">
        <f t="shared" si="107"/>
        <v>0.80959999999999988</v>
      </c>
      <c r="I358" s="763">
        <f t="shared" si="108"/>
        <v>0.29186350796015864</v>
      </c>
      <c r="J358" s="750">
        <f t="shared" si="109"/>
        <v>0.51773649203984129</v>
      </c>
    </row>
    <row r="359" spans="1:10">
      <c r="A359" s="1320"/>
      <c r="B359" s="1321"/>
      <c r="C359" s="1321"/>
      <c r="D359" s="1322"/>
      <c r="E359" s="751" t="str">
        <f t="shared" si="105"/>
        <v>P5 A P6 DESCOLE</v>
      </c>
      <c r="F359" s="756">
        <f t="shared" si="105"/>
        <v>42.65</v>
      </c>
      <c r="G359" s="781">
        <f t="shared" si="106"/>
        <v>1</v>
      </c>
      <c r="H359" s="762">
        <f t="shared" si="107"/>
        <v>0.80959999999999988</v>
      </c>
      <c r="I359" s="763">
        <f t="shared" si="108"/>
        <v>0.29186350796015864</v>
      </c>
      <c r="J359" s="750">
        <f t="shared" si="109"/>
        <v>22.081461385499228</v>
      </c>
    </row>
    <row r="360" spans="1:10">
      <c r="A360" s="1320"/>
      <c r="B360" s="1321"/>
      <c r="C360" s="1321"/>
      <c r="D360" s="1322"/>
      <c r="E360" s="751" t="str">
        <f t="shared" si="105"/>
        <v>P7 A P3</v>
      </c>
      <c r="F360" s="756">
        <f t="shared" si="105"/>
        <v>85.08</v>
      </c>
      <c r="G360" s="781">
        <f t="shared" si="106"/>
        <v>1.2</v>
      </c>
      <c r="H360" s="762">
        <f>0.2+(16*0.0254)</f>
        <v>0.60640000000000005</v>
      </c>
      <c r="I360" s="763">
        <f>((PI()/4)*(16*0.0254)*(16*0.0254))</f>
        <v>0.12971711464895941</v>
      </c>
      <c r="J360" s="750">
        <f t="shared" si="109"/>
        <v>50.87468228566653</v>
      </c>
    </row>
    <row r="361" spans="1:10">
      <c r="A361" s="1320"/>
      <c r="B361" s="1321"/>
      <c r="C361" s="1321"/>
      <c r="D361" s="1322"/>
      <c r="E361" s="751"/>
      <c r="F361" s="756"/>
      <c r="G361" s="781"/>
      <c r="H361" s="762"/>
      <c r="I361" s="763"/>
      <c r="J361" s="750">
        <f t="shared" si="109"/>
        <v>0</v>
      </c>
    </row>
    <row r="362" spans="1:10">
      <c r="A362" s="1320"/>
      <c r="B362" s="1321"/>
      <c r="C362" s="1321"/>
      <c r="D362" s="1322"/>
      <c r="E362" s="751" t="str">
        <f t="shared" ref="E362:F367" si="110">+E19</f>
        <v>CÁRCAMO 4 A POZO 8</v>
      </c>
      <c r="F362" s="756">
        <f t="shared" si="110"/>
        <v>1</v>
      </c>
      <c r="G362" s="781">
        <f t="shared" ref="G362:G367" si="111">+G66</f>
        <v>1</v>
      </c>
      <c r="H362" s="762">
        <f t="shared" ref="H362:H366" si="112">0.2+(16*0.0254)</f>
        <v>0.60640000000000005</v>
      </c>
      <c r="I362" s="763">
        <f t="shared" ref="I362:I367" si="113">((PI()/4)*(16*0.0254)*(16*0.0254))</f>
        <v>0.12971711464895941</v>
      </c>
      <c r="J362" s="750">
        <f t="shared" si="109"/>
        <v>0.47668288535104064</v>
      </c>
    </row>
    <row r="363" spans="1:10">
      <c r="A363" s="1320"/>
      <c r="B363" s="1321"/>
      <c r="C363" s="1321"/>
      <c r="D363" s="1322"/>
      <c r="E363" s="751" t="str">
        <f t="shared" si="110"/>
        <v>POZO 8 A POZO 9</v>
      </c>
      <c r="F363" s="756">
        <f t="shared" si="110"/>
        <v>71.48</v>
      </c>
      <c r="G363" s="781">
        <f t="shared" si="111"/>
        <v>1</v>
      </c>
      <c r="H363" s="762">
        <f t="shared" si="112"/>
        <v>0.60640000000000005</v>
      </c>
      <c r="I363" s="763">
        <f t="shared" si="113"/>
        <v>0.12971711464895941</v>
      </c>
      <c r="J363" s="750">
        <f t="shared" si="109"/>
        <v>34.073292644892391</v>
      </c>
    </row>
    <row r="364" spans="1:10">
      <c r="A364" s="1320"/>
      <c r="B364" s="1321"/>
      <c r="C364" s="1321"/>
      <c r="D364" s="1322"/>
      <c r="E364" s="751" t="str">
        <f t="shared" si="110"/>
        <v>POZO 9 A POZO 10</v>
      </c>
      <c r="F364" s="756">
        <f t="shared" si="110"/>
        <v>59.28</v>
      </c>
      <c r="G364" s="781">
        <f t="shared" si="111"/>
        <v>1</v>
      </c>
      <c r="H364" s="762">
        <f t="shared" si="112"/>
        <v>0.60640000000000005</v>
      </c>
      <c r="I364" s="763">
        <f t="shared" si="113"/>
        <v>0.12971711464895941</v>
      </c>
      <c r="J364" s="750">
        <f t="shared" si="109"/>
        <v>28.257761443609688</v>
      </c>
    </row>
    <row r="365" spans="1:10">
      <c r="A365" s="1320"/>
      <c r="B365" s="1321"/>
      <c r="C365" s="1321"/>
      <c r="D365" s="1322"/>
      <c r="E365" s="751" t="str">
        <f t="shared" si="110"/>
        <v>POZO 10 A POZO 11</v>
      </c>
      <c r="F365" s="756">
        <f t="shared" si="110"/>
        <v>11.08</v>
      </c>
      <c r="G365" s="781">
        <f t="shared" si="111"/>
        <v>1</v>
      </c>
      <c r="H365" s="762">
        <f t="shared" si="112"/>
        <v>0.60640000000000005</v>
      </c>
      <c r="I365" s="763">
        <f t="shared" si="113"/>
        <v>0.12971711464895941</v>
      </c>
      <c r="J365" s="750">
        <f t="shared" si="109"/>
        <v>5.2816463696895299</v>
      </c>
    </row>
    <row r="366" spans="1:10">
      <c r="A366" s="1320"/>
      <c r="B366" s="1321"/>
      <c r="C366" s="1321"/>
      <c r="D366" s="1322"/>
      <c r="E366" s="751" t="str">
        <f t="shared" si="110"/>
        <v xml:space="preserve">CÁRCAMO 5 A RED </v>
      </c>
      <c r="F366" s="756">
        <f t="shared" si="110"/>
        <v>1</v>
      </c>
      <c r="G366" s="781">
        <f t="shared" si="111"/>
        <v>1</v>
      </c>
      <c r="H366" s="762">
        <f t="shared" si="112"/>
        <v>0.60640000000000005</v>
      </c>
      <c r="I366" s="763">
        <f t="shared" si="113"/>
        <v>0.12971711464895941</v>
      </c>
      <c r="J366" s="750">
        <f t="shared" si="109"/>
        <v>0.47668288535104064</v>
      </c>
    </row>
    <row r="367" spans="1:10">
      <c r="A367" s="1320"/>
      <c r="B367" s="1321"/>
      <c r="C367" s="1321"/>
      <c r="D367" s="1322"/>
      <c r="E367" s="751" t="str">
        <f t="shared" si="110"/>
        <v>POZO 11 A POZO 12 EXISTENTE</v>
      </c>
      <c r="F367" s="756">
        <f t="shared" si="110"/>
        <v>87</v>
      </c>
      <c r="G367" s="781">
        <f t="shared" si="111"/>
        <v>1</v>
      </c>
      <c r="H367" s="762">
        <f>0.2+(16*0.0254)</f>
        <v>0.60640000000000005</v>
      </c>
      <c r="I367" s="763">
        <f t="shared" si="113"/>
        <v>0.12971711464895941</v>
      </c>
      <c r="J367" s="750">
        <f t="shared" si="109"/>
        <v>41.471411025540533</v>
      </c>
    </row>
    <row r="368" spans="1:10">
      <c r="A368" s="1320"/>
      <c r="B368" s="1321"/>
      <c r="C368" s="1321"/>
      <c r="D368" s="1322"/>
      <c r="E368" s="751">
        <f>+E25</f>
        <v>0</v>
      </c>
      <c r="F368" s="756"/>
      <c r="G368" s="781"/>
      <c r="H368" s="762"/>
      <c r="I368" s="763"/>
      <c r="J368" s="750">
        <f t="shared" si="109"/>
        <v>0</v>
      </c>
    </row>
    <row r="369" spans="1:10">
      <c r="A369" s="1320"/>
      <c r="B369" s="1321"/>
      <c r="C369" s="1321"/>
      <c r="D369" s="1322"/>
      <c r="E369" s="751" t="str">
        <f>+E26</f>
        <v>SUMIDERO 1 A RED</v>
      </c>
      <c r="F369" s="756">
        <f>+F26</f>
        <v>2.23</v>
      </c>
      <c r="G369" s="781">
        <f>+G73</f>
        <v>1</v>
      </c>
      <c r="H369" s="762">
        <f>0.2+(8*0.0254)</f>
        <v>0.4032</v>
      </c>
      <c r="I369" s="763">
        <f>((PI()/4)*(8*0.0254)*(8*0.0254))</f>
        <v>3.2429278662239852E-2</v>
      </c>
      <c r="J369" s="750">
        <f t="shared" si="109"/>
        <v>0.82681870858320516</v>
      </c>
    </row>
    <row r="370" spans="1:10">
      <c r="A370" s="1320"/>
      <c r="B370" s="1321"/>
      <c r="C370" s="1321"/>
      <c r="D370" s="1322"/>
      <c r="E370" s="751" t="str">
        <f>+E27</f>
        <v>SUMIDERO 2 A RED</v>
      </c>
      <c r="F370" s="756">
        <f>+F27</f>
        <v>5.15</v>
      </c>
      <c r="G370" s="781">
        <f>+G74</f>
        <v>1</v>
      </c>
      <c r="H370" s="762">
        <f t="shared" ref="H370:H372" si="114">0.2+(8*0.0254)</f>
        <v>0.4032</v>
      </c>
      <c r="I370" s="763">
        <f t="shared" ref="I370:I372" si="115">((PI()/4)*(8*0.0254)*(8*0.0254))</f>
        <v>3.2429278662239852E-2</v>
      </c>
      <c r="J370" s="750">
        <f t="shared" si="109"/>
        <v>1.909469214889465</v>
      </c>
    </row>
    <row r="371" spans="1:10">
      <c r="A371" s="1320"/>
      <c r="B371" s="1321"/>
      <c r="C371" s="1321"/>
      <c r="D371" s="1322"/>
      <c r="E371" s="751" t="str">
        <f>+E28</f>
        <v>SUMIDERO 3 A RED</v>
      </c>
      <c r="F371" s="756">
        <f>+F28</f>
        <v>3.71</v>
      </c>
      <c r="G371" s="781">
        <f>+G75</f>
        <v>1</v>
      </c>
      <c r="H371" s="762">
        <f t="shared" si="114"/>
        <v>0.4032</v>
      </c>
      <c r="I371" s="763">
        <f t="shared" si="115"/>
        <v>3.2429278662239852E-2</v>
      </c>
      <c r="J371" s="750">
        <f t="shared" si="109"/>
        <v>1.3755593761630902</v>
      </c>
    </row>
    <row r="372" spans="1:10">
      <c r="A372" s="1320"/>
      <c r="B372" s="1321"/>
      <c r="C372" s="1321"/>
      <c r="D372" s="1322"/>
      <c r="E372" s="751" t="str">
        <f>+E29</f>
        <v>SUMIDERO 4 A RED</v>
      </c>
      <c r="F372" s="756">
        <f>+F29</f>
        <v>4.25</v>
      </c>
      <c r="G372" s="781">
        <f>+G76</f>
        <v>1</v>
      </c>
      <c r="H372" s="762">
        <f t="shared" si="114"/>
        <v>0.4032</v>
      </c>
      <c r="I372" s="763">
        <f t="shared" si="115"/>
        <v>3.2429278662239852E-2</v>
      </c>
      <c r="J372" s="750">
        <f t="shared" si="109"/>
        <v>1.5757755656854806</v>
      </c>
    </row>
    <row r="373" spans="1:10" ht="15.75" thickBot="1">
      <c r="A373" s="1320"/>
      <c r="B373" s="1321"/>
      <c r="C373" s="1321"/>
      <c r="D373" s="1322"/>
      <c r="E373" s="120"/>
      <c r="F373" s="125"/>
      <c r="G373" s="119"/>
      <c r="H373" s="118"/>
      <c r="I373" s="119"/>
      <c r="J373" s="750">
        <f t="shared" si="109"/>
        <v>0</v>
      </c>
    </row>
    <row r="374" spans="1:10" ht="15.75" thickBot="1">
      <c r="A374" s="1323"/>
      <c r="B374" s="1324"/>
      <c r="C374" s="1324"/>
      <c r="D374" s="1325"/>
      <c r="E374" s="606" t="s">
        <v>49</v>
      </c>
      <c r="F374" s="384"/>
      <c r="G374" s="384"/>
      <c r="H374" s="384"/>
      <c r="I374" s="384"/>
      <c r="J374" s="122">
        <f>ROUND(SUM(J351:J373),2)</f>
        <v>356.13</v>
      </c>
    </row>
    <row r="375" spans="1:10" ht="13.5" thickBot="1"/>
    <row r="376" spans="1:10" ht="15" customHeight="1" thickBot="1">
      <c r="A376" s="1357" t="str">
        <f>'PRESU OFICIAL'!B70</f>
        <v>CONSTRUCCIÓN DE POZOS DE INSPECCIÓN</v>
      </c>
      <c r="B376" s="1358"/>
      <c r="C376" s="1358"/>
      <c r="D376" s="1358"/>
      <c r="E376" s="1358"/>
      <c r="F376" s="1358"/>
      <c r="G376" s="1358"/>
      <c r="H376" s="1358"/>
      <c r="I376" s="108"/>
      <c r="J376" s="658">
        <f>'PRESU OFICIAL'!A70</f>
        <v>2.4</v>
      </c>
    </row>
    <row r="377" spans="1:10" ht="81.75" customHeight="1" thickBot="1">
      <c r="A377" s="1326" t="str">
        <f>+'PRESU OFICIAL'!B71</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1,20 m y diámetro externo de 1,6m , mano de obra, curado, desencofrada, equipo, herramientas, transporte de concreto y todo lo relacionado para la correcta ejecución de la obra. no incluye refuerzo en acero.</v>
      </c>
      <c r="B377" s="1327"/>
      <c r="C377" s="1327"/>
      <c r="D377" s="1327"/>
      <c r="E377" s="1327"/>
      <c r="F377" s="1327"/>
      <c r="G377" s="1327"/>
      <c r="H377" s="1329"/>
      <c r="I377" s="132" t="str">
        <f>'PRESU OFICIAL'!C71</f>
        <v>UND</v>
      </c>
      <c r="J377" s="435" t="str">
        <f>+'PRESU OFICIAL'!A71</f>
        <v>2,4,1</v>
      </c>
    </row>
    <row r="378" spans="1:10" ht="15.75" customHeight="1" thickBot="1">
      <c r="A378" s="1317"/>
      <c r="B378" s="1318"/>
      <c r="C378" s="1318"/>
      <c r="D378" s="1319"/>
      <c r="E378" s="112" t="s">
        <v>3</v>
      </c>
      <c r="F378" s="112" t="s">
        <v>59</v>
      </c>
      <c r="G378" s="112"/>
      <c r="H378" s="112" t="s">
        <v>96</v>
      </c>
      <c r="I378" s="114" t="s">
        <v>2</v>
      </c>
      <c r="J378" s="112" t="s">
        <v>49</v>
      </c>
    </row>
    <row r="379" spans="1:10" ht="15">
      <c r="A379" s="1320"/>
      <c r="B379" s="1321"/>
      <c r="C379" s="1321"/>
      <c r="D379" s="1322"/>
      <c r="E379" s="134"/>
      <c r="F379" s="127"/>
      <c r="G379" s="119"/>
      <c r="H379" s="118"/>
      <c r="I379" s="135"/>
      <c r="J379" s="118"/>
    </row>
    <row r="380" spans="1:10" ht="15">
      <c r="A380" s="1320"/>
      <c r="B380" s="1321"/>
      <c r="C380" s="1321"/>
      <c r="D380" s="1322"/>
      <c r="E380" s="134" t="str">
        <f t="shared" ref="E380:E385" si="116">+E137</f>
        <v>P7</v>
      </c>
      <c r="G380" s="119"/>
      <c r="H380" s="118">
        <f t="shared" ref="H380:H385" si="117">+H137</f>
        <v>1.8</v>
      </c>
      <c r="I380" s="135">
        <f t="shared" ref="I380:I385" si="118">IF(H380&lt;2,1,0)</f>
        <v>1</v>
      </c>
      <c r="J380" s="118">
        <f>+I380</f>
        <v>1</v>
      </c>
    </row>
    <row r="381" spans="1:10" ht="15">
      <c r="A381" s="1320"/>
      <c r="B381" s="1321"/>
      <c r="C381" s="1321"/>
      <c r="D381" s="1322"/>
      <c r="E381" s="134" t="str">
        <f t="shared" si="116"/>
        <v>P8</v>
      </c>
      <c r="G381" s="119"/>
      <c r="H381" s="118">
        <f t="shared" si="117"/>
        <v>1.7</v>
      </c>
      <c r="I381" s="135">
        <f t="shared" si="118"/>
        <v>1</v>
      </c>
      <c r="J381" s="118">
        <f t="shared" ref="J381:J386" si="119">+I381</f>
        <v>1</v>
      </c>
    </row>
    <row r="382" spans="1:10" ht="15">
      <c r="A382" s="1320"/>
      <c r="B382" s="1321"/>
      <c r="C382" s="1321"/>
      <c r="D382" s="1322"/>
      <c r="E382" s="134" t="str">
        <f t="shared" si="116"/>
        <v>P9</v>
      </c>
      <c r="G382" s="119"/>
      <c r="H382" s="118">
        <f t="shared" si="117"/>
        <v>1.7</v>
      </c>
      <c r="I382" s="135">
        <f t="shared" si="118"/>
        <v>1</v>
      </c>
      <c r="J382" s="118">
        <f t="shared" si="119"/>
        <v>1</v>
      </c>
    </row>
    <row r="383" spans="1:10" ht="15">
      <c r="A383" s="1320"/>
      <c r="B383" s="1321"/>
      <c r="C383" s="1321"/>
      <c r="D383" s="1322"/>
      <c r="E383" s="134" t="str">
        <f t="shared" si="116"/>
        <v>P10</v>
      </c>
      <c r="G383" s="119"/>
      <c r="H383" s="118">
        <f t="shared" si="117"/>
        <v>1.7</v>
      </c>
      <c r="I383" s="135">
        <f t="shared" si="118"/>
        <v>1</v>
      </c>
      <c r="J383" s="118">
        <f t="shared" si="119"/>
        <v>1</v>
      </c>
    </row>
    <row r="384" spans="1:10" ht="15">
      <c r="A384" s="1320"/>
      <c r="B384" s="1321"/>
      <c r="C384" s="1321"/>
      <c r="D384" s="1322"/>
      <c r="E384" s="134" t="str">
        <f t="shared" si="116"/>
        <v>P11</v>
      </c>
      <c r="G384" s="119"/>
      <c r="H384" s="118">
        <f t="shared" si="117"/>
        <v>1.7</v>
      </c>
      <c r="I384" s="135">
        <f t="shared" si="118"/>
        <v>1</v>
      </c>
      <c r="J384" s="118">
        <f t="shared" si="119"/>
        <v>1</v>
      </c>
    </row>
    <row r="385" spans="1:10" ht="15">
      <c r="A385" s="1320"/>
      <c r="B385" s="1321"/>
      <c r="C385" s="1321"/>
      <c r="D385" s="1322"/>
      <c r="E385" s="134" t="str">
        <f t="shared" si="116"/>
        <v>P12 EXISTENTE</v>
      </c>
      <c r="G385" s="119"/>
      <c r="H385" s="118">
        <f t="shared" si="117"/>
        <v>1.7</v>
      </c>
      <c r="I385" s="135">
        <f t="shared" si="118"/>
        <v>1</v>
      </c>
      <c r="J385" s="118">
        <f t="shared" si="119"/>
        <v>1</v>
      </c>
    </row>
    <row r="386" spans="1:10" ht="15.75" thickBot="1">
      <c r="A386" s="1320"/>
      <c r="B386" s="1321"/>
      <c r="C386" s="1321"/>
      <c r="D386" s="1322"/>
      <c r="E386" s="136"/>
      <c r="F386" s="127"/>
      <c r="G386" s="119"/>
      <c r="H386" s="118"/>
      <c r="I386" s="135"/>
      <c r="J386" s="118">
        <f t="shared" si="119"/>
        <v>0</v>
      </c>
    </row>
    <row r="387" spans="1:10" ht="15.75" thickBot="1">
      <c r="A387" s="1323"/>
      <c r="B387" s="1324"/>
      <c r="C387" s="1324"/>
      <c r="D387" s="1325"/>
      <c r="E387" s="608" t="s">
        <v>49</v>
      </c>
      <c r="F387" s="609"/>
      <c r="G387" s="609"/>
      <c r="H387" s="609"/>
      <c r="I387" s="384"/>
      <c r="J387" s="122">
        <f>ROUND(SUM(J379:J386),2)</f>
        <v>6</v>
      </c>
    </row>
    <row r="388" spans="1:10" ht="15.75" thickBot="1">
      <c r="A388" s="610"/>
      <c r="B388" s="611"/>
      <c r="C388" s="611"/>
      <c r="D388" s="611"/>
      <c r="E388" s="384"/>
      <c r="F388" s="384"/>
      <c r="G388" s="384"/>
      <c r="H388" s="384"/>
      <c r="I388" s="384"/>
      <c r="J388" s="123"/>
    </row>
    <row r="389" spans="1:10" ht="81.75" customHeight="1" thickBot="1">
      <c r="A389" s="1326" t="str">
        <f>+'PRESU OFICIAL'!B72</f>
        <v>Construcción de pozo de inspección a todo costo, en concreto impermeabilizado de 4000 PSI de resistencia a los 28 días, espesor de 0,20 m. Incluye: formaleta,  producción, mezcla, vaciado, desencofrado, cañuelas pulidas en concreto puro. De menos de 2 m. desde la cota batea del tubo a la cota rasante, no llevara cono de reducción y se rematará con una placa en concreto de espesor 0,25 m con suministro e instalación de aro base y tapa HF de seguridad tráfico pesado. tendrá diámetro interno 1,50 m y diámetro externo de 1,9m. mano de obra, curado, desencofrada, equipo, herramientas, transporte de concreto y todo lo relacionado para la correcta ejecución de la obra. no incluye refuerzo en acero.</v>
      </c>
      <c r="B389" s="1327"/>
      <c r="C389" s="1327"/>
      <c r="D389" s="1327"/>
      <c r="E389" s="1327"/>
      <c r="F389" s="1327"/>
      <c r="G389" s="1327"/>
      <c r="H389" s="1329"/>
      <c r="I389" s="132" t="str">
        <f>'PRESU OFICIAL'!C72</f>
        <v>UND</v>
      </c>
      <c r="J389" s="435" t="str">
        <f>+'PRESU OFICIAL'!A72</f>
        <v>2,4,2</v>
      </c>
    </row>
    <row r="390" spans="1:10" ht="15.75" customHeight="1" thickBot="1">
      <c r="A390" s="1317"/>
      <c r="B390" s="1318"/>
      <c r="C390" s="1318"/>
      <c r="D390" s="1319"/>
      <c r="E390" s="112" t="s">
        <v>3</v>
      </c>
      <c r="F390" s="112" t="s">
        <v>59</v>
      </c>
      <c r="G390" s="112"/>
      <c r="H390" s="112" t="s">
        <v>96</v>
      </c>
      <c r="I390" s="114" t="s">
        <v>2</v>
      </c>
      <c r="J390" s="112" t="s">
        <v>49</v>
      </c>
    </row>
    <row r="391" spans="1:10" ht="15">
      <c r="A391" s="1320"/>
      <c r="B391" s="1321"/>
      <c r="C391" s="1321"/>
      <c r="D391" s="1322"/>
      <c r="E391" s="134"/>
      <c r="F391" s="127"/>
      <c r="G391" s="119"/>
      <c r="H391" s="118"/>
      <c r="I391" s="135"/>
      <c r="J391" s="118">
        <f>I391</f>
        <v>0</v>
      </c>
    </row>
    <row r="392" spans="1:10" ht="15">
      <c r="A392" s="1320"/>
      <c r="B392" s="1321"/>
      <c r="C392" s="1321"/>
      <c r="D392" s="1322"/>
      <c r="E392" s="134" t="str">
        <f>+E131</f>
        <v xml:space="preserve">P1 </v>
      </c>
      <c r="G392" s="119"/>
      <c r="H392" s="118">
        <f>+H131</f>
        <v>1.8</v>
      </c>
      <c r="I392" s="135">
        <f>IF(H392&lt;2,1,0)</f>
        <v>1</v>
      </c>
      <c r="J392" s="118">
        <f t="shared" ref="J392:J398" si="120">I392</f>
        <v>1</v>
      </c>
    </row>
    <row r="393" spans="1:10" ht="15">
      <c r="A393" s="1320"/>
      <c r="B393" s="1321"/>
      <c r="C393" s="1321"/>
      <c r="D393" s="1322"/>
      <c r="E393" s="134" t="str">
        <f>+E132</f>
        <v>P2</v>
      </c>
      <c r="G393" s="119"/>
      <c r="H393" s="118">
        <f>+H132</f>
        <v>1.8</v>
      </c>
      <c r="I393" s="135">
        <f t="shared" ref="I393:I396" si="121">IF(H393&lt;2,1,0)</f>
        <v>1</v>
      </c>
      <c r="J393" s="118">
        <f t="shared" si="120"/>
        <v>1</v>
      </c>
    </row>
    <row r="394" spans="1:10" ht="15">
      <c r="A394" s="1320"/>
      <c r="B394" s="1321"/>
      <c r="C394" s="1321"/>
      <c r="D394" s="1322"/>
      <c r="E394" s="134" t="str">
        <f>+E133</f>
        <v>P3</v>
      </c>
      <c r="G394" s="119"/>
      <c r="H394" s="118">
        <f>+H133</f>
        <v>3.35</v>
      </c>
      <c r="I394" s="135">
        <f t="shared" si="121"/>
        <v>0</v>
      </c>
      <c r="J394" s="118">
        <f t="shared" si="120"/>
        <v>0</v>
      </c>
    </row>
    <row r="395" spans="1:10" ht="15">
      <c r="A395" s="1320"/>
      <c r="B395" s="1321"/>
      <c r="C395" s="1321"/>
      <c r="D395" s="1322"/>
      <c r="E395" s="134" t="str">
        <f>+E134</f>
        <v>P4</v>
      </c>
      <c r="G395" s="119"/>
      <c r="H395" s="118">
        <f>+H134</f>
        <v>3.29</v>
      </c>
      <c r="I395" s="135">
        <f t="shared" si="121"/>
        <v>0</v>
      </c>
      <c r="J395" s="118">
        <f t="shared" si="120"/>
        <v>0</v>
      </c>
    </row>
    <row r="396" spans="1:10" ht="15">
      <c r="A396" s="1320"/>
      <c r="B396" s="1321"/>
      <c r="C396" s="1321"/>
      <c r="D396" s="1322"/>
      <c r="E396" s="134" t="str">
        <f>+E135</f>
        <v>P5</v>
      </c>
      <c r="G396" s="119"/>
      <c r="H396" s="118">
        <f>+H135</f>
        <v>2.16</v>
      </c>
      <c r="I396" s="135">
        <f t="shared" si="121"/>
        <v>0</v>
      </c>
      <c r="J396" s="118">
        <f t="shared" si="120"/>
        <v>0</v>
      </c>
    </row>
    <row r="397" spans="1:10" ht="15">
      <c r="A397" s="1320"/>
      <c r="B397" s="1321"/>
      <c r="C397" s="1321"/>
      <c r="D397" s="1322"/>
      <c r="E397" s="134"/>
      <c r="F397" s="127"/>
      <c r="G397" s="119"/>
      <c r="H397" s="118"/>
      <c r="I397" s="135"/>
      <c r="J397" s="118">
        <f t="shared" si="120"/>
        <v>0</v>
      </c>
    </row>
    <row r="398" spans="1:10" ht="15.75" thickBot="1">
      <c r="A398" s="1320"/>
      <c r="B398" s="1321"/>
      <c r="C398" s="1321"/>
      <c r="D398" s="1322"/>
      <c r="E398" s="136"/>
      <c r="F398" s="127"/>
      <c r="G398" s="119"/>
      <c r="H398" s="118"/>
      <c r="I398" s="135"/>
      <c r="J398" s="118">
        <f t="shared" si="120"/>
        <v>0</v>
      </c>
    </row>
    <row r="399" spans="1:10" ht="15.75" thickBot="1">
      <c r="A399" s="1323"/>
      <c r="B399" s="1324"/>
      <c r="C399" s="1324"/>
      <c r="D399" s="1325"/>
      <c r="E399" s="608" t="s">
        <v>49</v>
      </c>
      <c r="F399" s="609"/>
      <c r="G399" s="609"/>
      <c r="H399" s="609"/>
      <c r="I399" s="384"/>
      <c r="J399" s="122">
        <f>ROUND(SUM(J391:J398),2)</f>
        <v>2</v>
      </c>
    </row>
    <row r="400" spans="1:10" ht="15.75" thickBot="1">
      <c r="A400" s="610"/>
      <c r="B400" s="611"/>
      <c r="C400" s="611"/>
      <c r="D400" s="611"/>
      <c r="E400" s="384"/>
      <c r="F400" s="384"/>
      <c r="G400" s="384"/>
      <c r="H400" s="384"/>
      <c r="I400" s="384"/>
      <c r="J400" s="123"/>
    </row>
    <row r="401" spans="1:10" ht="81.75" customHeight="1" thickBot="1">
      <c r="A401" s="1326" t="str">
        <f>+'PRESU OFICIAL'!B73</f>
        <v>Construcción de pozo de inspección a todo costo, en concreto impermeabilizado de 4000 PSI de resistencia a los 28 días, espesor de 0,20 m. Incluye: formaleta,  producción, mezcla, vaciado, desencofrado, cañuelas pulidas en concreto puro. De 2,01m a 4,00m. desde la cota batea del tubo a la cota rasante, no llevara cono de reducción y se rematará con una placa en concreto de espesor 0,25 m con suministro e instalación de aro base y tapa HF de seguridad tráfico pesado. tendrá diámetro interno 1,50 m y diámetro externo de 1,9m , mano de obra, curado, desencofrada, equipo, herramientas, transporte de concreto y todo lo relacionado para la correcta ejecución de la obra. no incluye refuerzo en acero.</v>
      </c>
      <c r="B401" s="1327"/>
      <c r="C401" s="1327"/>
      <c r="D401" s="1327"/>
      <c r="E401" s="1327"/>
      <c r="F401" s="1327"/>
      <c r="G401" s="1327"/>
      <c r="H401" s="1329"/>
      <c r="I401" s="132" t="str">
        <f>'PRESU OFICIAL'!C73</f>
        <v>UND</v>
      </c>
      <c r="J401" s="435" t="str">
        <f>+'PRESU OFICIAL'!A73</f>
        <v>2,4,3</v>
      </c>
    </row>
    <row r="402" spans="1:10" ht="15.75" customHeight="1" thickBot="1">
      <c r="A402" s="1317"/>
      <c r="B402" s="1318"/>
      <c r="C402" s="1318"/>
      <c r="D402" s="1319"/>
      <c r="E402" s="112" t="s">
        <v>3</v>
      </c>
      <c r="F402" s="112" t="s">
        <v>59</v>
      </c>
      <c r="G402" s="112"/>
      <c r="H402" s="112" t="s">
        <v>96</v>
      </c>
      <c r="I402" s="114" t="s">
        <v>2</v>
      </c>
      <c r="J402" s="112" t="s">
        <v>49</v>
      </c>
    </row>
    <row r="403" spans="1:10" ht="15">
      <c r="A403" s="1320"/>
      <c r="B403" s="1321"/>
      <c r="C403" s="1321"/>
      <c r="D403" s="1322"/>
      <c r="E403" s="134"/>
      <c r="F403" s="127"/>
      <c r="G403" s="119"/>
      <c r="H403" s="118"/>
      <c r="I403" s="135"/>
      <c r="J403" s="118">
        <f>I403</f>
        <v>0</v>
      </c>
    </row>
    <row r="404" spans="1:10" ht="15">
      <c r="A404" s="1320"/>
      <c r="B404" s="1321"/>
      <c r="C404" s="1321"/>
      <c r="D404" s="1322"/>
      <c r="E404" s="134" t="str">
        <f>+E392</f>
        <v xml:space="preserve">P1 </v>
      </c>
      <c r="G404" s="119"/>
      <c r="H404" s="118">
        <f>+H392</f>
        <v>1.8</v>
      </c>
      <c r="I404" s="135">
        <f>IF(H404&gt;2,1,0)</f>
        <v>0</v>
      </c>
      <c r="J404" s="118">
        <f>I404</f>
        <v>0</v>
      </c>
    </row>
    <row r="405" spans="1:10" ht="15">
      <c r="A405" s="1320"/>
      <c r="B405" s="1321"/>
      <c r="C405" s="1321"/>
      <c r="D405" s="1322"/>
      <c r="E405" s="134" t="str">
        <f>+E393</f>
        <v>P2</v>
      </c>
      <c r="G405" s="119"/>
      <c r="H405" s="118">
        <f>+H393</f>
        <v>1.8</v>
      </c>
      <c r="I405" s="135">
        <f t="shared" ref="I405:I408" si="122">IF(H405&gt;2,1,0)</f>
        <v>0</v>
      </c>
      <c r="J405" s="118">
        <f t="shared" ref="J405:J411" si="123">I405</f>
        <v>0</v>
      </c>
    </row>
    <row r="406" spans="1:10" ht="15">
      <c r="A406" s="1320"/>
      <c r="B406" s="1321"/>
      <c r="C406" s="1321"/>
      <c r="D406" s="1322"/>
      <c r="E406" s="134" t="str">
        <f>+E394</f>
        <v>P3</v>
      </c>
      <c r="G406" s="119"/>
      <c r="H406" s="118">
        <f>+H394</f>
        <v>3.35</v>
      </c>
      <c r="I406" s="135">
        <f t="shared" si="122"/>
        <v>1</v>
      </c>
      <c r="J406" s="118">
        <f t="shared" si="123"/>
        <v>1</v>
      </c>
    </row>
    <row r="407" spans="1:10" ht="15">
      <c r="A407" s="1320"/>
      <c r="B407" s="1321"/>
      <c r="C407" s="1321"/>
      <c r="D407" s="1322"/>
      <c r="E407" s="134" t="str">
        <f>+E395</f>
        <v>P4</v>
      </c>
      <c r="G407" s="119"/>
      <c r="H407" s="118">
        <f>+H395</f>
        <v>3.29</v>
      </c>
      <c r="I407" s="135">
        <f t="shared" si="122"/>
        <v>1</v>
      </c>
      <c r="J407" s="118">
        <f t="shared" si="123"/>
        <v>1</v>
      </c>
    </row>
    <row r="408" spans="1:10" ht="15">
      <c r="A408" s="1320"/>
      <c r="B408" s="1321"/>
      <c r="C408" s="1321"/>
      <c r="D408" s="1322"/>
      <c r="E408" s="134" t="str">
        <f>+E396</f>
        <v>P5</v>
      </c>
      <c r="G408" s="119"/>
      <c r="H408" s="118">
        <f>+H396</f>
        <v>2.16</v>
      </c>
      <c r="I408" s="135">
        <f t="shared" si="122"/>
        <v>1</v>
      </c>
      <c r="J408" s="118">
        <f t="shared" si="123"/>
        <v>1</v>
      </c>
    </row>
    <row r="409" spans="1:10" ht="15">
      <c r="A409" s="1320"/>
      <c r="B409" s="1321"/>
      <c r="C409" s="1321"/>
      <c r="D409" s="1322"/>
      <c r="E409" s="134"/>
      <c r="G409" s="119"/>
      <c r="H409" s="118"/>
      <c r="I409" s="135"/>
      <c r="J409" s="118">
        <f t="shared" si="123"/>
        <v>0</v>
      </c>
    </row>
    <row r="410" spans="1:10" ht="15">
      <c r="A410" s="1320"/>
      <c r="B410" s="1321"/>
      <c r="C410" s="1321"/>
      <c r="D410" s="1322"/>
      <c r="E410" s="134"/>
      <c r="G410" s="119"/>
      <c r="H410" s="118"/>
      <c r="I410" s="135"/>
      <c r="J410" s="118">
        <f t="shared" si="123"/>
        <v>0</v>
      </c>
    </row>
    <row r="411" spans="1:10" ht="15.75" thickBot="1">
      <c r="A411" s="1320"/>
      <c r="B411" s="1321"/>
      <c r="C411" s="1321"/>
      <c r="D411" s="1322"/>
      <c r="E411" s="136"/>
      <c r="F411" s="127"/>
      <c r="G411" s="119"/>
      <c r="H411" s="118"/>
      <c r="I411" s="135"/>
      <c r="J411" s="118">
        <f t="shared" si="123"/>
        <v>0</v>
      </c>
    </row>
    <row r="412" spans="1:10" ht="15.75" thickBot="1">
      <c r="A412" s="1323"/>
      <c r="B412" s="1324"/>
      <c r="C412" s="1324"/>
      <c r="D412" s="1325"/>
      <c r="E412" s="608" t="s">
        <v>49</v>
      </c>
      <c r="F412" s="609"/>
      <c r="G412" s="609"/>
      <c r="H412" s="609"/>
      <c r="I412" s="384"/>
      <c r="J412" s="122">
        <f>ROUND(SUM(J403:J411),2)</f>
        <v>3</v>
      </c>
    </row>
    <row r="413" spans="1:10" ht="15.75" thickBot="1">
      <c r="A413" s="610"/>
      <c r="B413" s="611"/>
      <c r="C413" s="611"/>
      <c r="D413" s="611"/>
      <c r="E413" s="384"/>
      <c r="F413" s="384"/>
      <c r="G413" s="384"/>
      <c r="H413" s="384"/>
      <c r="I413" s="384"/>
      <c r="J413" s="123"/>
    </row>
    <row r="414" spans="1:10" ht="44.25" customHeight="1" thickBot="1">
      <c r="A414" s="1326" t="str">
        <f>+'PRESU OFICIAL'!B74</f>
        <v xml:space="preserve">Construcción de cárcamo de 6,41mx0.80 m ,en concreto de 4000 PSI impermeabilizado, espesor 0.15 m con rejilla en platina de 1 1/2"*1/4", marco en platina 1 1/2"*1/4" y  contramarco en ángulo 2"*3/16".  Incluye: formaleta,  producción, mezcla, vaciado, transporte de concreto y desencofrado, sin pañete. No incluye acero de refuerzo. </v>
      </c>
      <c r="B414" s="1327"/>
      <c r="C414" s="1327"/>
      <c r="D414" s="1327"/>
      <c r="E414" s="1327"/>
      <c r="F414" s="1327"/>
      <c r="G414" s="1327"/>
      <c r="H414" s="1329"/>
      <c r="I414" s="132" t="str">
        <f>'PRESU OFICIAL'!C74</f>
        <v>UND</v>
      </c>
      <c r="J414" s="435" t="str">
        <f>+'PRESU OFICIAL'!A74</f>
        <v>2,4,4</v>
      </c>
    </row>
    <row r="415" spans="1:10" ht="15.75" customHeight="1" thickBot="1">
      <c r="A415" s="1317"/>
      <c r="B415" s="1318"/>
      <c r="C415" s="1318"/>
      <c r="D415" s="1319"/>
      <c r="E415" s="112" t="s">
        <v>3</v>
      </c>
      <c r="F415" s="112" t="s">
        <v>59</v>
      </c>
      <c r="G415" s="112" t="s">
        <v>60</v>
      </c>
      <c r="H415" s="112" t="s">
        <v>61</v>
      </c>
      <c r="I415" s="114" t="s">
        <v>57</v>
      </c>
      <c r="J415" s="112" t="s">
        <v>49</v>
      </c>
    </row>
    <row r="416" spans="1:10" ht="15">
      <c r="A416" s="1320"/>
      <c r="B416" s="1321"/>
      <c r="C416" s="1321"/>
      <c r="D416" s="1322"/>
      <c r="E416" s="134"/>
      <c r="G416" s="119"/>
      <c r="H416" s="118"/>
      <c r="I416" s="135"/>
      <c r="J416" s="612"/>
    </row>
    <row r="417" spans="1:10" ht="15">
      <c r="A417" s="1320"/>
      <c r="B417" s="1321"/>
      <c r="C417" s="1321"/>
      <c r="D417" s="1322"/>
      <c r="E417" s="134" t="str">
        <f>+E44</f>
        <v xml:space="preserve">CÁRCAMO 1 </v>
      </c>
      <c r="G417" s="119"/>
      <c r="H417" s="118"/>
      <c r="I417" s="135">
        <v>1</v>
      </c>
      <c r="J417" s="612">
        <f t="shared" ref="J417:J422" si="124">I417*1</f>
        <v>1</v>
      </c>
    </row>
    <row r="418" spans="1:10" ht="15">
      <c r="A418" s="1320"/>
      <c r="B418" s="1321"/>
      <c r="C418" s="1321"/>
      <c r="D418" s="1322"/>
      <c r="E418" s="134" t="str">
        <f>+E45</f>
        <v>CÁRCAMO 2</v>
      </c>
      <c r="G418" s="119"/>
      <c r="H418" s="118"/>
      <c r="I418" s="135">
        <v>1</v>
      </c>
      <c r="J418" s="612">
        <f t="shared" si="124"/>
        <v>1</v>
      </c>
    </row>
    <row r="419" spans="1:10" ht="15">
      <c r="A419" s="1320"/>
      <c r="B419" s="1321"/>
      <c r="C419" s="1321"/>
      <c r="D419" s="1322"/>
      <c r="E419" s="134" t="str">
        <f>+E46</f>
        <v>CÁRCAMO 3</v>
      </c>
      <c r="G419" s="119"/>
      <c r="H419" s="118"/>
      <c r="I419" s="135">
        <v>1</v>
      </c>
      <c r="J419" s="612">
        <f t="shared" si="124"/>
        <v>1</v>
      </c>
    </row>
    <row r="420" spans="1:10" ht="15">
      <c r="A420" s="1320"/>
      <c r="B420" s="1321"/>
      <c r="C420" s="1321"/>
      <c r="D420" s="1322"/>
      <c r="E420" s="134" t="str">
        <f>+E47</f>
        <v>CÁRCAMO 4</v>
      </c>
      <c r="G420" s="119"/>
      <c r="H420" s="118"/>
      <c r="I420" s="135">
        <v>1</v>
      </c>
      <c r="J420" s="612">
        <f t="shared" si="124"/>
        <v>1</v>
      </c>
    </row>
    <row r="421" spans="1:10" ht="15">
      <c r="A421" s="1320"/>
      <c r="B421" s="1321"/>
      <c r="C421" s="1321"/>
      <c r="D421" s="1322"/>
      <c r="E421" s="134" t="str">
        <f>+E48</f>
        <v>CÁRCAMO 5</v>
      </c>
      <c r="G421" s="119"/>
      <c r="H421" s="118"/>
      <c r="I421" s="135">
        <v>1</v>
      </c>
      <c r="J421" s="612">
        <f t="shared" si="124"/>
        <v>1</v>
      </c>
    </row>
    <row r="422" spans="1:10" ht="15.75" thickBot="1">
      <c r="A422" s="1320"/>
      <c r="B422" s="1321"/>
      <c r="C422" s="1321"/>
      <c r="D422" s="1322"/>
      <c r="E422" s="136"/>
      <c r="F422" s="127"/>
      <c r="G422" s="119"/>
      <c r="H422" s="118"/>
      <c r="I422" s="135"/>
      <c r="J422" s="612">
        <f t="shared" si="124"/>
        <v>0</v>
      </c>
    </row>
    <row r="423" spans="1:10" ht="15.75" thickBot="1">
      <c r="A423" s="1323"/>
      <c r="B423" s="1324"/>
      <c r="C423" s="1324"/>
      <c r="D423" s="1325"/>
      <c r="E423" s="606" t="s">
        <v>49</v>
      </c>
      <c r="F423" s="384"/>
      <c r="G423" s="384"/>
      <c r="H423" s="384"/>
      <c r="I423" s="384"/>
      <c r="J423" s="122">
        <f>ROUND(SUM(J416:J422),2)</f>
        <v>5</v>
      </c>
    </row>
    <row r="424" spans="1:10" ht="15.75" thickBot="1">
      <c r="A424" s="610"/>
      <c r="B424" s="611"/>
      <c r="C424" s="611"/>
      <c r="D424" s="611"/>
      <c r="E424" s="384"/>
      <c r="F424" s="384"/>
      <c r="G424" s="384"/>
      <c r="H424" s="384"/>
      <c r="I424" s="384"/>
      <c r="J424" s="123"/>
    </row>
    <row r="425" spans="1:10" ht="44.25" customHeight="1" thickBot="1">
      <c r="A425" s="1326" t="str">
        <f>+'PRESU OFICIAL'!B75</f>
        <v>Construcción de sumidero de 2,20mx0.80 m ,en concreto de 4000 PSI impermeabilizado, espesor 0.14 m con rejilla en platina de 1 1/2"*1/4", marco en platina 1 1/2"*1/4" y  contramarco en ángulo 2"*3/16".  Incluye: formaleta,  producción, mezcla, vaciado, transporte de concreto y desencofrado, sin pañete. No incluye acero de refuerzo.</v>
      </c>
      <c r="B425" s="1327"/>
      <c r="C425" s="1327"/>
      <c r="D425" s="1327"/>
      <c r="E425" s="1327"/>
      <c r="F425" s="1327"/>
      <c r="G425" s="1327"/>
      <c r="H425" s="1329"/>
      <c r="I425" s="132" t="str">
        <f>'PRESU OFICIAL'!C75</f>
        <v>UND</v>
      </c>
      <c r="J425" s="435" t="str">
        <f>+'PRESU OFICIAL'!A75</f>
        <v>2,4,5</v>
      </c>
    </row>
    <row r="426" spans="1:10" ht="15.75" customHeight="1" thickBot="1">
      <c r="A426" s="1317"/>
      <c r="B426" s="1318"/>
      <c r="C426" s="1318"/>
      <c r="D426" s="1319"/>
      <c r="E426" s="112" t="s">
        <v>3</v>
      </c>
      <c r="F426" s="112" t="s">
        <v>59</v>
      </c>
      <c r="G426" s="112" t="s">
        <v>60</v>
      </c>
      <c r="H426" s="112" t="s">
        <v>61</v>
      </c>
      <c r="I426" s="114" t="s">
        <v>57</v>
      </c>
      <c r="J426" s="112" t="s">
        <v>49</v>
      </c>
    </row>
    <row r="427" spans="1:10" ht="15">
      <c r="A427" s="1320"/>
      <c r="B427" s="1321"/>
      <c r="C427" s="1321"/>
      <c r="D427" s="1322"/>
      <c r="E427" s="134"/>
      <c r="G427" s="119"/>
      <c r="H427" s="118"/>
      <c r="I427" s="135"/>
      <c r="J427" s="612"/>
    </row>
    <row r="428" spans="1:10" ht="15">
      <c r="A428" s="1320"/>
      <c r="B428" s="1321"/>
      <c r="C428" s="1321"/>
      <c r="D428" s="1322"/>
      <c r="E428" s="134" t="str">
        <f>+E150</f>
        <v>SUMIDERO 1</v>
      </c>
      <c r="G428" s="119"/>
      <c r="H428" s="118"/>
      <c r="I428" s="135">
        <v>1</v>
      </c>
      <c r="J428" s="612">
        <f t="shared" ref="J428:J432" si="125">I428*1</f>
        <v>1</v>
      </c>
    </row>
    <row r="429" spans="1:10" ht="15">
      <c r="A429" s="1320"/>
      <c r="B429" s="1321"/>
      <c r="C429" s="1321"/>
      <c r="D429" s="1322"/>
      <c r="E429" s="134" t="str">
        <f>+E151</f>
        <v>SUMIDERO 2</v>
      </c>
      <c r="G429" s="119"/>
      <c r="H429" s="118"/>
      <c r="I429" s="135">
        <v>1</v>
      </c>
      <c r="J429" s="612">
        <f t="shared" si="125"/>
        <v>1</v>
      </c>
    </row>
    <row r="430" spans="1:10" ht="15">
      <c r="A430" s="1320"/>
      <c r="B430" s="1321"/>
      <c r="C430" s="1321"/>
      <c r="D430" s="1322"/>
      <c r="E430" s="134" t="str">
        <f>+E152</f>
        <v>SUMIDERO 3</v>
      </c>
      <c r="G430" s="119"/>
      <c r="H430" s="118"/>
      <c r="I430" s="135">
        <v>1</v>
      </c>
      <c r="J430" s="612">
        <f t="shared" si="125"/>
        <v>1</v>
      </c>
    </row>
    <row r="431" spans="1:10" ht="15">
      <c r="A431" s="1320"/>
      <c r="B431" s="1321"/>
      <c r="C431" s="1321"/>
      <c r="D431" s="1322"/>
      <c r="E431" s="134" t="str">
        <f>+E153</f>
        <v>SUMIDERO 4</v>
      </c>
      <c r="G431" s="119"/>
      <c r="H431" s="118"/>
      <c r="I431" s="135">
        <v>1</v>
      </c>
      <c r="J431" s="612">
        <f t="shared" si="125"/>
        <v>1</v>
      </c>
    </row>
    <row r="432" spans="1:10" ht="15.75" thickBot="1">
      <c r="A432" s="1320"/>
      <c r="B432" s="1321"/>
      <c r="C432" s="1321"/>
      <c r="D432" s="1322"/>
      <c r="E432" s="136"/>
      <c r="F432" s="127"/>
      <c r="G432" s="119"/>
      <c r="H432" s="118"/>
      <c r="I432" s="135"/>
      <c r="J432" s="612">
        <f t="shared" si="125"/>
        <v>0</v>
      </c>
    </row>
    <row r="433" spans="1:10" ht="15.75" thickBot="1">
      <c r="A433" s="1323"/>
      <c r="B433" s="1324"/>
      <c r="C433" s="1324"/>
      <c r="D433" s="1325"/>
      <c r="E433" s="606" t="s">
        <v>49</v>
      </c>
      <c r="F433" s="384"/>
      <c r="G433" s="384"/>
      <c r="H433" s="384"/>
      <c r="I433" s="384"/>
      <c r="J433" s="122">
        <f>ROUND(SUM(J427:J432),2)</f>
        <v>4</v>
      </c>
    </row>
    <row r="434" spans="1:10" ht="15.75" thickBot="1">
      <c r="A434" s="610"/>
      <c r="B434" s="611"/>
      <c r="C434" s="611"/>
      <c r="D434" s="611"/>
      <c r="E434" s="384"/>
      <c r="F434" s="384"/>
      <c r="G434" s="384"/>
      <c r="H434" s="384"/>
      <c r="I434" s="384"/>
      <c r="J434" s="123"/>
    </row>
    <row r="435" spans="1:10" ht="15" customHeight="1" thickBot="1">
      <c r="A435" s="1357" t="str">
        <f>'PRESU OFICIAL'!B76</f>
        <v>OTRAS ACTIVIDADES</v>
      </c>
      <c r="B435" s="1358"/>
      <c r="C435" s="1358"/>
      <c r="D435" s="1358"/>
      <c r="E435" s="1358"/>
      <c r="F435" s="1358"/>
      <c r="G435" s="1358"/>
      <c r="H435" s="1358"/>
      <c r="I435" s="108"/>
      <c r="J435" s="109">
        <f>'PRESU OFICIAL'!A76</f>
        <v>2.5</v>
      </c>
    </row>
    <row r="436" spans="1:10" ht="36.75" customHeight="1" thickBot="1">
      <c r="A436" s="1330" t="str">
        <f>+'PRESU OFICIAL'!B77</f>
        <v>Corte, rotura de pavimento rígido, recolección de escombros, incluye: cortadora de disco, compresor, herramienta menor, materiales, mano de obra y todo lo necesario para la correcta ejecución de la obra. No incluye transporte</v>
      </c>
      <c r="B436" s="1327"/>
      <c r="C436" s="1327"/>
      <c r="D436" s="1327"/>
      <c r="E436" s="1327"/>
      <c r="F436" s="1327"/>
      <c r="G436" s="1327"/>
      <c r="H436" s="1329"/>
      <c r="I436" s="132" t="str">
        <f>'PRESU OFICIAL'!C77</f>
        <v>M2</v>
      </c>
      <c r="J436" s="435" t="str">
        <f>+'PRESU OFICIAL'!A77</f>
        <v>2,5,1</v>
      </c>
    </row>
    <row r="437" spans="1:10" ht="15.75" customHeight="1" thickBot="1">
      <c r="A437" s="1317" t="s">
        <v>831</v>
      </c>
      <c r="B437" s="1318"/>
      <c r="C437" s="1318"/>
      <c r="D437" s="1319"/>
      <c r="E437" s="112" t="s">
        <v>3</v>
      </c>
      <c r="F437" s="112" t="s">
        <v>59</v>
      </c>
      <c r="G437" s="112" t="s">
        <v>60</v>
      </c>
      <c r="H437" s="112" t="s">
        <v>61</v>
      </c>
      <c r="I437" s="114"/>
      <c r="J437" s="112" t="s">
        <v>49</v>
      </c>
    </row>
    <row r="438" spans="1:10" ht="15" customHeight="1">
      <c r="A438" s="1320"/>
      <c r="B438" s="1321"/>
      <c r="C438" s="1321"/>
      <c r="D438" s="1322"/>
      <c r="E438" s="641" t="str">
        <f t="shared" ref="E438:G453" si="126">+E56</f>
        <v>CÁRCAMO 1 A P1</v>
      </c>
      <c r="F438" s="642">
        <f t="shared" si="126"/>
        <v>1</v>
      </c>
      <c r="G438" s="642">
        <f t="shared" si="126"/>
        <v>1</v>
      </c>
      <c r="H438" s="141"/>
      <c r="I438" s="142"/>
      <c r="J438" s="642">
        <f>F438*G438</f>
        <v>1</v>
      </c>
    </row>
    <row r="439" spans="1:10" ht="15" customHeight="1">
      <c r="A439" s="1320"/>
      <c r="B439" s="1321"/>
      <c r="C439" s="1321"/>
      <c r="D439" s="1322"/>
      <c r="E439" s="641" t="str">
        <f t="shared" si="126"/>
        <v>P1 A P2</v>
      </c>
      <c r="F439" s="642">
        <f t="shared" si="126"/>
        <v>90.93</v>
      </c>
      <c r="G439" s="642">
        <f t="shared" si="126"/>
        <v>1</v>
      </c>
      <c r="H439" s="141"/>
      <c r="I439" s="142"/>
      <c r="J439" s="642">
        <f t="shared" ref="J439:J484" si="127">F439*G439</f>
        <v>90.93</v>
      </c>
    </row>
    <row r="440" spans="1:10" ht="15" customHeight="1">
      <c r="A440" s="1320"/>
      <c r="B440" s="1321"/>
      <c r="C440" s="1321"/>
      <c r="D440" s="1322"/>
      <c r="E440" s="641" t="str">
        <f t="shared" si="126"/>
        <v>CÁRCAMO 2 A RED</v>
      </c>
      <c r="F440" s="642">
        <f t="shared" si="126"/>
        <v>1</v>
      </c>
      <c r="G440" s="642">
        <f t="shared" si="126"/>
        <v>1</v>
      </c>
      <c r="H440" s="141"/>
      <c r="I440" s="142"/>
      <c r="J440" s="642">
        <f t="shared" si="127"/>
        <v>1</v>
      </c>
    </row>
    <row r="441" spans="1:10" ht="15" customHeight="1">
      <c r="A441" s="1320"/>
      <c r="B441" s="1321"/>
      <c r="C441" s="1321"/>
      <c r="D441" s="1322"/>
      <c r="E441" s="641" t="str">
        <f t="shared" si="126"/>
        <v>P2 A P3</v>
      </c>
      <c r="F441" s="642">
        <f t="shared" si="126"/>
        <v>89.69</v>
      </c>
      <c r="G441" s="642">
        <f t="shared" si="126"/>
        <v>1.2</v>
      </c>
      <c r="H441" s="141"/>
      <c r="I441" s="142"/>
      <c r="J441" s="642">
        <f t="shared" si="127"/>
        <v>107.628</v>
      </c>
    </row>
    <row r="442" spans="1:10" ht="15" customHeight="1">
      <c r="A442" s="1320"/>
      <c r="B442" s="1321"/>
      <c r="C442" s="1321"/>
      <c r="D442" s="1322"/>
      <c r="E442" s="641" t="str">
        <f t="shared" si="126"/>
        <v>P3 A P4</v>
      </c>
      <c r="F442" s="642">
        <f t="shared" si="126"/>
        <v>4.71</v>
      </c>
      <c r="G442" s="642">
        <f t="shared" si="126"/>
        <v>1.5</v>
      </c>
      <c r="H442" s="141"/>
      <c r="I442" s="142"/>
      <c r="J442" s="642">
        <f t="shared" si="127"/>
        <v>7.0649999999999995</v>
      </c>
    </row>
    <row r="443" spans="1:10" ht="15" customHeight="1">
      <c r="A443" s="1320"/>
      <c r="B443" s="1321"/>
      <c r="C443" s="1321"/>
      <c r="D443" s="1322"/>
      <c r="E443" s="641" t="str">
        <f t="shared" si="126"/>
        <v>P4 A P5</v>
      </c>
      <c r="F443" s="642">
        <f t="shared" si="126"/>
        <v>78.739999999999995</v>
      </c>
      <c r="G443" s="642">
        <f t="shared" si="126"/>
        <v>1.2</v>
      </c>
      <c r="H443" s="141"/>
      <c r="I443" s="142"/>
      <c r="J443" s="642">
        <f t="shared" si="127"/>
        <v>94.487999999999985</v>
      </c>
    </row>
    <row r="444" spans="1:10" ht="15" customHeight="1">
      <c r="A444" s="1320"/>
      <c r="B444" s="1321"/>
      <c r="C444" s="1321"/>
      <c r="D444" s="1322"/>
      <c r="E444" s="641" t="str">
        <f t="shared" si="126"/>
        <v>CÁRCAMO 3 A RED</v>
      </c>
      <c r="F444" s="642">
        <f t="shared" si="126"/>
        <v>1</v>
      </c>
      <c r="G444" s="642">
        <f t="shared" si="126"/>
        <v>1</v>
      </c>
      <c r="H444" s="141"/>
      <c r="I444" s="142"/>
      <c r="J444" s="642">
        <f t="shared" si="127"/>
        <v>1</v>
      </c>
    </row>
    <row r="445" spans="1:10" ht="15" customHeight="1">
      <c r="A445" s="1320"/>
      <c r="B445" s="1321"/>
      <c r="C445" s="1321"/>
      <c r="D445" s="1322"/>
      <c r="E445" s="641" t="str">
        <f t="shared" si="126"/>
        <v>P5 A P6 DESCOLE</v>
      </c>
      <c r="F445" s="642">
        <f t="shared" si="126"/>
        <v>42.65</v>
      </c>
      <c r="G445" s="642">
        <f t="shared" si="126"/>
        <v>1</v>
      </c>
      <c r="H445" s="141"/>
      <c r="I445" s="142"/>
      <c r="J445" s="642">
        <f t="shared" si="127"/>
        <v>42.65</v>
      </c>
    </row>
    <row r="446" spans="1:10" ht="15" customHeight="1">
      <c r="A446" s="1320"/>
      <c r="B446" s="1321"/>
      <c r="C446" s="1321"/>
      <c r="D446" s="1322"/>
      <c r="E446" s="641" t="str">
        <f t="shared" si="126"/>
        <v>P7 A P3</v>
      </c>
      <c r="F446" s="642">
        <f t="shared" si="126"/>
        <v>85.08</v>
      </c>
      <c r="G446" s="642">
        <f t="shared" si="126"/>
        <v>1.2</v>
      </c>
      <c r="H446" s="141"/>
      <c r="I446" s="142"/>
      <c r="J446" s="642">
        <f t="shared" si="127"/>
        <v>102.09599999999999</v>
      </c>
    </row>
    <row r="447" spans="1:10" ht="15" customHeight="1">
      <c r="A447" s="1320"/>
      <c r="B447" s="1321"/>
      <c r="C447" s="1321"/>
      <c r="D447" s="1322"/>
      <c r="E447" s="641"/>
      <c r="F447" s="642"/>
      <c r="G447" s="642"/>
      <c r="H447" s="141"/>
      <c r="I447" s="142"/>
      <c r="J447" s="642"/>
    </row>
    <row r="448" spans="1:10" ht="15" customHeight="1">
      <c r="A448" s="1320"/>
      <c r="B448" s="1321"/>
      <c r="C448" s="1321"/>
      <c r="D448" s="1322"/>
      <c r="E448" s="641" t="str">
        <f t="shared" si="126"/>
        <v>CÁRCAMO 4 A POZO 8</v>
      </c>
      <c r="F448" s="642">
        <f t="shared" si="126"/>
        <v>1</v>
      </c>
      <c r="G448" s="642">
        <f t="shared" si="126"/>
        <v>1</v>
      </c>
      <c r="H448" s="141"/>
      <c r="I448" s="142"/>
      <c r="J448" s="642">
        <f t="shared" si="127"/>
        <v>1</v>
      </c>
    </row>
    <row r="449" spans="1:10" ht="15" customHeight="1">
      <c r="A449" s="1320"/>
      <c r="B449" s="1321"/>
      <c r="C449" s="1321"/>
      <c r="D449" s="1322"/>
      <c r="E449" s="641" t="str">
        <f t="shared" si="126"/>
        <v>POZO 8 A POZO 9</v>
      </c>
      <c r="F449" s="642">
        <f t="shared" si="126"/>
        <v>71.48</v>
      </c>
      <c r="G449" s="642">
        <f t="shared" si="126"/>
        <v>1</v>
      </c>
      <c r="H449" s="141"/>
      <c r="I449" s="142"/>
      <c r="J449" s="642">
        <f t="shared" si="127"/>
        <v>71.48</v>
      </c>
    </row>
    <row r="450" spans="1:10" ht="15" customHeight="1">
      <c r="A450" s="1320"/>
      <c r="B450" s="1321"/>
      <c r="C450" s="1321"/>
      <c r="D450" s="1322"/>
      <c r="E450" s="641" t="str">
        <f t="shared" si="126"/>
        <v>POZO 9 A POZO 10</v>
      </c>
      <c r="F450" s="642">
        <f t="shared" si="126"/>
        <v>59.28</v>
      </c>
      <c r="G450" s="642">
        <f t="shared" si="126"/>
        <v>1</v>
      </c>
      <c r="H450" s="141"/>
      <c r="I450" s="142"/>
      <c r="J450" s="642">
        <f t="shared" si="127"/>
        <v>59.28</v>
      </c>
    </row>
    <row r="451" spans="1:10" ht="15" customHeight="1">
      <c r="A451" s="1320"/>
      <c r="B451" s="1321"/>
      <c r="C451" s="1321"/>
      <c r="D451" s="1322"/>
      <c r="E451" s="641" t="str">
        <f t="shared" si="126"/>
        <v>POZO 10 A POZO 11</v>
      </c>
      <c r="F451" s="642">
        <f t="shared" si="126"/>
        <v>11.08</v>
      </c>
      <c r="G451" s="642">
        <f t="shared" si="126"/>
        <v>1</v>
      </c>
      <c r="H451" s="141"/>
      <c r="I451" s="142"/>
      <c r="J451" s="642">
        <f t="shared" si="127"/>
        <v>11.08</v>
      </c>
    </row>
    <row r="452" spans="1:10" ht="15" customHeight="1">
      <c r="A452" s="1320"/>
      <c r="B452" s="1321"/>
      <c r="C452" s="1321"/>
      <c r="D452" s="1322"/>
      <c r="E452" s="641" t="str">
        <f t="shared" si="126"/>
        <v xml:space="preserve">CÁRCAMO 5 A RED </v>
      </c>
      <c r="F452" s="642">
        <f t="shared" si="126"/>
        <v>1</v>
      </c>
      <c r="G452" s="642">
        <f t="shared" si="126"/>
        <v>1</v>
      </c>
      <c r="H452" s="141"/>
      <c r="I452" s="142"/>
      <c r="J452" s="642">
        <f t="shared" si="127"/>
        <v>1</v>
      </c>
    </row>
    <row r="453" spans="1:10" ht="15" customHeight="1">
      <c r="A453" s="1320"/>
      <c r="B453" s="1321"/>
      <c r="C453" s="1321"/>
      <c r="D453" s="1322"/>
      <c r="E453" s="641" t="str">
        <f t="shared" si="126"/>
        <v>POZO 11 A POZO 12 EXISTENTE</v>
      </c>
      <c r="F453" s="642">
        <f t="shared" si="126"/>
        <v>87</v>
      </c>
      <c r="G453" s="642">
        <f t="shared" si="126"/>
        <v>1</v>
      </c>
      <c r="H453" s="141"/>
      <c r="I453" s="142"/>
      <c r="J453" s="642">
        <f t="shared" si="127"/>
        <v>87</v>
      </c>
    </row>
    <row r="454" spans="1:10" ht="15" customHeight="1">
      <c r="A454" s="1320"/>
      <c r="B454" s="1321"/>
      <c r="C454" s="1321"/>
      <c r="D454" s="1322"/>
      <c r="E454" s="641"/>
      <c r="F454" s="642"/>
      <c r="G454" s="642"/>
      <c r="H454" s="141"/>
      <c r="I454" s="142"/>
      <c r="J454" s="642"/>
    </row>
    <row r="455" spans="1:10" ht="15" customHeight="1">
      <c r="A455" s="1320"/>
      <c r="B455" s="1321"/>
      <c r="C455" s="1321"/>
      <c r="D455" s="1322"/>
      <c r="E455" s="641" t="str">
        <f t="shared" ref="E455:E483" si="128">+E73</f>
        <v>SUMIDERO 1 A RED</v>
      </c>
      <c r="F455" s="642">
        <f t="shared" ref="F455:G460" si="129">+F73</f>
        <v>2.23</v>
      </c>
      <c r="G455" s="642">
        <f t="shared" si="129"/>
        <v>1</v>
      </c>
      <c r="H455" s="141"/>
      <c r="I455" s="142"/>
      <c r="J455" s="642">
        <f t="shared" si="127"/>
        <v>2.23</v>
      </c>
    </row>
    <row r="456" spans="1:10" ht="15" customHeight="1">
      <c r="A456" s="1320"/>
      <c r="B456" s="1321"/>
      <c r="C456" s="1321"/>
      <c r="D456" s="1322"/>
      <c r="E456" s="641" t="str">
        <f t="shared" si="128"/>
        <v>SUMIDERO 2 A RED</v>
      </c>
      <c r="F456" s="642">
        <f t="shared" si="129"/>
        <v>5.15</v>
      </c>
      <c r="G456" s="642">
        <f t="shared" si="129"/>
        <v>1</v>
      </c>
      <c r="H456" s="141"/>
      <c r="I456" s="142"/>
      <c r="J456" s="642">
        <f t="shared" si="127"/>
        <v>5.15</v>
      </c>
    </row>
    <row r="457" spans="1:10" ht="15" customHeight="1">
      <c r="A457" s="1320"/>
      <c r="B457" s="1321"/>
      <c r="C457" s="1321"/>
      <c r="D457" s="1322"/>
      <c r="E457" s="641" t="str">
        <f t="shared" si="128"/>
        <v>SUMIDERO 3 A RED</v>
      </c>
      <c r="F457" s="642">
        <f t="shared" si="129"/>
        <v>3.71</v>
      </c>
      <c r="G457" s="642">
        <f t="shared" si="129"/>
        <v>1</v>
      </c>
      <c r="H457" s="141"/>
      <c r="I457" s="142"/>
      <c r="J457" s="642">
        <f t="shared" si="127"/>
        <v>3.71</v>
      </c>
    </row>
    <row r="458" spans="1:10" ht="15" customHeight="1">
      <c r="A458" s="1320"/>
      <c r="B458" s="1321"/>
      <c r="C458" s="1321"/>
      <c r="D458" s="1322"/>
      <c r="E458" s="641" t="str">
        <f t="shared" si="128"/>
        <v>SUMIDERO 4 A RED</v>
      </c>
      <c r="F458" s="642">
        <f t="shared" si="129"/>
        <v>4.25</v>
      </c>
      <c r="G458" s="642">
        <f t="shared" si="129"/>
        <v>1</v>
      </c>
      <c r="H458" s="141"/>
      <c r="I458" s="142"/>
      <c r="J458" s="642">
        <f t="shared" si="127"/>
        <v>4.25</v>
      </c>
    </row>
    <row r="459" spans="1:10" ht="15" customHeight="1" thickBot="1">
      <c r="A459" s="1320"/>
      <c r="B459" s="1321"/>
      <c r="C459" s="1321"/>
      <c r="D459" s="1322"/>
      <c r="E459" s="641"/>
      <c r="F459" s="642"/>
      <c r="G459" s="642"/>
      <c r="H459" s="141"/>
      <c r="I459" s="142"/>
      <c r="J459" s="642"/>
    </row>
    <row r="460" spans="1:10" ht="15" customHeight="1" thickBot="1">
      <c r="A460" s="1320"/>
      <c r="B460" s="1321"/>
      <c r="C460" s="1321"/>
      <c r="D460" s="1322"/>
      <c r="E460" s="112" t="str">
        <f t="shared" si="128"/>
        <v>POZOS</v>
      </c>
      <c r="F460" s="112" t="str">
        <f t="shared" si="129"/>
        <v>LARGO</v>
      </c>
      <c r="G460" s="112" t="str">
        <f t="shared" si="129"/>
        <v>ÁREA</v>
      </c>
      <c r="H460" s="112"/>
      <c r="I460" s="114"/>
      <c r="J460" s="112"/>
    </row>
    <row r="461" spans="1:10" ht="15" customHeight="1">
      <c r="A461" s="1320"/>
      <c r="B461" s="1321"/>
      <c r="C461" s="1321"/>
      <c r="D461" s="1322"/>
      <c r="E461" s="641" t="str">
        <f t="shared" si="128"/>
        <v xml:space="preserve">P1 </v>
      </c>
      <c r="F461" s="642">
        <f t="shared" ref="F461:F483" si="130">+F79</f>
        <v>0</v>
      </c>
      <c r="G461" s="642">
        <f>+F461</f>
        <v>0</v>
      </c>
      <c r="H461" s="141"/>
      <c r="I461" s="142"/>
      <c r="J461" s="642">
        <f t="shared" si="127"/>
        <v>0</v>
      </c>
    </row>
    <row r="462" spans="1:10" ht="15" customHeight="1">
      <c r="A462" s="1320"/>
      <c r="B462" s="1321"/>
      <c r="C462" s="1321"/>
      <c r="D462" s="1322"/>
      <c r="E462" s="641" t="str">
        <f t="shared" si="128"/>
        <v>P2</v>
      </c>
      <c r="F462" s="642">
        <f t="shared" si="130"/>
        <v>0</v>
      </c>
      <c r="G462" s="642">
        <f t="shared" ref="G462:G472" si="131">+F462</f>
        <v>0</v>
      </c>
      <c r="H462" s="141"/>
      <c r="I462" s="142"/>
      <c r="J462" s="642">
        <f t="shared" si="127"/>
        <v>0</v>
      </c>
    </row>
    <row r="463" spans="1:10" ht="15" customHeight="1">
      <c r="A463" s="1320"/>
      <c r="B463" s="1321"/>
      <c r="C463" s="1321"/>
      <c r="D463" s="1322"/>
      <c r="E463" s="641" t="str">
        <f t="shared" si="128"/>
        <v>P3</v>
      </c>
      <c r="F463" s="642">
        <f t="shared" si="130"/>
        <v>0</v>
      </c>
      <c r="G463" s="642">
        <f t="shared" si="131"/>
        <v>0</v>
      </c>
      <c r="H463" s="141"/>
      <c r="I463" s="142"/>
      <c r="J463" s="642">
        <f t="shared" si="127"/>
        <v>0</v>
      </c>
    </row>
    <row r="464" spans="1:10" ht="15" customHeight="1">
      <c r="A464" s="1320"/>
      <c r="B464" s="1321"/>
      <c r="C464" s="1321"/>
      <c r="D464" s="1322"/>
      <c r="E464" s="641" t="str">
        <f t="shared" si="128"/>
        <v>P4</v>
      </c>
      <c r="F464" s="642">
        <f t="shared" si="130"/>
        <v>0</v>
      </c>
      <c r="G464" s="642">
        <f t="shared" si="131"/>
        <v>0</v>
      </c>
      <c r="H464" s="141"/>
      <c r="I464" s="142"/>
      <c r="J464" s="642">
        <f t="shared" si="127"/>
        <v>0</v>
      </c>
    </row>
    <row r="465" spans="1:10" ht="15" customHeight="1">
      <c r="A465" s="1320"/>
      <c r="B465" s="1321"/>
      <c r="C465" s="1321"/>
      <c r="D465" s="1322"/>
      <c r="E465" s="641" t="str">
        <f t="shared" si="128"/>
        <v>P5</v>
      </c>
      <c r="F465" s="642">
        <f t="shared" si="130"/>
        <v>0</v>
      </c>
      <c r="G465" s="642">
        <f t="shared" si="131"/>
        <v>0</v>
      </c>
      <c r="H465" s="141"/>
      <c r="I465" s="142"/>
      <c r="J465" s="642">
        <f t="shared" si="127"/>
        <v>0</v>
      </c>
    </row>
    <row r="466" spans="1:10" ht="15" customHeight="1">
      <c r="A466" s="1320"/>
      <c r="B466" s="1321"/>
      <c r="C466" s="1321"/>
      <c r="D466" s="1322"/>
      <c r="E466" s="641" t="str">
        <f t="shared" si="128"/>
        <v>P6 DESCOLE</v>
      </c>
      <c r="F466" s="642">
        <f t="shared" si="130"/>
        <v>0</v>
      </c>
      <c r="G466" s="642">
        <f t="shared" si="131"/>
        <v>0</v>
      </c>
      <c r="H466" s="141"/>
      <c r="I466" s="142"/>
      <c r="J466" s="642">
        <f t="shared" si="127"/>
        <v>0</v>
      </c>
    </row>
    <row r="467" spans="1:10" ht="15" customHeight="1">
      <c r="A467" s="1320"/>
      <c r="B467" s="1321"/>
      <c r="C467" s="1321"/>
      <c r="D467" s="1322"/>
      <c r="E467" s="641" t="str">
        <f t="shared" si="128"/>
        <v>P7</v>
      </c>
      <c r="F467" s="642">
        <f t="shared" si="130"/>
        <v>0</v>
      </c>
      <c r="G467" s="642">
        <f t="shared" si="131"/>
        <v>0</v>
      </c>
      <c r="H467" s="141"/>
      <c r="I467" s="142"/>
      <c r="J467" s="642">
        <f t="shared" si="127"/>
        <v>0</v>
      </c>
    </row>
    <row r="468" spans="1:10" ht="15" customHeight="1">
      <c r="A468" s="1320"/>
      <c r="B468" s="1321"/>
      <c r="C468" s="1321"/>
      <c r="D468" s="1322"/>
      <c r="E468" s="641" t="str">
        <f t="shared" si="128"/>
        <v>P8</v>
      </c>
      <c r="F468" s="642">
        <f t="shared" si="130"/>
        <v>0</v>
      </c>
      <c r="G468" s="642">
        <f t="shared" si="131"/>
        <v>0</v>
      </c>
      <c r="H468" s="141"/>
      <c r="I468" s="142"/>
      <c r="J468" s="642">
        <f t="shared" si="127"/>
        <v>0</v>
      </c>
    </row>
    <row r="469" spans="1:10" ht="15" customHeight="1">
      <c r="A469" s="1320"/>
      <c r="B469" s="1321"/>
      <c r="C469" s="1321"/>
      <c r="D469" s="1322"/>
      <c r="E469" s="641" t="str">
        <f t="shared" si="128"/>
        <v>P9</v>
      </c>
      <c r="F469" s="642">
        <f t="shared" si="130"/>
        <v>0</v>
      </c>
      <c r="G469" s="642">
        <f t="shared" si="131"/>
        <v>0</v>
      </c>
      <c r="H469" s="141"/>
      <c r="I469" s="142"/>
      <c r="J469" s="642">
        <f t="shared" si="127"/>
        <v>0</v>
      </c>
    </row>
    <row r="470" spans="1:10" ht="15" customHeight="1">
      <c r="A470" s="1320"/>
      <c r="B470" s="1321"/>
      <c r="C470" s="1321"/>
      <c r="D470" s="1322"/>
      <c r="E470" s="641" t="str">
        <f t="shared" si="128"/>
        <v>P10</v>
      </c>
      <c r="F470" s="642">
        <f t="shared" si="130"/>
        <v>0</v>
      </c>
      <c r="G470" s="642">
        <f t="shared" si="131"/>
        <v>0</v>
      </c>
      <c r="H470" s="141"/>
      <c r="I470" s="142"/>
      <c r="J470" s="642">
        <f t="shared" si="127"/>
        <v>0</v>
      </c>
    </row>
    <row r="471" spans="1:10" ht="15" customHeight="1">
      <c r="A471" s="1320"/>
      <c r="B471" s="1321"/>
      <c r="C471" s="1321"/>
      <c r="D471" s="1322"/>
      <c r="E471" s="641" t="str">
        <f t="shared" si="128"/>
        <v>P11</v>
      </c>
      <c r="F471" s="642">
        <f t="shared" si="130"/>
        <v>0</v>
      </c>
      <c r="G471" s="642">
        <f t="shared" si="131"/>
        <v>0</v>
      </c>
      <c r="H471" s="141"/>
      <c r="I471" s="142"/>
      <c r="J471" s="642">
        <f t="shared" si="127"/>
        <v>0</v>
      </c>
    </row>
    <row r="472" spans="1:10" ht="15" customHeight="1" thickBot="1">
      <c r="A472" s="1320"/>
      <c r="B472" s="1321"/>
      <c r="C472" s="1321"/>
      <c r="D472" s="1322"/>
      <c r="E472" s="641" t="str">
        <f t="shared" si="128"/>
        <v>P12 EXISTENTE</v>
      </c>
      <c r="F472" s="642">
        <f t="shared" si="130"/>
        <v>0</v>
      </c>
      <c r="G472" s="642">
        <f t="shared" si="131"/>
        <v>0</v>
      </c>
      <c r="H472" s="141"/>
      <c r="I472" s="142"/>
      <c r="J472" s="642">
        <f t="shared" si="127"/>
        <v>0</v>
      </c>
    </row>
    <row r="473" spans="1:10" ht="15" customHeight="1" thickBot="1">
      <c r="A473" s="1320"/>
      <c r="B473" s="1321"/>
      <c r="C473" s="1321"/>
      <c r="D473" s="1322"/>
      <c r="E473" s="112"/>
      <c r="F473" s="112" t="str">
        <f t="shared" si="130"/>
        <v>LARGO</v>
      </c>
      <c r="G473" s="112" t="str">
        <f t="shared" ref="G473:G483" si="132">+G91</f>
        <v>ANCHO</v>
      </c>
      <c r="H473" s="112"/>
      <c r="I473" s="114"/>
      <c r="J473" s="112"/>
    </row>
    <row r="474" spans="1:10" ht="15" customHeight="1">
      <c r="A474" s="1320"/>
      <c r="B474" s="1321"/>
      <c r="C474" s="1321"/>
      <c r="D474" s="1322"/>
      <c r="E474" s="641" t="str">
        <f t="shared" si="128"/>
        <v xml:space="preserve">CÁRCAMO 1 </v>
      </c>
      <c r="F474" s="642">
        <f t="shared" si="130"/>
        <v>6.41</v>
      </c>
      <c r="G474" s="642">
        <f t="shared" si="132"/>
        <v>0.8</v>
      </c>
      <c r="H474" s="141"/>
      <c r="I474" s="142"/>
      <c r="J474" s="642">
        <f t="shared" si="127"/>
        <v>5.1280000000000001</v>
      </c>
    </row>
    <row r="475" spans="1:10" ht="15" customHeight="1">
      <c r="A475" s="1320"/>
      <c r="B475" s="1321"/>
      <c r="C475" s="1321"/>
      <c r="D475" s="1322"/>
      <c r="E475" s="641" t="str">
        <f t="shared" si="128"/>
        <v>CÁRCAMO 2</v>
      </c>
      <c r="F475" s="642">
        <f t="shared" si="130"/>
        <v>6.41</v>
      </c>
      <c r="G475" s="642">
        <f t="shared" si="132"/>
        <v>0.8</v>
      </c>
      <c r="H475" s="141"/>
      <c r="I475" s="142"/>
      <c r="J475" s="642">
        <f t="shared" si="127"/>
        <v>5.1280000000000001</v>
      </c>
    </row>
    <row r="476" spans="1:10" ht="15" customHeight="1">
      <c r="A476" s="1320"/>
      <c r="B476" s="1321"/>
      <c r="C476" s="1321"/>
      <c r="D476" s="1322"/>
      <c r="E476" s="641" t="str">
        <f t="shared" si="128"/>
        <v>CÁRCAMO 3</v>
      </c>
      <c r="F476" s="642">
        <f t="shared" si="130"/>
        <v>6.41</v>
      </c>
      <c r="G476" s="642">
        <f t="shared" si="132"/>
        <v>0.8</v>
      </c>
      <c r="H476" s="141"/>
      <c r="I476" s="142"/>
      <c r="J476" s="642">
        <f t="shared" si="127"/>
        <v>5.1280000000000001</v>
      </c>
    </row>
    <row r="477" spans="1:10" ht="15" customHeight="1">
      <c r="A477" s="1320"/>
      <c r="B477" s="1321"/>
      <c r="C477" s="1321"/>
      <c r="D477" s="1322"/>
      <c r="E477" s="641" t="str">
        <f t="shared" si="128"/>
        <v>CÁRCAMO 4</v>
      </c>
      <c r="F477" s="642">
        <f t="shared" si="130"/>
        <v>6.41</v>
      </c>
      <c r="G477" s="642">
        <f t="shared" si="132"/>
        <v>0.8</v>
      </c>
      <c r="H477" s="141"/>
      <c r="I477" s="142"/>
      <c r="J477" s="642">
        <f t="shared" si="127"/>
        <v>5.1280000000000001</v>
      </c>
    </row>
    <row r="478" spans="1:10" ht="15" customHeight="1">
      <c r="A478" s="1320"/>
      <c r="B478" s="1321"/>
      <c r="C478" s="1321"/>
      <c r="D478" s="1322"/>
      <c r="E478" s="641" t="str">
        <f t="shared" si="128"/>
        <v>CÁRCAMO 5</v>
      </c>
      <c r="F478" s="642">
        <f t="shared" si="130"/>
        <v>6.41</v>
      </c>
      <c r="G478" s="642">
        <f t="shared" si="132"/>
        <v>0.8</v>
      </c>
      <c r="H478" s="141"/>
      <c r="I478" s="142"/>
      <c r="J478" s="642">
        <f t="shared" si="127"/>
        <v>5.1280000000000001</v>
      </c>
    </row>
    <row r="479" spans="1:10" ht="15" customHeight="1">
      <c r="A479" s="1320"/>
      <c r="B479" s="1321"/>
      <c r="C479" s="1321"/>
      <c r="D479" s="1322"/>
      <c r="E479" s="641"/>
      <c r="F479" s="642"/>
      <c r="G479" s="642"/>
      <c r="H479" s="141"/>
      <c r="I479" s="142"/>
      <c r="J479" s="642"/>
    </row>
    <row r="480" spans="1:10" ht="15" customHeight="1">
      <c r="A480" s="1320"/>
      <c r="B480" s="1321"/>
      <c r="C480" s="1321"/>
      <c r="D480" s="1322"/>
      <c r="E480" s="641" t="str">
        <f t="shared" si="128"/>
        <v>SUMIDERO 1</v>
      </c>
      <c r="F480" s="642">
        <f t="shared" si="130"/>
        <v>2.2000000000000002</v>
      </c>
      <c r="G480" s="642">
        <f t="shared" si="132"/>
        <v>0.8</v>
      </c>
      <c r="H480" s="141"/>
      <c r="I480" s="142"/>
      <c r="J480" s="642">
        <f t="shared" si="127"/>
        <v>1.7600000000000002</v>
      </c>
    </row>
    <row r="481" spans="1:10" ht="15" customHeight="1">
      <c r="A481" s="1320"/>
      <c r="B481" s="1321"/>
      <c r="C481" s="1321"/>
      <c r="D481" s="1322"/>
      <c r="E481" s="641" t="str">
        <f t="shared" si="128"/>
        <v>SUMIDERO 2</v>
      </c>
      <c r="F481" s="642">
        <f t="shared" si="130"/>
        <v>2.2000000000000002</v>
      </c>
      <c r="G481" s="642">
        <f t="shared" si="132"/>
        <v>0.8</v>
      </c>
      <c r="H481" s="141"/>
      <c r="I481" s="142"/>
      <c r="J481" s="642">
        <f t="shared" si="127"/>
        <v>1.7600000000000002</v>
      </c>
    </row>
    <row r="482" spans="1:10" ht="15" customHeight="1">
      <c r="A482" s="1320"/>
      <c r="B482" s="1321"/>
      <c r="C482" s="1321"/>
      <c r="D482" s="1322"/>
      <c r="E482" s="641" t="str">
        <f t="shared" si="128"/>
        <v>SUMIDERO 3</v>
      </c>
      <c r="F482" s="642">
        <f t="shared" si="130"/>
        <v>2.2000000000000002</v>
      </c>
      <c r="G482" s="642">
        <f t="shared" si="132"/>
        <v>0.8</v>
      </c>
      <c r="H482" s="141"/>
      <c r="I482" s="142"/>
      <c r="J482" s="642">
        <f t="shared" si="127"/>
        <v>1.7600000000000002</v>
      </c>
    </row>
    <row r="483" spans="1:10" ht="15" customHeight="1">
      <c r="A483" s="1320"/>
      <c r="B483" s="1321"/>
      <c r="C483" s="1321"/>
      <c r="D483" s="1322"/>
      <c r="E483" s="641" t="str">
        <f t="shared" si="128"/>
        <v>SUMIDERO 4</v>
      </c>
      <c r="F483" s="642">
        <f t="shared" si="130"/>
        <v>2.2000000000000002</v>
      </c>
      <c r="G483" s="642">
        <f t="shared" si="132"/>
        <v>0.8</v>
      </c>
      <c r="H483" s="141"/>
      <c r="I483" s="142"/>
      <c r="J483" s="642">
        <f t="shared" si="127"/>
        <v>1.7600000000000002</v>
      </c>
    </row>
    <row r="484" spans="1:10" ht="15" customHeight="1" thickBot="1">
      <c r="A484" s="1320"/>
      <c r="B484" s="1321"/>
      <c r="C484" s="1321"/>
      <c r="D484" s="1322"/>
      <c r="E484" s="641" t="s">
        <v>494</v>
      </c>
      <c r="F484" s="642">
        <v>40</v>
      </c>
      <c r="G484" s="642">
        <v>2</v>
      </c>
      <c r="H484" s="141"/>
      <c r="I484" s="142"/>
      <c r="J484" s="642">
        <f t="shared" si="127"/>
        <v>80</v>
      </c>
    </row>
    <row r="485" spans="1:10" ht="15.75" thickBot="1">
      <c r="A485" s="1323"/>
      <c r="B485" s="1324"/>
      <c r="C485" s="1324"/>
      <c r="D485" s="1325"/>
      <c r="E485" s="606" t="s">
        <v>49</v>
      </c>
      <c r="F485" s="384"/>
      <c r="G485" s="384"/>
      <c r="H485" s="384"/>
      <c r="I485" s="384"/>
      <c r="J485" s="122">
        <f>ROUND(SUM(J438:J484),2)</f>
        <v>806.72</v>
      </c>
    </row>
    <row r="486" spans="1:10" ht="15.75" thickBot="1">
      <c r="A486" s="441"/>
      <c r="B486" s="442"/>
      <c r="C486" s="442"/>
      <c r="D486" s="442"/>
      <c r="E486" s="384"/>
      <c r="F486" s="384"/>
      <c r="G486" s="384"/>
      <c r="H486" s="384"/>
      <c r="I486" s="384"/>
      <c r="J486" s="122"/>
    </row>
    <row r="487" spans="1:10" ht="34.5" customHeight="1" thickBot="1">
      <c r="A487" s="1330" t="str">
        <f>+'PRESU OFICIAL'!B78</f>
        <v>Reposición de pavimento rígido en concreto MR-40 e=0.20m acelerado a 3 días con aplicación de antisol y construcción de juntas de dilatación.  Incluye: herramienta menor, materiales, mano de obra, transporte de concreto y todo lo necesario para la correcta ejecución de la obra. No incluye refuerzo en acero.</v>
      </c>
      <c r="B487" s="1327"/>
      <c r="C487" s="1327"/>
      <c r="D487" s="1327"/>
      <c r="E487" s="1327"/>
      <c r="F487" s="1327"/>
      <c r="G487" s="1327"/>
      <c r="H487" s="1329"/>
      <c r="I487" s="132" t="str">
        <f>'PRESU OFICIAL'!C78</f>
        <v>M2</v>
      </c>
      <c r="J487" s="435" t="str">
        <f>+'PRESU OFICIAL'!A78</f>
        <v>2,5,2</v>
      </c>
    </row>
    <row r="488" spans="1:10" ht="22.5" customHeight="1" thickBot="1">
      <c r="A488" s="1317" t="s">
        <v>831</v>
      </c>
      <c r="B488" s="1318"/>
      <c r="C488" s="1318"/>
      <c r="D488" s="1319"/>
      <c r="E488" s="112" t="s">
        <v>3</v>
      </c>
      <c r="F488" s="112" t="s">
        <v>59</v>
      </c>
      <c r="G488" s="112" t="s">
        <v>60</v>
      </c>
      <c r="H488" s="112" t="s">
        <v>61</v>
      </c>
      <c r="I488" s="114" t="s">
        <v>57</v>
      </c>
      <c r="J488" s="112" t="s">
        <v>49</v>
      </c>
    </row>
    <row r="489" spans="1:10" ht="15" customHeight="1">
      <c r="A489" s="1320"/>
      <c r="B489" s="1321"/>
      <c r="C489" s="1321"/>
      <c r="D489" s="1322"/>
      <c r="E489" s="141"/>
      <c r="F489" s="141"/>
      <c r="G489" s="141"/>
      <c r="H489" s="141"/>
      <c r="I489" s="142"/>
      <c r="J489" s="141"/>
    </row>
    <row r="490" spans="1:10" ht="15">
      <c r="A490" s="1320"/>
      <c r="B490" s="1321"/>
      <c r="C490" s="1321"/>
      <c r="D490" s="1322"/>
      <c r="E490" s="643" t="str">
        <f t="shared" ref="E490:G498" si="133">+E438</f>
        <v>CÁRCAMO 1 A P1</v>
      </c>
      <c r="F490" s="128">
        <f t="shared" si="133"/>
        <v>1</v>
      </c>
      <c r="G490" s="128">
        <f t="shared" si="133"/>
        <v>1</v>
      </c>
      <c r="H490" s="118"/>
      <c r="I490" s="128"/>
      <c r="J490" s="642">
        <f t="shared" ref="J490:J537" si="134">F490*G490</f>
        <v>1</v>
      </c>
    </row>
    <row r="491" spans="1:10" ht="15">
      <c r="A491" s="1320"/>
      <c r="B491" s="1321"/>
      <c r="C491" s="1321"/>
      <c r="D491" s="1322"/>
      <c r="E491" s="643" t="str">
        <f t="shared" si="133"/>
        <v>P1 A P2</v>
      </c>
      <c r="F491" s="128">
        <f t="shared" si="133"/>
        <v>90.93</v>
      </c>
      <c r="G491" s="128">
        <f t="shared" si="133"/>
        <v>1</v>
      </c>
      <c r="H491" s="118"/>
      <c r="I491" s="128"/>
      <c r="J491" s="642">
        <f t="shared" si="134"/>
        <v>90.93</v>
      </c>
    </row>
    <row r="492" spans="1:10" ht="15">
      <c r="A492" s="1320"/>
      <c r="B492" s="1321"/>
      <c r="C492" s="1321"/>
      <c r="D492" s="1322"/>
      <c r="E492" s="643" t="str">
        <f t="shared" si="133"/>
        <v>CÁRCAMO 2 A RED</v>
      </c>
      <c r="F492" s="128">
        <f t="shared" si="133"/>
        <v>1</v>
      </c>
      <c r="G492" s="128">
        <f t="shared" si="133"/>
        <v>1</v>
      </c>
      <c r="H492" s="118"/>
      <c r="I492" s="128"/>
      <c r="J492" s="642">
        <f t="shared" si="134"/>
        <v>1</v>
      </c>
    </row>
    <row r="493" spans="1:10" ht="15">
      <c r="A493" s="1320"/>
      <c r="B493" s="1321"/>
      <c r="C493" s="1321"/>
      <c r="D493" s="1322"/>
      <c r="E493" s="643" t="str">
        <f t="shared" si="133"/>
        <v>P2 A P3</v>
      </c>
      <c r="F493" s="128">
        <f t="shared" si="133"/>
        <v>89.69</v>
      </c>
      <c r="G493" s="128">
        <f t="shared" si="133"/>
        <v>1.2</v>
      </c>
      <c r="H493" s="118"/>
      <c r="I493" s="128"/>
      <c r="J493" s="642">
        <f t="shared" si="134"/>
        <v>107.628</v>
      </c>
    </row>
    <row r="494" spans="1:10" ht="15">
      <c r="A494" s="1320"/>
      <c r="B494" s="1321"/>
      <c r="C494" s="1321"/>
      <c r="D494" s="1322"/>
      <c r="E494" s="643" t="str">
        <f t="shared" si="133"/>
        <v>P3 A P4</v>
      </c>
      <c r="F494" s="128">
        <f t="shared" si="133"/>
        <v>4.71</v>
      </c>
      <c r="G494" s="128">
        <f t="shared" si="133"/>
        <v>1.5</v>
      </c>
      <c r="H494" s="118"/>
      <c r="I494" s="128"/>
      <c r="J494" s="642">
        <f t="shared" si="134"/>
        <v>7.0649999999999995</v>
      </c>
    </row>
    <row r="495" spans="1:10" ht="15">
      <c r="A495" s="1320"/>
      <c r="B495" s="1321"/>
      <c r="C495" s="1321"/>
      <c r="D495" s="1322"/>
      <c r="E495" s="643" t="str">
        <f t="shared" si="133"/>
        <v>P4 A P5</v>
      </c>
      <c r="F495" s="128">
        <f t="shared" si="133"/>
        <v>78.739999999999995</v>
      </c>
      <c r="G495" s="128">
        <f t="shared" si="133"/>
        <v>1.2</v>
      </c>
      <c r="H495" s="118"/>
      <c r="I495" s="128"/>
      <c r="J495" s="642">
        <f t="shared" si="134"/>
        <v>94.487999999999985</v>
      </c>
    </row>
    <row r="496" spans="1:10" ht="15">
      <c r="A496" s="1320"/>
      <c r="B496" s="1321"/>
      <c r="C496" s="1321"/>
      <c r="D496" s="1322"/>
      <c r="E496" s="643" t="str">
        <f t="shared" si="133"/>
        <v>CÁRCAMO 3 A RED</v>
      </c>
      <c r="F496" s="128">
        <f t="shared" si="133"/>
        <v>1</v>
      </c>
      <c r="G496" s="128">
        <f t="shared" si="133"/>
        <v>1</v>
      </c>
      <c r="H496" s="118"/>
      <c r="I496" s="128"/>
      <c r="J496" s="642">
        <f t="shared" si="134"/>
        <v>1</v>
      </c>
    </row>
    <row r="497" spans="1:10" ht="15">
      <c r="A497" s="1320"/>
      <c r="B497" s="1321"/>
      <c r="C497" s="1321"/>
      <c r="D497" s="1322"/>
      <c r="E497" s="643" t="str">
        <f t="shared" si="133"/>
        <v>P5 A P6 DESCOLE</v>
      </c>
      <c r="F497" s="128">
        <f t="shared" si="133"/>
        <v>42.65</v>
      </c>
      <c r="G497" s="128">
        <f t="shared" si="133"/>
        <v>1</v>
      </c>
      <c r="H497" s="118"/>
      <c r="I497" s="128"/>
      <c r="J497" s="642">
        <f t="shared" si="134"/>
        <v>42.65</v>
      </c>
    </row>
    <row r="498" spans="1:10" ht="15">
      <c r="A498" s="1320"/>
      <c r="B498" s="1321"/>
      <c r="C498" s="1321"/>
      <c r="D498" s="1322"/>
      <c r="E498" s="643" t="str">
        <f t="shared" si="133"/>
        <v>P7 A P3</v>
      </c>
      <c r="F498" s="128">
        <f t="shared" si="133"/>
        <v>85.08</v>
      </c>
      <c r="G498" s="128">
        <f t="shared" si="133"/>
        <v>1.2</v>
      </c>
      <c r="H498" s="118"/>
      <c r="I498" s="128"/>
      <c r="J498" s="642">
        <f t="shared" si="134"/>
        <v>102.09599999999999</v>
      </c>
    </row>
    <row r="499" spans="1:10" ht="15">
      <c r="A499" s="1320"/>
      <c r="B499" s="1321"/>
      <c r="C499" s="1321"/>
      <c r="D499" s="1322"/>
      <c r="E499" s="643"/>
      <c r="F499" s="128"/>
      <c r="G499" s="128"/>
      <c r="H499" s="118"/>
      <c r="I499" s="128"/>
      <c r="J499" s="642"/>
    </row>
    <row r="500" spans="1:10" ht="15">
      <c r="A500" s="1320"/>
      <c r="B500" s="1321"/>
      <c r="C500" s="1321"/>
      <c r="D500" s="1322"/>
      <c r="E500" s="643" t="str">
        <f t="shared" ref="E500:G505" si="135">+E448</f>
        <v>CÁRCAMO 4 A POZO 8</v>
      </c>
      <c r="F500" s="128">
        <f t="shared" si="135"/>
        <v>1</v>
      </c>
      <c r="G500" s="128">
        <f t="shared" si="135"/>
        <v>1</v>
      </c>
      <c r="H500" s="118"/>
      <c r="I500" s="128"/>
      <c r="J500" s="642">
        <f t="shared" si="134"/>
        <v>1</v>
      </c>
    </row>
    <row r="501" spans="1:10" ht="15">
      <c r="A501" s="1320"/>
      <c r="B501" s="1321"/>
      <c r="C501" s="1321"/>
      <c r="D501" s="1322"/>
      <c r="E501" s="643" t="str">
        <f t="shared" si="135"/>
        <v>POZO 8 A POZO 9</v>
      </c>
      <c r="F501" s="128">
        <f t="shared" si="135"/>
        <v>71.48</v>
      </c>
      <c r="G501" s="128">
        <f t="shared" si="135"/>
        <v>1</v>
      </c>
      <c r="H501" s="118"/>
      <c r="I501" s="128"/>
      <c r="J501" s="642">
        <f t="shared" si="134"/>
        <v>71.48</v>
      </c>
    </row>
    <row r="502" spans="1:10" ht="15">
      <c r="A502" s="1320"/>
      <c r="B502" s="1321"/>
      <c r="C502" s="1321"/>
      <c r="D502" s="1322"/>
      <c r="E502" s="643" t="str">
        <f t="shared" si="135"/>
        <v>POZO 9 A POZO 10</v>
      </c>
      <c r="F502" s="128">
        <f t="shared" si="135"/>
        <v>59.28</v>
      </c>
      <c r="G502" s="128">
        <f t="shared" si="135"/>
        <v>1</v>
      </c>
      <c r="H502" s="118"/>
      <c r="I502" s="128"/>
      <c r="J502" s="642">
        <f t="shared" si="134"/>
        <v>59.28</v>
      </c>
    </row>
    <row r="503" spans="1:10" ht="15">
      <c r="A503" s="1320"/>
      <c r="B503" s="1321"/>
      <c r="C503" s="1321"/>
      <c r="D503" s="1322"/>
      <c r="E503" s="643" t="str">
        <f t="shared" si="135"/>
        <v>POZO 10 A POZO 11</v>
      </c>
      <c r="F503" s="128">
        <f t="shared" si="135"/>
        <v>11.08</v>
      </c>
      <c r="G503" s="128">
        <f t="shared" si="135"/>
        <v>1</v>
      </c>
      <c r="H503" s="118"/>
      <c r="I503" s="128"/>
      <c r="J503" s="642">
        <f t="shared" si="134"/>
        <v>11.08</v>
      </c>
    </row>
    <row r="504" spans="1:10" ht="15">
      <c r="A504" s="1320"/>
      <c r="B504" s="1321"/>
      <c r="C504" s="1321"/>
      <c r="D504" s="1322"/>
      <c r="E504" s="643" t="str">
        <f t="shared" si="135"/>
        <v xml:space="preserve">CÁRCAMO 5 A RED </v>
      </c>
      <c r="F504" s="128">
        <f t="shared" si="135"/>
        <v>1</v>
      </c>
      <c r="G504" s="128">
        <f t="shared" si="135"/>
        <v>1</v>
      </c>
      <c r="H504" s="118"/>
      <c r="I504" s="128"/>
      <c r="J504" s="642">
        <f t="shared" si="134"/>
        <v>1</v>
      </c>
    </row>
    <row r="505" spans="1:10" ht="15">
      <c r="A505" s="1320"/>
      <c r="B505" s="1321"/>
      <c r="C505" s="1321"/>
      <c r="D505" s="1322"/>
      <c r="E505" s="643" t="str">
        <f t="shared" si="135"/>
        <v>POZO 11 A POZO 12 EXISTENTE</v>
      </c>
      <c r="F505" s="128">
        <f t="shared" si="135"/>
        <v>87</v>
      </c>
      <c r="G505" s="128">
        <f t="shared" si="135"/>
        <v>1</v>
      </c>
      <c r="H505" s="118"/>
      <c r="I505" s="128"/>
      <c r="J505" s="642">
        <f t="shared" si="134"/>
        <v>87</v>
      </c>
    </row>
    <row r="506" spans="1:10" ht="15">
      <c r="A506" s="1320"/>
      <c r="B506" s="1321"/>
      <c r="C506" s="1321"/>
      <c r="D506" s="1322"/>
      <c r="E506" s="643"/>
      <c r="F506" s="128"/>
      <c r="G506" s="128"/>
      <c r="H506" s="118"/>
      <c r="I506" s="128"/>
      <c r="J506" s="642"/>
    </row>
    <row r="507" spans="1:10" ht="15" customHeight="1">
      <c r="A507" s="1320"/>
      <c r="B507" s="1321"/>
      <c r="C507" s="1321"/>
      <c r="D507" s="1322"/>
      <c r="E507" s="643" t="str">
        <f t="shared" ref="E507:G510" si="136">+E455</f>
        <v>SUMIDERO 1 A RED</v>
      </c>
      <c r="F507" s="128">
        <f t="shared" si="136"/>
        <v>2.23</v>
      </c>
      <c r="G507" s="128">
        <f t="shared" si="136"/>
        <v>1</v>
      </c>
      <c r="H507" s="141"/>
      <c r="I507" s="142"/>
      <c r="J507" s="642">
        <f t="shared" si="134"/>
        <v>2.23</v>
      </c>
    </row>
    <row r="508" spans="1:10" ht="15" customHeight="1">
      <c r="A508" s="1320"/>
      <c r="B508" s="1321"/>
      <c r="C508" s="1321"/>
      <c r="D508" s="1322"/>
      <c r="E508" s="643" t="str">
        <f t="shared" si="136"/>
        <v>SUMIDERO 2 A RED</v>
      </c>
      <c r="F508" s="128">
        <f t="shared" si="136"/>
        <v>5.15</v>
      </c>
      <c r="G508" s="128">
        <f t="shared" si="136"/>
        <v>1</v>
      </c>
      <c r="H508" s="141"/>
      <c r="I508" s="142"/>
      <c r="J508" s="642">
        <f t="shared" si="134"/>
        <v>5.15</v>
      </c>
    </row>
    <row r="509" spans="1:10" ht="15" customHeight="1">
      <c r="A509" s="1320"/>
      <c r="B509" s="1321"/>
      <c r="C509" s="1321"/>
      <c r="D509" s="1322"/>
      <c r="E509" s="643" t="str">
        <f t="shared" si="136"/>
        <v>SUMIDERO 3 A RED</v>
      </c>
      <c r="F509" s="128">
        <f t="shared" si="136"/>
        <v>3.71</v>
      </c>
      <c r="G509" s="128">
        <f t="shared" si="136"/>
        <v>1</v>
      </c>
      <c r="H509" s="141"/>
      <c r="I509" s="142"/>
      <c r="J509" s="642">
        <f t="shared" si="134"/>
        <v>3.71</v>
      </c>
    </row>
    <row r="510" spans="1:10" ht="15" customHeight="1">
      <c r="A510" s="1320"/>
      <c r="B510" s="1321"/>
      <c r="C510" s="1321"/>
      <c r="D510" s="1322"/>
      <c r="E510" s="643" t="str">
        <f t="shared" si="136"/>
        <v>SUMIDERO 4 A RED</v>
      </c>
      <c r="F510" s="128">
        <f t="shared" si="136"/>
        <v>4.25</v>
      </c>
      <c r="G510" s="128">
        <f t="shared" si="136"/>
        <v>1</v>
      </c>
      <c r="H510" s="141"/>
      <c r="I510" s="142"/>
      <c r="J510" s="642">
        <f t="shared" si="134"/>
        <v>4.25</v>
      </c>
    </row>
    <row r="511" spans="1:10" ht="15" customHeight="1" thickBot="1">
      <c r="A511" s="1320"/>
      <c r="B511" s="1321"/>
      <c r="C511" s="1321"/>
      <c r="D511" s="1322"/>
      <c r="E511" s="643"/>
      <c r="F511" s="642"/>
      <c r="G511" s="642"/>
      <c r="H511" s="141"/>
      <c r="I511" s="142"/>
      <c r="J511" s="642"/>
    </row>
    <row r="512" spans="1:10" ht="13.5" thickBot="1">
      <c r="A512" s="1320"/>
      <c r="B512" s="1321"/>
      <c r="C512" s="1321"/>
      <c r="D512" s="1322"/>
      <c r="E512" s="112" t="str">
        <f t="shared" ref="E512:G524" si="137">+E460</f>
        <v>POZOS</v>
      </c>
      <c r="F512" s="112" t="str">
        <f t="shared" si="137"/>
        <v>LARGO</v>
      </c>
      <c r="G512" s="112" t="str">
        <f t="shared" si="137"/>
        <v>ÁREA</v>
      </c>
      <c r="H512" s="112"/>
      <c r="I512" s="114"/>
      <c r="J512" s="112"/>
    </row>
    <row r="513" spans="1:10" ht="15">
      <c r="A513" s="1320"/>
      <c r="B513" s="1321"/>
      <c r="C513" s="1321"/>
      <c r="D513" s="1322"/>
      <c r="E513" s="643" t="str">
        <f t="shared" si="137"/>
        <v xml:space="preserve">P1 </v>
      </c>
      <c r="F513" s="128">
        <f t="shared" si="137"/>
        <v>0</v>
      </c>
      <c r="G513" s="128">
        <f t="shared" si="137"/>
        <v>0</v>
      </c>
      <c r="H513" s="118"/>
      <c r="I513" s="128"/>
      <c r="J513" s="642">
        <f t="shared" si="134"/>
        <v>0</v>
      </c>
    </row>
    <row r="514" spans="1:10" ht="15">
      <c r="A514" s="1320"/>
      <c r="B514" s="1321"/>
      <c r="C514" s="1321"/>
      <c r="D514" s="1322"/>
      <c r="E514" s="643" t="str">
        <f t="shared" si="137"/>
        <v>P2</v>
      </c>
      <c r="F514" s="128">
        <f t="shared" si="137"/>
        <v>0</v>
      </c>
      <c r="G514" s="128">
        <f t="shared" si="137"/>
        <v>0</v>
      </c>
      <c r="H514" s="118"/>
      <c r="I514" s="128"/>
      <c r="J514" s="642">
        <f t="shared" si="134"/>
        <v>0</v>
      </c>
    </row>
    <row r="515" spans="1:10" ht="15">
      <c r="A515" s="1320"/>
      <c r="B515" s="1321"/>
      <c r="C515" s="1321"/>
      <c r="D515" s="1322"/>
      <c r="E515" s="643" t="str">
        <f t="shared" si="137"/>
        <v>P3</v>
      </c>
      <c r="F515" s="128">
        <f t="shared" si="137"/>
        <v>0</v>
      </c>
      <c r="G515" s="128">
        <f t="shared" si="137"/>
        <v>0</v>
      </c>
      <c r="H515" s="118"/>
      <c r="I515" s="128"/>
      <c r="J515" s="642">
        <f t="shared" si="134"/>
        <v>0</v>
      </c>
    </row>
    <row r="516" spans="1:10" ht="15">
      <c r="A516" s="1320"/>
      <c r="B516" s="1321"/>
      <c r="C516" s="1321"/>
      <c r="D516" s="1322"/>
      <c r="E516" s="643" t="str">
        <f t="shared" si="137"/>
        <v>P4</v>
      </c>
      <c r="F516" s="128">
        <f t="shared" si="137"/>
        <v>0</v>
      </c>
      <c r="G516" s="128">
        <f t="shared" si="137"/>
        <v>0</v>
      </c>
      <c r="H516" s="118"/>
      <c r="I516" s="128"/>
      <c r="J516" s="642">
        <f t="shared" si="134"/>
        <v>0</v>
      </c>
    </row>
    <row r="517" spans="1:10" ht="15">
      <c r="A517" s="1320"/>
      <c r="B517" s="1321"/>
      <c r="C517" s="1321"/>
      <c r="D517" s="1322"/>
      <c r="E517" s="643" t="str">
        <f t="shared" si="137"/>
        <v>P5</v>
      </c>
      <c r="F517" s="128">
        <f t="shared" si="137"/>
        <v>0</v>
      </c>
      <c r="G517" s="128">
        <f t="shared" si="137"/>
        <v>0</v>
      </c>
      <c r="H517" s="118"/>
      <c r="I517" s="128"/>
      <c r="J517" s="642">
        <f t="shared" si="134"/>
        <v>0</v>
      </c>
    </row>
    <row r="518" spans="1:10" ht="15">
      <c r="A518" s="1320"/>
      <c r="B518" s="1321"/>
      <c r="C518" s="1321"/>
      <c r="D518" s="1322"/>
      <c r="E518" s="643" t="str">
        <f t="shared" si="137"/>
        <v>P6 DESCOLE</v>
      </c>
      <c r="F518" s="128">
        <f t="shared" si="137"/>
        <v>0</v>
      </c>
      <c r="G518" s="128">
        <f t="shared" si="137"/>
        <v>0</v>
      </c>
      <c r="H518" s="118"/>
      <c r="I518" s="128"/>
      <c r="J518" s="642">
        <f t="shared" si="134"/>
        <v>0</v>
      </c>
    </row>
    <row r="519" spans="1:10" ht="15">
      <c r="A519" s="1320"/>
      <c r="B519" s="1321"/>
      <c r="C519" s="1321"/>
      <c r="D519" s="1322"/>
      <c r="E519" s="643" t="str">
        <f t="shared" si="137"/>
        <v>P7</v>
      </c>
      <c r="F519" s="128">
        <f t="shared" si="137"/>
        <v>0</v>
      </c>
      <c r="G519" s="128">
        <f t="shared" si="137"/>
        <v>0</v>
      </c>
      <c r="H519" s="118"/>
      <c r="I519" s="128"/>
      <c r="J519" s="642">
        <f t="shared" si="134"/>
        <v>0</v>
      </c>
    </row>
    <row r="520" spans="1:10" ht="15">
      <c r="A520" s="1320"/>
      <c r="B520" s="1321"/>
      <c r="C520" s="1321"/>
      <c r="D520" s="1322"/>
      <c r="E520" s="643" t="str">
        <f t="shared" si="137"/>
        <v>P8</v>
      </c>
      <c r="F520" s="128">
        <f t="shared" si="137"/>
        <v>0</v>
      </c>
      <c r="G520" s="128">
        <f t="shared" si="137"/>
        <v>0</v>
      </c>
      <c r="H520" s="118"/>
      <c r="I520" s="128"/>
      <c r="J520" s="642">
        <f t="shared" si="134"/>
        <v>0</v>
      </c>
    </row>
    <row r="521" spans="1:10" ht="15">
      <c r="A521" s="1320"/>
      <c r="B521" s="1321"/>
      <c r="C521" s="1321"/>
      <c r="D521" s="1322"/>
      <c r="E521" s="643" t="str">
        <f t="shared" si="137"/>
        <v>P9</v>
      </c>
      <c r="F521" s="128">
        <f t="shared" si="137"/>
        <v>0</v>
      </c>
      <c r="G521" s="128">
        <f t="shared" si="137"/>
        <v>0</v>
      </c>
      <c r="H521" s="118"/>
      <c r="I521" s="128"/>
      <c r="J521" s="642">
        <f t="shared" si="134"/>
        <v>0</v>
      </c>
    </row>
    <row r="522" spans="1:10" ht="15">
      <c r="A522" s="1320"/>
      <c r="B522" s="1321"/>
      <c r="C522" s="1321"/>
      <c r="D522" s="1322"/>
      <c r="E522" s="643" t="str">
        <f t="shared" si="137"/>
        <v>P10</v>
      </c>
      <c r="F522" s="128">
        <f t="shared" si="137"/>
        <v>0</v>
      </c>
      <c r="G522" s="128">
        <f t="shared" si="137"/>
        <v>0</v>
      </c>
      <c r="H522" s="118"/>
      <c r="I522" s="128"/>
      <c r="J522" s="642">
        <f t="shared" si="134"/>
        <v>0</v>
      </c>
    </row>
    <row r="523" spans="1:10" ht="15">
      <c r="A523" s="1320"/>
      <c r="B523" s="1321"/>
      <c r="C523" s="1321"/>
      <c r="D523" s="1322"/>
      <c r="E523" s="643" t="str">
        <f t="shared" si="137"/>
        <v>P11</v>
      </c>
      <c r="F523" s="128">
        <f t="shared" si="137"/>
        <v>0</v>
      </c>
      <c r="G523" s="128">
        <f t="shared" si="137"/>
        <v>0</v>
      </c>
      <c r="H523" s="118"/>
      <c r="I523" s="128"/>
      <c r="J523" s="642">
        <f t="shared" si="134"/>
        <v>0</v>
      </c>
    </row>
    <row r="524" spans="1:10" ht="15.75" thickBot="1">
      <c r="A524" s="1320"/>
      <c r="B524" s="1321"/>
      <c r="C524" s="1321"/>
      <c r="D524" s="1322"/>
      <c r="E524" s="643" t="str">
        <f t="shared" si="137"/>
        <v>P12 EXISTENTE</v>
      </c>
      <c r="F524" s="128">
        <f t="shared" si="137"/>
        <v>0</v>
      </c>
      <c r="G524" s="128">
        <f t="shared" si="137"/>
        <v>0</v>
      </c>
      <c r="H524" s="118"/>
      <c r="I524" s="128"/>
      <c r="J524" s="642">
        <f t="shared" si="134"/>
        <v>0</v>
      </c>
    </row>
    <row r="525" spans="1:10" ht="13.5" thickBot="1">
      <c r="A525" s="1320"/>
      <c r="B525" s="1321"/>
      <c r="C525" s="1321"/>
      <c r="D525" s="1322"/>
      <c r="E525" s="112"/>
      <c r="F525" s="112" t="str">
        <f t="shared" ref="F525:G530" si="138">+F473</f>
        <v>LARGO</v>
      </c>
      <c r="G525" s="112" t="str">
        <f t="shared" si="138"/>
        <v>ANCHO</v>
      </c>
      <c r="H525" s="112"/>
      <c r="I525" s="114"/>
      <c r="J525" s="112"/>
    </row>
    <row r="526" spans="1:10" ht="15">
      <c r="A526" s="1320"/>
      <c r="B526" s="1321"/>
      <c r="C526" s="1321"/>
      <c r="D526" s="1322"/>
      <c r="E526" s="643" t="str">
        <f>+E474</f>
        <v xml:space="preserve">CÁRCAMO 1 </v>
      </c>
      <c r="F526" s="128">
        <f t="shared" si="138"/>
        <v>6.41</v>
      </c>
      <c r="G526" s="128">
        <f t="shared" si="138"/>
        <v>0.8</v>
      </c>
      <c r="H526" s="118"/>
      <c r="I526" s="128"/>
      <c r="J526" s="642">
        <f t="shared" si="134"/>
        <v>5.1280000000000001</v>
      </c>
    </row>
    <row r="527" spans="1:10" ht="15">
      <c r="A527" s="1320"/>
      <c r="B527" s="1321"/>
      <c r="C527" s="1321"/>
      <c r="D527" s="1322"/>
      <c r="E527" s="643" t="str">
        <f>+E475</f>
        <v>CÁRCAMO 2</v>
      </c>
      <c r="F527" s="128">
        <f t="shared" si="138"/>
        <v>6.41</v>
      </c>
      <c r="G527" s="128">
        <f t="shared" si="138"/>
        <v>0.8</v>
      </c>
      <c r="H527" s="118"/>
      <c r="I527" s="128"/>
      <c r="J527" s="642">
        <f t="shared" si="134"/>
        <v>5.1280000000000001</v>
      </c>
    </row>
    <row r="528" spans="1:10" ht="15">
      <c r="A528" s="1320"/>
      <c r="B528" s="1321"/>
      <c r="C528" s="1321"/>
      <c r="D528" s="1322"/>
      <c r="E528" s="643" t="str">
        <f>+E476</f>
        <v>CÁRCAMO 3</v>
      </c>
      <c r="F528" s="128">
        <f t="shared" si="138"/>
        <v>6.41</v>
      </c>
      <c r="G528" s="128">
        <f t="shared" si="138"/>
        <v>0.8</v>
      </c>
      <c r="H528" s="118"/>
      <c r="I528" s="128"/>
      <c r="J528" s="642">
        <f t="shared" si="134"/>
        <v>5.1280000000000001</v>
      </c>
    </row>
    <row r="529" spans="1:10" ht="15">
      <c r="A529" s="1320"/>
      <c r="B529" s="1321"/>
      <c r="C529" s="1321"/>
      <c r="D529" s="1322"/>
      <c r="E529" s="643" t="str">
        <f>+E477</f>
        <v>CÁRCAMO 4</v>
      </c>
      <c r="F529" s="128">
        <f t="shared" si="138"/>
        <v>6.41</v>
      </c>
      <c r="G529" s="128">
        <f t="shared" si="138"/>
        <v>0.8</v>
      </c>
      <c r="H529" s="118"/>
      <c r="I529" s="128"/>
      <c r="J529" s="642">
        <f t="shared" si="134"/>
        <v>5.1280000000000001</v>
      </c>
    </row>
    <row r="530" spans="1:10" ht="15">
      <c r="A530" s="1320"/>
      <c r="B530" s="1321"/>
      <c r="C530" s="1321"/>
      <c r="D530" s="1322"/>
      <c r="E530" s="643" t="str">
        <f>+E478</f>
        <v>CÁRCAMO 5</v>
      </c>
      <c r="F530" s="128">
        <f t="shared" si="138"/>
        <v>6.41</v>
      </c>
      <c r="G530" s="128">
        <f t="shared" si="138"/>
        <v>0.8</v>
      </c>
      <c r="H530" s="118"/>
      <c r="I530" s="128"/>
      <c r="J530" s="642">
        <f t="shared" si="134"/>
        <v>5.1280000000000001</v>
      </c>
    </row>
    <row r="531" spans="1:10" ht="15">
      <c r="A531" s="1320"/>
      <c r="B531" s="1321"/>
      <c r="C531" s="1321"/>
      <c r="D531" s="1322"/>
      <c r="E531" s="643"/>
      <c r="F531" s="128"/>
      <c r="G531" s="128"/>
      <c r="H531" s="118"/>
      <c r="I531" s="128"/>
      <c r="J531" s="642"/>
    </row>
    <row r="532" spans="1:10" ht="15">
      <c r="A532" s="1320"/>
      <c r="B532" s="1321"/>
      <c r="C532" s="1321"/>
      <c r="D532" s="1322"/>
      <c r="E532" s="643" t="str">
        <f t="shared" ref="E532:G536" si="139">+E480</f>
        <v>SUMIDERO 1</v>
      </c>
      <c r="F532" s="128">
        <f t="shared" si="139"/>
        <v>2.2000000000000002</v>
      </c>
      <c r="G532" s="128">
        <f t="shared" si="139"/>
        <v>0.8</v>
      </c>
      <c r="H532" s="118"/>
      <c r="I532" s="128"/>
      <c r="J532" s="642">
        <f t="shared" si="134"/>
        <v>1.7600000000000002</v>
      </c>
    </row>
    <row r="533" spans="1:10" ht="15">
      <c r="A533" s="1320"/>
      <c r="B533" s="1321"/>
      <c r="C533" s="1321"/>
      <c r="D533" s="1322"/>
      <c r="E533" s="643" t="str">
        <f t="shared" si="139"/>
        <v>SUMIDERO 2</v>
      </c>
      <c r="F533" s="128">
        <f t="shared" si="139"/>
        <v>2.2000000000000002</v>
      </c>
      <c r="G533" s="128">
        <f t="shared" si="139"/>
        <v>0.8</v>
      </c>
      <c r="H533" s="118"/>
      <c r="I533" s="128"/>
      <c r="J533" s="642">
        <f t="shared" si="134"/>
        <v>1.7600000000000002</v>
      </c>
    </row>
    <row r="534" spans="1:10" ht="15">
      <c r="A534" s="1320"/>
      <c r="B534" s="1321"/>
      <c r="C534" s="1321"/>
      <c r="D534" s="1322"/>
      <c r="E534" s="643" t="str">
        <f t="shared" si="139"/>
        <v>SUMIDERO 3</v>
      </c>
      <c r="F534" s="128">
        <f t="shared" si="139"/>
        <v>2.2000000000000002</v>
      </c>
      <c r="G534" s="128">
        <f t="shared" si="139"/>
        <v>0.8</v>
      </c>
      <c r="H534" s="118"/>
      <c r="I534" s="128"/>
      <c r="J534" s="642">
        <f t="shared" si="134"/>
        <v>1.7600000000000002</v>
      </c>
    </row>
    <row r="535" spans="1:10" ht="15" customHeight="1">
      <c r="A535" s="1320"/>
      <c r="B535" s="1321"/>
      <c r="C535" s="1321"/>
      <c r="D535" s="1322"/>
      <c r="E535" s="643" t="str">
        <f t="shared" si="139"/>
        <v>SUMIDERO 4</v>
      </c>
      <c r="F535" s="128">
        <f t="shared" si="139"/>
        <v>2.2000000000000002</v>
      </c>
      <c r="G535" s="128">
        <f t="shared" si="139"/>
        <v>0.8</v>
      </c>
      <c r="H535" s="141"/>
      <c r="I535" s="142"/>
      <c r="J535" s="642">
        <f t="shared" si="134"/>
        <v>1.7600000000000002</v>
      </c>
    </row>
    <row r="536" spans="1:10" ht="15" customHeight="1">
      <c r="A536" s="1320"/>
      <c r="B536" s="1321"/>
      <c r="C536" s="1321"/>
      <c r="D536" s="1322"/>
      <c r="E536" s="643" t="str">
        <f t="shared" si="139"/>
        <v>LOSAS FRACTURADAS</v>
      </c>
      <c r="F536" s="128">
        <f t="shared" si="139"/>
        <v>40</v>
      </c>
      <c r="G536" s="128">
        <f t="shared" si="139"/>
        <v>2</v>
      </c>
      <c r="H536" s="141"/>
      <c r="I536" s="142"/>
      <c r="J536" s="642">
        <f t="shared" si="134"/>
        <v>80</v>
      </c>
    </row>
    <row r="537" spans="1:10" ht="15.75" thickBot="1">
      <c r="A537" s="1320"/>
      <c r="B537" s="1321"/>
      <c r="C537" s="1321"/>
      <c r="D537" s="1322"/>
      <c r="E537" s="130"/>
      <c r="F537" s="119"/>
      <c r="G537" s="119"/>
      <c r="H537" s="118"/>
      <c r="I537" s="128"/>
      <c r="J537" s="642">
        <f t="shared" si="134"/>
        <v>0</v>
      </c>
    </row>
    <row r="538" spans="1:10" ht="15.75" thickBot="1">
      <c r="A538" s="1323"/>
      <c r="B538" s="1324"/>
      <c r="C538" s="1324"/>
      <c r="D538" s="1325"/>
      <c r="E538" s="606" t="s">
        <v>49</v>
      </c>
      <c r="F538" s="384"/>
      <c r="G538" s="384"/>
      <c r="H538" s="384"/>
      <c r="I538" s="384"/>
      <c r="J538" s="122">
        <f>ROUND(SUM(J489:J537),2)</f>
        <v>806.72</v>
      </c>
    </row>
    <row r="539" spans="1:10" ht="34.5" customHeight="1" thickBot="1">
      <c r="A539" s="1330" t="str">
        <f>+'PRESU OFICIAL'!B79</f>
        <v xml:space="preserve">Concreto impermeabilizado de 4000 psi para cabezote de descole, reposición de sardinel y otras estructuras. Incluye transporte de concreto. No incluye acero de refuerzo. </v>
      </c>
      <c r="B539" s="1327"/>
      <c r="C539" s="1327"/>
      <c r="D539" s="1327"/>
      <c r="E539" s="1327"/>
      <c r="F539" s="1327"/>
      <c r="G539" s="1327"/>
      <c r="H539" s="1329"/>
      <c r="I539" s="132" t="str">
        <f>'PRESU OFICIAL'!C79</f>
        <v>M3</v>
      </c>
      <c r="J539" s="435" t="str">
        <f>+'PRESU OFICIAL'!A79</f>
        <v>2,5,3</v>
      </c>
    </row>
    <row r="540" spans="1:10" ht="22.5" customHeight="1" thickBot="1">
      <c r="A540" s="1317" t="s">
        <v>831</v>
      </c>
      <c r="B540" s="1318"/>
      <c r="C540" s="1318"/>
      <c r="D540" s="1319"/>
      <c r="E540" s="112" t="s">
        <v>3</v>
      </c>
      <c r="F540" s="112" t="s">
        <v>59</v>
      </c>
      <c r="G540" s="112" t="s">
        <v>60</v>
      </c>
      <c r="H540" s="112" t="s">
        <v>61</v>
      </c>
      <c r="I540" s="114" t="s">
        <v>57</v>
      </c>
      <c r="J540" s="112" t="s">
        <v>49</v>
      </c>
    </row>
    <row r="541" spans="1:10" ht="15" customHeight="1">
      <c r="A541" s="1320"/>
      <c r="B541" s="1321"/>
      <c r="C541" s="1321"/>
      <c r="D541" s="1322"/>
      <c r="E541" s="141"/>
      <c r="F541" s="141"/>
      <c r="G541" s="141"/>
      <c r="H541" s="141"/>
      <c r="I541" s="142"/>
      <c r="J541" s="141"/>
    </row>
    <row r="542" spans="1:10" ht="15">
      <c r="A542" s="1320"/>
      <c r="B542" s="1321"/>
      <c r="C542" s="1321"/>
      <c r="D542" s="1322"/>
      <c r="E542" s="643" t="s">
        <v>733</v>
      </c>
      <c r="F542" s="128"/>
      <c r="G542" s="128"/>
      <c r="H542" s="118"/>
      <c r="I542" s="128">
        <v>3.6</v>
      </c>
      <c r="J542" s="118">
        <f>+I542</f>
        <v>3.6</v>
      </c>
    </row>
    <row r="543" spans="1:10" ht="15">
      <c r="A543" s="1320"/>
      <c r="B543" s="1321"/>
      <c r="C543" s="1321"/>
      <c r="D543" s="1322"/>
      <c r="E543" s="643"/>
      <c r="F543" s="128"/>
      <c r="G543" s="128"/>
      <c r="H543" s="118"/>
      <c r="I543" s="128"/>
      <c r="J543" s="118"/>
    </row>
    <row r="544" spans="1:10" ht="15">
      <c r="A544" s="1320"/>
      <c r="B544" s="1321"/>
      <c r="C544" s="1321"/>
      <c r="D544" s="1322"/>
      <c r="E544" s="643" t="s">
        <v>282</v>
      </c>
      <c r="F544" s="138">
        <f>+F498</f>
        <v>85.08</v>
      </c>
      <c r="G544" s="128">
        <v>0.2</v>
      </c>
      <c r="H544" s="118">
        <v>0.5</v>
      </c>
      <c r="I544" s="128">
        <v>1</v>
      </c>
      <c r="J544" s="118">
        <f>F544*G544*H544*I544</f>
        <v>8.5080000000000009</v>
      </c>
    </row>
    <row r="545" spans="1:10" ht="15" customHeight="1">
      <c r="A545" s="1320"/>
      <c r="B545" s="1321"/>
      <c r="C545" s="1321"/>
      <c r="D545" s="1322"/>
      <c r="E545" s="643"/>
      <c r="F545" s="138"/>
      <c r="G545" s="128"/>
      <c r="H545" s="141"/>
      <c r="I545" s="142"/>
      <c r="J545" s="118"/>
    </row>
    <row r="546" spans="1:10" ht="15" customHeight="1">
      <c r="A546" s="1320"/>
      <c r="B546" s="1321"/>
      <c r="C546" s="1321"/>
      <c r="D546" s="1322"/>
      <c r="E546" s="643"/>
      <c r="F546" s="138"/>
      <c r="G546" s="128"/>
      <c r="H546" s="141"/>
      <c r="I546" s="142"/>
      <c r="J546" s="642"/>
    </row>
    <row r="547" spans="1:10" ht="15" customHeight="1">
      <c r="A547" s="1320"/>
      <c r="B547" s="1321"/>
      <c r="C547" s="1321"/>
      <c r="D547" s="1322"/>
      <c r="E547" s="643"/>
      <c r="F547" s="138"/>
      <c r="G547" s="128"/>
      <c r="H547" s="141"/>
      <c r="I547" s="142"/>
      <c r="J547" s="642"/>
    </row>
    <row r="548" spans="1:10" ht="15.75" thickBot="1">
      <c r="A548" s="1320"/>
      <c r="B548" s="1321"/>
      <c r="C548" s="1321"/>
      <c r="D548" s="1322"/>
      <c r="E548" s="130"/>
      <c r="F548" s="119"/>
      <c r="G548" s="119"/>
      <c r="H548" s="118"/>
      <c r="I548" s="128"/>
      <c r="J548" s="118">
        <f>F548*G548*H548*I548</f>
        <v>0</v>
      </c>
    </row>
    <row r="549" spans="1:10" ht="15.75" thickBot="1">
      <c r="A549" s="1323"/>
      <c r="B549" s="1324"/>
      <c r="C549" s="1324"/>
      <c r="D549" s="1325"/>
      <c r="E549" s="606" t="s">
        <v>49</v>
      </c>
      <c r="F549" s="384"/>
      <c r="G549" s="384"/>
      <c r="H549" s="384"/>
      <c r="I549" s="384"/>
      <c r="J549" s="122">
        <f>ROUND(SUM(J541:J548),2)</f>
        <v>12.11</v>
      </c>
    </row>
    <row r="550" spans="1:10" ht="15.75" thickBot="1">
      <c r="A550" s="382"/>
      <c r="B550" s="383"/>
      <c r="C550" s="383"/>
      <c r="D550" s="383"/>
      <c r="E550" s="124"/>
      <c r="F550" s="124"/>
      <c r="G550" s="124"/>
      <c r="H550" s="124"/>
      <c r="I550" s="124"/>
      <c r="J550" s="143"/>
    </row>
    <row r="551" spans="1:10" ht="27" customHeight="1" thickBot="1">
      <c r="A551" s="1330" t="str">
        <f>+'PRESU OFICIAL'!B80</f>
        <v>Suministro, corte, figurado y armado de acero de 60.000 PSI para refuerzo de estructuras en concreto.</v>
      </c>
      <c r="B551" s="1327"/>
      <c r="C551" s="1327"/>
      <c r="D551" s="1327"/>
      <c r="E551" s="1327"/>
      <c r="F551" s="1327"/>
      <c r="G551" s="1327"/>
      <c r="H551" s="1329"/>
      <c r="I551" s="132" t="str">
        <f>'PRESU OFICIAL'!C80</f>
        <v>KG</v>
      </c>
      <c r="J551" s="435" t="str">
        <f>+'PRESU OFICIAL'!A80</f>
        <v>2,5,4</v>
      </c>
    </row>
    <row r="552" spans="1:10" ht="39.75" customHeight="1" thickBot="1">
      <c r="A552" s="1317" t="s">
        <v>831</v>
      </c>
      <c r="B552" s="1318"/>
      <c r="C552" s="1318"/>
      <c r="D552" s="1319"/>
      <c r="E552" s="112" t="s">
        <v>3</v>
      </c>
      <c r="F552" s="112"/>
      <c r="G552" s="112"/>
      <c r="H552" s="114" t="s">
        <v>651</v>
      </c>
      <c r="I552" s="114" t="s">
        <v>57</v>
      </c>
      <c r="J552" s="112" t="s">
        <v>49</v>
      </c>
    </row>
    <row r="553" spans="1:10" ht="15" customHeight="1">
      <c r="A553" s="1320"/>
      <c r="B553" s="1321"/>
      <c r="C553" s="1321"/>
      <c r="D553" s="1322"/>
      <c r="E553" s="141" t="s">
        <v>649</v>
      </c>
      <c r="F553" s="141"/>
      <c r="G553" s="141"/>
      <c r="H553" s="642"/>
      <c r="I553" s="699"/>
      <c r="J553" s="642"/>
    </row>
    <row r="554" spans="1:10">
      <c r="A554" s="1320"/>
      <c r="B554" s="1321"/>
      <c r="C554" s="1321"/>
      <c r="D554" s="1322"/>
      <c r="E554" s="776" t="s">
        <v>650</v>
      </c>
      <c r="F554" s="138"/>
      <c r="G554" s="128"/>
      <c r="H554" s="775">
        <v>216</v>
      </c>
      <c r="I554" s="637">
        <f>+J387</f>
        <v>6</v>
      </c>
      <c r="J554" s="642">
        <f>+I554*H554</f>
        <v>1296</v>
      </c>
    </row>
    <row r="555" spans="1:10" ht="15" customHeight="1">
      <c r="A555" s="1320"/>
      <c r="B555" s="1321"/>
      <c r="C555" s="1321"/>
      <c r="D555" s="1322"/>
      <c r="E555" s="141" t="s">
        <v>652</v>
      </c>
      <c r="F555" s="138"/>
      <c r="G555" s="128"/>
      <c r="H555" s="642"/>
      <c r="I555" s="699"/>
      <c r="J555" s="642">
        <f t="shared" ref="J555:J557" si="140">+I555*H555</f>
        <v>0</v>
      </c>
    </row>
    <row r="556" spans="1:10" ht="15" customHeight="1">
      <c r="A556" s="1320"/>
      <c r="B556" s="1321"/>
      <c r="C556" s="1321"/>
      <c r="D556" s="1322"/>
      <c r="E556" s="776" t="s">
        <v>650</v>
      </c>
      <c r="F556" s="138"/>
      <c r="G556" s="128"/>
      <c r="H556" s="642">
        <v>392</v>
      </c>
      <c r="I556" s="699">
        <v>0</v>
      </c>
      <c r="J556" s="642">
        <f t="shared" si="140"/>
        <v>0</v>
      </c>
    </row>
    <row r="557" spans="1:10" ht="15" customHeight="1">
      <c r="A557" s="1320"/>
      <c r="B557" s="1321"/>
      <c r="C557" s="1321"/>
      <c r="D557" s="1322"/>
      <c r="E557" s="141" t="s">
        <v>653</v>
      </c>
      <c r="F557" s="138"/>
      <c r="G557" s="128"/>
      <c r="H557" s="642"/>
      <c r="I557" s="699"/>
      <c r="J557" s="642">
        <f t="shared" si="140"/>
        <v>0</v>
      </c>
    </row>
    <row r="558" spans="1:10" ht="15" customHeight="1">
      <c r="A558" s="1320"/>
      <c r="B558" s="1321"/>
      <c r="C558" s="1321"/>
      <c r="D558" s="1322"/>
      <c r="E558" s="776" t="s">
        <v>650</v>
      </c>
      <c r="F558" s="138"/>
      <c r="G558" s="128"/>
      <c r="H558" s="642">
        <v>293</v>
      </c>
      <c r="I558" s="699">
        <f>+J399</f>
        <v>2</v>
      </c>
      <c r="J558" s="642">
        <f>+I558*H558</f>
        <v>586</v>
      </c>
    </row>
    <row r="559" spans="1:10" ht="15" customHeight="1">
      <c r="A559" s="1320"/>
      <c r="B559" s="1321"/>
      <c r="C559" s="1321"/>
      <c r="D559" s="1322"/>
      <c r="E559" s="141" t="s">
        <v>654</v>
      </c>
      <c r="F559" s="138"/>
      <c r="G559" s="128"/>
      <c r="H559" s="642"/>
      <c r="I559" s="699"/>
      <c r="J559" s="642">
        <f t="shared" ref="J559:J570" si="141">+I559*H559</f>
        <v>0</v>
      </c>
    </row>
    <row r="560" spans="1:10" ht="15" customHeight="1">
      <c r="A560" s="1320"/>
      <c r="B560" s="1321"/>
      <c r="C560" s="1321"/>
      <c r="D560" s="1322"/>
      <c r="E560" s="776" t="s">
        <v>650</v>
      </c>
      <c r="F560" s="138"/>
      <c r="G560" s="128"/>
      <c r="H560" s="925">
        <v>504</v>
      </c>
      <c r="I560" s="699">
        <f>+J412</f>
        <v>3</v>
      </c>
      <c r="J560" s="642">
        <f t="shared" si="141"/>
        <v>1512</v>
      </c>
    </row>
    <row r="561" spans="1:10" ht="15" customHeight="1">
      <c r="A561" s="1320"/>
      <c r="B561" s="1321"/>
      <c r="C561" s="1321"/>
      <c r="D561" s="1322"/>
      <c r="E561" s="776"/>
      <c r="F561" s="138"/>
      <c r="G561" s="128"/>
      <c r="H561" s="642"/>
      <c r="I561" s="699"/>
      <c r="J561" s="642">
        <f t="shared" si="141"/>
        <v>0</v>
      </c>
    </row>
    <row r="562" spans="1:10" ht="15" customHeight="1">
      <c r="A562" s="1320"/>
      <c r="B562" s="1321"/>
      <c r="C562" s="1321"/>
      <c r="D562" s="1322"/>
      <c r="E562" s="745" t="s">
        <v>895</v>
      </c>
      <c r="F562" s="138"/>
      <c r="G562" s="128"/>
      <c r="H562" s="642"/>
      <c r="I562" s="699"/>
      <c r="J562" s="642">
        <f t="shared" si="141"/>
        <v>0</v>
      </c>
    </row>
    <row r="563" spans="1:10" ht="15" customHeight="1">
      <c r="A563" s="1320"/>
      <c r="B563" s="1321"/>
      <c r="C563" s="1321"/>
      <c r="D563" s="1322"/>
      <c r="E563" s="776" t="s">
        <v>650</v>
      </c>
      <c r="F563" s="138"/>
      <c r="G563" s="128"/>
      <c r="H563" s="925">
        <v>188</v>
      </c>
      <c r="I563" s="699">
        <f>+J423</f>
        <v>5</v>
      </c>
      <c r="J563" s="642">
        <f t="shared" si="141"/>
        <v>940</v>
      </c>
    </row>
    <row r="564" spans="1:10" ht="15" customHeight="1">
      <c r="A564" s="1320"/>
      <c r="B564" s="1321"/>
      <c r="C564" s="1321"/>
      <c r="D564" s="1322"/>
      <c r="E564" s="745" t="s">
        <v>658</v>
      </c>
      <c r="F564" s="138"/>
      <c r="G564" s="128"/>
      <c r="H564" s="925"/>
      <c r="I564" s="699"/>
      <c r="J564" s="642">
        <f t="shared" si="141"/>
        <v>0</v>
      </c>
    </row>
    <row r="565" spans="1:10" ht="15" customHeight="1">
      <c r="A565" s="1320"/>
      <c r="B565" s="1321"/>
      <c r="C565" s="1321"/>
      <c r="D565" s="1322"/>
      <c r="E565" s="776" t="s">
        <v>650</v>
      </c>
      <c r="F565" s="138"/>
      <c r="G565" s="128"/>
      <c r="H565" s="925">
        <v>84</v>
      </c>
      <c r="I565" s="699">
        <f>+J433</f>
        <v>4</v>
      </c>
      <c r="J565" s="642">
        <f t="shared" si="141"/>
        <v>336</v>
      </c>
    </row>
    <row r="566" spans="1:10" ht="15" customHeight="1">
      <c r="A566" s="1320"/>
      <c r="B566" s="1321"/>
      <c r="C566" s="1321"/>
      <c r="D566" s="1322"/>
      <c r="E566" s="776"/>
      <c r="F566" s="138"/>
      <c r="G566" s="128"/>
      <c r="H566" s="642"/>
      <c r="I566" s="699"/>
      <c r="J566" s="642">
        <f t="shared" si="141"/>
        <v>0</v>
      </c>
    </row>
    <row r="567" spans="1:10" ht="15" customHeight="1">
      <c r="A567" s="1320"/>
      <c r="B567" s="1321"/>
      <c r="C567" s="1321"/>
      <c r="D567" s="1322"/>
      <c r="E567" s="745" t="s">
        <v>657</v>
      </c>
      <c r="F567" s="138"/>
      <c r="G567" s="128"/>
      <c r="H567" s="642"/>
      <c r="I567" s="699"/>
      <c r="J567" s="642">
        <f t="shared" si="141"/>
        <v>0</v>
      </c>
    </row>
    <row r="568" spans="1:10" ht="15" customHeight="1">
      <c r="A568" s="1320"/>
      <c r="B568" s="1321"/>
      <c r="C568" s="1321"/>
      <c r="D568" s="1322"/>
      <c r="E568" s="776" t="s">
        <v>650</v>
      </c>
      <c r="F568" s="138"/>
      <c r="G568" s="128"/>
      <c r="H568" s="642">
        <v>253</v>
      </c>
      <c r="I568" s="699">
        <v>1</v>
      </c>
      <c r="J568" s="642">
        <f t="shared" si="141"/>
        <v>253</v>
      </c>
    </row>
    <row r="569" spans="1:10" ht="15" customHeight="1">
      <c r="A569" s="1320"/>
      <c r="B569" s="1321"/>
      <c r="C569" s="1321"/>
      <c r="D569" s="1322"/>
      <c r="E569" s="776"/>
      <c r="F569" s="138"/>
      <c r="G569" s="128"/>
      <c r="H569" s="642"/>
      <c r="I569" s="699"/>
      <c r="J569" s="642">
        <f t="shared" si="141"/>
        <v>0</v>
      </c>
    </row>
    <row r="570" spans="1:10" ht="26.25" thickBot="1">
      <c r="A570" s="1320"/>
      <c r="B570" s="1321"/>
      <c r="C570" s="1321"/>
      <c r="D570" s="1322"/>
      <c r="E570" s="1104" t="s">
        <v>842</v>
      </c>
      <c r="F570" s="637"/>
      <c r="G570" s="128"/>
      <c r="H570" s="642">
        <f>((4*0.4)+(4*0.4)+(4*0.4))*1.1</f>
        <v>5.2800000000000011</v>
      </c>
      <c r="I570" s="128">
        <f>+J538</f>
        <v>806.72</v>
      </c>
      <c r="J570" s="642">
        <f t="shared" si="141"/>
        <v>4259.481600000001</v>
      </c>
    </row>
    <row r="571" spans="1:10" ht="13.5" thickBot="1">
      <c r="A571" s="1323"/>
      <c r="B571" s="1324"/>
      <c r="C571" s="1324"/>
      <c r="D571" s="1325"/>
      <c r="E571" s="606" t="s">
        <v>49</v>
      </c>
      <c r="F571" s="384"/>
      <c r="G571" s="384"/>
      <c r="H571" s="384"/>
      <c r="I571" s="384"/>
      <c r="J571" s="753">
        <f>ROUND(SUM(J553:J570),2)</f>
        <v>9182.48</v>
      </c>
    </row>
    <row r="576" spans="1:10">
      <c r="A576" s="361"/>
      <c r="B576" s="361"/>
      <c r="C576" s="361"/>
      <c r="D576" s="361"/>
    </row>
    <row r="577" spans="1:9">
      <c r="A577" s="361"/>
      <c r="B577" s="361"/>
      <c r="C577" s="361"/>
      <c r="D577" s="361"/>
    </row>
    <row r="578" spans="1:9">
      <c r="A578" s="2" t="s">
        <v>20</v>
      </c>
      <c r="B578" s="95" t="s">
        <v>41</v>
      </c>
      <c r="C578" s="91"/>
      <c r="D578" s="91"/>
      <c r="F578" s="2" t="s">
        <v>626</v>
      </c>
      <c r="G578" s="95" t="s">
        <v>627</v>
      </c>
      <c r="H578" s="897"/>
      <c r="I578" s="897"/>
    </row>
    <row r="579" spans="1:9">
      <c r="A579" s="3"/>
      <c r="B579" s="96" t="s">
        <v>42</v>
      </c>
      <c r="C579" s="15"/>
      <c r="D579" s="15"/>
      <c r="F579" s="3"/>
      <c r="G579" s="96" t="s">
        <v>628</v>
      </c>
    </row>
    <row r="580" spans="1:9" ht="14.25">
      <c r="A580" s="15"/>
      <c r="B580" s="14" t="s">
        <v>22</v>
      </c>
      <c r="C580" s="15"/>
      <c r="D580" s="15"/>
      <c r="F580" s="15"/>
      <c r="G580" s="14" t="s">
        <v>629</v>
      </c>
    </row>
  </sheetData>
  <mergeCells count="62">
    <mergeCell ref="A551:H551"/>
    <mergeCell ref="A552:D571"/>
    <mergeCell ref="A540:D549"/>
    <mergeCell ref="A238:H238"/>
    <mergeCell ref="A239:D263"/>
    <mergeCell ref="A277:H277"/>
    <mergeCell ref="A437:D485"/>
    <mergeCell ref="A487:H487"/>
    <mergeCell ref="A539:H539"/>
    <mergeCell ref="A488:D538"/>
    <mergeCell ref="A278:H278"/>
    <mergeCell ref="A279:D291"/>
    <mergeCell ref="A323:H323"/>
    <mergeCell ref="A324:D333"/>
    <mergeCell ref="A335:H335"/>
    <mergeCell ref="A336:D347"/>
    <mergeCell ref="A183:H183"/>
    <mergeCell ref="A184:H184"/>
    <mergeCell ref="A185:D209"/>
    <mergeCell ref="A210:H210"/>
    <mergeCell ref="A211:H211"/>
    <mergeCell ref="A212:D236"/>
    <mergeCell ref="A414:H414"/>
    <mergeCell ref="A415:D423"/>
    <mergeCell ref="A435:H435"/>
    <mergeCell ref="A436:H436"/>
    <mergeCell ref="A293:H293"/>
    <mergeCell ref="A294:D307"/>
    <mergeCell ref="A376:H376"/>
    <mergeCell ref="A377:H377"/>
    <mergeCell ref="A378:D387"/>
    <mergeCell ref="A401:H401"/>
    <mergeCell ref="A402:D412"/>
    <mergeCell ref="A389:H389"/>
    <mergeCell ref="A390:D399"/>
    <mergeCell ref="A425:H425"/>
    <mergeCell ref="A426:D433"/>
    <mergeCell ref="A7:D50"/>
    <mergeCell ref="E50:H50"/>
    <mergeCell ref="I1:J2"/>
    <mergeCell ref="C2:H2"/>
    <mergeCell ref="A5:D5"/>
    <mergeCell ref="A6:H6"/>
    <mergeCell ref="A4:J4"/>
    <mergeCell ref="A1:B2"/>
    <mergeCell ref="C1:H1"/>
    <mergeCell ref="A52:E52"/>
    <mergeCell ref="A105:H105"/>
    <mergeCell ref="A106:D155"/>
    <mergeCell ref="A349:H349"/>
    <mergeCell ref="A350:D374"/>
    <mergeCell ref="E155:H155"/>
    <mergeCell ref="A309:H309"/>
    <mergeCell ref="A310:D321"/>
    <mergeCell ref="A265:H265"/>
    <mergeCell ref="A266:D275"/>
    <mergeCell ref="A53:H53"/>
    <mergeCell ref="A54:D103"/>
    <mergeCell ref="E103:H103"/>
    <mergeCell ref="A157:H157"/>
    <mergeCell ref="A158:D182"/>
    <mergeCell ref="E182:H182"/>
  </mergeCells>
  <phoneticPr fontId="51" type="noConversion"/>
  <printOptions horizontalCentered="1" verticalCentered="1"/>
  <pageMargins left="0.70866141732283472" right="0.70866141732283472" top="0.74803149606299213" bottom="0.94488188976377963" header="0.31496062992125984" footer="0.31496062992125984"/>
  <pageSetup scale="50" fitToHeight="0" orientation="portrait" r:id="rId1"/>
  <rowBreaks count="8" manualBreakCount="8">
    <brk id="51" max="9" man="1"/>
    <brk id="128" max="9" man="1"/>
    <brk id="202" max="9" man="1"/>
    <brk id="275" max="9" man="1"/>
    <brk id="348" max="9" man="1"/>
    <brk id="412" max="9" man="1"/>
    <brk id="485" max="9" man="1"/>
    <brk id="549" max="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tabColor rgb="FF00B0F0"/>
    <pageSetUpPr fitToPage="1"/>
  </sheetPr>
  <dimension ref="A1:K54"/>
  <sheetViews>
    <sheetView view="pageBreakPreview" topLeftCell="A9" zoomScale="60" zoomScaleNormal="100" workbookViewId="0">
      <selection activeCell="H31" sqref="H31"/>
    </sheetView>
  </sheetViews>
  <sheetFormatPr baseColWidth="10" defaultColWidth="11.42578125" defaultRowHeight="12.75"/>
  <cols>
    <col min="1" max="1" width="24.425781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1.85546875" style="43" customWidth="1"/>
    <col min="9" max="9" width="12.28515625" style="42" bestFit="1" customWidth="1"/>
    <col min="10" max="10" width="11.42578125" style="42"/>
    <col min="11" max="11" width="16.140625" style="42" customWidth="1"/>
    <col min="12"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1.5" customHeight="1">
      <c r="A5" s="1591"/>
      <c r="B5" s="1634"/>
      <c r="C5" s="1635"/>
      <c r="D5" s="1635"/>
      <c r="E5" s="1635"/>
      <c r="F5" s="1635"/>
      <c r="G5" s="1636"/>
      <c r="H5" s="1625"/>
    </row>
    <row r="6" spans="1:8" s="15" customFormat="1" ht="12.75" customHeight="1">
      <c r="A6" s="155"/>
      <c r="B6" s="202"/>
      <c r="C6" s="202"/>
      <c r="D6" s="202"/>
      <c r="E6" s="202"/>
      <c r="F6" s="202"/>
      <c r="G6" s="202"/>
      <c r="H6" s="203"/>
    </row>
    <row r="7" spans="1:8" s="15" customFormat="1">
      <c r="A7" s="389" t="s">
        <v>36</v>
      </c>
      <c r="B7" s="291" t="str">
        <f>+'PRESU OFICIAL'!A22</f>
        <v>1,3,4</v>
      </c>
      <c r="C7" s="288" t="str">
        <f>+'PRESU OFICIAL'!A65</f>
        <v>2,3,2</v>
      </c>
      <c r="F7" s="16"/>
      <c r="G7" s="387" t="s">
        <v>4</v>
      </c>
      <c r="H7" s="388" t="s">
        <v>0</v>
      </c>
    </row>
    <row r="8" spans="1:8" s="15" customFormat="1" ht="12.75" customHeight="1">
      <c r="A8" s="99"/>
      <c r="B8" s="99"/>
      <c r="C8" s="99"/>
      <c r="D8" s="99"/>
      <c r="E8" s="99"/>
      <c r="F8" s="99"/>
    </row>
    <row r="9" spans="1:8" s="15" customFormat="1" ht="60" customHeight="1">
      <c r="A9" s="1626" t="s">
        <v>582</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MERCADO'!B36</f>
        <v>LUBRICANTE  500 GRAMOS</v>
      </c>
      <c r="B16" s="1640"/>
      <c r="C16" s="1640"/>
      <c r="D16" s="1641"/>
      <c r="E16" s="247" t="s">
        <v>79</v>
      </c>
      <c r="F16" s="304">
        <v>0.06</v>
      </c>
      <c r="G16" s="216">
        <f>+'ESTUDIO DE MERCADO'!D36</f>
        <v>31800</v>
      </c>
      <c r="H16" s="216">
        <f>F16*G16</f>
        <v>1908</v>
      </c>
    </row>
    <row r="17" spans="1:8">
      <c r="A17" s="1639"/>
      <c r="B17" s="1640"/>
      <c r="C17" s="1640"/>
      <c r="D17" s="1641"/>
      <c r="E17" s="247"/>
      <c r="F17" s="304"/>
      <c r="G17" s="216"/>
      <c r="H17" s="216">
        <f>F17*G17</f>
        <v>0</v>
      </c>
    </row>
    <row r="18" spans="1:8">
      <c r="A18" s="1639"/>
      <c r="B18" s="1640"/>
      <c r="C18" s="1640"/>
      <c r="D18" s="1641"/>
      <c r="E18" s="247"/>
      <c r="F18" s="304"/>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1908</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t="s">
        <v>25</v>
      </c>
      <c r="B26" s="1669"/>
      <c r="C26" s="1669"/>
      <c r="D26" s="1650"/>
      <c r="E26" s="222" t="s">
        <v>53</v>
      </c>
      <c r="F26" s="268">
        <v>0.1</v>
      </c>
      <c r="G26" s="222">
        <f>H46</f>
        <v>44144.887196428564</v>
      </c>
      <c r="H26" s="223">
        <f>F26*G26</f>
        <v>4414.4887196428563</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4414.4887196428563</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743"/>
      <c r="B35" s="1744"/>
      <c r="C35" s="1745"/>
      <c r="D35" s="1744"/>
      <c r="E35" s="306"/>
      <c r="F35" s="307"/>
      <c r="G35" s="308"/>
      <c r="H35" s="309">
        <f>F35*G35</f>
        <v>0</v>
      </c>
    </row>
    <row r="36" spans="1:11" s="15" customFormat="1">
      <c r="A36" s="1645"/>
      <c r="B36" s="1645"/>
      <c r="C36" s="1731"/>
      <c r="D36" s="1731"/>
      <c r="E36" s="299"/>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1144" t="s">
        <v>15</v>
      </c>
      <c r="B42" s="1145" t="s">
        <v>3</v>
      </c>
      <c r="C42" s="1144" t="s">
        <v>6</v>
      </c>
      <c r="D42" s="1146" t="s">
        <v>8</v>
      </c>
      <c r="E42" s="1147" t="s">
        <v>16</v>
      </c>
      <c r="F42" s="1148" t="s">
        <v>17</v>
      </c>
      <c r="G42" s="1144" t="s">
        <v>12</v>
      </c>
      <c r="H42" s="1149" t="s">
        <v>9</v>
      </c>
      <c r="K42" s="64">
        <f>28852</f>
        <v>28852</v>
      </c>
    </row>
    <row r="43" spans="1:11" ht="41.25" customHeight="1">
      <c r="A43" s="1150">
        <v>1</v>
      </c>
      <c r="B43" s="1120" t="s">
        <v>34</v>
      </c>
      <c r="C43" s="1150" t="s">
        <v>18</v>
      </c>
      <c r="D43" s="1151">
        <f>+FP!E61</f>
        <v>353502.49999999994</v>
      </c>
      <c r="E43" s="1124">
        <f>+FP!V44</f>
        <v>1.7483</v>
      </c>
      <c r="F43" s="1151">
        <f>D43*E43</f>
        <v>618028.42074999993</v>
      </c>
      <c r="G43" s="1124">
        <v>14</v>
      </c>
      <c r="H43" s="1151">
        <f>F43/G43</f>
        <v>44144.887196428564</v>
      </c>
      <c r="I43" s="42">
        <f>(16*900)*1.86</f>
        <v>26784</v>
      </c>
      <c r="J43" s="42">
        <f>(12*700)</f>
        <v>8400</v>
      </c>
      <c r="K43" s="40">
        <f>K42*1.035</f>
        <v>29861.819999999996</v>
      </c>
    </row>
    <row r="44" spans="1:11">
      <c r="A44" s="246"/>
      <c r="B44" s="311"/>
      <c r="C44" s="247"/>
      <c r="D44" s="215"/>
      <c r="E44" s="248"/>
      <c r="F44" s="216"/>
      <c r="G44" s="248"/>
      <c r="H44" s="216"/>
    </row>
    <row r="45" spans="1:11">
      <c r="A45" s="246"/>
      <c r="B45" s="246"/>
      <c r="C45" s="246"/>
      <c r="D45" s="246"/>
      <c r="E45" s="246"/>
      <c r="F45" s="216"/>
      <c r="G45" s="246"/>
      <c r="H45" s="216"/>
      <c r="K45" s="315">
        <f>H48/K42</f>
        <v>1.7491681685845002</v>
      </c>
    </row>
    <row r="46" spans="1:11">
      <c r="G46" s="218" t="s">
        <v>10</v>
      </c>
      <c r="H46" s="219">
        <f>SUM(H43:H45)</f>
        <v>44144.887196428564</v>
      </c>
    </row>
    <row r="47" spans="1:11" ht="13.5" thickBot="1"/>
    <row r="48" spans="1:11" ht="13.5" customHeight="1" thickBot="1">
      <c r="B48" s="208"/>
      <c r="C48" s="208"/>
      <c r="D48" s="208"/>
      <c r="F48" s="1637" t="s">
        <v>19</v>
      </c>
      <c r="G48" s="1638"/>
      <c r="H48" s="249">
        <f>ROUND(H46+H39+H31+H22,0)</f>
        <v>50467</v>
      </c>
      <c r="I48" s="42">
        <v>34607</v>
      </c>
    </row>
    <row r="49" spans="1:8" ht="13.5" customHeight="1">
      <c r="B49" s="208"/>
      <c r="C49" s="208"/>
      <c r="D49" s="208"/>
      <c r="F49" s="416"/>
      <c r="G49" s="416"/>
      <c r="H49" s="417"/>
    </row>
    <row r="50" spans="1:8" ht="59.25"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row r="54" spans="1:8" s="15" customFormat="1">
      <c r="F54" s="16"/>
      <c r="H54" s="16"/>
    </row>
  </sheetData>
  <mergeCells count="30">
    <mergeCell ref="F48:G48"/>
    <mergeCell ref="A36:B36"/>
    <mergeCell ref="C36:D36"/>
    <mergeCell ref="A37:D37"/>
    <mergeCell ref="A38:D38"/>
    <mergeCell ref="A41:E41"/>
    <mergeCell ref="A30:D30"/>
    <mergeCell ref="A33:E33"/>
    <mergeCell ref="A34:B34"/>
    <mergeCell ref="C34:D34"/>
    <mergeCell ref="A35:B35"/>
    <mergeCell ref="C35:D35"/>
    <mergeCell ref="A25:D25"/>
    <mergeCell ref="A26:D26"/>
    <mergeCell ref="A27:D27"/>
    <mergeCell ref="A28:D28"/>
    <mergeCell ref="A29:D29"/>
    <mergeCell ref="H1:H5"/>
    <mergeCell ref="A9:H12"/>
    <mergeCell ref="A24:E24"/>
    <mergeCell ref="A1:A5"/>
    <mergeCell ref="A14:E14"/>
    <mergeCell ref="A15:D15"/>
    <mergeCell ref="A16:D16"/>
    <mergeCell ref="A17:D17"/>
    <mergeCell ref="A18:D18"/>
    <mergeCell ref="A19:D19"/>
    <mergeCell ref="A20:D20"/>
    <mergeCell ref="A21:D21"/>
    <mergeCell ref="B1:G5"/>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BD46-06B9-4721-B2E5-0EA1E01725C0}">
  <sheetPr>
    <tabColor rgb="FF92D050"/>
    <pageSetUpPr fitToPage="1"/>
  </sheetPr>
  <dimension ref="A1:I55"/>
  <sheetViews>
    <sheetView view="pageBreakPreview" zoomScale="60" zoomScaleNormal="100" workbookViewId="0">
      <selection activeCell="K14" sqref="K14"/>
    </sheetView>
  </sheetViews>
  <sheetFormatPr baseColWidth="10" defaultColWidth="11.42578125" defaultRowHeight="12.75"/>
  <cols>
    <col min="1" max="1" width="24.425781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1.85546875" style="43" customWidth="1"/>
    <col min="9" max="9" width="12.28515625" style="42" bestFit="1" customWidth="1"/>
    <col min="10" max="10" width="11.42578125" style="42"/>
    <col min="11" max="11" width="16.140625" style="42" customWidth="1"/>
    <col min="12"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1.5" customHeight="1">
      <c r="A5" s="1591"/>
      <c r="B5" s="1634"/>
      <c r="C5" s="1635"/>
      <c r="D5" s="1635"/>
      <c r="E5" s="1635"/>
      <c r="F5" s="1635"/>
      <c r="G5" s="1636"/>
      <c r="H5" s="1625"/>
    </row>
    <row r="6" spans="1:8" s="15" customFormat="1" ht="12.75" customHeight="1">
      <c r="A6" s="155"/>
      <c r="B6" s="202"/>
      <c r="C6" s="202"/>
      <c r="D6" s="202"/>
      <c r="E6" s="202"/>
      <c r="F6" s="202"/>
      <c r="G6" s="202"/>
      <c r="H6" s="203"/>
    </row>
    <row r="7" spans="1:8" s="15" customFormat="1">
      <c r="A7" s="389" t="s">
        <v>36</v>
      </c>
      <c r="B7" s="291" t="str">
        <f>+'PRESU OFICIAL'!A66</f>
        <v>2,3,3</v>
      </c>
      <c r="F7" s="16"/>
      <c r="G7" s="387" t="s">
        <v>4</v>
      </c>
      <c r="H7" s="388" t="s">
        <v>0</v>
      </c>
    </row>
    <row r="8" spans="1:8" s="15" customFormat="1" ht="12.75" customHeight="1">
      <c r="A8" s="99"/>
      <c r="B8" s="99"/>
      <c r="C8" s="99"/>
      <c r="D8" s="99"/>
      <c r="E8" s="99"/>
      <c r="F8" s="99"/>
    </row>
    <row r="9" spans="1:8" s="15" customFormat="1" ht="60" customHeight="1">
      <c r="A9" s="1626" t="s">
        <v>582</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MERCADO'!B36</f>
        <v>LUBRICANTE  500 GRAMOS</v>
      </c>
      <c r="B16" s="1640"/>
      <c r="C16" s="1640"/>
      <c r="D16" s="1641"/>
      <c r="E16" s="247" t="s">
        <v>79</v>
      </c>
      <c r="F16" s="304">
        <v>0.2</v>
      </c>
      <c r="G16" s="216">
        <f>+'ESTUDIO DE MERCADO'!D36</f>
        <v>31800</v>
      </c>
      <c r="H16" s="216">
        <f>F16*G16</f>
        <v>6360</v>
      </c>
    </row>
    <row r="17" spans="1:8">
      <c r="A17" s="1639"/>
      <c r="B17" s="1640"/>
      <c r="C17" s="1640"/>
      <c r="D17" s="1641"/>
      <c r="E17" s="247"/>
      <c r="F17" s="304"/>
      <c r="G17" s="216"/>
      <c r="H17" s="216">
        <f>F17*G17</f>
        <v>0</v>
      </c>
    </row>
    <row r="18" spans="1:8">
      <c r="A18" s="1639"/>
      <c r="B18" s="1640"/>
      <c r="C18" s="1640"/>
      <c r="D18" s="1641"/>
      <c r="E18" s="247"/>
      <c r="F18" s="304"/>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6360</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t="s">
        <v>25</v>
      </c>
      <c r="B26" s="1669"/>
      <c r="C26" s="1669"/>
      <c r="D26" s="1650"/>
      <c r="E26" s="222" t="s">
        <v>53</v>
      </c>
      <c r="F26" s="268">
        <v>0.1</v>
      </c>
      <c r="G26" s="222">
        <f>H46</f>
        <v>56184.40188636363</v>
      </c>
      <c r="H26" s="223">
        <f>F26*G26</f>
        <v>5618.440188636363</v>
      </c>
    </row>
    <row r="27" spans="1:8">
      <c r="A27" s="1639" t="s">
        <v>563</v>
      </c>
      <c r="B27" s="1640"/>
      <c r="C27" s="1640"/>
      <c r="D27" s="1641"/>
      <c r="E27" s="215" t="s">
        <v>39</v>
      </c>
      <c r="F27" s="217">
        <v>10</v>
      </c>
      <c r="G27" s="216">
        <v>60000</v>
      </c>
      <c r="H27" s="223">
        <f>G27/F27</f>
        <v>6000</v>
      </c>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11618.440188636363</v>
      </c>
    </row>
    <row r="33" spans="1:9">
      <c r="A33" s="1651" t="s">
        <v>13</v>
      </c>
      <c r="B33" s="1651"/>
      <c r="C33" s="1651"/>
      <c r="D33" s="1651"/>
      <c r="E33" s="1651"/>
    </row>
    <row r="34" spans="1:9">
      <c r="A34" s="1652" t="s">
        <v>3</v>
      </c>
      <c r="B34" s="1652"/>
      <c r="C34" s="1652" t="s">
        <v>27</v>
      </c>
      <c r="D34" s="1652"/>
      <c r="E34" s="224" t="s">
        <v>28</v>
      </c>
      <c r="F34" s="225" t="s">
        <v>29</v>
      </c>
      <c r="G34" s="226" t="s">
        <v>30</v>
      </c>
      <c r="H34" s="227" t="s">
        <v>9</v>
      </c>
    </row>
    <row r="35" spans="1:9">
      <c r="A35" s="1743"/>
      <c r="B35" s="1744"/>
      <c r="C35" s="1745"/>
      <c r="D35" s="1744"/>
      <c r="E35" s="306"/>
      <c r="F35" s="307"/>
      <c r="G35" s="308"/>
      <c r="H35" s="309">
        <f>F35*G35</f>
        <v>0</v>
      </c>
    </row>
    <row r="36" spans="1:9" s="15" customFormat="1">
      <c r="A36" s="1645"/>
      <c r="B36" s="1645"/>
      <c r="C36" s="1731"/>
      <c r="D36" s="1731"/>
      <c r="E36" s="299"/>
      <c r="F36" s="300"/>
      <c r="G36" s="301"/>
      <c r="H36" s="301"/>
    </row>
    <row r="37" spans="1:9">
      <c r="A37" s="1746"/>
      <c r="B37" s="1747"/>
      <c r="C37" s="1747"/>
      <c r="D37" s="1748"/>
      <c r="E37" s="246"/>
      <c r="F37" s="216"/>
      <c r="G37" s="310"/>
      <c r="H37" s="216"/>
    </row>
    <row r="38" spans="1:9">
      <c r="A38" s="1746"/>
      <c r="B38" s="1747"/>
      <c r="C38" s="1747"/>
      <c r="D38" s="1748"/>
      <c r="E38" s="246"/>
      <c r="F38" s="216"/>
      <c r="G38" s="310"/>
      <c r="H38" s="216"/>
    </row>
    <row r="39" spans="1:9">
      <c r="G39" s="218" t="s">
        <v>10</v>
      </c>
      <c r="H39" s="219">
        <f>SUM(H35:H38)</f>
        <v>0</v>
      </c>
    </row>
    <row r="41" spans="1:9">
      <c r="A41" s="1627" t="s">
        <v>14</v>
      </c>
      <c r="B41" s="1627"/>
      <c r="C41" s="1627"/>
      <c r="D41" s="1627"/>
      <c r="E41" s="1627"/>
    </row>
    <row r="42" spans="1:9" s="64" customFormat="1">
      <c r="A42" s="237" t="s">
        <v>15</v>
      </c>
      <c r="B42" s="238" t="s">
        <v>3</v>
      </c>
      <c r="C42" s="237" t="s">
        <v>6</v>
      </c>
      <c r="D42" s="212" t="s">
        <v>8</v>
      </c>
      <c r="E42" s="239" t="s">
        <v>16</v>
      </c>
      <c r="F42" s="240" t="s">
        <v>17</v>
      </c>
      <c r="G42" s="237" t="s">
        <v>12</v>
      </c>
      <c r="H42" s="213" t="s">
        <v>9</v>
      </c>
    </row>
    <row r="43" spans="1:9" ht="41.25" customHeight="1">
      <c r="A43" s="246">
        <v>1</v>
      </c>
      <c r="B43" s="242" t="s">
        <v>34</v>
      </c>
      <c r="C43" s="247" t="s">
        <v>18</v>
      </c>
      <c r="D43" s="215">
        <f>+FP!E61</f>
        <v>353502.49999999994</v>
      </c>
      <c r="E43" s="248">
        <f>+FP!V44</f>
        <v>1.7483</v>
      </c>
      <c r="F43" s="216">
        <f>D43*E43</f>
        <v>618028.42074999993</v>
      </c>
      <c r="G43" s="248">
        <v>11</v>
      </c>
      <c r="H43" s="216">
        <f>F43/G43</f>
        <v>56184.40188636363</v>
      </c>
      <c r="I43" s="42">
        <f>(24*1000)*1.86</f>
        <v>44640</v>
      </c>
    </row>
    <row r="44" spans="1:9">
      <c r="A44" s="246"/>
      <c r="B44" s="311"/>
      <c r="C44" s="247"/>
      <c r="D44" s="215"/>
      <c r="E44" s="248"/>
      <c r="F44" s="216"/>
      <c r="G44" s="248"/>
      <c r="H44" s="216"/>
    </row>
    <row r="45" spans="1:9">
      <c r="A45" s="246"/>
      <c r="B45" s="246"/>
      <c r="C45" s="246"/>
      <c r="D45" s="246"/>
      <c r="E45" s="246"/>
      <c r="F45" s="216"/>
      <c r="G45" s="246"/>
      <c r="H45" s="216"/>
    </row>
    <row r="46" spans="1:9">
      <c r="G46" s="218" t="s">
        <v>10</v>
      </c>
      <c r="H46" s="219">
        <f>SUM(H43:H45)</f>
        <v>56184.40188636363</v>
      </c>
    </row>
    <row r="47" spans="1:9" ht="13.5" thickBot="1"/>
    <row r="48" spans="1:9" ht="13.5" customHeight="1" thickBot="1">
      <c r="B48" s="208"/>
      <c r="C48" s="208"/>
      <c r="D48" s="208"/>
      <c r="F48" s="1637" t="s">
        <v>19</v>
      </c>
      <c r="G48" s="1638"/>
      <c r="H48" s="249">
        <f>ROUND(H46+H39+H31+H22,0)</f>
        <v>74163</v>
      </c>
    </row>
    <row r="51" spans="1:8" ht="34.5" customHeight="1"/>
    <row r="52" spans="1:8" s="15" customFormat="1">
      <c r="A52" s="2" t="s">
        <v>20</v>
      </c>
      <c r="B52" s="95" t="s">
        <v>41</v>
      </c>
      <c r="C52" s="91"/>
      <c r="D52" s="91"/>
      <c r="F52" s="2" t="s">
        <v>626</v>
      </c>
      <c r="G52" s="95" t="s">
        <v>627</v>
      </c>
      <c r="H52" s="898"/>
    </row>
    <row r="53" spans="1:8" s="15" customFormat="1">
      <c r="A53" s="3"/>
      <c r="B53" s="96" t="s">
        <v>42</v>
      </c>
      <c r="F53" s="3"/>
      <c r="G53" s="96" t="s">
        <v>628</v>
      </c>
      <c r="H53" s="431"/>
    </row>
    <row r="54" spans="1:8" s="15" customFormat="1" ht="14.25">
      <c r="B54" s="14" t="s">
        <v>22</v>
      </c>
      <c r="G54" s="14" t="s">
        <v>629</v>
      </c>
      <c r="H54" s="361"/>
    </row>
    <row r="55" spans="1:8" s="15" customFormat="1">
      <c r="F55" s="16"/>
      <c r="H55" s="16"/>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19E22-6683-4F62-AD8D-EFA350235B5E}">
  <sheetPr>
    <tabColor rgb="FF00B0F0"/>
    <pageSetUpPr fitToPage="1"/>
  </sheetPr>
  <dimension ref="A1:K54"/>
  <sheetViews>
    <sheetView view="pageBreakPreview" topLeftCell="A3" zoomScale="60" zoomScaleNormal="100" workbookViewId="0">
      <selection activeCell="H53" sqref="H53"/>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438" t="str">
        <f>+'PRESU OFICIAL'!A23</f>
        <v>1,3,5</v>
      </c>
      <c r="C7" s="288" t="str">
        <f>+'PRESU OFICIAL'!A69</f>
        <v>2,3,6</v>
      </c>
      <c r="F7" s="16"/>
      <c r="G7" s="205" t="s">
        <v>4</v>
      </c>
      <c r="H7" s="206" t="s">
        <v>1</v>
      </c>
    </row>
    <row r="8" spans="1:8" s="15" customFormat="1" ht="12.75" customHeight="1">
      <c r="A8" s="252"/>
      <c r="B8" s="252"/>
      <c r="C8" s="252"/>
      <c r="D8" s="252"/>
      <c r="E8" s="252"/>
      <c r="F8" s="252"/>
    </row>
    <row r="9" spans="1:8" s="15" customFormat="1" ht="12.75" customHeight="1">
      <c r="A9" s="1626" t="s">
        <v>347</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c r="B16" s="1640"/>
      <c r="C16" s="1640"/>
      <c r="D16" s="1641"/>
      <c r="E16" s="247"/>
      <c r="F16" s="304"/>
      <c r="G16" s="216"/>
      <c r="H16" s="216"/>
    </row>
    <row r="17" spans="1:8">
      <c r="A17" s="1639" t="str">
        <f>+'ESTUDIO DE MERCADO'!B17</f>
        <v>ARENA TRITURADA</v>
      </c>
      <c r="B17" s="1640"/>
      <c r="C17" s="1640"/>
      <c r="D17" s="1641"/>
      <c r="E17" s="247" t="s">
        <v>1</v>
      </c>
      <c r="F17" s="217">
        <v>1.05</v>
      </c>
      <c r="G17" s="216">
        <f>+'ESTUDIO DE MERCADO'!D17</f>
        <v>79730</v>
      </c>
      <c r="H17" s="216">
        <f>F17*G17</f>
        <v>83716.5</v>
      </c>
    </row>
    <row r="18" spans="1:8">
      <c r="A18" s="1639"/>
      <c r="B18" s="1640"/>
      <c r="C18" s="1640"/>
      <c r="D18" s="1641"/>
      <c r="E18" s="247"/>
      <c r="F18" s="780"/>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83716.5</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t="s">
        <v>25</v>
      </c>
      <c r="B26" s="1669"/>
      <c r="C26" s="1669"/>
      <c r="D26" s="1650"/>
      <c r="E26" s="222" t="s">
        <v>53</v>
      </c>
      <c r="F26" s="268">
        <v>0.05</v>
      </c>
      <c r="G26" s="222">
        <f>H46</f>
        <v>13941.356993055553</v>
      </c>
      <c r="H26" s="223">
        <f>F26*G26</f>
        <v>697.06784965277768</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697.06784965277768</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743"/>
      <c r="B35" s="1744"/>
      <c r="C35" s="1745"/>
      <c r="D35" s="1744"/>
      <c r="E35" s="306"/>
      <c r="F35" s="307"/>
      <c r="G35" s="308"/>
      <c r="H35" s="309"/>
    </row>
    <row r="36" spans="1:11" s="15" customFormat="1">
      <c r="A36" s="1645"/>
      <c r="B36" s="1645"/>
      <c r="C36" s="1731"/>
      <c r="D36" s="1731"/>
      <c r="E36" s="354"/>
      <c r="F36" s="300"/>
      <c r="G36" s="301"/>
      <c r="H36" s="301"/>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ht="38.25">
      <c r="A43" s="159">
        <v>1</v>
      </c>
      <c r="B43" s="284" t="s">
        <v>478</v>
      </c>
      <c r="C43" s="174" t="s">
        <v>18</v>
      </c>
      <c r="D43" s="199">
        <f>+FP!E60</f>
        <v>287072.49999999994</v>
      </c>
      <c r="E43" s="287">
        <f>+FP!V44</f>
        <v>1.7483</v>
      </c>
      <c r="F43" s="216">
        <f>D43*E43</f>
        <v>501888.85174999991</v>
      </c>
      <c r="G43" s="248">
        <v>36</v>
      </c>
      <c r="H43" s="216">
        <f>F43/G43</f>
        <v>13941.356993055553</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13941.356993055553</v>
      </c>
      <c r="K46" s="413">
        <f>+H46/H48</f>
        <v>0.14174527978298565</v>
      </c>
    </row>
    <row r="47" spans="1:11" ht="13.5" thickBot="1"/>
    <row r="48" spans="1:11" ht="13.5" customHeight="1" thickBot="1">
      <c r="B48" s="208"/>
      <c r="C48" s="208"/>
      <c r="D48" s="208"/>
      <c r="F48" s="1637" t="s">
        <v>19</v>
      </c>
      <c r="G48" s="1638"/>
      <c r="H48" s="249">
        <f>ROUND(H46+H39+H31+H22,0)</f>
        <v>98355</v>
      </c>
    </row>
    <row r="49" spans="1:8" ht="13.5" customHeight="1">
      <c r="B49" s="208"/>
      <c r="C49" s="208"/>
      <c r="D49" s="208"/>
      <c r="F49" s="416"/>
      <c r="G49" s="416"/>
      <c r="H49" s="417"/>
    </row>
    <row r="50" spans="1:8" ht="58.5"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row r="54" spans="1:8" s="15" customFormat="1">
      <c r="F54" s="16"/>
      <c r="H54" s="16"/>
    </row>
  </sheetData>
  <mergeCells count="30">
    <mergeCell ref="A15:D15"/>
    <mergeCell ref="A1:A5"/>
    <mergeCell ref="B1:G5"/>
    <mergeCell ref="H1:H5"/>
    <mergeCell ref="A9:H12"/>
    <mergeCell ref="A14:E14"/>
    <mergeCell ref="A29:D29"/>
    <mergeCell ref="A16:D16"/>
    <mergeCell ref="A17:D17"/>
    <mergeCell ref="A18:D18"/>
    <mergeCell ref="A19:D19"/>
    <mergeCell ref="A20:D20"/>
    <mergeCell ref="A21:D21"/>
    <mergeCell ref="A24:E24"/>
    <mergeCell ref="A25:D25"/>
    <mergeCell ref="A26:D26"/>
    <mergeCell ref="A27:D27"/>
    <mergeCell ref="A28:D28"/>
    <mergeCell ref="F48:G48"/>
    <mergeCell ref="A30:D30"/>
    <mergeCell ref="A33:E33"/>
    <mergeCell ref="A34:B34"/>
    <mergeCell ref="C34:D34"/>
    <mergeCell ref="A35:B35"/>
    <mergeCell ref="C35:D35"/>
    <mergeCell ref="A36:B36"/>
    <mergeCell ref="C36:D36"/>
    <mergeCell ref="A37:D37"/>
    <mergeCell ref="A38:D38"/>
    <mergeCell ref="A41:E41"/>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tabColor rgb="FF00B0F0"/>
    <pageSetUpPr fitToPage="1"/>
  </sheetPr>
  <dimension ref="A1:L47"/>
  <sheetViews>
    <sheetView view="pageBreakPreview" topLeftCell="A21" zoomScaleNormal="100" zoomScaleSheetLayoutView="100" workbookViewId="0">
      <selection activeCell="K42" sqref="K42"/>
    </sheetView>
  </sheetViews>
  <sheetFormatPr baseColWidth="10" defaultColWidth="11.42578125" defaultRowHeight="12.75"/>
  <cols>
    <col min="1" max="1" width="25.28515625"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5.5703125" style="43" customWidth="1"/>
    <col min="9" max="9" width="12.28515625" style="42" bestFit="1" customWidth="1"/>
    <col min="10" max="10" width="11.42578125" style="42"/>
    <col min="11" max="11" width="15.5703125" style="42" bestFit="1" customWidth="1"/>
    <col min="12" max="16384" width="11.42578125" style="42"/>
  </cols>
  <sheetData>
    <row r="1" spans="1:12" s="15" customFormat="1" ht="12.75" customHeight="1">
      <c r="A1" s="1591"/>
      <c r="B1" s="1628" t="s">
        <v>24</v>
      </c>
      <c r="C1" s="1629"/>
      <c r="D1" s="1629"/>
      <c r="E1" s="1629"/>
      <c r="F1" s="1629"/>
      <c r="G1" s="1630"/>
      <c r="H1" s="1623"/>
    </row>
    <row r="2" spans="1:12" s="15" customFormat="1">
      <c r="A2" s="1591"/>
      <c r="B2" s="1631"/>
      <c r="C2" s="1632"/>
      <c r="D2" s="1632"/>
      <c r="E2" s="1632"/>
      <c r="F2" s="1632"/>
      <c r="G2" s="1633"/>
      <c r="H2" s="1624"/>
    </row>
    <row r="3" spans="1:12" s="15" customFormat="1">
      <c r="A3" s="1591"/>
      <c r="B3" s="1631"/>
      <c r="C3" s="1632"/>
      <c r="D3" s="1632"/>
      <c r="E3" s="1632"/>
      <c r="F3" s="1632"/>
      <c r="G3" s="1633"/>
      <c r="H3" s="1624"/>
    </row>
    <row r="4" spans="1:12" s="15" customFormat="1">
      <c r="A4" s="1591"/>
      <c r="B4" s="1631"/>
      <c r="C4" s="1632"/>
      <c r="D4" s="1632"/>
      <c r="E4" s="1632"/>
      <c r="F4" s="1632"/>
      <c r="G4" s="1633"/>
      <c r="H4" s="1624"/>
    </row>
    <row r="5" spans="1:12" s="15" customFormat="1" ht="24" customHeight="1">
      <c r="A5" s="1591"/>
      <c r="B5" s="1634"/>
      <c r="C5" s="1635"/>
      <c r="D5" s="1635"/>
      <c r="E5" s="1635"/>
      <c r="F5" s="1635"/>
      <c r="G5" s="1636"/>
      <c r="H5" s="1625"/>
    </row>
    <row r="6" spans="1:12" s="15" customFormat="1" ht="20.25" customHeight="1">
      <c r="A6" s="155"/>
      <c r="B6" s="202"/>
      <c r="C6" s="202"/>
      <c r="D6" s="202"/>
      <c r="E6" s="202"/>
      <c r="F6" s="202"/>
      <c r="G6" s="202"/>
      <c r="H6" s="203"/>
    </row>
    <row r="7" spans="1:12" s="15" customFormat="1">
      <c r="A7" s="204" t="s">
        <v>36</v>
      </c>
      <c r="B7" s="159" t="str">
        <f>+'PRESU OFICIAL'!A25</f>
        <v>1,4,1</v>
      </c>
      <c r="C7" s="390" t="str">
        <f>+'PRESU OFICIAL'!A71</f>
        <v>2,4,1</v>
      </c>
      <c r="F7" s="16"/>
      <c r="G7" s="205" t="s">
        <v>4</v>
      </c>
      <c r="H7" s="206" t="s">
        <v>2</v>
      </c>
    </row>
    <row r="8" spans="1:12" s="15" customFormat="1" ht="12.75" customHeight="1">
      <c r="A8" s="252" t="s">
        <v>50</v>
      </c>
      <c r="B8" s="252"/>
      <c r="C8" s="252"/>
      <c r="D8" s="252"/>
      <c r="E8" s="252"/>
      <c r="F8" s="252"/>
    </row>
    <row r="9" spans="1:12" s="15" customFormat="1" ht="87" customHeight="1">
      <c r="A9" s="1769" t="s">
        <v>819</v>
      </c>
      <c r="B9" s="1769"/>
      <c r="C9" s="1769"/>
      <c r="D9" s="1769"/>
      <c r="E9" s="1769"/>
      <c r="F9" s="1769"/>
      <c r="G9" s="1769"/>
      <c r="H9" s="1769"/>
    </row>
    <row r="10" spans="1:12" ht="12.75" customHeight="1">
      <c r="A10" s="207"/>
      <c r="B10" s="208"/>
      <c r="C10" s="208"/>
      <c r="D10" s="208"/>
      <c r="E10" s="208"/>
      <c r="F10" s="208"/>
      <c r="G10" s="209"/>
      <c r="H10" s="210"/>
    </row>
    <row r="11" spans="1:12">
      <c r="A11" s="1627" t="s">
        <v>5</v>
      </c>
      <c r="B11" s="1627"/>
      <c r="C11" s="1627"/>
      <c r="D11" s="1627"/>
      <c r="E11" s="1627"/>
      <c r="F11" s="211"/>
    </row>
    <row r="12" spans="1:12" s="52" customFormat="1" ht="12">
      <c r="A12" s="1619" t="s">
        <v>3</v>
      </c>
      <c r="B12" s="1620"/>
      <c r="C12" s="1620"/>
      <c r="D12" s="1621"/>
      <c r="E12" s="212" t="s">
        <v>6</v>
      </c>
      <c r="F12" s="213" t="s">
        <v>7</v>
      </c>
      <c r="G12" s="212" t="s">
        <v>8</v>
      </c>
      <c r="H12" s="213" t="s">
        <v>9</v>
      </c>
    </row>
    <row r="13" spans="1:12">
      <c r="A13" s="1749" t="str">
        <f>'CTO IMP 4000 PSI'!A9</f>
        <v>Concreto impermeabilizado de 4000 Psi</v>
      </c>
      <c r="B13" s="1640"/>
      <c r="C13" s="1640"/>
      <c r="D13" s="1641"/>
      <c r="E13" s="214" t="s">
        <v>1</v>
      </c>
      <c r="F13" s="217">
        <f>(((PI()*1.6)*0.2*2)+(((PI()/4)*1.6*1.6*0.25)-((PI()/4)*0.6*0.6*0.25))+(((PI()/4)*1.7*1.7)*0.2))*1.05</f>
        <v>3.0413758479402793</v>
      </c>
      <c r="G13" s="216">
        <f>'CTO IMP 4000 PSI'!H40</f>
        <v>756728</v>
      </c>
      <c r="H13" s="216">
        <f t="shared" ref="H13:H15" si="0">ROUND(F13*G13,0)</f>
        <v>2301494</v>
      </c>
      <c r="J13" s="217">
        <v>2.5099999999999998</v>
      </c>
      <c r="K13" s="42">
        <v>1720390</v>
      </c>
      <c r="L13" s="43">
        <f>+H13-K13</f>
        <v>581104</v>
      </c>
    </row>
    <row r="14" spans="1:12">
      <c r="A14" s="1639" t="str">
        <f>+'ESTUDIO DE MERCADO'!B53</f>
        <v>TAPA PARA POZO DE SEGURIDAD TRAFICO PESADO</v>
      </c>
      <c r="B14" s="1640"/>
      <c r="C14" s="1640"/>
      <c r="D14" s="1641"/>
      <c r="E14" s="247" t="s">
        <v>2</v>
      </c>
      <c r="F14" s="217">
        <v>1</v>
      </c>
      <c r="G14" s="216">
        <f>+'ESTUDIO DE MERCADO'!D53</f>
        <v>850000</v>
      </c>
      <c r="H14" s="216">
        <f t="shared" si="0"/>
        <v>850000</v>
      </c>
      <c r="K14" s="42">
        <v>350000</v>
      </c>
      <c r="L14" s="43">
        <f t="shared" ref="L14:L16" si="1">+H14-K14</f>
        <v>500000</v>
      </c>
    </row>
    <row r="15" spans="1:12">
      <c r="A15" s="1649" t="str">
        <f>+'ESTUDIO DE MERCADO'!B11</f>
        <v>ADHESIVO EPOXICO 300ML PARA ANCLAJES DE RÁPIDO CURADO. SIKA ANCHORFIX-2</v>
      </c>
      <c r="B15" s="1640"/>
      <c r="C15" s="1640"/>
      <c r="D15" s="1650"/>
      <c r="E15" s="250" t="s">
        <v>31</v>
      </c>
      <c r="F15" s="221">
        <v>0.3</v>
      </c>
      <c r="G15" s="223">
        <f>+'ESTUDIO DE MERCADO'!D11</f>
        <v>133900</v>
      </c>
      <c r="H15" s="223">
        <f t="shared" si="0"/>
        <v>40170</v>
      </c>
      <c r="K15" s="42">
        <v>53000</v>
      </c>
      <c r="L15" s="43">
        <f t="shared" si="1"/>
        <v>-12830</v>
      </c>
    </row>
    <row r="16" spans="1:12">
      <c r="G16" s="218" t="s">
        <v>10</v>
      </c>
      <c r="H16" s="219">
        <f>ROUND(SUM(H13:H15),0)</f>
        <v>3191664</v>
      </c>
      <c r="K16" s="42">
        <v>2348837</v>
      </c>
      <c r="L16" s="43">
        <f t="shared" si="1"/>
        <v>842827</v>
      </c>
    </row>
    <row r="18" spans="1:8">
      <c r="A18" s="1627" t="s">
        <v>11</v>
      </c>
      <c r="B18" s="1627"/>
      <c r="C18" s="1627"/>
      <c r="D18" s="1627"/>
      <c r="E18" s="1627"/>
    </row>
    <row r="19" spans="1:8" s="52" customFormat="1" ht="12">
      <c r="A19" s="1766" t="s">
        <v>3</v>
      </c>
      <c r="B19" s="1767"/>
      <c r="C19" s="1767"/>
      <c r="D19" s="1768"/>
      <c r="E19" s="316" t="s">
        <v>6</v>
      </c>
      <c r="F19" s="317" t="s">
        <v>12</v>
      </c>
      <c r="G19" s="316" t="s">
        <v>8</v>
      </c>
      <c r="H19" s="317" t="s">
        <v>9</v>
      </c>
    </row>
    <row r="20" spans="1:8">
      <c r="A20" s="1649" t="s">
        <v>25</v>
      </c>
      <c r="B20" s="1669"/>
      <c r="C20" s="1669"/>
      <c r="D20" s="1650"/>
      <c r="E20" s="222" t="s">
        <v>53</v>
      </c>
      <c r="F20" s="268">
        <v>0.05</v>
      </c>
      <c r="G20" s="103">
        <f>H40</f>
        <v>1421015</v>
      </c>
      <c r="H20" s="223">
        <f>F20*G20</f>
        <v>71050.75</v>
      </c>
    </row>
    <row r="21" spans="1:8" ht="12.75" customHeight="1">
      <c r="A21" s="1649" t="str">
        <f>+'ESTUDIO DE MERCADO'!B111</f>
        <v>VIBRADOR PARA CONCRETO</v>
      </c>
      <c r="B21" s="1669"/>
      <c r="C21" s="1669"/>
      <c r="D21" s="1650"/>
      <c r="E21" s="220" t="s">
        <v>64</v>
      </c>
      <c r="F21" s="407">
        <v>3</v>
      </c>
      <c r="G21" s="243">
        <f>+'ESTUDIO DE MERCADO'!D111</f>
        <v>70000</v>
      </c>
      <c r="H21" s="245">
        <f>G21/F21</f>
        <v>23333.333333333332</v>
      </c>
    </row>
    <row r="22" spans="1:8">
      <c r="A22" s="1649" t="str">
        <f>+'ESTUDIO DE MERCADO'!B108</f>
        <v>TALADRO</v>
      </c>
      <c r="B22" s="1669"/>
      <c r="C22" s="1669"/>
      <c r="D22" s="1650"/>
      <c r="E22" s="222" t="s">
        <v>64</v>
      </c>
      <c r="F22" s="221">
        <v>1</v>
      </c>
      <c r="G22" s="222">
        <f>+'ESTUDIO DE MERCADO'!D108</f>
        <v>40000</v>
      </c>
      <c r="H22" s="223">
        <f>G22/F22</f>
        <v>40000</v>
      </c>
    </row>
    <row r="23" spans="1:8">
      <c r="A23" s="1649" t="str">
        <f>+'ESTUDIO DE MERCADO'!B94</f>
        <v>GENERADOR ELÉCTRICO. INCLUYE COMBUSTIBLE</v>
      </c>
      <c r="B23" s="1669"/>
      <c r="C23" s="1669"/>
      <c r="D23" s="1650"/>
      <c r="E23" s="222" t="s">
        <v>64</v>
      </c>
      <c r="F23" s="221">
        <v>1</v>
      </c>
      <c r="G23" s="222">
        <f>+'ESTUDIO DE MERCADO'!D94</f>
        <v>90000</v>
      </c>
      <c r="H23" s="223">
        <f>G23/F23</f>
        <v>90000</v>
      </c>
    </row>
    <row r="24" spans="1:8">
      <c r="A24" s="1662" t="str">
        <f>+'ESTUDIO DE MERCADO'!B89</f>
        <v>FORMALETA CONCRETO PARA POZO INTERNA Y EXTERNA</v>
      </c>
      <c r="B24" s="1640"/>
      <c r="C24" s="1640"/>
      <c r="D24" s="1663"/>
      <c r="E24" s="243" t="s">
        <v>64</v>
      </c>
      <c r="F24" s="407">
        <v>1</v>
      </c>
      <c r="G24" s="243">
        <f>+'ESTUDIO DE MERCADO'!D89</f>
        <v>100000</v>
      </c>
      <c r="H24" s="223">
        <f>G24/F24</f>
        <v>100000</v>
      </c>
    </row>
    <row r="25" spans="1:8">
      <c r="A25" s="1662" t="str">
        <f>+'ESTUDIO DE MERCADO'!B90</f>
        <v>FORMALETA MADERA</v>
      </c>
      <c r="B25" s="1640"/>
      <c r="C25" s="1640"/>
      <c r="D25" s="1663"/>
      <c r="E25" s="243" t="s">
        <v>23</v>
      </c>
      <c r="F25" s="407">
        <f>1.2*1.2</f>
        <v>1.44</v>
      </c>
      <c r="G25" s="243">
        <f>+'ESTUDIO DE MERCADO'!D90</f>
        <v>32000</v>
      </c>
      <c r="H25" s="223">
        <f>G25/F25</f>
        <v>22222.222222222223</v>
      </c>
    </row>
    <row r="26" spans="1:8">
      <c r="G26" s="218" t="s">
        <v>10</v>
      </c>
      <c r="H26" s="219">
        <f>ROUND(SUM(H20:H25),0)</f>
        <v>346606</v>
      </c>
    </row>
    <row r="28" spans="1:8">
      <c r="A28" s="1651" t="s">
        <v>13</v>
      </c>
      <c r="B28" s="1651"/>
      <c r="C28" s="1651"/>
      <c r="D28" s="1651"/>
      <c r="E28" s="1651"/>
    </row>
    <row r="29" spans="1:8">
      <c r="A29" s="1652" t="s">
        <v>3</v>
      </c>
      <c r="B29" s="1652"/>
      <c r="C29" s="1652" t="s">
        <v>27</v>
      </c>
      <c r="D29" s="1652"/>
      <c r="E29" s="224" t="s">
        <v>28</v>
      </c>
      <c r="F29" s="225" t="s">
        <v>29</v>
      </c>
      <c r="G29" s="226" t="s">
        <v>30</v>
      </c>
      <c r="H29" s="227" t="s">
        <v>9</v>
      </c>
    </row>
    <row r="30" spans="1:8" s="15" customFormat="1">
      <c r="A30" s="1645"/>
      <c r="B30" s="1645"/>
      <c r="C30" s="1731"/>
      <c r="D30" s="1731"/>
      <c r="E30" s="299"/>
      <c r="F30" s="300"/>
      <c r="G30" s="301"/>
      <c r="H30" s="301">
        <f>F30*G30</f>
        <v>0</v>
      </c>
    </row>
    <row r="31" spans="1:8" ht="12.75" customHeight="1">
      <c r="A31" s="1647"/>
      <c r="B31" s="1647"/>
      <c r="C31" s="1646"/>
      <c r="D31" s="1646"/>
      <c r="E31" s="228"/>
      <c r="F31" s="297"/>
      <c r="G31" s="298"/>
      <c r="H31" s="298"/>
    </row>
    <row r="32" spans="1:8">
      <c r="A32" s="1647"/>
      <c r="B32" s="1647"/>
      <c r="C32" s="1646"/>
      <c r="D32" s="1646"/>
      <c r="E32" s="228"/>
      <c r="F32" s="297"/>
      <c r="G32" s="298"/>
      <c r="H32" s="298"/>
    </row>
    <row r="33" spans="1:10">
      <c r="A33" s="1647"/>
      <c r="B33" s="1647"/>
      <c r="C33" s="1648"/>
      <c r="D33" s="1648"/>
      <c r="E33" s="232"/>
      <c r="F33" s="233"/>
      <c r="G33" s="234"/>
      <c r="H33" s="233"/>
    </row>
    <row r="34" spans="1:10">
      <c r="A34" s="22"/>
      <c r="B34" s="22"/>
      <c r="C34" s="22"/>
      <c r="D34" s="22"/>
      <c r="E34" s="22"/>
      <c r="F34" s="23"/>
      <c r="G34" s="235" t="s">
        <v>10</v>
      </c>
      <c r="H34" s="236">
        <f>SUM(H31:H33)</f>
        <v>0</v>
      </c>
    </row>
    <row r="35" spans="1:10">
      <c r="A35" s="1627" t="s">
        <v>14</v>
      </c>
      <c r="B35" s="1627"/>
      <c r="C35" s="1627"/>
      <c r="D35" s="1627"/>
      <c r="E35" s="1627"/>
    </row>
    <row r="36" spans="1:10" s="64" customFormat="1" ht="22.5">
      <c r="A36" s="1144" t="s">
        <v>15</v>
      </c>
      <c r="B36" s="1145" t="s">
        <v>3</v>
      </c>
      <c r="C36" s="1144" t="s">
        <v>6</v>
      </c>
      <c r="D36" s="1146" t="s">
        <v>8</v>
      </c>
      <c r="E36" s="1147" t="s">
        <v>16</v>
      </c>
      <c r="F36" s="1148" t="s">
        <v>17</v>
      </c>
      <c r="G36" s="1144" t="s">
        <v>12</v>
      </c>
      <c r="H36" s="1149" t="s">
        <v>9</v>
      </c>
    </row>
    <row r="37" spans="1:10" ht="25.5">
      <c r="A37" s="1117">
        <v>1</v>
      </c>
      <c r="B37" s="1120" t="s">
        <v>34</v>
      </c>
      <c r="C37" s="1150" t="s">
        <v>18</v>
      </c>
      <c r="D37" s="1151">
        <f>+FP!E61</f>
        <v>353502.49999999994</v>
      </c>
      <c r="E37" s="1124">
        <f>+FP!V44</f>
        <v>1.7483</v>
      </c>
      <c r="F37" s="1118">
        <f>D37*E37</f>
        <v>618028.42074999993</v>
      </c>
      <c r="G37" s="1119">
        <v>0.43492038027368202</v>
      </c>
      <c r="H37" s="1118">
        <f>F37/G37</f>
        <v>1421015.0840967572</v>
      </c>
      <c r="I37" s="889">
        <f>+H37/E37</f>
        <v>812798.19487316662</v>
      </c>
    </row>
    <row r="38" spans="1:10">
      <c r="A38" s="246"/>
      <c r="B38" s="246"/>
      <c r="C38" s="247"/>
      <c r="D38" s="215"/>
      <c r="E38" s="247"/>
      <c r="F38" s="216"/>
      <c r="G38" s="248"/>
      <c r="H38" s="216"/>
    </row>
    <row r="39" spans="1:10">
      <c r="A39" s="246"/>
      <c r="B39" s="246"/>
      <c r="C39" s="246"/>
      <c r="D39" s="246"/>
      <c r="E39" s="246"/>
      <c r="F39" s="216"/>
      <c r="G39" s="246"/>
      <c r="H39" s="216"/>
    </row>
    <row r="40" spans="1:10">
      <c r="G40" s="218" t="s">
        <v>10</v>
      </c>
      <c r="H40" s="1152">
        <f>ROUND(SUM(H37:H39),0)</f>
        <v>1421015</v>
      </c>
    </row>
    <row r="41" spans="1:10" ht="13.5" thickBot="1"/>
    <row r="42" spans="1:10" ht="13.5" customHeight="1" thickBot="1">
      <c r="B42" s="208"/>
      <c r="C42" s="208"/>
      <c r="D42" s="208"/>
      <c r="F42" s="1637" t="s">
        <v>19</v>
      </c>
      <c r="G42" s="1638"/>
      <c r="H42" s="249">
        <f>ROUND((H40+H34+H26+H16),0)</f>
        <v>4959285</v>
      </c>
      <c r="I42" s="42">
        <v>5249574</v>
      </c>
      <c r="J42" s="70">
        <f>+H42-I42</f>
        <v>-290289</v>
      </c>
    </row>
    <row r="43" spans="1:10" ht="72" customHeight="1"/>
    <row r="44" spans="1:10" s="15" customFormat="1">
      <c r="A44" s="2" t="s">
        <v>20</v>
      </c>
      <c r="B44" s="95" t="s">
        <v>41</v>
      </c>
      <c r="C44" s="91"/>
      <c r="D44" s="91"/>
      <c r="F44" s="2" t="s">
        <v>626</v>
      </c>
      <c r="G44" s="95" t="s">
        <v>627</v>
      </c>
      <c r="H44" s="898"/>
    </row>
    <row r="45" spans="1:10" s="15" customFormat="1">
      <c r="A45" s="3"/>
      <c r="B45" s="96" t="s">
        <v>42</v>
      </c>
      <c r="F45" s="3"/>
      <c r="G45" s="96" t="s">
        <v>628</v>
      </c>
      <c r="H45" s="431"/>
    </row>
    <row r="46" spans="1:10" s="15" customFormat="1" ht="14.25">
      <c r="B46" s="14" t="s">
        <v>22</v>
      </c>
      <c r="G46" s="14" t="s">
        <v>629</v>
      </c>
      <c r="H46" s="361"/>
    </row>
    <row r="47" spans="1:10" s="15" customFormat="1">
      <c r="F47" s="16"/>
      <c r="H47" s="16"/>
    </row>
  </sheetData>
  <mergeCells count="30">
    <mergeCell ref="H1:H5"/>
    <mergeCell ref="A9:H9"/>
    <mergeCell ref="A14:D14"/>
    <mergeCell ref="A13:D13"/>
    <mergeCell ref="A1:A5"/>
    <mergeCell ref="A11:E11"/>
    <mergeCell ref="A12:D12"/>
    <mergeCell ref="B1:G5"/>
    <mergeCell ref="F42:G42"/>
    <mergeCell ref="A32:B32"/>
    <mergeCell ref="C32:D32"/>
    <mergeCell ref="A19:D19"/>
    <mergeCell ref="A20:D20"/>
    <mergeCell ref="A22:D22"/>
    <mergeCell ref="A23:D23"/>
    <mergeCell ref="A28:E28"/>
    <mergeCell ref="A29:B29"/>
    <mergeCell ref="C29:D29"/>
    <mergeCell ref="A30:B30"/>
    <mergeCell ref="C30:D30"/>
    <mergeCell ref="A31:B31"/>
    <mergeCell ref="C31:D31"/>
    <mergeCell ref="A18:E18"/>
    <mergeCell ref="A33:B33"/>
    <mergeCell ref="C33:D33"/>
    <mergeCell ref="A35:E35"/>
    <mergeCell ref="A15:D15"/>
    <mergeCell ref="A24:D24"/>
    <mergeCell ref="A25:D25"/>
    <mergeCell ref="A21:D21"/>
  </mergeCells>
  <phoneticPr fontId="51" type="noConversion"/>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
    <tabColor rgb="FF00B0F0"/>
    <pageSetUpPr fitToPage="1"/>
  </sheetPr>
  <dimension ref="A1:L50"/>
  <sheetViews>
    <sheetView view="pageBreakPreview" topLeftCell="A16" zoomScale="85" zoomScaleNormal="100" zoomScaleSheetLayoutView="85" workbookViewId="0">
      <selection activeCell="G41" sqref="G41"/>
    </sheetView>
  </sheetViews>
  <sheetFormatPr baseColWidth="10" defaultColWidth="11.42578125" defaultRowHeight="12.75"/>
  <cols>
    <col min="1" max="1" width="23.7109375" style="42" customWidth="1"/>
    <col min="2" max="2" width="14.7109375" style="42" customWidth="1"/>
    <col min="3" max="3" width="8.85546875" style="42" customWidth="1"/>
    <col min="4" max="4" width="12.140625" style="42" customWidth="1"/>
    <col min="5" max="5" width="11.5703125" style="42" bestFit="1" customWidth="1"/>
    <col min="6" max="6" width="13.5703125" style="43" customWidth="1"/>
    <col min="7" max="7" width="16" style="42" customWidth="1"/>
    <col min="8" max="8" width="24.85546875" style="43" customWidth="1"/>
    <col min="9" max="9" width="12.42578125" style="42" bestFit="1" customWidth="1"/>
    <col min="10" max="10" width="13.7109375" style="42" bestFit="1" customWidth="1"/>
    <col min="11" max="11" width="16" style="42" bestFit="1" customWidth="1"/>
    <col min="12" max="12" width="20.7109375" style="42" customWidth="1"/>
    <col min="13" max="16384" width="11.42578125" style="42"/>
  </cols>
  <sheetData>
    <row r="1" spans="1:10" s="15" customFormat="1" ht="12.75" customHeight="1">
      <c r="A1" s="1591"/>
      <c r="B1" s="1628" t="s">
        <v>24</v>
      </c>
      <c r="C1" s="1629"/>
      <c r="D1" s="1629"/>
      <c r="E1" s="1629"/>
      <c r="F1" s="1629"/>
      <c r="G1" s="1630"/>
      <c r="H1" s="1623"/>
    </row>
    <row r="2" spans="1:10" s="15" customFormat="1">
      <c r="A2" s="1591"/>
      <c r="B2" s="1631"/>
      <c r="C2" s="1632"/>
      <c r="D2" s="1632"/>
      <c r="E2" s="1632"/>
      <c r="F2" s="1632"/>
      <c r="G2" s="1633"/>
      <c r="H2" s="1624"/>
    </row>
    <row r="3" spans="1:10" s="15" customFormat="1">
      <c r="A3" s="1591"/>
      <c r="B3" s="1631"/>
      <c r="C3" s="1632"/>
      <c r="D3" s="1632"/>
      <c r="E3" s="1632"/>
      <c r="F3" s="1632"/>
      <c r="G3" s="1633"/>
      <c r="H3" s="1624"/>
    </row>
    <row r="4" spans="1:10" s="15" customFormat="1">
      <c r="A4" s="1591"/>
      <c r="B4" s="1631"/>
      <c r="C4" s="1632"/>
      <c r="D4" s="1632"/>
      <c r="E4" s="1632"/>
      <c r="F4" s="1632"/>
      <c r="G4" s="1633"/>
      <c r="H4" s="1624"/>
    </row>
    <row r="5" spans="1:10" s="15" customFormat="1" ht="31.5" customHeight="1">
      <c r="A5" s="1591"/>
      <c r="B5" s="1634"/>
      <c r="C5" s="1635"/>
      <c r="D5" s="1635"/>
      <c r="E5" s="1635"/>
      <c r="F5" s="1635"/>
      <c r="G5" s="1636"/>
      <c r="H5" s="1625"/>
    </row>
    <row r="6" spans="1:10" s="15" customFormat="1" ht="17.25" customHeight="1">
      <c r="A6" s="155"/>
      <c r="B6" s="202"/>
      <c r="C6" s="202"/>
      <c r="D6" s="202"/>
      <c r="E6" s="202"/>
      <c r="F6" s="202"/>
      <c r="G6" s="202"/>
      <c r="H6" s="203"/>
    </row>
    <row r="7" spans="1:10" s="15" customFormat="1">
      <c r="A7" s="204" t="s">
        <v>36</v>
      </c>
      <c r="B7" s="159" t="str">
        <f>+'PRESU OFICIAL'!A26</f>
        <v>1,4,2</v>
      </c>
      <c r="F7" s="16"/>
      <c r="G7" s="205" t="s">
        <v>4</v>
      </c>
      <c r="H7" s="206" t="s">
        <v>2</v>
      </c>
    </row>
    <row r="8" spans="1:10" s="15" customFormat="1" ht="12.75" customHeight="1">
      <c r="A8" s="208"/>
      <c r="B8" s="208"/>
      <c r="C8" s="208"/>
      <c r="D8" s="208"/>
      <c r="E8" s="208"/>
      <c r="F8" s="208"/>
    </row>
    <row r="9" spans="1:10" s="15" customFormat="1" ht="94.5" customHeight="1">
      <c r="A9" s="1626" t="s">
        <v>820</v>
      </c>
      <c r="B9" s="1626"/>
      <c r="C9" s="1626"/>
      <c r="D9" s="1626"/>
      <c r="E9" s="1626"/>
      <c r="F9" s="1626"/>
      <c r="G9" s="1626"/>
      <c r="H9" s="1626"/>
    </row>
    <row r="10" spans="1:10" s="15" customFormat="1" ht="12.75" hidden="1" customHeight="1">
      <c r="A10" s="1626"/>
      <c r="B10" s="1626"/>
      <c r="C10" s="1626"/>
      <c r="D10" s="1626"/>
      <c r="E10" s="1626"/>
      <c r="F10" s="1626"/>
      <c r="G10" s="1626"/>
      <c r="H10" s="1626"/>
    </row>
    <row r="11" spans="1:10" s="15" customFormat="1" ht="12.75" hidden="1" customHeight="1">
      <c r="A11" s="1626"/>
      <c r="B11" s="1626"/>
      <c r="C11" s="1626"/>
      <c r="D11" s="1626"/>
      <c r="E11" s="1626"/>
      <c r="F11" s="1626"/>
      <c r="G11" s="1626"/>
      <c r="H11" s="1626"/>
    </row>
    <row r="12" spans="1:10" s="15" customFormat="1" hidden="1">
      <c r="A12" s="1626"/>
      <c r="B12" s="1626"/>
      <c r="C12" s="1626"/>
      <c r="D12" s="1626"/>
      <c r="E12" s="1626"/>
      <c r="F12" s="1626"/>
      <c r="G12" s="1626"/>
      <c r="H12" s="1626"/>
    </row>
    <row r="13" spans="1:10" ht="12.75" customHeight="1">
      <c r="A13" s="207"/>
      <c r="B13" s="208"/>
      <c r="C13" s="208"/>
      <c r="D13" s="208"/>
      <c r="E13" s="208"/>
      <c r="F13" s="208"/>
      <c r="G13" s="209"/>
      <c r="H13" s="210"/>
    </row>
    <row r="14" spans="1:10">
      <c r="A14" s="1627" t="s">
        <v>5</v>
      </c>
      <c r="B14" s="1627"/>
      <c r="C14" s="1627"/>
      <c r="D14" s="1627"/>
      <c r="E14" s="1627"/>
      <c r="F14" s="211"/>
    </row>
    <row r="15" spans="1:10" s="52" customFormat="1" ht="12">
      <c r="A15" s="1619" t="s">
        <v>3</v>
      </c>
      <c r="B15" s="1620"/>
      <c r="C15" s="1620"/>
      <c r="D15" s="1621"/>
      <c r="E15" s="212" t="s">
        <v>6</v>
      </c>
      <c r="F15" s="213" t="s">
        <v>7</v>
      </c>
      <c r="G15" s="212" t="s">
        <v>8</v>
      </c>
      <c r="H15" s="213" t="s">
        <v>9</v>
      </c>
    </row>
    <row r="16" spans="1:10">
      <c r="A16" s="1749" t="str">
        <f>'CTO IMP 4000 PSI'!A9</f>
        <v>Concreto impermeabilizado de 4000 Psi</v>
      </c>
      <c r="B16" s="1640"/>
      <c r="C16" s="1640"/>
      <c r="D16" s="1641"/>
      <c r="E16" s="214" t="s">
        <v>1</v>
      </c>
      <c r="F16" s="217">
        <f>(((PI()*1.6)*0.2*4)+(((PI()/4)*1.6*1.6*0.25)-((PI()/4)*0.6*0.6*0.25))+(((PI()/4)*1.7*1.7)*0.2))*1.05</f>
        <v>5.1525261111526204</v>
      </c>
      <c r="G16" s="216">
        <f>'CTO IMP 4000 PSI'!H40</f>
        <v>756728</v>
      </c>
      <c r="H16" s="216">
        <f t="shared" ref="H16:H18" si="0">ROUND(F16*G16,0)</f>
        <v>3899061</v>
      </c>
      <c r="J16" s="217">
        <f>F16*130000</f>
        <v>669828.39444984065</v>
      </c>
    </row>
    <row r="17" spans="1:8" ht="12.75" customHeight="1">
      <c r="A17" s="1639" t="str">
        <f>+'ESTUDIO DE MERCADO'!B53</f>
        <v>TAPA PARA POZO DE SEGURIDAD TRAFICO PESADO</v>
      </c>
      <c r="B17" s="1770"/>
      <c r="C17" s="1770"/>
      <c r="D17" s="1641"/>
      <c r="E17" s="247" t="s">
        <v>2</v>
      </c>
      <c r="F17" s="217">
        <v>1</v>
      </c>
      <c r="G17" s="216">
        <f>+'ESTUDIO DE MERCADO'!D53</f>
        <v>850000</v>
      </c>
      <c r="H17" s="216">
        <f t="shared" si="0"/>
        <v>850000</v>
      </c>
    </row>
    <row r="18" spans="1:8">
      <c r="A18" s="1639" t="str">
        <f>+'ESTUDIO DE MERCADO'!B11</f>
        <v>ADHESIVO EPOXICO 300ML PARA ANCLAJES DE RÁPIDO CURADO. SIKA ANCHORFIX-2</v>
      </c>
      <c r="B18" s="1770"/>
      <c r="C18" s="1770"/>
      <c r="D18" s="1641"/>
      <c r="E18" s="250" t="s">
        <v>31</v>
      </c>
      <c r="F18" s="221">
        <v>0.7</v>
      </c>
      <c r="G18" s="223">
        <f>+'ESTUDIO DE MERCADO'!D11</f>
        <v>133900</v>
      </c>
      <c r="H18" s="223">
        <f t="shared" si="0"/>
        <v>93730</v>
      </c>
    </row>
    <row r="19" spans="1:8">
      <c r="G19" s="218" t="s">
        <v>10</v>
      </c>
      <c r="H19" s="219">
        <f>ROUND(SUM(H16:H18),0)</f>
        <v>4842791</v>
      </c>
    </row>
    <row r="21" spans="1:8">
      <c r="A21" s="1627" t="s">
        <v>11</v>
      </c>
      <c r="B21" s="1627"/>
      <c r="C21" s="1627"/>
      <c r="D21" s="1627"/>
      <c r="E21" s="1627"/>
    </row>
    <row r="22" spans="1:8" s="52" customFormat="1" ht="12">
      <c r="A22" s="1619" t="s">
        <v>3</v>
      </c>
      <c r="B22" s="1620"/>
      <c r="C22" s="1620"/>
      <c r="D22" s="1621"/>
      <c r="E22" s="212" t="s">
        <v>6</v>
      </c>
      <c r="F22" s="213" t="s">
        <v>12</v>
      </c>
      <c r="G22" s="212" t="s">
        <v>30</v>
      </c>
      <c r="H22" s="213" t="s">
        <v>9</v>
      </c>
    </row>
    <row r="23" spans="1:8">
      <c r="A23" s="1649" t="s">
        <v>25</v>
      </c>
      <c r="B23" s="1669"/>
      <c r="C23" s="1669"/>
      <c r="D23" s="1650"/>
      <c r="E23" s="222" t="s">
        <v>53</v>
      </c>
      <c r="F23" s="268">
        <v>0.05</v>
      </c>
      <c r="G23" s="222">
        <f>+H43</f>
        <v>2424651</v>
      </c>
      <c r="H23" s="223">
        <f>F23*G23</f>
        <v>121232.55</v>
      </c>
    </row>
    <row r="24" spans="1:8">
      <c r="A24" s="1649" t="str">
        <f>+'ESTUDIO DE MERCADO'!B111</f>
        <v>VIBRADOR PARA CONCRETO</v>
      </c>
      <c r="B24" s="1669"/>
      <c r="C24" s="1669"/>
      <c r="D24" s="1650"/>
      <c r="E24" s="220" t="s">
        <v>64</v>
      </c>
      <c r="F24" s="407">
        <v>3</v>
      </c>
      <c r="G24" s="243">
        <f>+'ESTUDIO DE MERCADO'!D111</f>
        <v>70000</v>
      </c>
      <c r="H24" s="245">
        <f>G24/F24</f>
        <v>23333.333333333332</v>
      </c>
    </row>
    <row r="25" spans="1:8">
      <c r="A25" s="1649" t="str">
        <f>+'ESTUDIO DE MERCADO'!B108</f>
        <v>TALADRO</v>
      </c>
      <c r="B25" s="1669"/>
      <c r="C25" s="1669"/>
      <c r="D25" s="1650"/>
      <c r="E25" s="222" t="s">
        <v>64</v>
      </c>
      <c r="F25" s="221">
        <v>1</v>
      </c>
      <c r="G25" s="222">
        <f>+'ESTUDIO DE MERCADO'!D108</f>
        <v>40000</v>
      </c>
      <c r="H25" s="223">
        <f>G25/F25</f>
        <v>40000</v>
      </c>
    </row>
    <row r="26" spans="1:8">
      <c r="A26" s="1649" t="str">
        <f>+'ESTUDIO DE MERCADO'!B94</f>
        <v>GENERADOR ELÉCTRICO. INCLUYE COMBUSTIBLE</v>
      </c>
      <c r="B26" s="1669"/>
      <c r="C26" s="1669"/>
      <c r="D26" s="1650"/>
      <c r="E26" s="222" t="s">
        <v>64</v>
      </c>
      <c r="F26" s="221">
        <v>0.5</v>
      </c>
      <c r="G26" s="222">
        <f>+'ESTUDIO DE MERCADO'!D94</f>
        <v>90000</v>
      </c>
      <c r="H26" s="223">
        <f>G26/F26</f>
        <v>180000</v>
      </c>
    </row>
    <row r="27" spans="1:8">
      <c r="A27" s="1662" t="str">
        <f>+'ESTUDIO DE MERCADO'!B89</f>
        <v>FORMALETA CONCRETO PARA POZO INTERNA Y EXTERNA</v>
      </c>
      <c r="B27" s="1640"/>
      <c r="C27" s="1640"/>
      <c r="D27" s="1663"/>
      <c r="E27" s="243" t="s">
        <v>64</v>
      </c>
      <c r="F27" s="407">
        <v>0.3</v>
      </c>
      <c r="G27" s="243">
        <f>+'ESTUDIO DE MERCADO'!D89</f>
        <v>100000</v>
      </c>
      <c r="H27" s="223">
        <f>G27/F27</f>
        <v>333333.33333333337</v>
      </c>
    </row>
    <row r="28" spans="1:8">
      <c r="A28" s="1662" t="str">
        <f>+'ESTUDIO DE MERCADO'!B90</f>
        <v>FORMALETA MADERA</v>
      </c>
      <c r="B28" s="1640"/>
      <c r="C28" s="1640"/>
      <c r="D28" s="1663"/>
      <c r="E28" s="243" t="s">
        <v>23</v>
      </c>
      <c r="F28" s="407">
        <f>1.2*1.2</f>
        <v>1.44</v>
      </c>
      <c r="G28" s="243">
        <f>+'ESTUDIO DE MERCADO'!D90</f>
        <v>32000</v>
      </c>
      <c r="H28" s="223">
        <f>G28/F28</f>
        <v>22222.222222222223</v>
      </c>
    </row>
    <row r="29" spans="1:8">
      <c r="G29" s="218" t="s">
        <v>10</v>
      </c>
      <c r="H29" s="219">
        <f>ROUND(SUM(H23:H28),0)</f>
        <v>720121</v>
      </c>
    </row>
    <row r="31" spans="1:8">
      <c r="A31" s="1651" t="s">
        <v>13</v>
      </c>
      <c r="B31" s="1651"/>
      <c r="C31" s="1651"/>
      <c r="D31" s="1651"/>
      <c r="E31" s="1651"/>
    </row>
    <row r="32" spans="1:8">
      <c r="A32" s="1652" t="s">
        <v>3</v>
      </c>
      <c r="B32" s="1652"/>
      <c r="C32" s="1652" t="s">
        <v>27</v>
      </c>
      <c r="D32" s="1652"/>
      <c r="E32" s="224" t="s">
        <v>28</v>
      </c>
      <c r="F32" s="225" t="s">
        <v>29</v>
      </c>
      <c r="G32" s="226" t="s">
        <v>30</v>
      </c>
      <c r="H32" s="227" t="s">
        <v>9</v>
      </c>
    </row>
    <row r="33" spans="1:12" s="15" customFormat="1">
      <c r="A33" s="1645"/>
      <c r="B33" s="1645"/>
      <c r="C33" s="1731"/>
      <c r="D33" s="1731"/>
      <c r="E33" s="299"/>
      <c r="F33" s="300"/>
      <c r="G33" s="301"/>
      <c r="H33" s="301"/>
    </row>
    <row r="34" spans="1:12" ht="12.75" customHeight="1">
      <c r="A34" s="1647"/>
      <c r="B34" s="1647"/>
      <c r="C34" s="1646"/>
      <c r="D34" s="1646"/>
      <c r="E34" s="228"/>
      <c r="F34" s="297"/>
      <c r="G34" s="298"/>
      <c r="H34" s="298"/>
    </row>
    <row r="35" spans="1:12">
      <c r="A35" s="1647"/>
      <c r="B35" s="1647"/>
      <c r="C35" s="1646"/>
      <c r="D35" s="1646"/>
      <c r="E35" s="228"/>
      <c r="F35" s="297"/>
      <c r="G35" s="298"/>
      <c r="H35" s="298"/>
      <c r="L35" s="89">
        <f>L33*1.035</f>
        <v>0</v>
      </c>
    </row>
    <row r="36" spans="1:12">
      <c r="A36" s="1647"/>
      <c r="B36" s="1647"/>
      <c r="C36" s="1648"/>
      <c r="D36" s="1648"/>
      <c r="E36" s="232"/>
      <c r="F36" s="233"/>
      <c r="G36" s="234"/>
      <c r="H36" s="233"/>
    </row>
    <row r="37" spans="1:12">
      <c r="A37" s="22"/>
      <c r="B37" s="22"/>
      <c r="C37" s="22"/>
      <c r="D37" s="22"/>
      <c r="E37" s="22"/>
      <c r="F37" s="23"/>
      <c r="G37" s="235" t="s">
        <v>10</v>
      </c>
      <c r="H37" s="236">
        <f>SUM(H34:H36)</f>
        <v>0</v>
      </c>
    </row>
    <row r="38" spans="1:12">
      <c r="A38" s="1627" t="s">
        <v>14</v>
      </c>
      <c r="B38" s="1627"/>
      <c r="C38" s="1627"/>
      <c r="D38" s="1627"/>
      <c r="E38" s="1627"/>
      <c r="L38" s="40">
        <v>2372513.13</v>
      </c>
    </row>
    <row r="39" spans="1:12" s="64" customFormat="1" ht="22.5">
      <c r="A39" s="237" t="s">
        <v>15</v>
      </c>
      <c r="B39" s="238" t="s">
        <v>3</v>
      </c>
      <c r="C39" s="237" t="s">
        <v>6</v>
      </c>
      <c r="D39" s="212" t="s">
        <v>8</v>
      </c>
      <c r="E39" s="239" t="s">
        <v>16</v>
      </c>
      <c r="F39" s="240" t="s">
        <v>17</v>
      </c>
      <c r="G39" s="237" t="s">
        <v>12</v>
      </c>
      <c r="H39" s="213" t="s">
        <v>9</v>
      </c>
    </row>
    <row r="40" spans="1:12" ht="25.5">
      <c r="A40" s="220">
        <v>1</v>
      </c>
      <c r="B40" s="242" t="s">
        <v>34</v>
      </c>
      <c r="C40" s="247" t="s">
        <v>18</v>
      </c>
      <c r="D40" s="215">
        <f>+FP!E61</f>
        <v>353502.49999999994</v>
      </c>
      <c r="E40" s="248">
        <f>+FP!V44</f>
        <v>1.7483</v>
      </c>
      <c r="F40" s="245">
        <f>D40*E40</f>
        <v>618028.42074999993</v>
      </c>
      <c r="G40" s="244">
        <v>0.254893768019819</v>
      </c>
      <c r="H40" s="245">
        <f>F40/G40</f>
        <v>2424650.9655816527</v>
      </c>
      <c r="I40" s="42">
        <f>900000*1.86</f>
        <v>1674000</v>
      </c>
    </row>
    <row r="41" spans="1:12">
      <c r="A41" s="246"/>
      <c r="B41" s="246"/>
      <c r="C41" s="247"/>
      <c r="D41" s="215"/>
      <c r="E41" s="247"/>
      <c r="F41" s="216"/>
      <c r="G41" s="248"/>
      <c r="H41" s="216"/>
    </row>
    <row r="42" spans="1:12">
      <c r="A42" s="246"/>
      <c r="B42" s="246"/>
      <c r="C42" s="246"/>
      <c r="D42" s="246"/>
      <c r="E42" s="246"/>
      <c r="F42" s="216"/>
      <c r="G42" s="246"/>
      <c r="H42" s="216"/>
    </row>
    <row r="43" spans="1:12">
      <c r="G43" s="218" t="s">
        <v>10</v>
      </c>
      <c r="H43" s="219">
        <f>ROUND(SUM(H40:H42),0)</f>
        <v>2424651</v>
      </c>
    </row>
    <row r="44" spans="1:12" ht="13.5" thickBot="1"/>
    <row r="45" spans="1:12" ht="13.5" customHeight="1" thickBot="1">
      <c r="B45" s="208"/>
      <c r="C45" s="208"/>
      <c r="D45" s="208"/>
      <c r="F45" s="1637" t="s">
        <v>19</v>
      </c>
      <c r="G45" s="1638"/>
      <c r="H45" s="249">
        <f>ROUND((H43+H37+H29+H19),2)</f>
        <v>7987563</v>
      </c>
      <c r="I45" s="42">
        <v>8479564</v>
      </c>
      <c r="J45" s="70">
        <f>+H45-I45</f>
        <v>-492001</v>
      </c>
      <c r="K45" s="40"/>
    </row>
    <row r="46" spans="1:12" ht="49.5" customHeight="1"/>
    <row r="47" spans="1:12" s="15" customFormat="1">
      <c r="A47" s="2" t="s">
        <v>20</v>
      </c>
      <c r="B47" s="95" t="s">
        <v>41</v>
      </c>
      <c r="C47" s="91"/>
      <c r="D47" s="91"/>
      <c r="F47" s="2" t="s">
        <v>626</v>
      </c>
      <c r="G47" s="95" t="s">
        <v>627</v>
      </c>
      <c r="H47" s="898"/>
    </row>
    <row r="48" spans="1:12" s="15" customFormat="1">
      <c r="A48" s="3"/>
      <c r="B48" s="96" t="s">
        <v>42</v>
      </c>
      <c r="F48" s="3"/>
      <c r="G48" s="96" t="s">
        <v>628</v>
      </c>
      <c r="H48" s="431"/>
      <c r="K48" s="41"/>
    </row>
    <row r="49" spans="2:8" s="15" customFormat="1" ht="14.25">
      <c r="B49" s="14" t="s">
        <v>22</v>
      </c>
      <c r="G49" s="14" t="s">
        <v>629</v>
      </c>
      <c r="H49" s="361"/>
    </row>
    <row r="50" spans="2:8" s="15" customFormat="1">
      <c r="F50" s="16"/>
      <c r="H50" s="16"/>
    </row>
  </sheetData>
  <mergeCells count="30">
    <mergeCell ref="A15:D15"/>
    <mergeCell ref="A1:A5"/>
    <mergeCell ref="A14:E14"/>
    <mergeCell ref="B1:G5"/>
    <mergeCell ref="H1:H5"/>
    <mergeCell ref="A9:H12"/>
    <mergeCell ref="A27:D27"/>
    <mergeCell ref="A28:D28"/>
    <mergeCell ref="A23:D23"/>
    <mergeCell ref="A16:D16"/>
    <mergeCell ref="A17:D17"/>
    <mergeCell ref="A21:E21"/>
    <mergeCell ref="A22:D22"/>
    <mergeCell ref="A18:D18"/>
    <mergeCell ref="A24:D24"/>
    <mergeCell ref="A25:D25"/>
    <mergeCell ref="A26:D26"/>
    <mergeCell ref="A38:E38"/>
    <mergeCell ref="F45:G45"/>
    <mergeCell ref="A33:B33"/>
    <mergeCell ref="C33:D33"/>
    <mergeCell ref="A34:B34"/>
    <mergeCell ref="C34:D34"/>
    <mergeCell ref="A35:B35"/>
    <mergeCell ref="C35:D35"/>
    <mergeCell ref="A31:E31"/>
    <mergeCell ref="A32:B32"/>
    <mergeCell ref="C32:D32"/>
    <mergeCell ref="A36:B36"/>
    <mergeCell ref="C36:D36"/>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004EA-4741-43F9-A8C3-0F17BEE91C3C}">
  <sheetPr>
    <tabColor rgb="FF92D050"/>
    <pageSetUpPr fitToPage="1"/>
  </sheetPr>
  <dimension ref="A1:L47"/>
  <sheetViews>
    <sheetView view="pageBreakPreview" zoomScale="85" zoomScaleNormal="100" zoomScaleSheetLayoutView="85" workbookViewId="0">
      <selection activeCell="A9" sqref="A9:H9"/>
    </sheetView>
  </sheetViews>
  <sheetFormatPr baseColWidth="10" defaultColWidth="11.42578125" defaultRowHeight="12.75"/>
  <cols>
    <col min="1" max="1" width="25.28515625"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5.5703125" style="43" customWidth="1"/>
    <col min="9" max="9" width="12.28515625" style="42" bestFit="1" customWidth="1"/>
    <col min="10" max="10" width="17.85546875" style="42" customWidth="1"/>
    <col min="11" max="11" width="15.5703125" style="42" bestFit="1" customWidth="1"/>
    <col min="12" max="16384" width="11.42578125" style="42"/>
  </cols>
  <sheetData>
    <row r="1" spans="1:12" s="15" customFormat="1" ht="12.75" customHeight="1">
      <c r="A1" s="1591"/>
      <c r="B1" s="1628" t="s">
        <v>24</v>
      </c>
      <c r="C1" s="1629"/>
      <c r="D1" s="1629"/>
      <c r="E1" s="1629"/>
      <c r="F1" s="1629"/>
      <c r="G1" s="1630"/>
      <c r="H1" s="1623"/>
    </row>
    <row r="2" spans="1:12" s="15" customFormat="1">
      <c r="A2" s="1591"/>
      <c r="B2" s="1631"/>
      <c r="C2" s="1632"/>
      <c r="D2" s="1632"/>
      <c r="E2" s="1632"/>
      <c r="F2" s="1632"/>
      <c r="G2" s="1633"/>
      <c r="H2" s="1624"/>
    </row>
    <row r="3" spans="1:12" s="15" customFormat="1">
      <c r="A3" s="1591"/>
      <c r="B3" s="1631"/>
      <c r="C3" s="1632"/>
      <c r="D3" s="1632"/>
      <c r="E3" s="1632"/>
      <c r="F3" s="1632"/>
      <c r="G3" s="1633"/>
      <c r="H3" s="1624"/>
    </row>
    <row r="4" spans="1:12" s="15" customFormat="1">
      <c r="A4" s="1591"/>
      <c r="B4" s="1631"/>
      <c r="C4" s="1632"/>
      <c r="D4" s="1632"/>
      <c r="E4" s="1632"/>
      <c r="F4" s="1632"/>
      <c r="G4" s="1633"/>
      <c r="H4" s="1624"/>
    </row>
    <row r="5" spans="1:12" s="15" customFormat="1" ht="24" customHeight="1">
      <c r="A5" s="1591"/>
      <c r="B5" s="1634"/>
      <c r="C5" s="1635"/>
      <c r="D5" s="1635"/>
      <c r="E5" s="1635"/>
      <c r="F5" s="1635"/>
      <c r="G5" s="1636"/>
      <c r="H5" s="1625"/>
    </row>
    <row r="6" spans="1:12" s="15" customFormat="1" ht="20.25" customHeight="1">
      <c r="A6" s="155"/>
      <c r="B6" s="202"/>
      <c r="C6" s="202"/>
      <c r="D6" s="202"/>
      <c r="E6" s="202"/>
      <c r="F6" s="202"/>
      <c r="G6" s="202"/>
      <c r="H6" s="203"/>
    </row>
    <row r="7" spans="1:12" s="15" customFormat="1">
      <c r="A7" s="204" t="s">
        <v>36</v>
      </c>
      <c r="B7" s="159" t="str">
        <f>+'PRESU OFICIAL'!A72</f>
        <v>2,4,2</v>
      </c>
      <c r="C7" s="390"/>
      <c r="F7" s="16"/>
      <c r="G7" s="205" t="s">
        <v>4</v>
      </c>
      <c r="H7" s="206" t="s">
        <v>2</v>
      </c>
    </row>
    <row r="8" spans="1:12" s="15" customFormat="1" ht="12.75" customHeight="1">
      <c r="A8" s="252" t="s">
        <v>50</v>
      </c>
      <c r="B8" s="252"/>
      <c r="C8" s="252"/>
      <c r="D8" s="252"/>
      <c r="E8" s="252"/>
      <c r="F8" s="252"/>
    </row>
    <row r="9" spans="1:12" s="15" customFormat="1" ht="87" customHeight="1">
      <c r="A9" s="1769" t="s">
        <v>821</v>
      </c>
      <c r="B9" s="1769"/>
      <c r="C9" s="1769"/>
      <c r="D9" s="1769"/>
      <c r="E9" s="1769"/>
      <c r="F9" s="1769"/>
      <c r="G9" s="1769"/>
      <c r="H9" s="1769"/>
    </row>
    <row r="10" spans="1:12" ht="12.75" customHeight="1">
      <c r="A10" s="207"/>
      <c r="B10" s="208"/>
      <c r="C10" s="208"/>
      <c r="D10" s="208"/>
      <c r="E10" s="208"/>
      <c r="F10" s="208"/>
      <c r="G10" s="209"/>
      <c r="H10" s="210"/>
    </row>
    <row r="11" spans="1:12">
      <c r="A11" s="1627" t="s">
        <v>5</v>
      </c>
      <c r="B11" s="1627"/>
      <c r="C11" s="1627"/>
      <c r="D11" s="1627"/>
      <c r="E11" s="1627"/>
      <c r="F11" s="211"/>
    </row>
    <row r="12" spans="1:12" s="52" customFormat="1" ht="12">
      <c r="A12" s="1619" t="s">
        <v>3</v>
      </c>
      <c r="B12" s="1620"/>
      <c r="C12" s="1620"/>
      <c r="D12" s="1621"/>
      <c r="E12" s="212" t="s">
        <v>6</v>
      </c>
      <c r="F12" s="213" t="s">
        <v>7</v>
      </c>
      <c r="G12" s="212" t="s">
        <v>8</v>
      </c>
      <c r="H12" s="213" t="s">
        <v>9</v>
      </c>
    </row>
    <row r="13" spans="1:12">
      <c r="A13" s="1749" t="str">
        <f>'CTO IMP 4000 PSI'!A9</f>
        <v>Concreto impermeabilizado de 4000 Psi</v>
      </c>
      <c r="B13" s="1640"/>
      <c r="C13" s="1640"/>
      <c r="D13" s="1641"/>
      <c r="E13" s="214" t="s">
        <v>1</v>
      </c>
      <c r="F13" s="217">
        <f>(((PI()*1.9)*0.2*2)+(((PI()/4)*1.9*1.9*0.2)-((PI()/4)*0.6*0.6*0.2))+(((PI()/4)*2*2)*0.2))*1.05</f>
        <v>3.7027596413372703</v>
      </c>
      <c r="G13" s="216">
        <f>'CTO IMP 4000 PSI'!H40</f>
        <v>756728</v>
      </c>
      <c r="H13" s="216">
        <f t="shared" ref="H13:H15" si="0">ROUND(F13*G13,0)</f>
        <v>2801982</v>
      </c>
      <c r="J13" s="217">
        <v>2.5099999999999998</v>
      </c>
      <c r="K13" s="42">
        <v>1720390</v>
      </c>
      <c r="L13" s="43">
        <f>+H13-K13</f>
        <v>1081592</v>
      </c>
    </row>
    <row r="14" spans="1:12">
      <c r="A14" s="1639" t="str">
        <f>+'ESTUDIO DE MERCADO'!B53</f>
        <v>TAPA PARA POZO DE SEGURIDAD TRAFICO PESADO</v>
      </c>
      <c r="B14" s="1640"/>
      <c r="C14" s="1640"/>
      <c r="D14" s="1641"/>
      <c r="E14" s="247" t="s">
        <v>2</v>
      </c>
      <c r="F14" s="217">
        <v>1</v>
      </c>
      <c r="G14" s="216">
        <f>+'ESTUDIO DE MERCADO'!D53</f>
        <v>850000</v>
      </c>
      <c r="H14" s="216">
        <f t="shared" si="0"/>
        <v>850000</v>
      </c>
      <c r="K14" s="42">
        <v>350000</v>
      </c>
      <c r="L14" s="43">
        <f t="shared" ref="L14:L16" si="1">+H14-K14</f>
        <v>500000</v>
      </c>
    </row>
    <row r="15" spans="1:12">
      <c r="A15" s="1649" t="str">
        <f>+'ESTUDIO DE MERCADO'!B11</f>
        <v>ADHESIVO EPOXICO 300ML PARA ANCLAJES DE RÁPIDO CURADO. SIKA ANCHORFIX-2</v>
      </c>
      <c r="B15" s="1640"/>
      <c r="C15" s="1640"/>
      <c r="D15" s="1650"/>
      <c r="E15" s="250" t="s">
        <v>31</v>
      </c>
      <c r="F15" s="221">
        <v>0.3</v>
      </c>
      <c r="G15" s="223">
        <f>+'ESTUDIO DE MERCADO'!D11</f>
        <v>133900</v>
      </c>
      <c r="H15" s="223">
        <f t="shared" si="0"/>
        <v>40170</v>
      </c>
      <c r="K15" s="42">
        <v>53000</v>
      </c>
      <c r="L15" s="43">
        <f t="shared" si="1"/>
        <v>-12830</v>
      </c>
    </row>
    <row r="16" spans="1:12">
      <c r="G16" s="218" t="s">
        <v>10</v>
      </c>
      <c r="H16" s="219">
        <f>ROUND(SUM(H13:H15),0)</f>
        <v>3692152</v>
      </c>
      <c r="K16" s="42">
        <v>2348837</v>
      </c>
      <c r="L16" s="43">
        <f t="shared" si="1"/>
        <v>1343315</v>
      </c>
    </row>
    <row r="18" spans="1:8">
      <c r="A18" s="1627" t="s">
        <v>11</v>
      </c>
      <c r="B18" s="1627"/>
      <c r="C18" s="1627"/>
      <c r="D18" s="1627"/>
      <c r="E18" s="1627"/>
    </row>
    <row r="19" spans="1:8" s="52" customFormat="1" ht="12">
      <c r="A19" s="1766" t="s">
        <v>3</v>
      </c>
      <c r="B19" s="1767"/>
      <c r="C19" s="1767"/>
      <c r="D19" s="1768"/>
      <c r="E19" s="316" t="s">
        <v>6</v>
      </c>
      <c r="F19" s="317" t="s">
        <v>12</v>
      </c>
      <c r="G19" s="316" t="s">
        <v>8</v>
      </c>
      <c r="H19" s="317" t="s">
        <v>9</v>
      </c>
    </row>
    <row r="20" spans="1:8">
      <c r="A20" s="1649" t="s">
        <v>25</v>
      </c>
      <c r="B20" s="1669"/>
      <c r="C20" s="1669"/>
      <c r="D20" s="1650"/>
      <c r="E20" s="222" t="s">
        <v>53</v>
      </c>
      <c r="F20" s="268">
        <v>0.05</v>
      </c>
      <c r="G20" s="103">
        <f>H40</f>
        <v>1764540</v>
      </c>
      <c r="H20" s="223">
        <f>F20*G20</f>
        <v>88227</v>
      </c>
    </row>
    <row r="21" spans="1:8">
      <c r="A21" s="1649" t="str">
        <f>+'ESTUDIO DE MERCADO'!B111</f>
        <v>VIBRADOR PARA CONCRETO</v>
      </c>
      <c r="B21" s="1669"/>
      <c r="C21" s="1669"/>
      <c r="D21" s="1650"/>
      <c r="E21" s="220" t="s">
        <v>64</v>
      </c>
      <c r="F21" s="407">
        <v>2</v>
      </c>
      <c r="G21" s="243">
        <f>+'ESTUDIO DE MERCADO'!D111</f>
        <v>70000</v>
      </c>
      <c r="H21" s="245">
        <f>G21/F21</f>
        <v>35000</v>
      </c>
    </row>
    <row r="22" spans="1:8">
      <c r="A22" s="1649" t="str">
        <f>+'ESTUDIO DE MERCADO'!B108</f>
        <v>TALADRO</v>
      </c>
      <c r="B22" s="1669"/>
      <c r="C22" s="1669"/>
      <c r="D22" s="1650"/>
      <c r="E22" s="222" t="s">
        <v>64</v>
      </c>
      <c r="F22" s="221">
        <v>1</v>
      </c>
      <c r="G22" s="222">
        <f>+'ESTUDIO DE MERCADO'!D108</f>
        <v>40000</v>
      </c>
      <c r="H22" s="223">
        <f>G22/F22</f>
        <v>40000</v>
      </c>
    </row>
    <row r="23" spans="1:8">
      <c r="A23" s="1649" t="str">
        <f>+'ESTUDIO DE MERCADO'!B94</f>
        <v>GENERADOR ELÉCTRICO. INCLUYE COMBUSTIBLE</v>
      </c>
      <c r="B23" s="1669"/>
      <c r="C23" s="1669"/>
      <c r="D23" s="1650"/>
      <c r="E23" s="222" t="s">
        <v>64</v>
      </c>
      <c r="F23" s="221">
        <v>1</v>
      </c>
      <c r="G23" s="222">
        <f>+'ESTUDIO DE MERCADO'!D94</f>
        <v>90000</v>
      </c>
      <c r="H23" s="223">
        <f>G23/F23</f>
        <v>90000</v>
      </c>
    </row>
    <row r="24" spans="1:8">
      <c r="A24" s="1662" t="str">
        <f>+'ESTUDIO DE MERCADO'!B89</f>
        <v>FORMALETA CONCRETO PARA POZO INTERNA Y EXTERNA</v>
      </c>
      <c r="B24" s="1640"/>
      <c r="C24" s="1640"/>
      <c r="D24" s="1663"/>
      <c r="E24" s="243" t="s">
        <v>64</v>
      </c>
      <c r="F24" s="407">
        <v>0.8</v>
      </c>
      <c r="G24" s="243">
        <f>+'ESTUDIO DE MERCADO'!D89</f>
        <v>100000</v>
      </c>
      <c r="H24" s="223">
        <f>G24/F24</f>
        <v>125000</v>
      </c>
    </row>
    <row r="25" spans="1:8">
      <c r="A25" s="1662" t="str">
        <f>+'ESTUDIO DE MERCADO'!B90</f>
        <v>FORMALETA MADERA</v>
      </c>
      <c r="B25" s="1640"/>
      <c r="C25" s="1640"/>
      <c r="D25" s="1663"/>
      <c r="E25" s="243" t="s">
        <v>23</v>
      </c>
      <c r="F25" s="407">
        <f>1.2*1.21</f>
        <v>1.452</v>
      </c>
      <c r="G25" s="243">
        <f>+'ESTUDIO DE MERCADO'!D90</f>
        <v>32000</v>
      </c>
      <c r="H25" s="223">
        <f>G25/F25</f>
        <v>22038.567493112947</v>
      </c>
    </row>
    <row r="26" spans="1:8">
      <c r="G26" s="218" t="s">
        <v>10</v>
      </c>
      <c r="H26" s="219">
        <f>ROUND(SUM(H20:H25),0)</f>
        <v>400266</v>
      </c>
    </row>
    <row r="28" spans="1:8">
      <c r="A28" s="1651" t="s">
        <v>13</v>
      </c>
      <c r="B28" s="1651"/>
      <c r="C28" s="1651"/>
      <c r="D28" s="1651"/>
      <c r="E28" s="1651"/>
    </row>
    <row r="29" spans="1:8">
      <c r="A29" s="1652" t="s">
        <v>3</v>
      </c>
      <c r="B29" s="1652"/>
      <c r="C29" s="1652" t="s">
        <v>27</v>
      </c>
      <c r="D29" s="1652"/>
      <c r="E29" s="224" t="s">
        <v>28</v>
      </c>
      <c r="F29" s="225" t="s">
        <v>29</v>
      </c>
      <c r="G29" s="226" t="s">
        <v>30</v>
      </c>
      <c r="H29" s="227" t="s">
        <v>9</v>
      </c>
    </row>
    <row r="30" spans="1:8" s="15" customFormat="1">
      <c r="A30" s="1645"/>
      <c r="B30" s="1645"/>
      <c r="C30" s="1731"/>
      <c r="D30" s="1731"/>
      <c r="E30" s="299"/>
      <c r="F30" s="300"/>
      <c r="G30" s="301"/>
      <c r="H30" s="301">
        <f>F30*G30</f>
        <v>0</v>
      </c>
    </row>
    <row r="31" spans="1:8" ht="12.75" customHeight="1">
      <c r="A31" s="1647"/>
      <c r="B31" s="1647"/>
      <c r="C31" s="1646"/>
      <c r="D31" s="1646"/>
      <c r="E31" s="228"/>
      <c r="F31" s="297"/>
      <c r="G31" s="298"/>
      <c r="H31" s="298"/>
    </row>
    <row r="32" spans="1:8">
      <c r="A32" s="1647"/>
      <c r="B32" s="1647"/>
      <c r="C32" s="1646"/>
      <c r="D32" s="1646"/>
      <c r="E32" s="228"/>
      <c r="F32" s="297"/>
      <c r="G32" s="298"/>
      <c r="H32" s="298"/>
    </row>
    <row r="33" spans="1:10">
      <c r="A33" s="1647"/>
      <c r="B33" s="1647"/>
      <c r="C33" s="1648"/>
      <c r="D33" s="1648"/>
      <c r="E33" s="232"/>
      <c r="F33" s="233"/>
      <c r="G33" s="234"/>
      <c r="H33" s="233"/>
    </row>
    <row r="34" spans="1:10">
      <c r="A34" s="22"/>
      <c r="B34" s="22"/>
      <c r="C34" s="22"/>
      <c r="D34" s="22"/>
      <c r="E34" s="22"/>
      <c r="F34" s="23"/>
      <c r="G34" s="235" t="s">
        <v>10</v>
      </c>
      <c r="H34" s="236">
        <f>SUM(H31:H33)</f>
        <v>0</v>
      </c>
    </row>
    <row r="35" spans="1:10">
      <c r="A35" s="1627" t="s">
        <v>14</v>
      </c>
      <c r="B35" s="1627"/>
      <c r="C35" s="1627"/>
      <c r="D35" s="1627"/>
      <c r="E35" s="1627"/>
    </row>
    <row r="36" spans="1:10" s="64" customFormat="1" ht="22.5">
      <c r="A36" s="237" t="s">
        <v>15</v>
      </c>
      <c r="B36" s="238" t="s">
        <v>3</v>
      </c>
      <c r="C36" s="237" t="s">
        <v>6</v>
      </c>
      <c r="D36" s="212" t="s">
        <v>8</v>
      </c>
      <c r="E36" s="239" t="s">
        <v>16</v>
      </c>
      <c r="F36" s="240" t="s">
        <v>17</v>
      </c>
      <c r="G36" s="237" t="s">
        <v>12</v>
      </c>
      <c r="H36" s="213" t="s">
        <v>9</v>
      </c>
    </row>
    <row r="37" spans="1:10" ht="25.5">
      <c r="A37" s="220">
        <v>1</v>
      </c>
      <c r="B37" s="242" t="s">
        <v>34</v>
      </c>
      <c r="C37" s="247" t="s">
        <v>18</v>
      </c>
      <c r="D37" s="215">
        <f>+FP!E61</f>
        <v>353502.49999999994</v>
      </c>
      <c r="E37" s="248">
        <f>+FP!V44</f>
        <v>1.7483</v>
      </c>
      <c r="F37" s="245">
        <f>D37*E37</f>
        <v>618028.42074999993</v>
      </c>
      <c r="G37" s="244">
        <v>0.35024905303929588</v>
      </c>
      <c r="H37" s="245">
        <f>F37/G37</f>
        <v>1764539.8763738007</v>
      </c>
      <c r="I37" s="42">
        <f>600000*1.86</f>
        <v>1116000</v>
      </c>
    </row>
    <row r="38" spans="1:10">
      <c r="A38" s="246"/>
      <c r="B38" s="246"/>
      <c r="C38" s="247"/>
      <c r="D38" s="215"/>
      <c r="E38" s="247"/>
      <c r="F38" s="216"/>
      <c r="G38" s="248"/>
      <c r="H38" s="216"/>
    </row>
    <row r="39" spans="1:10">
      <c r="A39" s="246"/>
      <c r="B39" s="246"/>
      <c r="C39" s="246"/>
      <c r="D39" s="246"/>
      <c r="E39" s="246"/>
      <c r="F39" s="216"/>
      <c r="G39" s="246"/>
      <c r="H39" s="216"/>
    </row>
    <row r="40" spans="1:10">
      <c r="G40" s="218" t="s">
        <v>10</v>
      </c>
      <c r="H40" s="219">
        <f>ROUND(SUM(H37:H39),0)</f>
        <v>1764540</v>
      </c>
    </row>
    <row r="41" spans="1:10" ht="13.5" thickBot="1"/>
    <row r="42" spans="1:10" ht="13.5" customHeight="1" thickBot="1">
      <c r="B42" s="208"/>
      <c r="C42" s="208"/>
      <c r="D42" s="208"/>
      <c r="F42" s="1637" t="s">
        <v>19</v>
      </c>
      <c r="G42" s="1638"/>
      <c r="H42" s="249">
        <f>ROUND((H40+H34+H26+H16),0)</f>
        <v>5856958</v>
      </c>
      <c r="I42" s="42">
        <v>6210302</v>
      </c>
      <c r="J42" s="70">
        <f>+H42-I42</f>
        <v>-353344</v>
      </c>
    </row>
    <row r="43" spans="1:10" ht="57.75" customHeight="1"/>
    <row r="44" spans="1:10" s="15" customFormat="1">
      <c r="A44" s="2" t="s">
        <v>20</v>
      </c>
      <c r="B44" s="95" t="s">
        <v>41</v>
      </c>
      <c r="C44" s="91"/>
      <c r="D44" s="91"/>
      <c r="F44" s="2" t="s">
        <v>626</v>
      </c>
      <c r="G44" s="95" t="s">
        <v>627</v>
      </c>
      <c r="H44" s="898"/>
    </row>
    <row r="45" spans="1:10" s="15" customFormat="1">
      <c r="A45" s="3"/>
      <c r="B45" s="96" t="s">
        <v>42</v>
      </c>
      <c r="F45" s="3"/>
      <c r="G45" s="96" t="s">
        <v>628</v>
      </c>
      <c r="H45" s="431"/>
    </row>
    <row r="46" spans="1:10" s="15" customFormat="1" ht="14.25">
      <c r="B46" s="14" t="s">
        <v>22</v>
      </c>
      <c r="G46" s="14" t="s">
        <v>629</v>
      </c>
      <c r="H46" s="361"/>
    </row>
    <row r="47" spans="1:10" s="15" customFormat="1">
      <c r="F47" s="16"/>
      <c r="H47" s="16"/>
    </row>
  </sheetData>
  <mergeCells count="30">
    <mergeCell ref="F42:G42"/>
    <mergeCell ref="A28:E28"/>
    <mergeCell ref="A29:B29"/>
    <mergeCell ref="C29:D29"/>
    <mergeCell ref="A30:B30"/>
    <mergeCell ref="C30:D30"/>
    <mergeCell ref="A31:B31"/>
    <mergeCell ref="C31:D31"/>
    <mergeCell ref="A32:B32"/>
    <mergeCell ref="C32:D32"/>
    <mergeCell ref="A33:B33"/>
    <mergeCell ref="C33:D33"/>
    <mergeCell ref="A35:E35"/>
    <mergeCell ref="A25:D25"/>
    <mergeCell ref="A13:D13"/>
    <mergeCell ref="A14:D14"/>
    <mergeCell ref="A15:D15"/>
    <mergeCell ref="A18:E18"/>
    <mergeCell ref="A19:D19"/>
    <mergeCell ref="A20:D20"/>
    <mergeCell ref="A22:D22"/>
    <mergeCell ref="A23:D23"/>
    <mergeCell ref="A24:D24"/>
    <mergeCell ref="A21:D21"/>
    <mergeCell ref="A12:D12"/>
    <mergeCell ref="A1:A5"/>
    <mergeCell ref="B1:G5"/>
    <mergeCell ref="H1:H5"/>
    <mergeCell ref="A9:H9"/>
    <mergeCell ref="A11:E11"/>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08208-E739-49B9-AD30-DCDEA8358EDD}">
  <sheetPr>
    <tabColor rgb="FF92D050"/>
    <pageSetUpPr fitToPage="1"/>
  </sheetPr>
  <dimension ref="A1:L47"/>
  <sheetViews>
    <sheetView view="pageBreakPreview" topLeftCell="A3" zoomScaleNormal="100" zoomScaleSheetLayoutView="100" workbookViewId="0">
      <selection activeCell="K22" sqref="K22"/>
    </sheetView>
  </sheetViews>
  <sheetFormatPr baseColWidth="10" defaultColWidth="11.42578125" defaultRowHeight="12.75"/>
  <cols>
    <col min="1" max="1" width="25.28515625"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5.5703125" style="43" customWidth="1"/>
    <col min="9" max="9" width="12.28515625" style="42" bestFit="1" customWidth="1"/>
    <col min="10" max="10" width="11.42578125" style="42"/>
    <col min="11" max="11" width="15.5703125" style="42" bestFit="1" customWidth="1"/>
    <col min="12" max="16384" width="11.42578125" style="42"/>
  </cols>
  <sheetData>
    <row r="1" spans="1:12" s="15" customFormat="1" ht="12.75" customHeight="1">
      <c r="A1" s="1591"/>
      <c r="B1" s="1628" t="s">
        <v>24</v>
      </c>
      <c r="C1" s="1629"/>
      <c r="D1" s="1629"/>
      <c r="E1" s="1629"/>
      <c r="F1" s="1629"/>
      <c r="G1" s="1630"/>
      <c r="H1" s="1623"/>
    </row>
    <row r="2" spans="1:12" s="15" customFormat="1">
      <c r="A2" s="1591"/>
      <c r="B2" s="1631"/>
      <c r="C2" s="1632"/>
      <c r="D2" s="1632"/>
      <c r="E2" s="1632"/>
      <c r="F2" s="1632"/>
      <c r="G2" s="1633"/>
      <c r="H2" s="1624"/>
    </row>
    <row r="3" spans="1:12" s="15" customFormat="1">
      <c r="A3" s="1591"/>
      <c r="B3" s="1631"/>
      <c r="C3" s="1632"/>
      <c r="D3" s="1632"/>
      <c r="E3" s="1632"/>
      <c r="F3" s="1632"/>
      <c r="G3" s="1633"/>
      <c r="H3" s="1624"/>
    </row>
    <row r="4" spans="1:12" s="15" customFormat="1">
      <c r="A4" s="1591"/>
      <c r="B4" s="1631"/>
      <c r="C4" s="1632"/>
      <c r="D4" s="1632"/>
      <c r="E4" s="1632"/>
      <c r="F4" s="1632"/>
      <c r="G4" s="1633"/>
      <c r="H4" s="1624"/>
    </row>
    <row r="5" spans="1:12" s="15" customFormat="1" ht="24" customHeight="1">
      <c r="A5" s="1591"/>
      <c r="B5" s="1634"/>
      <c r="C5" s="1635"/>
      <c r="D5" s="1635"/>
      <c r="E5" s="1635"/>
      <c r="F5" s="1635"/>
      <c r="G5" s="1636"/>
      <c r="H5" s="1625"/>
    </row>
    <row r="6" spans="1:12" s="15" customFormat="1" ht="20.25" customHeight="1">
      <c r="A6" s="155"/>
      <c r="B6" s="202"/>
      <c r="C6" s="202"/>
      <c r="D6" s="202"/>
      <c r="E6" s="202"/>
      <c r="F6" s="202"/>
      <c r="G6" s="202"/>
      <c r="H6" s="203"/>
    </row>
    <row r="7" spans="1:12" s="15" customFormat="1">
      <c r="A7" s="204" t="s">
        <v>36</v>
      </c>
      <c r="B7" s="159" t="str">
        <f>+'PRESU OFICIAL'!A73</f>
        <v>2,4,3</v>
      </c>
      <c r="C7" s="390"/>
      <c r="F7" s="16"/>
      <c r="G7" s="205" t="s">
        <v>4</v>
      </c>
      <c r="H7" s="206" t="s">
        <v>2</v>
      </c>
    </row>
    <row r="8" spans="1:12" s="15" customFormat="1" ht="12.75" customHeight="1">
      <c r="A8" s="252" t="s">
        <v>50</v>
      </c>
      <c r="B8" s="252"/>
      <c r="C8" s="252"/>
      <c r="D8" s="252"/>
      <c r="E8" s="252"/>
      <c r="F8" s="252"/>
    </row>
    <row r="9" spans="1:12" s="15" customFormat="1" ht="87" customHeight="1">
      <c r="A9" s="1769" t="s">
        <v>822</v>
      </c>
      <c r="B9" s="1769"/>
      <c r="C9" s="1769"/>
      <c r="D9" s="1769"/>
      <c r="E9" s="1769"/>
      <c r="F9" s="1769"/>
      <c r="G9" s="1769"/>
      <c r="H9" s="1769"/>
    </row>
    <row r="10" spans="1:12" ht="12.75" customHeight="1">
      <c r="A10" s="207"/>
      <c r="B10" s="208"/>
      <c r="C10" s="208"/>
      <c r="D10" s="208"/>
      <c r="E10" s="208"/>
      <c r="F10" s="208"/>
      <c r="G10" s="209"/>
      <c r="H10" s="210"/>
    </row>
    <row r="11" spans="1:12">
      <c r="A11" s="1627" t="s">
        <v>5</v>
      </c>
      <c r="B11" s="1627"/>
      <c r="C11" s="1627"/>
      <c r="D11" s="1627"/>
      <c r="E11" s="1627"/>
      <c r="F11" s="211"/>
    </row>
    <row r="12" spans="1:12" s="52" customFormat="1" ht="12">
      <c r="A12" s="1619" t="s">
        <v>3</v>
      </c>
      <c r="B12" s="1620"/>
      <c r="C12" s="1620"/>
      <c r="D12" s="1621"/>
      <c r="E12" s="212" t="s">
        <v>6</v>
      </c>
      <c r="F12" s="213" t="s">
        <v>7</v>
      </c>
      <c r="G12" s="212" t="s">
        <v>8</v>
      </c>
      <c r="H12" s="213" t="s">
        <v>9</v>
      </c>
    </row>
    <row r="13" spans="1:12">
      <c r="A13" s="1749" t="str">
        <f>'CTO IMP 4000 PSI'!A9</f>
        <v>Concreto impermeabilizado de 4000 Psi</v>
      </c>
      <c r="B13" s="1640"/>
      <c r="C13" s="1640"/>
      <c r="D13" s="1641"/>
      <c r="E13" s="214" t="s">
        <v>1</v>
      </c>
      <c r="F13" s="217">
        <f>(((PI()*1.9)*0.2*4)+(((PI()/4)*1.9*1.9*0.2)-((PI()/4)*0.6*0.6*0.2))+(((PI()/4)*2*2)*0.2))*1.05</f>
        <v>6.2097505789019261</v>
      </c>
      <c r="G13" s="216">
        <f>'CTO IMP 4000 PSI'!H40</f>
        <v>756728</v>
      </c>
      <c r="H13" s="216">
        <f t="shared" ref="H13:H15" si="0">ROUND(F13*G13,0)</f>
        <v>4699092</v>
      </c>
      <c r="J13" s="217">
        <v>2.5099999999999998</v>
      </c>
      <c r="K13" s="42">
        <v>1720390</v>
      </c>
      <c r="L13" s="43">
        <f>+H13-K13</f>
        <v>2978702</v>
      </c>
    </row>
    <row r="14" spans="1:12">
      <c r="A14" s="1639" t="str">
        <f>+'ESTUDIO DE MERCADO'!B53</f>
        <v>TAPA PARA POZO DE SEGURIDAD TRAFICO PESADO</v>
      </c>
      <c r="B14" s="1640"/>
      <c r="C14" s="1640"/>
      <c r="D14" s="1641"/>
      <c r="E14" s="247" t="s">
        <v>2</v>
      </c>
      <c r="F14" s="217">
        <v>1</v>
      </c>
      <c r="G14" s="216">
        <f>+'ESTUDIO DE MERCADO'!D53</f>
        <v>850000</v>
      </c>
      <c r="H14" s="216">
        <f t="shared" si="0"/>
        <v>850000</v>
      </c>
      <c r="K14" s="42">
        <v>350000</v>
      </c>
      <c r="L14" s="43">
        <f t="shared" ref="L14:L16" si="1">+H14-K14</f>
        <v>500000</v>
      </c>
    </row>
    <row r="15" spans="1:12">
      <c r="A15" s="1649" t="str">
        <f>+'ESTUDIO DE MERCADO'!B11</f>
        <v>ADHESIVO EPOXICO 300ML PARA ANCLAJES DE RÁPIDO CURADO. SIKA ANCHORFIX-2</v>
      </c>
      <c r="B15" s="1640"/>
      <c r="C15" s="1640"/>
      <c r="D15" s="1650"/>
      <c r="E15" s="250" t="s">
        <v>31</v>
      </c>
      <c r="F15" s="221">
        <v>0.7</v>
      </c>
      <c r="G15" s="223">
        <f>+'ESTUDIO DE MERCADO'!D11</f>
        <v>133900</v>
      </c>
      <c r="H15" s="223">
        <f t="shared" si="0"/>
        <v>93730</v>
      </c>
      <c r="K15" s="42">
        <v>53000</v>
      </c>
      <c r="L15" s="43">
        <f t="shared" si="1"/>
        <v>40730</v>
      </c>
    </row>
    <row r="16" spans="1:12">
      <c r="G16" s="218" t="s">
        <v>10</v>
      </c>
      <c r="H16" s="219">
        <f>ROUND(SUM(H13:H15),0)</f>
        <v>5642822</v>
      </c>
      <c r="K16" s="42">
        <v>2348837</v>
      </c>
      <c r="L16" s="43">
        <f t="shared" si="1"/>
        <v>3293985</v>
      </c>
    </row>
    <row r="18" spans="1:8">
      <c r="A18" s="1627" t="s">
        <v>11</v>
      </c>
      <c r="B18" s="1627"/>
      <c r="C18" s="1627"/>
      <c r="D18" s="1627"/>
      <c r="E18" s="1627"/>
    </row>
    <row r="19" spans="1:8" s="52" customFormat="1" ht="12">
      <c r="A19" s="1766" t="s">
        <v>3</v>
      </c>
      <c r="B19" s="1767"/>
      <c r="C19" s="1767"/>
      <c r="D19" s="1768"/>
      <c r="E19" s="316" t="s">
        <v>6</v>
      </c>
      <c r="F19" s="317" t="s">
        <v>12</v>
      </c>
      <c r="G19" s="316" t="s">
        <v>8</v>
      </c>
      <c r="H19" s="317" t="s">
        <v>9</v>
      </c>
    </row>
    <row r="20" spans="1:8">
      <c r="A20" s="1649" t="s">
        <v>25</v>
      </c>
      <c r="B20" s="1669"/>
      <c r="C20" s="1669"/>
      <c r="D20" s="1650"/>
      <c r="E20" s="222" t="s">
        <v>53</v>
      </c>
      <c r="F20" s="268">
        <v>0.05</v>
      </c>
      <c r="G20" s="103">
        <f>H40</f>
        <v>2519733</v>
      </c>
      <c r="H20" s="223">
        <f>F20*G20</f>
        <v>125986.65000000001</v>
      </c>
    </row>
    <row r="21" spans="1:8">
      <c r="A21" s="1649" t="str">
        <f>+'ESTUDIO DE MERCADO'!B111</f>
        <v>VIBRADOR PARA CONCRETO</v>
      </c>
      <c r="B21" s="1669"/>
      <c r="C21" s="1669"/>
      <c r="D21" s="1650"/>
      <c r="E21" s="220" t="s">
        <v>64</v>
      </c>
      <c r="F21" s="407">
        <v>2</v>
      </c>
      <c r="G21" s="243">
        <f>+'ESTUDIO DE MERCADO'!D111</f>
        <v>70000</v>
      </c>
      <c r="H21" s="245">
        <f>G21/F21</f>
        <v>35000</v>
      </c>
    </row>
    <row r="22" spans="1:8">
      <c r="A22" s="1649" t="str">
        <f>+'ESTUDIO DE MERCADO'!B108</f>
        <v>TALADRO</v>
      </c>
      <c r="B22" s="1669"/>
      <c r="C22" s="1669"/>
      <c r="D22" s="1650"/>
      <c r="E22" s="222" t="s">
        <v>64</v>
      </c>
      <c r="F22" s="221">
        <v>0.5</v>
      </c>
      <c r="G22" s="222">
        <f>+'ESTUDIO DE MERCADO'!D108</f>
        <v>40000</v>
      </c>
      <c r="H22" s="223">
        <f>G22/F22</f>
        <v>80000</v>
      </c>
    </row>
    <row r="23" spans="1:8">
      <c r="A23" s="1649" t="str">
        <f>+'ESTUDIO DE MERCADO'!B94</f>
        <v>GENERADOR ELÉCTRICO. INCLUYE COMBUSTIBLE</v>
      </c>
      <c r="B23" s="1669"/>
      <c r="C23" s="1669"/>
      <c r="D23" s="1650"/>
      <c r="E23" s="222" t="s">
        <v>64</v>
      </c>
      <c r="F23" s="221">
        <v>0.5</v>
      </c>
      <c r="G23" s="222">
        <f>+'ESTUDIO DE MERCADO'!D94</f>
        <v>90000</v>
      </c>
      <c r="H23" s="223">
        <f>G23/F23</f>
        <v>180000</v>
      </c>
    </row>
    <row r="24" spans="1:8">
      <c r="A24" s="1662" t="str">
        <f>+'ESTUDIO DE MERCADO'!B89</f>
        <v>FORMALETA CONCRETO PARA POZO INTERNA Y EXTERNA</v>
      </c>
      <c r="B24" s="1640"/>
      <c r="C24" s="1640"/>
      <c r="D24" s="1663"/>
      <c r="E24" s="243" t="s">
        <v>64</v>
      </c>
      <c r="F24" s="407">
        <v>0.3</v>
      </c>
      <c r="G24" s="243">
        <f>+'ESTUDIO DE MERCADO'!D89</f>
        <v>100000</v>
      </c>
      <c r="H24" s="223">
        <f>G24/F24</f>
        <v>333333.33333333337</v>
      </c>
    </row>
    <row r="25" spans="1:8">
      <c r="A25" s="1662" t="str">
        <f>+'ESTUDIO DE MERCADO'!B90</f>
        <v>FORMALETA MADERA</v>
      </c>
      <c r="B25" s="1640"/>
      <c r="C25" s="1640"/>
      <c r="D25" s="1663"/>
      <c r="E25" s="243" t="s">
        <v>23</v>
      </c>
      <c r="F25" s="407">
        <f>1.2*1.2</f>
        <v>1.44</v>
      </c>
      <c r="G25" s="243">
        <f>+'ESTUDIO DE MERCADO'!D90</f>
        <v>32000</v>
      </c>
      <c r="H25" s="223">
        <f>G25/F25</f>
        <v>22222.222222222223</v>
      </c>
    </row>
    <row r="26" spans="1:8">
      <c r="G26" s="218" t="s">
        <v>10</v>
      </c>
      <c r="H26" s="219">
        <f>ROUND(SUM(H20:H25),0)</f>
        <v>776542</v>
      </c>
    </row>
    <row r="28" spans="1:8">
      <c r="A28" s="1651" t="s">
        <v>13</v>
      </c>
      <c r="B28" s="1651"/>
      <c r="C28" s="1651"/>
      <c r="D28" s="1651"/>
      <c r="E28" s="1651"/>
    </row>
    <row r="29" spans="1:8">
      <c r="A29" s="1652" t="s">
        <v>3</v>
      </c>
      <c r="B29" s="1652"/>
      <c r="C29" s="1652" t="s">
        <v>27</v>
      </c>
      <c r="D29" s="1652"/>
      <c r="E29" s="224" t="s">
        <v>28</v>
      </c>
      <c r="F29" s="225" t="s">
        <v>29</v>
      </c>
      <c r="G29" s="226" t="s">
        <v>30</v>
      </c>
      <c r="H29" s="227" t="s">
        <v>9</v>
      </c>
    </row>
    <row r="30" spans="1:8" s="15" customFormat="1">
      <c r="A30" s="1645"/>
      <c r="B30" s="1645"/>
      <c r="C30" s="1731"/>
      <c r="D30" s="1731"/>
      <c r="E30" s="299"/>
      <c r="F30" s="300"/>
      <c r="G30" s="301"/>
      <c r="H30" s="301">
        <f>F30*G30</f>
        <v>0</v>
      </c>
    </row>
    <row r="31" spans="1:8" ht="12.75" customHeight="1">
      <c r="A31" s="1647"/>
      <c r="B31" s="1647"/>
      <c r="C31" s="1646"/>
      <c r="D31" s="1646"/>
      <c r="E31" s="228"/>
      <c r="F31" s="297"/>
      <c r="G31" s="298"/>
      <c r="H31" s="298"/>
    </row>
    <row r="32" spans="1:8">
      <c r="A32" s="1647"/>
      <c r="B32" s="1647"/>
      <c r="C32" s="1646"/>
      <c r="D32" s="1646"/>
      <c r="E32" s="228"/>
      <c r="F32" s="297"/>
      <c r="G32" s="298"/>
      <c r="H32" s="298"/>
    </row>
    <row r="33" spans="1:10">
      <c r="A33" s="1647"/>
      <c r="B33" s="1647"/>
      <c r="C33" s="1648"/>
      <c r="D33" s="1648"/>
      <c r="E33" s="232"/>
      <c r="F33" s="233"/>
      <c r="G33" s="234"/>
      <c r="H33" s="233"/>
    </row>
    <row r="34" spans="1:10">
      <c r="A34" s="22"/>
      <c r="B34" s="22"/>
      <c r="C34" s="22"/>
      <c r="D34" s="22"/>
      <c r="E34" s="22"/>
      <c r="F34" s="23"/>
      <c r="G34" s="235" t="s">
        <v>10</v>
      </c>
      <c r="H34" s="236">
        <f>SUM(H31:H33)</f>
        <v>0</v>
      </c>
    </row>
    <row r="35" spans="1:10">
      <c r="A35" s="1627" t="s">
        <v>14</v>
      </c>
      <c r="B35" s="1627"/>
      <c r="C35" s="1627"/>
      <c r="D35" s="1627"/>
      <c r="E35" s="1627"/>
    </row>
    <row r="36" spans="1:10" s="64" customFormat="1" ht="22.5">
      <c r="A36" s="237" t="s">
        <v>15</v>
      </c>
      <c r="B36" s="238" t="s">
        <v>3</v>
      </c>
      <c r="C36" s="237" t="s">
        <v>6</v>
      </c>
      <c r="D36" s="212" t="s">
        <v>8</v>
      </c>
      <c r="E36" s="239" t="s">
        <v>16</v>
      </c>
      <c r="F36" s="240" t="s">
        <v>17</v>
      </c>
      <c r="G36" s="237" t="s">
        <v>12</v>
      </c>
      <c r="H36" s="213" t="s">
        <v>9</v>
      </c>
    </row>
    <row r="37" spans="1:10" ht="25.5">
      <c r="A37" s="220">
        <v>1</v>
      </c>
      <c r="B37" s="242" t="s">
        <v>34</v>
      </c>
      <c r="C37" s="247" t="s">
        <v>18</v>
      </c>
      <c r="D37" s="215">
        <f>+FP!E61</f>
        <v>353502.49999999994</v>
      </c>
      <c r="E37" s="248">
        <f>+FP!V44</f>
        <v>1.7483</v>
      </c>
      <c r="F37" s="245">
        <f>D37*E37</f>
        <v>618028.42074999993</v>
      </c>
      <c r="G37" s="244">
        <v>0.24527539500547277</v>
      </c>
      <c r="H37" s="245">
        <f>F37/G37</f>
        <v>2519732.6488301447</v>
      </c>
      <c r="I37" s="42">
        <f>600000*1.86</f>
        <v>1116000</v>
      </c>
    </row>
    <row r="38" spans="1:10">
      <c r="A38" s="246"/>
      <c r="B38" s="246"/>
      <c r="C38" s="247"/>
      <c r="D38" s="215"/>
      <c r="E38" s="247"/>
      <c r="F38" s="216"/>
      <c r="G38" s="248"/>
      <c r="H38" s="216"/>
    </row>
    <row r="39" spans="1:10">
      <c r="A39" s="246"/>
      <c r="B39" s="246"/>
      <c r="C39" s="246"/>
      <c r="D39" s="246"/>
      <c r="E39" s="246"/>
      <c r="F39" s="216"/>
      <c r="G39" s="246"/>
      <c r="H39" s="216"/>
    </row>
    <row r="40" spans="1:10">
      <c r="G40" s="218" t="s">
        <v>10</v>
      </c>
      <c r="H40" s="219">
        <f>ROUND(SUM(H37:H39),0)</f>
        <v>2519733</v>
      </c>
    </row>
    <row r="41" spans="1:10" ht="13.5" thickBot="1"/>
    <row r="42" spans="1:10" ht="13.5" customHeight="1" thickBot="1">
      <c r="B42" s="208"/>
      <c r="C42" s="208"/>
      <c r="D42" s="208"/>
      <c r="F42" s="1637" t="s">
        <v>19</v>
      </c>
      <c r="G42" s="1638"/>
      <c r="H42" s="249">
        <f>ROUND((H40+H34+H26+H16),0)</f>
        <v>8939097</v>
      </c>
      <c r="I42" s="42">
        <v>9531892</v>
      </c>
      <c r="J42" s="70">
        <f>+H42-I42</f>
        <v>-592795</v>
      </c>
    </row>
    <row r="43" spans="1:10" ht="57.75" customHeight="1"/>
    <row r="44" spans="1:10" s="15" customFormat="1">
      <c r="A44" s="2" t="s">
        <v>20</v>
      </c>
      <c r="B44" s="95" t="s">
        <v>41</v>
      </c>
      <c r="C44" s="91"/>
      <c r="D44" s="91"/>
      <c r="F44" s="2" t="s">
        <v>626</v>
      </c>
      <c r="G44" s="95" t="s">
        <v>627</v>
      </c>
      <c r="H44" s="898"/>
    </row>
    <row r="45" spans="1:10" s="15" customFormat="1">
      <c r="A45" s="3"/>
      <c r="B45" s="96" t="s">
        <v>42</v>
      </c>
      <c r="F45" s="3"/>
      <c r="G45" s="96" t="s">
        <v>628</v>
      </c>
      <c r="H45" s="431"/>
    </row>
    <row r="46" spans="1:10" s="15" customFormat="1" ht="14.25">
      <c r="B46" s="14" t="s">
        <v>22</v>
      </c>
      <c r="G46" s="14" t="s">
        <v>629</v>
      </c>
      <c r="H46" s="361"/>
    </row>
    <row r="47" spans="1:10" s="15" customFormat="1">
      <c r="F47" s="16"/>
      <c r="H47" s="16"/>
    </row>
  </sheetData>
  <mergeCells count="30">
    <mergeCell ref="A12:D12"/>
    <mergeCell ref="A1:A5"/>
    <mergeCell ref="B1:G5"/>
    <mergeCell ref="H1:H5"/>
    <mergeCell ref="A9:H9"/>
    <mergeCell ref="A11:E11"/>
    <mergeCell ref="A25:D25"/>
    <mergeCell ref="A13:D13"/>
    <mergeCell ref="A14:D14"/>
    <mergeCell ref="A15:D15"/>
    <mergeCell ref="A18:E18"/>
    <mergeCell ref="A19:D19"/>
    <mergeCell ref="A20:D20"/>
    <mergeCell ref="A22:D22"/>
    <mergeCell ref="A23:D23"/>
    <mergeCell ref="A24:D24"/>
    <mergeCell ref="A21:D21"/>
    <mergeCell ref="F42:G42"/>
    <mergeCell ref="A28:E28"/>
    <mergeCell ref="A29:B29"/>
    <mergeCell ref="C29:D29"/>
    <mergeCell ref="A30:B30"/>
    <mergeCell ref="C30:D30"/>
    <mergeCell ref="A31:B31"/>
    <mergeCell ref="C31:D31"/>
    <mergeCell ref="A32:B32"/>
    <mergeCell ref="C32:D32"/>
    <mergeCell ref="A33:B33"/>
    <mergeCell ref="C33:D33"/>
    <mergeCell ref="A35:E35"/>
  </mergeCells>
  <printOptions horizontalCentered="1" verticalCentered="1"/>
  <pageMargins left="0.78740157480314965" right="0.59055118110236227" top="0.39370078740157483" bottom="0.39370078740157483" header="0.39370078740157483" footer="0.39370078740157483"/>
  <pageSetup scale="71" fitToHeight="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rgb="FF00B0F0"/>
    <pageSetUpPr fitToPage="1"/>
  </sheetPr>
  <dimension ref="A1:H54"/>
  <sheetViews>
    <sheetView view="pageBreakPreview" topLeftCell="A5" zoomScale="60" zoomScaleNormal="100" workbookViewId="0">
      <selection activeCell="O33" sqref="O33"/>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23.85546875" style="4" customWidth="1"/>
    <col min="9" max="9" width="10.7109375" style="1" customWidth="1"/>
    <col min="10" max="16384" width="11.42578125" style="1"/>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3" customHeight="1">
      <c r="A5" s="1591"/>
      <c r="B5" s="1634"/>
      <c r="C5" s="1635"/>
      <c r="D5" s="1635"/>
      <c r="E5" s="1635"/>
      <c r="F5" s="1635"/>
      <c r="G5" s="1636"/>
      <c r="H5" s="1625"/>
    </row>
    <row r="6" spans="1:8" s="15" customFormat="1" ht="33" customHeight="1">
      <c r="A6" s="155"/>
      <c r="B6" s="202"/>
      <c r="C6" s="202"/>
      <c r="D6" s="202"/>
      <c r="E6" s="202"/>
      <c r="F6" s="202"/>
      <c r="G6" s="202"/>
      <c r="H6" s="203"/>
    </row>
    <row r="7" spans="1:8" s="15" customFormat="1">
      <c r="A7" s="204" t="s">
        <v>36</v>
      </c>
      <c r="B7" s="159" t="str">
        <f>+'PRESU OFICIAL'!A38</f>
        <v>1,5,11</v>
      </c>
      <c r="F7" s="16"/>
      <c r="G7" s="205" t="s">
        <v>4</v>
      </c>
      <c r="H7" s="206" t="s">
        <v>2</v>
      </c>
    </row>
    <row r="8" spans="1:8" s="15" customFormat="1" ht="12.75" customHeight="1">
      <c r="A8" s="252"/>
      <c r="B8" s="252"/>
      <c r="C8" s="252"/>
      <c r="D8" s="252"/>
      <c r="E8" s="252"/>
      <c r="F8" s="252"/>
    </row>
    <row r="9" spans="1:8" s="15" customFormat="1" ht="12.75" customHeight="1">
      <c r="A9" s="1626" t="s">
        <v>603</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6" customHeigh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776" t="s">
        <v>5</v>
      </c>
      <c r="B14" s="1776"/>
      <c r="C14" s="1776"/>
      <c r="D14" s="1776"/>
      <c r="E14" s="1776"/>
      <c r="F14" s="318"/>
    </row>
    <row r="15" spans="1:8" s="9" customFormat="1" ht="12">
      <c r="A15" s="1781" t="s">
        <v>3</v>
      </c>
      <c r="B15" s="1782"/>
      <c r="C15" s="1782"/>
      <c r="D15" s="1783"/>
      <c r="E15" s="319" t="s">
        <v>6</v>
      </c>
      <c r="F15" s="320" t="s">
        <v>7</v>
      </c>
      <c r="G15" s="319" t="s">
        <v>8</v>
      </c>
      <c r="H15" s="320" t="s">
        <v>9</v>
      </c>
    </row>
    <row r="16" spans="1:8">
      <c r="A16" s="1773" t="str">
        <f>+'ESTUDIO DE MERCADO'!B43</f>
        <v>KIT SILLA YEE PVC ALCANTARILLADO 8 X 6" 200MM</v>
      </c>
      <c r="B16" s="1774"/>
      <c r="C16" s="1774"/>
      <c r="D16" s="1775"/>
      <c r="E16" s="321" t="s">
        <v>31</v>
      </c>
      <c r="F16" s="322">
        <v>1</v>
      </c>
      <c r="G16" s="323">
        <f>+'ESTUDIO DE MERCADO'!D43</f>
        <v>225612</v>
      </c>
      <c r="H16" s="323">
        <f>+F16*G16</f>
        <v>225612</v>
      </c>
    </row>
    <row r="17" spans="1:8">
      <c r="A17" s="1773"/>
      <c r="B17" s="1774"/>
      <c r="C17" s="1774"/>
      <c r="D17" s="1775"/>
      <c r="E17" s="321"/>
      <c r="F17" s="322"/>
      <c r="G17" s="323"/>
      <c r="H17" s="323"/>
    </row>
    <row r="18" spans="1:8" ht="25.5" customHeight="1">
      <c r="A18" s="1784" t="str">
        <f>+'ESTUDIO DE MERCADO'!B42</f>
        <v>SELLANTE ELASTOMÉRICO CON BASE EN POLIURETANO, AUTONIVELANTE</v>
      </c>
      <c r="B18" s="1774"/>
      <c r="C18" s="1774"/>
      <c r="D18" s="1785"/>
      <c r="E18" s="321" t="s">
        <v>31</v>
      </c>
      <c r="F18" s="322">
        <v>0.4</v>
      </c>
      <c r="G18" s="323">
        <f>+'ESTUDIO DE MERCADO'!D42</f>
        <v>62900</v>
      </c>
      <c r="H18" s="323">
        <f>+F18*G18</f>
        <v>25160</v>
      </c>
    </row>
    <row r="19" spans="1:8">
      <c r="A19" s="1773" t="str">
        <f>+'ESTUDIO DE MERCADO'!B26</f>
        <v>HIDROSELLOS NOVAFORT 6" 160MM</v>
      </c>
      <c r="B19" s="1774"/>
      <c r="C19" s="1774"/>
      <c r="D19" s="1775"/>
      <c r="E19" s="321" t="s">
        <v>31</v>
      </c>
      <c r="F19" s="322">
        <v>1</v>
      </c>
      <c r="G19" s="323">
        <f>+'ESTUDIO DE MERCADO'!D26</f>
        <v>6180.0000000000018</v>
      </c>
      <c r="H19" s="323">
        <f>+F19*G19</f>
        <v>6180.0000000000018</v>
      </c>
    </row>
    <row r="20" spans="1:8">
      <c r="A20" s="1773"/>
      <c r="B20" s="1774"/>
      <c r="C20" s="1774"/>
      <c r="D20" s="1775"/>
      <c r="E20" s="321"/>
      <c r="F20" s="322"/>
      <c r="G20" s="323"/>
      <c r="H20" s="323"/>
    </row>
    <row r="21" spans="1:8">
      <c r="G21" s="324" t="s">
        <v>10</v>
      </c>
      <c r="H21" s="325">
        <f>SUM(H16:H20)</f>
        <v>256952</v>
      </c>
    </row>
    <row r="23" spans="1:8">
      <c r="A23" s="1780" t="s">
        <v>11</v>
      </c>
      <c r="B23" s="1780"/>
      <c r="C23" s="1780"/>
      <c r="D23" s="1780"/>
      <c r="E23" s="1780"/>
    </row>
    <row r="24" spans="1:8" s="9" customFormat="1" ht="12">
      <c r="A24" s="1781" t="s">
        <v>3</v>
      </c>
      <c r="B24" s="1782"/>
      <c r="C24" s="1782"/>
      <c r="D24" s="1783"/>
      <c r="E24" s="319" t="s">
        <v>6</v>
      </c>
      <c r="F24" s="320" t="s">
        <v>12</v>
      </c>
      <c r="G24" s="319" t="s">
        <v>8</v>
      </c>
      <c r="H24" s="320" t="s">
        <v>9</v>
      </c>
    </row>
    <row r="25" spans="1:8">
      <c r="A25" s="1649" t="str">
        <f>+'ESTUDIO DE MERCADO'!B105</f>
        <v>PULIDORA MANUAL</v>
      </c>
      <c r="B25" s="1640"/>
      <c r="C25" s="1640"/>
      <c r="D25" s="1650"/>
      <c r="E25" s="222" t="s">
        <v>64</v>
      </c>
      <c r="F25" s="221">
        <v>8</v>
      </c>
      <c r="G25" s="223">
        <f>+'ESTUDIO DE MERCADO'!D105</f>
        <v>25000</v>
      </c>
      <c r="H25" s="223">
        <f>G25/F25</f>
        <v>3125</v>
      </c>
    </row>
    <row r="26" spans="1:8">
      <c r="A26" s="1649" t="str">
        <f>+'ESTUDIO DE MERCADO'!B94</f>
        <v>GENERADOR ELÉCTRICO. INCLUYE COMBUSTIBLE</v>
      </c>
      <c r="B26" s="1640"/>
      <c r="C26" s="1640"/>
      <c r="D26" s="1650"/>
      <c r="E26" s="222" t="s">
        <v>64</v>
      </c>
      <c r="F26" s="221">
        <v>8</v>
      </c>
      <c r="G26" s="222">
        <f>+'ESTUDIO DE MERCADO'!D94</f>
        <v>90000</v>
      </c>
      <c r="H26" s="223">
        <f>G26/F26</f>
        <v>11250</v>
      </c>
    </row>
    <row r="27" spans="1:8" s="42" customFormat="1">
      <c r="A27" s="1649" t="s">
        <v>25</v>
      </c>
      <c r="B27" s="1669"/>
      <c r="C27" s="1669"/>
      <c r="D27" s="1650"/>
      <c r="E27" s="222" t="s">
        <v>53</v>
      </c>
      <c r="F27" s="268">
        <v>0.05</v>
      </c>
      <c r="G27" s="222">
        <f>H44</f>
        <v>48218.660343749994</v>
      </c>
      <c r="H27" s="223">
        <f>F27*G27</f>
        <v>2410.9330171874999</v>
      </c>
    </row>
    <row r="28" spans="1:8">
      <c r="A28" s="1773"/>
      <c r="B28" s="1774"/>
      <c r="C28" s="1774"/>
      <c r="D28" s="1775"/>
      <c r="E28" s="326"/>
      <c r="F28" s="323"/>
      <c r="G28" s="326"/>
      <c r="H28" s="323"/>
    </row>
    <row r="29" spans="1:8">
      <c r="G29" s="324" t="s">
        <v>10</v>
      </c>
      <c r="H29" s="325">
        <f>SUM(H25:H28)</f>
        <v>16785.933017187501</v>
      </c>
    </row>
    <row r="31" spans="1:8">
      <c r="A31" s="1776" t="s">
        <v>13</v>
      </c>
      <c r="B31" s="1776"/>
      <c r="C31" s="1776"/>
      <c r="D31" s="1776"/>
      <c r="E31" s="1776"/>
    </row>
    <row r="32" spans="1:8" s="42" customFormat="1">
      <c r="A32" s="1652" t="s">
        <v>3</v>
      </c>
      <c r="B32" s="1652"/>
      <c r="C32" s="1652" t="s">
        <v>27</v>
      </c>
      <c r="D32" s="1652"/>
      <c r="E32" s="224" t="s">
        <v>28</v>
      </c>
      <c r="F32" s="225" t="s">
        <v>29</v>
      </c>
      <c r="G32" s="226" t="s">
        <v>30</v>
      </c>
      <c r="H32" s="227" t="s">
        <v>9</v>
      </c>
    </row>
    <row r="33" spans="1:8" s="15" customFormat="1">
      <c r="A33" s="1645"/>
      <c r="B33" s="1645"/>
      <c r="C33" s="1731"/>
      <c r="D33" s="1731"/>
      <c r="E33" s="299"/>
      <c r="F33" s="300"/>
      <c r="G33" s="301"/>
      <c r="H33" s="301"/>
    </row>
    <row r="34" spans="1:8">
      <c r="A34" s="1691"/>
      <c r="B34" s="1692"/>
      <c r="C34" s="1692"/>
      <c r="D34" s="1693"/>
      <c r="E34" s="259"/>
      <c r="F34" s="327"/>
      <c r="G34" s="328"/>
      <c r="H34" s="328"/>
    </row>
    <row r="35" spans="1:8">
      <c r="A35" s="1691"/>
      <c r="B35" s="1692"/>
      <c r="C35" s="1692"/>
      <c r="D35" s="1693"/>
      <c r="E35" s="259"/>
      <c r="F35" s="327"/>
      <c r="G35" s="328"/>
      <c r="H35" s="328"/>
    </row>
    <row r="36" spans="1:8">
      <c r="A36" s="1777"/>
      <c r="B36" s="1778"/>
      <c r="C36" s="1778"/>
      <c r="D36" s="1779"/>
      <c r="E36" s="326"/>
      <c r="F36" s="323"/>
      <c r="G36" s="329"/>
      <c r="H36" s="323"/>
    </row>
    <row r="37" spans="1:8">
      <c r="G37" s="324" t="s">
        <v>10</v>
      </c>
      <c r="H37" s="325">
        <f>SUM(H33:H36)</f>
        <v>0</v>
      </c>
    </row>
    <row r="39" spans="1:8">
      <c r="A39" s="1780" t="s">
        <v>14</v>
      </c>
      <c r="B39" s="1780"/>
      <c r="C39" s="1780"/>
      <c r="D39" s="1780"/>
      <c r="E39" s="1780"/>
    </row>
    <row r="40" spans="1:8" s="10" customFormat="1" ht="22.5">
      <c r="A40" s="330" t="s">
        <v>15</v>
      </c>
      <c r="B40" s="331" t="s">
        <v>3</v>
      </c>
      <c r="C40" s="330" t="s">
        <v>6</v>
      </c>
      <c r="D40" s="319" t="s">
        <v>8</v>
      </c>
      <c r="E40" s="332" t="s">
        <v>16</v>
      </c>
      <c r="F40" s="333" t="s">
        <v>17</v>
      </c>
      <c r="G40" s="330" t="s">
        <v>12</v>
      </c>
      <c r="H40" s="320" t="s">
        <v>9</v>
      </c>
    </row>
    <row r="41" spans="1:8" ht="25.5">
      <c r="A41" s="334">
        <v>1</v>
      </c>
      <c r="B41" s="242" t="s">
        <v>184</v>
      </c>
      <c r="C41" s="250" t="s">
        <v>18</v>
      </c>
      <c r="D41" s="222">
        <f>+FP!E59</f>
        <v>220642.49999999997</v>
      </c>
      <c r="E41" s="335">
        <f>+FP!V44</f>
        <v>1.7483</v>
      </c>
      <c r="F41" s="233">
        <f>D41*E41</f>
        <v>385749.28274999995</v>
      </c>
      <c r="G41" s="335">
        <v>8</v>
      </c>
      <c r="H41" s="233">
        <f>F41/G41</f>
        <v>48218.660343749994</v>
      </c>
    </row>
    <row r="42" spans="1:8">
      <c r="A42" s="326"/>
      <c r="B42" s="326"/>
      <c r="C42" s="321"/>
      <c r="D42" s="336"/>
      <c r="E42" s="321"/>
      <c r="F42" s="323"/>
      <c r="G42" s="337"/>
      <c r="H42" s="323"/>
    </row>
    <row r="43" spans="1:8">
      <c r="A43" s="326"/>
      <c r="B43" s="326"/>
      <c r="C43" s="326"/>
      <c r="D43" s="326"/>
      <c r="E43" s="326"/>
      <c r="F43" s="323"/>
      <c r="G43" s="326"/>
      <c r="H43" s="323"/>
    </row>
    <row r="44" spans="1:8">
      <c r="G44" s="324" t="s">
        <v>10</v>
      </c>
      <c r="H44" s="325">
        <f>SUM(H41:H43)</f>
        <v>48218.660343749994</v>
      </c>
    </row>
    <row r="45" spans="1:8" ht="13.5" thickBot="1"/>
    <row r="46" spans="1:8" ht="13.5" customHeight="1" thickBot="1">
      <c r="B46" s="338"/>
      <c r="C46" s="338"/>
      <c r="D46" s="338"/>
      <c r="F46" s="1771" t="s">
        <v>19</v>
      </c>
      <c r="G46" s="1772"/>
      <c r="H46" s="339">
        <f>ROUND(SUM(+H44+H37+H29+H21),0)</f>
        <v>321957</v>
      </c>
    </row>
    <row r="47" spans="1:8" ht="13.5" customHeight="1">
      <c r="B47" s="338"/>
      <c r="C47" s="338"/>
      <c r="D47" s="338"/>
      <c r="F47" s="420"/>
      <c r="G47" s="420"/>
      <c r="H47" s="419"/>
    </row>
    <row r="48" spans="1:8" ht="43.5" customHeight="1">
      <c r="A48" s="338"/>
      <c r="B48" s="338"/>
      <c r="C48" s="338"/>
      <c r="D48" s="338"/>
      <c r="F48" s="340"/>
      <c r="G48" s="340"/>
      <c r="H48" s="341"/>
    </row>
    <row r="49" spans="1:8" s="15" customFormat="1">
      <c r="A49" s="2" t="s">
        <v>20</v>
      </c>
      <c r="B49" s="95" t="s">
        <v>41</v>
      </c>
      <c r="C49" s="91"/>
      <c r="D49" s="91"/>
      <c r="F49" s="2" t="s">
        <v>626</v>
      </c>
      <c r="G49" s="95" t="s">
        <v>627</v>
      </c>
      <c r="H49" s="898"/>
    </row>
    <row r="50" spans="1:8" s="15" customFormat="1">
      <c r="A50" s="3"/>
      <c r="B50" s="96" t="s">
        <v>42</v>
      </c>
      <c r="F50" s="3"/>
      <c r="G50" s="96" t="s">
        <v>628</v>
      </c>
      <c r="H50" s="431"/>
    </row>
    <row r="51" spans="1:8" s="15" customFormat="1" ht="14.25">
      <c r="B51" s="14" t="s">
        <v>22</v>
      </c>
      <c r="G51" s="14" t="s">
        <v>629</v>
      </c>
      <c r="H51" s="361"/>
    </row>
    <row r="52" spans="1:8" s="15" customFormat="1">
      <c r="F52" s="16"/>
      <c r="H52" s="16"/>
    </row>
    <row r="53" spans="1:8" ht="14.25">
      <c r="B53" s="14"/>
    </row>
    <row r="54" spans="1:8" ht="14.25">
      <c r="B54" s="14"/>
    </row>
  </sheetData>
  <mergeCells count="27">
    <mergeCell ref="A24:D24"/>
    <mergeCell ref="A1:A5"/>
    <mergeCell ref="A14:E14"/>
    <mergeCell ref="A15:D15"/>
    <mergeCell ref="A16:D16"/>
    <mergeCell ref="A17:D17"/>
    <mergeCell ref="A18:D18"/>
    <mergeCell ref="A19:D19"/>
    <mergeCell ref="A20:D20"/>
    <mergeCell ref="A23:E23"/>
    <mergeCell ref="B1:G5"/>
    <mergeCell ref="H1:H5"/>
    <mergeCell ref="A9:H12"/>
    <mergeCell ref="A33:B33"/>
    <mergeCell ref="C33:D33"/>
    <mergeCell ref="F46:G46"/>
    <mergeCell ref="A25:D25"/>
    <mergeCell ref="A26:D26"/>
    <mergeCell ref="A27:D27"/>
    <mergeCell ref="A28:D28"/>
    <mergeCell ref="A31:E31"/>
    <mergeCell ref="A32:B32"/>
    <mergeCell ref="C32:D32"/>
    <mergeCell ref="A34:D34"/>
    <mergeCell ref="A35:D35"/>
    <mergeCell ref="A36:D36"/>
    <mergeCell ref="A39:E39"/>
  </mergeCells>
  <printOptions horizontalCentered="1" verticalCentered="1"/>
  <pageMargins left="0.78740157480314965" right="0.59055118110236227" top="0.39370078740157483" bottom="0.39370078740157483" header="0.39370078740157483" footer="0.39370078740157483"/>
  <pageSetup scale="76" fitToHeight="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D0D75-BAD1-499D-A88B-7C6DE9E8F7EA}">
  <sheetPr>
    <tabColor rgb="FF92D050"/>
    <pageSetUpPr fitToPage="1"/>
  </sheetPr>
  <dimension ref="A1:H53"/>
  <sheetViews>
    <sheetView view="pageBreakPreview" zoomScale="60" zoomScaleNormal="100" workbookViewId="0">
      <selection activeCell="L21" sqref="L21"/>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22.28515625" style="4" customWidth="1"/>
    <col min="9" max="9" width="12.28515625" style="1" bestFit="1" customWidth="1"/>
    <col min="10" max="16384" width="11.42578125" style="1"/>
  </cols>
  <sheetData>
    <row r="1" spans="1:8" s="15" customFormat="1" ht="12.75" customHeight="1">
      <c r="A1" s="1591"/>
      <c r="B1" s="1596" t="s">
        <v>24</v>
      </c>
      <c r="C1" s="1597"/>
      <c r="D1" s="1597"/>
      <c r="E1" s="1597"/>
      <c r="F1" s="1597"/>
      <c r="G1" s="1598"/>
      <c r="H1" s="1584"/>
    </row>
    <row r="2" spans="1:8" s="15" customFormat="1">
      <c r="A2" s="1591"/>
      <c r="B2" s="1599"/>
      <c r="C2" s="1600"/>
      <c r="D2" s="1600"/>
      <c r="E2" s="1600"/>
      <c r="F2" s="1600"/>
      <c r="G2" s="1601"/>
      <c r="H2" s="1585"/>
    </row>
    <row r="3" spans="1:8" s="15" customFormat="1">
      <c r="A3" s="1591"/>
      <c r="B3" s="1599"/>
      <c r="C3" s="1600"/>
      <c r="D3" s="1600"/>
      <c r="E3" s="1600"/>
      <c r="F3" s="1600"/>
      <c r="G3" s="1601"/>
      <c r="H3" s="1585"/>
    </row>
    <row r="4" spans="1:8" s="15" customFormat="1">
      <c r="A4" s="1591"/>
      <c r="B4" s="1599"/>
      <c r="C4" s="1600"/>
      <c r="D4" s="1600"/>
      <c r="E4" s="1600"/>
      <c r="F4" s="1600"/>
      <c r="G4" s="1601"/>
      <c r="H4" s="1585"/>
    </row>
    <row r="5" spans="1:8" s="15" customFormat="1" ht="39.75" customHeight="1">
      <c r="A5" s="1591"/>
      <c r="B5" s="1602"/>
      <c r="C5" s="1603"/>
      <c r="D5" s="1603"/>
      <c r="E5" s="1603"/>
      <c r="F5" s="1603"/>
      <c r="G5" s="1604"/>
      <c r="H5" s="1586"/>
    </row>
    <row r="6" spans="1:8" s="15" customFormat="1" ht="21.75" customHeight="1">
      <c r="A6" s="155"/>
      <c r="B6" s="156"/>
      <c r="C6" s="156"/>
      <c r="D6" s="156"/>
      <c r="E6" s="156"/>
      <c r="F6" s="156"/>
      <c r="G6" s="156"/>
      <c r="H6" s="157"/>
    </row>
    <row r="7" spans="1:8" s="15" customFormat="1">
      <c r="A7" s="158" t="s">
        <v>36</v>
      </c>
      <c r="B7" s="159" t="str">
        <f>+'PRESU OFICIAL'!A39</f>
        <v>1,5,12</v>
      </c>
      <c r="F7" s="16"/>
      <c r="G7" s="160" t="s">
        <v>4</v>
      </c>
      <c r="H7" s="161" t="s">
        <v>2</v>
      </c>
    </row>
    <row r="8" spans="1:8" s="15" customFormat="1" ht="12.75" customHeight="1">
      <c r="A8" s="13"/>
      <c r="B8" s="13"/>
      <c r="C8" s="13"/>
      <c r="D8" s="13"/>
      <c r="E8" s="13"/>
    </row>
    <row r="9" spans="1:8" s="15" customFormat="1" ht="12.75" customHeight="1">
      <c r="A9" s="1587" t="s">
        <v>604</v>
      </c>
      <c r="B9" s="1587"/>
      <c r="C9" s="1587"/>
      <c r="D9" s="1587"/>
      <c r="E9" s="1587"/>
      <c r="F9" s="1587"/>
      <c r="G9" s="1587"/>
      <c r="H9" s="1587"/>
    </row>
    <row r="10" spans="1:8" s="15" customFormat="1" ht="12.75" customHeight="1">
      <c r="A10" s="1587"/>
      <c r="B10" s="1587"/>
      <c r="C10" s="1587"/>
      <c r="D10" s="1587"/>
      <c r="E10" s="1587"/>
      <c r="F10" s="1587"/>
      <c r="G10" s="1587"/>
      <c r="H10" s="1587"/>
    </row>
    <row r="11" spans="1:8" s="15" customFormat="1" ht="12.75" customHeight="1">
      <c r="A11" s="1587"/>
      <c r="B11" s="1587"/>
      <c r="C11" s="1587"/>
      <c r="D11" s="1587"/>
      <c r="E11" s="1587"/>
      <c r="F11" s="1587"/>
      <c r="G11" s="1587"/>
      <c r="H11" s="1587"/>
    </row>
    <row r="12" spans="1:8" s="15" customFormat="1">
      <c r="A12" s="1587"/>
      <c r="B12" s="1587"/>
      <c r="C12" s="1587"/>
      <c r="D12" s="1587"/>
      <c r="E12" s="1587"/>
      <c r="F12" s="1587"/>
      <c r="G12" s="1587"/>
      <c r="H12" s="1587"/>
    </row>
    <row r="13" spans="1:8" s="42" customFormat="1" ht="12.75" customHeight="1">
      <c r="A13" s="94"/>
      <c r="B13" s="46"/>
      <c r="C13" s="46"/>
      <c r="D13" s="46"/>
      <c r="E13" s="46"/>
      <c r="F13" s="46"/>
      <c r="G13" s="44"/>
      <c r="H13" s="45"/>
    </row>
    <row r="14" spans="1:8">
      <c r="A14" s="1789" t="s">
        <v>5</v>
      </c>
      <c r="B14" s="1789"/>
      <c r="C14" s="1789"/>
      <c r="D14" s="1789"/>
      <c r="E14" s="1789"/>
      <c r="F14" s="6"/>
      <c r="G14" s="7"/>
      <c r="H14" s="8"/>
    </row>
    <row r="15" spans="1:8" s="9" customFormat="1" ht="12">
      <c r="A15" s="1786" t="s">
        <v>3</v>
      </c>
      <c r="B15" s="1787"/>
      <c r="C15" s="1787"/>
      <c r="D15" s="1788"/>
      <c r="E15" s="71" t="s">
        <v>6</v>
      </c>
      <c r="F15" s="72" t="s">
        <v>7</v>
      </c>
      <c r="G15" s="71" t="s">
        <v>8</v>
      </c>
      <c r="H15" s="72" t="s">
        <v>9</v>
      </c>
    </row>
    <row r="16" spans="1:8" ht="12.75" customHeight="1">
      <c r="A16" s="1790" t="str">
        <f>+'ESTUDIO DE MERCADO'!B44</f>
        <v>KIT SILLA YEE PVC ALCANTARILLADO 10 X 6" 250MM</v>
      </c>
      <c r="B16" s="1791"/>
      <c r="C16" s="1791"/>
      <c r="D16" s="1792"/>
      <c r="E16" s="73" t="s">
        <v>31</v>
      </c>
      <c r="F16" s="75">
        <v>1</v>
      </c>
      <c r="G16" s="74">
        <f>+'ESTUDIO DE MERCADO'!D44</f>
        <v>255055.99999999997</v>
      </c>
      <c r="H16" s="74">
        <f>+F16*G16</f>
        <v>255055.99999999997</v>
      </c>
    </row>
    <row r="17" spans="1:8">
      <c r="A17" s="1790"/>
      <c r="B17" s="1791"/>
      <c r="C17" s="1791"/>
      <c r="D17" s="1792"/>
      <c r="E17" s="73"/>
      <c r="F17" s="75"/>
      <c r="G17" s="74"/>
      <c r="H17" s="74"/>
    </row>
    <row r="18" spans="1:8" ht="27.75" customHeight="1">
      <c r="A18" s="1790" t="str">
        <f>+'ESTUDIO DE MERCADO'!B42</f>
        <v>SELLANTE ELASTOMÉRICO CON BASE EN POLIURETANO, AUTONIVELANTE</v>
      </c>
      <c r="B18" s="1791"/>
      <c r="C18" s="1791"/>
      <c r="D18" s="1792"/>
      <c r="E18" s="73" t="s">
        <v>31</v>
      </c>
      <c r="F18" s="75">
        <v>0.9</v>
      </c>
      <c r="G18" s="74">
        <f>+'ESTUDIO DE MERCADO'!D42</f>
        <v>62900</v>
      </c>
      <c r="H18" s="74">
        <f>+F18*G18</f>
        <v>56610</v>
      </c>
    </row>
    <row r="19" spans="1:8">
      <c r="A19" s="1790" t="str">
        <f>+'ESTUDIO DE MERCADO'!B26</f>
        <v>HIDROSELLOS NOVAFORT 6" 160MM</v>
      </c>
      <c r="B19" s="1791"/>
      <c r="C19" s="1791"/>
      <c r="D19" s="1792"/>
      <c r="E19" s="73" t="s">
        <v>31</v>
      </c>
      <c r="F19" s="75">
        <v>1</v>
      </c>
      <c r="G19" s="74">
        <f>+'ESTUDIO DE MERCADO'!D26</f>
        <v>6180.0000000000018</v>
      </c>
      <c r="H19" s="74">
        <f>+F19*G19</f>
        <v>6180.0000000000018</v>
      </c>
    </row>
    <row r="20" spans="1:8">
      <c r="A20" s="1790"/>
      <c r="B20" s="1791"/>
      <c r="C20" s="1791"/>
      <c r="D20" s="1792"/>
      <c r="E20" s="73"/>
      <c r="F20" s="75"/>
      <c r="G20" s="74"/>
      <c r="H20" s="74"/>
    </row>
    <row r="21" spans="1:8">
      <c r="A21" s="7"/>
      <c r="B21" s="7"/>
      <c r="C21" s="7"/>
      <c r="D21" s="7"/>
      <c r="E21" s="7"/>
      <c r="F21" s="8"/>
      <c r="G21" s="76" t="s">
        <v>10</v>
      </c>
      <c r="H21" s="77">
        <f>SUM(H16:H20)</f>
        <v>317846</v>
      </c>
    </row>
    <row r="22" spans="1:8">
      <c r="A22" s="7"/>
      <c r="B22" s="7"/>
      <c r="C22" s="7"/>
      <c r="D22" s="7"/>
      <c r="E22" s="7"/>
      <c r="F22" s="8"/>
      <c r="G22" s="7"/>
      <c r="H22" s="8"/>
    </row>
    <row r="23" spans="1:8">
      <c r="A23" s="1793" t="s">
        <v>11</v>
      </c>
      <c r="B23" s="1793"/>
      <c r="C23" s="1793"/>
      <c r="D23" s="1793"/>
      <c r="E23" s="1793"/>
      <c r="F23" s="8"/>
      <c r="G23" s="7"/>
      <c r="H23" s="8"/>
    </row>
    <row r="24" spans="1:8" s="9" customFormat="1" ht="12">
      <c r="A24" s="1786" t="s">
        <v>3</v>
      </c>
      <c r="B24" s="1787"/>
      <c r="C24" s="1787"/>
      <c r="D24" s="1788"/>
      <c r="E24" s="71" t="s">
        <v>6</v>
      </c>
      <c r="F24" s="72" t="s">
        <v>12</v>
      </c>
      <c r="G24" s="71" t="s">
        <v>8</v>
      </c>
      <c r="H24" s="72" t="s">
        <v>9</v>
      </c>
    </row>
    <row r="25" spans="1:8">
      <c r="A25" s="1649" t="str">
        <f>+'ESTUDIO DE MERCADO'!B105</f>
        <v>PULIDORA MANUAL</v>
      </c>
      <c r="B25" s="1640"/>
      <c r="C25" s="1640"/>
      <c r="D25" s="1650"/>
      <c r="E25" s="222" t="s">
        <v>64</v>
      </c>
      <c r="F25" s="221">
        <v>8</v>
      </c>
      <c r="G25" s="223">
        <f>+'ESTUDIO DE MERCADO'!D105</f>
        <v>25000</v>
      </c>
      <c r="H25" s="223">
        <f>G25/F25</f>
        <v>3125</v>
      </c>
    </row>
    <row r="26" spans="1:8">
      <c r="A26" s="1649" t="str">
        <f>+'ESTUDIO DE MERCADO'!B94</f>
        <v>GENERADOR ELÉCTRICO. INCLUYE COMBUSTIBLE</v>
      </c>
      <c r="B26" s="1640"/>
      <c r="C26" s="1640"/>
      <c r="D26" s="1650"/>
      <c r="E26" s="222" t="s">
        <v>64</v>
      </c>
      <c r="F26" s="221">
        <v>8</v>
      </c>
      <c r="G26" s="222">
        <f>+'ESTUDIO DE MERCADO'!D94</f>
        <v>90000</v>
      </c>
      <c r="H26" s="223">
        <f>G26/F26</f>
        <v>11250</v>
      </c>
    </row>
    <row r="27" spans="1:8">
      <c r="A27" s="1649" t="s">
        <v>25</v>
      </c>
      <c r="B27" s="1669"/>
      <c r="C27" s="1669"/>
      <c r="D27" s="1650"/>
      <c r="E27" s="222" t="s">
        <v>53</v>
      </c>
      <c r="F27" s="268">
        <v>0.05</v>
      </c>
      <c r="G27" s="222">
        <f>H44</f>
        <v>48218.660343749994</v>
      </c>
      <c r="H27" s="223">
        <f>F27*G27</f>
        <v>2410.9330171874999</v>
      </c>
    </row>
    <row r="28" spans="1:8">
      <c r="A28" s="1790"/>
      <c r="B28" s="1791"/>
      <c r="C28" s="1791"/>
      <c r="D28" s="1792"/>
      <c r="E28" s="79"/>
      <c r="F28" s="74"/>
      <c r="G28" s="79"/>
      <c r="H28" s="74"/>
    </row>
    <row r="29" spans="1:8">
      <c r="A29" s="7"/>
      <c r="B29" s="7"/>
      <c r="C29" s="7"/>
      <c r="D29" s="7"/>
      <c r="E29" s="7"/>
      <c r="F29" s="8"/>
      <c r="G29" s="76" t="s">
        <v>10</v>
      </c>
      <c r="H29" s="77">
        <f>SUM(H25:H28)</f>
        <v>16785.933017187501</v>
      </c>
    </row>
    <row r="30" spans="1:8">
      <c r="A30" s="7"/>
      <c r="B30" s="7"/>
      <c r="C30" s="7"/>
      <c r="D30" s="7"/>
      <c r="E30" s="7"/>
      <c r="F30" s="8"/>
      <c r="G30" s="7"/>
      <c r="H30" s="8"/>
    </row>
    <row r="31" spans="1:8">
      <c r="A31" s="1789" t="s">
        <v>13</v>
      </c>
      <c r="B31" s="1789"/>
      <c r="C31" s="1789"/>
      <c r="D31" s="1789"/>
      <c r="E31" s="1789"/>
      <c r="F31" s="8"/>
      <c r="G31" s="7"/>
      <c r="H31" s="8"/>
    </row>
    <row r="32" spans="1:8">
      <c r="A32" s="1796" t="s">
        <v>3</v>
      </c>
      <c r="B32" s="1797"/>
      <c r="C32" s="1797"/>
      <c r="D32" s="1798"/>
      <c r="E32" s="80" t="s">
        <v>6</v>
      </c>
      <c r="F32" s="81" t="s">
        <v>12</v>
      </c>
      <c r="G32" s="71" t="s">
        <v>8</v>
      </c>
      <c r="H32" s="72" t="s">
        <v>9</v>
      </c>
    </row>
    <row r="33" spans="1:8">
      <c r="A33" s="1799"/>
      <c r="B33" s="1800"/>
      <c r="C33" s="1800"/>
      <c r="D33" s="1801"/>
      <c r="E33" s="18"/>
      <c r="F33" s="19"/>
      <c r="G33" s="20"/>
      <c r="H33" s="20">
        <f>F33*G33</f>
        <v>0</v>
      </c>
    </row>
    <row r="34" spans="1:8">
      <c r="A34" s="1799"/>
      <c r="B34" s="1800"/>
      <c r="C34" s="1800"/>
      <c r="D34" s="1801"/>
      <c r="E34" s="18"/>
      <c r="F34" s="19"/>
      <c r="G34" s="20"/>
      <c r="H34" s="20">
        <f>F34*G34</f>
        <v>0</v>
      </c>
    </row>
    <row r="35" spans="1:8">
      <c r="A35" s="1799"/>
      <c r="B35" s="1800"/>
      <c r="C35" s="1800"/>
      <c r="D35" s="1801"/>
      <c r="E35" s="18"/>
      <c r="F35" s="19"/>
      <c r="G35" s="20"/>
      <c r="H35" s="20"/>
    </row>
    <row r="36" spans="1:8">
      <c r="A36" s="1802"/>
      <c r="B36" s="1797"/>
      <c r="C36" s="1797"/>
      <c r="D36" s="1798"/>
      <c r="E36" s="79"/>
      <c r="F36" s="74"/>
      <c r="G36" s="82"/>
      <c r="H36" s="74"/>
    </row>
    <row r="37" spans="1:8">
      <c r="A37" s="7"/>
      <c r="B37" s="7"/>
      <c r="C37" s="7"/>
      <c r="D37" s="7"/>
      <c r="E37" s="7"/>
      <c r="F37" s="8"/>
      <c r="G37" s="76" t="s">
        <v>10</v>
      </c>
      <c r="H37" s="77">
        <f>SUM(H33:H36)</f>
        <v>0</v>
      </c>
    </row>
    <row r="38" spans="1:8">
      <c r="A38" s="7"/>
      <c r="B38" s="7"/>
      <c r="C38" s="7"/>
      <c r="D38" s="7"/>
      <c r="E38" s="7"/>
      <c r="F38" s="8"/>
      <c r="G38" s="7"/>
      <c r="H38" s="8"/>
    </row>
    <row r="39" spans="1:8">
      <c r="A39" s="1793" t="s">
        <v>14</v>
      </c>
      <c r="B39" s="1793"/>
      <c r="C39" s="1793"/>
      <c r="D39" s="1793"/>
      <c r="E39" s="1793"/>
      <c r="F39" s="8"/>
      <c r="G39" s="7"/>
      <c r="H39" s="8"/>
    </row>
    <row r="40" spans="1:8" s="10" customFormat="1" ht="21.75">
      <c r="A40" s="80" t="s">
        <v>15</v>
      </c>
      <c r="B40" s="83" t="s">
        <v>3</v>
      </c>
      <c r="C40" s="80" t="s">
        <v>6</v>
      </c>
      <c r="D40" s="71" t="s">
        <v>8</v>
      </c>
      <c r="E40" s="84" t="s">
        <v>16</v>
      </c>
      <c r="F40" s="81" t="s">
        <v>17</v>
      </c>
      <c r="G40" s="80" t="s">
        <v>12</v>
      </c>
      <c r="H40" s="72" t="s">
        <v>9</v>
      </c>
    </row>
    <row r="41" spans="1:8" ht="25.5">
      <c r="A41" s="334">
        <v>1</v>
      </c>
      <c r="B41" s="242" t="s">
        <v>184</v>
      </c>
      <c r="C41" s="250" t="s">
        <v>18</v>
      </c>
      <c r="D41" s="222">
        <f>+FP!E59</f>
        <v>220642.49999999997</v>
      </c>
      <c r="E41" s="335">
        <f>+FP!V44</f>
        <v>1.7483</v>
      </c>
      <c r="F41" s="30">
        <f>D41*E41</f>
        <v>385749.28274999995</v>
      </c>
      <c r="G41" s="29">
        <v>8</v>
      </c>
      <c r="H41" s="30">
        <f>F41/G41</f>
        <v>48218.660343749994</v>
      </c>
    </row>
    <row r="42" spans="1:8">
      <c r="A42" s="79"/>
      <c r="B42" s="79"/>
      <c r="C42" s="73"/>
      <c r="D42" s="78"/>
      <c r="E42" s="73"/>
      <c r="F42" s="74"/>
      <c r="G42" s="85"/>
      <c r="H42" s="74"/>
    </row>
    <row r="43" spans="1:8">
      <c r="A43" s="79"/>
      <c r="B43" s="79"/>
      <c r="C43" s="79"/>
      <c r="D43" s="79"/>
      <c r="E43" s="79"/>
      <c r="F43" s="74"/>
      <c r="G43" s="79"/>
      <c r="H43" s="74"/>
    </row>
    <row r="44" spans="1:8">
      <c r="A44" s="7"/>
      <c r="B44" s="7"/>
      <c r="C44" s="7"/>
      <c r="D44" s="7"/>
      <c r="E44" s="7"/>
      <c r="F44" s="8"/>
      <c r="G44" s="76" t="s">
        <v>10</v>
      </c>
      <c r="H44" s="77">
        <f>SUM(H41:H43)</f>
        <v>48218.660343749994</v>
      </c>
    </row>
    <row r="45" spans="1:8" ht="13.5" thickBot="1">
      <c r="A45" s="7"/>
      <c r="B45" s="7"/>
      <c r="C45" s="7"/>
      <c r="D45" s="7"/>
      <c r="E45" s="7"/>
      <c r="F45" s="8"/>
      <c r="G45" s="7"/>
      <c r="H45" s="8"/>
    </row>
    <row r="46" spans="1:8" ht="13.5" customHeight="1" thickBot="1">
      <c r="B46" s="5"/>
      <c r="C46" s="5"/>
      <c r="D46" s="5"/>
      <c r="E46" s="7"/>
      <c r="F46" s="1794" t="s">
        <v>19</v>
      </c>
      <c r="G46" s="1795"/>
      <c r="H46" s="21">
        <f>ROUND(SUM(+H44+H37+H29+H21),0)</f>
        <v>382851</v>
      </c>
    </row>
    <row r="47" spans="1:8">
      <c r="A47" s="5"/>
      <c r="B47" s="5"/>
      <c r="C47" s="5"/>
      <c r="D47" s="5"/>
      <c r="E47" s="7"/>
      <c r="F47" s="11"/>
      <c r="G47" s="11"/>
      <c r="H47" s="12"/>
    </row>
    <row r="48" spans="1:8" s="15" customFormat="1" ht="42.75" customHeight="1">
      <c r="A48" s="2" t="s">
        <v>20</v>
      </c>
      <c r="B48" s="1758"/>
      <c r="C48" s="1758"/>
      <c r="D48" s="1758"/>
      <c r="F48" s="16"/>
      <c r="H48" s="16"/>
    </row>
    <row r="49" spans="1:8" s="15" customFormat="1">
      <c r="A49" s="3"/>
      <c r="B49" s="95" t="s">
        <v>41</v>
      </c>
      <c r="C49" s="91"/>
      <c r="D49" s="91"/>
      <c r="F49" s="2" t="s">
        <v>626</v>
      </c>
      <c r="G49" s="95" t="s">
        <v>627</v>
      </c>
      <c r="H49" s="898"/>
    </row>
    <row r="50" spans="1:8" s="15" customFormat="1">
      <c r="B50" s="96" t="s">
        <v>42</v>
      </c>
      <c r="F50" s="3"/>
      <c r="G50" s="96" t="s">
        <v>628</v>
      </c>
      <c r="H50" s="431"/>
    </row>
    <row r="51" spans="1:8" s="15" customFormat="1" ht="14.25">
      <c r="B51" s="14" t="s">
        <v>22</v>
      </c>
      <c r="G51" s="14" t="s">
        <v>629</v>
      </c>
      <c r="H51" s="361"/>
    </row>
    <row r="52" spans="1:8" ht="14.25">
      <c r="B52" s="14"/>
    </row>
    <row r="53" spans="1:8" ht="14.25">
      <c r="B53" s="14"/>
    </row>
  </sheetData>
  <mergeCells count="26">
    <mergeCell ref="F46:G46"/>
    <mergeCell ref="B48:D48"/>
    <mergeCell ref="A32:D32"/>
    <mergeCell ref="A33:D33"/>
    <mergeCell ref="A34:D34"/>
    <mergeCell ref="A35:D35"/>
    <mergeCell ref="A36:D36"/>
    <mergeCell ref="A39:E39"/>
    <mergeCell ref="A31:E31"/>
    <mergeCell ref="A16:D16"/>
    <mergeCell ref="A17:D17"/>
    <mergeCell ref="A18:D18"/>
    <mergeCell ref="A19:D19"/>
    <mergeCell ref="A20:D20"/>
    <mergeCell ref="A23:E23"/>
    <mergeCell ref="A24:D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7" fitToHeight="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A003-0C78-4126-989A-947DD010EE20}">
  <sheetPr>
    <tabColor rgb="FF00B0F0"/>
    <pageSetUpPr fitToPage="1"/>
  </sheetPr>
  <dimension ref="A1:H53"/>
  <sheetViews>
    <sheetView view="pageBreakPreview" topLeftCell="A7" zoomScale="60" zoomScaleNormal="100" workbookViewId="0">
      <selection activeCell="S47" sqref="S47"/>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22.28515625" style="4" customWidth="1"/>
    <col min="9" max="9" width="12.28515625" style="1" bestFit="1" customWidth="1"/>
    <col min="10" max="16384" width="11.42578125" style="1"/>
  </cols>
  <sheetData>
    <row r="1" spans="1:8" s="15" customFormat="1" ht="12.75" customHeight="1">
      <c r="A1" s="1591"/>
      <c r="B1" s="1596" t="s">
        <v>24</v>
      </c>
      <c r="C1" s="1597"/>
      <c r="D1" s="1597"/>
      <c r="E1" s="1597"/>
      <c r="F1" s="1597"/>
      <c r="G1" s="1598"/>
      <c r="H1" s="1584"/>
    </row>
    <row r="2" spans="1:8" s="15" customFormat="1">
      <c r="A2" s="1591"/>
      <c r="B2" s="1599"/>
      <c r="C2" s="1600"/>
      <c r="D2" s="1600"/>
      <c r="E2" s="1600"/>
      <c r="F2" s="1600"/>
      <c r="G2" s="1601"/>
      <c r="H2" s="1585"/>
    </row>
    <row r="3" spans="1:8" s="15" customFormat="1">
      <c r="A3" s="1591"/>
      <c r="B3" s="1599"/>
      <c r="C3" s="1600"/>
      <c r="D3" s="1600"/>
      <c r="E3" s="1600"/>
      <c r="F3" s="1600"/>
      <c r="G3" s="1601"/>
      <c r="H3" s="1585"/>
    </row>
    <row r="4" spans="1:8" s="15" customFormat="1">
      <c r="A4" s="1591"/>
      <c r="B4" s="1599"/>
      <c r="C4" s="1600"/>
      <c r="D4" s="1600"/>
      <c r="E4" s="1600"/>
      <c r="F4" s="1600"/>
      <c r="G4" s="1601"/>
      <c r="H4" s="1585"/>
    </row>
    <row r="5" spans="1:8" s="15" customFormat="1" ht="39.75" customHeight="1">
      <c r="A5" s="1591"/>
      <c r="B5" s="1602"/>
      <c r="C5" s="1603"/>
      <c r="D5" s="1603"/>
      <c r="E5" s="1603"/>
      <c r="F5" s="1603"/>
      <c r="G5" s="1604"/>
      <c r="H5" s="1586"/>
    </row>
    <row r="6" spans="1:8" s="15" customFormat="1" ht="21.75" customHeight="1">
      <c r="A6" s="155"/>
      <c r="B6" s="156"/>
      <c r="C6" s="156"/>
      <c r="D6" s="156"/>
      <c r="E6" s="156"/>
      <c r="F6" s="156"/>
      <c r="G6" s="156"/>
      <c r="H6" s="157"/>
    </row>
    <row r="7" spans="1:8" s="15" customFormat="1">
      <c r="A7" s="158" t="s">
        <v>36</v>
      </c>
      <c r="B7" s="159" t="str">
        <f>+'PRESU OFICIAL'!A40</f>
        <v>1,5,13</v>
      </c>
      <c r="F7" s="16"/>
      <c r="G7" s="160" t="s">
        <v>4</v>
      </c>
      <c r="H7" s="161" t="s">
        <v>2</v>
      </c>
    </row>
    <row r="8" spans="1:8" s="15" customFormat="1" ht="12.75" customHeight="1">
      <c r="A8" s="13"/>
      <c r="B8" s="13"/>
      <c r="C8" s="13"/>
      <c r="D8" s="13"/>
      <c r="E8" s="13"/>
    </row>
    <row r="9" spans="1:8" s="15" customFormat="1" ht="12.75" customHeight="1">
      <c r="A9" s="1587" t="s">
        <v>616</v>
      </c>
      <c r="B9" s="1587"/>
      <c r="C9" s="1587"/>
      <c r="D9" s="1587"/>
      <c r="E9" s="1587"/>
      <c r="F9" s="1587"/>
      <c r="G9" s="1587"/>
      <c r="H9" s="1587"/>
    </row>
    <row r="10" spans="1:8" s="15" customFormat="1" ht="12.75" customHeight="1">
      <c r="A10" s="1587"/>
      <c r="B10" s="1587"/>
      <c r="C10" s="1587"/>
      <c r="D10" s="1587"/>
      <c r="E10" s="1587"/>
      <c r="F10" s="1587"/>
      <c r="G10" s="1587"/>
      <c r="H10" s="1587"/>
    </row>
    <row r="11" spans="1:8" s="15" customFormat="1" ht="12.75" customHeight="1">
      <c r="A11" s="1587"/>
      <c r="B11" s="1587"/>
      <c r="C11" s="1587"/>
      <c r="D11" s="1587"/>
      <c r="E11" s="1587"/>
      <c r="F11" s="1587"/>
      <c r="G11" s="1587"/>
      <c r="H11" s="1587"/>
    </row>
    <row r="12" spans="1:8" s="15" customFormat="1">
      <c r="A12" s="1587"/>
      <c r="B12" s="1587"/>
      <c r="C12" s="1587"/>
      <c r="D12" s="1587"/>
      <c r="E12" s="1587"/>
      <c r="F12" s="1587"/>
      <c r="G12" s="1587"/>
      <c r="H12" s="1587"/>
    </row>
    <row r="13" spans="1:8" s="42" customFormat="1" ht="12.75" customHeight="1">
      <c r="A13" s="94"/>
      <c r="B13" s="46"/>
      <c r="C13" s="46"/>
      <c r="D13" s="46"/>
      <c r="E13" s="46"/>
      <c r="F13" s="46"/>
      <c r="G13" s="44"/>
      <c r="H13" s="45"/>
    </row>
    <row r="14" spans="1:8">
      <c r="A14" s="1789" t="s">
        <v>5</v>
      </c>
      <c r="B14" s="1789"/>
      <c r="C14" s="1789"/>
      <c r="D14" s="1789"/>
      <c r="E14" s="1789"/>
      <c r="F14" s="6"/>
      <c r="G14" s="7"/>
      <c r="H14" s="8"/>
    </row>
    <row r="15" spans="1:8" s="9" customFormat="1" ht="12">
      <c r="A15" s="1786" t="s">
        <v>3</v>
      </c>
      <c r="B15" s="1787"/>
      <c r="C15" s="1787"/>
      <c r="D15" s="1788"/>
      <c r="E15" s="71" t="s">
        <v>6</v>
      </c>
      <c r="F15" s="72" t="s">
        <v>7</v>
      </c>
      <c r="G15" s="71" t="s">
        <v>8</v>
      </c>
      <c r="H15" s="72" t="s">
        <v>9</v>
      </c>
    </row>
    <row r="16" spans="1:8" ht="12.75" customHeight="1">
      <c r="A16" s="1790" t="str">
        <f>+'ESTUDIO DE MERCADO'!B45</f>
        <v>KIT SILLA YEE PVC ALCANTARILLADO 12 X 6" 315MM</v>
      </c>
      <c r="B16" s="1791"/>
      <c r="C16" s="1791"/>
      <c r="D16" s="1792"/>
      <c r="E16" s="73" t="s">
        <v>31</v>
      </c>
      <c r="F16" s="75">
        <v>1</v>
      </c>
      <c r="G16" s="74">
        <f>+'ESTUDIO DE MERCADO'!D45</f>
        <v>384454.00000000006</v>
      </c>
      <c r="H16" s="74">
        <f>+F16*G16</f>
        <v>384454.00000000006</v>
      </c>
    </row>
    <row r="17" spans="1:8">
      <c r="A17" s="1790"/>
      <c r="B17" s="1791"/>
      <c r="C17" s="1791"/>
      <c r="D17" s="1792"/>
      <c r="E17" s="73"/>
      <c r="F17" s="75"/>
      <c r="G17" s="74"/>
      <c r="H17" s="74"/>
    </row>
    <row r="18" spans="1:8" ht="27.75" customHeight="1">
      <c r="A18" s="1790" t="str">
        <f>+'ESTUDIO DE MERCADO'!B42</f>
        <v>SELLANTE ELASTOMÉRICO CON BASE EN POLIURETANO, AUTONIVELANTE</v>
      </c>
      <c r="B18" s="1791"/>
      <c r="C18" s="1791"/>
      <c r="D18" s="1792"/>
      <c r="E18" s="73" t="s">
        <v>31</v>
      </c>
      <c r="F18" s="75">
        <v>0.9</v>
      </c>
      <c r="G18" s="74">
        <f>+'ESTUDIO DE MERCADO'!D42</f>
        <v>62900</v>
      </c>
      <c r="H18" s="74">
        <f>+F18*G18</f>
        <v>56610</v>
      </c>
    </row>
    <row r="19" spans="1:8">
      <c r="A19" s="1790" t="str">
        <f>+'ESTUDIO DE MERCADO'!B26</f>
        <v>HIDROSELLOS NOVAFORT 6" 160MM</v>
      </c>
      <c r="B19" s="1791"/>
      <c r="C19" s="1791"/>
      <c r="D19" s="1792"/>
      <c r="E19" s="73" t="s">
        <v>31</v>
      </c>
      <c r="F19" s="75">
        <v>1</v>
      </c>
      <c r="G19" s="74">
        <f>+'ESTUDIO DE MERCADO'!D26</f>
        <v>6180.0000000000018</v>
      </c>
      <c r="H19" s="74">
        <f>+F19*G19</f>
        <v>6180.0000000000018</v>
      </c>
    </row>
    <row r="20" spans="1:8">
      <c r="A20" s="1790"/>
      <c r="B20" s="1791"/>
      <c r="C20" s="1791"/>
      <c r="D20" s="1792"/>
      <c r="E20" s="73"/>
      <c r="F20" s="75"/>
      <c r="G20" s="74"/>
      <c r="H20" s="74"/>
    </row>
    <row r="21" spans="1:8">
      <c r="A21" s="7"/>
      <c r="B21" s="7"/>
      <c r="C21" s="7"/>
      <c r="D21" s="7"/>
      <c r="E21" s="7"/>
      <c r="F21" s="8"/>
      <c r="G21" s="76" t="s">
        <v>10</v>
      </c>
      <c r="H21" s="77">
        <f>SUM(H16:H20)</f>
        <v>447244.00000000006</v>
      </c>
    </row>
    <row r="22" spans="1:8">
      <c r="A22" s="7"/>
      <c r="B22" s="7"/>
      <c r="C22" s="7"/>
      <c r="D22" s="7"/>
      <c r="E22" s="7"/>
      <c r="F22" s="8"/>
      <c r="G22" s="7"/>
      <c r="H22" s="8"/>
    </row>
    <row r="23" spans="1:8">
      <c r="A23" s="1793" t="s">
        <v>11</v>
      </c>
      <c r="B23" s="1793"/>
      <c r="C23" s="1793"/>
      <c r="D23" s="1793"/>
      <c r="E23" s="1793"/>
      <c r="F23" s="8"/>
      <c r="G23" s="7"/>
      <c r="H23" s="8"/>
    </row>
    <row r="24" spans="1:8" s="9" customFormat="1" ht="12">
      <c r="A24" s="1786" t="s">
        <v>3</v>
      </c>
      <c r="B24" s="1787"/>
      <c r="C24" s="1787"/>
      <c r="D24" s="1788"/>
      <c r="E24" s="71" t="s">
        <v>6</v>
      </c>
      <c r="F24" s="72" t="s">
        <v>12</v>
      </c>
      <c r="G24" s="71" t="s">
        <v>8</v>
      </c>
      <c r="H24" s="72" t="s">
        <v>9</v>
      </c>
    </row>
    <row r="25" spans="1:8">
      <c r="A25" s="1649" t="str">
        <f>+'ESTUDIO DE MERCADO'!B105</f>
        <v>PULIDORA MANUAL</v>
      </c>
      <c r="B25" s="1640"/>
      <c r="C25" s="1640"/>
      <c r="D25" s="1650"/>
      <c r="E25" s="222" t="s">
        <v>64</v>
      </c>
      <c r="F25" s="221">
        <v>7</v>
      </c>
      <c r="G25" s="223">
        <f>+'ESTUDIO DE MERCADO'!D105</f>
        <v>25000</v>
      </c>
      <c r="H25" s="223">
        <f>G25/F25</f>
        <v>3571.4285714285716</v>
      </c>
    </row>
    <row r="26" spans="1:8">
      <c r="A26" s="1649" t="str">
        <f>+'ESTUDIO DE MERCADO'!B94</f>
        <v>GENERADOR ELÉCTRICO. INCLUYE COMBUSTIBLE</v>
      </c>
      <c r="B26" s="1640"/>
      <c r="C26" s="1640"/>
      <c r="D26" s="1650"/>
      <c r="E26" s="222" t="s">
        <v>64</v>
      </c>
      <c r="F26" s="221">
        <v>7</v>
      </c>
      <c r="G26" s="222">
        <f>+'ESTUDIO DE MERCADO'!D94</f>
        <v>90000</v>
      </c>
      <c r="H26" s="223">
        <f>G26/F26</f>
        <v>12857.142857142857</v>
      </c>
    </row>
    <row r="27" spans="1:8">
      <c r="A27" s="1649" t="s">
        <v>25</v>
      </c>
      <c r="B27" s="1669"/>
      <c r="C27" s="1669"/>
      <c r="D27" s="1650"/>
      <c r="E27" s="222" t="s">
        <v>53</v>
      </c>
      <c r="F27" s="268">
        <v>0.05</v>
      </c>
      <c r="G27" s="222">
        <f>H44</f>
        <v>55107.04039285714</v>
      </c>
      <c r="H27" s="223">
        <f>F27*G27</f>
        <v>2755.3520196428572</v>
      </c>
    </row>
    <row r="28" spans="1:8">
      <c r="A28" s="1790"/>
      <c r="B28" s="1791"/>
      <c r="C28" s="1791"/>
      <c r="D28" s="1792"/>
      <c r="E28" s="79"/>
      <c r="F28" s="74"/>
      <c r="G28" s="79"/>
      <c r="H28" s="74"/>
    </row>
    <row r="29" spans="1:8">
      <c r="A29" s="7"/>
      <c r="B29" s="7"/>
      <c r="C29" s="7"/>
      <c r="D29" s="7"/>
      <c r="E29" s="7"/>
      <c r="F29" s="8"/>
      <c r="G29" s="76" t="s">
        <v>10</v>
      </c>
      <c r="H29" s="77">
        <f>SUM(H25:H28)</f>
        <v>19183.923448214286</v>
      </c>
    </row>
    <row r="30" spans="1:8">
      <c r="A30" s="7"/>
      <c r="B30" s="7"/>
      <c r="C30" s="7"/>
      <c r="D30" s="7"/>
      <c r="E30" s="7"/>
      <c r="F30" s="8"/>
      <c r="G30" s="7"/>
      <c r="H30" s="8"/>
    </row>
    <row r="31" spans="1:8">
      <c r="A31" s="1789" t="s">
        <v>13</v>
      </c>
      <c r="B31" s="1789"/>
      <c r="C31" s="1789"/>
      <c r="D31" s="1789"/>
      <c r="E31" s="1789"/>
      <c r="F31" s="8"/>
      <c r="G31" s="7"/>
      <c r="H31" s="8"/>
    </row>
    <row r="32" spans="1:8">
      <c r="A32" s="1796" t="s">
        <v>3</v>
      </c>
      <c r="B32" s="1797"/>
      <c r="C32" s="1797"/>
      <c r="D32" s="1798"/>
      <c r="E32" s="80" t="s">
        <v>6</v>
      </c>
      <c r="F32" s="81" t="s">
        <v>12</v>
      </c>
      <c r="G32" s="71" t="s">
        <v>8</v>
      </c>
      <c r="H32" s="72" t="s">
        <v>9</v>
      </c>
    </row>
    <row r="33" spans="1:8">
      <c r="A33" s="1799"/>
      <c r="B33" s="1800"/>
      <c r="C33" s="1800"/>
      <c r="D33" s="1801"/>
      <c r="E33" s="18"/>
      <c r="F33" s="19"/>
      <c r="G33" s="20"/>
      <c r="H33" s="20">
        <f>F33*G33</f>
        <v>0</v>
      </c>
    </row>
    <row r="34" spans="1:8">
      <c r="A34" s="1799"/>
      <c r="B34" s="1800"/>
      <c r="C34" s="1800"/>
      <c r="D34" s="1801"/>
      <c r="E34" s="18"/>
      <c r="F34" s="19"/>
      <c r="G34" s="20"/>
      <c r="H34" s="20">
        <f>F34*G34</f>
        <v>0</v>
      </c>
    </row>
    <row r="35" spans="1:8">
      <c r="A35" s="1799"/>
      <c r="B35" s="1800"/>
      <c r="C35" s="1800"/>
      <c r="D35" s="1801"/>
      <c r="E35" s="18"/>
      <c r="F35" s="19"/>
      <c r="G35" s="20"/>
      <c r="H35" s="20"/>
    </row>
    <row r="36" spans="1:8">
      <c r="A36" s="1802"/>
      <c r="B36" s="1797"/>
      <c r="C36" s="1797"/>
      <c r="D36" s="1798"/>
      <c r="E36" s="79"/>
      <c r="F36" s="74"/>
      <c r="G36" s="82"/>
      <c r="H36" s="74"/>
    </row>
    <row r="37" spans="1:8">
      <c r="A37" s="7"/>
      <c r="B37" s="7"/>
      <c r="C37" s="7"/>
      <c r="D37" s="7"/>
      <c r="E37" s="7"/>
      <c r="F37" s="8"/>
      <c r="G37" s="76" t="s">
        <v>10</v>
      </c>
      <c r="H37" s="77">
        <f>SUM(H33:H36)</f>
        <v>0</v>
      </c>
    </row>
    <row r="38" spans="1:8">
      <c r="A38" s="7"/>
      <c r="B38" s="7"/>
      <c r="C38" s="7"/>
      <c r="D38" s="7"/>
      <c r="E38" s="7"/>
      <c r="F38" s="8"/>
      <c r="G38" s="7"/>
      <c r="H38" s="8"/>
    </row>
    <row r="39" spans="1:8">
      <c r="A39" s="1793" t="s">
        <v>14</v>
      </c>
      <c r="B39" s="1793"/>
      <c r="C39" s="1793"/>
      <c r="D39" s="1793"/>
      <c r="E39" s="1793"/>
      <c r="F39" s="8"/>
      <c r="G39" s="7"/>
      <c r="H39" s="8"/>
    </row>
    <row r="40" spans="1:8" s="10" customFormat="1" ht="21.75">
      <c r="A40" s="80" t="s">
        <v>15</v>
      </c>
      <c r="B40" s="83" t="s">
        <v>3</v>
      </c>
      <c r="C40" s="80" t="s">
        <v>6</v>
      </c>
      <c r="D40" s="71" t="s">
        <v>8</v>
      </c>
      <c r="E40" s="84" t="s">
        <v>16</v>
      </c>
      <c r="F40" s="81" t="s">
        <v>17</v>
      </c>
      <c r="G40" s="80" t="s">
        <v>12</v>
      </c>
      <c r="H40" s="72" t="s">
        <v>9</v>
      </c>
    </row>
    <row r="41" spans="1:8" ht="25.5">
      <c r="A41" s="334">
        <v>1</v>
      </c>
      <c r="B41" s="242" t="s">
        <v>184</v>
      </c>
      <c r="C41" s="250" t="s">
        <v>18</v>
      </c>
      <c r="D41" s="222">
        <f>+FP!E59</f>
        <v>220642.49999999997</v>
      </c>
      <c r="E41" s="335">
        <f>+FP!V44</f>
        <v>1.7483</v>
      </c>
      <c r="F41" s="30">
        <f>D41*E41</f>
        <v>385749.28274999995</v>
      </c>
      <c r="G41" s="29">
        <v>7</v>
      </c>
      <c r="H41" s="30">
        <f>F41/G41</f>
        <v>55107.04039285714</v>
      </c>
    </row>
    <row r="42" spans="1:8">
      <c r="A42" s="79"/>
      <c r="B42" s="79"/>
      <c r="C42" s="73"/>
      <c r="D42" s="78"/>
      <c r="E42" s="73"/>
      <c r="F42" s="74"/>
      <c r="G42" s="85"/>
      <c r="H42" s="74"/>
    </row>
    <row r="43" spans="1:8">
      <c r="A43" s="79"/>
      <c r="B43" s="79"/>
      <c r="C43" s="79"/>
      <c r="D43" s="79"/>
      <c r="E43" s="79"/>
      <c r="F43" s="74"/>
      <c r="G43" s="79"/>
      <c r="H43" s="74"/>
    </row>
    <row r="44" spans="1:8">
      <c r="A44" s="7"/>
      <c r="B44" s="7"/>
      <c r="C44" s="7"/>
      <c r="D44" s="7"/>
      <c r="E44" s="7"/>
      <c r="F44" s="8"/>
      <c r="G44" s="76" t="s">
        <v>10</v>
      </c>
      <c r="H44" s="77">
        <f>SUM(H41:H43)</f>
        <v>55107.04039285714</v>
      </c>
    </row>
    <row r="45" spans="1:8" ht="13.5" thickBot="1">
      <c r="A45" s="7"/>
      <c r="B45" s="7"/>
      <c r="C45" s="7"/>
      <c r="D45" s="7"/>
      <c r="E45" s="7"/>
      <c r="F45" s="8"/>
      <c r="G45" s="7"/>
      <c r="H45" s="8"/>
    </row>
    <row r="46" spans="1:8" ht="13.5" customHeight="1" thickBot="1">
      <c r="B46" s="5"/>
      <c r="C46" s="5"/>
      <c r="D46" s="5"/>
      <c r="E46" s="7"/>
      <c r="F46" s="1794" t="s">
        <v>19</v>
      </c>
      <c r="G46" s="1795"/>
      <c r="H46" s="21">
        <f>ROUND(SUM(+H44+H37+H29+H21),0)</f>
        <v>521535</v>
      </c>
    </row>
    <row r="47" spans="1:8">
      <c r="A47" s="5"/>
      <c r="B47" s="5"/>
      <c r="C47" s="5"/>
      <c r="D47" s="5"/>
      <c r="E47" s="7"/>
      <c r="F47" s="11"/>
      <c r="G47" s="11"/>
      <c r="H47" s="12"/>
    </row>
    <row r="48" spans="1:8" s="15" customFormat="1" ht="45" customHeight="1">
      <c r="A48" s="2" t="s">
        <v>20</v>
      </c>
      <c r="B48" s="1758"/>
      <c r="C48" s="1758"/>
      <c r="D48" s="1758"/>
      <c r="F48" s="16"/>
      <c r="H48" s="16"/>
    </row>
    <row r="49" spans="1:8" s="15" customFormat="1">
      <c r="A49" s="3"/>
      <c r="B49" s="95" t="s">
        <v>41</v>
      </c>
      <c r="C49" s="91"/>
      <c r="D49" s="91"/>
      <c r="F49" s="2" t="s">
        <v>626</v>
      </c>
      <c r="G49" s="95" t="s">
        <v>627</v>
      </c>
      <c r="H49" s="898"/>
    </row>
    <row r="50" spans="1:8" s="15" customFormat="1">
      <c r="B50" s="96" t="s">
        <v>42</v>
      </c>
      <c r="F50" s="3"/>
      <c r="G50" s="96" t="s">
        <v>628</v>
      </c>
      <c r="H50" s="431"/>
    </row>
    <row r="51" spans="1:8" s="15" customFormat="1" ht="14.25">
      <c r="B51" s="14" t="s">
        <v>22</v>
      </c>
      <c r="G51" s="14" t="s">
        <v>629</v>
      </c>
      <c r="H51" s="361"/>
    </row>
    <row r="52" spans="1:8" ht="14.25">
      <c r="B52" s="14"/>
    </row>
    <row r="53" spans="1:8" ht="14.25">
      <c r="B53" s="14"/>
    </row>
  </sheetData>
  <mergeCells count="26">
    <mergeCell ref="F46:G46"/>
    <mergeCell ref="B48:D48"/>
    <mergeCell ref="A32:D32"/>
    <mergeCell ref="A33:D33"/>
    <mergeCell ref="A34:D34"/>
    <mergeCell ref="A35:D35"/>
    <mergeCell ref="A36:D36"/>
    <mergeCell ref="A39:E39"/>
    <mergeCell ref="A31:E31"/>
    <mergeCell ref="A16:D16"/>
    <mergeCell ref="A17:D17"/>
    <mergeCell ref="A18:D18"/>
    <mergeCell ref="A19:D19"/>
    <mergeCell ref="A20:D20"/>
    <mergeCell ref="A23:E23"/>
    <mergeCell ref="A24:D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7"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15893-5A5D-4AC9-B467-F2AE20990A9E}">
  <sheetPr codeName="Hoja8">
    <pageSetUpPr fitToPage="1"/>
  </sheetPr>
  <dimension ref="A1:Q115"/>
  <sheetViews>
    <sheetView view="pageBreakPreview" topLeftCell="A95" zoomScale="85" zoomScaleNormal="70" zoomScaleSheetLayoutView="85" workbookViewId="0">
      <selection activeCell="B54" sqref="B54"/>
    </sheetView>
  </sheetViews>
  <sheetFormatPr baseColWidth="10" defaultColWidth="11.42578125" defaultRowHeight="16.5"/>
  <cols>
    <col min="1" max="1" width="9.7109375" style="824" customWidth="1"/>
    <col min="2" max="2" width="57.140625" style="840" customWidth="1"/>
    <col min="3" max="3" width="12.42578125" style="831" customWidth="1"/>
    <col min="4" max="4" width="18.28515625" style="833" customWidth="1"/>
    <col min="5" max="5" width="14.140625" style="824" customWidth="1"/>
    <col min="6" max="6" width="14.7109375" style="824" customWidth="1"/>
    <col min="7" max="7" width="4.5703125" style="824" customWidth="1"/>
    <col min="8" max="8" width="18.7109375" style="977" customWidth="1"/>
    <col min="9" max="9" width="23.7109375" style="977" customWidth="1"/>
    <col min="10" max="10" width="27" style="977" customWidth="1"/>
    <col min="11" max="12" width="16.42578125" style="977" customWidth="1"/>
    <col min="13" max="13" width="18.28515625" style="977" customWidth="1"/>
    <col min="14" max="14" width="23" style="977" customWidth="1"/>
    <col min="15" max="15" width="16.7109375" style="977" customWidth="1"/>
    <col min="16" max="16" width="3.28515625" style="824" customWidth="1"/>
    <col min="17" max="17" width="30.42578125" style="824" customWidth="1"/>
    <col min="18" max="18" width="3.7109375" style="824" customWidth="1"/>
    <col min="19" max="16384" width="11.42578125" style="824"/>
  </cols>
  <sheetData>
    <row r="1" spans="1:15" ht="20.25" customHeight="1">
      <c r="A1" s="1390" t="s">
        <v>735</v>
      </c>
      <c r="B1" s="1391"/>
      <c r="C1" s="1391"/>
      <c r="D1" s="1391"/>
      <c r="E1" s="1391"/>
      <c r="F1" s="1392"/>
      <c r="H1" s="1376" t="s">
        <v>737</v>
      </c>
      <c r="I1" s="1377"/>
      <c r="J1" s="1377"/>
      <c r="K1" s="1377"/>
      <c r="L1" s="1377"/>
      <c r="M1" s="1377"/>
      <c r="N1" s="1377"/>
      <c r="O1" s="1378"/>
    </row>
    <row r="2" spans="1:15" ht="51" customHeight="1" thickBot="1">
      <c r="A2" s="1393"/>
      <c r="B2" s="1394"/>
      <c r="C2" s="1394"/>
      <c r="D2" s="1394"/>
      <c r="E2" s="1394"/>
      <c r="F2" s="1395"/>
      <c r="H2" s="1113" t="s">
        <v>738</v>
      </c>
      <c r="I2" s="1113" t="s">
        <v>896</v>
      </c>
      <c r="J2" s="1113" t="s">
        <v>740</v>
      </c>
      <c r="K2" s="1113" t="s">
        <v>741</v>
      </c>
      <c r="L2" s="1113" t="s">
        <v>815</v>
      </c>
      <c r="M2" s="1113" t="s">
        <v>897</v>
      </c>
      <c r="N2" s="1113" t="s">
        <v>898</v>
      </c>
      <c r="O2" s="1113" t="s">
        <v>814</v>
      </c>
    </row>
    <row r="3" spans="1:15" ht="22.5" customHeight="1">
      <c r="A3" s="1381" t="s">
        <v>660</v>
      </c>
      <c r="B3" s="1382"/>
      <c r="C3" s="1382"/>
      <c r="D3" s="1382"/>
      <c r="E3" s="1382"/>
      <c r="F3" s="1383"/>
      <c r="G3" s="832"/>
      <c r="H3" s="1114" t="s">
        <v>739</v>
      </c>
      <c r="I3" s="1115">
        <v>12278733</v>
      </c>
      <c r="J3" s="1115">
        <v>1081399730</v>
      </c>
      <c r="K3" s="1115" t="s">
        <v>748</v>
      </c>
      <c r="L3" s="1115" t="s">
        <v>816</v>
      </c>
      <c r="M3" s="1115">
        <v>1061796750</v>
      </c>
      <c r="N3" s="1115">
        <v>1081421264</v>
      </c>
      <c r="O3" s="1115"/>
    </row>
    <row r="4" spans="1:15" s="980" customFormat="1" ht="17.25" thickBot="1">
      <c r="A4" s="981" t="s">
        <v>392</v>
      </c>
      <c r="B4" s="982" t="s">
        <v>3</v>
      </c>
      <c r="C4" s="964" t="s">
        <v>6</v>
      </c>
      <c r="D4" s="965" t="s">
        <v>393</v>
      </c>
      <c r="E4" s="964" t="s">
        <v>394</v>
      </c>
      <c r="F4" s="983" t="s">
        <v>395</v>
      </c>
      <c r="H4" s="1387" t="s">
        <v>800</v>
      </c>
      <c r="I4" s="1388"/>
      <c r="J4" s="1388"/>
      <c r="K4" s="1388"/>
      <c r="L4" s="1388"/>
      <c r="M4" s="1388"/>
      <c r="N4" s="1388"/>
      <c r="O4" s="1389"/>
    </row>
    <row r="5" spans="1:15" ht="33">
      <c r="A5" s="959">
        <v>1</v>
      </c>
      <c r="B5" s="962" t="s">
        <v>736</v>
      </c>
      <c r="C5" s="963" t="s">
        <v>1</v>
      </c>
      <c r="D5" s="960">
        <v>1600</v>
      </c>
      <c r="E5" s="961" t="s">
        <v>422</v>
      </c>
      <c r="F5" s="966">
        <v>45787</v>
      </c>
      <c r="H5" s="979"/>
      <c r="I5" s="979">
        <v>1900</v>
      </c>
      <c r="J5" s="979">
        <v>1900</v>
      </c>
      <c r="K5" s="979">
        <v>1600</v>
      </c>
      <c r="L5" s="979"/>
      <c r="M5" s="979"/>
      <c r="N5" s="978"/>
      <c r="O5" s="978">
        <f t="shared" ref="O5:O52" si="0">MIN(I5:N5)</f>
        <v>1600</v>
      </c>
    </row>
    <row r="6" spans="1:15" ht="33">
      <c r="A6" s="967">
        <v>2</v>
      </c>
      <c r="B6" s="968" t="s">
        <v>899</v>
      </c>
      <c r="C6" s="969" t="s">
        <v>1</v>
      </c>
      <c r="D6" s="970">
        <v>2200</v>
      </c>
      <c r="E6" s="969" t="s">
        <v>422</v>
      </c>
      <c r="F6" s="966">
        <v>45787</v>
      </c>
      <c r="H6" s="979"/>
      <c r="I6" s="979"/>
      <c r="J6" s="979"/>
      <c r="K6" s="979">
        <v>2200</v>
      </c>
      <c r="L6" s="979"/>
      <c r="M6" s="979"/>
      <c r="N6" s="978"/>
      <c r="O6" s="978">
        <f t="shared" si="0"/>
        <v>2200</v>
      </c>
    </row>
    <row r="7" spans="1:15" ht="17.25" thickBot="1">
      <c r="A7" s="971"/>
      <c r="B7" s="972"/>
      <c r="C7" s="973"/>
      <c r="D7" s="974"/>
      <c r="E7" s="973"/>
      <c r="F7" s="975"/>
      <c r="H7" s="979"/>
      <c r="I7" s="979"/>
      <c r="J7" s="979"/>
      <c r="K7" s="979"/>
      <c r="L7" s="979"/>
      <c r="M7" s="979"/>
      <c r="N7" s="978"/>
      <c r="O7" s="978">
        <f t="shared" si="0"/>
        <v>0</v>
      </c>
    </row>
    <row r="8" spans="1:15">
      <c r="A8" s="1379" t="s">
        <v>420</v>
      </c>
      <c r="B8" s="1380"/>
      <c r="C8" s="1380"/>
      <c r="D8" s="1380"/>
      <c r="E8" s="1380"/>
      <c r="F8" s="1380"/>
      <c r="H8" s="979"/>
      <c r="I8" s="979"/>
      <c r="J8" s="979"/>
      <c r="K8" s="979"/>
      <c r="L8" s="979"/>
      <c r="M8" s="979"/>
      <c r="N8" s="978"/>
      <c r="O8" s="978">
        <f t="shared" si="0"/>
        <v>0</v>
      </c>
    </row>
    <row r="9" spans="1:15">
      <c r="A9" s="835" t="s">
        <v>392</v>
      </c>
      <c r="B9" s="836" t="s">
        <v>3</v>
      </c>
      <c r="C9" s="837" t="s">
        <v>6</v>
      </c>
      <c r="D9" s="838" t="s">
        <v>393</v>
      </c>
      <c r="E9" s="835" t="s">
        <v>394</v>
      </c>
      <c r="F9" s="839" t="s">
        <v>395</v>
      </c>
      <c r="H9" s="979"/>
      <c r="I9" s="979"/>
      <c r="J9" s="979"/>
      <c r="K9" s="979"/>
      <c r="L9" s="979"/>
      <c r="M9" s="979"/>
      <c r="N9" s="979"/>
      <c r="O9" s="978">
        <f t="shared" si="0"/>
        <v>0</v>
      </c>
    </row>
    <row r="10" spans="1:15">
      <c r="A10" s="841">
        <v>1</v>
      </c>
      <c r="B10" s="852" t="s">
        <v>742</v>
      </c>
      <c r="C10" s="841" t="s">
        <v>31</v>
      </c>
      <c r="D10" s="878">
        <f>+O10</f>
        <v>68000</v>
      </c>
      <c r="E10" s="831" t="s">
        <v>422</v>
      </c>
      <c r="F10" s="834">
        <v>45787</v>
      </c>
      <c r="H10" s="979"/>
      <c r="I10" s="979"/>
      <c r="J10" s="979"/>
      <c r="K10" s="979"/>
      <c r="L10" s="979"/>
      <c r="M10" s="979">
        <v>73270.000000000044</v>
      </c>
      <c r="N10" s="979">
        <v>68000</v>
      </c>
      <c r="O10" s="978">
        <f t="shared" si="0"/>
        <v>68000</v>
      </c>
    </row>
    <row r="11" spans="1:15" ht="33">
      <c r="A11" s="831">
        <v>2</v>
      </c>
      <c r="B11" s="832" t="s">
        <v>900</v>
      </c>
      <c r="C11" s="831" t="s">
        <v>31</v>
      </c>
      <c r="D11" s="878">
        <f>+O11</f>
        <v>133900</v>
      </c>
      <c r="E11" s="831" t="s">
        <v>422</v>
      </c>
      <c r="F11" s="834">
        <v>45787</v>
      </c>
      <c r="H11" s="979"/>
      <c r="I11" s="979"/>
      <c r="J11" s="979"/>
      <c r="K11" s="979"/>
      <c r="L11" s="979"/>
      <c r="M11" s="979">
        <v>133900</v>
      </c>
      <c r="N11" s="979">
        <v>136100</v>
      </c>
      <c r="O11" s="978">
        <f t="shared" si="0"/>
        <v>133900</v>
      </c>
    </row>
    <row r="12" spans="1:15">
      <c r="A12" s="841">
        <v>3</v>
      </c>
      <c r="B12" s="832" t="s">
        <v>437</v>
      </c>
      <c r="C12" s="831" t="s">
        <v>32</v>
      </c>
      <c r="D12" s="878">
        <f t="shared" ref="D12:D68" si="1">+O12</f>
        <v>21150.000000000007</v>
      </c>
      <c r="E12" s="831" t="s">
        <v>422</v>
      </c>
      <c r="F12" s="834">
        <v>45787</v>
      </c>
      <c r="H12" s="979"/>
      <c r="I12" s="979"/>
      <c r="J12" s="979"/>
      <c r="K12" s="979"/>
      <c r="L12" s="979"/>
      <c r="M12" s="979">
        <v>22850</v>
      </c>
      <c r="N12" s="979">
        <v>21150.000000000007</v>
      </c>
      <c r="O12" s="978">
        <f t="shared" si="0"/>
        <v>21150.000000000007</v>
      </c>
    </row>
    <row r="13" spans="1:15">
      <c r="A13" s="831">
        <v>4</v>
      </c>
      <c r="B13" s="832" t="s">
        <v>35</v>
      </c>
      <c r="C13" s="831" t="s">
        <v>33</v>
      </c>
      <c r="D13" s="878">
        <f t="shared" si="1"/>
        <v>0</v>
      </c>
      <c r="E13" s="831" t="s">
        <v>422</v>
      </c>
      <c r="F13" s="834">
        <v>45787</v>
      </c>
      <c r="H13" s="979"/>
      <c r="I13" s="979"/>
      <c r="J13" s="979"/>
      <c r="K13" s="979"/>
      <c r="L13" s="979"/>
      <c r="M13" s="979">
        <v>0</v>
      </c>
      <c r="N13" s="979">
        <v>0</v>
      </c>
      <c r="O13" s="978">
        <f t="shared" si="0"/>
        <v>0</v>
      </c>
    </row>
    <row r="14" spans="1:15">
      <c r="A14" s="841">
        <v>5</v>
      </c>
      <c r="B14" s="832" t="s">
        <v>423</v>
      </c>
      <c r="C14" s="831" t="s">
        <v>32</v>
      </c>
      <c r="D14" s="878">
        <f t="shared" si="1"/>
        <v>8600</v>
      </c>
      <c r="E14" s="831" t="s">
        <v>422</v>
      </c>
      <c r="F14" s="834">
        <v>45787</v>
      </c>
      <c r="H14" s="979"/>
      <c r="I14" s="979"/>
      <c r="J14" s="979"/>
      <c r="K14" s="979"/>
      <c r="L14" s="979"/>
      <c r="M14" s="979">
        <v>8600</v>
      </c>
      <c r="N14" s="979">
        <v>9000</v>
      </c>
      <c r="O14" s="978">
        <f t="shared" si="0"/>
        <v>8600</v>
      </c>
    </row>
    <row r="15" spans="1:15">
      <c r="A15" s="831">
        <v>6</v>
      </c>
      <c r="B15" s="832" t="s">
        <v>424</v>
      </c>
      <c r="C15" s="831" t="s">
        <v>425</v>
      </c>
      <c r="D15" s="878">
        <f t="shared" si="1"/>
        <v>96000</v>
      </c>
      <c r="E15" s="831" t="s">
        <v>422</v>
      </c>
      <c r="F15" s="834">
        <v>45787</v>
      </c>
      <c r="H15" s="979"/>
      <c r="I15" s="979"/>
      <c r="J15" s="979"/>
      <c r="K15" s="979"/>
      <c r="L15" s="979"/>
      <c r="M15" s="979">
        <v>96000</v>
      </c>
      <c r="N15" s="979">
        <v>100000</v>
      </c>
      <c r="O15" s="978">
        <f t="shared" si="0"/>
        <v>96000</v>
      </c>
    </row>
    <row r="16" spans="1:15">
      <c r="A16" s="841">
        <v>7</v>
      </c>
      <c r="B16" s="832" t="s">
        <v>426</v>
      </c>
      <c r="C16" s="831" t="s">
        <v>32</v>
      </c>
      <c r="D16" s="878">
        <f t="shared" si="1"/>
        <v>20350</v>
      </c>
      <c r="E16" s="831" t="s">
        <v>422</v>
      </c>
      <c r="F16" s="834">
        <v>45787</v>
      </c>
      <c r="H16" s="979"/>
      <c r="I16" s="979"/>
      <c r="J16" s="979"/>
      <c r="K16" s="979"/>
      <c r="L16" s="979"/>
      <c r="M16" s="979">
        <v>21650</v>
      </c>
      <c r="N16" s="979">
        <v>20350</v>
      </c>
      <c r="O16" s="978">
        <f t="shared" si="0"/>
        <v>20350</v>
      </c>
    </row>
    <row r="17" spans="1:15">
      <c r="A17" s="831">
        <v>8</v>
      </c>
      <c r="B17" s="852" t="s">
        <v>637</v>
      </c>
      <c r="C17" s="831" t="s">
        <v>1</v>
      </c>
      <c r="D17" s="878">
        <f t="shared" si="1"/>
        <v>79730</v>
      </c>
      <c r="E17" s="831" t="s">
        <v>422</v>
      </c>
      <c r="F17" s="834">
        <v>45787</v>
      </c>
      <c r="H17" s="979"/>
      <c r="I17" s="979">
        <v>105350</v>
      </c>
      <c r="J17" s="979">
        <v>102000</v>
      </c>
      <c r="K17" s="979">
        <v>79730</v>
      </c>
      <c r="L17" s="979"/>
      <c r="M17" s="979"/>
      <c r="N17" s="979"/>
      <c r="O17" s="978">
        <f t="shared" si="0"/>
        <v>79730</v>
      </c>
    </row>
    <row r="18" spans="1:15">
      <c r="A18" s="841">
        <v>9</v>
      </c>
      <c r="B18" s="832" t="s">
        <v>421</v>
      </c>
      <c r="C18" s="831" t="s">
        <v>32</v>
      </c>
      <c r="D18" s="878">
        <f>+O18</f>
        <v>4415</v>
      </c>
      <c r="E18" s="831" t="s">
        <v>422</v>
      </c>
      <c r="F18" s="834">
        <v>45787</v>
      </c>
      <c r="H18" s="979"/>
      <c r="I18" s="979"/>
      <c r="J18" s="979"/>
      <c r="K18" s="979"/>
      <c r="L18" s="979">
        <f>ROUND(3710*1.19,0)</f>
        <v>4415</v>
      </c>
      <c r="M18" s="979">
        <v>6300</v>
      </c>
      <c r="N18" s="979">
        <v>6700</v>
      </c>
      <c r="O18" s="978">
        <f t="shared" si="0"/>
        <v>4415</v>
      </c>
    </row>
    <row r="19" spans="1:15">
      <c r="A19" s="831">
        <v>10</v>
      </c>
      <c r="B19" s="852" t="s">
        <v>475</v>
      </c>
      <c r="C19" s="854" t="s">
        <v>32</v>
      </c>
      <c r="D19" s="878">
        <f t="shared" si="1"/>
        <v>1600</v>
      </c>
      <c r="E19" s="831" t="s">
        <v>422</v>
      </c>
      <c r="F19" s="834">
        <v>45787</v>
      </c>
      <c r="H19" s="979"/>
      <c r="I19" s="979"/>
      <c r="J19" s="979"/>
      <c r="K19" s="979"/>
      <c r="L19" s="979"/>
      <c r="M19" s="979">
        <v>1600</v>
      </c>
      <c r="N19" s="979">
        <v>1779.9999999999998</v>
      </c>
      <c r="O19" s="978">
        <f t="shared" si="0"/>
        <v>1600</v>
      </c>
    </row>
    <row r="20" spans="1:15">
      <c r="A20" s="841">
        <v>11</v>
      </c>
      <c r="B20" s="832" t="s">
        <v>427</v>
      </c>
      <c r="C20" s="831" t="s">
        <v>32</v>
      </c>
      <c r="D20" s="878">
        <f t="shared" si="1"/>
        <v>740</v>
      </c>
      <c r="E20" s="831" t="s">
        <v>422</v>
      </c>
      <c r="F20" s="834">
        <v>45787</v>
      </c>
      <c r="H20" s="979"/>
      <c r="I20" s="979"/>
      <c r="J20" s="979"/>
      <c r="K20" s="979"/>
      <c r="L20" s="979"/>
      <c r="M20" s="979">
        <v>740</v>
      </c>
      <c r="N20" s="979">
        <v>760</v>
      </c>
      <c r="O20" s="978">
        <f t="shared" si="0"/>
        <v>740</v>
      </c>
    </row>
    <row r="21" spans="1:15">
      <c r="A21" s="831">
        <v>12</v>
      </c>
      <c r="B21" s="832" t="s">
        <v>605</v>
      </c>
      <c r="C21" s="831" t="s">
        <v>0</v>
      </c>
      <c r="D21" s="878">
        <f t="shared" si="1"/>
        <v>0</v>
      </c>
      <c r="E21" s="831" t="s">
        <v>422</v>
      </c>
      <c r="F21" s="834">
        <v>45787</v>
      </c>
      <c r="H21" s="979"/>
      <c r="I21" s="979"/>
      <c r="J21" s="979"/>
      <c r="K21" s="979"/>
      <c r="L21" s="979"/>
      <c r="M21" s="979">
        <v>0</v>
      </c>
      <c r="N21" s="979">
        <v>0</v>
      </c>
      <c r="O21" s="978">
        <f t="shared" si="0"/>
        <v>0</v>
      </c>
    </row>
    <row r="22" spans="1:15">
      <c r="A22" s="841">
        <v>13</v>
      </c>
      <c r="B22" s="832" t="s">
        <v>451</v>
      </c>
      <c r="C22" s="831" t="s">
        <v>31</v>
      </c>
      <c r="D22" s="878">
        <f>+O22</f>
        <v>82735.999999999956</v>
      </c>
      <c r="E22" s="831" t="s">
        <v>422</v>
      </c>
      <c r="F22" s="834">
        <v>45787</v>
      </c>
      <c r="H22" s="979"/>
      <c r="I22" s="979"/>
      <c r="J22" s="979"/>
      <c r="K22" s="979"/>
      <c r="L22" s="979"/>
      <c r="M22" s="979">
        <v>88000</v>
      </c>
      <c r="N22" s="979">
        <v>82735.999999999956</v>
      </c>
      <c r="O22" s="978">
        <f t="shared" si="0"/>
        <v>82735.999999999956</v>
      </c>
    </row>
    <row r="23" spans="1:15">
      <c r="A23" s="831">
        <v>14</v>
      </c>
      <c r="B23" s="832" t="s">
        <v>428</v>
      </c>
      <c r="C23" s="831" t="s">
        <v>425</v>
      </c>
      <c r="D23" s="878">
        <f t="shared" si="1"/>
        <v>45000</v>
      </c>
      <c r="E23" s="831" t="s">
        <v>422</v>
      </c>
      <c r="F23" s="834">
        <v>45787</v>
      </c>
      <c r="H23" s="979"/>
      <c r="I23" s="979"/>
      <c r="J23" s="979"/>
      <c r="K23" s="979"/>
      <c r="L23" s="979"/>
      <c r="M23" s="979">
        <v>58180</v>
      </c>
      <c r="N23" s="979">
        <v>45000</v>
      </c>
      <c r="O23" s="978">
        <f t="shared" si="0"/>
        <v>45000</v>
      </c>
    </row>
    <row r="24" spans="1:15">
      <c r="A24" s="841">
        <v>15</v>
      </c>
      <c r="B24" s="832" t="s">
        <v>429</v>
      </c>
      <c r="C24" s="831" t="s">
        <v>31</v>
      </c>
      <c r="D24" s="878">
        <f t="shared" si="1"/>
        <v>0</v>
      </c>
      <c r="E24" s="831" t="s">
        <v>422</v>
      </c>
      <c r="F24" s="834">
        <v>45787</v>
      </c>
      <c r="H24" s="979"/>
      <c r="I24" s="979"/>
      <c r="J24" s="979"/>
      <c r="K24" s="979"/>
      <c r="L24" s="979"/>
      <c r="M24" s="979">
        <v>0</v>
      </c>
      <c r="N24" s="979">
        <v>0</v>
      </c>
      <c r="O24" s="978">
        <f t="shared" si="0"/>
        <v>0</v>
      </c>
    </row>
    <row r="25" spans="1:15">
      <c r="A25" s="831">
        <v>16</v>
      </c>
      <c r="B25" s="832"/>
      <c r="D25" s="833">
        <f>+O25</f>
        <v>0</v>
      </c>
      <c r="E25" s="831"/>
      <c r="F25" s="834"/>
      <c r="H25" s="979"/>
      <c r="I25" s="979"/>
      <c r="J25" s="979"/>
      <c r="K25" s="979"/>
      <c r="L25" s="979"/>
      <c r="M25" s="979"/>
      <c r="N25" s="979"/>
      <c r="O25" s="978"/>
    </row>
    <row r="26" spans="1:15">
      <c r="A26" s="841">
        <v>17</v>
      </c>
      <c r="B26" s="852" t="s">
        <v>443</v>
      </c>
      <c r="C26" s="841" t="s">
        <v>31</v>
      </c>
      <c r="D26" s="878">
        <f t="shared" si="1"/>
        <v>6180.0000000000018</v>
      </c>
      <c r="E26" s="831" t="s">
        <v>422</v>
      </c>
      <c r="F26" s="834">
        <v>45787</v>
      </c>
      <c r="H26" s="979"/>
      <c r="I26" s="979"/>
      <c r="J26" s="979"/>
      <c r="K26" s="979"/>
      <c r="L26" s="979"/>
      <c r="M26" s="979">
        <v>6180.0000000000018</v>
      </c>
      <c r="N26" s="979">
        <v>7200</v>
      </c>
      <c r="O26" s="978">
        <f t="shared" si="0"/>
        <v>6180.0000000000018</v>
      </c>
    </row>
    <row r="27" spans="1:15">
      <c r="A27" s="831">
        <v>18</v>
      </c>
      <c r="B27" s="842" t="s">
        <v>480</v>
      </c>
      <c r="C27" s="841" t="s">
        <v>31</v>
      </c>
      <c r="D27" s="878">
        <f t="shared" si="1"/>
        <v>11779.999999999993</v>
      </c>
      <c r="E27" s="831" t="s">
        <v>422</v>
      </c>
      <c r="F27" s="834">
        <v>45787</v>
      </c>
      <c r="H27" s="979"/>
      <c r="I27" s="979"/>
      <c r="J27" s="979"/>
      <c r="K27" s="979"/>
      <c r="L27" s="979"/>
      <c r="M27" s="979">
        <v>11779.999999999993</v>
      </c>
      <c r="N27" s="979">
        <v>12400</v>
      </c>
      <c r="O27" s="978">
        <f t="shared" si="0"/>
        <v>11779.999999999993</v>
      </c>
    </row>
    <row r="28" spans="1:15">
      <c r="A28" s="841">
        <v>19</v>
      </c>
      <c r="B28" s="842" t="s">
        <v>481</v>
      </c>
      <c r="C28" s="841" t="s">
        <v>31</v>
      </c>
      <c r="D28" s="878">
        <f t="shared" si="1"/>
        <v>20734</v>
      </c>
      <c r="E28" s="831" t="s">
        <v>422</v>
      </c>
      <c r="F28" s="834">
        <v>45787</v>
      </c>
      <c r="H28" s="979"/>
      <c r="I28" s="979"/>
      <c r="J28" s="979"/>
      <c r="K28" s="979"/>
      <c r="L28" s="979"/>
      <c r="M28" s="979">
        <v>20734</v>
      </c>
      <c r="N28" s="979">
        <v>21500</v>
      </c>
      <c r="O28" s="978">
        <f t="shared" si="0"/>
        <v>20734</v>
      </c>
    </row>
    <row r="29" spans="1:15">
      <c r="A29" s="831">
        <v>20</v>
      </c>
      <c r="B29" s="842" t="s">
        <v>482</v>
      </c>
      <c r="C29" s="841" t="s">
        <v>31</v>
      </c>
      <c r="D29" s="878">
        <f t="shared" si="1"/>
        <v>44000</v>
      </c>
      <c r="E29" s="831" t="s">
        <v>422</v>
      </c>
      <c r="F29" s="834">
        <v>45787</v>
      </c>
      <c r="H29" s="979"/>
      <c r="I29" s="979"/>
      <c r="J29" s="979"/>
      <c r="K29" s="979"/>
      <c r="L29" s="979"/>
      <c r="M29" s="979">
        <v>44600</v>
      </c>
      <c r="N29" s="979">
        <v>44000</v>
      </c>
      <c r="O29" s="978">
        <f t="shared" si="0"/>
        <v>44000</v>
      </c>
    </row>
    <row r="30" spans="1:15">
      <c r="A30" s="841">
        <v>21</v>
      </c>
      <c r="B30" s="842" t="s">
        <v>483</v>
      </c>
      <c r="C30" s="841" t="s">
        <v>31</v>
      </c>
      <c r="D30" s="878">
        <f t="shared" si="1"/>
        <v>45000</v>
      </c>
      <c r="E30" s="831" t="s">
        <v>422</v>
      </c>
      <c r="F30" s="834">
        <v>45787</v>
      </c>
      <c r="H30" s="979"/>
      <c r="I30" s="979"/>
      <c r="J30" s="979"/>
      <c r="K30" s="979"/>
      <c r="L30" s="979"/>
      <c r="M30" s="979">
        <v>48012</v>
      </c>
      <c r="N30" s="979">
        <v>45000</v>
      </c>
      <c r="O30" s="978">
        <f t="shared" si="0"/>
        <v>45000</v>
      </c>
    </row>
    <row r="31" spans="1:15">
      <c r="A31" s="831">
        <v>22</v>
      </c>
      <c r="B31" s="842" t="s">
        <v>484</v>
      </c>
      <c r="C31" s="841" t="s">
        <v>31</v>
      </c>
      <c r="D31" s="878">
        <f t="shared" si="1"/>
        <v>90000</v>
      </c>
      <c r="E31" s="831" t="s">
        <v>422</v>
      </c>
      <c r="F31" s="834">
        <v>45787</v>
      </c>
      <c r="H31" s="979"/>
      <c r="I31" s="979"/>
      <c r="J31" s="979"/>
      <c r="K31" s="979"/>
      <c r="L31" s="979"/>
      <c r="M31" s="979">
        <v>90426</v>
      </c>
      <c r="N31" s="979">
        <v>90000</v>
      </c>
      <c r="O31" s="978">
        <f t="shared" si="0"/>
        <v>90000</v>
      </c>
    </row>
    <row r="32" spans="1:15">
      <c r="A32" s="841">
        <v>23</v>
      </c>
      <c r="B32" s="842" t="s">
        <v>485</v>
      </c>
      <c r="C32" s="841" t="s">
        <v>31</v>
      </c>
      <c r="D32" s="878">
        <f t="shared" si="1"/>
        <v>128200</v>
      </c>
      <c r="E32" s="831" t="s">
        <v>422</v>
      </c>
      <c r="F32" s="834">
        <v>45787</v>
      </c>
      <c r="H32" s="979"/>
      <c r="I32" s="979"/>
      <c r="J32" s="979"/>
      <c r="K32" s="979"/>
      <c r="L32" s="979"/>
      <c r="M32" s="979">
        <v>128200</v>
      </c>
      <c r="N32" s="979">
        <v>132600</v>
      </c>
      <c r="O32" s="978">
        <f t="shared" si="0"/>
        <v>128200</v>
      </c>
    </row>
    <row r="33" spans="1:15">
      <c r="A33" s="831">
        <v>24</v>
      </c>
      <c r="B33" s="842" t="s">
        <v>486</v>
      </c>
      <c r="C33" s="841" t="s">
        <v>31</v>
      </c>
      <c r="D33" s="878">
        <f t="shared" si="1"/>
        <v>145000</v>
      </c>
      <c r="E33" s="831" t="s">
        <v>422</v>
      </c>
      <c r="F33" s="834">
        <v>45787</v>
      </c>
      <c r="H33" s="979"/>
      <c r="I33" s="979"/>
      <c r="J33" s="979"/>
      <c r="K33" s="979"/>
      <c r="L33" s="979"/>
      <c r="M33" s="979">
        <v>145000</v>
      </c>
      <c r="N33" s="979">
        <v>148400</v>
      </c>
      <c r="O33" s="978">
        <f t="shared" si="0"/>
        <v>145000</v>
      </c>
    </row>
    <row r="34" spans="1:15">
      <c r="A34" s="841">
        <v>25</v>
      </c>
      <c r="B34" s="842" t="s">
        <v>479</v>
      </c>
      <c r="C34" s="854" t="s">
        <v>31</v>
      </c>
      <c r="D34" s="878">
        <f t="shared" si="1"/>
        <v>157000</v>
      </c>
      <c r="E34" s="831" t="s">
        <v>422</v>
      </c>
      <c r="F34" s="834">
        <v>45787</v>
      </c>
      <c r="H34" s="979"/>
      <c r="I34" s="979"/>
      <c r="J34" s="979"/>
      <c r="K34" s="979"/>
      <c r="L34" s="979"/>
      <c r="M34" s="979">
        <v>157000</v>
      </c>
      <c r="N34" s="979">
        <v>162600</v>
      </c>
      <c r="O34" s="978">
        <f t="shared" si="0"/>
        <v>157000</v>
      </c>
    </row>
    <row r="35" spans="1:15">
      <c r="A35" s="831">
        <v>26</v>
      </c>
      <c r="B35" s="852" t="s">
        <v>473</v>
      </c>
      <c r="C35" s="831" t="s">
        <v>0</v>
      </c>
      <c r="D35" s="878">
        <f t="shared" si="1"/>
        <v>4500</v>
      </c>
      <c r="E35" s="831" t="s">
        <v>422</v>
      </c>
      <c r="F35" s="834">
        <v>45787</v>
      </c>
      <c r="H35" s="979"/>
      <c r="I35" s="979"/>
      <c r="J35" s="979"/>
      <c r="K35" s="979"/>
      <c r="L35" s="979"/>
      <c r="M35" s="979">
        <v>4700</v>
      </c>
      <c r="N35" s="979">
        <v>4500</v>
      </c>
      <c r="O35" s="978">
        <f t="shared" si="0"/>
        <v>4500</v>
      </c>
    </row>
    <row r="36" spans="1:15">
      <c r="A36" s="841">
        <v>27</v>
      </c>
      <c r="B36" s="832" t="s">
        <v>430</v>
      </c>
      <c r="C36" s="831" t="s">
        <v>31</v>
      </c>
      <c r="D36" s="878">
        <f t="shared" si="1"/>
        <v>31800</v>
      </c>
      <c r="E36" s="831" t="s">
        <v>422</v>
      </c>
      <c r="F36" s="834">
        <v>45787</v>
      </c>
      <c r="H36" s="979"/>
      <c r="I36" s="979"/>
      <c r="J36" s="979"/>
      <c r="K36" s="979"/>
      <c r="L36" s="979"/>
      <c r="M36" s="979">
        <v>32000</v>
      </c>
      <c r="N36" s="979">
        <v>31800</v>
      </c>
      <c r="O36" s="978">
        <f t="shared" si="0"/>
        <v>31800</v>
      </c>
    </row>
    <row r="37" spans="1:15">
      <c r="A37" s="831">
        <v>28</v>
      </c>
      <c r="B37" s="832" t="s">
        <v>901</v>
      </c>
      <c r="C37" s="831" t="s">
        <v>1</v>
      </c>
      <c r="D37" s="878">
        <f t="shared" si="1"/>
        <v>0</v>
      </c>
      <c r="E37" s="831" t="s">
        <v>422</v>
      </c>
      <c r="F37" s="834">
        <v>45787</v>
      </c>
      <c r="H37" s="979"/>
      <c r="I37" s="979"/>
      <c r="J37" s="979"/>
      <c r="K37" s="979"/>
      <c r="L37" s="979"/>
      <c r="M37" s="979">
        <v>0</v>
      </c>
      <c r="N37" s="979">
        <v>0</v>
      </c>
      <c r="O37" s="978">
        <f t="shared" si="0"/>
        <v>0</v>
      </c>
    </row>
    <row r="38" spans="1:15">
      <c r="A38" s="841">
        <v>29</v>
      </c>
      <c r="B38" s="902" t="s">
        <v>631</v>
      </c>
      <c r="C38" s="901" t="s">
        <v>1</v>
      </c>
      <c r="D38" s="878">
        <f t="shared" si="1"/>
        <v>0</v>
      </c>
      <c r="E38" s="831" t="s">
        <v>422</v>
      </c>
      <c r="F38" s="834">
        <v>45787</v>
      </c>
      <c r="H38" s="979"/>
      <c r="I38" s="979"/>
      <c r="J38" s="979"/>
      <c r="K38" s="979"/>
      <c r="L38" s="979"/>
      <c r="M38" s="979">
        <v>0</v>
      </c>
      <c r="N38" s="979">
        <v>0</v>
      </c>
      <c r="O38" s="978">
        <f t="shared" si="0"/>
        <v>0</v>
      </c>
    </row>
    <row r="39" spans="1:15">
      <c r="A39" s="831">
        <v>30</v>
      </c>
      <c r="B39" s="832" t="s">
        <v>588</v>
      </c>
      <c r="C39" s="831" t="s">
        <v>32</v>
      </c>
      <c r="D39" s="878">
        <f t="shared" si="1"/>
        <v>22000</v>
      </c>
      <c r="E39" s="831" t="s">
        <v>422</v>
      </c>
      <c r="F39" s="834">
        <v>45787</v>
      </c>
      <c r="H39" s="979"/>
      <c r="I39" s="979"/>
      <c r="J39" s="979"/>
      <c r="K39" s="979"/>
      <c r="L39" s="979"/>
      <c r="M39" s="979">
        <v>22000</v>
      </c>
      <c r="N39" s="979">
        <v>22612</v>
      </c>
      <c r="O39" s="978">
        <f t="shared" si="0"/>
        <v>22000</v>
      </c>
    </row>
    <row r="40" spans="1:15">
      <c r="A40" s="841">
        <v>31</v>
      </c>
      <c r="B40" s="832" t="s">
        <v>431</v>
      </c>
      <c r="C40" s="831" t="s">
        <v>79</v>
      </c>
      <c r="D40" s="878">
        <f t="shared" si="1"/>
        <v>6900</v>
      </c>
      <c r="E40" s="831" t="s">
        <v>422</v>
      </c>
      <c r="F40" s="834">
        <v>45787</v>
      </c>
      <c r="H40" s="979"/>
      <c r="I40" s="979"/>
      <c r="J40" s="979"/>
      <c r="K40" s="979"/>
      <c r="L40" s="979"/>
      <c r="M40" s="979">
        <v>6900</v>
      </c>
      <c r="N40" s="979">
        <v>6900</v>
      </c>
      <c r="O40" s="978">
        <f t="shared" si="0"/>
        <v>6900</v>
      </c>
    </row>
    <row r="41" spans="1:15">
      <c r="A41" s="831">
        <v>32</v>
      </c>
      <c r="B41" s="832" t="s">
        <v>432</v>
      </c>
      <c r="C41" s="831" t="s">
        <v>1</v>
      </c>
      <c r="D41" s="878">
        <f t="shared" si="1"/>
        <v>59500</v>
      </c>
      <c r="E41" s="831" t="s">
        <v>422</v>
      </c>
      <c r="F41" s="834">
        <v>45787</v>
      </c>
      <c r="H41" s="979"/>
      <c r="I41" s="979">
        <v>76660</v>
      </c>
      <c r="J41" s="979">
        <v>79900</v>
      </c>
      <c r="K41" s="979">
        <v>59500</v>
      </c>
      <c r="L41" s="979"/>
      <c r="M41" s="979"/>
      <c r="N41" s="979"/>
      <c r="O41" s="978">
        <f t="shared" si="0"/>
        <v>59500</v>
      </c>
    </row>
    <row r="42" spans="1:15" ht="33">
      <c r="A42" s="841">
        <v>33</v>
      </c>
      <c r="B42" s="832" t="s">
        <v>433</v>
      </c>
      <c r="C42" s="831" t="s">
        <v>31</v>
      </c>
      <c r="D42" s="878">
        <f t="shared" si="1"/>
        <v>62900</v>
      </c>
      <c r="E42" s="831" t="s">
        <v>422</v>
      </c>
      <c r="F42" s="834">
        <v>45787</v>
      </c>
      <c r="H42" s="979"/>
      <c r="I42" s="979"/>
      <c r="J42" s="979"/>
      <c r="K42" s="979"/>
      <c r="L42" s="979"/>
      <c r="M42" s="979">
        <v>66900</v>
      </c>
      <c r="N42" s="979">
        <v>62900</v>
      </c>
      <c r="O42" s="978">
        <f t="shared" si="0"/>
        <v>62900</v>
      </c>
    </row>
    <row r="43" spans="1:15">
      <c r="A43" s="831">
        <v>34</v>
      </c>
      <c r="B43" s="832" t="s">
        <v>743</v>
      </c>
      <c r="C43" s="831" t="s">
        <v>31</v>
      </c>
      <c r="D43" s="878">
        <f t="shared" si="1"/>
        <v>225612</v>
      </c>
      <c r="E43" s="831" t="s">
        <v>422</v>
      </c>
      <c r="F43" s="834">
        <v>45787</v>
      </c>
      <c r="H43" s="979"/>
      <c r="I43" s="979"/>
      <c r="J43" s="979"/>
      <c r="K43" s="979"/>
      <c r="L43" s="979"/>
      <c r="M43" s="979">
        <v>225612</v>
      </c>
      <c r="N43" s="979">
        <v>230000</v>
      </c>
      <c r="O43" s="978">
        <f t="shared" si="0"/>
        <v>225612</v>
      </c>
    </row>
    <row r="44" spans="1:15">
      <c r="A44" s="841">
        <v>35</v>
      </c>
      <c r="B44" s="832" t="s">
        <v>744</v>
      </c>
      <c r="C44" s="831" t="s">
        <v>31</v>
      </c>
      <c r="D44" s="878">
        <f t="shared" si="1"/>
        <v>255055.99999999997</v>
      </c>
      <c r="E44" s="831" t="s">
        <v>422</v>
      </c>
      <c r="F44" s="834">
        <v>45787</v>
      </c>
      <c r="H44" s="979"/>
      <c r="I44" s="979"/>
      <c r="J44" s="979"/>
      <c r="K44" s="979"/>
      <c r="L44" s="979"/>
      <c r="M44" s="979">
        <v>255055.99999999997</v>
      </c>
      <c r="N44" s="979">
        <v>260000</v>
      </c>
      <c r="O44" s="978">
        <f t="shared" si="0"/>
        <v>255055.99999999997</v>
      </c>
    </row>
    <row r="45" spans="1:15">
      <c r="A45" s="831">
        <v>36</v>
      </c>
      <c r="B45" s="832" t="s">
        <v>745</v>
      </c>
      <c r="C45" s="831" t="s">
        <v>31</v>
      </c>
      <c r="D45" s="878">
        <f t="shared" si="1"/>
        <v>384454.00000000006</v>
      </c>
      <c r="E45" s="831" t="s">
        <v>422</v>
      </c>
      <c r="F45" s="834">
        <v>45787</v>
      </c>
      <c r="H45" s="979"/>
      <c r="I45" s="979"/>
      <c r="J45" s="979"/>
      <c r="K45" s="979"/>
      <c r="L45" s="979"/>
      <c r="M45" s="979">
        <v>384454.00000000006</v>
      </c>
      <c r="N45" s="979">
        <v>390000</v>
      </c>
      <c r="O45" s="978">
        <f t="shared" si="0"/>
        <v>384454.00000000006</v>
      </c>
    </row>
    <row r="46" spans="1:15">
      <c r="A46" s="841">
        <v>37</v>
      </c>
      <c r="B46" s="832" t="s">
        <v>439</v>
      </c>
      <c r="C46" s="831" t="s">
        <v>31</v>
      </c>
      <c r="D46" s="878">
        <f t="shared" si="1"/>
        <v>391854.00000000006</v>
      </c>
      <c r="E46" s="831" t="s">
        <v>422</v>
      </c>
      <c r="F46" s="834">
        <v>45787</v>
      </c>
      <c r="H46" s="979"/>
      <c r="I46" s="979"/>
      <c r="J46" s="979"/>
      <c r="K46" s="979"/>
      <c r="L46" s="979"/>
      <c r="M46" s="979">
        <v>391854.00000000006</v>
      </c>
      <c r="N46" s="979">
        <v>395800</v>
      </c>
      <c r="O46" s="978">
        <f t="shared" si="0"/>
        <v>391854.00000000006</v>
      </c>
    </row>
    <row r="47" spans="1:15">
      <c r="A47" s="831">
        <v>38</v>
      </c>
      <c r="B47" s="832" t="s">
        <v>440</v>
      </c>
      <c r="C47" s="831" t="s">
        <v>31</v>
      </c>
      <c r="D47" s="878">
        <f t="shared" si="1"/>
        <v>431600</v>
      </c>
      <c r="E47" s="831" t="s">
        <v>422</v>
      </c>
      <c r="F47" s="834">
        <v>45787</v>
      </c>
      <c r="H47" s="979"/>
      <c r="I47" s="979"/>
      <c r="J47" s="979"/>
      <c r="K47" s="979"/>
      <c r="L47" s="979"/>
      <c r="M47" s="979">
        <v>432029.99999999994</v>
      </c>
      <c r="N47" s="979">
        <v>431600</v>
      </c>
      <c r="O47" s="978">
        <f t="shared" si="0"/>
        <v>431600</v>
      </c>
    </row>
    <row r="48" spans="1:15">
      <c r="A48" s="841">
        <v>39</v>
      </c>
      <c r="B48" s="832" t="s">
        <v>441</v>
      </c>
      <c r="C48" s="831" t="s">
        <v>31</v>
      </c>
      <c r="D48" s="878">
        <f t="shared" si="1"/>
        <v>460200</v>
      </c>
      <c r="E48" s="831" t="s">
        <v>422</v>
      </c>
      <c r="F48" s="834">
        <v>45787</v>
      </c>
      <c r="H48" s="979"/>
      <c r="I48" s="979"/>
      <c r="J48" s="979"/>
      <c r="K48" s="979"/>
      <c r="L48" s="979"/>
      <c r="M48" s="979">
        <v>463563.99999999994</v>
      </c>
      <c r="N48" s="979">
        <v>460200</v>
      </c>
      <c r="O48" s="978">
        <f t="shared" si="0"/>
        <v>460200</v>
      </c>
    </row>
    <row r="49" spans="1:17">
      <c r="A49" s="831">
        <v>40</v>
      </c>
      <c r="B49" s="832" t="s">
        <v>442</v>
      </c>
      <c r="C49" s="831" t="s">
        <v>31</v>
      </c>
      <c r="D49" s="878">
        <f t="shared" si="1"/>
        <v>699900</v>
      </c>
      <c r="E49" s="831" t="s">
        <v>422</v>
      </c>
      <c r="F49" s="834">
        <v>45787</v>
      </c>
      <c r="H49" s="979"/>
      <c r="I49" s="979"/>
      <c r="J49" s="979"/>
      <c r="K49" s="979"/>
      <c r="L49" s="979"/>
      <c r="M49" s="979">
        <v>699900</v>
      </c>
      <c r="N49" s="979">
        <v>709300</v>
      </c>
      <c r="O49" s="978">
        <f t="shared" si="0"/>
        <v>699900</v>
      </c>
      <c r="P49" s="825"/>
    </row>
    <row r="50" spans="1:17">
      <c r="A50" s="841">
        <v>41</v>
      </c>
      <c r="B50" s="832" t="s">
        <v>438</v>
      </c>
      <c r="C50" s="831" t="s">
        <v>31</v>
      </c>
      <c r="D50" s="878">
        <f t="shared" si="1"/>
        <v>657700</v>
      </c>
      <c r="E50" s="831" t="s">
        <v>422</v>
      </c>
      <c r="F50" s="834">
        <v>45787</v>
      </c>
      <c r="H50" s="979"/>
      <c r="I50" s="979"/>
      <c r="J50" s="979"/>
      <c r="K50" s="979"/>
      <c r="L50" s="979"/>
      <c r="M50" s="979">
        <v>659900</v>
      </c>
      <c r="N50" s="979">
        <v>657700</v>
      </c>
      <c r="O50" s="978">
        <f t="shared" si="0"/>
        <v>657700</v>
      </c>
      <c r="P50" s="825"/>
    </row>
    <row r="51" spans="1:17">
      <c r="A51" s="831">
        <v>42</v>
      </c>
      <c r="B51" s="852" t="s">
        <v>452</v>
      </c>
      <c r="C51" s="841" t="s">
        <v>32</v>
      </c>
      <c r="D51" s="878">
        <f t="shared" si="1"/>
        <v>23150</v>
      </c>
      <c r="E51" s="831" t="s">
        <v>422</v>
      </c>
      <c r="F51" s="834">
        <v>45787</v>
      </c>
      <c r="H51" s="979"/>
      <c r="I51" s="979"/>
      <c r="J51" s="979"/>
      <c r="K51" s="979"/>
      <c r="L51" s="979"/>
      <c r="M51" s="979">
        <v>23150</v>
      </c>
      <c r="N51" s="979">
        <v>23650</v>
      </c>
      <c r="O51" s="978">
        <f t="shared" si="0"/>
        <v>23150</v>
      </c>
      <c r="P51" s="825"/>
    </row>
    <row r="52" spans="1:17">
      <c r="A52" s="841">
        <v>43</v>
      </c>
      <c r="B52" s="832" t="s">
        <v>434</v>
      </c>
      <c r="C52" s="831" t="s">
        <v>1</v>
      </c>
      <c r="D52" s="878">
        <f t="shared" si="1"/>
        <v>90440</v>
      </c>
      <c r="E52" s="831" t="s">
        <v>422</v>
      </c>
      <c r="F52" s="834">
        <v>45787</v>
      </c>
      <c r="H52" s="979"/>
      <c r="I52" s="979">
        <v>119290</v>
      </c>
      <c r="J52" s="979">
        <v>119900</v>
      </c>
      <c r="K52" s="979">
        <v>90440</v>
      </c>
      <c r="L52" s="979"/>
      <c r="M52" s="979"/>
      <c r="N52" s="979"/>
      <c r="O52" s="978">
        <f t="shared" si="0"/>
        <v>90440</v>
      </c>
      <c r="P52" s="825"/>
    </row>
    <row r="53" spans="1:17">
      <c r="A53" s="831">
        <v>44</v>
      </c>
      <c r="B53" s="832" t="s">
        <v>608</v>
      </c>
      <c r="C53" s="831" t="s">
        <v>31</v>
      </c>
      <c r="D53" s="878">
        <f t="shared" si="1"/>
        <v>850000</v>
      </c>
      <c r="E53" s="831" t="s">
        <v>422</v>
      </c>
      <c r="F53" s="834">
        <v>45787</v>
      </c>
      <c r="H53" s="979"/>
      <c r="I53" s="979"/>
      <c r="J53" s="979"/>
      <c r="K53" s="979"/>
      <c r="L53" s="979"/>
      <c r="M53" s="979"/>
      <c r="N53" s="979">
        <v>0</v>
      </c>
      <c r="O53" s="978">
        <v>850000</v>
      </c>
      <c r="P53" s="825"/>
      <c r="Q53" s="1070" t="s">
        <v>792</v>
      </c>
    </row>
    <row r="54" spans="1:17">
      <c r="A54" s="841">
        <v>45</v>
      </c>
      <c r="B54" s="852" t="s">
        <v>450</v>
      </c>
      <c r="C54" s="841" t="s">
        <v>1</v>
      </c>
      <c r="D54" s="878">
        <f t="shared" si="1"/>
        <v>113050</v>
      </c>
      <c r="E54" s="831" t="s">
        <v>422</v>
      </c>
      <c r="F54" s="834">
        <v>45787</v>
      </c>
      <c r="H54" s="979"/>
      <c r="I54" s="979">
        <v>150700</v>
      </c>
      <c r="J54" s="979">
        <v>147000</v>
      </c>
      <c r="K54" s="979">
        <v>113050</v>
      </c>
      <c r="L54" s="979"/>
      <c r="M54" s="979"/>
      <c r="N54" s="979"/>
      <c r="O54" s="978">
        <f t="shared" ref="O54:O68" si="2">MIN(I54:N54)</f>
        <v>113050</v>
      </c>
      <c r="P54" s="825"/>
    </row>
    <row r="55" spans="1:17">
      <c r="A55" s="831">
        <v>46</v>
      </c>
      <c r="B55" s="832" t="s">
        <v>902</v>
      </c>
      <c r="C55" s="831" t="s">
        <v>31</v>
      </c>
      <c r="D55" s="878">
        <f t="shared" si="1"/>
        <v>48000</v>
      </c>
      <c r="E55" s="831" t="s">
        <v>422</v>
      </c>
      <c r="F55" s="834">
        <v>45787</v>
      </c>
      <c r="H55" s="979"/>
      <c r="I55" s="979"/>
      <c r="J55" s="979"/>
      <c r="K55" s="979"/>
      <c r="L55" s="979"/>
      <c r="M55" s="979">
        <v>48119.999999999993</v>
      </c>
      <c r="N55" s="979">
        <v>48000</v>
      </c>
      <c r="O55" s="978">
        <f t="shared" si="2"/>
        <v>48000</v>
      </c>
      <c r="P55" s="825"/>
    </row>
    <row r="56" spans="1:17">
      <c r="A56" s="841">
        <v>47</v>
      </c>
      <c r="B56" s="832" t="s">
        <v>444</v>
      </c>
      <c r="C56" s="831" t="s">
        <v>0</v>
      </c>
      <c r="D56" s="878">
        <f t="shared" si="1"/>
        <v>55000</v>
      </c>
      <c r="E56" s="831" t="s">
        <v>422</v>
      </c>
      <c r="F56" s="834">
        <v>45787</v>
      </c>
      <c r="H56" s="979"/>
      <c r="I56" s="979"/>
      <c r="J56" s="979"/>
      <c r="K56" s="979"/>
      <c r="L56" s="979"/>
      <c r="M56" s="979">
        <v>55718</v>
      </c>
      <c r="N56" s="979">
        <v>55000</v>
      </c>
      <c r="O56" s="978">
        <f t="shared" si="2"/>
        <v>55000</v>
      </c>
      <c r="P56" s="825"/>
    </row>
    <row r="57" spans="1:17">
      <c r="A57" s="831">
        <v>48</v>
      </c>
      <c r="B57" s="832" t="s">
        <v>446</v>
      </c>
      <c r="C57" s="831" t="s">
        <v>0</v>
      </c>
      <c r="D57" s="878">
        <f t="shared" si="1"/>
        <v>78271.999999999971</v>
      </c>
      <c r="E57" s="831" t="s">
        <v>422</v>
      </c>
      <c r="F57" s="834">
        <v>45787</v>
      </c>
      <c r="H57" s="979"/>
      <c r="I57" s="979"/>
      <c r="J57" s="979"/>
      <c r="K57" s="979"/>
      <c r="L57" s="979"/>
      <c r="M57" s="979">
        <v>78271.999999999971</v>
      </c>
      <c r="N57" s="979">
        <v>80000</v>
      </c>
      <c r="O57" s="978">
        <f t="shared" si="2"/>
        <v>78271.999999999971</v>
      </c>
      <c r="P57" s="825"/>
    </row>
    <row r="58" spans="1:17">
      <c r="A58" s="841">
        <v>49</v>
      </c>
      <c r="B58" s="832" t="s">
        <v>624</v>
      </c>
      <c r="C58" s="854" t="s">
        <v>0</v>
      </c>
      <c r="D58" s="878">
        <f t="shared" si="1"/>
        <v>114962</v>
      </c>
      <c r="E58" s="831" t="s">
        <v>422</v>
      </c>
      <c r="F58" s="834">
        <v>45787</v>
      </c>
      <c r="H58" s="979"/>
      <c r="I58" s="979"/>
      <c r="J58" s="979"/>
      <c r="K58" s="979"/>
      <c r="L58" s="979"/>
      <c r="M58" s="979">
        <v>114962</v>
      </c>
      <c r="N58" s="979">
        <v>116200</v>
      </c>
      <c r="O58" s="978">
        <f t="shared" si="2"/>
        <v>114962</v>
      </c>
      <c r="P58" s="825"/>
    </row>
    <row r="59" spans="1:17">
      <c r="A59" s="831">
        <v>50</v>
      </c>
      <c r="B59" s="832" t="s">
        <v>447</v>
      </c>
      <c r="C59" s="831" t="s">
        <v>0</v>
      </c>
      <c r="D59" s="878">
        <f t="shared" si="1"/>
        <v>164528</v>
      </c>
      <c r="E59" s="831" t="s">
        <v>422</v>
      </c>
      <c r="F59" s="834">
        <v>45787</v>
      </c>
      <c r="H59" s="979"/>
      <c r="I59" s="979"/>
      <c r="J59" s="979"/>
      <c r="K59" s="979"/>
      <c r="L59" s="979"/>
      <c r="M59" s="979">
        <v>164528</v>
      </c>
      <c r="N59" s="979">
        <v>168100</v>
      </c>
      <c r="O59" s="978">
        <f t="shared" si="2"/>
        <v>164528</v>
      </c>
      <c r="P59" s="825"/>
    </row>
    <row r="60" spans="1:17">
      <c r="A60" s="841">
        <v>51</v>
      </c>
      <c r="B60" s="832" t="s">
        <v>448</v>
      </c>
      <c r="C60" s="831" t="s">
        <v>0</v>
      </c>
      <c r="D60" s="878">
        <f t="shared" si="1"/>
        <v>249000</v>
      </c>
      <c r="E60" s="831" t="s">
        <v>422</v>
      </c>
      <c r="F60" s="834">
        <v>45787</v>
      </c>
      <c r="H60" s="979"/>
      <c r="I60" s="979"/>
      <c r="J60" s="979"/>
      <c r="K60" s="979"/>
      <c r="L60" s="979"/>
      <c r="M60" s="979">
        <v>249488</v>
      </c>
      <c r="N60" s="979">
        <v>249000</v>
      </c>
      <c r="O60" s="978">
        <f t="shared" si="2"/>
        <v>249000</v>
      </c>
      <c r="P60" s="825"/>
    </row>
    <row r="61" spans="1:17">
      <c r="A61" s="831">
        <v>52</v>
      </c>
      <c r="B61" s="832" t="s">
        <v>449</v>
      </c>
      <c r="C61" s="831" t="s">
        <v>0</v>
      </c>
      <c r="D61" s="878">
        <f t="shared" si="1"/>
        <v>304000</v>
      </c>
      <c r="E61" s="831" t="s">
        <v>422</v>
      </c>
      <c r="F61" s="834">
        <v>45787</v>
      </c>
      <c r="H61" s="979"/>
      <c r="I61" s="979"/>
      <c r="J61" s="979"/>
      <c r="K61" s="979"/>
      <c r="L61" s="979"/>
      <c r="M61" s="979">
        <v>304000</v>
      </c>
      <c r="N61" s="979">
        <v>305703.99999999994</v>
      </c>
      <c r="O61" s="978">
        <f t="shared" si="2"/>
        <v>304000</v>
      </c>
      <c r="P61" s="825"/>
    </row>
    <row r="62" spans="1:17">
      <c r="A62" s="841">
        <v>53</v>
      </c>
      <c r="B62" s="832" t="s">
        <v>746</v>
      </c>
      <c r="C62" s="831" t="s">
        <v>0</v>
      </c>
      <c r="D62" s="878">
        <f t="shared" si="1"/>
        <v>418500</v>
      </c>
      <c r="E62" s="831" t="s">
        <v>422</v>
      </c>
      <c r="F62" s="834">
        <v>45787</v>
      </c>
      <c r="H62" s="979"/>
      <c r="I62" s="979"/>
      <c r="J62" s="979"/>
      <c r="K62" s="979"/>
      <c r="L62" s="979"/>
      <c r="M62" s="979">
        <v>418500</v>
      </c>
      <c r="N62" s="979">
        <v>419040.00000000012</v>
      </c>
      <c r="O62" s="978">
        <f t="shared" si="2"/>
        <v>418500</v>
      </c>
      <c r="P62" s="825"/>
    </row>
    <row r="63" spans="1:17">
      <c r="A63" s="831">
        <v>54</v>
      </c>
      <c r="B63" s="832" t="s">
        <v>747</v>
      </c>
      <c r="C63" s="831" t="s">
        <v>0</v>
      </c>
      <c r="D63" s="878">
        <f t="shared" si="1"/>
        <v>510000</v>
      </c>
      <c r="E63" s="831" t="s">
        <v>422</v>
      </c>
      <c r="F63" s="834">
        <v>45787</v>
      </c>
      <c r="H63" s="979"/>
      <c r="I63" s="979"/>
      <c r="J63" s="979"/>
      <c r="K63" s="979"/>
      <c r="L63" s="979"/>
      <c r="M63" s="979">
        <v>510000</v>
      </c>
      <c r="N63" s="979">
        <v>516600</v>
      </c>
      <c r="O63" s="978">
        <f t="shared" si="2"/>
        <v>510000</v>
      </c>
      <c r="P63" s="825"/>
    </row>
    <row r="64" spans="1:17">
      <c r="A64" s="841">
        <v>55</v>
      </c>
      <c r="B64" s="832" t="s">
        <v>445</v>
      </c>
      <c r="C64" s="831" t="s">
        <v>0</v>
      </c>
      <c r="D64" s="878">
        <f t="shared" si="1"/>
        <v>729000</v>
      </c>
      <c r="E64" s="831" t="s">
        <v>422</v>
      </c>
      <c r="F64" s="834">
        <v>45787</v>
      </c>
      <c r="H64" s="979"/>
      <c r="I64" s="979"/>
      <c r="J64" s="979"/>
      <c r="K64" s="979"/>
      <c r="L64" s="979"/>
      <c r="M64" s="979">
        <v>735000</v>
      </c>
      <c r="N64" s="979">
        <v>729000</v>
      </c>
      <c r="O64" s="978">
        <f t="shared" si="2"/>
        <v>729000</v>
      </c>
      <c r="P64" s="825"/>
    </row>
    <row r="65" spans="1:15">
      <c r="A65" s="831">
        <v>56</v>
      </c>
      <c r="B65" s="832" t="s">
        <v>734</v>
      </c>
      <c r="C65" s="831" t="s">
        <v>329</v>
      </c>
      <c r="D65" s="878">
        <f t="shared" si="1"/>
        <v>79900</v>
      </c>
      <c r="E65" s="831" t="s">
        <v>422</v>
      </c>
      <c r="F65" s="834">
        <v>45787</v>
      </c>
      <c r="H65" s="979"/>
      <c r="I65" s="979"/>
      <c r="J65" s="979"/>
      <c r="K65" s="979"/>
      <c r="L65" s="979"/>
      <c r="M65" s="979">
        <v>86900</v>
      </c>
      <c r="N65" s="979">
        <v>79900</v>
      </c>
      <c r="O65" s="978">
        <f t="shared" si="2"/>
        <v>79900</v>
      </c>
    </row>
    <row r="66" spans="1:15">
      <c r="A66" s="841">
        <v>57</v>
      </c>
      <c r="B66" s="832" t="s">
        <v>610</v>
      </c>
      <c r="C66" s="841" t="s">
        <v>1</v>
      </c>
      <c r="D66" s="878">
        <f t="shared" si="1"/>
        <v>550970</v>
      </c>
      <c r="E66" s="831" t="s">
        <v>422</v>
      </c>
      <c r="F66" s="834">
        <v>45787</v>
      </c>
      <c r="H66" s="979"/>
      <c r="I66" s="979">
        <v>653191</v>
      </c>
      <c r="J66" s="979">
        <v>653847</v>
      </c>
      <c r="K66" s="979">
        <v>550970</v>
      </c>
      <c r="L66" s="979"/>
      <c r="M66" s="979"/>
      <c r="N66" s="979"/>
      <c r="O66" s="978">
        <f t="shared" si="2"/>
        <v>550970</v>
      </c>
    </row>
    <row r="67" spans="1:15">
      <c r="A67" s="831">
        <v>58</v>
      </c>
      <c r="B67" s="832" t="s">
        <v>632</v>
      </c>
      <c r="C67" s="958" t="s">
        <v>1</v>
      </c>
      <c r="D67" s="878">
        <f t="shared" si="1"/>
        <v>600950</v>
      </c>
      <c r="E67" s="831" t="s">
        <v>422</v>
      </c>
      <c r="F67" s="834">
        <v>45787</v>
      </c>
      <c r="H67" s="979"/>
      <c r="I67" s="979">
        <v>712096</v>
      </c>
      <c r="J67" s="979">
        <v>713822.99999999953</v>
      </c>
      <c r="K67" s="979">
        <v>600950</v>
      </c>
      <c r="L67" s="979"/>
      <c r="M67" s="979"/>
      <c r="N67" s="979"/>
      <c r="O67" s="978">
        <f t="shared" si="2"/>
        <v>600950</v>
      </c>
    </row>
    <row r="68" spans="1:15">
      <c r="A68" s="841">
        <v>59</v>
      </c>
      <c r="B68" s="832" t="s">
        <v>903</v>
      </c>
      <c r="C68" s="958" t="s">
        <v>1</v>
      </c>
      <c r="D68" s="878">
        <f t="shared" si="1"/>
        <v>659260</v>
      </c>
      <c r="E68" s="831" t="s">
        <v>422</v>
      </c>
      <c r="F68" s="834">
        <v>45787</v>
      </c>
      <c r="H68" s="979"/>
      <c r="I68" s="979">
        <v>778855.00000000012</v>
      </c>
      <c r="J68" s="979">
        <v>787541.99999999965</v>
      </c>
      <c r="K68" s="979">
        <v>659260</v>
      </c>
      <c r="L68" s="979"/>
      <c r="M68" s="979"/>
      <c r="N68" s="978"/>
      <c r="O68" s="978">
        <f t="shared" si="2"/>
        <v>659260</v>
      </c>
    </row>
    <row r="69" spans="1:15">
      <c r="A69" s="831"/>
      <c r="B69" s="824"/>
      <c r="C69" s="824"/>
      <c r="D69" s="824"/>
      <c r="E69" s="831"/>
    </row>
    <row r="70" spans="1:15">
      <c r="A70" s="831"/>
      <c r="B70" s="832"/>
      <c r="E70" s="831"/>
    </row>
    <row r="71" spans="1:15" ht="17.25" thickBot="1">
      <c r="B71" s="832"/>
      <c r="E71" s="831"/>
    </row>
    <row r="72" spans="1:15" ht="17.25" thickBot="1">
      <c r="A72" s="1384" t="s">
        <v>51</v>
      </c>
      <c r="B72" s="1385"/>
      <c r="C72" s="1385"/>
      <c r="D72" s="1385"/>
      <c r="E72" s="1385"/>
      <c r="F72" s="1386"/>
      <c r="I72" s="1396" t="s">
        <v>801</v>
      </c>
      <c r="J72" s="1396"/>
      <c r="K72" s="1396"/>
      <c r="L72" s="1396"/>
      <c r="M72" s="1396"/>
      <c r="N72" s="1396"/>
    </row>
    <row r="73" spans="1:15">
      <c r="A73" s="826" t="s">
        <v>392</v>
      </c>
      <c r="B73" s="827" t="s">
        <v>3</v>
      </c>
      <c r="C73" s="828" t="s">
        <v>6</v>
      </c>
      <c r="D73" s="829" t="s">
        <v>393</v>
      </c>
      <c r="E73" s="826" t="s">
        <v>394</v>
      </c>
      <c r="F73" s="826" t="s">
        <v>395</v>
      </c>
      <c r="G73" s="830"/>
      <c r="I73" s="1373"/>
      <c r="J73" s="1373"/>
      <c r="K73" s="1373"/>
      <c r="L73" s="1373"/>
      <c r="M73" s="1373"/>
      <c r="N73" s="1373"/>
    </row>
    <row r="74" spans="1:15" ht="16.5" customHeight="1">
      <c r="A74" s="831">
        <v>1</v>
      </c>
      <c r="B74" s="832" t="s">
        <v>397</v>
      </c>
      <c r="C74" s="831" t="s">
        <v>64</v>
      </c>
      <c r="D74" s="833">
        <v>15000</v>
      </c>
      <c r="E74" s="831" t="s">
        <v>396</v>
      </c>
      <c r="F74" s="834">
        <v>45787</v>
      </c>
      <c r="G74" s="825"/>
      <c r="H74" s="1375" t="s">
        <v>817</v>
      </c>
      <c r="I74" s="1375"/>
      <c r="J74" s="1375"/>
      <c r="K74" s="1375"/>
      <c r="L74" s="1375"/>
      <c r="M74" s="1375"/>
      <c r="N74" s="1375"/>
      <c r="O74" s="1375"/>
    </row>
    <row r="75" spans="1:15" ht="16.5" customHeight="1">
      <c r="A75" s="841">
        <v>2</v>
      </c>
      <c r="B75" s="842" t="s">
        <v>330</v>
      </c>
      <c r="C75" s="841" t="s">
        <v>26</v>
      </c>
      <c r="D75" s="843">
        <v>60000</v>
      </c>
      <c r="E75" s="831" t="s">
        <v>396</v>
      </c>
      <c r="F75" s="834">
        <v>45787</v>
      </c>
      <c r="G75" s="825"/>
      <c r="H75" s="1375"/>
      <c r="I75" s="1375"/>
      <c r="J75" s="1375"/>
      <c r="K75" s="1375"/>
      <c r="L75" s="1375"/>
      <c r="M75" s="1375"/>
      <c r="N75" s="1375"/>
      <c r="O75" s="1375"/>
    </row>
    <row r="76" spans="1:15" ht="16.5" customHeight="1">
      <c r="A76" s="831">
        <v>3</v>
      </c>
      <c r="B76" s="832" t="s">
        <v>398</v>
      </c>
      <c r="C76" s="831" t="s">
        <v>26</v>
      </c>
      <c r="D76" s="833">
        <v>230000</v>
      </c>
      <c r="E76" s="831" t="s">
        <v>396</v>
      </c>
      <c r="F76" s="834">
        <v>45787</v>
      </c>
      <c r="G76" s="825"/>
      <c r="H76" s="1375"/>
      <c r="I76" s="1375"/>
      <c r="J76" s="1375"/>
      <c r="K76" s="1375"/>
      <c r="L76" s="1375"/>
      <c r="M76" s="1375"/>
      <c r="N76" s="1375"/>
      <c r="O76" s="1375"/>
    </row>
    <row r="77" spans="1:15" ht="16.5" customHeight="1">
      <c r="A77" s="841">
        <v>4</v>
      </c>
      <c r="B77" s="832" t="s">
        <v>399</v>
      </c>
      <c r="C77" s="831" t="s">
        <v>64</v>
      </c>
      <c r="D77" s="833">
        <v>420000</v>
      </c>
      <c r="E77" s="831" t="s">
        <v>396</v>
      </c>
      <c r="F77" s="834">
        <v>45787</v>
      </c>
      <c r="G77" s="825"/>
      <c r="H77" s="1375"/>
      <c r="I77" s="1375"/>
      <c r="J77" s="1375"/>
      <c r="K77" s="1375"/>
      <c r="L77" s="1375"/>
      <c r="M77" s="1375"/>
      <c r="N77" s="1375"/>
      <c r="O77" s="1375"/>
    </row>
    <row r="78" spans="1:15" ht="16.5" customHeight="1">
      <c r="A78" s="831">
        <v>5</v>
      </c>
      <c r="B78" s="832" t="s">
        <v>489</v>
      </c>
      <c r="C78" s="831" t="s">
        <v>26</v>
      </c>
      <c r="D78" s="833">
        <v>120000</v>
      </c>
      <c r="E78" s="831" t="s">
        <v>396</v>
      </c>
      <c r="F78" s="834">
        <v>45787</v>
      </c>
      <c r="G78" s="825"/>
      <c r="H78" s="1370" t="s">
        <v>802</v>
      </c>
      <c r="I78" s="1370"/>
      <c r="J78" s="1370"/>
      <c r="K78" s="1370"/>
      <c r="L78" s="1370"/>
      <c r="M78" s="1370"/>
      <c r="N78" s="1370"/>
      <c r="O78" s="1370"/>
    </row>
    <row r="79" spans="1:15" ht="16.5" customHeight="1">
      <c r="A79" s="841">
        <v>6</v>
      </c>
      <c r="B79" s="832" t="s">
        <v>453</v>
      </c>
      <c r="C79" s="831" t="s">
        <v>26</v>
      </c>
      <c r="D79" s="833">
        <v>150000</v>
      </c>
      <c r="E79" s="831" t="s">
        <v>396</v>
      </c>
      <c r="F79" s="834">
        <v>45787</v>
      </c>
      <c r="G79" s="825"/>
      <c r="H79" s="1370"/>
      <c r="I79" s="1370"/>
      <c r="J79" s="1370"/>
      <c r="K79" s="1370"/>
      <c r="L79" s="1370"/>
      <c r="M79" s="1370"/>
      <c r="N79" s="1370"/>
      <c r="O79" s="1370"/>
    </row>
    <row r="80" spans="1:15" ht="16.5" customHeight="1">
      <c r="A80" s="831">
        <v>7</v>
      </c>
      <c r="B80" s="832" t="s">
        <v>400</v>
      </c>
      <c r="C80" s="831" t="s">
        <v>26</v>
      </c>
      <c r="D80" s="833">
        <v>190000</v>
      </c>
      <c r="E80" s="831" t="s">
        <v>396</v>
      </c>
      <c r="F80" s="834">
        <v>45787</v>
      </c>
      <c r="G80" s="825"/>
      <c r="H80" s="1370"/>
      <c r="I80" s="1370"/>
      <c r="J80" s="1370"/>
      <c r="K80" s="1370"/>
      <c r="L80" s="1370"/>
      <c r="M80" s="1370"/>
      <c r="N80" s="1370"/>
      <c r="O80" s="1370"/>
    </row>
    <row r="81" spans="1:15" ht="16.5" customHeight="1">
      <c r="A81" s="841">
        <v>8</v>
      </c>
      <c r="B81" s="832" t="s">
        <v>401</v>
      </c>
      <c r="C81" s="831" t="s">
        <v>64</v>
      </c>
      <c r="D81" s="833">
        <v>61875</v>
      </c>
      <c r="E81" s="831" t="s">
        <v>396</v>
      </c>
      <c r="F81" s="834">
        <v>45787</v>
      </c>
      <c r="G81" s="825"/>
      <c r="H81" s="1370"/>
      <c r="I81" s="1370"/>
      <c r="J81" s="1370"/>
      <c r="K81" s="1370"/>
      <c r="L81" s="1370"/>
      <c r="M81" s="1370"/>
      <c r="N81" s="1370"/>
      <c r="O81" s="1370"/>
    </row>
    <row r="82" spans="1:15" ht="22.5" customHeight="1">
      <c r="A82" s="831">
        <v>9</v>
      </c>
      <c r="B82" s="832" t="s">
        <v>456</v>
      </c>
      <c r="C82" s="831" t="s">
        <v>64</v>
      </c>
      <c r="D82" s="833">
        <v>70000</v>
      </c>
      <c r="E82" s="831" t="s">
        <v>396</v>
      </c>
      <c r="F82" s="834">
        <v>45787</v>
      </c>
      <c r="G82" s="825"/>
      <c r="H82" s="1370"/>
      <c r="I82" s="1370"/>
      <c r="J82" s="1370"/>
      <c r="K82" s="1370"/>
      <c r="L82" s="1370"/>
      <c r="M82" s="1370"/>
      <c r="N82" s="1370"/>
      <c r="O82" s="1370"/>
    </row>
    <row r="83" spans="1:15" ht="16.5" customHeight="1">
      <c r="A83" s="841">
        <v>10</v>
      </c>
      <c r="B83" s="832" t="s">
        <v>402</v>
      </c>
      <c r="C83" s="831" t="s">
        <v>64</v>
      </c>
      <c r="D83" s="833">
        <v>77369</v>
      </c>
      <c r="E83" s="831" t="s">
        <v>396</v>
      </c>
      <c r="F83" s="834">
        <v>45787</v>
      </c>
      <c r="G83" s="825"/>
      <c r="H83" s="1370" t="s">
        <v>803</v>
      </c>
      <c r="I83" s="1370"/>
      <c r="J83" s="1370"/>
      <c r="K83" s="1370"/>
      <c r="L83" s="1370"/>
      <c r="M83" s="1370"/>
      <c r="N83" s="1370"/>
      <c r="O83" s="1370"/>
    </row>
    <row r="84" spans="1:15" ht="16.5" customHeight="1">
      <c r="A84" s="831">
        <v>11</v>
      </c>
      <c r="B84" s="832" t="s">
        <v>403</v>
      </c>
      <c r="C84" s="831" t="s">
        <v>64</v>
      </c>
      <c r="D84" s="833">
        <v>150000</v>
      </c>
      <c r="E84" s="831" t="s">
        <v>396</v>
      </c>
      <c r="F84" s="834">
        <v>45787</v>
      </c>
      <c r="G84" s="825"/>
      <c r="H84" s="1370"/>
      <c r="I84" s="1370"/>
      <c r="J84" s="1370"/>
      <c r="K84" s="1370"/>
      <c r="L84" s="1370"/>
      <c r="M84" s="1370"/>
      <c r="N84" s="1370"/>
      <c r="O84" s="1370"/>
    </row>
    <row r="85" spans="1:15" ht="16.5" customHeight="1">
      <c r="A85" s="841">
        <v>12</v>
      </c>
      <c r="B85" s="832" t="s">
        <v>404</v>
      </c>
      <c r="C85" s="831" t="s">
        <v>64</v>
      </c>
      <c r="D85" s="833">
        <v>90000</v>
      </c>
      <c r="E85" s="831" t="s">
        <v>396</v>
      </c>
      <c r="F85" s="834">
        <v>45787</v>
      </c>
      <c r="G85" s="825"/>
      <c r="H85" s="1370"/>
      <c r="I85" s="1370"/>
      <c r="J85" s="1370"/>
      <c r="K85" s="1370"/>
      <c r="L85" s="1370"/>
      <c r="M85" s="1370"/>
      <c r="N85" s="1370"/>
      <c r="O85" s="1370"/>
    </row>
    <row r="86" spans="1:15" ht="16.5" customHeight="1">
      <c r="A86" s="831">
        <v>13</v>
      </c>
      <c r="B86" s="832" t="s">
        <v>405</v>
      </c>
      <c r="C86" s="831" t="s">
        <v>64</v>
      </c>
      <c r="D86" s="833">
        <v>400000</v>
      </c>
      <c r="E86" s="831" t="s">
        <v>396</v>
      </c>
      <c r="F86" s="834">
        <v>45787</v>
      </c>
      <c r="G86" s="825"/>
      <c r="H86" s="1370"/>
      <c r="I86" s="1370"/>
      <c r="J86" s="1370"/>
      <c r="K86" s="1370"/>
      <c r="L86" s="1370"/>
      <c r="M86" s="1370"/>
      <c r="N86" s="1370"/>
      <c r="O86" s="1370"/>
    </row>
    <row r="87" spans="1:15" ht="16.5" customHeight="1">
      <c r="A87" s="841">
        <v>14</v>
      </c>
      <c r="B87" s="832" t="s">
        <v>406</v>
      </c>
      <c r="C87" s="831" t="s">
        <v>26</v>
      </c>
      <c r="D87" s="833">
        <v>250000</v>
      </c>
      <c r="E87" s="831" t="s">
        <v>396</v>
      </c>
      <c r="F87" s="834">
        <v>45787</v>
      </c>
      <c r="G87" s="825"/>
      <c r="H87" s="1370"/>
      <c r="I87" s="1370"/>
      <c r="J87" s="1370"/>
      <c r="K87" s="1370"/>
      <c r="L87" s="1370"/>
      <c r="M87" s="1370"/>
      <c r="N87" s="1370"/>
      <c r="O87" s="1370"/>
    </row>
    <row r="88" spans="1:15" ht="21.75" customHeight="1">
      <c r="A88" s="831">
        <v>15</v>
      </c>
      <c r="B88" s="832" t="s">
        <v>407</v>
      </c>
      <c r="C88" s="831" t="s">
        <v>0</v>
      </c>
      <c r="D88" s="833">
        <v>25104</v>
      </c>
      <c r="E88" s="831" t="s">
        <v>396</v>
      </c>
      <c r="F88" s="834">
        <v>45787</v>
      </c>
      <c r="G88" s="825"/>
      <c r="H88" s="1371" t="s">
        <v>804</v>
      </c>
      <c r="I88" s="1371"/>
      <c r="J88" s="1371"/>
      <c r="K88" s="1371"/>
      <c r="L88" s="1371"/>
      <c r="M88" s="1371"/>
      <c r="N88" s="1371"/>
      <c r="O88" s="1371"/>
    </row>
    <row r="89" spans="1:15" ht="33">
      <c r="A89" s="841">
        <v>16</v>
      </c>
      <c r="B89" s="832" t="s">
        <v>436</v>
      </c>
      <c r="C89" s="831" t="s">
        <v>64</v>
      </c>
      <c r="D89" s="833">
        <v>100000</v>
      </c>
      <c r="E89" s="831" t="s">
        <v>396</v>
      </c>
      <c r="F89" s="834">
        <v>45787</v>
      </c>
      <c r="G89" s="825"/>
      <c r="H89" s="1371"/>
      <c r="I89" s="1371"/>
      <c r="J89" s="1371"/>
      <c r="K89" s="1371"/>
      <c r="L89" s="1371"/>
      <c r="M89" s="1371"/>
      <c r="N89" s="1371"/>
      <c r="O89" s="1371"/>
    </row>
    <row r="90" spans="1:15" ht="16.5" customHeight="1">
      <c r="A90" s="831">
        <v>17</v>
      </c>
      <c r="B90" s="832" t="s">
        <v>435</v>
      </c>
      <c r="C90" s="831" t="s">
        <v>23</v>
      </c>
      <c r="D90" s="833">
        <v>32000</v>
      </c>
      <c r="E90" s="831" t="s">
        <v>396</v>
      </c>
      <c r="F90" s="834">
        <v>45787</v>
      </c>
      <c r="G90" s="825"/>
      <c r="H90" s="1371"/>
      <c r="I90" s="1371"/>
      <c r="J90" s="1371"/>
      <c r="K90" s="1371"/>
      <c r="L90" s="1371"/>
      <c r="M90" s="1371"/>
      <c r="N90" s="1371"/>
      <c r="O90" s="1371"/>
    </row>
    <row r="91" spans="1:15" ht="16.5" customHeight="1">
      <c r="A91" s="831">
        <v>18</v>
      </c>
      <c r="B91" s="832" t="s">
        <v>904</v>
      </c>
      <c r="C91" s="841" t="s">
        <v>64</v>
      </c>
      <c r="D91" s="833">
        <v>80000</v>
      </c>
      <c r="E91" s="831" t="s">
        <v>396</v>
      </c>
      <c r="F91" s="834">
        <v>45787</v>
      </c>
      <c r="G91" s="825"/>
      <c r="H91" s="1371" t="s">
        <v>805</v>
      </c>
      <c r="I91" s="1371"/>
      <c r="J91" s="1371"/>
      <c r="K91" s="1371"/>
      <c r="L91" s="1371"/>
      <c r="M91" s="1371"/>
      <c r="N91" s="1371"/>
      <c r="O91" s="1371"/>
    </row>
    <row r="92" spans="1:15" ht="33">
      <c r="A92" s="841">
        <v>19</v>
      </c>
      <c r="B92" s="832" t="s">
        <v>905</v>
      </c>
      <c r="C92" s="841" t="s">
        <v>64</v>
      </c>
      <c r="D92" s="833">
        <v>80000</v>
      </c>
      <c r="E92" s="831" t="s">
        <v>396</v>
      </c>
      <c r="F92" s="834">
        <v>45787</v>
      </c>
      <c r="G92" s="825"/>
      <c r="H92" s="1371"/>
      <c r="I92" s="1371"/>
      <c r="J92" s="1371"/>
      <c r="K92" s="1371"/>
      <c r="L92" s="1371"/>
      <c r="M92" s="1371"/>
      <c r="N92" s="1371"/>
      <c r="O92" s="1371"/>
    </row>
    <row r="93" spans="1:15" ht="16.5" customHeight="1">
      <c r="A93" s="831">
        <v>20</v>
      </c>
      <c r="B93" s="832" t="s">
        <v>408</v>
      </c>
      <c r="C93" s="831" t="s">
        <v>26</v>
      </c>
      <c r="D93" s="833">
        <v>175000</v>
      </c>
      <c r="E93" s="831" t="s">
        <v>396</v>
      </c>
      <c r="F93" s="834">
        <v>45787</v>
      </c>
      <c r="G93" s="825"/>
      <c r="H93" s="1371"/>
      <c r="I93" s="1371"/>
      <c r="J93" s="1371"/>
      <c r="K93" s="1371"/>
      <c r="L93" s="1371"/>
      <c r="M93" s="1371"/>
      <c r="N93" s="1371"/>
      <c r="O93" s="1371"/>
    </row>
    <row r="94" spans="1:15" ht="16.899999999999999" customHeight="1">
      <c r="A94" s="831">
        <v>21</v>
      </c>
      <c r="B94" s="852" t="s">
        <v>906</v>
      </c>
      <c r="C94" s="841" t="s">
        <v>64</v>
      </c>
      <c r="D94" s="843">
        <v>90000</v>
      </c>
      <c r="E94" s="831" t="s">
        <v>396</v>
      </c>
      <c r="F94" s="834">
        <v>45787</v>
      </c>
      <c r="G94" s="825"/>
      <c r="H94" s="1370" t="s">
        <v>806</v>
      </c>
      <c r="I94" s="1370"/>
      <c r="J94" s="1370"/>
      <c r="K94" s="1370"/>
      <c r="L94" s="1370"/>
      <c r="M94" s="1370"/>
      <c r="N94" s="1370"/>
      <c r="O94" s="1370"/>
    </row>
    <row r="95" spans="1:15" ht="16.5" customHeight="1">
      <c r="A95" s="841">
        <v>22</v>
      </c>
      <c r="B95" s="832" t="s">
        <v>409</v>
      </c>
      <c r="C95" s="831" t="s">
        <v>64</v>
      </c>
      <c r="D95" s="833">
        <v>1847400</v>
      </c>
      <c r="E95" s="831" t="s">
        <v>396</v>
      </c>
      <c r="F95" s="834">
        <v>45787</v>
      </c>
      <c r="G95" s="825"/>
      <c r="H95" s="1370"/>
      <c r="I95" s="1370"/>
      <c r="J95" s="1370"/>
      <c r="K95" s="1370"/>
      <c r="L95" s="1370"/>
      <c r="M95" s="1370"/>
      <c r="N95" s="1370"/>
      <c r="O95" s="1370"/>
    </row>
    <row r="96" spans="1:15" ht="16.5" customHeight="1">
      <c r="A96" s="831">
        <v>23</v>
      </c>
      <c r="B96" s="832" t="s">
        <v>457</v>
      </c>
      <c r="C96" s="831" t="s">
        <v>26</v>
      </c>
      <c r="D96" s="833">
        <v>5587</v>
      </c>
      <c r="E96" s="831" t="s">
        <v>396</v>
      </c>
      <c r="F96" s="834">
        <v>45787</v>
      </c>
      <c r="G96" s="825"/>
      <c r="H96" s="1370"/>
      <c r="I96" s="1370"/>
      <c r="J96" s="1370"/>
      <c r="K96" s="1370"/>
      <c r="L96" s="1370"/>
      <c r="M96" s="1370"/>
      <c r="N96" s="1370"/>
      <c r="O96" s="1370"/>
    </row>
    <row r="97" spans="1:15" ht="17.25" customHeight="1">
      <c r="A97" s="831">
        <v>24</v>
      </c>
      <c r="B97" s="832" t="s">
        <v>454</v>
      </c>
      <c r="C97" s="831" t="s">
        <v>64</v>
      </c>
      <c r="D97" s="833">
        <v>95000</v>
      </c>
      <c r="E97" s="831" t="s">
        <v>396</v>
      </c>
      <c r="F97" s="834">
        <v>45787</v>
      </c>
      <c r="G97" s="825"/>
      <c r="H97" s="1370"/>
      <c r="I97" s="1370"/>
      <c r="J97" s="1370"/>
      <c r="K97" s="1370"/>
      <c r="L97" s="1370"/>
      <c r="M97" s="1370"/>
      <c r="N97" s="1370"/>
      <c r="O97" s="1370"/>
    </row>
    <row r="98" spans="1:15" ht="16.5" customHeight="1">
      <c r="A98" s="841">
        <v>25</v>
      </c>
      <c r="B98" s="832" t="s">
        <v>470</v>
      </c>
      <c r="C98" s="831" t="s">
        <v>64</v>
      </c>
      <c r="D98" s="833">
        <v>80000</v>
      </c>
      <c r="E98" s="831" t="s">
        <v>396</v>
      </c>
      <c r="F98" s="834">
        <v>45787</v>
      </c>
      <c r="G98" s="825"/>
      <c r="H98" s="1370" t="s">
        <v>818</v>
      </c>
      <c r="I98" s="1370"/>
      <c r="J98" s="1370"/>
      <c r="K98" s="1370"/>
      <c r="L98" s="1370"/>
      <c r="M98" s="1370"/>
      <c r="N98" s="1370"/>
      <c r="O98" s="1370"/>
    </row>
    <row r="99" spans="1:15" ht="16.5" customHeight="1">
      <c r="A99" s="831">
        <v>26</v>
      </c>
      <c r="B99" s="832" t="s">
        <v>455</v>
      </c>
      <c r="C99" s="831" t="s">
        <v>26</v>
      </c>
      <c r="D99" s="833">
        <v>100000</v>
      </c>
      <c r="E99" s="831" t="s">
        <v>396</v>
      </c>
      <c r="F99" s="834">
        <v>45787</v>
      </c>
      <c r="G99" s="825"/>
      <c r="H99" s="1370"/>
      <c r="I99" s="1370"/>
      <c r="J99" s="1370"/>
      <c r="K99" s="1370"/>
      <c r="L99" s="1370"/>
      <c r="M99" s="1370"/>
      <c r="N99" s="1370"/>
      <c r="O99" s="1370"/>
    </row>
    <row r="100" spans="1:15" ht="16.5" customHeight="1">
      <c r="A100" s="831">
        <v>27</v>
      </c>
      <c r="B100" s="832" t="s">
        <v>410</v>
      </c>
      <c r="C100" s="831" t="s">
        <v>64</v>
      </c>
      <c r="D100" s="833">
        <v>68063</v>
      </c>
      <c r="E100" s="831" t="s">
        <v>396</v>
      </c>
      <c r="F100" s="834">
        <v>45787</v>
      </c>
      <c r="G100" s="825"/>
      <c r="H100" s="1370"/>
      <c r="I100" s="1370"/>
      <c r="J100" s="1370"/>
      <c r="K100" s="1370"/>
      <c r="L100" s="1370"/>
      <c r="M100" s="1370"/>
      <c r="N100" s="1370"/>
      <c r="O100" s="1370"/>
    </row>
    <row r="101" spans="1:15" ht="16.5" customHeight="1">
      <c r="A101" s="841">
        <v>28</v>
      </c>
      <c r="B101" s="832" t="s">
        <v>411</v>
      </c>
      <c r="C101" s="831" t="s">
        <v>26</v>
      </c>
      <c r="D101" s="833">
        <v>230000</v>
      </c>
      <c r="E101" s="831" t="s">
        <v>396</v>
      </c>
      <c r="F101" s="834">
        <v>45787</v>
      </c>
      <c r="G101" s="825"/>
      <c r="H101" s="1370"/>
      <c r="I101" s="1370"/>
      <c r="J101" s="1370"/>
      <c r="K101" s="1370"/>
      <c r="L101" s="1370"/>
      <c r="M101" s="1370"/>
      <c r="N101" s="1370"/>
      <c r="O101" s="1370"/>
    </row>
    <row r="102" spans="1:15">
      <c r="A102" s="831">
        <v>29</v>
      </c>
      <c r="B102" s="832" t="s">
        <v>458</v>
      </c>
      <c r="C102" s="831" t="s">
        <v>26</v>
      </c>
      <c r="D102" s="833">
        <v>10785</v>
      </c>
      <c r="E102" s="831" t="s">
        <v>396</v>
      </c>
      <c r="F102" s="834">
        <v>45787</v>
      </c>
      <c r="G102" s="825"/>
      <c r="I102" s="1373"/>
      <c r="J102" s="1373"/>
      <c r="K102" s="1373"/>
      <c r="L102" s="1373"/>
      <c r="M102" s="1373"/>
      <c r="N102" s="1373"/>
    </row>
    <row r="103" spans="1:15">
      <c r="A103" s="831">
        <v>30</v>
      </c>
      <c r="B103" s="832" t="s">
        <v>412</v>
      </c>
      <c r="C103" s="831" t="s">
        <v>64</v>
      </c>
      <c r="D103" s="833">
        <v>60000</v>
      </c>
      <c r="E103" s="831" t="s">
        <v>396</v>
      </c>
      <c r="F103" s="834">
        <v>45787</v>
      </c>
      <c r="G103" s="825"/>
      <c r="I103" s="1373"/>
      <c r="J103" s="1373"/>
      <c r="K103" s="1373"/>
      <c r="L103" s="1373"/>
      <c r="M103" s="1373"/>
      <c r="N103" s="1373"/>
    </row>
    <row r="104" spans="1:15">
      <c r="A104" s="841">
        <v>31</v>
      </c>
      <c r="B104" s="832" t="s">
        <v>413</v>
      </c>
      <c r="C104" s="831" t="s">
        <v>64</v>
      </c>
      <c r="D104" s="833">
        <v>18293</v>
      </c>
      <c r="E104" s="831" t="s">
        <v>396</v>
      </c>
      <c r="F104" s="834">
        <v>45787</v>
      </c>
      <c r="G104" s="825"/>
      <c r="I104" s="1373"/>
      <c r="J104" s="1373"/>
      <c r="K104" s="1373"/>
      <c r="L104" s="1373"/>
      <c r="M104" s="1373"/>
      <c r="N104" s="1373"/>
    </row>
    <row r="105" spans="1:15">
      <c r="A105" s="831">
        <v>32</v>
      </c>
      <c r="B105" s="832" t="s">
        <v>414</v>
      </c>
      <c r="C105" s="831" t="s">
        <v>64</v>
      </c>
      <c r="D105" s="833">
        <v>25000</v>
      </c>
      <c r="E105" s="831" t="s">
        <v>396</v>
      </c>
      <c r="F105" s="834">
        <v>45787</v>
      </c>
      <c r="G105" s="825"/>
      <c r="I105" s="1374" t="s">
        <v>41</v>
      </c>
      <c r="J105" s="1374"/>
      <c r="K105" s="1374"/>
      <c r="L105" s="1374"/>
      <c r="M105" s="1374"/>
      <c r="N105" s="1374"/>
    </row>
    <row r="106" spans="1:15" ht="17.25">
      <c r="A106" s="831">
        <v>33</v>
      </c>
      <c r="B106" s="832" t="s">
        <v>415</v>
      </c>
      <c r="C106" s="831" t="s">
        <v>26</v>
      </c>
      <c r="D106" s="833">
        <v>150000</v>
      </c>
      <c r="E106" s="831" t="s">
        <v>396</v>
      </c>
      <c r="F106" s="834">
        <v>45787</v>
      </c>
      <c r="G106" s="825"/>
      <c r="I106" s="1372" t="s">
        <v>42</v>
      </c>
      <c r="J106" s="1372"/>
      <c r="K106" s="1372"/>
      <c r="L106" s="1372"/>
      <c r="M106" s="1372"/>
      <c r="N106" s="1372"/>
    </row>
    <row r="107" spans="1:15" ht="17.25">
      <c r="A107" s="841">
        <v>34</v>
      </c>
      <c r="B107" s="842" t="s">
        <v>327</v>
      </c>
      <c r="C107" s="841" t="s">
        <v>26</v>
      </c>
      <c r="D107" s="843">
        <v>120000</v>
      </c>
      <c r="E107" s="831" t="s">
        <v>396</v>
      </c>
      <c r="F107" s="834">
        <v>45787</v>
      </c>
      <c r="G107" s="825"/>
      <c r="I107" s="1372" t="s">
        <v>22</v>
      </c>
      <c r="J107" s="1372"/>
      <c r="K107" s="1372"/>
      <c r="L107" s="1372"/>
      <c r="M107" s="1372"/>
      <c r="N107" s="1372"/>
    </row>
    <row r="108" spans="1:15" ht="17.25">
      <c r="A108" s="831">
        <v>35</v>
      </c>
      <c r="B108" s="832" t="s">
        <v>416</v>
      </c>
      <c r="C108" s="831" t="s">
        <v>64</v>
      </c>
      <c r="D108" s="833">
        <v>40000</v>
      </c>
      <c r="E108" s="831" t="s">
        <v>396</v>
      </c>
      <c r="F108" s="834">
        <v>45787</v>
      </c>
      <c r="G108" s="825"/>
      <c r="I108" s="1372"/>
      <c r="J108" s="1372"/>
      <c r="K108" s="1372"/>
      <c r="L108" s="1372"/>
      <c r="M108" s="1372"/>
      <c r="N108" s="1372"/>
    </row>
    <row r="109" spans="1:15" ht="17.25">
      <c r="A109" s="831">
        <v>36</v>
      </c>
      <c r="B109" s="842" t="s">
        <v>488</v>
      </c>
      <c r="C109" s="841" t="s">
        <v>26</v>
      </c>
      <c r="D109" s="843">
        <v>150000</v>
      </c>
      <c r="E109" s="831" t="s">
        <v>396</v>
      </c>
      <c r="F109" s="834">
        <v>45787</v>
      </c>
      <c r="G109" s="825"/>
      <c r="I109" s="1081"/>
      <c r="J109" s="1081"/>
      <c r="K109" s="1081"/>
      <c r="L109" s="1081"/>
      <c r="M109" s="1081"/>
      <c r="N109" s="1081"/>
    </row>
    <row r="110" spans="1:15" ht="17.25">
      <c r="A110" s="841">
        <v>37</v>
      </c>
      <c r="B110" s="832" t="s">
        <v>417</v>
      </c>
      <c r="C110" s="831" t="s">
        <v>64</v>
      </c>
      <c r="D110" s="833">
        <v>30000</v>
      </c>
      <c r="E110" s="831" t="s">
        <v>396</v>
      </c>
      <c r="F110" s="834">
        <v>45787</v>
      </c>
      <c r="G110" s="825"/>
      <c r="I110" s="1082"/>
      <c r="J110" s="1082"/>
      <c r="K110" s="1082"/>
      <c r="L110" s="1082"/>
      <c r="M110" s="1081"/>
      <c r="N110" s="1081"/>
    </row>
    <row r="111" spans="1:15" ht="17.25">
      <c r="A111" s="831">
        <v>38</v>
      </c>
      <c r="B111" s="832" t="s">
        <v>418</v>
      </c>
      <c r="C111" s="831" t="s">
        <v>64</v>
      </c>
      <c r="D111" s="833">
        <f>70000</f>
        <v>70000</v>
      </c>
      <c r="E111" s="831" t="s">
        <v>396</v>
      </c>
      <c r="F111" s="834">
        <v>45787</v>
      </c>
      <c r="G111" s="825"/>
      <c r="I111" s="1082"/>
      <c r="J111" s="1083"/>
      <c r="K111" s="1082"/>
      <c r="L111" s="1082"/>
      <c r="M111" s="1081"/>
      <c r="N111" s="1081"/>
    </row>
    <row r="112" spans="1:15" ht="17.25">
      <c r="A112" s="831">
        <v>39</v>
      </c>
      <c r="B112" s="842" t="s">
        <v>326</v>
      </c>
      <c r="C112" s="841" t="s">
        <v>26</v>
      </c>
      <c r="D112" s="843">
        <v>160000</v>
      </c>
      <c r="E112" s="831" t="s">
        <v>396</v>
      </c>
      <c r="F112" s="834">
        <v>45787</v>
      </c>
      <c r="G112" s="825"/>
      <c r="I112" s="1084" t="s">
        <v>626</v>
      </c>
      <c r="J112" s="1085" t="s">
        <v>627</v>
      </c>
      <c r="K112" s="1086"/>
      <c r="L112" s="1089"/>
      <c r="M112" s="1081"/>
      <c r="N112" s="1081"/>
    </row>
    <row r="113" spans="1:14" ht="21" customHeight="1">
      <c r="A113" s="841">
        <v>40</v>
      </c>
      <c r="B113" s="832" t="s">
        <v>477</v>
      </c>
      <c r="C113" s="831" t="s">
        <v>64</v>
      </c>
      <c r="D113" s="833">
        <v>90000</v>
      </c>
      <c r="E113" s="831" t="s">
        <v>396</v>
      </c>
      <c r="F113" s="834">
        <v>45787</v>
      </c>
      <c r="G113" s="825"/>
      <c r="I113" s="1087"/>
      <c r="J113" s="1088" t="s">
        <v>628</v>
      </c>
      <c r="K113" s="1089"/>
      <c r="L113" s="1089"/>
      <c r="M113" s="1081"/>
      <c r="N113" s="1081"/>
    </row>
    <row r="114" spans="1:14" ht="17.25">
      <c r="A114" s="831">
        <v>41</v>
      </c>
      <c r="B114" s="832" t="s">
        <v>419</v>
      </c>
      <c r="C114" s="831" t="s">
        <v>26</v>
      </c>
      <c r="D114" s="833">
        <v>65000</v>
      </c>
      <c r="E114" s="831" t="s">
        <v>396</v>
      </c>
      <c r="F114" s="834">
        <v>45787</v>
      </c>
      <c r="G114" s="825"/>
      <c r="I114" s="1090"/>
      <c r="J114" s="1091" t="s">
        <v>629</v>
      </c>
      <c r="K114" s="1089"/>
      <c r="L114" s="1089"/>
      <c r="M114" s="1081"/>
      <c r="N114" s="1081"/>
    </row>
    <row r="115" spans="1:14">
      <c r="I115"/>
      <c r="J115"/>
      <c r="K115"/>
      <c r="L115"/>
    </row>
  </sheetData>
  <mergeCells count="22">
    <mergeCell ref="H74:O77"/>
    <mergeCell ref="I73:N73"/>
    <mergeCell ref="H1:O1"/>
    <mergeCell ref="A8:F8"/>
    <mergeCell ref="A3:F3"/>
    <mergeCell ref="A72:F72"/>
    <mergeCell ref="H4:O4"/>
    <mergeCell ref="A1:F2"/>
    <mergeCell ref="I72:N72"/>
    <mergeCell ref="I107:N107"/>
    <mergeCell ref="I108:N108"/>
    <mergeCell ref="I102:N102"/>
    <mergeCell ref="I103:N103"/>
    <mergeCell ref="I104:N104"/>
    <mergeCell ref="I105:N105"/>
    <mergeCell ref="I106:N106"/>
    <mergeCell ref="H98:O101"/>
    <mergeCell ref="H78:O82"/>
    <mergeCell ref="H83:O87"/>
    <mergeCell ref="H88:O90"/>
    <mergeCell ref="H91:O93"/>
    <mergeCell ref="H94:O97"/>
  </mergeCells>
  <phoneticPr fontId="51" type="noConversion"/>
  <pageMargins left="0.7" right="0.7" top="0.75" bottom="0.75" header="0.3" footer="0.3"/>
  <pageSetup scale="94" fitToHeight="0" orientation="landscape" r:id="rId1"/>
  <rowBreaks count="1" manualBreakCount="1">
    <brk id="68" max="6" man="1"/>
  </rowBreaks>
  <drawing r:id="rId2"/>
  <tableParts count="2">
    <tablePart r:id="rId3"/>
    <tablePart r:id="rId4"/>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1EA9B-D1AC-4A91-B4AE-6276A2B67995}">
  <sheetPr>
    <tabColor rgb="FF00B0F0"/>
    <pageSetUpPr fitToPage="1"/>
  </sheetPr>
  <dimension ref="A1:H53"/>
  <sheetViews>
    <sheetView view="pageBreakPreview" topLeftCell="A11" zoomScale="60" zoomScaleNormal="100" workbookViewId="0">
      <selection activeCell="Q48" sqref="Q48"/>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85546875" style="1" customWidth="1"/>
    <col min="8" max="8" width="22.140625" style="4" customWidth="1"/>
    <col min="9" max="9" width="12.28515625" style="1" bestFit="1" customWidth="1"/>
    <col min="10" max="16384" width="11.42578125" style="1"/>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9.25" customHeight="1">
      <c r="A5" s="1591"/>
      <c r="B5" s="1634"/>
      <c r="C5" s="1635"/>
      <c r="D5" s="1635"/>
      <c r="E5" s="1635"/>
      <c r="F5" s="1635"/>
      <c r="G5" s="1636"/>
      <c r="H5" s="1625"/>
    </row>
    <row r="6" spans="1:8" s="15" customFormat="1" ht="18" customHeight="1">
      <c r="A6" s="155"/>
      <c r="B6" s="202"/>
      <c r="C6" s="202"/>
      <c r="D6" s="202"/>
      <c r="E6" s="202"/>
      <c r="F6" s="202"/>
      <c r="G6" s="202"/>
      <c r="H6" s="203"/>
    </row>
    <row r="7" spans="1:8" s="15" customFormat="1">
      <c r="A7" s="204" t="s">
        <v>36</v>
      </c>
      <c r="B7" s="1122" t="str">
        <f>+'PRESU OFICIAL'!A41</f>
        <v>1,5,14</v>
      </c>
      <c r="F7" s="16"/>
      <c r="G7" s="205" t="s">
        <v>4</v>
      </c>
      <c r="H7" s="206" t="s">
        <v>2</v>
      </c>
    </row>
    <row r="8" spans="1:8" s="15" customFormat="1" ht="12.75" customHeight="1">
      <c r="A8" s="252"/>
      <c r="B8" s="252"/>
      <c r="C8" s="252"/>
      <c r="D8" s="252"/>
      <c r="E8" s="252"/>
      <c r="F8" s="252"/>
    </row>
    <row r="9" spans="1:8" s="15" customFormat="1" ht="12.75" customHeight="1">
      <c r="A9" s="1626" t="s">
        <v>617</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776" t="s">
        <v>5</v>
      </c>
      <c r="B14" s="1776"/>
      <c r="C14" s="1776"/>
      <c r="D14" s="1776"/>
      <c r="E14" s="1776"/>
      <c r="F14" s="318"/>
    </row>
    <row r="15" spans="1:8" s="9" customFormat="1" ht="12">
      <c r="A15" s="1781" t="s">
        <v>3</v>
      </c>
      <c r="B15" s="1782"/>
      <c r="C15" s="1782"/>
      <c r="D15" s="1783"/>
      <c r="E15" s="319" t="s">
        <v>6</v>
      </c>
      <c r="F15" s="320" t="s">
        <v>7</v>
      </c>
      <c r="G15" s="319" t="s">
        <v>8</v>
      </c>
      <c r="H15" s="320" t="s">
        <v>9</v>
      </c>
    </row>
    <row r="16" spans="1:8" ht="12.75" customHeight="1">
      <c r="A16" s="1773" t="str">
        <f>+'ESTUDIO DE MERCADO'!B47</f>
        <v>SILLA YEE PVC ALCANTARILLADO 16 X 6" 400MM</v>
      </c>
      <c r="B16" s="1774"/>
      <c r="C16" s="1774"/>
      <c r="D16" s="1775"/>
      <c r="E16" s="321" t="s">
        <v>31</v>
      </c>
      <c r="F16" s="322">
        <v>1</v>
      </c>
      <c r="G16" s="323">
        <f>+'ESTUDIO DE MERCADO'!D47</f>
        <v>431600</v>
      </c>
      <c r="H16" s="323">
        <f>+F16*G16</f>
        <v>431600</v>
      </c>
    </row>
    <row r="17" spans="1:8" ht="28.5" customHeight="1">
      <c r="A17" s="1784" t="str">
        <f>+'ESTUDIO DE MERCADO'!B42</f>
        <v>SELLANTE ELASTOMÉRICO CON BASE EN POLIURETANO, AUTONIVELANTE</v>
      </c>
      <c r="B17" s="1774"/>
      <c r="C17" s="1774"/>
      <c r="D17" s="1785"/>
      <c r="E17" s="321" t="s">
        <v>31</v>
      </c>
      <c r="F17" s="322">
        <v>0.9</v>
      </c>
      <c r="G17" s="323">
        <f>+'ESTUDIO DE MERCADO'!D42</f>
        <v>62900</v>
      </c>
      <c r="H17" s="323">
        <f>+F17*G17</f>
        <v>56610</v>
      </c>
    </row>
    <row r="18" spans="1:8">
      <c r="A18" s="1790" t="str">
        <f>+'ESTUDIO DE MERCADO'!B26</f>
        <v>HIDROSELLOS NOVAFORT 6" 160MM</v>
      </c>
      <c r="B18" s="1791"/>
      <c r="C18" s="1791"/>
      <c r="D18" s="1792"/>
      <c r="E18" s="321" t="s">
        <v>31</v>
      </c>
      <c r="F18" s="322">
        <v>1</v>
      </c>
      <c r="G18" s="74">
        <f>+'ESTUDIO DE MERCADO'!D26</f>
        <v>6180.0000000000018</v>
      </c>
      <c r="H18" s="323">
        <f t="shared" ref="H18:H20" si="0">+F18*G18</f>
        <v>6180.0000000000018</v>
      </c>
    </row>
    <row r="19" spans="1:8">
      <c r="A19" s="1790" t="str">
        <f>+'ESTUDIO DE MERCADO'!B10</f>
        <v>ABRAZADERA INOXIDABLE KIT SILLA YEE 400MM</v>
      </c>
      <c r="B19" s="1791"/>
      <c r="C19" s="1791"/>
      <c r="D19" s="1792"/>
      <c r="E19" s="321" t="s">
        <v>31</v>
      </c>
      <c r="F19" s="322">
        <v>1</v>
      </c>
      <c r="G19" s="74">
        <f>+'ESTUDIO DE MERCADO'!D10</f>
        <v>68000</v>
      </c>
      <c r="H19" s="323">
        <f t="shared" si="0"/>
        <v>68000</v>
      </c>
    </row>
    <row r="20" spans="1:8">
      <c r="A20" s="1773"/>
      <c r="B20" s="1774"/>
      <c r="C20" s="1774"/>
      <c r="D20" s="1775"/>
      <c r="E20" s="321"/>
      <c r="F20" s="322"/>
      <c r="G20" s="323"/>
      <c r="H20" s="323">
        <f t="shared" si="0"/>
        <v>0</v>
      </c>
    </row>
    <row r="21" spans="1:8">
      <c r="G21" s="324" t="s">
        <v>10</v>
      </c>
      <c r="H21" s="325">
        <f>SUM(H16:H20)</f>
        <v>562390</v>
      </c>
    </row>
    <row r="23" spans="1:8">
      <c r="A23" s="1780" t="s">
        <v>11</v>
      </c>
      <c r="B23" s="1780"/>
      <c r="C23" s="1780"/>
      <c r="D23" s="1780"/>
      <c r="E23" s="1780"/>
    </row>
    <row r="24" spans="1:8" s="9" customFormat="1" ht="12">
      <c r="A24" s="1781" t="s">
        <v>3</v>
      </c>
      <c r="B24" s="1782"/>
      <c r="C24" s="1782"/>
      <c r="D24" s="1783"/>
      <c r="E24" s="319" t="s">
        <v>6</v>
      </c>
      <c r="F24" s="320" t="s">
        <v>12</v>
      </c>
      <c r="G24" s="319" t="s">
        <v>8</v>
      </c>
      <c r="H24" s="320" t="s">
        <v>9</v>
      </c>
    </row>
    <row r="25" spans="1:8">
      <c r="A25" s="1649" t="str">
        <f>+'ESTUDIO DE MERCADO'!B105</f>
        <v>PULIDORA MANUAL</v>
      </c>
      <c r="B25" s="1640"/>
      <c r="C25" s="1640"/>
      <c r="D25" s="1650"/>
      <c r="E25" s="222" t="s">
        <v>64</v>
      </c>
      <c r="F25" s="221">
        <v>7</v>
      </c>
      <c r="G25" s="223">
        <f>+'ESTUDIO DE MERCADO'!D105</f>
        <v>25000</v>
      </c>
      <c r="H25" s="223">
        <f>G25/F25</f>
        <v>3571.4285714285716</v>
      </c>
    </row>
    <row r="26" spans="1:8">
      <c r="A26" s="1649" t="str">
        <f>+'ESTUDIO DE MERCADO'!B94</f>
        <v>GENERADOR ELÉCTRICO. INCLUYE COMBUSTIBLE</v>
      </c>
      <c r="B26" s="1640"/>
      <c r="C26" s="1640"/>
      <c r="D26" s="1650"/>
      <c r="E26" s="222" t="s">
        <v>64</v>
      </c>
      <c r="F26" s="221">
        <v>7</v>
      </c>
      <c r="G26" s="222">
        <f>+'ESTUDIO DE MERCADO'!D94</f>
        <v>90000</v>
      </c>
      <c r="H26" s="223">
        <f>G26/F26</f>
        <v>12857.142857142857</v>
      </c>
    </row>
    <row r="27" spans="1:8" s="42" customFormat="1" ht="12.75" customHeight="1">
      <c r="A27" s="1649" t="s">
        <v>25</v>
      </c>
      <c r="B27" s="1669"/>
      <c r="C27" s="1669"/>
      <c r="D27" s="1650"/>
      <c r="E27" s="222" t="s">
        <v>53</v>
      </c>
      <c r="F27" s="268">
        <v>0.05</v>
      </c>
      <c r="G27" s="222">
        <f>H44</f>
        <v>71698.407392857131</v>
      </c>
      <c r="H27" s="223">
        <f>F27*G27</f>
        <v>3584.9203696428567</v>
      </c>
    </row>
    <row r="28" spans="1:8">
      <c r="A28" s="1773"/>
      <c r="B28" s="1774"/>
      <c r="C28" s="1774"/>
      <c r="D28" s="1775"/>
      <c r="E28" s="326"/>
      <c r="F28" s="323"/>
      <c r="G28" s="326"/>
      <c r="H28" s="323"/>
    </row>
    <row r="29" spans="1:8">
      <c r="G29" s="324" t="s">
        <v>10</v>
      </c>
      <c r="H29" s="325">
        <f>SUM(H25:H28)</f>
        <v>20013.491798214283</v>
      </c>
    </row>
    <row r="30" spans="1:8">
      <c r="D30" s="1" t="s">
        <v>344</v>
      </c>
    </row>
    <row r="31" spans="1:8">
      <c r="A31" s="1776" t="s">
        <v>13</v>
      </c>
      <c r="B31" s="1776"/>
      <c r="C31" s="1776"/>
      <c r="D31" s="1776"/>
      <c r="E31" s="1776"/>
    </row>
    <row r="32" spans="1:8" s="42" customFormat="1">
      <c r="A32" s="1652" t="s">
        <v>3</v>
      </c>
      <c r="B32" s="1652"/>
      <c r="C32" s="1652" t="s">
        <v>27</v>
      </c>
      <c r="D32" s="1652"/>
      <c r="E32" s="224" t="s">
        <v>28</v>
      </c>
      <c r="F32" s="225" t="s">
        <v>29</v>
      </c>
      <c r="G32" s="226" t="s">
        <v>30</v>
      </c>
      <c r="H32" s="227" t="s">
        <v>9</v>
      </c>
    </row>
    <row r="33" spans="1:8" s="15" customFormat="1">
      <c r="A33" s="1645"/>
      <c r="B33" s="1645"/>
      <c r="C33" s="1731"/>
      <c r="D33" s="1731"/>
      <c r="E33" s="299"/>
      <c r="F33" s="300"/>
      <c r="G33" s="301"/>
      <c r="H33" s="301">
        <f>F33*G33</f>
        <v>0</v>
      </c>
    </row>
    <row r="34" spans="1:8">
      <c r="A34" s="1691"/>
      <c r="B34" s="1692"/>
      <c r="C34" s="1692"/>
      <c r="D34" s="1693"/>
      <c r="E34" s="259"/>
      <c r="F34" s="327"/>
      <c r="G34" s="328"/>
      <c r="H34" s="328"/>
    </row>
    <row r="35" spans="1:8">
      <c r="A35" s="1691"/>
      <c r="B35" s="1692"/>
      <c r="C35" s="1692"/>
      <c r="D35" s="1693"/>
      <c r="E35" s="259"/>
      <c r="F35" s="327"/>
      <c r="G35" s="328"/>
      <c r="H35" s="328"/>
    </row>
    <row r="36" spans="1:8">
      <c r="A36" s="1777"/>
      <c r="B36" s="1778"/>
      <c r="C36" s="1778"/>
      <c r="D36" s="1779"/>
      <c r="E36" s="326"/>
      <c r="F36" s="323"/>
      <c r="G36" s="329"/>
      <c r="H36" s="323"/>
    </row>
    <row r="37" spans="1:8">
      <c r="G37" s="324" t="s">
        <v>10</v>
      </c>
      <c r="H37" s="325">
        <f>SUM(H33:H36)</f>
        <v>0</v>
      </c>
    </row>
    <row r="39" spans="1:8">
      <c r="A39" s="1780" t="s">
        <v>14</v>
      </c>
      <c r="B39" s="1780"/>
      <c r="C39" s="1780"/>
      <c r="D39" s="1780"/>
      <c r="E39" s="1780"/>
    </row>
    <row r="40" spans="1:8" s="10" customFormat="1" ht="22.5">
      <c r="A40" s="330" t="s">
        <v>15</v>
      </c>
      <c r="B40" s="331" t="s">
        <v>3</v>
      </c>
      <c r="C40" s="330" t="s">
        <v>6</v>
      </c>
      <c r="D40" s="319" t="s">
        <v>8</v>
      </c>
      <c r="E40" s="332" t="s">
        <v>16</v>
      </c>
      <c r="F40" s="333" t="s">
        <v>17</v>
      </c>
      <c r="G40" s="330" t="s">
        <v>12</v>
      </c>
      <c r="H40" s="320" t="s">
        <v>9</v>
      </c>
    </row>
    <row r="41" spans="1:8" ht="25.5">
      <c r="A41" s="334">
        <v>1</v>
      </c>
      <c r="B41" s="242" t="s">
        <v>487</v>
      </c>
      <c r="C41" s="250" t="s">
        <v>18</v>
      </c>
      <c r="D41" s="222">
        <f>+FP!E60</f>
        <v>287072.49999999994</v>
      </c>
      <c r="E41" s="335">
        <f>+FP!V44</f>
        <v>1.7483</v>
      </c>
      <c r="F41" s="233">
        <f>D41*E41</f>
        <v>501888.85174999991</v>
      </c>
      <c r="G41" s="335">
        <v>7</v>
      </c>
      <c r="H41" s="233">
        <f>F41/G41</f>
        <v>71698.407392857131</v>
      </c>
    </row>
    <row r="42" spans="1:8">
      <c r="A42" s="326"/>
      <c r="B42" s="326"/>
      <c r="C42" s="321"/>
      <c r="D42" s="336"/>
      <c r="E42" s="321"/>
      <c r="F42" s="323"/>
      <c r="G42" s="337"/>
      <c r="H42" s="323"/>
    </row>
    <row r="43" spans="1:8">
      <c r="A43" s="326"/>
      <c r="B43" s="326"/>
      <c r="C43" s="326"/>
      <c r="D43" s="326"/>
      <c r="E43" s="326"/>
      <c r="F43" s="323"/>
      <c r="G43" s="326"/>
      <c r="H43" s="323"/>
    </row>
    <row r="44" spans="1:8">
      <c r="G44" s="324" t="s">
        <v>10</v>
      </c>
      <c r="H44" s="325">
        <f>SUM(H41:H43)</f>
        <v>71698.407392857131</v>
      </c>
    </row>
    <row r="45" spans="1:8" ht="13.5" thickBot="1"/>
    <row r="46" spans="1:8" ht="13.5" customHeight="1" thickBot="1">
      <c r="B46" s="338"/>
      <c r="C46" s="338"/>
      <c r="D46" s="338"/>
      <c r="F46" s="1771" t="s">
        <v>19</v>
      </c>
      <c r="G46" s="1772"/>
      <c r="H46" s="339">
        <f>ROUND(SUM(+H44+H37+H29+H21),0)</f>
        <v>654102</v>
      </c>
    </row>
    <row r="47" spans="1:8">
      <c r="A47" s="338"/>
      <c r="B47" s="338"/>
      <c r="C47" s="338"/>
      <c r="D47" s="338"/>
      <c r="F47" s="340"/>
      <c r="G47" s="340"/>
      <c r="H47" s="341"/>
    </row>
    <row r="48" spans="1:8" s="15" customFormat="1" ht="49.5" customHeight="1">
      <c r="A48" s="900" t="s">
        <v>20</v>
      </c>
      <c r="B48" s="95" t="s">
        <v>41</v>
      </c>
      <c r="C48" s="91"/>
      <c r="D48" s="91"/>
      <c r="F48" s="900" t="s">
        <v>626</v>
      </c>
      <c r="G48" s="95" t="s">
        <v>627</v>
      </c>
      <c r="H48" s="898"/>
    </row>
    <row r="49" spans="1:8" s="15" customFormat="1">
      <c r="A49" s="3"/>
      <c r="B49" s="96" t="s">
        <v>42</v>
      </c>
      <c r="F49" s="3"/>
      <c r="G49" s="96" t="s">
        <v>628</v>
      </c>
      <c r="H49" s="431"/>
    </row>
    <row r="50" spans="1:8" s="15" customFormat="1" ht="14.25">
      <c r="B50" s="14" t="s">
        <v>22</v>
      </c>
      <c r="G50" s="14" t="s">
        <v>629</v>
      </c>
      <c r="H50" s="361"/>
    </row>
    <row r="51" spans="1:8" s="15" customFormat="1">
      <c r="F51" s="16"/>
      <c r="H51" s="16"/>
    </row>
    <row r="52" spans="1:8" ht="14.25">
      <c r="B52" s="14"/>
    </row>
    <row r="53" spans="1:8" ht="14.25">
      <c r="B53" s="14"/>
    </row>
  </sheetData>
  <mergeCells count="27">
    <mergeCell ref="A36:D36"/>
    <mergeCell ref="A39:E39"/>
    <mergeCell ref="F46:G46"/>
    <mergeCell ref="A32:B32"/>
    <mergeCell ref="C32:D32"/>
    <mergeCell ref="A33:B33"/>
    <mergeCell ref="C33:D33"/>
    <mergeCell ref="A34:D34"/>
    <mergeCell ref="A35:D35"/>
    <mergeCell ref="A31:E31"/>
    <mergeCell ref="A16:D16"/>
    <mergeCell ref="A17:D17"/>
    <mergeCell ref="A19:D19"/>
    <mergeCell ref="A20:D20"/>
    <mergeCell ref="A23:E23"/>
    <mergeCell ref="A24:D24"/>
    <mergeCell ref="A25:D25"/>
    <mergeCell ref="A26:D26"/>
    <mergeCell ref="A27:D27"/>
    <mergeCell ref="A28:D28"/>
    <mergeCell ref="A18:D1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7" fitToHeight="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512F3-CB13-492B-B5F9-5FC75131CD26}">
  <sheetPr>
    <tabColor rgb="FF92D050"/>
    <pageSetUpPr fitToPage="1"/>
  </sheetPr>
  <dimension ref="A1:H54"/>
  <sheetViews>
    <sheetView view="pageBreakPreview" topLeftCell="A11" zoomScale="60" zoomScaleNormal="100" workbookViewId="0">
      <selection activeCell="B8" sqref="B8"/>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85546875" style="1" customWidth="1"/>
    <col min="8" max="8" width="22.140625" style="4" customWidth="1"/>
    <col min="9" max="9" width="12.28515625" style="1" bestFit="1" customWidth="1"/>
    <col min="10" max="16384" width="11.42578125" style="1"/>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9.25" customHeight="1">
      <c r="A5" s="1591"/>
      <c r="B5" s="1634"/>
      <c r="C5" s="1635"/>
      <c r="D5" s="1635"/>
      <c r="E5" s="1635"/>
      <c r="F5" s="1635"/>
      <c r="G5" s="1636"/>
      <c r="H5" s="1625"/>
    </row>
    <row r="6" spans="1:8" s="15" customFormat="1" ht="18" customHeight="1">
      <c r="A6" s="155"/>
      <c r="B6" s="202"/>
      <c r="C6" s="202"/>
      <c r="D6" s="202"/>
      <c r="E6" s="202"/>
      <c r="F6" s="202"/>
      <c r="G6" s="202"/>
      <c r="H6" s="203"/>
    </row>
    <row r="7" spans="1:8" s="15" customFormat="1">
      <c r="A7" s="204" t="s">
        <v>36</v>
      </c>
      <c r="B7" s="288" t="str">
        <f>+'PRESU OFICIAL'!A67</f>
        <v>2,3,4</v>
      </c>
      <c r="F7" s="16"/>
      <c r="G7" s="205" t="s">
        <v>4</v>
      </c>
      <c r="H7" s="206" t="s">
        <v>2</v>
      </c>
    </row>
    <row r="8" spans="1:8" s="15" customFormat="1" ht="12.75" customHeight="1">
      <c r="A8" s="252"/>
      <c r="B8" s="252"/>
      <c r="C8" s="252"/>
      <c r="D8" s="252"/>
      <c r="E8" s="252"/>
      <c r="F8" s="252"/>
    </row>
    <row r="9" spans="1:8" s="15" customFormat="1" ht="12.75" customHeight="1">
      <c r="A9" s="1626" t="s">
        <v>796</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776" t="s">
        <v>5</v>
      </c>
      <c r="B14" s="1776"/>
      <c r="C14" s="1776"/>
      <c r="D14" s="1776"/>
      <c r="E14" s="1776"/>
      <c r="F14" s="318"/>
    </row>
    <row r="15" spans="1:8" s="9" customFormat="1" ht="12">
      <c r="A15" s="1781" t="s">
        <v>3</v>
      </c>
      <c r="B15" s="1782"/>
      <c r="C15" s="1782"/>
      <c r="D15" s="1783"/>
      <c r="E15" s="319" t="s">
        <v>6</v>
      </c>
      <c r="F15" s="320" t="s">
        <v>7</v>
      </c>
      <c r="G15" s="319" t="s">
        <v>8</v>
      </c>
      <c r="H15" s="320" t="s">
        <v>9</v>
      </c>
    </row>
    <row r="16" spans="1:8" ht="12.75" customHeight="1">
      <c r="A16" s="1784" t="s">
        <v>797</v>
      </c>
      <c r="B16" s="1803"/>
      <c r="C16" s="1803"/>
      <c r="D16" s="1785"/>
      <c r="E16" s="321" t="s">
        <v>31</v>
      </c>
      <c r="F16" s="322">
        <v>1</v>
      </c>
      <c r="G16" s="323">
        <f>+'ESTUDIO DE MERCADO'!D47</f>
        <v>431600</v>
      </c>
      <c r="H16" s="323">
        <f>+F16*G16</f>
        <v>431600</v>
      </c>
    </row>
    <row r="17" spans="1:8">
      <c r="A17" s="1773"/>
      <c r="B17" s="1774"/>
      <c r="C17" s="1774"/>
      <c r="D17" s="1775"/>
      <c r="E17" s="321"/>
      <c r="F17" s="322"/>
      <c r="G17" s="74"/>
      <c r="H17" s="323"/>
    </row>
    <row r="18" spans="1:8" ht="28.5" customHeight="1">
      <c r="A18" s="1784" t="str">
        <f>+'ESTUDIO DE MERCADO'!B42</f>
        <v>SELLANTE ELASTOMÉRICO CON BASE EN POLIURETANO, AUTONIVELANTE</v>
      </c>
      <c r="B18" s="1774"/>
      <c r="C18" s="1774"/>
      <c r="D18" s="1785"/>
      <c r="E18" s="321" t="s">
        <v>31</v>
      </c>
      <c r="F18" s="322">
        <v>0.9</v>
      </c>
      <c r="G18" s="323">
        <f>+'ESTUDIO DE MERCADO'!D42</f>
        <v>62900</v>
      </c>
      <c r="H18" s="323">
        <f>+F18*G18</f>
        <v>56610</v>
      </c>
    </row>
    <row r="19" spans="1:8" ht="12.75" customHeight="1">
      <c r="A19" s="1804" t="str">
        <f>+'ESTUDIO DE MERCADO'!B28</f>
        <v>HIDROSELLOS NOVAFORT 10" 250MM</v>
      </c>
      <c r="B19" s="1805"/>
      <c r="C19" s="1805"/>
      <c r="D19" s="1792"/>
      <c r="E19" s="321" t="s">
        <v>31</v>
      </c>
      <c r="F19" s="322">
        <v>1</v>
      </c>
      <c r="G19" s="74">
        <f>+'ESTUDIO DE MERCADO'!D28</f>
        <v>20734</v>
      </c>
      <c r="H19" s="323">
        <f t="shared" ref="H19:H21" si="0">+F19*G19</f>
        <v>20734</v>
      </c>
    </row>
    <row r="20" spans="1:8">
      <c r="A20" s="1790" t="str">
        <f>+'ESTUDIO DE MERCADO'!B10</f>
        <v>ABRAZADERA INOXIDABLE KIT SILLA YEE 400MM</v>
      </c>
      <c r="B20" s="1791"/>
      <c r="C20" s="1791"/>
      <c r="D20" s="1792"/>
      <c r="E20" s="321" t="s">
        <v>31</v>
      </c>
      <c r="F20" s="322">
        <v>1</v>
      </c>
      <c r="G20" s="74">
        <f>+'ESTUDIO DE MERCADO'!D10</f>
        <v>68000</v>
      </c>
      <c r="H20" s="323">
        <f t="shared" si="0"/>
        <v>68000</v>
      </c>
    </row>
    <row r="21" spans="1:8">
      <c r="A21" s="1773"/>
      <c r="B21" s="1774"/>
      <c r="C21" s="1774"/>
      <c r="D21" s="1775"/>
      <c r="E21" s="321"/>
      <c r="F21" s="322"/>
      <c r="G21" s="323"/>
      <c r="H21" s="323">
        <f t="shared" si="0"/>
        <v>0</v>
      </c>
    </row>
    <row r="22" spans="1:8">
      <c r="G22" s="324" t="s">
        <v>10</v>
      </c>
      <c r="H22" s="325">
        <f>SUM(H16:H21)</f>
        <v>576944</v>
      </c>
    </row>
    <row r="24" spans="1:8">
      <c r="A24" s="1780" t="s">
        <v>11</v>
      </c>
      <c r="B24" s="1780"/>
      <c r="C24" s="1780"/>
      <c r="D24" s="1780"/>
      <c r="E24" s="1780"/>
    </row>
    <row r="25" spans="1:8" s="9" customFormat="1" ht="12">
      <c r="A25" s="1781" t="s">
        <v>3</v>
      </c>
      <c r="B25" s="1782"/>
      <c r="C25" s="1782"/>
      <c r="D25" s="1783"/>
      <c r="E25" s="319" t="s">
        <v>6</v>
      </c>
      <c r="F25" s="320" t="s">
        <v>12</v>
      </c>
      <c r="G25" s="319" t="s">
        <v>8</v>
      </c>
      <c r="H25" s="320" t="s">
        <v>9</v>
      </c>
    </row>
    <row r="26" spans="1:8">
      <c r="A26" s="1649" t="str">
        <f>+'ESTUDIO DE MERCADO'!B105</f>
        <v>PULIDORA MANUAL</v>
      </c>
      <c r="B26" s="1640"/>
      <c r="C26" s="1640"/>
      <c r="D26" s="1650"/>
      <c r="E26" s="222" t="s">
        <v>64</v>
      </c>
      <c r="F26" s="221">
        <v>7</v>
      </c>
      <c r="G26" s="223">
        <f>+'ESTUDIO DE MERCADO'!D105</f>
        <v>25000</v>
      </c>
      <c r="H26" s="223">
        <f>G26/F26</f>
        <v>3571.4285714285716</v>
      </c>
    </row>
    <row r="27" spans="1:8">
      <c r="A27" s="1649" t="str">
        <f>+'ESTUDIO DE MERCADO'!B94</f>
        <v>GENERADOR ELÉCTRICO. INCLUYE COMBUSTIBLE</v>
      </c>
      <c r="B27" s="1640"/>
      <c r="C27" s="1640"/>
      <c r="D27" s="1650"/>
      <c r="E27" s="222" t="s">
        <v>64</v>
      </c>
      <c r="F27" s="221">
        <v>7</v>
      </c>
      <c r="G27" s="222">
        <f>+'ESTUDIO DE MERCADO'!D94</f>
        <v>90000</v>
      </c>
      <c r="H27" s="223">
        <f>G27/F27</f>
        <v>12857.142857142857</v>
      </c>
    </row>
    <row r="28" spans="1:8" s="42" customFormat="1" ht="12.75" customHeight="1">
      <c r="A28" s="1649" t="s">
        <v>25</v>
      </c>
      <c r="B28" s="1669"/>
      <c r="C28" s="1669"/>
      <c r="D28" s="1650"/>
      <c r="E28" s="222" t="s">
        <v>53</v>
      </c>
      <c r="F28" s="268">
        <v>0.05</v>
      </c>
      <c r="G28" s="222">
        <f>H45</f>
        <v>71698.407392857131</v>
      </c>
      <c r="H28" s="223">
        <f>F28*G28</f>
        <v>3584.9203696428567</v>
      </c>
    </row>
    <row r="29" spans="1:8">
      <c r="A29" s="1773"/>
      <c r="B29" s="1774"/>
      <c r="C29" s="1774"/>
      <c r="D29" s="1775"/>
      <c r="E29" s="326"/>
      <c r="F29" s="323"/>
      <c r="G29" s="326"/>
      <c r="H29" s="323"/>
    </row>
    <row r="30" spans="1:8">
      <c r="G30" s="324" t="s">
        <v>10</v>
      </c>
      <c r="H30" s="325">
        <f>SUM(H26:H29)</f>
        <v>20013.491798214283</v>
      </c>
    </row>
    <row r="31" spans="1:8">
      <c r="D31" s="1" t="s">
        <v>344</v>
      </c>
    </row>
    <row r="32" spans="1:8">
      <c r="A32" s="1776" t="s">
        <v>13</v>
      </c>
      <c r="B32" s="1776"/>
      <c r="C32" s="1776"/>
      <c r="D32" s="1776"/>
      <c r="E32" s="1776"/>
    </row>
    <row r="33" spans="1:8" s="42" customFormat="1">
      <c r="A33" s="1652" t="s">
        <v>3</v>
      </c>
      <c r="B33" s="1652"/>
      <c r="C33" s="1652" t="s">
        <v>27</v>
      </c>
      <c r="D33" s="1652"/>
      <c r="E33" s="224" t="s">
        <v>28</v>
      </c>
      <c r="F33" s="225" t="s">
        <v>29</v>
      </c>
      <c r="G33" s="226" t="s">
        <v>30</v>
      </c>
      <c r="H33" s="227" t="s">
        <v>9</v>
      </c>
    </row>
    <row r="34" spans="1:8" s="15" customFormat="1">
      <c r="A34" s="1645"/>
      <c r="B34" s="1645"/>
      <c r="C34" s="1731"/>
      <c r="D34" s="1731"/>
      <c r="E34" s="299"/>
      <c r="F34" s="300"/>
      <c r="G34" s="301"/>
      <c r="H34" s="301">
        <f>F34*G34</f>
        <v>0</v>
      </c>
    </row>
    <row r="35" spans="1:8">
      <c r="A35" s="1691"/>
      <c r="B35" s="1692"/>
      <c r="C35" s="1692"/>
      <c r="D35" s="1693"/>
      <c r="E35" s="259"/>
      <c r="F35" s="327"/>
      <c r="G35" s="328"/>
      <c r="H35" s="328"/>
    </row>
    <row r="36" spans="1:8">
      <c r="A36" s="1691"/>
      <c r="B36" s="1692"/>
      <c r="C36" s="1692"/>
      <c r="D36" s="1693"/>
      <c r="E36" s="259"/>
      <c r="F36" s="327"/>
      <c r="G36" s="328"/>
      <c r="H36" s="328"/>
    </row>
    <row r="37" spans="1:8">
      <c r="A37" s="1777"/>
      <c r="B37" s="1778"/>
      <c r="C37" s="1778"/>
      <c r="D37" s="1779"/>
      <c r="E37" s="326"/>
      <c r="F37" s="323"/>
      <c r="G37" s="329"/>
      <c r="H37" s="323"/>
    </row>
    <row r="38" spans="1:8">
      <c r="G38" s="324" t="s">
        <v>10</v>
      </c>
      <c r="H38" s="325">
        <f>SUM(H34:H37)</f>
        <v>0</v>
      </c>
    </row>
    <row r="40" spans="1:8">
      <c r="A40" s="1780" t="s">
        <v>14</v>
      </c>
      <c r="B40" s="1780"/>
      <c r="C40" s="1780"/>
      <c r="D40" s="1780"/>
      <c r="E40" s="1780"/>
    </row>
    <row r="41" spans="1:8" s="10" customFormat="1" ht="22.5">
      <c r="A41" s="330" t="s">
        <v>15</v>
      </c>
      <c r="B41" s="331" t="s">
        <v>3</v>
      </c>
      <c r="C41" s="330" t="s">
        <v>6</v>
      </c>
      <c r="D41" s="319" t="s">
        <v>8</v>
      </c>
      <c r="E41" s="332" t="s">
        <v>16</v>
      </c>
      <c r="F41" s="333" t="s">
        <v>17</v>
      </c>
      <c r="G41" s="330" t="s">
        <v>12</v>
      </c>
      <c r="H41" s="320" t="s">
        <v>9</v>
      </c>
    </row>
    <row r="42" spans="1:8" ht="25.5">
      <c r="A42" s="334">
        <v>1</v>
      </c>
      <c r="B42" s="242" t="s">
        <v>487</v>
      </c>
      <c r="C42" s="250" t="s">
        <v>18</v>
      </c>
      <c r="D42" s="222">
        <f>+FP!E60</f>
        <v>287072.49999999994</v>
      </c>
      <c r="E42" s="335">
        <f>+FP!V44</f>
        <v>1.7483</v>
      </c>
      <c r="F42" s="233">
        <f>D42*E42</f>
        <v>501888.85174999991</v>
      </c>
      <c r="G42" s="335">
        <v>7</v>
      </c>
      <c r="H42" s="233">
        <f>F42/G42</f>
        <v>71698.407392857131</v>
      </c>
    </row>
    <row r="43" spans="1:8">
      <c r="A43" s="326"/>
      <c r="B43" s="326"/>
      <c r="C43" s="321"/>
      <c r="D43" s="336"/>
      <c r="E43" s="321"/>
      <c r="F43" s="323"/>
      <c r="G43" s="337"/>
      <c r="H43" s="323"/>
    </row>
    <row r="44" spans="1:8">
      <c r="A44" s="326"/>
      <c r="B44" s="326"/>
      <c r="C44" s="326"/>
      <c r="D44" s="326"/>
      <c r="E44" s="326"/>
      <c r="F44" s="323"/>
      <c r="G44" s="326"/>
      <c r="H44" s="323"/>
    </row>
    <row r="45" spans="1:8">
      <c r="G45" s="324" t="s">
        <v>10</v>
      </c>
      <c r="H45" s="325">
        <f>SUM(H42:H44)</f>
        <v>71698.407392857131</v>
      </c>
    </row>
    <row r="46" spans="1:8" ht="13.5" thickBot="1"/>
    <row r="47" spans="1:8" ht="13.5" customHeight="1" thickBot="1">
      <c r="B47" s="338"/>
      <c r="C47" s="338"/>
      <c r="D47" s="338"/>
      <c r="F47" s="1771" t="s">
        <v>19</v>
      </c>
      <c r="G47" s="1772"/>
      <c r="H47" s="339">
        <f>ROUND(SUM(+H45+H38+H30+H22),0)</f>
        <v>668656</v>
      </c>
    </row>
    <row r="48" spans="1:8">
      <c r="A48" s="338"/>
      <c r="B48" s="338"/>
      <c r="C48" s="338"/>
      <c r="D48" s="338"/>
      <c r="F48" s="340"/>
      <c r="G48" s="340"/>
      <c r="H48" s="341"/>
    </row>
    <row r="49" spans="1:8" s="15" customFormat="1" ht="49.5" customHeight="1">
      <c r="A49" s="900" t="s">
        <v>20</v>
      </c>
      <c r="B49" s="95" t="s">
        <v>41</v>
      </c>
      <c r="C49" s="91"/>
      <c r="D49" s="91"/>
      <c r="F49" s="900" t="s">
        <v>626</v>
      </c>
      <c r="G49" s="95" t="s">
        <v>627</v>
      </c>
      <c r="H49" s="898"/>
    </row>
    <row r="50" spans="1:8" s="15" customFormat="1">
      <c r="A50" s="3"/>
      <c r="B50" s="96" t="s">
        <v>42</v>
      </c>
      <c r="F50" s="3"/>
      <c r="G50" s="96" t="s">
        <v>628</v>
      </c>
      <c r="H50" s="431"/>
    </row>
    <row r="51" spans="1:8" s="15" customFormat="1" ht="14.25">
      <c r="B51" s="14" t="s">
        <v>22</v>
      </c>
      <c r="G51" s="14" t="s">
        <v>629</v>
      </c>
      <c r="H51" s="361"/>
    </row>
    <row r="52" spans="1:8" s="15" customFormat="1">
      <c r="F52" s="16"/>
      <c r="H52" s="16"/>
    </row>
    <row r="53" spans="1:8" ht="14.25">
      <c r="B53" s="14"/>
    </row>
    <row r="54" spans="1:8" ht="14.25">
      <c r="B54" s="14"/>
    </row>
  </sheetData>
  <mergeCells count="28">
    <mergeCell ref="A36:D36"/>
    <mergeCell ref="A37:D37"/>
    <mergeCell ref="A40:E40"/>
    <mergeCell ref="F47:G47"/>
    <mergeCell ref="A32:E32"/>
    <mergeCell ref="A33:B33"/>
    <mergeCell ref="C33:D33"/>
    <mergeCell ref="A34:B34"/>
    <mergeCell ref="C34:D34"/>
    <mergeCell ref="A35:D35"/>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7" fitToHeight="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B209-109A-429F-A7BB-DEE4E0E4B273}">
  <sheetPr>
    <tabColor rgb="FF92D050"/>
    <pageSetUpPr fitToPage="1"/>
  </sheetPr>
  <dimension ref="A1:H53"/>
  <sheetViews>
    <sheetView view="pageBreakPreview" zoomScale="60" zoomScaleNormal="100" workbookViewId="0">
      <selection activeCell="B8" sqref="B8"/>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85546875" style="1" customWidth="1"/>
    <col min="8" max="8" width="22.140625" style="4" customWidth="1"/>
    <col min="9" max="9" width="12.28515625" style="1" bestFit="1" customWidth="1"/>
    <col min="10" max="16384" width="11.42578125" style="1"/>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9.25" customHeight="1">
      <c r="A5" s="1591"/>
      <c r="B5" s="1634"/>
      <c r="C5" s="1635"/>
      <c r="D5" s="1635"/>
      <c r="E5" s="1635"/>
      <c r="F5" s="1635"/>
      <c r="G5" s="1636"/>
      <c r="H5" s="1625"/>
    </row>
    <row r="6" spans="1:8" s="15" customFormat="1" ht="18" customHeight="1">
      <c r="A6" s="155"/>
      <c r="B6" s="202"/>
      <c r="C6" s="202"/>
      <c r="D6" s="202"/>
      <c r="E6" s="202"/>
      <c r="F6" s="202"/>
      <c r="G6" s="202"/>
      <c r="H6" s="203"/>
    </row>
    <row r="7" spans="1:8" s="15" customFormat="1">
      <c r="A7" s="204" t="s">
        <v>36</v>
      </c>
      <c r="B7" s="288" t="str">
        <f>+'PRESU OFICIAL'!A68</f>
        <v>2,3,5</v>
      </c>
      <c r="F7" s="16"/>
      <c r="G7" s="205" t="s">
        <v>4</v>
      </c>
      <c r="H7" s="206" t="s">
        <v>2</v>
      </c>
    </row>
    <row r="8" spans="1:8" s="15" customFormat="1" ht="12.75" customHeight="1">
      <c r="A8" s="252"/>
      <c r="B8" s="252"/>
      <c r="C8" s="252"/>
      <c r="D8" s="252"/>
      <c r="E8" s="252"/>
      <c r="F8" s="252"/>
    </row>
    <row r="9" spans="1:8" s="15" customFormat="1" ht="12.75" customHeight="1">
      <c r="A9" s="1626" t="s">
        <v>795</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776" t="s">
        <v>5</v>
      </c>
      <c r="B14" s="1776"/>
      <c r="C14" s="1776"/>
      <c r="D14" s="1776"/>
      <c r="E14" s="1776"/>
      <c r="F14" s="318"/>
    </row>
    <row r="15" spans="1:8" s="9" customFormat="1" ht="12">
      <c r="A15" s="1781" t="s">
        <v>3</v>
      </c>
      <c r="B15" s="1782"/>
      <c r="C15" s="1782"/>
      <c r="D15" s="1783"/>
      <c r="E15" s="319" t="s">
        <v>6</v>
      </c>
      <c r="F15" s="320" t="s">
        <v>7</v>
      </c>
      <c r="G15" s="319" t="s">
        <v>8</v>
      </c>
      <c r="H15" s="320" t="s">
        <v>9</v>
      </c>
    </row>
    <row r="16" spans="1:8" ht="12.75" customHeight="1">
      <c r="A16" s="1784" t="s">
        <v>798</v>
      </c>
      <c r="B16" s="1803"/>
      <c r="C16" s="1803"/>
      <c r="D16" s="1785"/>
      <c r="E16" s="321" t="s">
        <v>31</v>
      </c>
      <c r="F16" s="322">
        <v>1</v>
      </c>
      <c r="G16" s="323">
        <f>+'ESTUDIO DE MERCADO'!D50</f>
        <v>657700</v>
      </c>
      <c r="H16" s="323">
        <f>+F16*G16</f>
        <v>657700</v>
      </c>
    </row>
    <row r="17" spans="1:8">
      <c r="A17" s="1773"/>
      <c r="B17" s="1774"/>
      <c r="C17" s="1774"/>
      <c r="D17" s="1775"/>
      <c r="E17" s="321"/>
      <c r="F17" s="322"/>
      <c r="G17" s="74"/>
      <c r="H17" s="323"/>
    </row>
    <row r="18" spans="1:8" ht="34.5" customHeight="1">
      <c r="A18" s="1784" t="str">
        <f>+'ESTUDIO DE MERCADO'!B42</f>
        <v>SELLANTE ELASTOMÉRICO CON BASE EN POLIURETANO, AUTONIVELANTE</v>
      </c>
      <c r="B18" s="1774"/>
      <c r="C18" s="1774"/>
      <c r="D18" s="1785"/>
      <c r="E18" s="321" t="s">
        <v>31</v>
      </c>
      <c r="F18" s="855">
        <v>1.2</v>
      </c>
      <c r="G18" s="323">
        <f>+'ESTUDIO DE MERCADO'!D42</f>
        <v>62900</v>
      </c>
      <c r="H18" s="323">
        <f t="shared" ref="H18:H20" si="0">+F18*G18</f>
        <v>75480</v>
      </c>
    </row>
    <row r="19" spans="1:8" ht="15.75" customHeight="1">
      <c r="A19" s="1790" t="str">
        <f>+'ESTUDIO DE MERCADO'!B28</f>
        <v>HIDROSELLOS NOVAFORT 10" 250MM</v>
      </c>
      <c r="B19" s="1791"/>
      <c r="C19" s="1791"/>
      <c r="D19" s="1792"/>
      <c r="E19" s="321" t="s">
        <v>31</v>
      </c>
      <c r="F19" s="322">
        <v>1</v>
      </c>
      <c r="G19" s="74">
        <f>+'ESTUDIO DE MERCADO'!D28</f>
        <v>20734</v>
      </c>
      <c r="H19" s="323">
        <f t="shared" si="0"/>
        <v>20734</v>
      </c>
    </row>
    <row r="20" spans="1:8" ht="12.75" customHeight="1">
      <c r="A20" s="1790" t="str">
        <f>+'ESTUDIO DE MERCADO'!B10</f>
        <v>ABRAZADERA INOXIDABLE KIT SILLA YEE 400MM</v>
      </c>
      <c r="B20" s="1791"/>
      <c r="C20" s="1791"/>
      <c r="D20" s="1792"/>
      <c r="E20" s="321" t="s">
        <v>31</v>
      </c>
      <c r="F20" s="322">
        <v>1</v>
      </c>
      <c r="G20" s="74">
        <f>+'ESTUDIO DE MERCADO'!D10</f>
        <v>68000</v>
      </c>
      <c r="H20" s="323">
        <f t="shared" si="0"/>
        <v>68000</v>
      </c>
    </row>
    <row r="21" spans="1:8" ht="12.75" customHeight="1">
      <c r="G21" s="324" t="s">
        <v>10</v>
      </c>
      <c r="H21" s="325">
        <f>SUM(H16:H20)</f>
        <v>821914</v>
      </c>
    </row>
    <row r="23" spans="1:8">
      <c r="A23" s="1780" t="s">
        <v>11</v>
      </c>
      <c r="B23" s="1780"/>
      <c r="C23" s="1780"/>
      <c r="D23" s="1780"/>
      <c r="E23" s="1780"/>
    </row>
    <row r="24" spans="1:8" s="9" customFormat="1" ht="12">
      <c r="A24" s="1781" t="s">
        <v>3</v>
      </c>
      <c r="B24" s="1782"/>
      <c r="C24" s="1782"/>
      <c r="D24" s="1783"/>
      <c r="E24" s="319" t="s">
        <v>6</v>
      </c>
      <c r="F24" s="320" t="s">
        <v>12</v>
      </c>
      <c r="G24" s="319" t="s">
        <v>8</v>
      </c>
      <c r="H24" s="320" t="s">
        <v>9</v>
      </c>
    </row>
    <row r="25" spans="1:8">
      <c r="A25" s="1649" t="str">
        <f>+'ESTUDIO DE MERCADO'!B105</f>
        <v>PULIDORA MANUAL</v>
      </c>
      <c r="B25" s="1640"/>
      <c r="C25" s="1640"/>
      <c r="D25" s="1650"/>
      <c r="E25" s="222" t="s">
        <v>64</v>
      </c>
      <c r="F25" s="221">
        <v>6</v>
      </c>
      <c r="G25" s="223">
        <f>+'ESTUDIO DE MERCADO'!D105</f>
        <v>25000</v>
      </c>
      <c r="H25" s="223">
        <f>G25/F25</f>
        <v>4166.666666666667</v>
      </c>
    </row>
    <row r="26" spans="1:8">
      <c r="A26" s="1649" t="str">
        <f>+'ESTUDIO DE MERCADO'!B94</f>
        <v>GENERADOR ELÉCTRICO. INCLUYE COMBUSTIBLE</v>
      </c>
      <c r="B26" s="1640"/>
      <c r="C26" s="1640"/>
      <c r="D26" s="1650"/>
      <c r="E26" s="222" t="s">
        <v>64</v>
      </c>
      <c r="F26" s="221">
        <v>6</v>
      </c>
      <c r="G26" s="222">
        <f>+'ESTUDIO DE MERCADO'!D94</f>
        <v>90000</v>
      </c>
      <c r="H26" s="223">
        <f>G26/F26</f>
        <v>15000</v>
      </c>
    </row>
    <row r="27" spans="1:8" s="42" customFormat="1" ht="12.75" customHeight="1">
      <c r="A27" s="1649" t="s">
        <v>25</v>
      </c>
      <c r="B27" s="1669"/>
      <c r="C27" s="1669"/>
      <c r="D27" s="1650"/>
      <c r="E27" s="222" t="s">
        <v>53</v>
      </c>
      <c r="F27" s="268">
        <v>0.05</v>
      </c>
      <c r="G27" s="222">
        <f>H44</f>
        <v>83648.141958333319</v>
      </c>
      <c r="H27" s="223">
        <f>F27*G27</f>
        <v>4182.4070979166663</v>
      </c>
    </row>
    <row r="28" spans="1:8">
      <c r="A28" s="1773"/>
      <c r="B28" s="1774"/>
      <c r="C28" s="1774"/>
      <c r="D28" s="1775"/>
      <c r="E28" s="326"/>
      <c r="F28" s="323"/>
      <c r="G28" s="326"/>
      <c r="H28" s="323"/>
    </row>
    <row r="29" spans="1:8">
      <c r="G29" s="324" t="s">
        <v>10</v>
      </c>
      <c r="H29" s="325">
        <f>SUM(H25:H28)</f>
        <v>23349.073764583336</v>
      </c>
    </row>
    <row r="31" spans="1:8">
      <c r="A31" s="1776" t="s">
        <v>13</v>
      </c>
      <c r="B31" s="1776"/>
      <c r="C31" s="1776"/>
      <c r="D31" s="1776"/>
      <c r="E31" s="1776"/>
    </row>
    <row r="32" spans="1:8" s="42" customFormat="1">
      <c r="A32" s="1652" t="s">
        <v>3</v>
      </c>
      <c r="B32" s="1652"/>
      <c r="C32" s="1652" t="s">
        <v>27</v>
      </c>
      <c r="D32" s="1652"/>
      <c r="E32" s="224" t="s">
        <v>28</v>
      </c>
      <c r="F32" s="225" t="s">
        <v>29</v>
      </c>
      <c r="G32" s="226" t="s">
        <v>30</v>
      </c>
      <c r="H32" s="227" t="s">
        <v>9</v>
      </c>
    </row>
    <row r="33" spans="1:8" s="15" customFormat="1">
      <c r="A33" s="1645"/>
      <c r="B33" s="1645"/>
      <c r="C33" s="1731"/>
      <c r="D33" s="1731"/>
      <c r="E33" s="299"/>
      <c r="F33" s="300"/>
      <c r="G33" s="301"/>
      <c r="H33" s="301">
        <f>F33*G33</f>
        <v>0</v>
      </c>
    </row>
    <row r="34" spans="1:8">
      <c r="A34" s="1691"/>
      <c r="B34" s="1692"/>
      <c r="C34" s="1692"/>
      <c r="D34" s="1693"/>
      <c r="E34" s="259"/>
      <c r="F34" s="327"/>
      <c r="G34" s="328"/>
      <c r="H34" s="328"/>
    </row>
    <row r="35" spans="1:8">
      <c r="A35" s="1691"/>
      <c r="B35" s="1692"/>
      <c r="C35" s="1692"/>
      <c r="D35" s="1693"/>
      <c r="E35" s="259"/>
      <c r="F35" s="327"/>
      <c r="G35" s="328"/>
      <c r="H35" s="328"/>
    </row>
    <row r="36" spans="1:8">
      <c r="A36" s="1777"/>
      <c r="B36" s="1778"/>
      <c r="C36" s="1778"/>
      <c r="D36" s="1779"/>
      <c r="E36" s="326"/>
      <c r="F36" s="323"/>
      <c r="G36" s="329"/>
      <c r="H36" s="323"/>
    </row>
    <row r="37" spans="1:8">
      <c r="G37" s="324" t="s">
        <v>10</v>
      </c>
      <c r="H37" s="325">
        <f>SUM(H33:H36)</f>
        <v>0</v>
      </c>
    </row>
    <row r="39" spans="1:8">
      <c r="A39" s="1780" t="s">
        <v>14</v>
      </c>
      <c r="B39" s="1780"/>
      <c r="C39" s="1780"/>
      <c r="D39" s="1780"/>
      <c r="E39" s="1780"/>
    </row>
    <row r="40" spans="1:8" s="10" customFormat="1" ht="22.5">
      <c r="A40" s="330" t="s">
        <v>15</v>
      </c>
      <c r="B40" s="331" t="s">
        <v>3</v>
      </c>
      <c r="C40" s="330" t="s">
        <v>6</v>
      </c>
      <c r="D40" s="319" t="s">
        <v>8</v>
      </c>
      <c r="E40" s="332" t="s">
        <v>16</v>
      </c>
      <c r="F40" s="333" t="s">
        <v>17</v>
      </c>
      <c r="G40" s="330" t="s">
        <v>12</v>
      </c>
      <c r="H40" s="320" t="s">
        <v>9</v>
      </c>
    </row>
    <row r="41" spans="1:8" ht="25.5">
      <c r="A41" s="334">
        <v>1</v>
      </c>
      <c r="B41" s="242" t="s">
        <v>487</v>
      </c>
      <c r="C41" s="250" t="s">
        <v>18</v>
      </c>
      <c r="D41" s="222">
        <f>+FP!E60</f>
        <v>287072.49999999994</v>
      </c>
      <c r="E41" s="335">
        <f>+FP!V44</f>
        <v>1.7483</v>
      </c>
      <c r="F41" s="233">
        <f>D41*E41</f>
        <v>501888.85174999991</v>
      </c>
      <c r="G41" s="335">
        <v>6</v>
      </c>
      <c r="H41" s="233">
        <f>F41/G41</f>
        <v>83648.141958333319</v>
      </c>
    </row>
    <row r="42" spans="1:8">
      <c r="A42" s="326"/>
      <c r="B42" s="326"/>
      <c r="C42" s="321"/>
      <c r="D42" s="336"/>
      <c r="E42" s="321"/>
      <c r="F42" s="323"/>
      <c r="G42" s="337"/>
      <c r="H42" s="323"/>
    </row>
    <row r="43" spans="1:8">
      <c r="A43" s="326"/>
      <c r="B43" s="326"/>
      <c r="C43" s="326"/>
      <c r="D43" s="326"/>
      <c r="E43" s="326"/>
      <c r="F43" s="323"/>
      <c r="G43" s="326"/>
      <c r="H43" s="323"/>
    </row>
    <row r="44" spans="1:8">
      <c r="G44" s="324" t="s">
        <v>10</v>
      </c>
      <c r="H44" s="325">
        <f>SUM(H41:H43)</f>
        <v>83648.141958333319</v>
      </c>
    </row>
    <row r="45" spans="1:8" ht="13.5" thickBot="1"/>
    <row r="46" spans="1:8" ht="13.5" customHeight="1" thickBot="1">
      <c r="B46" s="338"/>
      <c r="C46" s="338"/>
      <c r="D46" s="338"/>
      <c r="F46" s="1771" t="s">
        <v>19</v>
      </c>
      <c r="G46" s="1772"/>
      <c r="H46" s="339">
        <f>ROUND(SUM(+H44+H37+H29+H21),0)</f>
        <v>928911</v>
      </c>
    </row>
    <row r="47" spans="1:8" ht="50.25" customHeight="1">
      <c r="A47" s="338"/>
      <c r="B47" s="338"/>
      <c r="C47" s="338"/>
      <c r="D47" s="338"/>
      <c r="F47" s="340"/>
      <c r="G47" s="340"/>
      <c r="H47" s="341"/>
    </row>
    <row r="48" spans="1:8" s="15" customFormat="1">
      <c r="A48" s="2" t="s">
        <v>20</v>
      </c>
      <c r="B48" s="95" t="s">
        <v>41</v>
      </c>
      <c r="C48" s="91"/>
      <c r="D48" s="91"/>
      <c r="F48" s="2" t="s">
        <v>626</v>
      </c>
      <c r="G48" s="95" t="s">
        <v>627</v>
      </c>
      <c r="H48" s="898"/>
    </row>
    <row r="49" spans="1:8" s="15" customFormat="1">
      <c r="A49" s="3"/>
      <c r="B49" s="96" t="s">
        <v>42</v>
      </c>
      <c r="F49" s="3"/>
      <c r="G49" s="96" t="s">
        <v>628</v>
      </c>
      <c r="H49" s="431"/>
    </row>
    <row r="50" spans="1:8" s="15" customFormat="1" ht="14.25">
      <c r="B50" s="14" t="s">
        <v>22</v>
      </c>
      <c r="G50" s="14" t="s">
        <v>629</v>
      </c>
      <c r="H50" s="361"/>
    </row>
    <row r="51" spans="1:8" s="15" customFormat="1">
      <c r="F51" s="16"/>
      <c r="H51" s="16"/>
    </row>
    <row r="52" spans="1:8" ht="14.25">
      <c r="B52" s="14"/>
    </row>
    <row r="53" spans="1:8" ht="14.25">
      <c r="B53" s="14"/>
    </row>
  </sheetData>
  <mergeCells count="27">
    <mergeCell ref="A36:D36"/>
    <mergeCell ref="A39:E39"/>
    <mergeCell ref="F46:G46"/>
    <mergeCell ref="A32:B32"/>
    <mergeCell ref="C32:D32"/>
    <mergeCell ref="A33:B33"/>
    <mergeCell ref="C33:D33"/>
    <mergeCell ref="A34:D34"/>
    <mergeCell ref="A35:D35"/>
    <mergeCell ref="A31:E31"/>
    <mergeCell ref="A16:D16"/>
    <mergeCell ref="A17:D17"/>
    <mergeCell ref="A18:D18"/>
    <mergeCell ref="A19:D19"/>
    <mergeCell ref="A20:D20"/>
    <mergeCell ref="A23:E23"/>
    <mergeCell ref="A24:D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7" fitToHeight="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1">
    <tabColor rgb="FF00B0F0"/>
    <pageSetUpPr fitToPage="1"/>
  </sheetPr>
  <dimension ref="A1:L52"/>
  <sheetViews>
    <sheetView view="pageBreakPreview" topLeftCell="A8" zoomScale="60" zoomScaleNormal="100" workbookViewId="0">
      <selection activeCell="O51" sqref="O51"/>
    </sheetView>
  </sheetViews>
  <sheetFormatPr baseColWidth="10" defaultColWidth="11.42578125" defaultRowHeight="12.75"/>
  <cols>
    <col min="1" max="1" width="20.42578125" style="42" customWidth="1"/>
    <col min="2" max="2" width="15.28515625" style="42" customWidth="1"/>
    <col min="3" max="3" width="8.85546875" style="42" customWidth="1"/>
    <col min="4" max="4" width="12.140625" style="42" customWidth="1"/>
    <col min="5" max="5" width="11.42578125" style="42"/>
    <col min="6" max="6" width="13.5703125" style="43" customWidth="1"/>
    <col min="7" max="7" width="15.140625" style="42" customWidth="1"/>
    <col min="8" max="8" width="23.7109375" style="43" customWidth="1"/>
    <col min="9" max="9" width="12.28515625" style="42" bestFit="1" customWidth="1"/>
    <col min="10" max="11" width="11.42578125" style="42"/>
    <col min="12" max="12" width="15.5703125" style="42" customWidth="1"/>
    <col min="13"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7.75" customHeight="1">
      <c r="A5" s="1591"/>
      <c r="B5" s="1634"/>
      <c r="C5" s="1635"/>
      <c r="D5" s="1635"/>
      <c r="E5" s="1635"/>
      <c r="F5" s="1635"/>
      <c r="G5" s="1636"/>
      <c r="H5" s="1625"/>
    </row>
    <row r="6" spans="1:8" s="15" customFormat="1" ht="18.75" customHeight="1">
      <c r="A6" s="155"/>
      <c r="B6" s="202"/>
      <c r="C6" s="202"/>
      <c r="D6" s="202"/>
      <c r="E6" s="202"/>
      <c r="F6" s="202"/>
      <c r="G6" s="202"/>
      <c r="H6" s="203"/>
    </row>
    <row r="7" spans="1:8" s="15" customFormat="1">
      <c r="A7" s="204" t="s">
        <v>36</v>
      </c>
      <c r="B7" s="285" t="str">
        <f>+'PRESU OFICIAL'!A35</f>
        <v>1,5,8</v>
      </c>
      <c r="F7" s="16"/>
      <c r="G7" s="205" t="s">
        <v>4</v>
      </c>
      <c r="H7" s="206" t="s">
        <v>2</v>
      </c>
    </row>
    <row r="8" spans="1:8" s="15" customFormat="1" ht="12.75" customHeight="1"/>
    <row r="9" spans="1:8" s="15" customFormat="1" ht="12.75" customHeight="1">
      <c r="G9" s="99"/>
      <c r="H9" s="252"/>
    </row>
    <row r="10" spans="1:8" s="15" customFormat="1" ht="46.5" customHeight="1">
      <c r="A10" s="1626" t="s">
        <v>646</v>
      </c>
      <c r="B10" s="1626"/>
      <c r="C10" s="1626"/>
      <c r="D10" s="1626"/>
      <c r="E10" s="1626"/>
      <c r="F10" s="1626"/>
      <c r="G10" s="1626"/>
      <c r="H10" s="1626"/>
    </row>
    <row r="11" spans="1:8" s="15" customFormat="1">
      <c r="A11" s="1626"/>
      <c r="B11" s="1626"/>
      <c r="C11" s="1626"/>
      <c r="D11" s="1626"/>
      <c r="E11" s="1626"/>
      <c r="F11" s="1626"/>
      <c r="G11" s="1626"/>
      <c r="H11" s="1626"/>
    </row>
    <row r="12" spans="1:8" s="15" customFormat="1" ht="12.75" customHeight="1">
      <c r="A12" s="1626"/>
      <c r="B12" s="1626"/>
      <c r="C12" s="1626"/>
      <c r="D12" s="1626"/>
      <c r="E12" s="1626"/>
      <c r="F12" s="1626"/>
      <c r="G12" s="1626"/>
      <c r="H12" s="1626"/>
    </row>
    <row r="13" spans="1:8" s="15" customFormat="1">
      <c r="A13" s="1626"/>
      <c r="B13" s="1626"/>
      <c r="C13" s="1626"/>
      <c r="D13" s="1626"/>
      <c r="E13" s="1626"/>
      <c r="F13" s="1626"/>
      <c r="G13" s="1626"/>
      <c r="H13" s="1626"/>
    </row>
    <row r="14" spans="1:8" ht="12.75" customHeight="1">
      <c r="A14" s="207"/>
      <c r="B14" s="208"/>
      <c r="C14" s="208"/>
      <c r="D14" s="208"/>
      <c r="E14" s="208"/>
      <c r="F14" s="208"/>
      <c r="G14" s="209"/>
      <c r="H14" s="210"/>
    </row>
    <row r="15" spans="1:8">
      <c r="A15" s="1627" t="s">
        <v>5</v>
      </c>
      <c r="B15" s="1627"/>
      <c r="C15" s="1627"/>
      <c r="D15" s="1627"/>
      <c r="E15" s="1627"/>
      <c r="F15" s="211"/>
    </row>
    <row r="16" spans="1:8" s="52" customFormat="1" ht="12">
      <c r="A16" s="1619" t="s">
        <v>3</v>
      </c>
      <c r="B16" s="1620"/>
      <c r="C16" s="1620"/>
      <c r="D16" s="1621"/>
      <c r="E16" s="212" t="s">
        <v>6</v>
      </c>
      <c r="F16" s="213" t="s">
        <v>7</v>
      </c>
      <c r="G16" s="212" t="s">
        <v>8</v>
      </c>
      <c r="H16" s="213" t="s">
        <v>9</v>
      </c>
    </row>
    <row r="17" spans="1:12" ht="12.75" customHeight="1">
      <c r="A17" s="1810" t="str">
        <f>+'CTO IMP 4000 PSI'!A9</f>
        <v>Concreto impermeabilizado de 4000 Psi</v>
      </c>
      <c r="B17" s="1811"/>
      <c r="C17" s="1811"/>
      <c r="D17" s="1812"/>
      <c r="E17" s="342" t="s">
        <v>1</v>
      </c>
      <c r="F17" s="343">
        <f>(((0.88+0.88+0.6+0.6)*0.14*0.6)+(0.88*0.88*0.14*2)+(0.88*0.88*0.07*1))*1.05</f>
        <v>0.54566400000000004</v>
      </c>
      <c r="G17" s="216">
        <f>'CTO IMP 4000 PSI'!H40</f>
        <v>756728</v>
      </c>
      <c r="H17" s="216">
        <f>F17*G17</f>
        <v>412919.22739200003</v>
      </c>
      <c r="J17" s="304">
        <f>(0.6*0.8*0.1*2)+(0.6*0.6*0.1*2)+(0.8*0.8*0.1)+(0.9*0.9*0.15)</f>
        <v>0.35349999999999998</v>
      </c>
      <c r="L17" s="304">
        <f>0.354*350</f>
        <v>123.89999999999999</v>
      </c>
    </row>
    <row r="18" spans="1:12">
      <c r="A18" s="1639"/>
      <c r="B18" s="1640"/>
      <c r="C18" s="1640"/>
      <c r="D18" s="1641"/>
      <c r="E18" s="247"/>
      <c r="F18" s="217"/>
      <c r="G18" s="216"/>
      <c r="H18" s="216"/>
      <c r="L18" s="217">
        <f>(5*2*0.75*0.56)</f>
        <v>4.2</v>
      </c>
    </row>
    <row r="19" spans="1:12">
      <c r="A19" s="1639"/>
      <c r="B19" s="1640"/>
      <c r="C19" s="1640"/>
      <c r="D19" s="1641"/>
      <c r="E19" s="247"/>
      <c r="F19" s="344"/>
      <c r="G19" s="216"/>
      <c r="H19" s="216"/>
      <c r="L19" s="304">
        <f>L18*0.04</f>
        <v>0.16800000000000001</v>
      </c>
    </row>
    <row r="20" spans="1:12">
      <c r="A20" s="1639"/>
      <c r="B20" s="1640"/>
      <c r="C20" s="1640"/>
      <c r="D20" s="1641"/>
      <c r="E20" s="247"/>
      <c r="F20" s="217"/>
      <c r="G20" s="216"/>
      <c r="H20" s="216"/>
    </row>
    <row r="21" spans="1:12">
      <c r="G21" s="218" t="s">
        <v>10</v>
      </c>
      <c r="H21" s="219">
        <f>SUM(H17:H20)</f>
        <v>412919.22739200003</v>
      </c>
    </row>
    <row r="23" spans="1:12">
      <c r="A23" s="1627" t="s">
        <v>11</v>
      </c>
      <c r="B23" s="1627"/>
      <c r="C23" s="1627"/>
      <c r="D23" s="1627"/>
      <c r="E23" s="1627"/>
    </row>
    <row r="24" spans="1:12" s="52" customFormat="1" ht="12">
      <c r="A24" s="1619" t="s">
        <v>3</v>
      </c>
      <c r="B24" s="1620"/>
      <c r="C24" s="1620"/>
      <c r="D24" s="1621"/>
      <c r="E24" s="212" t="s">
        <v>6</v>
      </c>
      <c r="F24" s="213" t="s">
        <v>12</v>
      </c>
      <c r="G24" s="212" t="s">
        <v>30</v>
      </c>
      <c r="H24" s="213" t="s">
        <v>9</v>
      </c>
    </row>
    <row r="25" spans="1:12">
      <c r="A25" s="1649" t="str">
        <f>+'ESTUDIO DE MERCADO'!B111</f>
        <v>VIBRADOR PARA CONCRETO</v>
      </c>
      <c r="B25" s="1669"/>
      <c r="C25" s="1669"/>
      <c r="D25" s="1650"/>
      <c r="E25" s="220" t="s">
        <v>64</v>
      </c>
      <c r="F25" s="407">
        <v>3</v>
      </c>
      <c r="G25" s="243">
        <f>+'ESTUDIO DE MERCADO'!D111</f>
        <v>70000</v>
      </c>
      <c r="H25" s="245">
        <f>G25/F25</f>
        <v>23333.333333333332</v>
      </c>
    </row>
    <row r="26" spans="1:12">
      <c r="A26" s="1649" t="s">
        <v>25</v>
      </c>
      <c r="B26" s="1669"/>
      <c r="C26" s="1669"/>
      <c r="D26" s="1650"/>
      <c r="E26" s="222" t="s">
        <v>53</v>
      </c>
      <c r="F26" s="268">
        <v>0.05</v>
      </c>
      <c r="G26" s="222">
        <f>H43</f>
        <v>224674.76145833335</v>
      </c>
      <c r="H26" s="223">
        <f>F26*G26</f>
        <v>11233.738072916669</v>
      </c>
    </row>
    <row r="27" spans="1:12">
      <c r="A27" s="1807" t="str">
        <f>+'ESTUDIO DE MERCADO'!B90</f>
        <v>FORMALETA MADERA</v>
      </c>
      <c r="B27" s="1808"/>
      <c r="C27" s="1808"/>
      <c r="D27" s="1809"/>
      <c r="E27" s="345" t="s">
        <v>23</v>
      </c>
      <c r="F27" s="346">
        <f>1.6*0.8</f>
        <v>1.2800000000000002</v>
      </c>
      <c r="G27" s="345">
        <f>+'ESTUDIO DE MERCADO'!D90</f>
        <v>32000</v>
      </c>
      <c r="H27" s="223">
        <f>F27*G27</f>
        <v>40960.000000000007</v>
      </c>
    </row>
    <row r="28" spans="1:12">
      <c r="G28" s="218" t="s">
        <v>10</v>
      </c>
      <c r="H28" s="219">
        <f>SUM(H25:H27)</f>
        <v>75527.071406250005</v>
      </c>
    </row>
    <row r="30" spans="1:12">
      <c r="A30" s="1651" t="s">
        <v>13</v>
      </c>
      <c r="B30" s="1651"/>
      <c r="C30" s="1651"/>
      <c r="D30" s="1651"/>
      <c r="E30" s="1651"/>
    </row>
    <row r="31" spans="1:12">
      <c r="A31" s="1652" t="s">
        <v>3</v>
      </c>
      <c r="B31" s="1652"/>
      <c r="C31" s="1652" t="s">
        <v>27</v>
      </c>
      <c r="D31" s="1652"/>
      <c r="E31" s="224" t="s">
        <v>28</v>
      </c>
      <c r="F31" s="225" t="s">
        <v>29</v>
      </c>
      <c r="G31" s="226" t="s">
        <v>30</v>
      </c>
      <c r="H31" s="227" t="s">
        <v>9</v>
      </c>
    </row>
    <row r="32" spans="1:12" s="15" customFormat="1">
      <c r="A32" s="1645"/>
      <c r="B32" s="1645"/>
      <c r="C32" s="1731"/>
      <c r="D32" s="1731"/>
      <c r="E32" s="299"/>
      <c r="F32" s="300"/>
      <c r="G32" s="301"/>
      <c r="H32" s="301"/>
    </row>
    <row r="33" spans="1:12">
      <c r="A33" s="1647"/>
      <c r="B33" s="1647"/>
      <c r="C33" s="1806"/>
      <c r="D33" s="1806"/>
      <c r="E33" s="228"/>
      <c r="F33" s="297"/>
      <c r="G33" s="298"/>
      <c r="H33" s="298"/>
    </row>
    <row r="34" spans="1:12">
      <c r="A34" s="1647"/>
      <c r="B34" s="1647"/>
      <c r="C34" s="1806"/>
      <c r="D34" s="1806"/>
      <c r="E34" s="228"/>
      <c r="F34" s="297"/>
      <c r="G34" s="298"/>
      <c r="H34" s="298"/>
    </row>
    <row r="35" spans="1:12" ht="13.5" thickBot="1">
      <c r="A35" s="1647"/>
      <c r="B35" s="1647"/>
      <c r="C35" s="1648"/>
      <c r="D35" s="1648"/>
      <c r="E35" s="232"/>
      <c r="F35" s="233"/>
      <c r="G35" s="234"/>
      <c r="H35" s="233"/>
    </row>
    <row r="36" spans="1:12" ht="13.5" thickBot="1">
      <c r="A36" s="22"/>
      <c r="B36" s="22"/>
      <c r="C36" s="22"/>
      <c r="D36" s="22"/>
      <c r="E36" s="22"/>
      <c r="F36" s="23"/>
      <c r="G36" s="235" t="s">
        <v>10</v>
      </c>
      <c r="H36" s="236">
        <f>SUM(H33:H35)</f>
        <v>0</v>
      </c>
      <c r="L36" s="249">
        <v>336835</v>
      </c>
    </row>
    <row r="38" spans="1:12">
      <c r="A38" s="1627" t="s">
        <v>14</v>
      </c>
      <c r="B38" s="1627"/>
      <c r="C38" s="1627"/>
      <c r="D38" s="1627"/>
      <c r="E38" s="1627"/>
    </row>
    <row r="39" spans="1:12" s="64" customFormat="1" ht="22.5">
      <c r="A39" s="237" t="s">
        <v>15</v>
      </c>
      <c r="B39" s="238" t="s">
        <v>3</v>
      </c>
      <c r="C39" s="237" t="s">
        <v>6</v>
      </c>
      <c r="D39" s="212" t="s">
        <v>8</v>
      </c>
      <c r="E39" s="239" t="s">
        <v>16</v>
      </c>
      <c r="F39" s="240" t="s">
        <v>17</v>
      </c>
      <c r="G39" s="237" t="s">
        <v>12</v>
      </c>
      <c r="H39" s="213" t="s">
        <v>9</v>
      </c>
      <c r="L39" s="86">
        <f>L36*1.035</f>
        <v>348624.22499999998</v>
      </c>
    </row>
    <row r="40" spans="1:12" ht="25.5">
      <c r="A40" s="334">
        <v>1</v>
      </c>
      <c r="B40" s="242" t="s">
        <v>487</v>
      </c>
      <c r="C40" s="250" t="s">
        <v>18</v>
      </c>
      <c r="D40" s="222">
        <f>+FP!E58</f>
        <v>154212.5</v>
      </c>
      <c r="E40" s="244">
        <f>+FP!V44</f>
        <v>1.7483</v>
      </c>
      <c r="F40" s="245">
        <f>D40*E40</f>
        <v>269609.71375</v>
      </c>
      <c r="G40" s="244">
        <v>1.2</v>
      </c>
      <c r="H40" s="245">
        <f>F40/G40</f>
        <v>224674.76145833335</v>
      </c>
    </row>
    <row r="41" spans="1:12">
      <c r="A41" s="246"/>
      <c r="B41" s="246"/>
      <c r="C41" s="247"/>
      <c r="D41" s="215"/>
      <c r="E41" s="247"/>
      <c r="F41" s="216"/>
      <c r="G41" s="248"/>
      <c r="H41" s="216"/>
    </row>
    <row r="42" spans="1:12">
      <c r="A42" s="246"/>
      <c r="B42" s="246"/>
      <c r="C42" s="246"/>
      <c r="D42" s="246"/>
      <c r="E42" s="246"/>
      <c r="F42" s="216"/>
      <c r="G42" s="246"/>
      <c r="H42" s="216"/>
    </row>
    <row r="43" spans="1:12">
      <c r="G43" s="218" t="s">
        <v>10</v>
      </c>
      <c r="H43" s="219">
        <f>SUM(H40:H42)</f>
        <v>224674.76145833335</v>
      </c>
    </row>
    <row r="44" spans="1:12" ht="13.5" thickBot="1"/>
    <row r="45" spans="1:12" ht="13.5" customHeight="1" thickBot="1">
      <c r="B45" s="208"/>
      <c r="C45" s="208"/>
      <c r="D45" s="208"/>
      <c r="F45" s="1637" t="s">
        <v>19</v>
      </c>
      <c r="G45" s="1638"/>
      <c r="H45" s="249">
        <f>ROUND(H43+H36+H28+H21,0)</f>
        <v>713121</v>
      </c>
      <c r="I45" s="42">
        <v>332560</v>
      </c>
    </row>
    <row r="46" spans="1:12" ht="13.5" customHeight="1">
      <c r="B46" s="208"/>
      <c r="C46" s="208"/>
      <c r="D46" s="208"/>
      <c r="F46" s="416"/>
      <c r="G46" s="416"/>
      <c r="H46" s="417"/>
    </row>
    <row r="47" spans="1:12" ht="13.5" customHeight="1">
      <c r="B47" s="208"/>
      <c r="C47" s="208"/>
      <c r="D47" s="208"/>
      <c r="F47" s="416"/>
      <c r="G47" s="416"/>
      <c r="H47" s="417"/>
    </row>
    <row r="48" spans="1:12" ht="61.5" customHeight="1"/>
    <row r="49" spans="1:8" s="15" customFormat="1">
      <c r="A49" s="2" t="s">
        <v>20</v>
      </c>
      <c r="B49" s="95" t="s">
        <v>41</v>
      </c>
      <c r="C49" s="91"/>
      <c r="D49" s="91"/>
      <c r="F49" s="2" t="s">
        <v>626</v>
      </c>
      <c r="G49" s="95" t="s">
        <v>627</v>
      </c>
      <c r="H49" s="898"/>
    </row>
    <row r="50" spans="1:8" s="15" customFormat="1">
      <c r="A50" s="3"/>
      <c r="B50" s="96" t="s">
        <v>42</v>
      </c>
      <c r="F50" s="3"/>
      <c r="G50" s="96" t="s">
        <v>628</v>
      </c>
      <c r="H50" s="431"/>
    </row>
    <row r="51" spans="1:8" s="15" customFormat="1" ht="14.25">
      <c r="B51" s="14" t="s">
        <v>22</v>
      </c>
      <c r="G51" s="14" t="s">
        <v>629</v>
      </c>
      <c r="H51" s="361"/>
    </row>
    <row r="52" spans="1:8" s="15" customFormat="1">
      <c r="F52" s="16"/>
      <c r="H52" s="16"/>
    </row>
  </sheetData>
  <mergeCells count="28">
    <mergeCell ref="A31:B31"/>
    <mergeCell ref="C31:D31"/>
    <mergeCell ref="A32:B32"/>
    <mergeCell ref="H1:H5"/>
    <mergeCell ref="A10:H13"/>
    <mergeCell ref="A18:D18"/>
    <mergeCell ref="A19:D19"/>
    <mergeCell ref="A1:A5"/>
    <mergeCell ref="A15:E15"/>
    <mergeCell ref="A16:D16"/>
    <mergeCell ref="A17:D17"/>
    <mergeCell ref="B1:G5"/>
    <mergeCell ref="F45:G45"/>
    <mergeCell ref="A20:D20"/>
    <mergeCell ref="A23:E23"/>
    <mergeCell ref="A24:D24"/>
    <mergeCell ref="A34:B34"/>
    <mergeCell ref="C34:D34"/>
    <mergeCell ref="A35:B35"/>
    <mergeCell ref="C35:D35"/>
    <mergeCell ref="A38:E38"/>
    <mergeCell ref="C32:D32"/>
    <mergeCell ref="A33:B33"/>
    <mergeCell ref="C33:D33"/>
    <mergeCell ref="A25:D25"/>
    <mergeCell ref="A26:D26"/>
    <mergeCell ref="A27:D27"/>
    <mergeCell ref="A30:E30"/>
  </mergeCells>
  <printOptions horizontalCentered="1" verticalCentered="1"/>
  <pageMargins left="0.78740157480314965" right="0.59055118110236227" top="0.39370078740157483" bottom="0.39370078740157483" header="0.39370078740157483" footer="0.39370078740157483"/>
  <pageSetup scale="75" fitToHeight="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63951-FA43-4975-B97B-A9B5014B8EB8}">
  <sheetPr codeName="Hoja43">
    <tabColor rgb="FF00B0F0"/>
    <pageSetUpPr fitToPage="1"/>
  </sheetPr>
  <dimension ref="A1:H52"/>
  <sheetViews>
    <sheetView view="pageBreakPreview" topLeftCell="A14" zoomScale="60" zoomScaleNormal="100" workbookViewId="0">
      <selection activeCell="E68" sqref="E68"/>
    </sheetView>
  </sheetViews>
  <sheetFormatPr baseColWidth="10" defaultColWidth="11.42578125" defaultRowHeight="12.75"/>
  <cols>
    <col min="1" max="1" width="20.42578125" style="42" customWidth="1"/>
    <col min="2" max="2" width="15.28515625" style="42" customWidth="1"/>
    <col min="3" max="3" width="8.85546875" style="42" customWidth="1"/>
    <col min="4" max="4" width="12.140625" style="42" customWidth="1"/>
    <col min="5" max="5" width="11.42578125" style="42"/>
    <col min="6" max="6" width="11.7109375" style="43" customWidth="1"/>
    <col min="7" max="7" width="15.140625" style="42" customWidth="1"/>
    <col min="8" max="8" width="23.7109375" style="43" customWidth="1"/>
    <col min="9" max="9" width="12.28515625" style="42" bestFit="1" customWidth="1"/>
    <col min="10" max="11" width="11.42578125" style="42"/>
    <col min="12" max="12" width="15.5703125" style="42" customWidth="1"/>
    <col min="13"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7.75" customHeight="1">
      <c r="A5" s="1591"/>
      <c r="B5" s="1634"/>
      <c r="C5" s="1635"/>
      <c r="D5" s="1635"/>
      <c r="E5" s="1635"/>
      <c r="F5" s="1635"/>
      <c r="G5" s="1636"/>
      <c r="H5" s="1625"/>
    </row>
    <row r="6" spans="1:8" s="15" customFormat="1" ht="18.75" customHeight="1">
      <c r="A6" s="155"/>
      <c r="B6" s="202"/>
      <c r="C6" s="202"/>
      <c r="D6" s="202"/>
      <c r="E6" s="202"/>
      <c r="F6" s="202"/>
      <c r="G6" s="202"/>
      <c r="H6" s="203"/>
    </row>
    <row r="7" spans="1:8" s="15" customFormat="1">
      <c r="A7" s="204" t="s">
        <v>36</v>
      </c>
      <c r="B7" s="285" t="str">
        <f>+'PRESU OFICIAL'!A36</f>
        <v>1,5,9</v>
      </c>
      <c r="F7" s="16"/>
      <c r="G7" s="205" t="s">
        <v>4</v>
      </c>
      <c r="H7" s="206" t="s">
        <v>2</v>
      </c>
    </row>
    <row r="8" spans="1:8" s="15" customFormat="1" ht="12.75" customHeight="1"/>
    <row r="9" spans="1:8" s="15" customFormat="1" ht="12.75" customHeight="1">
      <c r="G9" s="99"/>
      <c r="H9" s="252"/>
    </row>
    <row r="10" spans="1:8" s="15" customFormat="1" ht="46.5" customHeight="1">
      <c r="A10" s="1626" t="s">
        <v>647</v>
      </c>
      <c r="B10" s="1626"/>
      <c r="C10" s="1626"/>
      <c r="D10" s="1626"/>
      <c r="E10" s="1626"/>
      <c r="F10" s="1626"/>
      <c r="G10" s="1626"/>
      <c r="H10" s="1626"/>
    </row>
    <row r="11" spans="1:8" s="15" customFormat="1">
      <c r="A11" s="1626"/>
      <c r="B11" s="1626"/>
      <c r="C11" s="1626"/>
      <c r="D11" s="1626"/>
      <c r="E11" s="1626"/>
      <c r="F11" s="1626"/>
      <c r="G11" s="1626"/>
      <c r="H11" s="1626"/>
    </row>
    <row r="12" spans="1:8" s="15" customFormat="1" ht="12.75" customHeight="1">
      <c r="A12" s="1626"/>
      <c r="B12" s="1626"/>
      <c r="C12" s="1626"/>
      <c r="D12" s="1626"/>
      <c r="E12" s="1626"/>
      <c r="F12" s="1626"/>
      <c r="G12" s="1626"/>
      <c r="H12" s="1626"/>
    </row>
    <row r="13" spans="1:8" s="15" customFormat="1">
      <c r="A13" s="1626"/>
      <c r="B13" s="1626"/>
      <c r="C13" s="1626"/>
      <c r="D13" s="1626"/>
      <c r="E13" s="1626"/>
      <c r="F13" s="1626"/>
      <c r="G13" s="1626"/>
      <c r="H13" s="1626"/>
    </row>
    <row r="14" spans="1:8" ht="12.75" customHeight="1">
      <c r="A14" s="207"/>
      <c r="B14" s="208"/>
      <c r="C14" s="208"/>
      <c r="D14" s="208"/>
      <c r="E14" s="208"/>
      <c r="F14" s="208"/>
      <c r="G14" s="209"/>
      <c r="H14" s="210"/>
    </row>
    <row r="15" spans="1:8">
      <c r="A15" s="1627" t="s">
        <v>5</v>
      </c>
      <c r="B15" s="1627"/>
      <c r="C15" s="1627"/>
      <c r="D15" s="1627"/>
      <c r="E15" s="1627"/>
      <c r="F15" s="211"/>
    </row>
    <row r="16" spans="1:8" s="52" customFormat="1" ht="12">
      <c r="A16" s="1619" t="s">
        <v>3</v>
      </c>
      <c r="B16" s="1620"/>
      <c r="C16" s="1620"/>
      <c r="D16" s="1621"/>
      <c r="E16" s="212" t="s">
        <v>6</v>
      </c>
      <c r="F16" s="213" t="s">
        <v>7</v>
      </c>
      <c r="G16" s="212" t="s">
        <v>8</v>
      </c>
      <c r="H16" s="213" t="s">
        <v>9</v>
      </c>
    </row>
    <row r="17" spans="1:8" ht="12.75" customHeight="1">
      <c r="A17" s="1810" t="str">
        <f>+'CTO IMP 4000 PSI'!A9</f>
        <v>Concreto impermeabilizado de 4000 Psi</v>
      </c>
      <c r="B17" s="1811"/>
      <c r="C17" s="1811"/>
      <c r="D17" s="1812"/>
      <c r="E17" s="342" t="s">
        <v>1</v>
      </c>
      <c r="F17" s="343">
        <f>(((0.88+0.88+0.6+0.6)*0.14*1.2)+(0.88*0.88*0.14*2)+(0.88*0.88*0.07*1))*1.05</f>
        <v>0.80673600000000012</v>
      </c>
      <c r="G17" s="216">
        <f>+'CTO IMP 4000 PSI'!H40</f>
        <v>756728</v>
      </c>
      <c r="H17" s="216">
        <f>F17*G17</f>
        <v>610479.71980800014</v>
      </c>
    </row>
    <row r="18" spans="1:8">
      <c r="A18" s="1639"/>
      <c r="B18" s="1640"/>
      <c r="C18" s="1640"/>
      <c r="D18" s="1641"/>
      <c r="E18" s="247"/>
      <c r="F18" s="217"/>
      <c r="G18" s="216"/>
      <c r="H18" s="216"/>
    </row>
    <row r="19" spans="1:8">
      <c r="A19" s="1639"/>
      <c r="B19" s="1640"/>
      <c r="C19" s="1640"/>
      <c r="D19" s="1641"/>
      <c r="E19" s="247"/>
      <c r="F19" s="344"/>
      <c r="G19" s="216"/>
      <c r="H19" s="216"/>
    </row>
    <row r="20" spans="1:8">
      <c r="A20" s="1639"/>
      <c r="B20" s="1640"/>
      <c r="C20" s="1640"/>
      <c r="D20" s="1641"/>
      <c r="E20" s="247"/>
      <c r="F20" s="217"/>
      <c r="G20" s="216"/>
      <c r="H20" s="216"/>
    </row>
    <row r="21" spans="1:8">
      <c r="G21" s="218" t="s">
        <v>10</v>
      </c>
      <c r="H21" s="219">
        <f>SUM(H17:H20)</f>
        <v>610479.71980800014</v>
      </c>
    </row>
    <row r="23" spans="1:8">
      <c r="A23" s="1627" t="s">
        <v>11</v>
      </c>
      <c r="B23" s="1627"/>
      <c r="C23" s="1627"/>
      <c r="D23" s="1627"/>
      <c r="E23" s="1627"/>
    </row>
    <row r="24" spans="1:8" s="52" customFormat="1" ht="12">
      <c r="A24" s="1619" t="s">
        <v>3</v>
      </c>
      <c r="B24" s="1620"/>
      <c r="C24" s="1620"/>
      <c r="D24" s="1621"/>
      <c r="E24" s="212" t="s">
        <v>6</v>
      </c>
      <c r="F24" s="213" t="s">
        <v>12</v>
      </c>
      <c r="G24" s="212" t="s">
        <v>30</v>
      </c>
      <c r="H24" s="213" t="s">
        <v>9</v>
      </c>
    </row>
    <row r="25" spans="1:8">
      <c r="A25" s="1649" t="str">
        <f>+'ESTUDIO DE MERCADO'!B111</f>
        <v>VIBRADOR PARA CONCRETO</v>
      </c>
      <c r="B25" s="1669"/>
      <c r="C25" s="1669"/>
      <c r="D25" s="1650"/>
      <c r="E25" s="220" t="s">
        <v>64</v>
      </c>
      <c r="F25" s="407">
        <v>2</v>
      </c>
      <c r="G25" s="243">
        <f>+'ESTUDIO DE MERCADO'!D111</f>
        <v>70000</v>
      </c>
      <c r="H25" s="245">
        <f>G25/F25</f>
        <v>35000</v>
      </c>
    </row>
    <row r="26" spans="1:8">
      <c r="A26" s="1649" t="s">
        <v>25</v>
      </c>
      <c r="B26" s="1669"/>
      <c r="C26" s="1669"/>
      <c r="D26" s="1650"/>
      <c r="E26" s="222" t="s">
        <v>53</v>
      </c>
      <c r="F26" s="268">
        <v>0.05</v>
      </c>
      <c r="G26" s="222">
        <f>H43</f>
        <v>299566.34861111111</v>
      </c>
      <c r="H26" s="223">
        <f>F26*G26</f>
        <v>14978.317430555557</v>
      </c>
    </row>
    <row r="27" spans="1:8">
      <c r="A27" s="1807" t="str">
        <f>+'ESTUDIO DE MERCADO'!B90</f>
        <v>FORMALETA MADERA</v>
      </c>
      <c r="B27" s="1808"/>
      <c r="C27" s="1808"/>
      <c r="D27" s="1809"/>
      <c r="E27" s="345" t="s">
        <v>23</v>
      </c>
      <c r="F27" s="346">
        <f>1.6*1.2</f>
        <v>1.92</v>
      </c>
      <c r="G27" s="345">
        <f>+'ESTUDIO DE MERCADO'!D90</f>
        <v>32000</v>
      </c>
      <c r="H27" s="223">
        <f>F27*G27</f>
        <v>61440</v>
      </c>
    </row>
    <row r="28" spans="1:8">
      <c r="G28" s="218" t="s">
        <v>10</v>
      </c>
      <c r="H28" s="219">
        <f>SUM(H25:H27)</f>
        <v>111418.31743055556</v>
      </c>
    </row>
    <row r="30" spans="1:8">
      <c r="A30" s="1651" t="s">
        <v>13</v>
      </c>
      <c r="B30" s="1651"/>
      <c r="C30" s="1651"/>
      <c r="D30" s="1651"/>
      <c r="E30" s="1651"/>
    </row>
    <row r="31" spans="1:8">
      <c r="A31" s="1652" t="s">
        <v>3</v>
      </c>
      <c r="B31" s="1652"/>
      <c r="C31" s="1652" t="s">
        <v>27</v>
      </c>
      <c r="D31" s="1652"/>
      <c r="E31" s="224" t="s">
        <v>28</v>
      </c>
      <c r="F31" s="225" t="s">
        <v>29</v>
      </c>
      <c r="G31" s="226" t="s">
        <v>30</v>
      </c>
      <c r="H31" s="227" t="s">
        <v>9</v>
      </c>
    </row>
    <row r="32" spans="1:8" s="15" customFormat="1">
      <c r="A32" s="1645"/>
      <c r="B32" s="1645"/>
      <c r="C32" s="1731"/>
      <c r="D32" s="1731"/>
      <c r="E32" s="299"/>
      <c r="F32" s="300"/>
      <c r="G32" s="301"/>
      <c r="H32" s="301"/>
    </row>
    <row r="33" spans="1:8">
      <c r="A33" s="1647"/>
      <c r="B33" s="1647"/>
      <c r="C33" s="1806"/>
      <c r="D33" s="1806"/>
      <c r="E33" s="228"/>
      <c r="F33" s="297"/>
      <c r="G33" s="298"/>
      <c r="H33" s="298"/>
    </row>
    <row r="34" spans="1:8">
      <c r="A34" s="1647"/>
      <c r="B34" s="1647"/>
      <c r="C34" s="1806"/>
      <c r="D34" s="1806"/>
      <c r="E34" s="228"/>
      <c r="F34" s="297"/>
      <c r="G34" s="298"/>
      <c r="H34" s="298"/>
    </row>
    <row r="35" spans="1:8" ht="13.5" thickBot="1">
      <c r="A35" s="1647"/>
      <c r="B35" s="1647"/>
      <c r="C35" s="1648"/>
      <c r="D35" s="1648"/>
      <c r="E35" s="232"/>
      <c r="F35" s="233"/>
      <c r="G35" s="234"/>
      <c r="H35" s="233"/>
    </row>
    <row r="36" spans="1:8" ht="13.5" thickBot="1">
      <c r="A36" s="22"/>
      <c r="B36" s="22"/>
      <c r="C36" s="22"/>
      <c r="D36" s="22"/>
      <c r="E36" s="22"/>
      <c r="F36" s="23"/>
      <c r="G36" s="235" t="s">
        <v>10</v>
      </c>
      <c r="H36" s="236">
        <f>SUM(H33:H35)</f>
        <v>0</v>
      </c>
    </row>
    <row r="38" spans="1:8">
      <c r="A38" s="1627" t="s">
        <v>14</v>
      </c>
      <c r="B38" s="1627"/>
      <c r="C38" s="1627"/>
      <c r="D38" s="1627"/>
      <c r="E38" s="1627"/>
    </row>
    <row r="39" spans="1:8" s="64" customFormat="1" ht="22.5">
      <c r="A39" s="237" t="s">
        <v>15</v>
      </c>
      <c r="B39" s="238" t="s">
        <v>3</v>
      </c>
      <c r="C39" s="237" t="s">
        <v>6</v>
      </c>
      <c r="D39" s="212" t="s">
        <v>8</v>
      </c>
      <c r="E39" s="239" t="s">
        <v>16</v>
      </c>
      <c r="F39" s="240" t="s">
        <v>17</v>
      </c>
      <c r="G39" s="237" t="s">
        <v>12</v>
      </c>
      <c r="H39" s="213" t="s">
        <v>9</v>
      </c>
    </row>
    <row r="40" spans="1:8" ht="25.5">
      <c r="A40" s="241">
        <v>1</v>
      </c>
      <c r="B40" s="242" t="s">
        <v>487</v>
      </c>
      <c r="C40" s="250" t="s">
        <v>18</v>
      </c>
      <c r="D40" s="222">
        <f>+FP!E58</f>
        <v>154212.5</v>
      </c>
      <c r="E40" s="244">
        <f>+FP!V44</f>
        <v>1.7483</v>
      </c>
      <c r="F40" s="245">
        <f>D40*E40</f>
        <v>269609.71375</v>
      </c>
      <c r="G40" s="244">
        <v>0.9</v>
      </c>
      <c r="H40" s="245">
        <f>F40/G40</f>
        <v>299566.34861111111</v>
      </c>
    </row>
    <row r="41" spans="1:8">
      <c r="A41" s="246"/>
      <c r="B41" s="246"/>
      <c r="C41" s="247"/>
      <c r="D41" s="215"/>
      <c r="E41" s="247"/>
      <c r="F41" s="216"/>
      <c r="G41" s="248"/>
      <c r="H41" s="216"/>
    </row>
    <row r="42" spans="1:8">
      <c r="A42" s="246"/>
      <c r="B42" s="246"/>
      <c r="C42" s="246"/>
      <c r="D42" s="246"/>
      <c r="E42" s="246"/>
      <c r="F42" s="216"/>
      <c r="G42" s="246"/>
      <c r="H42" s="216"/>
    </row>
    <row r="43" spans="1:8">
      <c r="G43" s="218" t="s">
        <v>10</v>
      </c>
      <c r="H43" s="219">
        <f>SUM(H40:H42)</f>
        <v>299566.34861111111</v>
      </c>
    </row>
    <row r="44" spans="1:8" ht="13.5" thickBot="1"/>
    <row r="45" spans="1:8" ht="13.5" customHeight="1" thickBot="1">
      <c r="B45" s="208"/>
      <c r="C45" s="208"/>
      <c r="D45" s="208"/>
      <c r="F45" s="1637" t="s">
        <v>19</v>
      </c>
      <c r="G45" s="1638"/>
      <c r="H45" s="249">
        <f>ROUND(H43+H36+H28+H21,0)</f>
        <v>1021464</v>
      </c>
    </row>
    <row r="46" spans="1:8" ht="13.5" customHeight="1">
      <c r="B46" s="208"/>
      <c r="C46" s="208"/>
      <c r="D46" s="208"/>
      <c r="F46" s="416"/>
      <c r="G46" s="416"/>
      <c r="H46" s="417"/>
    </row>
    <row r="47" spans="1:8" ht="13.5" customHeight="1">
      <c r="B47" s="208"/>
      <c r="C47" s="208"/>
      <c r="D47" s="208"/>
      <c r="F47" s="416"/>
      <c r="G47" s="416"/>
      <c r="H47" s="417"/>
    </row>
    <row r="48" spans="1:8" ht="39.75" customHeight="1"/>
    <row r="49" spans="1:8" s="15" customFormat="1">
      <c r="A49" s="2" t="s">
        <v>20</v>
      </c>
      <c r="B49" s="95" t="s">
        <v>41</v>
      </c>
      <c r="C49" s="91"/>
      <c r="D49" s="91"/>
      <c r="F49" s="2" t="s">
        <v>626</v>
      </c>
      <c r="G49" s="95" t="s">
        <v>627</v>
      </c>
      <c r="H49" s="898"/>
    </row>
    <row r="50" spans="1:8" s="15" customFormat="1">
      <c r="A50" s="3"/>
      <c r="B50" s="96" t="s">
        <v>42</v>
      </c>
      <c r="F50" s="3"/>
      <c r="G50" s="96" t="s">
        <v>628</v>
      </c>
      <c r="H50" s="431"/>
    </row>
    <row r="51" spans="1:8" s="15" customFormat="1" ht="14.25">
      <c r="B51" s="14" t="s">
        <v>22</v>
      </c>
      <c r="G51" s="14" t="s">
        <v>629</v>
      </c>
      <c r="H51" s="361"/>
    </row>
    <row r="52" spans="1:8" s="15" customFormat="1">
      <c r="F52" s="16"/>
      <c r="H52" s="16"/>
    </row>
  </sheetData>
  <mergeCells count="28">
    <mergeCell ref="A35:B35"/>
    <mergeCell ref="C35:D35"/>
    <mergeCell ref="A38:E38"/>
    <mergeCell ref="F45:G45"/>
    <mergeCell ref="A32:B32"/>
    <mergeCell ref="C32:D32"/>
    <mergeCell ref="A33:B33"/>
    <mergeCell ref="C33:D33"/>
    <mergeCell ref="A34:B34"/>
    <mergeCell ref="C34:D34"/>
    <mergeCell ref="A25:D25"/>
    <mergeCell ref="A26:D26"/>
    <mergeCell ref="A27:D27"/>
    <mergeCell ref="A30:E30"/>
    <mergeCell ref="A31:B31"/>
    <mergeCell ref="C31:D31"/>
    <mergeCell ref="A24:D24"/>
    <mergeCell ref="A1:A5"/>
    <mergeCell ref="B1:G5"/>
    <mergeCell ref="H1:H5"/>
    <mergeCell ref="A10:H13"/>
    <mergeCell ref="A15:E15"/>
    <mergeCell ref="A16:D16"/>
    <mergeCell ref="A17:D17"/>
    <mergeCell ref="A18:D18"/>
    <mergeCell ref="A19:D19"/>
    <mergeCell ref="A20:D20"/>
    <mergeCell ref="A23:E23"/>
  </mergeCells>
  <printOptions horizontalCentered="1" verticalCentered="1"/>
  <pageMargins left="0.78740157480314965" right="0.59055118110236227" top="0.39370078740157483" bottom="0.39370078740157483" header="0.39370078740157483" footer="0.39370078740157483"/>
  <pageSetup scale="76" fitToHeight="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BA0E4-E499-434F-A407-538A3008112C}">
  <sheetPr>
    <tabColor rgb="FF00B0F0"/>
    <pageSetUpPr fitToPage="1"/>
  </sheetPr>
  <dimension ref="A1:J54"/>
  <sheetViews>
    <sheetView view="pageBreakPreview" topLeftCell="A6" zoomScale="60" zoomScaleNormal="100" workbookViewId="0">
      <selection activeCell="G17" sqref="G17"/>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23.85546875" style="4" customWidth="1"/>
    <col min="9" max="9" width="10.7109375" style="1" customWidth="1"/>
    <col min="10" max="16384" width="11.42578125" style="1"/>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3" customHeight="1">
      <c r="A5" s="1591"/>
      <c r="B5" s="1634"/>
      <c r="C5" s="1635"/>
      <c r="D5" s="1635"/>
      <c r="E5" s="1635"/>
      <c r="F5" s="1635"/>
      <c r="G5" s="1636"/>
      <c r="H5" s="1625"/>
    </row>
    <row r="6" spans="1:8" s="15" customFormat="1" ht="33" customHeight="1">
      <c r="A6" s="155"/>
      <c r="B6" s="202"/>
      <c r="C6" s="202"/>
      <c r="D6" s="202"/>
      <c r="E6" s="202"/>
      <c r="F6" s="202"/>
      <c r="G6" s="202"/>
      <c r="H6" s="203"/>
    </row>
    <row r="7" spans="1:8" s="15" customFormat="1">
      <c r="A7" s="204" t="s">
        <v>36</v>
      </c>
      <c r="B7" s="159" t="str">
        <f>+'PRESU OFICIAL'!A42</f>
        <v>1,5,15</v>
      </c>
      <c r="F7" s="16"/>
      <c r="G7" s="205" t="s">
        <v>4</v>
      </c>
      <c r="H7" s="206" t="s">
        <v>2</v>
      </c>
    </row>
    <row r="8" spans="1:8" s="15" customFormat="1" ht="12.75" customHeight="1">
      <c r="A8" s="252"/>
      <c r="B8" s="252"/>
      <c r="C8" s="252"/>
      <c r="D8" s="252"/>
      <c r="E8" s="252"/>
      <c r="F8" s="252"/>
    </row>
    <row r="9" spans="1:8" s="15" customFormat="1" ht="12.75" customHeight="1">
      <c r="A9" s="1626" t="s">
        <v>599</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6" customHeigh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776" t="s">
        <v>5</v>
      </c>
      <c r="B14" s="1776"/>
      <c r="C14" s="1776"/>
      <c r="D14" s="1776"/>
      <c r="E14" s="1776"/>
      <c r="F14" s="318"/>
    </row>
    <row r="15" spans="1:8" s="9" customFormat="1" ht="12">
      <c r="A15" s="1781" t="s">
        <v>3</v>
      </c>
      <c r="B15" s="1782"/>
      <c r="C15" s="1782"/>
      <c r="D15" s="1783"/>
      <c r="E15" s="319" t="s">
        <v>6</v>
      </c>
      <c r="F15" s="320" t="s">
        <v>7</v>
      </c>
      <c r="G15" s="319" t="s">
        <v>8</v>
      </c>
      <c r="H15" s="320" t="s">
        <v>9</v>
      </c>
    </row>
    <row r="16" spans="1:8">
      <c r="A16" s="1773" t="str">
        <f>+'ESTUDIO DE MERCADO'!B55</f>
        <v>UNIÓN ALCANTARILLADO PVC D=6" 160MM</v>
      </c>
      <c r="B16" s="1774"/>
      <c r="C16" s="1774"/>
      <c r="D16" s="1775"/>
      <c r="E16" s="321" t="s">
        <v>31</v>
      </c>
      <c r="F16" s="322">
        <v>1</v>
      </c>
      <c r="G16" s="323">
        <f>+'ESTUDIO DE MERCADO'!D55</f>
        <v>48000</v>
      </c>
      <c r="H16" s="323">
        <f>+F16*G16</f>
        <v>48000</v>
      </c>
    </row>
    <row r="17" spans="1:8">
      <c r="A17" s="1773"/>
      <c r="B17" s="1774"/>
      <c r="C17" s="1774"/>
      <c r="D17" s="1775"/>
      <c r="E17" s="321"/>
      <c r="F17" s="322"/>
      <c r="G17" s="323"/>
      <c r="H17" s="323"/>
    </row>
    <row r="18" spans="1:8" ht="25.5" customHeight="1">
      <c r="A18" s="1784" t="str">
        <f>+'ESTUDIO DE MERCADO'!B42</f>
        <v>SELLANTE ELASTOMÉRICO CON BASE EN POLIURETANO, AUTONIVELANTE</v>
      </c>
      <c r="B18" s="1774"/>
      <c r="C18" s="1774"/>
      <c r="D18" s="1785"/>
      <c r="E18" s="321" t="s">
        <v>31</v>
      </c>
      <c r="F18" s="322">
        <v>0.1</v>
      </c>
      <c r="G18" s="323">
        <f>+'ESTUDIO DE MERCADO'!D42</f>
        <v>62900</v>
      </c>
      <c r="H18" s="323">
        <f>+F18*G18</f>
        <v>6290</v>
      </c>
    </row>
    <row r="19" spans="1:8">
      <c r="A19" s="1773" t="str">
        <f>+'ESTUDIO DE MERCADO'!B26</f>
        <v>HIDROSELLOS NOVAFORT 6" 160MM</v>
      </c>
      <c r="B19" s="1774"/>
      <c r="C19" s="1774"/>
      <c r="D19" s="1775"/>
      <c r="E19" s="321" t="s">
        <v>31</v>
      </c>
      <c r="F19" s="322">
        <v>1</v>
      </c>
      <c r="G19" s="323">
        <f>+'ESTUDIO DE MERCADO'!D26</f>
        <v>6180.0000000000018</v>
      </c>
      <c r="H19" s="323">
        <f>+F19*G19</f>
        <v>6180.0000000000018</v>
      </c>
    </row>
    <row r="20" spans="1:8">
      <c r="A20" s="1773"/>
      <c r="B20" s="1774"/>
      <c r="C20" s="1774"/>
      <c r="D20" s="1775"/>
      <c r="E20" s="321"/>
      <c r="F20" s="322"/>
      <c r="G20" s="323"/>
      <c r="H20" s="323"/>
    </row>
    <row r="21" spans="1:8">
      <c r="G21" s="324" t="s">
        <v>10</v>
      </c>
      <c r="H21" s="325">
        <f>SUM(H16:H20)</f>
        <v>60470</v>
      </c>
    </row>
    <row r="23" spans="1:8">
      <c r="A23" s="1780" t="s">
        <v>11</v>
      </c>
      <c r="B23" s="1780"/>
      <c r="C23" s="1780"/>
      <c r="D23" s="1780"/>
      <c r="E23" s="1780"/>
    </row>
    <row r="24" spans="1:8" s="9" customFormat="1" ht="12">
      <c r="A24" s="1781" t="s">
        <v>3</v>
      </c>
      <c r="B24" s="1782"/>
      <c r="C24" s="1782"/>
      <c r="D24" s="1783"/>
      <c r="E24" s="319" t="s">
        <v>6</v>
      </c>
      <c r="F24" s="320" t="s">
        <v>12</v>
      </c>
      <c r="G24" s="319" t="s">
        <v>8</v>
      </c>
      <c r="H24" s="320" t="s">
        <v>9</v>
      </c>
    </row>
    <row r="25" spans="1:8">
      <c r="A25" s="1649"/>
      <c r="B25" s="1640"/>
      <c r="C25" s="1640"/>
      <c r="D25" s="1650"/>
      <c r="E25" s="222"/>
      <c r="F25" s="221"/>
      <c r="G25" s="223"/>
      <c r="H25" s="223"/>
    </row>
    <row r="26" spans="1:8">
      <c r="A26" s="1649"/>
      <c r="B26" s="1640"/>
      <c r="C26" s="1640"/>
      <c r="D26" s="1650"/>
      <c r="E26" s="222"/>
      <c r="F26" s="221"/>
      <c r="G26" s="222"/>
      <c r="H26" s="223"/>
    </row>
    <row r="27" spans="1:8" s="42" customFormat="1">
      <c r="A27" s="1649" t="s">
        <v>25</v>
      </c>
      <c r="B27" s="1669"/>
      <c r="C27" s="1669"/>
      <c r="D27" s="1650"/>
      <c r="E27" s="222" t="s">
        <v>53</v>
      </c>
      <c r="F27" s="268">
        <v>0.05</v>
      </c>
      <c r="G27" s="222">
        <f>H44</f>
        <v>15429.971309999999</v>
      </c>
      <c r="H27" s="223">
        <f>F27*G27</f>
        <v>771.49856550000004</v>
      </c>
    </row>
    <row r="28" spans="1:8">
      <c r="A28" s="1773"/>
      <c r="B28" s="1774"/>
      <c r="C28" s="1774"/>
      <c r="D28" s="1775"/>
      <c r="E28" s="326"/>
      <c r="F28" s="323"/>
      <c r="G28" s="326"/>
      <c r="H28" s="323"/>
    </row>
    <row r="29" spans="1:8">
      <c r="G29" s="324" t="s">
        <v>10</v>
      </c>
      <c r="H29" s="325">
        <f>SUM(H25:H28)</f>
        <v>771.49856550000004</v>
      </c>
    </row>
    <row r="31" spans="1:8">
      <c r="A31" s="1776" t="s">
        <v>13</v>
      </c>
      <c r="B31" s="1776"/>
      <c r="C31" s="1776"/>
      <c r="D31" s="1776"/>
      <c r="E31" s="1776"/>
    </row>
    <row r="32" spans="1:8" s="42" customFormat="1">
      <c r="A32" s="1652" t="s">
        <v>3</v>
      </c>
      <c r="B32" s="1652"/>
      <c r="C32" s="1652" t="s">
        <v>27</v>
      </c>
      <c r="D32" s="1652"/>
      <c r="E32" s="224" t="s">
        <v>28</v>
      </c>
      <c r="F32" s="225" t="s">
        <v>29</v>
      </c>
      <c r="G32" s="226" t="s">
        <v>30</v>
      </c>
      <c r="H32" s="227" t="s">
        <v>9</v>
      </c>
    </row>
    <row r="33" spans="1:10" s="15" customFormat="1">
      <c r="A33" s="1645"/>
      <c r="B33" s="1645"/>
      <c r="C33" s="1731"/>
      <c r="D33" s="1731"/>
      <c r="E33" s="299"/>
      <c r="F33" s="300"/>
      <c r="G33" s="301"/>
      <c r="H33" s="301">
        <f>F33*G33</f>
        <v>0</v>
      </c>
    </row>
    <row r="34" spans="1:10">
      <c r="A34" s="1691"/>
      <c r="B34" s="1692"/>
      <c r="C34" s="1692"/>
      <c r="D34" s="1693"/>
      <c r="E34" s="259"/>
      <c r="F34" s="327"/>
      <c r="G34" s="328"/>
      <c r="H34" s="328"/>
    </row>
    <row r="35" spans="1:10">
      <c r="A35" s="1691"/>
      <c r="B35" s="1692"/>
      <c r="C35" s="1692"/>
      <c r="D35" s="1693"/>
      <c r="E35" s="259"/>
      <c r="F35" s="327"/>
      <c r="G35" s="328"/>
      <c r="H35" s="328"/>
    </row>
    <row r="36" spans="1:10">
      <c r="A36" s="1777"/>
      <c r="B36" s="1778"/>
      <c r="C36" s="1778"/>
      <c r="D36" s="1779"/>
      <c r="E36" s="326"/>
      <c r="F36" s="323"/>
      <c r="G36" s="329"/>
      <c r="H36" s="323"/>
    </row>
    <row r="37" spans="1:10">
      <c r="G37" s="324" t="s">
        <v>10</v>
      </c>
      <c r="H37" s="325">
        <f>SUM(H33:H36)</f>
        <v>0</v>
      </c>
    </row>
    <row r="39" spans="1:10">
      <c r="A39" s="1780" t="s">
        <v>14</v>
      </c>
      <c r="B39" s="1780"/>
      <c r="C39" s="1780"/>
      <c r="D39" s="1780"/>
      <c r="E39" s="1780"/>
    </row>
    <row r="40" spans="1:10" s="10" customFormat="1" ht="22.5">
      <c r="A40" s="330" t="s">
        <v>15</v>
      </c>
      <c r="B40" s="331" t="s">
        <v>3</v>
      </c>
      <c r="C40" s="330" t="s">
        <v>6</v>
      </c>
      <c r="D40" s="319" t="s">
        <v>8</v>
      </c>
      <c r="E40" s="332" t="s">
        <v>16</v>
      </c>
      <c r="F40" s="333" t="s">
        <v>17</v>
      </c>
      <c r="G40" s="330" t="s">
        <v>12</v>
      </c>
      <c r="H40" s="320" t="s">
        <v>9</v>
      </c>
    </row>
    <row r="41" spans="1:10" ht="25.5">
      <c r="A41" s="334">
        <v>1</v>
      </c>
      <c r="B41" s="242" t="s">
        <v>184</v>
      </c>
      <c r="C41" s="250" t="s">
        <v>18</v>
      </c>
      <c r="D41" s="222">
        <f>+FP!E59</f>
        <v>220642.49999999997</v>
      </c>
      <c r="E41" s="335">
        <f>+FP!V44</f>
        <v>1.7483</v>
      </c>
      <c r="F41" s="233">
        <f>D41*E41</f>
        <v>385749.28274999995</v>
      </c>
      <c r="G41" s="335">
        <v>25</v>
      </c>
      <c r="H41" s="233">
        <f>F41/G41</f>
        <v>15429.971309999999</v>
      </c>
      <c r="J41" s="1">
        <f>+H41/E41</f>
        <v>8825.6999999999989</v>
      </c>
    </row>
    <row r="42" spans="1:10">
      <c r="A42" s="326"/>
      <c r="B42" s="326"/>
      <c r="C42" s="321"/>
      <c r="D42" s="336"/>
      <c r="E42" s="321"/>
      <c r="F42" s="323"/>
      <c r="G42" s="337"/>
      <c r="H42" s="323"/>
    </row>
    <row r="43" spans="1:10">
      <c r="A43" s="326"/>
      <c r="B43" s="326"/>
      <c r="C43" s="326"/>
      <c r="D43" s="326"/>
      <c r="E43" s="326"/>
      <c r="F43" s="323"/>
      <c r="G43" s="326"/>
      <c r="H43" s="323"/>
    </row>
    <row r="44" spans="1:10">
      <c r="G44" s="324" t="s">
        <v>10</v>
      </c>
      <c r="H44" s="325">
        <f>SUM(H41:H43)</f>
        <v>15429.971309999999</v>
      </c>
    </row>
    <row r="45" spans="1:10" ht="13.5" thickBot="1"/>
    <row r="46" spans="1:10" ht="13.5" customHeight="1" thickBot="1">
      <c r="B46" s="338"/>
      <c r="C46" s="338"/>
      <c r="D46" s="338"/>
      <c r="F46" s="1771" t="s">
        <v>19</v>
      </c>
      <c r="G46" s="1772"/>
      <c r="H46" s="339">
        <f>ROUND(SUM(+H44+H37+H29+H21),0)</f>
        <v>76671</v>
      </c>
    </row>
    <row r="47" spans="1:10" ht="13.5" customHeight="1">
      <c r="B47" s="338"/>
      <c r="C47" s="338"/>
      <c r="D47" s="338"/>
      <c r="F47" s="420"/>
      <c r="G47" s="420"/>
      <c r="H47" s="419"/>
    </row>
    <row r="48" spans="1:10" ht="72" customHeight="1">
      <c r="A48" s="338"/>
      <c r="B48" s="338"/>
      <c r="C48" s="338"/>
      <c r="D48" s="338"/>
      <c r="F48" s="340"/>
      <c r="G48" s="340"/>
      <c r="H48" s="341"/>
    </row>
    <row r="49" spans="1:8" s="15" customFormat="1">
      <c r="A49" s="2" t="s">
        <v>20</v>
      </c>
      <c r="B49" s="95" t="s">
        <v>41</v>
      </c>
      <c r="C49" s="91"/>
      <c r="D49" s="91"/>
      <c r="F49" s="2" t="s">
        <v>626</v>
      </c>
      <c r="G49" s="95" t="s">
        <v>627</v>
      </c>
      <c r="H49" s="898"/>
    </row>
    <row r="50" spans="1:8" s="15" customFormat="1">
      <c r="A50" s="3"/>
      <c r="B50" s="96" t="s">
        <v>42</v>
      </c>
      <c r="F50" s="3"/>
      <c r="G50" s="96" t="s">
        <v>628</v>
      </c>
      <c r="H50" s="431"/>
    </row>
    <row r="51" spans="1:8" s="15" customFormat="1" ht="14.25">
      <c r="B51" s="14" t="s">
        <v>22</v>
      </c>
      <c r="G51" s="14" t="s">
        <v>629</v>
      </c>
      <c r="H51" s="361"/>
    </row>
    <row r="52" spans="1:8" s="15" customFormat="1">
      <c r="F52" s="16"/>
      <c r="H52" s="16"/>
    </row>
    <row r="53" spans="1:8" ht="14.25">
      <c r="B53" s="14"/>
    </row>
    <row r="54" spans="1:8" ht="14.25">
      <c r="B54" s="14"/>
    </row>
  </sheetData>
  <mergeCells count="27">
    <mergeCell ref="A15:D15"/>
    <mergeCell ref="A1:A5"/>
    <mergeCell ref="B1:G5"/>
    <mergeCell ref="H1:H5"/>
    <mergeCell ref="A9:H12"/>
    <mergeCell ref="A14:E14"/>
    <mergeCell ref="A31:E31"/>
    <mergeCell ref="A16:D16"/>
    <mergeCell ref="A17:D17"/>
    <mergeCell ref="A18:D18"/>
    <mergeCell ref="A19:D19"/>
    <mergeCell ref="A20:D20"/>
    <mergeCell ref="A23:E23"/>
    <mergeCell ref="A24:D24"/>
    <mergeCell ref="A25:D25"/>
    <mergeCell ref="A26:D26"/>
    <mergeCell ref="A27:D27"/>
    <mergeCell ref="A28:D28"/>
    <mergeCell ref="A36:D36"/>
    <mergeCell ref="A39:E39"/>
    <mergeCell ref="F46:G46"/>
    <mergeCell ref="A32:B32"/>
    <mergeCell ref="C32:D32"/>
    <mergeCell ref="A33:B33"/>
    <mergeCell ref="C33:D33"/>
    <mergeCell ref="A34:D34"/>
    <mergeCell ref="A35:D35"/>
  </mergeCells>
  <printOptions horizontalCentered="1" verticalCentered="1"/>
  <pageMargins left="0.78740157480314965" right="0.59055118110236227" top="0.39370078740157483" bottom="0.39370078740157483" header="0.39370078740157483" footer="0.39370078740157483"/>
  <pageSetup scale="76" fitToHeight="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B9A16-0715-4F68-AB08-200C9EE0CC7A}">
  <sheetPr>
    <tabColor rgb="FF00B0F0"/>
    <pageSetUpPr fitToPage="1"/>
  </sheetPr>
  <dimension ref="A1:J53"/>
  <sheetViews>
    <sheetView view="pageBreakPreview" topLeftCell="A5" zoomScale="60" zoomScaleNormal="100" workbookViewId="0">
      <selection activeCell="O39" sqref="O39"/>
    </sheetView>
  </sheetViews>
  <sheetFormatPr baseColWidth="10" defaultColWidth="11.42578125" defaultRowHeight="12.75"/>
  <cols>
    <col min="1" max="1" width="21.42578125" style="1" customWidth="1"/>
    <col min="2" max="2" width="16.140625" style="1" customWidth="1"/>
    <col min="3" max="3" width="8.85546875" style="1" customWidth="1"/>
    <col min="4" max="4" width="12.140625" style="1" customWidth="1"/>
    <col min="5" max="5" width="11.42578125" style="1"/>
    <col min="6" max="6" width="13" style="4" customWidth="1"/>
    <col min="7" max="7" width="12.42578125" style="1" customWidth="1"/>
    <col min="8" max="8" width="23.85546875" style="4" customWidth="1"/>
    <col min="9" max="9" width="10.7109375" style="1" customWidth="1"/>
    <col min="10" max="16384" width="11.42578125" style="1"/>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33" customHeight="1">
      <c r="A5" s="1591"/>
      <c r="B5" s="1634"/>
      <c r="C5" s="1635"/>
      <c r="D5" s="1635"/>
      <c r="E5" s="1635"/>
      <c r="F5" s="1635"/>
      <c r="G5" s="1636"/>
      <c r="H5" s="1625"/>
    </row>
    <row r="6" spans="1:8" s="15" customFormat="1" ht="33" customHeight="1">
      <c r="A6" s="155"/>
      <c r="B6" s="202"/>
      <c r="C6" s="202"/>
      <c r="D6" s="202"/>
      <c r="E6" s="202"/>
      <c r="F6" s="202"/>
      <c r="G6" s="202"/>
      <c r="H6" s="203"/>
    </row>
    <row r="7" spans="1:8" s="15" customFormat="1">
      <c r="A7" s="204" t="s">
        <v>36</v>
      </c>
      <c r="B7" s="159" t="str">
        <f>+'PRESU OFICIAL'!A44</f>
        <v>1,5,17</v>
      </c>
      <c r="F7" s="16"/>
      <c r="G7" s="1153" t="s">
        <v>4</v>
      </c>
      <c r="H7" s="206" t="s">
        <v>2</v>
      </c>
    </row>
    <row r="8" spans="1:8" s="15" customFormat="1" ht="12.75" customHeight="1">
      <c r="A8" s="252"/>
      <c r="B8" s="252"/>
      <c r="C8" s="252"/>
      <c r="D8" s="252"/>
      <c r="E8" s="252"/>
      <c r="F8" s="252"/>
    </row>
    <row r="9" spans="1:8" s="15" customFormat="1" ht="12.75" customHeight="1">
      <c r="A9" s="1626" t="s">
        <v>600</v>
      </c>
      <c r="B9" s="1626"/>
      <c r="C9" s="1626"/>
      <c r="D9" s="1626"/>
      <c r="E9" s="1626"/>
      <c r="F9" s="1626"/>
      <c r="G9" s="1626"/>
      <c r="H9" s="1626"/>
    </row>
    <row r="10" spans="1:8" s="15" customFormat="1" ht="12.75" customHeight="1">
      <c r="A10" s="1626"/>
      <c r="B10" s="1626"/>
      <c r="C10" s="1626"/>
      <c r="D10" s="1626"/>
      <c r="E10" s="1626"/>
      <c r="F10" s="1626"/>
      <c r="G10" s="1626"/>
      <c r="H10" s="1626"/>
    </row>
    <row r="11" spans="1:8" s="15" customFormat="1" ht="12.75" customHeight="1">
      <c r="A11" s="1626"/>
      <c r="B11" s="1626"/>
      <c r="C11" s="1626"/>
      <c r="D11" s="1626"/>
      <c r="E11" s="1626"/>
      <c r="F11" s="1626"/>
      <c r="G11" s="1626"/>
      <c r="H11" s="1626"/>
    </row>
    <row r="12" spans="1:8" s="15" customFormat="1" ht="6" customHeigh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776" t="s">
        <v>5</v>
      </c>
      <c r="B14" s="1776"/>
      <c r="C14" s="1776"/>
      <c r="D14" s="1776"/>
      <c r="E14" s="1776"/>
      <c r="F14" s="318"/>
    </row>
    <row r="15" spans="1:8" s="9" customFormat="1" ht="12">
      <c r="A15" s="1781" t="s">
        <v>3</v>
      </c>
      <c r="B15" s="1782"/>
      <c r="C15" s="1782"/>
      <c r="D15" s="1783"/>
      <c r="E15" s="319" t="s">
        <v>6</v>
      </c>
      <c r="F15" s="320" t="s">
        <v>7</v>
      </c>
      <c r="G15" s="319" t="s">
        <v>8</v>
      </c>
      <c r="H15" s="320" t="s">
        <v>9</v>
      </c>
    </row>
    <row r="16" spans="1:8">
      <c r="A16" s="1773" t="str">
        <f>+'ESTUDIO DE MERCADO'!B22</f>
        <v>CODO 45 PVC ALCANTARILLADO 6" 160MM</v>
      </c>
      <c r="B16" s="1774"/>
      <c r="C16" s="1774"/>
      <c r="D16" s="1775"/>
      <c r="E16" s="321" t="s">
        <v>31</v>
      </c>
      <c r="F16" s="322">
        <v>1</v>
      </c>
      <c r="G16" s="323">
        <f>+'ESTUDIO DE MERCADO'!D22</f>
        <v>82735.999999999956</v>
      </c>
      <c r="H16" s="323">
        <f>+F16*G16</f>
        <v>82735.999999999956</v>
      </c>
    </row>
    <row r="17" spans="1:8" ht="25.5" customHeight="1">
      <c r="A17" s="1784" t="str">
        <f>+'ESTUDIO DE MERCADO'!B42</f>
        <v>SELLANTE ELASTOMÉRICO CON BASE EN POLIURETANO, AUTONIVELANTE</v>
      </c>
      <c r="B17" s="1774"/>
      <c r="C17" s="1774"/>
      <c r="D17" s="1785"/>
      <c r="E17" s="321" t="s">
        <v>31</v>
      </c>
      <c r="F17" s="322">
        <v>0.1</v>
      </c>
      <c r="G17" s="323">
        <f>+'ESTUDIO DE MERCADO'!D42</f>
        <v>62900</v>
      </c>
      <c r="H17" s="323">
        <f>+F17*G17</f>
        <v>6290</v>
      </c>
    </row>
    <row r="18" spans="1:8">
      <c r="A18" s="1773" t="str">
        <f>+'ESTUDIO DE MERCADO'!B26</f>
        <v>HIDROSELLOS NOVAFORT 6" 160MM</v>
      </c>
      <c r="B18" s="1774"/>
      <c r="C18" s="1774"/>
      <c r="D18" s="1775"/>
      <c r="E18" s="321" t="s">
        <v>31</v>
      </c>
      <c r="F18" s="322">
        <v>1</v>
      </c>
      <c r="G18" s="323">
        <f>+'ESTUDIO DE MERCADO'!D26</f>
        <v>6180.0000000000018</v>
      </c>
      <c r="H18" s="323">
        <f>+F18*G18</f>
        <v>6180.0000000000018</v>
      </c>
    </row>
    <row r="19" spans="1:8">
      <c r="A19" s="1773"/>
      <c r="B19" s="1774"/>
      <c r="C19" s="1774"/>
      <c r="D19" s="1775"/>
      <c r="E19" s="321"/>
      <c r="F19" s="322"/>
      <c r="G19" s="323"/>
      <c r="H19" s="323"/>
    </row>
    <row r="20" spans="1:8">
      <c r="G20" s="324" t="s">
        <v>10</v>
      </c>
      <c r="H20" s="325">
        <f>SUM(H16:H19)</f>
        <v>95205.999999999956</v>
      </c>
    </row>
    <row r="22" spans="1:8">
      <c r="A22" s="1780" t="s">
        <v>11</v>
      </c>
      <c r="B22" s="1780"/>
      <c r="C22" s="1780"/>
      <c r="D22" s="1780"/>
      <c r="E22" s="1780"/>
    </row>
    <row r="23" spans="1:8" s="9" customFormat="1" ht="12">
      <c r="A23" s="1781" t="s">
        <v>3</v>
      </c>
      <c r="B23" s="1782"/>
      <c r="C23" s="1782"/>
      <c r="D23" s="1783"/>
      <c r="E23" s="319" t="s">
        <v>6</v>
      </c>
      <c r="F23" s="320" t="s">
        <v>12</v>
      </c>
      <c r="G23" s="319" t="s">
        <v>8</v>
      </c>
      <c r="H23" s="320" t="s">
        <v>9</v>
      </c>
    </row>
    <row r="24" spans="1:8">
      <c r="A24" s="1649"/>
      <c r="B24" s="1640"/>
      <c r="C24" s="1640"/>
      <c r="D24" s="1650"/>
      <c r="E24" s="222"/>
      <c r="F24" s="221"/>
      <c r="G24" s="223"/>
      <c r="H24" s="223"/>
    </row>
    <row r="25" spans="1:8">
      <c r="A25" s="1649"/>
      <c r="B25" s="1640"/>
      <c r="C25" s="1640"/>
      <c r="D25" s="1650"/>
      <c r="E25" s="222"/>
      <c r="F25" s="221"/>
      <c r="G25" s="222"/>
      <c r="H25" s="223"/>
    </row>
    <row r="26" spans="1:8" s="42" customFormat="1">
      <c r="A26" s="1649" t="s">
        <v>25</v>
      </c>
      <c r="B26" s="1669"/>
      <c r="C26" s="1669"/>
      <c r="D26" s="1650"/>
      <c r="E26" s="222" t="s">
        <v>53</v>
      </c>
      <c r="F26" s="268">
        <v>0.05</v>
      </c>
      <c r="G26" s="222">
        <f>H43</f>
        <v>15429.971309999999</v>
      </c>
      <c r="H26" s="223">
        <f>F26*G26</f>
        <v>771.49856550000004</v>
      </c>
    </row>
    <row r="27" spans="1:8">
      <c r="A27" s="1773"/>
      <c r="B27" s="1774"/>
      <c r="C27" s="1774"/>
      <c r="D27" s="1775"/>
      <c r="E27" s="326"/>
      <c r="F27" s="323"/>
      <c r="G27" s="326"/>
      <c r="H27" s="323"/>
    </row>
    <row r="28" spans="1:8">
      <c r="G28" s="324" t="s">
        <v>10</v>
      </c>
      <c r="H28" s="325">
        <f>SUM(H24:H27)</f>
        <v>771.49856550000004</v>
      </c>
    </row>
    <row r="30" spans="1:8">
      <c r="A30" s="1776" t="s">
        <v>13</v>
      </c>
      <c r="B30" s="1776"/>
      <c r="C30" s="1776"/>
      <c r="D30" s="1776"/>
      <c r="E30" s="1776"/>
    </row>
    <row r="31" spans="1:8" s="42" customFormat="1">
      <c r="A31" s="1652" t="s">
        <v>3</v>
      </c>
      <c r="B31" s="1652"/>
      <c r="C31" s="1652" t="s">
        <v>27</v>
      </c>
      <c r="D31" s="1652"/>
      <c r="E31" s="224" t="s">
        <v>28</v>
      </c>
      <c r="F31" s="225" t="s">
        <v>29</v>
      </c>
      <c r="G31" s="226" t="s">
        <v>30</v>
      </c>
      <c r="H31" s="227" t="s">
        <v>9</v>
      </c>
    </row>
    <row r="32" spans="1:8" s="15" customFormat="1">
      <c r="A32" s="1645"/>
      <c r="B32" s="1645"/>
      <c r="C32" s="1731"/>
      <c r="D32" s="1731"/>
      <c r="E32" s="299"/>
      <c r="F32" s="300"/>
      <c r="G32" s="301"/>
      <c r="H32" s="301">
        <f>F32*G32</f>
        <v>0</v>
      </c>
    </row>
    <row r="33" spans="1:10">
      <c r="A33" s="1691"/>
      <c r="B33" s="1692"/>
      <c r="C33" s="1692"/>
      <c r="D33" s="1693"/>
      <c r="E33" s="259"/>
      <c r="F33" s="327"/>
      <c r="G33" s="328"/>
      <c r="H33" s="328"/>
    </row>
    <row r="34" spans="1:10">
      <c r="A34" s="1691"/>
      <c r="B34" s="1692"/>
      <c r="C34" s="1692"/>
      <c r="D34" s="1693"/>
      <c r="E34" s="259"/>
      <c r="F34" s="327"/>
      <c r="G34" s="328"/>
      <c r="H34" s="328"/>
    </row>
    <row r="35" spans="1:10">
      <c r="A35" s="1777"/>
      <c r="B35" s="1778"/>
      <c r="C35" s="1778"/>
      <c r="D35" s="1779"/>
      <c r="E35" s="326"/>
      <c r="F35" s="323"/>
      <c r="G35" s="329"/>
      <c r="H35" s="323"/>
    </row>
    <row r="36" spans="1:10">
      <c r="G36" s="324" t="s">
        <v>10</v>
      </c>
      <c r="H36" s="325">
        <f>SUM(H32:H35)</f>
        <v>0</v>
      </c>
    </row>
    <row r="38" spans="1:10">
      <c r="A38" s="1780" t="s">
        <v>14</v>
      </c>
      <c r="B38" s="1780"/>
      <c r="C38" s="1780"/>
      <c r="D38" s="1780"/>
      <c r="E38" s="1780"/>
    </row>
    <row r="39" spans="1:10" s="10" customFormat="1" ht="22.5">
      <c r="A39" s="330" t="s">
        <v>15</v>
      </c>
      <c r="B39" s="331" t="s">
        <v>3</v>
      </c>
      <c r="C39" s="330" t="s">
        <v>6</v>
      </c>
      <c r="D39" s="319" t="s">
        <v>8</v>
      </c>
      <c r="E39" s="332" t="s">
        <v>16</v>
      </c>
      <c r="F39" s="333" t="s">
        <v>17</v>
      </c>
      <c r="G39" s="330" t="s">
        <v>12</v>
      </c>
      <c r="H39" s="320" t="s">
        <v>9</v>
      </c>
    </row>
    <row r="40" spans="1:10" ht="25.5">
      <c r="A40" s="334">
        <v>1</v>
      </c>
      <c r="B40" s="242" t="s">
        <v>184</v>
      </c>
      <c r="C40" s="250" t="s">
        <v>18</v>
      </c>
      <c r="D40" s="222">
        <f>+FP!E59</f>
        <v>220642.49999999997</v>
      </c>
      <c r="E40" s="335">
        <f>+FP!V44</f>
        <v>1.7483</v>
      </c>
      <c r="F40" s="233">
        <f>D40*E40</f>
        <v>385749.28274999995</v>
      </c>
      <c r="G40" s="335">
        <v>25</v>
      </c>
      <c r="H40" s="233">
        <f>F40/G40</f>
        <v>15429.971309999999</v>
      </c>
      <c r="J40" s="1">
        <f>+H40/E40</f>
        <v>8825.6999999999989</v>
      </c>
    </row>
    <row r="41" spans="1:10">
      <c r="A41" s="326"/>
      <c r="B41" s="326"/>
      <c r="C41" s="321"/>
      <c r="D41" s="336"/>
      <c r="E41" s="321"/>
      <c r="F41" s="323"/>
      <c r="G41" s="337"/>
      <c r="H41" s="323"/>
    </row>
    <row r="42" spans="1:10">
      <c r="A42" s="326"/>
      <c r="B42" s="326"/>
      <c r="C42" s="326"/>
      <c r="D42" s="326"/>
      <c r="E42" s="326"/>
      <c r="F42" s="323"/>
      <c r="G42" s="326"/>
      <c r="H42" s="323"/>
    </row>
    <row r="43" spans="1:10">
      <c r="G43" s="324" t="s">
        <v>10</v>
      </c>
      <c r="H43" s="325">
        <f>SUM(H40:H42)</f>
        <v>15429.971309999999</v>
      </c>
    </row>
    <row r="44" spans="1:10" ht="13.5" thickBot="1"/>
    <row r="45" spans="1:10" ht="13.5" customHeight="1" thickBot="1">
      <c r="B45" s="338"/>
      <c r="C45" s="338"/>
      <c r="D45" s="338"/>
      <c r="F45" s="1771" t="s">
        <v>19</v>
      </c>
      <c r="G45" s="1772"/>
      <c r="H45" s="339">
        <f>ROUND(SUM(+H43+H36+H28+H20),0)</f>
        <v>111407</v>
      </c>
    </row>
    <row r="46" spans="1:10" ht="13.5" customHeight="1">
      <c r="B46" s="338"/>
      <c r="C46" s="338"/>
      <c r="D46" s="338"/>
      <c r="F46" s="420"/>
      <c r="G46" s="420"/>
      <c r="H46" s="419"/>
    </row>
    <row r="47" spans="1:10" ht="47.25" customHeight="1">
      <c r="A47" s="338"/>
      <c r="B47" s="338"/>
      <c r="C47" s="338"/>
      <c r="D47" s="338"/>
      <c r="F47" s="340"/>
      <c r="G47" s="340"/>
      <c r="H47" s="341"/>
    </row>
    <row r="48" spans="1:10" s="15" customFormat="1">
      <c r="A48" s="2" t="s">
        <v>20</v>
      </c>
      <c r="B48" s="95" t="s">
        <v>41</v>
      </c>
      <c r="C48" s="91"/>
      <c r="D48" s="91"/>
      <c r="F48" s="2" t="s">
        <v>626</v>
      </c>
      <c r="G48" s="95" t="s">
        <v>627</v>
      </c>
      <c r="H48" s="898"/>
    </row>
    <row r="49" spans="1:8" s="15" customFormat="1">
      <c r="A49" s="3"/>
      <c r="B49" s="96" t="s">
        <v>42</v>
      </c>
      <c r="F49" s="3"/>
      <c r="G49" s="96" t="s">
        <v>628</v>
      </c>
      <c r="H49" s="431"/>
    </row>
    <row r="50" spans="1:8" s="15" customFormat="1" ht="14.25">
      <c r="B50" s="14" t="s">
        <v>22</v>
      </c>
      <c r="G50" s="14" t="s">
        <v>629</v>
      </c>
      <c r="H50" s="361"/>
    </row>
    <row r="51" spans="1:8" s="15" customFormat="1">
      <c r="F51" s="16"/>
      <c r="H51" s="16"/>
    </row>
    <row r="52" spans="1:8" ht="14.25">
      <c r="B52" s="14"/>
    </row>
    <row r="53" spans="1:8" ht="14.25">
      <c r="B53" s="14"/>
    </row>
  </sheetData>
  <mergeCells count="26">
    <mergeCell ref="A15:D15"/>
    <mergeCell ref="A1:A5"/>
    <mergeCell ref="B1:G5"/>
    <mergeCell ref="H1:H5"/>
    <mergeCell ref="A9:H12"/>
    <mergeCell ref="A14:E14"/>
    <mergeCell ref="A30:E30"/>
    <mergeCell ref="A16:D16"/>
    <mergeCell ref="A17:D17"/>
    <mergeCell ref="A18:D18"/>
    <mergeCell ref="A19:D19"/>
    <mergeCell ref="A22:E22"/>
    <mergeCell ref="A23:D23"/>
    <mergeCell ref="A24:D24"/>
    <mergeCell ref="A25:D25"/>
    <mergeCell ref="A26:D26"/>
    <mergeCell ref="A27:D27"/>
    <mergeCell ref="A35:D35"/>
    <mergeCell ref="A38:E38"/>
    <mergeCell ref="F45:G45"/>
    <mergeCell ref="A31:B31"/>
    <mergeCell ref="C31:D31"/>
    <mergeCell ref="A32:B32"/>
    <mergeCell ref="C32:D32"/>
    <mergeCell ref="A33:D33"/>
    <mergeCell ref="A34:D34"/>
  </mergeCells>
  <printOptions horizontalCentered="1" verticalCentered="1"/>
  <pageMargins left="0.78740157480314965" right="0.59055118110236227" top="0.39370078740157483" bottom="0.39370078740157483" header="0.39370078740157483" footer="0.39370078740157483"/>
  <pageSetup scale="76" fitToHeight="0"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65DE-821D-4B6D-BB3F-18F315908164}">
  <sheetPr>
    <tabColor rgb="FF00B0F0"/>
    <pageSetUpPr fitToPage="1"/>
  </sheetPr>
  <dimension ref="A1:K54"/>
  <sheetViews>
    <sheetView view="pageBreakPreview" topLeftCell="A23" zoomScale="85" zoomScaleNormal="100" zoomScaleSheetLayoutView="85" workbookViewId="0">
      <selection activeCell="G45" sqref="G45"/>
    </sheetView>
  </sheetViews>
  <sheetFormatPr baseColWidth="10" defaultColWidth="11.42578125" defaultRowHeight="12.75"/>
  <cols>
    <col min="1" max="1" width="25" style="15" customWidth="1"/>
    <col min="2" max="2" width="17.140625" style="15" customWidth="1"/>
    <col min="3" max="3" width="8.85546875" style="15" customWidth="1"/>
    <col min="4" max="4" width="13.140625" style="15" customWidth="1"/>
    <col min="5" max="5" width="18.7109375" style="15" customWidth="1"/>
    <col min="6" max="6" width="15.7109375" style="16" customWidth="1"/>
    <col min="7" max="7" width="15.85546875" style="15" customWidth="1"/>
    <col min="8" max="8" width="23" style="16" customWidth="1"/>
    <col min="9" max="9" width="12.28515625" style="15" bestFit="1" customWidth="1"/>
    <col min="10" max="10" width="11.42578125" style="15"/>
    <col min="11" max="11" width="18.4257812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8.5" customHeight="1">
      <c r="A5" s="1591"/>
      <c r="B5" s="1634"/>
      <c r="C5" s="1635"/>
      <c r="D5" s="1635"/>
      <c r="E5" s="1635"/>
      <c r="F5" s="1635"/>
      <c r="G5" s="1636"/>
      <c r="H5" s="1625"/>
    </row>
    <row r="6" spans="1:8" ht="18.75" customHeight="1">
      <c r="A6" s="155"/>
      <c r="B6" s="202"/>
      <c r="C6" s="202"/>
      <c r="D6" s="202"/>
      <c r="E6" s="202"/>
      <c r="F6" s="202"/>
      <c r="G6" s="202"/>
      <c r="H6" s="203"/>
    </row>
    <row r="7" spans="1:8">
      <c r="A7" s="204" t="s">
        <v>36</v>
      </c>
      <c r="B7" s="159" t="str">
        <f>+'PRESU OFICIAL'!A50</f>
        <v>1,6,5</v>
      </c>
      <c r="C7" s="159" t="str">
        <f>+'PRESU OFICIAL'!A80</f>
        <v>2,5,4</v>
      </c>
      <c r="G7" s="205" t="s">
        <v>4</v>
      </c>
      <c r="H7" s="206" t="s">
        <v>2</v>
      </c>
    </row>
    <row r="8" spans="1:8" ht="12.75" customHeight="1">
      <c r="A8" s="252"/>
      <c r="B8" s="252"/>
      <c r="C8" s="252"/>
      <c r="D8" s="252"/>
      <c r="E8" s="252"/>
      <c r="F8" s="252"/>
      <c r="H8" s="15"/>
    </row>
    <row r="9" spans="1:8" ht="12.75" customHeight="1">
      <c r="A9" s="1813" t="s">
        <v>799</v>
      </c>
      <c r="B9" s="1814"/>
      <c r="C9" s="1814"/>
      <c r="D9" s="1814"/>
      <c r="E9" s="1814"/>
      <c r="F9" s="1814"/>
      <c r="G9" s="1814"/>
      <c r="H9" s="1815"/>
    </row>
    <row r="10" spans="1:8" ht="12.75" customHeight="1">
      <c r="A10" s="1656"/>
      <c r="B10" s="1657"/>
      <c r="C10" s="1657"/>
      <c r="D10" s="1657"/>
      <c r="E10" s="1657"/>
      <c r="F10" s="1657"/>
      <c r="G10" s="1657"/>
      <c r="H10" s="1658"/>
    </row>
    <row r="11" spans="1:8" ht="12.75" customHeight="1">
      <c r="A11" s="1656"/>
      <c r="B11" s="1657"/>
      <c r="C11" s="1657"/>
      <c r="D11" s="1657"/>
      <c r="E11" s="1657"/>
      <c r="F11" s="1657"/>
      <c r="G11" s="1657"/>
      <c r="H11" s="1658"/>
    </row>
    <row r="12" spans="1:8" ht="5.25" customHeight="1">
      <c r="A12" s="1659"/>
      <c r="B12" s="1660"/>
      <c r="C12" s="1660"/>
      <c r="D12" s="1660"/>
      <c r="E12" s="1660"/>
      <c r="F12" s="1660"/>
      <c r="G12" s="1660"/>
      <c r="H12" s="1661"/>
    </row>
    <row r="13" spans="1:8" s="42" customFormat="1" ht="12.75" customHeight="1">
      <c r="A13" s="207"/>
      <c r="B13" s="208"/>
      <c r="C13" s="208"/>
      <c r="D13" s="208"/>
      <c r="E13" s="208"/>
      <c r="F13" s="208"/>
      <c r="G13" s="209"/>
      <c r="H13" s="210"/>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11" ht="14.25">
      <c r="A17" s="1816" t="str">
        <f>+'ESTUDIO DE MERCADO'!B18</f>
        <v>ACERO DE REFUERZO 60000 PSI</v>
      </c>
      <c r="B17" s="1817"/>
      <c r="C17" s="1817"/>
      <c r="D17" s="1818"/>
      <c r="E17" s="392" t="s">
        <v>32</v>
      </c>
      <c r="F17" s="394">
        <v>1.1000000000000001</v>
      </c>
      <c r="G17" s="396">
        <f>+'ESTUDIO DE MERCADO'!D18</f>
        <v>4415</v>
      </c>
      <c r="H17" s="233">
        <f>+G17*F17</f>
        <v>4856.5</v>
      </c>
      <c r="J17" s="15" t="s">
        <v>807</v>
      </c>
      <c r="K17" s="15" t="s">
        <v>808</v>
      </c>
    </row>
    <row r="18" spans="1:11" ht="14.25">
      <c r="A18" s="1816" t="str">
        <f>+'ESTUDIO DE MERCADO'!B14</f>
        <v>ALAMBRE NEGRO No. 18</v>
      </c>
      <c r="B18" s="1817"/>
      <c r="C18" s="1817"/>
      <c r="D18" s="1818"/>
      <c r="E18" s="392" t="s">
        <v>32</v>
      </c>
      <c r="F18" s="394">
        <f>+F17*5%</f>
        <v>5.5000000000000007E-2</v>
      </c>
      <c r="G18" s="396">
        <f>+'ESTUDIO DE MERCADO'!D14</f>
        <v>8600</v>
      </c>
      <c r="H18" s="233">
        <f>+G18*F18</f>
        <v>473.00000000000006</v>
      </c>
    </row>
    <row r="19" spans="1:11" ht="14.25">
      <c r="A19" s="1816"/>
      <c r="B19" s="1817"/>
      <c r="C19" s="1817"/>
      <c r="D19" s="1818"/>
      <c r="E19" s="392"/>
      <c r="F19" s="395"/>
      <c r="G19" s="397"/>
      <c r="H19" s="233"/>
    </row>
    <row r="20" spans="1:11" ht="14.25">
      <c r="A20" s="1816"/>
      <c r="B20" s="1817"/>
      <c r="C20" s="1817"/>
      <c r="D20" s="1818"/>
      <c r="E20" s="393"/>
      <c r="F20" s="392"/>
      <c r="G20" s="397"/>
      <c r="H20" s="233"/>
    </row>
    <row r="21" spans="1:11" ht="14.25">
      <c r="A21" s="1816"/>
      <c r="B21" s="1817"/>
      <c r="C21" s="1817"/>
      <c r="D21" s="1818"/>
      <c r="E21" s="393"/>
      <c r="F21" s="394"/>
      <c r="G21" s="397"/>
      <c r="H21" s="233"/>
    </row>
    <row r="22" spans="1:11">
      <c r="A22" s="1675"/>
      <c r="B22" s="1676"/>
      <c r="C22" s="1676"/>
      <c r="D22" s="1677"/>
      <c r="E22" s="264"/>
      <c r="F22" s="261"/>
      <c r="G22" s="264"/>
      <c r="H22" s="261"/>
    </row>
    <row r="23" spans="1:11">
      <c r="G23" s="265" t="s">
        <v>10</v>
      </c>
      <c r="H23" s="266">
        <f>SUM(H16:H22)</f>
        <v>5329.5</v>
      </c>
    </row>
    <row r="25" spans="1:11">
      <c r="A25" s="1674" t="s">
        <v>11</v>
      </c>
      <c r="B25" s="1674"/>
      <c r="C25" s="1674"/>
      <c r="D25" s="1674"/>
      <c r="E25" s="1674"/>
    </row>
    <row r="26" spans="1:11" s="17" customFormat="1" ht="12">
      <c r="A26" s="1670" t="s">
        <v>3</v>
      </c>
      <c r="B26" s="1671"/>
      <c r="C26" s="1671"/>
      <c r="D26" s="1672"/>
      <c r="E26" s="375" t="s">
        <v>6</v>
      </c>
      <c r="F26" s="659" t="s">
        <v>12</v>
      </c>
      <c r="G26" s="375" t="s">
        <v>21</v>
      </c>
      <c r="H26" s="258" t="s">
        <v>9</v>
      </c>
    </row>
    <row r="27" spans="1:11" s="42" customFormat="1" ht="14.25">
      <c r="A27" s="399" t="str">
        <f>+'ESTUDIO DE MERCADO'!B105</f>
        <v>PULIDORA MANUAL</v>
      </c>
      <c r="B27" s="400"/>
      <c r="C27" s="400"/>
      <c r="D27" s="400"/>
      <c r="E27" s="401" t="s">
        <v>64</v>
      </c>
      <c r="F27" s="402">
        <v>120</v>
      </c>
      <c r="G27" s="222">
        <f>+'ESTUDIO DE MERCADO'!D105</f>
        <v>25000</v>
      </c>
      <c r="H27" s="223">
        <f>+G27/F27</f>
        <v>208.33333333333334</v>
      </c>
    </row>
    <row r="28" spans="1:11" ht="14.25">
      <c r="A28" s="399" t="str">
        <f>+'ESTUDIO DE MERCADO'!B94</f>
        <v>GENERADOR ELÉCTRICO. INCLUYE COMBUSTIBLE</v>
      </c>
      <c r="B28" s="400"/>
      <c r="C28" s="400"/>
      <c r="D28" s="400"/>
      <c r="E28" s="401" t="s">
        <v>64</v>
      </c>
      <c r="F28" s="394">
        <v>120</v>
      </c>
      <c r="G28" s="267">
        <f>+'ESTUDIO DE MERCADO'!D94</f>
        <v>90000</v>
      </c>
      <c r="H28" s="223">
        <f>+G28/F28</f>
        <v>750</v>
      </c>
    </row>
    <row r="29" spans="1:11" ht="14.25">
      <c r="A29" s="399" t="s">
        <v>71</v>
      </c>
      <c r="B29" s="400"/>
      <c r="C29" s="400"/>
      <c r="D29" s="400"/>
      <c r="E29" s="268" t="s">
        <v>53</v>
      </c>
      <c r="F29" s="268">
        <v>0.05</v>
      </c>
      <c r="G29" s="267">
        <f>H47</f>
        <v>1800.0003552167957</v>
      </c>
      <c r="H29" s="291">
        <f>+F29*G29</f>
        <v>90.000017760839796</v>
      </c>
    </row>
    <row r="30" spans="1:11">
      <c r="A30" s="1649"/>
      <c r="B30" s="1640"/>
      <c r="C30" s="1640"/>
      <c r="D30" s="1650"/>
      <c r="E30" s="98"/>
      <c r="F30" s="105"/>
      <c r="G30" s="222"/>
      <c r="H30" s="216"/>
    </row>
    <row r="31" spans="1:11">
      <c r="A31" s="1649"/>
      <c r="B31" s="1640"/>
      <c r="C31" s="1640"/>
      <c r="D31" s="1650"/>
      <c r="E31" s="98"/>
      <c r="F31" s="105"/>
      <c r="G31" s="222"/>
      <c r="H31" s="216"/>
    </row>
    <row r="32" spans="1:11">
      <c r="G32" s="265" t="s">
        <v>10</v>
      </c>
      <c r="H32" s="266">
        <f>SUM(H27:H31)</f>
        <v>1048.3333510941732</v>
      </c>
    </row>
    <row r="34" spans="1:11">
      <c r="A34" s="1689" t="s">
        <v>13</v>
      </c>
      <c r="B34" s="1689"/>
      <c r="C34" s="1689"/>
      <c r="D34" s="1689"/>
      <c r="E34" s="1689"/>
    </row>
    <row r="35" spans="1:11">
      <c r="A35" s="1652" t="s">
        <v>3</v>
      </c>
      <c r="B35" s="1652"/>
      <c r="C35" s="1652" t="s">
        <v>6</v>
      </c>
      <c r="D35" s="1652"/>
      <c r="E35" s="224"/>
      <c r="F35" s="225" t="s">
        <v>7</v>
      </c>
      <c r="G35" s="226" t="s">
        <v>30</v>
      </c>
      <c r="H35" s="227" t="s">
        <v>9</v>
      </c>
    </row>
    <row r="36" spans="1:11">
      <c r="A36" s="1642" t="s">
        <v>809</v>
      </c>
      <c r="B36" s="1643"/>
      <c r="C36" s="1819" t="s">
        <v>39</v>
      </c>
      <c r="D36" s="1643"/>
      <c r="E36" s="228"/>
      <c r="F36" s="1100">
        <v>6.6666666666664876E-4</v>
      </c>
      <c r="G36" s="1099">
        <v>300000</v>
      </c>
      <c r="H36" s="1101">
        <f>+G36*F36</f>
        <v>199.99999999999463</v>
      </c>
    </row>
    <row r="37" spans="1:11">
      <c r="A37" s="1645"/>
      <c r="B37" s="1645"/>
      <c r="C37" s="1731"/>
      <c r="D37" s="1731"/>
      <c r="E37" s="354"/>
      <c r="F37" s="263"/>
      <c r="G37" s="267"/>
      <c r="H37" s="301"/>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1102">
        <f>SUM(H36:H39)</f>
        <v>199.99999999999463</v>
      </c>
    </row>
    <row r="42" spans="1:11">
      <c r="A42" s="1674" t="s">
        <v>14</v>
      </c>
      <c r="B42" s="1674"/>
      <c r="C42" s="1674"/>
      <c r="D42" s="1674"/>
      <c r="E42" s="1674"/>
    </row>
    <row r="43" spans="1:11" s="283" customFormat="1">
      <c r="A43" s="279" t="s">
        <v>15</v>
      </c>
      <c r="B43" s="280" t="s">
        <v>3</v>
      </c>
      <c r="C43" s="279" t="s">
        <v>6</v>
      </c>
      <c r="D43" s="257" t="s">
        <v>8</v>
      </c>
      <c r="E43" s="281" t="s">
        <v>16</v>
      </c>
      <c r="F43" s="282" t="s">
        <v>17</v>
      </c>
      <c r="G43" s="279" t="s">
        <v>12</v>
      </c>
      <c r="H43" s="258" t="s">
        <v>9</v>
      </c>
    </row>
    <row r="44" spans="1:11" ht="28.5" customHeight="1">
      <c r="A44" s="159">
        <v>1</v>
      </c>
      <c r="B44" s="284" t="str">
        <f>+FP!C59</f>
        <v>1 OFIC. + 2 AYUD.</v>
      </c>
      <c r="C44" s="285" t="s">
        <v>18</v>
      </c>
      <c r="D44" s="355">
        <f>+FP!E59</f>
        <v>220642.49999999997</v>
      </c>
      <c r="E44" s="663">
        <f>+FP!V44</f>
        <v>1.7483</v>
      </c>
      <c r="F44" s="251">
        <f>D44*E44</f>
        <v>385749.28274999995</v>
      </c>
      <c r="G44" s="287">
        <v>214.305114791791</v>
      </c>
      <c r="H44" s="251">
        <f>F44/G44</f>
        <v>1800.0003552167957</v>
      </c>
      <c r="I44" s="15">
        <f>+H44/E44</f>
        <v>1029.5717870026858</v>
      </c>
      <c r="K44" s="40">
        <v>11851</v>
      </c>
    </row>
    <row r="45" spans="1:11">
      <c r="A45" s="264"/>
      <c r="B45" s="264"/>
      <c r="C45" s="285"/>
      <c r="D45" s="398"/>
      <c r="E45" s="287"/>
      <c r="F45" s="251"/>
      <c r="G45" s="289"/>
      <c r="H45" s="251"/>
    </row>
    <row r="46" spans="1:11">
      <c r="A46" s="264"/>
      <c r="B46" s="264"/>
      <c r="C46" s="264"/>
      <c r="D46" s="264"/>
      <c r="E46" s="264"/>
      <c r="F46" s="261"/>
      <c r="G46" s="264"/>
      <c r="H46" s="356"/>
    </row>
    <row r="47" spans="1:11">
      <c r="G47" s="265" t="s">
        <v>10</v>
      </c>
      <c r="H47" s="356">
        <f>SUM(H44:H46)</f>
        <v>1800.0003552167957</v>
      </c>
      <c r="K47" s="15">
        <f>K44*1.035</f>
        <v>12265.785</v>
      </c>
    </row>
    <row r="48" spans="1:11" ht="13.5" thickBot="1"/>
    <row r="49" spans="1:8" ht="13.5" customHeight="1" thickBot="1">
      <c r="B49" s="254"/>
      <c r="C49" s="254"/>
      <c r="D49" s="254"/>
      <c r="F49" s="1687" t="s">
        <v>19</v>
      </c>
      <c r="G49" s="1688"/>
      <c r="H49" s="391">
        <f>ROUND((H47+H40+H32+H23),0)</f>
        <v>8378</v>
      </c>
    </row>
    <row r="51" spans="1:8" ht="45.75" customHeight="1"/>
    <row r="52" spans="1:8">
      <c r="A52" s="2" t="s">
        <v>20</v>
      </c>
      <c r="B52" s="95" t="s">
        <v>41</v>
      </c>
      <c r="C52" s="91"/>
      <c r="D52" s="91"/>
      <c r="F52" s="2" t="s">
        <v>626</v>
      </c>
      <c r="G52" s="95" t="s">
        <v>627</v>
      </c>
      <c r="H52" s="898"/>
    </row>
    <row r="53" spans="1:8">
      <c r="A53" s="3"/>
      <c r="B53" s="96" t="s">
        <v>42</v>
      </c>
      <c r="F53" s="3"/>
      <c r="G53" s="96" t="s">
        <v>628</v>
      </c>
      <c r="H53" s="431"/>
    </row>
    <row r="54" spans="1:8" ht="14.25">
      <c r="B54" s="14" t="s">
        <v>22</v>
      </c>
      <c r="F54" s="15"/>
      <c r="G54" s="14" t="s">
        <v>629</v>
      </c>
      <c r="H54" s="361"/>
    </row>
  </sheetData>
  <mergeCells count="28">
    <mergeCell ref="A38:D38"/>
    <mergeCell ref="A39:D39"/>
    <mergeCell ref="A42:E42"/>
    <mergeCell ref="F49:G49"/>
    <mergeCell ref="A35:B35"/>
    <mergeCell ref="C35:D35"/>
    <mergeCell ref="A36:B36"/>
    <mergeCell ref="C36:D36"/>
    <mergeCell ref="A37:B37"/>
    <mergeCell ref="C37:D37"/>
    <mergeCell ref="A34:E34"/>
    <mergeCell ref="A16:D16"/>
    <mergeCell ref="A17:D17"/>
    <mergeCell ref="A18:D18"/>
    <mergeCell ref="A19:D19"/>
    <mergeCell ref="A20:D20"/>
    <mergeCell ref="A21:D21"/>
    <mergeCell ref="A22:D22"/>
    <mergeCell ref="A25:E25"/>
    <mergeCell ref="A26:D26"/>
    <mergeCell ref="A30:D30"/>
    <mergeCell ref="A31:D31"/>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rgb="FF00B0F0"/>
    <pageSetUpPr fitToPage="1"/>
  </sheetPr>
  <dimension ref="A1:H53"/>
  <sheetViews>
    <sheetView view="pageBreakPreview" topLeftCell="A14" zoomScale="60" zoomScaleNormal="100" workbookViewId="0">
      <selection activeCell="M49" sqref="M49"/>
    </sheetView>
  </sheetViews>
  <sheetFormatPr baseColWidth="10" defaultColWidth="11.42578125" defaultRowHeight="12.75"/>
  <cols>
    <col min="1" max="1" width="20.28515625" style="22" customWidth="1"/>
    <col min="2" max="2" width="15" style="22" customWidth="1"/>
    <col min="3" max="3" width="8.85546875" style="22" customWidth="1"/>
    <col min="4" max="4" width="12.140625" style="22" customWidth="1"/>
    <col min="5" max="5" width="11.42578125" style="22"/>
    <col min="6" max="6" width="19.5703125" style="23" customWidth="1"/>
    <col min="7" max="7" width="13.5703125" style="22" customWidth="1"/>
    <col min="8" max="8" width="22.28515625" style="23" customWidth="1"/>
    <col min="9" max="9" width="12.28515625" style="22" bestFit="1" customWidth="1"/>
    <col min="10" max="16384" width="11.42578125" style="22"/>
  </cols>
  <sheetData>
    <row r="1" spans="1:8" s="15" customFormat="1" ht="12.75" customHeight="1">
      <c r="A1" s="1831"/>
      <c r="B1" s="1832" t="s">
        <v>24</v>
      </c>
      <c r="C1" s="1833"/>
      <c r="D1" s="1833"/>
      <c r="E1" s="1833"/>
      <c r="F1" s="1833"/>
      <c r="G1" s="1834"/>
      <c r="H1" s="1835"/>
    </row>
    <row r="2" spans="1:8" s="15" customFormat="1">
      <c r="A2" s="1831"/>
      <c r="B2" s="1631"/>
      <c r="C2" s="1632"/>
      <c r="D2" s="1632"/>
      <c r="E2" s="1632"/>
      <c r="F2" s="1632"/>
      <c r="G2" s="1633"/>
      <c r="H2" s="1624"/>
    </row>
    <row r="3" spans="1:8" s="15" customFormat="1">
      <c r="A3" s="1831"/>
      <c r="B3" s="1631"/>
      <c r="C3" s="1632"/>
      <c r="D3" s="1632"/>
      <c r="E3" s="1632"/>
      <c r="F3" s="1632"/>
      <c r="G3" s="1633"/>
      <c r="H3" s="1624"/>
    </row>
    <row r="4" spans="1:8" s="15" customFormat="1">
      <c r="A4" s="1831"/>
      <c r="B4" s="1631"/>
      <c r="C4" s="1632"/>
      <c r="D4" s="1632"/>
      <c r="E4" s="1632"/>
      <c r="F4" s="1632"/>
      <c r="G4" s="1633"/>
      <c r="H4" s="1624"/>
    </row>
    <row r="5" spans="1:8" s="15" customFormat="1" ht="27.75" customHeight="1">
      <c r="A5" s="1831"/>
      <c r="B5" s="1634"/>
      <c r="C5" s="1635"/>
      <c r="D5" s="1635"/>
      <c r="E5" s="1635"/>
      <c r="F5" s="1635"/>
      <c r="G5" s="1636"/>
      <c r="H5" s="1625"/>
    </row>
    <row r="6" spans="1:8" s="15" customFormat="1" ht="16.5" customHeight="1">
      <c r="A6" s="155"/>
      <c r="B6" s="202"/>
      <c r="C6" s="202"/>
      <c r="D6" s="202"/>
      <c r="E6" s="202"/>
      <c r="F6" s="202"/>
      <c r="G6" s="202"/>
      <c r="H6" s="203"/>
    </row>
    <row r="7" spans="1:8" s="15" customFormat="1">
      <c r="A7" s="389" t="s">
        <v>36</v>
      </c>
      <c r="B7" s="390" t="str">
        <f>+'PRESU OFICIAL'!A37</f>
        <v>1,5,10</v>
      </c>
      <c r="F7" s="16"/>
      <c r="G7" s="387" t="s">
        <v>4</v>
      </c>
      <c r="H7" s="388" t="s">
        <v>23</v>
      </c>
    </row>
    <row r="8" spans="1:8" s="15" customFormat="1" ht="12.75" customHeight="1"/>
    <row r="9" spans="1:8" s="15" customFormat="1" ht="12.75" customHeight="1">
      <c r="A9" s="1769" t="s">
        <v>829</v>
      </c>
      <c r="B9" s="1769"/>
      <c r="C9" s="1769"/>
      <c r="D9" s="1769"/>
      <c r="E9" s="1769"/>
      <c r="F9" s="1769"/>
      <c r="G9" s="1769"/>
      <c r="H9" s="1769"/>
    </row>
    <row r="10" spans="1:8" s="15" customFormat="1" ht="12.75" customHeight="1">
      <c r="A10" s="1769"/>
      <c r="B10" s="1769"/>
      <c r="C10" s="1769"/>
      <c r="D10" s="1769"/>
      <c r="E10" s="1769"/>
      <c r="F10" s="1769"/>
      <c r="G10" s="1769"/>
      <c r="H10" s="1769"/>
    </row>
    <row r="11" spans="1:8" s="15" customFormat="1" ht="12.75" customHeight="1">
      <c r="A11" s="1769"/>
      <c r="B11" s="1769"/>
      <c r="C11" s="1769"/>
      <c r="D11" s="1769"/>
      <c r="E11" s="1769"/>
      <c r="F11" s="1769"/>
      <c r="G11" s="1769"/>
      <c r="H11" s="1769"/>
    </row>
    <row r="12" spans="1:8" s="15" customFormat="1">
      <c r="A12" s="1769"/>
      <c r="B12" s="1769"/>
      <c r="C12" s="1769"/>
      <c r="D12" s="1769"/>
      <c r="E12" s="1769"/>
      <c r="F12" s="1769"/>
      <c r="G12" s="1769"/>
      <c r="H12" s="1769"/>
    </row>
    <row r="13" spans="1:8" s="42" customFormat="1" ht="12.75" customHeight="1">
      <c r="A13" s="207"/>
      <c r="B13" s="208"/>
      <c r="C13" s="208"/>
      <c r="D13" s="208"/>
      <c r="E13" s="208"/>
      <c r="F13" s="208"/>
      <c r="G13" s="209"/>
      <c r="H13" s="210"/>
    </row>
    <row r="14" spans="1:8">
      <c r="A14" s="1821" t="s">
        <v>5</v>
      </c>
      <c r="B14" s="1821"/>
      <c r="C14" s="1821"/>
      <c r="D14" s="1821"/>
      <c r="E14" s="1821"/>
      <c r="F14" s="347"/>
    </row>
    <row r="15" spans="1:8" s="27" customFormat="1" ht="12">
      <c r="A15" s="1836" t="s">
        <v>3</v>
      </c>
      <c r="B15" s="1837"/>
      <c r="C15" s="1837"/>
      <c r="D15" s="1838"/>
      <c r="E15" s="613" t="s">
        <v>6</v>
      </c>
      <c r="F15" s="274" t="s">
        <v>7</v>
      </c>
      <c r="G15" s="613" t="s">
        <v>8</v>
      </c>
      <c r="H15" s="274" t="s">
        <v>9</v>
      </c>
    </row>
    <row r="16" spans="1:8" ht="12.75" customHeight="1">
      <c r="A16" s="1839" t="str">
        <f>'CTO 3000'!A9</f>
        <v>Concreto de 3000 Psi</v>
      </c>
      <c r="B16" s="1640"/>
      <c r="C16" s="1640"/>
      <c r="D16" s="1650"/>
      <c r="E16" s="614" t="s">
        <v>1</v>
      </c>
      <c r="F16" s="221">
        <f>(1*1*0.07)*1.05</f>
        <v>7.350000000000001E-2</v>
      </c>
      <c r="G16" s="223">
        <f>'CTO 3000'!H43</f>
        <v>654749</v>
      </c>
      <c r="H16" s="269">
        <f>F16*G16</f>
        <v>48124.051500000009</v>
      </c>
    </row>
    <row r="17" spans="1:8">
      <c r="A17" s="1649"/>
      <c r="B17" s="1640"/>
      <c r="C17" s="1640"/>
      <c r="D17" s="1650"/>
      <c r="E17" s="615"/>
      <c r="F17" s="270"/>
      <c r="G17" s="269"/>
      <c r="H17" s="269"/>
    </row>
    <row r="18" spans="1:8">
      <c r="A18" s="1649"/>
      <c r="B18" s="1640"/>
      <c r="C18" s="1640"/>
      <c r="D18" s="1650"/>
      <c r="E18" s="614"/>
      <c r="F18" s="221"/>
      <c r="G18" s="223"/>
      <c r="H18" s="269"/>
    </row>
    <row r="19" spans="1:8">
      <c r="A19" s="616"/>
      <c r="B19" s="348"/>
      <c r="C19" s="348"/>
      <c r="D19" s="617"/>
      <c r="E19" s="615"/>
      <c r="F19" s="267"/>
      <c r="G19" s="269"/>
      <c r="H19" s="269"/>
    </row>
    <row r="20" spans="1:8">
      <c r="A20" s="1725"/>
      <c r="B20" s="1829"/>
      <c r="C20" s="1829"/>
      <c r="D20" s="1727"/>
      <c r="E20" s="618"/>
      <c r="F20" s="269"/>
      <c r="G20" s="618"/>
      <c r="H20" s="269"/>
    </row>
    <row r="21" spans="1:8">
      <c r="G21" s="619" t="s">
        <v>10</v>
      </c>
      <c r="H21" s="620">
        <f>SUM(H16:H20)</f>
        <v>48124.051500000009</v>
      </c>
    </row>
    <row r="23" spans="1:8">
      <c r="A23" s="1821" t="s">
        <v>11</v>
      </c>
      <c r="B23" s="1821"/>
      <c r="C23" s="1821"/>
      <c r="D23" s="1821"/>
      <c r="E23" s="1821"/>
    </row>
    <row r="24" spans="1:8" s="27" customFormat="1" ht="12">
      <c r="A24" s="1766" t="s">
        <v>3</v>
      </c>
      <c r="B24" s="1620"/>
      <c r="C24" s="1620"/>
      <c r="D24" s="1768"/>
      <c r="E24" s="316" t="s">
        <v>6</v>
      </c>
      <c r="F24" s="317" t="s">
        <v>12</v>
      </c>
      <c r="G24" s="316" t="s">
        <v>30</v>
      </c>
      <c r="H24" s="317" t="s">
        <v>9</v>
      </c>
    </row>
    <row r="25" spans="1:8" s="42" customFormat="1">
      <c r="A25" s="1649" t="s">
        <v>25</v>
      </c>
      <c r="B25" s="1640"/>
      <c r="C25" s="1640"/>
      <c r="D25" s="1650"/>
      <c r="E25" s="222" t="s">
        <v>53</v>
      </c>
      <c r="F25" s="268">
        <v>0.05</v>
      </c>
      <c r="G25" s="222">
        <f>H45</f>
        <v>32145.773562499995</v>
      </c>
      <c r="H25" s="223">
        <f>F25*G25</f>
        <v>1607.2886781249999</v>
      </c>
    </row>
    <row r="26" spans="1:8" s="42" customFormat="1">
      <c r="A26" s="1649" t="str">
        <f>+'ESTUDIO DE MERCADO'!B82</f>
        <v>CORTADORA DE PAVIMENTO INCLUYE COMBUSTIBLE</v>
      </c>
      <c r="B26" s="1640"/>
      <c r="C26" s="1640"/>
      <c r="D26" s="1650"/>
      <c r="E26" s="222" t="s">
        <v>64</v>
      </c>
      <c r="F26" s="276">
        <v>12</v>
      </c>
      <c r="G26" s="222">
        <f>+'ESTUDIO DE MERCADO'!D82</f>
        <v>70000</v>
      </c>
      <c r="H26" s="223">
        <f>G26/F26</f>
        <v>5833.333333333333</v>
      </c>
    </row>
    <row r="27" spans="1:8" s="42" customFormat="1">
      <c r="A27" s="1649" t="str">
        <f>+'ESTUDIO DE MERCADO'!B94</f>
        <v>GENERADOR ELÉCTRICO. INCLUYE COMBUSTIBLE</v>
      </c>
      <c r="B27" s="1640"/>
      <c r="C27" s="1640"/>
      <c r="D27" s="1650"/>
      <c r="E27" s="222" t="s">
        <v>64</v>
      </c>
      <c r="F27" s="276">
        <f>+F26</f>
        <v>12</v>
      </c>
      <c r="G27" s="222">
        <f>+'ESTUDIO DE MERCADO'!D94</f>
        <v>90000</v>
      </c>
      <c r="H27" s="223">
        <f>G27/F27</f>
        <v>7500</v>
      </c>
    </row>
    <row r="28" spans="1:8" ht="12.75" customHeight="1">
      <c r="A28" s="1725" t="str">
        <f>+'ESTUDIO DE MERCADO'!B97</f>
        <v>MARTILLO DEMOLEDOR 90 LB</v>
      </c>
      <c r="B28" s="1829"/>
      <c r="C28" s="1829"/>
      <c r="D28" s="1727"/>
      <c r="E28" s="267" t="s">
        <v>64</v>
      </c>
      <c r="F28" s="276">
        <f>+F27</f>
        <v>12</v>
      </c>
      <c r="G28" s="269">
        <f>+'ESTUDIO DE MERCADO'!D97</f>
        <v>95000</v>
      </c>
      <c r="H28" s="223">
        <f>G28/F28</f>
        <v>7916.666666666667</v>
      </c>
    </row>
    <row r="29" spans="1:8" ht="12.75" customHeight="1">
      <c r="A29" s="1649"/>
      <c r="B29" s="1640"/>
      <c r="C29" s="1640"/>
      <c r="D29" s="1650"/>
      <c r="E29" s="267"/>
      <c r="F29" s="349"/>
      <c r="G29" s="222"/>
      <c r="H29" s="223"/>
    </row>
    <row r="30" spans="1:8">
      <c r="A30" s="42"/>
      <c r="B30" s="42"/>
      <c r="C30" s="42"/>
      <c r="D30" s="42"/>
      <c r="E30" s="42"/>
      <c r="F30" s="43"/>
      <c r="G30" s="621" t="s">
        <v>10</v>
      </c>
      <c r="H30" s="622">
        <f>ROUND(SUM(H25:H29),0)</f>
        <v>22857</v>
      </c>
    </row>
    <row r="32" spans="1:8">
      <c r="A32" s="1830" t="s">
        <v>13</v>
      </c>
      <c r="B32" s="1830"/>
      <c r="C32" s="1830"/>
      <c r="D32" s="1830"/>
      <c r="E32" s="1830"/>
    </row>
    <row r="33" spans="1:8">
      <c r="A33" s="1728" t="s">
        <v>3</v>
      </c>
      <c r="B33" s="1728"/>
      <c r="C33" s="1728" t="s">
        <v>27</v>
      </c>
      <c r="D33" s="1728"/>
      <c r="E33" s="271" t="s">
        <v>28</v>
      </c>
      <c r="F33" s="272" t="s">
        <v>29</v>
      </c>
      <c r="G33" s="273" t="s">
        <v>30</v>
      </c>
      <c r="H33" s="274" t="s">
        <v>9</v>
      </c>
    </row>
    <row r="34" spans="1:8">
      <c r="A34" s="1824"/>
      <c r="B34" s="1825"/>
      <c r="C34" s="1723"/>
      <c r="D34" s="1724"/>
      <c r="E34" s="615"/>
      <c r="F34" s="270"/>
      <c r="G34" s="623"/>
      <c r="H34" s="624">
        <f>F34*G34</f>
        <v>0</v>
      </c>
    </row>
    <row r="35" spans="1:8" s="15" customFormat="1">
      <c r="A35" s="1645"/>
      <c r="B35" s="1645"/>
      <c r="C35" s="1826"/>
      <c r="D35" s="1827"/>
      <c r="E35" s="299"/>
      <c r="F35" s="300"/>
      <c r="G35" s="301"/>
      <c r="H35" s="301">
        <f>F35*G35</f>
        <v>0</v>
      </c>
    </row>
    <row r="36" spans="1:8">
      <c r="A36" s="1645"/>
      <c r="B36" s="1645"/>
      <c r="C36" s="1828"/>
      <c r="D36" s="1828"/>
      <c r="E36" s="615"/>
      <c r="F36" s="300"/>
      <c r="G36" s="301"/>
      <c r="H36" s="301"/>
    </row>
    <row r="37" spans="1:8">
      <c r="A37" s="1645"/>
      <c r="B37" s="1645"/>
      <c r="C37" s="1820"/>
      <c r="D37" s="1820"/>
      <c r="E37" s="618"/>
      <c r="F37" s="269"/>
      <c r="G37" s="625"/>
      <c r="H37" s="269"/>
    </row>
    <row r="38" spans="1:8">
      <c r="G38" s="619" t="s">
        <v>10</v>
      </c>
      <c r="H38" s="620">
        <f>SUM(H34:H37)</f>
        <v>0</v>
      </c>
    </row>
    <row r="40" spans="1:8">
      <c r="A40" s="1821" t="s">
        <v>14</v>
      </c>
      <c r="B40" s="1821"/>
      <c r="C40" s="1821"/>
      <c r="D40" s="1821"/>
      <c r="E40" s="1821"/>
    </row>
    <row r="41" spans="1:8" s="39" customFormat="1" ht="22.5">
      <c r="A41" s="626" t="s">
        <v>15</v>
      </c>
      <c r="B41" s="627" t="s">
        <v>3</v>
      </c>
      <c r="C41" s="626" t="s">
        <v>6</v>
      </c>
      <c r="D41" s="613" t="s">
        <v>8</v>
      </c>
      <c r="E41" s="628" t="s">
        <v>16</v>
      </c>
      <c r="F41" s="629" t="s">
        <v>17</v>
      </c>
      <c r="G41" s="626" t="s">
        <v>12</v>
      </c>
      <c r="H41" s="274" t="s">
        <v>9</v>
      </c>
    </row>
    <row r="42" spans="1:8" ht="30" customHeight="1">
      <c r="A42" s="334">
        <v>1</v>
      </c>
      <c r="B42" s="242" t="s">
        <v>184</v>
      </c>
      <c r="C42" s="28" t="s">
        <v>18</v>
      </c>
      <c r="D42" s="222">
        <f>+FP!E59</f>
        <v>220642.49999999997</v>
      </c>
      <c r="E42" s="335">
        <f>+FP!V44</f>
        <v>1.7483</v>
      </c>
      <c r="F42" s="269">
        <f>D42*E42</f>
        <v>385749.28274999995</v>
      </c>
      <c r="G42" s="354">
        <f>+F28</f>
        <v>12</v>
      </c>
      <c r="H42" s="269">
        <f>F42/G42</f>
        <v>32145.773562499995</v>
      </c>
    </row>
    <row r="43" spans="1:8">
      <c r="A43" s="618"/>
      <c r="B43" s="618"/>
      <c r="C43" s="615"/>
      <c r="D43" s="267"/>
      <c r="E43" s="615"/>
      <c r="F43" s="269"/>
      <c r="G43" s="354"/>
      <c r="H43" s="269"/>
    </row>
    <row r="44" spans="1:8">
      <c r="A44" s="618"/>
      <c r="B44" s="618"/>
      <c r="C44" s="618"/>
      <c r="D44" s="618"/>
      <c r="E44" s="618"/>
      <c r="F44" s="269"/>
      <c r="G44" s="618"/>
      <c r="H44" s="269"/>
    </row>
    <row r="45" spans="1:8">
      <c r="G45" s="619" t="s">
        <v>10</v>
      </c>
      <c r="H45" s="620">
        <f>SUM(H42:H44)</f>
        <v>32145.773562499995</v>
      </c>
    </row>
    <row r="46" spans="1:8" ht="13.5" thickBot="1"/>
    <row r="47" spans="1:8" ht="13.5" customHeight="1" thickBot="1">
      <c r="B47" s="350"/>
      <c r="C47" s="350"/>
      <c r="D47" s="350"/>
      <c r="F47" s="1822" t="s">
        <v>19</v>
      </c>
      <c r="G47" s="1823"/>
      <c r="H47" s="351">
        <f>ROUND((H45+H38+H30+H21),0)</f>
        <v>103127</v>
      </c>
    </row>
    <row r="48" spans="1:8" ht="13.5" customHeight="1">
      <c r="B48" s="350"/>
      <c r="C48" s="350"/>
      <c r="D48" s="350"/>
      <c r="F48" s="421"/>
      <c r="G48" s="421"/>
      <c r="H48" s="422"/>
    </row>
    <row r="49" spans="1:8" ht="62.25" customHeight="1"/>
    <row r="50" spans="1:8" s="15" customFormat="1">
      <c r="A50" s="2" t="s">
        <v>20</v>
      </c>
      <c r="B50" s="95" t="s">
        <v>41</v>
      </c>
      <c r="C50" s="91"/>
      <c r="D50" s="91"/>
      <c r="F50" s="2" t="s">
        <v>626</v>
      </c>
      <c r="G50" s="95" t="s">
        <v>627</v>
      </c>
      <c r="H50" s="898"/>
    </row>
    <row r="51" spans="1:8" s="15" customFormat="1">
      <c r="A51" s="3"/>
      <c r="B51" s="96" t="s">
        <v>42</v>
      </c>
      <c r="F51" s="3"/>
      <c r="G51" s="96" t="s">
        <v>628</v>
      </c>
      <c r="H51" s="431"/>
    </row>
    <row r="52" spans="1:8" s="15" customFormat="1" ht="14.25">
      <c r="B52" s="14" t="s">
        <v>22</v>
      </c>
      <c r="G52" s="14" t="s">
        <v>629</v>
      </c>
      <c r="H52" s="361"/>
    </row>
    <row r="53" spans="1:8" s="15" customFormat="1">
      <c r="F53" s="16"/>
      <c r="H53" s="16"/>
    </row>
  </sheetData>
  <mergeCells count="30">
    <mergeCell ref="A24:D24"/>
    <mergeCell ref="A1:A5"/>
    <mergeCell ref="B1:G5"/>
    <mergeCell ref="H1:H5"/>
    <mergeCell ref="A9:H12"/>
    <mergeCell ref="A14:E14"/>
    <mergeCell ref="A15:D15"/>
    <mergeCell ref="A16:D16"/>
    <mergeCell ref="A17:D17"/>
    <mergeCell ref="A18:D18"/>
    <mergeCell ref="A20:D20"/>
    <mergeCell ref="A23:E23"/>
    <mergeCell ref="A25:D25"/>
    <mergeCell ref="A28:D28"/>
    <mergeCell ref="A29:D29"/>
    <mergeCell ref="A32:E32"/>
    <mergeCell ref="A33:B33"/>
    <mergeCell ref="C33:D33"/>
    <mergeCell ref="A26:D26"/>
    <mergeCell ref="A27:D27"/>
    <mergeCell ref="A37:B37"/>
    <mergeCell ref="C37:D37"/>
    <mergeCell ref="A40:E40"/>
    <mergeCell ref="F47:G47"/>
    <mergeCell ref="A34:B34"/>
    <mergeCell ref="C34:D34"/>
    <mergeCell ref="A35:B35"/>
    <mergeCell ref="C35:D35"/>
    <mergeCell ref="A36:B36"/>
    <mergeCell ref="C36:D36"/>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5">
    <tabColor rgb="FF00B0F0"/>
    <pageSetUpPr fitToPage="1"/>
  </sheetPr>
  <dimension ref="A1:H55"/>
  <sheetViews>
    <sheetView view="pageBreakPreview" topLeftCell="A10" zoomScale="60" zoomScaleNormal="100" workbookViewId="0">
      <selection activeCell="N46" sqref="N46"/>
    </sheetView>
  </sheetViews>
  <sheetFormatPr baseColWidth="10" defaultColWidth="11.42578125" defaultRowHeight="12.75"/>
  <cols>
    <col min="1" max="1" width="21.7109375" style="22" customWidth="1"/>
    <col min="2" max="2" width="13.140625" style="22" customWidth="1"/>
    <col min="3" max="3" width="8.85546875" style="22" customWidth="1"/>
    <col min="4" max="4" width="12.140625" style="22" customWidth="1"/>
    <col min="5" max="5" width="11.42578125" style="22"/>
    <col min="6" max="6" width="11.7109375" style="23" customWidth="1"/>
    <col min="7" max="7" width="12.42578125" style="22" customWidth="1"/>
    <col min="8" max="8" width="22.140625" style="23" customWidth="1"/>
    <col min="9" max="9" width="12.28515625" style="22" bestFit="1" customWidth="1"/>
    <col min="10" max="16384" width="11.42578125" style="22"/>
  </cols>
  <sheetData>
    <row r="1" spans="1:8" s="15" customFormat="1" ht="12.75" customHeight="1">
      <c r="A1" s="1831"/>
      <c r="B1" s="1840" t="s">
        <v>24</v>
      </c>
      <c r="C1" s="1841"/>
      <c r="D1" s="1841"/>
      <c r="E1" s="1841"/>
      <c r="F1" s="1841"/>
      <c r="G1" s="1842"/>
      <c r="H1" s="1843"/>
    </row>
    <row r="2" spans="1:8" s="15" customFormat="1">
      <c r="A2" s="1831"/>
      <c r="B2" s="1631"/>
      <c r="C2" s="1632"/>
      <c r="D2" s="1632"/>
      <c r="E2" s="1632"/>
      <c r="F2" s="1632"/>
      <c r="G2" s="1633"/>
      <c r="H2" s="1624"/>
    </row>
    <row r="3" spans="1:8" s="15" customFormat="1">
      <c r="A3" s="1831"/>
      <c r="B3" s="1631"/>
      <c r="C3" s="1632"/>
      <c r="D3" s="1632"/>
      <c r="E3" s="1632"/>
      <c r="F3" s="1632"/>
      <c r="G3" s="1633"/>
      <c r="H3" s="1624"/>
    </row>
    <row r="4" spans="1:8" s="15" customFormat="1">
      <c r="A4" s="1831"/>
      <c r="B4" s="1631"/>
      <c r="C4" s="1632"/>
      <c r="D4" s="1632"/>
      <c r="E4" s="1632"/>
      <c r="F4" s="1632"/>
      <c r="G4" s="1633"/>
      <c r="H4" s="1624"/>
    </row>
    <row r="5" spans="1:8" s="15" customFormat="1" ht="33.75" customHeight="1">
      <c r="A5" s="1831"/>
      <c r="B5" s="1634"/>
      <c r="C5" s="1635"/>
      <c r="D5" s="1635"/>
      <c r="E5" s="1635"/>
      <c r="F5" s="1635"/>
      <c r="G5" s="1636"/>
      <c r="H5" s="1625"/>
    </row>
    <row r="6" spans="1:8" s="15" customFormat="1" ht="22.5" customHeight="1">
      <c r="A6" s="155"/>
      <c r="B6" s="202"/>
      <c r="C6" s="202"/>
      <c r="D6" s="202"/>
      <c r="E6" s="202"/>
      <c r="F6" s="202"/>
      <c r="G6" s="202"/>
      <c r="H6" s="203"/>
    </row>
    <row r="7" spans="1:8" s="15" customFormat="1">
      <c r="A7" s="389" t="s">
        <v>36</v>
      </c>
      <c r="B7" s="390" t="str">
        <f>+'PRESU OFICIAL'!A46</f>
        <v>1,6,1</v>
      </c>
      <c r="C7" s="390" t="str">
        <f>+'PRESU OFICIAL'!A77</f>
        <v>2,5,1</v>
      </c>
      <c r="F7" s="16"/>
      <c r="G7" s="387" t="s">
        <v>4</v>
      </c>
      <c r="H7" s="388" t="s">
        <v>23</v>
      </c>
    </row>
    <row r="8" spans="1:8" s="15" customFormat="1" ht="12.75" customHeight="1">
      <c r="A8" s="252"/>
      <c r="B8" s="252"/>
      <c r="C8" s="252"/>
      <c r="D8" s="252"/>
      <c r="E8" s="252"/>
    </row>
    <row r="9" spans="1:8" s="15" customFormat="1" ht="12.75" customHeight="1">
      <c r="A9" s="1844" t="s">
        <v>620</v>
      </c>
      <c r="B9" s="1845"/>
      <c r="C9" s="1845"/>
      <c r="D9" s="1845"/>
      <c r="E9" s="1845"/>
      <c r="F9" s="1845"/>
      <c r="G9" s="1845"/>
      <c r="H9" s="1846"/>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ht="31.5" customHeight="1">
      <c r="A12" s="1659"/>
      <c r="B12" s="1660"/>
      <c r="C12" s="1660"/>
      <c r="D12" s="1660"/>
      <c r="E12" s="1660"/>
      <c r="F12" s="1660"/>
      <c r="G12" s="1660"/>
      <c r="H12" s="1661"/>
    </row>
    <row r="13" spans="1:8" s="42" customFormat="1" ht="12.75" customHeight="1">
      <c r="A13" s="207"/>
      <c r="B13" s="208"/>
      <c r="C13" s="208"/>
      <c r="D13" s="208"/>
      <c r="E13" s="208"/>
      <c r="F13" s="208"/>
      <c r="G13" s="209"/>
      <c r="H13" s="210"/>
    </row>
    <row r="14" spans="1:8">
      <c r="A14" s="1821" t="s">
        <v>5</v>
      </c>
      <c r="B14" s="1821"/>
      <c r="C14" s="1821"/>
      <c r="D14" s="1821"/>
      <c r="E14" s="1821"/>
      <c r="F14" s="347"/>
    </row>
    <row r="15" spans="1:8" s="27" customFormat="1" ht="12">
      <c r="A15" s="1836" t="s">
        <v>3</v>
      </c>
      <c r="B15" s="1847"/>
      <c r="C15" s="1847"/>
      <c r="D15" s="1838"/>
      <c r="E15" s="613" t="s">
        <v>6</v>
      </c>
      <c r="F15" s="274" t="s">
        <v>7</v>
      </c>
      <c r="G15" s="613" t="s">
        <v>8</v>
      </c>
      <c r="H15" s="274" t="s">
        <v>9</v>
      </c>
    </row>
    <row r="16" spans="1:8">
      <c r="A16" s="1725" t="s">
        <v>35</v>
      </c>
      <c r="B16" s="1726"/>
      <c r="C16" s="1726"/>
      <c r="D16" s="1727"/>
      <c r="E16" s="615" t="s">
        <v>33</v>
      </c>
      <c r="F16" s="270">
        <v>60</v>
      </c>
      <c r="G16" s="269">
        <f>+'ESTUDIO DE MERCADO'!D13</f>
        <v>0</v>
      </c>
      <c r="H16" s="269">
        <f>G16*F16</f>
        <v>0</v>
      </c>
    </row>
    <row r="17" spans="1:8" ht="12.75" customHeight="1">
      <c r="A17" s="1725"/>
      <c r="B17" s="1726"/>
      <c r="C17" s="1726"/>
      <c r="D17" s="1727"/>
      <c r="E17" s="615"/>
      <c r="F17" s="639"/>
      <c r="G17" s="269"/>
      <c r="H17" s="269">
        <f>G17*F17</f>
        <v>0</v>
      </c>
    </row>
    <row r="18" spans="1:8">
      <c r="A18" s="1725"/>
      <c r="B18" s="1726"/>
      <c r="C18" s="1726"/>
      <c r="D18" s="1727"/>
      <c r="E18" s="615"/>
      <c r="F18" s="639"/>
      <c r="G18" s="269"/>
      <c r="H18" s="269"/>
    </row>
    <row r="19" spans="1:8">
      <c r="A19" s="1725"/>
      <c r="B19" s="1726"/>
      <c r="C19" s="1726"/>
      <c r="D19" s="1727"/>
      <c r="E19" s="615"/>
      <c r="F19" s="267"/>
      <c r="G19" s="269"/>
      <c r="H19" s="269"/>
    </row>
    <row r="20" spans="1:8">
      <c r="A20" s="1848"/>
      <c r="B20" s="1849"/>
      <c r="C20" s="1849"/>
      <c r="D20" s="1850"/>
      <c r="E20" s="615"/>
      <c r="F20" s="270"/>
      <c r="G20" s="269"/>
      <c r="H20" s="269"/>
    </row>
    <row r="21" spans="1:8">
      <c r="A21" s="1725"/>
      <c r="B21" s="1726"/>
      <c r="C21" s="1726"/>
      <c r="D21" s="1727"/>
      <c r="E21" s="615"/>
      <c r="F21" s="267"/>
      <c r="G21" s="269"/>
      <c r="H21" s="269"/>
    </row>
    <row r="22" spans="1:8">
      <c r="A22" s="1725"/>
      <c r="B22" s="1726"/>
      <c r="C22" s="1726"/>
      <c r="D22" s="1727"/>
      <c r="E22" s="618"/>
      <c r="F22" s="269"/>
      <c r="G22" s="618"/>
      <c r="H22" s="269"/>
    </row>
    <row r="23" spans="1:8">
      <c r="G23" s="619" t="s">
        <v>10</v>
      </c>
      <c r="H23" s="620">
        <f>SUM(H16:H22)</f>
        <v>0</v>
      </c>
    </row>
    <row r="25" spans="1:8">
      <c r="A25" s="1821" t="s">
        <v>11</v>
      </c>
      <c r="B25" s="1821"/>
      <c r="C25" s="1821"/>
      <c r="D25" s="1821"/>
      <c r="E25" s="1821"/>
    </row>
    <row r="26" spans="1:8" s="27" customFormat="1" ht="12">
      <c r="A26" s="1836" t="s">
        <v>3</v>
      </c>
      <c r="B26" s="1847"/>
      <c r="C26" s="1847"/>
      <c r="D26" s="1838"/>
      <c r="E26" s="613" t="s">
        <v>6</v>
      </c>
      <c r="F26" s="274" t="s">
        <v>12</v>
      </c>
      <c r="G26" s="613" t="s">
        <v>8</v>
      </c>
      <c r="H26" s="274" t="s">
        <v>9</v>
      </c>
    </row>
    <row r="27" spans="1:8" s="42" customFormat="1">
      <c r="A27" s="1649" t="s">
        <v>25</v>
      </c>
      <c r="B27" s="1669"/>
      <c r="C27" s="1669"/>
      <c r="D27" s="1650"/>
      <c r="E27" s="222" t="s">
        <v>53</v>
      </c>
      <c r="F27" s="268">
        <v>0.05</v>
      </c>
      <c r="G27" s="222">
        <f>H47</f>
        <v>68399.175000000003</v>
      </c>
      <c r="H27" s="223">
        <f>F27*G27</f>
        <v>3419.9587500000002</v>
      </c>
    </row>
    <row r="28" spans="1:8">
      <c r="A28" s="1725" t="str">
        <f>+'ESTUDIO DE MERCADO'!B82</f>
        <v>CORTADORA DE PAVIMENTO INCLUYE COMBUSTIBLE</v>
      </c>
      <c r="B28" s="1726"/>
      <c r="C28" s="1726"/>
      <c r="D28" s="1727"/>
      <c r="E28" s="267" t="s">
        <v>64</v>
      </c>
      <c r="F28" s="270">
        <v>6</v>
      </c>
      <c r="G28" s="269">
        <f>+'ESTUDIO DE MERCADO'!D82</f>
        <v>70000</v>
      </c>
      <c r="H28" s="223">
        <f>G28/F28</f>
        <v>11666.666666666666</v>
      </c>
    </row>
    <row r="29" spans="1:8">
      <c r="A29" s="1725" t="str">
        <f>+'ESTUDIO DE MERCADO'!B97</f>
        <v>MARTILLO DEMOLEDOR 90 LB</v>
      </c>
      <c r="B29" s="1726"/>
      <c r="C29" s="1726"/>
      <c r="D29" s="1727"/>
      <c r="E29" s="267" t="s">
        <v>64</v>
      </c>
      <c r="F29" s="270">
        <v>6</v>
      </c>
      <c r="G29" s="269">
        <f>+'ESTUDIO DE MERCADO'!D97</f>
        <v>95000</v>
      </c>
      <c r="H29" s="223">
        <f>G29/F29</f>
        <v>15833.333333333334</v>
      </c>
    </row>
    <row r="30" spans="1:8">
      <c r="A30" s="1725"/>
      <c r="B30" s="1726"/>
      <c r="C30" s="1726"/>
      <c r="D30" s="1727"/>
      <c r="E30" s="615"/>
      <c r="F30" s="270"/>
      <c r="G30" s="269"/>
      <c r="H30" s="223"/>
    </row>
    <row r="31" spans="1:8">
      <c r="A31" s="1725"/>
      <c r="B31" s="1726"/>
      <c r="C31" s="1726"/>
      <c r="D31" s="1727"/>
      <c r="E31" s="618"/>
      <c r="F31" s="269"/>
      <c r="G31" s="618"/>
      <c r="H31" s="269"/>
    </row>
    <row r="32" spans="1:8">
      <c r="G32" s="619" t="s">
        <v>10</v>
      </c>
      <c r="H32" s="620">
        <f>SUM(H27:H31)</f>
        <v>30919.958749999998</v>
      </c>
    </row>
    <row r="34" spans="1:8">
      <c r="A34" s="1830" t="s">
        <v>13</v>
      </c>
      <c r="B34" s="1830"/>
      <c r="C34" s="1830"/>
      <c r="D34" s="1830"/>
      <c r="E34" s="1830"/>
    </row>
    <row r="35" spans="1:8" ht="12.75" customHeight="1">
      <c r="A35" s="1728" t="s">
        <v>3</v>
      </c>
      <c r="B35" s="1728"/>
      <c r="C35" s="1728" t="s">
        <v>27</v>
      </c>
      <c r="D35" s="1728"/>
      <c r="E35" s="271" t="s">
        <v>28</v>
      </c>
      <c r="F35" s="272" t="s">
        <v>29</v>
      </c>
      <c r="G35" s="273" t="s">
        <v>30</v>
      </c>
      <c r="H35" s="274" t="s">
        <v>9</v>
      </c>
    </row>
    <row r="36" spans="1:8">
      <c r="A36" s="1759"/>
      <c r="B36" s="1760"/>
      <c r="C36" s="1759"/>
      <c r="D36" s="1760"/>
      <c r="E36" s="640"/>
      <c r="F36" s="640"/>
      <c r="G36" s="623"/>
      <c r="H36" s="624"/>
    </row>
    <row r="37" spans="1:8" s="15" customFormat="1">
      <c r="A37" s="1645"/>
      <c r="B37" s="1645"/>
      <c r="C37" s="1731"/>
      <c r="D37" s="1731"/>
      <c r="E37" s="299"/>
      <c r="F37" s="300"/>
      <c r="G37" s="301"/>
      <c r="H37" s="301"/>
    </row>
    <row r="38" spans="1:8">
      <c r="A38" s="1645"/>
      <c r="B38" s="1645"/>
      <c r="C38" s="1820"/>
      <c r="D38" s="1820"/>
      <c r="E38" s="618"/>
      <c r="F38" s="269"/>
      <c r="G38" s="625"/>
      <c r="H38" s="269"/>
    </row>
    <row r="39" spans="1:8">
      <c r="A39" s="1645"/>
      <c r="B39" s="1645"/>
      <c r="C39" s="1820"/>
      <c r="D39" s="1820"/>
      <c r="E39" s="618"/>
      <c r="F39" s="269"/>
      <c r="G39" s="625"/>
      <c r="H39" s="269"/>
    </row>
    <row r="40" spans="1:8">
      <c r="G40" s="619" t="s">
        <v>10</v>
      </c>
      <c r="H40" s="620">
        <f>SUM(H36:H39)</f>
        <v>0</v>
      </c>
    </row>
    <row r="42" spans="1:8">
      <c r="A42" s="1821" t="s">
        <v>14</v>
      </c>
      <c r="B42" s="1821"/>
      <c r="C42" s="1821"/>
      <c r="D42" s="1821"/>
      <c r="E42" s="1821"/>
    </row>
    <row r="43" spans="1:8" s="39" customFormat="1" ht="22.5">
      <c r="A43" s="626" t="s">
        <v>15</v>
      </c>
      <c r="B43" s="627" t="s">
        <v>3</v>
      </c>
      <c r="C43" s="626" t="s">
        <v>6</v>
      </c>
      <c r="D43" s="613" t="s">
        <v>8</v>
      </c>
      <c r="E43" s="628" t="s">
        <v>16</v>
      </c>
      <c r="F43" s="629" t="s">
        <v>17</v>
      </c>
      <c r="G43" s="626" t="s">
        <v>12</v>
      </c>
      <c r="H43" s="274" t="s">
        <v>9</v>
      </c>
    </row>
    <row r="44" spans="1:8" ht="40.5" customHeight="1">
      <c r="A44" s="618">
        <v>1</v>
      </c>
      <c r="B44" s="352" t="s">
        <v>184</v>
      </c>
      <c r="C44" s="615" t="s">
        <v>18</v>
      </c>
      <c r="D44" s="222">
        <f>+FP!E59</f>
        <v>220642.49999999997</v>
      </c>
      <c r="E44" s="354">
        <v>1.86</v>
      </c>
      <c r="F44" s="269">
        <f>D44*E44</f>
        <v>410395.05</v>
      </c>
      <c r="G44" s="354">
        <f>+F29</f>
        <v>6</v>
      </c>
      <c r="H44" s="269">
        <f>F44/G44</f>
        <v>68399.175000000003</v>
      </c>
    </row>
    <row r="45" spans="1:8">
      <c r="A45" s="618"/>
      <c r="B45" s="618"/>
      <c r="C45" s="615"/>
      <c r="D45" s="267"/>
      <c r="E45" s="615"/>
      <c r="F45" s="269"/>
      <c r="G45" s="354"/>
      <c r="H45" s="269"/>
    </row>
    <row r="46" spans="1:8">
      <c r="A46" s="618"/>
      <c r="B46" s="618"/>
      <c r="C46" s="618"/>
      <c r="D46" s="618"/>
      <c r="E46" s="618"/>
      <c r="F46" s="269"/>
      <c r="G46" s="618"/>
      <c r="H46" s="269"/>
    </row>
    <row r="47" spans="1:8">
      <c r="G47" s="619" t="s">
        <v>10</v>
      </c>
      <c r="H47" s="620">
        <f>SUM(H44:H46)</f>
        <v>68399.175000000003</v>
      </c>
    </row>
    <row r="48" spans="1:8" ht="13.5" thickBot="1"/>
    <row r="49" spans="1:8" ht="13.5" customHeight="1" thickBot="1">
      <c r="B49" s="350"/>
      <c r="C49" s="350"/>
      <c r="D49" s="350"/>
      <c r="F49" s="1822" t="s">
        <v>19</v>
      </c>
      <c r="G49" s="1823"/>
      <c r="H49" s="351">
        <f>ROUND(H47+H40+H32+H23,0)</f>
        <v>99319</v>
      </c>
    </row>
    <row r="50" spans="1:8" ht="13.5" customHeight="1">
      <c r="B50" s="350"/>
      <c r="C50" s="350"/>
      <c r="D50" s="350"/>
      <c r="F50" s="421"/>
      <c r="G50" s="421"/>
      <c r="H50" s="422"/>
    </row>
    <row r="51" spans="1:8" ht="51" customHeight="1"/>
    <row r="52" spans="1:8" s="15" customFormat="1">
      <c r="A52" s="2" t="s">
        <v>20</v>
      </c>
      <c r="B52" s="95" t="s">
        <v>41</v>
      </c>
      <c r="C52" s="91"/>
      <c r="D52" s="91"/>
      <c r="F52" s="2" t="s">
        <v>626</v>
      </c>
      <c r="G52" s="95" t="s">
        <v>627</v>
      </c>
      <c r="H52" s="898"/>
    </row>
    <row r="53" spans="1:8" s="15" customFormat="1">
      <c r="A53" s="3"/>
      <c r="B53" s="96" t="s">
        <v>42</v>
      </c>
      <c r="F53" s="3"/>
      <c r="G53" s="96" t="s">
        <v>628</v>
      </c>
      <c r="H53" s="431"/>
    </row>
    <row r="54" spans="1:8" s="15" customFormat="1" ht="14.25">
      <c r="B54" s="14" t="s">
        <v>22</v>
      </c>
      <c r="G54" s="14" t="s">
        <v>629</v>
      </c>
      <c r="H54" s="361"/>
    </row>
    <row r="55" spans="1:8" s="15" customFormat="1">
      <c r="F55" s="16"/>
      <c r="H55" s="16"/>
    </row>
  </sheetData>
  <mergeCells count="33">
    <mergeCell ref="A42:E42"/>
    <mergeCell ref="F49:G49"/>
    <mergeCell ref="A37:B37"/>
    <mergeCell ref="C37:D37"/>
    <mergeCell ref="A38:B38"/>
    <mergeCell ref="C38:D38"/>
    <mergeCell ref="A39:B39"/>
    <mergeCell ref="C39:D39"/>
    <mergeCell ref="A36:B36"/>
    <mergeCell ref="C36:D36"/>
    <mergeCell ref="A22:D22"/>
    <mergeCell ref="A25:E25"/>
    <mergeCell ref="A26:D26"/>
    <mergeCell ref="A27:D27"/>
    <mergeCell ref="A28:D28"/>
    <mergeCell ref="A29:D29"/>
    <mergeCell ref="A30:D30"/>
    <mergeCell ref="A31:D31"/>
    <mergeCell ref="A34:E34"/>
    <mergeCell ref="A35:B35"/>
    <mergeCell ref="C35:D35"/>
    <mergeCell ref="A21:D21"/>
    <mergeCell ref="A1:A5"/>
    <mergeCell ref="B1:G5"/>
    <mergeCell ref="H1:H5"/>
    <mergeCell ref="A9:H12"/>
    <mergeCell ref="A14:E14"/>
    <mergeCell ref="A15:D15"/>
    <mergeCell ref="A16:D16"/>
    <mergeCell ref="A17:D17"/>
    <mergeCell ref="A18:D18"/>
    <mergeCell ref="A19:D19"/>
    <mergeCell ref="A20:D20"/>
  </mergeCells>
  <printOptions horizontalCentered="1" verticalCentered="1"/>
  <pageMargins left="0.78740157480314965" right="0.59055118110236227" top="0.39370078740157483" bottom="0.39370078740157483" header="0.39370078740157483" footer="0.39370078740157483"/>
  <pageSetup scale="80"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4DF2A-FC4C-40DC-B3B3-F7BAACA8DFAC}">
  <sheetPr>
    <tabColor theme="5"/>
    <pageSetUpPr fitToPage="1"/>
  </sheetPr>
  <dimension ref="B2:AH69"/>
  <sheetViews>
    <sheetView view="pageBreakPreview" topLeftCell="C30" zoomScale="60" zoomScaleNormal="100" workbookViewId="0">
      <selection activeCell="I60" sqref="I60"/>
    </sheetView>
  </sheetViews>
  <sheetFormatPr baseColWidth="10" defaultColWidth="11.42578125" defaultRowHeight="12.75"/>
  <cols>
    <col min="1" max="1" width="4.140625" style="782" customWidth="1"/>
    <col min="2" max="2" width="36.140625" style="782" bestFit="1" customWidth="1"/>
    <col min="3" max="3" width="19.7109375" style="782" customWidth="1"/>
    <col min="4" max="4" width="10.140625" style="782" customWidth="1"/>
    <col min="5" max="5" width="16.42578125" style="782" customWidth="1"/>
    <col min="6" max="6" width="10.140625" style="782" customWidth="1"/>
    <col min="7" max="7" width="16.42578125" style="782" customWidth="1"/>
    <col min="8" max="8" width="10.140625" style="782" customWidth="1"/>
    <col min="9" max="9" width="16.7109375" style="782" customWidth="1"/>
    <col min="10" max="10" width="10.140625" style="782" customWidth="1"/>
    <col min="11" max="11" width="16.42578125" style="782" customWidth="1"/>
    <col min="12" max="12" width="10.140625" style="782" customWidth="1"/>
    <col min="13" max="13" width="16.42578125" style="782" customWidth="1"/>
    <col min="14" max="14" width="10.140625" style="782" customWidth="1"/>
    <col min="15" max="15" width="16.42578125" style="782" customWidth="1"/>
    <col min="16" max="16" width="10.140625" style="782" customWidth="1"/>
    <col min="17" max="17" width="16.42578125" style="782" customWidth="1"/>
    <col min="18" max="18" width="10.140625" style="782" customWidth="1"/>
    <col min="19" max="19" width="16.42578125" style="782" customWidth="1"/>
    <col min="20" max="20" width="10.140625" style="782" customWidth="1"/>
    <col min="21" max="21" width="16.42578125" style="782" bestFit="1" customWidth="1"/>
    <col min="22" max="22" width="10.140625" style="782" bestFit="1" customWidth="1"/>
    <col min="23" max="23" width="18.28515625" style="782" customWidth="1"/>
    <col min="24" max="24" width="10.140625" style="782" bestFit="1" customWidth="1"/>
    <col min="25" max="25" width="16.42578125" style="782" bestFit="1" customWidth="1"/>
    <col min="26" max="26" width="10.140625" style="782" bestFit="1" customWidth="1"/>
    <col min="27" max="27" width="16.42578125" style="782" bestFit="1" customWidth="1"/>
    <col min="28" max="28" width="11.42578125" style="782"/>
    <col min="29" max="29" width="16.42578125" style="782" bestFit="1" customWidth="1"/>
    <col min="30" max="30" width="11.42578125" style="782"/>
    <col min="31" max="31" width="16.42578125" style="782" bestFit="1" customWidth="1"/>
    <col min="32" max="32" width="11.42578125" style="782"/>
    <col min="33" max="33" width="16.42578125" style="782" bestFit="1" customWidth="1"/>
    <col min="34" max="16384" width="11.42578125" style="782"/>
  </cols>
  <sheetData>
    <row r="2" spans="2:34" ht="12.75" customHeight="1">
      <c r="B2" s="1399" t="s">
        <v>907</v>
      </c>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1"/>
    </row>
    <row r="3" spans="2:34" ht="13.5" customHeight="1" thickBot="1">
      <c r="B3" s="1402"/>
      <c r="C3" s="1403"/>
      <c r="D3" s="1403"/>
      <c r="E3" s="1403"/>
      <c r="F3" s="1403"/>
      <c r="G3" s="1403"/>
      <c r="H3" s="1403"/>
      <c r="I3" s="1403"/>
      <c r="J3" s="1403"/>
      <c r="K3" s="1403"/>
      <c r="L3" s="1403"/>
      <c r="M3" s="1403"/>
      <c r="N3" s="1403"/>
      <c r="O3" s="1403"/>
      <c r="P3" s="1403"/>
      <c r="Q3" s="1403"/>
      <c r="R3" s="1403"/>
      <c r="S3" s="1403"/>
      <c r="T3" s="1403"/>
      <c r="U3" s="1403"/>
      <c r="V3" s="1403"/>
      <c r="W3" s="1403"/>
      <c r="X3" s="1403"/>
      <c r="Y3" s="1403"/>
      <c r="Z3" s="1403"/>
      <c r="AA3" s="1403"/>
      <c r="AB3" s="1403"/>
      <c r="AC3" s="1403"/>
      <c r="AD3" s="1403"/>
      <c r="AE3" s="1403"/>
      <c r="AF3" s="1403"/>
      <c r="AG3" s="1403"/>
      <c r="AH3" s="1404"/>
    </row>
    <row r="4" spans="2:34" ht="13.5" customHeight="1" thickBot="1">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row>
    <row r="5" spans="2:34">
      <c r="B5" s="784" t="s">
        <v>908</v>
      </c>
      <c r="C5" s="785">
        <v>1423500</v>
      </c>
      <c r="D5" s="786" t="s">
        <v>354</v>
      </c>
      <c r="E5" s="787">
        <v>2025</v>
      </c>
      <c r="F5" s="788"/>
      <c r="G5" s="788"/>
      <c r="H5" s="788"/>
      <c r="I5" s="788"/>
      <c r="J5" s="788"/>
    </row>
    <row r="6" spans="2:34" ht="13.5" thickBot="1">
      <c r="B6" s="789" t="s">
        <v>355</v>
      </c>
      <c r="C6" s="790">
        <v>200000</v>
      </c>
      <c r="D6" s="791"/>
      <c r="E6" s="792"/>
      <c r="F6" s="788"/>
      <c r="G6" s="788"/>
      <c r="H6" s="788"/>
      <c r="I6" s="788"/>
      <c r="J6" s="788"/>
    </row>
    <row r="7" spans="2:34">
      <c r="B7" s="793"/>
      <c r="C7" s="788"/>
      <c r="D7" s="788"/>
      <c r="E7" s="788"/>
      <c r="F7" s="788"/>
      <c r="G7" s="788"/>
      <c r="H7" s="788"/>
      <c r="I7" s="788"/>
      <c r="J7" s="788"/>
    </row>
    <row r="8" spans="2:34" ht="13.5" thickBot="1">
      <c r="B8" s="793"/>
      <c r="C8" s="788"/>
      <c r="D8" s="788"/>
      <c r="E8" s="788"/>
      <c r="F8" s="788"/>
      <c r="G8" s="788"/>
      <c r="H8" s="788"/>
      <c r="I8" s="788"/>
      <c r="J8" s="788"/>
    </row>
    <row r="9" spans="2:34" ht="27" customHeight="1" thickBot="1">
      <c r="B9" s="794" t="s">
        <v>164</v>
      </c>
      <c r="C9" s="1405" t="s">
        <v>356</v>
      </c>
      <c r="D9" s="1406"/>
      <c r="E9" s="1407" t="s">
        <v>357</v>
      </c>
      <c r="F9" s="1408"/>
      <c r="G9" s="1407" t="s">
        <v>358</v>
      </c>
      <c r="H9" s="1408"/>
      <c r="I9" s="1407" t="s">
        <v>591</v>
      </c>
      <c r="J9" s="1408"/>
      <c r="K9" s="1407" t="s">
        <v>359</v>
      </c>
      <c r="L9" s="1408"/>
      <c r="M9" s="1407" t="s">
        <v>593</v>
      </c>
      <c r="N9" s="1408"/>
      <c r="O9" s="1407" t="s">
        <v>274</v>
      </c>
      <c r="P9" s="1408"/>
      <c r="Q9" s="1407" t="s">
        <v>360</v>
      </c>
      <c r="R9" s="1408"/>
      <c r="S9" s="1407" t="s">
        <v>328</v>
      </c>
      <c r="T9" s="1408"/>
      <c r="U9" s="1407" t="s">
        <v>361</v>
      </c>
      <c r="V9" s="1408"/>
      <c r="W9" s="1407" t="s">
        <v>909</v>
      </c>
      <c r="X9" s="1408"/>
      <c r="Y9" s="1407" t="s">
        <v>362</v>
      </c>
      <c r="Z9" s="1408"/>
      <c r="AA9" s="1407" t="s">
        <v>586</v>
      </c>
      <c r="AB9" s="1408"/>
      <c r="AC9" s="1407" t="s">
        <v>363</v>
      </c>
      <c r="AD9" s="1408"/>
      <c r="AE9" s="1407" t="s">
        <v>364</v>
      </c>
      <c r="AF9" s="1408"/>
      <c r="AG9" s="1407" t="s">
        <v>365</v>
      </c>
      <c r="AH9" s="1408"/>
    </row>
    <row r="10" spans="2:34">
      <c r="B10" s="795"/>
      <c r="C10" s="796" t="s">
        <v>48</v>
      </c>
      <c r="D10" s="797" t="s">
        <v>62</v>
      </c>
      <c r="E10" s="796" t="s">
        <v>48</v>
      </c>
      <c r="F10" s="797" t="s">
        <v>62</v>
      </c>
      <c r="G10" s="796" t="s">
        <v>48</v>
      </c>
      <c r="H10" s="797" t="s">
        <v>62</v>
      </c>
      <c r="I10" s="796" t="s">
        <v>48</v>
      </c>
      <c r="J10" s="797" t="s">
        <v>62</v>
      </c>
      <c r="K10" s="796" t="s">
        <v>48</v>
      </c>
      <c r="L10" s="797" t="s">
        <v>62</v>
      </c>
      <c r="M10" s="796" t="s">
        <v>48</v>
      </c>
      <c r="N10" s="797" t="s">
        <v>62</v>
      </c>
      <c r="O10" s="796" t="s">
        <v>48</v>
      </c>
      <c r="P10" s="797" t="s">
        <v>62</v>
      </c>
      <c r="Q10" s="796" t="s">
        <v>48</v>
      </c>
      <c r="R10" s="797" t="s">
        <v>62</v>
      </c>
      <c r="S10" s="796" t="s">
        <v>48</v>
      </c>
      <c r="T10" s="797" t="s">
        <v>62</v>
      </c>
      <c r="U10" s="796" t="s">
        <v>48</v>
      </c>
      <c r="V10" s="797" t="s">
        <v>62</v>
      </c>
      <c r="W10" s="796" t="s">
        <v>48</v>
      </c>
      <c r="X10" s="797" t="s">
        <v>62</v>
      </c>
      <c r="Y10" s="796" t="s">
        <v>48</v>
      </c>
      <c r="Z10" s="797" t="s">
        <v>62</v>
      </c>
      <c r="AA10" s="796" t="s">
        <v>48</v>
      </c>
      <c r="AB10" s="797" t="s">
        <v>62</v>
      </c>
      <c r="AC10" s="796" t="s">
        <v>48</v>
      </c>
      <c r="AD10" s="797" t="s">
        <v>62</v>
      </c>
      <c r="AE10" s="796" t="s">
        <v>48</v>
      </c>
      <c r="AF10" s="797" t="s">
        <v>62</v>
      </c>
      <c r="AG10" s="796" t="s">
        <v>48</v>
      </c>
      <c r="AH10" s="797" t="s">
        <v>62</v>
      </c>
    </row>
    <row r="11" spans="2:34">
      <c r="B11" s="798" t="s">
        <v>625</v>
      </c>
      <c r="C11" s="1397"/>
      <c r="D11" s="1398"/>
      <c r="E11" s="1397"/>
      <c r="F11" s="1398"/>
      <c r="G11" s="1397"/>
      <c r="H11" s="1398"/>
      <c r="I11" s="1397"/>
      <c r="J11" s="1398"/>
      <c r="K11" s="1397"/>
      <c r="L11" s="1398"/>
      <c r="M11" s="1397"/>
      <c r="N11" s="1398"/>
      <c r="O11" s="1397"/>
      <c r="P11" s="1398"/>
      <c r="Q11" s="1397"/>
      <c r="R11" s="1398"/>
      <c r="S11" s="1397"/>
      <c r="T11" s="1398"/>
      <c r="U11" s="1397"/>
      <c r="V11" s="1398"/>
      <c r="W11" s="1397"/>
      <c r="X11" s="1398"/>
      <c r="Y11" s="1397"/>
      <c r="Z11" s="1398"/>
      <c r="AA11" s="1397"/>
      <c r="AB11" s="1398"/>
      <c r="AC11" s="1397"/>
      <c r="AD11" s="1398"/>
      <c r="AE11" s="1397"/>
      <c r="AF11" s="1398"/>
      <c r="AG11" s="1397"/>
      <c r="AH11" s="1398"/>
    </row>
    <row r="12" spans="2:34">
      <c r="B12" s="799" t="s">
        <v>366</v>
      </c>
      <c r="C12" s="800">
        <f>+C5*4</f>
        <v>5694000</v>
      </c>
      <c r="D12" s="801"/>
      <c r="E12" s="800">
        <f>+C5*3</f>
        <v>4270500</v>
      </c>
      <c r="F12" s="801"/>
      <c r="G12" s="800">
        <f>+C5*2.5</f>
        <v>3558750</v>
      </c>
      <c r="H12" s="801"/>
      <c r="I12" s="800">
        <f>+C5*2.1</f>
        <v>2989350</v>
      </c>
      <c r="J12" s="801"/>
      <c r="K12" s="800">
        <f>+C5*2.6</f>
        <v>3701100</v>
      </c>
      <c r="L12" s="801"/>
      <c r="M12" s="800">
        <f>+C5*2.2</f>
        <v>3131700.0000000005</v>
      </c>
      <c r="N12" s="801"/>
      <c r="O12" s="800">
        <f>+C5*2.3</f>
        <v>3274049.9999999995</v>
      </c>
      <c r="P12" s="801"/>
      <c r="Q12" s="800">
        <f>+C5*2.5</f>
        <v>3558750</v>
      </c>
      <c r="R12" s="801"/>
      <c r="S12" s="800">
        <f>+$C$5*1.85</f>
        <v>2633475</v>
      </c>
      <c r="T12" s="801"/>
      <c r="U12" s="800">
        <f>+$C$5*1.4</f>
        <v>1992899.9999999998</v>
      </c>
      <c r="V12" s="801"/>
      <c r="W12" s="800">
        <f>+C5*2.5</f>
        <v>3558750</v>
      </c>
      <c r="X12" s="801"/>
      <c r="Y12" s="800">
        <f>+C5*1.7</f>
        <v>2419950</v>
      </c>
      <c r="Z12" s="801"/>
      <c r="AA12" s="800">
        <f>$C$5*1.8</f>
        <v>2562300</v>
      </c>
      <c r="AB12" s="801"/>
      <c r="AC12" s="1092">
        <f>+'A suministros obra'!C9</f>
        <v>1717820.6445132205</v>
      </c>
      <c r="AD12" s="801"/>
      <c r="AE12" s="800">
        <f>$C$5*1.3</f>
        <v>1850550</v>
      </c>
      <c r="AF12" s="801"/>
      <c r="AG12" s="800">
        <f>+C5*1</f>
        <v>1423500</v>
      </c>
      <c r="AH12" s="801"/>
    </row>
    <row r="13" spans="2:34">
      <c r="B13" s="799" t="s">
        <v>367</v>
      </c>
      <c r="C13" s="802">
        <f>+C12/$C$5</f>
        <v>4</v>
      </c>
      <c r="D13" s="801"/>
      <c r="E13" s="802">
        <f>+E12/$C$5</f>
        <v>3</v>
      </c>
      <c r="F13" s="801"/>
      <c r="G13" s="802">
        <f>+G12/$C$5</f>
        <v>2.5</v>
      </c>
      <c r="H13" s="801"/>
      <c r="I13" s="802">
        <f>+I12/$C$5</f>
        <v>2.1</v>
      </c>
      <c r="J13" s="801"/>
      <c r="K13" s="802">
        <f>+K12/$C$5</f>
        <v>2.6</v>
      </c>
      <c r="L13" s="801"/>
      <c r="M13" s="802">
        <f>+M12/$C$5</f>
        <v>2.2000000000000002</v>
      </c>
      <c r="N13" s="801"/>
      <c r="O13" s="802">
        <f>+O12/$C$5</f>
        <v>2.2999999999999998</v>
      </c>
      <c r="P13" s="801"/>
      <c r="Q13" s="802">
        <f>+Q12/$C$5</f>
        <v>2.5</v>
      </c>
      <c r="R13" s="801"/>
      <c r="S13" s="802">
        <f>+S12/$C$5</f>
        <v>1.85</v>
      </c>
      <c r="T13" s="801"/>
      <c r="U13" s="802">
        <f>+U12/$C$5</f>
        <v>1.4</v>
      </c>
      <c r="V13" s="801"/>
      <c r="W13" s="802">
        <f>+W12/$C$5</f>
        <v>2.5</v>
      </c>
      <c r="X13" s="801"/>
      <c r="Y13" s="802">
        <f>+Y12/$C$5</f>
        <v>1.7</v>
      </c>
      <c r="Z13" s="801"/>
      <c r="AA13" s="802">
        <f>+AA12/$C$5</f>
        <v>1.8</v>
      </c>
      <c r="AB13" s="801"/>
      <c r="AC13" s="802">
        <f>+AC12/$C$5</f>
        <v>1.2067584436341556</v>
      </c>
      <c r="AD13" s="801"/>
      <c r="AE13" s="802">
        <f>+AE12/$C$5</f>
        <v>1.3</v>
      </c>
      <c r="AF13" s="801"/>
      <c r="AG13" s="802">
        <f>+AG12/$C$5</f>
        <v>1</v>
      </c>
      <c r="AH13" s="801"/>
    </row>
    <row r="14" spans="2:34">
      <c r="B14" s="799" t="s">
        <v>368</v>
      </c>
      <c r="C14" s="803">
        <f>12*C12</f>
        <v>68328000</v>
      </c>
      <c r="D14" s="804">
        <v>1</v>
      </c>
      <c r="E14" s="803">
        <f>12*E12</f>
        <v>51246000</v>
      </c>
      <c r="F14" s="804">
        <v>1</v>
      </c>
      <c r="G14" s="803">
        <f>12*G12</f>
        <v>42705000</v>
      </c>
      <c r="H14" s="804">
        <v>1</v>
      </c>
      <c r="I14" s="803">
        <f>12*I12</f>
        <v>35872200</v>
      </c>
      <c r="J14" s="804">
        <v>1</v>
      </c>
      <c r="K14" s="803">
        <f>12*K12</f>
        <v>44413200</v>
      </c>
      <c r="L14" s="804">
        <v>1</v>
      </c>
      <c r="M14" s="803">
        <f>12*M12</f>
        <v>37580400.000000007</v>
      </c>
      <c r="N14" s="804">
        <v>1</v>
      </c>
      <c r="O14" s="803">
        <f>12*O12</f>
        <v>39288599.999999993</v>
      </c>
      <c r="P14" s="804">
        <v>1</v>
      </c>
      <c r="Q14" s="803">
        <f>12*Q12</f>
        <v>42705000</v>
      </c>
      <c r="R14" s="804">
        <v>1</v>
      </c>
      <c r="S14" s="803">
        <f>12*S12</f>
        <v>31601700</v>
      </c>
      <c r="T14" s="804">
        <v>1</v>
      </c>
      <c r="U14" s="803">
        <f>12*U12</f>
        <v>23914799.999999996</v>
      </c>
      <c r="V14" s="804">
        <v>1</v>
      </c>
      <c r="W14" s="803">
        <f>12*W12</f>
        <v>42705000</v>
      </c>
      <c r="X14" s="804">
        <v>1</v>
      </c>
      <c r="Y14" s="803">
        <f>12*Y12</f>
        <v>29039400</v>
      </c>
      <c r="Z14" s="804">
        <v>1</v>
      </c>
      <c r="AA14" s="803">
        <f>12*AA12</f>
        <v>30747600</v>
      </c>
      <c r="AB14" s="804">
        <v>1</v>
      </c>
      <c r="AC14" s="803">
        <f>12*AC12</f>
        <v>20613847.734158646</v>
      </c>
      <c r="AD14" s="804">
        <v>1</v>
      </c>
      <c r="AE14" s="803">
        <f>12*AE12</f>
        <v>22206600</v>
      </c>
      <c r="AF14" s="804">
        <v>1</v>
      </c>
      <c r="AG14" s="803">
        <f>12*AG12</f>
        <v>17082000</v>
      </c>
      <c r="AH14" s="804">
        <v>1</v>
      </c>
    </row>
    <row r="15" spans="2:34">
      <c r="B15" s="799"/>
      <c r="C15" s="1397"/>
      <c r="D15" s="1398"/>
      <c r="E15" s="1397"/>
      <c r="F15" s="1398"/>
      <c r="G15" s="1397"/>
      <c r="H15" s="1398"/>
      <c r="I15" s="1397"/>
      <c r="J15" s="1398"/>
      <c r="K15" s="1397"/>
      <c r="L15" s="1398"/>
      <c r="M15" s="1397"/>
      <c r="N15" s="1398"/>
      <c r="O15" s="1397"/>
      <c r="P15" s="1398"/>
      <c r="Q15" s="1397"/>
      <c r="R15" s="1398"/>
      <c r="S15" s="1397"/>
      <c r="T15" s="1398"/>
      <c r="U15" s="1397"/>
      <c r="V15" s="1398"/>
      <c r="W15" s="1397"/>
      <c r="X15" s="1398"/>
      <c r="Y15" s="1397"/>
      <c r="Z15" s="1398"/>
      <c r="AA15" s="1397"/>
      <c r="AB15" s="1398"/>
      <c r="AC15" s="1397"/>
      <c r="AD15" s="1398"/>
      <c r="AE15" s="1397"/>
      <c r="AF15" s="1398"/>
      <c r="AG15" s="1397"/>
      <c r="AH15" s="1398"/>
    </row>
    <row r="16" spans="2:34">
      <c r="B16" s="799"/>
      <c r="C16" s="805" t="s">
        <v>369</v>
      </c>
      <c r="D16" s="806" t="s">
        <v>370</v>
      </c>
      <c r="E16" s="805" t="s">
        <v>369</v>
      </c>
      <c r="F16" s="806" t="s">
        <v>370</v>
      </c>
      <c r="G16" s="805" t="s">
        <v>369</v>
      </c>
      <c r="H16" s="806" t="s">
        <v>370</v>
      </c>
      <c r="I16" s="805" t="s">
        <v>369</v>
      </c>
      <c r="J16" s="806" t="s">
        <v>370</v>
      </c>
      <c r="K16" s="805" t="s">
        <v>369</v>
      </c>
      <c r="L16" s="806" t="s">
        <v>370</v>
      </c>
      <c r="M16" s="805" t="s">
        <v>369</v>
      </c>
      <c r="N16" s="806" t="s">
        <v>370</v>
      </c>
      <c r="O16" s="805" t="s">
        <v>369</v>
      </c>
      <c r="P16" s="806" t="s">
        <v>370</v>
      </c>
      <c r="Q16" s="805" t="s">
        <v>369</v>
      </c>
      <c r="R16" s="806" t="s">
        <v>370</v>
      </c>
      <c r="S16" s="805" t="s">
        <v>369</v>
      </c>
      <c r="T16" s="806" t="s">
        <v>370</v>
      </c>
      <c r="U16" s="805" t="s">
        <v>369</v>
      </c>
      <c r="V16" s="806" t="s">
        <v>370</v>
      </c>
      <c r="W16" s="805" t="s">
        <v>369</v>
      </c>
      <c r="X16" s="806" t="s">
        <v>370</v>
      </c>
      <c r="Y16" s="805" t="s">
        <v>369</v>
      </c>
      <c r="Z16" s="806" t="s">
        <v>370</v>
      </c>
      <c r="AA16" s="805" t="s">
        <v>369</v>
      </c>
      <c r="AB16" s="806" t="s">
        <v>370</v>
      </c>
      <c r="AC16" s="805" t="s">
        <v>369</v>
      </c>
      <c r="AD16" s="806" t="s">
        <v>370</v>
      </c>
      <c r="AE16" s="805" t="s">
        <v>369</v>
      </c>
      <c r="AF16" s="806" t="s">
        <v>370</v>
      </c>
      <c r="AG16" s="805" t="s">
        <v>369</v>
      </c>
      <c r="AH16" s="806" t="s">
        <v>370</v>
      </c>
    </row>
    <row r="17" spans="2:34">
      <c r="B17" s="799" t="s">
        <v>371</v>
      </c>
      <c r="C17" s="800">
        <f>IF(C13&lt;=2,$C$6,0)</f>
        <v>0</v>
      </c>
      <c r="D17" s="807"/>
      <c r="E17" s="800">
        <f>IF(E13&lt;=2,$C$6,0)</f>
        <v>0</v>
      </c>
      <c r="F17" s="807"/>
      <c r="G17" s="800">
        <f>IF(G13&lt;=2,$C$6,0)</f>
        <v>0</v>
      </c>
      <c r="H17" s="807"/>
      <c r="I17" s="800">
        <f>IF(I13&lt;=2,$C$6,0)</f>
        <v>0</v>
      </c>
      <c r="J17" s="807"/>
      <c r="K17" s="800">
        <f>IF(K13&lt;=2,$C$6,0)</f>
        <v>0</v>
      </c>
      <c r="L17" s="807"/>
      <c r="M17" s="800">
        <f>IF(M13&lt;=2,$C$6,0)</f>
        <v>0</v>
      </c>
      <c r="N17" s="807"/>
      <c r="O17" s="800">
        <f>IF(O13&lt;=2,$C$6,0)</f>
        <v>0</v>
      </c>
      <c r="P17" s="807"/>
      <c r="Q17" s="800">
        <f>IF(Q13&lt;=2,$C$6,0)</f>
        <v>0</v>
      </c>
      <c r="R17" s="807"/>
      <c r="S17" s="800">
        <f>IF(S13&lt;=2,$C$6,0)</f>
        <v>200000</v>
      </c>
      <c r="T17" s="807"/>
      <c r="U17" s="800">
        <f>IF(U13&lt;=2,$C$6,0)</f>
        <v>200000</v>
      </c>
      <c r="V17" s="807"/>
      <c r="W17" s="800">
        <f>IF(W13&lt;=2,$C$6,0)</f>
        <v>0</v>
      </c>
      <c r="X17" s="807"/>
      <c r="Y17" s="800">
        <f>IF(Y13&lt;=2,$C$6,0)</f>
        <v>200000</v>
      </c>
      <c r="Z17" s="807"/>
      <c r="AA17" s="800">
        <f>IF(AA13&lt;=2,$C$6,0)</f>
        <v>200000</v>
      </c>
      <c r="AB17" s="807"/>
      <c r="AC17" s="800">
        <f>IF(AC13&lt;=2,$C$6,0)</f>
        <v>200000</v>
      </c>
      <c r="AD17" s="807"/>
      <c r="AE17" s="800">
        <f>IF(AE13&lt;=2,$C$6,0)</f>
        <v>200000</v>
      </c>
      <c r="AF17" s="807"/>
      <c r="AG17" s="800">
        <f>IF(AG13&lt;=2,$C$6,0)</f>
        <v>200000</v>
      </c>
      <c r="AH17" s="807"/>
    </row>
    <row r="18" spans="2:34">
      <c r="B18" s="799"/>
      <c r="C18" s="1397"/>
      <c r="D18" s="1398"/>
      <c r="E18" s="1397"/>
      <c r="F18" s="1398"/>
      <c r="G18" s="1397"/>
      <c r="H18" s="1398"/>
      <c r="I18" s="1397"/>
      <c r="J18" s="1398"/>
      <c r="K18" s="1397"/>
      <c r="L18" s="1398"/>
      <c r="M18" s="1397"/>
      <c r="N18" s="1398"/>
      <c r="O18" s="1397"/>
      <c r="P18" s="1398"/>
      <c r="Q18" s="1397"/>
      <c r="R18" s="1398"/>
      <c r="S18" s="1397"/>
      <c r="T18" s="1398"/>
      <c r="U18" s="1397"/>
      <c r="V18" s="1398"/>
      <c r="W18" s="1397"/>
      <c r="X18" s="1398"/>
      <c r="Y18" s="1397"/>
      <c r="Z18" s="1398"/>
      <c r="AA18" s="1397"/>
      <c r="AB18" s="1398"/>
      <c r="AC18" s="1397"/>
      <c r="AD18" s="1398"/>
      <c r="AE18" s="1397"/>
      <c r="AF18" s="1398"/>
      <c r="AG18" s="1397"/>
      <c r="AH18" s="1398"/>
    </row>
    <row r="19" spans="2:34">
      <c r="B19" s="798" t="s">
        <v>355</v>
      </c>
      <c r="C19" s="1397"/>
      <c r="D19" s="1398"/>
      <c r="E19" s="1397"/>
      <c r="F19" s="1398"/>
      <c r="G19" s="1397"/>
      <c r="H19" s="1398"/>
      <c r="I19" s="1397"/>
      <c r="J19" s="1398"/>
      <c r="K19" s="1397"/>
      <c r="L19" s="1398"/>
      <c r="M19" s="1397"/>
      <c r="N19" s="1398"/>
      <c r="O19" s="1397"/>
      <c r="P19" s="1398"/>
      <c r="Q19" s="1397"/>
      <c r="R19" s="1398"/>
      <c r="S19" s="1397"/>
      <c r="T19" s="1398"/>
      <c r="U19" s="1397"/>
      <c r="V19" s="1398"/>
      <c r="W19" s="1397"/>
      <c r="X19" s="1398"/>
      <c r="Y19" s="1397"/>
      <c r="Z19" s="1398"/>
      <c r="AA19" s="1397"/>
      <c r="AB19" s="1398"/>
      <c r="AC19" s="1397"/>
      <c r="AD19" s="1398"/>
      <c r="AE19" s="1397"/>
      <c r="AF19" s="1398"/>
      <c r="AG19" s="1397"/>
      <c r="AH19" s="1398"/>
    </row>
    <row r="20" spans="2:34">
      <c r="B20" s="799" t="s">
        <v>372</v>
      </c>
      <c r="C20" s="800">
        <f>12*C17</f>
        <v>0</v>
      </c>
      <c r="D20" s="804">
        <f>+C20/C14</f>
        <v>0</v>
      </c>
      <c r="E20" s="800">
        <f>12*E17</f>
        <v>0</v>
      </c>
      <c r="F20" s="804">
        <f>+E20/E14</f>
        <v>0</v>
      </c>
      <c r="G20" s="800">
        <f>12*G17</f>
        <v>0</v>
      </c>
      <c r="H20" s="804">
        <f>+G20/G14</f>
        <v>0</v>
      </c>
      <c r="I20" s="800">
        <f>12*I17</f>
        <v>0</v>
      </c>
      <c r="J20" s="804">
        <f>+I20/I14</f>
        <v>0</v>
      </c>
      <c r="K20" s="800">
        <f>12*K17</f>
        <v>0</v>
      </c>
      <c r="L20" s="804">
        <f>+K20/K14</f>
        <v>0</v>
      </c>
      <c r="M20" s="800">
        <f>12*M17</f>
        <v>0</v>
      </c>
      <c r="N20" s="804">
        <f>+M20/M14</f>
        <v>0</v>
      </c>
      <c r="O20" s="800">
        <f>12*O17</f>
        <v>0</v>
      </c>
      <c r="P20" s="804">
        <f>+O20/O14</f>
        <v>0</v>
      </c>
      <c r="Q20" s="800">
        <f>12*Q17</f>
        <v>0</v>
      </c>
      <c r="R20" s="804">
        <f>+Q20/Q14</f>
        <v>0</v>
      </c>
      <c r="S20" s="800">
        <f>12*S17</f>
        <v>2400000</v>
      </c>
      <c r="T20" s="804">
        <f>+S20/S14</f>
        <v>7.5945281424733474E-2</v>
      </c>
      <c r="U20" s="800">
        <f>12*U17</f>
        <v>2400000</v>
      </c>
      <c r="V20" s="804">
        <f>+U20/U14</f>
        <v>0.1003562647398264</v>
      </c>
      <c r="W20" s="800">
        <f>12*W17</f>
        <v>0</v>
      </c>
      <c r="X20" s="804">
        <f>+W20/W14</f>
        <v>0</v>
      </c>
      <c r="Y20" s="800">
        <f>12*Y17</f>
        <v>2400000</v>
      </c>
      <c r="Z20" s="804">
        <f>+Y20/Y14</f>
        <v>8.2646335668092319E-2</v>
      </c>
      <c r="AA20" s="800">
        <f>12*AA17</f>
        <v>2400000</v>
      </c>
      <c r="AB20" s="804">
        <f>+AA20/AA14</f>
        <v>7.8054872575420514E-2</v>
      </c>
      <c r="AC20" s="800">
        <f>12*AC17</f>
        <v>2400000</v>
      </c>
      <c r="AD20" s="804">
        <f>+AC20/AC14</f>
        <v>0.11642659007435208</v>
      </c>
      <c r="AE20" s="800">
        <f>12*AE17</f>
        <v>2400000</v>
      </c>
      <c r="AF20" s="804">
        <f>+AE20/AE14</f>
        <v>0.10807597741212072</v>
      </c>
      <c r="AG20" s="800">
        <f>12*AG17</f>
        <v>2400000</v>
      </c>
      <c r="AH20" s="804">
        <f>+AG20/AG14</f>
        <v>0.14049877063575694</v>
      </c>
    </row>
    <row r="21" spans="2:34">
      <c r="B21" s="799"/>
      <c r="C21" s="1397"/>
      <c r="D21" s="1398"/>
      <c r="E21" s="1397"/>
      <c r="F21" s="1398"/>
      <c r="G21" s="1397"/>
      <c r="H21" s="1398"/>
      <c r="I21" s="1397"/>
      <c r="J21" s="1398"/>
      <c r="K21" s="1397"/>
      <c r="L21" s="1398"/>
      <c r="M21" s="1397"/>
      <c r="N21" s="1398"/>
      <c r="O21" s="1397"/>
      <c r="P21" s="1398"/>
      <c r="Q21" s="1397"/>
      <c r="R21" s="1398"/>
      <c r="S21" s="1397"/>
      <c r="T21" s="1398"/>
      <c r="U21" s="1397"/>
      <c r="V21" s="1398"/>
      <c r="W21" s="1397"/>
      <c r="X21" s="1398"/>
      <c r="Y21" s="1397"/>
      <c r="Z21" s="1398"/>
      <c r="AA21" s="1397"/>
      <c r="AB21" s="1398"/>
      <c r="AC21" s="1397"/>
      <c r="AD21" s="1398"/>
      <c r="AE21" s="1397"/>
      <c r="AF21" s="1398"/>
      <c r="AG21" s="1397"/>
      <c r="AH21" s="1398"/>
    </row>
    <row r="22" spans="2:34">
      <c r="B22" s="798" t="s">
        <v>373</v>
      </c>
      <c r="C22" s="1397"/>
      <c r="D22" s="1398"/>
      <c r="E22" s="1397"/>
      <c r="F22" s="1398"/>
      <c r="G22" s="1397"/>
      <c r="H22" s="1398"/>
      <c r="I22" s="1397"/>
      <c r="J22" s="1398"/>
      <c r="K22" s="1397"/>
      <c r="L22" s="1398"/>
      <c r="M22" s="1397"/>
      <c r="N22" s="1398"/>
      <c r="O22" s="1397"/>
      <c r="P22" s="1398"/>
      <c r="Q22" s="1397"/>
      <c r="R22" s="1398"/>
      <c r="S22" s="1397"/>
      <c r="T22" s="1398"/>
      <c r="U22" s="1397"/>
      <c r="V22" s="1398"/>
      <c r="W22" s="1397"/>
      <c r="X22" s="1398"/>
      <c r="Y22" s="1397"/>
      <c r="Z22" s="1398"/>
      <c r="AA22" s="1397"/>
      <c r="AB22" s="1398"/>
      <c r="AC22" s="1397"/>
      <c r="AD22" s="1398"/>
      <c r="AE22" s="1397"/>
      <c r="AF22" s="1398"/>
      <c r="AG22" s="1397"/>
      <c r="AH22" s="1398"/>
    </row>
    <row r="23" spans="2:34">
      <c r="B23" s="799" t="s">
        <v>910</v>
      </c>
      <c r="C23" s="800">
        <f>+(C14+C20)*30/360</f>
        <v>5694000</v>
      </c>
      <c r="D23" s="804">
        <f>+C23/C14</f>
        <v>8.3333333333333329E-2</v>
      </c>
      <c r="E23" s="800">
        <f>+(E14+E20)*30/360</f>
        <v>4270500</v>
      </c>
      <c r="F23" s="804">
        <f>+E23/E14</f>
        <v>8.3333333333333329E-2</v>
      </c>
      <c r="G23" s="800">
        <f>+(G14+G20)*30/360</f>
        <v>3558750</v>
      </c>
      <c r="H23" s="804">
        <f>+G23/G14</f>
        <v>8.3333333333333329E-2</v>
      </c>
      <c r="I23" s="800">
        <f>+(I14+I20)*30/360</f>
        <v>2989350</v>
      </c>
      <c r="J23" s="804">
        <f>+I23/I14</f>
        <v>8.3333333333333329E-2</v>
      </c>
      <c r="K23" s="800">
        <f>+(K14+K20)*30/360</f>
        <v>3701100</v>
      </c>
      <c r="L23" s="804">
        <f>+K23/K14</f>
        <v>8.3333333333333329E-2</v>
      </c>
      <c r="M23" s="800">
        <f>+(M14+M20)*30/360</f>
        <v>3131700.0000000005</v>
      </c>
      <c r="N23" s="804">
        <f>+M23/M14</f>
        <v>8.3333333333333329E-2</v>
      </c>
      <c r="O23" s="800">
        <f>+(O14+O20)*30/360</f>
        <v>3274049.9999999995</v>
      </c>
      <c r="P23" s="804">
        <f>+O23/O14</f>
        <v>8.3333333333333343E-2</v>
      </c>
      <c r="Q23" s="800">
        <f>+(Q14+Q20)*30/360</f>
        <v>3558750</v>
      </c>
      <c r="R23" s="804">
        <f>+Q23/Q14</f>
        <v>8.3333333333333329E-2</v>
      </c>
      <c r="S23" s="800">
        <f>+(S14+S20)*30/360</f>
        <v>2833475</v>
      </c>
      <c r="T23" s="804">
        <v>8.3299999999999999E-2</v>
      </c>
      <c r="U23" s="800">
        <f>+(U14)*30/360</f>
        <v>1992899.9999999998</v>
      </c>
      <c r="V23" s="804">
        <f>+U23/U14</f>
        <v>8.3333333333333343E-2</v>
      </c>
      <c r="W23" s="800">
        <f>+(W14+W20)*30/360</f>
        <v>3558750</v>
      </c>
      <c r="X23" s="804">
        <f>+W23/W14</f>
        <v>8.3333333333333329E-2</v>
      </c>
      <c r="Y23" s="800">
        <f>+(Y14)*30/360</f>
        <v>2419950</v>
      </c>
      <c r="Z23" s="804">
        <f>+Y23/Y14</f>
        <v>8.3333333333333329E-2</v>
      </c>
      <c r="AA23" s="800">
        <f>+(AA14)*30/360</f>
        <v>2562300</v>
      </c>
      <c r="AB23" s="804">
        <f>+AA23/AA14</f>
        <v>8.3333333333333329E-2</v>
      </c>
      <c r="AC23" s="800">
        <f>+(AC14)*30/360</f>
        <v>1717820.6445132205</v>
      </c>
      <c r="AD23" s="804">
        <f>+AC23/AC14</f>
        <v>8.3333333333333329E-2</v>
      </c>
      <c r="AE23" s="800">
        <f>+(AE14)*30/360</f>
        <v>1850550</v>
      </c>
      <c r="AF23" s="804">
        <f>+AE23/AE14</f>
        <v>8.3333333333333329E-2</v>
      </c>
      <c r="AG23" s="800">
        <f>+(AG14)*30/360</f>
        <v>1423500</v>
      </c>
      <c r="AH23" s="804">
        <f>+AG23/AG14</f>
        <v>8.3333333333333329E-2</v>
      </c>
    </row>
    <row r="24" spans="2:34">
      <c r="B24" s="799" t="s">
        <v>911</v>
      </c>
      <c r="C24" s="803">
        <f>0.12*C23</f>
        <v>683280</v>
      </c>
      <c r="D24" s="804">
        <f>+C24/C14</f>
        <v>0.01</v>
      </c>
      <c r="E24" s="803">
        <f>0.12*E23</f>
        <v>512460</v>
      </c>
      <c r="F24" s="804">
        <f>+E24/E14</f>
        <v>0.01</v>
      </c>
      <c r="G24" s="803">
        <f>0.12*G23</f>
        <v>427050</v>
      </c>
      <c r="H24" s="804">
        <f>+G24/G14</f>
        <v>0.01</v>
      </c>
      <c r="I24" s="803">
        <f>0.12*I23</f>
        <v>358722</v>
      </c>
      <c r="J24" s="804">
        <f>+I24/I14</f>
        <v>0.01</v>
      </c>
      <c r="K24" s="803">
        <f>0.12*K23</f>
        <v>444132</v>
      </c>
      <c r="L24" s="804">
        <f>+K24/K14</f>
        <v>0.01</v>
      </c>
      <c r="M24" s="803">
        <f>0.12*M23</f>
        <v>375804.00000000006</v>
      </c>
      <c r="N24" s="804">
        <f>+M24/M14</f>
        <v>0.01</v>
      </c>
      <c r="O24" s="803">
        <f>0.12*O23</f>
        <v>392885.99999999994</v>
      </c>
      <c r="P24" s="804">
        <f>+O24/O14</f>
        <v>0.01</v>
      </c>
      <c r="Q24" s="803">
        <f>0.12*Q23</f>
        <v>427050</v>
      </c>
      <c r="R24" s="804">
        <f>+Q24/Q14</f>
        <v>0.01</v>
      </c>
      <c r="S24" s="803">
        <f>0.12*S23</f>
        <v>340017</v>
      </c>
      <c r="T24" s="804">
        <f>+S24/S14</f>
        <v>1.0759452814247335E-2</v>
      </c>
      <c r="U24" s="803">
        <f>0.12*U23</f>
        <v>239147.99999999997</v>
      </c>
      <c r="V24" s="804">
        <f>+U24/U14</f>
        <v>0.01</v>
      </c>
      <c r="W24" s="803">
        <f>0.12*W23</f>
        <v>427050</v>
      </c>
      <c r="X24" s="804">
        <f>+W24/W14</f>
        <v>0.01</v>
      </c>
      <c r="Y24" s="803">
        <f>0.12*Y23</f>
        <v>290394</v>
      </c>
      <c r="Z24" s="804">
        <f>+Y24/Y14</f>
        <v>0.01</v>
      </c>
      <c r="AA24" s="803">
        <f>0.12*AA23</f>
        <v>307476</v>
      </c>
      <c r="AB24" s="804">
        <f>+AA24/AA14</f>
        <v>0.01</v>
      </c>
      <c r="AC24" s="803">
        <f>0.12*AC23</f>
        <v>206138.47734158646</v>
      </c>
      <c r="AD24" s="804">
        <f>+AC24/AC14</f>
        <v>0.01</v>
      </c>
      <c r="AE24" s="803">
        <f>0.12*AE23</f>
        <v>222066</v>
      </c>
      <c r="AF24" s="804">
        <f>+AE24/AE14</f>
        <v>0.01</v>
      </c>
      <c r="AG24" s="803">
        <f>0.12*AG23</f>
        <v>170820</v>
      </c>
      <c r="AH24" s="804">
        <f>+AG24/AG14</f>
        <v>0.01</v>
      </c>
    </row>
    <row r="25" spans="2:34">
      <c r="B25" s="799" t="s">
        <v>307</v>
      </c>
      <c r="C25" s="803">
        <f>30*C14/360</f>
        <v>5694000</v>
      </c>
      <c r="D25" s="804">
        <f>C25/C14</f>
        <v>8.3333333333333329E-2</v>
      </c>
      <c r="E25" s="803">
        <f>30*E14/360</f>
        <v>4270500</v>
      </c>
      <c r="F25" s="804">
        <f>+E25/E14</f>
        <v>8.3333333333333329E-2</v>
      </c>
      <c r="G25" s="803">
        <f>30*G14/360</f>
        <v>3558750</v>
      </c>
      <c r="H25" s="804">
        <f>+G25/G14</f>
        <v>8.3333333333333329E-2</v>
      </c>
      <c r="I25" s="803">
        <f>30*I14/360</f>
        <v>2989350</v>
      </c>
      <c r="J25" s="804">
        <f>+I25/I14</f>
        <v>8.3333333333333329E-2</v>
      </c>
      <c r="K25" s="803">
        <f>30*K14/360</f>
        <v>3701100</v>
      </c>
      <c r="L25" s="804">
        <f>+K25/K14</f>
        <v>8.3333333333333329E-2</v>
      </c>
      <c r="M25" s="803">
        <f>30*M14/360</f>
        <v>3131700.0000000005</v>
      </c>
      <c r="N25" s="804">
        <f>+M25/M14</f>
        <v>8.3333333333333329E-2</v>
      </c>
      <c r="O25" s="803">
        <f>30*O14/360</f>
        <v>3274049.9999999995</v>
      </c>
      <c r="P25" s="804">
        <f>+O25/O14</f>
        <v>8.3333333333333343E-2</v>
      </c>
      <c r="Q25" s="803">
        <f>30*Q14/360</f>
        <v>3558750</v>
      </c>
      <c r="R25" s="804">
        <f>+Q25/Q14</f>
        <v>8.3333333333333329E-2</v>
      </c>
      <c r="S25" s="803">
        <f>30*S14/360</f>
        <v>2633475</v>
      </c>
      <c r="T25" s="804">
        <f>+S25/S14</f>
        <v>8.3333333333333329E-2</v>
      </c>
      <c r="U25" s="803">
        <f>30*U14/360</f>
        <v>1992899.9999999998</v>
      </c>
      <c r="V25" s="804">
        <f>+U25/U14</f>
        <v>8.3333333333333343E-2</v>
      </c>
      <c r="W25" s="803">
        <f>30*W14/360</f>
        <v>3558750</v>
      </c>
      <c r="X25" s="804">
        <f>+W25/W14</f>
        <v>8.3333333333333329E-2</v>
      </c>
      <c r="Y25" s="803">
        <f>30*Y14/360</f>
        <v>2419950</v>
      </c>
      <c r="Z25" s="804">
        <f>+Y25/Y14</f>
        <v>8.3333333333333329E-2</v>
      </c>
      <c r="AA25" s="803">
        <f>30*AA14/360</f>
        <v>2562300</v>
      </c>
      <c r="AB25" s="804">
        <f>+AA25/AA14</f>
        <v>8.3333333333333329E-2</v>
      </c>
      <c r="AC25" s="803">
        <f>30*AC14/360</f>
        <v>1717820.6445132205</v>
      </c>
      <c r="AD25" s="804">
        <f>+AC25/AC14</f>
        <v>8.3333333333333329E-2</v>
      </c>
      <c r="AE25" s="803">
        <f>30*AE14/360</f>
        <v>1850550</v>
      </c>
      <c r="AF25" s="804">
        <f>+AE25/AE14</f>
        <v>8.3333333333333329E-2</v>
      </c>
      <c r="AG25" s="803">
        <f>30*AG14/360</f>
        <v>1423500</v>
      </c>
      <c r="AH25" s="804">
        <f>+AG25/AG14</f>
        <v>8.3333333333333329E-2</v>
      </c>
    </row>
    <row r="26" spans="2:34" ht="25.5">
      <c r="B26" s="799" t="s">
        <v>912</v>
      </c>
      <c r="C26" s="803">
        <f>15*C12/30</f>
        <v>2847000</v>
      </c>
      <c r="D26" s="804">
        <f>+C26/C14</f>
        <v>4.1666666666666664E-2</v>
      </c>
      <c r="E26" s="803">
        <f>15*E12/30</f>
        <v>2135250</v>
      </c>
      <c r="F26" s="804">
        <f>+E26/E14</f>
        <v>4.1666666666666664E-2</v>
      </c>
      <c r="G26" s="803">
        <f>15*G12/30</f>
        <v>1779375</v>
      </c>
      <c r="H26" s="804">
        <f>+G26/G14</f>
        <v>4.1666666666666664E-2</v>
      </c>
      <c r="I26" s="803">
        <f>15*I12/30</f>
        <v>1494675</v>
      </c>
      <c r="J26" s="804">
        <f>+I26/I14</f>
        <v>4.1666666666666664E-2</v>
      </c>
      <c r="K26" s="803">
        <f>15*K12/30</f>
        <v>1850550</v>
      </c>
      <c r="L26" s="804">
        <f>+K26/K14</f>
        <v>4.1666666666666664E-2</v>
      </c>
      <c r="M26" s="803">
        <f>15*M12/30</f>
        <v>1565850.0000000002</v>
      </c>
      <c r="N26" s="804">
        <f>+M26/M14</f>
        <v>4.1666666666666664E-2</v>
      </c>
      <c r="O26" s="803">
        <f>15*O12/30</f>
        <v>1637024.9999999998</v>
      </c>
      <c r="P26" s="804">
        <f>+O26/O14</f>
        <v>4.1666666666666671E-2</v>
      </c>
      <c r="Q26" s="803">
        <f>15*Q12/30</f>
        <v>1779375</v>
      </c>
      <c r="R26" s="804">
        <f>+Q26/Q14</f>
        <v>4.1666666666666664E-2</v>
      </c>
      <c r="S26" s="803">
        <f>15*S12/30</f>
        <v>1316737.5</v>
      </c>
      <c r="T26" s="804">
        <f>+S26/S14</f>
        <v>4.1666666666666664E-2</v>
      </c>
      <c r="U26" s="803">
        <f>15*U12/30</f>
        <v>996449.99999999988</v>
      </c>
      <c r="V26" s="804">
        <f>+U26/U14</f>
        <v>4.1666666666666671E-2</v>
      </c>
      <c r="W26" s="803">
        <f>15*W12/30</f>
        <v>1779375</v>
      </c>
      <c r="X26" s="804">
        <f>+W26/W14</f>
        <v>4.1666666666666664E-2</v>
      </c>
      <c r="Y26" s="803">
        <f>15*Y12/30</f>
        <v>1209975</v>
      </c>
      <c r="Z26" s="804">
        <f>+Y26/Y14</f>
        <v>4.1666666666666664E-2</v>
      </c>
      <c r="AA26" s="803">
        <f>15*AA12/30</f>
        <v>1281150</v>
      </c>
      <c r="AB26" s="804">
        <f>+AA26/AA14</f>
        <v>4.1666666666666664E-2</v>
      </c>
      <c r="AC26" s="803">
        <f>15*AC12/30</f>
        <v>858910.32225661026</v>
      </c>
      <c r="AD26" s="804">
        <f>+AC26/AC14</f>
        <v>4.1666666666666664E-2</v>
      </c>
      <c r="AE26" s="803">
        <f>15*AE12/30</f>
        <v>925275</v>
      </c>
      <c r="AF26" s="804">
        <f>+AE26/AE14</f>
        <v>4.1666666666666664E-2</v>
      </c>
      <c r="AG26" s="803">
        <f>15*AG12/30</f>
        <v>711750</v>
      </c>
      <c r="AH26" s="804">
        <f>+AG26/AG14</f>
        <v>4.1666666666666664E-2</v>
      </c>
    </row>
    <row r="27" spans="2:34">
      <c r="B27" s="799"/>
      <c r="C27" s="1397"/>
      <c r="D27" s="1398"/>
      <c r="E27" s="1397"/>
      <c r="F27" s="1398"/>
      <c r="G27" s="1397"/>
      <c r="H27" s="1398"/>
      <c r="I27" s="1397"/>
      <c r="J27" s="1398"/>
      <c r="K27" s="1397"/>
      <c r="L27" s="1398"/>
      <c r="M27" s="1397"/>
      <c r="N27" s="1398"/>
      <c r="O27" s="1397"/>
      <c r="P27" s="1398"/>
      <c r="Q27" s="1397"/>
      <c r="R27" s="1398"/>
      <c r="S27" s="1397"/>
      <c r="T27" s="1398"/>
      <c r="U27" s="1397"/>
      <c r="V27" s="1398"/>
      <c r="W27" s="1397"/>
      <c r="X27" s="1398"/>
      <c r="Y27" s="1397"/>
      <c r="Z27" s="1398"/>
      <c r="AA27" s="1397"/>
      <c r="AB27" s="1398"/>
      <c r="AC27" s="1397"/>
      <c r="AD27" s="1398"/>
      <c r="AE27" s="1397"/>
      <c r="AF27" s="1398"/>
      <c r="AG27" s="1397"/>
      <c r="AH27" s="1398"/>
    </row>
    <row r="28" spans="2:34">
      <c r="B28" s="798" t="s">
        <v>374</v>
      </c>
      <c r="C28" s="1397"/>
      <c r="D28" s="1398"/>
      <c r="E28" s="1397"/>
      <c r="F28" s="1398"/>
      <c r="G28" s="1397"/>
      <c r="H28" s="1398"/>
      <c r="I28" s="1397"/>
      <c r="J28" s="1398"/>
      <c r="K28" s="1397"/>
      <c r="L28" s="1398"/>
      <c r="M28" s="1397"/>
      <c r="N28" s="1398"/>
      <c r="O28" s="1397"/>
      <c r="P28" s="1398"/>
      <c r="Q28" s="1397"/>
      <c r="R28" s="1398"/>
      <c r="S28" s="1397"/>
      <c r="T28" s="1398"/>
      <c r="U28" s="1397"/>
      <c r="V28" s="1398"/>
      <c r="W28" s="1397"/>
      <c r="X28" s="1398"/>
      <c r="Y28" s="1397"/>
      <c r="Z28" s="1398"/>
      <c r="AA28" s="1397"/>
      <c r="AB28" s="1398"/>
      <c r="AC28" s="1397"/>
      <c r="AD28" s="1398"/>
      <c r="AE28" s="1397"/>
      <c r="AF28" s="1398"/>
      <c r="AG28" s="1397"/>
      <c r="AH28" s="1398"/>
    </row>
    <row r="29" spans="2:34" ht="38.25">
      <c r="B29" s="799" t="s">
        <v>375</v>
      </c>
      <c r="C29" s="800">
        <f>+D29*C14</f>
        <v>0</v>
      </c>
      <c r="D29" s="804">
        <v>0</v>
      </c>
      <c r="E29" s="800">
        <f>+F29*E14</f>
        <v>0</v>
      </c>
      <c r="F29" s="804">
        <v>0</v>
      </c>
      <c r="G29" s="800">
        <f>+H29*G14</f>
        <v>0</v>
      </c>
      <c r="H29" s="804">
        <v>0</v>
      </c>
      <c r="I29" s="800">
        <f>+J29*I14</f>
        <v>0</v>
      </c>
      <c r="J29" s="804">
        <v>0</v>
      </c>
      <c r="K29" s="800">
        <f>+L29*K14</f>
        <v>0</v>
      </c>
      <c r="L29" s="804">
        <v>0</v>
      </c>
      <c r="M29" s="800">
        <f>+N29*M14</f>
        <v>0</v>
      </c>
      <c r="N29" s="804">
        <v>0</v>
      </c>
      <c r="O29" s="800">
        <f>+P29*O14</f>
        <v>0</v>
      </c>
      <c r="P29" s="804">
        <v>0</v>
      </c>
      <c r="Q29" s="800">
        <f>+R29*Q14</f>
        <v>0</v>
      </c>
      <c r="R29" s="804">
        <v>0</v>
      </c>
      <c r="S29" s="800">
        <f>+T29*S14</f>
        <v>0</v>
      </c>
      <c r="T29" s="804">
        <v>0</v>
      </c>
      <c r="U29" s="800">
        <f>+V29*U14</f>
        <v>0</v>
      </c>
      <c r="V29" s="804">
        <v>0</v>
      </c>
      <c r="W29" s="800">
        <f>+X29*W14</f>
        <v>0</v>
      </c>
      <c r="X29" s="804">
        <v>0</v>
      </c>
      <c r="Y29" s="800">
        <f>+Z29*Y14</f>
        <v>0</v>
      </c>
      <c r="Z29" s="804">
        <v>0</v>
      </c>
      <c r="AA29" s="800">
        <f>+AB29*AA14</f>
        <v>0</v>
      </c>
      <c r="AB29" s="804">
        <v>0</v>
      </c>
      <c r="AC29" s="800">
        <f>+AD29*AC14</f>
        <v>0</v>
      </c>
      <c r="AD29" s="804">
        <v>0</v>
      </c>
      <c r="AE29" s="800">
        <f>+AF29*AE14</f>
        <v>0</v>
      </c>
      <c r="AF29" s="804">
        <v>0</v>
      </c>
      <c r="AG29" s="800">
        <f>+AH29*AG14</f>
        <v>0</v>
      </c>
      <c r="AH29" s="804">
        <v>0</v>
      </c>
    </row>
    <row r="30" spans="2:34" ht="38.25">
      <c r="B30" s="799" t="s">
        <v>376</v>
      </c>
      <c r="C30" s="803">
        <f>+D30*C14</f>
        <v>8199360</v>
      </c>
      <c r="D30" s="804">
        <v>0.12</v>
      </c>
      <c r="E30" s="803">
        <f>+F30*E14</f>
        <v>6149520</v>
      </c>
      <c r="F30" s="804">
        <v>0.12</v>
      </c>
      <c r="G30" s="803">
        <f>+H30*G14</f>
        <v>5124600</v>
      </c>
      <c r="H30" s="804">
        <v>0.12</v>
      </c>
      <c r="I30" s="803">
        <f>+J30*I14</f>
        <v>4304664</v>
      </c>
      <c r="J30" s="804">
        <v>0.12</v>
      </c>
      <c r="K30" s="803">
        <f>+L30*K14</f>
        <v>5329584</v>
      </c>
      <c r="L30" s="804">
        <v>0.12</v>
      </c>
      <c r="M30" s="803">
        <f>+N30*M14</f>
        <v>4509648.0000000009</v>
      </c>
      <c r="N30" s="804">
        <v>0.12</v>
      </c>
      <c r="O30" s="803">
        <f>+P30*O14</f>
        <v>4714631.9999999991</v>
      </c>
      <c r="P30" s="804">
        <v>0.12</v>
      </c>
      <c r="Q30" s="803">
        <f>+R30*Q14</f>
        <v>5124600</v>
      </c>
      <c r="R30" s="804">
        <v>0.12</v>
      </c>
      <c r="S30" s="803">
        <f>+T30*S14</f>
        <v>3792204</v>
      </c>
      <c r="T30" s="804">
        <v>0.12</v>
      </c>
      <c r="U30" s="803">
        <f>+V30*U14</f>
        <v>2869775.9999999995</v>
      </c>
      <c r="V30" s="804">
        <v>0.12</v>
      </c>
      <c r="W30" s="803">
        <f>+X30*W14</f>
        <v>5124600</v>
      </c>
      <c r="X30" s="804">
        <v>0.12</v>
      </c>
      <c r="Y30" s="803">
        <f>+Z30*Y14</f>
        <v>3484728</v>
      </c>
      <c r="Z30" s="804">
        <v>0.12</v>
      </c>
      <c r="AA30" s="803">
        <f>+AB30*AA14</f>
        <v>3689712</v>
      </c>
      <c r="AB30" s="804">
        <v>0.12</v>
      </c>
      <c r="AC30" s="803">
        <f>+AD30*AC14</f>
        <v>2473661.7280990374</v>
      </c>
      <c r="AD30" s="804">
        <v>0.12</v>
      </c>
      <c r="AE30" s="803">
        <f>+AF30*AE14</f>
        <v>2664792</v>
      </c>
      <c r="AF30" s="804">
        <v>0.12</v>
      </c>
      <c r="AG30" s="803">
        <f>+AH30*AG14</f>
        <v>2049840</v>
      </c>
      <c r="AH30" s="804">
        <v>0.12</v>
      </c>
    </row>
    <row r="31" spans="2:34" ht="38.25">
      <c r="B31" s="799" t="s">
        <v>377</v>
      </c>
      <c r="C31" s="803">
        <f>+D31*C14</f>
        <v>4755628.8</v>
      </c>
      <c r="D31" s="804">
        <v>6.9599999999999995E-2</v>
      </c>
      <c r="E31" s="803">
        <f>+F31*E14</f>
        <v>3566721.5999999996</v>
      </c>
      <c r="F31" s="804">
        <v>6.9599999999999995E-2</v>
      </c>
      <c r="G31" s="803">
        <f>+H31*G14</f>
        <v>2972268</v>
      </c>
      <c r="H31" s="804">
        <v>6.9599999999999995E-2</v>
      </c>
      <c r="I31" s="803">
        <f>+J31*I14</f>
        <v>2496705.1199999996</v>
      </c>
      <c r="J31" s="804">
        <v>6.9599999999999995E-2</v>
      </c>
      <c r="K31" s="803">
        <f>+L31*K14</f>
        <v>3091158.7199999997</v>
      </c>
      <c r="L31" s="804">
        <v>6.9599999999999995E-2</v>
      </c>
      <c r="M31" s="803">
        <f>+N31*M14</f>
        <v>2615595.8400000003</v>
      </c>
      <c r="N31" s="804">
        <v>6.9599999999999995E-2</v>
      </c>
      <c r="O31" s="803">
        <f>+P31*O14</f>
        <v>2734486.5599999991</v>
      </c>
      <c r="P31" s="804">
        <v>6.9599999999999995E-2</v>
      </c>
      <c r="Q31" s="803">
        <f>+R31*Q14</f>
        <v>2972268</v>
      </c>
      <c r="R31" s="804">
        <v>6.9599999999999995E-2</v>
      </c>
      <c r="S31" s="803">
        <f>+T31*S14</f>
        <v>2199478.3199999998</v>
      </c>
      <c r="T31" s="804">
        <v>6.9599999999999995E-2</v>
      </c>
      <c r="U31" s="803">
        <f>+V31*U14</f>
        <v>1664470.0799999996</v>
      </c>
      <c r="V31" s="804">
        <v>6.9599999999999995E-2</v>
      </c>
      <c r="W31" s="803">
        <f>+X31*W14</f>
        <v>2972268</v>
      </c>
      <c r="X31" s="804">
        <v>6.9599999999999995E-2</v>
      </c>
      <c r="Y31" s="803">
        <f>+Z31*Y14</f>
        <v>2021142.2399999998</v>
      </c>
      <c r="Z31" s="804">
        <v>6.9599999999999995E-2</v>
      </c>
      <c r="AA31" s="803">
        <f>+AB31*AA14</f>
        <v>2140032.96</v>
      </c>
      <c r="AB31" s="804">
        <v>6.9599999999999995E-2</v>
      </c>
      <c r="AC31" s="803">
        <f>+AD31*AC14</f>
        <v>1434723.8022974418</v>
      </c>
      <c r="AD31" s="804">
        <v>6.9599999999999995E-2</v>
      </c>
      <c r="AE31" s="803">
        <f>+AF31*AE14</f>
        <v>1545579.3599999999</v>
      </c>
      <c r="AF31" s="804">
        <v>6.9599999999999995E-2</v>
      </c>
      <c r="AG31" s="803">
        <f>+AH31*AG14</f>
        <v>1188907.2</v>
      </c>
      <c r="AH31" s="804">
        <v>6.9599999999999995E-2</v>
      </c>
    </row>
    <row r="32" spans="2:34">
      <c r="B32" s="799"/>
      <c r="C32" s="1397"/>
      <c r="D32" s="1398"/>
      <c r="E32" s="1397"/>
      <c r="F32" s="1398"/>
      <c r="G32" s="1397"/>
      <c r="H32" s="1398"/>
      <c r="I32" s="1397"/>
      <c r="J32" s="1398"/>
      <c r="K32" s="1397"/>
      <c r="L32" s="1398"/>
      <c r="M32" s="1397"/>
      <c r="N32" s="1398"/>
      <c r="O32" s="1397"/>
      <c r="P32" s="1398"/>
      <c r="Q32" s="1397"/>
      <c r="R32" s="1398"/>
      <c r="S32" s="1397"/>
      <c r="T32" s="1398"/>
      <c r="U32" s="1397"/>
      <c r="V32" s="1398"/>
      <c r="W32" s="1397"/>
      <c r="X32" s="1398"/>
      <c r="Y32" s="1397"/>
      <c r="Z32" s="1398"/>
      <c r="AA32" s="1397"/>
      <c r="AB32" s="1398"/>
      <c r="AC32" s="1397"/>
      <c r="AD32" s="1398"/>
      <c r="AE32" s="1397"/>
      <c r="AF32" s="1398"/>
      <c r="AG32" s="1397"/>
      <c r="AH32" s="1398"/>
    </row>
    <row r="33" spans="2:34">
      <c r="B33" s="799"/>
      <c r="C33" s="1397"/>
      <c r="D33" s="1398"/>
      <c r="E33" s="1397"/>
      <c r="F33" s="1398"/>
      <c r="G33" s="1397"/>
      <c r="H33" s="1398"/>
      <c r="I33" s="1397"/>
      <c r="J33" s="1398"/>
      <c r="K33" s="1397"/>
      <c r="L33" s="1398"/>
      <c r="M33" s="1397"/>
      <c r="N33" s="1398"/>
      <c r="O33" s="1397"/>
      <c r="P33" s="1398"/>
      <c r="Q33" s="1397"/>
      <c r="R33" s="1398"/>
      <c r="S33" s="1397"/>
      <c r="T33" s="1398"/>
      <c r="U33" s="1397"/>
      <c r="V33" s="1398"/>
      <c r="W33" s="1397"/>
      <c r="X33" s="1398"/>
      <c r="Y33" s="1397"/>
      <c r="Z33" s="1398"/>
      <c r="AA33" s="1397"/>
      <c r="AB33" s="1398"/>
      <c r="AC33" s="1397"/>
      <c r="AD33" s="1398"/>
      <c r="AE33" s="1397"/>
      <c r="AF33" s="1398"/>
      <c r="AG33" s="1397"/>
      <c r="AH33" s="1398"/>
    </row>
    <row r="34" spans="2:34">
      <c r="B34" s="798" t="s">
        <v>378</v>
      </c>
      <c r="C34" s="1397"/>
      <c r="D34" s="1398"/>
      <c r="E34" s="1397"/>
      <c r="F34" s="1398"/>
      <c r="G34" s="1397"/>
      <c r="H34" s="1398"/>
      <c r="I34" s="1397"/>
      <c r="J34" s="1398"/>
      <c r="K34" s="1397"/>
      <c r="L34" s="1398"/>
      <c r="M34" s="1397"/>
      <c r="N34" s="1398"/>
      <c r="O34" s="1397"/>
      <c r="P34" s="1398"/>
      <c r="Q34" s="1397"/>
      <c r="R34" s="1398"/>
      <c r="S34" s="1397"/>
      <c r="T34" s="1398"/>
      <c r="U34" s="1397"/>
      <c r="V34" s="1398"/>
      <c r="W34" s="1397"/>
      <c r="X34" s="1398"/>
      <c r="Y34" s="1397"/>
      <c r="Z34" s="1398"/>
      <c r="AA34" s="1397"/>
      <c r="AB34" s="1398"/>
      <c r="AC34" s="1397"/>
      <c r="AD34" s="1398"/>
      <c r="AE34" s="1397"/>
      <c r="AF34" s="1398"/>
      <c r="AG34" s="1397"/>
      <c r="AH34" s="1398"/>
    </row>
    <row r="35" spans="2:34">
      <c r="B35" s="799" t="s">
        <v>379</v>
      </c>
      <c r="C35" s="803">
        <f>+D35*C14</f>
        <v>0</v>
      </c>
      <c r="D35" s="804">
        <v>0</v>
      </c>
      <c r="E35" s="803">
        <f>+F35*E14</f>
        <v>0</v>
      </c>
      <c r="F35" s="804">
        <v>0</v>
      </c>
      <c r="G35" s="803">
        <f>+H35*G14</f>
        <v>0</v>
      </c>
      <c r="H35" s="804">
        <v>0</v>
      </c>
      <c r="I35" s="803">
        <f>+J35*I14</f>
        <v>0</v>
      </c>
      <c r="J35" s="804">
        <v>0</v>
      </c>
      <c r="K35" s="803">
        <f>+L35*K14</f>
        <v>0</v>
      </c>
      <c r="L35" s="804">
        <v>0</v>
      </c>
      <c r="M35" s="803">
        <f>+N35*M14</f>
        <v>0</v>
      </c>
      <c r="N35" s="804">
        <v>0</v>
      </c>
      <c r="O35" s="803">
        <f>+P35*O14</f>
        <v>0</v>
      </c>
      <c r="P35" s="804">
        <v>0</v>
      </c>
      <c r="Q35" s="803">
        <f>+R35*Q14</f>
        <v>0</v>
      </c>
      <c r="R35" s="804">
        <v>0</v>
      </c>
      <c r="S35" s="803">
        <f>+T35*S14</f>
        <v>0</v>
      </c>
      <c r="T35" s="804">
        <v>0</v>
      </c>
      <c r="U35" s="803">
        <f>+V35*U14</f>
        <v>0</v>
      </c>
      <c r="V35" s="804">
        <v>0</v>
      </c>
      <c r="W35" s="803">
        <f>+X35*W14</f>
        <v>0</v>
      </c>
      <c r="X35" s="804">
        <v>0</v>
      </c>
      <c r="Y35" s="803">
        <f>+Z35*Y14</f>
        <v>0</v>
      </c>
      <c r="Z35" s="804">
        <v>0</v>
      </c>
      <c r="AA35" s="803">
        <f>+AB35*AA14</f>
        <v>0</v>
      </c>
      <c r="AB35" s="804">
        <v>0</v>
      </c>
      <c r="AC35" s="803">
        <f>+AD35*AC14</f>
        <v>0</v>
      </c>
      <c r="AD35" s="804">
        <v>0</v>
      </c>
      <c r="AE35" s="803">
        <f>+AF35*AE14</f>
        <v>0</v>
      </c>
      <c r="AF35" s="804">
        <v>0</v>
      </c>
      <c r="AG35" s="803">
        <f>+AH35*AG14</f>
        <v>0</v>
      </c>
      <c r="AH35" s="804">
        <v>0</v>
      </c>
    </row>
    <row r="36" spans="2:34">
      <c r="B36" s="799" t="s">
        <v>380</v>
      </c>
      <c r="C36" s="803">
        <f>+D36*C14</f>
        <v>0</v>
      </c>
      <c r="D36" s="804">
        <v>0</v>
      </c>
      <c r="E36" s="803">
        <f>+F36*E14</f>
        <v>0</v>
      </c>
      <c r="F36" s="804">
        <v>0</v>
      </c>
      <c r="G36" s="803">
        <f>+H36*G14</f>
        <v>0</v>
      </c>
      <c r="H36" s="804">
        <v>0</v>
      </c>
      <c r="I36" s="803">
        <f>+J36*I14</f>
        <v>0</v>
      </c>
      <c r="J36" s="804">
        <v>0</v>
      </c>
      <c r="K36" s="803">
        <f>+L36*K14</f>
        <v>0</v>
      </c>
      <c r="L36" s="804">
        <v>0</v>
      </c>
      <c r="M36" s="803">
        <f>+N36*M14</f>
        <v>0</v>
      </c>
      <c r="N36" s="804">
        <v>0</v>
      </c>
      <c r="O36" s="803">
        <f>+P36*O14</f>
        <v>0</v>
      </c>
      <c r="P36" s="804">
        <v>0</v>
      </c>
      <c r="Q36" s="803">
        <f>+R36*Q14</f>
        <v>0</v>
      </c>
      <c r="R36" s="804">
        <v>0</v>
      </c>
      <c r="S36" s="803">
        <f>+T36*S14</f>
        <v>0</v>
      </c>
      <c r="T36" s="804">
        <v>0</v>
      </c>
      <c r="U36" s="803">
        <f>+V36*U14</f>
        <v>0</v>
      </c>
      <c r="V36" s="804">
        <v>0</v>
      </c>
      <c r="W36" s="803">
        <f>+X36*W14</f>
        <v>0</v>
      </c>
      <c r="X36" s="804">
        <v>0</v>
      </c>
      <c r="Y36" s="803">
        <f>+Z36*Y14</f>
        <v>0</v>
      </c>
      <c r="Z36" s="804">
        <v>0</v>
      </c>
      <c r="AA36" s="803">
        <f>+AB36*AA14</f>
        <v>0</v>
      </c>
      <c r="AB36" s="804">
        <v>0</v>
      </c>
      <c r="AC36" s="803">
        <f>+AD36*AC14</f>
        <v>0</v>
      </c>
      <c r="AD36" s="804">
        <v>0</v>
      </c>
      <c r="AE36" s="803">
        <f>+AF36*AE14</f>
        <v>0</v>
      </c>
      <c r="AF36" s="804">
        <v>0</v>
      </c>
      <c r="AG36" s="803">
        <f>+AH36*AG14</f>
        <v>0</v>
      </c>
      <c r="AH36" s="804">
        <v>0</v>
      </c>
    </row>
    <row r="37" spans="2:34">
      <c r="B37" s="799" t="s">
        <v>913</v>
      </c>
      <c r="C37" s="800">
        <f>IF(C13&lt;=10,0.04*C14,0)</f>
        <v>2733120</v>
      </c>
      <c r="D37" s="804">
        <f>+C37/C14</f>
        <v>0.04</v>
      </c>
      <c r="E37" s="800">
        <f>IF(E13&lt;=10,0.04*E14,0)</f>
        <v>2049840</v>
      </c>
      <c r="F37" s="804">
        <f>+E37/E14</f>
        <v>0.04</v>
      </c>
      <c r="G37" s="800">
        <f>IF(G13&lt;=10,0.04*G14,0)</f>
        <v>1708200</v>
      </c>
      <c r="H37" s="804">
        <f>+G37/G14</f>
        <v>0.04</v>
      </c>
      <c r="I37" s="800">
        <f>IF(I13&lt;=10,0.04*I14,0)</f>
        <v>1434888</v>
      </c>
      <c r="J37" s="804">
        <f>+I37/I14</f>
        <v>0.04</v>
      </c>
      <c r="K37" s="800">
        <f>IF(K13&lt;=10,0.04*K14,0)</f>
        <v>1776528</v>
      </c>
      <c r="L37" s="804">
        <f>+K37/K14</f>
        <v>0.04</v>
      </c>
      <c r="M37" s="800">
        <f>IF(M13&lt;=10,0.04*M14,0)</f>
        <v>1503216.0000000002</v>
      </c>
      <c r="N37" s="804">
        <f>+M37/M14</f>
        <v>0.04</v>
      </c>
      <c r="O37" s="800">
        <f>IF(O13&lt;=10,0.04*O14,0)</f>
        <v>1571543.9999999998</v>
      </c>
      <c r="P37" s="804">
        <f>+O37/O14</f>
        <v>0.04</v>
      </c>
      <c r="Q37" s="800">
        <f>IF(Q13&lt;=10,0.04*Q14,0)</f>
        <v>1708200</v>
      </c>
      <c r="R37" s="804">
        <f>+Q37/Q14</f>
        <v>0.04</v>
      </c>
      <c r="S37" s="800">
        <f>IF(S13&lt;=10,0.04*S14,0)</f>
        <v>1264068</v>
      </c>
      <c r="T37" s="804">
        <f>+S37/S14</f>
        <v>0.04</v>
      </c>
      <c r="U37" s="800">
        <f>IF(U13&lt;=10,0.04*U14,0)</f>
        <v>956591.99999999988</v>
      </c>
      <c r="V37" s="804">
        <f>+U37/U14</f>
        <v>0.04</v>
      </c>
      <c r="W37" s="800">
        <f>IF(W13&lt;=10,0.04*W14,0)</f>
        <v>1708200</v>
      </c>
      <c r="X37" s="804">
        <f>+W37/W14</f>
        <v>0.04</v>
      </c>
      <c r="Y37" s="800">
        <f>IF(Y13&lt;=10,0.04*Y14,0)</f>
        <v>1161576</v>
      </c>
      <c r="Z37" s="804">
        <f>+Y37/Y14</f>
        <v>0.04</v>
      </c>
      <c r="AA37" s="800">
        <f>IF(AA13&lt;=10,0.04*AA14,0)</f>
        <v>1229904</v>
      </c>
      <c r="AB37" s="804">
        <f>+AA37/AA14</f>
        <v>0.04</v>
      </c>
      <c r="AC37" s="800">
        <f>IF(AC13&lt;=10,0.04*AC14,0)</f>
        <v>824553.90936634585</v>
      </c>
      <c r="AD37" s="804">
        <f>+AC37/AC14</f>
        <v>0.04</v>
      </c>
      <c r="AE37" s="800">
        <f>IF(AE13&lt;=10,0.04*AE14,0)</f>
        <v>888264</v>
      </c>
      <c r="AF37" s="804">
        <f>+AE37/AE14</f>
        <v>0.04</v>
      </c>
      <c r="AG37" s="800">
        <f>IF(AG13&lt;=10,0.04*AG14,0)</f>
        <v>683280</v>
      </c>
      <c r="AH37" s="804">
        <f>+AG37/AG14</f>
        <v>0.04</v>
      </c>
    </row>
    <row r="38" spans="2:34">
      <c r="B38" s="799"/>
      <c r="C38" s="1397"/>
      <c r="D38" s="1398"/>
      <c r="E38" s="1397"/>
      <c r="F38" s="1398"/>
      <c r="G38" s="1397"/>
      <c r="H38" s="1398"/>
      <c r="I38" s="1397"/>
      <c r="J38" s="1398"/>
      <c r="K38" s="1397"/>
      <c r="L38" s="1398"/>
      <c r="M38" s="1397"/>
      <c r="N38" s="1398"/>
      <c r="O38" s="1397"/>
      <c r="P38" s="1398"/>
      <c r="Q38" s="1397"/>
      <c r="R38" s="1398"/>
      <c r="S38" s="1397"/>
      <c r="T38" s="1398"/>
      <c r="U38" s="1397"/>
      <c r="V38" s="1398"/>
      <c r="W38" s="1397"/>
      <c r="X38" s="1398"/>
      <c r="Y38" s="1397"/>
      <c r="Z38" s="1398"/>
      <c r="AA38" s="1397"/>
      <c r="AB38" s="1398"/>
      <c r="AC38" s="1397"/>
      <c r="AD38" s="1398"/>
      <c r="AE38" s="1397"/>
      <c r="AF38" s="1398"/>
      <c r="AG38" s="1397"/>
      <c r="AH38" s="1398"/>
    </row>
    <row r="39" spans="2:34">
      <c r="B39" s="799"/>
      <c r="C39" s="1397"/>
      <c r="D39" s="1398"/>
      <c r="E39" s="1397"/>
      <c r="F39" s="1398"/>
      <c r="G39" s="1397"/>
      <c r="H39" s="1398"/>
      <c r="I39" s="1397"/>
      <c r="J39" s="1398"/>
      <c r="K39" s="1397"/>
      <c r="L39" s="1398"/>
      <c r="M39" s="1397"/>
      <c r="N39" s="1398"/>
      <c r="O39" s="1397"/>
      <c r="P39" s="1398"/>
      <c r="Q39" s="1397"/>
      <c r="R39" s="1398"/>
      <c r="S39" s="1397"/>
      <c r="T39" s="1398"/>
      <c r="U39" s="1397"/>
      <c r="V39" s="1398"/>
      <c r="W39" s="1397"/>
      <c r="X39" s="1398"/>
      <c r="Y39" s="1397"/>
      <c r="Z39" s="1398"/>
      <c r="AA39" s="1397"/>
      <c r="AB39" s="1398"/>
      <c r="AC39" s="1397"/>
      <c r="AD39" s="1398"/>
      <c r="AE39" s="1397"/>
      <c r="AF39" s="1398"/>
      <c r="AG39" s="1397"/>
      <c r="AH39" s="1398"/>
    </row>
    <row r="40" spans="2:34" ht="25.5">
      <c r="B40" s="798" t="s">
        <v>381</v>
      </c>
      <c r="C40" s="1397"/>
      <c r="D40" s="1398"/>
      <c r="E40" s="1397"/>
      <c r="F40" s="1398"/>
      <c r="G40" s="1397"/>
      <c r="H40" s="1398"/>
      <c r="I40" s="1397"/>
      <c r="J40" s="1398"/>
      <c r="K40" s="1397"/>
      <c r="L40" s="1398"/>
      <c r="M40" s="1397"/>
      <c r="N40" s="1398"/>
      <c r="O40" s="1397"/>
      <c r="P40" s="1398"/>
      <c r="Q40" s="1397"/>
      <c r="R40" s="1398"/>
      <c r="S40" s="1397"/>
      <c r="T40" s="1398"/>
      <c r="U40" s="1397"/>
      <c r="V40" s="1398"/>
      <c r="W40" s="1397"/>
      <c r="X40" s="1398"/>
      <c r="Y40" s="1397"/>
      <c r="Z40" s="1398"/>
      <c r="AA40" s="1397"/>
      <c r="AB40" s="1398"/>
      <c r="AC40" s="1397"/>
      <c r="AD40" s="1398"/>
      <c r="AE40" s="1397"/>
      <c r="AF40" s="1398"/>
      <c r="AG40" s="1397"/>
      <c r="AH40" s="1398"/>
    </row>
    <row r="41" spans="2:34" ht="38.25">
      <c r="B41" s="799" t="s">
        <v>382</v>
      </c>
      <c r="C41" s="803">
        <f>+D41*C14</f>
        <v>4782960</v>
      </c>
      <c r="D41" s="804">
        <v>7.0000000000000007E-2</v>
      </c>
      <c r="E41" s="803">
        <f>+F41*E14</f>
        <v>5124600</v>
      </c>
      <c r="F41" s="804">
        <v>0.1</v>
      </c>
      <c r="G41" s="803">
        <f>+H41*G14</f>
        <v>4270500</v>
      </c>
      <c r="H41" s="804">
        <v>0.1</v>
      </c>
      <c r="I41" s="803">
        <f>+J41*I14</f>
        <v>3587220</v>
      </c>
      <c r="J41" s="804">
        <v>0.1</v>
      </c>
      <c r="K41" s="803">
        <f>+L41*K14</f>
        <v>6217848.0000000009</v>
      </c>
      <c r="L41" s="804">
        <v>0.14000000000000001</v>
      </c>
      <c r="M41" s="803">
        <f>+N41*M14</f>
        <v>0</v>
      </c>
      <c r="N41" s="804">
        <v>0</v>
      </c>
      <c r="O41" s="803">
        <f>+P41*O14</f>
        <v>5500403.9999999991</v>
      </c>
      <c r="P41" s="804">
        <v>0.14000000000000001</v>
      </c>
      <c r="Q41" s="803">
        <f>+R41*Q14</f>
        <v>6405750</v>
      </c>
      <c r="R41" s="804">
        <v>0.15</v>
      </c>
      <c r="S41" s="803">
        <f>+T41*S14</f>
        <v>4740255</v>
      </c>
      <c r="T41" s="804">
        <v>0.15</v>
      </c>
      <c r="U41" s="803">
        <f>+V41*U14</f>
        <v>3587219.9999999995</v>
      </c>
      <c r="V41" s="804">
        <v>0.15</v>
      </c>
      <c r="W41" s="803">
        <f>+X41*W14</f>
        <v>7686900</v>
      </c>
      <c r="X41" s="804">
        <v>0.18</v>
      </c>
      <c r="Y41" s="803">
        <f>+Z41*Y14</f>
        <v>2613546</v>
      </c>
      <c r="Z41" s="804">
        <v>0.09</v>
      </c>
      <c r="AA41" s="803">
        <f>+AB41*AA14</f>
        <v>4612140</v>
      </c>
      <c r="AB41" s="808">
        <v>0.15</v>
      </c>
      <c r="AC41" s="803">
        <f>+AD41*AC14</f>
        <v>2061384.7734158647</v>
      </c>
      <c r="AD41" s="804">
        <v>0.1</v>
      </c>
      <c r="AE41" s="803">
        <f>+AF41*AE19</f>
        <v>0</v>
      </c>
      <c r="AF41" s="804">
        <v>0</v>
      </c>
      <c r="AG41" s="803">
        <f>+AH41*AG14</f>
        <v>1537380</v>
      </c>
      <c r="AH41" s="804">
        <v>0.09</v>
      </c>
    </row>
    <row r="42" spans="2:34">
      <c r="B42" s="799" t="s">
        <v>383</v>
      </c>
      <c r="C42" s="800">
        <f>0.05*C14</f>
        <v>3416400</v>
      </c>
      <c r="D42" s="804">
        <v>0.05</v>
      </c>
      <c r="E42" s="800">
        <f>0.05*E14</f>
        <v>2562300</v>
      </c>
      <c r="F42" s="804">
        <f>+E42/E14</f>
        <v>0.05</v>
      </c>
      <c r="G42" s="800">
        <f>0.05*G14</f>
        <v>2135250</v>
      </c>
      <c r="H42" s="804">
        <f>+G42/G14</f>
        <v>0.05</v>
      </c>
      <c r="I42" s="800">
        <f>0.05*I14</f>
        <v>1793610</v>
      </c>
      <c r="J42" s="804">
        <f>+I42/I14</f>
        <v>0.05</v>
      </c>
      <c r="K42" s="800">
        <f>0.05*K14</f>
        <v>2220660</v>
      </c>
      <c r="L42" s="804">
        <f>+K42/K14</f>
        <v>0.05</v>
      </c>
      <c r="M42" s="800">
        <f>0.05*M14</f>
        <v>1879020.0000000005</v>
      </c>
      <c r="N42" s="804">
        <v>0.1</v>
      </c>
      <c r="O42" s="800">
        <f>0.05*O14</f>
        <v>1964429.9999999998</v>
      </c>
      <c r="P42" s="804">
        <f>+O42/O14</f>
        <v>0.05</v>
      </c>
      <c r="Q42" s="800">
        <f>0.05*Q14</f>
        <v>2135250</v>
      </c>
      <c r="R42" s="804">
        <v>0.08</v>
      </c>
      <c r="S42" s="800">
        <f>0.05*S14</f>
        <v>1580085</v>
      </c>
      <c r="T42" s="804">
        <v>0.08</v>
      </c>
      <c r="U42" s="800">
        <f>0.05*U14</f>
        <v>1195739.9999999998</v>
      </c>
      <c r="V42" s="804">
        <v>0.05</v>
      </c>
      <c r="W42" s="800">
        <f>+X42*W14</f>
        <v>2135250</v>
      </c>
      <c r="X42" s="804">
        <v>0.05</v>
      </c>
      <c r="Y42" s="800">
        <f>0.05*Y14</f>
        <v>1451970</v>
      </c>
      <c r="Z42" s="804">
        <v>0.03</v>
      </c>
      <c r="AA42" s="800">
        <f>0.05*AA14</f>
        <v>1537380</v>
      </c>
      <c r="AB42" s="804">
        <v>0.05</v>
      </c>
      <c r="AC42" s="800">
        <f>0.05*AC14</f>
        <v>1030692.3867079323</v>
      </c>
      <c r="AD42" s="804">
        <v>0.06</v>
      </c>
      <c r="AE42" s="800">
        <v>489000</v>
      </c>
      <c r="AF42" s="804">
        <v>0.1</v>
      </c>
      <c r="AG42" s="800">
        <f>0.05*AG14</f>
        <v>854100</v>
      </c>
      <c r="AH42" s="804">
        <v>0.03</v>
      </c>
    </row>
    <row r="43" spans="2:34">
      <c r="B43" s="798" t="s">
        <v>384</v>
      </c>
      <c r="C43" s="809">
        <f>SUM(C19:C42)</f>
        <v>38805748.799999997</v>
      </c>
      <c r="D43" s="810">
        <f>ROUND(SUM(D20:D42),4)</f>
        <v>0.56789999999999996</v>
      </c>
      <c r="E43" s="809">
        <f>SUM(E19:E42)</f>
        <v>30641691.600000001</v>
      </c>
      <c r="F43" s="810">
        <f>ROUND(SUM(F20:F42),4)</f>
        <v>0.59789999999999999</v>
      </c>
      <c r="G43" s="809">
        <f>SUM(G19:G42)</f>
        <v>25534743</v>
      </c>
      <c r="H43" s="810">
        <f>ROUND(SUM(H20:H42),4)</f>
        <v>0.59789999999999999</v>
      </c>
      <c r="I43" s="809">
        <f>SUM(I19:I42)</f>
        <v>21449184.119999997</v>
      </c>
      <c r="J43" s="810">
        <f>ROUND(SUM(J20:J42),4)</f>
        <v>0.59789999999999999</v>
      </c>
      <c r="K43" s="809">
        <f>SUM(K19:K42)</f>
        <v>28332660.719999999</v>
      </c>
      <c r="L43" s="810">
        <f>ROUND(SUM(L20:L42),4)</f>
        <v>0.63790000000000002</v>
      </c>
      <c r="M43" s="809">
        <f>SUM(M19:M42)</f>
        <v>18712533.840000004</v>
      </c>
      <c r="N43" s="810">
        <f>ROUND(SUM(N20:N42),4)</f>
        <v>0.54790000000000005</v>
      </c>
      <c r="O43" s="809">
        <f>SUM(O19:O42)</f>
        <v>25063507.559999995</v>
      </c>
      <c r="P43" s="810">
        <f>ROUND(SUM(P20:P42),4)</f>
        <v>0.63790000000000002</v>
      </c>
      <c r="Q43" s="809">
        <f>SUM(Q19:Q42)</f>
        <v>27669993</v>
      </c>
      <c r="R43" s="810">
        <f>ROUND(SUM(R20:R42),4)</f>
        <v>0.67789999999999995</v>
      </c>
      <c r="S43" s="809">
        <f>SUM(S19:S42)</f>
        <v>23099794.82</v>
      </c>
      <c r="T43" s="810">
        <f>ROUND(SUM(T20:T42),4)</f>
        <v>0.75460000000000005</v>
      </c>
      <c r="U43" s="809">
        <f>SUM(U19:U42)</f>
        <v>17895196.079999998</v>
      </c>
      <c r="V43" s="810">
        <f>ROUND(SUM(V20:V42),4)</f>
        <v>0.74829999999999997</v>
      </c>
      <c r="W43" s="809">
        <f>SUM(W19:W42)</f>
        <v>28951143</v>
      </c>
      <c r="X43" s="810">
        <f>ROUND(SUM(X20:X42),4)</f>
        <v>0.67789999999999995</v>
      </c>
      <c r="Y43" s="809">
        <f>SUM(Y19:Y42)</f>
        <v>19473231.240000002</v>
      </c>
      <c r="Z43" s="810">
        <f>ROUND(SUM(Z20:Z42),4)</f>
        <v>0.65059999999999996</v>
      </c>
      <c r="AA43" s="809">
        <f>SUM(AA19:AA42)</f>
        <v>22322394.960000001</v>
      </c>
      <c r="AB43" s="810">
        <f>ROUND(SUM(AB20:AB42),4)</f>
        <v>0.72599999999999998</v>
      </c>
      <c r="AC43" s="809">
        <f>SUM(AC19:AC42)</f>
        <v>14725706.688511258</v>
      </c>
      <c r="AD43" s="810">
        <f>ROUND(SUM(AD20:AD42),4)</f>
        <v>0.72440000000000004</v>
      </c>
      <c r="AE43" s="809">
        <f>SUM(AE19:AE42)</f>
        <v>12836076.359999999</v>
      </c>
      <c r="AF43" s="810">
        <f>ROUND(SUM(AF20:AF42),4)</f>
        <v>0.65600000000000003</v>
      </c>
      <c r="AG43" s="809">
        <f>SUM(AG19:AG42)</f>
        <v>12443077.199999999</v>
      </c>
      <c r="AH43" s="810">
        <f>ROUND(SUM(AH20:AH42),4)</f>
        <v>0.70840000000000003</v>
      </c>
    </row>
    <row r="44" spans="2:34">
      <c r="B44" s="798" t="s">
        <v>385</v>
      </c>
      <c r="C44" s="811"/>
      <c r="D44" s="819">
        <f>1+D43</f>
        <v>1.5678999999999998</v>
      </c>
      <c r="E44" s="820"/>
      <c r="F44" s="821">
        <f>1+F43</f>
        <v>1.5979000000000001</v>
      </c>
      <c r="G44" s="822"/>
      <c r="H44" s="819">
        <f>1+H43</f>
        <v>1.5979000000000001</v>
      </c>
      <c r="I44" s="822"/>
      <c r="J44" s="819">
        <f>1+J43</f>
        <v>1.5979000000000001</v>
      </c>
      <c r="K44" s="820"/>
      <c r="L44" s="819">
        <f>1+L43</f>
        <v>1.6379000000000001</v>
      </c>
      <c r="M44" s="820"/>
      <c r="N44" s="819">
        <f>1+N43</f>
        <v>1.5479000000000001</v>
      </c>
      <c r="O44" s="820"/>
      <c r="P44" s="819">
        <f>1+P43</f>
        <v>1.6379000000000001</v>
      </c>
      <c r="Q44" s="820"/>
      <c r="R44" s="819">
        <f>1+R43</f>
        <v>1.6778999999999999</v>
      </c>
      <c r="S44" s="820"/>
      <c r="T44" s="819">
        <f>1+T43</f>
        <v>1.7545999999999999</v>
      </c>
      <c r="U44" s="820"/>
      <c r="V44" s="823">
        <f>1+V43</f>
        <v>1.7483</v>
      </c>
      <c r="W44" s="820"/>
      <c r="X44" s="819">
        <f>1+X43</f>
        <v>1.6778999999999999</v>
      </c>
      <c r="Y44" s="820"/>
      <c r="Z44" s="819">
        <f>1+Z43</f>
        <v>1.6505999999999998</v>
      </c>
      <c r="AA44" s="820"/>
      <c r="AB44" s="819">
        <f>1+AB43</f>
        <v>1.726</v>
      </c>
      <c r="AC44" s="820"/>
      <c r="AD44" s="819">
        <f>1+AD43</f>
        <v>1.7244000000000002</v>
      </c>
      <c r="AE44" s="820"/>
      <c r="AF44" s="819">
        <f>1+AF43</f>
        <v>1.6560000000000001</v>
      </c>
      <c r="AG44" s="820"/>
      <c r="AH44" s="819">
        <f>1+AH43</f>
        <v>1.7084000000000001</v>
      </c>
    </row>
    <row r="45" spans="2:34">
      <c r="B45" s="799"/>
      <c r="C45" s="1397"/>
      <c r="D45" s="1398"/>
      <c r="E45" s="1397"/>
      <c r="F45" s="1398"/>
      <c r="G45" s="811"/>
      <c r="H45" s="811"/>
      <c r="I45" s="811"/>
      <c r="J45" s="811"/>
      <c r="K45" s="1397"/>
      <c r="L45" s="1398"/>
      <c r="M45" s="1397"/>
      <c r="N45" s="1398"/>
      <c r="O45" s="1397"/>
      <c r="P45" s="1398"/>
      <c r="Q45" s="1397"/>
      <c r="R45" s="1398"/>
      <c r="S45" s="1397"/>
      <c r="T45" s="1398"/>
      <c r="U45" s="1397"/>
      <c r="V45" s="1398"/>
      <c r="W45" s="1397"/>
      <c r="X45" s="1398"/>
      <c r="Y45" s="1397"/>
      <c r="Z45" s="1398"/>
      <c r="AA45" s="1397"/>
      <c r="AB45" s="1398"/>
      <c r="AC45" s="1397"/>
      <c r="AD45" s="1398"/>
      <c r="AE45" s="1397"/>
      <c r="AF45" s="1398"/>
      <c r="AG45" s="1397"/>
      <c r="AH45" s="1398"/>
    </row>
    <row r="46" spans="2:34">
      <c r="B46" s="799"/>
      <c r="C46" s="1397"/>
      <c r="D46" s="1398"/>
      <c r="E46" s="1397"/>
      <c r="F46" s="1398"/>
      <c r="G46" s="1397"/>
      <c r="H46" s="1398"/>
      <c r="I46" s="1397"/>
      <c r="J46" s="1398"/>
      <c r="K46" s="1397"/>
      <c r="L46" s="1398"/>
      <c r="M46" s="1397"/>
      <c r="N46" s="1398"/>
      <c r="O46" s="1397"/>
      <c r="P46" s="1398"/>
      <c r="Q46" s="1397"/>
      <c r="R46" s="1398"/>
      <c r="S46" s="1397"/>
      <c r="T46" s="1398"/>
      <c r="U46" s="1397"/>
      <c r="V46" s="1398"/>
      <c r="W46" s="1397"/>
      <c r="X46" s="1398"/>
      <c r="Y46" s="1397"/>
      <c r="Z46" s="1398"/>
      <c r="AA46" s="1397"/>
      <c r="AB46" s="1398"/>
      <c r="AC46" s="1397"/>
      <c r="AD46" s="1398"/>
      <c r="AE46" s="1397"/>
      <c r="AF46" s="1398"/>
      <c r="AG46" s="1397"/>
      <c r="AH46" s="1398"/>
    </row>
    <row r="47" spans="2:34">
      <c r="B47" s="799" t="s">
        <v>386</v>
      </c>
      <c r="C47" s="800">
        <f>+C14/12</f>
        <v>5694000</v>
      </c>
      <c r="D47" s="812"/>
      <c r="E47" s="800">
        <f>+E14/12</f>
        <v>4270500</v>
      </c>
      <c r="F47" s="812"/>
      <c r="G47" s="800">
        <f>+G14/12</f>
        <v>3558750</v>
      </c>
      <c r="H47" s="812"/>
      <c r="I47" s="800">
        <f>+I14/12</f>
        <v>2989350</v>
      </c>
      <c r="J47" s="812"/>
      <c r="K47" s="800">
        <f>+K14/12</f>
        <v>3701100</v>
      </c>
      <c r="L47" s="812"/>
      <c r="M47" s="800">
        <f>+M14/12</f>
        <v>3131700.0000000005</v>
      </c>
      <c r="N47" s="812"/>
      <c r="O47" s="800">
        <f>+O14/12</f>
        <v>3274049.9999999995</v>
      </c>
      <c r="P47" s="812"/>
      <c r="Q47" s="800">
        <f>+Q14/12</f>
        <v>3558750</v>
      </c>
      <c r="R47" s="812"/>
      <c r="S47" s="800">
        <f>+S14/12</f>
        <v>2633475</v>
      </c>
      <c r="T47" s="812"/>
      <c r="U47" s="800">
        <f>+U14/12</f>
        <v>1992899.9999999998</v>
      </c>
      <c r="V47" s="812"/>
      <c r="W47" s="800">
        <f>+W14/12</f>
        <v>3558750</v>
      </c>
      <c r="X47" s="812"/>
      <c r="Y47" s="800">
        <f>+Y14/12</f>
        <v>2419950</v>
      </c>
      <c r="Z47" s="812"/>
      <c r="AA47" s="800">
        <f>+AA14/12</f>
        <v>2562300</v>
      </c>
      <c r="AB47" s="812"/>
      <c r="AC47" s="800">
        <f>+AC14/12</f>
        <v>1717820.6445132205</v>
      </c>
      <c r="AD47" s="812"/>
      <c r="AE47" s="800">
        <f>+AE14/12</f>
        <v>1850550</v>
      </c>
      <c r="AF47" s="812"/>
      <c r="AG47" s="800">
        <f>+AG14/12</f>
        <v>1423500</v>
      </c>
      <c r="AH47" s="812"/>
    </row>
    <row r="48" spans="2:34">
      <c r="B48" s="799" t="s">
        <v>387</v>
      </c>
      <c r="C48" s="800">
        <f>+C47/30</f>
        <v>189800</v>
      </c>
      <c r="D48" s="812"/>
      <c r="E48" s="800">
        <f>+E47/30</f>
        <v>142350</v>
      </c>
      <c r="F48" s="812"/>
      <c r="G48" s="800">
        <f>+G47/30</f>
        <v>118625</v>
      </c>
      <c r="H48" s="812"/>
      <c r="I48" s="800">
        <f>+I47/30</f>
        <v>99645</v>
      </c>
      <c r="J48" s="812"/>
      <c r="K48" s="800">
        <f>+K47/30</f>
        <v>123370</v>
      </c>
      <c r="L48" s="812"/>
      <c r="M48" s="800">
        <f>+M47/30</f>
        <v>104390.00000000001</v>
      </c>
      <c r="N48" s="812"/>
      <c r="O48" s="800">
        <f>+O47/30</f>
        <v>109134.99999999999</v>
      </c>
      <c r="P48" s="812"/>
      <c r="Q48" s="800">
        <f>+Q47/30</f>
        <v>118625</v>
      </c>
      <c r="R48" s="812"/>
      <c r="S48" s="800">
        <f>+S47/30</f>
        <v>87782.5</v>
      </c>
      <c r="T48" s="812"/>
      <c r="U48" s="800">
        <f>+U47/30</f>
        <v>66429.999999999985</v>
      </c>
      <c r="V48" s="812"/>
      <c r="W48" s="800">
        <f>+W47/30</f>
        <v>118625</v>
      </c>
      <c r="X48" s="812"/>
      <c r="Y48" s="800">
        <f>+Y47/30</f>
        <v>80665</v>
      </c>
      <c r="Z48" s="812"/>
      <c r="AA48" s="800">
        <f>+AA47/30</f>
        <v>85410</v>
      </c>
      <c r="AB48" s="812"/>
      <c r="AC48" s="800">
        <f>+AC47/30</f>
        <v>57260.688150440685</v>
      </c>
      <c r="AD48" s="812"/>
      <c r="AE48" s="800">
        <f>+AE47/30</f>
        <v>61685</v>
      </c>
      <c r="AF48" s="812"/>
      <c r="AG48" s="800">
        <f>+AG47/30</f>
        <v>47450</v>
      </c>
      <c r="AH48" s="812"/>
    </row>
    <row r="49" spans="2:33">
      <c r="B49" s="799" t="s">
        <v>388</v>
      </c>
      <c r="C49" s="800">
        <f>+C48/8</f>
        <v>23725</v>
      </c>
      <c r="D49" s="812"/>
      <c r="E49" s="800">
        <f>+E48/8</f>
        <v>17793.75</v>
      </c>
      <c r="F49" s="812"/>
      <c r="G49" s="800">
        <f>+G48/8</f>
        <v>14828.125</v>
      </c>
      <c r="H49" s="812"/>
      <c r="I49" s="800">
        <f>+I48/8</f>
        <v>12455.625</v>
      </c>
      <c r="J49" s="812"/>
      <c r="K49" s="800">
        <f>+K48/8</f>
        <v>15421.25</v>
      </c>
      <c r="L49" s="812"/>
      <c r="M49" s="800">
        <f>+M48/8</f>
        <v>13048.750000000002</v>
      </c>
      <c r="N49" s="812"/>
      <c r="O49" s="800">
        <f>+O48/8</f>
        <v>13641.874999999998</v>
      </c>
      <c r="P49" s="812"/>
      <c r="Q49" s="800">
        <f>+Q48/8</f>
        <v>14828.125</v>
      </c>
      <c r="R49" s="812"/>
      <c r="S49" s="800">
        <f>+S48/8</f>
        <v>10972.8125</v>
      </c>
      <c r="T49" s="812"/>
      <c r="U49" s="800">
        <f>+U48/8</f>
        <v>8303.7499999999982</v>
      </c>
      <c r="V49" s="812"/>
      <c r="W49" s="800">
        <f>+W48/8</f>
        <v>14828.125</v>
      </c>
      <c r="X49" s="812"/>
      <c r="Y49" s="800">
        <f>+Y48/8</f>
        <v>10083.125</v>
      </c>
      <c r="Z49" s="812"/>
      <c r="AA49" s="800">
        <f>+AA48/8</f>
        <v>10676.25</v>
      </c>
      <c r="AB49" s="812"/>
      <c r="AC49" s="800">
        <f>+AC48/8</f>
        <v>7157.5860188050856</v>
      </c>
      <c r="AD49" s="812"/>
      <c r="AE49" s="800">
        <f>+AE48/8</f>
        <v>7710.625</v>
      </c>
      <c r="AF49" s="812"/>
      <c r="AG49" s="800">
        <f>+AG48/8</f>
        <v>5931.25</v>
      </c>
    </row>
    <row r="50" spans="2:33">
      <c r="B50" s="799" t="s">
        <v>389</v>
      </c>
      <c r="C50" s="813">
        <f>+(C43+C14)/12</f>
        <v>8927812.4000000004</v>
      </c>
      <c r="D50" s="814"/>
      <c r="E50" s="813">
        <f>+(E43+E14)/12</f>
        <v>6823974.2999999998</v>
      </c>
      <c r="F50" s="814"/>
      <c r="G50" s="813">
        <f>+(G43+G14)/12</f>
        <v>5686645.25</v>
      </c>
      <c r="H50" s="814"/>
      <c r="I50" s="813">
        <f>+(I43+I14)/12</f>
        <v>4776782.01</v>
      </c>
      <c r="J50" s="814"/>
      <c r="K50" s="813">
        <f>+(K43+K14)/12</f>
        <v>6062155.0599999996</v>
      </c>
      <c r="L50" s="814"/>
      <c r="M50" s="813">
        <f>+(M43+M14)/12</f>
        <v>4691077.8200000012</v>
      </c>
      <c r="N50" s="814"/>
      <c r="O50" s="813">
        <f>+(O43+O14)/12</f>
        <v>5362675.629999999</v>
      </c>
      <c r="P50" s="814"/>
      <c r="Q50" s="813">
        <f>+(Q43+Q14)/12</f>
        <v>5864582.75</v>
      </c>
      <c r="R50" s="814"/>
      <c r="S50" s="813">
        <f>+(S43+S14)/12</f>
        <v>4558457.9016666664</v>
      </c>
      <c r="T50" s="814"/>
      <c r="U50" s="813">
        <f>+(U43+U14)/12</f>
        <v>3484166.34</v>
      </c>
      <c r="V50" s="814"/>
      <c r="W50" s="813">
        <f>+(W43+W14)/12</f>
        <v>5971345.25</v>
      </c>
      <c r="X50" s="814"/>
      <c r="Y50" s="813">
        <f>+(Y43+Y14)/12</f>
        <v>4042719.27</v>
      </c>
      <c r="Z50" s="814"/>
      <c r="AA50" s="813">
        <f>+(AA43+AA14)/12</f>
        <v>4422499.58</v>
      </c>
      <c r="AB50" s="814"/>
      <c r="AC50" s="813">
        <f>+(AC43+AC14)/12</f>
        <v>2944962.8685558252</v>
      </c>
      <c r="AD50" s="814"/>
      <c r="AE50" s="813">
        <f>+(AE43+AE14)/12</f>
        <v>2920223.03</v>
      </c>
      <c r="AF50" s="814"/>
      <c r="AG50" s="813">
        <f>+(AG43+AG14)/12</f>
        <v>2460423.1</v>
      </c>
    </row>
    <row r="51" spans="2:33">
      <c r="B51" s="799" t="s">
        <v>390</v>
      </c>
      <c r="C51" s="800">
        <f>+C50/30</f>
        <v>297593.7466666667</v>
      </c>
      <c r="D51" s="812"/>
      <c r="E51" s="800">
        <f>+E50/30</f>
        <v>227465.81</v>
      </c>
      <c r="F51" s="812"/>
      <c r="G51" s="800">
        <f>+G50/30</f>
        <v>189554.84166666667</v>
      </c>
      <c r="H51" s="812"/>
      <c r="I51" s="800">
        <f>+I50/30</f>
        <v>159226.06699999998</v>
      </c>
      <c r="J51" s="812"/>
      <c r="K51" s="800">
        <f>+K50/30</f>
        <v>202071.83533333332</v>
      </c>
      <c r="L51" s="812"/>
      <c r="M51" s="800">
        <f>+M50/30</f>
        <v>156369.2606666667</v>
      </c>
      <c r="N51" s="812"/>
      <c r="O51" s="800">
        <f>+O50/30</f>
        <v>178755.85433333329</v>
      </c>
      <c r="P51" s="812"/>
      <c r="Q51" s="800">
        <f>+Q50/30</f>
        <v>195486.09166666667</v>
      </c>
      <c r="R51" s="812"/>
      <c r="S51" s="800">
        <f>+S50/30</f>
        <v>151948.59672222222</v>
      </c>
      <c r="T51" s="812"/>
      <c r="U51" s="800">
        <f>+U50/30</f>
        <v>116138.878</v>
      </c>
      <c r="V51" s="812"/>
      <c r="W51" s="800">
        <f>+W50/30</f>
        <v>199044.84166666667</v>
      </c>
      <c r="X51" s="812"/>
      <c r="Y51" s="800">
        <f>+Y50/30</f>
        <v>134757.30900000001</v>
      </c>
      <c r="Z51" s="812"/>
      <c r="AA51" s="800">
        <f>+AA50/30</f>
        <v>147416.65266666666</v>
      </c>
      <c r="AB51" s="812"/>
      <c r="AC51" s="800">
        <f>+AC50/30</f>
        <v>98165.428951860842</v>
      </c>
      <c r="AD51" s="812"/>
      <c r="AE51" s="800">
        <f>+AE50/30</f>
        <v>97340.767666666667</v>
      </c>
      <c r="AF51" s="812"/>
      <c r="AG51" s="800">
        <f>+AG50/30</f>
        <v>82014.103333333333</v>
      </c>
    </row>
    <row r="52" spans="2:33" ht="13.5" thickBot="1">
      <c r="B52" s="815" t="s">
        <v>391</v>
      </c>
      <c r="C52" s="816">
        <f>+C51/8</f>
        <v>37199.218333333338</v>
      </c>
      <c r="D52" s="817"/>
      <c r="E52" s="816">
        <f>+E51/8</f>
        <v>28433.22625</v>
      </c>
      <c r="F52" s="817"/>
      <c r="G52" s="816">
        <f>+G51/8</f>
        <v>23694.355208333334</v>
      </c>
      <c r="H52" s="817"/>
      <c r="I52" s="816">
        <f>+I51/8</f>
        <v>19903.258374999998</v>
      </c>
      <c r="J52" s="817"/>
      <c r="K52" s="816">
        <f>+K51/8</f>
        <v>25258.979416666665</v>
      </c>
      <c r="L52" s="817"/>
      <c r="M52" s="816">
        <f>+M51/8</f>
        <v>19546.157583333337</v>
      </c>
      <c r="N52" s="817"/>
      <c r="O52" s="816">
        <f>+O51/8</f>
        <v>22344.481791666662</v>
      </c>
      <c r="P52" s="817"/>
      <c r="Q52" s="816">
        <f>+Q51/8</f>
        <v>24435.761458333334</v>
      </c>
      <c r="R52" s="817"/>
      <c r="S52" s="816">
        <f>+S51/8</f>
        <v>18993.574590277778</v>
      </c>
      <c r="T52" s="817"/>
      <c r="U52" s="816">
        <f>+U51/8</f>
        <v>14517.35975</v>
      </c>
      <c r="V52" s="817"/>
      <c r="W52" s="816">
        <f>+W51/8</f>
        <v>24880.605208333334</v>
      </c>
      <c r="X52" s="817"/>
      <c r="Y52" s="816">
        <f>+Y51/8</f>
        <v>16844.663625000001</v>
      </c>
      <c r="Z52" s="817"/>
      <c r="AA52" s="816">
        <f>+AA51/8</f>
        <v>18427.081583333333</v>
      </c>
      <c r="AB52" s="817"/>
      <c r="AC52" s="816">
        <f>+AC51/8</f>
        <v>12270.678618982605</v>
      </c>
      <c r="AD52" s="817"/>
      <c r="AE52" s="816">
        <f>+AE51/8</f>
        <v>12167.595958333333</v>
      </c>
      <c r="AF52" s="817"/>
      <c r="AG52" s="816">
        <f>+AG51/8</f>
        <v>10251.762916666667</v>
      </c>
    </row>
    <row r="53" spans="2:33">
      <c r="B53" s="793"/>
      <c r="C53" s="818"/>
      <c r="D53" s="818"/>
      <c r="E53" s="818"/>
      <c r="F53" s="818"/>
      <c r="G53" s="818"/>
      <c r="H53" s="818"/>
      <c r="I53" s="818"/>
      <c r="J53" s="818"/>
    </row>
    <row r="54" spans="2:33">
      <c r="B54" s="793"/>
      <c r="C54" s="818"/>
      <c r="D54" s="818"/>
      <c r="E54" s="818"/>
      <c r="F54" s="818"/>
      <c r="G54" s="818"/>
      <c r="H54" s="818"/>
      <c r="I54" s="818"/>
      <c r="J54" s="818"/>
    </row>
    <row r="55" spans="2:33">
      <c r="B55" s="844" t="s">
        <v>3</v>
      </c>
      <c r="C55" s="844" t="s">
        <v>3</v>
      </c>
      <c r="D55" s="844" t="s">
        <v>6</v>
      </c>
      <c r="E55" s="844" t="s">
        <v>48</v>
      </c>
      <c r="F55" s="818"/>
      <c r="G55" s="818"/>
      <c r="H55" s="818"/>
      <c r="I55" s="818"/>
      <c r="J55" s="818"/>
    </row>
    <row r="56" spans="2:33">
      <c r="B56" s="845" t="s">
        <v>361</v>
      </c>
      <c r="C56" s="846" t="s">
        <v>468</v>
      </c>
      <c r="D56" s="850" t="s">
        <v>64</v>
      </c>
      <c r="E56" s="847">
        <f>+U48</f>
        <v>66429.999999999985</v>
      </c>
      <c r="F56" s="818"/>
      <c r="G56" s="818"/>
      <c r="H56" s="818"/>
      <c r="I56" s="818"/>
      <c r="J56" s="818"/>
    </row>
    <row r="57" spans="2:33">
      <c r="B57" s="845" t="s">
        <v>467</v>
      </c>
      <c r="C57" s="846" t="s">
        <v>469</v>
      </c>
      <c r="D57" s="850" t="s">
        <v>64</v>
      </c>
      <c r="E57" s="847">
        <f>+S48</f>
        <v>87782.5</v>
      </c>
      <c r="F57" s="818"/>
      <c r="G57" s="818"/>
      <c r="H57" s="818"/>
      <c r="I57" s="818"/>
      <c r="J57" s="818"/>
    </row>
    <row r="58" spans="2:33">
      <c r="B58" s="848" t="s">
        <v>459</v>
      </c>
      <c r="C58" s="848" t="s">
        <v>464</v>
      </c>
      <c r="D58" s="851" t="s">
        <v>64</v>
      </c>
      <c r="E58" s="849">
        <f>+E56+E57</f>
        <v>154212.5</v>
      </c>
    </row>
    <row r="59" spans="2:33">
      <c r="B59" s="848" t="s">
        <v>460</v>
      </c>
      <c r="C59" s="848" t="s">
        <v>465</v>
      </c>
      <c r="D59" s="851" t="s">
        <v>64</v>
      </c>
      <c r="E59" s="849">
        <f>+E57+(E56*2)</f>
        <v>220642.49999999997</v>
      </c>
    </row>
    <row r="60" spans="2:33">
      <c r="B60" s="848" t="s">
        <v>461</v>
      </c>
      <c r="C60" s="848" t="s">
        <v>466</v>
      </c>
      <c r="D60" s="851" t="s">
        <v>64</v>
      </c>
      <c r="E60" s="849">
        <f>+E57+(E56*3)</f>
        <v>287072.49999999994</v>
      </c>
    </row>
    <row r="61" spans="2:33">
      <c r="B61" s="848" t="s">
        <v>462</v>
      </c>
      <c r="C61" s="848" t="s">
        <v>463</v>
      </c>
      <c r="D61" s="851" t="s">
        <v>64</v>
      </c>
      <c r="E61" s="849">
        <f>+E57+(E56*4)</f>
        <v>353502.49999999994</v>
      </c>
    </row>
    <row r="62" spans="2:33">
      <c r="B62" s="848" t="s">
        <v>641</v>
      </c>
      <c r="C62" s="848" t="s">
        <v>642</v>
      </c>
      <c r="D62" s="851" t="s">
        <v>64</v>
      </c>
      <c r="E62" s="849">
        <f>+E57+(E56*6)</f>
        <v>486362.49999999988</v>
      </c>
    </row>
    <row r="63" spans="2:33">
      <c r="B63" s="853" t="s">
        <v>914</v>
      </c>
      <c r="C63" s="848" t="s">
        <v>471</v>
      </c>
      <c r="D63" s="851" t="s">
        <v>64</v>
      </c>
      <c r="E63" s="849">
        <f>+W48+Y48*2</f>
        <v>279955</v>
      </c>
    </row>
    <row r="67" spans="2:8">
      <c r="B67" s="2" t="s">
        <v>20</v>
      </c>
      <c r="C67" s="95" t="s">
        <v>41</v>
      </c>
      <c r="G67" s="2" t="s">
        <v>626</v>
      </c>
      <c r="H67" s="95" t="s">
        <v>627</v>
      </c>
    </row>
    <row r="68" spans="2:8">
      <c r="B68" s="3"/>
      <c r="C68" s="96" t="s">
        <v>42</v>
      </c>
      <c r="G68" s="3"/>
      <c r="H68" s="96" t="s">
        <v>628</v>
      </c>
    </row>
    <row r="69" spans="2:8" ht="14.25">
      <c r="B69" s="15"/>
      <c r="C69" s="14" t="s">
        <v>22</v>
      </c>
      <c r="G69" s="15"/>
      <c r="H69" s="14" t="s">
        <v>629</v>
      </c>
    </row>
  </sheetData>
  <sheetProtection formatCells="0" formatColumns="0" formatRows="0" insertColumns="0" insertRows="0" insertHyperlinks="0" deleteColumns="0" deleteRows="0" sort="0" autoFilter="0" pivotTables="0"/>
  <mergeCells count="271">
    <mergeCell ref="B2:AH3"/>
    <mergeCell ref="C9:D9"/>
    <mergeCell ref="E9:F9"/>
    <mergeCell ref="G9:H9"/>
    <mergeCell ref="I9:J9"/>
    <mergeCell ref="K9:L9"/>
    <mergeCell ref="M9:N9"/>
    <mergeCell ref="O9:P9"/>
    <mergeCell ref="Q9:R9"/>
    <mergeCell ref="S9:T9"/>
    <mergeCell ref="AG9:AH9"/>
    <mergeCell ref="U9:V9"/>
    <mergeCell ref="W9:X9"/>
    <mergeCell ref="Y9:Z9"/>
    <mergeCell ref="AA9:AB9"/>
    <mergeCell ref="AC9:AD9"/>
    <mergeCell ref="AE9:AF9"/>
    <mergeCell ref="C11:D11"/>
    <mergeCell ref="E11:F11"/>
    <mergeCell ref="G11:H11"/>
    <mergeCell ref="I11:J11"/>
    <mergeCell ref="K11:L11"/>
    <mergeCell ref="M11:N11"/>
    <mergeCell ref="O11:P11"/>
    <mergeCell ref="Q11:R11"/>
    <mergeCell ref="S11:T11"/>
    <mergeCell ref="C15:D15"/>
    <mergeCell ref="E15:F15"/>
    <mergeCell ref="G15:H15"/>
    <mergeCell ref="I15:J15"/>
    <mergeCell ref="K15:L15"/>
    <mergeCell ref="M15:N15"/>
    <mergeCell ref="O15:P15"/>
    <mergeCell ref="Q15:R15"/>
    <mergeCell ref="S15:T15"/>
    <mergeCell ref="AG11:AH11"/>
    <mergeCell ref="U11:V11"/>
    <mergeCell ref="W11:X11"/>
    <mergeCell ref="Y11:Z11"/>
    <mergeCell ref="AA11:AB11"/>
    <mergeCell ref="AC11:AD11"/>
    <mergeCell ref="AE11:AF11"/>
    <mergeCell ref="AG15:AH15"/>
    <mergeCell ref="U15:V15"/>
    <mergeCell ref="W15:X15"/>
    <mergeCell ref="Y15:Z15"/>
    <mergeCell ref="AA15:AB15"/>
    <mergeCell ref="AC15:AD15"/>
    <mergeCell ref="AE15:AF15"/>
    <mergeCell ref="S19:T19"/>
    <mergeCell ref="E18:F18"/>
    <mergeCell ref="G18:H18"/>
    <mergeCell ref="I18:J18"/>
    <mergeCell ref="K18:L18"/>
    <mergeCell ref="M18:N18"/>
    <mergeCell ref="O18:P18"/>
    <mergeCell ref="Q18:R18"/>
    <mergeCell ref="S18:T18"/>
    <mergeCell ref="W18:X18"/>
    <mergeCell ref="Y18:Z18"/>
    <mergeCell ref="AA18:AB18"/>
    <mergeCell ref="AC18:AD18"/>
    <mergeCell ref="AE18:AF18"/>
    <mergeCell ref="AG19:AH19"/>
    <mergeCell ref="U19:V19"/>
    <mergeCell ref="W19:X19"/>
    <mergeCell ref="Y19:Z19"/>
    <mergeCell ref="AA19:AB19"/>
    <mergeCell ref="AC19:AD19"/>
    <mergeCell ref="AE19:AF19"/>
    <mergeCell ref="AG18:AH18"/>
    <mergeCell ref="U18:V18"/>
    <mergeCell ref="C18:D18"/>
    <mergeCell ref="C21:D21"/>
    <mergeCell ref="E21:F21"/>
    <mergeCell ref="G21:H21"/>
    <mergeCell ref="I21:J21"/>
    <mergeCell ref="K21:L21"/>
    <mergeCell ref="M21:N21"/>
    <mergeCell ref="O21:P21"/>
    <mergeCell ref="Q21:R21"/>
    <mergeCell ref="C19:D19"/>
    <mergeCell ref="E19:F19"/>
    <mergeCell ref="G19:H19"/>
    <mergeCell ref="I19:J19"/>
    <mergeCell ref="K19:L19"/>
    <mergeCell ref="M19:N19"/>
    <mergeCell ref="O19:P19"/>
    <mergeCell ref="Q19:R19"/>
    <mergeCell ref="S21:T21"/>
    <mergeCell ref="C22:D22"/>
    <mergeCell ref="E22:F22"/>
    <mergeCell ref="G22:H22"/>
    <mergeCell ref="I22:J22"/>
    <mergeCell ref="K22:L22"/>
    <mergeCell ref="M22:N22"/>
    <mergeCell ref="O22:P22"/>
    <mergeCell ref="Q22:R22"/>
    <mergeCell ref="S22:T22"/>
    <mergeCell ref="AG21:AH21"/>
    <mergeCell ref="U21:V21"/>
    <mergeCell ref="W21:X21"/>
    <mergeCell ref="Y21:Z21"/>
    <mergeCell ref="AA21:AB21"/>
    <mergeCell ref="AC21:AD21"/>
    <mergeCell ref="AE21:AF21"/>
    <mergeCell ref="AG22:AH22"/>
    <mergeCell ref="U22:V22"/>
    <mergeCell ref="W22:X22"/>
    <mergeCell ref="Y22:Z22"/>
    <mergeCell ref="AA22:AB22"/>
    <mergeCell ref="AC22:AD22"/>
    <mergeCell ref="AE22:AF22"/>
    <mergeCell ref="S28:T28"/>
    <mergeCell ref="E27:F27"/>
    <mergeCell ref="G27:H27"/>
    <mergeCell ref="I27:J27"/>
    <mergeCell ref="K27:L27"/>
    <mergeCell ref="M27:N27"/>
    <mergeCell ref="O27:P27"/>
    <mergeCell ref="Q27:R27"/>
    <mergeCell ref="S27:T27"/>
    <mergeCell ref="W27:X27"/>
    <mergeCell ref="Y27:Z27"/>
    <mergeCell ref="AA27:AB27"/>
    <mergeCell ref="AC27:AD27"/>
    <mergeCell ref="AE27:AF27"/>
    <mergeCell ref="AG28:AH28"/>
    <mergeCell ref="U28:V28"/>
    <mergeCell ref="W28:X28"/>
    <mergeCell ref="Y28:Z28"/>
    <mergeCell ref="AA28:AB28"/>
    <mergeCell ref="AC28:AD28"/>
    <mergeCell ref="AE28:AF28"/>
    <mergeCell ref="AG27:AH27"/>
    <mergeCell ref="U27:V27"/>
    <mergeCell ref="C27:D27"/>
    <mergeCell ref="C32:D32"/>
    <mergeCell ref="E32:F32"/>
    <mergeCell ref="G32:H32"/>
    <mergeCell ref="I32:J32"/>
    <mergeCell ref="K32:L32"/>
    <mergeCell ref="M32:N32"/>
    <mergeCell ref="O32:P32"/>
    <mergeCell ref="Q32:R32"/>
    <mergeCell ref="C28:D28"/>
    <mergeCell ref="E28:F28"/>
    <mergeCell ref="G28:H28"/>
    <mergeCell ref="I28:J28"/>
    <mergeCell ref="K28:L28"/>
    <mergeCell ref="M28:N28"/>
    <mergeCell ref="O28:P28"/>
    <mergeCell ref="Q28:R28"/>
    <mergeCell ref="C33:D33"/>
    <mergeCell ref="E33:F33"/>
    <mergeCell ref="G33:H33"/>
    <mergeCell ref="I33:J33"/>
    <mergeCell ref="K33:L33"/>
    <mergeCell ref="M33:N33"/>
    <mergeCell ref="O33:P33"/>
    <mergeCell ref="Q33:R33"/>
    <mergeCell ref="S33:T33"/>
    <mergeCell ref="M34:N34"/>
    <mergeCell ref="O34:P34"/>
    <mergeCell ref="Q34:R34"/>
    <mergeCell ref="S34:T34"/>
    <mergeCell ref="AG32:AH32"/>
    <mergeCell ref="U32:V32"/>
    <mergeCell ref="W32:X32"/>
    <mergeCell ref="Y32:Z32"/>
    <mergeCell ref="AA32:AB32"/>
    <mergeCell ref="AC32:AD32"/>
    <mergeCell ref="AE32:AF32"/>
    <mergeCell ref="AG33:AH33"/>
    <mergeCell ref="U33:V33"/>
    <mergeCell ref="W33:X33"/>
    <mergeCell ref="Y33:Z33"/>
    <mergeCell ref="AA33:AB33"/>
    <mergeCell ref="AC33:AD33"/>
    <mergeCell ref="AE33:AF33"/>
    <mergeCell ref="AG34:AH34"/>
    <mergeCell ref="U34:V34"/>
    <mergeCell ref="S32:T32"/>
    <mergeCell ref="AG38:AH38"/>
    <mergeCell ref="U38:V38"/>
    <mergeCell ref="W38:X38"/>
    <mergeCell ref="Y38:Z38"/>
    <mergeCell ref="AA38:AB38"/>
    <mergeCell ref="AC38:AD38"/>
    <mergeCell ref="AE38:AF38"/>
    <mergeCell ref="C38:D38"/>
    <mergeCell ref="E38:F38"/>
    <mergeCell ref="G38:H38"/>
    <mergeCell ref="I38:J38"/>
    <mergeCell ref="K38:L38"/>
    <mergeCell ref="M38:N38"/>
    <mergeCell ref="O38:P38"/>
    <mergeCell ref="Q38:R38"/>
    <mergeCell ref="S38:T38"/>
    <mergeCell ref="C34:D34"/>
    <mergeCell ref="W40:X40"/>
    <mergeCell ref="Y40:Z40"/>
    <mergeCell ref="AA40:AB40"/>
    <mergeCell ref="AC40:AD40"/>
    <mergeCell ref="AE40:AF40"/>
    <mergeCell ref="C39:D39"/>
    <mergeCell ref="E39:F39"/>
    <mergeCell ref="G39:H39"/>
    <mergeCell ref="I39:J39"/>
    <mergeCell ref="K39:L39"/>
    <mergeCell ref="M39:N39"/>
    <mergeCell ref="O39:P39"/>
    <mergeCell ref="Q39:R39"/>
    <mergeCell ref="S39:T39"/>
    <mergeCell ref="W34:X34"/>
    <mergeCell ref="Y34:Z34"/>
    <mergeCell ref="AA34:AB34"/>
    <mergeCell ref="AC34:AD34"/>
    <mergeCell ref="AE34:AF34"/>
    <mergeCell ref="E34:F34"/>
    <mergeCell ref="G34:H34"/>
    <mergeCell ref="I34:J34"/>
    <mergeCell ref="K34:L34"/>
    <mergeCell ref="M45:N45"/>
    <mergeCell ref="O45:P45"/>
    <mergeCell ref="Q45:R45"/>
    <mergeCell ref="S45:T45"/>
    <mergeCell ref="U45:V45"/>
    <mergeCell ref="W45:X45"/>
    <mergeCell ref="AG39:AH39"/>
    <mergeCell ref="C40:D40"/>
    <mergeCell ref="E40:F40"/>
    <mergeCell ref="G40:H40"/>
    <mergeCell ref="I40:J40"/>
    <mergeCell ref="K40:L40"/>
    <mergeCell ref="M40:N40"/>
    <mergeCell ref="O40:P40"/>
    <mergeCell ref="Q40:R40"/>
    <mergeCell ref="S40:T40"/>
    <mergeCell ref="U39:V39"/>
    <mergeCell ref="W39:X39"/>
    <mergeCell ref="Y39:Z39"/>
    <mergeCell ref="AA39:AB39"/>
    <mergeCell ref="AC39:AD39"/>
    <mergeCell ref="AE39:AF39"/>
    <mergeCell ref="AG40:AH40"/>
    <mergeCell ref="U40:V40"/>
    <mergeCell ref="Y45:Z45"/>
    <mergeCell ref="AA45:AB45"/>
    <mergeCell ref="AC45:AD45"/>
    <mergeCell ref="AE45:AF45"/>
    <mergeCell ref="AG45:AH45"/>
    <mergeCell ref="C46:D46"/>
    <mergeCell ref="E46:F46"/>
    <mergeCell ref="G46:H46"/>
    <mergeCell ref="I46:J46"/>
    <mergeCell ref="K46:L46"/>
    <mergeCell ref="Y46:Z46"/>
    <mergeCell ref="AA46:AB46"/>
    <mergeCell ref="AC46:AD46"/>
    <mergeCell ref="AE46:AF46"/>
    <mergeCell ref="AG46:AH46"/>
    <mergeCell ref="M46:N46"/>
    <mergeCell ref="O46:P46"/>
    <mergeCell ref="Q46:R46"/>
    <mergeCell ref="S46:T46"/>
    <mergeCell ref="U46:V46"/>
    <mergeCell ref="W46:X46"/>
    <mergeCell ref="C45:D45"/>
    <mergeCell ref="E45:F45"/>
    <mergeCell ref="K45:L45"/>
  </mergeCells>
  <phoneticPr fontId="51" type="noConversion"/>
  <conditionalFormatting sqref="D44 F44 H44 L44 N44 P44 T44 V44 X44:Z44 AB44 AD44 AF44 AH44">
    <cfRule type="cellIs" dxfId="3" priority="3" operator="between">
      <formula>1.6</formula>
      <formula>1.85</formula>
    </cfRule>
  </conditionalFormatting>
  <conditionalFormatting sqref="J44">
    <cfRule type="cellIs" dxfId="2" priority="1" operator="between">
      <formula>1.6</formula>
      <formula>1.85</formula>
    </cfRule>
  </conditionalFormatting>
  <conditionalFormatting sqref="R44">
    <cfRule type="cellIs" dxfId="1" priority="2" operator="between">
      <formula>1.6</formula>
      <formula>1.85</formula>
    </cfRule>
  </conditionalFormatting>
  <conditionalFormatting sqref="AB41">
    <cfRule type="cellIs" dxfId="0" priority="4" operator="between">
      <formula>1.64</formula>
      <formula>1.85</formula>
    </cfRule>
  </conditionalFormatting>
  <pageMargins left="0.7" right="0.7" top="0.75" bottom="0.75" header="0.3" footer="0.3"/>
  <pageSetup scale="49" fitToWidth="0" orientation="landscape" r:id="rId1"/>
  <colBreaks count="1" manualBreakCount="1">
    <brk id="16"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tabColor rgb="FF00B0F0"/>
  </sheetPr>
  <dimension ref="A1:K52"/>
  <sheetViews>
    <sheetView view="pageBreakPreview" topLeftCell="A28" zoomScale="85" zoomScaleNormal="100" zoomScaleSheetLayoutView="85" workbookViewId="0">
      <selection activeCell="F19" sqref="F19"/>
    </sheetView>
  </sheetViews>
  <sheetFormatPr baseColWidth="10" defaultColWidth="11.42578125" defaultRowHeight="12.75"/>
  <cols>
    <col min="1" max="1" width="24"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2.5703125" style="43" customWidth="1"/>
    <col min="9" max="9" width="12.28515625" style="42" bestFit="1" customWidth="1"/>
    <col min="10" max="10" width="11.42578125" style="42"/>
    <col min="11" max="11" width="15.5703125" style="42" bestFit="1" customWidth="1"/>
    <col min="12" max="13" width="11.42578125" style="42"/>
    <col min="14" max="14" width="11.85546875" style="42" bestFit="1" customWidth="1"/>
    <col min="15" max="16384" width="11.42578125" style="42"/>
  </cols>
  <sheetData>
    <row r="1" spans="1:10" s="15" customFormat="1" ht="12.75" customHeight="1">
      <c r="A1" s="1831"/>
      <c r="B1" s="1852" t="s">
        <v>24</v>
      </c>
      <c r="C1" s="1853"/>
      <c r="D1" s="1853"/>
      <c r="E1" s="1853"/>
      <c r="F1" s="1853"/>
      <c r="G1" s="1854"/>
      <c r="H1" s="1855"/>
    </row>
    <row r="2" spans="1:10" s="15" customFormat="1">
      <c r="A2" s="1831"/>
      <c r="B2" s="1631"/>
      <c r="C2" s="1632"/>
      <c r="D2" s="1632"/>
      <c r="E2" s="1632"/>
      <c r="F2" s="1632"/>
      <c r="G2" s="1633"/>
      <c r="H2" s="1624"/>
    </row>
    <row r="3" spans="1:10" s="15" customFormat="1">
      <c r="A3" s="1831"/>
      <c r="B3" s="1631"/>
      <c r="C3" s="1632"/>
      <c r="D3" s="1632"/>
      <c r="E3" s="1632"/>
      <c r="F3" s="1632"/>
      <c r="G3" s="1633"/>
      <c r="H3" s="1624"/>
    </row>
    <row r="4" spans="1:10" s="15" customFormat="1">
      <c r="A4" s="1831"/>
      <c r="B4" s="1631"/>
      <c r="C4" s="1632"/>
      <c r="D4" s="1632"/>
      <c r="E4" s="1632"/>
      <c r="F4" s="1632"/>
      <c r="G4" s="1633"/>
      <c r="H4" s="1624"/>
    </row>
    <row r="5" spans="1:10" s="15" customFormat="1" ht="28.5" customHeight="1">
      <c r="A5" s="1831"/>
      <c r="B5" s="1634"/>
      <c r="C5" s="1635"/>
      <c r="D5" s="1635"/>
      <c r="E5" s="1635"/>
      <c r="F5" s="1635"/>
      <c r="G5" s="1636"/>
      <c r="H5" s="1625"/>
    </row>
    <row r="6" spans="1:10" s="15" customFormat="1" ht="22.5" customHeight="1">
      <c r="A6" s="155"/>
      <c r="B6" s="202"/>
      <c r="C6" s="202"/>
      <c r="D6" s="202"/>
      <c r="E6" s="202"/>
      <c r="F6" s="202"/>
      <c r="G6" s="202"/>
      <c r="H6" s="203"/>
    </row>
    <row r="7" spans="1:10" s="15" customFormat="1">
      <c r="A7" s="389" t="s">
        <v>36</v>
      </c>
      <c r="B7" s="390" t="str">
        <f>+'PRESU OFICIAL'!A47</f>
        <v>1,6,2</v>
      </c>
      <c r="C7" s="390" t="str">
        <f>+'PRESU OFICIAL'!A78</f>
        <v>2,5,2</v>
      </c>
      <c r="F7" s="16"/>
      <c r="G7" s="387" t="s">
        <v>4</v>
      </c>
      <c r="H7" s="388" t="s">
        <v>23</v>
      </c>
    </row>
    <row r="8" spans="1:10" s="15" customFormat="1" ht="12.75" customHeight="1">
      <c r="A8" s="99"/>
      <c r="B8" s="99"/>
      <c r="C8" s="99"/>
      <c r="D8" s="99"/>
      <c r="E8" s="99"/>
      <c r="F8" s="99"/>
    </row>
    <row r="9" spans="1:10" s="15" customFormat="1" ht="12.75" customHeight="1">
      <c r="A9" s="1856" t="s">
        <v>825</v>
      </c>
      <c r="B9" s="1857"/>
      <c r="C9" s="1857"/>
      <c r="D9" s="1857"/>
      <c r="E9" s="1857"/>
      <c r="F9" s="1857"/>
      <c r="G9" s="1857"/>
      <c r="H9" s="1858"/>
    </row>
    <row r="10" spans="1:10" s="15" customFormat="1" ht="12.75" customHeight="1">
      <c r="A10" s="1656"/>
      <c r="B10" s="1657"/>
      <c r="C10" s="1657"/>
      <c r="D10" s="1657"/>
      <c r="E10" s="1657"/>
      <c r="F10" s="1657"/>
      <c r="G10" s="1657"/>
      <c r="H10" s="1658"/>
    </row>
    <row r="11" spans="1:10" s="15" customFormat="1" ht="12.75" customHeight="1">
      <c r="A11" s="1656"/>
      <c r="B11" s="1657"/>
      <c r="C11" s="1657"/>
      <c r="D11" s="1657"/>
      <c r="E11" s="1657"/>
      <c r="F11" s="1657"/>
      <c r="G11" s="1657"/>
      <c r="H11" s="1658"/>
    </row>
    <row r="12" spans="1:10" s="15" customFormat="1" ht="26.25" customHeight="1">
      <c r="A12" s="1659"/>
      <c r="B12" s="1660"/>
      <c r="C12" s="1660"/>
      <c r="D12" s="1660"/>
      <c r="E12" s="1660"/>
      <c r="F12" s="1660"/>
      <c r="G12" s="1660"/>
      <c r="H12" s="1661"/>
    </row>
    <row r="13" spans="1:10" ht="12.75" customHeight="1">
      <c r="A13" s="207"/>
      <c r="B13" s="208"/>
      <c r="C13" s="208"/>
      <c r="D13" s="208"/>
      <c r="E13" s="208"/>
      <c r="F13" s="208"/>
      <c r="G13" s="209"/>
      <c r="H13" s="210"/>
    </row>
    <row r="14" spans="1:10">
      <c r="A14" s="1627" t="s">
        <v>5</v>
      </c>
      <c r="B14" s="1627"/>
      <c r="C14" s="1627"/>
      <c r="D14" s="1627"/>
      <c r="E14" s="1627"/>
      <c r="F14" s="211"/>
    </row>
    <row r="15" spans="1:10" s="52" customFormat="1" ht="12">
      <c r="A15" s="1766" t="s">
        <v>3</v>
      </c>
      <c r="B15" s="1620"/>
      <c r="C15" s="1620"/>
      <c r="D15" s="1768"/>
      <c r="E15" s="316" t="s">
        <v>6</v>
      </c>
      <c r="F15" s="317" t="s">
        <v>7</v>
      </c>
      <c r="G15" s="316" t="s">
        <v>8</v>
      </c>
      <c r="H15" s="317" t="s">
        <v>9</v>
      </c>
    </row>
    <row r="16" spans="1:10" ht="12.75" customHeight="1">
      <c r="A16" s="1649" t="s">
        <v>639</v>
      </c>
      <c r="B16" s="1640"/>
      <c r="C16" s="1640"/>
      <c r="D16" s="1650"/>
      <c r="E16" s="614" t="s">
        <v>1</v>
      </c>
      <c r="F16" s="221">
        <f>1.05*0.2</f>
        <v>0.21000000000000002</v>
      </c>
      <c r="G16" s="223">
        <f>+'ESTUDIO DE MERCADO'!D68</f>
        <v>659260</v>
      </c>
      <c r="H16" s="223">
        <f t="shared" ref="H16:H19" si="0">ROUND(F16*G16,0)</f>
        <v>138445</v>
      </c>
      <c r="J16" s="221">
        <v>2.5099999999999998</v>
      </c>
    </row>
    <row r="17" spans="1:11">
      <c r="A17" s="1649" t="str">
        <f>+'ESTUDIO DE MERCADO'!B16</f>
        <v>ANTISOL</v>
      </c>
      <c r="B17" s="1640"/>
      <c r="C17" s="1640"/>
      <c r="D17" s="1650"/>
      <c r="E17" s="614" t="s">
        <v>32</v>
      </c>
      <c r="F17" s="221">
        <f>(1/0.15)*0.2*1.05</f>
        <v>1.4000000000000001</v>
      </c>
      <c r="G17" s="223">
        <f>+'ESTUDIO DE MERCADO'!D16</f>
        <v>20350</v>
      </c>
      <c r="H17" s="223">
        <f t="shared" si="0"/>
        <v>28490</v>
      </c>
    </row>
    <row r="18" spans="1:11">
      <c r="A18" s="1649" t="s">
        <v>634</v>
      </c>
      <c r="B18" s="1640"/>
      <c r="C18" s="1640"/>
      <c r="D18" s="1650"/>
      <c r="E18" s="342" t="s">
        <v>0</v>
      </c>
      <c r="F18" s="407">
        <v>1</v>
      </c>
      <c r="G18" s="245">
        <v>1236</v>
      </c>
      <c r="H18" s="223">
        <f t="shared" si="0"/>
        <v>1236</v>
      </c>
    </row>
    <row r="19" spans="1:11" ht="24.75" customHeight="1">
      <c r="A19" s="1859" t="str">
        <f>+'ESTUDIO DE MERCADO'!B42</f>
        <v>SELLANTE ELASTOMÉRICO CON BASE EN POLIURETANO, AUTONIVELANTE</v>
      </c>
      <c r="B19" s="1860"/>
      <c r="C19" s="1860"/>
      <c r="D19" s="1861"/>
      <c r="E19" s="614" t="s">
        <v>39</v>
      </c>
      <c r="F19" s="221">
        <v>0.22</v>
      </c>
      <c r="G19" s="223">
        <f>+'ESTUDIO DE MERCADO'!D42</f>
        <v>62900</v>
      </c>
      <c r="H19" s="223">
        <f t="shared" si="0"/>
        <v>13838</v>
      </c>
      <c r="K19" s="42">
        <f>1*1*0.2*1.05</f>
        <v>0.21000000000000002</v>
      </c>
    </row>
    <row r="20" spans="1:11">
      <c r="G20" s="621" t="s">
        <v>10</v>
      </c>
      <c r="H20" s="622">
        <f>ROUND(SUM(H16:H19),0)</f>
        <v>182009</v>
      </c>
    </row>
    <row r="22" spans="1:11">
      <c r="A22" s="1627" t="s">
        <v>11</v>
      </c>
      <c r="B22" s="1627"/>
      <c r="C22" s="1627"/>
      <c r="D22" s="1627"/>
      <c r="E22" s="1627"/>
    </row>
    <row r="23" spans="1:11" s="52" customFormat="1" ht="12">
      <c r="A23" s="1766" t="s">
        <v>3</v>
      </c>
      <c r="B23" s="1620"/>
      <c r="C23" s="1620"/>
      <c r="D23" s="1768"/>
      <c r="E23" s="316" t="s">
        <v>6</v>
      </c>
      <c r="F23" s="317" t="s">
        <v>12</v>
      </c>
      <c r="G23" s="316" t="s">
        <v>30</v>
      </c>
      <c r="H23" s="317" t="s">
        <v>9</v>
      </c>
    </row>
    <row r="24" spans="1:11">
      <c r="A24" s="1649" t="str">
        <f>+'ESTUDIO DE MERCADO'!B94</f>
        <v>GENERADOR ELÉCTRICO. INCLUYE COMBUSTIBLE</v>
      </c>
      <c r="B24" s="1640"/>
      <c r="C24" s="1640"/>
      <c r="D24" s="1650"/>
      <c r="E24" s="98" t="s">
        <v>64</v>
      </c>
      <c r="F24" s="105">
        <v>20</v>
      </c>
      <c r="G24" s="222">
        <f>+'ESTUDIO DE MERCADO'!D94</f>
        <v>90000</v>
      </c>
      <c r="H24" s="216">
        <f>G24/F24</f>
        <v>4500</v>
      </c>
    </row>
    <row r="25" spans="1:11">
      <c r="A25" s="1649" t="s">
        <v>25</v>
      </c>
      <c r="B25" s="1669"/>
      <c r="C25" s="1669"/>
      <c r="D25" s="1650"/>
      <c r="E25" s="98" t="s">
        <v>62</v>
      </c>
      <c r="F25" s="856">
        <v>0.05</v>
      </c>
      <c r="G25" s="243">
        <f>+H45</f>
        <v>42515</v>
      </c>
      <c r="H25" s="216">
        <f>G25*F25</f>
        <v>2125.75</v>
      </c>
    </row>
    <row r="26" spans="1:11">
      <c r="A26" s="1649" t="str">
        <f>+'ESTUDIO DE MERCADO'!B108</f>
        <v>TALADRO</v>
      </c>
      <c r="B26" s="1640"/>
      <c r="C26" s="1640"/>
      <c r="D26" s="1650"/>
      <c r="E26" s="98" t="s">
        <v>64</v>
      </c>
      <c r="F26" s="105">
        <v>20</v>
      </c>
      <c r="G26" s="222">
        <f>+'ESTUDIO DE MERCADO'!D108</f>
        <v>40000</v>
      </c>
      <c r="H26" s="216">
        <f t="shared" ref="H26" si="1">G26/F26</f>
        <v>2000</v>
      </c>
    </row>
    <row r="27" spans="1:11">
      <c r="A27" s="1649" t="str">
        <f>+'ESTUDIO DE MERCADO'!B111</f>
        <v>VIBRADOR PARA CONCRETO</v>
      </c>
      <c r="B27" s="1640"/>
      <c r="C27" s="1640"/>
      <c r="D27" s="1650"/>
      <c r="E27" s="98" t="s">
        <v>64</v>
      </c>
      <c r="F27" s="105">
        <v>20</v>
      </c>
      <c r="G27" s="222">
        <f>+'ESTUDIO DE MERCADO'!D111</f>
        <v>70000</v>
      </c>
      <c r="H27" s="216">
        <f t="shared" ref="H27:H30" si="2">G27/F27</f>
        <v>3500</v>
      </c>
    </row>
    <row r="28" spans="1:11">
      <c r="A28" s="1649" t="str">
        <f>+'ESTUDIO DE MERCADO'!B82</f>
        <v>CORTADORA DE PAVIMENTO INCLUYE COMBUSTIBLE</v>
      </c>
      <c r="B28" s="1640"/>
      <c r="C28" s="1640"/>
      <c r="D28" s="1650"/>
      <c r="E28" s="98" t="s">
        <v>64</v>
      </c>
      <c r="F28" s="408">
        <v>12</v>
      </c>
      <c r="G28" s="243">
        <f>+'ESTUDIO DE MERCADO'!D82</f>
        <v>70000</v>
      </c>
      <c r="H28" s="216">
        <f t="shared" si="2"/>
        <v>5833.333333333333</v>
      </c>
    </row>
    <row r="29" spans="1:11">
      <c r="A29" s="1649" t="s">
        <v>640</v>
      </c>
      <c r="B29" s="1640"/>
      <c r="C29" s="1640"/>
      <c r="D29" s="1650"/>
      <c r="E29" s="103" t="s">
        <v>64</v>
      </c>
      <c r="F29" s="408">
        <v>20</v>
      </c>
      <c r="G29" s="243">
        <f>+'ESTUDIO DE MERCADO'!D91</f>
        <v>80000</v>
      </c>
      <c r="H29" s="216">
        <f t="shared" si="2"/>
        <v>4000</v>
      </c>
    </row>
    <row r="30" spans="1:11">
      <c r="A30" s="1649" t="s">
        <v>490</v>
      </c>
      <c r="B30" s="1640"/>
      <c r="C30" s="1640"/>
      <c r="D30" s="1650"/>
      <c r="E30" s="98" t="s">
        <v>64</v>
      </c>
      <c r="F30" s="408">
        <v>20</v>
      </c>
      <c r="G30" s="243">
        <f>+'ESTUDIO DE MERCADO'!D92</f>
        <v>80000</v>
      </c>
      <c r="H30" s="216">
        <f t="shared" si="2"/>
        <v>4000</v>
      </c>
    </row>
    <row r="31" spans="1:11">
      <c r="G31" s="621" t="s">
        <v>10</v>
      </c>
      <c r="H31" s="622">
        <f>ROUND(SUM(H24:H30),0)</f>
        <v>25959</v>
      </c>
    </row>
    <row r="32" spans="1:11">
      <c r="F32" s="857"/>
      <c r="J32" s="42">
        <f>124*0.2</f>
        <v>24.8</v>
      </c>
    </row>
    <row r="33" spans="1:11">
      <c r="A33" s="1651" t="s">
        <v>13</v>
      </c>
      <c r="B33" s="1651"/>
      <c r="C33" s="1651"/>
      <c r="D33" s="1651"/>
      <c r="E33" s="1651"/>
    </row>
    <row r="34" spans="1:11">
      <c r="A34" s="1728" t="s">
        <v>3</v>
      </c>
      <c r="B34" s="1728"/>
      <c r="C34" s="1728" t="s">
        <v>27</v>
      </c>
      <c r="D34" s="1728"/>
      <c r="E34" s="271" t="s">
        <v>28</v>
      </c>
      <c r="F34" s="272" t="s">
        <v>29</v>
      </c>
      <c r="G34" s="273" t="s">
        <v>30</v>
      </c>
      <c r="H34" s="274" t="s">
        <v>9</v>
      </c>
    </row>
    <row r="35" spans="1:11">
      <c r="A35" s="1759" t="s">
        <v>633</v>
      </c>
      <c r="B35" s="1760"/>
      <c r="C35" s="1851">
        <f>+F16</f>
        <v>0.21000000000000002</v>
      </c>
      <c r="D35" s="1760"/>
      <c r="E35" s="615">
        <v>33</v>
      </c>
      <c r="F35" s="270">
        <f>+C35*E35</f>
        <v>6.9300000000000006</v>
      </c>
      <c r="G35" s="623">
        <f>+'ESTUDIO DE MERCADO'!D6</f>
        <v>2200</v>
      </c>
      <c r="H35" s="624">
        <f>+F35*G35</f>
        <v>15246.000000000002</v>
      </c>
    </row>
    <row r="36" spans="1:11" ht="12.75" customHeight="1">
      <c r="A36" s="1759"/>
      <c r="B36" s="1760"/>
      <c r="C36" s="1851"/>
      <c r="D36" s="1760"/>
      <c r="E36" s="615"/>
      <c r="F36" s="270"/>
      <c r="G36" s="623" t="s">
        <v>50</v>
      </c>
      <c r="H36" s="624"/>
    </row>
    <row r="37" spans="1:11">
      <c r="A37" s="1645"/>
      <c r="B37" s="1645"/>
      <c r="C37" s="1731"/>
      <c r="D37" s="1731"/>
      <c r="E37" s="615"/>
      <c r="F37" s="270"/>
      <c r="G37" s="623"/>
      <c r="H37" s="624"/>
    </row>
    <row r="38" spans="1:11">
      <c r="A38" s="1645"/>
      <c r="B38" s="1645"/>
      <c r="C38" s="1820"/>
      <c r="D38" s="1820"/>
      <c r="E38" s="618"/>
      <c r="F38" s="269"/>
      <c r="G38" s="625"/>
      <c r="H38" s="269"/>
    </row>
    <row r="39" spans="1:11">
      <c r="A39" s="22"/>
      <c r="B39" s="22"/>
      <c r="C39" s="22"/>
      <c r="D39" s="22"/>
      <c r="E39" s="22"/>
      <c r="F39" s="23"/>
      <c r="G39" s="619" t="s">
        <v>10</v>
      </c>
      <c r="H39" s="620">
        <f>SUM(H35:H38)</f>
        <v>15246.000000000002</v>
      </c>
    </row>
    <row r="40" spans="1:11">
      <c r="A40" s="1627" t="s">
        <v>14</v>
      </c>
      <c r="B40" s="1627"/>
      <c r="C40" s="1627"/>
      <c r="D40" s="1627"/>
      <c r="E40" s="1627"/>
    </row>
    <row r="41" spans="1:11" s="64" customFormat="1" ht="22.5">
      <c r="A41" s="631" t="s">
        <v>15</v>
      </c>
      <c r="B41" s="632" t="s">
        <v>3</v>
      </c>
      <c r="C41" s="631" t="s">
        <v>6</v>
      </c>
      <c r="D41" s="316" t="s">
        <v>8</v>
      </c>
      <c r="E41" s="633" t="s">
        <v>16</v>
      </c>
      <c r="F41" s="634" t="s">
        <v>17</v>
      </c>
      <c r="G41" s="631" t="s">
        <v>12</v>
      </c>
      <c r="H41" s="317" t="s">
        <v>9</v>
      </c>
    </row>
    <row r="42" spans="1:11" ht="25.5">
      <c r="A42" s="334">
        <v>1</v>
      </c>
      <c r="B42" s="242" t="s">
        <v>643</v>
      </c>
      <c r="C42" s="250" t="s">
        <v>18</v>
      </c>
      <c r="D42" s="222">
        <f>+FP!E62</f>
        <v>486362.49999999988</v>
      </c>
      <c r="E42" s="635">
        <f>+FP!V44</f>
        <v>1.7483</v>
      </c>
      <c r="F42" s="223">
        <f>D42*E42</f>
        <v>850307.55874999973</v>
      </c>
      <c r="G42" s="635">
        <v>20</v>
      </c>
      <c r="H42" s="223">
        <f>F42/G42</f>
        <v>42515.377937499987</v>
      </c>
      <c r="K42" s="40">
        <v>1928007.63</v>
      </c>
    </row>
    <row r="43" spans="1:11">
      <c r="A43" s="334"/>
      <c r="B43" s="334"/>
      <c r="C43" s="250"/>
      <c r="D43" s="222"/>
      <c r="E43" s="250"/>
      <c r="F43" s="223"/>
      <c r="G43" s="635"/>
      <c r="H43" s="223"/>
    </row>
    <row r="44" spans="1:11">
      <c r="A44" s="334"/>
      <c r="B44" s="334"/>
      <c r="C44" s="334"/>
      <c r="D44" s="334"/>
      <c r="E44" s="334"/>
      <c r="F44" s="223"/>
      <c r="G44" s="334"/>
      <c r="H44" s="223"/>
    </row>
    <row r="45" spans="1:11">
      <c r="G45" s="621" t="s">
        <v>10</v>
      </c>
      <c r="H45" s="622">
        <f>ROUND(SUM(H42:H44),0)</f>
        <v>42515</v>
      </c>
      <c r="K45" s="87">
        <f>K42*1.035</f>
        <v>1995487.8970499998</v>
      </c>
    </row>
    <row r="46" spans="1:11" ht="13.5" thickBot="1"/>
    <row r="47" spans="1:11" ht="13.5" customHeight="1" thickBot="1">
      <c r="B47" s="208"/>
      <c r="C47" s="208"/>
      <c r="D47" s="208"/>
      <c r="F47" s="1637" t="s">
        <v>19</v>
      </c>
      <c r="G47" s="1638"/>
      <c r="H47" s="249">
        <f>ROUND((H45+H39+H31+H20),2)</f>
        <v>265729</v>
      </c>
      <c r="I47" s="42">
        <v>326141</v>
      </c>
      <c r="J47" s="70">
        <f>+I47-H47</f>
        <v>60412</v>
      </c>
      <c r="K47" s="40"/>
    </row>
    <row r="48" spans="1:11" ht="13.5" customHeight="1">
      <c r="B48" s="208"/>
      <c r="C48" s="208"/>
      <c r="D48" s="208"/>
      <c r="F48" s="416"/>
      <c r="G48" s="416"/>
      <c r="H48" s="417"/>
      <c r="K48" s="40"/>
    </row>
    <row r="49" spans="1:11" ht="60" customHeight="1">
      <c r="K49" s="88">
        <f>K45-H47</f>
        <v>1729758.8970499998</v>
      </c>
    </row>
    <row r="50" spans="1:11" s="15" customFormat="1">
      <c r="A50" s="2" t="s">
        <v>20</v>
      </c>
      <c r="B50" s="95" t="s">
        <v>41</v>
      </c>
      <c r="C50" s="91"/>
      <c r="D50" s="91"/>
      <c r="F50" s="2" t="s">
        <v>626</v>
      </c>
      <c r="G50" s="95" t="s">
        <v>627</v>
      </c>
      <c r="H50" s="898"/>
    </row>
    <row r="51" spans="1:11" s="15" customFormat="1">
      <c r="A51" s="3"/>
      <c r="B51" s="96" t="s">
        <v>42</v>
      </c>
      <c r="F51" s="3"/>
      <c r="G51" s="96" t="s">
        <v>628</v>
      </c>
      <c r="H51" s="431"/>
      <c r="K51" s="41"/>
    </row>
    <row r="52" spans="1:11" s="15" customFormat="1" ht="14.25">
      <c r="B52" s="14" t="s">
        <v>22</v>
      </c>
      <c r="G52" s="14" t="s">
        <v>629</v>
      </c>
      <c r="H52" s="361"/>
      <c r="K52" s="69"/>
    </row>
  </sheetData>
  <mergeCells count="32">
    <mergeCell ref="A22:E22"/>
    <mergeCell ref="A1:A5"/>
    <mergeCell ref="B1:G5"/>
    <mergeCell ref="H1:H5"/>
    <mergeCell ref="A9:H12"/>
    <mergeCell ref="A14:E14"/>
    <mergeCell ref="A15:D15"/>
    <mergeCell ref="A16:D16"/>
    <mergeCell ref="A17:D17"/>
    <mergeCell ref="A19:D19"/>
    <mergeCell ref="A18:D18"/>
    <mergeCell ref="A23:D23"/>
    <mergeCell ref="A24:D24"/>
    <mergeCell ref="A26:D26"/>
    <mergeCell ref="A33:E33"/>
    <mergeCell ref="A34:B34"/>
    <mergeCell ref="C34:D34"/>
    <mergeCell ref="A25:D25"/>
    <mergeCell ref="A28:D28"/>
    <mergeCell ref="A30:D30"/>
    <mergeCell ref="A27:D27"/>
    <mergeCell ref="A29:D29"/>
    <mergeCell ref="A38:B38"/>
    <mergeCell ref="C38:D38"/>
    <mergeCell ref="A40:E40"/>
    <mergeCell ref="F47:G47"/>
    <mergeCell ref="A35:B35"/>
    <mergeCell ref="C35:D35"/>
    <mergeCell ref="A36:B36"/>
    <mergeCell ref="C36:D36"/>
    <mergeCell ref="A37:B37"/>
    <mergeCell ref="C37:D37"/>
  </mergeCells>
  <pageMargins left="0.7" right="0.7" top="0.75" bottom="0.75" header="0.3" footer="0.3"/>
  <pageSetup scale="7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88FB-B95A-4629-B502-EFA543178498}">
  <sheetPr codeName="Hoja63">
    <tabColor rgb="FF00B0F0"/>
  </sheetPr>
  <dimension ref="A1:K50"/>
  <sheetViews>
    <sheetView view="pageBreakPreview" topLeftCell="A5" zoomScale="60" zoomScaleNormal="100" workbookViewId="0">
      <selection activeCell="S44" sqref="S44"/>
    </sheetView>
  </sheetViews>
  <sheetFormatPr baseColWidth="10" defaultColWidth="11.42578125" defaultRowHeight="12.75"/>
  <cols>
    <col min="1" max="1" width="24" style="42" customWidth="1"/>
    <col min="2" max="2" width="15.7109375" style="42" customWidth="1"/>
    <col min="3" max="3" width="8.85546875" style="42" customWidth="1"/>
    <col min="4" max="4" width="12.140625" style="42" customWidth="1"/>
    <col min="5" max="5" width="11.42578125" style="42"/>
    <col min="6" max="6" width="13.5703125" style="43" customWidth="1"/>
    <col min="7" max="7" width="16" style="42" customWidth="1"/>
    <col min="8" max="8" width="22.5703125" style="43" customWidth="1"/>
    <col min="9" max="9" width="7.85546875" style="42" customWidth="1"/>
    <col min="10" max="10" width="5.5703125" style="42" customWidth="1"/>
    <col min="11" max="11" width="15.5703125" style="42" bestFit="1" customWidth="1"/>
    <col min="12" max="16384" width="11.42578125" style="42"/>
  </cols>
  <sheetData>
    <row r="1" spans="1:8" s="15" customFormat="1" ht="12.75" customHeight="1">
      <c r="A1" s="1831"/>
      <c r="B1" s="1862" t="s">
        <v>24</v>
      </c>
      <c r="C1" s="1863"/>
      <c r="D1" s="1863"/>
      <c r="E1" s="1863"/>
      <c r="F1" s="1863"/>
      <c r="G1" s="1864"/>
      <c r="H1" s="1865"/>
    </row>
    <row r="2" spans="1:8" s="15" customFormat="1">
      <c r="A2" s="1831"/>
      <c r="B2" s="1631"/>
      <c r="C2" s="1632"/>
      <c r="D2" s="1632"/>
      <c r="E2" s="1632"/>
      <c r="F2" s="1632"/>
      <c r="G2" s="1633"/>
      <c r="H2" s="1624"/>
    </row>
    <row r="3" spans="1:8" s="15" customFormat="1">
      <c r="A3" s="1831"/>
      <c r="B3" s="1631"/>
      <c r="C3" s="1632"/>
      <c r="D3" s="1632"/>
      <c r="E3" s="1632"/>
      <c r="F3" s="1632"/>
      <c r="G3" s="1633"/>
      <c r="H3" s="1624"/>
    </row>
    <row r="4" spans="1:8" s="15" customFormat="1">
      <c r="A4" s="1831"/>
      <c r="B4" s="1631"/>
      <c r="C4" s="1632"/>
      <c r="D4" s="1632"/>
      <c r="E4" s="1632"/>
      <c r="F4" s="1632"/>
      <c r="G4" s="1633"/>
      <c r="H4" s="1624"/>
    </row>
    <row r="5" spans="1:8" s="15" customFormat="1" ht="28.5" customHeight="1">
      <c r="A5" s="1831"/>
      <c r="B5" s="1634"/>
      <c r="C5" s="1635"/>
      <c r="D5" s="1635"/>
      <c r="E5" s="1635"/>
      <c r="F5" s="1635"/>
      <c r="G5" s="1636"/>
      <c r="H5" s="1625"/>
    </row>
    <row r="6" spans="1:8" s="15" customFormat="1" ht="22.5" customHeight="1">
      <c r="A6" s="155"/>
      <c r="B6" s="202"/>
      <c r="C6" s="202"/>
      <c r="D6" s="202"/>
      <c r="E6" s="202"/>
      <c r="F6" s="202"/>
      <c r="G6" s="202"/>
      <c r="H6" s="203"/>
    </row>
    <row r="7" spans="1:8" s="15" customFormat="1">
      <c r="A7" s="389" t="s">
        <v>36</v>
      </c>
      <c r="B7" s="390" t="str">
        <f>+'PRESU OFICIAL'!A48</f>
        <v>1,6,3</v>
      </c>
      <c r="F7" s="16"/>
      <c r="G7" s="387" t="s">
        <v>4</v>
      </c>
      <c r="H7" s="388" t="s">
        <v>23</v>
      </c>
    </row>
    <row r="8" spans="1:8" s="15" customFormat="1" ht="12.75" customHeight="1">
      <c r="A8" s="99"/>
      <c r="B8" s="99"/>
      <c r="C8" s="99"/>
      <c r="D8" s="99"/>
      <c r="E8" s="99"/>
      <c r="F8" s="99"/>
    </row>
    <row r="9" spans="1:8" s="15" customFormat="1" ht="12.75" customHeight="1">
      <c r="A9" s="1866" t="s">
        <v>606</v>
      </c>
      <c r="B9" s="1867"/>
      <c r="C9" s="1867"/>
      <c r="D9" s="1867"/>
      <c r="E9" s="1867"/>
      <c r="F9" s="1867"/>
      <c r="G9" s="1867"/>
      <c r="H9" s="1868"/>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27" t="s">
        <v>5</v>
      </c>
      <c r="B14" s="1627"/>
      <c r="C14" s="1627"/>
      <c r="D14" s="1627"/>
      <c r="E14" s="1627"/>
      <c r="F14" s="211"/>
    </row>
    <row r="15" spans="1:8" s="52" customFormat="1" ht="12">
      <c r="A15" s="1766" t="s">
        <v>3</v>
      </c>
      <c r="B15" s="1620"/>
      <c r="C15" s="1620"/>
      <c r="D15" s="1768"/>
      <c r="E15" s="316" t="s">
        <v>6</v>
      </c>
      <c r="F15" s="317" t="s">
        <v>7</v>
      </c>
      <c r="G15" s="316" t="s">
        <v>8</v>
      </c>
      <c r="H15" s="317" t="s">
        <v>9</v>
      </c>
    </row>
    <row r="16" spans="1:8" ht="12.75" customHeight="1">
      <c r="A16" s="1649"/>
      <c r="B16" s="1640"/>
      <c r="C16" s="1640"/>
      <c r="D16" s="1650"/>
      <c r="E16" s="614"/>
      <c r="F16" s="221"/>
      <c r="G16" s="223"/>
      <c r="H16" s="223"/>
    </row>
    <row r="17" spans="1:8">
      <c r="A17" s="1649"/>
      <c r="B17" s="1640"/>
      <c r="C17" s="1640"/>
      <c r="D17" s="1650"/>
      <c r="E17" s="614"/>
      <c r="F17" s="221"/>
      <c r="G17" s="223"/>
      <c r="H17" s="223"/>
    </row>
    <row r="18" spans="1:8">
      <c r="A18" s="1649"/>
      <c r="B18" s="1640"/>
      <c r="C18" s="1640"/>
      <c r="D18" s="1650"/>
      <c r="E18" s="614"/>
      <c r="F18" s="221"/>
      <c r="G18" s="223"/>
      <c r="H18" s="223"/>
    </row>
    <row r="19" spans="1:8">
      <c r="A19" s="1649"/>
      <c r="B19" s="1640"/>
      <c r="C19" s="1640"/>
      <c r="D19" s="1650"/>
      <c r="E19" s="614"/>
      <c r="F19" s="221"/>
      <c r="G19" s="223"/>
      <c r="H19" s="223"/>
    </row>
    <row r="20" spans="1:8">
      <c r="A20" s="1649"/>
      <c r="B20" s="1640"/>
      <c r="C20" s="1640"/>
      <c r="D20" s="1650"/>
      <c r="E20" s="614"/>
      <c r="F20" s="221"/>
      <c r="G20" s="223"/>
      <c r="H20" s="223">
        <f>ROUND(F20*G20,0)</f>
        <v>0</v>
      </c>
    </row>
    <row r="21" spans="1:8">
      <c r="G21" s="621" t="s">
        <v>10</v>
      </c>
      <c r="H21" s="622">
        <f>ROUND(SUM(H16:H20),0)</f>
        <v>0</v>
      </c>
    </row>
    <row r="23" spans="1:8">
      <c r="A23" s="1627" t="s">
        <v>11</v>
      </c>
      <c r="B23" s="1627"/>
      <c r="C23" s="1627"/>
      <c r="D23" s="1627"/>
      <c r="E23" s="1627"/>
    </row>
    <row r="24" spans="1:8" s="52" customFormat="1" ht="12">
      <c r="A24" s="1766" t="s">
        <v>3</v>
      </c>
      <c r="B24" s="1620"/>
      <c r="C24" s="1620"/>
      <c r="D24" s="1768"/>
      <c r="E24" s="316" t="s">
        <v>6</v>
      </c>
      <c r="F24" s="317" t="s">
        <v>12</v>
      </c>
      <c r="G24" s="316" t="s">
        <v>30</v>
      </c>
      <c r="H24" s="317" t="s">
        <v>9</v>
      </c>
    </row>
    <row r="25" spans="1:8">
      <c r="A25" s="1649" t="s">
        <v>25</v>
      </c>
      <c r="B25" s="1640"/>
      <c r="C25" s="1640"/>
      <c r="D25" s="1650"/>
      <c r="E25" s="98" t="s">
        <v>53</v>
      </c>
      <c r="F25" s="106">
        <v>0.05</v>
      </c>
      <c r="G25" s="222">
        <f>H43</f>
        <v>192875</v>
      </c>
      <c r="H25" s="223">
        <f>G25*F25</f>
        <v>9643.75</v>
      </c>
    </row>
    <row r="26" spans="1:8">
      <c r="A26" s="1649" t="str">
        <f>+'ESTUDIO DE MERCADO'!B97</f>
        <v>MARTILLO DEMOLEDOR 90 LB</v>
      </c>
      <c r="B26" s="1640"/>
      <c r="C26" s="1640"/>
      <c r="D26" s="1650"/>
      <c r="E26" s="98" t="s">
        <v>64</v>
      </c>
      <c r="F26" s="105">
        <v>2</v>
      </c>
      <c r="G26" s="222">
        <f>+'ESTUDIO DE MERCADO'!D97</f>
        <v>95000</v>
      </c>
      <c r="H26" s="223">
        <f>G26/F26</f>
        <v>47500</v>
      </c>
    </row>
    <row r="27" spans="1:8">
      <c r="A27" s="1649" t="str">
        <f>+'ESTUDIO DE MERCADO'!B94</f>
        <v>GENERADOR ELÉCTRICO. INCLUYE COMBUSTIBLE</v>
      </c>
      <c r="B27" s="1640"/>
      <c r="C27" s="1640"/>
      <c r="D27" s="1650"/>
      <c r="E27" s="98" t="s">
        <v>64</v>
      </c>
      <c r="F27" s="105">
        <v>2</v>
      </c>
      <c r="G27" s="222">
        <f>+'ESTUDIO DE MERCADO'!D94</f>
        <v>90000</v>
      </c>
      <c r="H27" s="223">
        <f>G27/F27</f>
        <v>45000</v>
      </c>
    </row>
    <row r="28" spans="1:8">
      <c r="A28" s="1649" t="str">
        <f>+'ESTUDIO DE MERCADO'!B99</f>
        <v>MINICARGADOR BOBCAT</v>
      </c>
      <c r="B28" s="1640"/>
      <c r="C28" s="1640"/>
      <c r="D28" s="1650"/>
      <c r="E28" s="98" t="s">
        <v>26</v>
      </c>
      <c r="F28" s="105">
        <v>15</v>
      </c>
      <c r="G28" s="222">
        <f>+'ESTUDIO DE MERCADO'!D99</f>
        <v>100000</v>
      </c>
      <c r="H28" s="223">
        <f>G28/F28</f>
        <v>6666.666666666667</v>
      </c>
    </row>
    <row r="29" spans="1:8">
      <c r="G29" s="621" t="s">
        <v>10</v>
      </c>
      <c r="H29" s="622">
        <f>ROUND(SUM(H25:H28),0)</f>
        <v>108810</v>
      </c>
    </row>
    <row r="31" spans="1:8">
      <c r="A31" s="1651" t="s">
        <v>13</v>
      </c>
      <c r="B31" s="1651"/>
      <c r="C31" s="1651"/>
      <c r="D31" s="1651"/>
      <c r="E31" s="1651"/>
    </row>
    <row r="32" spans="1:8">
      <c r="A32" s="1728" t="s">
        <v>3</v>
      </c>
      <c r="B32" s="1728"/>
      <c r="C32" s="1728" t="s">
        <v>27</v>
      </c>
      <c r="D32" s="1728"/>
      <c r="E32" s="271" t="s">
        <v>28</v>
      </c>
      <c r="F32" s="272" t="s">
        <v>29</v>
      </c>
      <c r="G32" s="273" t="s">
        <v>30</v>
      </c>
      <c r="H32" s="274" t="s">
        <v>9</v>
      </c>
    </row>
    <row r="33" spans="1:11">
      <c r="A33" s="1759"/>
      <c r="B33" s="1760"/>
      <c r="C33" s="1851"/>
      <c r="D33" s="1760"/>
      <c r="E33" s="615"/>
      <c r="F33" s="270"/>
      <c r="G33" s="623"/>
      <c r="H33" s="624"/>
    </row>
    <row r="34" spans="1:11" ht="12.75" customHeight="1">
      <c r="A34" s="1759"/>
      <c r="B34" s="1760"/>
      <c r="C34" s="1851"/>
      <c r="D34" s="1760"/>
      <c r="E34" s="615"/>
      <c r="F34" s="270"/>
      <c r="G34" s="623"/>
      <c r="H34" s="624"/>
    </row>
    <row r="35" spans="1:11">
      <c r="A35" s="1645"/>
      <c r="B35" s="1645"/>
      <c r="C35" s="1731"/>
      <c r="D35" s="1731"/>
      <c r="E35" s="615"/>
      <c r="F35" s="270"/>
      <c r="G35" s="623"/>
      <c r="H35" s="624"/>
    </row>
    <row r="36" spans="1:11">
      <c r="A36" s="1645"/>
      <c r="B36" s="1645"/>
      <c r="C36" s="1820"/>
      <c r="D36" s="1820"/>
      <c r="E36" s="618"/>
      <c r="F36" s="269"/>
      <c r="G36" s="625"/>
      <c r="H36" s="269"/>
    </row>
    <row r="37" spans="1:11">
      <c r="A37" s="22"/>
      <c r="B37" s="22"/>
      <c r="C37" s="22"/>
      <c r="D37" s="22"/>
      <c r="E37" s="22"/>
      <c r="F37" s="23"/>
      <c r="G37" s="619" t="s">
        <v>10</v>
      </c>
      <c r="H37" s="620">
        <f>SUM(H33:H36)</f>
        <v>0</v>
      </c>
    </row>
    <row r="38" spans="1:11">
      <c r="A38" s="1627" t="s">
        <v>14</v>
      </c>
      <c r="B38" s="1627"/>
      <c r="C38" s="1627"/>
      <c r="D38" s="1627"/>
      <c r="E38" s="1627"/>
    </row>
    <row r="39" spans="1:11" s="64" customFormat="1" ht="22.5">
      <c r="A39" s="631" t="s">
        <v>15</v>
      </c>
      <c r="B39" s="632" t="s">
        <v>3</v>
      </c>
      <c r="C39" s="631" t="s">
        <v>6</v>
      </c>
      <c r="D39" s="316" t="s">
        <v>8</v>
      </c>
      <c r="E39" s="633" t="s">
        <v>16</v>
      </c>
      <c r="F39" s="634" t="s">
        <v>17</v>
      </c>
      <c r="G39" s="631" t="s">
        <v>12</v>
      </c>
      <c r="H39" s="317" t="s">
        <v>9</v>
      </c>
    </row>
    <row r="40" spans="1:11" ht="25.5">
      <c r="A40" s="334">
        <v>1</v>
      </c>
      <c r="B40" s="242" t="str">
        <f>+FP!C59</f>
        <v>1 OFIC. + 2 AYUD.</v>
      </c>
      <c r="C40" s="250" t="s">
        <v>18</v>
      </c>
      <c r="D40" s="222">
        <f>+FP!E59</f>
        <v>220642.49999999997</v>
      </c>
      <c r="E40" s="635">
        <f>+FP!V44</f>
        <v>1.7483</v>
      </c>
      <c r="F40" s="223">
        <f>D40*E40</f>
        <v>385749.28274999995</v>
      </c>
      <c r="G40" s="635">
        <v>2</v>
      </c>
      <c r="H40" s="223">
        <f>F40/G40</f>
        <v>192874.64137499998</v>
      </c>
      <c r="K40" s="40">
        <v>1928007.63</v>
      </c>
    </row>
    <row r="41" spans="1:11">
      <c r="A41" s="334"/>
      <c r="B41" s="334"/>
      <c r="C41" s="250"/>
      <c r="D41" s="222"/>
      <c r="E41" s="250"/>
      <c r="F41" s="223"/>
      <c r="G41" s="635"/>
      <c r="H41" s="223"/>
    </row>
    <row r="42" spans="1:11">
      <c r="A42" s="334"/>
      <c r="B42" s="334"/>
      <c r="C42" s="334"/>
      <c r="D42" s="334"/>
      <c r="E42" s="334"/>
      <c r="F42" s="223"/>
      <c r="G42" s="334"/>
      <c r="H42" s="223"/>
    </row>
    <row r="43" spans="1:11">
      <c r="G43" s="621" t="s">
        <v>10</v>
      </c>
      <c r="H43" s="622">
        <f>ROUND(SUM(H40:H42),0)</f>
        <v>192875</v>
      </c>
      <c r="K43" s="87">
        <f>K40*1.035</f>
        <v>1995487.8970499998</v>
      </c>
    </row>
    <row r="44" spans="1:11" ht="13.5" thickBot="1"/>
    <row r="45" spans="1:11" ht="13.5" customHeight="1" thickBot="1">
      <c r="B45" s="208"/>
      <c r="C45" s="208"/>
      <c r="D45" s="208"/>
      <c r="F45" s="1637" t="s">
        <v>19</v>
      </c>
      <c r="G45" s="1638"/>
      <c r="H45" s="249">
        <f>ROUND((H43+H37+H29+H21),2)</f>
        <v>301685</v>
      </c>
      <c r="I45" s="42">
        <v>784566</v>
      </c>
      <c r="K45" s="40"/>
    </row>
    <row r="46" spans="1:11" ht="13.5" customHeight="1">
      <c r="B46" s="208"/>
      <c r="C46" s="208"/>
      <c r="D46" s="208"/>
      <c r="F46" s="696"/>
      <c r="G46" s="696"/>
      <c r="H46" s="697"/>
      <c r="K46" s="40"/>
    </row>
    <row r="47" spans="1:11" ht="48.75" customHeight="1">
      <c r="K47" s="88">
        <f>K43-H45</f>
        <v>1693802.8970499998</v>
      </c>
    </row>
    <row r="48" spans="1:11" s="15" customFormat="1">
      <c r="A48" s="2" t="s">
        <v>20</v>
      </c>
      <c r="B48" s="95" t="s">
        <v>41</v>
      </c>
      <c r="C48" s="91"/>
      <c r="D48" s="91"/>
      <c r="F48" s="2" t="s">
        <v>626</v>
      </c>
      <c r="G48" s="95" t="s">
        <v>627</v>
      </c>
      <c r="H48" s="898"/>
    </row>
    <row r="49" spans="1:8" s="15" customFormat="1">
      <c r="A49" s="3"/>
      <c r="B49" s="96" t="s">
        <v>42</v>
      </c>
      <c r="F49" s="3"/>
      <c r="G49" s="96" t="s">
        <v>628</v>
      </c>
      <c r="H49" s="431"/>
    </row>
    <row r="50" spans="1:8" s="15" customFormat="1" ht="14.25">
      <c r="B50" s="14" t="s">
        <v>22</v>
      </c>
      <c r="G50" s="14" t="s">
        <v>629</v>
      </c>
      <c r="H50" s="361"/>
    </row>
  </sheetData>
  <mergeCells count="30">
    <mergeCell ref="A15:D15"/>
    <mergeCell ref="A1:A5"/>
    <mergeCell ref="B1:G5"/>
    <mergeCell ref="H1:H5"/>
    <mergeCell ref="A9:H12"/>
    <mergeCell ref="A14:E14"/>
    <mergeCell ref="A31:E31"/>
    <mergeCell ref="A16:D16"/>
    <mergeCell ref="A17:D17"/>
    <mergeCell ref="A18:D18"/>
    <mergeCell ref="A19:D19"/>
    <mergeCell ref="A20:D20"/>
    <mergeCell ref="A23:E23"/>
    <mergeCell ref="A24:D24"/>
    <mergeCell ref="A25:D25"/>
    <mergeCell ref="A26:D26"/>
    <mergeCell ref="A27:D27"/>
    <mergeCell ref="A28:D28"/>
    <mergeCell ref="F45:G45"/>
    <mergeCell ref="A32:B32"/>
    <mergeCell ref="C32:D32"/>
    <mergeCell ref="A33:B33"/>
    <mergeCell ref="C33:D33"/>
    <mergeCell ref="A34:B34"/>
    <mergeCell ref="C34:D34"/>
    <mergeCell ref="A35:B35"/>
    <mergeCell ref="C35:D35"/>
    <mergeCell ref="A36:B36"/>
    <mergeCell ref="C36:D36"/>
    <mergeCell ref="A38:E38"/>
  </mergeCells>
  <pageMargins left="0.7" right="0.7" top="0.75" bottom="0.75" header="0.3" footer="0.3"/>
  <pageSetup scale="7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62E80-CA0E-4E25-8C9A-639E627EE040}">
  <sheetPr codeName="Hoja62">
    <tabColor rgb="FF00B0F0"/>
  </sheetPr>
  <dimension ref="A1:K50"/>
  <sheetViews>
    <sheetView view="pageBreakPreview" topLeftCell="A5" zoomScale="60" zoomScaleNormal="100" workbookViewId="0">
      <selection activeCell="R40" sqref="R40"/>
    </sheetView>
  </sheetViews>
  <sheetFormatPr baseColWidth="10" defaultColWidth="11.42578125" defaultRowHeight="12.75"/>
  <cols>
    <col min="1" max="1" width="24" style="42" customWidth="1"/>
    <col min="2" max="2" width="15.7109375" style="42" customWidth="1"/>
    <col min="3" max="3" width="8.85546875" style="42" customWidth="1"/>
    <col min="4" max="4" width="12.140625" style="42" customWidth="1"/>
    <col min="5" max="5" width="11.42578125" style="42"/>
    <col min="6" max="6" width="13.5703125" style="43" customWidth="1"/>
    <col min="7" max="7" width="16" style="42" customWidth="1"/>
    <col min="8" max="8" width="22.5703125" style="43" customWidth="1"/>
    <col min="9" max="9" width="7.85546875" style="42" customWidth="1"/>
    <col min="10" max="10" width="5.5703125" style="42" customWidth="1"/>
    <col min="11" max="11" width="15.5703125" style="42" bestFit="1" customWidth="1"/>
    <col min="12" max="16384" width="11.42578125" style="42"/>
  </cols>
  <sheetData>
    <row r="1" spans="1:8" s="15" customFormat="1" ht="12.75" customHeight="1">
      <c r="A1" s="1831"/>
      <c r="B1" s="1862" t="s">
        <v>24</v>
      </c>
      <c r="C1" s="1863"/>
      <c r="D1" s="1863"/>
      <c r="E1" s="1863"/>
      <c r="F1" s="1863"/>
      <c r="G1" s="1864"/>
      <c r="H1" s="1865"/>
    </row>
    <row r="2" spans="1:8" s="15" customFormat="1">
      <c r="A2" s="1831"/>
      <c r="B2" s="1631"/>
      <c r="C2" s="1632"/>
      <c r="D2" s="1632"/>
      <c r="E2" s="1632"/>
      <c r="F2" s="1632"/>
      <c r="G2" s="1633"/>
      <c r="H2" s="1624"/>
    </row>
    <row r="3" spans="1:8" s="15" customFormat="1">
      <c r="A3" s="1831"/>
      <c r="B3" s="1631"/>
      <c r="C3" s="1632"/>
      <c r="D3" s="1632"/>
      <c r="E3" s="1632"/>
      <c r="F3" s="1632"/>
      <c r="G3" s="1633"/>
      <c r="H3" s="1624"/>
    </row>
    <row r="4" spans="1:8" s="15" customFormat="1">
      <c r="A4" s="1831"/>
      <c r="B4" s="1631"/>
      <c r="C4" s="1632"/>
      <c r="D4" s="1632"/>
      <c r="E4" s="1632"/>
      <c r="F4" s="1632"/>
      <c r="G4" s="1633"/>
      <c r="H4" s="1624"/>
    </row>
    <row r="5" spans="1:8" s="15" customFormat="1" ht="28.5" customHeight="1">
      <c r="A5" s="1831"/>
      <c r="B5" s="1634"/>
      <c r="C5" s="1635"/>
      <c r="D5" s="1635"/>
      <c r="E5" s="1635"/>
      <c r="F5" s="1635"/>
      <c r="G5" s="1636"/>
      <c r="H5" s="1625"/>
    </row>
    <row r="6" spans="1:8" s="15" customFormat="1" ht="22.5" customHeight="1">
      <c r="A6" s="155"/>
      <c r="B6" s="202"/>
      <c r="C6" s="202"/>
      <c r="D6" s="202"/>
      <c r="E6" s="202"/>
      <c r="F6" s="202"/>
      <c r="G6" s="202"/>
      <c r="H6" s="203"/>
    </row>
    <row r="7" spans="1:8" s="15" customFormat="1">
      <c r="A7" s="389" t="s">
        <v>36</v>
      </c>
      <c r="B7" s="390" t="str">
        <f>'PRESU OFICIAL'!A49</f>
        <v>1,6,4</v>
      </c>
      <c r="F7" s="16"/>
      <c r="G7" s="1154" t="s">
        <v>4</v>
      </c>
      <c r="H7" s="388" t="s">
        <v>23</v>
      </c>
    </row>
    <row r="8" spans="1:8" s="15" customFormat="1" ht="12.75" customHeight="1">
      <c r="A8" s="99"/>
      <c r="B8" s="99"/>
      <c r="C8" s="99"/>
      <c r="D8" s="99"/>
      <c r="E8" s="99"/>
      <c r="F8" s="99"/>
    </row>
    <row r="9" spans="1:8" s="15" customFormat="1" ht="12.75" customHeight="1">
      <c r="A9" s="1866" t="s">
        <v>622</v>
      </c>
      <c r="B9" s="1867"/>
      <c r="C9" s="1867"/>
      <c r="D9" s="1867"/>
      <c r="E9" s="1867"/>
      <c r="F9" s="1867"/>
      <c r="G9" s="1867"/>
      <c r="H9" s="1868"/>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27" t="s">
        <v>5</v>
      </c>
      <c r="B14" s="1627"/>
      <c r="C14" s="1627"/>
      <c r="D14" s="1627"/>
      <c r="E14" s="1627"/>
      <c r="F14" s="211"/>
    </row>
    <row r="15" spans="1:8" s="52" customFormat="1" ht="12">
      <c r="A15" s="1766" t="s">
        <v>3</v>
      </c>
      <c r="B15" s="1620"/>
      <c r="C15" s="1620"/>
      <c r="D15" s="1768"/>
      <c r="E15" s="316" t="s">
        <v>6</v>
      </c>
      <c r="F15" s="317" t="s">
        <v>7</v>
      </c>
      <c r="G15" s="316" t="s">
        <v>8</v>
      </c>
      <c r="H15" s="317" t="s">
        <v>9</v>
      </c>
    </row>
    <row r="16" spans="1:8" ht="12.75" customHeight="1">
      <c r="A16" s="1649"/>
      <c r="B16" s="1640"/>
      <c r="C16" s="1640"/>
      <c r="D16" s="1650"/>
      <c r="E16" s="614"/>
      <c r="F16" s="221"/>
      <c r="G16" s="223"/>
      <c r="H16" s="223"/>
    </row>
    <row r="17" spans="1:8">
      <c r="A17" s="1649"/>
      <c r="B17" s="1640"/>
      <c r="C17" s="1640"/>
      <c r="D17" s="1650"/>
      <c r="E17" s="614"/>
      <c r="F17" s="221"/>
      <c r="G17" s="223"/>
      <c r="H17" s="223"/>
    </row>
    <row r="18" spans="1:8">
      <c r="A18" s="1649"/>
      <c r="B18" s="1640"/>
      <c r="C18" s="1640"/>
      <c r="D18" s="1650"/>
      <c r="E18" s="614"/>
      <c r="F18" s="221"/>
      <c r="G18" s="223"/>
      <c r="H18" s="223"/>
    </row>
    <row r="19" spans="1:8">
      <c r="A19" s="1649"/>
      <c r="B19" s="1640"/>
      <c r="C19" s="1640"/>
      <c r="D19" s="1650"/>
      <c r="E19" s="614"/>
      <c r="F19" s="221"/>
      <c r="G19" s="223"/>
      <c r="H19" s="223"/>
    </row>
    <row r="20" spans="1:8">
      <c r="A20" s="1649"/>
      <c r="B20" s="1640"/>
      <c r="C20" s="1640"/>
      <c r="D20" s="1650"/>
      <c r="E20" s="614"/>
      <c r="F20" s="221"/>
      <c r="G20" s="223"/>
      <c r="H20" s="223">
        <f>ROUND(F20*G20,0)</f>
        <v>0</v>
      </c>
    </row>
    <row r="21" spans="1:8">
      <c r="G21" s="621" t="s">
        <v>10</v>
      </c>
      <c r="H21" s="622">
        <f>ROUND(SUM(H16:H20),0)</f>
        <v>0</v>
      </c>
    </row>
    <row r="23" spans="1:8">
      <c r="A23" s="1627" t="s">
        <v>11</v>
      </c>
      <c r="B23" s="1627"/>
      <c r="C23" s="1627"/>
      <c r="D23" s="1627"/>
      <c r="E23" s="1627"/>
    </row>
    <row r="24" spans="1:8" s="52" customFormat="1" ht="12">
      <c r="A24" s="1766" t="s">
        <v>3</v>
      </c>
      <c r="B24" s="1620"/>
      <c r="C24" s="1620"/>
      <c r="D24" s="1768"/>
      <c r="E24" s="316" t="s">
        <v>6</v>
      </c>
      <c r="F24" s="317" t="s">
        <v>12</v>
      </c>
      <c r="G24" s="316" t="s">
        <v>30</v>
      </c>
      <c r="H24" s="317" t="s">
        <v>9</v>
      </c>
    </row>
    <row r="25" spans="1:8">
      <c r="A25" s="1649" t="s">
        <v>25</v>
      </c>
      <c r="B25" s="1640"/>
      <c r="C25" s="1640"/>
      <c r="D25" s="1650"/>
      <c r="E25" s="98" t="s">
        <v>53</v>
      </c>
      <c r="F25" s="106">
        <v>0.05</v>
      </c>
      <c r="G25" s="222">
        <f>H43</f>
        <v>385749</v>
      </c>
      <c r="H25" s="223">
        <f>G25*F25</f>
        <v>19287.45</v>
      </c>
    </row>
    <row r="26" spans="1:8">
      <c r="A26" s="1649" t="str">
        <f>+'ESTUDIO DE MERCADO'!B97</f>
        <v>MARTILLO DEMOLEDOR 90 LB</v>
      </c>
      <c r="B26" s="1640"/>
      <c r="C26" s="1640"/>
      <c r="D26" s="1650"/>
      <c r="E26" s="98" t="s">
        <v>26</v>
      </c>
      <c r="F26" s="105">
        <v>1</v>
      </c>
      <c r="G26" s="222">
        <f>+'ESTUDIO DE MERCADO'!D97</f>
        <v>95000</v>
      </c>
      <c r="H26" s="223">
        <f>G26/F26</f>
        <v>95000</v>
      </c>
    </row>
    <row r="27" spans="1:8">
      <c r="A27" s="1649" t="str">
        <f>+'ESTUDIO DE MERCADO'!B94</f>
        <v>GENERADOR ELÉCTRICO. INCLUYE COMBUSTIBLE</v>
      </c>
      <c r="B27" s="1640"/>
      <c r="C27" s="1640"/>
      <c r="D27" s="1650"/>
      <c r="E27" s="98" t="s">
        <v>26</v>
      </c>
      <c r="F27" s="105">
        <v>1</v>
      </c>
      <c r="G27" s="222">
        <f>+'ESTUDIO DE MERCADO'!D94</f>
        <v>90000</v>
      </c>
      <c r="H27" s="223">
        <f>G27/F27</f>
        <v>90000</v>
      </c>
    </row>
    <row r="28" spans="1:8" ht="12.75" customHeight="1">
      <c r="A28" s="1649" t="str">
        <f>+'ESTUDIO DE MERCADO'!B99</f>
        <v>MINICARGADOR BOBCAT</v>
      </c>
      <c r="B28" s="1640"/>
      <c r="C28" s="1640"/>
      <c r="D28" s="1650"/>
      <c r="E28" s="98" t="s">
        <v>26</v>
      </c>
      <c r="F28" s="105">
        <v>15</v>
      </c>
      <c r="G28" s="222">
        <f>+'ESTUDIO DE MERCADO'!D99</f>
        <v>100000</v>
      </c>
      <c r="H28" s="223">
        <f>G28/F28</f>
        <v>6666.666666666667</v>
      </c>
    </row>
    <row r="29" spans="1:8">
      <c r="G29" s="621" t="s">
        <v>10</v>
      </c>
      <c r="H29" s="622">
        <f>ROUND(SUM(H25:H28),0)</f>
        <v>210954</v>
      </c>
    </row>
    <row r="31" spans="1:8">
      <c r="A31" s="1651" t="s">
        <v>13</v>
      </c>
      <c r="B31" s="1651"/>
      <c r="C31" s="1651"/>
      <c r="D31" s="1651"/>
      <c r="E31" s="1651"/>
    </row>
    <row r="32" spans="1:8">
      <c r="A32" s="1728" t="s">
        <v>3</v>
      </c>
      <c r="B32" s="1728"/>
      <c r="C32" s="1728" t="s">
        <v>27</v>
      </c>
      <c r="D32" s="1728"/>
      <c r="E32" s="271" t="s">
        <v>28</v>
      </c>
      <c r="F32" s="272" t="s">
        <v>29</v>
      </c>
      <c r="G32" s="273" t="s">
        <v>30</v>
      </c>
      <c r="H32" s="274" t="s">
        <v>9</v>
      </c>
    </row>
    <row r="33" spans="1:11">
      <c r="A33" s="1759"/>
      <c r="B33" s="1760"/>
      <c r="C33" s="1851"/>
      <c r="D33" s="1760"/>
      <c r="E33" s="615"/>
      <c r="F33" s="270"/>
      <c r="G33" s="623"/>
      <c r="H33" s="624"/>
    </row>
    <row r="34" spans="1:11" ht="12.75" customHeight="1">
      <c r="A34" s="1759"/>
      <c r="B34" s="1760"/>
      <c r="C34" s="1851"/>
      <c r="D34" s="1760"/>
      <c r="E34" s="615"/>
      <c r="F34" s="270"/>
      <c r="G34" s="623"/>
      <c r="H34" s="624"/>
    </row>
    <row r="35" spans="1:11">
      <c r="A35" s="1645"/>
      <c r="B35" s="1645"/>
      <c r="C35" s="1731"/>
      <c r="D35" s="1731"/>
      <c r="E35" s="615"/>
      <c r="F35" s="270"/>
      <c r="G35" s="623"/>
      <c r="H35" s="624"/>
    </row>
    <row r="36" spans="1:11">
      <c r="A36" s="1645"/>
      <c r="B36" s="1645"/>
      <c r="C36" s="1820"/>
      <c r="D36" s="1820"/>
      <c r="E36" s="618"/>
      <c r="F36" s="269"/>
      <c r="G36" s="625"/>
      <c r="H36" s="269"/>
    </row>
    <row r="37" spans="1:11">
      <c r="A37" s="22"/>
      <c r="B37" s="22"/>
      <c r="C37" s="22"/>
      <c r="D37" s="22"/>
      <c r="E37" s="22"/>
      <c r="F37" s="23"/>
      <c r="G37" s="619" t="s">
        <v>10</v>
      </c>
      <c r="H37" s="620">
        <f>SUM(H33:H36)</f>
        <v>0</v>
      </c>
    </row>
    <row r="38" spans="1:11">
      <c r="A38" s="1627" t="s">
        <v>14</v>
      </c>
      <c r="B38" s="1627"/>
      <c r="C38" s="1627"/>
      <c r="D38" s="1627"/>
      <c r="E38" s="1627"/>
    </row>
    <row r="39" spans="1:11" s="64" customFormat="1" ht="22.5">
      <c r="A39" s="631" t="s">
        <v>15</v>
      </c>
      <c r="B39" s="632" t="s">
        <v>3</v>
      </c>
      <c r="C39" s="631" t="s">
        <v>6</v>
      </c>
      <c r="D39" s="316" t="s">
        <v>8</v>
      </c>
      <c r="E39" s="633" t="s">
        <v>16</v>
      </c>
      <c r="F39" s="634" t="s">
        <v>17</v>
      </c>
      <c r="G39" s="631" t="s">
        <v>12</v>
      </c>
      <c r="H39" s="317" t="s">
        <v>9</v>
      </c>
    </row>
    <row r="40" spans="1:11" ht="25.5">
      <c r="A40" s="334">
        <v>1</v>
      </c>
      <c r="B40" s="242" t="s">
        <v>662</v>
      </c>
      <c r="C40" s="250" t="s">
        <v>18</v>
      </c>
      <c r="D40" s="222">
        <f>+FP!E59</f>
        <v>220642.49999999997</v>
      </c>
      <c r="E40" s="635">
        <f>+FP!V44</f>
        <v>1.7483</v>
      </c>
      <c r="F40" s="223">
        <f>D40*E40</f>
        <v>385749.28274999995</v>
      </c>
      <c r="G40" s="635">
        <v>1</v>
      </c>
      <c r="H40" s="223">
        <f>F40/G40</f>
        <v>385749.28274999995</v>
      </c>
      <c r="K40" s="40">
        <v>1928007.63</v>
      </c>
    </row>
    <row r="41" spans="1:11">
      <c r="A41" s="334"/>
      <c r="B41" s="334"/>
      <c r="C41" s="250"/>
      <c r="D41" s="222"/>
      <c r="E41" s="250"/>
      <c r="F41" s="223"/>
      <c r="G41" s="635"/>
      <c r="H41" s="223"/>
    </row>
    <row r="42" spans="1:11">
      <c r="A42" s="334"/>
      <c r="B42" s="334"/>
      <c r="C42" s="334"/>
      <c r="D42" s="334"/>
      <c r="E42" s="334"/>
      <c r="F42" s="223"/>
      <c r="G42" s="334"/>
      <c r="H42" s="223"/>
    </row>
    <row r="43" spans="1:11">
      <c r="G43" s="621" t="s">
        <v>10</v>
      </c>
      <c r="H43" s="622">
        <f>ROUND(SUM(H40:H42),0)</f>
        <v>385749</v>
      </c>
      <c r="K43" s="87">
        <f>K40*1.035</f>
        <v>1995487.8970499998</v>
      </c>
    </row>
    <row r="44" spans="1:11" ht="13.5" thickBot="1"/>
    <row r="45" spans="1:11" ht="13.5" customHeight="1" thickBot="1">
      <c r="B45" s="208"/>
      <c r="C45" s="208"/>
      <c r="D45" s="208"/>
      <c r="F45" s="1637" t="s">
        <v>19</v>
      </c>
      <c r="G45" s="1638"/>
      <c r="H45" s="249">
        <f>ROUND((H43+H37+H29+H21),2)</f>
        <v>596703</v>
      </c>
      <c r="I45" s="42">
        <v>784566</v>
      </c>
      <c r="K45" s="40"/>
    </row>
    <row r="46" spans="1:11" ht="13.5" customHeight="1">
      <c r="B46" s="208"/>
      <c r="C46" s="208"/>
      <c r="D46" s="208"/>
      <c r="F46" s="696"/>
      <c r="G46" s="696"/>
      <c r="H46" s="697"/>
      <c r="K46" s="40"/>
    </row>
    <row r="47" spans="1:11" ht="60" customHeight="1">
      <c r="K47" s="88">
        <f>K43-H45</f>
        <v>1398784.8970499998</v>
      </c>
    </row>
    <row r="48" spans="1:11" s="15" customFormat="1">
      <c r="A48" s="2" t="s">
        <v>20</v>
      </c>
      <c r="B48" s="95" t="s">
        <v>41</v>
      </c>
      <c r="C48" s="91"/>
      <c r="D48" s="91"/>
      <c r="F48" s="2" t="s">
        <v>626</v>
      </c>
      <c r="G48" s="95" t="s">
        <v>627</v>
      </c>
      <c r="H48" s="898"/>
    </row>
    <row r="49" spans="1:8" s="15" customFormat="1">
      <c r="A49" s="3"/>
      <c r="B49" s="96" t="s">
        <v>42</v>
      </c>
      <c r="F49" s="3"/>
      <c r="G49" s="96" t="s">
        <v>628</v>
      </c>
      <c r="H49" s="431"/>
    </row>
    <row r="50" spans="1:8" s="15" customFormat="1" ht="14.25">
      <c r="B50" s="14" t="s">
        <v>22</v>
      </c>
      <c r="G50" s="14" t="s">
        <v>629</v>
      </c>
      <c r="H50" s="361"/>
    </row>
  </sheetData>
  <mergeCells count="30">
    <mergeCell ref="A15:D15"/>
    <mergeCell ref="A1:A5"/>
    <mergeCell ref="B1:G5"/>
    <mergeCell ref="H1:H5"/>
    <mergeCell ref="A9:H12"/>
    <mergeCell ref="A14:E14"/>
    <mergeCell ref="A31:E31"/>
    <mergeCell ref="A16:D16"/>
    <mergeCell ref="A17:D17"/>
    <mergeCell ref="A18:D18"/>
    <mergeCell ref="A19:D19"/>
    <mergeCell ref="A20:D20"/>
    <mergeCell ref="A23:E23"/>
    <mergeCell ref="A24:D24"/>
    <mergeCell ref="A25:D25"/>
    <mergeCell ref="A26:D26"/>
    <mergeCell ref="A27:D27"/>
    <mergeCell ref="A28:D28"/>
    <mergeCell ref="F45:G45"/>
    <mergeCell ref="A32:B32"/>
    <mergeCell ref="C32:D32"/>
    <mergeCell ref="A33:B33"/>
    <mergeCell ref="C33:D33"/>
    <mergeCell ref="A34:B34"/>
    <mergeCell ref="C34:D34"/>
    <mergeCell ref="A35:B35"/>
    <mergeCell ref="C35:D35"/>
    <mergeCell ref="A36:B36"/>
    <mergeCell ref="C36:D36"/>
    <mergeCell ref="A38:E38"/>
  </mergeCells>
  <pageMargins left="0.7" right="0.7" top="0.75" bottom="0.75" header="0.3" footer="0.3"/>
  <pageSetup scale="72"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4">
    <tabColor rgb="FF00B0F0"/>
    <pageSetUpPr fitToPage="1"/>
  </sheetPr>
  <dimension ref="A1:J50"/>
  <sheetViews>
    <sheetView view="pageBreakPreview" topLeftCell="A17" zoomScale="85" zoomScaleNormal="100" zoomScaleSheetLayoutView="85" workbookViewId="0">
      <selection activeCell="M45" sqref="M45"/>
    </sheetView>
  </sheetViews>
  <sheetFormatPr baseColWidth="10" defaultColWidth="11.42578125" defaultRowHeight="12.75"/>
  <cols>
    <col min="1" max="1" width="24" style="42" customWidth="1"/>
    <col min="2" max="2" width="14.7109375" style="42" customWidth="1"/>
    <col min="3" max="3" width="8.85546875" style="42" customWidth="1"/>
    <col min="4" max="4" width="12.140625" style="42" customWidth="1"/>
    <col min="5" max="5" width="11.42578125" style="42"/>
    <col min="6" max="6" width="13.5703125" style="43" customWidth="1"/>
    <col min="7" max="7" width="16" style="42" customWidth="1"/>
    <col min="8" max="8" width="22.5703125" style="43" customWidth="1"/>
    <col min="9" max="9" width="12.28515625" style="42" bestFit="1" customWidth="1"/>
    <col min="10" max="10" width="11.42578125" style="42"/>
    <col min="11" max="11" width="15.5703125" style="42" bestFit="1" customWidth="1"/>
    <col min="12" max="16384" width="11.42578125" style="42"/>
  </cols>
  <sheetData>
    <row r="1" spans="1:10" s="15" customFormat="1" ht="12.75" customHeight="1">
      <c r="A1" s="1591"/>
      <c r="B1" s="1628" t="s">
        <v>24</v>
      </c>
      <c r="C1" s="1629"/>
      <c r="D1" s="1629"/>
      <c r="E1" s="1629"/>
      <c r="F1" s="1629"/>
      <c r="G1" s="1630"/>
      <c r="H1" s="1623"/>
    </row>
    <row r="2" spans="1:10" s="15" customFormat="1">
      <c r="A2" s="1591"/>
      <c r="B2" s="1631"/>
      <c r="C2" s="1632"/>
      <c r="D2" s="1632"/>
      <c r="E2" s="1632"/>
      <c r="F2" s="1632"/>
      <c r="G2" s="1633"/>
      <c r="H2" s="1624"/>
    </row>
    <row r="3" spans="1:10" s="15" customFormat="1">
      <c r="A3" s="1591"/>
      <c r="B3" s="1631"/>
      <c r="C3" s="1632"/>
      <c r="D3" s="1632"/>
      <c r="E3" s="1632"/>
      <c r="F3" s="1632"/>
      <c r="G3" s="1633"/>
      <c r="H3" s="1624"/>
    </row>
    <row r="4" spans="1:10" s="15" customFormat="1">
      <c r="A4" s="1591"/>
      <c r="B4" s="1631"/>
      <c r="C4" s="1632"/>
      <c r="D4" s="1632"/>
      <c r="E4" s="1632"/>
      <c r="F4" s="1632"/>
      <c r="G4" s="1633"/>
      <c r="H4" s="1624"/>
    </row>
    <row r="5" spans="1:10" s="15" customFormat="1" ht="28.5" customHeight="1">
      <c r="A5" s="1591"/>
      <c r="B5" s="1634"/>
      <c r="C5" s="1635"/>
      <c r="D5" s="1635"/>
      <c r="E5" s="1635"/>
      <c r="F5" s="1635"/>
      <c r="G5" s="1636"/>
      <c r="H5" s="1625"/>
    </row>
    <row r="6" spans="1:10" s="15" customFormat="1" ht="22.5" customHeight="1">
      <c r="A6" s="155"/>
      <c r="B6" s="202"/>
      <c r="C6" s="202"/>
      <c r="D6" s="202"/>
      <c r="E6" s="202"/>
      <c r="F6" s="202"/>
      <c r="G6" s="202"/>
      <c r="H6" s="203"/>
    </row>
    <row r="7" spans="1:10" s="15" customFormat="1">
      <c r="A7" s="204" t="s">
        <v>36</v>
      </c>
      <c r="B7" s="159" t="str">
        <f>+'PRESU OFICIAL'!A79</f>
        <v>2,5,3</v>
      </c>
      <c r="F7" s="16"/>
      <c r="G7" s="205" t="s">
        <v>4</v>
      </c>
      <c r="H7" s="206" t="s">
        <v>1</v>
      </c>
    </row>
    <row r="8" spans="1:10" s="15" customFormat="1" ht="12.75" customHeight="1">
      <c r="A8" s="99"/>
      <c r="B8" s="99"/>
      <c r="C8" s="99"/>
      <c r="D8" s="99"/>
      <c r="E8" s="99"/>
      <c r="F8" s="99"/>
    </row>
    <row r="9" spans="1:10" s="15" customFormat="1" ht="12.75" customHeight="1">
      <c r="A9" s="1626" t="s">
        <v>828</v>
      </c>
      <c r="B9" s="1626"/>
      <c r="C9" s="1626"/>
      <c r="D9" s="1626"/>
      <c r="E9" s="1626"/>
      <c r="F9" s="1626"/>
      <c r="G9" s="1626"/>
      <c r="H9" s="1626"/>
    </row>
    <row r="10" spans="1:10" s="15" customFormat="1" ht="12.75" customHeight="1">
      <c r="A10" s="1626"/>
      <c r="B10" s="1626"/>
      <c r="C10" s="1626"/>
      <c r="D10" s="1626"/>
      <c r="E10" s="1626"/>
      <c r="F10" s="1626"/>
      <c r="G10" s="1626"/>
      <c r="H10" s="1626"/>
    </row>
    <row r="11" spans="1:10" s="15" customFormat="1" ht="12.75" customHeight="1">
      <c r="A11" s="1626"/>
      <c r="B11" s="1626"/>
      <c r="C11" s="1626"/>
      <c r="D11" s="1626"/>
      <c r="E11" s="1626"/>
      <c r="F11" s="1626"/>
      <c r="G11" s="1626"/>
      <c r="H11" s="1626"/>
    </row>
    <row r="12" spans="1:10" s="15" customFormat="1">
      <c r="A12" s="1626"/>
      <c r="B12" s="1626"/>
      <c r="C12" s="1626"/>
      <c r="D12" s="1626"/>
      <c r="E12" s="1626"/>
      <c r="F12" s="1626"/>
      <c r="G12" s="1626"/>
      <c r="H12" s="1626"/>
    </row>
    <row r="13" spans="1:10" ht="12.75" customHeight="1">
      <c r="A13" s="207"/>
      <c r="B13" s="208"/>
      <c r="C13" s="208"/>
      <c r="D13" s="208"/>
      <c r="E13" s="208"/>
      <c r="F13" s="208"/>
      <c r="G13" s="209"/>
      <c r="H13" s="210"/>
    </row>
    <row r="14" spans="1:10">
      <c r="A14" s="1627" t="s">
        <v>5</v>
      </c>
      <c r="B14" s="1627"/>
      <c r="C14" s="1627"/>
      <c r="D14" s="1627"/>
      <c r="E14" s="1627"/>
      <c r="F14" s="211"/>
    </row>
    <row r="15" spans="1:10" s="52" customFormat="1" ht="12">
      <c r="A15" s="1619" t="s">
        <v>3</v>
      </c>
      <c r="B15" s="1620"/>
      <c r="C15" s="1620"/>
      <c r="D15" s="1621"/>
      <c r="E15" s="212" t="s">
        <v>6</v>
      </c>
      <c r="F15" s="213" t="s">
        <v>7</v>
      </c>
      <c r="G15" s="212" t="s">
        <v>8</v>
      </c>
      <c r="H15" s="213" t="s">
        <v>9</v>
      </c>
    </row>
    <row r="16" spans="1:10" ht="12.75" customHeight="1">
      <c r="A16" s="1839" t="str">
        <f>+'CTO IMP 4000 PSI'!A9</f>
        <v>Concreto impermeabilizado de 4000 Psi</v>
      </c>
      <c r="B16" s="1669"/>
      <c r="C16" s="1669"/>
      <c r="D16" s="1650"/>
      <c r="E16" s="214" t="s">
        <v>32</v>
      </c>
      <c r="F16" s="217">
        <v>1.05</v>
      </c>
      <c r="G16" s="216">
        <f>'CTO IMP 4000 PSI'!H40</f>
        <v>756728</v>
      </c>
      <c r="H16" s="216">
        <f>ROUND(F16*G16,0)</f>
        <v>794564</v>
      </c>
      <c r="J16" s="217">
        <v>2.5099999999999998</v>
      </c>
    </row>
    <row r="17" spans="1:8">
      <c r="A17" s="1639"/>
      <c r="B17" s="1640"/>
      <c r="C17" s="1640"/>
      <c r="D17" s="1641"/>
      <c r="E17" s="214"/>
      <c r="F17" s="217"/>
      <c r="G17" s="216"/>
      <c r="H17" s="216">
        <f>ROUND(F17*G17,0)</f>
        <v>0</v>
      </c>
    </row>
    <row r="18" spans="1:8">
      <c r="A18" s="1639"/>
      <c r="B18" s="1640"/>
      <c r="C18" s="1640"/>
      <c r="D18" s="1641"/>
      <c r="E18" s="214"/>
      <c r="F18" s="217"/>
      <c r="G18" s="216"/>
      <c r="H18" s="216">
        <f>ROUND(F18*G18,0)</f>
        <v>0</v>
      </c>
    </row>
    <row r="19" spans="1:8">
      <c r="A19" s="1639"/>
      <c r="B19" s="1640"/>
      <c r="C19" s="1640"/>
      <c r="D19" s="1641"/>
      <c r="E19" s="214"/>
      <c r="F19" s="215"/>
      <c r="G19" s="216"/>
      <c r="H19" s="216">
        <f>ROUND(F19*G19,0)</f>
        <v>0</v>
      </c>
    </row>
    <row r="20" spans="1:8">
      <c r="A20" s="1639"/>
      <c r="B20" s="1640"/>
      <c r="C20" s="1640"/>
      <c r="D20" s="1641"/>
      <c r="E20" s="214"/>
      <c r="F20" s="217"/>
      <c r="G20" s="216"/>
      <c r="H20" s="216">
        <f>ROUND(F20*G20,0)</f>
        <v>0</v>
      </c>
    </row>
    <row r="21" spans="1:8">
      <c r="G21" s="218" t="s">
        <v>10</v>
      </c>
      <c r="H21" s="219">
        <f>ROUND(SUM(H16:H20),0)</f>
        <v>794564</v>
      </c>
    </row>
    <row r="23" spans="1:8">
      <c r="A23" s="1627" t="s">
        <v>11</v>
      </c>
      <c r="B23" s="1627"/>
      <c r="C23" s="1627"/>
      <c r="D23" s="1627"/>
      <c r="E23" s="1627"/>
    </row>
    <row r="24" spans="1:8" s="52" customFormat="1" ht="12">
      <c r="A24" s="1619" t="s">
        <v>3</v>
      </c>
      <c r="B24" s="1620"/>
      <c r="C24" s="1620"/>
      <c r="D24" s="1621"/>
      <c r="E24" s="212" t="s">
        <v>6</v>
      </c>
      <c r="F24" s="213" t="s">
        <v>12</v>
      </c>
      <c r="G24" s="212" t="s">
        <v>30</v>
      </c>
      <c r="H24" s="213" t="s">
        <v>9</v>
      </c>
    </row>
    <row r="25" spans="1:8">
      <c r="A25" s="1639" t="str">
        <f>+'ESTUDIO DE MERCADO'!B90</f>
        <v>FORMALETA MADERA</v>
      </c>
      <c r="B25" s="1640"/>
      <c r="C25" s="1640"/>
      <c r="D25" s="1641"/>
      <c r="E25" s="220" t="s">
        <v>23</v>
      </c>
      <c r="F25" s="221">
        <v>0.4</v>
      </c>
      <c r="G25" s="222">
        <f>+'ESTUDIO DE MERCADO'!D90</f>
        <v>32000</v>
      </c>
      <c r="H25" s="216">
        <f>G25/F25</f>
        <v>80000</v>
      </c>
    </row>
    <row r="26" spans="1:8">
      <c r="A26" s="1649" t="s">
        <v>25</v>
      </c>
      <c r="B26" s="1640"/>
      <c r="C26" s="1640"/>
      <c r="D26" s="1650"/>
      <c r="E26" s="98" t="s">
        <v>53</v>
      </c>
      <c r="F26" s="106">
        <v>0.05</v>
      </c>
      <c r="G26" s="222">
        <f>H42</f>
        <v>206009</v>
      </c>
      <c r="H26" s="223">
        <f>G26*F26</f>
        <v>10300.450000000001</v>
      </c>
    </row>
    <row r="27" spans="1:8">
      <c r="A27" s="1649" t="str">
        <f>+'ESTUDIO DE MERCADO'!B111</f>
        <v>VIBRADOR PARA CONCRETO</v>
      </c>
      <c r="B27" s="1640"/>
      <c r="C27" s="1640"/>
      <c r="D27" s="1650"/>
      <c r="E27" s="98" t="s">
        <v>64</v>
      </c>
      <c r="F27" s="105">
        <v>4</v>
      </c>
      <c r="G27" s="222">
        <f>+'ESTUDIO DE MERCADO'!D111</f>
        <v>70000</v>
      </c>
      <c r="H27" s="216">
        <f t="shared" ref="H27" si="0">G27/F27</f>
        <v>17500</v>
      </c>
    </row>
    <row r="28" spans="1:8">
      <c r="G28" s="218" t="s">
        <v>10</v>
      </c>
      <c r="H28" s="219">
        <f>ROUND(SUM(H25:H27),0)</f>
        <v>107800</v>
      </c>
    </row>
    <row r="30" spans="1:8">
      <c r="A30" s="1651" t="s">
        <v>13</v>
      </c>
      <c r="B30" s="1651"/>
      <c r="C30" s="1651"/>
      <c r="D30" s="1651"/>
      <c r="E30" s="1651"/>
    </row>
    <row r="31" spans="1:8">
      <c r="A31" s="1652" t="s">
        <v>3</v>
      </c>
      <c r="B31" s="1652"/>
      <c r="C31" s="1652" t="s">
        <v>27</v>
      </c>
      <c r="D31" s="1652"/>
      <c r="E31" s="224" t="s">
        <v>28</v>
      </c>
      <c r="F31" s="225" t="s">
        <v>29</v>
      </c>
      <c r="G31" s="226" t="s">
        <v>30</v>
      </c>
      <c r="H31" s="227" t="s">
        <v>9</v>
      </c>
    </row>
    <row r="32" spans="1:8">
      <c r="A32" s="1642"/>
      <c r="B32" s="1643"/>
      <c r="C32" s="1644"/>
      <c r="D32" s="1643"/>
      <c r="E32" s="228"/>
      <c r="F32" s="229"/>
      <c r="G32" s="230"/>
      <c r="H32" s="231"/>
    </row>
    <row r="33" spans="1:8" ht="12.75" customHeight="1">
      <c r="A33" s="1642"/>
      <c r="B33" s="1643"/>
      <c r="C33" s="1644"/>
      <c r="D33" s="1643"/>
      <c r="E33" s="228"/>
      <c r="F33" s="229"/>
      <c r="G33" s="230"/>
      <c r="H33" s="231"/>
    </row>
    <row r="34" spans="1:8">
      <c r="A34" s="1645"/>
      <c r="B34" s="1645"/>
      <c r="C34" s="1646"/>
      <c r="D34" s="1646"/>
      <c r="E34" s="228"/>
      <c r="F34" s="229"/>
      <c r="G34" s="230"/>
      <c r="H34" s="231"/>
    </row>
    <row r="35" spans="1:8">
      <c r="A35" s="1647"/>
      <c r="B35" s="1647"/>
      <c r="C35" s="1648"/>
      <c r="D35" s="1648"/>
      <c r="E35" s="232"/>
      <c r="F35" s="233"/>
      <c r="G35" s="234"/>
      <c r="H35" s="233"/>
    </row>
    <row r="36" spans="1:8">
      <c r="A36" s="22"/>
      <c r="B36" s="22"/>
      <c r="C36" s="22"/>
      <c r="D36" s="22"/>
      <c r="E36" s="22"/>
      <c r="F36" s="23"/>
      <c r="G36" s="235" t="s">
        <v>10</v>
      </c>
      <c r="H36" s="236">
        <f>SUM(H32:H35)</f>
        <v>0</v>
      </c>
    </row>
    <row r="37" spans="1:8">
      <c r="A37" s="1627" t="s">
        <v>14</v>
      </c>
      <c r="B37" s="1627"/>
      <c r="C37" s="1627"/>
      <c r="D37" s="1627"/>
      <c r="E37" s="1627"/>
    </row>
    <row r="38" spans="1:8" s="64" customFormat="1" ht="22.5">
      <c r="A38" s="237" t="s">
        <v>15</v>
      </c>
      <c r="B38" s="238" t="s">
        <v>3</v>
      </c>
      <c r="C38" s="237" t="s">
        <v>6</v>
      </c>
      <c r="D38" s="212" t="s">
        <v>8</v>
      </c>
      <c r="E38" s="239" t="s">
        <v>16</v>
      </c>
      <c r="F38" s="240" t="s">
        <v>17</v>
      </c>
      <c r="G38" s="237" t="s">
        <v>12</v>
      </c>
      <c r="H38" s="213" t="s">
        <v>9</v>
      </c>
    </row>
    <row r="39" spans="1:8" ht="25.5">
      <c r="A39" s="241">
        <v>1</v>
      </c>
      <c r="B39" s="242" t="s">
        <v>34</v>
      </c>
      <c r="C39" s="220" t="s">
        <v>18</v>
      </c>
      <c r="D39" s="243">
        <f>+FP!E61</f>
        <v>353502.49999999994</v>
      </c>
      <c r="E39" s="244">
        <f>+FP!V44</f>
        <v>1.7483</v>
      </c>
      <c r="F39" s="245">
        <f>D39*E39</f>
        <v>618028.42074999993</v>
      </c>
      <c r="G39" s="244">
        <v>3</v>
      </c>
      <c r="H39" s="245">
        <f>F39/G39</f>
        <v>206009.47358333331</v>
      </c>
    </row>
    <row r="40" spans="1:8">
      <c r="A40" s="246"/>
      <c r="B40" s="246"/>
      <c r="C40" s="247"/>
      <c r="D40" s="215"/>
      <c r="E40" s="247"/>
      <c r="F40" s="216"/>
      <c r="G40" s="248"/>
      <c r="H40" s="216"/>
    </row>
    <row r="41" spans="1:8">
      <c r="A41" s="246"/>
      <c r="B41" s="246"/>
      <c r="C41" s="246"/>
      <c r="D41" s="246"/>
      <c r="E41" s="246"/>
      <c r="F41" s="216"/>
      <c r="G41" s="246"/>
      <c r="H41" s="216"/>
    </row>
    <row r="42" spans="1:8">
      <c r="G42" s="218" t="s">
        <v>10</v>
      </c>
      <c r="H42" s="219">
        <f>ROUND(SUM(H39:H41),0)</f>
        <v>206009</v>
      </c>
    </row>
    <row r="43" spans="1:8" ht="13.5" thickBot="1"/>
    <row r="44" spans="1:8" ht="13.5" customHeight="1" thickBot="1">
      <c r="B44" s="208"/>
      <c r="C44" s="208"/>
      <c r="D44" s="208"/>
      <c r="F44" s="1637" t="s">
        <v>19</v>
      </c>
      <c r="G44" s="1638"/>
      <c r="H44" s="249">
        <f>ROUND((H42+H36+H28+H21),2)</f>
        <v>1108373</v>
      </c>
    </row>
    <row r="45" spans="1:8" ht="13.5" customHeight="1">
      <c r="B45" s="208"/>
      <c r="C45" s="208"/>
      <c r="D45" s="208"/>
      <c r="F45" s="416"/>
      <c r="G45" s="416"/>
      <c r="H45" s="417"/>
    </row>
    <row r="46" spans="1:8" ht="60.75" customHeight="1"/>
    <row r="47" spans="1:8" s="15" customFormat="1">
      <c r="A47" s="2" t="s">
        <v>20</v>
      </c>
      <c r="B47" s="95" t="s">
        <v>41</v>
      </c>
      <c r="C47" s="91"/>
      <c r="D47" s="91"/>
      <c r="F47" s="2" t="s">
        <v>626</v>
      </c>
      <c r="G47" s="95" t="s">
        <v>627</v>
      </c>
      <c r="H47" s="898"/>
    </row>
    <row r="48" spans="1:8" s="15" customFormat="1">
      <c r="A48" s="3"/>
      <c r="B48" s="96" t="s">
        <v>42</v>
      </c>
      <c r="F48" s="3"/>
      <c r="G48" s="96" t="s">
        <v>628</v>
      </c>
      <c r="H48" s="431"/>
    </row>
    <row r="49" spans="2:8" s="15" customFormat="1" ht="14.25">
      <c r="B49" s="14" t="s">
        <v>22</v>
      </c>
      <c r="G49" s="14" t="s">
        <v>629</v>
      </c>
      <c r="H49" s="361"/>
    </row>
    <row r="50" spans="2:8" s="15" customFormat="1">
      <c r="F50" s="16"/>
      <c r="H50" s="16"/>
    </row>
  </sheetData>
  <mergeCells count="29">
    <mergeCell ref="A23:E23"/>
    <mergeCell ref="A1:A5"/>
    <mergeCell ref="B1:G5"/>
    <mergeCell ref="H1:H5"/>
    <mergeCell ref="A9:H12"/>
    <mergeCell ref="A14:E14"/>
    <mergeCell ref="A15:D15"/>
    <mergeCell ref="A16:D16"/>
    <mergeCell ref="A17:D17"/>
    <mergeCell ref="A18:D18"/>
    <mergeCell ref="A19:D19"/>
    <mergeCell ref="A20:D20"/>
    <mergeCell ref="A24:D24"/>
    <mergeCell ref="A25:D25"/>
    <mergeCell ref="A27:D27"/>
    <mergeCell ref="A30:E30"/>
    <mergeCell ref="A31:B31"/>
    <mergeCell ref="C31:D31"/>
    <mergeCell ref="A26:D26"/>
    <mergeCell ref="A35:B35"/>
    <mergeCell ref="C35:D35"/>
    <mergeCell ref="A37:E37"/>
    <mergeCell ref="F44:G44"/>
    <mergeCell ref="A32:B32"/>
    <mergeCell ref="C32:D32"/>
    <mergeCell ref="A33:B33"/>
    <mergeCell ref="C33:D33"/>
    <mergeCell ref="A34:B34"/>
    <mergeCell ref="C34:D34"/>
  </mergeCells>
  <printOptions horizontalCentered="1" verticalCentered="1"/>
  <pageMargins left="0.78740157480314965" right="0.59055118110236227" top="0.39370078740157483" bottom="0.39370078740157483" header="0.39370078740157483" footer="0.39370078740157483"/>
  <pageSetup scale="74" fitToHeight="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7">
    <tabColor rgb="FF00B0F0"/>
    <pageSetUpPr fitToPage="1"/>
  </sheetPr>
  <dimension ref="A1:K53"/>
  <sheetViews>
    <sheetView view="pageBreakPreview" topLeftCell="A31" zoomScaleNormal="100" zoomScaleSheetLayoutView="100" workbookViewId="0">
      <selection activeCell="A9" sqref="A9:H12"/>
    </sheetView>
  </sheetViews>
  <sheetFormatPr baseColWidth="10" defaultColWidth="11.42578125" defaultRowHeight="12.75"/>
  <cols>
    <col min="1" max="1" width="25" style="15" customWidth="1"/>
    <col min="2" max="2" width="17.140625" style="15" customWidth="1"/>
    <col min="3" max="3" width="8.85546875" style="15" customWidth="1"/>
    <col min="4" max="4" width="13.140625" style="15" customWidth="1"/>
    <col min="5" max="5" width="18.7109375" style="15" customWidth="1"/>
    <col min="6" max="6" width="15.7109375" style="16" customWidth="1"/>
    <col min="7" max="7" width="15.85546875" style="15" customWidth="1"/>
    <col min="8" max="8" width="23" style="16" customWidth="1"/>
    <col min="9" max="9" width="12.28515625" style="15" bestFit="1" customWidth="1"/>
    <col min="10" max="10" width="11.42578125" style="15"/>
    <col min="11" max="11" width="18.42578125" style="15" customWidth="1"/>
    <col min="12" max="16384" width="11.42578125" style="15"/>
  </cols>
  <sheetData>
    <row r="1" spans="1:8" ht="12.75" customHeight="1">
      <c r="A1" s="1831"/>
      <c r="B1" s="1871" t="s">
        <v>24</v>
      </c>
      <c r="C1" s="1872"/>
      <c r="D1" s="1872"/>
      <c r="E1" s="1872"/>
      <c r="F1" s="1872"/>
      <c r="G1" s="1873"/>
      <c r="H1" s="1874"/>
    </row>
    <row r="2" spans="1:8">
      <c r="A2" s="1831"/>
      <c r="B2" s="1631"/>
      <c r="C2" s="1632"/>
      <c r="D2" s="1632"/>
      <c r="E2" s="1632"/>
      <c r="F2" s="1632"/>
      <c r="G2" s="1633"/>
      <c r="H2" s="1624"/>
    </row>
    <row r="3" spans="1:8">
      <c r="A3" s="1831"/>
      <c r="B3" s="1631"/>
      <c r="C3" s="1632"/>
      <c r="D3" s="1632"/>
      <c r="E3" s="1632"/>
      <c r="F3" s="1632"/>
      <c r="G3" s="1633"/>
      <c r="H3" s="1624"/>
    </row>
    <row r="4" spans="1:8">
      <c r="A4" s="1831"/>
      <c r="B4" s="1631"/>
      <c r="C4" s="1632"/>
      <c r="D4" s="1632"/>
      <c r="E4" s="1632"/>
      <c r="F4" s="1632"/>
      <c r="G4" s="1633"/>
      <c r="H4" s="1624"/>
    </row>
    <row r="5" spans="1:8" ht="28.5" customHeight="1">
      <c r="A5" s="1831"/>
      <c r="B5" s="1634"/>
      <c r="C5" s="1635"/>
      <c r="D5" s="1635"/>
      <c r="E5" s="1635"/>
      <c r="F5" s="1635"/>
      <c r="G5" s="1636"/>
      <c r="H5" s="1625"/>
    </row>
    <row r="6" spans="1:8" ht="18.75" customHeight="1">
      <c r="A6" s="155"/>
      <c r="B6" s="202"/>
      <c r="C6" s="202"/>
      <c r="D6" s="202"/>
      <c r="E6" s="202"/>
      <c r="F6" s="202"/>
      <c r="G6" s="202"/>
      <c r="H6" s="203"/>
    </row>
    <row r="7" spans="1:8">
      <c r="A7" s="389" t="s">
        <v>36</v>
      </c>
      <c r="B7" s="1155" t="str">
        <f>+'PRESU OFICIAL'!A74</f>
        <v>2,4,4</v>
      </c>
      <c r="G7" s="1154" t="s">
        <v>4</v>
      </c>
      <c r="H7" s="388" t="s">
        <v>2</v>
      </c>
    </row>
    <row r="8" spans="1:8" ht="12.75" customHeight="1">
      <c r="A8" s="252"/>
      <c r="B8" s="252"/>
      <c r="C8" s="252"/>
      <c r="D8" s="252"/>
      <c r="E8" s="252"/>
      <c r="F8" s="252"/>
      <c r="H8" s="15"/>
    </row>
    <row r="9" spans="1:8" ht="12.75" customHeight="1">
      <c r="A9" s="1769" t="s">
        <v>826</v>
      </c>
      <c r="B9" s="1769"/>
      <c r="C9" s="1769"/>
      <c r="D9" s="1769"/>
      <c r="E9" s="1769"/>
      <c r="F9" s="1769"/>
      <c r="G9" s="1769"/>
      <c r="H9" s="1769"/>
    </row>
    <row r="10" spans="1:8" ht="12.75" customHeight="1">
      <c r="A10" s="1769"/>
      <c r="B10" s="1769"/>
      <c r="C10" s="1769"/>
      <c r="D10" s="1769"/>
      <c r="E10" s="1769"/>
      <c r="F10" s="1769"/>
      <c r="G10" s="1769"/>
      <c r="H10" s="1769"/>
    </row>
    <row r="11" spans="1:8" ht="12.75" customHeight="1">
      <c r="A11" s="1769"/>
      <c r="B11" s="1769"/>
      <c r="C11" s="1769"/>
      <c r="D11" s="1769"/>
      <c r="E11" s="1769"/>
      <c r="F11" s="1769"/>
      <c r="G11" s="1769"/>
      <c r="H11" s="1769"/>
    </row>
    <row r="12" spans="1:8" ht="5.25" customHeight="1">
      <c r="A12" s="1769"/>
      <c r="B12" s="1769"/>
      <c r="C12" s="1769"/>
      <c r="D12" s="1769"/>
      <c r="E12" s="1769"/>
      <c r="F12" s="1769"/>
      <c r="G12" s="1769"/>
      <c r="H12" s="1769"/>
    </row>
    <row r="13" spans="1:8" s="42" customFormat="1" ht="12.75" customHeight="1">
      <c r="A13" s="207"/>
      <c r="B13" s="208"/>
      <c r="C13" s="208"/>
      <c r="D13" s="208"/>
      <c r="E13" s="208"/>
      <c r="F13" s="208"/>
      <c r="G13" s="209"/>
      <c r="H13" s="210"/>
    </row>
    <row r="14" spans="1:8">
      <c r="A14" s="1674" t="s">
        <v>5</v>
      </c>
      <c r="B14" s="1674"/>
      <c r="C14" s="1674"/>
      <c r="D14" s="1674"/>
      <c r="E14" s="1674"/>
      <c r="F14" s="256"/>
    </row>
    <row r="15" spans="1:8" s="17" customFormat="1" ht="12">
      <c r="A15" s="1869" t="s">
        <v>3</v>
      </c>
      <c r="B15" s="1671"/>
      <c r="C15" s="1671"/>
      <c r="D15" s="1870"/>
      <c r="E15" s="375" t="s">
        <v>6</v>
      </c>
      <c r="F15" s="659" t="s">
        <v>7</v>
      </c>
      <c r="G15" s="375" t="s">
        <v>8</v>
      </c>
      <c r="H15" s="659" t="s">
        <v>9</v>
      </c>
    </row>
    <row r="16" spans="1:8">
      <c r="A16" s="1681"/>
      <c r="B16" s="1676"/>
      <c r="C16" s="1676"/>
      <c r="D16" s="1683"/>
      <c r="E16" s="439"/>
      <c r="F16" s="353"/>
      <c r="G16" s="291"/>
      <c r="H16" s="291"/>
    </row>
    <row r="17" spans="1:8">
      <c r="A17" s="1875" t="s">
        <v>648</v>
      </c>
      <c r="B17" s="1876"/>
      <c r="C17" s="1876"/>
      <c r="D17" s="1877"/>
      <c r="E17" s="1158" t="s">
        <v>1</v>
      </c>
      <c r="F17" s="1159">
        <f>((6*0.8*0.14)*2+(0.6*0.14*0.8)*2+(0.14*0.6*6))*1.05</f>
        <v>2.0815200000000007</v>
      </c>
      <c r="G17" s="1160">
        <f>'CTO IMP 4000 PSI'!H40</f>
        <v>756728</v>
      </c>
      <c r="H17" s="1156">
        <f>+G17*F17</f>
        <v>1575144.4665600006</v>
      </c>
    </row>
    <row r="18" spans="1:8" ht="34.5" customHeight="1">
      <c r="A18" s="1875" t="s">
        <v>272</v>
      </c>
      <c r="B18" s="1876"/>
      <c r="C18" s="1876"/>
      <c r="D18" s="1877"/>
      <c r="E18" s="1158" t="s">
        <v>273</v>
      </c>
      <c r="F18" s="1159">
        <f>6*0.8</f>
        <v>4.8000000000000007</v>
      </c>
      <c r="G18" s="1160">
        <v>720000</v>
      </c>
      <c r="H18" s="1157">
        <f>+G18*F18</f>
        <v>3456000.0000000005</v>
      </c>
    </row>
    <row r="19" spans="1:8">
      <c r="A19" s="1875" t="str">
        <f>+'ESTUDIO DE MERCADO'!B51</f>
        <v>SOLDADURA 6013*1/8</v>
      </c>
      <c r="B19" s="1876"/>
      <c r="C19" s="1876"/>
      <c r="D19" s="1877"/>
      <c r="E19" s="1161" t="s">
        <v>32</v>
      </c>
      <c r="F19" s="1158">
        <v>12</v>
      </c>
      <c r="G19" s="1162">
        <f>+'ESTUDIO DE MERCADO'!D51</f>
        <v>23150</v>
      </c>
      <c r="H19" s="1156">
        <f>+G19*F19</f>
        <v>277800</v>
      </c>
    </row>
    <row r="20" spans="1:8">
      <c r="A20" s="1875" t="str">
        <f>+'ESTUDIO DE MERCADO'!B15</f>
        <v>ANTICORROSIVO</v>
      </c>
      <c r="B20" s="1876"/>
      <c r="C20" s="1876"/>
      <c r="D20" s="1877"/>
      <c r="E20" s="1161" t="s">
        <v>70</v>
      </c>
      <c r="F20" s="1159">
        <v>0.6</v>
      </c>
      <c r="G20" s="1162">
        <f>+'ESTUDIO DE MERCADO'!D15</f>
        <v>96000</v>
      </c>
      <c r="H20" s="1156">
        <f>+G20*F20</f>
        <v>57600</v>
      </c>
    </row>
    <row r="21" spans="1:8">
      <c r="A21" s="1681"/>
      <c r="B21" s="1676"/>
      <c r="C21" s="1676"/>
      <c r="D21" s="1683"/>
      <c r="E21" s="390"/>
      <c r="F21" s="291"/>
      <c r="G21" s="390"/>
      <c r="H21" s="291"/>
    </row>
    <row r="22" spans="1:8">
      <c r="G22" s="660" t="s">
        <v>10</v>
      </c>
      <c r="H22" s="661">
        <f>SUM(H16:H21)</f>
        <v>5366544.4665600006</v>
      </c>
    </row>
    <row r="24" spans="1:8">
      <c r="A24" s="1674" t="s">
        <v>11</v>
      </c>
      <c r="B24" s="1674"/>
      <c r="C24" s="1674"/>
      <c r="D24" s="1674"/>
      <c r="E24" s="1674"/>
    </row>
    <row r="25" spans="1:8" s="17" customFormat="1" ht="12">
      <c r="A25" s="1869" t="s">
        <v>3</v>
      </c>
      <c r="B25" s="1671"/>
      <c r="C25" s="1671"/>
      <c r="D25" s="1870"/>
      <c r="E25" s="375" t="s">
        <v>6</v>
      </c>
      <c r="F25" s="659" t="s">
        <v>12</v>
      </c>
      <c r="G25" s="375" t="s">
        <v>21</v>
      </c>
      <c r="H25" s="659" t="s">
        <v>9</v>
      </c>
    </row>
    <row r="26" spans="1:8">
      <c r="A26" s="1163" t="s">
        <v>71</v>
      </c>
      <c r="B26" s="1164"/>
      <c r="C26" s="1164"/>
      <c r="D26" s="1164"/>
      <c r="E26" s="268" t="s">
        <v>53</v>
      </c>
      <c r="F26" s="268">
        <v>0.05</v>
      </c>
      <c r="G26" s="665">
        <f>H46</f>
        <v>1545071.0518749997</v>
      </c>
      <c r="H26" s="1156">
        <f>+F26*G26</f>
        <v>77253.552593749992</v>
      </c>
    </row>
    <row r="27" spans="1:8" s="42" customFormat="1">
      <c r="A27" s="1163" t="str">
        <f>+'ESTUDIO DE MERCADO'!B85</f>
        <v>EQUIPO DE SOLDADURA</v>
      </c>
      <c r="B27" s="1164"/>
      <c r="C27" s="1164"/>
      <c r="D27" s="1164"/>
      <c r="E27" s="1165" t="s">
        <v>64</v>
      </c>
      <c r="F27" s="1166">
        <v>1</v>
      </c>
      <c r="G27" s="665">
        <f>+'ESTUDIO DE MERCADO'!D85</f>
        <v>90000</v>
      </c>
      <c r="H27" s="1156">
        <f>+G27/F27</f>
        <v>90000</v>
      </c>
    </row>
    <row r="28" spans="1:8">
      <c r="A28" s="1163" t="str">
        <f>+'ESTUDIO DE MERCADO'!B90</f>
        <v>FORMALETA MADERA</v>
      </c>
      <c r="B28" s="1164"/>
      <c r="C28" s="1164"/>
      <c r="D28" s="1164"/>
      <c r="E28" s="1165" t="s">
        <v>23</v>
      </c>
      <c r="F28" s="1159">
        <v>5</v>
      </c>
      <c r="G28" s="665">
        <f>+'ESTUDIO DE MERCADO'!D90</f>
        <v>32000</v>
      </c>
      <c r="H28" s="1156">
        <f>+G28/F28</f>
        <v>6400</v>
      </c>
    </row>
    <row r="29" spans="1:8">
      <c r="A29" s="1649" t="str">
        <f>+'ESTUDIO DE MERCADO'!B111</f>
        <v>VIBRADOR PARA CONCRETO</v>
      </c>
      <c r="B29" s="1640"/>
      <c r="C29" s="1640"/>
      <c r="D29" s="1650"/>
      <c r="E29" s="98" t="s">
        <v>64</v>
      </c>
      <c r="F29" s="105">
        <v>1</v>
      </c>
      <c r="G29" s="665">
        <f>+'ESTUDIO DE MERCADO'!D111</f>
        <v>70000</v>
      </c>
      <c r="H29" s="1167">
        <f t="shared" ref="H29" si="0">G29/F29</f>
        <v>70000</v>
      </c>
    </row>
    <row r="30" spans="1:8">
      <c r="A30" s="1681"/>
      <c r="B30" s="1676"/>
      <c r="C30" s="1676"/>
      <c r="D30" s="1683"/>
      <c r="E30" s="390"/>
      <c r="F30" s="291"/>
      <c r="G30" s="390"/>
      <c r="H30" s="291"/>
    </row>
    <row r="31" spans="1:8">
      <c r="G31" s="660" t="s">
        <v>10</v>
      </c>
      <c r="H31" s="661">
        <f>SUM(H27:H30)</f>
        <v>166400</v>
      </c>
    </row>
    <row r="33" spans="1:11">
      <c r="A33" s="1689" t="s">
        <v>13</v>
      </c>
      <c r="B33" s="1689"/>
      <c r="C33" s="1689"/>
      <c r="D33" s="1689"/>
      <c r="E33" s="1689"/>
    </row>
    <row r="34" spans="1:11">
      <c r="A34" s="1728" t="s">
        <v>3</v>
      </c>
      <c r="B34" s="1728"/>
      <c r="C34" s="1728" t="s">
        <v>27</v>
      </c>
      <c r="D34" s="1728"/>
      <c r="E34" s="271" t="s">
        <v>28</v>
      </c>
      <c r="F34" s="272" t="s">
        <v>29</v>
      </c>
      <c r="G34" s="273" t="s">
        <v>30</v>
      </c>
      <c r="H34" s="274" t="s">
        <v>9</v>
      </c>
    </row>
    <row r="35" spans="1:11">
      <c r="A35" s="1759"/>
      <c r="B35" s="1760"/>
      <c r="C35" s="1878"/>
      <c r="D35" s="1760"/>
      <c r="E35" s="615"/>
      <c r="F35" s="270"/>
      <c r="G35" s="623"/>
      <c r="H35" s="624"/>
    </row>
    <row r="36" spans="1:11">
      <c r="A36" s="1645"/>
      <c r="B36" s="1645"/>
      <c r="C36" s="1731"/>
      <c r="D36" s="1731"/>
      <c r="E36" s="354"/>
      <c r="F36" s="293"/>
      <c r="G36" s="267"/>
      <c r="H36" s="301"/>
    </row>
    <row r="37" spans="1:11">
      <c r="A37" s="1879"/>
      <c r="B37" s="1685"/>
      <c r="C37" s="1685"/>
      <c r="D37" s="1880"/>
      <c r="E37" s="390"/>
      <c r="F37" s="291"/>
      <c r="G37" s="662"/>
      <c r="H37" s="291"/>
    </row>
    <row r="38" spans="1:11">
      <c r="A38" s="1879"/>
      <c r="B38" s="1685"/>
      <c r="C38" s="1685"/>
      <c r="D38" s="1880"/>
      <c r="E38" s="390"/>
      <c r="F38" s="291"/>
      <c r="G38" s="662"/>
      <c r="H38" s="291"/>
    </row>
    <row r="39" spans="1:11">
      <c r="G39" s="660" t="s">
        <v>10</v>
      </c>
      <c r="H39" s="661">
        <f>SUM(H35:H38)</f>
        <v>0</v>
      </c>
    </row>
    <row r="41" spans="1:11">
      <c r="A41" s="1674" t="s">
        <v>14</v>
      </c>
      <c r="B41" s="1674"/>
      <c r="C41" s="1674"/>
      <c r="D41" s="1674"/>
      <c r="E41" s="1674"/>
    </row>
    <row r="42" spans="1:11" s="283" customFormat="1">
      <c r="A42" s="1154" t="s">
        <v>15</v>
      </c>
      <c r="B42" s="1168" t="s">
        <v>3</v>
      </c>
      <c r="C42" s="1154" t="s">
        <v>6</v>
      </c>
      <c r="D42" s="1169" t="s">
        <v>8</v>
      </c>
      <c r="E42" s="1170" t="s">
        <v>16</v>
      </c>
      <c r="F42" s="1171" t="s">
        <v>17</v>
      </c>
      <c r="G42" s="1154" t="s">
        <v>12</v>
      </c>
      <c r="H42" s="1172" t="s">
        <v>9</v>
      </c>
    </row>
    <row r="43" spans="1:11" ht="25.5">
      <c r="A43" s="1155">
        <v>1</v>
      </c>
      <c r="B43" s="1120" t="s">
        <v>34</v>
      </c>
      <c r="C43" s="1155" t="s">
        <v>18</v>
      </c>
      <c r="D43" s="1173">
        <f>+FP!E61</f>
        <v>353502.49999999994</v>
      </c>
      <c r="E43" s="1174">
        <f>+FP!V44</f>
        <v>1.7483</v>
      </c>
      <c r="F43" s="1173">
        <f>D43*E43</f>
        <v>618028.42074999993</v>
      </c>
      <c r="G43" s="1174">
        <v>0.4</v>
      </c>
      <c r="H43" s="1173">
        <f>F43/G43</f>
        <v>1545071.0518749997</v>
      </c>
      <c r="K43" s="40">
        <v>11851</v>
      </c>
    </row>
    <row r="44" spans="1:11">
      <c r="A44" s="390"/>
      <c r="B44" s="390"/>
      <c r="C44" s="439"/>
      <c r="D44" s="665"/>
      <c r="E44" s="663"/>
      <c r="F44" s="664"/>
      <c r="G44" s="663"/>
      <c r="H44" s="664"/>
    </row>
    <row r="45" spans="1:11">
      <c r="A45" s="390"/>
      <c r="B45" s="390"/>
      <c r="C45" s="390"/>
      <c r="D45" s="390"/>
      <c r="E45" s="390"/>
      <c r="F45" s="291"/>
      <c r="G45" s="390"/>
      <c r="H45" s="664"/>
    </row>
    <row r="46" spans="1:11">
      <c r="G46" s="660" t="s">
        <v>10</v>
      </c>
      <c r="H46" s="664">
        <f>SUM(H43:H45)</f>
        <v>1545071.0518749997</v>
      </c>
      <c r="K46" s="15">
        <f>K43*1.035</f>
        <v>12265.785</v>
      </c>
    </row>
    <row r="47" spans="1:11" ht="13.5" thickBot="1"/>
    <row r="48" spans="1:11" ht="13.5" customHeight="1" thickBot="1">
      <c r="B48" s="254"/>
      <c r="C48" s="254"/>
      <c r="D48" s="254"/>
      <c r="F48" s="1687" t="s">
        <v>19</v>
      </c>
      <c r="G48" s="1688"/>
      <c r="H48" s="391">
        <f>ROUND((H46+H39+H31+H22),0)</f>
        <v>7078016</v>
      </c>
    </row>
    <row r="50" spans="1:8" ht="42" customHeight="1"/>
    <row r="51" spans="1:8">
      <c r="A51" s="2" t="s">
        <v>20</v>
      </c>
      <c r="B51" s="95" t="s">
        <v>41</v>
      </c>
      <c r="C51" s="91"/>
      <c r="D51" s="91"/>
      <c r="F51" s="2" t="s">
        <v>626</v>
      </c>
      <c r="G51" s="95" t="s">
        <v>627</v>
      </c>
      <c r="H51" s="898"/>
    </row>
    <row r="52" spans="1:8">
      <c r="A52" s="3"/>
      <c r="B52" s="96" t="s">
        <v>42</v>
      </c>
      <c r="F52" s="3"/>
      <c r="G52" s="96" t="s">
        <v>628</v>
      </c>
      <c r="H52" s="431"/>
    </row>
    <row r="53" spans="1:8" ht="14.25">
      <c r="B53" s="14" t="s">
        <v>22</v>
      </c>
      <c r="F53" s="15"/>
      <c r="G53" s="14" t="s">
        <v>629</v>
      </c>
      <c r="H53" s="361"/>
    </row>
  </sheetData>
  <mergeCells count="27">
    <mergeCell ref="A41:E41"/>
    <mergeCell ref="F48:G48"/>
    <mergeCell ref="A35:B35"/>
    <mergeCell ref="C35:D35"/>
    <mergeCell ref="A36:B36"/>
    <mergeCell ref="C36:D36"/>
    <mergeCell ref="A37:D37"/>
    <mergeCell ref="A38:D38"/>
    <mergeCell ref="A34:B34"/>
    <mergeCell ref="C34:D34"/>
    <mergeCell ref="A16:D16"/>
    <mergeCell ref="A17:D17"/>
    <mergeCell ref="A18:D18"/>
    <mergeCell ref="A19:D19"/>
    <mergeCell ref="A20:D20"/>
    <mergeCell ref="A21:D21"/>
    <mergeCell ref="A24:E24"/>
    <mergeCell ref="A25:D25"/>
    <mergeCell ref="A29:D29"/>
    <mergeCell ref="A30:D30"/>
    <mergeCell ref="A33:E33"/>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0">
    <tabColor theme="6"/>
    <pageSetUpPr fitToPage="1"/>
  </sheetPr>
  <dimension ref="A1:K54"/>
  <sheetViews>
    <sheetView view="pageBreakPreview" topLeftCell="A4" zoomScale="115" zoomScaleNormal="100" zoomScaleSheetLayoutView="115" workbookViewId="0">
      <selection activeCell="G22" sqref="G22"/>
    </sheetView>
  </sheetViews>
  <sheetFormatPr baseColWidth="10" defaultColWidth="11.42578125" defaultRowHeight="12.75"/>
  <cols>
    <col min="1" max="1" width="25" style="15" customWidth="1"/>
    <col min="2" max="2" width="17.140625" style="15" customWidth="1"/>
    <col min="3" max="3" width="8.85546875" style="15" customWidth="1"/>
    <col min="4" max="4" width="13.140625" style="15" customWidth="1"/>
    <col min="5" max="5" width="18.7109375" style="15" customWidth="1"/>
    <col min="6" max="6" width="15.7109375" style="16" customWidth="1"/>
    <col min="7" max="7" width="15.85546875" style="15" customWidth="1"/>
    <col min="8" max="8" width="23" style="16" customWidth="1"/>
    <col min="9" max="9" width="12.28515625" style="15" bestFit="1" customWidth="1"/>
    <col min="10" max="10" width="11.42578125" style="15"/>
    <col min="11" max="11" width="18.42578125" style="15" customWidth="1"/>
    <col min="12" max="16384" width="11.42578125" style="15"/>
  </cols>
  <sheetData>
    <row r="1" spans="1:8" ht="12.75" customHeight="1">
      <c r="A1" s="1591"/>
      <c r="B1" s="1628" t="s">
        <v>24</v>
      </c>
      <c r="C1" s="1629"/>
      <c r="D1" s="1629"/>
      <c r="E1" s="1629"/>
      <c r="F1" s="1629"/>
      <c r="G1" s="1630"/>
      <c r="H1" s="1623"/>
    </row>
    <row r="2" spans="1:8">
      <c r="A2" s="1591"/>
      <c r="B2" s="1631"/>
      <c r="C2" s="1632"/>
      <c r="D2" s="1632"/>
      <c r="E2" s="1632"/>
      <c r="F2" s="1632"/>
      <c r="G2" s="1633"/>
      <c r="H2" s="1624"/>
    </row>
    <row r="3" spans="1:8">
      <c r="A3" s="1591"/>
      <c r="B3" s="1631"/>
      <c r="C3" s="1632"/>
      <c r="D3" s="1632"/>
      <c r="E3" s="1632"/>
      <c r="F3" s="1632"/>
      <c r="G3" s="1633"/>
      <c r="H3" s="1624"/>
    </row>
    <row r="4" spans="1:8">
      <c r="A4" s="1591"/>
      <c r="B4" s="1631"/>
      <c r="C4" s="1632"/>
      <c r="D4" s="1632"/>
      <c r="E4" s="1632"/>
      <c r="F4" s="1632"/>
      <c r="G4" s="1633"/>
      <c r="H4" s="1624"/>
    </row>
    <row r="5" spans="1:8" ht="28.5" customHeight="1">
      <c r="A5" s="1591"/>
      <c r="B5" s="1634"/>
      <c r="C5" s="1635"/>
      <c r="D5" s="1635"/>
      <c r="E5" s="1635"/>
      <c r="F5" s="1635"/>
      <c r="G5" s="1636"/>
      <c r="H5" s="1625"/>
    </row>
    <row r="6" spans="1:8" ht="18.75" customHeight="1">
      <c r="A6" s="155"/>
      <c r="B6" s="202"/>
      <c r="C6" s="202"/>
      <c r="D6" s="202"/>
      <c r="E6" s="202"/>
      <c r="F6" s="202"/>
      <c r="G6" s="202"/>
      <c r="H6" s="203"/>
    </row>
    <row r="7" spans="1:8">
      <c r="A7" s="204" t="s">
        <v>36</v>
      </c>
      <c r="B7" s="159" t="str">
        <f>+'PRESU OFICIAL'!A75</f>
        <v>2,4,5</v>
      </c>
      <c r="G7" s="205" t="s">
        <v>4</v>
      </c>
      <c r="H7" s="206" t="s">
        <v>2</v>
      </c>
    </row>
    <row r="8" spans="1:8" ht="12.75" customHeight="1">
      <c r="A8" s="252"/>
      <c r="B8" s="252"/>
      <c r="C8" s="252"/>
      <c r="D8" s="252"/>
      <c r="E8" s="252"/>
      <c r="F8" s="252"/>
      <c r="H8" s="15"/>
    </row>
    <row r="9" spans="1:8" ht="12.75" customHeight="1">
      <c r="A9" s="1626" t="s">
        <v>827</v>
      </c>
      <c r="B9" s="1626"/>
      <c r="C9" s="1626"/>
      <c r="D9" s="1626"/>
      <c r="E9" s="1626"/>
      <c r="F9" s="1626"/>
      <c r="G9" s="1626"/>
      <c r="H9" s="1626"/>
    </row>
    <row r="10" spans="1:8" ht="12.75" customHeight="1">
      <c r="A10" s="1626"/>
      <c r="B10" s="1626"/>
      <c r="C10" s="1626"/>
      <c r="D10" s="1626"/>
      <c r="E10" s="1626"/>
      <c r="F10" s="1626"/>
      <c r="G10" s="1626"/>
      <c r="H10" s="1626"/>
    </row>
    <row r="11" spans="1:8" ht="12.75" customHeight="1">
      <c r="A11" s="1626"/>
      <c r="B11" s="1626"/>
      <c r="C11" s="1626"/>
      <c r="D11" s="1626"/>
      <c r="E11" s="1626"/>
      <c r="F11" s="1626"/>
      <c r="G11" s="1626"/>
      <c r="H11" s="1626"/>
    </row>
    <row r="12" spans="1:8" ht="5.25" customHeight="1">
      <c r="A12" s="1626"/>
      <c r="B12" s="1626"/>
      <c r="C12" s="1626"/>
      <c r="D12" s="1626"/>
      <c r="E12" s="1626"/>
      <c r="F12" s="1626"/>
      <c r="G12" s="1626"/>
      <c r="H12" s="1626"/>
    </row>
    <row r="13" spans="1:8" s="42" customFormat="1" ht="12.75" customHeight="1">
      <c r="A13" s="207"/>
      <c r="B13" s="208"/>
      <c r="C13" s="208"/>
      <c r="D13" s="208"/>
      <c r="E13" s="208"/>
      <c r="F13" s="208"/>
      <c r="G13" s="209"/>
      <c r="H13" s="210"/>
    </row>
    <row r="14" spans="1:8">
      <c r="A14" s="1674" t="s">
        <v>5</v>
      </c>
      <c r="B14" s="1674"/>
      <c r="C14" s="1674"/>
      <c r="D14" s="1674"/>
      <c r="E14" s="1674"/>
      <c r="F14" s="256"/>
    </row>
    <row r="15" spans="1:8" s="17" customFormat="1" ht="12">
      <c r="A15" s="1670" t="s">
        <v>3</v>
      </c>
      <c r="B15" s="1671"/>
      <c r="C15" s="1671"/>
      <c r="D15" s="1672"/>
      <c r="E15" s="257" t="s">
        <v>6</v>
      </c>
      <c r="F15" s="258" t="s">
        <v>7</v>
      </c>
      <c r="G15" s="257" t="s">
        <v>8</v>
      </c>
      <c r="H15" s="258" t="s">
        <v>9</v>
      </c>
    </row>
    <row r="16" spans="1:8">
      <c r="A16" s="1675"/>
      <c r="B16" s="1676"/>
      <c r="C16" s="1676"/>
      <c r="D16" s="1677"/>
      <c r="E16" s="259"/>
      <c r="F16" s="260"/>
      <c r="G16" s="261"/>
      <c r="H16" s="261"/>
    </row>
    <row r="17" spans="1:8" ht="14.25">
      <c r="A17" s="1816" t="s">
        <v>648</v>
      </c>
      <c r="B17" s="1817"/>
      <c r="C17" s="1817"/>
      <c r="D17" s="1818"/>
      <c r="E17" s="392" t="s">
        <v>1</v>
      </c>
      <c r="F17" s="394">
        <f>((2.2*0.8*0.14)*2+(0.6*0.14*0.8)*2+(0.14*0.6*2.2))*1.05</f>
        <v>0.85260000000000036</v>
      </c>
      <c r="G17" s="396">
        <f>+'CTO IMP 4000 PSI'!H40</f>
        <v>756728</v>
      </c>
      <c r="H17" s="233">
        <f>+G17*F17</f>
        <v>645186.29280000029</v>
      </c>
    </row>
    <row r="18" spans="1:8" ht="14.25">
      <c r="A18" s="1816" t="s">
        <v>66</v>
      </c>
      <c r="B18" s="1817"/>
      <c r="C18" s="1817"/>
      <c r="D18" s="1818"/>
      <c r="E18" s="392" t="s">
        <v>40</v>
      </c>
      <c r="F18" s="394">
        <f>2.2*4+0.7*4</f>
        <v>11.600000000000001</v>
      </c>
      <c r="G18" s="396">
        <v>16933</v>
      </c>
      <c r="H18" s="233">
        <f>+G18*F18</f>
        <v>196422.80000000002</v>
      </c>
    </row>
    <row r="19" spans="1:8" ht="14.25">
      <c r="A19" s="1816" t="s">
        <v>67</v>
      </c>
      <c r="B19" s="1817"/>
      <c r="C19" s="1817"/>
      <c r="D19" s="1818"/>
      <c r="E19" s="392" t="s">
        <v>40</v>
      </c>
      <c r="F19" s="395">
        <f>30*0.75+1.25*2</f>
        <v>25</v>
      </c>
      <c r="G19" s="397">
        <v>9533</v>
      </c>
      <c r="H19" s="233">
        <f>+G19*F19</f>
        <v>238325</v>
      </c>
    </row>
    <row r="20" spans="1:8" ht="14.25">
      <c r="A20" s="1816" t="s">
        <v>68</v>
      </c>
      <c r="B20" s="1817"/>
      <c r="C20" s="1817"/>
      <c r="D20" s="1818"/>
      <c r="E20" s="393" t="s">
        <v>32</v>
      </c>
      <c r="F20" s="392">
        <v>6</v>
      </c>
      <c r="G20" s="397">
        <v>10200</v>
      </c>
      <c r="H20" s="233">
        <f>+G20*F20</f>
        <v>61200</v>
      </c>
    </row>
    <row r="21" spans="1:8" ht="14.25">
      <c r="A21" s="1816" t="s">
        <v>69</v>
      </c>
      <c r="B21" s="1817"/>
      <c r="C21" s="1817"/>
      <c r="D21" s="1818"/>
      <c r="E21" s="393" t="s">
        <v>70</v>
      </c>
      <c r="F21" s="394">
        <v>0.5</v>
      </c>
      <c r="G21" s="397">
        <v>37500</v>
      </c>
      <c r="H21" s="233">
        <f>+G21*F21</f>
        <v>18750</v>
      </c>
    </row>
    <row r="22" spans="1:8">
      <c r="A22" s="1675"/>
      <c r="B22" s="1676"/>
      <c r="C22" s="1676"/>
      <c r="D22" s="1677"/>
      <c r="E22" s="264"/>
      <c r="F22" s="261"/>
      <c r="G22" s="264"/>
      <c r="H22" s="261"/>
    </row>
    <row r="23" spans="1:8">
      <c r="G23" s="265" t="s">
        <v>10</v>
      </c>
      <c r="H23" s="266">
        <f>SUM(H16:H22)</f>
        <v>1159884.0928000002</v>
      </c>
    </row>
    <row r="25" spans="1:8">
      <c r="A25" s="1674" t="s">
        <v>11</v>
      </c>
      <c r="B25" s="1674"/>
      <c r="C25" s="1674"/>
      <c r="D25" s="1674"/>
      <c r="E25" s="1674"/>
    </row>
    <row r="26" spans="1:8" s="17" customFormat="1" ht="12">
      <c r="A26" s="1670" t="s">
        <v>3</v>
      </c>
      <c r="B26" s="1671"/>
      <c r="C26" s="1671"/>
      <c r="D26" s="1672"/>
      <c r="E26" s="375" t="s">
        <v>6</v>
      </c>
      <c r="F26" s="659" t="s">
        <v>12</v>
      </c>
      <c r="G26" s="375" t="s">
        <v>21</v>
      </c>
      <c r="H26" s="258" t="s">
        <v>9</v>
      </c>
    </row>
    <row r="27" spans="1:8" s="42" customFormat="1" ht="14.25">
      <c r="A27" s="399" t="str">
        <f>+'ESTUDIO DE MERCADO'!B85</f>
        <v>EQUIPO DE SOLDADURA</v>
      </c>
      <c r="B27" s="400"/>
      <c r="C27" s="400"/>
      <c r="D27" s="400"/>
      <c r="E27" s="401" t="s">
        <v>64</v>
      </c>
      <c r="F27" s="402">
        <v>1</v>
      </c>
      <c r="G27" s="222">
        <f>+'ESTUDIO DE MERCADO'!D85</f>
        <v>90000</v>
      </c>
      <c r="H27" s="223">
        <f>+G27/F27</f>
        <v>90000</v>
      </c>
    </row>
    <row r="28" spans="1:8" ht="14.25">
      <c r="A28" s="399" t="str">
        <f>+'ESTUDIO DE MERCADO'!B90</f>
        <v>FORMALETA MADERA</v>
      </c>
      <c r="B28" s="400"/>
      <c r="C28" s="400"/>
      <c r="D28" s="400"/>
      <c r="E28" s="401" t="s">
        <v>23</v>
      </c>
      <c r="F28" s="394">
        <v>5</v>
      </c>
      <c r="G28" s="267">
        <f>+'ESTUDIO DE MERCADO'!D90</f>
        <v>32000</v>
      </c>
      <c r="H28" s="223">
        <f>+G28/F28</f>
        <v>6400</v>
      </c>
    </row>
    <row r="29" spans="1:8" ht="14.25">
      <c r="A29" s="399" t="s">
        <v>71</v>
      </c>
      <c r="B29" s="400"/>
      <c r="C29" s="400"/>
      <c r="D29" s="400"/>
      <c r="E29" s="268" t="s">
        <v>53</v>
      </c>
      <c r="F29" s="268">
        <v>0.05</v>
      </c>
      <c r="G29" s="267">
        <f>H47</f>
        <v>501888.85174999991</v>
      </c>
      <c r="H29" s="291">
        <f>+F29*G29</f>
        <v>25094.442587499998</v>
      </c>
    </row>
    <row r="30" spans="1:8">
      <c r="A30" s="1649" t="str">
        <f>+'ESTUDIO DE MERCADO'!B111</f>
        <v>VIBRADOR PARA CONCRETO</v>
      </c>
      <c r="B30" s="1640"/>
      <c r="C30" s="1640"/>
      <c r="D30" s="1650"/>
      <c r="E30" s="98" t="s">
        <v>64</v>
      </c>
      <c r="F30" s="105">
        <v>2</v>
      </c>
      <c r="G30" s="222">
        <f>+'ESTUDIO DE MERCADO'!D111</f>
        <v>70000</v>
      </c>
      <c r="H30" s="216">
        <f t="shared" ref="H30" si="0">G30/F30</f>
        <v>35000</v>
      </c>
    </row>
    <row r="31" spans="1:8">
      <c r="A31" s="1649"/>
      <c r="B31" s="1640"/>
      <c r="C31" s="1640"/>
      <c r="D31" s="1650"/>
      <c r="E31" s="98"/>
      <c r="F31" s="105"/>
      <c r="G31" s="222"/>
      <c r="H31" s="216"/>
    </row>
    <row r="32" spans="1:8">
      <c r="G32" s="265" t="s">
        <v>10</v>
      </c>
      <c r="H32" s="266">
        <f>SUM(H27:H31)</f>
        <v>156494.4425875</v>
      </c>
    </row>
    <row r="34" spans="1:11">
      <c r="A34" s="1689" t="s">
        <v>13</v>
      </c>
      <c r="B34" s="1689"/>
      <c r="C34" s="1689"/>
      <c r="D34" s="1689"/>
      <c r="E34" s="1689"/>
    </row>
    <row r="35" spans="1:11">
      <c r="A35" s="1652" t="s">
        <v>3</v>
      </c>
      <c r="B35" s="1652"/>
      <c r="C35" s="1652" t="s">
        <v>27</v>
      </c>
      <c r="D35" s="1652"/>
      <c r="E35" s="224" t="s">
        <v>28</v>
      </c>
      <c r="F35" s="225" t="s">
        <v>29</v>
      </c>
      <c r="G35" s="226" t="s">
        <v>30</v>
      </c>
      <c r="H35" s="227" t="s">
        <v>9</v>
      </c>
    </row>
    <row r="36" spans="1:11">
      <c r="A36" s="1642"/>
      <c r="B36" s="1643"/>
      <c r="C36" s="1819"/>
      <c r="D36" s="1643"/>
      <c r="E36" s="228"/>
      <c r="F36" s="229"/>
      <c r="G36" s="230"/>
      <c r="H36" s="231"/>
    </row>
    <row r="37" spans="1:11">
      <c r="A37" s="1645"/>
      <c r="B37" s="1645"/>
      <c r="C37" s="1731"/>
      <c r="D37" s="1731"/>
      <c r="E37" s="354"/>
      <c r="F37" s="263"/>
      <c r="G37" s="267"/>
      <c r="H37" s="301"/>
    </row>
    <row r="38" spans="1:11">
      <c r="A38" s="1684"/>
      <c r="B38" s="1685"/>
      <c r="C38" s="1685"/>
      <c r="D38" s="1686"/>
      <c r="E38" s="264"/>
      <c r="F38" s="261"/>
      <c r="G38" s="278"/>
      <c r="H38" s="261"/>
    </row>
    <row r="39" spans="1:11">
      <c r="A39" s="1684"/>
      <c r="B39" s="1685"/>
      <c r="C39" s="1685"/>
      <c r="D39" s="1686"/>
      <c r="E39" s="264"/>
      <c r="F39" s="261"/>
      <c r="G39" s="278"/>
      <c r="H39" s="261"/>
    </row>
    <row r="40" spans="1:11">
      <c r="G40" s="265" t="s">
        <v>10</v>
      </c>
      <c r="H40" s="266">
        <f>SUM(H36:H39)</f>
        <v>0</v>
      </c>
    </row>
    <row r="42" spans="1:11">
      <c r="A42" s="1674" t="s">
        <v>14</v>
      </c>
      <c r="B42" s="1674"/>
      <c r="C42" s="1674"/>
      <c r="D42" s="1674"/>
      <c r="E42" s="1674"/>
    </row>
    <row r="43" spans="1:11" s="283" customFormat="1">
      <c r="A43" s="279" t="s">
        <v>15</v>
      </c>
      <c r="B43" s="280" t="s">
        <v>3</v>
      </c>
      <c r="C43" s="279" t="s">
        <v>6</v>
      </c>
      <c r="D43" s="257" t="s">
        <v>8</v>
      </c>
      <c r="E43" s="281" t="s">
        <v>16</v>
      </c>
      <c r="F43" s="282" t="s">
        <v>17</v>
      </c>
      <c r="G43" s="279" t="s">
        <v>12</v>
      </c>
      <c r="H43" s="258" t="s">
        <v>9</v>
      </c>
    </row>
    <row r="44" spans="1:11" ht="28.5" customHeight="1">
      <c r="A44" s="159">
        <v>1</v>
      </c>
      <c r="B44" s="284" t="str">
        <f>+FP!C60</f>
        <v>1 OFIC. + 3 AYUD.</v>
      </c>
      <c r="C44" s="285" t="s">
        <v>18</v>
      </c>
      <c r="D44" s="355">
        <f>+FP!E60</f>
        <v>287072.49999999994</v>
      </c>
      <c r="E44" s="663">
        <f>+FP!V44</f>
        <v>1.7483</v>
      </c>
      <c r="F44" s="251">
        <f>D44*E44</f>
        <v>501888.85174999991</v>
      </c>
      <c r="G44" s="287">
        <v>1</v>
      </c>
      <c r="H44" s="251">
        <f>F44/G44</f>
        <v>501888.85174999991</v>
      </c>
      <c r="K44" s="40">
        <v>11851</v>
      </c>
    </row>
    <row r="45" spans="1:11">
      <c r="A45" s="264"/>
      <c r="B45" s="264"/>
      <c r="C45" s="285"/>
      <c r="D45" s="398"/>
      <c r="E45" s="287"/>
      <c r="F45" s="251"/>
      <c r="G45" s="289"/>
      <c r="H45" s="251"/>
    </row>
    <row r="46" spans="1:11">
      <c r="A46" s="264"/>
      <c r="B46" s="264"/>
      <c r="C46" s="264"/>
      <c r="D46" s="264"/>
      <c r="E46" s="264"/>
      <c r="F46" s="261"/>
      <c r="G46" s="264"/>
      <c r="H46" s="356"/>
    </row>
    <row r="47" spans="1:11">
      <c r="G47" s="265" t="s">
        <v>10</v>
      </c>
      <c r="H47" s="356">
        <f>SUM(H44:H46)</f>
        <v>501888.85174999991</v>
      </c>
      <c r="K47" s="15">
        <f>K44*1.035</f>
        <v>12265.785</v>
      </c>
    </row>
    <row r="48" spans="1:11" ht="13.5" thickBot="1"/>
    <row r="49" spans="1:8" ht="13.5" customHeight="1" thickBot="1">
      <c r="B49" s="254"/>
      <c r="C49" s="254"/>
      <c r="D49" s="254"/>
      <c r="F49" s="1687" t="s">
        <v>19</v>
      </c>
      <c r="G49" s="1688"/>
      <c r="H49" s="391">
        <f>ROUND((H47+H40+H32+H23),0)</f>
        <v>1818267</v>
      </c>
    </row>
    <row r="51" spans="1:8" ht="45.75" customHeight="1"/>
    <row r="52" spans="1:8">
      <c r="A52" s="2" t="s">
        <v>20</v>
      </c>
      <c r="B52" s="95" t="s">
        <v>41</v>
      </c>
      <c r="C52" s="91"/>
      <c r="D52" s="91"/>
      <c r="F52" s="2" t="s">
        <v>626</v>
      </c>
      <c r="G52" s="95" t="s">
        <v>627</v>
      </c>
      <c r="H52" s="898"/>
    </row>
    <row r="53" spans="1:8">
      <c r="A53" s="3"/>
      <c r="B53" s="96" t="s">
        <v>42</v>
      </c>
      <c r="F53" s="3"/>
      <c r="G53" s="96" t="s">
        <v>628</v>
      </c>
      <c r="H53" s="431"/>
    </row>
    <row r="54" spans="1:8" ht="14.25">
      <c r="B54" s="14" t="s">
        <v>22</v>
      </c>
      <c r="F54" s="15"/>
      <c r="G54" s="14" t="s">
        <v>629</v>
      </c>
      <c r="H54" s="361"/>
    </row>
  </sheetData>
  <mergeCells count="28">
    <mergeCell ref="F49:G49"/>
    <mergeCell ref="A30:D30"/>
    <mergeCell ref="A31:D31"/>
    <mergeCell ref="A34:E34"/>
    <mergeCell ref="A35:B35"/>
    <mergeCell ref="C35:D35"/>
    <mergeCell ref="A36:B36"/>
    <mergeCell ref="C36:D36"/>
    <mergeCell ref="A37:B37"/>
    <mergeCell ref="C37:D37"/>
    <mergeCell ref="A38:D38"/>
    <mergeCell ref="A39:D39"/>
    <mergeCell ref="A42:E42"/>
    <mergeCell ref="A22:D22"/>
    <mergeCell ref="A25:E25"/>
    <mergeCell ref="A26:D26"/>
    <mergeCell ref="A16:D16"/>
    <mergeCell ref="A17:D17"/>
    <mergeCell ref="A18:D18"/>
    <mergeCell ref="A19:D19"/>
    <mergeCell ref="A20:D20"/>
    <mergeCell ref="A21:D21"/>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66" fitToHeight="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8">
    <tabColor rgb="FF00B0F0"/>
    <pageSetUpPr fitToPage="1"/>
  </sheetPr>
  <dimension ref="A1:K54"/>
  <sheetViews>
    <sheetView view="pageBreakPreview" topLeftCell="A8" zoomScale="60" zoomScaleNormal="100" workbookViewId="0">
      <selection activeCell="Z58" sqref="Z58"/>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f>+'PRESU OFICIAL'!A90</f>
        <v>3.1</v>
      </c>
      <c r="F7" s="16"/>
      <c r="G7" s="205" t="s">
        <v>4</v>
      </c>
      <c r="H7" s="206" t="s">
        <v>0</v>
      </c>
    </row>
    <row r="8" spans="1:8" s="15" customFormat="1" ht="12.75" customHeight="1">
      <c r="A8" s="252"/>
      <c r="B8" s="252"/>
      <c r="C8" s="252"/>
      <c r="D8" s="252"/>
      <c r="E8" s="252"/>
      <c r="F8" s="252"/>
    </row>
    <row r="9" spans="1:8" s="15" customFormat="1" ht="12.75" customHeight="1">
      <c r="A9" s="1881" t="s">
        <v>235</v>
      </c>
      <c r="B9" s="1882"/>
      <c r="C9" s="1882"/>
      <c r="D9" s="1882"/>
      <c r="E9" s="1882"/>
      <c r="F9" s="1882"/>
      <c r="G9" s="1882"/>
      <c r="H9" s="1883"/>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MERCADO'!B56</f>
        <v>TUBERÍA ALCANTARILLADO PVC D=6" 160MM</v>
      </c>
      <c r="B16" s="1640"/>
      <c r="C16" s="1640"/>
      <c r="D16" s="1641"/>
      <c r="E16" s="247" t="s">
        <v>0</v>
      </c>
      <c r="F16" s="304">
        <v>1.1000000000000001</v>
      </c>
      <c r="G16" s="216">
        <f>+'ESTUDIO DE MERCADO'!D56</f>
        <v>55000</v>
      </c>
      <c r="H16" s="216">
        <f>F16*G16</f>
        <v>60500.000000000007</v>
      </c>
    </row>
    <row r="17" spans="1:8">
      <c r="A17" s="1639"/>
      <c r="B17" s="1640"/>
      <c r="C17" s="1640"/>
      <c r="D17" s="1641"/>
      <c r="E17" s="247"/>
      <c r="F17" s="304"/>
      <c r="G17" s="216"/>
      <c r="H17" s="216"/>
    </row>
    <row r="18" spans="1:8">
      <c r="A18" s="1639"/>
      <c r="B18" s="1640"/>
      <c r="C18" s="1640"/>
      <c r="D18" s="1641"/>
      <c r="E18" s="247"/>
      <c r="F18" s="304"/>
      <c r="G18" s="216"/>
      <c r="H18" s="216"/>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60500.000000000007</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c r="B26" s="1669"/>
      <c r="C26" s="1669"/>
      <c r="D26" s="1650"/>
      <c r="E26" s="222"/>
      <c r="F26" s="268"/>
      <c r="G26" s="222"/>
      <c r="H26" s="223">
        <f>F26*G26</f>
        <v>0</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0</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884"/>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c r="A43" s="246"/>
      <c r="B43" s="242"/>
      <c r="C43" s="247"/>
      <c r="D43" s="286"/>
      <c r="E43" s="248"/>
      <c r="F43" s="216"/>
      <c r="G43" s="248"/>
      <c r="H43" s="216"/>
      <c r="I43" s="42">
        <f>(6*900)*1.86</f>
        <v>10044</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0</v>
      </c>
      <c r="K46" s="413">
        <f>+H46/H48</f>
        <v>0</v>
      </c>
    </row>
    <row r="47" spans="1:11" ht="13.5" thickBot="1"/>
    <row r="48" spans="1:11" ht="13.5" customHeight="1" thickBot="1">
      <c r="B48" s="208"/>
      <c r="C48" s="208"/>
      <c r="D48" s="208"/>
      <c r="F48" s="1637" t="s">
        <v>19</v>
      </c>
      <c r="G48" s="1638"/>
      <c r="H48" s="249">
        <f>ROUND(H46+H39+H31+H22,0)</f>
        <v>60500</v>
      </c>
      <c r="I48" s="42">
        <v>12609</v>
      </c>
    </row>
    <row r="49" spans="1:8" ht="13.5" customHeight="1">
      <c r="B49" s="208"/>
      <c r="C49" s="208"/>
      <c r="D49" s="208"/>
      <c r="F49" s="416"/>
      <c r="G49" s="416"/>
      <c r="H49" s="417"/>
    </row>
    <row r="50" spans="1:8" ht="47.25"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row r="54" spans="1:8" s="15" customFormat="1">
      <c r="F54" s="16"/>
      <c r="H54" s="16"/>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9">
    <tabColor rgb="FF00B0F0"/>
    <pageSetUpPr fitToPage="1"/>
  </sheetPr>
  <dimension ref="A1:K54"/>
  <sheetViews>
    <sheetView view="pageBreakPreview" topLeftCell="A11" zoomScale="60" zoomScaleNormal="100" workbookViewId="0">
      <selection activeCell="A9" sqref="A9:H12"/>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f>+'PRESU OFICIAL'!A91</f>
        <v>3.2</v>
      </c>
      <c r="F7" s="16"/>
      <c r="G7" s="205" t="s">
        <v>4</v>
      </c>
      <c r="H7" s="206" t="s">
        <v>0</v>
      </c>
    </row>
    <row r="8" spans="1:8" s="15" customFormat="1" ht="12.75" customHeight="1">
      <c r="A8" s="252"/>
      <c r="B8" s="252"/>
      <c r="C8" s="252"/>
      <c r="D8" s="252"/>
      <c r="E8" s="252"/>
      <c r="F8" s="252"/>
    </row>
    <row r="9" spans="1:8" s="15" customFormat="1" ht="12.75" customHeight="1">
      <c r="A9" s="1881" t="s">
        <v>234</v>
      </c>
      <c r="B9" s="1882"/>
      <c r="C9" s="1882"/>
      <c r="D9" s="1882"/>
      <c r="E9" s="1882"/>
      <c r="F9" s="1882"/>
      <c r="G9" s="1882"/>
      <c r="H9" s="1883"/>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MERCADO'!B57</f>
        <v>TUBERÍA ALCANTARILLADO PVC D=8" 200MM</v>
      </c>
      <c r="B16" s="1640"/>
      <c r="C16" s="1640"/>
      <c r="D16" s="1641"/>
      <c r="E16" s="247" t="s">
        <v>0</v>
      </c>
      <c r="F16" s="304">
        <v>1.05</v>
      </c>
      <c r="G16" s="216">
        <f>+'ESTUDIO DE MERCADO'!D57</f>
        <v>78271.999999999971</v>
      </c>
      <c r="H16" s="216">
        <f>F16*G16</f>
        <v>82185.599999999977</v>
      </c>
    </row>
    <row r="17" spans="1:8">
      <c r="A17" s="1639"/>
      <c r="B17" s="1640"/>
      <c r="C17" s="1640"/>
      <c r="D17" s="1641"/>
      <c r="E17" s="247"/>
      <c r="F17" s="304"/>
      <c r="G17" s="216"/>
      <c r="H17" s="216">
        <f>F17*G17</f>
        <v>0</v>
      </c>
    </row>
    <row r="18" spans="1:8">
      <c r="A18" s="1639"/>
      <c r="B18" s="1640"/>
      <c r="C18" s="1640"/>
      <c r="D18" s="1641"/>
      <c r="E18" s="247"/>
      <c r="F18" s="305"/>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82185.599999999977</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c r="B26" s="1669"/>
      <c r="C26" s="1669"/>
      <c r="D26" s="1650"/>
      <c r="E26" s="222"/>
      <c r="F26" s="268"/>
      <c r="G26" s="222"/>
      <c r="H26" s="223">
        <f>F26*G26</f>
        <v>0</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0</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884"/>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c r="A43" s="246"/>
      <c r="B43" s="242"/>
      <c r="C43" s="247"/>
      <c r="D43" s="286"/>
      <c r="E43" s="248"/>
      <c r="F43" s="216"/>
      <c r="G43" s="248"/>
      <c r="H43" s="216"/>
      <c r="I43" s="42">
        <f>(6*900)*1.86</f>
        <v>10044</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0</v>
      </c>
      <c r="K46" s="413">
        <f>+H46/H48</f>
        <v>0</v>
      </c>
    </row>
    <row r="47" spans="1:11" ht="13.5" thickBot="1"/>
    <row r="48" spans="1:11" ht="13.5" customHeight="1" thickBot="1">
      <c r="B48" s="208"/>
      <c r="C48" s="208"/>
      <c r="D48" s="208"/>
      <c r="F48" s="1637" t="s">
        <v>19</v>
      </c>
      <c r="G48" s="1638"/>
      <c r="H48" s="249">
        <f>ROUND(H46+H39+H31+H22,0)</f>
        <v>82186</v>
      </c>
      <c r="I48" s="42">
        <v>12609</v>
      </c>
    </row>
    <row r="49" spans="1:8" ht="13.5" customHeight="1">
      <c r="B49" s="208"/>
      <c r="C49" s="208"/>
      <c r="D49" s="208"/>
      <c r="F49" s="416"/>
      <c r="G49" s="416"/>
      <c r="H49" s="417"/>
    </row>
    <row r="50" spans="1:8" ht="45.75"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row r="54" spans="1:8" s="15" customFormat="1">
      <c r="F54" s="16"/>
      <c r="H54" s="16"/>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rintOptions horizontalCentered="1" verticalCentered="1"/>
  <pageMargins left="0.78740157480314965" right="0.59055118110236227" top="0.39370078740157483" bottom="0.39370078740157483" header="0.39370078740157483" footer="0.39370078740157483"/>
  <pageSetup scale="72" fitToHeight="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0">
    <tabColor rgb="FF92D050"/>
  </sheetPr>
  <dimension ref="A1:K53"/>
  <sheetViews>
    <sheetView view="pageBreakPreview" zoomScale="60" zoomScaleNormal="100" workbookViewId="0">
      <selection activeCell="L17" sqref="L17"/>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f>+'PRESU OFICIAL'!A92</f>
        <v>3.3</v>
      </c>
      <c r="F7" s="16"/>
      <c r="G7" s="205" t="s">
        <v>4</v>
      </c>
      <c r="H7" s="206" t="s">
        <v>0</v>
      </c>
    </row>
    <row r="8" spans="1:8" s="15" customFormat="1" ht="12.75" customHeight="1">
      <c r="A8" s="252"/>
      <c r="B8" s="252"/>
      <c r="C8" s="252"/>
      <c r="D8" s="252"/>
      <c r="E8" s="252"/>
      <c r="F8" s="252"/>
    </row>
    <row r="9" spans="1:8" s="15" customFormat="1" ht="12.75" customHeight="1">
      <c r="A9" s="1881" t="s">
        <v>567</v>
      </c>
      <c r="B9" s="1882"/>
      <c r="C9" s="1882"/>
      <c r="D9" s="1882"/>
      <c r="E9" s="1882"/>
      <c r="F9" s="1882"/>
      <c r="G9" s="1882"/>
      <c r="H9" s="1883"/>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MERCADO'!B58</f>
        <v>TUBERÍA ALCANTARILLADO PVC D=10" 250MM</v>
      </c>
      <c r="B16" s="1640"/>
      <c r="C16" s="1640"/>
      <c r="D16" s="1641"/>
      <c r="E16" s="247" t="s">
        <v>0</v>
      </c>
      <c r="F16" s="304">
        <v>1.05</v>
      </c>
      <c r="G16" s="216">
        <f>+'ESTUDIO DE MERCADO'!D58</f>
        <v>114962</v>
      </c>
      <c r="H16" s="216">
        <f>F16*G16</f>
        <v>120710.1</v>
      </c>
    </row>
    <row r="17" spans="1:8">
      <c r="A17" s="1639"/>
      <c r="B17" s="1640"/>
      <c r="C17" s="1640"/>
      <c r="D17" s="1641"/>
      <c r="E17" s="247"/>
      <c r="F17" s="304"/>
      <c r="G17" s="216"/>
      <c r="H17" s="216">
        <f>F17*G17</f>
        <v>0</v>
      </c>
    </row>
    <row r="18" spans="1:8">
      <c r="A18" s="1639"/>
      <c r="B18" s="1640"/>
      <c r="C18" s="1640"/>
      <c r="D18" s="1641"/>
      <c r="E18" s="247"/>
      <c r="F18" s="305"/>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120710.1</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c r="B26" s="1669"/>
      <c r="C26" s="1669"/>
      <c r="D26" s="1650"/>
      <c r="E26" s="222"/>
      <c r="F26" s="268"/>
      <c r="G26" s="222"/>
      <c r="H26" s="223">
        <f>F26*G26</f>
        <v>0</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0</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884"/>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c r="A43" s="246"/>
      <c r="B43" s="242"/>
      <c r="C43" s="247"/>
      <c r="D43" s="286"/>
      <c r="E43" s="248"/>
      <c r="F43" s="216"/>
      <c r="G43" s="248"/>
      <c r="H43" s="216"/>
      <c r="I43" s="42">
        <f>(6*900)*1.86</f>
        <v>10044</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0</v>
      </c>
      <c r="K46" s="413">
        <f>+H46/H48</f>
        <v>0</v>
      </c>
    </row>
    <row r="47" spans="1:11" ht="13.5" thickBot="1"/>
    <row r="48" spans="1:11" ht="13.5" customHeight="1" thickBot="1">
      <c r="B48" s="208"/>
      <c r="C48" s="208"/>
      <c r="D48" s="208"/>
      <c r="F48" s="1637" t="s">
        <v>19</v>
      </c>
      <c r="G48" s="1638"/>
      <c r="H48" s="249">
        <f>ROUND(H46+H39+H31+H22,0)</f>
        <v>120710</v>
      </c>
      <c r="I48" s="42">
        <v>12609</v>
      </c>
    </row>
    <row r="49" spans="1:8" ht="13.5" customHeight="1">
      <c r="B49" s="208"/>
      <c r="C49" s="208"/>
      <c r="D49" s="208"/>
      <c r="F49" s="416"/>
      <c r="G49" s="416"/>
      <c r="H49" s="417"/>
    </row>
    <row r="50" spans="1:8" ht="49.5"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ageMargins left="0.7" right="0.7" top="0.75" bottom="0.75" header="0.3" footer="0.3"/>
  <pageSetup scale="7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516B2-AA83-46CB-95B4-A1587A47BE8B}">
  <sheetPr>
    <tabColor rgb="FF00B0F0"/>
  </sheetPr>
  <dimension ref="A1:K53"/>
  <sheetViews>
    <sheetView view="pageBreakPreview" topLeftCell="A6" zoomScale="60" zoomScaleNormal="100" workbookViewId="0">
      <selection activeCell="M57" sqref="M57"/>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f>+'PRESU OFICIAL'!A93</f>
        <v>3.4</v>
      </c>
      <c r="F7" s="16"/>
      <c r="G7" s="205" t="s">
        <v>4</v>
      </c>
      <c r="H7" s="206" t="s">
        <v>0</v>
      </c>
    </row>
    <row r="8" spans="1:8" s="15" customFormat="1" ht="12.75" customHeight="1">
      <c r="A8" s="252"/>
      <c r="B8" s="252"/>
      <c r="C8" s="252"/>
      <c r="D8" s="252"/>
      <c r="E8" s="252"/>
      <c r="F8" s="252"/>
    </row>
    <row r="9" spans="1:8" s="15" customFormat="1" ht="12.75" customHeight="1">
      <c r="A9" s="1881" t="s">
        <v>297</v>
      </c>
      <c r="B9" s="1882"/>
      <c r="C9" s="1882"/>
      <c r="D9" s="1882"/>
      <c r="E9" s="1882"/>
      <c r="F9" s="1882"/>
      <c r="G9" s="1882"/>
      <c r="H9" s="1883"/>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MERCADO'!B59</f>
        <v>TUBERÍA ALCANTARILLADO PVC D=12" 315MM</v>
      </c>
      <c r="B16" s="1640"/>
      <c r="C16" s="1640"/>
      <c r="D16" s="1641"/>
      <c r="E16" s="247" t="s">
        <v>0</v>
      </c>
      <c r="F16" s="304">
        <v>1.05</v>
      </c>
      <c r="G16" s="216">
        <f>+'ESTUDIO DE MERCADO'!D59</f>
        <v>164528</v>
      </c>
      <c r="H16" s="216">
        <f>F16*G16</f>
        <v>172754.4</v>
      </c>
    </row>
    <row r="17" spans="1:8">
      <c r="A17" s="1639"/>
      <c r="B17" s="1640"/>
      <c r="C17" s="1640"/>
      <c r="D17" s="1641"/>
      <c r="E17" s="247"/>
      <c r="F17" s="304"/>
      <c r="G17" s="216"/>
      <c r="H17" s="216">
        <f>F17*G17</f>
        <v>0</v>
      </c>
    </row>
    <row r="18" spans="1:8">
      <c r="A18" s="1639"/>
      <c r="B18" s="1640"/>
      <c r="C18" s="1640"/>
      <c r="D18" s="1641"/>
      <c r="E18" s="247"/>
      <c r="F18" s="305"/>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172754.4</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c r="B26" s="1669"/>
      <c r="C26" s="1669"/>
      <c r="D26" s="1650"/>
      <c r="E26" s="222"/>
      <c r="F26" s="268"/>
      <c r="G26" s="222"/>
      <c r="H26" s="223">
        <f>F26*G26</f>
        <v>0</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0</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884"/>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c r="A43" s="246"/>
      <c r="B43" s="242"/>
      <c r="C43" s="247"/>
      <c r="D43" s="286"/>
      <c r="E43" s="248"/>
      <c r="F43" s="216"/>
      <c r="G43" s="248"/>
      <c r="H43" s="216"/>
      <c r="I43" s="42">
        <f>(6*900)*1.86</f>
        <v>10044</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0</v>
      </c>
      <c r="K46" s="413">
        <f>+H46/H48</f>
        <v>0</v>
      </c>
    </row>
    <row r="47" spans="1:11" ht="13.5" thickBot="1"/>
    <row r="48" spans="1:11" ht="13.5" customHeight="1" thickBot="1">
      <c r="B48" s="208"/>
      <c r="C48" s="208"/>
      <c r="D48" s="208"/>
      <c r="F48" s="1637" t="s">
        <v>19</v>
      </c>
      <c r="G48" s="1638"/>
      <c r="H48" s="249">
        <f>ROUND(H46+H39+H31+H22,0)</f>
        <v>172754</v>
      </c>
      <c r="I48" s="42">
        <v>12609</v>
      </c>
    </row>
    <row r="49" spans="1:8" ht="13.5" customHeight="1">
      <c r="B49" s="208"/>
      <c r="C49" s="208"/>
      <c r="D49" s="208"/>
      <c r="F49" s="416"/>
      <c r="G49" s="416"/>
      <c r="H49" s="417"/>
    </row>
    <row r="50" spans="1:8" ht="54"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ageMargins left="0.7" right="0.7" top="0.75" bottom="0.75" header="0.3" footer="0.3"/>
  <pageSetup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F2FFD-995E-4571-97BD-84F83B8EB033}">
  <sheetPr codeName="Hoja13"/>
  <dimension ref="A4:J21"/>
  <sheetViews>
    <sheetView view="pageBreakPreview" zoomScale="60" zoomScaleNormal="100" workbookViewId="0">
      <selection activeCell="K51" sqref="K51"/>
    </sheetView>
  </sheetViews>
  <sheetFormatPr baseColWidth="10" defaultColWidth="11.42578125" defaultRowHeight="13.5"/>
  <cols>
    <col min="1" max="1" width="11.42578125" style="735" customWidth="1"/>
    <col min="2" max="2" width="11.42578125" style="709" customWidth="1"/>
    <col min="3" max="3" width="23.5703125" style="709" customWidth="1"/>
    <col min="4" max="4" width="11.42578125" style="709" customWidth="1"/>
    <col min="5" max="5" width="20.5703125" style="709" customWidth="1"/>
    <col min="6" max="6" width="11.42578125" style="709" customWidth="1"/>
    <col min="7" max="7" width="12.140625" style="709" bestFit="1" customWidth="1"/>
    <col min="8" max="8" width="20.42578125" style="709" bestFit="1" customWidth="1"/>
    <col min="9" max="9" width="28.28515625" style="709" customWidth="1"/>
    <col min="10" max="10" width="11.42578125" style="709" customWidth="1"/>
    <col min="11" max="16384" width="11.42578125" style="709"/>
  </cols>
  <sheetData>
    <row r="4" spans="1:10">
      <c r="A4" s="1420" t="s">
        <v>915</v>
      </c>
      <c r="B4" s="1420"/>
      <c r="C4" s="1420"/>
      <c r="D4" s="1420"/>
      <c r="E4" s="1420"/>
      <c r="F4" s="1420"/>
      <c r="G4" s="1420"/>
      <c r="H4" s="1420"/>
      <c r="I4" s="710"/>
      <c r="J4" s="710"/>
    </row>
    <row r="5" spans="1:10">
      <c r="A5" s="1421"/>
      <c r="B5" s="1421"/>
      <c r="C5" s="1421"/>
      <c r="D5" s="1421"/>
      <c r="E5" s="1421"/>
      <c r="F5" s="1421"/>
      <c r="G5" s="1421"/>
      <c r="H5" s="1421"/>
      <c r="I5" s="710"/>
      <c r="J5" s="710"/>
    </row>
    <row r="6" spans="1:10">
      <c r="A6" s="1422"/>
      <c r="B6" s="1423"/>
      <c r="C6" s="1423"/>
      <c r="D6" s="1423"/>
      <c r="E6" s="1423"/>
      <c r="F6" s="1423"/>
      <c r="G6" s="1423"/>
      <c r="H6" s="1424"/>
      <c r="I6" s="710"/>
      <c r="J6" s="710"/>
    </row>
    <row r="7" spans="1:10">
      <c r="A7" s="711"/>
      <c r="B7" s="712"/>
      <c r="C7" s="712"/>
      <c r="D7" s="712"/>
      <c r="E7" s="712"/>
      <c r="F7" s="712"/>
      <c r="G7" s="713" t="s">
        <v>916</v>
      </c>
      <c r="H7" s="714">
        <f>'AIU OBRA'!F9</f>
        <v>16</v>
      </c>
      <c r="I7" s="715"/>
      <c r="J7" s="715"/>
    </row>
    <row r="8" spans="1:10">
      <c r="A8" s="1425" t="s">
        <v>302</v>
      </c>
      <c r="B8" s="1425"/>
      <c r="C8" s="716">
        <f>+'PRESU OFICIAL'!F101</f>
        <v>19301294100</v>
      </c>
      <c r="D8" s="717" t="s">
        <v>303</v>
      </c>
      <c r="E8" s="715"/>
      <c r="F8" s="715"/>
      <c r="G8" s="713" t="s">
        <v>917</v>
      </c>
      <c r="H8" s="718">
        <f>+H7*30</f>
        <v>480</v>
      </c>
      <c r="I8" s="715"/>
      <c r="J8" s="715"/>
    </row>
    <row r="9" spans="1:10">
      <c r="A9" s="719"/>
      <c r="B9" s="720"/>
      <c r="C9" s="720"/>
      <c r="D9" s="720"/>
      <c r="E9" s="721"/>
      <c r="F9" s="721"/>
      <c r="G9" s="721"/>
      <c r="H9" s="722"/>
      <c r="I9" s="715"/>
      <c r="J9" s="715"/>
    </row>
    <row r="10" spans="1:10">
      <c r="A10" s="1426" t="s">
        <v>62</v>
      </c>
      <c r="B10" s="1428" t="s">
        <v>304</v>
      </c>
      <c r="C10" s="1429"/>
      <c r="D10" s="723"/>
      <c r="E10" s="1418" t="s">
        <v>305</v>
      </c>
      <c r="F10" s="1412" t="s">
        <v>306</v>
      </c>
      <c r="G10" s="1418" t="s">
        <v>918</v>
      </c>
      <c r="H10" s="1412" t="s">
        <v>307</v>
      </c>
      <c r="I10" s="1414" t="s">
        <v>224</v>
      </c>
      <c r="J10" s="724"/>
    </row>
    <row r="11" spans="1:10">
      <c r="A11" s="1427"/>
      <c r="B11" s="1430"/>
      <c r="C11" s="1431"/>
      <c r="D11" s="725"/>
      <c r="E11" s="1419"/>
      <c r="F11" s="1413"/>
      <c r="G11" s="1419"/>
      <c r="H11" s="1413"/>
      <c r="I11" s="1414"/>
      <c r="J11" s="724"/>
    </row>
    <row r="12" spans="1:10" ht="40.5">
      <c r="A12" s="726">
        <v>0.15</v>
      </c>
      <c r="B12" s="1409" t="s">
        <v>308</v>
      </c>
      <c r="C12" s="1410"/>
      <c r="D12" s="1411"/>
      <c r="E12" s="727">
        <f>$C$8*A12</f>
        <v>2895194115</v>
      </c>
      <c r="F12" s="728">
        <v>4.0000000000000001E-3</v>
      </c>
      <c r="G12" s="729">
        <f>+H8+J12</f>
        <v>660</v>
      </c>
      <c r="H12" s="730">
        <f>E12*F12/360*G12</f>
        <v>21231423.510000002</v>
      </c>
      <c r="I12" s="731" t="s">
        <v>309</v>
      </c>
      <c r="J12" s="732">
        <f>30*6</f>
        <v>180</v>
      </c>
    </row>
    <row r="13" spans="1:10" ht="40.5">
      <c r="A13" s="726">
        <v>0.3</v>
      </c>
      <c r="B13" s="1415" t="s">
        <v>310</v>
      </c>
      <c r="C13" s="1416"/>
      <c r="D13" s="1417"/>
      <c r="E13" s="727">
        <f>$C$8*A13</f>
        <v>5790388230</v>
      </c>
      <c r="F13" s="728">
        <v>4.0000000000000001E-3</v>
      </c>
      <c r="G13" s="729">
        <f>+H8+J13</f>
        <v>660</v>
      </c>
      <c r="H13" s="730">
        <f>E13*F13/360*G13</f>
        <v>42462847.020000003</v>
      </c>
      <c r="I13" s="731" t="s">
        <v>309</v>
      </c>
      <c r="J13" s="732">
        <f>30*6</f>
        <v>180</v>
      </c>
    </row>
    <row r="14" spans="1:10" ht="40.5">
      <c r="A14" s="726">
        <v>0.15</v>
      </c>
      <c r="B14" s="1409" t="s">
        <v>311</v>
      </c>
      <c r="C14" s="1410"/>
      <c r="D14" s="1411"/>
      <c r="E14" s="727">
        <f>$C$8*A14</f>
        <v>2895194115</v>
      </c>
      <c r="F14" s="728">
        <v>4.0000000000000001E-3</v>
      </c>
      <c r="G14" s="729">
        <f>5*360</f>
        <v>1800</v>
      </c>
      <c r="H14" s="730">
        <f>E14*F14/360*G14</f>
        <v>57903882.300000004</v>
      </c>
      <c r="I14" s="731" t="s">
        <v>312</v>
      </c>
      <c r="J14" s="732">
        <v>0</v>
      </c>
    </row>
    <row r="15" spans="1:10" ht="40.5">
      <c r="A15" s="726">
        <v>0.15</v>
      </c>
      <c r="B15" s="1409" t="s">
        <v>313</v>
      </c>
      <c r="C15" s="1410"/>
      <c r="D15" s="1411"/>
      <c r="E15" s="727">
        <f>$C$8*A15</f>
        <v>2895194115</v>
      </c>
      <c r="F15" s="728">
        <v>4.0000000000000001E-3</v>
      </c>
      <c r="G15" s="729">
        <f>+H8+J15</f>
        <v>1560</v>
      </c>
      <c r="H15" s="730">
        <f>(E15*F15)/360*G15</f>
        <v>50183364.660000004</v>
      </c>
      <c r="I15" s="731" t="s">
        <v>314</v>
      </c>
      <c r="J15" s="732">
        <f>360*3</f>
        <v>1080</v>
      </c>
    </row>
    <row r="16" spans="1:10" ht="40.5">
      <c r="A16" s="726">
        <v>0.2</v>
      </c>
      <c r="B16" s="1409" t="s">
        <v>315</v>
      </c>
      <c r="C16" s="1410"/>
      <c r="D16" s="1411"/>
      <c r="E16" s="727">
        <f>$C$8*A16</f>
        <v>3860258820</v>
      </c>
      <c r="F16" s="728">
        <v>4.0000000000000001E-3</v>
      </c>
      <c r="G16" s="729">
        <f>+H8+J16</f>
        <v>660</v>
      </c>
      <c r="H16" s="730">
        <f>(E16*F16)/1020*G16</f>
        <v>9991258.1223529428</v>
      </c>
      <c r="I16" s="731" t="s">
        <v>316</v>
      </c>
      <c r="J16" s="732">
        <f>30*6</f>
        <v>180</v>
      </c>
    </row>
    <row r="18" spans="7:8">
      <c r="G18" s="713" t="s">
        <v>317</v>
      </c>
      <c r="H18" s="733">
        <f>SUM(H12:H16)</f>
        <v>181772775.61235297</v>
      </c>
    </row>
    <row r="19" spans="7:8">
      <c r="G19" s="713" t="s">
        <v>318</v>
      </c>
      <c r="H19" s="730">
        <v>60000</v>
      </c>
    </row>
    <row r="20" spans="7:8">
      <c r="G20" s="713" t="s">
        <v>319</v>
      </c>
      <c r="H20" s="730">
        <f>(H18+H19)*19%</f>
        <v>34548227.366347067</v>
      </c>
    </row>
    <row r="21" spans="7:8">
      <c r="G21" s="734" t="s">
        <v>320</v>
      </c>
      <c r="H21" s="733">
        <f>ROUND((H18+H19+H20),0)</f>
        <v>216381003</v>
      </c>
    </row>
  </sheetData>
  <mergeCells count="16">
    <mergeCell ref="A4:H4"/>
    <mergeCell ref="A5:H5"/>
    <mergeCell ref="A6:H6"/>
    <mergeCell ref="A8:B8"/>
    <mergeCell ref="A10:A11"/>
    <mergeCell ref="B10:C11"/>
    <mergeCell ref="E10:E11"/>
    <mergeCell ref="F10:F11"/>
    <mergeCell ref="B16:D16"/>
    <mergeCell ref="H10:H11"/>
    <mergeCell ref="I10:I11"/>
    <mergeCell ref="B12:D12"/>
    <mergeCell ref="B13:D13"/>
    <mergeCell ref="B14:D14"/>
    <mergeCell ref="B15:D15"/>
    <mergeCell ref="G10:G11"/>
  </mergeCells>
  <printOptions horizontalCentered="1"/>
  <pageMargins left="0.78740157480314965" right="0.78740157480314965" top="1.5748031496062993" bottom="0.78740157480314965" header="0.19685039370078741" footer="0.19685039370078741"/>
  <pageSetup scale="55" orientation="landscape" r:id="rId1"/>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7AED-5086-4063-83E3-A4A949F348DB}">
  <sheetPr>
    <tabColor rgb="FF00B0F0"/>
  </sheetPr>
  <dimension ref="A1:K53"/>
  <sheetViews>
    <sheetView view="pageBreakPreview" topLeftCell="A11" zoomScale="60" zoomScaleNormal="100" workbookViewId="0">
      <selection activeCell="B7" sqref="B7"/>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f>+'PRESU OFICIAL'!A94</f>
        <v>3.5</v>
      </c>
      <c r="F7" s="16"/>
      <c r="G7" s="205" t="s">
        <v>4</v>
      </c>
      <c r="H7" s="206" t="s">
        <v>0</v>
      </c>
    </row>
    <row r="8" spans="1:8" s="15" customFormat="1" ht="12.75" customHeight="1">
      <c r="A8" s="252"/>
      <c r="B8" s="252"/>
      <c r="C8" s="252"/>
      <c r="D8" s="252"/>
      <c r="E8" s="252"/>
      <c r="F8" s="252"/>
    </row>
    <row r="9" spans="1:8" s="15" customFormat="1" ht="12.75" customHeight="1">
      <c r="A9" s="1881" t="s">
        <v>298</v>
      </c>
      <c r="B9" s="1882"/>
      <c r="C9" s="1882"/>
      <c r="D9" s="1882"/>
      <c r="E9" s="1882"/>
      <c r="F9" s="1882"/>
      <c r="G9" s="1882"/>
      <c r="H9" s="1883"/>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MERCADO'!B61</f>
        <v>TUBERÍA ALCANTARILLADO PVC D=16" 400MM</v>
      </c>
      <c r="B16" s="1640"/>
      <c r="C16" s="1640"/>
      <c r="D16" s="1641"/>
      <c r="E16" s="247" t="s">
        <v>0</v>
      </c>
      <c r="F16" s="304">
        <v>1.05</v>
      </c>
      <c r="G16" s="216">
        <f>+'ESTUDIO DE MERCADO'!D61</f>
        <v>304000</v>
      </c>
      <c r="H16" s="216">
        <f>F16*G16</f>
        <v>319200</v>
      </c>
    </row>
    <row r="17" spans="1:8">
      <c r="A17" s="1639"/>
      <c r="B17" s="1640"/>
      <c r="C17" s="1640"/>
      <c r="D17" s="1641"/>
      <c r="E17" s="247"/>
      <c r="F17" s="304"/>
      <c r="G17" s="216"/>
      <c r="H17" s="216">
        <f>F17*G17</f>
        <v>0</v>
      </c>
    </row>
    <row r="18" spans="1:8">
      <c r="A18" s="1639"/>
      <c r="B18" s="1640"/>
      <c r="C18" s="1640"/>
      <c r="D18" s="1641"/>
      <c r="E18" s="247"/>
      <c r="F18" s="305"/>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319200</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c r="B26" s="1669"/>
      <c r="C26" s="1669"/>
      <c r="D26" s="1650"/>
      <c r="E26" s="222"/>
      <c r="F26" s="268"/>
      <c r="G26" s="222"/>
      <c r="H26" s="223">
        <f>F26*G26</f>
        <v>0</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0</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884"/>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c r="A43" s="246"/>
      <c r="B43" s="242"/>
      <c r="C43" s="247"/>
      <c r="D43" s="286"/>
      <c r="E43" s="248"/>
      <c r="F43" s="216"/>
      <c r="G43" s="248"/>
      <c r="H43" s="216"/>
      <c r="I43" s="42">
        <f>(6*900)*1.86</f>
        <v>10044</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0</v>
      </c>
      <c r="K46" s="413">
        <f>+H46/H48</f>
        <v>0</v>
      </c>
    </row>
    <row r="47" spans="1:11" ht="13.5" thickBot="1"/>
    <row r="48" spans="1:11" ht="13.5" customHeight="1" thickBot="1">
      <c r="B48" s="208"/>
      <c r="C48" s="208"/>
      <c r="D48" s="208"/>
      <c r="F48" s="1637" t="s">
        <v>19</v>
      </c>
      <c r="G48" s="1638"/>
      <c r="H48" s="249">
        <f>ROUND(H46+H39+H31+H22,0)</f>
        <v>319200</v>
      </c>
      <c r="I48" s="42">
        <v>12609</v>
      </c>
    </row>
    <row r="49" spans="1:8" ht="13.5" customHeight="1">
      <c r="B49" s="208"/>
      <c r="C49" s="208"/>
      <c r="D49" s="208"/>
      <c r="F49" s="416"/>
      <c r="G49" s="416"/>
      <c r="H49" s="417"/>
    </row>
    <row r="50" spans="1:8" ht="39"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ageMargins left="0.7" right="0.7" top="0.75" bottom="0.75" header="0.3" footer="0.3"/>
  <pageSetup scale="7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1"/>
  <dimension ref="A1:K53"/>
  <sheetViews>
    <sheetView view="pageBreakPreview" topLeftCell="A18" zoomScale="60" zoomScaleNormal="100" workbookViewId="0">
      <selection activeCell="L59" sqref="L59"/>
    </sheetView>
  </sheetViews>
  <sheetFormatPr baseColWidth="10" defaultColWidth="11.42578125" defaultRowHeight="12.75"/>
  <cols>
    <col min="1" max="1" width="21.140625" style="42" customWidth="1"/>
    <col min="2" max="2" width="13.140625" style="42" customWidth="1"/>
    <col min="3" max="3" width="8.85546875" style="42" customWidth="1"/>
    <col min="4" max="4" width="12.140625" style="42" customWidth="1"/>
    <col min="5" max="5" width="16.85546875" style="42" customWidth="1"/>
    <col min="6" max="6" width="14.85546875" style="43" bestFit="1" customWidth="1"/>
    <col min="7" max="7" width="15.28515625" style="42" customWidth="1"/>
    <col min="8" max="8" width="23.7109375" style="43" customWidth="1"/>
    <col min="9" max="9" width="12.28515625" style="42" bestFit="1" customWidth="1"/>
    <col min="10" max="16384" width="11.42578125" style="42"/>
  </cols>
  <sheetData>
    <row r="1" spans="1:8" s="15" customFormat="1" ht="12.75" customHeight="1">
      <c r="A1" s="1591"/>
      <c r="B1" s="1628" t="s">
        <v>24</v>
      </c>
      <c r="C1" s="1629"/>
      <c r="D1" s="1629"/>
      <c r="E1" s="1629"/>
      <c r="F1" s="1629"/>
      <c r="G1" s="1630"/>
      <c r="H1" s="1623"/>
    </row>
    <row r="2" spans="1:8" s="15" customFormat="1">
      <c r="A2" s="1591"/>
      <c r="B2" s="1631"/>
      <c r="C2" s="1632"/>
      <c r="D2" s="1632"/>
      <c r="E2" s="1632"/>
      <c r="F2" s="1632"/>
      <c r="G2" s="1633"/>
      <c r="H2" s="1624"/>
    </row>
    <row r="3" spans="1:8" s="15" customFormat="1">
      <c r="A3" s="1591"/>
      <c r="B3" s="1631"/>
      <c r="C3" s="1632"/>
      <c r="D3" s="1632"/>
      <c r="E3" s="1632"/>
      <c r="F3" s="1632"/>
      <c r="G3" s="1633"/>
      <c r="H3" s="1624"/>
    </row>
    <row r="4" spans="1:8" s="15" customFormat="1">
      <c r="A4" s="1591"/>
      <c r="B4" s="1631"/>
      <c r="C4" s="1632"/>
      <c r="D4" s="1632"/>
      <c r="E4" s="1632"/>
      <c r="F4" s="1632"/>
      <c r="G4" s="1633"/>
      <c r="H4" s="1624"/>
    </row>
    <row r="5" spans="1:8" s="15" customFormat="1" ht="26.25" customHeight="1">
      <c r="A5" s="1591"/>
      <c r="B5" s="1634"/>
      <c r="C5" s="1635"/>
      <c r="D5" s="1635"/>
      <c r="E5" s="1635"/>
      <c r="F5" s="1635"/>
      <c r="G5" s="1636"/>
      <c r="H5" s="1625"/>
    </row>
    <row r="6" spans="1:8" s="15" customFormat="1" ht="20.25" customHeight="1">
      <c r="A6" s="155"/>
      <c r="B6" s="202"/>
      <c r="C6" s="202"/>
      <c r="D6" s="202"/>
      <c r="E6" s="202"/>
      <c r="F6" s="202"/>
      <c r="G6" s="202"/>
      <c r="H6" s="203"/>
    </row>
    <row r="7" spans="1:8" s="15" customFormat="1">
      <c r="A7" s="204" t="s">
        <v>36</v>
      </c>
      <c r="B7" s="285">
        <f>+'PRESU OFICIAL'!A95</f>
        <v>3.6</v>
      </c>
      <c r="F7" s="16"/>
      <c r="G7" s="205" t="s">
        <v>4</v>
      </c>
      <c r="H7" s="206" t="s">
        <v>0</v>
      </c>
    </row>
    <row r="8" spans="1:8" s="15" customFormat="1" ht="12.75" customHeight="1">
      <c r="A8" s="252"/>
      <c r="B8" s="252"/>
      <c r="C8" s="252"/>
      <c r="D8" s="252"/>
      <c r="E8" s="252"/>
      <c r="F8" s="252"/>
    </row>
    <row r="9" spans="1:8" s="15" customFormat="1" ht="12.75" customHeight="1">
      <c r="A9" s="1881" t="s">
        <v>568</v>
      </c>
      <c r="B9" s="1882"/>
      <c r="C9" s="1882"/>
      <c r="D9" s="1882"/>
      <c r="E9" s="1882"/>
      <c r="F9" s="1882"/>
      <c r="G9" s="1882"/>
      <c r="H9" s="1883"/>
    </row>
    <row r="10" spans="1:8" s="15" customFormat="1" ht="12.75" customHeight="1">
      <c r="A10" s="1656"/>
      <c r="B10" s="1657"/>
      <c r="C10" s="1657"/>
      <c r="D10" s="1657"/>
      <c r="E10" s="1657"/>
      <c r="F10" s="1657"/>
      <c r="G10" s="1657"/>
      <c r="H10" s="1658"/>
    </row>
    <row r="11" spans="1:8" s="15" customFormat="1" ht="12.75" customHeight="1">
      <c r="A11" s="1656"/>
      <c r="B11" s="1657"/>
      <c r="C11" s="1657"/>
      <c r="D11" s="1657"/>
      <c r="E11" s="1657"/>
      <c r="F11" s="1657"/>
      <c r="G11" s="1657"/>
      <c r="H11" s="1658"/>
    </row>
    <row r="12" spans="1:8" s="15" customFormat="1">
      <c r="A12" s="1659"/>
      <c r="B12" s="1660"/>
      <c r="C12" s="1660"/>
      <c r="D12" s="1660"/>
      <c r="E12" s="1660"/>
      <c r="F12" s="1660"/>
      <c r="G12" s="1660"/>
      <c r="H12" s="1661"/>
    </row>
    <row r="13" spans="1:8" ht="12.75" customHeight="1">
      <c r="A13" s="207"/>
      <c r="B13" s="208"/>
      <c r="C13" s="208"/>
      <c r="D13" s="208"/>
      <c r="E13" s="208"/>
      <c r="F13" s="208"/>
      <c r="G13" s="209"/>
      <c r="H13" s="210"/>
    </row>
    <row r="14" spans="1:8">
      <c r="A14" s="1651" t="s">
        <v>5</v>
      </c>
      <c r="B14" s="1651"/>
      <c r="C14" s="1651"/>
      <c r="D14" s="1651"/>
      <c r="E14" s="1651"/>
      <c r="F14" s="211"/>
    </row>
    <row r="15" spans="1:8" s="52" customFormat="1" ht="12" customHeight="1">
      <c r="A15" s="1619" t="s">
        <v>3</v>
      </c>
      <c r="B15" s="1753"/>
      <c r="C15" s="1753"/>
      <c r="D15" s="1754"/>
      <c r="E15" s="212" t="s">
        <v>6</v>
      </c>
      <c r="F15" s="213" t="s">
        <v>7</v>
      </c>
      <c r="G15" s="212" t="s">
        <v>8</v>
      </c>
      <c r="H15" s="213" t="s">
        <v>9</v>
      </c>
    </row>
    <row r="16" spans="1:8">
      <c r="A16" s="1749" t="str">
        <f>+'ESTUDIO DE MERCADO'!B64</f>
        <v xml:space="preserve">TUBERÍA ALCANTARILLADO PVC D=24" </v>
      </c>
      <c r="B16" s="1640"/>
      <c r="C16" s="1640"/>
      <c r="D16" s="1641"/>
      <c r="E16" s="247" t="s">
        <v>0</v>
      </c>
      <c r="F16" s="304">
        <v>1.05</v>
      </c>
      <c r="G16" s="216">
        <f>+'ESTUDIO DE MERCADO'!D64</f>
        <v>729000</v>
      </c>
      <c r="H16" s="216">
        <f>F16*G16</f>
        <v>765450</v>
      </c>
    </row>
    <row r="17" spans="1:8">
      <c r="A17" s="1639"/>
      <c r="B17" s="1640"/>
      <c r="C17" s="1640"/>
      <c r="D17" s="1641"/>
      <c r="E17" s="247"/>
      <c r="F17" s="304"/>
      <c r="G17" s="216"/>
      <c r="H17" s="216">
        <f>F17*G17</f>
        <v>0</v>
      </c>
    </row>
    <row r="18" spans="1:8">
      <c r="A18" s="1639"/>
      <c r="B18" s="1640"/>
      <c r="C18" s="1640"/>
      <c r="D18" s="1641"/>
      <c r="E18" s="247"/>
      <c r="F18" s="305"/>
      <c r="G18" s="216"/>
      <c r="H18" s="216">
        <f>F18*G18</f>
        <v>0</v>
      </c>
    </row>
    <row r="19" spans="1:8">
      <c r="A19" s="1750"/>
      <c r="B19" s="1751"/>
      <c r="C19" s="1751"/>
      <c r="D19" s="1752"/>
      <c r="E19" s="247"/>
      <c r="F19" s="217"/>
      <c r="G19" s="216"/>
      <c r="H19" s="216"/>
    </row>
    <row r="20" spans="1:8">
      <c r="A20" s="1639"/>
      <c r="B20" s="1640"/>
      <c r="C20" s="1640"/>
      <c r="D20" s="1641"/>
      <c r="E20" s="247"/>
      <c r="F20" s="215"/>
      <c r="G20" s="216"/>
      <c r="H20" s="216"/>
    </row>
    <row r="21" spans="1:8">
      <c r="A21" s="1639"/>
      <c r="B21" s="1640"/>
      <c r="C21" s="1640"/>
      <c r="D21" s="1641"/>
      <c r="E21" s="246"/>
      <c r="F21" s="216"/>
      <c r="G21" s="246"/>
      <c r="H21" s="216"/>
    </row>
    <row r="22" spans="1:8">
      <c r="G22" s="218" t="s">
        <v>10</v>
      </c>
      <c r="H22" s="219">
        <f>SUM(H16:H21)</f>
        <v>765450</v>
      </c>
    </row>
    <row r="24" spans="1:8">
      <c r="A24" s="1627" t="s">
        <v>11</v>
      </c>
      <c r="B24" s="1627"/>
      <c r="C24" s="1627"/>
      <c r="D24" s="1627"/>
      <c r="E24" s="1627"/>
    </row>
    <row r="25" spans="1:8" s="52" customFormat="1" ht="12">
      <c r="A25" s="1619" t="s">
        <v>3</v>
      </c>
      <c r="B25" s="1620"/>
      <c r="C25" s="1620"/>
      <c r="D25" s="1621"/>
      <c r="E25" s="212" t="s">
        <v>54</v>
      </c>
      <c r="F25" s="213" t="s">
        <v>12</v>
      </c>
      <c r="G25" s="212" t="s">
        <v>8</v>
      </c>
      <c r="H25" s="213" t="s">
        <v>9</v>
      </c>
    </row>
    <row r="26" spans="1:8">
      <c r="A26" s="1649"/>
      <c r="B26" s="1669"/>
      <c r="C26" s="1669"/>
      <c r="D26" s="1650"/>
      <c r="E26" s="222"/>
      <c r="F26" s="268"/>
      <c r="G26" s="222"/>
      <c r="H26" s="223">
        <f>F26*G26</f>
        <v>0</v>
      </c>
    </row>
    <row r="27" spans="1:8">
      <c r="A27" s="1639"/>
      <c r="B27" s="1640"/>
      <c r="C27" s="1640"/>
      <c r="D27" s="1641"/>
      <c r="E27" s="215"/>
      <c r="F27" s="217"/>
      <c r="G27" s="216"/>
      <c r="H27" s="216"/>
    </row>
    <row r="28" spans="1:8">
      <c r="A28" s="1639"/>
      <c r="B28" s="1640"/>
      <c r="C28" s="1640"/>
      <c r="D28" s="1641"/>
      <c r="E28" s="215"/>
      <c r="F28" s="217"/>
      <c r="G28" s="216"/>
      <c r="H28" s="216"/>
    </row>
    <row r="29" spans="1:8">
      <c r="A29" s="1639"/>
      <c r="B29" s="1640"/>
      <c r="C29" s="1640"/>
      <c r="D29" s="1641"/>
      <c r="E29" s="246"/>
      <c r="F29" s="216"/>
      <c r="G29" s="246"/>
      <c r="H29" s="216"/>
    </row>
    <row r="30" spans="1:8">
      <c r="A30" s="1639"/>
      <c r="B30" s="1640"/>
      <c r="C30" s="1640"/>
      <c r="D30" s="1641"/>
      <c r="E30" s="246"/>
      <c r="F30" s="216"/>
      <c r="G30" s="246"/>
      <c r="H30" s="216"/>
    </row>
    <row r="31" spans="1:8">
      <c r="G31" s="218" t="s">
        <v>10</v>
      </c>
      <c r="H31" s="219">
        <f>SUM(H26:H30)</f>
        <v>0</v>
      </c>
    </row>
    <row r="33" spans="1:11">
      <c r="A33" s="1651" t="s">
        <v>13</v>
      </c>
      <c r="B33" s="1651"/>
      <c r="C33" s="1651"/>
      <c r="D33" s="1651"/>
      <c r="E33" s="1651"/>
    </row>
    <row r="34" spans="1:11">
      <c r="A34" s="1652" t="s">
        <v>3</v>
      </c>
      <c r="B34" s="1652"/>
      <c r="C34" s="1652" t="s">
        <v>27</v>
      </c>
      <c r="D34" s="1652"/>
      <c r="E34" s="224" t="s">
        <v>28</v>
      </c>
      <c r="F34" s="225" t="s">
        <v>29</v>
      </c>
      <c r="G34" s="226" t="s">
        <v>30</v>
      </c>
      <c r="H34" s="227" t="s">
        <v>9</v>
      </c>
    </row>
    <row r="35" spans="1:11">
      <c r="A35" s="1884"/>
      <c r="B35" s="1744"/>
      <c r="C35" s="1745"/>
      <c r="D35" s="1744"/>
      <c r="E35" s="306"/>
      <c r="F35" s="307"/>
      <c r="G35" s="308"/>
      <c r="H35" s="309">
        <f>F35*G35</f>
        <v>0</v>
      </c>
    </row>
    <row r="36" spans="1:11" s="15" customFormat="1">
      <c r="A36" s="1645"/>
      <c r="B36" s="1645"/>
      <c r="C36" s="1731"/>
      <c r="D36" s="1731"/>
      <c r="E36" s="354"/>
      <c r="F36" s="300"/>
      <c r="G36" s="301"/>
      <c r="H36" s="301">
        <f>F36*G36</f>
        <v>0</v>
      </c>
    </row>
    <row r="37" spans="1:11">
      <c r="A37" s="1746"/>
      <c r="B37" s="1747"/>
      <c r="C37" s="1747"/>
      <c r="D37" s="1748"/>
      <c r="E37" s="246"/>
      <c r="F37" s="216"/>
      <c r="G37" s="310"/>
      <c r="H37" s="216"/>
    </row>
    <row r="38" spans="1:11">
      <c r="A38" s="1746"/>
      <c r="B38" s="1747"/>
      <c r="C38" s="1747"/>
      <c r="D38" s="1748"/>
      <c r="E38" s="246"/>
      <c r="F38" s="216"/>
      <c r="G38" s="310"/>
      <c r="H38" s="216"/>
    </row>
    <row r="39" spans="1:11">
      <c r="G39" s="218" t="s">
        <v>10</v>
      </c>
      <c r="H39" s="219">
        <f>SUM(H35:H38)</f>
        <v>0</v>
      </c>
    </row>
    <row r="41" spans="1:11">
      <c r="A41" s="1627" t="s">
        <v>14</v>
      </c>
      <c r="B41" s="1627"/>
      <c r="C41" s="1627"/>
      <c r="D41" s="1627"/>
      <c r="E41" s="1627"/>
    </row>
    <row r="42" spans="1:11" s="64" customFormat="1">
      <c r="A42" s="237" t="s">
        <v>15</v>
      </c>
      <c r="B42" s="238" t="s">
        <v>3</v>
      </c>
      <c r="C42" s="237" t="s">
        <v>6</v>
      </c>
      <c r="D42" s="212" t="s">
        <v>8</v>
      </c>
      <c r="E42" s="239" t="s">
        <v>16</v>
      </c>
      <c r="F42" s="240" t="s">
        <v>17</v>
      </c>
      <c r="G42" s="237" t="s">
        <v>12</v>
      </c>
      <c r="H42" s="213" t="s">
        <v>9</v>
      </c>
    </row>
    <row r="43" spans="1:11">
      <c r="A43" s="246"/>
      <c r="B43" s="242"/>
      <c r="C43" s="247"/>
      <c r="D43" s="286"/>
      <c r="E43" s="248"/>
      <c r="F43" s="216"/>
      <c r="G43" s="248"/>
      <c r="H43" s="216"/>
      <c r="I43" s="42">
        <f>(6*900)*1.86</f>
        <v>10044</v>
      </c>
      <c r="J43" s="42">
        <f>6*700</f>
        <v>4200</v>
      </c>
    </row>
    <row r="44" spans="1:11">
      <c r="A44" s="246"/>
      <c r="B44" s="311"/>
      <c r="C44" s="247"/>
      <c r="D44" s="215"/>
      <c r="E44" s="248"/>
      <c r="F44" s="216"/>
      <c r="G44" s="248"/>
      <c r="H44" s="216"/>
    </row>
    <row r="45" spans="1:11">
      <c r="A45" s="246"/>
      <c r="B45" s="246"/>
      <c r="C45" s="246"/>
      <c r="D45" s="246"/>
      <c r="E45" s="246"/>
      <c r="F45" s="216"/>
      <c r="G45" s="246"/>
      <c r="H45" s="216"/>
    </row>
    <row r="46" spans="1:11">
      <c r="G46" s="218" t="s">
        <v>10</v>
      </c>
      <c r="H46" s="219">
        <f>SUM(H43:H45)</f>
        <v>0</v>
      </c>
      <c r="K46" s="413">
        <f>+H46/H48</f>
        <v>0</v>
      </c>
    </row>
    <row r="47" spans="1:11" ht="13.5" thickBot="1"/>
    <row r="48" spans="1:11" ht="13.5" customHeight="1" thickBot="1">
      <c r="B48" s="208"/>
      <c r="C48" s="208"/>
      <c r="D48" s="208"/>
      <c r="F48" s="1637" t="s">
        <v>19</v>
      </c>
      <c r="G48" s="1638"/>
      <c r="H48" s="249">
        <f>ROUND(H46+H39+H31+H22,0)</f>
        <v>765450</v>
      </c>
      <c r="I48" s="42">
        <v>12609</v>
      </c>
    </row>
    <row r="49" spans="1:8" ht="13.5" customHeight="1">
      <c r="B49" s="208"/>
      <c r="C49" s="208"/>
      <c r="D49" s="208"/>
      <c r="F49" s="416"/>
      <c r="G49" s="416"/>
      <c r="H49" s="417"/>
    </row>
    <row r="50" spans="1:8" ht="60.75" customHeight="1"/>
    <row r="51" spans="1:8" s="15" customFormat="1">
      <c r="A51" s="2" t="s">
        <v>20</v>
      </c>
      <c r="B51" s="95" t="s">
        <v>41</v>
      </c>
      <c r="C51" s="91"/>
      <c r="D51" s="91"/>
      <c r="F51" s="2" t="s">
        <v>626</v>
      </c>
      <c r="G51" s="95" t="s">
        <v>627</v>
      </c>
      <c r="H51" s="898"/>
    </row>
    <row r="52" spans="1:8" s="15" customFormat="1">
      <c r="A52" s="3"/>
      <c r="B52" s="96" t="s">
        <v>42</v>
      </c>
      <c r="F52" s="3"/>
      <c r="G52" s="96" t="s">
        <v>628</v>
      </c>
      <c r="H52" s="431"/>
    </row>
    <row r="53" spans="1:8" s="15" customFormat="1" ht="14.25">
      <c r="B53" s="14" t="s">
        <v>22</v>
      </c>
      <c r="G53" s="14" t="s">
        <v>629</v>
      </c>
      <c r="H53" s="361"/>
    </row>
  </sheetData>
  <mergeCells count="30">
    <mergeCell ref="F48:G48"/>
    <mergeCell ref="A30:D30"/>
    <mergeCell ref="A33:E33"/>
    <mergeCell ref="A34:B34"/>
    <mergeCell ref="C34:D34"/>
    <mergeCell ref="A35:B35"/>
    <mergeCell ref="C35:D35"/>
    <mergeCell ref="A36:B36"/>
    <mergeCell ref="C36:D36"/>
    <mergeCell ref="A37:D37"/>
    <mergeCell ref="A38:D38"/>
    <mergeCell ref="A41:E41"/>
    <mergeCell ref="A29:D29"/>
    <mergeCell ref="A16:D16"/>
    <mergeCell ref="A17:D17"/>
    <mergeCell ref="A18:D18"/>
    <mergeCell ref="A19:D19"/>
    <mergeCell ref="A20:D20"/>
    <mergeCell ref="A21:D21"/>
    <mergeCell ref="A24:E24"/>
    <mergeCell ref="A25:D25"/>
    <mergeCell ref="A26:D26"/>
    <mergeCell ref="A27:D27"/>
    <mergeCell ref="A28:D28"/>
    <mergeCell ref="A15:D15"/>
    <mergeCell ref="A1:A5"/>
    <mergeCell ref="B1:G5"/>
    <mergeCell ref="H1:H5"/>
    <mergeCell ref="A9:H12"/>
    <mergeCell ref="A14:E14"/>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FFFF00"/>
    <pageSetUpPr fitToPage="1"/>
  </sheetPr>
  <dimension ref="A1:H62"/>
  <sheetViews>
    <sheetView view="pageBreakPreview" topLeftCell="A15" zoomScale="60" zoomScaleNormal="100" workbookViewId="0">
      <selection activeCell="M35" sqref="M35"/>
    </sheetView>
  </sheetViews>
  <sheetFormatPr baseColWidth="10" defaultColWidth="11" defaultRowHeight="15"/>
  <cols>
    <col min="2" max="2" width="15.140625" customWidth="1"/>
    <col min="3" max="3" width="15" customWidth="1"/>
    <col min="4" max="4" width="12.5703125" customWidth="1"/>
    <col min="5" max="5" width="15.7109375" customWidth="1"/>
    <col min="6" max="6" width="15.85546875" customWidth="1"/>
    <col min="7" max="7" width="26.28515625" customWidth="1"/>
    <col min="8" max="8" width="3.42578125" customWidth="1"/>
    <col min="9" max="9" width="5.28515625" customWidth="1"/>
  </cols>
  <sheetData>
    <row r="1" spans="1:7" ht="25.9" customHeight="1" thickBot="1">
      <c r="A1" s="1443"/>
      <c r="B1" s="1446" t="s">
        <v>55</v>
      </c>
      <c r="C1" s="1447"/>
      <c r="D1" s="1447"/>
      <c r="E1" s="1447"/>
      <c r="F1" s="1448"/>
      <c r="G1" s="1449"/>
    </row>
    <row r="2" spans="1:7" ht="31.5" customHeight="1" thickBot="1">
      <c r="A2" s="1444"/>
      <c r="B2" s="1452" t="s">
        <v>56</v>
      </c>
      <c r="C2" s="1453"/>
      <c r="D2" s="1453"/>
      <c r="E2" s="1453"/>
      <c r="F2" s="1453"/>
      <c r="G2" s="1450"/>
    </row>
    <row r="3" spans="1:7" ht="50.45" customHeight="1" thickBot="1">
      <c r="A3" s="1445"/>
      <c r="B3" s="1454" t="str">
        <f>'PRESU OFICIAL'!B3:E3</f>
        <v>OPTIMIZACIÓN DE REDES DE ALCANTARILLADO SANITARIO Y PLUVIAL EN LA ZONA CENTRO DEL MUNICIPIO DE LA PLATA HUILA</v>
      </c>
      <c r="C3" s="1455"/>
      <c r="D3" s="1455"/>
      <c r="E3" s="1455"/>
      <c r="F3" s="1456"/>
      <c r="G3" s="1451"/>
    </row>
    <row r="5" spans="1:7" ht="15.75">
      <c r="A5" s="1457" t="s">
        <v>163</v>
      </c>
      <c r="B5" s="1457"/>
      <c r="C5" s="1457"/>
      <c r="D5" s="1457"/>
      <c r="E5" s="1457"/>
      <c r="F5" s="1457"/>
      <c r="G5" s="1457"/>
    </row>
    <row r="6" spans="1:7" ht="18">
      <c r="A6" s="1458"/>
      <c r="B6" s="1458"/>
      <c r="C6" s="1458"/>
      <c r="D6" s="1458"/>
      <c r="E6" s="1458"/>
      <c r="F6" s="1458"/>
      <c r="G6" s="1458"/>
    </row>
    <row r="7" spans="1:7" ht="15.75">
      <c r="A7" s="1459" t="s">
        <v>919</v>
      </c>
      <c r="B7" s="1459"/>
      <c r="C7" s="1459"/>
      <c r="D7" s="1459"/>
      <c r="E7" s="1459"/>
      <c r="F7" s="1459"/>
      <c r="G7" s="1459"/>
    </row>
    <row r="8" spans="1:7">
      <c r="A8" s="1460"/>
      <c r="B8" s="1461"/>
      <c r="C8" s="1461"/>
      <c r="D8" s="1461"/>
      <c r="E8" s="1461"/>
      <c r="F8" s="1461"/>
      <c r="G8" s="448"/>
    </row>
    <row r="9" spans="1:7" ht="15.75">
      <c r="A9" s="449"/>
      <c r="B9" s="1462" t="s">
        <v>105</v>
      </c>
      <c r="C9" s="1463"/>
      <c r="D9" s="1463"/>
      <c r="E9" s="1463"/>
      <c r="F9" s="1464"/>
      <c r="G9" s="450" t="s">
        <v>106</v>
      </c>
    </row>
    <row r="10" spans="1:7" ht="16.5">
      <c r="A10" s="451" t="s">
        <v>107</v>
      </c>
      <c r="B10" s="1465" t="s">
        <v>108</v>
      </c>
      <c r="C10" s="1466"/>
      <c r="D10" s="1466"/>
      <c r="E10" s="1466"/>
      <c r="F10" s="1466"/>
      <c r="G10" s="1467"/>
    </row>
    <row r="11" spans="1:7" ht="16.5">
      <c r="A11" s="452" t="s">
        <v>109</v>
      </c>
      <c r="B11" s="1432" t="s">
        <v>110</v>
      </c>
      <c r="C11" s="1433"/>
      <c r="D11" s="1433"/>
      <c r="E11" s="1433"/>
      <c r="F11" s="1434"/>
      <c r="G11" s="453">
        <v>1</v>
      </c>
    </row>
    <row r="12" spans="1:7" ht="16.5">
      <c r="A12" s="452" t="s">
        <v>111</v>
      </c>
      <c r="B12" s="1432" t="s">
        <v>112</v>
      </c>
      <c r="C12" s="1433"/>
      <c r="D12" s="454" t="s">
        <v>113</v>
      </c>
      <c r="E12" s="455"/>
      <c r="F12" s="456"/>
      <c r="G12" s="453">
        <f>1/12</f>
        <v>8.3333333333333329E-2</v>
      </c>
    </row>
    <row r="13" spans="1:7" ht="16.5">
      <c r="A13" s="452" t="s">
        <v>114</v>
      </c>
      <c r="B13" s="1432" t="s">
        <v>115</v>
      </c>
      <c r="C13" s="1433"/>
      <c r="D13" s="454" t="s">
        <v>113</v>
      </c>
      <c r="E13" s="455"/>
      <c r="F13" s="456"/>
      <c r="G13" s="453">
        <f>1/12</f>
        <v>8.3333333333333329E-2</v>
      </c>
    </row>
    <row r="14" spans="1:7" ht="16.5">
      <c r="A14" s="452" t="s">
        <v>116</v>
      </c>
      <c r="B14" s="1432" t="s">
        <v>117</v>
      </c>
      <c r="C14" s="1433"/>
      <c r="D14" s="454" t="s">
        <v>118</v>
      </c>
      <c r="E14" s="455"/>
      <c r="F14" s="456"/>
      <c r="G14" s="453">
        <v>0.01</v>
      </c>
    </row>
    <row r="15" spans="1:7" ht="16.5">
      <c r="A15" s="452" t="s">
        <v>119</v>
      </c>
      <c r="B15" s="1432" t="s">
        <v>120</v>
      </c>
      <c r="C15" s="1433"/>
      <c r="D15" s="1433"/>
      <c r="E15" s="1433"/>
      <c r="F15" s="1434"/>
      <c r="G15" s="453">
        <f>+G13/2</f>
        <v>4.1666666666666664E-2</v>
      </c>
    </row>
    <row r="16" spans="1:7" ht="16.5">
      <c r="A16" s="452" t="s">
        <v>121</v>
      </c>
      <c r="B16" s="1432" t="s">
        <v>122</v>
      </c>
      <c r="C16" s="1433"/>
      <c r="D16" s="1433"/>
      <c r="E16" s="1433"/>
      <c r="F16" s="1434"/>
      <c r="G16" s="453">
        <v>0.20499999999999999</v>
      </c>
    </row>
    <row r="17" spans="1:7" ht="16.5">
      <c r="A17" s="452" t="s">
        <v>123</v>
      </c>
      <c r="B17" s="1432" t="s">
        <v>124</v>
      </c>
      <c r="C17" s="1433"/>
      <c r="D17" s="1433"/>
      <c r="E17" s="1433"/>
      <c r="F17" s="1434"/>
      <c r="G17" s="453">
        <v>0.04</v>
      </c>
    </row>
    <row r="18" spans="1:7" ht="16.5">
      <c r="A18" s="452" t="s">
        <v>125</v>
      </c>
      <c r="B18" s="1432" t="s">
        <v>126</v>
      </c>
      <c r="C18" s="1433"/>
      <c r="D18" s="1433"/>
      <c r="E18" s="1433"/>
      <c r="F18" s="1434"/>
      <c r="G18" s="453">
        <v>6.9599999999999995E-2</v>
      </c>
    </row>
    <row r="19" spans="1:7" ht="16.5">
      <c r="A19" s="452" t="s">
        <v>127</v>
      </c>
      <c r="B19" s="1432" t="s">
        <v>128</v>
      </c>
      <c r="C19" s="1433"/>
      <c r="D19" s="1433"/>
      <c r="E19" s="1433"/>
      <c r="F19" s="1434"/>
      <c r="G19" s="453">
        <v>0.02</v>
      </c>
    </row>
    <row r="20" spans="1:7" ht="16.5">
      <c r="A20" s="452" t="s">
        <v>129</v>
      </c>
      <c r="B20" s="1432" t="s">
        <v>130</v>
      </c>
      <c r="C20" s="1433"/>
      <c r="D20" s="1433"/>
      <c r="E20" s="1433"/>
      <c r="F20" s="1434"/>
      <c r="G20" s="453">
        <v>0.03</v>
      </c>
    </row>
    <row r="21" spans="1:7" ht="16.5">
      <c r="A21" s="452" t="s">
        <v>131</v>
      </c>
      <c r="B21" s="1432" t="s">
        <v>132</v>
      </c>
      <c r="C21" s="1433"/>
      <c r="D21" s="1433"/>
      <c r="E21" s="1433"/>
      <c r="F21" s="1434"/>
      <c r="G21" s="453">
        <v>0.05</v>
      </c>
    </row>
    <row r="22" spans="1:7" ht="16.5">
      <c r="A22" s="452" t="s">
        <v>133</v>
      </c>
      <c r="B22" s="1432" t="s">
        <v>134</v>
      </c>
      <c r="C22" s="1433"/>
      <c r="D22" s="1433"/>
      <c r="E22" s="1433"/>
      <c r="F22" s="1434"/>
      <c r="G22" s="453">
        <v>0.03</v>
      </c>
    </row>
    <row r="23" spans="1:7" ht="15.75">
      <c r="A23" s="452" t="s">
        <v>131</v>
      </c>
      <c r="B23" s="1440" t="s">
        <v>135</v>
      </c>
      <c r="C23" s="1441"/>
      <c r="D23" s="1441"/>
      <c r="E23" s="1441"/>
      <c r="F23" s="1442"/>
      <c r="G23" s="453">
        <v>0.01</v>
      </c>
    </row>
    <row r="24" spans="1:7" ht="16.5">
      <c r="A24" s="449"/>
      <c r="B24" s="457"/>
      <c r="C24" s="455"/>
      <c r="D24" s="1436" t="s">
        <v>136</v>
      </c>
      <c r="E24" s="1433"/>
      <c r="F24" s="1434"/>
      <c r="G24" s="458">
        <f>SUM(G11:G23)</f>
        <v>1.6729333333333334</v>
      </c>
    </row>
    <row r="25" spans="1:7" ht="15.75">
      <c r="A25" s="459"/>
      <c r="B25" s="455"/>
      <c r="C25" s="455"/>
      <c r="D25" s="460"/>
      <c r="E25" s="455"/>
      <c r="F25" s="461"/>
      <c r="G25" s="456"/>
    </row>
    <row r="26" spans="1:7" ht="16.5">
      <c r="A26" s="451" t="s">
        <v>137</v>
      </c>
      <c r="B26" s="1438" t="s">
        <v>138</v>
      </c>
      <c r="C26" s="1433"/>
      <c r="D26" s="1433"/>
      <c r="E26" s="1433"/>
      <c r="F26" s="1433"/>
      <c r="G26" s="1434"/>
    </row>
    <row r="27" spans="1:7" ht="16.5">
      <c r="A27" s="452" t="s">
        <v>77</v>
      </c>
      <c r="B27" s="1432" t="s">
        <v>920</v>
      </c>
      <c r="C27" s="1433"/>
      <c r="D27" s="1433"/>
      <c r="E27" s="1433"/>
      <c r="F27" s="1434"/>
      <c r="G27" s="453">
        <v>4.8000000000000001E-2</v>
      </c>
    </row>
    <row r="28" spans="1:7" ht="16.5">
      <c r="A28" s="452" t="s">
        <v>72</v>
      </c>
      <c r="B28" s="1432" t="s">
        <v>139</v>
      </c>
      <c r="C28" s="1433"/>
      <c r="D28" s="1433"/>
      <c r="E28" s="1433"/>
      <c r="F28" s="1434"/>
      <c r="G28" s="453">
        <v>0.02</v>
      </c>
    </row>
    <row r="29" spans="1:7" ht="16.5">
      <c r="A29" s="452" t="s">
        <v>73</v>
      </c>
      <c r="B29" s="1432" t="s">
        <v>324</v>
      </c>
      <c r="C29" s="1433"/>
      <c r="D29" s="1433"/>
      <c r="E29" s="1433"/>
      <c r="F29" s="1434"/>
      <c r="G29" s="453">
        <v>5.0000000000000001E-3</v>
      </c>
    </row>
    <row r="30" spans="1:7" ht="16.5">
      <c r="A30" s="452" t="s">
        <v>323</v>
      </c>
      <c r="B30" s="1432" t="s">
        <v>322</v>
      </c>
      <c r="C30" s="1433"/>
      <c r="D30" s="1433"/>
      <c r="E30" s="1433"/>
      <c r="F30" s="1434"/>
      <c r="G30" s="453">
        <v>0.01</v>
      </c>
    </row>
    <row r="31" spans="1:7" ht="16.5">
      <c r="A31" s="452"/>
      <c r="B31" s="1432"/>
      <c r="C31" s="1433"/>
      <c r="D31" s="1433"/>
      <c r="E31" s="1433"/>
      <c r="F31" s="1434"/>
      <c r="G31" s="453"/>
    </row>
    <row r="32" spans="1:7" ht="16.5">
      <c r="A32" s="449"/>
      <c r="B32" s="457"/>
      <c r="C32" s="455"/>
      <c r="D32" s="1436" t="s">
        <v>136</v>
      </c>
      <c r="E32" s="1433"/>
      <c r="F32" s="1434"/>
      <c r="G32" s="458">
        <f>SUM(G27:G31)</f>
        <v>8.3000000000000004E-2</v>
      </c>
    </row>
    <row r="33" spans="1:7" ht="15.75">
      <c r="A33" s="459"/>
      <c r="B33" s="455"/>
      <c r="C33" s="455"/>
      <c r="D33" s="460"/>
      <c r="E33" s="455"/>
      <c r="F33" s="461"/>
      <c r="G33" s="456"/>
    </row>
    <row r="34" spans="1:7" ht="16.5">
      <c r="A34" s="451">
        <v>3</v>
      </c>
      <c r="B34" s="1438" t="s">
        <v>300</v>
      </c>
      <c r="C34" s="1433"/>
      <c r="D34" s="1433"/>
      <c r="E34" s="1433"/>
      <c r="F34" s="1433"/>
      <c r="G34" s="1434"/>
    </row>
    <row r="35" spans="1:7" ht="16.5">
      <c r="A35" s="452">
        <v>3.1</v>
      </c>
      <c r="B35" s="1432" t="s">
        <v>921</v>
      </c>
      <c r="C35" s="1433"/>
      <c r="D35" s="1433"/>
      <c r="E35" s="1433"/>
      <c r="F35" s="1434"/>
      <c r="G35" s="453">
        <v>0.1</v>
      </c>
    </row>
    <row r="36" spans="1:7" ht="16.5">
      <c r="A36" s="452">
        <v>3.2</v>
      </c>
      <c r="B36" s="1432" t="s">
        <v>922</v>
      </c>
      <c r="C36" s="1433"/>
      <c r="D36" s="1433"/>
      <c r="E36" s="1433"/>
      <c r="F36" s="1434"/>
      <c r="G36" s="453">
        <v>5.0000000000000001E-3</v>
      </c>
    </row>
    <row r="37" spans="1:7" ht="16.5">
      <c r="A37" s="452">
        <v>3.3</v>
      </c>
      <c r="B37" s="1432" t="s">
        <v>301</v>
      </c>
      <c r="C37" s="1433"/>
      <c r="D37" s="1433"/>
      <c r="E37" s="1433"/>
      <c r="F37" s="1434"/>
      <c r="G37" s="453">
        <v>0.03</v>
      </c>
    </row>
    <row r="38" spans="1:7" ht="16.5">
      <c r="A38" s="449"/>
      <c r="B38" s="457"/>
      <c r="C38" s="455"/>
      <c r="D38" s="1436" t="s">
        <v>136</v>
      </c>
      <c r="E38" s="1433"/>
      <c r="F38" s="1434"/>
      <c r="G38" s="458">
        <f>SUM(G35:G37)</f>
        <v>0.13500000000000001</v>
      </c>
    </row>
    <row r="39" spans="1:7" ht="15.75">
      <c r="A39" s="459"/>
      <c r="B39" s="455"/>
      <c r="C39" s="455"/>
      <c r="D39" s="460"/>
      <c r="E39" s="455"/>
      <c r="F39" s="461"/>
      <c r="G39" s="456"/>
    </row>
    <row r="40" spans="1:7" ht="15.75">
      <c r="A40" s="459"/>
      <c r="B40" s="455"/>
      <c r="C40" s="455"/>
      <c r="D40" s="460"/>
      <c r="E40" s="455"/>
      <c r="F40" s="461"/>
      <c r="G40" s="456"/>
    </row>
    <row r="41" spans="1:7" ht="16.5">
      <c r="A41" s="451">
        <v>4</v>
      </c>
      <c r="B41" s="1438" t="s">
        <v>140</v>
      </c>
      <c r="C41" s="1433"/>
      <c r="D41" s="1433"/>
      <c r="E41" s="1433"/>
      <c r="F41" s="1433"/>
      <c r="G41" s="1434"/>
    </row>
    <row r="42" spans="1:7" ht="16.5">
      <c r="A42" s="452">
        <v>4.0999999999999996</v>
      </c>
      <c r="B42" s="1432" t="s">
        <v>923</v>
      </c>
      <c r="C42" s="1433"/>
      <c r="D42" s="1433"/>
      <c r="E42" s="1433"/>
      <c r="F42" s="1434"/>
      <c r="G42" s="883">
        <v>5.0000000000000001E-3</v>
      </c>
    </row>
    <row r="43" spans="1:7" ht="16.5">
      <c r="A43" s="452">
        <v>4.2</v>
      </c>
      <c r="B43" s="1432" t="s">
        <v>141</v>
      </c>
      <c r="C43" s="1433"/>
      <c r="D43" s="1433"/>
      <c r="E43" s="1433"/>
      <c r="F43" s="1434"/>
      <c r="G43" s="883">
        <v>5.0000000000000001E-3</v>
      </c>
    </row>
    <row r="44" spans="1:7" ht="16.5">
      <c r="A44" s="452">
        <v>4.3</v>
      </c>
      <c r="B44" s="1432" t="s">
        <v>142</v>
      </c>
      <c r="C44" s="1433"/>
      <c r="D44" s="1433"/>
      <c r="E44" s="1433"/>
      <c r="F44" s="1434"/>
      <c r="G44" s="883">
        <v>5.0000000000000001E-3</v>
      </c>
    </row>
    <row r="45" spans="1:7" ht="16.5">
      <c r="A45" s="452">
        <v>4.4000000000000004</v>
      </c>
      <c r="B45" s="1432" t="s">
        <v>924</v>
      </c>
      <c r="C45" s="1433"/>
      <c r="D45" s="1433"/>
      <c r="E45" s="1433"/>
      <c r="F45" s="1434"/>
      <c r="G45" s="462">
        <v>0.105</v>
      </c>
    </row>
    <row r="46" spans="1:7" ht="16.5">
      <c r="A46" s="452"/>
      <c r="B46" s="1432"/>
      <c r="C46" s="1433"/>
      <c r="D46" s="1433"/>
      <c r="E46" s="1433"/>
      <c r="F46" s="1434"/>
      <c r="G46" s="462"/>
    </row>
    <row r="47" spans="1:7" ht="16.5">
      <c r="A47" s="452"/>
      <c r="B47" s="463"/>
      <c r="C47" s="464"/>
      <c r="D47" s="464"/>
      <c r="E47" s="464"/>
      <c r="F47" s="465"/>
      <c r="G47" s="462"/>
    </row>
    <row r="48" spans="1:7" ht="16.5">
      <c r="A48" s="449"/>
      <c r="B48" s="457"/>
      <c r="C48" s="455"/>
      <c r="D48" s="1436" t="s">
        <v>136</v>
      </c>
      <c r="E48" s="1433"/>
      <c r="F48" s="1434"/>
      <c r="G48" s="458">
        <f>SUM(G42:G46)</f>
        <v>0.12</v>
      </c>
    </row>
    <row r="49" spans="1:8" ht="15.75">
      <c r="A49" s="459"/>
      <c r="B49" s="455"/>
      <c r="C49" s="455"/>
      <c r="D49" s="460"/>
      <c r="E49" s="455"/>
      <c r="F49" s="461"/>
      <c r="G49" s="456"/>
    </row>
    <row r="50" spans="1:8" ht="48.75" customHeight="1">
      <c r="A50" s="451">
        <v>5</v>
      </c>
      <c r="B50" s="1438" t="s">
        <v>143</v>
      </c>
      <c r="C50" s="1439"/>
      <c r="D50" s="1439"/>
      <c r="E50" s="464"/>
      <c r="F50" s="466" t="s">
        <v>136</v>
      </c>
      <c r="G50" s="458">
        <v>0.1</v>
      </c>
    </row>
    <row r="51" spans="1:8" ht="15.75">
      <c r="A51" s="459"/>
      <c r="B51" s="455"/>
      <c r="C51" s="455"/>
      <c r="D51" s="460"/>
      <c r="E51" s="455"/>
      <c r="F51" s="461"/>
      <c r="G51" s="456"/>
    </row>
    <row r="52" spans="1:8" ht="15.75">
      <c r="A52" s="459"/>
      <c r="B52" s="455"/>
      <c r="C52" s="455"/>
      <c r="D52" s="460"/>
      <c r="E52" s="455"/>
      <c r="F52" s="461"/>
      <c r="G52" s="456"/>
    </row>
    <row r="53" spans="1:8" ht="18">
      <c r="A53" s="1435" t="s">
        <v>144</v>
      </c>
      <c r="B53" s="1433"/>
      <c r="C53" s="1433"/>
      <c r="D53" s="1433"/>
      <c r="E53" s="1433"/>
      <c r="F53" s="1433"/>
      <c r="G53" s="467">
        <f>+G50+G48+G32+G38+G24</f>
        <v>2.1109333333333336</v>
      </c>
    </row>
    <row r="55" spans="1:8" s="361" customFormat="1" ht="12.75"/>
    <row r="56" spans="1:8" s="361" customFormat="1" ht="12.75"/>
    <row r="57" spans="1:8" s="361" customFormat="1" ht="12.75"/>
    <row r="58" spans="1:8" s="361" customFormat="1" ht="12.75">
      <c r="G58" s="468"/>
    </row>
    <row r="59" spans="1:8" s="361" customFormat="1" ht="12.75">
      <c r="A59" s="2" t="s">
        <v>20</v>
      </c>
      <c r="B59" s="95" t="s">
        <v>41</v>
      </c>
      <c r="C59" s="91"/>
      <c r="D59" s="91"/>
      <c r="F59" s="2" t="s">
        <v>626</v>
      </c>
      <c r="G59" s="95" t="s">
        <v>627</v>
      </c>
      <c r="H59" s="898"/>
    </row>
    <row r="60" spans="1:8" s="361" customFormat="1" ht="12.75">
      <c r="A60" s="3"/>
      <c r="B60" s="96" t="s">
        <v>42</v>
      </c>
      <c r="C60" s="15"/>
      <c r="D60" s="15"/>
      <c r="F60" s="3"/>
      <c r="G60" s="96" t="s">
        <v>628</v>
      </c>
    </row>
    <row r="61" spans="1:8" s="361" customFormat="1" ht="14.25">
      <c r="A61" s="15"/>
      <c r="B61" s="14" t="s">
        <v>22</v>
      </c>
      <c r="C61" s="15"/>
      <c r="D61" s="15"/>
      <c r="F61" s="15"/>
      <c r="G61" s="14" t="s">
        <v>629</v>
      </c>
    </row>
    <row r="62" spans="1:8" ht="21.75" customHeight="1">
      <c r="A62" s="1437"/>
      <c r="B62" s="1437"/>
    </row>
  </sheetData>
  <mergeCells count="47">
    <mergeCell ref="B22:F22"/>
    <mergeCell ref="B11:F11"/>
    <mergeCell ref="A1:A3"/>
    <mergeCell ref="B1:F1"/>
    <mergeCell ref="G1:G3"/>
    <mergeCell ref="B2:F2"/>
    <mergeCell ref="B3:F3"/>
    <mergeCell ref="A5:G5"/>
    <mergeCell ref="A6:G6"/>
    <mergeCell ref="A7:G7"/>
    <mergeCell ref="A8:F8"/>
    <mergeCell ref="B9:F9"/>
    <mergeCell ref="B10:G10"/>
    <mergeCell ref="B17:F17"/>
    <mergeCell ref="B18:F18"/>
    <mergeCell ref="B19:F19"/>
    <mergeCell ref="B20:F20"/>
    <mergeCell ref="B21:F21"/>
    <mergeCell ref="B12:C12"/>
    <mergeCell ref="B13:C13"/>
    <mergeCell ref="B14:C14"/>
    <mergeCell ref="B15:F15"/>
    <mergeCell ref="B16:F16"/>
    <mergeCell ref="A62:B62"/>
    <mergeCell ref="B46:F46"/>
    <mergeCell ref="D48:F48"/>
    <mergeCell ref="B50:D50"/>
    <mergeCell ref="B23:F23"/>
    <mergeCell ref="D24:F24"/>
    <mergeCell ref="B26:G26"/>
    <mergeCell ref="B27:F27"/>
    <mergeCell ref="B28:F28"/>
    <mergeCell ref="D32:F32"/>
    <mergeCell ref="B41:G41"/>
    <mergeCell ref="B42:F42"/>
    <mergeCell ref="B43:F43"/>
    <mergeCell ref="B44:F44"/>
    <mergeCell ref="B34:G34"/>
    <mergeCell ref="B35:F35"/>
    <mergeCell ref="B30:F30"/>
    <mergeCell ref="B31:F31"/>
    <mergeCell ref="B45:F45"/>
    <mergeCell ref="B29:F29"/>
    <mergeCell ref="A53:F53"/>
    <mergeCell ref="B37:F37"/>
    <mergeCell ref="D38:F38"/>
    <mergeCell ref="B36:F36"/>
  </mergeCells>
  <phoneticPr fontId="51" type="noConversion"/>
  <pageMargins left="0.70866141732283472" right="0.70866141732283472" top="0.74803149606299213" bottom="0.7480314960629921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00CDC-AE46-4F5C-B07E-3F4F013BA39C}">
  <sheetPr>
    <tabColor theme="7" tint="0.39997558519241921"/>
    <pageSetUpPr fitToPage="1"/>
  </sheetPr>
  <dimension ref="A1:J75"/>
  <sheetViews>
    <sheetView view="pageBreakPreview" topLeftCell="A57" zoomScale="85" zoomScaleNormal="100" zoomScaleSheetLayoutView="85" workbookViewId="0">
      <selection activeCell="J78" sqref="J78"/>
    </sheetView>
  </sheetViews>
  <sheetFormatPr baseColWidth="10" defaultColWidth="8" defaultRowHeight="12"/>
  <cols>
    <col min="1" max="1" width="25.28515625" style="985" customWidth="1"/>
    <col min="2" max="2" width="33" style="984" customWidth="1"/>
    <col min="3" max="3" width="10.7109375" style="984" customWidth="1"/>
    <col min="4" max="4" width="8.85546875" style="984" customWidth="1"/>
    <col min="5" max="5" width="15.5703125" style="984" customWidth="1"/>
    <col min="6" max="6" width="14.42578125" style="986" customWidth="1"/>
    <col min="7" max="7" width="16.42578125" style="986" customWidth="1"/>
    <col min="8" max="8" width="2.28515625" style="984" customWidth="1"/>
    <col min="9" max="9" width="19" style="984" customWidth="1"/>
    <col min="10" max="10" width="13.28515625" style="984" bestFit="1" customWidth="1"/>
    <col min="11" max="11" width="8" style="984"/>
    <col min="12" max="12" width="16" style="984" customWidth="1"/>
    <col min="13" max="15" width="10.140625" style="984" customWidth="1"/>
    <col min="16" max="16384" width="8" style="984"/>
  </cols>
  <sheetData>
    <row r="1" spans="1:9" ht="22.9" customHeight="1">
      <c r="A1" s="1470"/>
      <c r="B1" s="1471" t="s">
        <v>55</v>
      </c>
      <c r="C1" s="1472"/>
      <c r="D1" s="1472"/>
      <c r="E1" s="1472"/>
      <c r="F1" s="1472"/>
      <c r="G1" s="1473"/>
    </row>
    <row r="2" spans="1:9" ht="19.149999999999999" customHeight="1">
      <c r="A2" s="1470"/>
      <c r="B2" s="1474" t="s">
        <v>750</v>
      </c>
      <c r="C2" s="1475"/>
      <c r="D2" s="1475"/>
      <c r="E2" s="1475"/>
      <c r="F2" s="1475"/>
      <c r="G2" s="1476"/>
    </row>
    <row r="3" spans="1:9" ht="45.6" customHeight="1">
      <c r="A3" s="1470"/>
      <c r="B3" s="1477" t="str">
        <f>+'PRESU OFICIAL'!B3</f>
        <v>OPTIMIZACIÓN DE REDES DE ALCANTARILLADO SANITARIO Y PLUVIAL EN LA ZONA CENTRO DEL MUNICIPIO DE LA PLATA HUILA</v>
      </c>
      <c r="C3" s="1478"/>
      <c r="D3" s="1478"/>
      <c r="E3" s="1478"/>
      <c r="F3" s="1478"/>
      <c r="G3" s="1479"/>
    </row>
    <row r="4" spans="1:9" ht="12.75" thickBot="1"/>
    <row r="5" spans="1:9" ht="24" customHeight="1">
      <c r="A5" s="1480" t="s">
        <v>751</v>
      </c>
      <c r="B5" s="1481"/>
      <c r="C5" s="1481"/>
      <c r="D5" s="1481"/>
      <c r="E5" s="1481"/>
      <c r="F5" s="1481"/>
      <c r="G5" s="1482"/>
    </row>
    <row r="6" spans="1:9" ht="20.25" customHeight="1">
      <c r="A6" s="987" t="s">
        <v>187</v>
      </c>
      <c r="B6" s="1468" t="s">
        <v>789</v>
      </c>
      <c r="C6" s="1468"/>
      <c r="D6" s="1468"/>
      <c r="E6" s="1468"/>
      <c r="F6" s="1468"/>
      <c r="G6" s="1469"/>
      <c r="I6" s="984">
        <f>16/3</f>
        <v>5.333333333333333</v>
      </c>
    </row>
    <row r="7" spans="1:9" ht="21.6" customHeight="1">
      <c r="A7" s="988" t="s">
        <v>752</v>
      </c>
      <c r="B7" s="1484" t="s">
        <v>188</v>
      </c>
      <c r="C7" s="1484"/>
      <c r="D7" s="989" t="s">
        <v>6</v>
      </c>
      <c r="E7" s="989" t="s">
        <v>7</v>
      </c>
      <c r="F7" s="990" t="s">
        <v>753</v>
      </c>
      <c r="G7" s="991" t="s">
        <v>37</v>
      </c>
    </row>
    <row r="8" spans="1:9" ht="18" customHeight="1">
      <c r="A8" s="987">
        <v>1</v>
      </c>
      <c r="B8" s="1485" t="s">
        <v>754</v>
      </c>
      <c r="C8" s="1485"/>
      <c r="D8" s="993"/>
      <c r="E8" s="994"/>
      <c r="F8" s="995"/>
      <c r="G8" s="996"/>
    </row>
    <row r="9" spans="1:9" ht="74.25" customHeight="1">
      <c r="A9" s="997" t="s">
        <v>755</v>
      </c>
      <c r="B9" s="1486" t="s">
        <v>756</v>
      </c>
      <c r="C9" s="1487"/>
      <c r="D9" s="998" t="s">
        <v>2</v>
      </c>
      <c r="E9" s="998">
        <f>30*6</f>
        <v>180</v>
      </c>
      <c r="F9" s="999">
        <v>170000</v>
      </c>
      <c r="G9" s="1000">
        <f>E9*F9</f>
        <v>30600000</v>
      </c>
    </row>
    <row r="10" spans="1:9" ht="78.75" customHeight="1">
      <c r="A10" s="1001" t="s">
        <v>757</v>
      </c>
      <c r="B10" s="1486" t="s">
        <v>758</v>
      </c>
      <c r="C10" s="1487"/>
      <c r="D10" s="1002" t="s">
        <v>2</v>
      </c>
      <c r="E10" s="1002">
        <v>2</v>
      </c>
      <c r="F10" s="999">
        <v>400000</v>
      </c>
      <c r="G10" s="1000">
        <f t="shared" ref="G10:G14" si="0">E10*F10</f>
        <v>800000</v>
      </c>
    </row>
    <row r="11" spans="1:9" ht="51" customHeight="1">
      <c r="A11" s="1001" t="s">
        <v>759</v>
      </c>
      <c r="B11" s="1486" t="s">
        <v>760</v>
      </c>
      <c r="C11" s="1487"/>
      <c r="D11" s="1002" t="s">
        <v>761</v>
      </c>
      <c r="E11" s="1002">
        <v>16</v>
      </c>
      <c r="F11" s="999">
        <f>300000</f>
        <v>300000</v>
      </c>
      <c r="G11" s="1000">
        <f t="shared" si="0"/>
        <v>4800000</v>
      </c>
    </row>
    <row r="12" spans="1:9" ht="48" customHeight="1">
      <c r="A12" s="1001" t="s">
        <v>925</v>
      </c>
      <c r="B12" s="1486" t="s">
        <v>762</v>
      </c>
      <c r="C12" s="1487"/>
      <c r="D12" s="1002" t="s">
        <v>2</v>
      </c>
      <c r="E12" s="1002">
        <v>6</v>
      </c>
      <c r="F12" s="999">
        <v>420000</v>
      </c>
      <c r="G12" s="1080">
        <f t="shared" si="0"/>
        <v>2520000</v>
      </c>
    </row>
    <row r="13" spans="1:9" ht="42" customHeight="1">
      <c r="A13" s="1001" t="s">
        <v>763</v>
      </c>
      <c r="B13" s="1486" t="s">
        <v>764</v>
      </c>
      <c r="C13" s="1487"/>
      <c r="D13" s="1002" t="s">
        <v>761</v>
      </c>
      <c r="E13" s="1002">
        <f>30*2</f>
        <v>60</v>
      </c>
      <c r="F13" s="999">
        <v>35000</v>
      </c>
      <c r="G13" s="1000">
        <f t="shared" si="0"/>
        <v>2100000</v>
      </c>
    </row>
    <row r="14" spans="1:9" ht="80.25" customHeight="1">
      <c r="A14" s="1001" t="s">
        <v>765</v>
      </c>
      <c r="B14" s="1486" t="s">
        <v>766</v>
      </c>
      <c r="C14" s="1487"/>
      <c r="D14" s="1002" t="s">
        <v>2</v>
      </c>
      <c r="E14" s="1002">
        <f>+E11*2</f>
        <v>32</v>
      </c>
      <c r="F14" s="999">
        <v>90000</v>
      </c>
      <c r="G14" s="1000">
        <f t="shared" si="0"/>
        <v>2880000</v>
      </c>
    </row>
    <row r="15" spans="1:9" s="1004" customFormat="1" ht="12.75">
      <c r="A15" s="1488" t="s">
        <v>10</v>
      </c>
      <c r="B15" s="1489"/>
      <c r="C15" s="1489"/>
      <c r="D15" s="1489"/>
      <c r="E15" s="1489"/>
      <c r="F15" s="1489"/>
      <c r="G15" s="1003">
        <f>ROUND(SUM(G9:G14),0)</f>
        <v>43700000</v>
      </c>
    </row>
    <row r="16" spans="1:9" s="1004" customFormat="1" ht="21" customHeight="1">
      <c r="A16" s="1005" t="s">
        <v>3</v>
      </c>
      <c r="B16" s="1490" t="s">
        <v>7</v>
      </c>
      <c r="C16" s="1490"/>
      <c r="D16" s="1006" t="s">
        <v>205</v>
      </c>
      <c r="E16" s="1007" t="s">
        <v>767</v>
      </c>
      <c r="F16" s="1008" t="s">
        <v>206</v>
      </c>
      <c r="G16" s="1009" t="s">
        <v>37</v>
      </c>
    </row>
    <row r="17" spans="1:7" s="1004" customFormat="1" ht="12.75">
      <c r="A17" s="1010">
        <v>2</v>
      </c>
      <c r="B17" s="1491" t="s">
        <v>207</v>
      </c>
      <c r="C17" s="1491"/>
      <c r="D17" s="1011"/>
      <c r="E17" s="1012"/>
      <c r="F17" s="1013"/>
      <c r="G17" s="1014"/>
    </row>
    <row r="18" spans="1:7" s="1004" customFormat="1" ht="12.75">
      <c r="A18" s="1015" t="s">
        <v>790</v>
      </c>
      <c r="B18" s="1483">
        <v>1</v>
      </c>
      <c r="C18" s="1483"/>
      <c r="D18" s="1016">
        <v>16</v>
      </c>
      <c r="E18" s="1017">
        <v>1</v>
      </c>
      <c r="F18" s="1018">
        <f>+FP!O12</f>
        <v>3274049.9999999995</v>
      </c>
      <c r="G18" s="1019">
        <f>D18*E18*F18</f>
        <v>52384799.999999993</v>
      </c>
    </row>
    <row r="19" spans="1:7" ht="14.25" customHeight="1" thickBot="1">
      <c r="A19" s="1492" t="s">
        <v>212</v>
      </c>
      <c r="B19" s="1493"/>
      <c r="C19" s="1493"/>
      <c r="D19" s="1493"/>
      <c r="E19" s="1493"/>
      <c r="F19" s="1493"/>
      <c r="G19" s="1020">
        <f>ROUND(G15+G18,0)</f>
        <v>96084800</v>
      </c>
    </row>
    <row r="20" spans="1:7">
      <c r="A20" s="1058"/>
      <c r="B20" s="1065"/>
      <c r="C20" s="1065"/>
      <c r="D20" s="1065"/>
      <c r="E20" s="1065"/>
      <c r="F20" s="1066"/>
      <c r="G20" s="1067"/>
    </row>
    <row r="21" spans="1:7" ht="50.25" customHeight="1">
      <c r="A21" s="1021"/>
      <c r="G21" s="1022"/>
    </row>
    <row r="22" spans="1:7" ht="16.5">
      <c r="A22" s="1023" t="s">
        <v>20</v>
      </c>
      <c r="B22" s="95" t="s">
        <v>41</v>
      </c>
      <c r="C22" s="90"/>
      <c r="D22" s="2" t="s">
        <v>626</v>
      </c>
      <c r="E22" s="95" t="s">
        <v>627</v>
      </c>
      <c r="F22" s="1062"/>
      <c r="G22" s="1064"/>
    </row>
    <row r="23" spans="1:7" ht="12.75">
      <c r="A23" s="1024"/>
      <c r="B23" s="96" t="s">
        <v>42</v>
      </c>
      <c r="C23" s="15"/>
      <c r="D23" s="3"/>
      <c r="E23" s="96" t="s">
        <v>628</v>
      </c>
      <c r="G23" s="1022"/>
    </row>
    <row r="24" spans="1:7" ht="15" thickBot="1">
      <c r="A24" s="1025"/>
      <c r="B24" s="1068" t="s">
        <v>22</v>
      </c>
      <c r="C24" s="1069"/>
      <c r="D24" s="1069"/>
      <c r="E24" s="1068" t="s">
        <v>629</v>
      </c>
      <c r="F24" s="1027"/>
      <c r="G24" s="1028"/>
    </row>
    <row r="25" spans="1:7" ht="14.25">
      <c r="A25" s="15"/>
      <c r="B25" s="1029"/>
    </row>
    <row r="26" spans="1:7" ht="12.75" thickBot="1"/>
    <row r="27" spans="1:7" s="1004" customFormat="1" ht="26.25" customHeight="1">
      <c r="A27" s="1480" t="s">
        <v>768</v>
      </c>
      <c r="B27" s="1481" t="s">
        <v>186</v>
      </c>
      <c r="C27" s="1481"/>
      <c r="D27" s="1481"/>
      <c r="E27" s="1481"/>
      <c r="F27" s="1481"/>
      <c r="G27" s="1482"/>
    </row>
    <row r="28" spans="1:7" s="1004" customFormat="1" ht="19.899999999999999" customHeight="1">
      <c r="A28" s="1010" t="s">
        <v>187</v>
      </c>
      <c r="B28" s="1494" t="s">
        <v>789</v>
      </c>
      <c r="C28" s="1495"/>
      <c r="D28" s="1495"/>
      <c r="E28" s="1495"/>
      <c r="F28" s="1495"/>
      <c r="G28" s="1496"/>
    </row>
    <row r="29" spans="1:7" s="1004" customFormat="1" ht="21.6" customHeight="1">
      <c r="A29" s="988" t="s">
        <v>752</v>
      </c>
      <c r="B29" s="1484" t="s">
        <v>188</v>
      </c>
      <c r="C29" s="1484"/>
      <c r="D29" s="989" t="s">
        <v>6</v>
      </c>
      <c r="E29" s="989" t="s">
        <v>7</v>
      </c>
      <c r="F29" s="990" t="s">
        <v>753</v>
      </c>
      <c r="G29" s="991" t="s">
        <v>37</v>
      </c>
    </row>
    <row r="30" spans="1:7" s="1004" customFormat="1" ht="71.25" customHeight="1">
      <c r="A30" s="1010" t="s">
        <v>189</v>
      </c>
      <c r="B30" s="1497" t="s">
        <v>769</v>
      </c>
      <c r="C30" s="1497"/>
      <c r="D30" s="1011" t="s">
        <v>190</v>
      </c>
      <c r="E30" s="1030">
        <v>8</v>
      </c>
      <c r="F30" s="1031">
        <v>150000</v>
      </c>
      <c r="G30" s="1032">
        <f>E30*F30</f>
        <v>1200000</v>
      </c>
    </row>
    <row r="31" spans="1:7" s="1004" customFormat="1" ht="61.9" customHeight="1">
      <c r="A31" s="1010" t="s">
        <v>191</v>
      </c>
      <c r="B31" s="1497" t="s">
        <v>770</v>
      </c>
      <c r="C31" s="1497"/>
      <c r="D31" s="1011" t="s">
        <v>190</v>
      </c>
      <c r="E31" s="1030">
        <v>6</v>
      </c>
      <c r="F31" s="1031">
        <v>350000</v>
      </c>
      <c r="G31" s="1032">
        <f t="shared" ref="G31:G39" si="1">E31*F31</f>
        <v>2100000</v>
      </c>
    </row>
    <row r="32" spans="1:7" s="1004" customFormat="1" ht="41.45" customHeight="1">
      <c r="A32" s="1010" t="s">
        <v>192</v>
      </c>
      <c r="B32" s="1491" t="s">
        <v>193</v>
      </c>
      <c r="C32" s="1491"/>
      <c r="D32" s="1011" t="s">
        <v>190</v>
      </c>
      <c r="E32" s="1030">
        <v>2</v>
      </c>
      <c r="F32" s="1031">
        <f>250000</f>
        <v>250000</v>
      </c>
      <c r="G32" s="1032">
        <f t="shared" si="1"/>
        <v>500000</v>
      </c>
    </row>
    <row r="33" spans="1:7" s="1004" customFormat="1" ht="129.6" customHeight="1">
      <c r="A33" s="1010" t="s">
        <v>194</v>
      </c>
      <c r="B33" s="1498" t="s">
        <v>771</v>
      </c>
      <c r="C33" s="1498"/>
      <c r="D33" s="1011" t="s">
        <v>190</v>
      </c>
      <c r="E33" s="1030">
        <v>6</v>
      </c>
      <c r="F33" s="1031">
        <v>800000</v>
      </c>
      <c r="G33" s="1032">
        <f t="shared" si="1"/>
        <v>4800000</v>
      </c>
    </row>
    <row r="34" spans="1:7" s="1004" customFormat="1" ht="112.5" customHeight="1">
      <c r="A34" s="1010" t="s">
        <v>195</v>
      </c>
      <c r="B34" s="1498" t="s">
        <v>772</v>
      </c>
      <c r="C34" s="1491"/>
      <c r="D34" s="1011" t="s">
        <v>190</v>
      </c>
      <c r="E34" s="1030">
        <v>4</v>
      </c>
      <c r="F34" s="1031">
        <v>230000</v>
      </c>
      <c r="G34" s="1032">
        <f t="shared" si="1"/>
        <v>920000</v>
      </c>
    </row>
    <row r="35" spans="1:7" s="1004" customFormat="1" ht="42" customHeight="1">
      <c r="A35" s="1010" t="s">
        <v>196</v>
      </c>
      <c r="B35" s="1498" t="s">
        <v>773</v>
      </c>
      <c r="C35" s="1498"/>
      <c r="D35" s="1011" t="s">
        <v>197</v>
      </c>
      <c r="E35" s="1030">
        <f>16*4</f>
        <v>64</v>
      </c>
      <c r="F35" s="1031">
        <v>350000</v>
      </c>
      <c r="G35" s="1032">
        <f t="shared" si="1"/>
        <v>22400000</v>
      </c>
    </row>
    <row r="36" spans="1:7" s="1004" customFormat="1" ht="43.9" customHeight="1">
      <c r="A36" s="1010" t="s">
        <v>198</v>
      </c>
      <c r="B36" s="1498" t="s">
        <v>343</v>
      </c>
      <c r="C36" s="1498"/>
      <c r="D36" s="1011" t="s">
        <v>197</v>
      </c>
      <c r="E36" s="1030">
        <f>+E35</f>
        <v>64</v>
      </c>
      <c r="F36" s="1031">
        <v>459800</v>
      </c>
      <c r="G36" s="1032">
        <f t="shared" si="1"/>
        <v>29427200</v>
      </c>
    </row>
    <row r="37" spans="1:7" s="1004" customFormat="1" ht="29.25" customHeight="1">
      <c r="A37" s="1010" t="s">
        <v>199</v>
      </c>
      <c r="B37" s="1498" t="s">
        <v>200</v>
      </c>
      <c r="C37" s="1498"/>
      <c r="D37" s="1011" t="s">
        <v>201</v>
      </c>
      <c r="E37" s="1030">
        <v>16</v>
      </c>
      <c r="F37" s="1031">
        <v>200000</v>
      </c>
      <c r="G37" s="1032">
        <f>E37*F37</f>
        <v>3200000</v>
      </c>
    </row>
    <row r="38" spans="1:7" s="1004" customFormat="1" ht="69" customHeight="1">
      <c r="A38" s="1010" t="s">
        <v>202</v>
      </c>
      <c r="B38" s="1498" t="s">
        <v>774</v>
      </c>
      <c r="C38" s="1498"/>
      <c r="D38" s="1011" t="s">
        <v>190</v>
      </c>
      <c r="E38" s="1030">
        <v>6</v>
      </c>
      <c r="F38" s="1093">
        <v>361624.16666667309</v>
      </c>
      <c r="G38" s="1032">
        <f t="shared" si="1"/>
        <v>2169745.0000000386</v>
      </c>
    </row>
    <row r="39" spans="1:7" s="1004" customFormat="1" ht="60" customHeight="1">
      <c r="A39" s="1010" t="s">
        <v>203</v>
      </c>
      <c r="B39" s="1498" t="s">
        <v>775</v>
      </c>
      <c r="C39" s="1498"/>
      <c r="D39" s="1011" t="s">
        <v>204</v>
      </c>
      <c r="E39" s="1030">
        <v>16</v>
      </c>
      <c r="F39" s="1031">
        <v>620000</v>
      </c>
      <c r="G39" s="1032">
        <f t="shared" si="1"/>
        <v>9920000</v>
      </c>
    </row>
    <row r="40" spans="1:7" s="1004" customFormat="1" ht="19.5" customHeight="1">
      <c r="A40" s="1488" t="s">
        <v>10</v>
      </c>
      <c r="B40" s="1489"/>
      <c r="C40" s="1489"/>
      <c r="D40" s="1489"/>
      <c r="E40" s="1489"/>
      <c r="F40" s="1489"/>
      <c r="G40" s="1003">
        <f>SUM(G30:G39)</f>
        <v>76636945.00000003</v>
      </c>
    </row>
    <row r="41" spans="1:7" s="1004" customFormat="1" ht="21" customHeight="1">
      <c r="A41" s="1005" t="s">
        <v>3</v>
      </c>
      <c r="B41" s="1490" t="s">
        <v>7</v>
      </c>
      <c r="C41" s="1490"/>
      <c r="D41" s="1006" t="s">
        <v>205</v>
      </c>
      <c r="E41" s="1007" t="s">
        <v>767</v>
      </c>
      <c r="F41" s="1008" t="s">
        <v>206</v>
      </c>
      <c r="G41" s="1009" t="s">
        <v>37</v>
      </c>
    </row>
    <row r="42" spans="1:7" s="1004" customFormat="1" ht="26.25" customHeight="1">
      <c r="A42" s="1010" t="s">
        <v>207</v>
      </c>
      <c r="B42" s="1498"/>
      <c r="C42" s="1498"/>
      <c r="D42" s="1011"/>
      <c r="E42" s="1012"/>
      <c r="F42" s="1018"/>
      <c r="G42" s="1033"/>
    </row>
    <row r="43" spans="1:7" s="1004" customFormat="1" ht="12.75">
      <c r="A43" s="1010" t="s">
        <v>208</v>
      </c>
      <c r="B43" s="1500">
        <v>1</v>
      </c>
      <c r="C43" s="1500"/>
      <c r="D43" s="1016">
        <v>16</v>
      </c>
      <c r="E43" s="1017">
        <v>0.5</v>
      </c>
      <c r="F43" s="1018">
        <f>+FP!G12</f>
        <v>3558750</v>
      </c>
      <c r="G43" s="1019">
        <f>D43*E43*F43</f>
        <v>28470000</v>
      </c>
    </row>
    <row r="44" spans="1:7" s="1004" customFormat="1" ht="18" customHeight="1">
      <c r="A44" s="1501" t="s">
        <v>37</v>
      </c>
      <c r="B44" s="1502"/>
      <c r="C44" s="1502"/>
      <c r="D44" s="1502"/>
      <c r="E44" s="1502"/>
      <c r="F44" s="1502"/>
      <c r="G44" s="1034">
        <f>G40+G43</f>
        <v>105106945.00000003</v>
      </c>
    </row>
    <row r="45" spans="1:7" s="1004" customFormat="1" ht="12.75">
      <c r="A45" s="1503"/>
      <c r="B45" s="1504"/>
      <c r="C45" s="1504"/>
      <c r="D45" s="1504"/>
      <c r="E45" s="1504"/>
      <c r="F45" s="1504"/>
      <c r="G45" s="1505"/>
    </row>
    <row r="46" spans="1:7" s="1004" customFormat="1" ht="51" customHeight="1">
      <c r="A46" s="1506"/>
      <c r="B46" s="1507"/>
      <c r="C46" s="1507"/>
      <c r="D46" s="1507"/>
      <c r="E46" s="1507"/>
      <c r="F46" s="1507"/>
      <c r="G46" s="1508"/>
    </row>
    <row r="47" spans="1:7" s="1004" customFormat="1" ht="17.25" customHeight="1">
      <c r="A47" s="1036" t="s">
        <v>20</v>
      </c>
      <c r="B47" s="1063" t="s">
        <v>776</v>
      </c>
      <c r="D47" s="2" t="s">
        <v>626</v>
      </c>
      <c r="E47" s="95" t="s">
        <v>627</v>
      </c>
      <c r="F47" s="1062"/>
      <c r="G47" s="1064"/>
    </row>
    <row r="48" spans="1:7" s="1004" customFormat="1" ht="12.75">
      <c r="A48" s="1037"/>
      <c r="B48" s="603" t="s">
        <v>777</v>
      </c>
      <c r="D48" s="3"/>
      <c r="E48" s="96" t="s">
        <v>628</v>
      </c>
      <c r="F48" s="986"/>
      <c r="G48" s="1038"/>
    </row>
    <row r="49" spans="1:7" s="1004" customFormat="1" ht="15" thickBot="1">
      <c r="A49" s="1039"/>
      <c r="B49" s="1040" t="s">
        <v>778</v>
      </c>
      <c r="C49" s="1041"/>
      <c r="D49" s="1069"/>
      <c r="E49" s="1068" t="s">
        <v>629</v>
      </c>
      <c r="F49" s="1027"/>
      <c r="G49" s="1042"/>
    </row>
    <row r="50" spans="1:7" s="1004" customFormat="1" ht="13.5" thickBot="1">
      <c r="A50" s="602"/>
      <c r="B50" s="603"/>
      <c r="F50" s="1035"/>
      <c r="G50" s="1035"/>
    </row>
    <row r="51" spans="1:7" ht="25.15" customHeight="1">
      <c r="A51" s="1480" t="s">
        <v>209</v>
      </c>
      <c r="B51" s="1481"/>
      <c r="C51" s="1481"/>
      <c r="D51" s="1481"/>
      <c r="E51" s="1481"/>
      <c r="F51" s="1481"/>
      <c r="G51" s="1482"/>
    </row>
    <row r="52" spans="1:7" ht="22.15" customHeight="1">
      <c r="A52" s="987" t="s">
        <v>187</v>
      </c>
      <c r="B52" s="1468" t="s">
        <v>789</v>
      </c>
      <c r="C52" s="1468"/>
      <c r="D52" s="1468"/>
      <c r="E52" s="1468"/>
      <c r="F52" s="1468"/>
      <c r="G52" s="1469"/>
    </row>
    <row r="53" spans="1:7" ht="21" customHeight="1">
      <c r="A53" s="988" t="s">
        <v>752</v>
      </c>
      <c r="B53" s="1484" t="s">
        <v>188</v>
      </c>
      <c r="C53" s="1484"/>
      <c r="D53" s="989" t="s">
        <v>6</v>
      </c>
      <c r="E53" s="989" t="s">
        <v>7</v>
      </c>
      <c r="F53" s="990" t="s">
        <v>753</v>
      </c>
      <c r="G53" s="991" t="s">
        <v>37</v>
      </c>
    </row>
    <row r="54" spans="1:7" s="1043" customFormat="1" ht="18.600000000000001" customHeight="1">
      <c r="A54" s="987">
        <v>1</v>
      </c>
      <c r="B54" s="1485" t="s">
        <v>754</v>
      </c>
      <c r="C54" s="1485"/>
      <c r="D54" s="993"/>
      <c r="E54" s="994"/>
      <c r="F54" s="995"/>
      <c r="G54" s="996"/>
    </row>
    <row r="55" spans="1:7" s="1043" customFormat="1" ht="25.9" customHeight="1">
      <c r="A55" s="1044">
        <v>1.1000000000000001</v>
      </c>
      <c r="B55" s="1499" t="s">
        <v>779</v>
      </c>
      <c r="C55" s="1499"/>
      <c r="D55" s="993" t="s">
        <v>2</v>
      </c>
      <c r="E55" s="994">
        <v>30</v>
      </c>
      <c r="F55" s="999">
        <v>350000</v>
      </c>
      <c r="G55" s="1000">
        <f t="shared" ref="G55:G62" si="2">E55*F55</f>
        <v>10500000</v>
      </c>
    </row>
    <row r="56" spans="1:7" s="1043" customFormat="1" ht="35.25" customHeight="1">
      <c r="A56" s="1044">
        <v>1.2</v>
      </c>
      <c r="B56" s="1499" t="s">
        <v>780</v>
      </c>
      <c r="C56" s="1499"/>
      <c r="D56" s="993" t="s">
        <v>2</v>
      </c>
      <c r="E56" s="994">
        <v>8</v>
      </c>
      <c r="F56" s="999">
        <f>F55</f>
        <v>350000</v>
      </c>
      <c r="G56" s="1000">
        <f t="shared" si="2"/>
        <v>2800000</v>
      </c>
    </row>
    <row r="57" spans="1:7" s="1043" customFormat="1" ht="27.75" customHeight="1">
      <c r="A57" s="1044">
        <v>1.3</v>
      </c>
      <c r="B57" s="1499" t="s">
        <v>781</v>
      </c>
      <c r="C57" s="1499"/>
      <c r="D57" s="993" t="s">
        <v>2</v>
      </c>
      <c r="E57" s="604">
        <f>+E55</f>
        <v>30</v>
      </c>
      <c r="F57" s="999">
        <f>F56</f>
        <v>350000</v>
      </c>
      <c r="G57" s="1000">
        <f t="shared" si="2"/>
        <v>10500000</v>
      </c>
    </row>
    <row r="58" spans="1:7" s="1043" customFormat="1" ht="27" customHeight="1">
      <c r="A58" s="1044">
        <v>1.4</v>
      </c>
      <c r="B58" s="1499" t="s">
        <v>782</v>
      </c>
      <c r="C58" s="1499"/>
      <c r="D58" s="993" t="s">
        <v>2</v>
      </c>
      <c r="E58" s="604">
        <v>16</v>
      </c>
      <c r="F58" s="999">
        <f>F57</f>
        <v>350000</v>
      </c>
      <c r="G58" s="1000">
        <f t="shared" si="2"/>
        <v>5600000</v>
      </c>
    </row>
    <row r="59" spans="1:7" s="1043" customFormat="1" ht="27.6" customHeight="1">
      <c r="A59" s="1044">
        <v>1.5</v>
      </c>
      <c r="B59" s="1499" t="s">
        <v>783</v>
      </c>
      <c r="C59" s="1499"/>
      <c r="D59" s="993" t="s">
        <v>2</v>
      </c>
      <c r="E59" s="604">
        <v>16</v>
      </c>
      <c r="F59" s="999">
        <f>F58</f>
        <v>350000</v>
      </c>
      <c r="G59" s="1000">
        <f t="shared" si="2"/>
        <v>5600000</v>
      </c>
    </row>
    <row r="60" spans="1:7" s="1043" customFormat="1" ht="25.9" customHeight="1">
      <c r="A60" s="1044">
        <v>1.6</v>
      </c>
      <c r="B60" s="1499" t="s">
        <v>784</v>
      </c>
      <c r="C60" s="1499"/>
      <c r="D60" s="993" t="s">
        <v>2</v>
      </c>
      <c r="E60" s="604">
        <v>16</v>
      </c>
      <c r="F60" s="999">
        <f>F59</f>
        <v>350000</v>
      </c>
      <c r="G60" s="1000">
        <f t="shared" si="2"/>
        <v>5600000</v>
      </c>
    </row>
    <row r="61" spans="1:7" s="1043" customFormat="1" ht="27" customHeight="1">
      <c r="A61" s="1044">
        <v>1.7</v>
      </c>
      <c r="B61" s="1499" t="s">
        <v>785</v>
      </c>
      <c r="C61" s="1499"/>
      <c r="D61" s="993" t="s">
        <v>2</v>
      </c>
      <c r="E61" s="604">
        <v>16</v>
      </c>
      <c r="F61" s="999">
        <v>630000</v>
      </c>
      <c r="G61" s="1000">
        <f t="shared" si="2"/>
        <v>10080000</v>
      </c>
    </row>
    <row r="62" spans="1:7" s="1043" customFormat="1" ht="25.15" customHeight="1">
      <c r="A62" s="1044">
        <v>1.8</v>
      </c>
      <c r="B62" s="1499" t="s">
        <v>786</v>
      </c>
      <c r="C62" s="1499"/>
      <c r="D62" s="993" t="s">
        <v>2</v>
      </c>
      <c r="E62" s="994">
        <v>4</v>
      </c>
      <c r="F62" s="999">
        <v>125000</v>
      </c>
      <c r="G62" s="1000">
        <f t="shared" si="2"/>
        <v>500000</v>
      </c>
    </row>
    <row r="63" spans="1:7" s="1004" customFormat="1" ht="19.5" customHeight="1">
      <c r="A63" s="1488" t="s">
        <v>10</v>
      </c>
      <c r="B63" s="1489"/>
      <c r="C63" s="1489"/>
      <c r="D63" s="1489"/>
      <c r="E63" s="1489"/>
      <c r="F63" s="1489"/>
      <c r="G63" s="1045">
        <f>SUM(G54:G62)</f>
        <v>51180000</v>
      </c>
    </row>
    <row r="64" spans="1:7" ht="21.6" customHeight="1">
      <c r="A64" s="1046" t="s">
        <v>3</v>
      </c>
      <c r="B64" s="1047" t="s">
        <v>188</v>
      </c>
      <c r="C64" s="1047" t="s">
        <v>7</v>
      </c>
      <c r="D64" s="1047" t="s">
        <v>201</v>
      </c>
      <c r="E64" s="1047" t="s">
        <v>767</v>
      </c>
      <c r="F64" s="1048" t="s">
        <v>210</v>
      </c>
      <c r="G64" s="1049" t="s">
        <v>37</v>
      </c>
    </row>
    <row r="65" spans="1:10" s="1043" customFormat="1" ht="21" customHeight="1">
      <c r="A65" s="987">
        <v>2</v>
      </c>
      <c r="B65" s="992" t="s">
        <v>211</v>
      </c>
      <c r="C65" s="1050"/>
      <c r="D65" s="1051"/>
      <c r="E65" s="1052"/>
      <c r="F65" s="1053"/>
      <c r="G65" s="1054"/>
    </row>
    <row r="66" spans="1:10" s="1043" customFormat="1" ht="16.149999999999999" customHeight="1">
      <c r="A66" s="1044">
        <v>2.1</v>
      </c>
      <c r="B66" s="1055" t="s">
        <v>787</v>
      </c>
      <c r="C66" s="1056">
        <v>4</v>
      </c>
      <c r="D66" s="1056">
        <v>16</v>
      </c>
      <c r="E66" s="1057">
        <v>1</v>
      </c>
      <c r="F66" s="999">
        <f>+FP!AG12</f>
        <v>1423500</v>
      </c>
      <c r="G66" s="1000">
        <f>C66*D66*E66*F66</f>
        <v>91104000</v>
      </c>
    </row>
    <row r="67" spans="1:10" ht="15" customHeight="1" thickBot="1">
      <c r="A67" s="1492" t="s">
        <v>212</v>
      </c>
      <c r="B67" s="1493"/>
      <c r="C67" s="1493"/>
      <c r="D67" s="1493"/>
      <c r="E67" s="1493"/>
      <c r="F67" s="1493"/>
      <c r="G67" s="1020">
        <f>G63+G66</f>
        <v>142284000</v>
      </c>
      <c r="I67" s="605"/>
    </row>
    <row r="68" spans="1:10">
      <c r="A68" s="1509"/>
      <c r="B68" s="1510"/>
      <c r="C68" s="1510"/>
      <c r="D68" s="1510"/>
      <c r="E68" s="1510"/>
      <c r="F68" s="1510"/>
      <c r="G68" s="1511"/>
    </row>
    <row r="69" spans="1:10" ht="68.45" customHeight="1">
      <c r="A69" s="1512"/>
      <c r="B69" s="1513"/>
      <c r="C69" s="1513"/>
      <c r="D69" s="1513"/>
      <c r="E69" s="1513"/>
      <c r="F69" s="1513"/>
      <c r="G69" s="1514"/>
    </row>
    <row r="70" spans="1:10" ht="12.75">
      <c r="A70" s="1023" t="s">
        <v>20</v>
      </c>
      <c r="B70" s="95" t="s">
        <v>41</v>
      </c>
      <c r="C70" s="90"/>
      <c r="D70" s="2" t="s">
        <v>626</v>
      </c>
      <c r="E70" s="95" t="s">
        <v>627</v>
      </c>
      <c r="F70" s="1062"/>
      <c r="G70" s="1022"/>
    </row>
    <row r="71" spans="1:10" ht="12.75">
      <c r="A71" s="1024"/>
      <c r="B71" s="96" t="s">
        <v>42</v>
      </c>
      <c r="C71" s="15"/>
      <c r="D71" s="3"/>
      <c r="E71" s="96" t="s">
        <v>628</v>
      </c>
      <c r="G71" s="1022"/>
    </row>
    <row r="72" spans="1:10" ht="14.25">
      <c r="A72" s="1059"/>
      <c r="B72" s="14" t="s">
        <v>22</v>
      </c>
      <c r="C72" s="15"/>
      <c r="D72" s="15"/>
      <c r="E72" s="14" t="s">
        <v>629</v>
      </c>
      <c r="G72" s="1022"/>
    </row>
    <row r="73" spans="1:10" ht="15" thickBot="1">
      <c r="A73" s="1059"/>
      <c r="B73" s="1029"/>
      <c r="G73" s="1022"/>
    </row>
    <row r="74" spans="1:10" ht="18" customHeight="1" thickBot="1">
      <c r="A74" s="1515" t="s">
        <v>788</v>
      </c>
      <c r="B74" s="1516"/>
      <c r="C74" s="1516"/>
      <c r="D74" s="1516"/>
      <c r="E74" s="1516"/>
      <c r="F74" s="1517"/>
      <c r="G74" s="1060">
        <f>G19+G44+G67</f>
        <v>343475745</v>
      </c>
      <c r="I74" s="689">
        <v>343475745</v>
      </c>
      <c r="J74" s="986">
        <f>+I74-G74</f>
        <v>0</v>
      </c>
    </row>
    <row r="75" spans="1:10" ht="12.75" thickBot="1">
      <c r="A75" s="1061"/>
      <c r="B75" s="1026"/>
      <c r="C75" s="1026"/>
      <c r="D75" s="1026"/>
      <c r="E75" s="1026"/>
      <c r="F75" s="1027"/>
      <c r="G75" s="1028"/>
    </row>
  </sheetData>
  <mergeCells count="54">
    <mergeCell ref="A68:G69"/>
    <mergeCell ref="A74:F74"/>
    <mergeCell ref="B59:C59"/>
    <mergeCell ref="B60:C60"/>
    <mergeCell ref="B61:C61"/>
    <mergeCell ref="B62:C62"/>
    <mergeCell ref="A63:F63"/>
    <mergeCell ref="A67:F67"/>
    <mergeCell ref="B58:C58"/>
    <mergeCell ref="B43:C43"/>
    <mergeCell ref="A44:F44"/>
    <mergeCell ref="A45:G46"/>
    <mergeCell ref="A51:G51"/>
    <mergeCell ref="B52:G52"/>
    <mergeCell ref="B53:C53"/>
    <mergeCell ref="B54:C54"/>
    <mergeCell ref="B55:C55"/>
    <mergeCell ref="B56:C56"/>
    <mergeCell ref="B57:C57"/>
    <mergeCell ref="B42:C42"/>
    <mergeCell ref="B31:C31"/>
    <mergeCell ref="B32:C32"/>
    <mergeCell ref="B33:C33"/>
    <mergeCell ref="B34:C34"/>
    <mergeCell ref="B35:C35"/>
    <mergeCell ref="B36:C36"/>
    <mergeCell ref="B37:C37"/>
    <mergeCell ref="B38:C38"/>
    <mergeCell ref="B39:C39"/>
    <mergeCell ref="A40:F40"/>
    <mergeCell ref="B41:C41"/>
    <mergeCell ref="A19:F19"/>
    <mergeCell ref="A27:G27"/>
    <mergeCell ref="B28:G28"/>
    <mergeCell ref="B29:C29"/>
    <mergeCell ref="B30:C30"/>
    <mergeCell ref="B18:C18"/>
    <mergeCell ref="B7:C7"/>
    <mergeCell ref="B8:C8"/>
    <mergeCell ref="B9:C9"/>
    <mergeCell ref="B10:C10"/>
    <mergeCell ref="B11:C11"/>
    <mergeCell ref="B12:C12"/>
    <mergeCell ref="B13:C13"/>
    <mergeCell ref="B14:C14"/>
    <mergeCell ref="A15:F15"/>
    <mergeCell ref="B16:C16"/>
    <mergeCell ref="B17:C17"/>
    <mergeCell ref="B6:G6"/>
    <mergeCell ref="A1:A3"/>
    <mergeCell ref="B1:G1"/>
    <mergeCell ref="B2:G2"/>
    <mergeCell ref="B3:G3"/>
    <mergeCell ref="A5:G5"/>
  </mergeCells>
  <pageMargins left="0.70866141732283472" right="0.70866141732283472" top="0.74803149606299213" bottom="0.74803149606299213" header="0.31496062992125984" footer="0.31496062992125984"/>
  <pageSetup scale="71" fitToHeight="0" orientation="portrait" r:id="rId1"/>
  <rowBreaks count="2" manualBreakCount="2">
    <brk id="25" max="7" man="1"/>
    <brk id="50"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tabColor theme="7" tint="0.39997558519241921"/>
  </sheetPr>
  <dimension ref="A1:M45"/>
  <sheetViews>
    <sheetView view="pageBreakPreview" topLeftCell="A21" zoomScale="85" zoomScaleNormal="100" zoomScaleSheetLayoutView="85" workbookViewId="0">
      <selection activeCell="K32" sqref="K32"/>
    </sheetView>
  </sheetViews>
  <sheetFormatPr baseColWidth="10" defaultRowHeight="15"/>
  <cols>
    <col min="1" max="1" width="14" style="1106" customWidth="1"/>
    <col min="2" max="2" width="37.28515625" style="470" customWidth="1"/>
    <col min="3" max="3" width="17.28515625" style="536" customWidth="1"/>
    <col min="4" max="4" width="8.140625" style="469" customWidth="1"/>
    <col min="5" max="5" width="11.140625" style="469" customWidth="1"/>
    <col min="6" max="6" width="11.5703125" style="469" customWidth="1"/>
    <col min="7" max="7" width="26.42578125" style="469" customWidth="1"/>
    <col min="8" max="8" width="20.42578125" style="469" customWidth="1"/>
    <col min="9" max="9" width="3.28515625" style="469" customWidth="1"/>
    <col min="10" max="10" width="23.42578125" style="470" customWidth="1"/>
    <col min="11" max="11" width="20.85546875" style="470" customWidth="1"/>
    <col min="12" max="12" width="11.42578125" style="470"/>
    <col min="13" max="13" width="14.42578125" style="470" bestFit="1" customWidth="1"/>
    <col min="14" max="256" width="11.42578125" style="470"/>
    <col min="257" max="257" width="3.42578125" style="470" customWidth="1"/>
    <col min="258" max="258" width="4.140625" style="470" customWidth="1"/>
    <col min="259" max="259" width="31.42578125" style="470" customWidth="1"/>
    <col min="260" max="260" width="12" style="470" customWidth="1"/>
    <col min="261" max="261" width="8.140625" style="470" customWidth="1"/>
    <col min="262" max="262" width="10.140625" style="470" customWidth="1"/>
    <col min="263" max="263" width="8.7109375" style="470" customWidth="1"/>
    <col min="264" max="264" width="18.42578125" style="470" customWidth="1"/>
    <col min="265" max="265" width="7.42578125" style="470" customWidth="1"/>
    <col min="266" max="266" width="20.140625" style="470" bestFit="1" customWidth="1"/>
    <col min="267" max="268" width="11.42578125" style="470"/>
    <col min="269" max="269" width="14.42578125" style="470" bestFit="1" customWidth="1"/>
    <col min="270" max="512" width="11.42578125" style="470"/>
    <col min="513" max="513" width="3.42578125" style="470" customWidth="1"/>
    <col min="514" max="514" width="4.140625" style="470" customWidth="1"/>
    <col min="515" max="515" width="31.42578125" style="470" customWidth="1"/>
    <col min="516" max="516" width="12" style="470" customWidth="1"/>
    <col min="517" max="517" width="8.140625" style="470" customWidth="1"/>
    <col min="518" max="518" width="10.140625" style="470" customWidth="1"/>
    <col min="519" max="519" width="8.7109375" style="470" customWidth="1"/>
    <col min="520" max="520" width="18.42578125" style="470" customWidth="1"/>
    <col min="521" max="521" width="7.42578125" style="470" customWidth="1"/>
    <col min="522" max="522" width="20.140625" style="470" bestFit="1" customWidth="1"/>
    <col min="523" max="524" width="11.42578125" style="470"/>
    <col min="525" max="525" width="14.42578125" style="470" bestFit="1" customWidth="1"/>
    <col min="526" max="768" width="11.42578125" style="470"/>
    <col min="769" max="769" width="3.42578125" style="470" customWidth="1"/>
    <col min="770" max="770" width="4.140625" style="470" customWidth="1"/>
    <col min="771" max="771" width="31.42578125" style="470" customWidth="1"/>
    <col min="772" max="772" width="12" style="470" customWidth="1"/>
    <col min="773" max="773" width="8.140625" style="470" customWidth="1"/>
    <col min="774" max="774" width="10.140625" style="470" customWidth="1"/>
    <col min="775" max="775" width="8.7109375" style="470" customWidth="1"/>
    <col min="776" max="776" width="18.42578125" style="470" customWidth="1"/>
    <col min="777" max="777" width="7.42578125" style="470" customWidth="1"/>
    <col min="778" max="778" width="20.140625" style="470" bestFit="1" customWidth="1"/>
    <col min="779" max="780" width="11.42578125" style="470"/>
    <col min="781" max="781" width="14.42578125" style="470" bestFit="1" customWidth="1"/>
    <col min="782" max="1024" width="11.42578125" style="470"/>
    <col min="1025" max="1025" width="3.42578125" style="470" customWidth="1"/>
    <col min="1026" max="1026" width="4.140625" style="470" customWidth="1"/>
    <col min="1027" max="1027" width="31.42578125" style="470" customWidth="1"/>
    <col min="1028" max="1028" width="12" style="470" customWidth="1"/>
    <col min="1029" max="1029" width="8.140625" style="470" customWidth="1"/>
    <col min="1030" max="1030" width="10.140625" style="470" customWidth="1"/>
    <col min="1031" max="1031" width="8.7109375" style="470" customWidth="1"/>
    <col min="1032" max="1032" width="18.42578125" style="470" customWidth="1"/>
    <col min="1033" max="1033" width="7.42578125" style="470" customWidth="1"/>
    <col min="1034" max="1034" width="20.140625" style="470" bestFit="1" customWidth="1"/>
    <col min="1035" max="1036" width="11.42578125" style="470"/>
    <col min="1037" max="1037" width="14.42578125" style="470" bestFit="1" customWidth="1"/>
    <col min="1038" max="1280" width="11.42578125" style="470"/>
    <col min="1281" max="1281" width="3.42578125" style="470" customWidth="1"/>
    <col min="1282" max="1282" width="4.140625" style="470" customWidth="1"/>
    <col min="1283" max="1283" width="31.42578125" style="470" customWidth="1"/>
    <col min="1284" max="1284" width="12" style="470" customWidth="1"/>
    <col min="1285" max="1285" width="8.140625" style="470" customWidth="1"/>
    <col min="1286" max="1286" width="10.140625" style="470" customWidth="1"/>
    <col min="1287" max="1287" width="8.7109375" style="470" customWidth="1"/>
    <col min="1288" max="1288" width="18.42578125" style="470" customWidth="1"/>
    <col min="1289" max="1289" width="7.42578125" style="470" customWidth="1"/>
    <col min="1290" max="1290" width="20.140625" style="470" bestFit="1" customWidth="1"/>
    <col min="1291" max="1292" width="11.42578125" style="470"/>
    <col min="1293" max="1293" width="14.42578125" style="470" bestFit="1" customWidth="1"/>
    <col min="1294" max="1536" width="11.42578125" style="470"/>
    <col min="1537" max="1537" width="3.42578125" style="470" customWidth="1"/>
    <col min="1538" max="1538" width="4.140625" style="470" customWidth="1"/>
    <col min="1539" max="1539" width="31.42578125" style="470" customWidth="1"/>
    <col min="1540" max="1540" width="12" style="470" customWidth="1"/>
    <col min="1541" max="1541" width="8.140625" style="470" customWidth="1"/>
    <col min="1542" max="1542" width="10.140625" style="470" customWidth="1"/>
    <col min="1543" max="1543" width="8.7109375" style="470" customWidth="1"/>
    <col min="1544" max="1544" width="18.42578125" style="470" customWidth="1"/>
    <col min="1545" max="1545" width="7.42578125" style="470" customWidth="1"/>
    <col min="1546" max="1546" width="20.140625" style="470" bestFit="1" customWidth="1"/>
    <col min="1547" max="1548" width="11.42578125" style="470"/>
    <col min="1549" max="1549" width="14.42578125" style="470" bestFit="1" customWidth="1"/>
    <col min="1550" max="1792" width="11.42578125" style="470"/>
    <col min="1793" max="1793" width="3.42578125" style="470" customWidth="1"/>
    <col min="1794" max="1794" width="4.140625" style="470" customWidth="1"/>
    <col min="1795" max="1795" width="31.42578125" style="470" customWidth="1"/>
    <col min="1796" max="1796" width="12" style="470" customWidth="1"/>
    <col min="1797" max="1797" width="8.140625" style="470" customWidth="1"/>
    <col min="1798" max="1798" width="10.140625" style="470" customWidth="1"/>
    <col min="1799" max="1799" width="8.7109375" style="470" customWidth="1"/>
    <col min="1800" max="1800" width="18.42578125" style="470" customWidth="1"/>
    <col min="1801" max="1801" width="7.42578125" style="470" customWidth="1"/>
    <col min="1802" max="1802" width="20.140625" style="470" bestFit="1" customWidth="1"/>
    <col min="1803" max="1804" width="11.42578125" style="470"/>
    <col min="1805" max="1805" width="14.42578125" style="470" bestFit="1" customWidth="1"/>
    <col min="1806" max="2048" width="11.42578125" style="470"/>
    <col min="2049" max="2049" width="3.42578125" style="470" customWidth="1"/>
    <col min="2050" max="2050" width="4.140625" style="470" customWidth="1"/>
    <col min="2051" max="2051" width="31.42578125" style="470" customWidth="1"/>
    <col min="2052" max="2052" width="12" style="470" customWidth="1"/>
    <col min="2053" max="2053" width="8.140625" style="470" customWidth="1"/>
    <col min="2054" max="2054" width="10.140625" style="470" customWidth="1"/>
    <col min="2055" max="2055" width="8.7109375" style="470" customWidth="1"/>
    <col min="2056" max="2056" width="18.42578125" style="470" customWidth="1"/>
    <col min="2057" max="2057" width="7.42578125" style="470" customWidth="1"/>
    <col min="2058" max="2058" width="20.140625" style="470" bestFit="1" customWidth="1"/>
    <col min="2059" max="2060" width="11.42578125" style="470"/>
    <col min="2061" max="2061" width="14.42578125" style="470" bestFit="1" customWidth="1"/>
    <col min="2062" max="2304" width="11.42578125" style="470"/>
    <col min="2305" max="2305" width="3.42578125" style="470" customWidth="1"/>
    <col min="2306" max="2306" width="4.140625" style="470" customWidth="1"/>
    <col min="2307" max="2307" width="31.42578125" style="470" customWidth="1"/>
    <col min="2308" max="2308" width="12" style="470" customWidth="1"/>
    <col min="2309" max="2309" width="8.140625" style="470" customWidth="1"/>
    <col min="2310" max="2310" width="10.140625" style="470" customWidth="1"/>
    <col min="2311" max="2311" width="8.7109375" style="470" customWidth="1"/>
    <col min="2312" max="2312" width="18.42578125" style="470" customWidth="1"/>
    <col min="2313" max="2313" width="7.42578125" style="470" customWidth="1"/>
    <col min="2314" max="2314" width="20.140625" style="470" bestFit="1" customWidth="1"/>
    <col min="2315" max="2316" width="11.42578125" style="470"/>
    <col min="2317" max="2317" width="14.42578125" style="470" bestFit="1" customWidth="1"/>
    <col min="2318" max="2560" width="11.42578125" style="470"/>
    <col min="2561" max="2561" width="3.42578125" style="470" customWidth="1"/>
    <col min="2562" max="2562" width="4.140625" style="470" customWidth="1"/>
    <col min="2563" max="2563" width="31.42578125" style="470" customWidth="1"/>
    <col min="2564" max="2564" width="12" style="470" customWidth="1"/>
    <col min="2565" max="2565" width="8.140625" style="470" customWidth="1"/>
    <col min="2566" max="2566" width="10.140625" style="470" customWidth="1"/>
    <col min="2567" max="2567" width="8.7109375" style="470" customWidth="1"/>
    <col min="2568" max="2568" width="18.42578125" style="470" customWidth="1"/>
    <col min="2569" max="2569" width="7.42578125" style="470" customWidth="1"/>
    <col min="2570" max="2570" width="20.140625" style="470" bestFit="1" customWidth="1"/>
    <col min="2571" max="2572" width="11.42578125" style="470"/>
    <col min="2573" max="2573" width="14.42578125" style="470" bestFit="1" customWidth="1"/>
    <col min="2574" max="2816" width="11.42578125" style="470"/>
    <col min="2817" max="2817" width="3.42578125" style="470" customWidth="1"/>
    <col min="2818" max="2818" width="4.140625" style="470" customWidth="1"/>
    <col min="2819" max="2819" width="31.42578125" style="470" customWidth="1"/>
    <col min="2820" max="2820" width="12" style="470" customWidth="1"/>
    <col min="2821" max="2821" width="8.140625" style="470" customWidth="1"/>
    <col min="2822" max="2822" width="10.140625" style="470" customWidth="1"/>
    <col min="2823" max="2823" width="8.7109375" style="470" customWidth="1"/>
    <col min="2824" max="2824" width="18.42578125" style="470" customWidth="1"/>
    <col min="2825" max="2825" width="7.42578125" style="470" customWidth="1"/>
    <col min="2826" max="2826" width="20.140625" style="470" bestFit="1" customWidth="1"/>
    <col min="2827" max="2828" width="11.42578125" style="470"/>
    <col min="2829" max="2829" width="14.42578125" style="470" bestFit="1" customWidth="1"/>
    <col min="2830" max="3072" width="11.42578125" style="470"/>
    <col min="3073" max="3073" width="3.42578125" style="470" customWidth="1"/>
    <col min="3074" max="3074" width="4.140625" style="470" customWidth="1"/>
    <col min="3075" max="3075" width="31.42578125" style="470" customWidth="1"/>
    <col min="3076" max="3076" width="12" style="470" customWidth="1"/>
    <col min="3077" max="3077" width="8.140625" style="470" customWidth="1"/>
    <col min="3078" max="3078" width="10.140625" style="470" customWidth="1"/>
    <col min="3079" max="3079" width="8.7109375" style="470" customWidth="1"/>
    <col min="3080" max="3080" width="18.42578125" style="470" customWidth="1"/>
    <col min="3081" max="3081" width="7.42578125" style="470" customWidth="1"/>
    <col min="3082" max="3082" width="20.140625" style="470" bestFit="1" customWidth="1"/>
    <col min="3083" max="3084" width="11.42578125" style="470"/>
    <col min="3085" max="3085" width="14.42578125" style="470" bestFit="1" customWidth="1"/>
    <col min="3086" max="3328" width="11.42578125" style="470"/>
    <col min="3329" max="3329" width="3.42578125" style="470" customWidth="1"/>
    <col min="3330" max="3330" width="4.140625" style="470" customWidth="1"/>
    <col min="3331" max="3331" width="31.42578125" style="470" customWidth="1"/>
    <col min="3332" max="3332" width="12" style="470" customWidth="1"/>
    <col min="3333" max="3333" width="8.140625" style="470" customWidth="1"/>
    <col min="3334" max="3334" width="10.140625" style="470" customWidth="1"/>
    <col min="3335" max="3335" width="8.7109375" style="470" customWidth="1"/>
    <col min="3336" max="3336" width="18.42578125" style="470" customWidth="1"/>
    <col min="3337" max="3337" width="7.42578125" style="470" customWidth="1"/>
    <col min="3338" max="3338" width="20.140625" style="470" bestFit="1" customWidth="1"/>
    <col min="3339" max="3340" width="11.42578125" style="470"/>
    <col min="3341" max="3341" width="14.42578125" style="470" bestFit="1" customWidth="1"/>
    <col min="3342" max="3584" width="11.42578125" style="470"/>
    <col min="3585" max="3585" width="3.42578125" style="470" customWidth="1"/>
    <col min="3586" max="3586" width="4.140625" style="470" customWidth="1"/>
    <col min="3587" max="3587" width="31.42578125" style="470" customWidth="1"/>
    <col min="3588" max="3588" width="12" style="470" customWidth="1"/>
    <col min="3589" max="3589" width="8.140625" style="470" customWidth="1"/>
    <col min="3590" max="3590" width="10.140625" style="470" customWidth="1"/>
    <col min="3591" max="3591" width="8.7109375" style="470" customWidth="1"/>
    <col min="3592" max="3592" width="18.42578125" style="470" customWidth="1"/>
    <col min="3593" max="3593" width="7.42578125" style="470" customWidth="1"/>
    <col min="3594" max="3594" width="20.140625" style="470" bestFit="1" customWidth="1"/>
    <col min="3595" max="3596" width="11.42578125" style="470"/>
    <col min="3597" max="3597" width="14.42578125" style="470" bestFit="1" customWidth="1"/>
    <col min="3598" max="3840" width="11.42578125" style="470"/>
    <col min="3841" max="3841" width="3.42578125" style="470" customWidth="1"/>
    <col min="3842" max="3842" width="4.140625" style="470" customWidth="1"/>
    <col min="3843" max="3843" width="31.42578125" style="470" customWidth="1"/>
    <col min="3844" max="3844" width="12" style="470" customWidth="1"/>
    <col min="3845" max="3845" width="8.140625" style="470" customWidth="1"/>
    <col min="3846" max="3846" width="10.140625" style="470" customWidth="1"/>
    <col min="3847" max="3847" width="8.7109375" style="470" customWidth="1"/>
    <col min="3848" max="3848" width="18.42578125" style="470" customWidth="1"/>
    <col min="3849" max="3849" width="7.42578125" style="470" customWidth="1"/>
    <col min="3850" max="3850" width="20.140625" style="470" bestFit="1" customWidth="1"/>
    <col min="3851" max="3852" width="11.42578125" style="470"/>
    <col min="3853" max="3853" width="14.42578125" style="470" bestFit="1" customWidth="1"/>
    <col min="3854" max="4096" width="11.42578125" style="470"/>
    <col min="4097" max="4097" width="3.42578125" style="470" customWidth="1"/>
    <col min="4098" max="4098" width="4.140625" style="470" customWidth="1"/>
    <col min="4099" max="4099" width="31.42578125" style="470" customWidth="1"/>
    <col min="4100" max="4100" width="12" style="470" customWidth="1"/>
    <col min="4101" max="4101" width="8.140625" style="470" customWidth="1"/>
    <col min="4102" max="4102" width="10.140625" style="470" customWidth="1"/>
    <col min="4103" max="4103" width="8.7109375" style="470" customWidth="1"/>
    <col min="4104" max="4104" width="18.42578125" style="470" customWidth="1"/>
    <col min="4105" max="4105" width="7.42578125" style="470" customWidth="1"/>
    <col min="4106" max="4106" width="20.140625" style="470" bestFit="1" customWidth="1"/>
    <col min="4107" max="4108" width="11.42578125" style="470"/>
    <col min="4109" max="4109" width="14.42578125" style="470" bestFit="1" customWidth="1"/>
    <col min="4110" max="4352" width="11.42578125" style="470"/>
    <col min="4353" max="4353" width="3.42578125" style="470" customWidth="1"/>
    <col min="4354" max="4354" width="4.140625" style="470" customWidth="1"/>
    <col min="4355" max="4355" width="31.42578125" style="470" customWidth="1"/>
    <col min="4356" max="4356" width="12" style="470" customWidth="1"/>
    <col min="4357" max="4357" width="8.140625" style="470" customWidth="1"/>
    <col min="4358" max="4358" width="10.140625" style="470" customWidth="1"/>
    <col min="4359" max="4359" width="8.7109375" style="470" customWidth="1"/>
    <col min="4360" max="4360" width="18.42578125" style="470" customWidth="1"/>
    <col min="4361" max="4361" width="7.42578125" style="470" customWidth="1"/>
    <col min="4362" max="4362" width="20.140625" style="470" bestFit="1" customWidth="1"/>
    <col min="4363" max="4364" width="11.42578125" style="470"/>
    <col min="4365" max="4365" width="14.42578125" style="470" bestFit="1" customWidth="1"/>
    <col min="4366" max="4608" width="11.42578125" style="470"/>
    <col min="4609" max="4609" width="3.42578125" style="470" customWidth="1"/>
    <col min="4610" max="4610" width="4.140625" style="470" customWidth="1"/>
    <col min="4611" max="4611" width="31.42578125" style="470" customWidth="1"/>
    <col min="4612" max="4612" width="12" style="470" customWidth="1"/>
    <col min="4613" max="4613" width="8.140625" style="470" customWidth="1"/>
    <col min="4614" max="4614" width="10.140625" style="470" customWidth="1"/>
    <col min="4615" max="4615" width="8.7109375" style="470" customWidth="1"/>
    <col min="4616" max="4616" width="18.42578125" style="470" customWidth="1"/>
    <col min="4617" max="4617" width="7.42578125" style="470" customWidth="1"/>
    <col min="4618" max="4618" width="20.140625" style="470" bestFit="1" customWidth="1"/>
    <col min="4619" max="4620" width="11.42578125" style="470"/>
    <col min="4621" max="4621" width="14.42578125" style="470" bestFit="1" customWidth="1"/>
    <col min="4622" max="4864" width="11.42578125" style="470"/>
    <col min="4865" max="4865" width="3.42578125" style="470" customWidth="1"/>
    <col min="4866" max="4866" width="4.140625" style="470" customWidth="1"/>
    <col min="4867" max="4867" width="31.42578125" style="470" customWidth="1"/>
    <col min="4868" max="4868" width="12" style="470" customWidth="1"/>
    <col min="4869" max="4869" width="8.140625" style="470" customWidth="1"/>
    <col min="4870" max="4870" width="10.140625" style="470" customWidth="1"/>
    <col min="4871" max="4871" width="8.7109375" style="470" customWidth="1"/>
    <col min="4872" max="4872" width="18.42578125" style="470" customWidth="1"/>
    <col min="4873" max="4873" width="7.42578125" style="470" customWidth="1"/>
    <col min="4874" max="4874" width="20.140625" style="470" bestFit="1" customWidth="1"/>
    <col min="4875" max="4876" width="11.42578125" style="470"/>
    <col min="4877" max="4877" width="14.42578125" style="470" bestFit="1" customWidth="1"/>
    <col min="4878" max="5120" width="11.42578125" style="470"/>
    <col min="5121" max="5121" width="3.42578125" style="470" customWidth="1"/>
    <col min="5122" max="5122" width="4.140625" style="470" customWidth="1"/>
    <col min="5123" max="5123" width="31.42578125" style="470" customWidth="1"/>
    <col min="5124" max="5124" width="12" style="470" customWidth="1"/>
    <col min="5125" max="5125" width="8.140625" style="470" customWidth="1"/>
    <col min="5126" max="5126" width="10.140625" style="470" customWidth="1"/>
    <col min="5127" max="5127" width="8.7109375" style="470" customWidth="1"/>
    <col min="5128" max="5128" width="18.42578125" style="470" customWidth="1"/>
    <col min="5129" max="5129" width="7.42578125" style="470" customWidth="1"/>
    <col min="5130" max="5130" width="20.140625" style="470" bestFit="1" customWidth="1"/>
    <col min="5131" max="5132" width="11.42578125" style="470"/>
    <col min="5133" max="5133" width="14.42578125" style="470" bestFit="1" customWidth="1"/>
    <col min="5134" max="5376" width="11.42578125" style="470"/>
    <col min="5377" max="5377" width="3.42578125" style="470" customWidth="1"/>
    <col min="5378" max="5378" width="4.140625" style="470" customWidth="1"/>
    <col min="5379" max="5379" width="31.42578125" style="470" customWidth="1"/>
    <col min="5380" max="5380" width="12" style="470" customWidth="1"/>
    <col min="5381" max="5381" width="8.140625" style="470" customWidth="1"/>
    <col min="5382" max="5382" width="10.140625" style="470" customWidth="1"/>
    <col min="5383" max="5383" width="8.7109375" style="470" customWidth="1"/>
    <col min="5384" max="5384" width="18.42578125" style="470" customWidth="1"/>
    <col min="5385" max="5385" width="7.42578125" style="470" customWidth="1"/>
    <col min="5386" max="5386" width="20.140625" style="470" bestFit="1" customWidth="1"/>
    <col min="5387" max="5388" width="11.42578125" style="470"/>
    <col min="5389" max="5389" width="14.42578125" style="470" bestFit="1" customWidth="1"/>
    <col min="5390" max="5632" width="11.42578125" style="470"/>
    <col min="5633" max="5633" width="3.42578125" style="470" customWidth="1"/>
    <col min="5634" max="5634" width="4.140625" style="470" customWidth="1"/>
    <col min="5635" max="5635" width="31.42578125" style="470" customWidth="1"/>
    <col min="5636" max="5636" width="12" style="470" customWidth="1"/>
    <col min="5637" max="5637" width="8.140625" style="470" customWidth="1"/>
    <col min="5638" max="5638" width="10.140625" style="470" customWidth="1"/>
    <col min="5639" max="5639" width="8.7109375" style="470" customWidth="1"/>
    <col min="5640" max="5640" width="18.42578125" style="470" customWidth="1"/>
    <col min="5641" max="5641" width="7.42578125" style="470" customWidth="1"/>
    <col min="5642" max="5642" width="20.140625" style="470" bestFit="1" customWidth="1"/>
    <col min="5643" max="5644" width="11.42578125" style="470"/>
    <col min="5645" max="5645" width="14.42578125" style="470" bestFit="1" customWidth="1"/>
    <col min="5646" max="5888" width="11.42578125" style="470"/>
    <col min="5889" max="5889" width="3.42578125" style="470" customWidth="1"/>
    <col min="5890" max="5890" width="4.140625" style="470" customWidth="1"/>
    <col min="5891" max="5891" width="31.42578125" style="470" customWidth="1"/>
    <col min="5892" max="5892" width="12" style="470" customWidth="1"/>
    <col min="5893" max="5893" width="8.140625" style="470" customWidth="1"/>
    <col min="5894" max="5894" width="10.140625" style="470" customWidth="1"/>
    <col min="5895" max="5895" width="8.7109375" style="470" customWidth="1"/>
    <col min="5896" max="5896" width="18.42578125" style="470" customWidth="1"/>
    <col min="5897" max="5897" width="7.42578125" style="470" customWidth="1"/>
    <col min="5898" max="5898" width="20.140625" style="470" bestFit="1" customWidth="1"/>
    <col min="5899" max="5900" width="11.42578125" style="470"/>
    <col min="5901" max="5901" width="14.42578125" style="470" bestFit="1" customWidth="1"/>
    <col min="5902" max="6144" width="11.42578125" style="470"/>
    <col min="6145" max="6145" width="3.42578125" style="470" customWidth="1"/>
    <col min="6146" max="6146" width="4.140625" style="470" customWidth="1"/>
    <col min="6147" max="6147" width="31.42578125" style="470" customWidth="1"/>
    <col min="6148" max="6148" width="12" style="470" customWidth="1"/>
    <col min="6149" max="6149" width="8.140625" style="470" customWidth="1"/>
    <col min="6150" max="6150" width="10.140625" style="470" customWidth="1"/>
    <col min="6151" max="6151" width="8.7109375" style="470" customWidth="1"/>
    <col min="6152" max="6152" width="18.42578125" style="470" customWidth="1"/>
    <col min="6153" max="6153" width="7.42578125" style="470" customWidth="1"/>
    <col min="6154" max="6154" width="20.140625" style="470" bestFit="1" customWidth="1"/>
    <col min="6155" max="6156" width="11.42578125" style="470"/>
    <col min="6157" max="6157" width="14.42578125" style="470" bestFit="1" customWidth="1"/>
    <col min="6158" max="6400" width="11.42578125" style="470"/>
    <col min="6401" max="6401" width="3.42578125" style="470" customWidth="1"/>
    <col min="6402" max="6402" width="4.140625" style="470" customWidth="1"/>
    <col min="6403" max="6403" width="31.42578125" style="470" customWidth="1"/>
    <col min="6404" max="6404" width="12" style="470" customWidth="1"/>
    <col min="6405" max="6405" width="8.140625" style="470" customWidth="1"/>
    <col min="6406" max="6406" width="10.140625" style="470" customWidth="1"/>
    <col min="6407" max="6407" width="8.7109375" style="470" customWidth="1"/>
    <col min="6408" max="6408" width="18.42578125" style="470" customWidth="1"/>
    <col min="6409" max="6409" width="7.42578125" style="470" customWidth="1"/>
    <col min="6410" max="6410" width="20.140625" style="470" bestFit="1" customWidth="1"/>
    <col min="6411" max="6412" width="11.42578125" style="470"/>
    <col min="6413" max="6413" width="14.42578125" style="470" bestFit="1" customWidth="1"/>
    <col min="6414" max="6656" width="11.42578125" style="470"/>
    <col min="6657" max="6657" width="3.42578125" style="470" customWidth="1"/>
    <col min="6658" max="6658" width="4.140625" style="470" customWidth="1"/>
    <col min="6659" max="6659" width="31.42578125" style="470" customWidth="1"/>
    <col min="6660" max="6660" width="12" style="470" customWidth="1"/>
    <col min="6661" max="6661" width="8.140625" style="470" customWidth="1"/>
    <col min="6662" max="6662" width="10.140625" style="470" customWidth="1"/>
    <col min="6663" max="6663" width="8.7109375" style="470" customWidth="1"/>
    <col min="6664" max="6664" width="18.42578125" style="470" customWidth="1"/>
    <col min="6665" max="6665" width="7.42578125" style="470" customWidth="1"/>
    <col min="6666" max="6666" width="20.140625" style="470" bestFit="1" customWidth="1"/>
    <col min="6667" max="6668" width="11.42578125" style="470"/>
    <col min="6669" max="6669" width="14.42578125" style="470" bestFit="1" customWidth="1"/>
    <col min="6670" max="6912" width="11.42578125" style="470"/>
    <col min="6913" max="6913" width="3.42578125" style="470" customWidth="1"/>
    <col min="6914" max="6914" width="4.140625" style="470" customWidth="1"/>
    <col min="6915" max="6915" width="31.42578125" style="470" customWidth="1"/>
    <col min="6916" max="6916" width="12" style="470" customWidth="1"/>
    <col min="6917" max="6917" width="8.140625" style="470" customWidth="1"/>
    <col min="6918" max="6918" width="10.140625" style="470" customWidth="1"/>
    <col min="6919" max="6919" width="8.7109375" style="470" customWidth="1"/>
    <col min="6920" max="6920" width="18.42578125" style="470" customWidth="1"/>
    <col min="6921" max="6921" width="7.42578125" style="470" customWidth="1"/>
    <col min="6922" max="6922" width="20.140625" style="470" bestFit="1" customWidth="1"/>
    <col min="6923" max="6924" width="11.42578125" style="470"/>
    <col min="6925" max="6925" width="14.42578125" style="470" bestFit="1" customWidth="1"/>
    <col min="6926" max="7168" width="11.42578125" style="470"/>
    <col min="7169" max="7169" width="3.42578125" style="470" customWidth="1"/>
    <col min="7170" max="7170" width="4.140625" style="470" customWidth="1"/>
    <col min="7171" max="7171" width="31.42578125" style="470" customWidth="1"/>
    <col min="7172" max="7172" width="12" style="470" customWidth="1"/>
    <col min="7173" max="7173" width="8.140625" style="470" customWidth="1"/>
    <col min="7174" max="7174" width="10.140625" style="470" customWidth="1"/>
    <col min="7175" max="7175" width="8.7109375" style="470" customWidth="1"/>
    <col min="7176" max="7176" width="18.42578125" style="470" customWidth="1"/>
    <col min="7177" max="7177" width="7.42578125" style="470" customWidth="1"/>
    <col min="7178" max="7178" width="20.140625" style="470" bestFit="1" customWidth="1"/>
    <col min="7179" max="7180" width="11.42578125" style="470"/>
    <col min="7181" max="7181" width="14.42578125" style="470" bestFit="1" customWidth="1"/>
    <col min="7182" max="7424" width="11.42578125" style="470"/>
    <col min="7425" max="7425" width="3.42578125" style="470" customWidth="1"/>
    <col min="7426" max="7426" width="4.140625" style="470" customWidth="1"/>
    <col min="7427" max="7427" width="31.42578125" style="470" customWidth="1"/>
    <col min="7428" max="7428" width="12" style="470" customWidth="1"/>
    <col min="7429" max="7429" width="8.140625" style="470" customWidth="1"/>
    <col min="7430" max="7430" width="10.140625" style="470" customWidth="1"/>
    <col min="7431" max="7431" width="8.7109375" style="470" customWidth="1"/>
    <col min="7432" max="7432" width="18.42578125" style="470" customWidth="1"/>
    <col min="7433" max="7433" width="7.42578125" style="470" customWidth="1"/>
    <col min="7434" max="7434" width="20.140625" style="470" bestFit="1" customWidth="1"/>
    <col min="7435" max="7436" width="11.42578125" style="470"/>
    <col min="7437" max="7437" width="14.42578125" style="470" bestFit="1" customWidth="1"/>
    <col min="7438" max="7680" width="11.42578125" style="470"/>
    <col min="7681" max="7681" width="3.42578125" style="470" customWidth="1"/>
    <col min="7682" max="7682" width="4.140625" style="470" customWidth="1"/>
    <col min="7683" max="7683" width="31.42578125" style="470" customWidth="1"/>
    <col min="7684" max="7684" width="12" style="470" customWidth="1"/>
    <col min="7685" max="7685" width="8.140625" style="470" customWidth="1"/>
    <col min="7686" max="7686" width="10.140625" style="470" customWidth="1"/>
    <col min="7687" max="7687" width="8.7109375" style="470" customWidth="1"/>
    <col min="7688" max="7688" width="18.42578125" style="470" customWidth="1"/>
    <col min="7689" max="7689" width="7.42578125" style="470" customWidth="1"/>
    <col min="7690" max="7690" width="20.140625" style="470" bestFit="1" customWidth="1"/>
    <col min="7691" max="7692" width="11.42578125" style="470"/>
    <col min="7693" max="7693" width="14.42578125" style="470" bestFit="1" customWidth="1"/>
    <col min="7694" max="7936" width="11.42578125" style="470"/>
    <col min="7937" max="7937" width="3.42578125" style="470" customWidth="1"/>
    <col min="7938" max="7938" width="4.140625" style="470" customWidth="1"/>
    <col min="7939" max="7939" width="31.42578125" style="470" customWidth="1"/>
    <col min="7940" max="7940" width="12" style="470" customWidth="1"/>
    <col min="7941" max="7941" width="8.140625" style="470" customWidth="1"/>
    <col min="7942" max="7942" width="10.140625" style="470" customWidth="1"/>
    <col min="7943" max="7943" width="8.7109375" style="470" customWidth="1"/>
    <col min="7944" max="7944" width="18.42578125" style="470" customWidth="1"/>
    <col min="7945" max="7945" width="7.42578125" style="470" customWidth="1"/>
    <col min="7946" max="7946" width="20.140625" style="470" bestFit="1" customWidth="1"/>
    <col min="7947" max="7948" width="11.42578125" style="470"/>
    <col min="7949" max="7949" width="14.42578125" style="470" bestFit="1" customWidth="1"/>
    <col min="7950" max="8192" width="11.42578125" style="470"/>
    <col min="8193" max="8193" width="3.42578125" style="470" customWidth="1"/>
    <col min="8194" max="8194" width="4.140625" style="470" customWidth="1"/>
    <col min="8195" max="8195" width="31.42578125" style="470" customWidth="1"/>
    <col min="8196" max="8196" width="12" style="470" customWidth="1"/>
    <col min="8197" max="8197" width="8.140625" style="470" customWidth="1"/>
    <col min="8198" max="8198" width="10.140625" style="470" customWidth="1"/>
    <col min="8199" max="8199" width="8.7109375" style="470" customWidth="1"/>
    <col min="8200" max="8200" width="18.42578125" style="470" customWidth="1"/>
    <col min="8201" max="8201" width="7.42578125" style="470" customWidth="1"/>
    <col min="8202" max="8202" width="20.140625" style="470" bestFit="1" customWidth="1"/>
    <col min="8203" max="8204" width="11.42578125" style="470"/>
    <col min="8205" max="8205" width="14.42578125" style="470" bestFit="1" customWidth="1"/>
    <col min="8206" max="8448" width="11.42578125" style="470"/>
    <col min="8449" max="8449" width="3.42578125" style="470" customWidth="1"/>
    <col min="8450" max="8450" width="4.140625" style="470" customWidth="1"/>
    <col min="8451" max="8451" width="31.42578125" style="470" customWidth="1"/>
    <col min="8452" max="8452" width="12" style="470" customWidth="1"/>
    <col min="8453" max="8453" width="8.140625" style="470" customWidth="1"/>
    <col min="8454" max="8454" width="10.140625" style="470" customWidth="1"/>
    <col min="8455" max="8455" width="8.7109375" style="470" customWidth="1"/>
    <col min="8456" max="8456" width="18.42578125" style="470" customWidth="1"/>
    <col min="8457" max="8457" width="7.42578125" style="470" customWidth="1"/>
    <col min="8458" max="8458" width="20.140625" style="470" bestFit="1" customWidth="1"/>
    <col min="8459" max="8460" width="11.42578125" style="470"/>
    <col min="8461" max="8461" width="14.42578125" style="470" bestFit="1" customWidth="1"/>
    <col min="8462" max="8704" width="11.42578125" style="470"/>
    <col min="8705" max="8705" width="3.42578125" style="470" customWidth="1"/>
    <col min="8706" max="8706" width="4.140625" style="470" customWidth="1"/>
    <col min="8707" max="8707" width="31.42578125" style="470" customWidth="1"/>
    <col min="8708" max="8708" width="12" style="470" customWidth="1"/>
    <col min="8709" max="8709" width="8.140625" style="470" customWidth="1"/>
    <col min="8710" max="8710" width="10.140625" style="470" customWidth="1"/>
    <col min="8711" max="8711" width="8.7109375" style="470" customWidth="1"/>
    <col min="8712" max="8712" width="18.42578125" style="470" customWidth="1"/>
    <col min="8713" max="8713" width="7.42578125" style="470" customWidth="1"/>
    <col min="8714" max="8714" width="20.140625" style="470" bestFit="1" customWidth="1"/>
    <col min="8715" max="8716" width="11.42578125" style="470"/>
    <col min="8717" max="8717" width="14.42578125" style="470" bestFit="1" customWidth="1"/>
    <col min="8718" max="8960" width="11.42578125" style="470"/>
    <col min="8961" max="8961" width="3.42578125" style="470" customWidth="1"/>
    <col min="8962" max="8962" width="4.140625" style="470" customWidth="1"/>
    <col min="8963" max="8963" width="31.42578125" style="470" customWidth="1"/>
    <col min="8964" max="8964" width="12" style="470" customWidth="1"/>
    <col min="8965" max="8965" width="8.140625" style="470" customWidth="1"/>
    <col min="8966" max="8966" width="10.140625" style="470" customWidth="1"/>
    <col min="8967" max="8967" width="8.7109375" style="470" customWidth="1"/>
    <col min="8968" max="8968" width="18.42578125" style="470" customWidth="1"/>
    <col min="8969" max="8969" width="7.42578125" style="470" customWidth="1"/>
    <col min="8970" max="8970" width="20.140625" style="470" bestFit="1" customWidth="1"/>
    <col min="8971" max="8972" width="11.42578125" style="470"/>
    <col min="8973" max="8973" width="14.42578125" style="470" bestFit="1" customWidth="1"/>
    <col min="8974" max="9216" width="11.42578125" style="470"/>
    <col min="9217" max="9217" width="3.42578125" style="470" customWidth="1"/>
    <col min="9218" max="9218" width="4.140625" style="470" customWidth="1"/>
    <col min="9219" max="9219" width="31.42578125" style="470" customWidth="1"/>
    <col min="9220" max="9220" width="12" style="470" customWidth="1"/>
    <col min="9221" max="9221" width="8.140625" style="470" customWidth="1"/>
    <col min="9222" max="9222" width="10.140625" style="470" customWidth="1"/>
    <col min="9223" max="9223" width="8.7109375" style="470" customWidth="1"/>
    <col min="9224" max="9224" width="18.42578125" style="470" customWidth="1"/>
    <col min="9225" max="9225" width="7.42578125" style="470" customWidth="1"/>
    <col min="9226" max="9226" width="20.140625" style="470" bestFit="1" customWidth="1"/>
    <col min="9227" max="9228" width="11.42578125" style="470"/>
    <col min="9229" max="9229" width="14.42578125" style="470" bestFit="1" customWidth="1"/>
    <col min="9230" max="9472" width="11.42578125" style="470"/>
    <col min="9473" max="9473" width="3.42578125" style="470" customWidth="1"/>
    <col min="9474" max="9474" width="4.140625" style="470" customWidth="1"/>
    <col min="9475" max="9475" width="31.42578125" style="470" customWidth="1"/>
    <col min="9476" max="9476" width="12" style="470" customWidth="1"/>
    <col min="9477" max="9477" width="8.140625" style="470" customWidth="1"/>
    <col min="9478" max="9478" width="10.140625" style="470" customWidth="1"/>
    <col min="9479" max="9479" width="8.7109375" style="470" customWidth="1"/>
    <col min="9480" max="9480" width="18.42578125" style="470" customWidth="1"/>
    <col min="9481" max="9481" width="7.42578125" style="470" customWidth="1"/>
    <col min="9482" max="9482" width="20.140625" style="470" bestFit="1" customWidth="1"/>
    <col min="9483" max="9484" width="11.42578125" style="470"/>
    <col min="9485" max="9485" width="14.42578125" style="470" bestFit="1" customWidth="1"/>
    <col min="9486" max="9728" width="11.42578125" style="470"/>
    <col min="9729" max="9729" width="3.42578125" style="470" customWidth="1"/>
    <col min="9730" max="9730" width="4.140625" style="470" customWidth="1"/>
    <col min="9731" max="9731" width="31.42578125" style="470" customWidth="1"/>
    <col min="9732" max="9732" width="12" style="470" customWidth="1"/>
    <col min="9733" max="9733" width="8.140625" style="470" customWidth="1"/>
    <col min="9734" max="9734" width="10.140625" style="470" customWidth="1"/>
    <col min="9735" max="9735" width="8.7109375" style="470" customWidth="1"/>
    <col min="9736" max="9736" width="18.42578125" style="470" customWidth="1"/>
    <col min="9737" max="9737" width="7.42578125" style="470" customWidth="1"/>
    <col min="9738" max="9738" width="20.140625" style="470" bestFit="1" customWidth="1"/>
    <col min="9739" max="9740" width="11.42578125" style="470"/>
    <col min="9741" max="9741" width="14.42578125" style="470" bestFit="1" customWidth="1"/>
    <col min="9742" max="9984" width="11.42578125" style="470"/>
    <col min="9985" max="9985" width="3.42578125" style="470" customWidth="1"/>
    <col min="9986" max="9986" width="4.140625" style="470" customWidth="1"/>
    <col min="9987" max="9987" width="31.42578125" style="470" customWidth="1"/>
    <col min="9988" max="9988" width="12" style="470" customWidth="1"/>
    <col min="9989" max="9989" width="8.140625" style="470" customWidth="1"/>
    <col min="9990" max="9990" width="10.140625" style="470" customWidth="1"/>
    <col min="9991" max="9991" width="8.7109375" style="470" customWidth="1"/>
    <col min="9992" max="9992" width="18.42578125" style="470" customWidth="1"/>
    <col min="9993" max="9993" width="7.42578125" style="470" customWidth="1"/>
    <col min="9994" max="9994" width="20.140625" style="470" bestFit="1" customWidth="1"/>
    <col min="9995" max="9996" width="11.42578125" style="470"/>
    <col min="9997" max="9997" width="14.42578125" style="470" bestFit="1" customWidth="1"/>
    <col min="9998" max="10240" width="11.42578125" style="470"/>
    <col min="10241" max="10241" width="3.42578125" style="470" customWidth="1"/>
    <col min="10242" max="10242" width="4.140625" style="470" customWidth="1"/>
    <col min="10243" max="10243" width="31.42578125" style="470" customWidth="1"/>
    <col min="10244" max="10244" width="12" style="470" customWidth="1"/>
    <col min="10245" max="10245" width="8.140625" style="470" customWidth="1"/>
    <col min="10246" max="10246" width="10.140625" style="470" customWidth="1"/>
    <col min="10247" max="10247" width="8.7109375" style="470" customWidth="1"/>
    <col min="10248" max="10248" width="18.42578125" style="470" customWidth="1"/>
    <col min="10249" max="10249" width="7.42578125" style="470" customWidth="1"/>
    <col min="10250" max="10250" width="20.140625" style="470" bestFit="1" customWidth="1"/>
    <col min="10251" max="10252" width="11.42578125" style="470"/>
    <col min="10253" max="10253" width="14.42578125" style="470" bestFit="1" customWidth="1"/>
    <col min="10254" max="10496" width="11.42578125" style="470"/>
    <col min="10497" max="10497" width="3.42578125" style="470" customWidth="1"/>
    <col min="10498" max="10498" width="4.140625" style="470" customWidth="1"/>
    <col min="10499" max="10499" width="31.42578125" style="470" customWidth="1"/>
    <col min="10500" max="10500" width="12" style="470" customWidth="1"/>
    <col min="10501" max="10501" width="8.140625" style="470" customWidth="1"/>
    <col min="10502" max="10502" width="10.140625" style="470" customWidth="1"/>
    <col min="10503" max="10503" width="8.7109375" style="470" customWidth="1"/>
    <col min="10504" max="10504" width="18.42578125" style="470" customWidth="1"/>
    <col min="10505" max="10505" width="7.42578125" style="470" customWidth="1"/>
    <col min="10506" max="10506" width="20.140625" style="470" bestFit="1" customWidth="1"/>
    <col min="10507" max="10508" width="11.42578125" style="470"/>
    <col min="10509" max="10509" width="14.42578125" style="470" bestFit="1" customWidth="1"/>
    <col min="10510" max="10752" width="11.42578125" style="470"/>
    <col min="10753" max="10753" width="3.42578125" style="470" customWidth="1"/>
    <col min="10754" max="10754" width="4.140625" style="470" customWidth="1"/>
    <col min="10755" max="10755" width="31.42578125" style="470" customWidth="1"/>
    <col min="10756" max="10756" width="12" style="470" customWidth="1"/>
    <col min="10757" max="10757" width="8.140625" style="470" customWidth="1"/>
    <col min="10758" max="10758" width="10.140625" style="470" customWidth="1"/>
    <col min="10759" max="10759" width="8.7109375" style="470" customWidth="1"/>
    <col min="10760" max="10760" width="18.42578125" style="470" customWidth="1"/>
    <col min="10761" max="10761" width="7.42578125" style="470" customWidth="1"/>
    <col min="10762" max="10762" width="20.140625" style="470" bestFit="1" customWidth="1"/>
    <col min="10763" max="10764" width="11.42578125" style="470"/>
    <col min="10765" max="10765" width="14.42578125" style="470" bestFit="1" customWidth="1"/>
    <col min="10766" max="11008" width="11.42578125" style="470"/>
    <col min="11009" max="11009" width="3.42578125" style="470" customWidth="1"/>
    <col min="11010" max="11010" width="4.140625" style="470" customWidth="1"/>
    <col min="11011" max="11011" width="31.42578125" style="470" customWidth="1"/>
    <col min="11012" max="11012" width="12" style="470" customWidth="1"/>
    <col min="11013" max="11013" width="8.140625" style="470" customWidth="1"/>
    <col min="11014" max="11014" width="10.140625" style="470" customWidth="1"/>
    <col min="11015" max="11015" width="8.7109375" style="470" customWidth="1"/>
    <col min="11016" max="11016" width="18.42578125" style="470" customWidth="1"/>
    <col min="11017" max="11017" width="7.42578125" style="470" customWidth="1"/>
    <col min="11018" max="11018" width="20.140625" style="470" bestFit="1" customWidth="1"/>
    <col min="11019" max="11020" width="11.42578125" style="470"/>
    <col min="11021" max="11021" width="14.42578125" style="470" bestFit="1" customWidth="1"/>
    <col min="11022" max="11264" width="11.42578125" style="470"/>
    <col min="11265" max="11265" width="3.42578125" style="470" customWidth="1"/>
    <col min="11266" max="11266" width="4.140625" style="470" customWidth="1"/>
    <col min="11267" max="11267" width="31.42578125" style="470" customWidth="1"/>
    <col min="11268" max="11268" width="12" style="470" customWidth="1"/>
    <col min="11269" max="11269" width="8.140625" style="470" customWidth="1"/>
    <col min="11270" max="11270" width="10.140625" style="470" customWidth="1"/>
    <col min="11271" max="11271" width="8.7109375" style="470" customWidth="1"/>
    <col min="11272" max="11272" width="18.42578125" style="470" customWidth="1"/>
    <col min="11273" max="11273" width="7.42578125" style="470" customWidth="1"/>
    <col min="11274" max="11274" width="20.140625" style="470" bestFit="1" customWidth="1"/>
    <col min="11275" max="11276" width="11.42578125" style="470"/>
    <col min="11277" max="11277" width="14.42578125" style="470" bestFit="1" customWidth="1"/>
    <col min="11278" max="11520" width="11.42578125" style="470"/>
    <col min="11521" max="11521" width="3.42578125" style="470" customWidth="1"/>
    <col min="11522" max="11522" width="4.140625" style="470" customWidth="1"/>
    <col min="11523" max="11523" width="31.42578125" style="470" customWidth="1"/>
    <col min="11524" max="11524" width="12" style="470" customWidth="1"/>
    <col min="11525" max="11525" width="8.140625" style="470" customWidth="1"/>
    <col min="11526" max="11526" width="10.140625" style="470" customWidth="1"/>
    <col min="11527" max="11527" width="8.7109375" style="470" customWidth="1"/>
    <col min="11528" max="11528" width="18.42578125" style="470" customWidth="1"/>
    <col min="11529" max="11529" width="7.42578125" style="470" customWidth="1"/>
    <col min="11530" max="11530" width="20.140625" style="470" bestFit="1" customWidth="1"/>
    <col min="11531" max="11532" width="11.42578125" style="470"/>
    <col min="11533" max="11533" width="14.42578125" style="470" bestFit="1" customWidth="1"/>
    <col min="11534" max="11776" width="11.42578125" style="470"/>
    <col min="11777" max="11777" width="3.42578125" style="470" customWidth="1"/>
    <col min="11778" max="11778" width="4.140625" style="470" customWidth="1"/>
    <col min="11779" max="11779" width="31.42578125" style="470" customWidth="1"/>
    <col min="11780" max="11780" width="12" style="470" customWidth="1"/>
    <col min="11781" max="11781" width="8.140625" style="470" customWidth="1"/>
    <col min="11782" max="11782" width="10.140625" style="470" customWidth="1"/>
    <col min="11783" max="11783" width="8.7109375" style="470" customWidth="1"/>
    <col min="11784" max="11784" width="18.42578125" style="470" customWidth="1"/>
    <col min="11785" max="11785" width="7.42578125" style="470" customWidth="1"/>
    <col min="11786" max="11786" width="20.140625" style="470" bestFit="1" customWidth="1"/>
    <col min="11787" max="11788" width="11.42578125" style="470"/>
    <col min="11789" max="11789" width="14.42578125" style="470" bestFit="1" customWidth="1"/>
    <col min="11790" max="12032" width="11.42578125" style="470"/>
    <col min="12033" max="12033" width="3.42578125" style="470" customWidth="1"/>
    <col min="12034" max="12034" width="4.140625" style="470" customWidth="1"/>
    <col min="12035" max="12035" width="31.42578125" style="470" customWidth="1"/>
    <col min="12036" max="12036" width="12" style="470" customWidth="1"/>
    <col min="12037" max="12037" width="8.140625" style="470" customWidth="1"/>
    <col min="12038" max="12038" width="10.140625" style="470" customWidth="1"/>
    <col min="12039" max="12039" width="8.7109375" style="470" customWidth="1"/>
    <col min="12040" max="12040" width="18.42578125" style="470" customWidth="1"/>
    <col min="12041" max="12041" width="7.42578125" style="470" customWidth="1"/>
    <col min="12042" max="12042" width="20.140625" style="470" bestFit="1" customWidth="1"/>
    <col min="12043" max="12044" width="11.42578125" style="470"/>
    <col min="12045" max="12045" width="14.42578125" style="470" bestFit="1" customWidth="1"/>
    <col min="12046" max="12288" width="11.42578125" style="470"/>
    <col min="12289" max="12289" width="3.42578125" style="470" customWidth="1"/>
    <col min="12290" max="12290" width="4.140625" style="470" customWidth="1"/>
    <col min="12291" max="12291" width="31.42578125" style="470" customWidth="1"/>
    <col min="12292" max="12292" width="12" style="470" customWidth="1"/>
    <col min="12293" max="12293" width="8.140625" style="470" customWidth="1"/>
    <col min="12294" max="12294" width="10.140625" style="470" customWidth="1"/>
    <col min="12295" max="12295" width="8.7109375" style="470" customWidth="1"/>
    <col min="12296" max="12296" width="18.42578125" style="470" customWidth="1"/>
    <col min="12297" max="12297" width="7.42578125" style="470" customWidth="1"/>
    <col min="12298" max="12298" width="20.140625" style="470" bestFit="1" customWidth="1"/>
    <col min="12299" max="12300" width="11.42578125" style="470"/>
    <col min="12301" max="12301" width="14.42578125" style="470" bestFit="1" customWidth="1"/>
    <col min="12302" max="12544" width="11.42578125" style="470"/>
    <col min="12545" max="12545" width="3.42578125" style="470" customWidth="1"/>
    <col min="12546" max="12546" width="4.140625" style="470" customWidth="1"/>
    <col min="12547" max="12547" width="31.42578125" style="470" customWidth="1"/>
    <col min="12548" max="12548" width="12" style="470" customWidth="1"/>
    <col min="12549" max="12549" width="8.140625" style="470" customWidth="1"/>
    <col min="12550" max="12550" width="10.140625" style="470" customWidth="1"/>
    <col min="12551" max="12551" width="8.7109375" style="470" customWidth="1"/>
    <col min="12552" max="12552" width="18.42578125" style="470" customWidth="1"/>
    <col min="12553" max="12553" width="7.42578125" style="470" customWidth="1"/>
    <col min="12554" max="12554" width="20.140625" style="470" bestFit="1" customWidth="1"/>
    <col min="12555" max="12556" width="11.42578125" style="470"/>
    <col min="12557" max="12557" width="14.42578125" style="470" bestFit="1" customWidth="1"/>
    <col min="12558" max="12800" width="11.42578125" style="470"/>
    <col min="12801" max="12801" width="3.42578125" style="470" customWidth="1"/>
    <col min="12802" max="12802" width="4.140625" style="470" customWidth="1"/>
    <col min="12803" max="12803" width="31.42578125" style="470" customWidth="1"/>
    <col min="12804" max="12804" width="12" style="470" customWidth="1"/>
    <col min="12805" max="12805" width="8.140625" style="470" customWidth="1"/>
    <col min="12806" max="12806" width="10.140625" style="470" customWidth="1"/>
    <col min="12807" max="12807" width="8.7109375" style="470" customWidth="1"/>
    <col min="12808" max="12808" width="18.42578125" style="470" customWidth="1"/>
    <col min="12809" max="12809" width="7.42578125" style="470" customWidth="1"/>
    <col min="12810" max="12810" width="20.140625" style="470" bestFit="1" customWidth="1"/>
    <col min="12811" max="12812" width="11.42578125" style="470"/>
    <col min="12813" max="12813" width="14.42578125" style="470" bestFit="1" customWidth="1"/>
    <col min="12814" max="13056" width="11.42578125" style="470"/>
    <col min="13057" max="13057" width="3.42578125" style="470" customWidth="1"/>
    <col min="13058" max="13058" width="4.140625" style="470" customWidth="1"/>
    <col min="13059" max="13059" width="31.42578125" style="470" customWidth="1"/>
    <col min="13060" max="13060" width="12" style="470" customWidth="1"/>
    <col min="13061" max="13061" width="8.140625" style="470" customWidth="1"/>
    <col min="13062" max="13062" width="10.140625" style="470" customWidth="1"/>
    <col min="13063" max="13063" width="8.7109375" style="470" customWidth="1"/>
    <col min="13064" max="13064" width="18.42578125" style="470" customWidth="1"/>
    <col min="13065" max="13065" width="7.42578125" style="470" customWidth="1"/>
    <col min="13066" max="13066" width="20.140625" style="470" bestFit="1" customWidth="1"/>
    <col min="13067" max="13068" width="11.42578125" style="470"/>
    <col min="13069" max="13069" width="14.42578125" style="470" bestFit="1" customWidth="1"/>
    <col min="13070" max="13312" width="11.42578125" style="470"/>
    <col min="13313" max="13313" width="3.42578125" style="470" customWidth="1"/>
    <col min="13314" max="13314" width="4.140625" style="470" customWidth="1"/>
    <col min="13315" max="13315" width="31.42578125" style="470" customWidth="1"/>
    <col min="13316" max="13316" width="12" style="470" customWidth="1"/>
    <col min="13317" max="13317" width="8.140625" style="470" customWidth="1"/>
    <col min="13318" max="13318" width="10.140625" style="470" customWidth="1"/>
    <col min="13319" max="13319" width="8.7109375" style="470" customWidth="1"/>
    <col min="13320" max="13320" width="18.42578125" style="470" customWidth="1"/>
    <col min="13321" max="13321" width="7.42578125" style="470" customWidth="1"/>
    <col min="13322" max="13322" width="20.140625" style="470" bestFit="1" customWidth="1"/>
    <col min="13323" max="13324" width="11.42578125" style="470"/>
    <col min="13325" max="13325" width="14.42578125" style="470" bestFit="1" customWidth="1"/>
    <col min="13326" max="13568" width="11.42578125" style="470"/>
    <col min="13569" max="13569" width="3.42578125" style="470" customWidth="1"/>
    <col min="13570" max="13570" width="4.140625" style="470" customWidth="1"/>
    <col min="13571" max="13571" width="31.42578125" style="470" customWidth="1"/>
    <col min="13572" max="13572" width="12" style="470" customWidth="1"/>
    <col min="13573" max="13573" width="8.140625" style="470" customWidth="1"/>
    <col min="13574" max="13574" width="10.140625" style="470" customWidth="1"/>
    <col min="13575" max="13575" width="8.7109375" style="470" customWidth="1"/>
    <col min="13576" max="13576" width="18.42578125" style="470" customWidth="1"/>
    <col min="13577" max="13577" width="7.42578125" style="470" customWidth="1"/>
    <col min="13578" max="13578" width="20.140625" style="470" bestFit="1" customWidth="1"/>
    <col min="13579" max="13580" width="11.42578125" style="470"/>
    <col min="13581" max="13581" width="14.42578125" style="470" bestFit="1" customWidth="1"/>
    <col min="13582" max="13824" width="11.42578125" style="470"/>
    <col min="13825" max="13825" width="3.42578125" style="470" customWidth="1"/>
    <col min="13826" max="13826" width="4.140625" style="470" customWidth="1"/>
    <col min="13827" max="13827" width="31.42578125" style="470" customWidth="1"/>
    <col min="13828" max="13828" width="12" style="470" customWidth="1"/>
    <col min="13829" max="13829" width="8.140625" style="470" customWidth="1"/>
    <col min="13830" max="13830" width="10.140625" style="470" customWidth="1"/>
    <col min="13831" max="13831" width="8.7109375" style="470" customWidth="1"/>
    <col min="13832" max="13832" width="18.42578125" style="470" customWidth="1"/>
    <col min="13833" max="13833" width="7.42578125" style="470" customWidth="1"/>
    <col min="13834" max="13834" width="20.140625" style="470" bestFit="1" customWidth="1"/>
    <col min="13835" max="13836" width="11.42578125" style="470"/>
    <col min="13837" max="13837" width="14.42578125" style="470" bestFit="1" customWidth="1"/>
    <col min="13838" max="14080" width="11.42578125" style="470"/>
    <col min="14081" max="14081" width="3.42578125" style="470" customWidth="1"/>
    <col min="14082" max="14082" width="4.140625" style="470" customWidth="1"/>
    <col min="14083" max="14083" width="31.42578125" style="470" customWidth="1"/>
    <col min="14084" max="14084" width="12" style="470" customWidth="1"/>
    <col min="14085" max="14085" width="8.140625" style="470" customWidth="1"/>
    <col min="14086" max="14086" width="10.140625" style="470" customWidth="1"/>
    <col min="14087" max="14087" width="8.7109375" style="470" customWidth="1"/>
    <col min="14088" max="14088" width="18.42578125" style="470" customWidth="1"/>
    <col min="14089" max="14089" width="7.42578125" style="470" customWidth="1"/>
    <col min="14090" max="14090" width="20.140625" style="470" bestFit="1" customWidth="1"/>
    <col min="14091" max="14092" width="11.42578125" style="470"/>
    <col min="14093" max="14093" width="14.42578125" style="470" bestFit="1" customWidth="1"/>
    <col min="14094" max="14336" width="11.42578125" style="470"/>
    <col min="14337" max="14337" width="3.42578125" style="470" customWidth="1"/>
    <col min="14338" max="14338" width="4.140625" style="470" customWidth="1"/>
    <col min="14339" max="14339" width="31.42578125" style="470" customWidth="1"/>
    <col min="14340" max="14340" width="12" style="470" customWidth="1"/>
    <col min="14341" max="14341" width="8.140625" style="470" customWidth="1"/>
    <col min="14342" max="14342" width="10.140625" style="470" customWidth="1"/>
    <col min="14343" max="14343" width="8.7109375" style="470" customWidth="1"/>
    <col min="14344" max="14344" width="18.42578125" style="470" customWidth="1"/>
    <col min="14345" max="14345" width="7.42578125" style="470" customWidth="1"/>
    <col min="14346" max="14346" width="20.140625" style="470" bestFit="1" customWidth="1"/>
    <col min="14347" max="14348" width="11.42578125" style="470"/>
    <col min="14349" max="14349" width="14.42578125" style="470" bestFit="1" customWidth="1"/>
    <col min="14350" max="14592" width="11.42578125" style="470"/>
    <col min="14593" max="14593" width="3.42578125" style="470" customWidth="1"/>
    <col min="14594" max="14594" width="4.140625" style="470" customWidth="1"/>
    <col min="14595" max="14595" width="31.42578125" style="470" customWidth="1"/>
    <col min="14596" max="14596" width="12" style="470" customWidth="1"/>
    <col min="14597" max="14597" width="8.140625" style="470" customWidth="1"/>
    <col min="14598" max="14598" width="10.140625" style="470" customWidth="1"/>
    <col min="14599" max="14599" width="8.7109375" style="470" customWidth="1"/>
    <col min="14600" max="14600" width="18.42578125" style="470" customWidth="1"/>
    <col min="14601" max="14601" width="7.42578125" style="470" customWidth="1"/>
    <col min="14602" max="14602" width="20.140625" style="470" bestFit="1" customWidth="1"/>
    <col min="14603" max="14604" width="11.42578125" style="470"/>
    <col min="14605" max="14605" width="14.42578125" style="470" bestFit="1" customWidth="1"/>
    <col min="14606" max="14848" width="11.42578125" style="470"/>
    <col min="14849" max="14849" width="3.42578125" style="470" customWidth="1"/>
    <col min="14850" max="14850" width="4.140625" style="470" customWidth="1"/>
    <col min="14851" max="14851" width="31.42578125" style="470" customWidth="1"/>
    <col min="14852" max="14852" width="12" style="470" customWidth="1"/>
    <col min="14853" max="14853" width="8.140625" style="470" customWidth="1"/>
    <col min="14854" max="14854" width="10.140625" style="470" customWidth="1"/>
    <col min="14855" max="14855" width="8.7109375" style="470" customWidth="1"/>
    <col min="14856" max="14856" width="18.42578125" style="470" customWidth="1"/>
    <col min="14857" max="14857" width="7.42578125" style="470" customWidth="1"/>
    <col min="14858" max="14858" width="20.140625" style="470" bestFit="1" customWidth="1"/>
    <col min="14859" max="14860" width="11.42578125" style="470"/>
    <col min="14861" max="14861" width="14.42578125" style="470" bestFit="1" customWidth="1"/>
    <col min="14862" max="15104" width="11.42578125" style="470"/>
    <col min="15105" max="15105" width="3.42578125" style="470" customWidth="1"/>
    <col min="15106" max="15106" width="4.140625" style="470" customWidth="1"/>
    <col min="15107" max="15107" width="31.42578125" style="470" customWidth="1"/>
    <col min="15108" max="15108" width="12" style="470" customWidth="1"/>
    <col min="15109" max="15109" width="8.140625" style="470" customWidth="1"/>
    <col min="15110" max="15110" width="10.140625" style="470" customWidth="1"/>
    <col min="15111" max="15111" width="8.7109375" style="470" customWidth="1"/>
    <col min="15112" max="15112" width="18.42578125" style="470" customWidth="1"/>
    <col min="15113" max="15113" width="7.42578125" style="470" customWidth="1"/>
    <col min="15114" max="15114" width="20.140625" style="470" bestFit="1" customWidth="1"/>
    <col min="15115" max="15116" width="11.42578125" style="470"/>
    <col min="15117" max="15117" width="14.42578125" style="470" bestFit="1" customWidth="1"/>
    <col min="15118" max="15360" width="11.42578125" style="470"/>
    <col min="15361" max="15361" width="3.42578125" style="470" customWidth="1"/>
    <col min="15362" max="15362" width="4.140625" style="470" customWidth="1"/>
    <col min="15363" max="15363" width="31.42578125" style="470" customWidth="1"/>
    <col min="15364" max="15364" width="12" style="470" customWidth="1"/>
    <col min="15365" max="15365" width="8.140625" style="470" customWidth="1"/>
    <col min="15366" max="15366" width="10.140625" style="470" customWidth="1"/>
    <col min="15367" max="15367" width="8.7109375" style="470" customWidth="1"/>
    <col min="15368" max="15368" width="18.42578125" style="470" customWidth="1"/>
    <col min="15369" max="15369" width="7.42578125" style="470" customWidth="1"/>
    <col min="15370" max="15370" width="20.140625" style="470" bestFit="1" customWidth="1"/>
    <col min="15371" max="15372" width="11.42578125" style="470"/>
    <col min="15373" max="15373" width="14.42578125" style="470" bestFit="1" customWidth="1"/>
    <col min="15374" max="15616" width="11.42578125" style="470"/>
    <col min="15617" max="15617" width="3.42578125" style="470" customWidth="1"/>
    <col min="15618" max="15618" width="4.140625" style="470" customWidth="1"/>
    <col min="15619" max="15619" width="31.42578125" style="470" customWidth="1"/>
    <col min="15620" max="15620" width="12" style="470" customWidth="1"/>
    <col min="15621" max="15621" width="8.140625" style="470" customWidth="1"/>
    <col min="15622" max="15622" width="10.140625" style="470" customWidth="1"/>
    <col min="15623" max="15623" width="8.7109375" style="470" customWidth="1"/>
    <col min="15624" max="15624" width="18.42578125" style="470" customWidth="1"/>
    <col min="15625" max="15625" width="7.42578125" style="470" customWidth="1"/>
    <col min="15626" max="15626" width="20.140625" style="470" bestFit="1" customWidth="1"/>
    <col min="15627" max="15628" width="11.42578125" style="470"/>
    <col min="15629" max="15629" width="14.42578125" style="470" bestFit="1" customWidth="1"/>
    <col min="15630" max="15872" width="11.42578125" style="470"/>
    <col min="15873" max="15873" width="3.42578125" style="470" customWidth="1"/>
    <col min="15874" max="15874" width="4.140625" style="470" customWidth="1"/>
    <col min="15875" max="15875" width="31.42578125" style="470" customWidth="1"/>
    <col min="15876" max="15876" width="12" style="470" customWidth="1"/>
    <col min="15877" max="15877" width="8.140625" style="470" customWidth="1"/>
    <col min="15878" max="15878" width="10.140625" style="470" customWidth="1"/>
    <col min="15879" max="15879" width="8.7109375" style="470" customWidth="1"/>
    <col min="15880" max="15880" width="18.42578125" style="470" customWidth="1"/>
    <col min="15881" max="15881" width="7.42578125" style="470" customWidth="1"/>
    <col min="15882" max="15882" width="20.140625" style="470" bestFit="1" customWidth="1"/>
    <col min="15883" max="15884" width="11.42578125" style="470"/>
    <col min="15885" max="15885" width="14.42578125" style="470" bestFit="1" customWidth="1"/>
    <col min="15886" max="16128" width="11.42578125" style="470"/>
    <col min="16129" max="16129" width="3.42578125" style="470" customWidth="1"/>
    <col min="16130" max="16130" width="4.140625" style="470" customWidth="1"/>
    <col min="16131" max="16131" width="31.42578125" style="470" customWidth="1"/>
    <col min="16132" max="16132" width="12" style="470" customWidth="1"/>
    <col min="16133" max="16133" width="8.140625" style="470" customWidth="1"/>
    <col min="16134" max="16134" width="10.140625" style="470" customWidth="1"/>
    <col min="16135" max="16135" width="8.7109375" style="470" customWidth="1"/>
    <col min="16136" max="16136" width="18.42578125" style="470" customWidth="1"/>
    <col min="16137" max="16137" width="7.42578125" style="470" customWidth="1"/>
    <col min="16138" max="16138" width="20.140625" style="470" bestFit="1" customWidth="1"/>
    <col min="16139" max="16140" width="11.42578125" style="470"/>
    <col min="16141" max="16141" width="14.42578125" style="470" bestFit="1" customWidth="1"/>
    <col min="16142" max="16384" width="11.42578125" style="470"/>
  </cols>
  <sheetData>
    <row r="1" spans="1:13" ht="25.15" customHeight="1" thickBot="1">
      <c r="A1" s="1518"/>
      <c r="B1" s="1521" t="s">
        <v>55</v>
      </c>
      <c r="C1" s="1522"/>
      <c r="D1" s="1522"/>
      <c r="E1" s="1522"/>
      <c r="F1" s="1522"/>
      <c r="G1" s="1523"/>
      <c r="H1" s="1524"/>
    </row>
    <row r="2" spans="1:13" ht="24.6" customHeight="1" thickBot="1">
      <c r="A2" s="1519"/>
      <c r="B2" s="1521" t="s">
        <v>56</v>
      </c>
      <c r="C2" s="1522"/>
      <c r="D2" s="1522"/>
      <c r="E2" s="1522"/>
      <c r="F2" s="1522"/>
      <c r="G2" s="1523"/>
      <c r="H2" s="1525"/>
    </row>
    <row r="3" spans="1:13" ht="16.5" customHeight="1">
      <c r="A3" s="1519"/>
      <c r="B3" s="1527" t="str">
        <f>'Factor Multiplicador 1'!B3:F3</f>
        <v>OPTIMIZACIÓN DE REDES DE ALCANTARILLADO SANITARIO Y PLUVIAL EN LA ZONA CENTRO DEL MUNICIPIO DE LA PLATA HUILA</v>
      </c>
      <c r="C3" s="1528"/>
      <c r="D3" s="1528"/>
      <c r="E3" s="1528"/>
      <c r="F3" s="1528"/>
      <c r="G3" s="1529"/>
      <c r="H3" s="1525"/>
    </row>
    <row r="4" spans="1:13" s="472" customFormat="1" ht="17.45" customHeight="1" thickBot="1">
      <c r="A4" s="1520"/>
      <c r="B4" s="1530"/>
      <c r="C4" s="1531"/>
      <c r="D4" s="1531"/>
      <c r="E4" s="1531"/>
      <c r="F4" s="1531"/>
      <c r="G4" s="1532"/>
      <c r="H4" s="1526"/>
      <c r="I4" s="471"/>
    </row>
    <row r="5" spans="1:13" s="472" customFormat="1" ht="24" customHeight="1" thickBot="1">
      <c r="A5" s="1535"/>
      <c r="B5" s="1536"/>
      <c r="C5" s="1536"/>
      <c r="D5" s="1536"/>
      <c r="E5" s="1536"/>
      <c r="F5" s="1536"/>
      <c r="G5" s="1536"/>
      <c r="H5" s="1537"/>
      <c r="I5" s="473"/>
      <c r="J5" s="474" t="s">
        <v>491</v>
      </c>
    </row>
    <row r="6" spans="1:13" ht="44.25" customHeight="1">
      <c r="A6" s="1538" t="s">
        <v>105</v>
      </c>
      <c r="B6" s="1539"/>
      <c r="C6" s="1182" t="s">
        <v>145</v>
      </c>
      <c r="D6" s="1183" t="s">
        <v>926</v>
      </c>
      <c r="E6" s="1184" t="s">
        <v>146</v>
      </c>
      <c r="F6" s="1185" t="s">
        <v>147</v>
      </c>
      <c r="G6" s="1186" t="s">
        <v>148</v>
      </c>
      <c r="H6" s="1187" t="s">
        <v>62</v>
      </c>
      <c r="I6" s="481"/>
      <c r="J6" s="482">
        <f>'PRESU OFICIAL'!F83</f>
        <v>13010888007</v>
      </c>
    </row>
    <row r="7" spans="1:13" ht="15.75">
      <c r="A7" s="1188" t="s">
        <v>927</v>
      </c>
      <c r="B7" s="1189"/>
      <c r="C7" s="1190"/>
      <c r="D7" s="1191"/>
      <c r="E7" s="487"/>
      <c r="F7" s="488"/>
      <c r="G7" s="489"/>
      <c r="H7" s="1192"/>
      <c r="I7" s="491"/>
    </row>
    <row r="8" spans="1:13" ht="12.75">
      <c r="A8" s="1193" t="s">
        <v>149</v>
      </c>
      <c r="B8" s="527"/>
      <c r="C8" s="1194"/>
      <c r="D8" s="1195"/>
      <c r="E8" s="1196"/>
      <c r="F8" s="1197"/>
      <c r="G8" s="1198">
        <f>SUM(G9:G16)</f>
        <v>423529513.68000001</v>
      </c>
      <c r="H8" s="1199">
        <f>G8/$J$6</f>
        <v>3.2551929849226009E-2</v>
      </c>
      <c r="I8" s="500"/>
      <c r="J8" s="738">
        <f>G8/G$31</f>
        <v>0.12056270314150636</v>
      </c>
    </row>
    <row r="9" spans="1:13" ht="12.75">
      <c r="A9" s="1200">
        <v>1</v>
      </c>
      <c r="B9" s="1201" t="s">
        <v>150</v>
      </c>
      <c r="C9" s="1202">
        <f>+FP!C12</f>
        <v>5694000</v>
      </c>
      <c r="D9" s="1203">
        <f>+FP!D44</f>
        <v>1.5678999999999998</v>
      </c>
      <c r="E9" s="1204">
        <v>0.6</v>
      </c>
      <c r="F9" s="1205">
        <v>16</v>
      </c>
      <c r="G9" s="1206">
        <f>C9*(D9)*F9*E9</f>
        <v>85705176.959999993</v>
      </c>
      <c r="H9" s="1207"/>
      <c r="I9" s="510"/>
      <c r="J9" s="470">
        <f>+C9*1.65*F9*0.5</f>
        <v>75160800</v>
      </c>
    </row>
    <row r="10" spans="1:13" ht="12.75">
      <c r="A10" s="1200">
        <v>1</v>
      </c>
      <c r="B10" s="1201" t="s">
        <v>151</v>
      </c>
      <c r="C10" s="1202">
        <f>+FP!E12</f>
        <v>4270500</v>
      </c>
      <c r="D10" s="1203">
        <f>+FP!F44</f>
        <v>1.5979000000000001</v>
      </c>
      <c r="E10" s="1204">
        <v>1</v>
      </c>
      <c r="F10" s="1205">
        <f>F9</f>
        <v>16</v>
      </c>
      <c r="G10" s="1206">
        <f t="shared" ref="G10:G13" si="0">C10*(D10)*F10*E10</f>
        <v>109181311.2</v>
      </c>
      <c r="H10" s="1207"/>
      <c r="I10" s="510"/>
      <c r="J10" s="470">
        <f>+C10*1.58*F10</f>
        <v>107958240</v>
      </c>
    </row>
    <row r="11" spans="1:13" ht="12.75">
      <c r="A11" s="1200">
        <v>1</v>
      </c>
      <c r="B11" s="1201" t="s">
        <v>621</v>
      </c>
      <c r="C11" s="1202">
        <f>+C9</f>
        <v>5694000</v>
      </c>
      <c r="D11" s="1203">
        <f>+D9</f>
        <v>1.5678999999999998</v>
      </c>
      <c r="E11" s="1204">
        <v>1</v>
      </c>
      <c r="F11" s="1205">
        <f t="shared" ref="F11" si="1">+F10</f>
        <v>16</v>
      </c>
      <c r="G11" s="1206">
        <f t="shared" si="0"/>
        <v>142841961.59999999</v>
      </c>
      <c r="H11" s="1207"/>
      <c r="I11" s="510"/>
    </row>
    <row r="12" spans="1:13" ht="12.75">
      <c r="A12" s="1200">
        <v>1</v>
      </c>
      <c r="B12" s="1201" t="s">
        <v>274</v>
      </c>
      <c r="C12" s="1208">
        <f>+FP!O12</f>
        <v>3274049.9999999995</v>
      </c>
      <c r="D12" s="1203">
        <f>+FP!P44</f>
        <v>1.6379000000000001</v>
      </c>
      <c r="E12" s="1204">
        <v>1</v>
      </c>
      <c r="F12" s="1205">
        <f>+F11</f>
        <v>16</v>
      </c>
      <c r="G12" s="1206">
        <f t="shared" si="0"/>
        <v>85801063.920000002</v>
      </c>
      <c r="H12" s="1207"/>
      <c r="I12" s="510"/>
    </row>
    <row r="13" spans="1:13" ht="12.75">
      <c r="A13" s="1200"/>
      <c r="B13" s="1201"/>
      <c r="C13" s="1209"/>
      <c r="D13" s="1203"/>
      <c r="E13" s="1204"/>
      <c r="F13" s="1205"/>
      <c r="G13" s="1206">
        <f t="shared" si="0"/>
        <v>0</v>
      </c>
      <c r="H13" s="1207"/>
      <c r="I13" s="510"/>
    </row>
    <row r="14" spans="1:13" ht="12.75">
      <c r="A14" s="1200"/>
      <c r="B14" s="1201"/>
      <c r="C14" s="1209"/>
      <c r="D14" s="1203"/>
      <c r="E14" s="1204"/>
      <c r="F14" s="1205"/>
      <c r="G14" s="1206"/>
      <c r="H14" s="1207"/>
      <c r="I14" s="510"/>
    </row>
    <row r="15" spans="1:13" ht="12.75">
      <c r="A15" s="1210"/>
      <c r="B15" s="1201"/>
      <c r="C15" s="1209"/>
      <c r="D15" s="1203"/>
      <c r="E15" s="1211"/>
      <c r="F15" s="1212"/>
      <c r="G15" s="1213"/>
      <c r="H15" s="1207"/>
      <c r="I15" s="510"/>
    </row>
    <row r="16" spans="1:13" ht="12.75">
      <c r="A16" s="1210"/>
      <c r="B16" s="1201"/>
      <c r="C16" s="1209"/>
      <c r="D16" s="1203"/>
      <c r="E16" s="1211"/>
      <c r="F16" s="1212"/>
      <c r="G16" s="1213"/>
      <c r="H16" s="1207"/>
      <c r="I16" s="510"/>
      <c r="K16" s="512"/>
      <c r="M16" s="513"/>
    </row>
    <row r="17" spans="1:13" ht="12.75">
      <c r="A17" s="1193" t="s">
        <v>152</v>
      </c>
      <c r="B17" s="527"/>
      <c r="C17" s="1194"/>
      <c r="D17" s="1203"/>
      <c r="E17" s="1196"/>
      <c r="F17" s="1197"/>
      <c r="G17" s="1198">
        <f>SUM(G18:G18)</f>
        <v>49032172.800000004</v>
      </c>
      <c r="H17" s="1199">
        <f>G17/$J$6</f>
        <v>3.7685492929936957E-3</v>
      </c>
      <c r="I17" s="510"/>
      <c r="J17" s="738">
        <f>G17/G$31</f>
        <v>1.3957589973613673E-2</v>
      </c>
      <c r="K17" s="512"/>
      <c r="M17" s="513"/>
    </row>
    <row r="18" spans="1:13" ht="12.75">
      <c r="A18" s="1200">
        <v>1</v>
      </c>
      <c r="B18" s="1214" t="s">
        <v>153</v>
      </c>
      <c r="C18" s="1206">
        <f>+FP!AE12</f>
        <v>1850550</v>
      </c>
      <c r="D18" s="1203">
        <f>+FP!AF44</f>
        <v>1.6560000000000001</v>
      </c>
      <c r="E18" s="1204">
        <v>1</v>
      </c>
      <c r="F18" s="1205">
        <f>F9</f>
        <v>16</v>
      </c>
      <c r="G18" s="1206">
        <f>C18*(D18)*F18*E18</f>
        <v>49032172.800000004</v>
      </c>
      <c r="H18" s="1215"/>
      <c r="I18" s="500"/>
      <c r="J18" s="517"/>
      <c r="K18" s="518"/>
    </row>
    <row r="19" spans="1:13" ht="12.75">
      <c r="A19" s="1193" t="s">
        <v>154</v>
      </c>
      <c r="B19" s="527"/>
      <c r="C19" s="1194"/>
      <c r="D19" s="1195"/>
      <c r="E19" s="1196"/>
      <c r="F19" s="1197"/>
      <c r="G19" s="1198">
        <f>SUM(G20:G22)</f>
        <v>15402509.879999999</v>
      </c>
      <c r="H19" s="1199">
        <f>G19/$J$6</f>
        <v>1.1838169594353036E-3</v>
      </c>
      <c r="I19" s="510"/>
      <c r="J19" s="738">
        <f>G19/G$31</f>
        <v>4.3845072570305003E-3</v>
      </c>
      <c r="K19" s="519"/>
      <c r="M19" s="470" t="s">
        <v>50</v>
      </c>
    </row>
    <row r="20" spans="1:13" ht="25.5">
      <c r="A20" s="1200">
        <v>1</v>
      </c>
      <c r="B20" s="1216" t="s">
        <v>928</v>
      </c>
      <c r="C20" s="1206">
        <v>600000</v>
      </c>
      <c r="D20" s="1205"/>
      <c r="E20" s="1204">
        <v>1</v>
      </c>
      <c r="F20" s="1205">
        <f>F10</f>
        <v>16</v>
      </c>
      <c r="G20" s="1206">
        <f>ROUND(C20*F20*E20,2)</f>
        <v>9600000</v>
      </c>
      <c r="H20" s="1217"/>
      <c r="I20" s="500"/>
    </row>
    <row r="21" spans="1:13" ht="12.75">
      <c r="A21" s="1200">
        <v>1</v>
      </c>
      <c r="B21" s="1216" t="s">
        <v>929</v>
      </c>
      <c r="C21" s="1206">
        <v>334531.8673456253</v>
      </c>
      <c r="D21" s="1205"/>
      <c r="E21" s="1204">
        <v>1</v>
      </c>
      <c r="F21" s="1205">
        <f>+F20</f>
        <v>16</v>
      </c>
      <c r="G21" s="1206">
        <f>ROUND(C21*F21*E21,2)</f>
        <v>5352509.88</v>
      </c>
      <c r="H21" s="1217"/>
      <c r="I21" s="500"/>
    </row>
    <row r="22" spans="1:13" ht="12.75">
      <c r="A22" s="1200">
        <v>1</v>
      </c>
      <c r="B22" s="1214" t="s">
        <v>592</v>
      </c>
      <c r="C22" s="1206">
        <v>450000</v>
      </c>
      <c r="D22" s="1205"/>
      <c r="E22" s="1204">
        <v>1</v>
      </c>
      <c r="F22" s="1205">
        <v>1</v>
      </c>
      <c r="G22" s="1206">
        <f t="shared" ref="G22" si="2">ROUND(C22*F22*E22,2)</f>
        <v>450000</v>
      </c>
      <c r="H22" s="1207"/>
      <c r="I22" s="510"/>
    </row>
    <row r="23" spans="1:13" ht="12.75">
      <c r="A23" s="1193" t="s">
        <v>930</v>
      </c>
      <c r="B23" s="527"/>
      <c r="C23" s="1194"/>
      <c r="D23" s="1195"/>
      <c r="E23" s="1196"/>
      <c r="F23" s="1197"/>
      <c r="G23" s="1198">
        <f>SUM(G24:G25)</f>
        <v>126400000</v>
      </c>
      <c r="H23" s="1199">
        <f>G23/$J$6</f>
        <v>9.7149402817083216E-3</v>
      </c>
      <c r="I23" s="510"/>
      <c r="J23" s="738">
        <f>G23/G$31</f>
        <v>3.5981260301496738E-2</v>
      </c>
      <c r="K23" s="519"/>
      <c r="M23" s="470" t="s">
        <v>50</v>
      </c>
    </row>
    <row r="24" spans="1:13" ht="12.75">
      <c r="A24" s="1218"/>
      <c r="B24" s="1219" t="s">
        <v>3</v>
      </c>
      <c r="C24" s="1219" t="s">
        <v>753</v>
      </c>
      <c r="D24" s="1195"/>
      <c r="E24" s="1196"/>
      <c r="F24" s="1219"/>
      <c r="G24" s="1220"/>
      <c r="H24" s="1221"/>
      <c r="I24" s="510"/>
      <c r="J24" s="738"/>
      <c r="K24" s="519"/>
    </row>
    <row r="25" spans="1:13" ht="51.75" customHeight="1">
      <c r="A25" s="1200">
        <v>1</v>
      </c>
      <c r="B25" s="1222" t="s">
        <v>943</v>
      </c>
      <c r="C25" s="1206">
        <v>7900000</v>
      </c>
      <c r="D25" s="1205"/>
      <c r="E25" s="1204">
        <v>1</v>
      </c>
      <c r="F25" s="1205">
        <f>+F21</f>
        <v>16</v>
      </c>
      <c r="G25" s="1206">
        <f>ROUND(C25*F25*E25,2)</f>
        <v>126400000</v>
      </c>
      <c r="H25" s="1223"/>
      <c r="I25" s="510"/>
    </row>
    <row r="26" spans="1:13" ht="12.75">
      <c r="A26" s="1193" t="s">
        <v>931</v>
      </c>
      <c r="B26" s="527"/>
      <c r="C26" s="1194"/>
      <c r="D26" s="1195"/>
      <c r="E26" s="1196"/>
      <c r="F26" s="1224"/>
      <c r="G26" s="1198">
        <f>SUM(G27:G29)</f>
        <v>2898575565.6399999</v>
      </c>
      <c r="H26" s="1199">
        <f>G26/J6</f>
        <v>0.22278076362509111</v>
      </c>
      <c r="I26" s="510"/>
      <c r="J26" s="738">
        <f>G26/G$31</f>
        <v>0.82511393932635269</v>
      </c>
    </row>
    <row r="27" spans="1:13" ht="12.75">
      <c r="A27" s="1225">
        <v>1</v>
      </c>
      <c r="B27" s="1226" t="s">
        <v>927</v>
      </c>
      <c r="C27" s="1227">
        <f>('PRESU OFICIAL'!F83*1.33)</f>
        <v>17304481049.310001</v>
      </c>
      <c r="D27" s="1203"/>
      <c r="E27" s="1228"/>
      <c r="F27" s="1224">
        <v>0.155</v>
      </c>
      <c r="G27" s="1206">
        <f>ROUND(C$27*F27,2)</f>
        <v>2682194562.6399999</v>
      </c>
      <c r="H27" s="1207"/>
      <c r="I27" s="510"/>
    </row>
    <row r="28" spans="1:13" ht="12.75">
      <c r="A28" s="1225">
        <v>1</v>
      </c>
      <c r="B28" s="1214" t="s">
        <v>932</v>
      </c>
      <c r="C28" s="1208">
        <f>'10. POLIZA'!H21</f>
        <v>216381003</v>
      </c>
      <c r="D28" s="1229"/>
      <c r="E28" s="1228"/>
      <c r="F28" s="1230"/>
      <c r="G28" s="1206">
        <f>C28</f>
        <v>216381003</v>
      </c>
      <c r="H28" s="1207"/>
      <c r="I28" s="510"/>
      <c r="J28" s="524"/>
      <c r="K28" s="525"/>
    </row>
    <row r="29" spans="1:13" ht="12.75">
      <c r="A29" s="1225"/>
      <c r="B29" s="1214"/>
      <c r="C29" s="1206"/>
      <c r="D29" s="1204"/>
      <c r="E29" s="1228"/>
      <c r="F29" s="1230"/>
      <c r="G29" s="1206">
        <f>ROUND(C29*E29*F29,2)</f>
        <v>0</v>
      </c>
      <c r="H29" s="1207"/>
      <c r="I29" s="510"/>
    </row>
    <row r="30" spans="1:13" ht="12.75">
      <c r="A30" s="1193" t="s">
        <v>155</v>
      </c>
      <c r="B30" s="527"/>
      <c r="C30" s="1194"/>
      <c r="D30" s="1195"/>
      <c r="E30" s="1196"/>
      <c r="F30" s="1197"/>
      <c r="G30" s="1198"/>
      <c r="H30" s="1231"/>
      <c r="I30" s="510"/>
    </row>
    <row r="31" spans="1:13" ht="15" customHeight="1">
      <c r="A31" s="1543" t="s">
        <v>156</v>
      </c>
      <c r="B31" s="1544"/>
      <c r="C31" s="1544"/>
      <c r="D31" s="1545"/>
      <c r="E31" s="1541" t="s">
        <v>927</v>
      </c>
      <c r="F31" s="1542"/>
      <c r="G31" s="737">
        <f>G26+G19+G17+G8+G23</f>
        <v>3512939762</v>
      </c>
      <c r="H31" s="1232">
        <f>H8+H17+H19+H26+H23</f>
        <v>0.27000000000845442</v>
      </c>
      <c r="I31" s="510"/>
      <c r="J31" s="529">
        <f>'PRESU OFICIAL'!F84</f>
        <v>3512939762</v>
      </c>
    </row>
    <row r="32" spans="1:13" ht="15" customHeight="1">
      <c r="A32" s="1543" t="s">
        <v>157</v>
      </c>
      <c r="B32" s="1544"/>
      <c r="C32" s="1544"/>
      <c r="D32" s="1545"/>
      <c r="E32" s="1541" t="s">
        <v>158</v>
      </c>
      <c r="F32" s="1542"/>
      <c r="G32" s="1105">
        <f>+ROUND(J$6*H32,0)</f>
        <v>130108880</v>
      </c>
      <c r="H32" s="1232">
        <v>0.01</v>
      </c>
      <c r="I32" s="500"/>
      <c r="J32" s="739">
        <f>J31-G31</f>
        <v>0</v>
      </c>
      <c r="K32" s="1103"/>
    </row>
    <row r="33" spans="1:13" ht="15" customHeight="1">
      <c r="A33" s="1543" t="s">
        <v>159</v>
      </c>
      <c r="B33" s="1544"/>
      <c r="C33" s="1544"/>
      <c r="D33" s="1545"/>
      <c r="E33" s="1541" t="s">
        <v>160</v>
      </c>
      <c r="F33" s="1542"/>
      <c r="G33" s="1105">
        <f>+ROUND(J$6*H33,0)</f>
        <v>650544400</v>
      </c>
      <c r="H33" s="1232">
        <v>0.05</v>
      </c>
      <c r="I33" s="530"/>
      <c r="J33" s="531"/>
    </row>
    <row r="34" spans="1:13" ht="13.5" thickBot="1">
      <c r="A34" s="1233"/>
      <c r="B34" s="1234"/>
      <c r="C34" s="1540"/>
      <c r="D34" s="1540"/>
      <c r="E34" s="1540"/>
      <c r="F34" s="1540"/>
      <c r="G34" s="527"/>
      <c r="H34" s="1232"/>
      <c r="I34" s="530"/>
      <c r="J34" s="531"/>
    </row>
    <row r="35" spans="1:13" ht="15" customHeight="1" thickBot="1">
      <c r="A35" s="1533" t="s">
        <v>161</v>
      </c>
      <c r="B35" s="1534"/>
      <c r="C35" s="1534"/>
      <c r="D35" s="1534"/>
      <c r="E35" s="1534"/>
      <c r="F35" s="1534"/>
      <c r="G35" s="1181">
        <f>G31+G32+G33</f>
        <v>4293593042</v>
      </c>
      <c r="H35" s="1235">
        <f>ROUND(SUM(H31:H34),4)</f>
        <v>0.33</v>
      </c>
      <c r="I35" s="535"/>
      <c r="J35" s="531"/>
      <c r="M35" s="470" t="s">
        <v>50</v>
      </c>
    </row>
    <row r="36" spans="1:13">
      <c r="I36" s="470"/>
      <c r="J36" s="511"/>
    </row>
    <row r="37" spans="1:13">
      <c r="A37" s="1107" t="s">
        <v>162</v>
      </c>
      <c r="B37" s="537"/>
      <c r="C37" s="537"/>
      <c r="D37" s="537"/>
      <c r="G37" s="1236"/>
      <c r="I37" s="538"/>
      <c r="J37" s="511"/>
    </row>
    <row r="38" spans="1:13" ht="15.75" customHeight="1">
      <c r="A38" s="1107"/>
      <c r="B38" s="537"/>
      <c r="C38" s="537"/>
      <c r="D38" s="537"/>
      <c r="H38" s="470"/>
      <c r="I38" s="539"/>
      <c r="J38" s="540"/>
    </row>
    <row r="39" spans="1:13" ht="15.75" customHeight="1">
      <c r="A39" s="1107"/>
      <c r="B39" s="537"/>
      <c r="C39" s="537"/>
      <c r="D39" s="537"/>
      <c r="H39" s="470"/>
      <c r="I39" s="539"/>
      <c r="J39" s="540"/>
    </row>
    <row r="40" spans="1:13" ht="15.75" customHeight="1">
      <c r="A40" s="1107"/>
      <c r="B40" s="537"/>
      <c r="C40" s="537"/>
      <c r="D40" s="537"/>
      <c r="H40" s="470"/>
      <c r="I40" s="539"/>
      <c r="J40" s="879"/>
    </row>
    <row r="41" spans="1:13" ht="15.75" customHeight="1">
      <c r="A41" s="1107"/>
      <c r="B41" s="537"/>
      <c r="C41" s="537"/>
      <c r="D41" s="537"/>
      <c r="H41" s="470"/>
      <c r="I41" s="539"/>
      <c r="J41" s="540"/>
    </row>
    <row r="42" spans="1:13">
      <c r="A42" s="1107"/>
      <c r="B42" s="537"/>
      <c r="C42" s="537"/>
      <c r="D42" s="537"/>
    </row>
    <row r="43" spans="1:13">
      <c r="A43" s="1108" t="s">
        <v>41</v>
      </c>
      <c r="B43" s="541"/>
      <c r="C43" s="542"/>
      <c r="D43" s="543"/>
      <c r="E43" s="2" t="s">
        <v>626</v>
      </c>
      <c r="F43" s="95" t="s">
        <v>627</v>
      </c>
      <c r="G43" s="899"/>
    </row>
    <row r="44" spans="1:13">
      <c r="A44" s="1109" t="s">
        <v>42</v>
      </c>
      <c r="B44" s="537"/>
      <c r="C44" s="544"/>
      <c r="D44" s="543"/>
      <c r="E44" s="3"/>
      <c r="F44" s="96" t="s">
        <v>628</v>
      </c>
    </row>
    <row r="45" spans="1:13">
      <c r="A45" s="1110" t="s">
        <v>22</v>
      </c>
      <c r="B45" s="537"/>
      <c r="C45" s="544"/>
      <c r="D45" s="543"/>
      <c r="E45" s="15"/>
      <c r="F45" s="14" t="s">
        <v>629</v>
      </c>
    </row>
  </sheetData>
  <sheetProtection selectLockedCells="1" selectUnlockedCells="1"/>
  <mergeCells count="15">
    <mergeCell ref="A35:F35"/>
    <mergeCell ref="A5:H5"/>
    <mergeCell ref="A6:B6"/>
    <mergeCell ref="C34:F34"/>
    <mergeCell ref="E31:F31"/>
    <mergeCell ref="E32:F32"/>
    <mergeCell ref="E33:F33"/>
    <mergeCell ref="A31:D31"/>
    <mergeCell ref="A32:D32"/>
    <mergeCell ref="A33:D33"/>
    <mergeCell ref="A1:A4"/>
    <mergeCell ref="B1:G1"/>
    <mergeCell ref="H1:H4"/>
    <mergeCell ref="B2:G2"/>
    <mergeCell ref="B3:G4"/>
  </mergeCells>
  <printOptions horizontalCentered="1"/>
  <pageMargins left="0.23622047244094491" right="0.23622047244094491" top="1.2104166666666667" bottom="0.74803149606299213" header="0.31496062992125984" footer="0.31496062992125984"/>
  <pageSetup scale="68"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PRESU OFICIAL</vt:lpstr>
      <vt:lpstr>MEMORIAS CENTRO</vt:lpstr>
      <vt:lpstr>PLUVIAL CENTRO</vt:lpstr>
      <vt:lpstr>ESTUDIO DE MERCADO</vt:lpstr>
      <vt:lpstr>FP</vt:lpstr>
      <vt:lpstr>10. POLIZA</vt:lpstr>
      <vt:lpstr>Factor Multiplicador 1</vt:lpstr>
      <vt:lpstr>PGIO</vt:lpstr>
      <vt:lpstr>AIU OBRA</vt:lpstr>
      <vt:lpstr>A suministros obra</vt:lpstr>
      <vt:lpstr>PPTO INTERV 1</vt:lpstr>
      <vt:lpstr>INTERVENTORIA DE SUMINISTRO</vt:lpstr>
      <vt:lpstr>CTO 3000</vt:lpstr>
      <vt:lpstr>CTO IMP 3000 PSI</vt:lpstr>
      <vt:lpstr>CTO IMP 4000 PSI</vt:lpstr>
      <vt:lpstr>LOC Y REP</vt:lpstr>
      <vt:lpstr>EXC. mec. comun</vt:lpstr>
      <vt:lpstr>EXC. mec. conglomerado</vt:lpstr>
      <vt:lpstr>EXC. manual comun</vt:lpstr>
      <vt:lpstr>EXC. manual conglomerado</vt:lpstr>
      <vt:lpstr>SUB BASE</vt:lpstr>
      <vt:lpstr>RELLE REC</vt:lpstr>
      <vt:lpstr>RELLE EXC.</vt:lpstr>
      <vt:lpstr>RECOLECCION</vt:lpstr>
      <vt:lpstr>TRANSPORTE</vt:lpstr>
      <vt:lpstr>INS 6"</vt:lpstr>
      <vt:lpstr>INST. 8"</vt:lpstr>
      <vt:lpstr>INST. 10"</vt:lpstr>
      <vt:lpstr>INST. 12" </vt:lpstr>
      <vt:lpstr>INST 16"</vt:lpstr>
      <vt:lpstr>INST 24"</vt:lpstr>
      <vt:lpstr>ARENA</vt:lpstr>
      <vt:lpstr>POZO 1.20 A 2M</vt:lpstr>
      <vt:lpstr>POZO 1.20 A 4M</vt:lpstr>
      <vt:lpstr>POZO 1.50 A 2M </vt:lpstr>
      <vt:lpstr>POZO 1.50 A 4M</vt:lpstr>
      <vt:lpstr>SILLA YEE 8"</vt:lpstr>
      <vt:lpstr>SILLA YEE 10"</vt:lpstr>
      <vt:lpstr>SILLA YEE 12"</vt:lpstr>
      <vt:lpstr>SILLA YEE 16"</vt:lpstr>
      <vt:lpstr>SILLA YEE 16"x10</vt:lpstr>
      <vt:lpstr>SILLA YEE 24" x10</vt:lpstr>
      <vt:lpstr>CAJILLA .60</vt:lpstr>
      <vt:lpstr>CAJILLA 1.2</vt:lpstr>
      <vt:lpstr>union 6"</vt:lpstr>
      <vt:lpstr>codo 45°</vt:lpstr>
      <vt:lpstr>ACERO</vt:lpstr>
      <vt:lpstr>REP. ANDEN</vt:lpstr>
      <vt:lpstr>CORTE PAVI. </vt:lpstr>
      <vt:lpstr>MR-40</vt:lpstr>
      <vt:lpstr>DEMOLICION DE CAJILLA</vt:lpstr>
      <vt:lpstr>DEMOLICION DE POZO</vt:lpstr>
      <vt:lpstr>CTO 4000 PARA ESTRUCTURAS</vt:lpstr>
      <vt:lpstr>CARCAMO 6.41x0,6</vt:lpstr>
      <vt:lpstr>SUMIDERO 2,2X.8</vt:lpstr>
      <vt:lpstr>SUM 6"</vt:lpstr>
      <vt:lpstr>SUM 8"</vt:lpstr>
      <vt:lpstr>SUM 10"</vt:lpstr>
      <vt:lpstr>SUM 12"</vt:lpstr>
      <vt:lpstr>SUM 16" </vt:lpstr>
      <vt:lpstr>SUM 24"</vt:lpstr>
      <vt:lpstr>'A suministros obra'!Área_de_impresión</vt:lpstr>
      <vt:lpstr>ACERO!Área_de_impresión</vt:lpstr>
      <vt:lpstr>'AIU OBRA'!Área_de_impresión</vt:lpstr>
      <vt:lpstr>ARENA!Área_de_impresión</vt:lpstr>
      <vt:lpstr>'CAJILLA .60'!Área_de_impresión</vt:lpstr>
      <vt:lpstr>'CAJILLA 1.2'!Área_de_impresión</vt:lpstr>
      <vt:lpstr>'CARCAMO 6.41x0,6'!Área_de_impresión</vt:lpstr>
      <vt:lpstr>'codo 45°'!Área_de_impresión</vt:lpstr>
      <vt:lpstr>'CORTE PAVI. '!Área_de_impresión</vt:lpstr>
      <vt:lpstr>'CTO 3000'!Área_de_impresión</vt:lpstr>
      <vt:lpstr>'CTO 4000 PARA ESTRUCTURAS'!Área_de_impresión</vt:lpstr>
      <vt:lpstr>'CTO IMP 3000 PSI'!Área_de_impresión</vt:lpstr>
      <vt:lpstr>'CTO IMP 4000 PSI'!Área_de_impresión</vt:lpstr>
      <vt:lpstr>'DEMOLICION DE CAJILLA'!Área_de_impresión</vt:lpstr>
      <vt:lpstr>'DEMOLICION DE POZO'!Área_de_impresión</vt:lpstr>
      <vt:lpstr>'ESTUDIO DE MERCADO'!Área_de_impresión</vt:lpstr>
      <vt:lpstr>'EXC. manual comun'!Área_de_impresión</vt:lpstr>
      <vt:lpstr>'EXC. manual conglomerado'!Área_de_impresión</vt:lpstr>
      <vt:lpstr>'EXC. mec. comun'!Área_de_impresión</vt:lpstr>
      <vt:lpstr>'EXC. mec. conglomerado'!Área_de_impresión</vt:lpstr>
      <vt:lpstr>'Factor Multiplicador 1'!Área_de_impresión</vt:lpstr>
      <vt:lpstr>'INS 6"'!Área_de_impresión</vt:lpstr>
      <vt:lpstr>'INST 16"'!Área_de_impresión</vt:lpstr>
      <vt:lpstr>'INST 24"'!Área_de_impresión</vt:lpstr>
      <vt:lpstr>'INST. 10"'!Área_de_impresión</vt:lpstr>
      <vt:lpstr>'INST. 12" '!Área_de_impresión</vt:lpstr>
      <vt:lpstr>'INST. 8"'!Área_de_impresión</vt:lpstr>
      <vt:lpstr>'INTERVENTORIA DE SUMINISTRO'!Área_de_impresión</vt:lpstr>
      <vt:lpstr>'LOC Y REP'!Área_de_impresión</vt:lpstr>
      <vt:lpstr>'MEMORIAS CENTRO'!Área_de_impresión</vt:lpstr>
      <vt:lpstr>'MR-40'!Área_de_impresión</vt:lpstr>
      <vt:lpstr>PGIO!Área_de_impresión</vt:lpstr>
      <vt:lpstr>'PLUVIAL CENTRO'!Área_de_impresión</vt:lpstr>
      <vt:lpstr>'POZO 1.20 A 2M'!Área_de_impresión</vt:lpstr>
      <vt:lpstr>'POZO 1.20 A 4M'!Área_de_impresión</vt:lpstr>
      <vt:lpstr>'POZO 1.50 A 2M '!Área_de_impresión</vt:lpstr>
      <vt:lpstr>'POZO 1.50 A 4M'!Área_de_impresión</vt:lpstr>
      <vt:lpstr>'PPTO INTERV 1'!Área_de_impresión</vt:lpstr>
      <vt:lpstr>'PRESU OFICIAL'!Área_de_impresión</vt:lpstr>
      <vt:lpstr>RECOLECCION!Área_de_impresión</vt:lpstr>
      <vt:lpstr>'RELLE EXC.'!Área_de_impresión</vt:lpstr>
      <vt:lpstr>'RELLE REC'!Área_de_impresión</vt:lpstr>
      <vt:lpstr>'REP. ANDEN'!Área_de_impresión</vt:lpstr>
      <vt:lpstr>'SILLA YEE 10"'!Área_de_impresión</vt:lpstr>
      <vt:lpstr>'SILLA YEE 12"'!Área_de_impresión</vt:lpstr>
      <vt:lpstr>'SILLA YEE 16"'!Área_de_impresión</vt:lpstr>
      <vt:lpstr>'SILLA YEE 16"x10'!Área_de_impresión</vt:lpstr>
      <vt:lpstr>'SILLA YEE 24" x10'!Área_de_impresión</vt:lpstr>
      <vt:lpstr>'SILLA YEE 8"'!Área_de_impresión</vt:lpstr>
      <vt:lpstr>'SUB BASE'!Área_de_impresión</vt:lpstr>
      <vt:lpstr>'SUM 10"'!Área_de_impresión</vt:lpstr>
      <vt:lpstr>'SUM 12"'!Área_de_impresión</vt:lpstr>
      <vt:lpstr>'SUM 16" '!Área_de_impresión</vt:lpstr>
      <vt:lpstr>'SUM 24"'!Área_de_impresión</vt:lpstr>
      <vt:lpstr>'SUM 6"'!Área_de_impresión</vt:lpstr>
      <vt:lpstr>'SUM 8"'!Área_de_impresión</vt:lpstr>
      <vt:lpstr>'SUMIDERO 2,2X.8'!Área_de_impresión</vt:lpstr>
      <vt:lpstr>TRANSPORTE!Área_de_impresión</vt:lpstr>
      <vt:lpstr>'union 6"'!Área_de_impresión</vt:lpstr>
      <vt:lpstr>'MEMORIAS CENTRO'!Títulos_a_imprimir</vt:lpstr>
      <vt:lpstr>'PLUVIAL CENTRO'!Títulos_a_imprimir</vt:lpstr>
      <vt:lpstr>'PRESU OFICIAL'!Títulos_a_imprimir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IVG INGENIEROS</dc:creator>
  <cp:lastModifiedBy>yeison varon triana</cp:lastModifiedBy>
  <cp:lastPrinted>2025-10-30T23:30:40Z</cp:lastPrinted>
  <dcterms:created xsi:type="dcterms:W3CDTF">2015-12-08T16:02:22Z</dcterms:created>
  <dcterms:modified xsi:type="dcterms:W3CDTF">2025-10-30T23:43:08Z</dcterms:modified>
</cp:coreProperties>
</file>